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defaultThemeVersion="124226"/>
  <mc:AlternateContent xmlns:mc="http://schemas.openxmlformats.org/markup-compatibility/2006">
    <mc:Choice Requires="x15">
      <x15ac:absPath xmlns:x15ac="http://schemas.microsoft.com/office/spreadsheetml/2010/11/ac" url="C:\Users\ASUS\Downloads\"/>
    </mc:Choice>
  </mc:AlternateContent>
  <xr:revisionPtr revIDLastSave="0" documentId="8_{F0581323-1EE9-4650-AF16-ECC648EF6349}" xr6:coauthVersionLast="47" xr6:coauthVersionMax="47" xr10:uidLastSave="{00000000-0000-0000-0000-000000000000}"/>
  <bookViews>
    <workbookView xWindow="-108" yWindow="-108" windowWidth="23256" windowHeight="13896" tabRatio="887" xr2:uid="{00000000-000D-0000-FFFF-FFFF00000000}"/>
  </bookViews>
  <sheets>
    <sheet name="Consulte_num_contrato" sheetId="86" r:id="rId1"/>
    <sheet name="ActadeInicio" sheetId="17" state="hidden" r:id="rId2"/>
    <sheet name="ComunicacionSupervisor" sheetId="16" state="hidden" r:id="rId3"/>
    <sheet name="Recomendación" sheetId="23" state="hidden" r:id="rId4"/>
    <sheet name="CertificaciónSupervisor" sheetId="19" state="hidden" r:id="rId5"/>
    <sheet name="InformeActividades" sheetId="18" state="hidden" r:id="rId6"/>
    <sheet name="InformeActividadesJI" sheetId="55" state="hidden" r:id="rId7"/>
    <sheet name="Actaterminación" sheetId="20" state="hidden" r:id="rId8"/>
    <sheet name="Actadecierre" sheetId="85" r:id="rId9"/>
    <sheet name="datos" sheetId="5" state="hidden" r:id="rId10"/>
    <sheet name="generador" sheetId="13" state="hidden" r:id="rId11"/>
    <sheet name="textos" sheetId="21" state="hidden" r:id="rId12"/>
  </sheets>
  <externalReferences>
    <externalReference r:id="rId13"/>
    <externalReference r:id="rId14"/>
  </externalReferences>
  <definedNames>
    <definedName name="_xlnm._FilterDatabase" localSheetId="0" hidden="1">Consulte_num_contrato!$A$2:$EC$2</definedName>
    <definedName name="_xlnm._FilterDatabase" localSheetId="9" hidden="1">datos!$A$3:$EB$1397</definedName>
    <definedName name="_xlnm._FilterDatabase" localSheetId="10" hidden="1">generador!$A$2:$W$1000</definedName>
    <definedName name="actividades" localSheetId="8">#REF!</definedName>
    <definedName name="actividades" localSheetId="0">#REF!</definedName>
    <definedName name="actividades" localSheetId="3">#REF!</definedName>
    <definedName name="actividades">#REF!</definedName>
    <definedName name="_xlnm.Print_Area" localSheetId="8">Actadecierre!$A$1:$L$40</definedName>
    <definedName name="_xlnm.Print_Area" localSheetId="1">ActadeInicio!$A$1:$N$34</definedName>
    <definedName name="_xlnm.Print_Area" localSheetId="7">Actaterminación!$A$1:$K$46</definedName>
    <definedName name="_xlnm.Print_Area" localSheetId="4">CertificaciónSupervisor!$A$1:$L$50</definedName>
    <definedName name="_xlnm.Print_Area" localSheetId="2">ComunicacionSupervisor!$A$1:$I$36</definedName>
    <definedName name="_xlnm.Print_Area" localSheetId="5">InformeActividades!$A$1:$L$46</definedName>
    <definedName name="_xlnm.Print_Area" localSheetId="6">InformeActividadesJI!$A$1:$L$49</definedName>
    <definedName name="_xlnm.Print_Area" localSheetId="3">Recomendación!$A$1:$I$26</definedName>
    <definedName name="matriz" localSheetId="8">#REF!</definedName>
    <definedName name="matriz" localSheetId="4">#REF!</definedName>
    <definedName name="matriz" localSheetId="0">Consulte_num_contrato!$B$2:$G$1005</definedName>
    <definedName name="matriz" localSheetId="6">[1]datos!$B$2:$CZ$806</definedName>
    <definedName name="matriz">datos!$B$2:$CZ$1397</definedName>
    <definedName name="_xlnm.Print_Titles" localSheetId="8">Actadecierre!$1:$5</definedName>
    <definedName name="_xlnm.Print_Titles" localSheetId="7">Actaterminación!$1:$4</definedName>
    <definedName name="_xlnm.Print_Titles" localSheetId="4">CertificaciónSupervisor!$1:$5</definedName>
    <definedName name="_xlnm.Print_Titles" localSheetId="5">InformeActividades!$1:$5</definedName>
    <definedName name="_xlnm.Print_Titles" localSheetId="6">InformeActividadesJI!$1:$5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A1343" i="5" l="1"/>
  <c r="DB1343" i="5" s="1"/>
  <c r="DA1342" i="5"/>
  <c r="DC1342" i="5" s="1"/>
  <c r="DA1341" i="5"/>
  <c r="DC1341" i="5" s="1"/>
  <c r="DA1340" i="5"/>
  <c r="DC1340" i="5" s="1"/>
  <c r="DA1339" i="5"/>
  <c r="DC1339" i="5" s="1"/>
  <c r="DA1338" i="5"/>
  <c r="DC1338" i="5" s="1"/>
  <c r="DA1337" i="5"/>
  <c r="DC1337" i="5" s="1"/>
  <c r="DA1336" i="5"/>
  <c r="DC1336" i="5" s="1"/>
  <c r="DA1335" i="5"/>
  <c r="DC1335" i="5" s="1"/>
  <c r="DA1334" i="5"/>
  <c r="DB1334" i="5" s="1"/>
  <c r="DA1333" i="5"/>
  <c r="DC1333" i="5" s="1"/>
  <c r="DA1332" i="5"/>
  <c r="DC1332" i="5" s="1"/>
  <c r="DA1331" i="5"/>
  <c r="DC1331" i="5" s="1"/>
  <c r="DA1330" i="5"/>
  <c r="DC1330" i="5" s="1"/>
  <c r="DA1329" i="5"/>
  <c r="DC1329" i="5" s="1"/>
  <c r="DA1328" i="5"/>
  <c r="DC1328" i="5" s="1"/>
  <c r="DA1327" i="5"/>
  <c r="DC1327" i="5" s="1"/>
  <c r="DA1326" i="5"/>
  <c r="DC1326" i="5" s="1"/>
  <c r="DA1325" i="5"/>
  <c r="DC1325" i="5" s="1"/>
  <c r="DA1324" i="5"/>
  <c r="DC1324" i="5" s="1"/>
  <c r="DB1326" i="5" l="1"/>
  <c r="DB1342" i="5"/>
  <c r="DC1334" i="5"/>
  <c r="DB1330" i="5"/>
  <c r="DB1338" i="5"/>
  <c r="DB1335" i="5"/>
  <c r="DB1324" i="5"/>
  <c r="DB1328" i="5"/>
  <c r="DB1332" i="5"/>
  <c r="DB1336" i="5"/>
  <c r="DB1340" i="5"/>
  <c r="DB1331" i="5"/>
  <c r="DC1343" i="5"/>
  <c r="DB1325" i="5"/>
  <c r="DB1329" i="5"/>
  <c r="DB1333" i="5"/>
  <c r="DB1337" i="5"/>
  <c r="DB1341" i="5"/>
  <c r="DB1327" i="5"/>
  <c r="DB1339" i="5"/>
  <c r="I28" i="85"/>
  <c r="E23" i="85"/>
  <c r="E17" i="85"/>
  <c r="E10" i="85"/>
  <c r="L21" i="85"/>
  <c r="E13" i="85"/>
  <c r="DA1323" i="5"/>
  <c r="DC1323" i="5" s="1"/>
  <c r="DA1322" i="5"/>
  <c r="DB1322" i="5" s="1"/>
  <c r="DA1321" i="5"/>
  <c r="DB1321" i="5" s="1"/>
  <c r="DA1320" i="5"/>
  <c r="DB1320" i="5" s="1"/>
  <c r="DA1319" i="5"/>
  <c r="DA1318" i="5"/>
  <c r="DC1318" i="5" s="1"/>
  <c r="DA1317" i="5"/>
  <c r="DB1317" i="5" s="1"/>
  <c r="DA1316" i="5"/>
  <c r="DA1315" i="5"/>
  <c r="DC1315" i="5" s="1"/>
  <c r="DA1314" i="5"/>
  <c r="DC1314" i="5" s="1"/>
  <c r="DA1313" i="5"/>
  <c r="DA1312" i="5"/>
  <c r="DC1312" i="5" s="1"/>
  <c r="DA1311" i="5"/>
  <c r="DB1311" i="5" s="1"/>
  <c r="DA1310" i="5"/>
  <c r="DA1309" i="5"/>
  <c r="DC1309" i="5" s="1"/>
  <c r="DA1308" i="5"/>
  <c r="DC1308" i="5" s="1"/>
  <c r="DA1307" i="5"/>
  <c r="DB1307" i="5" s="1"/>
  <c r="DA1306" i="5"/>
  <c r="DA1305" i="5"/>
  <c r="DA1304" i="5"/>
  <c r="DC1304" i="5" s="1"/>
  <c r="DA1303" i="5"/>
  <c r="DB1303" i="5" s="1"/>
  <c r="DA1302" i="5"/>
  <c r="DA1301" i="5"/>
  <c r="DA1300" i="5"/>
  <c r="DB1300" i="5" s="1"/>
  <c r="DA1299" i="5"/>
  <c r="DB1299" i="5" s="1"/>
  <c r="DA1298" i="5"/>
  <c r="DA1297" i="5"/>
  <c r="DA1296" i="5"/>
  <c r="DB1296" i="5" s="1"/>
  <c r="DA1295" i="5"/>
  <c r="DB1295" i="5" s="1"/>
  <c r="DA1294" i="5"/>
  <c r="DA1293" i="5"/>
  <c r="DA1292" i="5"/>
  <c r="DC1292" i="5" s="1"/>
  <c r="DA1291" i="5"/>
  <c r="DB1291" i="5" s="1"/>
  <c r="DA1290" i="5"/>
  <c r="DA1289" i="5"/>
  <c r="DA1288" i="5"/>
  <c r="DC1288" i="5" s="1"/>
  <c r="DA1287" i="5"/>
  <c r="DB1287" i="5" s="1"/>
  <c r="DA1286" i="5"/>
  <c r="DA1285" i="5"/>
  <c r="DA1284" i="5"/>
  <c r="DC1284" i="5" s="1"/>
  <c r="DA1283" i="5"/>
  <c r="DB1283" i="5" s="1"/>
  <c r="DA1282" i="5"/>
  <c r="DA1281" i="5"/>
  <c r="DA1280" i="5"/>
  <c r="DA1279" i="5"/>
  <c r="DB1279" i="5" s="1"/>
  <c r="DA1278" i="5"/>
  <c r="DA1277" i="5"/>
  <c r="DA1276" i="5"/>
  <c r="DA1275" i="5"/>
  <c r="DB1275" i="5" s="1"/>
  <c r="DA1274" i="5"/>
  <c r="DA1273" i="5"/>
  <c r="DA1272" i="5"/>
  <c r="DA1271" i="5"/>
  <c r="DB1271" i="5" s="1"/>
  <c r="DA1270" i="5"/>
  <c r="DA1269" i="5"/>
  <c r="DA1268" i="5"/>
  <c r="DC1268" i="5" s="1"/>
  <c r="DA1267" i="5"/>
  <c r="DB1267" i="5" s="1"/>
  <c r="DA1266" i="5"/>
  <c r="DA1265" i="5"/>
  <c r="DA1264" i="5"/>
  <c r="DA1263" i="5"/>
  <c r="DB1263" i="5" s="1"/>
  <c r="DA1262" i="5"/>
  <c r="DA1261" i="5"/>
  <c r="DA1260" i="5"/>
  <c r="DB1260" i="5" s="1"/>
  <c r="DA1259" i="5"/>
  <c r="DB1259" i="5" s="1"/>
  <c r="DA1258" i="5"/>
  <c r="DA1257" i="5"/>
  <c r="DA1256" i="5"/>
  <c r="DB1256" i="5" s="1"/>
  <c r="DA1255" i="5"/>
  <c r="DB1255" i="5" s="1"/>
  <c r="DA1254" i="5"/>
  <c r="DA1253" i="5"/>
  <c r="DA1252" i="5"/>
  <c r="DC1252" i="5" s="1"/>
  <c r="DA1251" i="5"/>
  <c r="DB1251" i="5" s="1"/>
  <c r="DA1250" i="5"/>
  <c r="DB1250" i="5" s="1"/>
  <c r="DA1249" i="5"/>
  <c r="DA1248" i="5"/>
  <c r="DC1248" i="5" s="1"/>
  <c r="DA1247" i="5"/>
  <c r="DB1247" i="5" s="1"/>
  <c r="DA1246" i="5"/>
  <c r="DB1246" i="5" s="1"/>
  <c r="DA1245" i="5"/>
  <c r="DA1244" i="5"/>
  <c r="DC1244" i="5" s="1"/>
  <c r="DA1243" i="5"/>
  <c r="DB1243" i="5" s="1"/>
  <c r="DA1242" i="5"/>
  <c r="DB1242" i="5" s="1"/>
  <c r="DA1241" i="5"/>
  <c r="DA1240" i="5"/>
  <c r="DC1240" i="5" s="1"/>
  <c r="DA1239" i="5"/>
  <c r="DB1239" i="5" s="1"/>
  <c r="DA1238" i="5"/>
  <c r="DB1238" i="5" s="1"/>
  <c r="DA1237" i="5"/>
  <c r="DB1237" i="5" s="1"/>
  <c r="DA1236" i="5"/>
  <c r="DB1236" i="5" s="1"/>
  <c r="DA1235" i="5"/>
  <c r="DB1235" i="5" s="1"/>
  <c r="DA1234" i="5"/>
  <c r="DB1234" i="5" s="1"/>
  <c r="DA1233" i="5"/>
  <c r="DA1232" i="5"/>
  <c r="DB1232" i="5" s="1"/>
  <c r="DA1231" i="5"/>
  <c r="DB1231" i="5" s="1"/>
  <c r="DA1230" i="5"/>
  <c r="DB1230" i="5" s="1"/>
  <c r="DA1229" i="5"/>
  <c r="DB1229" i="5" s="1"/>
  <c r="DA1228" i="5"/>
  <c r="DA1227" i="5"/>
  <c r="DB1227" i="5" s="1"/>
  <c r="DA1226" i="5"/>
  <c r="DB1226" i="5" s="1"/>
  <c r="DA1225" i="5"/>
  <c r="DB1225" i="5" s="1"/>
  <c r="DA1224" i="5"/>
  <c r="DC1224" i="5" s="1"/>
  <c r="DA1223" i="5"/>
  <c r="DB1223" i="5" s="1"/>
  <c r="DA1222" i="5"/>
  <c r="DB1222" i="5" s="1"/>
  <c r="DA1221" i="5"/>
  <c r="DB1221" i="5" s="1"/>
  <c r="DA1220" i="5"/>
  <c r="DC1220" i="5" s="1"/>
  <c r="DA1219" i="5"/>
  <c r="DB1219" i="5" s="1"/>
  <c r="DA1218" i="5"/>
  <c r="DB1218" i="5" s="1"/>
  <c r="DA1217" i="5"/>
  <c r="DA1216" i="5"/>
  <c r="DC1216" i="5" s="1"/>
  <c r="DA1215" i="5"/>
  <c r="DB1215" i="5" s="1"/>
  <c r="DA1214" i="5"/>
  <c r="DB1214" i="5" s="1"/>
  <c r="DA1213" i="5"/>
  <c r="DB1213" i="5" s="1"/>
  <c r="DA1212" i="5"/>
  <c r="DA1211" i="5"/>
  <c r="DB1211" i="5" s="1"/>
  <c r="DA1210" i="5"/>
  <c r="DB1210" i="5" s="1"/>
  <c r="DA1209" i="5"/>
  <c r="DB1209" i="5" s="1"/>
  <c r="DA1208" i="5"/>
  <c r="DC1208" i="5" s="1"/>
  <c r="DA1207" i="5"/>
  <c r="DB1207" i="5" s="1"/>
  <c r="DA1206" i="5"/>
  <c r="DB1206" i="5" s="1"/>
  <c r="DA1205" i="5"/>
  <c r="DB1205" i="5" s="1"/>
  <c r="DA1204" i="5"/>
  <c r="DC1204" i="5" s="1"/>
  <c r="DA1203" i="5"/>
  <c r="DB1203" i="5" s="1"/>
  <c r="DA1202" i="5"/>
  <c r="DB1202" i="5" s="1"/>
  <c r="DA1201" i="5"/>
  <c r="DA1200" i="5"/>
  <c r="DC1200" i="5" s="1"/>
  <c r="DA1199" i="5"/>
  <c r="DB1199" i="5" s="1"/>
  <c r="DA1198" i="5"/>
  <c r="DB1198" i="5" s="1"/>
  <c r="DA1197" i="5"/>
  <c r="DB1197" i="5" s="1"/>
  <c r="DA1196" i="5"/>
  <c r="DA1195" i="5"/>
  <c r="DB1195" i="5" s="1"/>
  <c r="DA1194" i="5"/>
  <c r="DB1194" i="5" s="1"/>
  <c r="DA1193" i="5"/>
  <c r="DB1193" i="5" s="1"/>
  <c r="DA1192" i="5"/>
  <c r="DC1192" i="5" s="1"/>
  <c r="DA1191" i="5"/>
  <c r="DB1191" i="5" s="1"/>
  <c r="DA1190" i="5"/>
  <c r="DB1190" i="5" s="1"/>
  <c r="DA1189" i="5"/>
  <c r="DB1189" i="5" s="1"/>
  <c r="DA1188" i="5"/>
  <c r="DC1188" i="5" s="1"/>
  <c r="DA1187" i="5"/>
  <c r="DB1187" i="5" s="1"/>
  <c r="DA1186" i="5"/>
  <c r="DB1186" i="5" s="1"/>
  <c r="DA1185" i="5"/>
  <c r="DA1184" i="5"/>
  <c r="DC1184" i="5" s="1"/>
  <c r="DA1183" i="5"/>
  <c r="DB1183" i="5" s="1"/>
  <c r="DA1182" i="5"/>
  <c r="DB1182" i="5" s="1"/>
  <c r="DA1181" i="5"/>
  <c r="DB1181" i="5" s="1"/>
  <c r="DA1180" i="5"/>
  <c r="DA1179" i="5"/>
  <c r="DB1179" i="5" s="1"/>
  <c r="DA1178" i="5"/>
  <c r="DB1178" i="5" s="1"/>
  <c r="DA1177" i="5"/>
  <c r="DB1177" i="5" s="1"/>
  <c r="DA1176" i="5"/>
  <c r="DC1176" i="5" s="1"/>
  <c r="DA1175" i="5"/>
  <c r="DB1175" i="5" s="1"/>
  <c r="DA1174" i="5"/>
  <c r="DB1174" i="5" s="1"/>
  <c r="DA1173" i="5"/>
  <c r="DB1173" i="5" s="1"/>
  <c r="DA1172" i="5"/>
  <c r="DB1172" i="5" s="1"/>
  <c r="DA1171" i="5"/>
  <c r="DB1171" i="5" s="1"/>
  <c r="DA1170" i="5"/>
  <c r="DB1170" i="5" s="1"/>
  <c r="DA1169" i="5"/>
  <c r="DA1168" i="5"/>
  <c r="DC1168" i="5" s="1"/>
  <c r="DA1167" i="5"/>
  <c r="DB1167" i="5" s="1"/>
  <c r="DA1166" i="5"/>
  <c r="DB1166" i="5" s="1"/>
  <c r="DA1165" i="5"/>
  <c r="DB1165" i="5" s="1"/>
  <c r="DA1164" i="5"/>
  <c r="DB1164" i="5" s="1"/>
  <c r="DA1163" i="5"/>
  <c r="DB1163" i="5" s="1"/>
  <c r="DA1162" i="5"/>
  <c r="DB1162" i="5" s="1"/>
  <c r="DA1161" i="5"/>
  <c r="DC1161" i="5" s="1"/>
  <c r="DA1160" i="5"/>
  <c r="DB1160" i="5" s="1"/>
  <c r="DA1159" i="5"/>
  <c r="DB1159" i="5" s="1"/>
  <c r="DA1158" i="5"/>
  <c r="DB1158" i="5" s="1"/>
  <c r="DA1157" i="5"/>
  <c r="DC1157" i="5" s="1"/>
  <c r="DA1156" i="5"/>
  <c r="DB1156" i="5" s="1"/>
  <c r="DA1155" i="5"/>
  <c r="DB1155" i="5" s="1"/>
  <c r="DA1154" i="5"/>
  <c r="DA1153" i="5"/>
  <c r="DC1153" i="5" s="1"/>
  <c r="DA1152" i="5"/>
  <c r="DB1152" i="5" s="1"/>
  <c r="DA1151" i="5"/>
  <c r="DB1151" i="5" s="1"/>
  <c r="DA1150" i="5"/>
  <c r="DB1150" i="5" s="1"/>
  <c r="DA1149" i="5"/>
  <c r="DA1148" i="5"/>
  <c r="DB1148" i="5" s="1"/>
  <c r="DA1147" i="5"/>
  <c r="DB1147" i="5" s="1"/>
  <c r="DA1146" i="5"/>
  <c r="DB1146" i="5" s="1"/>
  <c r="DA1144" i="5"/>
  <c r="DC1144" i="5" s="1"/>
  <c r="DA1143" i="5"/>
  <c r="DB1143" i="5" s="1"/>
  <c r="DA1142" i="5"/>
  <c r="DB1142" i="5" s="1"/>
  <c r="DA1141" i="5"/>
  <c r="DB1141" i="5" s="1"/>
  <c r="DA1140" i="5"/>
  <c r="DC1140" i="5" s="1"/>
  <c r="DA1139" i="5"/>
  <c r="DB1139" i="5" s="1"/>
  <c r="DA1138" i="5"/>
  <c r="DB1138" i="5" s="1"/>
  <c r="DA1137" i="5"/>
  <c r="DA1136" i="5"/>
  <c r="DC1136" i="5" s="1"/>
  <c r="DA1135" i="5"/>
  <c r="DB1135" i="5" s="1"/>
  <c r="DA1133" i="5"/>
  <c r="DB1133" i="5" s="1"/>
  <c r="DA1132" i="5"/>
  <c r="DB1132" i="5" s="1"/>
  <c r="DA1131" i="5"/>
  <c r="DA1130" i="5"/>
  <c r="DB1130" i="5" s="1"/>
  <c r="DA1129" i="5"/>
  <c r="DB1129" i="5" s="1"/>
  <c r="DA1128" i="5"/>
  <c r="DB1128" i="5" s="1"/>
  <c r="DA1127" i="5"/>
  <c r="DC1127" i="5" s="1"/>
  <c r="DA1126" i="5"/>
  <c r="DB1126" i="5" s="1"/>
  <c r="DA1125" i="5"/>
  <c r="DB1125" i="5" s="1"/>
  <c r="DA1124" i="5"/>
  <c r="DB1124" i="5" s="1"/>
  <c r="DA1123" i="5"/>
  <c r="DC1123" i="5" s="1"/>
  <c r="DA1122" i="5"/>
  <c r="DB1122" i="5" s="1"/>
  <c r="DA1121" i="5"/>
  <c r="DB1121" i="5" s="1"/>
  <c r="DA1120" i="5"/>
  <c r="DA1119" i="5"/>
  <c r="DC1119" i="5" s="1"/>
  <c r="DA1118" i="5"/>
  <c r="DB1118" i="5" s="1"/>
  <c r="DA1117" i="5"/>
  <c r="DB1117" i="5" s="1"/>
  <c r="DA1116" i="5"/>
  <c r="DB1116" i="5" s="1"/>
  <c r="DA1115" i="5"/>
  <c r="DA1114" i="5"/>
  <c r="DB1114" i="5" s="1"/>
  <c r="DA1113" i="5"/>
  <c r="DB1113" i="5" s="1"/>
  <c r="DA1112" i="5"/>
  <c r="DB1112" i="5" s="1"/>
  <c r="DA1111" i="5"/>
  <c r="DC1111" i="5" s="1"/>
  <c r="DA1110" i="5"/>
  <c r="DB1110" i="5" s="1"/>
  <c r="DA1109" i="5"/>
  <c r="DB1109" i="5" s="1"/>
  <c r="DA1108" i="5"/>
  <c r="DB1108" i="5" s="1"/>
  <c r="DA1107" i="5"/>
  <c r="DB1107" i="5" s="1"/>
  <c r="DA1106" i="5"/>
  <c r="DB1106" i="5" s="1"/>
  <c r="DA1105" i="5"/>
  <c r="DB1105" i="5" s="1"/>
  <c r="DA1104" i="5"/>
  <c r="DA1103" i="5"/>
  <c r="DC1103" i="5" s="1"/>
  <c r="DA1102" i="5"/>
  <c r="DB1102" i="5" s="1"/>
  <c r="DA1101" i="5"/>
  <c r="DB1101" i="5" s="1"/>
  <c r="DA1100" i="5"/>
  <c r="DA1099" i="5"/>
  <c r="DA1098" i="5"/>
  <c r="DB1098" i="5" s="1"/>
  <c r="DA1096" i="5"/>
  <c r="DB1096" i="5" s="1"/>
  <c r="DA1095" i="5"/>
  <c r="DB1095" i="5" s="1"/>
  <c r="DA1094" i="5"/>
  <c r="DA1093" i="5"/>
  <c r="DB1093" i="5" s="1"/>
  <c r="DA1092" i="5"/>
  <c r="DB1092" i="5" s="1"/>
  <c r="DA1091" i="5"/>
  <c r="DB1091" i="5" s="1"/>
  <c r="DA1090" i="5"/>
  <c r="DC1090" i="5" s="1"/>
  <c r="DA1089" i="5"/>
  <c r="DB1089" i="5" s="1"/>
  <c r="DA1088" i="5"/>
  <c r="DB1088" i="5" s="1"/>
  <c r="DA1087" i="5"/>
  <c r="DA1086" i="5"/>
  <c r="DA1085" i="5"/>
  <c r="DB1085" i="5" s="1"/>
  <c r="DA1084" i="5"/>
  <c r="DB1084" i="5" s="1"/>
  <c r="DA1083" i="5"/>
  <c r="DA1082" i="5"/>
  <c r="DA1081" i="5"/>
  <c r="DB1081" i="5" s="1"/>
  <c r="DA1080" i="5"/>
  <c r="DB1080" i="5" s="1"/>
  <c r="DA1079" i="5"/>
  <c r="DB1079" i="5" s="1"/>
  <c r="DA1078" i="5"/>
  <c r="DA1077" i="5"/>
  <c r="DB1077" i="5" s="1"/>
  <c r="DA1076" i="5"/>
  <c r="DB1076" i="5" s="1"/>
  <c r="DA1075" i="5"/>
  <c r="DA1074" i="5"/>
  <c r="DC1074" i="5" s="1"/>
  <c r="DA1073" i="5"/>
  <c r="DB1073" i="5" s="1"/>
  <c r="DA1072" i="5"/>
  <c r="DB1072" i="5" s="1"/>
  <c r="DA1071" i="5"/>
  <c r="DA1070" i="5"/>
  <c r="DA1069" i="5"/>
  <c r="DB1069" i="5" s="1"/>
  <c r="DA1068" i="5"/>
  <c r="DB1068" i="5" s="1"/>
  <c r="DA1067" i="5"/>
  <c r="DA1066" i="5"/>
  <c r="DA1065" i="5"/>
  <c r="DB1065" i="5" s="1"/>
  <c r="DA1064" i="5"/>
  <c r="DB1064" i="5" s="1"/>
  <c r="DA1063" i="5"/>
  <c r="DB1063" i="5" s="1"/>
  <c r="DA1062" i="5"/>
  <c r="DA1061" i="5"/>
  <c r="DB1061" i="5" s="1"/>
  <c r="DA1060" i="5"/>
  <c r="DB1060" i="5" s="1"/>
  <c r="DA1059" i="5"/>
  <c r="DA1058" i="5"/>
  <c r="DC1058" i="5" s="1"/>
  <c r="DA1057" i="5"/>
  <c r="DB1057" i="5" s="1"/>
  <c r="DA1056" i="5"/>
  <c r="DB1056" i="5" s="1"/>
  <c r="DA1055" i="5"/>
  <c r="DA1054" i="5"/>
  <c r="DB1054" i="5" s="1"/>
  <c r="DA1053" i="5"/>
  <c r="DA1052" i="5"/>
  <c r="DB1052" i="5" s="1"/>
  <c r="DA1051" i="5"/>
  <c r="DA1050" i="5"/>
  <c r="DB1050" i="5" s="1"/>
  <c r="DA1049" i="5"/>
  <c r="DB1049" i="5" s="1"/>
  <c r="DA1048" i="5"/>
  <c r="DB1048" i="5" s="1"/>
  <c r="DA1047" i="5"/>
  <c r="DB1047" i="5" s="1"/>
  <c r="DA1046" i="5"/>
  <c r="DA1045" i="5"/>
  <c r="DB1045" i="5" s="1"/>
  <c r="DA1044" i="5"/>
  <c r="DB1044" i="5" s="1"/>
  <c r="DA1043" i="5"/>
  <c r="DA1042" i="5"/>
  <c r="DB1042" i="5" s="1"/>
  <c r="DA1041" i="5"/>
  <c r="DB1041" i="5" s="1"/>
  <c r="DA1040" i="5"/>
  <c r="DB1040" i="5" s="1"/>
  <c r="DA1039" i="5"/>
  <c r="DA1038" i="5"/>
  <c r="DC1038" i="5" s="1"/>
  <c r="DA1037" i="5"/>
  <c r="DB1037" i="5" s="1"/>
  <c r="DA1036" i="5"/>
  <c r="DB1036" i="5" s="1"/>
  <c r="DA1035" i="5"/>
  <c r="DA1034" i="5"/>
  <c r="DB1034" i="5" s="1"/>
  <c r="DA1033" i="5"/>
  <c r="DB1033" i="5" s="1"/>
  <c r="DA1032" i="5"/>
  <c r="DB1032" i="5" s="1"/>
  <c r="DA1031" i="5"/>
  <c r="DB1031" i="5" s="1"/>
  <c r="DA1030" i="5"/>
  <c r="DA1029" i="5"/>
  <c r="DB1029" i="5" s="1"/>
  <c r="DA1028" i="5"/>
  <c r="DB1028" i="5" s="1"/>
  <c r="DA1027" i="5"/>
  <c r="DA1026" i="5"/>
  <c r="DC1026" i="5" s="1"/>
  <c r="DA1025" i="5"/>
  <c r="DB1025" i="5" s="1"/>
  <c r="DA1024" i="5"/>
  <c r="DB1024" i="5" s="1"/>
  <c r="DA1023" i="5"/>
  <c r="DA1022" i="5"/>
  <c r="DC1022" i="5" s="1"/>
  <c r="DA1021" i="5"/>
  <c r="DB1021" i="5" s="1"/>
  <c r="DA1020" i="5"/>
  <c r="DB1020" i="5" s="1"/>
  <c r="DA1019" i="5"/>
  <c r="DA1018" i="5"/>
  <c r="DB1018" i="5" s="1"/>
  <c r="DA1017" i="5"/>
  <c r="DB1017" i="5" s="1"/>
  <c r="DA1016" i="5"/>
  <c r="DB1016" i="5" s="1"/>
  <c r="DA1015" i="5"/>
  <c r="DB1015" i="5" s="1"/>
  <c r="DA1014" i="5"/>
  <c r="DB1014" i="5" s="1"/>
  <c r="DA1013" i="5"/>
  <c r="DB1013" i="5" s="1"/>
  <c r="DA1012" i="5"/>
  <c r="DC1012" i="5" s="1"/>
  <c r="DA1011" i="5"/>
  <c r="DB1011" i="5" s="1"/>
  <c r="DA1010" i="5"/>
  <c r="DB1010" i="5" s="1"/>
  <c r="DA1009" i="5"/>
  <c r="DA1008" i="5"/>
  <c r="DB1008" i="5" s="1"/>
  <c r="DA1007" i="5"/>
  <c r="DB1007" i="5" s="1"/>
  <c r="DA1006" i="5"/>
  <c r="DB1006" i="5" s="1"/>
  <c r="DA1005" i="5"/>
  <c r="DA1004" i="5"/>
  <c r="DC1004" i="5" s="1"/>
  <c r="DA1003" i="5"/>
  <c r="DA1002" i="5"/>
  <c r="DC1002" i="5" s="1"/>
  <c r="DA1001" i="5"/>
  <c r="DB1001" i="5" s="1"/>
  <c r="DA1000" i="5"/>
  <c r="DC1000" i="5" s="1"/>
  <c r="DA999" i="5"/>
  <c r="DB999" i="5" s="1"/>
  <c r="DA998" i="5"/>
  <c r="DC998" i="5" s="1"/>
  <c r="DA997" i="5"/>
  <c r="DA996" i="5"/>
  <c r="DB996" i="5" s="1"/>
  <c r="DA995" i="5"/>
  <c r="DB995" i="5" s="1"/>
  <c r="DA994" i="5"/>
  <c r="DB994" i="5" s="1"/>
  <c r="DA993" i="5"/>
  <c r="DC993" i="5" s="1"/>
  <c r="DA992" i="5"/>
  <c r="DC992" i="5" s="1"/>
  <c r="DA991" i="5"/>
  <c r="DB991" i="5" s="1"/>
  <c r="DA990" i="5"/>
  <c r="DB990" i="5" s="1"/>
  <c r="DA989" i="5"/>
  <c r="DC989" i="5" s="1"/>
  <c r="DA988" i="5"/>
  <c r="DC988" i="5" s="1"/>
  <c r="DA987" i="5"/>
  <c r="DB987" i="5" s="1"/>
  <c r="DA986" i="5"/>
  <c r="DB986" i="5" s="1"/>
  <c r="DA985" i="5"/>
  <c r="DB985" i="5" s="1"/>
  <c r="DA984" i="5"/>
  <c r="DC984" i="5" s="1"/>
  <c r="DA983" i="5"/>
  <c r="DB983" i="5" s="1"/>
  <c r="DA982" i="5"/>
  <c r="DB982" i="5" s="1"/>
  <c r="DA981" i="5"/>
  <c r="DC981" i="5" s="1"/>
  <c r="DA980" i="5"/>
  <c r="DB980" i="5" s="1"/>
  <c r="DA979" i="5"/>
  <c r="DB979" i="5" s="1"/>
  <c r="DA978" i="5"/>
  <c r="DB978" i="5" s="1"/>
  <c r="DA977" i="5"/>
  <c r="DB977" i="5" s="1"/>
  <c r="DA976" i="5"/>
  <c r="DC976" i="5" s="1"/>
  <c r="DA975" i="5"/>
  <c r="DB975" i="5" s="1"/>
  <c r="DA974" i="5"/>
  <c r="DB974" i="5" s="1"/>
  <c r="DA973" i="5"/>
  <c r="DA972" i="5"/>
  <c r="DC972" i="5" s="1"/>
  <c r="DA971" i="5"/>
  <c r="DB971" i="5" s="1"/>
  <c r="DA970" i="5"/>
  <c r="DC970" i="5" s="1"/>
  <c r="DA969" i="5"/>
  <c r="DC969" i="5" s="1"/>
  <c r="DA968" i="5"/>
  <c r="DB968" i="5" s="1"/>
  <c r="DA967" i="5"/>
  <c r="DB967" i="5" s="1"/>
  <c r="DA966" i="5"/>
  <c r="DC966" i="5" s="1"/>
  <c r="DA965" i="5"/>
  <c r="DC965" i="5" s="1"/>
  <c r="DA964" i="5"/>
  <c r="DB964" i="5" s="1"/>
  <c r="DA963" i="5"/>
  <c r="DB963" i="5" s="1"/>
  <c r="DA962" i="5"/>
  <c r="DC962" i="5" s="1"/>
  <c r="DA961" i="5"/>
  <c r="DC961" i="5" s="1"/>
  <c r="DA960" i="5"/>
  <c r="DB960" i="5" s="1"/>
  <c r="DA959" i="5"/>
  <c r="DB959" i="5" s="1"/>
  <c r="DA958" i="5"/>
  <c r="DC958" i="5" s="1"/>
  <c r="DA957" i="5"/>
  <c r="DB957" i="5" s="1"/>
  <c r="DA956" i="5"/>
  <c r="DB956" i="5" s="1"/>
  <c r="DA955" i="5"/>
  <c r="DB955" i="5" s="1"/>
  <c r="DA954" i="5"/>
  <c r="DB954" i="5" s="1"/>
  <c r="DA953" i="5"/>
  <c r="DB953" i="5" s="1"/>
  <c r="DA952" i="5"/>
  <c r="DB952" i="5" s="1"/>
  <c r="DA951" i="5"/>
  <c r="DB951" i="5" s="1"/>
  <c r="DA950" i="5"/>
  <c r="DA949" i="5"/>
  <c r="DC949" i="5" s="1"/>
  <c r="DA948" i="5"/>
  <c r="DB948" i="5" s="1"/>
  <c r="DA947" i="5"/>
  <c r="DB947" i="5" s="1"/>
  <c r="DA946" i="5"/>
  <c r="DC946" i="5" s="1"/>
  <c r="DA945" i="5"/>
  <c r="DC945" i="5" s="1"/>
  <c r="DA944" i="5"/>
  <c r="DB944" i="5" s="1"/>
  <c r="DA943" i="5"/>
  <c r="DB943" i="5" s="1"/>
  <c r="DA942" i="5"/>
  <c r="DC942" i="5" s="1"/>
  <c r="DA941" i="5"/>
  <c r="DB941" i="5" s="1"/>
  <c r="DA940" i="5"/>
  <c r="DB940" i="5" s="1"/>
  <c r="DA939" i="5"/>
  <c r="DC939" i="5" s="1"/>
  <c r="DA938" i="5"/>
  <c r="DC938" i="5" s="1"/>
  <c r="DA937" i="5"/>
  <c r="DB937" i="5" s="1"/>
  <c r="DA936" i="5"/>
  <c r="DB936" i="5" s="1"/>
  <c r="DA935" i="5"/>
  <c r="DC935" i="5" s="1"/>
  <c r="DA934" i="5"/>
  <c r="DB934" i="5" s="1"/>
  <c r="DA933" i="5"/>
  <c r="DB933" i="5" s="1"/>
  <c r="DA932" i="5"/>
  <c r="DB932" i="5" s="1"/>
  <c r="DA931" i="5"/>
  <c r="DB931" i="5" s="1"/>
  <c r="DA930" i="5"/>
  <c r="DB930" i="5" s="1"/>
  <c r="DA929" i="5"/>
  <c r="DB929" i="5" s="1"/>
  <c r="DA928" i="5"/>
  <c r="DB928" i="5" s="1"/>
  <c r="DA927" i="5"/>
  <c r="DA926" i="5"/>
  <c r="DC926" i="5" s="1"/>
  <c r="DA925" i="5"/>
  <c r="DB925" i="5" s="1"/>
  <c r="DA924" i="5"/>
  <c r="DB924" i="5" s="1"/>
  <c r="DA923" i="5"/>
  <c r="DC923" i="5" s="1"/>
  <c r="DA922" i="5"/>
  <c r="DC922" i="5" s="1"/>
  <c r="DA921" i="5"/>
  <c r="DB921" i="5" s="1"/>
  <c r="DA920" i="5"/>
  <c r="DB920" i="5" s="1"/>
  <c r="DA919" i="5"/>
  <c r="DB919" i="5" s="1"/>
  <c r="DA918" i="5"/>
  <c r="DC918" i="5" s="1"/>
  <c r="DA917" i="5"/>
  <c r="DB917" i="5" s="1"/>
  <c r="DA916" i="5"/>
  <c r="DB916" i="5" s="1"/>
  <c r="DA915" i="5"/>
  <c r="DC915" i="5" s="1"/>
  <c r="DA914" i="5"/>
  <c r="DC914" i="5" s="1"/>
  <c r="DA913" i="5"/>
  <c r="DB913" i="5" s="1"/>
  <c r="DA912" i="5"/>
  <c r="DB912" i="5" s="1"/>
  <c r="DA911" i="5"/>
  <c r="DC911" i="5" s="1"/>
  <c r="DA910" i="5"/>
  <c r="DB910" i="5" s="1"/>
  <c r="DA909" i="5"/>
  <c r="DB909" i="5" s="1"/>
  <c r="DA908" i="5"/>
  <c r="DB908" i="5" s="1"/>
  <c r="DA907" i="5"/>
  <c r="DB907" i="5" s="1"/>
  <c r="DA906" i="5"/>
  <c r="DB906" i="5" s="1"/>
  <c r="DA905" i="5"/>
  <c r="DB905" i="5" s="1"/>
  <c r="DA904" i="5"/>
  <c r="DB904" i="5" s="1"/>
  <c r="DA903" i="5"/>
  <c r="DA902" i="5"/>
  <c r="DC902" i="5" s="1"/>
  <c r="DA901" i="5"/>
  <c r="DB901" i="5" s="1"/>
  <c r="DA900" i="5"/>
  <c r="DB900" i="5" s="1"/>
  <c r="DA899" i="5"/>
  <c r="DC899" i="5" s="1"/>
  <c r="DA898" i="5"/>
  <c r="DC898" i="5" s="1"/>
  <c r="DA897" i="5"/>
  <c r="DB897" i="5" s="1"/>
  <c r="DA896" i="5"/>
  <c r="DB896" i="5" s="1"/>
  <c r="DA894" i="5"/>
  <c r="DC894" i="5" s="1"/>
  <c r="DA893" i="5"/>
  <c r="DC893" i="5" s="1"/>
  <c r="DA892" i="5"/>
  <c r="DB892" i="5" s="1"/>
  <c r="DA891" i="5"/>
  <c r="DB891" i="5" s="1"/>
  <c r="DA890" i="5"/>
  <c r="DB890" i="5" s="1"/>
  <c r="DA889" i="5"/>
  <c r="DC889" i="5" s="1"/>
  <c r="DA888" i="5"/>
  <c r="DB888" i="5" s="1"/>
  <c r="DA887" i="5"/>
  <c r="DB887" i="5" s="1"/>
  <c r="DA886" i="5"/>
  <c r="DC886" i="5" s="1"/>
  <c r="DA885" i="5"/>
  <c r="DB885" i="5" s="1"/>
  <c r="DA884" i="5"/>
  <c r="DB884" i="5" s="1"/>
  <c r="DA883" i="5"/>
  <c r="DB883" i="5" s="1"/>
  <c r="DA882" i="5"/>
  <c r="DB882" i="5" s="1"/>
  <c r="DA881" i="5"/>
  <c r="DB881" i="5" s="1"/>
  <c r="DA880" i="5"/>
  <c r="DB880" i="5" s="1"/>
  <c r="DA879" i="5"/>
  <c r="DB879" i="5" s="1"/>
  <c r="DA878" i="5"/>
  <c r="DA877" i="5"/>
  <c r="DC877" i="5" s="1"/>
  <c r="DA876" i="5"/>
  <c r="DB876" i="5" s="1"/>
  <c r="DA875" i="5"/>
  <c r="DB875" i="5" s="1"/>
  <c r="DA874" i="5"/>
  <c r="DC874" i="5" s="1"/>
  <c r="DA873" i="5"/>
  <c r="DC873" i="5" s="1"/>
  <c r="DA872" i="5"/>
  <c r="DB872" i="5" s="1"/>
  <c r="DA871" i="5"/>
  <c r="DB871" i="5" s="1"/>
  <c r="DA870" i="5"/>
  <c r="DC870" i="5" s="1"/>
  <c r="DA869" i="5"/>
  <c r="DC869" i="5" s="1"/>
  <c r="DA868" i="5"/>
  <c r="DB868" i="5" s="1"/>
  <c r="DA867" i="5"/>
  <c r="DB867" i="5" s="1"/>
  <c r="DA866" i="5"/>
  <c r="DC866" i="5" s="1"/>
  <c r="DA865" i="5"/>
  <c r="DC865" i="5" s="1"/>
  <c r="DA864" i="5"/>
  <c r="DB864" i="5" s="1"/>
  <c r="DA863" i="5"/>
  <c r="DB863" i="5" s="1"/>
  <c r="DA862" i="5"/>
  <c r="DC862" i="5" s="1"/>
  <c r="DA861" i="5"/>
  <c r="DB861" i="5" s="1"/>
  <c r="DA860" i="5"/>
  <c r="DB860" i="5" s="1"/>
  <c r="DA859" i="5"/>
  <c r="DB859" i="5" s="1"/>
  <c r="DA858" i="5"/>
  <c r="DB858" i="5" s="1"/>
  <c r="DA857" i="5"/>
  <c r="DB857" i="5" s="1"/>
  <c r="DA856" i="5"/>
  <c r="DB856" i="5" s="1"/>
  <c r="DA855" i="5"/>
  <c r="DB855" i="5" s="1"/>
  <c r="DA854" i="5"/>
  <c r="DA853" i="5"/>
  <c r="DC853" i="5" s="1"/>
  <c r="DA852" i="5"/>
  <c r="DB852" i="5" s="1"/>
  <c r="DA851" i="5"/>
  <c r="DB851" i="5" s="1"/>
  <c r="DA850" i="5"/>
  <c r="DC850" i="5" s="1"/>
  <c r="DA849" i="5"/>
  <c r="DC849" i="5" s="1"/>
  <c r="DA848" i="5"/>
  <c r="DB848" i="5" s="1"/>
  <c r="DA847" i="5"/>
  <c r="DB847" i="5" s="1"/>
  <c r="DA846" i="5"/>
  <c r="DC846" i="5" s="1"/>
  <c r="DA845" i="5"/>
  <c r="DB845" i="5" s="1"/>
  <c r="DA844" i="5"/>
  <c r="DB844" i="5" s="1"/>
  <c r="DA843" i="5"/>
  <c r="DB843" i="5" s="1"/>
  <c r="DA842" i="5"/>
  <c r="DC842" i="5" s="1"/>
  <c r="DA841" i="5"/>
  <c r="DC841" i="5" s="1"/>
  <c r="DA840" i="5"/>
  <c r="DB840" i="5" s="1"/>
  <c r="DA839" i="5"/>
  <c r="DB839" i="5" s="1"/>
  <c r="DA838" i="5"/>
  <c r="DC838" i="5" s="1"/>
  <c r="DA837" i="5"/>
  <c r="DB837" i="5" s="1"/>
  <c r="DA836" i="5"/>
  <c r="DB836" i="5" s="1"/>
  <c r="DA835" i="5"/>
  <c r="DB835" i="5" s="1"/>
  <c r="DA834" i="5"/>
  <c r="DB834" i="5" s="1"/>
  <c r="DA833" i="5"/>
  <c r="DB833" i="5" s="1"/>
  <c r="DA832" i="5"/>
  <c r="DB832" i="5" s="1"/>
  <c r="DA831" i="5"/>
  <c r="DB831" i="5" s="1"/>
  <c r="DA830" i="5"/>
  <c r="DA829" i="5"/>
  <c r="DC829" i="5" s="1"/>
  <c r="DA828" i="5"/>
  <c r="DB828" i="5" s="1"/>
  <c r="DA827" i="5"/>
  <c r="DB827" i="5" s="1"/>
  <c r="DA826" i="5"/>
  <c r="DC826" i="5" s="1"/>
  <c r="DA825" i="5"/>
  <c r="DC825" i="5" s="1"/>
  <c r="DA824" i="5"/>
  <c r="DB824" i="5" s="1"/>
  <c r="DA823" i="5"/>
  <c r="DB823" i="5" s="1"/>
  <c r="DA822" i="5"/>
  <c r="DB822" i="5" s="1"/>
  <c r="DA821" i="5"/>
  <c r="DC821" i="5" s="1"/>
  <c r="DA819" i="5"/>
  <c r="DB819" i="5" s="1"/>
  <c r="DA818" i="5"/>
  <c r="DB818" i="5" s="1"/>
  <c r="DA817" i="5"/>
  <c r="DC817" i="5" s="1"/>
  <c r="DA816" i="5"/>
  <c r="DC816" i="5" s="1"/>
  <c r="DA815" i="5"/>
  <c r="DB815" i="5" s="1"/>
  <c r="DA813" i="5"/>
  <c r="DB813" i="5" s="1"/>
  <c r="DA812" i="5"/>
  <c r="DC812" i="5" s="1"/>
  <c r="DA811" i="5"/>
  <c r="DB811" i="5" s="1"/>
  <c r="DA810" i="5"/>
  <c r="DB810" i="5" s="1"/>
  <c r="DA809" i="5"/>
  <c r="DB809" i="5" s="1"/>
  <c r="DA808" i="5"/>
  <c r="DB808" i="5" s="1"/>
  <c r="DA807" i="5"/>
  <c r="DB807" i="5" s="1"/>
  <c r="DA806" i="5"/>
  <c r="DB806" i="5" s="1"/>
  <c r="DA805" i="5"/>
  <c r="DB805" i="5" s="1"/>
  <c r="DA804" i="5"/>
  <c r="DA803" i="5"/>
  <c r="DC803" i="5" s="1"/>
  <c r="DA802" i="5"/>
  <c r="DB802" i="5" s="1"/>
  <c r="DA801" i="5"/>
  <c r="DB801" i="5" s="1"/>
  <c r="DA800" i="5"/>
  <c r="DC800" i="5" s="1"/>
  <c r="DA799" i="5"/>
  <c r="DC799" i="5" s="1"/>
  <c r="DA798" i="5"/>
  <c r="DB798" i="5" s="1"/>
  <c r="DA797" i="5"/>
  <c r="DB797" i="5" s="1"/>
  <c r="DA796" i="5"/>
  <c r="DC796" i="5" s="1"/>
  <c r="DA795" i="5"/>
  <c r="DC795" i="5" s="1"/>
  <c r="DA794" i="5"/>
  <c r="DB794" i="5" s="1"/>
  <c r="DA793" i="5"/>
  <c r="DA792" i="5"/>
  <c r="DB792" i="5" s="1"/>
  <c r="DA791" i="5"/>
  <c r="DC791" i="5" s="1"/>
  <c r="DA790" i="5"/>
  <c r="DA789" i="5"/>
  <c r="DA788" i="5"/>
  <c r="DC788" i="5" s="1"/>
  <c r="DA787" i="5"/>
  <c r="DC787" i="5" s="1"/>
  <c r="DA786" i="5"/>
  <c r="DA785" i="5"/>
  <c r="DA784" i="5"/>
  <c r="DC784" i="5" s="1"/>
  <c r="DA783" i="5"/>
  <c r="DC783" i="5" s="1"/>
  <c r="DA782" i="5"/>
  <c r="DA781" i="5"/>
  <c r="DA780" i="5"/>
  <c r="DC780" i="5" s="1"/>
  <c r="DA779" i="5"/>
  <c r="DC779" i="5" s="1"/>
  <c r="DA778" i="5"/>
  <c r="DA777" i="5"/>
  <c r="DA776" i="5"/>
  <c r="DC776" i="5" s="1"/>
  <c r="DA775" i="5"/>
  <c r="DC775" i="5" s="1"/>
  <c r="DA774" i="5"/>
  <c r="DA773" i="5"/>
  <c r="DA772" i="5"/>
  <c r="DC772" i="5" s="1"/>
  <c r="DA771" i="5"/>
  <c r="DC771" i="5" s="1"/>
  <c r="DA770" i="5"/>
  <c r="DA769" i="5"/>
  <c r="DA768" i="5"/>
  <c r="DC768" i="5" s="1"/>
  <c r="DA767" i="5"/>
  <c r="DC767" i="5" s="1"/>
  <c r="DA766" i="5"/>
  <c r="DA765" i="5"/>
  <c r="DA764" i="5"/>
  <c r="DC764" i="5" s="1"/>
  <c r="DA763" i="5"/>
  <c r="DC763" i="5" s="1"/>
  <c r="DA762" i="5"/>
  <c r="DA761" i="5"/>
  <c r="DA760" i="5"/>
  <c r="DC760" i="5" s="1"/>
  <c r="DA759" i="5"/>
  <c r="DC759" i="5" s="1"/>
  <c r="DA758" i="5"/>
  <c r="DA757" i="5"/>
  <c r="DA756" i="5"/>
  <c r="DC756" i="5" s="1"/>
  <c r="DA755" i="5"/>
  <c r="DC755" i="5" s="1"/>
  <c r="DA754" i="5"/>
  <c r="DA753" i="5"/>
  <c r="DA752" i="5"/>
  <c r="DC752" i="5" s="1"/>
  <c r="DA751" i="5"/>
  <c r="DC751" i="5" s="1"/>
  <c r="DA750" i="5"/>
  <c r="DA749" i="5"/>
  <c r="DA748" i="5"/>
  <c r="DC748" i="5" s="1"/>
  <c r="DA747" i="5"/>
  <c r="DC747" i="5" s="1"/>
  <c r="DA746" i="5"/>
  <c r="DA745" i="5"/>
  <c r="DA744" i="5"/>
  <c r="DC744" i="5" s="1"/>
  <c r="DA743" i="5"/>
  <c r="DA742" i="5"/>
  <c r="DA741" i="5"/>
  <c r="DA740" i="5"/>
  <c r="DC740" i="5" s="1"/>
  <c r="DA739" i="5"/>
  <c r="DA738" i="5"/>
  <c r="DA737" i="5"/>
  <c r="DC737" i="5" s="1"/>
  <c r="DA736" i="5"/>
  <c r="DA735" i="5"/>
  <c r="DA734" i="5"/>
  <c r="DA733" i="5"/>
  <c r="DC733" i="5" s="1"/>
  <c r="DA732" i="5"/>
  <c r="DA731" i="5"/>
  <c r="DA730" i="5"/>
  <c r="DA729" i="5"/>
  <c r="DC729" i="5" s="1"/>
  <c r="DA728" i="5"/>
  <c r="DA727" i="5"/>
  <c r="DA726" i="5"/>
  <c r="DA725" i="5"/>
  <c r="DC725" i="5" s="1"/>
  <c r="DA724" i="5"/>
  <c r="DA723" i="5"/>
  <c r="DA722" i="5"/>
  <c r="DA721" i="5"/>
  <c r="DC721" i="5" s="1"/>
  <c r="DA720" i="5"/>
  <c r="DA719" i="5"/>
  <c r="DA718" i="5"/>
  <c r="DA717" i="5"/>
  <c r="DC717" i="5" s="1"/>
  <c r="DA716" i="5"/>
  <c r="DA715" i="5"/>
  <c r="DA714" i="5"/>
  <c r="DA713" i="5"/>
  <c r="DC713" i="5" s="1"/>
  <c r="DA712" i="5"/>
  <c r="DA711" i="5"/>
  <c r="DA710" i="5"/>
  <c r="DA709" i="5"/>
  <c r="DC709" i="5" s="1"/>
  <c r="DA708" i="5"/>
  <c r="DA707" i="5"/>
  <c r="DA706" i="5"/>
  <c r="DA705" i="5"/>
  <c r="DC705" i="5" s="1"/>
  <c r="DA704" i="5"/>
  <c r="DA703" i="5"/>
  <c r="DA702" i="5"/>
  <c r="DA701" i="5"/>
  <c r="DC701" i="5" s="1"/>
  <c r="DA700" i="5"/>
  <c r="DA699" i="5"/>
  <c r="DA698" i="5"/>
  <c r="DA697" i="5"/>
  <c r="DC697" i="5" s="1"/>
  <c r="DA696" i="5"/>
  <c r="DA695" i="5"/>
  <c r="DA694" i="5"/>
  <c r="DA693" i="5"/>
  <c r="DC693" i="5" s="1"/>
  <c r="DA692" i="5"/>
  <c r="DA691" i="5"/>
  <c r="DA690" i="5"/>
  <c r="DA689" i="5"/>
  <c r="DC689" i="5" s="1"/>
  <c r="DA688" i="5"/>
  <c r="DA687" i="5"/>
  <c r="DA686" i="5"/>
  <c r="DA685" i="5"/>
  <c r="DC685" i="5" s="1"/>
  <c r="DA684" i="5"/>
  <c r="DA683" i="5"/>
  <c r="DA682" i="5"/>
  <c r="DA681" i="5"/>
  <c r="DC681" i="5" s="1"/>
  <c r="DA680" i="5"/>
  <c r="DA679" i="5"/>
  <c r="DA678" i="5"/>
  <c r="DA677" i="5"/>
  <c r="DC677" i="5" s="1"/>
  <c r="DA676" i="5"/>
  <c r="DA675" i="5"/>
  <c r="DA674" i="5"/>
  <c r="DA673" i="5"/>
  <c r="DC673" i="5" s="1"/>
  <c r="DA672" i="5"/>
  <c r="DA671" i="5"/>
  <c r="DB671" i="5" s="1"/>
  <c r="DA670" i="5"/>
  <c r="DA669" i="5"/>
  <c r="DC669" i="5" s="1"/>
  <c r="DA668" i="5"/>
  <c r="DA667" i="5"/>
  <c r="DB667" i="5" s="1"/>
  <c r="DA666" i="5"/>
  <c r="DA665" i="5"/>
  <c r="DC665" i="5" s="1"/>
  <c r="DA664" i="5"/>
  <c r="DA663" i="5"/>
  <c r="DB663" i="5" s="1"/>
  <c r="DA662" i="5"/>
  <c r="DA661" i="5"/>
  <c r="DC661" i="5" s="1"/>
  <c r="DA660" i="5"/>
  <c r="DA659" i="5"/>
  <c r="DB659" i="5" s="1"/>
  <c r="DA658" i="5"/>
  <c r="DA657" i="5"/>
  <c r="DC657" i="5" s="1"/>
  <c r="DA656" i="5"/>
  <c r="DA655" i="5"/>
  <c r="DB655" i="5" s="1"/>
  <c r="DA654" i="5"/>
  <c r="DB654" i="5" s="1"/>
  <c r="CF654" i="5"/>
  <c r="DA653" i="5"/>
  <c r="DB653" i="5" s="1"/>
  <c r="DA652" i="5"/>
  <c r="DA651" i="5"/>
  <c r="DC651" i="5" s="1"/>
  <c r="DA650" i="5"/>
  <c r="DC650" i="5" s="1"/>
  <c r="DA649" i="5"/>
  <c r="DC649" i="5" s="1"/>
  <c r="DA648" i="5"/>
  <c r="DC648" i="5" s="1"/>
  <c r="DA647" i="5"/>
  <c r="DC647" i="5" s="1"/>
  <c r="DA646" i="5"/>
  <c r="DC646" i="5" s="1"/>
  <c r="DA645" i="5"/>
  <c r="DB645" i="5" s="1"/>
  <c r="DA644" i="5"/>
  <c r="DC644" i="5" s="1"/>
  <c r="DA643" i="5"/>
  <c r="DC643" i="5" s="1"/>
  <c r="DA642" i="5"/>
  <c r="DC642" i="5" s="1"/>
  <c r="DA641" i="5"/>
  <c r="DC641" i="5" s="1"/>
  <c r="DA640" i="5"/>
  <c r="DC640" i="5" s="1"/>
  <c r="DA639" i="5"/>
  <c r="DC639" i="5" s="1"/>
  <c r="DA638" i="5"/>
  <c r="DC638" i="5" s="1"/>
  <c r="DA637" i="5"/>
  <c r="DB637" i="5" s="1"/>
  <c r="DA636" i="5"/>
  <c r="DA635" i="5"/>
  <c r="DC635" i="5" s="1"/>
  <c r="DA634" i="5"/>
  <c r="DC634" i="5" s="1"/>
  <c r="DA633" i="5"/>
  <c r="DC633" i="5" s="1"/>
  <c r="DA632" i="5"/>
  <c r="DC632" i="5" s="1"/>
  <c r="DA631" i="5"/>
  <c r="DC631" i="5" s="1"/>
  <c r="DA630" i="5"/>
  <c r="DC630" i="5" s="1"/>
  <c r="DA629" i="5"/>
  <c r="DC629" i="5" s="1"/>
  <c r="DA628" i="5"/>
  <c r="DC628" i="5" s="1"/>
  <c r="DA627" i="5"/>
  <c r="DC627" i="5" s="1"/>
  <c r="DA626" i="5"/>
  <c r="DC626" i="5" s="1"/>
  <c r="DA625" i="5"/>
  <c r="DC625" i="5" s="1"/>
  <c r="DA624" i="5"/>
  <c r="DC624" i="5" s="1"/>
  <c r="DA623" i="5"/>
  <c r="DC623" i="5" s="1"/>
  <c r="DA622" i="5"/>
  <c r="DC622" i="5" s="1"/>
  <c r="DA621" i="5"/>
  <c r="DA620" i="5"/>
  <c r="DC620" i="5" s="1"/>
  <c r="DA619" i="5"/>
  <c r="DC619" i="5" s="1"/>
  <c r="DA618" i="5"/>
  <c r="DC618" i="5" s="1"/>
  <c r="DA617" i="5"/>
  <c r="DC617" i="5" s="1"/>
  <c r="DA616" i="5"/>
  <c r="DC616" i="5" s="1"/>
  <c r="DA615" i="5"/>
  <c r="DC615" i="5" s="1"/>
  <c r="DA614" i="5"/>
  <c r="DC614" i="5" s="1"/>
  <c r="DA613" i="5"/>
  <c r="DC613" i="5" s="1"/>
  <c r="DA612" i="5"/>
  <c r="DC612" i="5" s="1"/>
  <c r="DA611" i="5"/>
  <c r="DC611" i="5" s="1"/>
  <c r="DA610" i="5"/>
  <c r="DC610" i="5" s="1"/>
  <c r="DA609" i="5"/>
  <c r="DC609" i="5" s="1"/>
  <c r="DA608" i="5"/>
  <c r="DC608" i="5" s="1"/>
  <c r="DA607" i="5"/>
  <c r="DC607" i="5" s="1"/>
  <c r="DA606" i="5"/>
  <c r="DB606" i="5" s="1"/>
  <c r="DA605" i="5"/>
  <c r="DA604" i="5"/>
  <c r="DC604" i="5" s="1"/>
  <c r="DA603" i="5"/>
  <c r="DC603" i="5" s="1"/>
  <c r="DA602" i="5"/>
  <c r="DC602" i="5" s="1"/>
  <c r="DA601" i="5"/>
  <c r="DC601" i="5" s="1"/>
  <c r="DA600" i="5"/>
  <c r="DC600" i="5" s="1"/>
  <c r="DA599" i="5"/>
  <c r="DC599" i="5" s="1"/>
  <c r="DA598" i="5"/>
  <c r="DC598" i="5" s="1"/>
  <c r="DA597" i="5"/>
  <c r="DC597" i="5" s="1"/>
  <c r="DA596" i="5"/>
  <c r="DC596" i="5" s="1"/>
  <c r="DA595" i="5"/>
  <c r="DC595" i="5" s="1"/>
  <c r="DA594" i="5"/>
  <c r="DC594" i="5" s="1"/>
  <c r="DA593" i="5"/>
  <c r="DC593" i="5" s="1"/>
  <c r="DA592" i="5"/>
  <c r="DC592" i="5" s="1"/>
  <c r="DA591" i="5"/>
  <c r="DB591" i="5" s="1"/>
  <c r="DA590" i="5"/>
  <c r="DA589" i="5"/>
  <c r="DC589" i="5" s="1"/>
  <c r="DA588" i="5"/>
  <c r="DC588" i="5" s="1"/>
  <c r="DA587" i="5"/>
  <c r="DC587" i="5" s="1"/>
  <c r="DA586" i="5"/>
  <c r="DC586" i="5" s="1"/>
  <c r="DA585" i="5"/>
  <c r="DC585" i="5" s="1"/>
  <c r="DA584" i="5"/>
  <c r="DC584" i="5" s="1"/>
  <c r="DA583" i="5"/>
  <c r="DB583" i="5" s="1"/>
  <c r="DA582" i="5"/>
  <c r="DC582" i="5" s="1"/>
  <c r="DA581" i="5"/>
  <c r="DC581" i="5" s="1"/>
  <c r="DA580" i="5"/>
  <c r="DC580" i="5" s="1"/>
  <c r="DA579" i="5"/>
  <c r="DC579" i="5" s="1"/>
  <c r="DA578" i="5"/>
  <c r="DC578" i="5" s="1"/>
  <c r="DA577" i="5"/>
  <c r="DC577" i="5" s="1"/>
  <c r="DA576" i="5"/>
  <c r="DC576" i="5" s="1"/>
  <c r="DA575" i="5"/>
  <c r="DB575" i="5" s="1"/>
  <c r="DA574" i="5"/>
  <c r="DA573" i="5"/>
  <c r="DC573" i="5" s="1"/>
  <c r="DA572" i="5"/>
  <c r="DC572" i="5" s="1"/>
  <c r="DA570" i="5"/>
  <c r="DC570" i="5" s="1"/>
  <c r="DA569" i="5"/>
  <c r="DC569" i="5" s="1"/>
  <c r="DA568" i="5"/>
  <c r="DC568" i="5" s="1"/>
  <c r="DA567" i="5"/>
  <c r="DC567" i="5" s="1"/>
  <c r="DA566" i="5"/>
  <c r="DB566" i="5" s="1"/>
  <c r="DA565" i="5"/>
  <c r="DC565" i="5" s="1"/>
  <c r="DA564" i="5"/>
  <c r="DC564" i="5" s="1"/>
  <c r="DA563" i="5"/>
  <c r="DC563" i="5" s="1"/>
  <c r="DA562" i="5"/>
  <c r="DC562" i="5" s="1"/>
  <c r="DA561" i="5"/>
  <c r="DC561" i="5" s="1"/>
  <c r="DA560" i="5"/>
  <c r="DC560" i="5" s="1"/>
  <c r="DA559" i="5"/>
  <c r="DC559" i="5" s="1"/>
  <c r="DA558" i="5"/>
  <c r="DB558" i="5" s="1"/>
  <c r="DA557" i="5"/>
  <c r="DA556" i="5"/>
  <c r="DC556" i="5" s="1"/>
  <c r="DA555" i="5"/>
  <c r="DC555" i="5" s="1"/>
  <c r="DA554" i="5"/>
  <c r="DC554" i="5" s="1"/>
  <c r="DA553" i="5"/>
  <c r="DC553" i="5" s="1"/>
  <c r="DA552" i="5"/>
  <c r="DC552" i="5" s="1"/>
  <c r="DA551" i="5"/>
  <c r="DC551" i="5" s="1"/>
  <c r="DA550" i="5"/>
  <c r="DC550" i="5" s="1"/>
  <c r="DA549" i="5"/>
  <c r="DC549" i="5" s="1"/>
  <c r="DA548" i="5"/>
  <c r="DC548" i="5" s="1"/>
  <c r="DA547" i="5"/>
  <c r="DB547" i="5" s="1"/>
  <c r="DA546" i="5"/>
  <c r="DC546" i="5" s="1"/>
  <c r="DA545" i="5"/>
  <c r="DC545" i="5" s="1"/>
  <c r="DA544" i="5"/>
  <c r="DC544" i="5" s="1"/>
  <c r="DA543" i="5"/>
  <c r="DB543" i="5" s="1"/>
  <c r="DA542" i="5"/>
  <c r="DA541" i="5"/>
  <c r="DC541" i="5" s="1"/>
  <c r="DA540" i="5"/>
  <c r="DC540" i="5" s="1"/>
  <c r="DA539" i="5"/>
  <c r="DC539" i="5" s="1"/>
  <c r="DA538" i="5"/>
  <c r="DB538" i="5" s="1"/>
  <c r="DA537" i="5"/>
  <c r="DA536" i="5"/>
  <c r="DC536" i="5" s="1"/>
  <c r="DA535" i="5"/>
  <c r="DC535" i="5" s="1"/>
  <c r="DA534" i="5"/>
  <c r="DC534" i="5" s="1"/>
  <c r="DA533" i="5"/>
  <c r="DC533" i="5" s="1"/>
  <c r="DA532" i="5"/>
  <c r="DA531" i="5"/>
  <c r="DC531" i="5" s="1"/>
  <c r="DA515" i="5"/>
  <c r="DB515" i="5" s="1"/>
  <c r="DA514" i="5"/>
  <c r="DC514" i="5" s="1"/>
  <c r="DA513" i="5"/>
  <c r="DB513" i="5" s="1"/>
  <c r="DA512" i="5"/>
  <c r="DC512" i="5" s="1"/>
  <c r="DA511" i="5"/>
  <c r="DC511" i="5" s="1"/>
  <c r="DA510" i="5"/>
  <c r="DB510" i="5" s="1"/>
  <c r="DA509" i="5"/>
  <c r="DC509" i="5" s="1"/>
  <c r="DA508" i="5"/>
  <c r="DB508" i="5" s="1"/>
  <c r="DA507" i="5"/>
  <c r="DC507" i="5" s="1"/>
  <c r="DA506" i="5"/>
  <c r="DC506" i="5" s="1"/>
  <c r="DA505" i="5"/>
  <c r="DA491" i="5"/>
  <c r="DB491" i="5" s="1"/>
  <c r="DA490" i="5"/>
  <c r="DC490" i="5" s="1"/>
  <c r="DA489" i="5"/>
  <c r="DC489" i="5" s="1"/>
  <c r="DA488" i="5"/>
  <c r="DB488" i="5" s="1"/>
  <c r="DA487" i="5"/>
  <c r="DB487" i="5" s="1"/>
  <c r="DA486" i="5"/>
  <c r="DC486" i="5" s="1"/>
  <c r="DA485" i="5"/>
  <c r="DC485" i="5" s="1"/>
  <c r="DA484" i="5"/>
  <c r="DB484" i="5" s="1"/>
  <c r="DA483" i="5"/>
  <c r="DC483" i="5" s="1"/>
  <c r="DA482" i="5"/>
  <c r="DC482" i="5" s="1"/>
  <c r="DA481" i="5"/>
  <c r="DB481" i="5" s="1"/>
  <c r="DA480" i="5"/>
  <c r="DC480" i="5" s="1"/>
  <c r="DA479" i="5"/>
  <c r="DA478" i="5"/>
  <c r="DC478" i="5" s="1"/>
  <c r="DA477" i="5"/>
  <c r="DC477" i="5" s="1"/>
  <c r="DA476" i="5"/>
  <c r="DC476" i="5" s="1"/>
  <c r="DA475" i="5"/>
  <c r="DB475" i="5" s="1"/>
  <c r="DA474" i="5"/>
  <c r="DC474" i="5" s="1"/>
  <c r="DA473" i="5"/>
  <c r="DB473" i="5" s="1"/>
  <c r="DA472" i="5"/>
  <c r="DC472" i="5" s="1"/>
  <c r="DA471" i="5"/>
  <c r="DB471" i="5" s="1"/>
  <c r="DA470" i="5"/>
  <c r="DA469" i="5"/>
  <c r="DB469" i="5" s="1"/>
  <c r="DA468" i="5"/>
  <c r="DB468" i="5" s="1"/>
  <c r="DA467" i="5"/>
  <c r="DC467" i="5" s="1"/>
  <c r="DA466" i="5"/>
  <c r="DC466" i="5" s="1"/>
  <c r="DA465" i="5"/>
  <c r="DB465" i="5" s="1"/>
  <c r="DA464" i="5"/>
  <c r="DB464" i="5" s="1"/>
  <c r="DA463" i="5"/>
  <c r="DC463" i="5" s="1"/>
  <c r="DA462" i="5"/>
  <c r="DC462" i="5" s="1"/>
  <c r="DA461" i="5"/>
  <c r="DC461" i="5" s="1"/>
  <c r="DA460" i="5"/>
  <c r="DB460" i="5" s="1"/>
  <c r="DA459" i="5"/>
  <c r="DC459" i="5" s="1"/>
  <c r="DA458" i="5"/>
  <c r="DC458" i="5" s="1"/>
  <c r="DA457" i="5"/>
  <c r="DA456" i="5"/>
  <c r="DC456" i="5" s="1"/>
  <c r="DA455" i="5"/>
  <c r="DB455" i="5" s="1"/>
  <c r="DA454" i="5"/>
  <c r="DC454" i="5" s="1"/>
  <c r="DA453" i="5"/>
  <c r="DB453" i="5" s="1"/>
  <c r="DA452" i="5"/>
  <c r="DB452" i="5" s="1"/>
  <c r="DA451" i="5"/>
  <c r="DC451" i="5" s="1"/>
  <c r="DA450" i="5"/>
  <c r="DC450" i="5" s="1"/>
  <c r="DA449" i="5"/>
  <c r="DB449" i="5" s="1"/>
  <c r="DA448" i="5"/>
  <c r="DC448" i="5" s="1"/>
  <c r="DA447" i="5"/>
  <c r="DB447" i="5" s="1"/>
  <c r="DA446" i="5"/>
  <c r="DC446" i="5" s="1"/>
  <c r="DA445" i="5"/>
  <c r="DC445" i="5" s="1"/>
  <c r="DA444" i="5"/>
  <c r="DA443" i="5"/>
  <c r="DB443" i="5" s="1"/>
  <c r="DA442" i="5"/>
  <c r="DC442" i="5" s="1"/>
  <c r="DA441" i="5"/>
  <c r="DC441" i="5" s="1"/>
  <c r="DA440" i="5"/>
  <c r="DC440" i="5" s="1"/>
  <c r="DA439" i="5"/>
  <c r="DC439" i="5" s="1"/>
  <c r="DA438" i="5"/>
  <c r="DC438" i="5" s="1"/>
  <c r="DA437" i="5"/>
  <c r="DC437" i="5" s="1"/>
  <c r="DA436" i="5"/>
  <c r="DB436" i="5" s="1"/>
  <c r="DA435" i="5"/>
  <c r="DC435" i="5" s="1"/>
  <c r="DA434" i="5"/>
  <c r="DC434" i="5" s="1"/>
  <c r="DA433" i="5"/>
  <c r="DB433" i="5" s="1"/>
  <c r="DA432" i="5"/>
  <c r="DB432" i="5" s="1"/>
  <c r="DA431" i="5"/>
  <c r="DA430" i="5"/>
  <c r="DC430" i="5" s="1"/>
  <c r="DA429" i="5"/>
  <c r="DC429" i="5" s="1"/>
  <c r="DA428" i="5"/>
  <c r="DC428" i="5" s="1"/>
  <c r="DA427" i="5"/>
  <c r="DC427" i="5" s="1"/>
  <c r="DA426" i="5"/>
  <c r="DC426" i="5" s="1"/>
  <c r="DA425" i="5"/>
  <c r="DB425" i="5" s="1"/>
  <c r="DA424" i="5"/>
  <c r="DC424" i="5" s="1"/>
  <c r="DA423" i="5"/>
  <c r="DB423" i="5" s="1"/>
  <c r="DA422" i="5"/>
  <c r="DA421" i="5"/>
  <c r="DC421" i="5" s="1"/>
  <c r="DA420" i="5"/>
  <c r="DB420" i="5" s="1"/>
  <c r="DA419" i="5"/>
  <c r="DC419" i="5" s="1"/>
  <c r="DA418" i="5"/>
  <c r="DC418" i="5" s="1"/>
  <c r="DA417" i="5"/>
  <c r="DC417" i="5" s="1"/>
  <c r="DA416" i="5"/>
  <c r="DC416" i="5" s="1"/>
  <c r="DA415" i="5"/>
  <c r="DC415" i="5" s="1"/>
  <c r="DA414" i="5"/>
  <c r="DC414" i="5" s="1"/>
  <c r="DA412" i="5"/>
  <c r="DC412" i="5" s="1"/>
  <c r="DA410" i="5"/>
  <c r="DB410" i="5" s="1"/>
  <c r="DA409" i="5"/>
  <c r="DC409" i="5" s="1"/>
  <c r="DA408" i="5"/>
  <c r="DB408" i="5" s="1"/>
  <c r="DA406" i="5"/>
  <c r="DC406" i="5" s="1"/>
  <c r="DA405" i="5"/>
  <c r="DB405" i="5" s="1"/>
  <c r="DA404" i="5"/>
  <c r="DC404" i="5" s="1"/>
  <c r="DA403" i="5"/>
  <c r="DC403" i="5" s="1"/>
  <c r="DA402" i="5"/>
  <c r="DC402" i="5" s="1"/>
  <c r="DA401" i="5"/>
  <c r="DC401" i="5" s="1"/>
  <c r="DA400" i="5"/>
  <c r="DA399" i="5"/>
  <c r="DC399" i="5" s="1"/>
  <c r="DA398" i="5"/>
  <c r="DC398" i="5" s="1"/>
  <c r="DA397" i="5"/>
  <c r="DC397" i="5" s="1"/>
  <c r="DA396" i="5"/>
  <c r="DA395" i="5"/>
  <c r="DC395" i="5" s="1"/>
  <c r="DA394" i="5"/>
  <c r="DC394" i="5" s="1"/>
  <c r="DA393" i="5"/>
  <c r="DC393" i="5" s="1"/>
  <c r="DA392" i="5"/>
  <c r="DA391" i="5"/>
  <c r="DC391" i="5" s="1"/>
  <c r="DA390" i="5"/>
  <c r="DC390" i="5" s="1"/>
  <c r="DA389" i="5"/>
  <c r="DC389" i="5" s="1"/>
  <c r="DA388" i="5"/>
  <c r="DA387" i="5"/>
  <c r="DC387" i="5" s="1"/>
  <c r="DA386" i="5"/>
  <c r="DC386" i="5" s="1"/>
  <c r="DA385" i="5"/>
  <c r="DC385" i="5" s="1"/>
  <c r="DA384" i="5"/>
  <c r="DA383" i="5"/>
  <c r="DC383" i="5" s="1"/>
  <c r="DA382" i="5"/>
  <c r="DC382" i="5" s="1"/>
  <c r="DA381" i="5"/>
  <c r="DC381" i="5" s="1"/>
  <c r="DA380" i="5"/>
  <c r="DA379" i="5"/>
  <c r="DC379" i="5" s="1"/>
  <c r="DA378" i="5"/>
  <c r="DC378" i="5" s="1"/>
  <c r="DA377" i="5"/>
  <c r="DC377" i="5" s="1"/>
  <c r="DA376" i="5"/>
  <c r="DA375" i="5"/>
  <c r="DC375" i="5" s="1"/>
  <c r="DA374" i="5"/>
  <c r="DC374" i="5" s="1"/>
  <c r="DA373" i="5"/>
  <c r="DC373" i="5" s="1"/>
  <c r="DA372" i="5"/>
  <c r="DA371" i="5"/>
  <c r="DC371" i="5" s="1"/>
  <c r="DA370" i="5"/>
  <c r="DC370" i="5" s="1"/>
  <c r="DA369" i="5"/>
  <c r="DC369" i="5" s="1"/>
  <c r="DA368" i="5"/>
  <c r="DA367" i="5"/>
  <c r="DC367" i="5" s="1"/>
  <c r="DA366" i="5"/>
  <c r="DC366" i="5" s="1"/>
  <c r="DA365" i="5"/>
  <c r="DC365" i="5" s="1"/>
  <c r="DA364" i="5"/>
  <c r="DA363" i="5"/>
  <c r="DA361" i="5"/>
  <c r="DC361" i="5" s="1"/>
  <c r="DA360" i="5"/>
  <c r="DC360" i="5" s="1"/>
  <c r="DA359" i="5"/>
  <c r="DA358" i="5"/>
  <c r="DA357" i="5"/>
  <c r="DC357" i="5" s="1"/>
  <c r="DA356" i="5"/>
  <c r="DA355" i="5"/>
  <c r="DA354" i="5"/>
  <c r="DA353" i="5"/>
  <c r="DC353" i="5" s="1"/>
  <c r="DA352" i="5"/>
  <c r="DA351" i="5"/>
  <c r="DA350" i="5"/>
  <c r="DA349" i="5"/>
  <c r="DC349" i="5" s="1"/>
  <c r="DA348" i="5"/>
  <c r="DA347" i="5"/>
  <c r="DA346" i="5"/>
  <c r="DA345" i="5"/>
  <c r="DC345" i="5" s="1"/>
  <c r="DA344" i="5"/>
  <c r="DA343" i="5"/>
  <c r="DA342" i="5"/>
  <c r="DA341" i="5"/>
  <c r="DC341" i="5" s="1"/>
  <c r="DA340" i="5"/>
  <c r="DA339" i="5"/>
  <c r="DA338" i="5"/>
  <c r="DA337" i="5"/>
  <c r="DC337" i="5" s="1"/>
  <c r="DA336" i="5"/>
  <c r="DA335" i="5"/>
  <c r="DA334" i="5"/>
  <c r="DA333" i="5"/>
  <c r="DC333" i="5" s="1"/>
  <c r="DA332" i="5"/>
  <c r="DA331" i="5"/>
  <c r="DA330" i="5"/>
  <c r="DA329" i="5"/>
  <c r="DC329" i="5" s="1"/>
  <c r="DA328" i="5"/>
  <c r="DA327" i="5"/>
  <c r="DA326" i="5"/>
  <c r="DA325" i="5"/>
  <c r="DC325" i="5" s="1"/>
  <c r="DA324" i="5"/>
  <c r="DA323" i="5"/>
  <c r="DA322" i="5"/>
  <c r="DA321" i="5"/>
  <c r="DC321" i="5" s="1"/>
  <c r="DA320" i="5"/>
  <c r="DA319" i="5"/>
  <c r="DA318" i="5"/>
  <c r="DA317" i="5"/>
  <c r="DC317" i="5" s="1"/>
  <c r="DA316" i="5"/>
  <c r="DA315" i="5"/>
  <c r="DA314" i="5"/>
  <c r="DA313" i="5"/>
  <c r="DC313" i="5" s="1"/>
  <c r="DA312" i="5"/>
  <c r="DA311" i="5"/>
  <c r="DA310" i="5"/>
  <c r="DA309" i="5"/>
  <c r="DC309" i="5" s="1"/>
  <c r="DA308" i="5"/>
  <c r="DA307" i="5"/>
  <c r="DA306" i="5"/>
  <c r="DA305" i="5"/>
  <c r="DC305" i="5" s="1"/>
  <c r="DA304" i="5"/>
  <c r="DA303" i="5"/>
  <c r="DA302" i="5"/>
  <c r="DA301" i="5"/>
  <c r="DC301" i="5" s="1"/>
  <c r="DA300" i="5"/>
  <c r="DA299" i="5"/>
  <c r="DA298" i="5"/>
  <c r="DA297" i="5"/>
  <c r="DC297" i="5" s="1"/>
  <c r="DA296" i="5"/>
  <c r="DA295" i="5"/>
  <c r="DA294" i="5"/>
  <c r="DA293" i="5"/>
  <c r="DC293" i="5" s="1"/>
  <c r="DA292" i="5"/>
  <c r="DB292" i="5" s="1"/>
  <c r="DA291" i="5"/>
  <c r="DA290" i="5"/>
  <c r="DA289" i="5"/>
  <c r="DC289" i="5" s="1"/>
  <c r="DA288" i="5"/>
  <c r="DB288" i="5" s="1"/>
  <c r="DA287" i="5"/>
  <c r="DA286" i="5"/>
  <c r="DA285" i="5"/>
  <c r="DC285" i="5" s="1"/>
  <c r="DA284" i="5"/>
  <c r="DB284" i="5" s="1"/>
  <c r="DA283" i="5"/>
  <c r="DA282" i="5"/>
  <c r="DA281" i="5"/>
  <c r="DC281" i="5" s="1"/>
  <c r="DA280" i="5"/>
  <c r="DB280" i="5" s="1"/>
  <c r="DA279" i="5"/>
  <c r="DA278" i="5"/>
  <c r="DA277" i="5"/>
  <c r="DC277" i="5" s="1"/>
  <c r="DA276" i="5"/>
  <c r="DB276" i="5" s="1"/>
  <c r="DA275" i="5"/>
  <c r="DA274" i="5"/>
  <c r="DA273" i="5"/>
  <c r="DC273" i="5" s="1"/>
  <c r="DA272" i="5"/>
  <c r="DB272" i="5" s="1"/>
  <c r="DA271" i="5"/>
  <c r="DA270" i="5"/>
  <c r="DA269" i="5"/>
  <c r="DC269" i="5" s="1"/>
  <c r="DA268" i="5"/>
  <c r="DB268" i="5" s="1"/>
  <c r="DA267" i="5"/>
  <c r="DA266" i="5"/>
  <c r="DB266" i="5" s="1"/>
  <c r="DA265" i="5"/>
  <c r="DC265" i="5" s="1"/>
  <c r="DA264" i="5"/>
  <c r="DB264" i="5" s="1"/>
  <c r="DA263" i="5"/>
  <c r="DA262" i="5"/>
  <c r="DB262" i="5" s="1"/>
  <c r="DA261" i="5"/>
  <c r="DC261" i="5" s="1"/>
  <c r="DA260" i="5"/>
  <c r="DB260" i="5" s="1"/>
  <c r="DA259" i="5"/>
  <c r="DA258" i="5"/>
  <c r="DB258" i="5" s="1"/>
  <c r="DA257" i="5"/>
  <c r="DC257" i="5" s="1"/>
  <c r="DA256" i="5"/>
  <c r="DB256" i="5" s="1"/>
  <c r="DA255" i="5"/>
  <c r="DA254" i="5"/>
  <c r="DB254" i="5" s="1"/>
  <c r="DA253" i="5"/>
  <c r="DC253" i="5" s="1"/>
  <c r="DA252" i="5"/>
  <c r="DB252" i="5" s="1"/>
  <c r="DA251" i="5"/>
  <c r="DA250" i="5"/>
  <c r="DB250" i="5" s="1"/>
  <c r="DA249" i="5"/>
  <c r="DC249" i="5" s="1"/>
  <c r="DA248" i="5"/>
  <c r="DB248" i="5" s="1"/>
  <c r="DA247" i="5"/>
  <c r="DA246" i="5"/>
  <c r="DB246" i="5" s="1"/>
  <c r="DA245" i="5"/>
  <c r="DC245" i="5" s="1"/>
  <c r="DA244" i="5"/>
  <c r="DB244" i="5" s="1"/>
  <c r="DA243" i="5"/>
  <c r="DA242" i="5"/>
  <c r="DB242" i="5" s="1"/>
  <c r="DA241" i="5"/>
  <c r="DC241" i="5" s="1"/>
  <c r="DA240" i="5"/>
  <c r="DB240" i="5" s="1"/>
  <c r="DA239" i="5"/>
  <c r="DA238" i="5"/>
  <c r="DB238" i="5" s="1"/>
  <c r="DA237" i="5"/>
  <c r="DC237" i="5" s="1"/>
  <c r="DA236" i="5"/>
  <c r="DB236" i="5" s="1"/>
  <c r="DA235" i="5"/>
  <c r="DA234" i="5"/>
  <c r="DB234" i="5" s="1"/>
  <c r="DA233" i="5"/>
  <c r="DC233" i="5" s="1"/>
  <c r="DA232" i="5"/>
  <c r="DB232" i="5" s="1"/>
  <c r="DA231" i="5"/>
  <c r="DA230" i="5"/>
  <c r="DB230" i="5" s="1"/>
  <c r="DA229" i="5"/>
  <c r="DC229" i="5" s="1"/>
  <c r="DA228" i="5"/>
  <c r="DB228" i="5" s="1"/>
  <c r="DA227" i="5"/>
  <c r="DA226" i="5"/>
  <c r="DB226" i="5" s="1"/>
  <c r="DA225" i="5"/>
  <c r="DC225" i="5" s="1"/>
  <c r="DA224" i="5"/>
  <c r="DC224" i="5" s="1"/>
  <c r="DA223" i="5"/>
  <c r="DA222" i="5"/>
  <c r="DB222" i="5" s="1"/>
  <c r="DA221" i="5"/>
  <c r="DC221" i="5" s="1"/>
  <c r="DA220" i="5"/>
  <c r="DC220" i="5" s="1"/>
  <c r="DA219" i="5"/>
  <c r="DA218" i="5"/>
  <c r="DC218" i="5" s="1"/>
  <c r="DA217" i="5"/>
  <c r="DC217" i="5" s="1"/>
  <c r="DA216" i="5"/>
  <c r="DC216" i="5" s="1"/>
  <c r="DA215" i="5"/>
  <c r="DA214" i="5"/>
  <c r="DC214" i="5" s="1"/>
  <c r="DA213" i="5"/>
  <c r="DC213" i="5" s="1"/>
  <c r="DA212" i="5"/>
  <c r="DC212" i="5" s="1"/>
  <c r="DA211" i="5"/>
  <c r="DC211" i="5" s="1"/>
  <c r="DA210" i="5"/>
  <c r="DC210" i="5" s="1"/>
  <c r="DA209" i="5"/>
  <c r="DC209" i="5" s="1"/>
  <c r="DA208" i="5"/>
  <c r="DC208" i="5" s="1"/>
  <c r="DA207" i="5"/>
  <c r="DC207" i="5" s="1"/>
  <c r="DA206" i="5"/>
  <c r="DC206" i="5" s="1"/>
  <c r="DA205" i="5"/>
  <c r="DC205" i="5" s="1"/>
  <c r="DA204" i="5"/>
  <c r="DC204" i="5" s="1"/>
  <c r="DA203" i="5"/>
  <c r="DC203" i="5" s="1"/>
  <c r="DA202" i="5"/>
  <c r="DC202" i="5" s="1"/>
  <c r="DA201" i="5"/>
  <c r="DC201" i="5" s="1"/>
  <c r="DA200" i="5"/>
  <c r="DB200" i="5" s="1"/>
  <c r="DA199" i="5"/>
  <c r="DC199" i="5" s="1"/>
  <c r="DA198" i="5"/>
  <c r="DC198" i="5" s="1"/>
  <c r="DA197" i="5"/>
  <c r="DC197" i="5" s="1"/>
  <c r="DA196" i="5"/>
  <c r="DC196" i="5" s="1"/>
  <c r="DA195" i="5"/>
  <c r="DC195" i="5" s="1"/>
  <c r="DA194" i="5"/>
  <c r="DB194" i="5" s="1"/>
  <c r="DA193" i="5"/>
  <c r="DC193" i="5" s="1"/>
  <c r="DA192" i="5"/>
  <c r="DC192" i="5" s="1"/>
  <c r="DA191" i="5"/>
  <c r="DC191" i="5" s="1"/>
  <c r="DA190" i="5"/>
  <c r="DC190" i="5" s="1"/>
  <c r="DA189" i="5"/>
  <c r="DC189" i="5" s="1"/>
  <c r="DA188" i="5"/>
  <c r="DC188" i="5" s="1"/>
  <c r="DA187" i="5"/>
  <c r="DC187" i="5" s="1"/>
  <c r="DA186" i="5"/>
  <c r="DC186" i="5" s="1"/>
  <c r="DA185" i="5"/>
  <c r="DC185" i="5" s="1"/>
  <c r="DA184" i="5"/>
  <c r="DC184" i="5" s="1"/>
  <c r="DA183" i="5"/>
  <c r="DC183" i="5" s="1"/>
  <c r="DA182" i="5"/>
  <c r="DC182" i="5" s="1"/>
  <c r="DA181" i="5"/>
  <c r="DC181" i="5" s="1"/>
  <c r="DA180" i="5"/>
  <c r="DC180" i="5" s="1"/>
  <c r="DA179" i="5"/>
  <c r="DC179" i="5" s="1"/>
  <c r="DA178" i="5"/>
  <c r="DC178" i="5" s="1"/>
  <c r="DA177" i="5"/>
  <c r="DC177" i="5" s="1"/>
  <c r="DA176" i="5"/>
  <c r="DC176" i="5" s="1"/>
  <c r="DA175" i="5"/>
  <c r="DC175" i="5" s="1"/>
  <c r="DA174" i="5"/>
  <c r="DC174" i="5" s="1"/>
  <c r="DA173" i="5"/>
  <c r="DC173" i="5" s="1"/>
  <c r="DA172" i="5"/>
  <c r="DC172" i="5" s="1"/>
  <c r="DA171" i="5"/>
  <c r="DC171" i="5" s="1"/>
  <c r="DA170" i="5"/>
  <c r="DC170" i="5" s="1"/>
  <c r="DA169" i="5"/>
  <c r="DC169" i="5" s="1"/>
  <c r="DA168" i="5"/>
  <c r="DC168" i="5" s="1"/>
  <c r="DA167" i="5"/>
  <c r="DC167" i="5" s="1"/>
  <c r="DA166" i="5"/>
  <c r="DC166" i="5" s="1"/>
  <c r="DA165" i="5"/>
  <c r="DB165" i="5" s="1"/>
  <c r="DA164" i="5"/>
  <c r="DC164" i="5" s="1"/>
  <c r="DA163" i="5"/>
  <c r="DC163" i="5" s="1"/>
  <c r="DA162" i="5"/>
  <c r="DC162" i="5" s="1"/>
  <c r="DA161" i="5"/>
  <c r="DC161" i="5" s="1"/>
  <c r="DA160" i="5"/>
  <c r="DC160" i="5" s="1"/>
  <c r="DA159" i="5"/>
  <c r="DC159" i="5" s="1"/>
  <c r="DA158" i="5"/>
  <c r="DC158" i="5" s="1"/>
  <c r="DA157" i="5"/>
  <c r="DC157" i="5" s="1"/>
  <c r="DA156" i="5"/>
  <c r="DB156" i="5" s="1"/>
  <c r="DA155" i="5"/>
  <c r="DC155" i="5" s="1"/>
  <c r="DA154" i="5"/>
  <c r="DC154" i="5" s="1"/>
  <c r="DA153" i="5"/>
  <c r="DC153" i="5" s="1"/>
  <c r="DA152" i="5"/>
  <c r="DB152" i="5" s="1"/>
  <c r="DA151" i="5"/>
  <c r="DC151" i="5" s="1"/>
  <c r="DA150" i="5"/>
  <c r="DC150" i="5" s="1"/>
  <c r="DA149" i="5"/>
  <c r="DC149" i="5" s="1"/>
  <c r="DA148" i="5"/>
  <c r="DC148" i="5" s="1"/>
  <c r="DA147" i="5"/>
  <c r="DC147" i="5" s="1"/>
  <c r="DA146" i="5"/>
  <c r="DC146" i="5" s="1"/>
  <c r="DA145" i="5"/>
  <c r="DC145" i="5" s="1"/>
  <c r="DA144" i="5"/>
  <c r="DC144" i="5" s="1"/>
  <c r="DA143" i="5"/>
  <c r="DC143" i="5" s="1"/>
  <c r="DA142" i="5"/>
  <c r="DC142" i="5" s="1"/>
  <c r="DA141" i="5"/>
  <c r="DB141" i="5" s="1"/>
  <c r="DA140" i="5"/>
  <c r="DC140" i="5" s="1"/>
  <c r="DA139" i="5"/>
  <c r="DC139" i="5" s="1"/>
  <c r="DA138" i="5"/>
  <c r="DC138" i="5" s="1"/>
  <c r="DA137" i="5"/>
  <c r="DC137" i="5" s="1"/>
  <c r="DA136" i="5"/>
  <c r="DC136" i="5" s="1"/>
  <c r="DA135" i="5"/>
  <c r="DC135" i="5" s="1"/>
  <c r="DA134" i="5"/>
  <c r="DB134" i="5" s="1"/>
  <c r="DA133" i="5"/>
  <c r="DC133" i="5" s="1"/>
  <c r="DA132" i="5"/>
  <c r="DB132" i="5" s="1"/>
  <c r="DA131" i="5"/>
  <c r="DC131" i="5" s="1"/>
  <c r="DA130" i="5"/>
  <c r="DB130" i="5" s="1"/>
  <c r="DA129" i="5"/>
  <c r="DC129" i="5" s="1"/>
  <c r="DA128" i="5"/>
  <c r="DC128" i="5" s="1"/>
  <c r="DA127" i="5"/>
  <c r="DC127" i="5" s="1"/>
  <c r="DA126" i="5"/>
  <c r="DC126" i="5" s="1"/>
  <c r="DA125" i="5"/>
  <c r="DB125" i="5" s="1"/>
  <c r="DA124" i="5"/>
  <c r="DC124" i="5" s="1"/>
  <c r="DA123" i="5"/>
  <c r="DC123" i="5" s="1"/>
  <c r="DA122" i="5"/>
  <c r="DC122" i="5" s="1"/>
  <c r="DA121" i="5"/>
  <c r="DB121" i="5" s="1"/>
  <c r="DA120" i="5"/>
  <c r="DC120" i="5" s="1"/>
  <c r="DA119" i="5"/>
  <c r="DC119" i="5" s="1"/>
  <c r="DA118" i="5"/>
  <c r="DC118" i="5" s="1"/>
  <c r="DA117" i="5"/>
  <c r="DB117" i="5" s="1"/>
  <c r="DA116" i="5"/>
  <c r="DC116" i="5" s="1"/>
  <c r="DA115" i="5"/>
  <c r="DC115" i="5" s="1"/>
  <c r="DA114" i="5"/>
  <c r="DC114" i="5" s="1"/>
  <c r="DA113" i="5"/>
  <c r="DB113" i="5" s="1"/>
  <c r="DA112" i="5"/>
  <c r="DC112" i="5" s="1"/>
  <c r="DA111" i="5"/>
  <c r="DC111" i="5" s="1"/>
  <c r="DA110" i="5"/>
  <c r="DC110" i="5" s="1"/>
  <c r="DA109" i="5"/>
  <c r="DB109" i="5" s="1"/>
  <c r="DA108" i="5"/>
  <c r="DC108" i="5" s="1"/>
  <c r="DA107" i="5"/>
  <c r="DC107" i="5" s="1"/>
  <c r="DA106" i="5"/>
  <c r="DB106" i="5" s="1"/>
  <c r="DA105" i="5"/>
  <c r="DB105" i="5" s="1"/>
  <c r="DA104" i="5"/>
  <c r="DB104" i="5" s="1"/>
  <c r="DA103" i="5"/>
  <c r="DC103" i="5" s="1"/>
  <c r="DA102" i="5"/>
  <c r="DC102" i="5" s="1"/>
  <c r="DA101" i="5"/>
  <c r="DB101" i="5" s="1"/>
  <c r="DA100" i="5"/>
  <c r="DC100" i="5" s="1"/>
  <c r="DA99" i="5"/>
  <c r="DC99" i="5" s="1"/>
  <c r="DA98" i="5"/>
  <c r="DC98" i="5" s="1"/>
  <c r="DA97" i="5"/>
  <c r="DB97" i="5" s="1"/>
  <c r="DA96" i="5"/>
  <c r="DC96" i="5" s="1"/>
  <c r="DA95" i="5"/>
  <c r="DC95" i="5" s="1"/>
  <c r="DA94" i="5"/>
  <c r="DC94" i="5" s="1"/>
  <c r="DA93" i="5"/>
  <c r="DB93" i="5" s="1"/>
  <c r="DA92" i="5"/>
  <c r="DB92" i="5" s="1"/>
  <c r="DA91" i="5"/>
  <c r="DC91" i="5" s="1"/>
  <c r="DA90" i="5"/>
  <c r="DC90" i="5" s="1"/>
  <c r="DA89" i="5"/>
  <c r="DB89" i="5" s="1"/>
  <c r="DA88" i="5"/>
  <c r="DB88" i="5" s="1"/>
  <c r="DA87" i="5"/>
  <c r="DC87" i="5" s="1"/>
  <c r="DA86" i="5"/>
  <c r="DC86" i="5" s="1"/>
  <c r="DA85" i="5"/>
  <c r="DB85" i="5" s="1"/>
  <c r="DA84" i="5"/>
  <c r="DC84" i="5" s="1"/>
  <c r="DA83" i="5"/>
  <c r="DC83" i="5" s="1"/>
  <c r="DA82" i="5"/>
  <c r="DC82" i="5" s="1"/>
  <c r="DA81" i="5"/>
  <c r="DB81" i="5" s="1"/>
  <c r="DA80" i="5"/>
  <c r="DB80" i="5" s="1"/>
  <c r="DA79" i="5"/>
  <c r="DC79" i="5" s="1"/>
  <c r="DA78" i="5"/>
  <c r="DC78" i="5" s="1"/>
  <c r="DA77" i="5"/>
  <c r="DB77" i="5" s="1"/>
  <c r="DA76" i="5"/>
  <c r="DC76" i="5" s="1"/>
  <c r="DA75" i="5"/>
  <c r="DC75" i="5" s="1"/>
  <c r="DA74" i="5"/>
  <c r="DC74" i="5" s="1"/>
  <c r="DA73" i="5"/>
  <c r="DB73" i="5" s="1"/>
  <c r="DA72" i="5"/>
  <c r="DC72" i="5" s="1"/>
  <c r="DA71" i="5"/>
  <c r="DC71" i="5" s="1"/>
  <c r="DA70" i="5"/>
  <c r="DC70" i="5" s="1"/>
  <c r="DA69" i="5"/>
  <c r="DB69" i="5" s="1"/>
  <c r="DA68" i="5"/>
  <c r="DC68" i="5" s="1"/>
  <c r="DA67" i="5"/>
  <c r="DC67" i="5" s="1"/>
  <c r="DA66" i="5"/>
  <c r="DC66" i="5" s="1"/>
  <c r="DA65" i="5"/>
  <c r="DB65" i="5" s="1"/>
  <c r="DA64" i="5"/>
  <c r="DC64" i="5" s="1"/>
  <c r="DA63" i="5"/>
  <c r="DC63" i="5" s="1"/>
  <c r="DA62" i="5"/>
  <c r="DC62" i="5" s="1"/>
  <c r="DA61" i="5"/>
  <c r="DB61" i="5" s="1"/>
  <c r="DA60" i="5"/>
  <c r="DC60" i="5" s="1"/>
  <c r="DA59" i="5"/>
  <c r="DC59" i="5" s="1"/>
  <c r="DA58" i="5"/>
  <c r="DC58" i="5" s="1"/>
  <c r="DA57" i="5"/>
  <c r="DB57" i="5" s="1"/>
  <c r="DA56" i="5"/>
  <c r="DC56" i="5" s="1"/>
  <c r="DA55" i="5"/>
  <c r="DC55" i="5" s="1"/>
  <c r="DA54" i="5"/>
  <c r="DC54" i="5" s="1"/>
  <c r="DA53" i="5"/>
  <c r="DB53" i="5" s="1"/>
  <c r="DA52" i="5"/>
  <c r="DC52" i="5" s="1"/>
  <c r="DA51" i="5"/>
  <c r="DC51" i="5" s="1"/>
  <c r="DA50" i="5"/>
  <c r="DC50" i="5" s="1"/>
  <c r="DA49" i="5"/>
  <c r="DB49" i="5" s="1"/>
  <c r="DA48" i="5"/>
  <c r="DC48" i="5" s="1"/>
  <c r="DA47" i="5"/>
  <c r="DC47" i="5" s="1"/>
  <c r="DA46" i="5"/>
  <c r="DC46" i="5" s="1"/>
  <c r="DA45" i="5"/>
  <c r="DB45" i="5" s="1"/>
  <c r="DA44" i="5"/>
  <c r="DC44" i="5" s="1"/>
  <c r="DA43" i="5"/>
  <c r="DC43" i="5" s="1"/>
  <c r="DA42" i="5"/>
  <c r="DC42" i="5" s="1"/>
  <c r="DA41" i="5"/>
  <c r="DB41" i="5" s="1"/>
  <c r="DA40" i="5"/>
  <c r="DC40" i="5" s="1"/>
  <c r="DA39" i="5"/>
  <c r="DC39" i="5" s="1"/>
  <c r="DA38" i="5"/>
  <c r="DC38" i="5" s="1"/>
  <c r="DA37" i="5"/>
  <c r="DB37" i="5" s="1"/>
  <c r="DA36" i="5"/>
  <c r="DC36" i="5" s="1"/>
  <c r="DA35" i="5"/>
  <c r="DC35" i="5" s="1"/>
  <c r="DA34" i="5"/>
  <c r="DC34" i="5" s="1"/>
  <c r="DA33" i="5"/>
  <c r="DB33" i="5" s="1"/>
  <c r="DA32" i="5"/>
  <c r="DC32" i="5" s="1"/>
  <c r="DA31" i="5"/>
  <c r="DC31" i="5" s="1"/>
  <c r="DA30" i="5"/>
  <c r="DC30" i="5" s="1"/>
  <c r="DA29" i="5"/>
  <c r="DB29" i="5" s="1"/>
  <c r="DA28" i="5"/>
  <c r="DC28" i="5" s="1"/>
  <c r="DA27" i="5"/>
  <c r="DC27" i="5" s="1"/>
  <c r="DA26" i="5"/>
  <c r="DC26" i="5" s="1"/>
  <c r="DA25" i="5"/>
  <c r="DB25" i="5" s="1"/>
  <c r="DA24" i="5"/>
  <c r="DC24" i="5" s="1"/>
  <c r="DA23" i="5"/>
  <c r="DC23" i="5" s="1"/>
  <c r="DA22" i="5"/>
  <c r="DC22" i="5" s="1"/>
  <c r="DA21" i="5"/>
  <c r="DB21" i="5" s="1"/>
  <c r="DA20" i="5"/>
  <c r="DC20" i="5" s="1"/>
  <c r="DA19" i="5"/>
  <c r="DC19" i="5" s="1"/>
  <c r="DA18" i="5"/>
  <c r="DC18" i="5" s="1"/>
  <c r="DA17" i="5"/>
  <c r="DB17" i="5" s="1"/>
  <c r="DA16" i="5"/>
  <c r="DC16" i="5" s="1"/>
  <c r="DA15" i="5"/>
  <c r="DC15" i="5" s="1"/>
  <c r="DA14" i="5"/>
  <c r="DC14" i="5" s="1"/>
  <c r="DA13" i="5"/>
  <c r="DB13" i="5" s="1"/>
  <c r="DA12" i="5"/>
  <c r="DC12" i="5" s="1"/>
  <c r="DA11" i="5"/>
  <c r="DC11" i="5" s="1"/>
  <c r="DA10" i="5"/>
  <c r="DC10" i="5" s="1"/>
  <c r="DA9" i="5"/>
  <c r="DB9" i="5" s="1"/>
  <c r="DA8" i="5"/>
  <c r="DC8" i="5" s="1"/>
  <c r="DA7" i="5"/>
  <c r="DC7" i="5" s="1"/>
  <c r="DA6" i="5"/>
  <c r="DC6" i="5" s="1"/>
  <c r="DA5" i="5"/>
  <c r="DB5" i="5" s="1"/>
  <c r="DA4" i="5"/>
  <c r="DC4" i="5" s="1"/>
  <c r="DB1292" i="5" l="1"/>
  <c r="DB643" i="5"/>
  <c r="DB56" i="5"/>
  <c r="DC432" i="5"/>
  <c r="DC513" i="5"/>
  <c r="DB612" i="5"/>
  <c r="DC130" i="5"/>
  <c r="DB560" i="5"/>
  <c r="DB768" i="5"/>
  <c r="DB172" i="5"/>
  <c r="DC1008" i="5"/>
  <c r="DB76" i="5"/>
  <c r="DC1110" i="5"/>
  <c r="DC955" i="5"/>
  <c r="DB604" i="5"/>
  <c r="DB120" i="5"/>
  <c r="DC985" i="5"/>
  <c r="DB862" i="5"/>
  <c r="DC109" i="5"/>
  <c r="DB440" i="5"/>
  <c r="DB22" i="5"/>
  <c r="DB68" i="5"/>
  <c r="DB180" i="5"/>
  <c r="DB552" i="5"/>
  <c r="DB562" i="5"/>
  <c r="DC890" i="5"/>
  <c r="DC837" i="5"/>
  <c r="DC152" i="5"/>
  <c r="DC1177" i="5"/>
  <c r="DC978" i="5"/>
  <c r="DC1156" i="5"/>
  <c r="DB454" i="5"/>
  <c r="DB760" i="5"/>
  <c r="DB873" i="5"/>
  <c r="DC1321" i="5"/>
  <c r="DC465" i="5"/>
  <c r="DC863" i="5"/>
  <c r="DB918" i="5"/>
  <c r="DC487" i="5"/>
  <c r="DC1045" i="5"/>
  <c r="DB137" i="5"/>
  <c r="DB478" i="5"/>
  <c r="DB578" i="5"/>
  <c r="DB650" i="5"/>
  <c r="DC919" i="5"/>
  <c r="DB30" i="5"/>
  <c r="DB158" i="5"/>
  <c r="DB439" i="5"/>
  <c r="DC449" i="5"/>
  <c r="DC469" i="5"/>
  <c r="DB512" i="5"/>
  <c r="DB911" i="5"/>
  <c r="DC954" i="5"/>
  <c r="DB984" i="5"/>
  <c r="DC1047" i="5"/>
  <c r="DC1255" i="5"/>
  <c r="DC1076" i="5"/>
  <c r="DB587" i="5"/>
  <c r="DB657" i="5"/>
  <c r="DC1089" i="5"/>
  <c r="DC156" i="5"/>
  <c r="DB618" i="5"/>
  <c r="DC1125" i="5"/>
  <c r="DB480" i="5"/>
  <c r="DB569" i="5"/>
  <c r="DB825" i="5"/>
  <c r="DB1026" i="5"/>
  <c r="DC1186" i="5"/>
  <c r="DC883" i="5"/>
  <c r="DB969" i="5"/>
  <c r="DB195" i="5"/>
  <c r="DB597" i="5"/>
  <c r="DC165" i="5"/>
  <c r="DB628" i="5"/>
  <c r="DB669" i="5"/>
  <c r="DC808" i="5"/>
  <c r="DC845" i="5"/>
  <c r="DC508" i="5"/>
  <c r="DC1147" i="5"/>
  <c r="DC999" i="5"/>
  <c r="DC455" i="5"/>
  <c r="DC93" i="5"/>
  <c r="DB196" i="5"/>
  <c r="DB649" i="5"/>
  <c r="DC29" i="5"/>
  <c r="DB898" i="5"/>
  <c r="DB962" i="5"/>
  <c r="DC1194" i="5"/>
  <c r="DC1299" i="5"/>
  <c r="DC881" i="5"/>
  <c r="DB361" i="5"/>
  <c r="DC543" i="5"/>
  <c r="DC1011" i="5"/>
  <c r="DB74" i="5"/>
  <c r="DB589" i="5"/>
  <c r="DB992" i="5"/>
  <c r="DB145" i="5"/>
  <c r="DC488" i="5"/>
  <c r="DB546" i="5"/>
  <c r="DC930" i="5"/>
  <c r="DC964" i="5"/>
  <c r="DB1140" i="5"/>
  <c r="DB509" i="5"/>
  <c r="DB614" i="5"/>
  <c r="DC892" i="5"/>
  <c r="DC1080" i="5"/>
  <c r="DB1188" i="5"/>
  <c r="DC25" i="5"/>
  <c r="DB153" i="5"/>
  <c r="DB573" i="5"/>
  <c r="DC606" i="5"/>
  <c r="DC645" i="5"/>
  <c r="DC839" i="5"/>
  <c r="DC931" i="5"/>
  <c r="DC980" i="5"/>
  <c r="DB199" i="5"/>
  <c r="DB467" i="5"/>
  <c r="DC792" i="5"/>
  <c r="DC1243" i="5"/>
  <c r="DB490" i="5"/>
  <c r="DB646" i="5"/>
  <c r="DB784" i="5"/>
  <c r="DC822" i="5"/>
  <c r="DB966" i="5"/>
  <c r="DC1006" i="5"/>
  <c r="DC1114" i="5"/>
  <c r="DC1295" i="5"/>
  <c r="DC80" i="5"/>
  <c r="DC468" i="5"/>
  <c r="DB593" i="5"/>
  <c r="DC941" i="5"/>
  <c r="DB1244" i="5"/>
  <c r="DC9" i="5"/>
  <c r="DC106" i="5"/>
  <c r="DC113" i="5"/>
  <c r="DB128" i="5"/>
  <c r="DC134" i="5"/>
  <c r="DC141" i="5"/>
  <c r="DB163" i="5"/>
  <c r="DB178" i="5"/>
  <c r="DC200" i="5"/>
  <c r="DC423" i="5"/>
  <c r="DC453" i="5"/>
  <c r="DC484" i="5"/>
  <c r="DC491" i="5"/>
  <c r="DB602" i="5"/>
  <c r="DB609" i="5"/>
  <c r="DB617" i="5"/>
  <c r="DB776" i="5"/>
  <c r="DC794" i="5"/>
  <c r="DC861" i="5"/>
  <c r="DC888" i="5"/>
  <c r="DC907" i="5"/>
  <c r="DC934" i="5"/>
  <c r="DC953" i="5"/>
  <c r="DB976" i="5"/>
  <c r="DB989" i="5"/>
  <c r="DC1015" i="5"/>
  <c r="DC1025" i="5"/>
  <c r="DC1044" i="5"/>
  <c r="DC1107" i="5"/>
  <c r="DC1183" i="5"/>
  <c r="DC1191" i="5"/>
  <c r="DC1209" i="5"/>
  <c r="DC1218" i="5"/>
  <c r="DC1236" i="5"/>
  <c r="DC1296" i="5"/>
  <c r="DB116" i="5"/>
  <c r="DB329" i="5"/>
  <c r="DB419" i="5"/>
  <c r="DC857" i="5"/>
  <c r="DB466" i="5"/>
  <c r="DC637" i="5"/>
  <c r="DC671" i="5"/>
  <c r="DB1012" i="5"/>
  <c r="DC1041" i="5"/>
  <c r="DC1112" i="5"/>
  <c r="DC1283" i="5"/>
  <c r="DB1312" i="5"/>
  <c r="DB207" i="5"/>
  <c r="DB489" i="5"/>
  <c r="DC583" i="5"/>
  <c r="DB140" i="5"/>
  <c r="DB615" i="5"/>
  <c r="DB886" i="5"/>
  <c r="DB922" i="5"/>
  <c r="DC996" i="5"/>
  <c r="DC1013" i="5"/>
  <c r="DB1123" i="5"/>
  <c r="DB18" i="5"/>
  <c r="DB42" i="5"/>
  <c r="DB118" i="5"/>
  <c r="DB378" i="5"/>
  <c r="DC475" i="5"/>
  <c r="DB639" i="5"/>
  <c r="DC1093" i="5"/>
  <c r="DC1322" i="5"/>
  <c r="DC868" i="5"/>
  <c r="DC1155" i="5"/>
  <c r="DC1226" i="5"/>
  <c r="DB20" i="5"/>
  <c r="DB36" i="5"/>
  <c r="DB44" i="5"/>
  <c r="DB150" i="5"/>
  <c r="DB186" i="5"/>
  <c r="DB313" i="5"/>
  <c r="DB370" i="5"/>
  <c r="DB416" i="5"/>
  <c r="DB430" i="5"/>
  <c r="DB534" i="5"/>
  <c r="DB567" i="5"/>
  <c r="DB626" i="5"/>
  <c r="DB641" i="5"/>
  <c r="DC667" i="5"/>
  <c r="DC815" i="5"/>
  <c r="DC834" i="5"/>
  <c r="DB123" i="5"/>
  <c r="DC408" i="5"/>
  <c r="DC538" i="5"/>
  <c r="DB752" i="5"/>
  <c r="DC1222" i="5"/>
  <c r="DB40" i="5"/>
  <c r="DC77" i="5"/>
  <c r="DB110" i="5"/>
  <c r="DC473" i="5"/>
  <c r="DB514" i="5"/>
  <c r="DB799" i="5"/>
  <c r="DC1021" i="5"/>
  <c r="DB96" i="5"/>
  <c r="DC104" i="5"/>
  <c r="DB167" i="5"/>
  <c r="DC420" i="5"/>
  <c r="DC591" i="5"/>
  <c r="DC913" i="5"/>
  <c r="DC88" i="5"/>
  <c r="DB229" i="5"/>
  <c r="DC443" i="5"/>
  <c r="DC987" i="5"/>
  <c r="DC1072" i="5"/>
  <c r="DB220" i="5"/>
  <c r="DC436" i="5"/>
  <c r="DB894" i="5"/>
  <c r="DC1163" i="5"/>
  <c r="DB345" i="5"/>
  <c r="DC982" i="5"/>
  <c r="DB66" i="5"/>
  <c r="DB82" i="5"/>
  <c r="DC92" i="5"/>
  <c r="DB114" i="5"/>
  <c r="DB166" i="5"/>
  <c r="DB427" i="5"/>
  <c r="DC1121" i="5"/>
  <c r="DB32" i="5"/>
  <c r="DC49" i="5"/>
  <c r="DB442" i="5"/>
  <c r="DB630" i="5"/>
  <c r="DB821" i="5"/>
  <c r="DC1179" i="5"/>
  <c r="DC1206" i="5"/>
  <c r="DB309" i="5"/>
  <c r="DB428" i="5"/>
  <c r="DB564" i="5"/>
  <c r="DC653" i="5"/>
  <c r="DB866" i="5"/>
  <c r="DB958" i="5"/>
  <c r="DC1215" i="5"/>
  <c r="DC33" i="5"/>
  <c r="DB111" i="5"/>
  <c r="DC132" i="5"/>
  <c r="DC452" i="5"/>
  <c r="DC859" i="5"/>
  <c r="DC1042" i="5"/>
  <c r="DC1142" i="5"/>
  <c r="DC1207" i="5"/>
  <c r="DC1234" i="5"/>
  <c r="DB26" i="5"/>
  <c r="DC105" i="5"/>
  <c r="DB154" i="5"/>
  <c r="DB429" i="5"/>
  <c r="DB483" i="5"/>
  <c r="DB541" i="5"/>
  <c r="DC547" i="5"/>
  <c r="DC1033" i="5"/>
  <c r="DC1190" i="5"/>
  <c r="DC1263" i="5"/>
  <c r="DC566" i="5"/>
  <c r="DC833" i="5"/>
  <c r="DC960" i="5"/>
  <c r="DC1063" i="5"/>
  <c r="DC37" i="5"/>
  <c r="DC101" i="5"/>
  <c r="DB108" i="5"/>
  <c r="DB143" i="5"/>
  <c r="DB179" i="5"/>
  <c r="DB187" i="5"/>
  <c r="DC246" i="5"/>
  <c r="DB394" i="5"/>
  <c r="DC405" i="5"/>
  <c r="DB417" i="5"/>
  <c r="DC425" i="5"/>
  <c r="DB448" i="5"/>
  <c r="DC464" i="5"/>
  <c r="DB551" i="5"/>
  <c r="DB796" i="5"/>
  <c r="DC936" i="5"/>
  <c r="DC1138" i="5"/>
  <c r="DC1203" i="5"/>
  <c r="DC1211" i="5"/>
  <c r="DB1220" i="5"/>
  <c r="DC1238" i="5"/>
  <c r="DC1247" i="5"/>
  <c r="DC1160" i="5"/>
  <c r="DC1232" i="5"/>
  <c r="DC1300" i="5"/>
  <c r="DB131" i="5"/>
  <c r="DB176" i="5"/>
  <c r="DB198" i="5"/>
  <c r="DC228" i="5"/>
  <c r="DB297" i="5"/>
  <c r="DB972" i="5"/>
  <c r="DC1130" i="5"/>
  <c r="DB70" i="5"/>
  <c r="DB482" i="5"/>
  <c r="DB622" i="5"/>
  <c r="DB965" i="5"/>
  <c r="DC1049" i="5"/>
  <c r="DC1171" i="5"/>
  <c r="DC1251" i="5"/>
  <c r="DB192" i="5"/>
  <c r="DB849" i="5"/>
  <c r="DB177" i="5"/>
  <c r="DB632" i="5"/>
  <c r="DB812" i="5"/>
  <c r="DC1172" i="5"/>
  <c r="DC1199" i="5"/>
  <c r="DB193" i="5"/>
  <c r="DB461" i="5"/>
  <c r="DB585" i="5"/>
  <c r="DC17" i="5"/>
  <c r="DB24" i="5"/>
  <c r="DB58" i="5"/>
  <c r="DC65" i="5"/>
  <c r="DB72" i="5"/>
  <c r="DB94" i="5"/>
  <c r="DB119" i="5"/>
  <c r="DB124" i="5"/>
  <c r="DB133" i="5"/>
  <c r="DB146" i="5"/>
  <c r="DB159" i="5"/>
  <c r="DB168" i="5"/>
  <c r="DB181" i="5"/>
  <c r="DB188" i="5"/>
  <c r="DC194" i="5"/>
  <c r="DC256" i="5"/>
  <c r="DB265" i="5"/>
  <c r="DB406" i="5"/>
  <c r="DB421" i="5"/>
  <c r="DB451" i="5"/>
  <c r="DB535" i="5"/>
  <c r="DB548" i="5"/>
  <c r="DB556" i="5"/>
  <c r="DB579" i="5"/>
  <c r="DB586" i="5"/>
  <c r="DB599" i="5"/>
  <c r="DB610" i="5"/>
  <c r="DB616" i="5"/>
  <c r="DB640" i="5"/>
  <c r="DB651" i="5"/>
  <c r="DB665" i="5"/>
  <c r="DC813" i="5"/>
  <c r="DC844" i="5"/>
  <c r="DC882" i="5"/>
  <c r="DC912" i="5"/>
  <c r="DC940" i="5"/>
  <c r="DB988" i="5"/>
  <c r="DB1002" i="5"/>
  <c r="DC1024" i="5"/>
  <c r="DC1031" i="5"/>
  <c r="DC1061" i="5"/>
  <c r="DC1092" i="5"/>
  <c r="DC1148" i="5"/>
  <c r="DB1157" i="5"/>
  <c r="DC1178" i="5"/>
  <c r="DC1193" i="5"/>
  <c r="DC1271" i="5"/>
  <c r="DB1304" i="5"/>
  <c r="DC1311" i="5"/>
  <c r="DB38" i="5"/>
  <c r="DC45" i="5"/>
  <c r="DB52" i="5"/>
  <c r="DB78" i="5"/>
  <c r="DB84" i="5"/>
  <c r="DC89" i="5"/>
  <c r="DB100" i="5"/>
  <c r="DB129" i="5"/>
  <c r="DB142" i="5"/>
  <c r="DB155" i="5"/>
  <c r="DB164" i="5"/>
  <c r="DC232" i="5"/>
  <c r="DC240" i="5"/>
  <c r="DC248" i="5"/>
  <c r="DB321" i="5"/>
  <c r="DC433" i="5"/>
  <c r="DB445" i="5"/>
  <c r="DB456" i="5"/>
  <c r="DB463" i="5"/>
  <c r="DB474" i="5"/>
  <c r="DC510" i="5"/>
  <c r="DC807" i="5"/>
  <c r="DB838" i="5"/>
  <c r="DC906" i="5"/>
  <c r="DB935" i="5"/>
  <c r="DC957" i="5"/>
  <c r="DC977" i="5"/>
  <c r="DC983" i="5"/>
  <c r="DC1040" i="5"/>
  <c r="DC1054" i="5"/>
  <c r="DC1077" i="5"/>
  <c r="DC1109" i="5"/>
  <c r="DC1164" i="5"/>
  <c r="DC1187" i="5"/>
  <c r="DC1202" i="5"/>
  <c r="DC1223" i="5"/>
  <c r="DC1231" i="5"/>
  <c r="DC1291" i="5"/>
  <c r="DB115" i="5"/>
  <c r="DB138" i="5"/>
  <c r="DB151" i="5"/>
  <c r="DB160" i="5"/>
  <c r="DB173" i="5"/>
  <c r="DC266" i="5"/>
  <c r="DB673" i="5"/>
  <c r="DB681" i="5"/>
  <c r="DB689" i="5"/>
  <c r="DB697" i="5"/>
  <c r="DB705" i="5"/>
  <c r="DB713" i="5"/>
  <c r="DB721" i="5"/>
  <c r="DB729" i="5"/>
  <c r="DB737" i="5"/>
  <c r="DB744" i="5"/>
  <c r="DB4" i="5"/>
  <c r="DB12" i="5"/>
  <c r="DB46" i="5"/>
  <c r="DC53" i="5"/>
  <c r="DB60" i="5"/>
  <c r="DC73" i="5"/>
  <c r="DB90" i="5"/>
  <c r="DC125" i="5"/>
  <c r="DB147" i="5"/>
  <c r="DB169" i="5"/>
  <c r="DB183" i="5"/>
  <c r="DB210" i="5"/>
  <c r="DB217" i="5"/>
  <c r="DC226" i="5"/>
  <c r="DB233" i="5"/>
  <c r="DB241" i="5"/>
  <c r="DB249" i="5"/>
  <c r="DC258" i="5"/>
  <c r="DB333" i="5"/>
  <c r="DB434" i="5"/>
  <c r="DC515" i="5"/>
  <c r="DB536" i="5"/>
  <c r="DC558" i="5"/>
  <c r="DB581" i="5"/>
  <c r="DB594" i="5"/>
  <c r="DB600" i="5"/>
  <c r="DB624" i="5"/>
  <c r="DB635" i="5"/>
  <c r="DB647" i="5"/>
  <c r="DC85" i="5"/>
  <c r="DC1048" i="5"/>
  <c r="DC1079" i="5"/>
  <c r="DC1088" i="5"/>
  <c r="DC1126" i="5"/>
  <c r="DC1159" i="5"/>
  <c r="DC1195" i="5"/>
  <c r="DC1210" i="5"/>
  <c r="DC1225" i="5"/>
  <c r="DC1239" i="5"/>
  <c r="DC1256" i="5"/>
  <c r="DC1320" i="5"/>
  <c r="DB54" i="5"/>
  <c r="DC61" i="5"/>
  <c r="DC121" i="5"/>
  <c r="DB126" i="5"/>
  <c r="DB139" i="5"/>
  <c r="DB148" i="5"/>
  <c r="DB161" i="5"/>
  <c r="DB174" i="5"/>
  <c r="DB191" i="5"/>
  <c r="DB204" i="5"/>
  <c r="DC234" i="5"/>
  <c r="DC242" i="5"/>
  <c r="DB357" i="5"/>
  <c r="DC410" i="5"/>
  <c r="DB418" i="5"/>
  <c r="DB435" i="5"/>
  <c r="DB441" i="5"/>
  <c r="DC447" i="5"/>
  <c r="DB458" i="5"/>
  <c r="DC481" i="5"/>
  <c r="DB506" i="5"/>
  <c r="DB531" i="5"/>
  <c r="DC575" i="5"/>
  <c r="DB595" i="5"/>
  <c r="DB601" i="5"/>
  <c r="DB625" i="5"/>
  <c r="DB631" i="5"/>
  <c r="DB642" i="5"/>
  <c r="DB648" i="5"/>
  <c r="DC654" i="5"/>
  <c r="DB661" i="5"/>
  <c r="DC809" i="5"/>
  <c r="DB817" i="5"/>
  <c r="DC840" i="5"/>
  <c r="DB846" i="5"/>
  <c r="DB869" i="5"/>
  <c r="DC885" i="5"/>
  <c r="DC908" i="5"/>
  <c r="DB915" i="5"/>
  <c r="DC937" i="5"/>
  <c r="DB942" i="5"/>
  <c r="DC959" i="5"/>
  <c r="DC1034" i="5"/>
  <c r="DC1057" i="5"/>
  <c r="DC1064" i="5"/>
  <c r="DC1073" i="5"/>
  <c r="DC1095" i="5"/>
  <c r="DC1105" i="5"/>
  <c r="DC1143" i="5"/>
  <c r="DC1174" i="5"/>
  <c r="DB1204" i="5"/>
  <c r="DC1219" i="5"/>
  <c r="DC1275" i="5"/>
  <c r="DC1307" i="5"/>
  <c r="DB34" i="5"/>
  <c r="DC41" i="5"/>
  <c r="DB48" i="5"/>
  <c r="DB86" i="5"/>
  <c r="DB102" i="5"/>
  <c r="DB107" i="5"/>
  <c r="DB112" i="5"/>
  <c r="DB135" i="5"/>
  <c r="DB144" i="5"/>
  <c r="DB157" i="5"/>
  <c r="DB170" i="5"/>
  <c r="DB211" i="5"/>
  <c r="DC260" i="5"/>
  <c r="DB476" i="5"/>
  <c r="DC13" i="5"/>
  <c r="DB14" i="5"/>
  <c r="DC21" i="5"/>
  <c r="DB28" i="5"/>
  <c r="DB62" i="5"/>
  <c r="DC69" i="5"/>
  <c r="DC81" i="5"/>
  <c r="DC97" i="5"/>
  <c r="DC117" i="5"/>
  <c r="DB122" i="5"/>
  <c r="DB1058" i="5"/>
  <c r="DC1065" i="5"/>
  <c r="DB1074" i="5"/>
  <c r="DC1096" i="5"/>
  <c r="DC1106" i="5"/>
  <c r="DC1128" i="5"/>
  <c r="DC1175" i="5"/>
  <c r="DC1250" i="5"/>
  <c r="DC1267" i="5"/>
  <c r="DB1308" i="5"/>
  <c r="DB127" i="5"/>
  <c r="DB136" i="5"/>
  <c r="DB149" i="5"/>
  <c r="DB162" i="5"/>
  <c r="DB175" i="5"/>
  <c r="DB205" i="5"/>
  <c r="DB212" i="5"/>
  <c r="DC236" i="5"/>
  <c r="DB253" i="5"/>
  <c r="DC460" i="5"/>
  <c r="DC471" i="5"/>
  <c r="DB477" i="5"/>
  <c r="DB553" i="5"/>
  <c r="DB561" i="5"/>
  <c r="DB568" i="5"/>
  <c r="DB577" i="5"/>
  <c r="DB584" i="5"/>
  <c r="DB608" i="5"/>
  <c r="DB620" i="5"/>
  <c r="DC655" i="5"/>
  <c r="DB677" i="5"/>
  <c r="DB685" i="5"/>
  <c r="DB693" i="5"/>
  <c r="DB701" i="5"/>
  <c r="DB709" i="5"/>
  <c r="DB717" i="5"/>
  <c r="DB725" i="5"/>
  <c r="DB733" i="5"/>
  <c r="DB740" i="5"/>
  <c r="DB748" i="5"/>
  <c r="DB756" i="5"/>
  <c r="DB764" i="5"/>
  <c r="DB772" i="5"/>
  <c r="DB780" i="5"/>
  <c r="DB788" i="5"/>
  <c r="DB795" i="5"/>
  <c r="DC811" i="5"/>
  <c r="DC835" i="5"/>
  <c r="DB842" i="5"/>
  <c r="DC864" i="5"/>
  <c r="DB870" i="5"/>
  <c r="DB893" i="5"/>
  <c r="DC910" i="5"/>
  <c r="DC932" i="5"/>
  <c r="DB939" i="5"/>
  <c r="DB1000" i="5"/>
  <c r="DB1022" i="5"/>
  <c r="DC1050" i="5"/>
  <c r="DC1081" i="5"/>
  <c r="DB1090" i="5"/>
  <c r="DC1113" i="5"/>
  <c r="DC1122" i="5"/>
  <c r="DC1146" i="5"/>
  <c r="DC1227" i="5"/>
  <c r="DC1235" i="5"/>
  <c r="DC1259" i="5"/>
  <c r="DC1287" i="5"/>
  <c r="DB8" i="5"/>
  <c r="DB98" i="5"/>
  <c r="DB171" i="5"/>
  <c r="DB382" i="5"/>
  <c r="DB415" i="5"/>
  <c r="DB426" i="5"/>
  <c r="DB633" i="5"/>
  <c r="DC663" i="5"/>
  <c r="DC819" i="5"/>
  <c r="DC858" i="5"/>
  <c r="DC887" i="5"/>
  <c r="DC917" i="5"/>
  <c r="DB945" i="5"/>
  <c r="DB981" i="5"/>
  <c r="DC1014" i="5"/>
  <c r="DC1029" i="5"/>
  <c r="DC1037" i="5"/>
  <c r="DC1098" i="5"/>
  <c r="DC1129" i="5"/>
  <c r="DC1139" i="5"/>
  <c r="DC1162" i="5"/>
  <c r="DC1170" i="5"/>
  <c r="DC1317" i="5"/>
  <c r="DC5" i="5"/>
  <c r="DB16" i="5"/>
  <c r="DB50" i="5"/>
  <c r="DC57" i="5"/>
  <c r="DB64" i="5"/>
  <c r="DC1260" i="5"/>
  <c r="DC1279" i="5"/>
  <c r="DC1303" i="5"/>
  <c r="DC247" i="5"/>
  <c r="DB247" i="5"/>
  <c r="DC695" i="5"/>
  <c r="DB695" i="5"/>
  <c r="DC750" i="5"/>
  <c r="DB750" i="5"/>
  <c r="DB1100" i="5"/>
  <c r="DC1100" i="5"/>
  <c r="DB182" i="5"/>
  <c r="DB201" i="5"/>
  <c r="DB206" i="5"/>
  <c r="DB216" i="5"/>
  <c r="DB221" i="5"/>
  <c r="DC254" i="5"/>
  <c r="DB261" i="5"/>
  <c r="DC268" i="5"/>
  <c r="DC276" i="5"/>
  <c r="DC284" i="5"/>
  <c r="DC292" i="5"/>
  <c r="DB301" i="5"/>
  <c r="DC311" i="5"/>
  <c r="DB311" i="5"/>
  <c r="DC330" i="5"/>
  <c r="DB330" i="5"/>
  <c r="DC340" i="5"/>
  <c r="DB340" i="5"/>
  <c r="DB349" i="5"/>
  <c r="DC359" i="5"/>
  <c r="DB359" i="5"/>
  <c r="DB398" i="5"/>
  <c r="DC479" i="5"/>
  <c r="DB479" i="5"/>
  <c r="DC703" i="5"/>
  <c r="DB703" i="5"/>
  <c r="DC766" i="5"/>
  <c r="DB766" i="5"/>
  <c r="DC1115" i="5"/>
  <c r="DB1115" i="5"/>
  <c r="DB6" i="5"/>
  <c r="DB10" i="5"/>
  <c r="DC255" i="5"/>
  <c r="DB255" i="5"/>
  <c r="DC302" i="5"/>
  <c r="DB302" i="5"/>
  <c r="DC312" i="5"/>
  <c r="DB312" i="5"/>
  <c r="DC331" i="5"/>
  <c r="DB331" i="5"/>
  <c r="DC350" i="5"/>
  <c r="DB350" i="5"/>
  <c r="DC380" i="5"/>
  <c r="DB380" i="5"/>
  <c r="DC557" i="5"/>
  <c r="DB557" i="5"/>
  <c r="DC652" i="5"/>
  <c r="DB652" i="5"/>
  <c r="DC320" i="5"/>
  <c r="DB320" i="5"/>
  <c r="DC444" i="5"/>
  <c r="DB444" i="5"/>
  <c r="DC719" i="5"/>
  <c r="DB719" i="5"/>
  <c r="DC790" i="5"/>
  <c r="DB790" i="5"/>
  <c r="DB1201" i="5"/>
  <c r="DC1201" i="5"/>
  <c r="DB197" i="5"/>
  <c r="DB202" i="5"/>
  <c r="DC222" i="5"/>
  <c r="DC235" i="5"/>
  <c r="DB235" i="5"/>
  <c r="DC262" i="5"/>
  <c r="DB269" i="5"/>
  <c r="DB277" i="5"/>
  <c r="DB285" i="5"/>
  <c r="DB293" i="5"/>
  <c r="DC303" i="5"/>
  <c r="DB303" i="5"/>
  <c r="DC322" i="5"/>
  <c r="DB322" i="5"/>
  <c r="DC332" i="5"/>
  <c r="DB332" i="5"/>
  <c r="DB341" i="5"/>
  <c r="DC351" i="5"/>
  <c r="DB351" i="5"/>
  <c r="DB390" i="5"/>
  <c r="DC400" i="5"/>
  <c r="DB400" i="5"/>
  <c r="DC422" i="5"/>
  <c r="DB422" i="5"/>
  <c r="DC605" i="5"/>
  <c r="DB605" i="5"/>
  <c r="DC758" i="5"/>
  <c r="DB758" i="5"/>
  <c r="DC223" i="5"/>
  <c r="DB223" i="5"/>
  <c r="DC263" i="5"/>
  <c r="DB263" i="5"/>
  <c r="DC270" i="5"/>
  <c r="DB270" i="5"/>
  <c r="DC278" i="5"/>
  <c r="DB278" i="5"/>
  <c r="DC286" i="5"/>
  <c r="DB286" i="5"/>
  <c r="DC294" i="5"/>
  <c r="DB294" i="5"/>
  <c r="DC304" i="5"/>
  <c r="DB304" i="5"/>
  <c r="DC323" i="5"/>
  <c r="DB323" i="5"/>
  <c r="DC342" i="5"/>
  <c r="DB342" i="5"/>
  <c r="DC352" i="5"/>
  <c r="DB352" i="5"/>
  <c r="DC372" i="5"/>
  <c r="DB372" i="5"/>
  <c r="DC457" i="5"/>
  <c r="DB457" i="5"/>
  <c r="DC505" i="5"/>
  <c r="DB505" i="5"/>
  <c r="DC574" i="5"/>
  <c r="DB574" i="5"/>
  <c r="DC339" i="5"/>
  <c r="DB339" i="5"/>
  <c r="DC742" i="5"/>
  <c r="DB742" i="5"/>
  <c r="DB11" i="5"/>
  <c r="DB19" i="5"/>
  <c r="DB31" i="5"/>
  <c r="DB39" i="5"/>
  <c r="DB47" i="5"/>
  <c r="DB59" i="5"/>
  <c r="DB67" i="5"/>
  <c r="DB75" i="5"/>
  <c r="DB83" i="5"/>
  <c r="DB91" i="5"/>
  <c r="DB95" i="5"/>
  <c r="DB103" i="5"/>
  <c r="DC243" i="5"/>
  <c r="DB243" i="5"/>
  <c r="DC271" i="5"/>
  <c r="DB271" i="5"/>
  <c r="DC279" i="5"/>
  <c r="DB279" i="5"/>
  <c r="DC287" i="5"/>
  <c r="DB287" i="5"/>
  <c r="DC295" i="5"/>
  <c r="DB295" i="5"/>
  <c r="DC314" i="5"/>
  <c r="DB314" i="5"/>
  <c r="DC324" i="5"/>
  <c r="DB324" i="5"/>
  <c r="DC343" i="5"/>
  <c r="DB343" i="5"/>
  <c r="DC363" i="5"/>
  <c r="DB363" i="5"/>
  <c r="DC392" i="5"/>
  <c r="DB392" i="5"/>
  <c r="DC537" i="5"/>
  <c r="DB537" i="5"/>
  <c r="DC636" i="5"/>
  <c r="DB636" i="5"/>
  <c r="DC358" i="5"/>
  <c r="DB358" i="5"/>
  <c r="DC727" i="5"/>
  <c r="DB727" i="5"/>
  <c r="DB7" i="5"/>
  <c r="DB15" i="5"/>
  <c r="DB23" i="5"/>
  <c r="DB27" i="5"/>
  <c r="DB35" i="5"/>
  <c r="DB43" i="5"/>
  <c r="DB51" i="5"/>
  <c r="DB55" i="5"/>
  <c r="DB63" i="5"/>
  <c r="DB71" i="5"/>
  <c r="DB79" i="5"/>
  <c r="DB87" i="5"/>
  <c r="DB99" i="5"/>
  <c r="DB184" i="5"/>
  <c r="DB203" i="5"/>
  <c r="DB208" i="5"/>
  <c r="DB218" i="5"/>
  <c r="DB224" i="5"/>
  <c r="DC250" i="5"/>
  <c r="DB257" i="5"/>
  <c r="DC264" i="5"/>
  <c r="DC296" i="5"/>
  <c r="DB296" i="5"/>
  <c r="DB305" i="5"/>
  <c r="DC315" i="5"/>
  <c r="DB315" i="5"/>
  <c r="DC334" i="5"/>
  <c r="DB334" i="5"/>
  <c r="DC344" i="5"/>
  <c r="DB344" i="5"/>
  <c r="DB353" i="5"/>
  <c r="DC364" i="5"/>
  <c r="DB364" i="5"/>
  <c r="DB402" i="5"/>
  <c r="DC542" i="5"/>
  <c r="DB542" i="5"/>
  <c r="DC687" i="5"/>
  <c r="DB687" i="5"/>
  <c r="DC735" i="5"/>
  <c r="DB735" i="5"/>
  <c r="DC1280" i="5"/>
  <c r="DB1280" i="5"/>
  <c r="DB189" i="5"/>
  <c r="DB213" i="5"/>
  <c r="DC230" i="5"/>
  <c r="DB237" i="5"/>
  <c r="DC244" i="5"/>
  <c r="DC251" i="5"/>
  <c r="DB251" i="5"/>
  <c r="DC272" i="5"/>
  <c r="DC280" i="5"/>
  <c r="DC288" i="5"/>
  <c r="DC306" i="5"/>
  <c r="DB306" i="5"/>
  <c r="DC316" i="5"/>
  <c r="DB316" i="5"/>
  <c r="DB325" i="5"/>
  <c r="DC335" i="5"/>
  <c r="DB335" i="5"/>
  <c r="DC354" i="5"/>
  <c r="DB354" i="5"/>
  <c r="DB374" i="5"/>
  <c r="DC384" i="5"/>
  <c r="DB384" i="5"/>
  <c r="DB412" i="5"/>
  <c r="DC470" i="5"/>
  <c r="DB470" i="5"/>
  <c r="DC227" i="5"/>
  <c r="DB227" i="5"/>
  <c r="DC679" i="5"/>
  <c r="DB679" i="5"/>
  <c r="DC782" i="5"/>
  <c r="DB782" i="5"/>
  <c r="DC1290" i="5"/>
  <c r="DB1290" i="5"/>
  <c r="DC219" i="5"/>
  <c r="DB219" i="5"/>
  <c r="DC231" i="5"/>
  <c r="DB231" i="5"/>
  <c r="DC307" i="5"/>
  <c r="DB307" i="5"/>
  <c r="DC326" i="5"/>
  <c r="DB326" i="5"/>
  <c r="DC336" i="5"/>
  <c r="DB336" i="5"/>
  <c r="DC355" i="5"/>
  <c r="DB355" i="5"/>
  <c r="DC532" i="5"/>
  <c r="DB532" i="5"/>
  <c r="DC590" i="5"/>
  <c r="DB590" i="5"/>
  <c r="DC711" i="5"/>
  <c r="DB711" i="5"/>
  <c r="DC774" i="5"/>
  <c r="DB774" i="5"/>
  <c r="DB185" i="5"/>
  <c r="DB190" i="5"/>
  <c r="DB209" i="5"/>
  <c r="DB214" i="5"/>
  <c r="DB225" i="5"/>
  <c r="DC238" i="5"/>
  <c r="DB245" i="5"/>
  <c r="DC252" i="5"/>
  <c r="DC259" i="5"/>
  <c r="DB259" i="5"/>
  <c r="DB273" i="5"/>
  <c r="DB281" i="5"/>
  <c r="DB289" i="5"/>
  <c r="DC298" i="5"/>
  <c r="DB298" i="5"/>
  <c r="DC308" i="5"/>
  <c r="DB308" i="5"/>
  <c r="DB317" i="5"/>
  <c r="DC327" i="5"/>
  <c r="DB327" i="5"/>
  <c r="DC346" i="5"/>
  <c r="DB346" i="5"/>
  <c r="DC356" i="5"/>
  <c r="DB356" i="5"/>
  <c r="DB366" i="5"/>
  <c r="DC376" i="5"/>
  <c r="DB376" i="5"/>
  <c r="DC431" i="5"/>
  <c r="DB431" i="5"/>
  <c r="DC310" i="5"/>
  <c r="DB310" i="5"/>
  <c r="DC239" i="5"/>
  <c r="DB239" i="5"/>
  <c r="DC274" i="5"/>
  <c r="DB274" i="5"/>
  <c r="DC282" i="5"/>
  <c r="DB282" i="5"/>
  <c r="DC290" i="5"/>
  <c r="DB290" i="5"/>
  <c r="DC299" i="5"/>
  <c r="DB299" i="5"/>
  <c r="DC318" i="5"/>
  <c r="DB318" i="5"/>
  <c r="DC328" i="5"/>
  <c r="DB328" i="5"/>
  <c r="DB337" i="5"/>
  <c r="DC347" i="5"/>
  <c r="DB347" i="5"/>
  <c r="DB386" i="5"/>
  <c r="DC396" i="5"/>
  <c r="DB396" i="5"/>
  <c r="DC621" i="5"/>
  <c r="DB621" i="5"/>
  <c r="DC388" i="5"/>
  <c r="DB388" i="5"/>
  <c r="DC215" i="5"/>
  <c r="DB215" i="5"/>
  <c r="DC267" i="5"/>
  <c r="DB267" i="5"/>
  <c r="DC275" i="5"/>
  <c r="DB275" i="5"/>
  <c r="DC283" i="5"/>
  <c r="DB283" i="5"/>
  <c r="DC291" i="5"/>
  <c r="DB291" i="5"/>
  <c r="DC300" i="5"/>
  <c r="DB300" i="5"/>
  <c r="DC319" i="5"/>
  <c r="DB319" i="5"/>
  <c r="DC338" i="5"/>
  <c r="DB338" i="5"/>
  <c r="DC348" i="5"/>
  <c r="DB348" i="5"/>
  <c r="DC368" i="5"/>
  <c r="DB368" i="5"/>
  <c r="DC658" i="5"/>
  <c r="DB658" i="5"/>
  <c r="DC672" i="5"/>
  <c r="DB672" i="5"/>
  <c r="DC680" i="5"/>
  <c r="DB680" i="5"/>
  <c r="DC688" i="5"/>
  <c r="DB688" i="5"/>
  <c r="DC696" i="5"/>
  <c r="DB696" i="5"/>
  <c r="DC704" i="5"/>
  <c r="DB704" i="5"/>
  <c r="DC712" i="5"/>
  <c r="DB712" i="5"/>
  <c r="DC720" i="5"/>
  <c r="DB720" i="5"/>
  <c r="DC728" i="5"/>
  <c r="DB728" i="5"/>
  <c r="DC736" i="5"/>
  <c r="DB736" i="5"/>
  <c r="DC743" i="5"/>
  <c r="DB743" i="5"/>
  <c r="DC830" i="5"/>
  <c r="DB830" i="5"/>
  <c r="DC927" i="5"/>
  <c r="DB927" i="5"/>
  <c r="DB367" i="5"/>
  <c r="DB371" i="5"/>
  <c r="DB375" i="5"/>
  <c r="DB379" i="5"/>
  <c r="DB383" i="5"/>
  <c r="DB387" i="5"/>
  <c r="DB391" i="5"/>
  <c r="DB395" i="5"/>
  <c r="DB399" i="5"/>
  <c r="DB403" i="5"/>
  <c r="DB414" i="5"/>
  <c r="DB462" i="5"/>
  <c r="DB533" i="5"/>
  <c r="DB563" i="5"/>
  <c r="DB580" i="5"/>
  <c r="DB596" i="5"/>
  <c r="DB611" i="5"/>
  <c r="DB627" i="5"/>
  <c r="DC659" i="5"/>
  <c r="DC666" i="5"/>
  <c r="DB666" i="5"/>
  <c r="DC950" i="5"/>
  <c r="DB950" i="5"/>
  <c r="DC660" i="5"/>
  <c r="DB660" i="5"/>
  <c r="DC854" i="5"/>
  <c r="DB854" i="5"/>
  <c r="DB997" i="5"/>
  <c r="DC997" i="5"/>
  <c r="DC674" i="5"/>
  <c r="DB674" i="5"/>
  <c r="DC682" i="5"/>
  <c r="DB682" i="5"/>
  <c r="DC690" i="5"/>
  <c r="DB690" i="5"/>
  <c r="DC698" i="5"/>
  <c r="DB698" i="5"/>
  <c r="DC706" i="5"/>
  <c r="DB706" i="5"/>
  <c r="DC714" i="5"/>
  <c r="DB714" i="5"/>
  <c r="DC722" i="5"/>
  <c r="DB722" i="5"/>
  <c r="DC730" i="5"/>
  <c r="DB730" i="5"/>
  <c r="DC745" i="5"/>
  <c r="DB745" i="5"/>
  <c r="DC753" i="5"/>
  <c r="DB753" i="5"/>
  <c r="DC761" i="5"/>
  <c r="DB761" i="5"/>
  <c r="DC769" i="5"/>
  <c r="DB769" i="5"/>
  <c r="DC777" i="5"/>
  <c r="DB777" i="5"/>
  <c r="DC785" i="5"/>
  <c r="DB785" i="5"/>
  <c r="DB793" i="5"/>
  <c r="DC793" i="5"/>
  <c r="DB404" i="5"/>
  <c r="DB409" i="5"/>
  <c r="DB424" i="5"/>
  <c r="DB437" i="5"/>
  <c r="DB450" i="5"/>
  <c r="DB459" i="5"/>
  <c r="DB472" i="5"/>
  <c r="DB485" i="5"/>
  <c r="DB511" i="5"/>
  <c r="DB539" i="5"/>
  <c r="DB554" i="5"/>
  <c r="DB559" i="5"/>
  <c r="DB570" i="5"/>
  <c r="DB576" i="5"/>
  <c r="DB592" i="5"/>
  <c r="DB607" i="5"/>
  <c r="DB623" i="5"/>
  <c r="DB638" i="5"/>
  <c r="DC668" i="5"/>
  <c r="DB668" i="5"/>
  <c r="DC675" i="5"/>
  <c r="DB675" i="5"/>
  <c r="DC683" i="5"/>
  <c r="DB683" i="5"/>
  <c r="DC691" i="5"/>
  <c r="DB691" i="5"/>
  <c r="DC699" i="5"/>
  <c r="DB699" i="5"/>
  <c r="DC707" i="5"/>
  <c r="DB707" i="5"/>
  <c r="DC715" i="5"/>
  <c r="DB715" i="5"/>
  <c r="DC723" i="5"/>
  <c r="DB723" i="5"/>
  <c r="DC731" i="5"/>
  <c r="DB731" i="5"/>
  <c r="DC738" i="5"/>
  <c r="DB738" i="5"/>
  <c r="DC746" i="5"/>
  <c r="DB746" i="5"/>
  <c r="DC754" i="5"/>
  <c r="DB754" i="5"/>
  <c r="DC762" i="5"/>
  <c r="DB762" i="5"/>
  <c r="DC770" i="5"/>
  <c r="DB770" i="5"/>
  <c r="DC778" i="5"/>
  <c r="DB778" i="5"/>
  <c r="DC786" i="5"/>
  <c r="DB786" i="5"/>
  <c r="DB446" i="5"/>
  <c r="DB507" i="5"/>
  <c r="DB544" i="5"/>
  <c r="DB549" i="5"/>
  <c r="DB565" i="5"/>
  <c r="DB582" i="5"/>
  <c r="DB598" i="5"/>
  <c r="DB613" i="5"/>
  <c r="DB629" i="5"/>
  <c r="DB644" i="5"/>
  <c r="DC676" i="5"/>
  <c r="DB676" i="5"/>
  <c r="DC684" i="5"/>
  <c r="DB684" i="5"/>
  <c r="DC692" i="5"/>
  <c r="DB692" i="5"/>
  <c r="DC700" i="5"/>
  <c r="DB700" i="5"/>
  <c r="DC708" i="5"/>
  <c r="DB708" i="5"/>
  <c r="DC716" i="5"/>
  <c r="DB716" i="5"/>
  <c r="DC724" i="5"/>
  <c r="DB724" i="5"/>
  <c r="DC732" i="5"/>
  <c r="DB732" i="5"/>
  <c r="DC739" i="5"/>
  <c r="DB739" i="5"/>
  <c r="DC878" i="5"/>
  <c r="DB878" i="5"/>
  <c r="DC973" i="5"/>
  <c r="DB973" i="5"/>
  <c r="DB1027" i="5"/>
  <c r="DC1027" i="5"/>
  <c r="DC662" i="5"/>
  <c r="DB662" i="5"/>
  <c r="DB360" i="5"/>
  <c r="DB365" i="5"/>
  <c r="DB369" i="5"/>
  <c r="DB373" i="5"/>
  <c r="DB377" i="5"/>
  <c r="DB381" i="5"/>
  <c r="DB385" i="5"/>
  <c r="DB389" i="5"/>
  <c r="DB393" i="5"/>
  <c r="DB397" i="5"/>
  <c r="DB401" i="5"/>
  <c r="DB438" i="5"/>
  <c r="DB486" i="5"/>
  <c r="DB540" i="5"/>
  <c r="DB545" i="5"/>
  <c r="DB550" i="5"/>
  <c r="DB555" i="5"/>
  <c r="DB572" i="5"/>
  <c r="DB588" i="5"/>
  <c r="DB603" i="5"/>
  <c r="DB619" i="5"/>
  <c r="DB634" i="5"/>
  <c r="DC656" i="5"/>
  <c r="DB656" i="5"/>
  <c r="DC670" i="5"/>
  <c r="DB670" i="5"/>
  <c r="DC804" i="5"/>
  <c r="DB804" i="5"/>
  <c r="DC903" i="5"/>
  <c r="DB903" i="5"/>
  <c r="DC664" i="5"/>
  <c r="DB664" i="5"/>
  <c r="DC678" i="5"/>
  <c r="DB678" i="5"/>
  <c r="DC686" i="5"/>
  <c r="DB686" i="5"/>
  <c r="DC694" i="5"/>
  <c r="DB694" i="5"/>
  <c r="DC702" i="5"/>
  <c r="DB702" i="5"/>
  <c r="DC710" i="5"/>
  <c r="DB710" i="5"/>
  <c r="DC718" i="5"/>
  <c r="DB718" i="5"/>
  <c r="DC726" i="5"/>
  <c r="DB726" i="5"/>
  <c r="DC734" i="5"/>
  <c r="DB734" i="5"/>
  <c r="DC741" i="5"/>
  <c r="DB741" i="5"/>
  <c r="DC749" i="5"/>
  <c r="DB749" i="5"/>
  <c r="DC757" i="5"/>
  <c r="DB757" i="5"/>
  <c r="DC765" i="5"/>
  <c r="DB765" i="5"/>
  <c r="DC773" i="5"/>
  <c r="DB773" i="5"/>
  <c r="DC781" i="5"/>
  <c r="DB781" i="5"/>
  <c r="DC789" i="5"/>
  <c r="DB789" i="5"/>
  <c r="DB1009" i="5"/>
  <c r="DC1009" i="5"/>
  <c r="DB1055" i="5"/>
  <c r="DC1055" i="5"/>
  <c r="DC1070" i="5"/>
  <c r="DB1070" i="5"/>
  <c r="DC1131" i="5"/>
  <c r="DB1131" i="5"/>
  <c r="DB1003" i="5"/>
  <c r="DC1003" i="5"/>
  <c r="DC1062" i="5"/>
  <c r="DB1062" i="5"/>
  <c r="DB1071" i="5"/>
  <c r="DC1071" i="5"/>
  <c r="DC1086" i="5"/>
  <c r="DB1086" i="5"/>
  <c r="DC1149" i="5"/>
  <c r="DB1149" i="5"/>
  <c r="DB1217" i="5"/>
  <c r="DC1217" i="5"/>
  <c r="DB800" i="5"/>
  <c r="DB826" i="5"/>
  <c r="DB850" i="5"/>
  <c r="DB874" i="5"/>
  <c r="DB899" i="5"/>
  <c r="DB923" i="5"/>
  <c r="DB946" i="5"/>
  <c r="DB970" i="5"/>
  <c r="DB993" i="5"/>
  <c r="DB998" i="5"/>
  <c r="DC1010" i="5"/>
  <c r="DC1028" i="5"/>
  <c r="DB1035" i="5"/>
  <c r="DC1035" i="5"/>
  <c r="DC1056" i="5"/>
  <c r="DC1078" i="5"/>
  <c r="DB1078" i="5"/>
  <c r="DB1087" i="5"/>
  <c r="DC1087" i="5"/>
  <c r="DB747" i="5"/>
  <c r="DB751" i="5"/>
  <c r="DB755" i="5"/>
  <c r="DB759" i="5"/>
  <c r="DB763" i="5"/>
  <c r="DB767" i="5"/>
  <c r="DB771" i="5"/>
  <c r="DB775" i="5"/>
  <c r="DB779" i="5"/>
  <c r="DB783" i="5"/>
  <c r="DB787" i="5"/>
  <c r="DB791" i="5"/>
  <c r="DC805" i="5"/>
  <c r="DC810" i="5"/>
  <c r="DB816" i="5"/>
  <c r="DC831" i="5"/>
  <c r="DC836" i="5"/>
  <c r="DB841" i="5"/>
  <c r="DC855" i="5"/>
  <c r="DC860" i="5"/>
  <c r="DB865" i="5"/>
  <c r="DC879" i="5"/>
  <c r="DC884" i="5"/>
  <c r="DB889" i="5"/>
  <c r="DC904" i="5"/>
  <c r="DC909" i="5"/>
  <c r="DB914" i="5"/>
  <c r="DC928" i="5"/>
  <c r="DC933" i="5"/>
  <c r="DB938" i="5"/>
  <c r="DC951" i="5"/>
  <c r="DC956" i="5"/>
  <c r="DB961" i="5"/>
  <c r="DC974" i="5"/>
  <c r="DC979" i="5"/>
  <c r="DB1004" i="5"/>
  <c r="DC1016" i="5"/>
  <c r="DB1023" i="5"/>
  <c r="DC1023" i="5"/>
  <c r="DC1094" i="5"/>
  <c r="DB1094" i="5"/>
  <c r="DB1104" i="5"/>
  <c r="DC1104" i="5"/>
  <c r="DC1180" i="5"/>
  <c r="DB1180" i="5"/>
  <c r="DC1264" i="5"/>
  <c r="DB1264" i="5"/>
  <c r="DB1005" i="5"/>
  <c r="DC1005" i="5"/>
  <c r="DB1120" i="5"/>
  <c r="DC1120" i="5"/>
  <c r="DB1233" i="5"/>
  <c r="DC1233" i="5"/>
  <c r="DC801" i="5"/>
  <c r="DC806" i="5"/>
  <c r="DC827" i="5"/>
  <c r="DC832" i="5"/>
  <c r="DC851" i="5"/>
  <c r="DC856" i="5"/>
  <c r="DC875" i="5"/>
  <c r="DC880" i="5"/>
  <c r="DC900" i="5"/>
  <c r="DC905" i="5"/>
  <c r="DC924" i="5"/>
  <c r="DC929" i="5"/>
  <c r="DC947" i="5"/>
  <c r="DC952" i="5"/>
  <c r="DC975" i="5"/>
  <c r="DC994" i="5"/>
  <c r="DC1017" i="5"/>
  <c r="DC1030" i="5"/>
  <c r="DB1030" i="5"/>
  <c r="DB1043" i="5"/>
  <c r="DC1043" i="5"/>
  <c r="DB1137" i="5"/>
  <c r="DC1137" i="5"/>
  <c r="DC1196" i="5"/>
  <c r="DB1196" i="5"/>
  <c r="DB1154" i="5"/>
  <c r="DC1154" i="5"/>
  <c r="DC797" i="5"/>
  <c r="DC802" i="5"/>
  <c r="DC823" i="5"/>
  <c r="DC828" i="5"/>
  <c r="DC847" i="5"/>
  <c r="DC852" i="5"/>
  <c r="DC871" i="5"/>
  <c r="DC876" i="5"/>
  <c r="DC896" i="5"/>
  <c r="DC901" i="5"/>
  <c r="DC920" i="5"/>
  <c r="DC925" i="5"/>
  <c r="DC943" i="5"/>
  <c r="DC948" i="5"/>
  <c r="DC967" i="5"/>
  <c r="DC971" i="5"/>
  <c r="DC990" i="5"/>
  <c r="DC995" i="5"/>
  <c r="DC1018" i="5"/>
  <c r="DB1038" i="5"/>
  <c r="DB1051" i="5"/>
  <c r="DC1051" i="5"/>
  <c r="DB1169" i="5"/>
  <c r="DC1169" i="5"/>
  <c r="DC1212" i="5"/>
  <c r="DB1212" i="5"/>
  <c r="DB1019" i="5"/>
  <c r="DC1019" i="5"/>
  <c r="DB1059" i="5"/>
  <c r="DC1059" i="5"/>
  <c r="DC1066" i="5"/>
  <c r="DB1066" i="5"/>
  <c r="DC798" i="5"/>
  <c r="DB803" i="5"/>
  <c r="DC818" i="5"/>
  <c r="DC824" i="5"/>
  <c r="DB829" i="5"/>
  <c r="DC843" i="5"/>
  <c r="DC848" i="5"/>
  <c r="DB853" i="5"/>
  <c r="DC867" i="5"/>
  <c r="DC872" i="5"/>
  <c r="DB877" i="5"/>
  <c r="DC891" i="5"/>
  <c r="DC897" i="5"/>
  <c r="DB902" i="5"/>
  <c r="DC916" i="5"/>
  <c r="DC921" i="5"/>
  <c r="DB926" i="5"/>
  <c r="DC944" i="5"/>
  <c r="DB949" i="5"/>
  <c r="DC963" i="5"/>
  <c r="DC968" i="5"/>
  <c r="DC986" i="5"/>
  <c r="DC991" i="5"/>
  <c r="DC1001" i="5"/>
  <c r="DC1007" i="5"/>
  <c r="DC1032" i="5"/>
  <c r="DB1039" i="5"/>
  <c r="DC1039" i="5"/>
  <c r="DB1053" i="5"/>
  <c r="DC1053" i="5"/>
  <c r="DB1067" i="5"/>
  <c r="DC1067" i="5"/>
  <c r="DB1075" i="5"/>
  <c r="DC1075" i="5"/>
  <c r="DC1082" i="5"/>
  <c r="DB1082" i="5"/>
  <c r="DB1185" i="5"/>
  <c r="DC1185" i="5"/>
  <c r="DC1228" i="5"/>
  <c r="DB1228" i="5"/>
  <c r="DC1046" i="5"/>
  <c r="DB1046" i="5"/>
  <c r="DC1060" i="5"/>
  <c r="DB1083" i="5"/>
  <c r="DC1083" i="5"/>
  <c r="DC1099" i="5"/>
  <c r="DB1099" i="5"/>
  <c r="DC1257" i="5"/>
  <c r="DB1257" i="5"/>
  <c r="DC1281" i="5"/>
  <c r="DB1281" i="5"/>
  <c r="DC1297" i="5"/>
  <c r="DB1297" i="5"/>
  <c r="DC1245" i="5"/>
  <c r="DB1245" i="5"/>
  <c r="DC1258" i="5"/>
  <c r="DB1258" i="5"/>
  <c r="DC1272" i="5"/>
  <c r="DB1272" i="5"/>
  <c r="DC1282" i="5"/>
  <c r="DB1282" i="5"/>
  <c r="DC1298" i="5"/>
  <c r="DB1298" i="5"/>
  <c r="DC1265" i="5"/>
  <c r="DB1265" i="5"/>
  <c r="DC1273" i="5"/>
  <c r="DB1273" i="5"/>
  <c r="DC1305" i="5"/>
  <c r="DB1305" i="5"/>
  <c r="DC1319" i="5"/>
  <c r="DB1319" i="5"/>
  <c r="DB1111" i="5"/>
  <c r="DC1116" i="5"/>
  <c r="DB1127" i="5"/>
  <c r="DC1132" i="5"/>
  <c r="DB1144" i="5"/>
  <c r="DC1150" i="5"/>
  <c r="DB1161" i="5"/>
  <c r="DC1165" i="5"/>
  <c r="DB1176" i="5"/>
  <c r="DC1181" i="5"/>
  <c r="DB1192" i="5"/>
  <c r="DC1197" i="5"/>
  <c r="DB1208" i="5"/>
  <c r="DC1213" i="5"/>
  <c r="DB1224" i="5"/>
  <c r="DC1229" i="5"/>
  <c r="DB1240" i="5"/>
  <c r="DC1246" i="5"/>
  <c r="DB1252" i="5"/>
  <c r="DC1266" i="5"/>
  <c r="DB1266" i="5"/>
  <c r="DC1274" i="5"/>
  <c r="DB1274" i="5"/>
  <c r="DC1306" i="5"/>
  <c r="DB1306" i="5"/>
  <c r="DC1020" i="5"/>
  <c r="DC1036" i="5"/>
  <c r="DC1052" i="5"/>
  <c r="DC1068" i="5"/>
  <c r="DC1084" i="5"/>
  <c r="DC1101" i="5"/>
  <c r="DC1117" i="5"/>
  <c r="DC1133" i="5"/>
  <c r="DC1151" i="5"/>
  <c r="DC1166" i="5"/>
  <c r="DC1182" i="5"/>
  <c r="DC1198" i="5"/>
  <c r="DC1214" i="5"/>
  <c r="DC1230" i="5"/>
  <c r="DC1241" i="5"/>
  <c r="DB1241" i="5"/>
  <c r="DC1253" i="5"/>
  <c r="DB1253" i="5"/>
  <c r="DC1285" i="5"/>
  <c r="DB1285" i="5"/>
  <c r="DC1293" i="5"/>
  <c r="DB1293" i="5"/>
  <c r="DC1313" i="5"/>
  <c r="DB1313" i="5"/>
  <c r="DC1254" i="5"/>
  <c r="DB1254" i="5"/>
  <c r="DC1276" i="5"/>
  <c r="DB1276" i="5"/>
  <c r="DC1286" i="5"/>
  <c r="DB1286" i="5"/>
  <c r="DC1294" i="5"/>
  <c r="DB1294" i="5"/>
  <c r="DC1069" i="5"/>
  <c r="DC1085" i="5"/>
  <c r="DC1102" i="5"/>
  <c r="DC1118" i="5"/>
  <c r="DC1135" i="5"/>
  <c r="DC1152" i="5"/>
  <c r="DC1167" i="5"/>
  <c r="DC1242" i="5"/>
  <c r="DB1248" i="5"/>
  <c r="DC1261" i="5"/>
  <c r="DB1261" i="5"/>
  <c r="DB1268" i="5"/>
  <c r="DC1277" i="5"/>
  <c r="DB1277" i="5"/>
  <c r="DC1301" i="5"/>
  <c r="DB1301" i="5"/>
  <c r="DC1316" i="5"/>
  <c r="DB1316" i="5"/>
  <c r="DC1262" i="5"/>
  <c r="DB1262" i="5"/>
  <c r="DC1278" i="5"/>
  <c r="DB1278" i="5"/>
  <c r="DC1302" i="5"/>
  <c r="DB1302" i="5"/>
  <c r="DC1091" i="5"/>
  <c r="DB1103" i="5"/>
  <c r="DC1108" i="5"/>
  <c r="DB1119" i="5"/>
  <c r="DC1124" i="5"/>
  <c r="DB1136" i="5"/>
  <c r="DC1141" i="5"/>
  <c r="DB1153" i="5"/>
  <c r="DC1158" i="5"/>
  <c r="DB1168" i="5"/>
  <c r="DC1173" i="5"/>
  <c r="DB1184" i="5"/>
  <c r="DC1189" i="5"/>
  <c r="DB1200" i="5"/>
  <c r="DC1205" i="5"/>
  <c r="DB1216" i="5"/>
  <c r="DC1221" i="5"/>
  <c r="DC1237" i="5"/>
  <c r="DC1249" i="5"/>
  <c r="DB1249" i="5"/>
  <c r="DC1269" i="5"/>
  <c r="DB1269" i="5"/>
  <c r="DC1270" i="5"/>
  <c r="DB1270" i="5"/>
  <c r="DC1289" i="5"/>
  <c r="DB1289" i="5"/>
  <c r="DC1310" i="5"/>
  <c r="DB1310" i="5"/>
  <c r="DB1284" i="5"/>
  <c r="DB1288" i="5"/>
  <c r="DB1309" i="5"/>
  <c r="DB1314" i="5"/>
  <c r="DB1315" i="5"/>
  <c r="DB1318" i="5"/>
  <c r="DB1323" i="5"/>
  <c r="E22" i="85" l="1"/>
  <c r="H21" i="85"/>
  <c r="L20" i="85"/>
  <c r="H20" i="85"/>
  <c r="F20" i="85"/>
  <c r="E15" i="85"/>
  <c r="E19" i="85"/>
  <c r="E18" i="85"/>
  <c r="B35" i="85" l="1"/>
  <c r="B34" i="85"/>
  <c r="J21" i="85"/>
  <c r="F21" i="85"/>
  <c r="J20" i="85"/>
  <c r="B33" i="85"/>
  <c r="E16" i="85"/>
  <c r="E14" i="85"/>
  <c r="E12" i="85"/>
  <c r="I6" i="85"/>
  <c r="E11" i="85"/>
  <c r="E9" i="85"/>
  <c r="E7" i="85"/>
  <c r="H34" i="85"/>
  <c r="S27" i="85"/>
  <c r="S26" i="85"/>
  <c r="S25" i="85"/>
  <c r="DA1380" i="5" l="1"/>
  <c r="DB1380" i="5" s="1"/>
  <c r="DA1381" i="5"/>
  <c r="DB1381" i="5" s="1"/>
  <c r="DA1382" i="5"/>
  <c r="DB1382" i="5" s="1"/>
  <c r="DA1383" i="5"/>
  <c r="DC1383" i="5" s="1"/>
  <c r="DA1384" i="5"/>
  <c r="DC1384" i="5" s="1"/>
  <c r="DA1385" i="5"/>
  <c r="DC1385" i="5" s="1"/>
  <c r="DA1386" i="5"/>
  <c r="DC1386" i="5" s="1"/>
  <c r="DA1387" i="5"/>
  <c r="DC1387" i="5" s="1"/>
  <c r="DA1388" i="5"/>
  <c r="DC1388" i="5" s="1"/>
  <c r="DA1389" i="5"/>
  <c r="DC1389" i="5" s="1"/>
  <c r="DA1390" i="5"/>
  <c r="DC1390" i="5" s="1"/>
  <c r="DA1391" i="5"/>
  <c r="DC1391" i="5" s="1"/>
  <c r="DA1392" i="5"/>
  <c r="DB1392" i="5" s="1"/>
  <c r="DA1393" i="5"/>
  <c r="DB1393" i="5" s="1"/>
  <c r="DA1394" i="5"/>
  <c r="DB1394" i="5" s="1"/>
  <c r="DA1395" i="5"/>
  <c r="DC1395" i="5" s="1"/>
  <c r="DA1396" i="5"/>
  <c r="DC1396" i="5" s="1"/>
  <c r="DA1397" i="5"/>
  <c r="DC1397" i="5" s="1"/>
  <c r="DB1391" i="5" l="1"/>
  <c r="DC1382" i="5"/>
  <c r="DB1390" i="5"/>
  <c r="DC1393" i="5"/>
  <c r="DC1381" i="5"/>
  <c r="DC1394" i="5"/>
  <c r="DB1389" i="5"/>
  <c r="DC1392" i="5"/>
  <c r="DC1380" i="5"/>
  <c r="DB1388" i="5"/>
  <c r="DB1387" i="5"/>
  <c r="DB1386" i="5"/>
  <c r="DB1397" i="5"/>
  <c r="DB1385" i="5"/>
  <c r="DB1396" i="5"/>
  <c r="DB1384" i="5"/>
  <c r="DB1395" i="5"/>
  <c r="DB1383" i="5"/>
  <c r="G47" i="55" l="1"/>
  <c r="G46" i="55"/>
  <c r="G38" i="55"/>
  <c r="S19" i="55"/>
  <c r="F12" i="55" s="1"/>
  <c r="K40" i="55" s="1"/>
  <c r="B14" i="55"/>
  <c r="B10" i="55"/>
  <c r="B46" i="55" s="1"/>
  <c r="S34" i="55"/>
  <c r="S33" i="55"/>
  <c r="S32" i="55"/>
  <c r="S31" i="55"/>
  <c r="S30" i="55"/>
  <c r="S29" i="55"/>
  <c r="S28" i="55"/>
  <c r="S35" i="55" s="1"/>
  <c r="H40" i="55" s="1"/>
  <c r="S27" i="55"/>
  <c r="S26" i="55"/>
  <c r="S25" i="55"/>
  <c r="S24" i="55"/>
  <c r="S23" i="55"/>
  <c r="S22" i="55"/>
  <c r="S21" i="55"/>
  <c r="S20" i="55"/>
  <c r="S18" i="55"/>
  <c r="C12" i="55" s="1"/>
  <c r="S17" i="55"/>
  <c r="S16" i="55"/>
  <c r="B8" i="55"/>
  <c r="C47" i="55" s="1"/>
  <c r="S36" i="55" l="1"/>
  <c r="O13" i="55"/>
  <c r="O12" i="55"/>
  <c r="S37" i="55" l="1"/>
  <c r="H41" i="55" s="1"/>
  <c r="H39" i="55"/>
  <c r="D4" i="13" l="1"/>
  <c r="I4" i="13" s="1"/>
  <c r="E4" i="13"/>
  <c r="M4" i="13" s="1"/>
  <c r="H4" i="13"/>
  <c r="J4" i="13"/>
  <c r="D5" i="13"/>
  <c r="E5" i="13"/>
  <c r="H5" i="13"/>
  <c r="J5" i="13"/>
  <c r="D6" i="13"/>
  <c r="E6" i="13"/>
  <c r="F6" i="13" s="1"/>
  <c r="H6" i="13"/>
  <c r="J6" i="13"/>
  <c r="D7" i="13"/>
  <c r="E7" i="13"/>
  <c r="R7" i="13" s="1"/>
  <c r="H7" i="13"/>
  <c r="J7" i="13"/>
  <c r="D8" i="13"/>
  <c r="E8" i="13"/>
  <c r="H8" i="13"/>
  <c r="J8" i="13"/>
  <c r="D9" i="13"/>
  <c r="E9" i="13"/>
  <c r="H9" i="13"/>
  <c r="J9" i="13"/>
  <c r="D10" i="13"/>
  <c r="E10" i="13"/>
  <c r="H10" i="13"/>
  <c r="J10" i="13"/>
  <c r="D11" i="13"/>
  <c r="E11" i="13"/>
  <c r="G11" i="13" s="1"/>
  <c r="H11" i="13"/>
  <c r="J11" i="13"/>
  <c r="D12" i="13"/>
  <c r="I12" i="13" s="1"/>
  <c r="E12" i="13"/>
  <c r="K12" i="13" s="1"/>
  <c r="P12" i="13" s="1"/>
  <c r="H12" i="13"/>
  <c r="J12" i="13"/>
  <c r="D13" i="13"/>
  <c r="S13" i="13" s="1"/>
  <c r="E13" i="13"/>
  <c r="F13" i="13" s="1"/>
  <c r="H13" i="13"/>
  <c r="J13" i="13"/>
  <c r="D14" i="13"/>
  <c r="E14" i="13"/>
  <c r="H14" i="13"/>
  <c r="J14" i="13"/>
  <c r="D15" i="13"/>
  <c r="E15" i="13"/>
  <c r="H15" i="13"/>
  <c r="J15" i="13"/>
  <c r="D16" i="13"/>
  <c r="E16" i="13"/>
  <c r="H16" i="13"/>
  <c r="J16" i="13"/>
  <c r="D17" i="13"/>
  <c r="S17" i="13" s="1"/>
  <c r="E17" i="13"/>
  <c r="F17" i="13" s="1"/>
  <c r="H17" i="13"/>
  <c r="J17" i="13"/>
  <c r="D18" i="13"/>
  <c r="S18" i="13" s="1"/>
  <c r="E18" i="13"/>
  <c r="H18" i="13"/>
  <c r="J18" i="13"/>
  <c r="D19" i="13"/>
  <c r="E19" i="13"/>
  <c r="L19" i="13" s="1"/>
  <c r="H19" i="13"/>
  <c r="J19" i="13"/>
  <c r="D20" i="13"/>
  <c r="S20" i="13" s="1"/>
  <c r="E20" i="13"/>
  <c r="H20" i="13"/>
  <c r="J20" i="13"/>
  <c r="D21" i="13"/>
  <c r="E21" i="13"/>
  <c r="H21" i="13"/>
  <c r="J21" i="13"/>
  <c r="D22" i="13"/>
  <c r="S22" i="13" s="1"/>
  <c r="E22" i="13"/>
  <c r="K22" i="13" s="1"/>
  <c r="P22" i="13" s="1"/>
  <c r="H22" i="13"/>
  <c r="J22" i="13"/>
  <c r="D23" i="13"/>
  <c r="E23" i="13"/>
  <c r="H23" i="13"/>
  <c r="J23" i="13"/>
  <c r="D24" i="13"/>
  <c r="S24" i="13" s="1"/>
  <c r="E24" i="13"/>
  <c r="L24" i="13" s="1"/>
  <c r="H24" i="13"/>
  <c r="J24" i="13"/>
  <c r="D25" i="13"/>
  <c r="E25" i="13"/>
  <c r="G25" i="13" s="1"/>
  <c r="H25" i="13"/>
  <c r="J25" i="13"/>
  <c r="D26" i="13"/>
  <c r="I26" i="13" s="1"/>
  <c r="E26" i="13"/>
  <c r="H26" i="13"/>
  <c r="J26" i="13"/>
  <c r="D27" i="13"/>
  <c r="E27" i="13"/>
  <c r="H27" i="13"/>
  <c r="J27" i="13"/>
  <c r="D28" i="13"/>
  <c r="E28" i="13"/>
  <c r="M28" i="13" s="1"/>
  <c r="H28" i="13"/>
  <c r="J28" i="13"/>
  <c r="D29" i="13"/>
  <c r="E29" i="13"/>
  <c r="H29" i="13"/>
  <c r="J29" i="13"/>
  <c r="D30" i="13"/>
  <c r="E30" i="13"/>
  <c r="H30" i="13"/>
  <c r="J30" i="13"/>
  <c r="D31" i="13"/>
  <c r="E31" i="13"/>
  <c r="H31" i="13"/>
  <c r="J31" i="13"/>
  <c r="D32" i="13"/>
  <c r="E32" i="13"/>
  <c r="H32" i="13"/>
  <c r="J32" i="13"/>
  <c r="D33" i="13"/>
  <c r="S33" i="13" s="1"/>
  <c r="E33" i="13"/>
  <c r="F33" i="13" s="1"/>
  <c r="H33" i="13"/>
  <c r="J33" i="13"/>
  <c r="D34" i="13"/>
  <c r="E34" i="13"/>
  <c r="H34" i="13"/>
  <c r="J34" i="13"/>
  <c r="D35" i="13"/>
  <c r="E35" i="13"/>
  <c r="T35" i="13" s="1"/>
  <c r="H35" i="13"/>
  <c r="J35" i="13"/>
  <c r="D36" i="13"/>
  <c r="E36" i="13"/>
  <c r="T36" i="13" s="1"/>
  <c r="H36" i="13"/>
  <c r="J36" i="13"/>
  <c r="D37" i="13"/>
  <c r="E37" i="13"/>
  <c r="Q37" i="13" s="1"/>
  <c r="H37" i="13"/>
  <c r="J37" i="13"/>
  <c r="D38" i="13"/>
  <c r="E38" i="13"/>
  <c r="H38" i="13"/>
  <c r="J38" i="13"/>
  <c r="D39" i="13"/>
  <c r="E39" i="13"/>
  <c r="H39" i="13"/>
  <c r="J39" i="13"/>
  <c r="D40" i="13"/>
  <c r="I40" i="13" s="1"/>
  <c r="E40" i="13"/>
  <c r="V40" i="13" s="1"/>
  <c r="W40" i="13" s="1"/>
  <c r="H40" i="13"/>
  <c r="J40" i="13"/>
  <c r="D41" i="13"/>
  <c r="E41" i="13"/>
  <c r="L41" i="13" s="1"/>
  <c r="H41" i="13"/>
  <c r="J41" i="13"/>
  <c r="D42" i="13"/>
  <c r="E42" i="13"/>
  <c r="R42" i="13" s="1"/>
  <c r="H42" i="13"/>
  <c r="J42" i="13"/>
  <c r="D43" i="13"/>
  <c r="S43" i="13" s="1"/>
  <c r="E43" i="13"/>
  <c r="H43" i="13"/>
  <c r="J43" i="13"/>
  <c r="D44" i="13"/>
  <c r="E44" i="13"/>
  <c r="K44" i="13" s="1"/>
  <c r="P44" i="13" s="1"/>
  <c r="H44" i="13"/>
  <c r="J44" i="13"/>
  <c r="D45" i="13"/>
  <c r="E45" i="13"/>
  <c r="H45" i="13"/>
  <c r="J45" i="13"/>
  <c r="D46" i="13"/>
  <c r="E46" i="13"/>
  <c r="H46" i="13"/>
  <c r="J46" i="13"/>
  <c r="D47" i="13"/>
  <c r="E47" i="13"/>
  <c r="K47" i="13" s="1"/>
  <c r="P47" i="13" s="1"/>
  <c r="H47" i="13"/>
  <c r="J47" i="13"/>
  <c r="D48" i="13"/>
  <c r="I48" i="13" s="1"/>
  <c r="E48" i="13"/>
  <c r="U48" i="13" s="1"/>
  <c r="H48" i="13"/>
  <c r="J48" i="13"/>
  <c r="D49" i="13"/>
  <c r="E49" i="13"/>
  <c r="H49" i="13"/>
  <c r="J49" i="13"/>
  <c r="D50" i="13"/>
  <c r="E50" i="13"/>
  <c r="M50" i="13" s="1"/>
  <c r="H50" i="13"/>
  <c r="J50" i="13"/>
  <c r="D51" i="13"/>
  <c r="E51" i="13"/>
  <c r="U51" i="13" s="1"/>
  <c r="H51" i="13"/>
  <c r="J51" i="13"/>
  <c r="D52" i="13"/>
  <c r="I52" i="13" s="1"/>
  <c r="E52" i="13"/>
  <c r="V52" i="13" s="1"/>
  <c r="W52" i="13" s="1"/>
  <c r="H52" i="13"/>
  <c r="J52" i="13"/>
  <c r="D53" i="13"/>
  <c r="E53" i="13"/>
  <c r="H53" i="13"/>
  <c r="J53" i="13"/>
  <c r="D54" i="13"/>
  <c r="E54" i="13"/>
  <c r="M54" i="13" s="1"/>
  <c r="H54" i="13"/>
  <c r="J54" i="13"/>
  <c r="D55" i="13"/>
  <c r="E55" i="13"/>
  <c r="F55" i="13" s="1"/>
  <c r="H55" i="13"/>
  <c r="J55" i="13"/>
  <c r="D56" i="13"/>
  <c r="E56" i="13"/>
  <c r="H56" i="13"/>
  <c r="J56" i="13"/>
  <c r="D57" i="13"/>
  <c r="E57" i="13"/>
  <c r="H57" i="13"/>
  <c r="J57" i="13"/>
  <c r="D58" i="13"/>
  <c r="I58" i="13" s="1"/>
  <c r="E58" i="13"/>
  <c r="G58" i="13" s="1"/>
  <c r="H58" i="13"/>
  <c r="J58" i="13"/>
  <c r="D59" i="13"/>
  <c r="E59" i="13"/>
  <c r="T59" i="13" s="1"/>
  <c r="H59" i="13"/>
  <c r="J59" i="13"/>
  <c r="D60" i="13"/>
  <c r="I60" i="13" s="1"/>
  <c r="E60" i="13"/>
  <c r="G60" i="13" s="1"/>
  <c r="H60" i="13"/>
  <c r="J60" i="13"/>
  <c r="D61" i="13"/>
  <c r="E61" i="13"/>
  <c r="H61" i="13"/>
  <c r="J61" i="13"/>
  <c r="D62" i="13"/>
  <c r="E62" i="13"/>
  <c r="H62" i="13"/>
  <c r="J62" i="13"/>
  <c r="D63" i="13"/>
  <c r="E63" i="13"/>
  <c r="N63" i="13" s="1"/>
  <c r="H63" i="13"/>
  <c r="J63" i="13"/>
  <c r="D64" i="13"/>
  <c r="E64" i="13"/>
  <c r="U64" i="13" s="1"/>
  <c r="H64" i="13"/>
  <c r="J64" i="13"/>
  <c r="D65" i="13"/>
  <c r="E65" i="13"/>
  <c r="F65" i="13" s="1"/>
  <c r="H65" i="13"/>
  <c r="J65" i="13"/>
  <c r="D66" i="13"/>
  <c r="E66" i="13"/>
  <c r="H66" i="13"/>
  <c r="J66" i="13"/>
  <c r="D67" i="13"/>
  <c r="S67" i="13" s="1"/>
  <c r="E67" i="13"/>
  <c r="H67" i="13"/>
  <c r="J67" i="13"/>
  <c r="D68" i="13"/>
  <c r="E68" i="13"/>
  <c r="H68" i="13"/>
  <c r="J68" i="13"/>
  <c r="D69" i="13"/>
  <c r="E69" i="13"/>
  <c r="H69" i="13"/>
  <c r="J69" i="13"/>
  <c r="D70" i="13"/>
  <c r="I70" i="13" s="1"/>
  <c r="E70" i="13"/>
  <c r="H70" i="13"/>
  <c r="J70" i="13"/>
  <c r="D71" i="13"/>
  <c r="E71" i="13"/>
  <c r="L71" i="13" s="1"/>
  <c r="H71" i="13"/>
  <c r="J71" i="13"/>
  <c r="D72" i="13"/>
  <c r="I72" i="13" s="1"/>
  <c r="E72" i="13"/>
  <c r="H72" i="13"/>
  <c r="J72" i="13"/>
  <c r="D73" i="13"/>
  <c r="E73" i="13"/>
  <c r="U73" i="13" s="1"/>
  <c r="H73" i="13"/>
  <c r="J73" i="13"/>
  <c r="D74" i="13"/>
  <c r="E74" i="13"/>
  <c r="N74" i="13" s="1"/>
  <c r="H74" i="13"/>
  <c r="J74" i="13"/>
  <c r="D75" i="13"/>
  <c r="E75" i="13"/>
  <c r="O75" i="13" s="1"/>
  <c r="H75" i="13"/>
  <c r="J75" i="13"/>
  <c r="D76" i="13"/>
  <c r="I76" i="13" s="1"/>
  <c r="E76" i="13"/>
  <c r="N76" i="13" s="1"/>
  <c r="H76" i="13"/>
  <c r="J76" i="13"/>
  <c r="D77" i="13"/>
  <c r="E77" i="13"/>
  <c r="H77" i="13"/>
  <c r="J77" i="13"/>
  <c r="D78" i="13"/>
  <c r="E78" i="13"/>
  <c r="H78" i="13"/>
  <c r="J78" i="13"/>
  <c r="D79" i="13"/>
  <c r="E79" i="13"/>
  <c r="K79" i="13" s="1"/>
  <c r="P79" i="13" s="1"/>
  <c r="H79" i="13"/>
  <c r="J79" i="13"/>
  <c r="D80" i="13"/>
  <c r="I80" i="13" s="1"/>
  <c r="E80" i="13"/>
  <c r="H80" i="13"/>
  <c r="J80" i="13"/>
  <c r="D81" i="13"/>
  <c r="E81" i="13"/>
  <c r="V81" i="13" s="1"/>
  <c r="W81" i="13" s="1"/>
  <c r="H81" i="13"/>
  <c r="J81" i="13"/>
  <c r="D82" i="13"/>
  <c r="E82" i="13"/>
  <c r="G82" i="13" s="1"/>
  <c r="H82" i="13"/>
  <c r="J82" i="13"/>
  <c r="D83" i="13"/>
  <c r="E83" i="13"/>
  <c r="L83" i="13" s="1"/>
  <c r="H83" i="13"/>
  <c r="J83" i="13"/>
  <c r="D84" i="13"/>
  <c r="E84" i="13"/>
  <c r="K84" i="13" s="1"/>
  <c r="P84" i="13" s="1"/>
  <c r="H84" i="13"/>
  <c r="J84" i="13"/>
  <c r="D85" i="13"/>
  <c r="E85" i="13"/>
  <c r="V85" i="13" s="1"/>
  <c r="W85" i="13" s="1"/>
  <c r="H85" i="13"/>
  <c r="J85" i="13"/>
  <c r="D86" i="13"/>
  <c r="S86" i="13" s="1"/>
  <c r="E86" i="13"/>
  <c r="H86" i="13"/>
  <c r="J86" i="13"/>
  <c r="D87" i="13"/>
  <c r="S87" i="13" s="1"/>
  <c r="E87" i="13"/>
  <c r="O87" i="13" s="1"/>
  <c r="H87" i="13"/>
  <c r="J87" i="13"/>
  <c r="D88" i="13"/>
  <c r="E88" i="13"/>
  <c r="H88" i="13"/>
  <c r="J88" i="13"/>
  <c r="D89" i="13"/>
  <c r="I89" i="13" s="1"/>
  <c r="E89" i="13"/>
  <c r="H89" i="13"/>
  <c r="J89" i="13"/>
  <c r="D90" i="13"/>
  <c r="S90" i="13" s="1"/>
  <c r="E90" i="13"/>
  <c r="H90" i="13"/>
  <c r="J90" i="13"/>
  <c r="D91" i="13"/>
  <c r="E91" i="13"/>
  <c r="H91" i="13"/>
  <c r="J91" i="13"/>
  <c r="D92" i="13"/>
  <c r="S92" i="13" s="1"/>
  <c r="E92" i="13"/>
  <c r="H92" i="13"/>
  <c r="J92" i="13"/>
  <c r="D93" i="13"/>
  <c r="E93" i="13"/>
  <c r="G93" i="13" s="1"/>
  <c r="H93" i="13"/>
  <c r="J93" i="13"/>
  <c r="D94" i="13"/>
  <c r="I94" i="13" s="1"/>
  <c r="E94" i="13"/>
  <c r="N94" i="13" s="1"/>
  <c r="H94" i="13"/>
  <c r="J94" i="13"/>
  <c r="D95" i="13"/>
  <c r="E95" i="13"/>
  <c r="G95" i="13" s="1"/>
  <c r="H95" i="13"/>
  <c r="J95" i="13"/>
  <c r="D96" i="13"/>
  <c r="E96" i="13"/>
  <c r="U96" i="13" s="1"/>
  <c r="H96" i="13"/>
  <c r="J96" i="13"/>
  <c r="D97" i="13"/>
  <c r="E97" i="13"/>
  <c r="H97" i="13"/>
  <c r="J97" i="13"/>
  <c r="D98" i="13"/>
  <c r="I98" i="13" s="1"/>
  <c r="E98" i="13"/>
  <c r="H98" i="13"/>
  <c r="J98" i="13"/>
  <c r="D99" i="13"/>
  <c r="E99" i="13"/>
  <c r="U99" i="13" s="1"/>
  <c r="H99" i="13"/>
  <c r="J99" i="13"/>
  <c r="D100" i="13"/>
  <c r="I100" i="13" s="1"/>
  <c r="E100" i="13"/>
  <c r="H100" i="13"/>
  <c r="J100" i="13"/>
  <c r="D101" i="13"/>
  <c r="E101" i="13"/>
  <c r="H101" i="13"/>
  <c r="J101" i="13"/>
  <c r="D102" i="13"/>
  <c r="E102" i="13"/>
  <c r="U102" i="13" s="1"/>
  <c r="H102" i="13"/>
  <c r="J102" i="13"/>
  <c r="D103" i="13"/>
  <c r="S103" i="13" s="1"/>
  <c r="E103" i="13"/>
  <c r="H103" i="13"/>
  <c r="J103" i="13"/>
  <c r="D104" i="13"/>
  <c r="E104" i="13"/>
  <c r="O104" i="13" s="1"/>
  <c r="H104" i="13"/>
  <c r="J104" i="13"/>
  <c r="D105" i="13"/>
  <c r="I105" i="13" s="1"/>
  <c r="E105" i="13"/>
  <c r="N105" i="13" s="1"/>
  <c r="H105" i="13"/>
  <c r="J105" i="13"/>
  <c r="D106" i="13"/>
  <c r="E106" i="13"/>
  <c r="H106" i="13"/>
  <c r="J106" i="13"/>
  <c r="D107" i="13"/>
  <c r="E107" i="13"/>
  <c r="F107" i="13" s="1"/>
  <c r="H107" i="13"/>
  <c r="J107" i="13"/>
  <c r="D108" i="13"/>
  <c r="E108" i="13"/>
  <c r="H108" i="13"/>
  <c r="J108" i="13"/>
  <c r="D109" i="13"/>
  <c r="E109" i="13"/>
  <c r="T109" i="13" s="1"/>
  <c r="H109" i="13"/>
  <c r="J109" i="13"/>
  <c r="D110" i="13"/>
  <c r="E110" i="13"/>
  <c r="H110" i="13"/>
  <c r="J110" i="13"/>
  <c r="D111" i="13"/>
  <c r="E111" i="13"/>
  <c r="H111" i="13"/>
  <c r="J111" i="13"/>
  <c r="D112" i="13"/>
  <c r="I112" i="13" s="1"/>
  <c r="E112" i="13"/>
  <c r="H112" i="13"/>
  <c r="J112" i="13"/>
  <c r="D113" i="13"/>
  <c r="S113" i="13" s="1"/>
  <c r="E113" i="13"/>
  <c r="H113" i="13"/>
  <c r="J113" i="13"/>
  <c r="D114" i="13"/>
  <c r="S114" i="13" s="1"/>
  <c r="E114" i="13"/>
  <c r="O114" i="13" s="1"/>
  <c r="H114" i="13"/>
  <c r="J114" i="13"/>
  <c r="D115" i="13"/>
  <c r="E115" i="13"/>
  <c r="H115" i="13"/>
  <c r="J115" i="13"/>
  <c r="D116" i="13"/>
  <c r="S116" i="13" s="1"/>
  <c r="E116" i="13"/>
  <c r="H116" i="13"/>
  <c r="J116" i="13"/>
  <c r="D117" i="13"/>
  <c r="E117" i="13"/>
  <c r="O117" i="13" s="1"/>
  <c r="H117" i="13"/>
  <c r="J117" i="13"/>
  <c r="D118" i="13"/>
  <c r="E118" i="13"/>
  <c r="H118" i="13"/>
  <c r="J118" i="13"/>
  <c r="D119" i="13"/>
  <c r="I119" i="13" s="1"/>
  <c r="E119" i="13"/>
  <c r="Q119" i="13" s="1"/>
  <c r="H119" i="13"/>
  <c r="J119" i="13"/>
  <c r="D120" i="13"/>
  <c r="E120" i="13"/>
  <c r="H120" i="13"/>
  <c r="J120" i="13"/>
  <c r="D121" i="13"/>
  <c r="E121" i="13"/>
  <c r="H121" i="13"/>
  <c r="J121" i="13"/>
  <c r="D122" i="13"/>
  <c r="I122" i="13" s="1"/>
  <c r="E122" i="13"/>
  <c r="R122" i="13" s="1"/>
  <c r="H122" i="13"/>
  <c r="J122" i="13"/>
  <c r="D123" i="13"/>
  <c r="S123" i="13" s="1"/>
  <c r="E123" i="13"/>
  <c r="M123" i="13" s="1"/>
  <c r="H123" i="13"/>
  <c r="J123" i="13"/>
  <c r="D124" i="13"/>
  <c r="E124" i="13"/>
  <c r="M124" i="13" s="1"/>
  <c r="H124" i="13"/>
  <c r="J124" i="13"/>
  <c r="D125" i="13"/>
  <c r="I125" i="13" s="1"/>
  <c r="E125" i="13"/>
  <c r="T125" i="13" s="1"/>
  <c r="H125" i="13"/>
  <c r="J125" i="13"/>
  <c r="D126" i="13"/>
  <c r="I126" i="13" s="1"/>
  <c r="E126" i="13"/>
  <c r="M126" i="13" s="1"/>
  <c r="H126" i="13"/>
  <c r="J126" i="13"/>
  <c r="D127" i="13"/>
  <c r="E127" i="13"/>
  <c r="H127" i="13"/>
  <c r="J127" i="13"/>
  <c r="D128" i="13"/>
  <c r="E128" i="13"/>
  <c r="H128" i="13"/>
  <c r="J128" i="13"/>
  <c r="D129" i="13"/>
  <c r="S129" i="13" s="1"/>
  <c r="E129" i="13"/>
  <c r="H129" i="13"/>
  <c r="J129" i="13"/>
  <c r="D130" i="13"/>
  <c r="E130" i="13"/>
  <c r="H130" i="13"/>
  <c r="J130" i="13"/>
  <c r="D131" i="13"/>
  <c r="E131" i="13"/>
  <c r="G131" i="13" s="1"/>
  <c r="H131" i="13"/>
  <c r="J131" i="13"/>
  <c r="D132" i="13"/>
  <c r="E132" i="13"/>
  <c r="Q132" i="13" s="1"/>
  <c r="H132" i="13"/>
  <c r="J132" i="13"/>
  <c r="D133" i="13"/>
  <c r="E133" i="13"/>
  <c r="T133" i="13" s="1"/>
  <c r="H133" i="13"/>
  <c r="J133" i="13"/>
  <c r="D134" i="13"/>
  <c r="E134" i="13"/>
  <c r="N134" i="13" s="1"/>
  <c r="H134" i="13"/>
  <c r="J134" i="13"/>
  <c r="D135" i="13"/>
  <c r="S135" i="13" s="1"/>
  <c r="E135" i="13"/>
  <c r="H135" i="13"/>
  <c r="J135" i="13"/>
  <c r="D136" i="13"/>
  <c r="I136" i="13" s="1"/>
  <c r="E136" i="13"/>
  <c r="H136" i="13"/>
  <c r="J136" i="13"/>
  <c r="D137" i="13"/>
  <c r="S137" i="13" s="1"/>
  <c r="E137" i="13"/>
  <c r="T137" i="13" s="1"/>
  <c r="H137" i="13"/>
  <c r="J137" i="13"/>
  <c r="D138" i="13"/>
  <c r="I138" i="13" s="1"/>
  <c r="E138" i="13"/>
  <c r="U138" i="13" s="1"/>
  <c r="H138" i="13"/>
  <c r="J138" i="13"/>
  <c r="D139" i="13"/>
  <c r="S139" i="13" s="1"/>
  <c r="E139" i="13"/>
  <c r="R139" i="13" s="1"/>
  <c r="H139" i="13"/>
  <c r="J139" i="13"/>
  <c r="D140" i="13"/>
  <c r="S140" i="13" s="1"/>
  <c r="E140" i="13"/>
  <c r="H140" i="13"/>
  <c r="J140" i="13"/>
  <c r="D141" i="13"/>
  <c r="E141" i="13"/>
  <c r="H141" i="13"/>
  <c r="J141" i="13"/>
  <c r="D142" i="13"/>
  <c r="E142" i="13"/>
  <c r="H142" i="13"/>
  <c r="J142" i="13"/>
  <c r="D143" i="13"/>
  <c r="S143" i="13" s="1"/>
  <c r="E143" i="13"/>
  <c r="H143" i="13"/>
  <c r="J143" i="13"/>
  <c r="D144" i="13"/>
  <c r="E144" i="13"/>
  <c r="K144" i="13" s="1"/>
  <c r="P144" i="13" s="1"/>
  <c r="H144" i="13"/>
  <c r="J144" i="13"/>
  <c r="D145" i="13"/>
  <c r="E145" i="13"/>
  <c r="H145" i="13"/>
  <c r="J145" i="13"/>
  <c r="D146" i="13"/>
  <c r="E146" i="13"/>
  <c r="M146" i="13" s="1"/>
  <c r="H146" i="13"/>
  <c r="J146" i="13"/>
  <c r="D147" i="13"/>
  <c r="E147" i="13"/>
  <c r="R147" i="13" s="1"/>
  <c r="H147" i="13"/>
  <c r="J147" i="13"/>
  <c r="D148" i="13"/>
  <c r="E148" i="13"/>
  <c r="H148" i="13"/>
  <c r="J148" i="13"/>
  <c r="D149" i="13"/>
  <c r="I149" i="13" s="1"/>
  <c r="E149" i="13"/>
  <c r="K149" i="13" s="1"/>
  <c r="P149" i="13" s="1"/>
  <c r="H149" i="13"/>
  <c r="J149" i="13"/>
  <c r="D150" i="13"/>
  <c r="E150" i="13"/>
  <c r="H150" i="13"/>
  <c r="J150" i="13"/>
  <c r="D151" i="13"/>
  <c r="E151" i="13"/>
  <c r="H151" i="13"/>
  <c r="J151" i="13"/>
  <c r="D152" i="13"/>
  <c r="E152" i="13"/>
  <c r="T152" i="13" s="1"/>
  <c r="H152" i="13"/>
  <c r="J152" i="13"/>
  <c r="D153" i="13"/>
  <c r="I153" i="13" s="1"/>
  <c r="E153" i="13"/>
  <c r="H153" i="13"/>
  <c r="J153" i="13"/>
  <c r="D154" i="13"/>
  <c r="E154" i="13"/>
  <c r="H154" i="13"/>
  <c r="J154" i="13"/>
  <c r="D155" i="13"/>
  <c r="I155" i="13" s="1"/>
  <c r="E155" i="13"/>
  <c r="H155" i="13"/>
  <c r="J155" i="13"/>
  <c r="D156" i="13"/>
  <c r="E156" i="13"/>
  <c r="H156" i="13"/>
  <c r="J156" i="13"/>
  <c r="D157" i="13"/>
  <c r="E157" i="13"/>
  <c r="T157" i="13" s="1"/>
  <c r="H157" i="13"/>
  <c r="J157" i="13"/>
  <c r="D158" i="13"/>
  <c r="E158" i="13"/>
  <c r="H158" i="13"/>
  <c r="J158" i="13"/>
  <c r="D159" i="13"/>
  <c r="E159" i="13"/>
  <c r="T159" i="13" s="1"/>
  <c r="H159" i="13"/>
  <c r="J159" i="13"/>
  <c r="D160" i="13"/>
  <c r="E160" i="13"/>
  <c r="H160" i="13"/>
  <c r="J160" i="13"/>
  <c r="D161" i="13"/>
  <c r="E161" i="13"/>
  <c r="H161" i="13"/>
  <c r="J161" i="13"/>
  <c r="D162" i="13"/>
  <c r="E162" i="13"/>
  <c r="M162" i="13" s="1"/>
  <c r="H162" i="13"/>
  <c r="J162" i="13"/>
  <c r="D163" i="13"/>
  <c r="E163" i="13"/>
  <c r="R163" i="13" s="1"/>
  <c r="H163" i="13"/>
  <c r="J163" i="13"/>
  <c r="D164" i="13"/>
  <c r="E164" i="13"/>
  <c r="M164" i="13" s="1"/>
  <c r="H164" i="13"/>
  <c r="J164" i="13"/>
  <c r="D165" i="13"/>
  <c r="E165" i="13"/>
  <c r="U165" i="13" s="1"/>
  <c r="H165" i="13"/>
  <c r="J165" i="13"/>
  <c r="D166" i="13"/>
  <c r="E166" i="13"/>
  <c r="U166" i="13" s="1"/>
  <c r="H166" i="13"/>
  <c r="J166" i="13"/>
  <c r="D167" i="13"/>
  <c r="E167" i="13"/>
  <c r="H167" i="13"/>
  <c r="J167" i="13"/>
  <c r="D168" i="13"/>
  <c r="S168" i="13" s="1"/>
  <c r="E168" i="13"/>
  <c r="F168" i="13" s="1"/>
  <c r="H168" i="13"/>
  <c r="J168" i="13"/>
  <c r="D169" i="13"/>
  <c r="E169" i="13"/>
  <c r="H169" i="13"/>
  <c r="J169" i="13"/>
  <c r="D170" i="13"/>
  <c r="E170" i="13"/>
  <c r="H170" i="13"/>
  <c r="J170" i="13"/>
  <c r="D171" i="13"/>
  <c r="E171" i="13"/>
  <c r="R171" i="13" s="1"/>
  <c r="H171" i="13"/>
  <c r="J171" i="13"/>
  <c r="D172" i="13"/>
  <c r="I172" i="13" s="1"/>
  <c r="E172" i="13"/>
  <c r="R172" i="13" s="1"/>
  <c r="H172" i="13"/>
  <c r="J172" i="13"/>
  <c r="D173" i="13"/>
  <c r="I173" i="13" s="1"/>
  <c r="E173" i="13"/>
  <c r="T173" i="13" s="1"/>
  <c r="H173" i="13"/>
  <c r="J173" i="13"/>
  <c r="D174" i="13"/>
  <c r="S174" i="13" s="1"/>
  <c r="E174" i="13"/>
  <c r="H174" i="13"/>
  <c r="J174" i="13"/>
  <c r="D175" i="13"/>
  <c r="E175" i="13"/>
  <c r="T175" i="13" s="1"/>
  <c r="H175" i="13"/>
  <c r="J175" i="13"/>
  <c r="D176" i="13"/>
  <c r="E176" i="13"/>
  <c r="V176" i="13" s="1"/>
  <c r="W176" i="13" s="1"/>
  <c r="H176" i="13"/>
  <c r="J176" i="13"/>
  <c r="D177" i="13"/>
  <c r="E177" i="13"/>
  <c r="H177" i="13"/>
  <c r="J177" i="13"/>
  <c r="D178" i="13"/>
  <c r="S178" i="13" s="1"/>
  <c r="E178" i="13"/>
  <c r="H178" i="13"/>
  <c r="J178" i="13"/>
  <c r="D179" i="13"/>
  <c r="E179" i="13"/>
  <c r="H179" i="13"/>
  <c r="J179" i="13"/>
  <c r="D180" i="13"/>
  <c r="E180" i="13"/>
  <c r="F180" i="13" s="1"/>
  <c r="H180" i="13"/>
  <c r="J180" i="13"/>
  <c r="D181" i="13"/>
  <c r="E181" i="13"/>
  <c r="L181" i="13" s="1"/>
  <c r="H181" i="13"/>
  <c r="J181" i="13"/>
  <c r="D182" i="13"/>
  <c r="E182" i="13"/>
  <c r="H182" i="13"/>
  <c r="J182" i="13"/>
  <c r="D183" i="13"/>
  <c r="E183" i="13"/>
  <c r="G183" i="13" s="1"/>
  <c r="H183" i="13"/>
  <c r="J183" i="13"/>
  <c r="D184" i="13"/>
  <c r="E184" i="13"/>
  <c r="Q184" i="13" s="1"/>
  <c r="H184" i="13"/>
  <c r="J184" i="13"/>
  <c r="D185" i="13"/>
  <c r="E185" i="13"/>
  <c r="L185" i="13" s="1"/>
  <c r="H185" i="13"/>
  <c r="J185" i="13"/>
  <c r="D186" i="13"/>
  <c r="E186" i="13"/>
  <c r="H186" i="13"/>
  <c r="J186" i="13"/>
  <c r="D187" i="13"/>
  <c r="E187" i="13"/>
  <c r="R187" i="13" s="1"/>
  <c r="H187" i="13"/>
  <c r="J187" i="13"/>
  <c r="D188" i="13"/>
  <c r="E188" i="13"/>
  <c r="V188" i="13" s="1"/>
  <c r="W188" i="13" s="1"/>
  <c r="H188" i="13"/>
  <c r="J188" i="13"/>
  <c r="D189" i="13"/>
  <c r="E189" i="13"/>
  <c r="H189" i="13"/>
  <c r="J189" i="13"/>
  <c r="D190" i="13"/>
  <c r="S190" i="13" s="1"/>
  <c r="E190" i="13"/>
  <c r="O190" i="13" s="1"/>
  <c r="H190" i="13"/>
  <c r="J190" i="13"/>
  <c r="D191" i="13"/>
  <c r="E191" i="13"/>
  <c r="H191" i="13"/>
  <c r="J191" i="13"/>
  <c r="D192" i="13"/>
  <c r="E192" i="13"/>
  <c r="H192" i="13"/>
  <c r="J192" i="13"/>
  <c r="D193" i="13"/>
  <c r="E193" i="13"/>
  <c r="G193" i="13" s="1"/>
  <c r="H193" i="13"/>
  <c r="J193" i="13"/>
  <c r="D194" i="13"/>
  <c r="E194" i="13"/>
  <c r="H194" i="13"/>
  <c r="J194" i="13"/>
  <c r="D195" i="13"/>
  <c r="I195" i="13" s="1"/>
  <c r="E195" i="13"/>
  <c r="H195" i="13"/>
  <c r="J195" i="13"/>
  <c r="D196" i="13"/>
  <c r="E196" i="13"/>
  <c r="O196" i="13" s="1"/>
  <c r="H196" i="13"/>
  <c r="J196" i="13"/>
  <c r="D197" i="13"/>
  <c r="E197" i="13"/>
  <c r="G197" i="13" s="1"/>
  <c r="H197" i="13"/>
  <c r="J197" i="13"/>
  <c r="D198" i="13"/>
  <c r="E198" i="13"/>
  <c r="H198" i="13"/>
  <c r="J198" i="13"/>
  <c r="D199" i="13"/>
  <c r="E199" i="13"/>
  <c r="H199" i="13"/>
  <c r="J199" i="13"/>
  <c r="D200" i="13"/>
  <c r="E200" i="13"/>
  <c r="H200" i="13"/>
  <c r="J200" i="13"/>
  <c r="D201" i="13"/>
  <c r="E201" i="13"/>
  <c r="H201" i="13"/>
  <c r="J201" i="13"/>
  <c r="D202" i="13"/>
  <c r="E202" i="13"/>
  <c r="H202" i="13"/>
  <c r="J202" i="13"/>
  <c r="D203" i="13"/>
  <c r="I203" i="13" s="1"/>
  <c r="E203" i="13"/>
  <c r="F203" i="13" s="1"/>
  <c r="H203" i="13"/>
  <c r="J203" i="13"/>
  <c r="D204" i="13"/>
  <c r="E204" i="13"/>
  <c r="V204" i="13" s="1"/>
  <c r="W204" i="13" s="1"/>
  <c r="H204" i="13"/>
  <c r="J204" i="13"/>
  <c r="D205" i="13"/>
  <c r="E205" i="13"/>
  <c r="H205" i="13"/>
  <c r="J205" i="13"/>
  <c r="D206" i="13"/>
  <c r="E206" i="13"/>
  <c r="H206" i="13"/>
  <c r="J206" i="13"/>
  <c r="D207" i="13"/>
  <c r="E207" i="13"/>
  <c r="U207" i="13" s="1"/>
  <c r="H207" i="13"/>
  <c r="J207" i="13"/>
  <c r="D208" i="13"/>
  <c r="S208" i="13" s="1"/>
  <c r="E208" i="13"/>
  <c r="N208" i="13" s="1"/>
  <c r="H208" i="13"/>
  <c r="J208" i="13"/>
  <c r="D209" i="13"/>
  <c r="I209" i="13" s="1"/>
  <c r="E209" i="13"/>
  <c r="H209" i="13"/>
  <c r="J209" i="13"/>
  <c r="D210" i="13"/>
  <c r="E210" i="13"/>
  <c r="G210" i="13" s="1"/>
  <c r="H210" i="13"/>
  <c r="J210" i="13"/>
  <c r="D211" i="13"/>
  <c r="E211" i="13"/>
  <c r="U211" i="13" s="1"/>
  <c r="H211" i="13"/>
  <c r="J211" i="13"/>
  <c r="D212" i="13"/>
  <c r="E212" i="13"/>
  <c r="M212" i="13" s="1"/>
  <c r="H212" i="13"/>
  <c r="J212" i="13"/>
  <c r="D213" i="13"/>
  <c r="E213" i="13"/>
  <c r="H213" i="13"/>
  <c r="J213" i="13"/>
  <c r="D214" i="13"/>
  <c r="E214" i="13"/>
  <c r="Q214" i="13" s="1"/>
  <c r="H214" i="13"/>
  <c r="J214" i="13"/>
  <c r="D215" i="13"/>
  <c r="S215" i="13" s="1"/>
  <c r="E215" i="13"/>
  <c r="R215" i="13" s="1"/>
  <c r="H215" i="13"/>
  <c r="J215" i="13"/>
  <c r="D216" i="13"/>
  <c r="E216" i="13"/>
  <c r="H216" i="13"/>
  <c r="J216" i="13"/>
  <c r="D217" i="13"/>
  <c r="E217" i="13"/>
  <c r="H217" i="13"/>
  <c r="J217" i="13"/>
  <c r="D218" i="13"/>
  <c r="E218" i="13"/>
  <c r="H218" i="13"/>
  <c r="J218" i="13"/>
  <c r="D219" i="13"/>
  <c r="E219" i="13"/>
  <c r="F219" i="13" s="1"/>
  <c r="H219" i="13"/>
  <c r="J219" i="13"/>
  <c r="D220" i="13"/>
  <c r="E220" i="13"/>
  <c r="H220" i="13"/>
  <c r="J220" i="13"/>
  <c r="D221" i="13"/>
  <c r="E221" i="13"/>
  <c r="G221" i="13" s="1"/>
  <c r="H221" i="13"/>
  <c r="J221" i="13"/>
  <c r="D222" i="13"/>
  <c r="E222" i="13"/>
  <c r="H222" i="13"/>
  <c r="J222" i="13"/>
  <c r="D223" i="13"/>
  <c r="S223" i="13" s="1"/>
  <c r="E223" i="13"/>
  <c r="H223" i="13"/>
  <c r="J223" i="13"/>
  <c r="D224" i="13"/>
  <c r="I224" i="13" s="1"/>
  <c r="E224" i="13"/>
  <c r="H224" i="13"/>
  <c r="J224" i="13"/>
  <c r="D225" i="13"/>
  <c r="E225" i="13"/>
  <c r="H225" i="13"/>
  <c r="J225" i="13"/>
  <c r="D226" i="13"/>
  <c r="E226" i="13"/>
  <c r="K226" i="13" s="1"/>
  <c r="P226" i="13" s="1"/>
  <c r="H226" i="13"/>
  <c r="J226" i="13"/>
  <c r="D227" i="13"/>
  <c r="E227" i="13"/>
  <c r="N227" i="13" s="1"/>
  <c r="H227" i="13"/>
  <c r="J227" i="13"/>
  <c r="D228" i="13"/>
  <c r="E228" i="13"/>
  <c r="H228" i="13"/>
  <c r="J228" i="13"/>
  <c r="D229" i="13"/>
  <c r="E229" i="13"/>
  <c r="H229" i="13"/>
  <c r="J229" i="13"/>
  <c r="D230" i="13"/>
  <c r="I230" i="13" s="1"/>
  <c r="E230" i="13"/>
  <c r="K230" i="13" s="1"/>
  <c r="P230" i="13" s="1"/>
  <c r="H230" i="13"/>
  <c r="J230" i="13"/>
  <c r="D231" i="13"/>
  <c r="E231" i="13"/>
  <c r="H231" i="13"/>
  <c r="J231" i="13"/>
  <c r="D232" i="13"/>
  <c r="E232" i="13"/>
  <c r="M232" i="13" s="1"/>
  <c r="H232" i="13"/>
  <c r="J232" i="13"/>
  <c r="D233" i="13"/>
  <c r="S233" i="13" s="1"/>
  <c r="E233" i="13"/>
  <c r="F233" i="13" s="1"/>
  <c r="H233" i="13"/>
  <c r="J233" i="13"/>
  <c r="D234" i="13"/>
  <c r="I234" i="13" s="1"/>
  <c r="E234" i="13"/>
  <c r="H234" i="13"/>
  <c r="J234" i="13"/>
  <c r="D235" i="13"/>
  <c r="E235" i="13"/>
  <c r="H235" i="13"/>
  <c r="J235" i="13"/>
  <c r="D236" i="13"/>
  <c r="E236" i="13"/>
  <c r="H236" i="13"/>
  <c r="J236" i="13"/>
  <c r="D237" i="13"/>
  <c r="E237" i="13"/>
  <c r="H237" i="13"/>
  <c r="J237" i="13"/>
  <c r="D238" i="13"/>
  <c r="S238" i="13" s="1"/>
  <c r="E238" i="13"/>
  <c r="H238" i="13"/>
  <c r="J238" i="13"/>
  <c r="D239" i="13"/>
  <c r="S239" i="13" s="1"/>
  <c r="E239" i="13"/>
  <c r="H239" i="13"/>
  <c r="J239" i="13"/>
  <c r="D240" i="13"/>
  <c r="I240" i="13" s="1"/>
  <c r="E240" i="13"/>
  <c r="H240" i="13"/>
  <c r="J240" i="13"/>
  <c r="D241" i="13"/>
  <c r="E241" i="13"/>
  <c r="H241" i="13"/>
  <c r="J241" i="13"/>
  <c r="D242" i="13"/>
  <c r="S242" i="13" s="1"/>
  <c r="E242" i="13"/>
  <c r="H242" i="13"/>
  <c r="J242" i="13"/>
  <c r="D243" i="13"/>
  <c r="E243" i="13"/>
  <c r="H243" i="13"/>
  <c r="J243" i="13"/>
  <c r="D244" i="13"/>
  <c r="E244" i="13"/>
  <c r="V244" i="13" s="1"/>
  <c r="W244" i="13" s="1"/>
  <c r="H244" i="13"/>
  <c r="J244" i="13"/>
  <c r="D245" i="13"/>
  <c r="E245" i="13"/>
  <c r="Q245" i="13" s="1"/>
  <c r="H245" i="13"/>
  <c r="J245" i="13"/>
  <c r="D246" i="13"/>
  <c r="I246" i="13" s="1"/>
  <c r="E246" i="13"/>
  <c r="H246" i="13"/>
  <c r="J246" i="13"/>
  <c r="D247" i="13"/>
  <c r="E247" i="13"/>
  <c r="V247" i="13" s="1"/>
  <c r="W247" i="13" s="1"/>
  <c r="H247" i="13"/>
  <c r="J247" i="13"/>
  <c r="D248" i="13"/>
  <c r="E248" i="13"/>
  <c r="H248" i="13"/>
  <c r="J248" i="13"/>
  <c r="D249" i="13"/>
  <c r="S249" i="13" s="1"/>
  <c r="E249" i="13"/>
  <c r="H249" i="13"/>
  <c r="J249" i="13"/>
  <c r="D250" i="13"/>
  <c r="E250" i="13"/>
  <c r="R250" i="13" s="1"/>
  <c r="H250" i="13"/>
  <c r="J250" i="13"/>
  <c r="D251" i="13"/>
  <c r="E251" i="13"/>
  <c r="H251" i="13"/>
  <c r="J251" i="13"/>
  <c r="D252" i="13"/>
  <c r="E252" i="13"/>
  <c r="F252" i="13" s="1"/>
  <c r="H252" i="13"/>
  <c r="J252" i="13"/>
  <c r="D253" i="13"/>
  <c r="E253" i="13"/>
  <c r="H253" i="13"/>
  <c r="J253" i="13"/>
  <c r="D254" i="13"/>
  <c r="I254" i="13" s="1"/>
  <c r="E254" i="13"/>
  <c r="K254" i="13" s="1"/>
  <c r="P254" i="13" s="1"/>
  <c r="H254" i="13"/>
  <c r="J254" i="13"/>
  <c r="D255" i="13"/>
  <c r="E255" i="13"/>
  <c r="H255" i="13"/>
  <c r="J255" i="13"/>
  <c r="D256" i="13"/>
  <c r="E256" i="13"/>
  <c r="H256" i="13"/>
  <c r="J256" i="13"/>
  <c r="D257" i="13"/>
  <c r="S257" i="13" s="1"/>
  <c r="E257" i="13"/>
  <c r="F257" i="13" s="1"/>
  <c r="H257" i="13"/>
  <c r="J257" i="13"/>
  <c r="D258" i="13"/>
  <c r="E258" i="13"/>
  <c r="U258" i="13" s="1"/>
  <c r="H258" i="13"/>
  <c r="J258" i="13"/>
  <c r="D259" i="13"/>
  <c r="E259" i="13"/>
  <c r="L259" i="13" s="1"/>
  <c r="H259" i="13"/>
  <c r="J259" i="13"/>
  <c r="D260" i="13"/>
  <c r="E260" i="13"/>
  <c r="H260" i="13"/>
  <c r="J260" i="13"/>
  <c r="D261" i="13"/>
  <c r="E261" i="13"/>
  <c r="G261" i="13" s="1"/>
  <c r="H261" i="13"/>
  <c r="J261" i="13"/>
  <c r="D262" i="13"/>
  <c r="E262" i="13"/>
  <c r="K262" i="13" s="1"/>
  <c r="P262" i="13" s="1"/>
  <c r="H262" i="13"/>
  <c r="J262" i="13"/>
  <c r="D263" i="13"/>
  <c r="S263" i="13" s="1"/>
  <c r="E263" i="13"/>
  <c r="H263" i="13"/>
  <c r="J263" i="13"/>
  <c r="D264" i="13"/>
  <c r="E264" i="13"/>
  <c r="H264" i="13"/>
  <c r="J264" i="13"/>
  <c r="D265" i="13"/>
  <c r="S265" i="13" s="1"/>
  <c r="E265" i="13"/>
  <c r="O265" i="13" s="1"/>
  <c r="H265" i="13"/>
  <c r="J265" i="13"/>
  <c r="D266" i="13"/>
  <c r="I266" i="13" s="1"/>
  <c r="E266" i="13"/>
  <c r="M266" i="13" s="1"/>
  <c r="H266" i="13"/>
  <c r="J266" i="13"/>
  <c r="D267" i="13"/>
  <c r="S267" i="13" s="1"/>
  <c r="E267" i="13"/>
  <c r="N267" i="13" s="1"/>
  <c r="H267" i="13"/>
  <c r="J267" i="13"/>
  <c r="D268" i="13"/>
  <c r="E268" i="13"/>
  <c r="V268" i="13" s="1"/>
  <c r="W268" i="13" s="1"/>
  <c r="H268" i="13"/>
  <c r="J268" i="13"/>
  <c r="D269" i="13"/>
  <c r="E269" i="13"/>
  <c r="H269" i="13"/>
  <c r="J269" i="13"/>
  <c r="D270" i="13"/>
  <c r="I270" i="13" s="1"/>
  <c r="E270" i="13"/>
  <c r="H270" i="13"/>
  <c r="J270" i="13"/>
  <c r="D271" i="13"/>
  <c r="S271" i="13" s="1"/>
  <c r="E271" i="13"/>
  <c r="Q271" i="13" s="1"/>
  <c r="H271" i="13"/>
  <c r="J271" i="13"/>
  <c r="D272" i="13"/>
  <c r="E272" i="13"/>
  <c r="H272" i="13"/>
  <c r="J272" i="13"/>
  <c r="D273" i="13"/>
  <c r="E273" i="13"/>
  <c r="H273" i="13"/>
  <c r="J273" i="13"/>
  <c r="D274" i="13"/>
  <c r="S274" i="13" s="1"/>
  <c r="E274" i="13"/>
  <c r="H274" i="13"/>
  <c r="J274" i="13"/>
  <c r="D275" i="13"/>
  <c r="E275" i="13"/>
  <c r="L275" i="13" s="1"/>
  <c r="H275" i="13"/>
  <c r="J275" i="13"/>
  <c r="D276" i="13"/>
  <c r="I276" i="13" s="1"/>
  <c r="E276" i="13"/>
  <c r="H276" i="13"/>
  <c r="J276" i="13"/>
  <c r="D277" i="13"/>
  <c r="S277" i="13" s="1"/>
  <c r="E277" i="13"/>
  <c r="N277" i="13" s="1"/>
  <c r="H277" i="13"/>
  <c r="J277" i="13"/>
  <c r="D278" i="13"/>
  <c r="E278" i="13"/>
  <c r="V278" i="13" s="1"/>
  <c r="W278" i="13" s="1"/>
  <c r="H278" i="13"/>
  <c r="J278" i="13"/>
  <c r="D279" i="13"/>
  <c r="E279" i="13"/>
  <c r="H279" i="13"/>
  <c r="J279" i="13"/>
  <c r="D280" i="13"/>
  <c r="I280" i="13" s="1"/>
  <c r="E280" i="13"/>
  <c r="F280" i="13" s="1"/>
  <c r="H280" i="13"/>
  <c r="J280" i="13"/>
  <c r="D281" i="13"/>
  <c r="S281" i="13" s="1"/>
  <c r="E281" i="13"/>
  <c r="F281" i="13" s="1"/>
  <c r="H281" i="13"/>
  <c r="J281" i="13"/>
  <c r="D282" i="13"/>
  <c r="E282" i="13"/>
  <c r="H282" i="13"/>
  <c r="J282" i="13"/>
  <c r="D283" i="13"/>
  <c r="S283" i="13" s="1"/>
  <c r="E283" i="13"/>
  <c r="F283" i="13" s="1"/>
  <c r="H283" i="13"/>
  <c r="J283" i="13"/>
  <c r="D284" i="13"/>
  <c r="I284" i="13" s="1"/>
  <c r="E284" i="13"/>
  <c r="V284" i="13" s="1"/>
  <c r="W284" i="13" s="1"/>
  <c r="H284" i="13"/>
  <c r="J284" i="13"/>
  <c r="D285" i="13"/>
  <c r="E285" i="13"/>
  <c r="H285" i="13"/>
  <c r="J285" i="13"/>
  <c r="D286" i="13"/>
  <c r="E286" i="13"/>
  <c r="F286" i="13" s="1"/>
  <c r="H286" i="13"/>
  <c r="J286" i="13"/>
  <c r="D287" i="13"/>
  <c r="E287" i="13"/>
  <c r="H287" i="13"/>
  <c r="J287" i="13"/>
  <c r="D288" i="13"/>
  <c r="I288" i="13" s="1"/>
  <c r="E288" i="13"/>
  <c r="H288" i="13"/>
  <c r="J288" i="13"/>
  <c r="D289" i="13"/>
  <c r="E289" i="13"/>
  <c r="H289" i="13"/>
  <c r="J289" i="13"/>
  <c r="D290" i="13"/>
  <c r="E290" i="13"/>
  <c r="M290" i="13" s="1"/>
  <c r="H290" i="13"/>
  <c r="J290" i="13"/>
  <c r="D291" i="13"/>
  <c r="S291" i="13" s="1"/>
  <c r="E291" i="13"/>
  <c r="H291" i="13"/>
  <c r="J291" i="13"/>
  <c r="D292" i="13"/>
  <c r="E292" i="13"/>
  <c r="V292" i="13" s="1"/>
  <c r="W292" i="13" s="1"/>
  <c r="H292" i="13"/>
  <c r="J292" i="13"/>
  <c r="D293" i="13"/>
  <c r="E293" i="13"/>
  <c r="V293" i="13" s="1"/>
  <c r="W293" i="13" s="1"/>
  <c r="H293" i="13"/>
  <c r="J293" i="13"/>
  <c r="D294" i="13"/>
  <c r="E294" i="13"/>
  <c r="T294" i="13" s="1"/>
  <c r="H294" i="13"/>
  <c r="J294" i="13"/>
  <c r="D295" i="13"/>
  <c r="S295" i="13" s="1"/>
  <c r="E295" i="13"/>
  <c r="H295" i="13"/>
  <c r="J295" i="13"/>
  <c r="D296" i="13"/>
  <c r="E296" i="13"/>
  <c r="V296" i="13" s="1"/>
  <c r="W296" i="13" s="1"/>
  <c r="H296" i="13"/>
  <c r="J296" i="13"/>
  <c r="D297" i="13"/>
  <c r="E297" i="13"/>
  <c r="U297" i="13" s="1"/>
  <c r="H297" i="13"/>
  <c r="J297" i="13"/>
  <c r="D298" i="13"/>
  <c r="E298" i="13"/>
  <c r="Q298" i="13" s="1"/>
  <c r="H298" i="13"/>
  <c r="J298" i="13"/>
  <c r="D299" i="13"/>
  <c r="E299" i="13"/>
  <c r="T299" i="13" s="1"/>
  <c r="H299" i="13"/>
  <c r="J299" i="13"/>
  <c r="D300" i="13"/>
  <c r="E300" i="13"/>
  <c r="H300" i="13"/>
  <c r="J300" i="13"/>
  <c r="D301" i="13"/>
  <c r="E301" i="13"/>
  <c r="H301" i="13"/>
  <c r="J301" i="13"/>
  <c r="D302" i="13"/>
  <c r="E302" i="13"/>
  <c r="H302" i="13"/>
  <c r="J302" i="13"/>
  <c r="D303" i="13"/>
  <c r="E303" i="13"/>
  <c r="O303" i="13" s="1"/>
  <c r="H303" i="13"/>
  <c r="J303" i="13"/>
  <c r="D304" i="13"/>
  <c r="S304" i="13" s="1"/>
  <c r="E304" i="13"/>
  <c r="O304" i="13" s="1"/>
  <c r="H304" i="13"/>
  <c r="J304" i="13"/>
  <c r="D305" i="13"/>
  <c r="E305" i="13"/>
  <c r="H305" i="13"/>
  <c r="J305" i="13"/>
  <c r="D306" i="13"/>
  <c r="E306" i="13"/>
  <c r="F306" i="13" s="1"/>
  <c r="H306" i="13"/>
  <c r="J306" i="13"/>
  <c r="D307" i="13"/>
  <c r="E307" i="13"/>
  <c r="T307" i="13" s="1"/>
  <c r="H307" i="13"/>
  <c r="J307" i="13"/>
  <c r="D308" i="13"/>
  <c r="E308" i="13"/>
  <c r="Q308" i="13" s="1"/>
  <c r="H308" i="13"/>
  <c r="J308" i="13"/>
  <c r="D309" i="13"/>
  <c r="I309" i="13" s="1"/>
  <c r="E309" i="13"/>
  <c r="O309" i="13" s="1"/>
  <c r="H309" i="13"/>
  <c r="J309" i="13"/>
  <c r="D310" i="13"/>
  <c r="E310" i="13"/>
  <c r="R310" i="13" s="1"/>
  <c r="H310" i="13"/>
  <c r="J310" i="13"/>
  <c r="D311" i="13"/>
  <c r="E311" i="13"/>
  <c r="U311" i="13" s="1"/>
  <c r="H311" i="13"/>
  <c r="J311" i="13"/>
  <c r="D312" i="13"/>
  <c r="E312" i="13"/>
  <c r="H312" i="13"/>
  <c r="J312" i="13"/>
  <c r="D313" i="13"/>
  <c r="E313" i="13"/>
  <c r="L313" i="13" s="1"/>
  <c r="H313" i="13"/>
  <c r="J313" i="13"/>
  <c r="D314" i="13"/>
  <c r="E314" i="13"/>
  <c r="M314" i="13" s="1"/>
  <c r="H314" i="13"/>
  <c r="J314" i="13"/>
  <c r="D315" i="13"/>
  <c r="I315" i="13" s="1"/>
  <c r="E315" i="13"/>
  <c r="H315" i="13"/>
  <c r="J315" i="13"/>
  <c r="D316" i="13"/>
  <c r="E316" i="13"/>
  <c r="H316" i="13"/>
  <c r="J316" i="13"/>
  <c r="D317" i="13"/>
  <c r="E317" i="13"/>
  <c r="G317" i="13" s="1"/>
  <c r="H317" i="13"/>
  <c r="J317" i="13"/>
  <c r="D318" i="13"/>
  <c r="E318" i="13"/>
  <c r="T318" i="13" s="1"/>
  <c r="H318" i="13"/>
  <c r="J318" i="13"/>
  <c r="D319" i="13"/>
  <c r="E319" i="13"/>
  <c r="H319" i="13"/>
  <c r="J319" i="13"/>
  <c r="D320" i="13"/>
  <c r="E320" i="13"/>
  <c r="H320" i="13"/>
  <c r="J320" i="13"/>
  <c r="D321" i="13"/>
  <c r="E321" i="13"/>
  <c r="K321" i="13" s="1"/>
  <c r="P321" i="13" s="1"/>
  <c r="H321" i="13"/>
  <c r="J321" i="13"/>
  <c r="D322" i="13"/>
  <c r="E322" i="13"/>
  <c r="H322" i="13"/>
  <c r="J322" i="13"/>
  <c r="D323" i="13"/>
  <c r="I323" i="13" s="1"/>
  <c r="E323" i="13"/>
  <c r="R323" i="13" s="1"/>
  <c r="H323" i="13"/>
  <c r="J323" i="13"/>
  <c r="D324" i="13"/>
  <c r="E324" i="13"/>
  <c r="H324" i="13"/>
  <c r="J324" i="13"/>
  <c r="D325" i="13"/>
  <c r="E325" i="13"/>
  <c r="H325" i="13"/>
  <c r="J325" i="13"/>
  <c r="D326" i="13"/>
  <c r="E326" i="13"/>
  <c r="H326" i="13"/>
  <c r="J326" i="13"/>
  <c r="D327" i="13"/>
  <c r="E327" i="13"/>
  <c r="H327" i="13"/>
  <c r="J327" i="13"/>
  <c r="D328" i="13"/>
  <c r="E328" i="13"/>
  <c r="G328" i="13" s="1"/>
  <c r="H328" i="13"/>
  <c r="J328" i="13"/>
  <c r="D329" i="13"/>
  <c r="E329" i="13"/>
  <c r="G329" i="13" s="1"/>
  <c r="H329" i="13"/>
  <c r="J329" i="13"/>
  <c r="D330" i="13"/>
  <c r="E330" i="13"/>
  <c r="Q330" i="13" s="1"/>
  <c r="H330" i="13"/>
  <c r="J330" i="13"/>
  <c r="D331" i="13"/>
  <c r="E331" i="13"/>
  <c r="H331" i="13"/>
  <c r="J331" i="13"/>
  <c r="D332" i="13"/>
  <c r="E332" i="13"/>
  <c r="G332" i="13" s="1"/>
  <c r="H332" i="13"/>
  <c r="J332" i="13"/>
  <c r="D333" i="13"/>
  <c r="I333" i="13" s="1"/>
  <c r="E333" i="13"/>
  <c r="G333" i="13" s="1"/>
  <c r="H333" i="13"/>
  <c r="J333" i="13"/>
  <c r="D334" i="13"/>
  <c r="E334" i="13"/>
  <c r="V334" i="13" s="1"/>
  <c r="W334" i="13" s="1"/>
  <c r="H334" i="13"/>
  <c r="J334" i="13"/>
  <c r="D335" i="13"/>
  <c r="E335" i="13"/>
  <c r="G335" i="13" s="1"/>
  <c r="H335" i="13"/>
  <c r="J335" i="13"/>
  <c r="D336" i="13"/>
  <c r="I336" i="13" s="1"/>
  <c r="E336" i="13"/>
  <c r="H336" i="13"/>
  <c r="J336" i="13"/>
  <c r="D337" i="13"/>
  <c r="E337" i="13"/>
  <c r="G337" i="13" s="1"/>
  <c r="H337" i="13"/>
  <c r="J337" i="13"/>
  <c r="D338" i="13"/>
  <c r="E338" i="13"/>
  <c r="H338" i="13"/>
  <c r="J338" i="13"/>
  <c r="D339" i="13"/>
  <c r="I339" i="13" s="1"/>
  <c r="E339" i="13"/>
  <c r="O339" i="13" s="1"/>
  <c r="H339" i="13"/>
  <c r="J339" i="13"/>
  <c r="D340" i="13"/>
  <c r="E340" i="13"/>
  <c r="H340" i="13"/>
  <c r="J340" i="13"/>
  <c r="D341" i="13"/>
  <c r="E341" i="13"/>
  <c r="O341" i="13" s="1"/>
  <c r="H341" i="13"/>
  <c r="J341" i="13"/>
  <c r="D342" i="13"/>
  <c r="E342" i="13"/>
  <c r="K342" i="13" s="1"/>
  <c r="P342" i="13" s="1"/>
  <c r="H342" i="13"/>
  <c r="J342" i="13"/>
  <c r="D343" i="13"/>
  <c r="E343" i="13"/>
  <c r="H343" i="13"/>
  <c r="J343" i="13"/>
  <c r="D344" i="13"/>
  <c r="I344" i="13" s="1"/>
  <c r="E344" i="13"/>
  <c r="O344" i="13" s="1"/>
  <c r="H344" i="13"/>
  <c r="J344" i="13"/>
  <c r="D345" i="13"/>
  <c r="I345" i="13" s="1"/>
  <c r="E345" i="13"/>
  <c r="G345" i="13" s="1"/>
  <c r="H345" i="13"/>
  <c r="J345" i="13"/>
  <c r="D346" i="13"/>
  <c r="E346" i="13"/>
  <c r="N346" i="13" s="1"/>
  <c r="H346" i="13"/>
  <c r="J346" i="13"/>
  <c r="D347" i="13"/>
  <c r="I347" i="13" s="1"/>
  <c r="E347" i="13"/>
  <c r="H347" i="13"/>
  <c r="J347" i="13"/>
  <c r="D348" i="13"/>
  <c r="E348" i="13"/>
  <c r="H348" i="13"/>
  <c r="J348" i="13"/>
  <c r="D349" i="13"/>
  <c r="E349" i="13"/>
  <c r="H349" i="13"/>
  <c r="J349" i="13"/>
  <c r="D350" i="13"/>
  <c r="E350" i="13"/>
  <c r="N350" i="13" s="1"/>
  <c r="H350" i="13"/>
  <c r="J350" i="13"/>
  <c r="D351" i="13"/>
  <c r="E351" i="13"/>
  <c r="H351" i="13"/>
  <c r="J351" i="13"/>
  <c r="D352" i="13"/>
  <c r="S352" i="13" s="1"/>
  <c r="E352" i="13"/>
  <c r="H352" i="13"/>
  <c r="J352" i="13"/>
  <c r="D353" i="13"/>
  <c r="E353" i="13"/>
  <c r="H353" i="13"/>
  <c r="J353" i="13"/>
  <c r="D354" i="13"/>
  <c r="E354" i="13"/>
  <c r="G354" i="13" s="1"/>
  <c r="H354" i="13"/>
  <c r="J354" i="13"/>
  <c r="D355" i="13"/>
  <c r="E355" i="13"/>
  <c r="H355" i="13"/>
  <c r="J355" i="13"/>
  <c r="D356" i="13"/>
  <c r="E356" i="13"/>
  <c r="H356" i="13"/>
  <c r="J356" i="13"/>
  <c r="D357" i="13"/>
  <c r="E357" i="13"/>
  <c r="K357" i="13" s="1"/>
  <c r="P357" i="13" s="1"/>
  <c r="H357" i="13"/>
  <c r="J357" i="13"/>
  <c r="D358" i="13"/>
  <c r="E358" i="13"/>
  <c r="O358" i="13" s="1"/>
  <c r="H358" i="13"/>
  <c r="J358" i="13"/>
  <c r="D359" i="13"/>
  <c r="E359" i="13"/>
  <c r="H359" i="13"/>
  <c r="J359" i="13"/>
  <c r="D360" i="13"/>
  <c r="E360" i="13"/>
  <c r="U360" i="13" s="1"/>
  <c r="H360" i="13"/>
  <c r="J360" i="13"/>
  <c r="D361" i="13"/>
  <c r="I361" i="13" s="1"/>
  <c r="E361" i="13"/>
  <c r="H361" i="13"/>
  <c r="J361" i="13"/>
  <c r="D362" i="13"/>
  <c r="E362" i="13"/>
  <c r="G362" i="13" s="1"/>
  <c r="H362" i="13"/>
  <c r="J362" i="13"/>
  <c r="D363" i="13"/>
  <c r="I363" i="13" s="1"/>
  <c r="E363" i="13"/>
  <c r="G363" i="13" s="1"/>
  <c r="H363" i="13"/>
  <c r="J363" i="13"/>
  <c r="D364" i="13"/>
  <c r="E364" i="13"/>
  <c r="H364" i="13"/>
  <c r="J364" i="13"/>
  <c r="D365" i="13"/>
  <c r="E365" i="13"/>
  <c r="H365" i="13"/>
  <c r="J365" i="13"/>
  <c r="D366" i="13"/>
  <c r="S366" i="13" s="1"/>
  <c r="E366" i="13"/>
  <c r="H366" i="13"/>
  <c r="J366" i="13"/>
  <c r="D367" i="13"/>
  <c r="E367" i="13"/>
  <c r="H367" i="13"/>
  <c r="J367" i="13"/>
  <c r="D368" i="13"/>
  <c r="E368" i="13"/>
  <c r="F368" i="13" s="1"/>
  <c r="H368" i="13"/>
  <c r="J368" i="13"/>
  <c r="D369" i="13"/>
  <c r="E369" i="13"/>
  <c r="H369" i="13"/>
  <c r="J369" i="13"/>
  <c r="D370" i="13"/>
  <c r="I370" i="13" s="1"/>
  <c r="E370" i="13"/>
  <c r="N370" i="13" s="1"/>
  <c r="H370" i="13"/>
  <c r="J370" i="13"/>
  <c r="D371" i="13"/>
  <c r="E371" i="13"/>
  <c r="H371" i="13"/>
  <c r="J371" i="13"/>
  <c r="D372" i="13"/>
  <c r="E372" i="13"/>
  <c r="L372" i="13" s="1"/>
  <c r="H372" i="13"/>
  <c r="J372" i="13"/>
  <c r="D373" i="13"/>
  <c r="I373" i="13" s="1"/>
  <c r="E373" i="13"/>
  <c r="H373" i="13"/>
  <c r="J373" i="13"/>
  <c r="D374" i="13"/>
  <c r="E374" i="13"/>
  <c r="H374" i="13"/>
  <c r="J374" i="13"/>
  <c r="D375" i="13"/>
  <c r="E375" i="13"/>
  <c r="G375" i="13" s="1"/>
  <c r="H375" i="13"/>
  <c r="J375" i="13"/>
  <c r="D376" i="13"/>
  <c r="I376" i="13" s="1"/>
  <c r="E376" i="13"/>
  <c r="H376" i="13"/>
  <c r="J376" i="13"/>
  <c r="D377" i="13"/>
  <c r="E377" i="13"/>
  <c r="H377" i="13"/>
  <c r="J377" i="13"/>
  <c r="D378" i="13"/>
  <c r="E378" i="13"/>
  <c r="H378" i="13"/>
  <c r="J378" i="13"/>
  <c r="D379" i="13"/>
  <c r="E379" i="13"/>
  <c r="G379" i="13" s="1"/>
  <c r="H379" i="13"/>
  <c r="J379" i="13"/>
  <c r="D380" i="13"/>
  <c r="E380" i="13"/>
  <c r="H380" i="13"/>
  <c r="J380" i="13"/>
  <c r="D381" i="13"/>
  <c r="E381" i="13"/>
  <c r="H381" i="13"/>
  <c r="J381" i="13"/>
  <c r="D382" i="13"/>
  <c r="E382" i="13"/>
  <c r="N382" i="13" s="1"/>
  <c r="H382" i="13"/>
  <c r="J382" i="13"/>
  <c r="D383" i="13"/>
  <c r="E383" i="13"/>
  <c r="H383" i="13"/>
  <c r="J383" i="13"/>
  <c r="D384" i="13"/>
  <c r="E384" i="13"/>
  <c r="F384" i="13" s="1"/>
  <c r="H384" i="13"/>
  <c r="J384" i="13"/>
  <c r="D385" i="13"/>
  <c r="I385" i="13" s="1"/>
  <c r="E385" i="13"/>
  <c r="H385" i="13"/>
  <c r="J385" i="13"/>
  <c r="D386" i="13"/>
  <c r="E386" i="13"/>
  <c r="L386" i="13" s="1"/>
  <c r="H386" i="13"/>
  <c r="J386" i="13"/>
  <c r="D387" i="13"/>
  <c r="I387" i="13" s="1"/>
  <c r="E387" i="13"/>
  <c r="O387" i="13" s="1"/>
  <c r="H387" i="13"/>
  <c r="J387" i="13"/>
  <c r="D388" i="13"/>
  <c r="E388" i="13"/>
  <c r="R388" i="13" s="1"/>
  <c r="H388" i="13"/>
  <c r="J388" i="13"/>
  <c r="D389" i="13"/>
  <c r="I389" i="13" s="1"/>
  <c r="E389" i="13"/>
  <c r="H389" i="13"/>
  <c r="J389" i="13"/>
  <c r="D390" i="13"/>
  <c r="I390" i="13" s="1"/>
  <c r="E390" i="13"/>
  <c r="H390" i="13"/>
  <c r="J390" i="13"/>
  <c r="D391" i="13"/>
  <c r="I391" i="13" s="1"/>
  <c r="E391" i="13"/>
  <c r="H391" i="13"/>
  <c r="J391" i="13"/>
  <c r="D392" i="13"/>
  <c r="E392" i="13"/>
  <c r="H392" i="13"/>
  <c r="J392" i="13"/>
  <c r="D393" i="13"/>
  <c r="E393" i="13"/>
  <c r="R393" i="13" s="1"/>
  <c r="H393" i="13"/>
  <c r="J393" i="13"/>
  <c r="D394" i="13"/>
  <c r="E394" i="13"/>
  <c r="H394" i="13"/>
  <c r="J394" i="13"/>
  <c r="D395" i="13"/>
  <c r="I395" i="13" s="1"/>
  <c r="E395" i="13"/>
  <c r="H395" i="13"/>
  <c r="J395" i="13"/>
  <c r="D396" i="13"/>
  <c r="E396" i="13"/>
  <c r="F396" i="13" s="1"/>
  <c r="H396" i="13"/>
  <c r="J396" i="13"/>
  <c r="D397" i="13"/>
  <c r="E397" i="13"/>
  <c r="O397" i="13" s="1"/>
  <c r="H397" i="13"/>
  <c r="J397" i="13"/>
  <c r="D398" i="13"/>
  <c r="S398" i="13" s="1"/>
  <c r="E398" i="13"/>
  <c r="V398" i="13" s="1"/>
  <c r="W398" i="13" s="1"/>
  <c r="H398" i="13"/>
  <c r="J398" i="13"/>
  <c r="D399" i="13"/>
  <c r="E399" i="13"/>
  <c r="M399" i="13" s="1"/>
  <c r="H399" i="13"/>
  <c r="J399" i="13"/>
  <c r="D400" i="13"/>
  <c r="E400" i="13"/>
  <c r="H400" i="13"/>
  <c r="J400" i="13"/>
  <c r="D401" i="13"/>
  <c r="I401" i="13" s="1"/>
  <c r="E401" i="13"/>
  <c r="H401" i="13"/>
  <c r="J401" i="13"/>
  <c r="D402" i="13"/>
  <c r="E402" i="13"/>
  <c r="H402" i="13"/>
  <c r="J402" i="13"/>
  <c r="D403" i="13"/>
  <c r="I403" i="13" s="1"/>
  <c r="E403" i="13"/>
  <c r="L403" i="13" s="1"/>
  <c r="H403" i="13"/>
  <c r="J403" i="13"/>
  <c r="D404" i="13"/>
  <c r="E404" i="13"/>
  <c r="H404" i="13"/>
  <c r="J404" i="13"/>
  <c r="D405" i="13"/>
  <c r="E405" i="13"/>
  <c r="H405" i="13"/>
  <c r="J405" i="13"/>
  <c r="D406" i="13"/>
  <c r="E406" i="13"/>
  <c r="H406" i="13"/>
  <c r="J406" i="13"/>
  <c r="D407" i="13"/>
  <c r="E407" i="13"/>
  <c r="G407" i="13" s="1"/>
  <c r="H407" i="13"/>
  <c r="J407" i="13"/>
  <c r="D408" i="13"/>
  <c r="E408" i="13"/>
  <c r="T408" i="13" s="1"/>
  <c r="H408" i="13"/>
  <c r="J408" i="13"/>
  <c r="D409" i="13"/>
  <c r="E409" i="13"/>
  <c r="T409" i="13" s="1"/>
  <c r="H409" i="13"/>
  <c r="J409" i="13"/>
  <c r="D410" i="13"/>
  <c r="I410" i="13" s="1"/>
  <c r="E410" i="13"/>
  <c r="U410" i="13" s="1"/>
  <c r="H410" i="13"/>
  <c r="J410" i="13"/>
  <c r="D411" i="13"/>
  <c r="E411" i="13"/>
  <c r="L411" i="13" s="1"/>
  <c r="H411" i="13"/>
  <c r="J411" i="13"/>
  <c r="D412" i="13"/>
  <c r="E412" i="13"/>
  <c r="Q412" i="13" s="1"/>
  <c r="H412" i="13"/>
  <c r="J412" i="13"/>
  <c r="D413" i="13"/>
  <c r="E413" i="13"/>
  <c r="H413" i="13"/>
  <c r="J413" i="13"/>
  <c r="D414" i="13"/>
  <c r="E414" i="13"/>
  <c r="H414" i="13"/>
  <c r="J414" i="13"/>
  <c r="D415" i="13"/>
  <c r="E415" i="13"/>
  <c r="G415" i="13" s="1"/>
  <c r="H415" i="13"/>
  <c r="J415" i="13"/>
  <c r="D416" i="13"/>
  <c r="E416" i="13"/>
  <c r="H416" i="13"/>
  <c r="J416" i="13"/>
  <c r="D417" i="13"/>
  <c r="E417" i="13"/>
  <c r="U417" i="13" s="1"/>
  <c r="H417" i="13"/>
  <c r="J417" i="13"/>
  <c r="D418" i="13"/>
  <c r="E418" i="13"/>
  <c r="U418" i="13" s="1"/>
  <c r="H418" i="13"/>
  <c r="J418" i="13"/>
  <c r="D419" i="13"/>
  <c r="E419" i="13"/>
  <c r="R419" i="13" s="1"/>
  <c r="H419" i="13"/>
  <c r="J419" i="13"/>
  <c r="D420" i="13"/>
  <c r="I420" i="13" s="1"/>
  <c r="E420" i="13"/>
  <c r="K420" i="13" s="1"/>
  <c r="P420" i="13" s="1"/>
  <c r="H420" i="13"/>
  <c r="J420" i="13"/>
  <c r="D421" i="13"/>
  <c r="I421" i="13" s="1"/>
  <c r="E421" i="13"/>
  <c r="H421" i="13"/>
  <c r="J421" i="13"/>
  <c r="D422" i="13"/>
  <c r="E422" i="13"/>
  <c r="H422" i="13"/>
  <c r="J422" i="13"/>
  <c r="D423" i="13"/>
  <c r="I423" i="13" s="1"/>
  <c r="E423" i="13"/>
  <c r="G423" i="13" s="1"/>
  <c r="H423" i="13"/>
  <c r="J423" i="13"/>
  <c r="D424" i="13"/>
  <c r="E424" i="13"/>
  <c r="F424" i="13" s="1"/>
  <c r="H424" i="13"/>
  <c r="J424" i="13"/>
  <c r="D425" i="13"/>
  <c r="I425" i="13" s="1"/>
  <c r="E425" i="13"/>
  <c r="G425" i="13" s="1"/>
  <c r="H425" i="13"/>
  <c r="J425" i="13"/>
  <c r="D426" i="13"/>
  <c r="E426" i="13"/>
  <c r="H426" i="13"/>
  <c r="J426" i="13"/>
  <c r="D427" i="13"/>
  <c r="E427" i="13"/>
  <c r="N427" i="13" s="1"/>
  <c r="H427" i="13"/>
  <c r="J427" i="13"/>
  <c r="D428" i="13"/>
  <c r="I428" i="13" s="1"/>
  <c r="E428" i="13"/>
  <c r="H428" i="13"/>
  <c r="J428" i="13"/>
  <c r="D429" i="13"/>
  <c r="I429" i="13" s="1"/>
  <c r="E429" i="13"/>
  <c r="H429" i="13"/>
  <c r="J429" i="13"/>
  <c r="D430" i="13"/>
  <c r="I430" i="13" s="1"/>
  <c r="E430" i="13"/>
  <c r="H430" i="13"/>
  <c r="J430" i="13"/>
  <c r="D431" i="13"/>
  <c r="E431" i="13"/>
  <c r="H431" i="13"/>
  <c r="J431" i="13"/>
  <c r="D432" i="13"/>
  <c r="I432" i="13" s="1"/>
  <c r="E432" i="13"/>
  <c r="H432" i="13"/>
  <c r="J432" i="13"/>
  <c r="D433" i="13"/>
  <c r="E433" i="13"/>
  <c r="M433" i="13" s="1"/>
  <c r="H433" i="13"/>
  <c r="J433" i="13"/>
  <c r="D434" i="13"/>
  <c r="E434" i="13"/>
  <c r="H434" i="13"/>
  <c r="J434" i="13"/>
  <c r="D435" i="13"/>
  <c r="E435" i="13"/>
  <c r="F435" i="13" s="1"/>
  <c r="H435" i="13"/>
  <c r="J435" i="13"/>
  <c r="D436" i="13"/>
  <c r="I436" i="13" s="1"/>
  <c r="E436" i="13"/>
  <c r="O436" i="13" s="1"/>
  <c r="H436" i="13"/>
  <c r="J436" i="13"/>
  <c r="D437" i="13"/>
  <c r="I437" i="13" s="1"/>
  <c r="E437" i="13"/>
  <c r="R437" i="13" s="1"/>
  <c r="H437" i="13"/>
  <c r="J437" i="13"/>
  <c r="D438" i="13"/>
  <c r="E438" i="13"/>
  <c r="H438" i="13"/>
  <c r="J438" i="13"/>
  <c r="D439" i="13"/>
  <c r="E439" i="13"/>
  <c r="H439" i="13"/>
  <c r="J439" i="13"/>
  <c r="D440" i="13"/>
  <c r="I440" i="13" s="1"/>
  <c r="E440" i="13"/>
  <c r="H440" i="13"/>
  <c r="J440" i="13"/>
  <c r="D441" i="13"/>
  <c r="E441" i="13"/>
  <c r="H441" i="13"/>
  <c r="J441" i="13"/>
  <c r="D442" i="13"/>
  <c r="E442" i="13"/>
  <c r="K442" i="13" s="1"/>
  <c r="P442" i="13" s="1"/>
  <c r="H442" i="13"/>
  <c r="J442" i="13"/>
  <c r="D443" i="13"/>
  <c r="E443" i="13"/>
  <c r="H443" i="13"/>
  <c r="J443" i="13"/>
  <c r="D444" i="13"/>
  <c r="E444" i="13"/>
  <c r="H444" i="13"/>
  <c r="J444" i="13"/>
  <c r="D445" i="13"/>
  <c r="I445" i="13" s="1"/>
  <c r="E445" i="13"/>
  <c r="H445" i="13"/>
  <c r="J445" i="13"/>
  <c r="D446" i="13"/>
  <c r="E446" i="13"/>
  <c r="H446" i="13"/>
  <c r="J446" i="13"/>
  <c r="D447" i="13"/>
  <c r="E447" i="13"/>
  <c r="H447" i="13"/>
  <c r="J447" i="13"/>
  <c r="D448" i="13"/>
  <c r="I448" i="13" s="1"/>
  <c r="E448" i="13"/>
  <c r="F448" i="13" s="1"/>
  <c r="H448" i="13"/>
  <c r="J448" i="13"/>
  <c r="D449" i="13"/>
  <c r="I449" i="13" s="1"/>
  <c r="E449" i="13"/>
  <c r="H449" i="13"/>
  <c r="J449" i="13"/>
  <c r="D450" i="13"/>
  <c r="E450" i="13"/>
  <c r="H450" i="13"/>
  <c r="J450" i="13"/>
  <c r="D451" i="13"/>
  <c r="E451" i="13"/>
  <c r="H451" i="13"/>
  <c r="J451" i="13"/>
  <c r="D452" i="13"/>
  <c r="E452" i="13"/>
  <c r="H452" i="13"/>
  <c r="J452" i="13"/>
  <c r="D453" i="13"/>
  <c r="I453" i="13" s="1"/>
  <c r="E453" i="13"/>
  <c r="K453" i="13" s="1"/>
  <c r="P453" i="13" s="1"/>
  <c r="H453" i="13"/>
  <c r="J453" i="13"/>
  <c r="D454" i="13"/>
  <c r="I454" i="13" s="1"/>
  <c r="E454" i="13"/>
  <c r="G454" i="13" s="1"/>
  <c r="H454" i="13"/>
  <c r="J454" i="13"/>
  <c r="D455" i="13"/>
  <c r="E455" i="13"/>
  <c r="H455" i="13"/>
  <c r="J455" i="13"/>
  <c r="D456" i="13"/>
  <c r="E456" i="13"/>
  <c r="G456" i="13" s="1"/>
  <c r="H456" i="13"/>
  <c r="J456" i="13"/>
  <c r="D457" i="13"/>
  <c r="E457" i="13"/>
  <c r="H457" i="13"/>
  <c r="J457" i="13"/>
  <c r="D458" i="13"/>
  <c r="E458" i="13"/>
  <c r="H458" i="13"/>
  <c r="J458" i="13"/>
  <c r="D459" i="13"/>
  <c r="I459" i="13" s="1"/>
  <c r="E459" i="13"/>
  <c r="H459" i="13"/>
  <c r="J459" i="13"/>
  <c r="D460" i="13"/>
  <c r="I460" i="13" s="1"/>
  <c r="E460" i="13"/>
  <c r="H460" i="13"/>
  <c r="J460" i="13"/>
  <c r="D461" i="13"/>
  <c r="I461" i="13" s="1"/>
  <c r="E461" i="13"/>
  <c r="G461" i="13" s="1"/>
  <c r="H461" i="13"/>
  <c r="J461" i="13"/>
  <c r="D462" i="13"/>
  <c r="E462" i="13"/>
  <c r="Q462" i="13" s="1"/>
  <c r="H462" i="13"/>
  <c r="J462" i="13"/>
  <c r="D463" i="13"/>
  <c r="E463" i="13"/>
  <c r="H463" i="13"/>
  <c r="J463" i="13"/>
  <c r="D464" i="13"/>
  <c r="I464" i="13" s="1"/>
  <c r="E464" i="13"/>
  <c r="M464" i="13" s="1"/>
  <c r="H464" i="13"/>
  <c r="J464" i="13"/>
  <c r="D465" i="13"/>
  <c r="E465" i="13"/>
  <c r="H465" i="13"/>
  <c r="J465" i="13"/>
  <c r="D466" i="13"/>
  <c r="S466" i="13" s="1"/>
  <c r="E466" i="13"/>
  <c r="H466" i="13"/>
  <c r="J466" i="13"/>
  <c r="D467" i="13"/>
  <c r="E467" i="13"/>
  <c r="F467" i="13" s="1"/>
  <c r="H467" i="13"/>
  <c r="J467" i="13"/>
  <c r="D468" i="13"/>
  <c r="E468" i="13"/>
  <c r="H468" i="13"/>
  <c r="J468" i="13"/>
  <c r="D469" i="13"/>
  <c r="I469" i="13" s="1"/>
  <c r="E469" i="13"/>
  <c r="H469" i="13"/>
  <c r="J469" i="13"/>
  <c r="D470" i="13"/>
  <c r="E470" i="13"/>
  <c r="H470" i="13"/>
  <c r="J470" i="13"/>
  <c r="D471" i="13"/>
  <c r="I471" i="13" s="1"/>
  <c r="E471" i="13"/>
  <c r="M471" i="13" s="1"/>
  <c r="H471" i="13"/>
  <c r="J471" i="13"/>
  <c r="D472" i="13"/>
  <c r="E472" i="13"/>
  <c r="Q472" i="13" s="1"/>
  <c r="H472" i="13"/>
  <c r="J472" i="13"/>
  <c r="D473" i="13"/>
  <c r="E473" i="13"/>
  <c r="H473" i="13"/>
  <c r="J473" i="13"/>
  <c r="D474" i="13"/>
  <c r="E474" i="13"/>
  <c r="H474" i="13"/>
  <c r="J474" i="13"/>
  <c r="D475" i="13"/>
  <c r="E475" i="13"/>
  <c r="O475" i="13" s="1"/>
  <c r="H475" i="13"/>
  <c r="J475" i="13"/>
  <c r="D476" i="13"/>
  <c r="E476" i="13"/>
  <c r="H476" i="13"/>
  <c r="J476" i="13"/>
  <c r="D477" i="13"/>
  <c r="I477" i="13" s="1"/>
  <c r="E477" i="13"/>
  <c r="H477" i="13"/>
  <c r="J477" i="13"/>
  <c r="D478" i="13"/>
  <c r="I478" i="13" s="1"/>
  <c r="E478" i="13"/>
  <c r="M478" i="13" s="1"/>
  <c r="H478" i="13"/>
  <c r="J478" i="13"/>
  <c r="D479" i="13"/>
  <c r="I479" i="13" s="1"/>
  <c r="E479" i="13"/>
  <c r="H479" i="13"/>
  <c r="J479" i="13"/>
  <c r="D480" i="13"/>
  <c r="I480" i="13" s="1"/>
  <c r="E480" i="13"/>
  <c r="O480" i="13" s="1"/>
  <c r="H480" i="13"/>
  <c r="J480" i="13"/>
  <c r="D481" i="13"/>
  <c r="E481" i="13"/>
  <c r="F481" i="13" s="1"/>
  <c r="H481" i="13"/>
  <c r="J481" i="13"/>
  <c r="D482" i="13"/>
  <c r="E482" i="13"/>
  <c r="U482" i="13" s="1"/>
  <c r="H482" i="13"/>
  <c r="J482" i="13"/>
  <c r="D483" i="13"/>
  <c r="I483" i="13" s="1"/>
  <c r="E483" i="13"/>
  <c r="H483" i="13"/>
  <c r="J483" i="13"/>
  <c r="D484" i="13"/>
  <c r="S484" i="13" s="1"/>
  <c r="E484" i="13"/>
  <c r="H484" i="13"/>
  <c r="J484" i="13"/>
  <c r="D485" i="13"/>
  <c r="I485" i="13" s="1"/>
  <c r="E485" i="13"/>
  <c r="H485" i="13"/>
  <c r="J485" i="13"/>
  <c r="D486" i="13"/>
  <c r="I486" i="13" s="1"/>
  <c r="E486" i="13"/>
  <c r="K486" i="13" s="1"/>
  <c r="P486" i="13" s="1"/>
  <c r="H486" i="13"/>
  <c r="J486" i="13"/>
  <c r="D487" i="13"/>
  <c r="E487" i="13"/>
  <c r="H487" i="13"/>
  <c r="J487" i="13"/>
  <c r="D488" i="13"/>
  <c r="E488" i="13"/>
  <c r="H488" i="13"/>
  <c r="J488" i="13"/>
  <c r="D489" i="13"/>
  <c r="E489" i="13"/>
  <c r="H489" i="13"/>
  <c r="J489" i="13"/>
  <c r="D490" i="13"/>
  <c r="I490" i="13" s="1"/>
  <c r="E490" i="13"/>
  <c r="H490" i="13"/>
  <c r="J490" i="13"/>
  <c r="D491" i="13"/>
  <c r="E491" i="13"/>
  <c r="L491" i="13" s="1"/>
  <c r="H491" i="13"/>
  <c r="J491" i="13"/>
  <c r="D492" i="13"/>
  <c r="E492" i="13"/>
  <c r="F492" i="13" s="1"/>
  <c r="H492" i="13"/>
  <c r="J492" i="13"/>
  <c r="D493" i="13"/>
  <c r="E493" i="13"/>
  <c r="O493" i="13" s="1"/>
  <c r="H493" i="13"/>
  <c r="J493" i="13"/>
  <c r="D494" i="13"/>
  <c r="E494" i="13"/>
  <c r="H494" i="13"/>
  <c r="J494" i="13"/>
  <c r="D495" i="13"/>
  <c r="E495" i="13"/>
  <c r="H495" i="13"/>
  <c r="J495" i="13"/>
  <c r="D496" i="13"/>
  <c r="I496" i="13" s="1"/>
  <c r="E496" i="13"/>
  <c r="H496" i="13"/>
  <c r="J496" i="13"/>
  <c r="D497" i="13"/>
  <c r="E497" i="13"/>
  <c r="H497" i="13"/>
  <c r="J497" i="13"/>
  <c r="D498" i="13"/>
  <c r="E498" i="13"/>
  <c r="H498" i="13"/>
  <c r="J498" i="13"/>
  <c r="D499" i="13"/>
  <c r="E499" i="13"/>
  <c r="L499" i="13" s="1"/>
  <c r="H499" i="13"/>
  <c r="J499" i="13"/>
  <c r="D500" i="13"/>
  <c r="E500" i="13"/>
  <c r="H500" i="13"/>
  <c r="J500" i="13"/>
  <c r="D501" i="13"/>
  <c r="E501" i="13"/>
  <c r="H501" i="13"/>
  <c r="J501" i="13"/>
  <c r="D502" i="13"/>
  <c r="E502" i="13"/>
  <c r="H502" i="13"/>
  <c r="J502" i="13"/>
  <c r="D503" i="13"/>
  <c r="S503" i="13" s="1"/>
  <c r="E503" i="13"/>
  <c r="H503" i="13"/>
  <c r="J503" i="13"/>
  <c r="D504" i="13"/>
  <c r="E504" i="13"/>
  <c r="H504" i="13"/>
  <c r="J504" i="13"/>
  <c r="D505" i="13"/>
  <c r="E505" i="13"/>
  <c r="H505" i="13"/>
  <c r="J505" i="13"/>
  <c r="D506" i="13"/>
  <c r="E506" i="13"/>
  <c r="H506" i="13"/>
  <c r="J506" i="13"/>
  <c r="D507" i="13"/>
  <c r="E507" i="13"/>
  <c r="T507" i="13" s="1"/>
  <c r="H507" i="13"/>
  <c r="J507" i="13"/>
  <c r="D508" i="13"/>
  <c r="E508" i="13"/>
  <c r="F508" i="13" s="1"/>
  <c r="H508" i="13"/>
  <c r="J508" i="13"/>
  <c r="D509" i="13"/>
  <c r="E509" i="13"/>
  <c r="G509" i="13" s="1"/>
  <c r="H509" i="13"/>
  <c r="J509" i="13"/>
  <c r="D510" i="13"/>
  <c r="E510" i="13"/>
  <c r="F510" i="13" s="1"/>
  <c r="H510" i="13"/>
  <c r="J510" i="13"/>
  <c r="D511" i="13"/>
  <c r="E511" i="13"/>
  <c r="L511" i="13" s="1"/>
  <c r="H511" i="13"/>
  <c r="J511" i="13"/>
  <c r="D512" i="13"/>
  <c r="I512" i="13" s="1"/>
  <c r="E512" i="13"/>
  <c r="Q512" i="13" s="1"/>
  <c r="H512" i="13"/>
  <c r="J512" i="13"/>
  <c r="D513" i="13"/>
  <c r="E513" i="13"/>
  <c r="T513" i="13" s="1"/>
  <c r="H513" i="13"/>
  <c r="J513" i="13"/>
  <c r="D514" i="13"/>
  <c r="E514" i="13"/>
  <c r="H514" i="13"/>
  <c r="J514" i="13"/>
  <c r="D515" i="13"/>
  <c r="E515" i="13"/>
  <c r="H515" i="13"/>
  <c r="J515" i="13"/>
  <c r="D516" i="13"/>
  <c r="I516" i="13" s="1"/>
  <c r="E516" i="13"/>
  <c r="H516" i="13"/>
  <c r="J516" i="13"/>
  <c r="D517" i="13"/>
  <c r="E517" i="13"/>
  <c r="H517" i="13"/>
  <c r="J517" i="13"/>
  <c r="D518" i="13"/>
  <c r="E518" i="13"/>
  <c r="H518" i="13"/>
  <c r="J518" i="13"/>
  <c r="D519" i="13"/>
  <c r="E519" i="13"/>
  <c r="H519" i="13"/>
  <c r="J519" i="13"/>
  <c r="D520" i="13"/>
  <c r="E520" i="13"/>
  <c r="L520" i="13" s="1"/>
  <c r="H520" i="13"/>
  <c r="J520" i="13"/>
  <c r="D521" i="13"/>
  <c r="E521" i="13"/>
  <c r="G521" i="13" s="1"/>
  <c r="H521" i="13"/>
  <c r="J521" i="13"/>
  <c r="D522" i="13"/>
  <c r="I522" i="13" s="1"/>
  <c r="E522" i="13"/>
  <c r="H522" i="13"/>
  <c r="J522" i="13"/>
  <c r="D523" i="13"/>
  <c r="E523" i="13"/>
  <c r="H523" i="13"/>
  <c r="J523" i="13"/>
  <c r="D524" i="13"/>
  <c r="S524" i="13" s="1"/>
  <c r="E524" i="13"/>
  <c r="L524" i="13" s="1"/>
  <c r="H524" i="13"/>
  <c r="J524" i="13"/>
  <c r="D525" i="13"/>
  <c r="E525" i="13"/>
  <c r="T525" i="13" s="1"/>
  <c r="H525" i="13"/>
  <c r="J525" i="13"/>
  <c r="D526" i="13"/>
  <c r="E526" i="13"/>
  <c r="Q526" i="13" s="1"/>
  <c r="H526" i="13"/>
  <c r="J526" i="13"/>
  <c r="D527" i="13"/>
  <c r="E527" i="13"/>
  <c r="G527" i="13" s="1"/>
  <c r="H527" i="13"/>
  <c r="J527" i="13"/>
  <c r="D528" i="13"/>
  <c r="S528" i="13" s="1"/>
  <c r="E528" i="13"/>
  <c r="K528" i="13" s="1"/>
  <c r="P528" i="13" s="1"/>
  <c r="H528" i="13"/>
  <c r="J528" i="13"/>
  <c r="D529" i="13"/>
  <c r="S529" i="13" s="1"/>
  <c r="E529" i="13"/>
  <c r="H529" i="13"/>
  <c r="J529" i="13"/>
  <c r="D530" i="13"/>
  <c r="S530" i="13" s="1"/>
  <c r="E530" i="13"/>
  <c r="H530" i="13"/>
  <c r="J530" i="13"/>
  <c r="D531" i="13"/>
  <c r="S531" i="13" s="1"/>
  <c r="E531" i="13"/>
  <c r="M531" i="13" s="1"/>
  <c r="H531" i="13"/>
  <c r="J531" i="13"/>
  <c r="D532" i="13"/>
  <c r="E532" i="13"/>
  <c r="H532" i="13"/>
  <c r="J532" i="13"/>
  <c r="D533" i="13"/>
  <c r="E533" i="13"/>
  <c r="H533" i="13"/>
  <c r="J533" i="13"/>
  <c r="D534" i="13"/>
  <c r="I534" i="13" s="1"/>
  <c r="E534" i="13"/>
  <c r="L534" i="13" s="1"/>
  <c r="H534" i="13"/>
  <c r="J534" i="13"/>
  <c r="D535" i="13"/>
  <c r="S535" i="13" s="1"/>
  <c r="E535" i="13"/>
  <c r="Q535" i="13" s="1"/>
  <c r="H535" i="13"/>
  <c r="J535" i="13"/>
  <c r="D536" i="13"/>
  <c r="E536" i="13"/>
  <c r="L536" i="13" s="1"/>
  <c r="H536" i="13"/>
  <c r="J536" i="13"/>
  <c r="D537" i="13"/>
  <c r="E537" i="13"/>
  <c r="U537" i="13" s="1"/>
  <c r="H537" i="13"/>
  <c r="J537" i="13"/>
  <c r="D538" i="13"/>
  <c r="I538" i="13" s="1"/>
  <c r="E538" i="13"/>
  <c r="M538" i="13" s="1"/>
  <c r="H538" i="13"/>
  <c r="J538" i="13"/>
  <c r="D539" i="13"/>
  <c r="S539" i="13" s="1"/>
  <c r="E539" i="13"/>
  <c r="R539" i="13" s="1"/>
  <c r="H539" i="13"/>
  <c r="J539" i="13"/>
  <c r="D540" i="13"/>
  <c r="E540" i="13"/>
  <c r="H540" i="13"/>
  <c r="J540" i="13"/>
  <c r="D541" i="13"/>
  <c r="S541" i="13" s="1"/>
  <c r="E541" i="13"/>
  <c r="G541" i="13" s="1"/>
  <c r="H541" i="13"/>
  <c r="J541" i="13"/>
  <c r="D542" i="13"/>
  <c r="E542" i="13"/>
  <c r="T542" i="13" s="1"/>
  <c r="H542" i="13"/>
  <c r="J542" i="13"/>
  <c r="D543" i="13"/>
  <c r="E543" i="13"/>
  <c r="H543" i="13"/>
  <c r="J543" i="13"/>
  <c r="D544" i="13"/>
  <c r="E544" i="13"/>
  <c r="L544" i="13" s="1"/>
  <c r="H544" i="13"/>
  <c r="J544" i="13"/>
  <c r="D545" i="13"/>
  <c r="E545" i="13"/>
  <c r="H545" i="13"/>
  <c r="J545" i="13"/>
  <c r="D546" i="13"/>
  <c r="E546" i="13"/>
  <c r="U546" i="13" s="1"/>
  <c r="H546" i="13"/>
  <c r="J546" i="13"/>
  <c r="D547" i="13"/>
  <c r="E547" i="13"/>
  <c r="Q547" i="13" s="1"/>
  <c r="H547" i="13"/>
  <c r="J547" i="13"/>
  <c r="D548" i="13"/>
  <c r="E548" i="13"/>
  <c r="K548" i="13" s="1"/>
  <c r="P548" i="13" s="1"/>
  <c r="H548" i="13"/>
  <c r="J548" i="13"/>
  <c r="D549" i="13"/>
  <c r="S549" i="13" s="1"/>
  <c r="E549" i="13"/>
  <c r="H549" i="13"/>
  <c r="J549" i="13"/>
  <c r="D550" i="13"/>
  <c r="E550" i="13"/>
  <c r="H550" i="13"/>
  <c r="J550" i="13"/>
  <c r="D551" i="13"/>
  <c r="E551" i="13"/>
  <c r="G551" i="13" s="1"/>
  <c r="H551" i="13"/>
  <c r="J551" i="13"/>
  <c r="D552" i="13"/>
  <c r="E552" i="13"/>
  <c r="H552" i="13"/>
  <c r="J552" i="13"/>
  <c r="D553" i="13"/>
  <c r="E553" i="13"/>
  <c r="H553" i="13"/>
  <c r="J553" i="13"/>
  <c r="D554" i="13"/>
  <c r="I554" i="13" s="1"/>
  <c r="E554" i="13"/>
  <c r="N554" i="13" s="1"/>
  <c r="H554" i="13"/>
  <c r="J554" i="13"/>
  <c r="D555" i="13"/>
  <c r="S555" i="13" s="1"/>
  <c r="E555" i="13"/>
  <c r="H555" i="13"/>
  <c r="J555" i="13"/>
  <c r="D556" i="13"/>
  <c r="E556" i="13"/>
  <c r="H556" i="13"/>
  <c r="J556" i="13"/>
  <c r="D557" i="13"/>
  <c r="S557" i="13" s="1"/>
  <c r="E557" i="13"/>
  <c r="H557" i="13"/>
  <c r="J557" i="13"/>
  <c r="D558" i="13"/>
  <c r="E558" i="13"/>
  <c r="H558" i="13"/>
  <c r="J558" i="13"/>
  <c r="D559" i="13"/>
  <c r="E559" i="13"/>
  <c r="Q559" i="13" s="1"/>
  <c r="H559" i="13"/>
  <c r="J559" i="13"/>
  <c r="D560" i="13"/>
  <c r="E560" i="13"/>
  <c r="H560" i="13"/>
  <c r="J560" i="13"/>
  <c r="D561" i="13"/>
  <c r="E561" i="13"/>
  <c r="H561" i="13"/>
  <c r="J561" i="13"/>
  <c r="D562" i="13"/>
  <c r="E562" i="13"/>
  <c r="H562" i="13"/>
  <c r="J562" i="13"/>
  <c r="D563" i="13"/>
  <c r="E563" i="13"/>
  <c r="H563" i="13"/>
  <c r="J563" i="13"/>
  <c r="D564" i="13"/>
  <c r="S564" i="13" s="1"/>
  <c r="E564" i="13"/>
  <c r="L564" i="13" s="1"/>
  <c r="H564" i="13"/>
  <c r="J564" i="13"/>
  <c r="D565" i="13"/>
  <c r="E565" i="13"/>
  <c r="Q565" i="13" s="1"/>
  <c r="H565" i="13"/>
  <c r="J565" i="13"/>
  <c r="D566" i="13"/>
  <c r="E566" i="13"/>
  <c r="H566" i="13"/>
  <c r="J566" i="13"/>
  <c r="D567" i="13"/>
  <c r="E567" i="13"/>
  <c r="H567" i="13"/>
  <c r="J567" i="13"/>
  <c r="D568" i="13"/>
  <c r="E568" i="13"/>
  <c r="R568" i="13" s="1"/>
  <c r="H568" i="13"/>
  <c r="J568" i="13"/>
  <c r="D569" i="13"/>
  <c r="E569" i="13"/>
  <c r="H569" i="13"/>
  <c r="J569" i="13"/>
  <c r="D570" i="13"/>
  <c r="E570" i="13"/>
  <c r="H570" i="13"/>
  <c r="J570" i="13"/>
  <c r="D571" i="13"/>
  <c r="E571" i="13"/>
  <c r="H571" i="13"/>
  <c r="J571" i="13"/>
  <c r="D572" i="13"/>
  <c r="I572" i="13" s="1"/>
  <c r="E572" i="13"/>
  <c r="H572" i="13"/>
  <c r="J572" i="13"/>
  <c r="D573" i="13"/>
  <c r="E573" i="13"/>
  <c r="H573" i="13"/>
  <c r="J573" i="13"/>
  <c r="D574" i="13"/>
  <c r="I574" i="13" s="1"/>
  <c r="E574" i="13"/>
  <c r="F574" i="13" s="1"/>
  <c r="H574" i="13"/>
  <c r="J574" i="13"/>
  <c r="D575" i="13"/>
  <c r="E575" i="13"/>
  <c r="H575" i="13"/>
  <c r="J575" i="13"/>
  <c r="D576" i="13"/>
  <c r="I576" i="13" s="1"/>
  <c r="E576" i="13"/>
  <c r="Q576" i="13" s="1"/>
  <c r="H576" i="13"/>
  <c r="J576" i="13"/>
  <c r="D577" i="13"/>
  <c r="S577" i="13" s="1"/>
  <c r="E577" i="13"/>
  <c r="H577" i="13"/>
  <c r="J577" i="13"/>
  <c r="D578" i="13"/>
  <c r="I578" i="13" s="1"/>
  <c r="E578" i="13"/>
  <c r="V578" i="13" s="1"/>
  <c r="W578" i="13" s="1"/>
  <c r="H578" i="13"/>
  <c r="J578" i="13"/>
  <c r="D579" i="13"/>
  <c r="E579" i="13"/>
  <c r="L579" i="13" s="1"/>
  <c r="H579" i="13"/>
  <c r="J579" i="13"/>
  <c r="D580" i="13"/>
  <c r="I580" i="13" s="1"/>
  <c r="E580" i="13"/>
  <c r="H580" i="13"/>
  <c r="J580" i="13"/>
  <c r="D581" i="13"/>
  <c r="E581" i="13"/>
  <c r="G581" i="13" s="1"/>
  <c r="H581" i="13"/>
  <c r="J581" i="13"/>
  <c r="D582" i="13"/>
  <c r="S582" i="13" s="1"/>
  <c r="E582" i="13"/>
  <c r="H582" i="13"/>
  <c r="J582" i="13"/>
  <c r="D583" i="13"/>
  <c r="E583" i="13"/>
  <c r="O583" i="13" s="1"/>
  <c r="H583" i="13"/>
  <c r="J583" i="13"/>
  <c r="D584" i="13"/>
  <c r="E584" i="13"/>
  <c r="Q584" i="13" s="1"/>
  <c r="H584" i="13"/>
  <c r="J584" i="13"/>
  <c r="D585" i="13"/>
  <c r="E585" i="13"/>
  <c r="T585" i="13" s="1"/>
  <c r="H585" i="13"/>
  <c r="J585" i="13"/>
  <c r="D586" i="13"/>
  <c r="I586" i="13" s="1"/>
  <c r="E586" i="13"/>
  <c r="H586" i="13"/>
  <c r="J586" i="13"/>
  <c r="D587" i="13"/>
  <c r="E587" i="13"/>
  <c r="H587" i="13"/>
  <c r="J587" i="13"/>
  <c r="D588" i="13"/>
  <c r="E588" i="13"/>
  <c r="H588" i="13"/>
  <c r="J588" i="13"/>
  <c r="D589" i="13"/>
  <c r="E589" i="13"/>
  <c r="U589" i="13" s="1"/>
  <c r="H589" i="13"/>
  <c r="J589" i="13"/>
  <c r="D590" i="13"/>
  <c r="E590" i="13"/>
  <c r="F590" i="13" s="1"/>
  <c r="H590" i="13"/>
  <c r="J590" i="13"/>
  <c r="D591" i="13"/>
  <c r="E591" i="13"/>
  <c r="H591" i="13"/>
  <c r="J591" i="13"/>
  <c r="D592" i="13"/>
  <c r="E592" i="13"/>
  <c r="M592" i="13" s="1"/>
  <c r="H592" i="13"/>
  <c r="J592" i="13"/>
  <c r="D593" i="13"/>
  <c r="S593" i="13" s="1"/>
  <c r="E593" i="13"/>
  <c r="H593" i="13"/>
  <c r="J593" i="13"/>
  <c r="D594" i="13"/>
  <c r="I594" i="13" s="1"/>
  <c r="E594" i="13"/>
  <c r="R594" i="13" s="1"/>
  <c r="H594" i="13"/>
  <c r="J594" i="13"/>
  <c r="D595" i="13"/>
  <c r="E595" i="13"/>
  <c r="H595" i="13"/>
  <c r="J595" i="13"/>
  <c r="D596" i="13"/>
  <c r="I596" i="13" s="1"/>
  <c r="E596" i="13"/>
  <c r="T596" i="13" s="1"/>
  <c r="H596" i="13"/>
  <c r="J596" i="13"/>
  <c r="D597" i="13"/>
  <c r="E597" i="13"/>
  <c r="H597" i="13"/>
  <c r="J597" i="13"/>
  <c r="D598" i="13"/>
  <c r="E598" i="13"/>
  <c r="H598" i="13"/>
  <c r="J598" i="13"/>
  <c r="D599" i="13"/>
  <c r="S599" i="13" s="1"/>
  <c r="E599" i="13"/>
  <c r="H599" i="13"/>
  <c r="J599" i="13"/>
  <c r="D600" i="13"/>
  <c r="S600" i="13" s="1"/>
  <c r="E600" i="13"/>
  <c r="H600" i="13"/>
  <c r="J600" i="13"/>
  <c r="D601" i="13"/>
  <c r="S601" i="13" s="1"/>
  <c r="E601" i="13"/>
  <c r="H601" i="13"/>
  <c r="J601" i="13"/>
  <c r="D602" i="13"/>
  <c r="E602" i="13"/>
  <c r="H602" i="13"/>
  <c r="J602" i="13"/>
  <c r="D603" i="13"/>
  <c r="E603" i="13"/>
  <c r="H603" i="13"/>
  <c r="J603" i="13"/>
  <c r="D604" i="13"/>
  <c r="E604" i="13"/>
  <c r="H604" i="13"/>
  <c r="J604" i="13"/>
  <c r="D605" i="13"/>
  <c r="S605" i="13" s="1"/>
  <c r="E605" i="13"/>
  <c r="F605" i="13" s="1"/>
  <c r="H605" i="13"/>
  <c r="J605" i="13"/>
  <c r="D606" i="13"/>
  <c r="I606" i="13" s="1"/>
  <c r="E606" i="13"/>
  <c r="H606" i="13"/>
  <c r="J606" i="13"/>
  <c r="D607" i="13"/>
  <c r="E607" i="13"/>
  <c r="T607" i="13" s="1"/>
  <c r="H607" i="13"/>
  <c r="J607" i="13"/>
  <c r="D608" i="13"/>
  <c r="I608" i="13" s="1"/>
  <c r="E608" i="13"/>
  <c r="L608" i="13" s="1"/>
  <c r="H608" i="13"/>
  <c r="J608" i="13"/>
  <c r="D609" i="13"/>
  <c r="E609" i="13"/>
  <c r="H609" i="13"/>
  <c r="J609" i="13"/>
  <c r="D610" i="13"/>
  <c r="E610" i="13"/>
  <c r="M610" i="13" s="1"/>
  <c r="H610" i="13"/>
  <c r="J610" i="13"/>
  <c r="D611" i="13"/>
  <c r="E611" i="13"/>
  <c r="G611" i="13" s="1"/>
  <c r="H611" i="13"/>
  <c r="J611" i="13"/>
  <c r="D612" i="13"/>
  <c r="S612" i="13" s="1"/>
  <c r="E612" i="13"/>
  <c r="H612" i="13"/>
  <c r="J612" i="13"/>
  <c r="D613" i="13"/>
  <c r="E613" i="13"/>
  <c r="Q613" i="13" s="1"/>
  <c r="H613" i="13"/>
  <c r="J613" i="13"/>
  <c r="D614" i="13"/>
  <c r="E614" i="13"/>
  <c r="T614" i="13" s="1"/>
  <c r="H614" i="13"/>
  <c r="J614" i="13"/>
  <c r="D615" i="13"/>
  <c r="E615" i="13"/>
  <c r="G615" i="13" s="1"/>
  <c r="H615" i="13"/>
  <c r="J615" i="13"/>
  <c r="D616" i="13"/>
  <c r="E616" i="13"/>
  <c r="H616" i="13"/>
  <c r="J616" i="13"/>
  <c r="D617" i="13"/>
  <c r="S617" i="13" s="1"/>
  <c r="E617" i="13"/>
  <c r="G617" i="13" s="1"/>
  <c r="H617" i="13"/>
  <c r="J617" i="13"/>
  <c r="D618" i="13"/>
  <c r="E618" i="13"/>
  <c r="T618" i="13" s="1"/>
  <c r="H618" i="13"/>
  <c r="J618" i="13"/>
  <c r="D619" i="13"/>
  <c r="S619" i="13" s="1"/>
  <c r="E619" i="13"/>
  <c r="H619" i="13"/>
  <c r="J619" i="13"/>
  <c r="D620" i="13"/>
  <c r="E620" i="13"/>
  <c r="H620" i="13"/>
  <c r="J620" i="13"/>
  <c r="D621" i="13"/>
  <c r="E621" i="13"/>
  <c r="H621" i="13"/>
  <c r="J621" i="13"/>
  <c r="D622" i="13"/>
  <c r="E622" i="13"/>
  <c r="M622" i="13" s="1"/>
  <c r="H622" i="13"/>
  <c r="J622" i="13"/>
  <c r="D623" i="13"/>
  <c r="S623" i="13" s="1"/>
  <c r="E623" i="13"/>
  <c r="H623" i="13"/>
  <c r="J623" i="13"/>
  <c r="D624" i="13"/>
  <c r="I624" i="13" s="1"/>
  <c r="E624" i="13"/>
  <c r="H624" i="13"/>
  <c r="J624" i="13"/>
  <c r="D625" i="13"/>
  <c r="E625" i="13"/>
  <c r="H625" i="13"/>
  <c r="J625" i="13"/>
  <c r="D626" i="13"/>
  <c r="I626" i="13" s="1"/>
  <c r="E626" i="13"/>
  <c r="R626" i="13" s="1"/>
  <c r="H626" i="13"/>
  <c r="J626" i="13"/>
  <c r="D627" i="13"/>
  <c r="E627" i="13"/>
  <c r="H627" i="13"/>
  <c r="J627" i="13"/>
  <c r="D628" i="13"/>
  <c r="E628" i="13"/>
  <c r="K628" i="13" s="1"/>
  <c r="P628" i="13" s="1"/>
  <c r="H628" i="13"/>
  <c r="J628" i="13"/>
  <c r="D629" i="13"/>
  <c r="E629" i="13"/>
  <c r="T629" i="13" s="1"/>
  <c r="H629" i="13"/>
  <c r="J629" i="13"/>
  <c r="D630" i="13"/>
  <c r="E630" i="13"/>
  <c r="H630" i="13"/>
  <c r="J630" i="13"/>
  <c r="D631" i="13"/>
  <c r="E631" i="13"/>
  <c r="V631" i="13" s="1"/>
  <c r="W631" i="13" s="1"/>
  <c r="H631" i="13"/>
  <c r="J631" i="13"/>
  <c r="D632" i="13"/>
  <c r="E632" i="13"/>
  <c r="Q632" i="13" s="1"/>
  <c r="H632" i="13"/>
  <c r="J632" i="13"/>
  <c r="D633" i="13"/>
  <c r="E633" i="13"/>
  <c r="R633" i="13" s="1"/>
  <c r="H633" i="13"/>
  <c r="J633" i="13"/>
  <c r="D634" i="13"/>
  <c r="E634" i="13"/>
  <c r="H634" i="13"/>
  <c r="J634" i="13"/>
  <c r="D635" i="13"/>
  <c r="S635" i="13" s="1"/>
  <c r="E635" i="13"/>
  <c r="H635" i="13"/>
  <c r="J635" i="13"/>
  <c r="D636" i="13"/>
  <c r="E636" i="13"/>
  <c r="F636" i="13" s="1"/>
  <c r="H636" i="13"/>
  <c r="J636" i="13"/>
  <c r="D637" i="13"/>
  <c r="S637" i="13" s="1"/>
  <c r="E637" i="13"/>
  <c r="H637" i="13"/>
  <c r="J637" i="13"/>
  <c r="D638" i="13"/>
  <c r="E638" i="13"/>
  <c r="H638" i="13"/>
  <c r="J638" i="13"/>
  <c r="D639" i="13"/>
  <c r="E639" i="13"/>
  <c r="F639" i="13" s="1"/>
  <c r="H639" i="13"/>
  <c r="J639" i="13"/>
  <c r="D640" i="13"/>
  <c r="E640" i="13"/>
  <c r="K640" i="13" s="1"/>
  <c r="P640" i="13" s="1"/>
  <c r="H640" i="13"/>
  <c r="J640" i="13"/>
  <c r="D641" i="13"/>
  <c r="E641" i="13"/>
  <c r="G641" i="13" s="1"/>
  <c r="H641" i="13"/>
  <c r="J641" i="13"/>
  <c r="D642" i="13"/>
  <c r="E642" i="13"/>
  <c r="H642" i="13"/>
  <c r="J642" i="13"/>
  <c r="D643" i="13"/>
  <c r="E643" i="13"/>
  <c r="H643" i="13"/>
  <c r="J643" i="13"/>
  <c r="D644" i="13"/>
  <c r="I644" i="13" s="1"/>
  <c r="E644" i="13"/>
  <c r="H644" i="13"/>
  <c r="J644" i="13"/>
  <c r="D645" i="13"/>
  <c r="E645" i="13"/>
  <c r="N645" i="13" s="1"/>
  <c r="H645" i="13"/>
  <c r="J645" i="13"/>
  <c r="D646" i="13"/>
  <c r="I646" i="13" s="1"/>
  <c r="E646" i="13"/>
  <c r="F646" i="13" s="1"/>
  <c r="H646" i="13"/>
  <c r="J646" i="13"/>
  <c r="D647" i="13"/>
  <c r="E647" i="13"/>
  <c r="R647" i="13" s="1"/>
  <c r="H647" i="13"/>
  <c r="J647" i="13"/>
  <c r="D648" i="13"/>
  <c r="S648" i="13" s="1"/>
  <c r="E648" i="13"/>
  <c r="U648" i="13" s="1"/>
  <c r="H648" i="13"/>
  <c r="J648" i="13"/>
  <c r="D649" i="13"/>
  <c r="E649" i="13"/>
  <c r="V649" i="13" s="1"/>
  <c r="W649" i="13" s="1"/>
  <c r="H649" i="13"/>
  <c r="J649" i="13"/>
  <c r="D650" i="13"/>
  <c r="S650" i="13" s="1"/>
  <c r="E650" i="13"/>
  <c r="H650" i="13"/>
  <c r="J650" i="13"/>
  <c r="D651" i="13"/>
  <c r="E651" i="13"/>
  <c r="H651" i="13"/>
  <c r="J651" i="13"/>
  <c r="D652" i="13"/>
  <c r="I652" i="13" s="1"/>
  <c r="E652" i="13"/>
  <c r="K652" i="13" s="1"/>
  <c r="P652" i="13" s="1"/>
  <c r="H652" i="13"/>
  <c r="J652" i="13"/>
  <c r="D653" i="13"/>
  <c r="E653" i="13"/>
  <c r="F653" i="13" s="1"/>
  <c r="H653" i="13"/>
  <c r="J653" i="13"/>
  <c r="D654" i="13"/>
  <c r="E654" i="13"/>
  <c r="M654" i="13" s="1"/>
  <c r="H654" i="13"/>
  <c r="J654" i="13"/>
  <c r="D655" i="13"/>
  <c r="E655" i="13"/>
  <c r="F655" i="13" s="1"/>
  <c r="H655" i="13"/>
  <c r="J655" i="13"/>
  <c r="D656" i="13"/>
  <c r="I656" i="13" s="1"/>
  <c r="E656" i="13"/>
  <c r="K656" i="13" s="1"/>
  <c r="P656" i="13" s="1"/>
  <c r="H656" i="13"/>
  <c r="J656" i="13"/>
  <c r="D657" i="13"/>
  <c r="I657" i="13" s="1"/>
  <c r="E657" i="13"/>
  <c r="H657" i="13"/>
  <c r="J657" i="13"/>
  <c r="D658" i="13"/>
  <c r="E658" i="13"/>
  <c r="H658" i="13"/>
  <c r="J658" i="13"/>
  <c r="D659" i="13"/>
  <c r="I659" i="13" s="1"/>
  <c r="E659" i="13"/>
  <c r="H659" i="13"/>
  <c r="J659" i="13"/>
  <c r="D660" i="13"/>
  <c r="E660" i="13"/>
  <c r="H660" i="13"/>
  <c r="J660" i="13"/>
  <c r="D661" i="13"/>
  <c r="I661" i="13" s="1"/>
  <c r="E661" i="13"/>
  <c r="R661" i="13" s="1"/>
  <c r="H661" i="13"/>
  <c r="J661" i="13"/>
  <c r="D662" i="13"/>
  <c r="E662" i="13"/>
  <c r="H662" i="13"/>
  <c r="J662" i="13"/>
  <c r="D663" i="13"/>
  <c r="E663" i="13"/>
  <c r="U663" i="13" s="1"/>
  <c r="H663" i="13"/>
  <c r="J663" i="13"/>
  <c r="D664" i="13"/>
  <c r="I664" i="13" s="1"/>
  <c r="E664" i="13"/>
  <c r="H664" i="13"/>
  <c r="J664" i="13"/>
  <c r="D665" i="13"/>
  <c r="E665" i="13"/>
  <c r="L665" i="13" s="1"/>
  <c r="H665" i="13"/>
  <c r="J665" i="13"/>
  <c r="D666" i="13"/>
  <c r="E666" i="13"/>
  <c r="H666" i="13"/>
  <c r="J666" i="13"/>
  <c r="D667" i="13"/>
  <c r="E667" i="13"/>
  <c r="O667" i="13" s="1"/>
  <c r="H667" i="13"/>
  <c r="J667" i="13"/>
  <c r="D668" i="13"/>
  <c r="I668" i="13" s="1"/>
  <c r="E668" i="13"/>
  <c r="H668" i="13"/>
  <c r="J668" i="13"/>
  <c r="D669" i="13"/>
  <c r="S669" i="13" s="1"/>
  <c r="E669" i="13"/>
  <c r="H669" i="13"/>
  <c r="J669" i="13"/>
  <c r="D670" i="13"/>
  <c r="E670" i="13"/>
  <c r="H670" i="13"/>
  <c r="J670" i="13"/>
  <c r="D671" i="13"/>
  <c r="S671" i="13" s="1"/>
  <c r="E671" i="13"/>
  <c r="H671" i="13"/>
  <c r="J671" i="13"/>
  <c r="D672" i="13"/>
  <c r="I672" i="13" s="1"/>
  <c r="E672" i="13"/>
  <c r="K672" i="13" s="1"/>
  <c r="P672" i="13" s="1"/>
  <c r="H672" i="13"/>
  <c r="J672" i="13"/>
  <c r="D673" i="13"/>
  <c r="E673" i="13"/>
  <c r="H673" i="13"/>
  <c r="J673" i="13"/>
  <c r="D674" i="13"/>
  <c r="E674" i="13"/>
  <c r="H674" i="13"/>
  <c r="J674" i="13"/>
  <c r="D675" i="13"/>
  <c r="E675" i="13"/>
  <c r="U675" i="13" s="1"/>
  <c r="H675" i="13"/>
  <c r="J675" i="13"/>
  <c r="D676" i="13"/>
  <c r="E676" i="13"/>
  <c r="H676" i="13"/>
  <c r="J676" i="13"/>
  <c r="D677" i="13"/>
  <c r="E677" i="13"/>
  <c r="H677" i="13"/>
  <c r="J677" i="13"/>
  <c r="D678" i="13"/>
  <c r="E678" i="13"/>
  <c r="U678" i="13" s="1"/>
  <c r="H678" i="13"/>
  <c r="J678" i="13"/>
  <c r="D679" i="13"/>
  <c r="I679" i="13" s="1"/>
  <c r="E679" i="13"/>
  <c r="H679" i="13"/>
  <c r="J679" i="13"/>
  <c r="D680" i="13"/>
  <c r="E680" i="13"/>
  <c r="R680" i="13" s="1"/>
  <c r="H680" i="13"/>
  <c r="J680" i="13"/>
  <c r="D681" i="13"/>
  <c r="I681" i="13" s="1"/>
  <c r="E681" i="13"/>
  <c r="H681" i="13"/>
  <c r="J681" i="13"/>
  <c r="D682" i="13"/>
  <c r="I682" i="13" s="1"/>
  <c r="E682" i="13"/>
  <c r="T682" i="13" s="1"/>
  <c r="H682" i="13"/>
  <c r="J682" i="13"/>
  <c r="D683" i="13"/>
  <c r="E683" i="13"/>
  <c r="L683" i="13" s="1"/>
  <c r="H683" i="13"/>
  <c r="J683" i="13"/>
  <c r="D684" i="13"/>
  <c r="I684" i="13" s="1"/>
  <c r="E684" i="13"/>
  <c r="H684" i="13"/>
  <c r="J684" i="13"/>
  <c r="D685" i="13"/>
  <c r="I685" i="13" s="1"/>
  <c r="E685" i="13"/>
  <c r="O685" i="13" s="1"/>
  <c r="H685" i="13"/>
  <c r="J685" i="13"/>
  <c r="D686" i="13"/>
  <c r="I686" i="13" s="1"/>
  <c r="E686" i="13"/>
  <c r="K686" i="13" s="1"/>
  <c r="P686" i="13" s="1"/>
  <c r="H686" i="13"/>
  <c r="J686" i="13"/>
  <c r="D687" i="13"/>
  <c r="I687" i="13" s="1"/>
  <c r="E687" i="13"/>
  <c r="T687" i="13" s="1"/>
  <c r="H687" i="13"/>
  <c r="J687" i="13"/>
  <c r="D688" i="13"/>
  <c r="I688" i="13" s="1"/>
  <c r="E688" i="13"/>
  <c r="L688" i="13" s="1"/>
  <c r="H688" i="13"/>
  <c r="J688" i="13"/>
  <c r="D689" i="13"/>
  <c r="I689" i="13" s="1"/>
  <c r="E689" i="13"/>
  <c r="Q689" i="13" s="1"/>
  <c r="H689" i="13"/>
  <c r="J689" i="13"/>
  <c r="D690" i="13"/>
  <c r="I690" i="13" s="1"/>
  <c r="E690" i="13"/>
  <c r="M690" i="13" s="1"/>
  <c r="H690" i="13"/>
  <c r="J690" i="13"/>
  <c r="D691" i="13"/>
  <c r="E691" i="13"/>
  <c r="H691" i="13"/>
  <c r="J691" i="13"/>
  <c r="D692" i="13"/>
  <c r="I692" i="13" s="1"/>
  <c r="E692" i="13"/>
  <c r="H692" i="13"/>
  <c r="J692" i="13"/>
  <c r="D693" i="13"/>
  <c r="E693" i="13"/>
  <c r="F693" i="13" s="1"/>
  <c r="H693" i="13"/>
  <c r="J693" i="13"/>
  <c r="D694" i="13"/>
  <c r="I694" i="13" s="1"/>
  <c r="E694" i="13"/>
  <c r="H694" i="13"/>
  <c r="J694" i="13"/>
  <c r="D695" i="13"/>
  <c r="E695" i="13"/>
  <c r="F695" i="13" s="1"/>
  <c r="H695" i="13"/>
  <c r="J695" i="13"/>
  <c r="D696" i="13"/>
  <c r="E696" i="13"/>
  <c r="H696" i="13"/>
  <c r="J696" i="13"/>
  <c r="D697" i="13"/>
  <c r="E697" i="13"/>
  <c r="H697" i="13"/>
  <c r="J697" i="13"/>
  <c r="D698" i="13"/>
  <c r="I698" i="13" s="1"/>
  <c r="E698" i="13"/>
  <c r="H698" i="13"/>
  <c r="J698" i="13"/>
  <c r="D699" i="13"/>
  <c r="E699" i="13"/>
  <c r="F699" i="13" s="1"/>
  <c r="H699" i="13"/>
  <c r="J699" i="13"/>
  <c r="D700" i="13"/>
  <c r="E700" i="13"/>
  <c r="M700" i="13" s="1"/>
  <c r="H700" i="13"/>
  <c r="J700" i="13"/>
  <c r="D701" i="13"/>
  <c r="E701" i="13"/>
  <c r="F701" i="13" s="1"/>
  <c r="H701" i="13"/>
  <c r="J701" i="13"/>
  <c r="D702" i="13"/>
  <c r="I702" i="13" s="1"/>
  <c r="E702" i="13"/>
  <c r="U702" i="13" s="1"/>
  <c r="H702" i="13"/>
  <c r="J702" i="13"/>
  <c r="D703" i="13"/>
  <c r="E703" i="13"/>
  <c r="M703" i="13" s="1"/>
  <c r="H703" i="13"/>
  <c r="J703" i="13"/>
  <c r="D704" i="13"/>
  <c r="E704" i="13"/>
  <c r="G704" i="13" s="1"/>
  <c r="H704" i="13"/>
  <c r="J704" i="13"/>
  <c r="D705" i="13"/>
  <c r="E705" i="13"/>
  <c r="M705" i="13" s="1"/>
  <c r="H705" i="13"/>
  <c r="J705" i="13"/>
  <c r="D706" i="13"/>
  <c r="E706" i="13"/>
  <c r="H706" i="13"/>
  <c r="J706" i="13"/>
  <c r="D707" i="13"/>
  <c r="E707" i="13"/>
  <c r="H707" i="13"/>
  <c r="J707" i="13"/>
  <c r="D708" i="13"/>
  <c r="I708" i="13" s="1"/>
  <c r="E708" i="13"/>
  <c r="U708" i="13" s="1"/>
  <c r="H708" i="13"/>
  <c r="J708" i="13"/>
  <c r="D709" i="13"/>
  <c r="E709" i="13"/>
  <c r="M709" i="13" s="1"/>
  <c r="H709" i="13"/>
  <c r="J709" i="13"/>
  <c r="D710" i="13"/>
  <c r="E710" i="13"/>
  <c r="G710" i="13" s="1"/>
  <c r="H710" i="13"/>
  <c r="J710" i="13"/>
  <c r="D711" i="13"/>
  <c r="E711" i="13"/>
  <c r="F711" i="13" s="1"/>
  <c r="H711" i="13"/>
  <c r="J711" i="13"/>
  <c r="D712" i="13"/>
  <c r="E712" i="13"/>
  <c r="H712" i="13"/>
  <c r="J712" i="13"/>
  <c r="D713" i="13"/>
  <c r="E713" i="13"/>
  <c r="H713" i="13"/>
  <c r="J713" i="13"/>
  <c r="D714" i="13"/>
  <c r="E714" i="13"/>
  <c r="H714" i="13"/>
  <c r="J714" i="13"/>
  <c r="D715" i="13"/>
  <c r="S715" i="13" s="1"/>
  <c r="E715" i="13"/>
  <c r="F715" i="13" s="1"/>
  <c r="H715" i="13"/>
  <c r="J715" i="13"/>
  <c r="D716" i="13"/>
  <c r="I716" i="13" s="1"/>
  <c r="E716" i="13"/>
  <c r="H716" i="13"/>
  <c r="J716" i="13"/>
  <c r="D717" i="13"/>
  <c r="I717" i="13" s="1"/>
  <c r="E717" i="13"/>
  <c r="H717" i="13"/>
  <c r="J717" i="13"/>
  <c r="D718" i="13"/>
  <c r="I718" i="13" s="1"/>
  <c r="E718" i="13"/>
  <c r="H718" i="13"/>
  <c r="J718" i="13"/>
  <c r="D719" i="13"/>
  <c r="E719" i="13"/>
  <c r="H719" i="13"/>
  <c r="J719" i="13"/>
  <c r="D720" i="13"/>
  <c r="E720" i="13"/>
  <c r="H720" i="13"/>
  <c r="J720" i="13"/>
  <c r="D721" i="13"/>
  <c r="E721" i="13"/>
  <c r="H721" i="13"/>
  <c r="J721" i="13"/>
  <c r="D722" i="13"/>
  <c r="I722" i="13" s="1"/>
  <c r="E722" i="13"/>
  <c r="O722" i="13" s="1"/>
  <c r="H722" i="13"/>
  <c r="J722" i="13"/>
  <c r="D723" i="13"/>
  <c r="E723" i="13"/>
  <c r="Q723" i="13" s="1"/>
  <c r="H723" i="13"/>
  <c r="J723" i="13"/>
  <c r="D724" i="13"/>
  <c r="E724" i="13"/>
  <c r="T724" i="13" s="1"/>
  <c r="H724" i="13"/>
  <c r="J724" i="13"/>
  <c r="D725" i="13"/>
  <c r="E725" i="13"/>
  <c r="U725" i="13" s="1"/>
  <c r="H725" i="13"/>
  <c r="J725" i="13"/>
  <c r="D726" i="13"/>
  <c r="E726" i="13"/>
  <c r="K726" i="13" s="1"/>
  <c r="P726" i="13" s="1"/>
  <c r="H726" i="13"/>
  <c r="J726" i="13"/>
  <c r="D727" i="13"/>
  <c r="E727" i="13"/>
  <c r="H727" i="13"/>
  <c r="J727" i="13"/>
  <c r="D728" i="13"/>
  <c r="E728" i="13"/>
  <c r="H728" i="13"/>
  <c r="J728" i="13"/>
  <c r="D729" i="13"/>
  <c r="I729" i="13" s="1"/>
  <c r="E729" i="13"/>
  <c r="H729" i="13"/>
  <c r="J729" i="13"/>
  <c r="D730" i="13"/>
  <c r="E730" i="13"/>
  <c r="L730" i="13" s="1"/>
  <c r="H730" i="13"/>
  <c r="J730" i="13"/>
  <c r="D731" i="13"/>
  <c r="S731" i="13" s="1"/>
  <c r="E731" i="13"/>
  <c r="H731" i="13"/>
  <c r="J731" i="13"/>
  <c r="D732" i="13"/>
  <c r="E732" i="13"/>
  <c r="H732" i="13"/>
  <c r="J732" i="13"/>
  <c r="D733" i="13"/>
  <c r="E733" i="13"/>
  <c r="H733" i="13"/>
  <c r="J733" i="13"/>
  <c r="D734" i="13"/>
  <c r="I734" i="13" s="1"/>
  <c r="E734" i="13"/>
  <c r="H734" i="13"/>
  <c r="J734" i="13"/>
  <c r="D735" i="13"/>
  <c r="E735" i="13"/>
  <c r="L735" i="13" s="1"/>
  <c r="H735" i="13"/>
  <c r="J735" i="13"/>
  <c r="D736" i="13"/>
  <c r="I736" i="13" s="1"/>
  <c r="E736" i="13"/>
  <c r="H736" i="13"/>
  <c r="J736" i="13"/>
  <c r="D737" i="13"/>
  <c r="I737" i="13" s="1"/>
  <c r="E737" i="13"/>
  <c r="R737" i="13" s="1"/>
  <c r="H737" i="13"/>
  <c r="J737" i="13"/>
  <c r="D738" i="13"/>
  <c r="I738" i="13" s="1"/>
  <c r="E738" i="13"/>
  <c r="K738" i="13" s="1"/>
  <c r="P738" i="13" s="1"/>
  <c r="H738" i="13"/>
  <c r="J738" i="13"/>
  <c r="D739" i="13"/>
  <c r="E739" i="13"/>
  <c r="V739" i="13" s="1"/>
  <c r="W739" i="13" s="1"/>
  <c r="H739" i="13"/>
  <c r="J739" i="13"/>
  <c r="D740" i="13"/>
  <c r="E740" i="13"/>
  <c r="H740" i="13"/>
  <c r="J740" i="13"/>
  <c r="D741" i="13"/>
  <c r="E741" i="13"/>
  <c r="F741" i="13" s="1"/>
  <c r="H741" i="13"/>
  <c r="J741" i="13"/>
  <c r="D742" i="13"/>
  <c r="I742" i="13" s="1"/>
  <c r="E742" i="13"/>
  <c r="H742" i="13"/>
  <c r="J742" i="13"/>
  <c r="D743" i="13"/>
  <c r="E743" i="13"/>
  <c r="H743" i="13"/>
  <c r="J743" i="13"/>
  <c r="D744" i="13"/>
  <c r="E744" i="13"/>
  <c r="H744" i="13"/>
  <c r="J744" i="13"/>
  <c r="D745" i="13"/>
  <c r="E745" i="13"/>
  <c r="H745" i="13"/>
  <c r="J745" i="13"/>
  <c r="D746" i="13"/>
  <c r="I746" i="13" s="1"/>
  <c r="E746" i="13"/>
  <c r="U746" i="13" s="1"/>
  <c r="H746" i="13"/>
  <c r="J746" i="13"/>
  <c r="D747" i="13"/>
  <c r="I747" i="13" s="1"/>
  <c r="E747" i="13"/>
  <c r="G747" i="13" s="1"/>
  <c r="H747" i="13"/>
  <c r="J747" i="13"/>
  <c r="D748" i="13"/>
  <c r="I748" i="13" s="1"/>
  <c r="E748" i="13"/>
  <c r="H748" i="13"/>
  <c r="J748" i="13"/>
  <c r="D749" i="13"/>
  <c r="E749" i="13"/>
  <c r="H749" i="13"/>
  <c r="J749" i="13"/>
  <c r="D750" i="13"/>
  <c r="I750" i="13" s="1"/>
  <c r="E750" i="13"/>
  <c r="G750" i="13" s="1"/>
  <c r="H750" i="13"/>
  <c r="J750" i="13"/>
  <c r="D751" i="13"/>
  <c r="E751" i="13"/>
  <c r="H751" i="13"/>
  <c r="J751" i="13"/>
  <c r="D752" i="13"/>
  <c r="E752" i="13"/>
  <c r="H752" i="13"/>
  <c r="J752" i="13"/>
  <c r="D753" i="13"/>
  <c r="I753" i="13" s="1"/>
  <c r="E753" i="13"/>
  <c r="L753" i="13" s="1"/>
  <c r="H753" i="13"/>
  <c r="J753" i="13"/>
  <c r="D754" i="13"/>
  <c r="I754" i="13" s="1"/>
  <c r="E754" i="13"/>
  <c r="H754" i="13"/>
  <c r="J754" i="13"/>
  <c r="D755" i="13"/>
  <c r="S755" i="13" s="1"/>
  <c r="E755" i="13"/>
  <c r="M755" i="13" s="1"/>
  <c r="H755" i="13"/>
  <c r="J755" i="13"/>
  <c r="D756" i="13"/>
  <c r="I756" i="13" s="1"/>
  <c r="E756" i="13"/>
  <c r="H756" i="13"/>
  <c r="J756" i="13"/>
  <c r="D757" i="13"/>
  <c r="I757" i="13" s="1"/>
  <c r="E757" i="13"/>
  <c r="K757" i="13" s="1"/>
  <c r="P757" i="13" s="1"/>
  <c r="H757" i="13"/>
  <c r="J757" i="13"/>
  <c r="D758" i="13"/>
  <c r="I758" i="13" s="1"/>
  <c r="E758" i="13"/>
  <c r="H758" i="13"/>
  <c r="J758" i="13"/>
  <c r="D759" i="13"/>
  <c r="E759" i="13"/>
  <c r="H759" i="13"/>
  <c r="J759" i="13"/>
  <c r="D760" i="13"/>
  <c r="E760" i="13"/>
  <c r="T760" i="13" s="1"/>
  <c r="H760" i="13"/>
  <c r="J760" i="13"/>
  <c r="D761" i="13"/>
  <c r="E761" i="13"/>
  <c r="L761" i="13" s="1"/>
  <c r="H761" i="13"/>
  <c r="J761" i="13"/>
  <c r="D762" i="13"/>
  <c r="I762" i="13" s="1"/>
  <c r="E762" i="13"/>
  <c r="G762" i="13" s="1"/>
  <c r="H762" i="13"/>
  <c r="J762" i="13"/>
  <c r="D763" i="13"/>
  <c r="I763" i="13" s="1"/>
  <c r="E763" i="13"/>
  <c r="L763" i="13" s="1"/>
  <c r="H763" i="13"/>
  <c r="J763" i="13"/>
  <c r="D764" i="13"/>
  <c r="E764" i="13"/>
  <c r="O764" i="13" s="1"/>
  <c r="H764" i="13"/>
  <c r="J764" i="13"/>
  <c r="D765" i="13"/>
  <c r="I765" i="13" s="1"/>
  <c r="E765" i="13"/>
  <c r="G765" i="13" s="1"/>
  <c r="H765" i="13"/>
  <c r="J765" i="13"/>
  <c r="D766" i="13"/>
  <c r="I766" i="13" s="1"/>
  <c r="E766" i="13"/>
  <c r="H766" i="13"/>
  <c r="J766" i="13"/>
  <c r="D767" i="13"/>
  <c r="E767" i="13"/>
  <c r="H767" i="13"/>
  <c r="J767" i="13"/>
  <c r="D768" i="13"/>
  <c r="E768" i="13"/>
  <c r="H768" i="13"/>
  <c r="J768" i="13"/>
  <c r="D769" i="13"/>
  <c r="E769" i="13"/>
  <c r="T769" i="13" s="1"/>
  <c r="H769" i="13"/>
  <c r="J769" i="13"/>
  <c r="D770" i="13"/>
  <c r="E770" i="13"/>
  <c r="H770" i="13"/>
  <c r="J770" i="13"/>
  <c r="D771" i="13"/>
  <c r="I771" i="13" s="1"/>
  <c r="E771" i="13"/>
  <c r="V771" i="13" s="1"/>
  <c r="W771" i="13" s="1"/>
  <c r="H771" i="13"/>
  <c r="J771" i="13"/>
  <c r="D772" i="13"/>
  <c r="I772" i="13" s="1"/>
  <c r="E772" i="13"/>
  <c r="R772" i="13" s="1"/>
  <c r="H772" i="13"/>
  <c r="J772" i="13"/>
  <c r="D773" i="13"/>
  <c r="E773" i="13"/>
  <c r="H773" i="13"/>
  <c r="J773" i="13"/>
  <c r="D774" i="13"/>
  <c r="E774" i="13"/>
  <c r="H774" i="13"/>
  <c r="J774" i="13"/>
  <c r="D775" i="13"/>
  <c r="E775" i="13"/>
  <c r="H775" i="13"/>
  <c r="J775" i="13"/>
  <c r="D776" i="13"/>
  <c r="I776" i="13" s="1"/>
  <c r="E776" i="13"/>
  <c r="H776" i="13"/>
  <c r="J776" i="13"/>
  <c r="D777" i="13"/>
  <c r="S777" i="13" s="1"/>
  <c r="E777" i="13"/>
  <c r="G777" i="13" s="1"/>
  <c r="H777" i="13"/>
  <c r="J777" i="13"/>
  <c r="D778" i="13"/>
  <c r="E778" i="13"/>
  <c r="H778" i="13"/>
  <c r="J778" i="13"/>
  <c r="D779" i="13"/>
  <c r="I779" i="13" s="1"/>
  <c r="E779" i="13"/>
  <c r="N779" i="13" s="1"/>
  <c r="H779" i="13"/>
  <c r="J779" i="13"/>
  <c r="D780" i="13"/>
  <c r="E780" i="13"/>
  <c r="G780" i="13" s="1"/>
  <c r="H780" i="13"/>
  <c r="J780" i="13"/>
  <c r="D781" i="13"/>
  <c r="E781" i="13"/>
  <c r="H781" i="13"/>
  <c r="J781" i="13"/>
  <c r="D782" i="13"/>
  <c r="E782" i="13"/>
  <c r="H782" i="13"/>
  <c r="J782" i="13"/>
  <c r="D783" i="13"/>
  <c r="E783" i="13"/>
  <c r="H783" i="13"/>
  <c r="J783" i="13"/>
  <c r="D784" i="13"/>
  <c r="E784" i="13"/>
  <c r="H784" i="13"/>
  <c r="J784" i="13"/>
  <c r="D785" i="13"/>
  <c r="E785" i="13"/>
  <c r="H785" i="13"/>
  <c r="J785" i="13"/>
  <c r="D786" i="13"/>
  <c r="I786" i="13" s="1"/>
  <c r="E786" i="13"/>
  <c r="R786" i="13" s="1"/>
  <c r="H786" i="13"/>
  <c r="J786" i="13"/>
  <c r="D787" i="13"/>
  <c r="E787" i="13"/>
  <c r="M787" i="13" s="1"/>
  <c r="H787" i="13"/>
  <c r="J787" i="13"/>
  <c r="D788" i="13"/>
  <c r="E788" i="13"/>
  <c r="G788" i="13" s="1"/>
  <c r="H788" i="13"/>
  <c r="J788" i="13"/>
  <c r="D789" i="13"/>
  <c r="E789" i="13"/>
  <c r="H789" i="13"/>
  <c r="J789" i="13"/>
  <c r="D790" i="13"/>
  <c r="E790" i="13"/>
  <c r="H790" i="13"/>
  <c r="J790" i="13"/>
  <c r="D791" i="13"/>
  <c r="E791" i="13"/>
  <c r="V791" i="13" s="1"/>
  <c r="W791" i="13" s="1"/>
  <c r="H791" i="13"/>
  <c r="J791" i="13"/>
  <c r="D792" i="13"/>
  <c r="E792" i="13"/>
  <c r="U792" i="13" s="1"/>
  <c r="H792" i="13"/>
  <c r="J792" i="13"/>
  <c r="D793" i="13"/>
  <c r="E793" i="13"/>
  <c r="H793" i="13"/>
  <c r="J793" i="13"/>
  <c r="D794" i="13"/>
  <c r="I794" i="13" s="1"/>
  <c r="E794" i="13"/>
  <c r="H794" i="13"/>
  <c r="J794" i="13"/>
  <c r="D795" i="13"/>
  <c r="I795" i="13" s="1"/>
  <c r="E795" i="13"/>
  <c r="Q795" i="13" s="1"/>
  <c r="H795" i="13"/>
  <c r="J795" i="13"/>
  <c r="D796" i="13"/>
  <c r="E796" i="13"/>
  <c r="H796" i="13"/>
  <c r="J796" i="13"/>
  <c r="D797" i="13"/>
  <c r="S797" i="13" s="1"/>
  <c r="E797" i="13"/>
  <c r="F797" i="13" s="1"/>
  <c r="H797" i="13"/>
  <c r="J797" i="13"/>
  <c r="D798" i="13"/>
  <c r="I798" i="13" s="1"/>
  <c r="E798" i="13"/>
  <c r="H798" i="13"/>
  <c r="J798" i="13"/>
  <c r="D799" i="13"/>
  <c r="E799" i="13"/>
  <c r="H799" i="13"/>
  <c r="J799" i="13"/>
  <c r="D800" i="13"/>
  <c r="E800" i="13"/>
  <c r="T800" i="13" s="1"/>
  <c r="H800" i="13"/>
  <c r="J800" i="13"/>
  <c r="D801" i="13"/>
  <c r="E801" i="13"/>
  <c r="U801" i="13" s="1"/>
  <c r="H801" i="13"/>
  <c r="J801" i="13"/>
  <c r="D802" i="13"/>
  <c r="E802" i="13"/>
  <c r="H802" i="13"/>
  <c r="J802" i="13"/>
  <c r="D803" i="13"/>
  <c r="E803" i="13"/>
  <c r="H803" i="13"/>
  <c r="J803" i="13"/>
  <c r="D804" i="13"/>
  <c r="S804" i="13" s="1"/>
  <c r="E804" i="13"/>
  <c r="Q804" i="13" s="1"/>
  <c r="H804" i="13"/>
  <c r="J804" i="13"/>
  <c r="D805" i="13"/>
  <c r="S805" i="13" s="1"/>
  <c r="E805" i="13"/>
  <c r="N805" i="13" s="1"/>
  <c r="H805" i="13"/>
  <c r="J805" i="13"/>
  <c r="D806" i="13"/>
  <c r="I806" i="13" s="1"/>
  <c r="E806" i="13"/>
  <c r="H806" i="13"/>
  <c r="J806" i="13"/>
  <c r="D807" i="13"/>
  <c r="E807" i="13"/>
  <c r="T807" i="13" s="1"/>
  <c r="H807" i="13"/>
  <c r="J807" i="13"/>
  <c r="D808" i="13"/>
  <c r="S808" i="13" s="1"/>
  <c r="E808" i="13"/>
  <c r="G808" i="13" s="1"/>
  <c r="H808" i="13"/>
  <c r="J808" i="13"/>
  <c r="D809" i="13"/>
  <c r="S809" i="13" s="1"/>
  <c r="E809" i="13"/>
  <c r="H809" i="13"/>
  <c r="J809" i="13"/>
  <c r="D810" i="13"/>
  <c r="I810" i="13" s="1"/>
  <c r="E810" i="13"/>
  <c r="H810" i="13"/>
  <c r="J810" i="13"/>
  <c r="D811" i="13"/>
  <c r="I811" i="13" s="1"/>
  <c r="E811" i="13"/>
  <c r="H811" i="13"/>
  <c r="J811" i="13"/>
  <c r="D812" i="13"/>
  <c r="I812" i="13" s="1"/>
  <c r="E812" i="13"/>
  <c r="T812" i="13" s="1"/>
  <c r="H812" i="13"/>
  <c r="J812" i="13"/>
  <c r="D813" i="13"/>
  <c r="S813" i="13" s="1"/>
  <c r="E813" i="13"/>
  <c r="H813" i="13"/>
  <c r="J813" i="13"/>
  <c r="D814" i="13"/>
  <c r="E814" i="13"/>
  <c r="Q814" i="13" s="1"/>
  <c r="H814" i="13"/>
  <c r="J814" i="13"/>
  <c r="D815" i="13"/>
  <c r="E815" i="13"/>
  <c r="M815" i="13" s="1"/>
  <c r="H815" i="13"/>
  <c r="J815" i="13"/>
  <c r="D816" i="13"/>
  <c r="E816" i="13"/>
  <c r="G816" i="13" s="1"/>
  <c r="H816" i="13"/>
  <c r="J816" i="13"/>
  <c r="D817" i="13"/>
  <c r="E817" i="13"/>
  <c r="N817" i="13" s="1"/>
  <c r="H817" i="13"/>
  <c r="J817" i="13"/>
  <c r="D818" i="13"/>
  <c r="E818" i="13"/>
  <c r="K818" i="13" s="1"/>
  <c r="P818" i="13" s="1"/>
  <c r="H818" i="13"/>
  <c r="J818" i="13"/>
  <c r="D819" i="13"/>
  <c r="E819" i="13"/>
  <c r="T819" i="13" s="1"/>
  <c r="H819" i="13"/>
  <c r="J819" i="13"/>
  <c r="D820" i="13"/>
  <c r="I820" i="13" s="1"/>
  <c r="E820" i="13"/>
  <c r="H820" i="13"/>
  <c r="J820" i="13"/>
  <c r="D821" i="13"/>
  <c r="E821" i="13"/>
  <c r="H821" i="13"/>
  <c r="J821" i="13"/>
  <c r="D822" i="13"/>
  <c r="E822" i="13"/>
  <c r="Q822" i="13" s="1"/>
  <c r="H822" i="13"/>
  <c r="J822" i="13"/>
  <c r="D823" i="13"/>
  <c r="I823" i="13" s="1"/>
  <c r="E823" i="13"/>
  <c r="T823" i="13" s="1"/>
  <c r="H823" i="13"/>
  <c r="J823" i="13"/>
  <c r="D824" i="13"/>
  <c r="E824" i="13"/>
  <c r="K824" i="13" s="1"/>
  <c r="P824" i="13" s="1"/>
  <c r="H824" i="13"/>
  <c r="J824" i="13"/>
  <c r="D825" i="13"/>
  <c r="E825" i="13"/>
  <c r="H825" i="13"/>
  <c r="J825" i="13"/>
  <c r="D826" i="13"/>
  <c r="I826" i="13" s="1"/>
  <c r="E826" i="13"/>
  <c r="G826" i="13" s="1"/>
  <c r="H826" i="13"/>
  <c r="J826" i="13"/>
  <c r="D827" i="13"/>
  <c r="I827" i="13" s="1"/>
  <c r="E827" i="13"/>
  <c r="H827" i="13"/>
  <c r="J827" i="13"/>
  <c r="D828" i="13"/>
  <c r="S828" i="13" s="1"/>
  <c r="E828" i="13"/>
  <c r="G828" i="13" s="1"/>
  <c r="H828" i="13"/>
  <c r="J828" i="13"/>
  <c r="D829" i="13"/>
  <c r="E829" i="13"/>
  <c r="G829" i="13" s="1"/>
  <c r="H829" i="13"/>
  <c r="J829" i="13"/>
  <c r="D830" i="13"/>
  <c r="E830" i="13"/>
  <c r="H830" i="13"/>
  <c r="J830" i="13"/>
  <c r="D831" i="13"/>
  <c r="I831" i="13" s="1"/>
  <c r="E831" i="13"/>
  <c r="T831" i="13" s="1"/>
  <c r="H831" i="13"/>
  <c r="J831" i="13"/>
  <c r="D832" i="13"/>
  <c r="I832" i="13" s="1"/>
  <c r="E832" i="13"/>
  <c r="Q832" i="13" s="1"/>
  <c r="H832" i="13"/>
  <c r="J832" i="13"/>
  <c r="D833" i="13"/>
  <c r="E833" i="13"/>
  <c r="G833" i="13" s="1"/>
  <c r="H833" i="13"/>
  <c r="J833" i="13"/>
  <c r="D834" i="13"/>
  <c r="E834" i="13"/>
  <c r="Q834" i="13" s="1"/>
  <c r="H834" i="13"/>
  <c r="J834" i="13"/>
  <c r="D835" i="13"/>
  <c r="E835" i="13"/>
  <c r="H835" i="13"/>
  <c r="J835" i="13"/>
  <c r="D836" i="13"/>
  <c r="S836" i="13" s="1"/>
  <c r="E836" i="13"/>
  <c r="G836" i="13" s="1"/>
  <c r="H836" i="13"/>
  <c r="J836" i="13"/>
  <c r="D837" i="13"/>
  <c r="E837" i="13"/>
  <c r="H837" i="13"/>
  <c r="J837" i="13"/>
  <c r="D838" i="13"/>
  <c r="I838" i="13" s="1"/>
  <c r="E838" i="13"/>
  <c r="G838" i="13" s="1"/>
  <c r="H838" i="13"/>
  <c r="J838" i="13"/>
  <c r="D839" i="13"/>
  <c r="I839" i="13" s="1"/>
  <c r="E839" i="13"/>
  <c r="H839" i="13"/>
  <c r="J839" i="13"/>
  <c r="D840" i="13"/>
  <c r="E840" i="13"/>
  <c r="H840" i="13"/>
  <c r="J840" i="13"/>
  <c r="D841" i="13"/>
  <c r="E841" i="13"/>
  <c r="U841" i="13" s="1"/>
  <c r="H841" i="13"/>
  <c r="J841" i="13"/>
  <c r="D842" i="13"/>
  <c r="I842" i="13" s="1"/>
  <c r="E842" i="13"/>
  <c r="T842" i="13" s="1"/>
  <c r="H842" i="13"/>
  <c r="J842" i="13"/>
  <c r="D843" i="13"/>
  <c r="E843" i="13"/>
  <c r="H843" i="13"/>
  <c r="J843" i="13"/>
  <c r="D844" i="13"/>
  <c r="S844" i="13" s="1"/>
  <c r="E844" i="13"/>
  <c r="H844" i="13"/>
  <c r="J844" i="13"/>
  <c r="D845" i="13"/>
  <c r="E845" i="13"/>
  <c r="H845" i="13"/>
  <c r="J845" i="13"/>
  <c r="D846" i="13"/>
  <c r="E846" i="13"/>
  <c r="L846" i="13" s="1"/>
  <c r="H846" i="13"/>
  <c r="J846" i="13"/>
  <c r="D847" i="13"/>
  <c r="E847" i="13"/>
  <c r="R847" i="13" s="1"/>
  <c r="H847" i="13"/>
  <c r="J847" i="13"/>
  <c r="D848" i="13"/>
  <c r="E848" i="13"/>
  <c r="H848" i="13"/>
  <c r="J848" i="13"/>
  <c r="D849" i="13"/>
  <c r="I849" i="13" s="1"/>
  <c r="E849" i="13"/>
  <c r="Q849" i="13" s="1"/>
  <c r="H849" i="13"/>
  <c r="J849" i="13"/>
  <c r="D850" i="13"/>
  <c r="E850" i="13"/>
  <c r="H850" i="13"/>
  <c r="J850" i="13"/>
  <c r="D851" i="13"/>
  <c r="E851" i="13"/>
  <c r="H851" i="13"/>
  <c r="J851" i="13"/>
  <c r="D852" i="13"/>
  <c r="S852" i="13" s="1"/>
  <c r="E852" i="13"/>
  <c r="T852" i="13" s="1"/>
  <c r="H852" i="13"/>
  <c r="J852" i="13"/>
  <c r="D853" i="13"/>
  <c r="I853" i="13" s="1"/>
  <c r="E853" i="13"/>
  <c r="H853" i="13"/>
  <c r="J853" i="13"/>
  <c r="D854" i="13"/>
  <c r="E854" i="13"/>
  <c r="V854" i="13" s="1"/>
  <c r="W854" i="13" s="1"/>
  <c r="H854" i="13"/>
  <c r="J854" i="13"/>
  <c r="D855" i="13"/>
  <c r="I855" i="13" s="1"/>
  <c r="E855" i="13"/>
  <c r="H855" i="13"/>
  <c r="J855" i="13"/>
  <c r="D856" i="13"/>
  <c r="E856" i="13"/>
  <c r="G856" i="13" s="1"/>
  <c r="H856" i="13"/>
  <c r="J856" i="13"/>
  <c r="D857" i="13"/>
  <c r="E857" i="13"/>
  <c r="U857" i="13" s="1"/>
  <c r="H857" i="13"/>
  <c r="J857" i="13"/>
  <c r="D858" i="13"/>
  <c r="E858" i="13"/>
  <c r="V858" i="13" s="1"/>
  <c r="W858" i="13" s="1"/>
  <c r="H858" i="13"/>
  <c r="J858" i="13"/>
  <c r="D859" i="13"/>
  <c r="E859" i="13"/>
  <c r="M859" i="13" s="1"/>
  <c r="H859" i="13"/>
  <c r="J859" i="13"/>
  <c r="D860" i="13"/>
  <c r="E860" i="13"/>
  <c r="Q860" i="13" s="1"/>
  <c r="H860" i="13"/>
  <c r="J860" i="13"/>
  <c r="D861" i="13"/>
  <c r="I861" i="13" s="1"/>
  <c r="E861" i="13"/>
  <c r="R861" i="13" s="1"/>
  <c r="H861" i="13"/>
  <c r="J861" i="13"/>
  <c r="D862" i="13"/>
  <c r="E862" i="13"/>
  <c r="H862" i="13"/>
  <c r="J862" i="13"/>
  <c r="D863" i="13"/>
  <c r="E863" i="13"/>
  <c r="H863" i="13"/>
  <c r="J863" i="13"/>
  <c r="D864" i="13"/>
  <c r="S864" i="13" s="1"/>
  <c r="E864" i="13"/>
  <c r="T864" i="13" s="1"/>
  <c r="H864" i="13"/>
  <c r="J864" i="13"/>
  <c r="D865" i="13"/>
  <c r="E865" i="13"/>
  <c r="M865" i="13" s="1"/>
  <c r="H865" i="13"/>
  <c r="J865" i="13"/>
  <c r="D866" i="13"/>
  <c r="E866" i="13"/>
  <c r="M866" i="13" s="1"/>
  <c r="H866" i="13"/>
  <c r="J866" i="13"/>
  <c r="D867" i="13"/>
  <c r="I867" i="13" s="1"/>
  <c r="E867" i="13"/>
  <c r="M867" i="13" s="1"/>
  <c r="H867" i="13"/>
  <c r="J867" i="13"/>
  <c r="D868" i="13"/>
  <c r="S868" i="13" s="1"/>
  <c r="E868" i="13"/>
  <c r="T868" i="13" s="1"/>
  <c r="H868" i="13"/>
  <c r="J868" i="13"/>
  <c r="D869" i="13"/>
  <c r="E869" i="13"/>
  <c r="Q869" i="13" s="1"/>
  <c r="H869" i="13"/>
  <c r="J869" i="13"/>
  <c r="D870" i="13"/>
  <c r="E870" i="13"/>
  <c r="L870" i="13" s="1"/>
  <c r="H870" i="13"/>
  <c r="J870" i="13"/>
  <c r="D871" i="13"/>
  <c r="E871" i="13"/>
  <c r="H871" i="13"/>
  <c r="J871" i="13"/>
  <c r="D872" i="13"/>
  <c r="E872" i="13"/>
  <c r="H872" i="13"/>
  <c r="J872" i="13"/>
  <c r="D873" i="13"/>
  <c r="I873" i="13" s="1"/>
  <c r="E873" i="13"/>
  <c r="K873" i="13" s="1"/>
  <c r="P873" i="13" s="1"/>
  <c r="H873" i="13"/>
  <c r="J873" i="13"/>
  <c r="D874" i="13"/>
  <c r="E874" i="13"/>
  <c r="V874" i="13" s="1"/>
  <c r="W874" i="13" s="1"/>
  <c r="H874" i="13"/>
  <c r="J874" i="13"/>
  <c r="D875" i="13"/>
  <c r="E875" i="13"/>
  <c r="M875" i="13" s="1"/>
  <c r="H875" i="13"/>
  <c r="J875" i="13"/>
  <c r="D876" i="13"/>
  <c r="S876" i="13" s="1"/>
  <c r="E876" i="13"/>
  <c r="F876" i="13" s="1"/>
  <c r="H876" i="13"/>
  <c r="J876" i="13"/>
  <c r="D877" i="13"/>
  <c r="S877" i="13" s="1"/>
  <c r="E877" i="13"/>
  <c r="H877" i="13"/>
  <c r="J877" i="13"/>
  <c r="D878" i="13"/>
  <c r="E878" i="13"/>
  <c r="H878" i="13"/>
  <c r="J878" i="13"/>
  <c r="D879" i="13"/>
  <c r="S879" i="13" s="1"/>
  <c r="E879" i="13"/>
  <c r="Q879" i="13" s="1"/>
  <c r="H879" i="13"/>
  <c r="J879" i="13"/>
  <c r="D880" i="13"/>
  <c r="S880" i="13" s="1"/>
  <c r="E880" i="13"/>
  <c r="H880" i="13"/>
  <c r="J880" i="13"/>
  <c r="D881" i="13"/>
  <c r="S881" i="13" s="1"/>
  <c r="E881" i="13"/>
  <c r="H881" i="13"/>
  <c r="J881" i="13"/>
  <c r="D882" i="13"/>
  <c r="E882" i="13"/>
  <c r="H882" i="13"/>
  <c r="J882" i="13"/>
  <c r="D883" i="13"/>
  <c r="S883" i="13" s="1"/>
  <c r="E883" i="13"/>
  <c r="H883" i="13"/>
  <c r="J883" i="13"/>
  <c r="D884" i="13"/>
  <c r="E884" i="13"/>
  <c r="T884" i="13" s="1"/>
  <c r="H884" i="13"/>
  <c r="J884" i="13"/>
  <c r="D885" i="13"/>
  <c r="E885" i="13"/>
  <c r="H885" i="13"/>
  <c r="J885" i="13"/>
  <c r="D886" i="13"/>
  <c r="E886" i="13"/>
  <c r="L886" i="13" s="1"/>
  <c r="H886" i="13"/>
  <c r="J886" i="13"/>
  <c r="D887" i="13"/>
  <c r="E887" i="13"/>
  <c r="H887" i="13"/>
  <c r="J887" i="13"/>
  <c r="D888" i="13"/>
  <c r="E888" i="13"/>
  <c r="N888" i="13" s="1"/>
  <c r="H888" i="13"/>
  <c r="J888" i="13"/>
  <c r="D889" i="13"/>
  <c r="I889" i="13" s="1"/>
  <c r="E889" i="13"/>
  <c r="K889" i="13" s="1"/>
  <c r="P889" i="13" s="1"/>
  <c r="H889" i="13"/>
  <c r="J889" i="13"/>
  <c r="D890" i="13"/>
  <c r="E890" i="13"/>
  <c r="V890" i="13" s="1"/>
  <c r="W890" i="13" s="1"/>
  <c r="H890" i="13"/>
  <c r="J890" i="13"/>
  <c r="D891" i="13"/>
  <c r="E891" i="13"/>
  <c r="H891" i="13"/>
  <c r="J891" i="13"/>
  <c r="D892" i="13"/>
  <c r="E892" i="13"/>
  <c r="T892" i="13" s="1"/>
  <c r="H892" i="13"/>
  <c r="J892" i="13"/>
  <c r="D893" i="13"/>
  <c r="I893" i="13" s="1"/>
  <c r="E893" i="13"/>
  <c r="R893" i="13" s="1"/>
  <c r="H893" i="13"/>
  <c r="J893" i="13"/>
  <c r="D894" i="13"/>
  <c r="E894" i="13"/>
  <c r="L894" i="13" s="1"/>
  <c r="H894" i="13"/>
  <c r="J894" i="13"/>
  <c r="D895" i="13"/>
  <c r="S895" i="13" s="1"/>
  <c r="E895" i="13"/>
  <c r="Q895" i="13" s="1"/>
  <c r="H895" i="13"/>
  <c r="J895" i="13"/>
  <c r="D896" i="13"/>
  <c r="E896" i="13"/>
  <c r="O896" i="13" s="1"/>
  <c r="H896" i="13"/>
  <c r="J896" i="13"/>
  <c r="D897" i="13"/>
  <c r="I897" i="13" s="1"/>
  <c r="E897" i="13"/>
  <c r="Q897" i="13" s="1"/>
  <c r="H897" i="13"/>
  <c r="J897" i="13"/>
  <c r="D898" i="13"/>
  <c r="E898" i="13"/>
  <c r="H898" i="13"/>
  <c r="J898" i="13"/>
  <c r="D899" i="13"/>
  <c r="E899" i="13"/>
  <c r="H899" i="13"/>
  <c r="J899" i="13"/>
  <c r="D900" i="13"/>
  <c r="E900" i="13"/>
  <c r="F900" i="13" s="1"/>
  <c r="H900" i="13"/>
  <c r="J900" i="13"/>
  <c r="D901" i="13"/>
  <c r="I901" i="13" s="1"/>
  <c r="E901" i="13"/>
  <c r="M901" i="13" s="1"/>
  <c r="H901" i="13"/>
  <c r="J901" i="13"/>
  <c r="D902" i="13"/>
  <c r="E902" i="13"/>
  <c r="V902" i="13" s="1"/>
  <c r="W902" i="13" s="1"/>
  <c r="H902" i="13"/>
  <c r="J902" i="13"/>
  <c r="D903" i="13"/>
  <c r="S903" i="13" s="1"/>
  <c r="E903" i="13"/>
  <c r="H903" i="13"/>
  <c r="J903" i="13"/>
  <c r="D904" i="13"/>
  <c r="S904" i="13" s="1"/>
  <c r="E904" i="13"/>
  <c r="N904" i="13" s="1"/>
  <c r="H904" i="13"/>
  <c r="J904" i="13"/>
  <c r="D905" i="13"/>
  <c r="I905" i="13" s="1"/>
  <c r="E905" i="13"/>
  <c r="U905" i="13" s="1"/>
  <c r="H905" i="13"/>
  <c r="J905" i="13"/>
  <c r="D906" i="13"/>
  <c r="E906" i="13"/>
  <c r="V906" i="13" s="1"/>
  <c r="W906" i="13" s="1"/>
  <c r="H906" i="13"/>
  <c r="J906" i="13"/>
  <c r="D907" i="13"/>
  <c r="E907" i="13"/>
  <c r="H907" i="13"/>
  <c r="J907" i="13"/>
  <c r="D908" i="13"/>
  <c r="E908" i="13"/>
  <c r="H908" i="13"/>
  <c r="J908" i="13"/>
  <c r="D909" i="13"/>
  <c r="I909" i="13" s="1"/>
  <c r="E909" i="13"/>
  <c r="H909" i="13"/>
  <c r="J909" i="13"/>
  <c r="D910" i="13"/>
  <c r="E910" i="13"/>
  <c r="L910" i="13" s="1"/>
  <c r="H910" i="13"/>
  <c r="J910" i="13"/>
  <c r="D911" i="13"/>
  <c r="E911" i="13"/>
  <c r="R911" i="13" s="1"/>
  <c r="H911" i="13"/>
  <c r="J911" i="13"/>
  <c r="D912" i="13"/>
  <c r="E912" i="13"/>
  <c r="G912" i="13" s="1"/>
  <c r="H912" i="13"/>
  <c r="J912" i="13"/>
  <c r="D913" i="13"/>
  <c r="I913" i="13" s="1"/>
  <c r="E913" i="13"/>
  <c r="U913" i="13" s="1"/>
  <c r="H913" i="13"/>
  <c r="J913" i="13"/>
  <c r="D914" i="13"/>
  <c r="E914" i="13"/>
  <c r="H914" i="13"/>
  <c r="J914" i="13"/>
  <c r="D915" i="13"/>
  <c r="I915" i="13" s="1"/>
  <c r="E915" i="13"/>
  <c r="M915" i="13" s="1"/>
  <c r="H915" i="13"/>
  <c r="J915" i="13"/>
  <c r="D916" i="13"/>
  <c r="S916" i="13" s="1"/>
  <c r="E916" i="13"/>
  <c r="T916" i="13" s="1"/>
  <c r="H916" i="13"/>
  <c r="J916" i="13"/>
  <c r="D917" i="13"/>
  <c r="S917" i="13" s="1"/>
  <c r="E917" i="13"/>
  <c r="M917" i="13" s="1"/>
  <c r="H917" i="13"/>
  <c r="J917" i="13"/>
  <c r="D918" i="13"/>
  <c r="E918" i="13"/>
  <c r="L918" i="13" s="1"/>
  <c r="H918" i="13"/>
  <c r="J918" i="13"/>
  <c r="D919" i="13"/>
  <c r="I919" i="13" s="1"/>
  <c r="E919" i="13"/>
  <c r="H919" i="13"/>
  <c r="J919" i="13"/>
  <c r="D920" i="13"/>
  <c r="E920" i="13"/>
  <c r="H920" i="13"/>
  <c r="J920" i="13"/>
  <c r="D921" i="13"/>
  <c r="E921" i="13"/>
  <c r="H921" i="13"/>
  <c r="J921" i="13"/>
  <c r="D922" i="13"/>
  <c r="E922" i="13"/>
  <c r="V922" i="13" s="1"/>
  <c r="W922" i="13" s="1"/>
  <c r="H922" i="13"/>
  <c r="J922" i="13"/>
  <c r="D923" i="13"/>
  <c r="E923" i="13"/>
  <c r="L923" i="13" s="1"/>
  <c r="H923" i="13"/>
  <c r="J923" i="13"/>
  <c r="D924" i="13"/>
  <c r="S924" i="13" s="1"/>
  <c r="E924" i="13"/>
  <c r="F924" i="13" s="1"/>
  <c r="H924" i="13"/>
  <c r="J924" i="13"/>
  <c r="D925" i="13"/>
  <c r="S925" i="13" s="1"/>
  <c r="E925" i="13"/>
  <c r="R925" i="13" s="1"/>
  <c r="H925" i="13"/>
  <c r="J925" i="13"/>
  <c r="D926" i="13"/>
  <c r="E926" i="13"/>
  <c r="H926" i="13"/>
  <c r="J926" i="13"/>
  <c r="D927" i="13"/>
  <c r="E927" i="13"/>
  <c r="L927" i="13" s="1"/>
  <c r="H927" i="13"/>
  <c r="J927" i="13"/>
  <c r="D928" i="13"/>
  <c r="E928" i="13"/>
  <c r="T928" i="13" s="1"/>
  <c r="H928" i="13"/>
  <c r="J928" i="13"/>
  <c r="D929" i="13"/>
  <c r="S929" i="13" s="1"/>
  <c r="E929" i="13"/>
  <c r="H929" i="13"/>
  <c r="J929" i="13"/>
  <c r="D930" i="13"/>
  <c r="E930" i="13"/>
  <c r="T930" i="13" s="1"/>
  <c r="H930" i="13"/>
  <c r="J930" i="13"/>
  <c r="D931" i="13"/>
  <c r="E931" i="13"/>
  <c r="Q931" i="13" s="1"/>
  <c r="H931" i="13"/>
  <c r="J931" i="13"/>
  <c r="D932" i="13"/>
  <c r="E932" i="13"/>
  <c r="H932" i="13"/>
  <c r="J932" i="13"/>
  <c r="D933" i="13"/>
  <c r="E933" i="13"/>
  <c r="H933" i="13"/>
  <c r="J933" i="13"/>
  <c r="D934" i="13"/>
  <c r="S934" i="13" s="1"/>
  <c r="E934" i="13"/>
  <c r="K934" i="13" s="1"/>
  <c r="P934" i="13" s="1"/>
  <c r="H934" i="13"/>
  <c r="J934" i="13"/>
  <c r="D935" i="13"/>
  <c r="E935" i="13"/>
  <c r="F935" i="13" s="1"/>
  <c r="H935" i="13"/>
  <c r="J935" i="13"/>
  <c r="D936" i="13"/>
  <c r="E936" i="13"/>
  <c r="H936" i="13"/>
  <c r="J936" i="13"/>
  <c r="D937" i="13"/>
  <c r="E937" i="13"/>
  <c r="Q937" i="13" s="1"/>
  <c r="H937" i="13"/>
  <c r="J937" i="13"/>
  <c r="D938" i="13"/>
  <c r="E938" i="13"/>
  <c r="U938" i="13" s="1"/>
  <c r="H938" i="13"/>
  <c r="J938" i="13"/>
  <c r="D939" i="13"/>
  <c r="I939" i="13" s="1"/>
  <c r="E939" i="13"/>
  <c r="F939" i="13" s="1"/>
  <c r="H939" i="13"/>
  <c r="J939" i="13"/>
  <c r="D940" i="13"/>
  <c r="S940" i="13" s="1"/>
  <c r="E940" i="13"/>
  <c r="H940" i="13"/>
  <c r="J940" i="13"/>
  <c r="D941" i="13"/>
  <c r="I941" i="13" s="1"/>
  <c r="E941" i="13"/>
  <c r="Q941" i="13" s="1"/>
  <c r="H941" i="13"/>
  <c r="J941" i="13"/>
  <c r="D942" i="13"/>
  <c r="E942" i="13"/>
  <c r="F942" i="13" s="1"/>
  <c r="H942" i="13"/>
  <c r="J942" i="13"/>
  <c r="D943" i="13"/>
  <c r="E943" i="13"/>
  <c r="H943" i="13"/>
  <c r="J943" i="13"/>
  <c r="D944" i="13"/>
  <c r="E944" i="13"/>
  <c r="H944" i="13"/>
  <c r="J944" i="13"/>
  <c r="D945" i="13"/>
  <c r="I945" i="13" s="1"/>
  <c r="E945" i="13"/>
  <c r="H945" i="13"/>
  <c r="J945" i="13"/>
  <c r="D946" i="13"/>
  <c r="S946" i="13" s="1"/>
  <c r="E946" i="13"/>
  <c r="K946" i="13" s="1"/>
  <c r="P946" i="13" s="1"/>
  <c r="H946" i="13"/>
  <c r="J946" i="13"/>
  <c r="D947" i="13"/>
  <c r="I947" i="13" s="1"/>
  <c r="E947" i="13"/>
  <c r="F947" i="13" s="1"/>
  <c r="H947" i="13"/>
  <c r="J947" i="13"/>
  <c r="D948" i="13"/>
  <c r="E948" i="13"/>
  <c r="G948" i="13" s="1"/>
  <c r="H948" i="13"/>
  <c r="J948" i="13"/>
  <c r="D949" i="13"/>
  <c r="E949" i="13"/>
  <c r="H949" i="13"/>
  <c r="J949" i="13"/>
  <c r="D950" i="13"/>
  <c r="S950" i="13" s="1"/>
  <c r="E950" i="13"/>
  <c r="R950" i="13" s="1"/>
  <c r="H950" i="13"/>
  <c r="J950" i="13"/>
  <c r="D951" i="13"/>
  <c r="I951" i="13" s="1"/>
  <c r="E951" i="13"/>
  <c r="N951" i="13" s="1"/>
  <c r="H951" i="13"/>
  <c r="J951" i="13"/>
  <c r="D952" i="13"/>
  <c r="E952" i="13"/>
  <c r="M952" i="13" s="1"/>
  <c r="H952" i="13"/>
  <c r="J952" i="13"/>
  <c r="D953" i="13"/>
  <c r="E953" i="13"/>
  <c r="H953" i="13"/>
  <c r="J953" i="13"/>
  <c r="D954" i="13"/>
  <c r="E954" i="13"/>
  <c r="V954" i="13" s="1"/>
  <c r="W954" i="13" s="1"/>
  <c r="H954" i="13"/>
  <c r="J954" i="13"/>
  <c r="D955" i="13"/>
  <c r="I955" i="13" s="1"/>
  <c r="E955" i="13"/>
  <c r="N955" i="13" s="1"/>
  <c r="H955" i="13"/>
  <c r="J955" i="13"/>
  <c r="D956" i="13"/>
  <c r="S956" i="13" s="1"/>
  <c r="E956" i="13"/>
  <c r="H956" i="13"/>
  <c r="J956" i="13"/>
  <c r="D957" i="13"/>
  <c r="E957" i="13"/>
  <c r="H957" i="13"/>
  <c r="J957" i="13"/>
  <c r="D958" i="13"/>
  <c r="S958" i="13" s="1"/>
  <c r="E958" i="13"/>
  <c r="O958" i="13" s="1"/>
  <c r="H958" i="13"/>
  <c r="J958" i="13"/>
  <c r="D959" i="13"/>
  <c r="E959" i="13"/>
  <c r="F959" i="13" s="1"/>
  <c r="H959" i="13"/>
  <c r="J959" i="13"/>
  <c r="D960" i="13"/>
  <c r="E960" i="13"/>
  <c r="H960" i="13"/>
  <c r="J960" i="13"/>
  <c r="D961" i="13"/>
  <c r="E961" i="13"/>
  <c r="H961" i="13"/>
  <c r="J961" i="13"/>
  <c r="D962" i="13"/>
  <c r="S962" i="13" s="1"/>
  <c r="E962" i="13"/>
  <c r="R962" i="13" s="1"/>
  <c r="H962" i="13"/>
  <c r="J962" i="13"/>
  <c r="D963" i="13"/>
  <c r="I963" i="13" s="1"/>
  <c r="E963" i="13"/>
  <c r="H963" i="13"/>
  <c r="J963" i="13"/>
  <c r="D964" i="13"/>
  <c r="E964" i="13"/>
  <c r="F964" i="13" s="1"/>
  <c r="H964" i="13"/>
  <c r="J964" i="13"/>
  <c r="D965" i="13"/>
  <c r="E965" i="13"/>
  <c r="N965" i="13" s="1"/>
  <c r="H965" i="13"/>
  <c r="J965" i="13"/>
  <c r="D966" i="13"/>
  <c r="S966" i="13" s="1"/>
  <c r="E966" i="13"/>
  <c r="V966" i="13" s="1"/>
  <c r="W966" i="13" s="1"/>
  <c r="H966" i="13"/>
  <c r="J966" i="13"/>
  <c r="D967" i="13"/>
  <c r="I967" i="13" s="1"/>
  <c r="E967" i="13"/>
  <c r="R967" i="13" s="1"/>
  <c r="H967" i="13"/>
  <c r="J967" i="13"/>
  <c r="D968" i="13"/>
  <c r="S968" i="13" s="1"/>
  <c r="E968" i="13"/>
  <c r="H968" i="13"/>
  <c r="J968" i="13"/>
  <c r="D969" i="13"/>
  <c r="E969" i="13"/>
  <c r="N969" i="13" s="1"/>
  <c r="H969" i="13"/>
  <c r="J969" i="13"/>
  <c r="D970" i="13"/>
  <c r="E970" i="13"/>
  <c r="H970" i="13"/>
  <c r="J970" i="13"/>
  <c r="D971" i="13"/>
  <c r="E971" i="13"/>
  <c r="H971" i="13"/>
  <c r="J971" i="13"/>
  <c r="D972" i="13"/>
  <c r="S972" i="13" s="1"/>
  <c r="E972" i="13"/>
  <c r="F972" i="13" s="1"/>
  <c r="H972" i="13"/>
  <c r="J972" i="13"/>
  <c r="D973" i="13"/>
  <c r="E973" i="13"/>
  <c r="V973" i="13" s="1"/>
  <c r="W973" i="13" s="1"/>
  <c r="H973" i="13"/>
  <c r="J973" i="13"/>
  <c r="D974" i="13"/>
  <c r="S974" i="13" s="1"/>
  <c r="E974" i="13"/>
  <c r="N974" i="13" s="1"/>
  <c r="H974" i="13"/>
  <c r="J974" i="13"/>
  <c r="D975" i="13"/>
  <c r="E975" i="13"/>
  <c r="F975" i="13" s="1"/>
  <c r="H975" i="13"/>
  <c r="J975" i="13"/>
  <c r="D976" i="13"/>
  <c r="E976" i="13"/>
  <c r="H976" i="13"/>
  <c r="J976" i="13"/>
  <c r="D977" i="13"/>
  <c r="I977" i="13" s="1"/>
  <c r="E977" i="13"/>
  <c r="L977" i="13" s="1"/>
  <c r="H977" i="13"/>
  <c r="J977" i="13"/>
  <c r="D978" i="13"/>
  <c r="E978" i="13"/>
  <c r="T978" i="13" s="1"/>
  <c r="H978" i="13"/>
  <c r="J978" i="13"/>
  <c r="D979" i="13"/>
  <c r="S979" i="13" s="1"/>
  <c r="E979" i="13"/>
  <c r="Q979" i="13" s="1"/>
  <c r="H979" i="13"/>
  <c r="J979" i="13"/>
  <c r="D980" i="13"/>
  <c r="E980" i="13"/>
  <c r="F980" i="13" s="1"/>
  <c r="H980" i="13"/>
  <c r="J980" i="13"/>
  <c r="D981" i="13"/>
  <c r="E981" i="13"/>
  <c r="T981" i="13" s="1"/>
  <c r="H981" i="13"/>
  <c r="J981" i="13"/>
  <c r="D982" i="13"/>
  <c r="S982" i="13" s="1"/>
  <c r="E982" i="13"/>
  <c r="T982" i="13" s="1"/>
  <c r="H982" i="13"/>
  <c r="J982" i="13"/>
  <c r="D983" i="13"/>
  <c r="I983" i="13" s="1"/>
  <c r="E983" i="13"/>
  <c r="H983" i="13"/>
  <c r="J983" i="13"/>
  <c r="D984" i="13"/>
  <c r="S984" i="13" s="1"/>
  <c r="E984" i="13"/>
  <c r="G984" i="13" s="1"/>
  <c r="H984" i="13"/>
  <c r="J984" i="13"/>
  <c r="D985" i="13"/>
  <c r="E985" i="13"/>
  <c r="Q985" i="13" s="1"/>
  <c r="H985" i="13"/>
  <c r="J985" i="13"/>
  <c r="D986" i="13"/>
  <c r="I986" i="13" s="1"/>
  <c r="E986" i="13"/>
  <c r="L986" i="13" s="1"/>
  <c r="H986" i="13"/>
  <c r="J986" i="13"/>
  <c r="D987" i="13"/>
  <c r="E987" i="13"/>
  <c r="Q987" i="13" s="1"/>
  <c r="H987" i="13"/>
  <c r="J987" i="13"/>
  <c r="D988" i="13"/>
  <c r="I988" i="13" s="1"/>
  <c r="E988" i="13"/>
  <c r="U988" i="13" s="1"/>
  <c r="H988" i="13"/>
  <c r="J988" i="13"/>
  <c r="D989" i="13"/>
  <c r="E989" i="13"/>
  <c r="V989" i="13" s="1"/>
  <c r="W989" i="13" s="1"/>
  <c r="H989" i="13"/>
  <c r="J989" i="13"/>
  <c r="D990" i="13"/>
  <c r="I990" i="13" s="1"/>
  <c r="E990" i="13"/>
  <c r="R990" i="13" s="1"/>
  <c r="H990" i="13"/>
  <c r="J990" i="13"/>
  <c r="D991" i="13"/>
  <c r="S991" i="13" s="1"/>
  <c r="E991" i="13"/>
  <c r="G991" i="13" s="1"/>
  <c r="H991" i="13"/>
  <c r="J991" i="13"/>
  <c r="D992" i="13"/>
  <c r="I992" i="13" s="1"/>
  <c r="E992" i="13"/>
  <c r="H992" i="13"/>
  <c r="J992" i="13"/>
  <c r="D993" i="13"/>
  <c r="S993" i="13" s="1"/>
  <c r="E993" i="13"/>
  <c r="G993" i="13" s="1"/>
  <c r="H993" i="13"/>
  <c r="J993" i="13"/>
  <c r="D994" i="13"/>
  <c r="I994" i="13" s="1"/>
  <c r="E994" i="13"/>
  <c r="H994" i="13"/>
  <c r="J994" i="13"/>
  <c r="D995" i="13"/>
  <c r="S995" i="13" s="1"/>
  <c r="E995" i="13"/>
  <c r="H995" i="13"/>
  <c r="J995" i="13"/>
  <c r="D996" i="13"/>
  <c r="I996" i="13" s="1"/>
  <c r="E996" i="13"/>
  <c r="H996" i="13"/>
  <c r="J996" i="13"/>
  <c r="D997" i="13"/>
  <c r="S997" i="13" s="1"/>
  <c r="E997" i="13"/>
  <c r="Q997" i="13" s="1"/>
  <c r="H997" i="13"/>
  <c r="J997" i="13"/>
  <c r="D998" i="13"/>
  <c r="I998" i="13" s="1"/>
  <c r="E998" i="13"/>
  <c r="T998" i="13" s="1"/>
  <c r="H998" i="13"/>
  <c r="J998" i="13"/>
  <c r="D999" i="13"/>
  <c r="S999" i="13" s="1"/>
  <c r="E999" i="13"/>
  <c r="H999" i="13"/>
  <c r="J999" i="13"/>
  <c r="D1000" i="13"/>
  <c r="I1000" i="13" s="1"/>
  <c r="E1000" i="13"/>
  <c r="H1000" i="13"/>
  <c r="J1000" i="13"/>
  <c r="E3" i="13"/>
  <c r="F3" i="13" s="1"/>
  <c r="H3" i="13"/>
  <c r="D3" i="13"/>
  <c r="F420" i="13" l="1"/>
  <c r="T6" i="13"/>
  <c r="G188" i="13"/>
  <c r="K411" i="13"/>
  <c r="P411" i="13" s="1"/>
  <c r="M436" i="13"/>
  <c r="N795" i="13"/>
  <c r="M737" i="13"/>
  <c r="I876" i="13"/>
  <c r="Q262" i="13"/>
  <c r="G126" i="13"/>
  <c r="F985" i="13"/>
  <c r="T93" i="13"/>
  <c r="S4" i="13"/>
  <c r="Q176" i="13"/>
  <c r="F925" i="13"/>
  <c r="T342" i="13"/>
  <c r="I178" i="13"/>
  <c r="O448" i="13"/>
  <c r="R415" i="13"/>
  <c r="T280" i="13"/>
  <c r="G227" i="13"/>
  <c r="K688" i="13"/>
  <c r="P688" i="13" s="1"/>
  <c r="M323" i="13"/>
  <c r="G771" i="13"/>
  <c r="Q737" i="13"/>
  <c r="R584" i="13"/>
  <c r="Q388" i="13"/>
  <c r="R96" i="13"/>
  <c r="N737" i="13"/>
  <c r="Q448" i="13"/>
  <c r="K386" i="13"/>
  <c r="P386" i="13" s="1"/>
  <c r="U159" i="13"/>
  <c r="F997" i="13"/>
  <c r="K795" i="13"/>
  <c r="P795" i="13" s="1"/>
  <c r="G102" i="13"/>
  <c r="R11" i="13"/>
  <c r="U814" i="13"/>
  <c r="I530" i="13"/>
  <c r="U332" i="13"/>
  <c r="O11" i="13"/>
  <c r="V831" i="13"/>
  <c r="W831" i="13" s="1"/>
  <c r="Q629" i="13"/>
  <c r="U486" i="13"/>
  <c r="U379" i="13"/>
  <c r="F172" i="13"/>
  <c r="U126" i="13"/>
  <c r="U528" i="13"/>
  <c r="S708" i="13"/>
  <c r="R448" i="13"/>
  <c r="K408" i="13"/>
  <c r="P408" i="13" s="1"/>
  <c r="O379" i="13"/>
  <c r="M261" i="13"/>
  <c r="F204" i="13"/>
  <c r="S126" i="13"/>
  <c r="V259" i="13"/>
  <c r="W259" i="13" s="1"/>
  <c r="K955" i="13"/>
  <c r="P955" i="13" s="1"/>
  <c r="G946" i="13"/>
  <c r="G685" i="13"/>
  <c r="U667" i="13"/>
  <c r="N520" i="13"/>
  <c r="O386" i="13"/>
  <c r="T379" i="13"/>
  <c r="G368" i="13"/>
  <c r="U265" i="13"/>
  <c r="F261" i="13"/>
  <c r="U259" i="13"/>
  <c r="N109" i="13"/>
  <c r="Q11" i="13"/>
  <c r="T705" i="13"/>
  <c r="Q667" i="13"/>
  <c r="N418" i="13"/>
  <c r="Q265" i="13"/>
  <c r="S624" i="13"/>
  <c r="N578" i="13"/>
  <c r="N196" i="13"/>
  <c r="T181" i="13"/>
  <c r="U172" i="13"/>
  <c r="S105" i="13"/>
  <c r="N12" i="13"/>
  <c r="N55" i="13"/>
  <c r="T989" i="13"/>
  <c r="I619" i="13"/>
  <c r="L418" i="13"/>
  <c r="O382" i="13"/>
  <c r="I968" i="13"/>
  <c r="U869" i="13"/>
  <c r="M807" i="13"/>
  <c r="U695" i="13"/>
  <c r="Q663" i="13"/>
  <c r="L622" i="13"/>
  <c r="U564" i="13"/>
  <c r="T304" i="13"/>
  <c r="I295" i="13"/>
  <c r="N266" i="13"/>
  <c r="G259" i="13"/>
  <c r="K172" i="13"/>
  <c r="P172" i="13" s="1"/>
  <c r="I116" i="13"/>
  <c r="F109" i="13"/>
  <c r="K55" i="13"/>
  <c r="P55" i="13" s="1"/>
  <c r="Q12" i="13"/>
  <c r="I557" i="13"/>
  <c r="V266" i="13"/>
  <c r="W266" i="13" s="1"/>
  <c r="L55" i="13"/>
  <c r="M869" i="13"/>
  <c r="K807" i="13"/>
  <c r="P807" i="13" s="1"/>
  <c r="O780" i="13"/>
  <c r="G705" i="13"/>
  <c r="N649" i="13"/>
  <c r="K622" i="13"/>
  <c r="P622" i="13" s="1"/>
  <c r="V585" i="13"/>
  <c r="W585" i="13" s="1"/>
  <c r="R564" i="13"/>
  <c r="I283" i="13"/>
  <c r="F259" i="13"/>
  <c r="T372" i="13"/>
  <c r="Q372" i="13"/>
  <c r="O372" i="13"/>
  <c r="S266" i="13"/>
  <c r="G892" i="13"/>
  <c r="M846" i="13"/>
  <c r="N741" i="13"/>
  <c r="Q709" i="13"/>
  <c r="O259" i="13"/>
  <c r="O126" i="13"/>
  <c r="L11" i="13"/>
  <c r="U372" i="13"/>
  <c r="T846" i="13"/>
  <c r="T741" i="13"/>
  <c r="S436" i="13"/>
  <c r="O709" i="13"/>
  <c r="Q661" i="13"/>
  <c r="Q648" i="13"/>
  <c r="Q328" i="13"/>
  <c r="N259" i="13"/>
  <c r="V193" i="13"/>
  <c r="W193" i="13" s="1"/>
  <c r="I135" i="13"/>
  <c r="K973" i="13"/>
  <c r="P973" i="13" s="1"/>
  <c r="V952" i="13"/>
  <c r="W952" i="13" s="1"/>
  <c r="U916" i="13"/>
  <c r="V737" i="13"/>
  <c r="W737" i="13" s="1"/>
  <c r="L661" i="13"/>
  <c r="L648" i="13"/>
  <c r="M536" i="13"/>
  <c r="U521" i="13"/>
  <c r="L462" i="13"/>
  <c r="V417" i="13"/>
  <c r="W417" i="13" s="1"/>
  <c r="G372" i="13"/>
  <c r="U335" i="13"/>
  <c r="R261" i="13"/>
  <c r="O144" i="13"/>
  <c r="K126" i="13"/>
  <c r="P126" i="13" s="1"/>
  <c r="N95" i="13"/>
  <c r="I92" i="13"/>
  <c r="R84" i="13"/>
  <c r="S849" i="13"/>
  <c r="O472" i="13"/>
  <c r="N275" i="13"/>
  <c r="V144" i="13"/>
  <c r="W144" i="13" s="1"/>
  <c r="N126" i="13"/>
  <c r="N79" i="13"/>
  <c r="T935" i="13"/>
  <c r="U737" i="13"/>
  <c r="O726" i="13"/>
  <c r="T649" i="13"/>
  <c r="F372" i="13"/>
  <c r="S333" i="13"/>
  <c r="Q261" i="13"/>
  <c r="V93" i="13"/>
  <c r="W93" i="13" s="1"/>
  <c r="O852" i="13"/>
  <c r="Q852" i="13"/>
  <c r="Q830" i="13"/>
  <c r="T830" i="13"/>
  <c r="U830" i="13"/>
  <c r="I201" i="13"/>
  <c r="S201" i="13"/>
  <c r="N771" i="13"/>
  <c r="O771" i="13"/>
  <c r="M771" i="13"/>
  <c r="U771" i="13"/>
  <c r="R741" i="13"/>
  <c r="G741" i="13"/>
  <c r="K741" i="13"/>
  <c r="P741" i="13" s="1"/>
  <c r="M667" i="13"/>
  <c r="G667" i="13"/>
  <c r="K667" i="13"/>
  <c r="P667" i="13" s="1"/>
  <c r="Q574" i="13"/>
  <c r="L574" i="13"/>
  <c r="F400" i="13"/>
  <c r="M400" i="13"/>
  <c r="O400" i="13"/>
  <c r="G139" i="13"/>
  <c r="S96" i="13"/>
  <c r="I96" i="13"/>
  <c r="M30" i="13"/>
  <c r="R30" i="13"/>
  <c r="L638" i="13"/>
  <c r="N638" i="13"/>
  <c r="I556" i="13"/>
  <c r="S556" i="13"/>
  <c r="U552" i="13"/>
  <c r="V552" i="13"/>
  <c r="W552" i="13" s="1"/>
  <c r="I412" i="13"/>
  <c r="S412" i="13"/>
  <c r="K401" i="13"/>
  <c r="P401" i="13" s="1"/>
  <c r="M401" i="13"/>
  <c r="Q340" i="13"/>
  <c r="L340" i="13"/>
  <c r="V340" i="13"/>
  <c r="W340" i="13" s="1"/>
  <c r="N302" i="13"/>
  <c r="L302" i="13"/>
  <c r="Q302" i="13"/>
  <c r="V302" i="13"/>
  <c r="W302" i="13" s="1"/>
  <c r="L243" i="13"/>
  <c r="O243" i="13"/>
  <c r="U243" i="13"/>
  <c r="N231" i="13"/>
  <c r="M231" i="13"/>
  <c r="K968" i="13"/>
  <c r="P968" i="13" s="1"/>
  <c r="L968" i="13"/>
  <c r="R968" i="13"/>
  <c r="U806" i="13"/>
  <c r="M806" i="13"/>
  <c r="O806" i="13"/>
  <c r="R192" i="13"/>
  <c r="M192" i="13"/>
  <c r="L993" i="13"/>
  <c r="R993" i="13"/>
  <c r="U752" i="13"/>
  <c r="M752" i="13"/>
  <c r="O752" i="13"/>
  <c r="F880" i="13"/>
  <c r="T880" i="13"/>
  <c r="Q873" i="13"/>
  <c r="M873" i="13"/>
  <c r="R873" i="13"/>
  <c r="G999" i="13"/>
  <c r="T999" i="13"/>
  <c r="G997" i="13"/>
  <c r="T990" i="13"/>
  <c r="U968" i="13"/>
  <c r="F952" i="13"/>
  <c r="N952" i="13"/>
  <c r="O952" i="13"/>
  <c r="Q905" i="13"/>
  <c r="R905" i="13"/>
  <c r="T803" i="13"/>
  <c r="V803" i="13"/>
  <c r="W803" i="13" s="1"/>
  <c r="U741" i="13"/>
  <c r="N709" i="13"/>
  <c r="F709" i="13"/>
  <c r="K709" i="13"/>
  <c r="P709" i="13" s="1"/>
  <c r="U638" i="13"/>
  <c r="I463" i="13"/>
  <c r="S463" i="13"/>
  <c r="N362" i="13"/>
  <c r="L362" i="13"/>
  <c r="V362" i="13"/>
  <c r="W362" i="13" s="1"/>
  <c r="Q322" i="13"/>
  <c r="U322" i="13"/>
  <c r="N322" i="13"/>
  <c r="O299" i="13"/>
  <c r="F299" i="13"/>
  <c r="L299" i="13"/>
  <c r="N299" i="13"/>
  <c r="Q260" i="13"/>
  <c r="V260" i="13"/>
  <c r="W260" i="13" s="1"/>
  <c r="N97" i="13"/>
  <c r="K97" i="13"/>
  <c r="P97" i="13" s="1"/>
  <c r="U97" i="13"/>
  <c r="M66" i="13"/>
  <c r="N66" i="13"/>
  <c r="G64" i="13"/>
  <c r="Q995" i="13"/>
  <c r="F995" i="13"/>
  <c r="G872" i="13"/>
  <c r="O872" i="13"/>
  <c r="V729" i="13"/>
  <c r="W729" i="13" s="1"/>
  <c r="K729" i="13"/>
  <c r="P729" i="13" s="1"/>
  <c r="T729" i="13"/>
  <c r="K69" i="13"/>
  <c r="P69" i="13" s="1"/>
  <c r="O69" i="13"/>
  <c r="L69" i="13"/>
  <c r="U69" i="13"/>
  <c r="L798" i="13"/>
  <c r="M798" i="13"/>
  <c r="O798" i="13"/>
  <c r="O603" i="13"/>
  <c r="R603" i="13"/>
  <c r="Q603" i="13"/>
  <c r="L501" i="13"/>
  <c r="T501" i="13"/>
  <c r="O501" i="13"/>
  <c r="O754" i="13"/>
  <c r="T754" i="13"/>
  <c r="U557" i="13"/>
  <c r="Q557" i="13"/>
  <c r="V557" i="13"/>
  <c r="W557" i="13" s="1"/>
  <c r="K413" i="13"/>
  <c r="P413" i="13" s="1"/>
  <c r="N413" i="13"/>
  <c r="R413" i="13"/>
  <c r="O413" i="13"/>
  <c r="T413" i="13"/>
  <c r="T288" i="13"/>
  <c r="R288" i="13"/>
  <c r="T993" i="13"/>
  <c r="Q963" i="13"/>
  <c r="R963" i="13"/>
  <c r="I671" i="13"/>
  <c r="M606" i="13"/>
  <c r="N606" i="13"/>
  <c r="T560" i="13"/>
  <c r="F560" i="13"/>
  <c r="N558" i="13"/>
  <c r="Q558" i="13"/>
  <c r="T558" i="13"/>
  <c r="G416" i="13"/>
  <c r="R416" i="13"/>
  <c r="S68" i="13"/>
  <c r="I68" i="13"/>
  <c r="G45" i="13"/>
  <c r="N45" i="13"/>
  <c r="O45" i="13"/>
  <c r="K43" i="13"/>
  <c r="P43" i="13" s="1"/>
  <c r="M43" i="13"/>
  <c r="M825" i="13"/>
  <c r="N825" i="13"/>
  <c r="G770" i="13"/>
  <c r="M770" i="13"/>
  <c r="R770" i="13"/>
  <c r="M573" i="13"/>
  <c r="N573" i="13"/>
  <c r="T781" i="13"/>
  <c r="U781" i="13"/>
  <c r="V781" i="13"/>
  <c r="W781" i="13" s="1"/>
  <c r="T619" i="13"/>
  <c r="N619" i="13"/>
  <c r="K458" i="13"/>
  <c r="P458" i="13" s="1"/>
  <c r="M458" i="13"/>
  <c r="U281" i="13"/>
  <c r="L281" i="13"/>
  <c r="T281" i="13"/>
  <c r="O120" i="13"/>
  <c r="U120" i="13"/>
  <c r="O904" i="13"/>
  <c r="T904" i="13"/>
  <c r="V904" i="13"/>
  <c r="W904" i="13" s="1"/>
  <c r="L990" i="13"/>
  <c r="K917" i="13"/>
  <c r="P917" i="13" s="1"/>
  <c r="O876" i="13"/>
  <c r="Q876" i="13"/>
  <c r="K806" i="13"/>
  <c r="P806" i="13" s="1"/>
  <c r="G778" i="13"/>
  <c r="U778" i="13"/>
  <c r="L774" i="13"/>
  <c r="O774" i="13"/>
  <c r="G995" i="13"/>
  <c r="K993" i="13"/>
  <c r="P993" i="13" s="1"/>
  <c r="S951" i="13"/>
  <c r="Q916" i="13"/>
  <c r="F916" i="13"/>
  <c r="G916" i="13"/>
  <c r="M914" i="13"/>
  <c r="L914" i="13"/>
  <c r="U904" i="13"/>
  <c r="M903" i="13"/>
  <c r="R903" i="13"/>
  <c r="Q903" i="13"/>
  <c r="I865" i="13"/>
  <c r="S865" i="13"/>
  <c r="T798" i="13"/>
  <c r="O755" i="13"/>
  <c r="V755" i="13"/>
  <c r="W755" i="13" s="1"/>
  <c r="T755" i="13"/>
  <c r="M751" i="13"/>
  <c r="K751" i="13"/>
  <c r="P751" i="13" s="1"/>
  <c r="N751" i="13"/>
  <c r="K745" i="13"/>
  <c r="P745" i="13" s="1"/>
  <c r="M745" i="13"/>
  <c r="Q741" i="13"/>
  <c r="L673" i="13"/>
  <c r="M673" i="13"/>
  <c r="V673" i="13"/>
  <c r="W673" i="13" s="1"/>
  <c r="T667" i="13"/>
  <c r="N577" i="13"/>
  <c r="O577" i="13"/>
  <c r="U577" i="13"/>
  <c r="F552" i="13"/>
  <c r="K474" i="13"/>
  <c r="P474" i="13" s="1"/>
  <c r="N474" i="13"/>
  <c r="L474" i="13"/>
  <c r="F278" i="13"/>
  <c r="G185" i="13"/>
  <c r="U180" i="13"/>
  <c r="L180" i="13"/>
  <c r="K869" i="13"/>
  <c r="P869" i="13" s="1"/>
  <c r="F860" i="13"/>
  <c r="K780" i="13"/>
  <c r="P780" i="13" s="1"/>
  <c r="L737" i="13"/>
  <c r="F705" i="13"/>
  <c r="G631" i="13"/>
  <c r="L576" i="13"/>
  <c r="O547" i="13"/>
  <c r="L480" i="13"/>
  <c r="N372" i="13"/>
  <c r="T357" i="13"/>
  <c r="N280" i="13"/>
  <c r="K196" i="13"/>
  <c r="P196" i="13" s="1"/>
  <c r="O63" i="13"/>
  <c r="R13" i="13"/>
  <c r="F564" i="13"/>
  <c r="K372" i="13"/>
  <c r="P372" i="13" s="1"/>
  <c r="T55" i="13"/>
  <c r="F11" i="13"/>
  <c r="U705" i="13"/>
  <c r="V584" i="13"/>
  <c r="W584" i="13" s="1"/>
  <c r="T520" i="13"/>
  <c r="S410" i="13"/>
  <c r="S376" i="13"/>
  <c r="O55" i="13"/>
  <c r="S48" i="13"/>
  <c r="G789" i="13"/>
  <c r="Q789" i="13"/>
  <c r="K789" i="13"/>
  <c r="P789" i="13" s="1"/>
  <c r="N789" i="13"/>
  <c r="V789" i="13"/>
  <c r="W789" i="13" s="1"/>
  <c r="R553" i="13"/>
  <c r="L553" i="13"/>
  <c r="T336" i="13"/>
  <c r="O336" i="13"/>
  <c r="I502" i="13"/>
  <c r="S502" i="13"/>
  <c r="R466" i="13"/>
  <c r="V466" i="13"/>
  <c r="W466" i="13" s="1"/>
  <c r="N466" i="13"/>
  <c r="K466" i="13"/>
  <c r="P466" i="13" s="1"/>
  <c r="F422" i="13"/>
  <c r="N422" i="13"/>
  <c r="G422" i="13"/>
  <c r="O422" i="13"/>
  <c r="K422" i="13"/>
  <c r="P422" i="13" s="1"/>
  <c r="L422" i="13"/>
  <c r="S206" i="13"/>
  <c r="I206" i="13"/>
  <c r="V976" i="13"/>
  <c r="W976" i="13" s="1"/>
  <c r="L976" i="13"/>
  <c r="S873" i="13"/>
  <c r="Q844" i="13"/>
  <c r="R844" i="13"/>
  <c r="K820" i="13"/>
  <c r="P820" i="13" s="1"/>
  <c r="T820" i="13"/>
  <c r="R794" i="13"/>
  <c r="K794" i="13"/>
  <c r="P794" i="13" s="1"/>
  <c r="M794" i="13"/>
  <c r="I770" i="13"/>
  <c r="S770" i="13"/>
  <c r="T503" i="13"/>
  <c r="M503" i="13"/>
  <c r="V209" i="13"/>
  <c r="W209" i="13" s="1"/>
  <c r="U209" i="13"/>
  <c r="I196" i="13"/>
  <c r="S196" i="13"/>
  <c r="U1000" i="13"/>
  <c r="K1000" i="13"/>
  <c r="P1000" i="13" s="1"/>
  <c r="I843" i="13"/>
  <c r="S843" i="13"/>
  <c r="K744" i="13"/>
  <c r="P744" i="13" s="1"/>
  <c r="O744" i="13"/>
  <c r="S59" i="13"/>
  <c r="I59" i="13"/>
  <c r="O174" i="13"/>
  <c r="N174" i="13"/>
  <c r="G174" i="13"/>
  <c r="Q174" i="13"/>
  <c r="L842" i="13"/>
  <c r="Q842" i="13"/>
  <c r="M842" i="13"/>
  <c r="L707" i="13"/>
  <c r="T707" i="13"/>
  <c r="G696" i="13"/>
  <c r="L696" i="13"/>
  <c r="V422" i="13"/>
  <c r="W422" i="13" s="1"/>
  <c r="M402" i="13"/>
  <c r="N402" i="13"/>
  <c r="Q402" i="13"/>
  <c r="G377" i="13"/>
  <c r="U377" i="13"/>
  <c r="Q228" i="13"/>
  <c r="R228" i="13"/>
  <c r="N228" i="13"/>
  <c r="M228" i="13"/>
  <c r="M179" i="13"/>
  <c r="T179" i="13"/>
  <c r="I144" i="13"/>
  <c r="S144" i="13"/>
  <c r="G129" i="13"/>
  <c r="R129" i="13"/>
  <c r="V843" i="13"/>
  <c r="W843" i="13" s="1"/>
  <c r="T843" i="13"/>
  <c r="N848" i="13"/>
  <c r="T848" i="13"/>
  <c r="L659" i="13"/>
  <c r="M659" i="13"/>
  <c r="U960" i="13"/>
  <c r="M960" i="13"/>
  <c r="U956" i="13"/>
  <c r="R956" i="13"/>
  <c r="T956" i="13"/>
  <c r="M811" i="13"/>
  <c r="T811" i="13"/>
  <c r="V811" i="13"/>
  <c r="W811" i="13" s="1"/>
  <c r="R270" i="13"/>
  <c r="T270" i="13"/>
  <c r="N957" i="13"/>
  <c r="T957" i="13"/>
  <c r="U957" i="13"/>
  <c r="V957" i="13"/>
  <c r="W957" i="13" s="1"/>
  <c r="G880" i="13"/>
  <c r="N880" i="13"/>
  <c r="Q880" i="13"/>
  <c r="O880" i="13"/>
  <c r="I847" i="13"/>
  <c r="S847" i="13"/>
  <c r="G810" i="13"/>
  <c r="Q810" i="13"/>
  <c r="T810" i="13"/>
  <c r="S807" i="13"/>
  <c r="I807" i="13"/>
  <c r="G800" i="13"/>
  <c r="L489" i="13"/>
  <c r="O489" i="13"/>
  <c r="T445" i="13"/>
  <c r="G445" i="13"/>
  <c r="G424" i="13"/>
  <c r="V424" i="13"/>
  <c r="W424" i="13" s="1"/>
  <c r="U424" i="13"/>
  <c r="U422" i="13"/>
  <c r="U502" i="13"/>
  <c r="T502" i="13"/>
  <c r="V502" i="13"/>
  <c r="W502" i="13" s="1"/>
  <c r="L939" i="13"/>
  <c r="Q939" i="13"/>
  <c r="T939" i="13"/>
  <c r="S819" i="13"/>
  <c r="I819" i="13"/>
  <c r="V572" i="13"/>
  <c r="W572" i="13" s="1"/>
  <c r="M572" i="13"/>
  <c r="K396" i="13"/>
  <c r="P396" i="13" s="1"/>
  <c r="N396" i="13"/>
  <c r="O396" i="13"/>
  <c r="T396" i="13"/>
  <c r="V777" i="13"/>
  <c r="W777" i="13" s="1"/>
  <c r="N777" i="13"/>
  <c r="T777" i="13"/>
  <c r="I732" i="13"/>
  <c r="S732" i="13"/>
  <c r="F454" i="13"/>
  <c r="L454" i="13"/>
  <c r="U454" i="13"/>
  <c r="N454" i="13"/>
  <c r="O454" i="13"/>
  <c r="G91" i="13"/>
  <c r="Q91" i="13"/>
  <c r="R91" i="13"/>
  <c r="O91" i="13"/>
  <c r="N91" i="13"/>
  <c r="I313" i="13"/>
  <c r="S313" i="13"/>
  <c r="G285" i="13"/>
  <c r="L285" i="13"/>
  <c r="G761" i="13"/>
  <c r="N761" i="13"/>
  <c r="Q504" i="13"/>
  <c r="U504" i="13"/>
  <c r="M460" i="13"/>
  <c r="U460" i="13"/>
  <c r="M350" i="13"/>
  <c r="F350" i="13"/>
  <c r="V350" i="13"/>
  <c r="W350" i="13" s="1"/>
  <c r="G350" i="13"/>
  <c r="L350" i="13"/>
  <c r="S287" i="13"/>
  <c r="I287" i="13"/>
  <c r="T204" i="13"/>
  <c r="Q204" i="13"/>
  <c r="U204" i="13"/>
  <c r="F190" i="13"/>
  <c r="M190" i="13"/>
  <c r="I169" i="13"/>
  <c r="S169" i="13"/>
  <c r="N150" i="13"/>
  <c r="O150" i="13"/>
  <c r="V150" i="13"/>
  <c r="W150" i="13" s="1"/>
  <c r="V92" i="13"/>
  <c r="W92" i="13" s="1"/>
  <c r="F92" i="13"/>
  <c r="T71" i="13"/>
  <c r="N71" i="13"/>
  <c r="Q71" i="13"/>
  <c r="F71" i="13"/>
  <c r="G42" i="13"/>
  <c r="M35" i="13"/>
  <c r="L35" i="13"/>
  <c r="G980" i="13"/>
  <c r="U917" i="13"/>
  <c r="G876" i="13"/>
  <c r="I778" i="13"/>
  <c r="S778" i="13"/>
  <c r="O731" i="13"/>
  <c r="K731" i="13"/>
  <c r="P731" i="13" s="1"/>
  <c r="N673" i="13"/>
  <c r="O673" i="13"/>
  <c r="R639" i="13"/>
  <c r="K624" i="13"/>
  <c r="P624" i="13" s="1"/>
  <c r="N624" i="13"/>
  <c r="F606" i="13"/>
  <c r="V606" i="13"/>
  <c r="W606" i="13" s="1"/>
  <c r="L603" i="13"/>
  <c r="F603" i="13"/>
  <c r="U603" i="13"/>
  <c r="G603" i="13"/>
  <c r="N603" i="13"/>
  <c r="O599" i="13"/>
  <c r="T599" i="13"/>
  <c r="L578" i="13"/>
  <c r="I539" i="13"/>
  <c r="T308" i="13"/>
  <c r="M296" i="13"/>
  <c r="K296" i="13"/>
  <c r="P296" i="13" s="1"/>
  <c r="I267" i="13"/>
  <c r="T255" i="13"/>
  <c r="N255" i="13"/>
  <c r="S152" i="13"/>
  <c r="I152" i="13"/>
  <c r="N83" i="13"/>
  <c r="T83" i="13"/>
  <c r="F83" i="13"/>
  <c r="V72" i="13"/>
  <c r="W72" i="13" s="1"/>
  <c r="O72" i="13"/>
  <c r="F42" i="13"/>
  <c r="O158" i="13"/>
  <c r="U158" i="13"/>
  <c r="F100" i="13"/>
  <c r="N100" i="13"/>
  <c r="I728" i="13"/>
  <c r="S728" i="13"/>
  <c r="V761" i="13"/>
  <c r="W761" i="13" s="1"/>
  <c r="L706" i="13"/>
  <c r="T706" i="13"/>
  <c r="N265" i="13"/>
  <c r="T265" i="13"/>
  <c r="V773" i="13"/>
  <c r="W773" i="13" s="1"/>
  <c r="G773" i="13"/>
  <c r="S771" i="13"/>
  <c r="O995" i="13"/>
  <c r="R917" i="13"/>
  <c r="M671" i="13"/>
  <c r="K671" i="13"/>
  <c r="P671" i="13" s="1"/>
  <c r="U671" i="13"/>
  <c r="G671" i="13"/>
  <c r="O465" i="13"/>
  <c r="M465" i="13"/>
  <c r="N995" i="13"/>
  <c r="Q917" i="13"/>
  <c r="F767" i="13"/>
  <c r="V767" i="13"/>
  <c r="W767" i="13" s="1"/>
  <c r="Q761" i="13"/>
  <c r="V745" i="13"/>
  <c r="W745" i="13" s="1"/>
  <c r="O745" i="13"/>
  <c r="Q745" i="13"/>
  <c r="G688" i="13"/>
  <c r="O688" i="13"/>
  <c r="G663" i="13"/>
  <c r="F663" i="13"/>
  <c r="R663" i="13"/>
  <c r="G658" i="13"/>
  <c r="T658" i="13"/>
  <c r="F638" i="13"/>
  <c r="Q638" i="13"/>
  <c r="N628" i="13"/>
  <c r="K574" i="13"/>
  <c r="P574" i="13" s="1"/>
  <c r="V574" i="13"/>
  <c r="W574" i="13" s="1"/>
  <c r="G418" i="13"/>
  <c r="O418" i="13"/>
  <c r="F408" i="13"/>
  <c r="U408" i="13"/>
  <c r="Q362" i="13"/>
  <c r="R362" i="13"/>
  <c r="U362" i="13"/>
  <c r="U350" i="13"/>
  <c r="K266" i="13"/>
  <c r="P266" i="13" s="1"/>
  <c r="R266" i="13"/>
  <c r="U250" i="13"/>
  <c r="L204" i="13"/>
  <c r="I193" i="13"/>
  <c r="S193" i="13"/>
  <c r="O171" i="13"/>
  <c r="L158" i="13"/>
  <c r="G155" i="13"/>
  <c r="L155" i="13"/>
  <c r="U153" i="13"/>
  <c r="R153" i="13"/>
  <c r="R123" i="13"/>
  <c r="S117" i="13"/>
  <c r="I117" i="13"/>
  <c r="S88" i="13"/>
  <c r="I88" i="13"/>
  <c r="V71" i="13"/>
  <c r="W71" i="13" s="1"/>
  <c r="S60" i="13"/>
  <c r="Q47" i="13"/>
  <c r="G46" i="13"/>
  <c r="K46" i="13"/>
  <c r="P46" i="13" s="1"/>
  <c r="Q651" i="13"/>
  <c r="L651" i="13"/>
  <c r="M246" i="13"/>
  <c r="N246" i="13"/>
  <c r="I228" i="13"/>
  <c r="S228" i="13"/>
  <c r="T692" i="13"/>
  <c r="G692" i="13"/>
  <c r="G814" i="13"/>
  <c r="T814" i="13"/>
  <c r="O567" i="13"/>
  <c r="N567" i="13"/>
  <c r="T488" i="13"/>
  <c r="Q488" i="13"/>
  <c r="G474" i="13"/>
  <c r="O474" i="13"/>
  <c r="Q474" i="13"/>
  <c r="I438" i="13"/>
  <c r="S438" i="13"/>
  <c r="F342" i="13"/>
  <c r="V342" i="13"/>
  <c r="W342" i="13" s="1"/>
  <c r="Q314" i="13"/>
  <c r="V314" i="13"/>
  <c r="W314" i="13" s="1"/>
  <c r="F314" i="13"/>
  <c r="O81" i="13"/>
  <c r="F81" i="13"/>
  <c r="G81" i="13"/>
  <c r="Q81" i="13"/>
  <c r="T47" i="13"/>
  <c r="S820" i="13"/>
  <c r="L784" i="13"/>
  <c r="T784" i="13"/>
  <c r="S977" i="13"/>
  <c r="T876" i="13"/>
  <c r="R869" i="13"/>
  <c r="O795" i="13"/>
  <c r="O761" i="13"/>
  <c r="F755" i="13"/>
  <c r="N755" i="13"/>
  <c r="S682" i="13"/>
  <c r="G677" i="13"/>
  <c r="O677" i="13"/>
  <c r="T673" i="13"/>
  <c r="L628" i="13"/>
  <c r="U501" i="13"/>
  <c r="R501" i="13"/>
  <c r="L497" i="13"/>
  <c r="T497" i="13"/>
  <c r="U474" i="13"/>
  <c r="R382" i="13"/>
  <c r="T382" i="13"/>
  <c r="O350" i="13"/>
  <c r="F328" i="13"/>
  <c r="M328" i="13"/>
  <c r="U299" i="13"/>
  <c r="F245" i="13"/>
  <c r="T245" i="13"/>
  <c r="K204" i="13"/>
  <c r="P204" i="13" s="1"/>
  <c r="U185" i="13"/>
  <c r="S172" i="13"/>
  <c r="L171" i="13"/>
  <c r="K158" i="13"/>
  <c r="P158" i="13" s="1"/>
  <c r="U144" i="13"/>
  <c r="G144" i="13"/>
  <c r="N144" i="13"/>
  <c r="M133" i="13"/>
  <c r="N133" i="13"/>
  <c r="Q133" i="13"/>
  <c r="L123" i="13"/>
  <c r="K100" i="13"/>
  <c r="P100" i="13" s="1"/>
  <c r="U71" i="13"/>
  <c r="N70" i="13"/>
  <c r="U70" i="13"/>
  <c r="F69" i="13"/>
  <c r="M69" i="13"/>
  <c r="N69" i="13"/>
  <c r="V69" i="13"/>
  <c r="W69" i="13" s="1"/>
  <c r="O57" i="13"/>
  <c r="M57" i="13"/>
  <c r="U57" i="13"/>
  <c r="G43" i="13"/>
  <c r="V43" i="13"/>
  <c r="W43" i="13" s="1"/>
  <c r="S26" i="13"/>
  <c r="S776" i="13"/>
  <c r="S756" i="13"/>
  <c r="K737" i="13"/>
  <c r="P737" i="13" s="1"/>
  <c r="O695" i="13"/>
  <c r="Q577" i="13"/>
  <c r="M558" i="13"/>
  <c r="U525" i="13"/>
  <c r="M520" i="13"/>
  <c r="I466" i="13"/>
  <c r="L448" i="13"/>
  <c r="N437" i="13"/>
  <c r="L413" i="13"/>
  <c r="T360" i="13"/>
  <c r="O335" i="13"/>
  <c r="M302" i="13"/>
  <c r="I215" i="13"/>
  <c r="Q192" i="13"/>
  <c r="T737" i="13"/>
  <c r="G737" i="13"/>
  <c r="Q705" i="13"/>
  <c r="N667" i="13"/>
  <c r="F512" i="13"/>
  <c r="G448" i="13"/>
  <c r="U413" i="13"/>
  <c r="G413" i="13"/>
  <c r="G360" i="13"/>
  <c r="G173" i="13"/>
  <c r="V79" i="13"/>
  <c r="W79" i="13" s="1"/>
  <c r="O770" i="13"/>
  <c r="O741" i="13"/>
  <c r="U726" i="13"/>
  <c r="O79" i="13"/>
  <c r="M920" i="13"/>
  <c r="O920" i="13"/>
  <c r="S871" i="13"/>
  <c r="I871" i="13"/>
  <c r="M853" i="13"/>
  <c r="K853" i="13"/>
  <c r="P853" i="13" s="1"/>
  <c r="I456" i="13"/>
  <c r="S456" i="13"/>
  <c r="L414" i="13"/>
  <c r="T414" i="13"/>
  <c r="S302" i="13"/>
  <c r="I302" i="13"/>
  <c r="L609" i="13"/>
  <c r="U609" i="13"/>
  <c r="U516" i="13"/>
  <c r="K516" i="13"/>
  <c r="P516" i="13" s="1"/>
  <c r="K306" i="13"/>
  <c r="P306" i="13" s="1"/>
  <c r="O306" i="13"/>
  <c r="V306" i="13"/>
  <c r="W306" i="13" s="1"/>
  <c r="N306" i="13"/>
  <c r="U306" i="13"/>
  <c r="M287" i="13"/>
  <c r="V287" i="13"/>
  <c r="W287" i="13" s="1"/>
  <c r="I185" i="13"/>
  <c r="S185" i="13"/>
  <c r="U992" i="13"/>
  <c r="L992" i="13"/>
  <c r="R992" i="13"/>
  <c r="V839" i="13"/>
  <c r="W839" i="13" s="1"/>
  <c r="K839" i="13"/>
  <c r="P839" i="13" s="1"/>
  <c r="M839" i="13"/>
  <c r="S518" i="13"/>
  <c r="I518" i="13"/>
  <c r="V470" i="13"/>
  <c r="W470" i="13" s="1"/>
  <c r="O470" i="13"/>
  <c r="F470" i="13"/>
  <c r="T470" i="13"/>
  <c r="G470" i="13"/>
  <c r="O468" i="13"/>
  <c r="T468" i="13"/>
  <c r="N428" i="13"/>
  <c r="O428" i="13"/>
  <c r="L428" i="13"/>
  <c r="M428" i="13"/>
  <c r="R424" i="13"/>
  <c r="T424" i="13"/>
  <c r="M424" i="13"/>
  <c r="K424" i="13"/>
  <c r="P424" i="13" s="1"/>
  <c r="L424" i="13"/>
  <c r="F326" i="13"/>
  <c r="O326" i="13"/>
  <c r="G326" i="13"/>
  <c r="Q326" i="13"/>
  <c r="T326" i="13"/>
  <c r="V326" i="13"/>
  <c r="W326" i="13" s="1"/>
  <c r="M326" i="13"/>
  <c r="K326" i="13"/>
  <c r="P326" i="13" s="1"/>
  <c r="L326" i="13"/>
  <c r="O324" i="13"/>
  <c r="V324" i="13"/>
  <c r="W324" i="13" s="1"/>
  <c r="F324" i="13"/>
  <c r="K324" i="13"/>
  <c r="P324" i="13" s="1"/>
  <c r="N324" i="13"/>
  <c r="R200" i="13"/>
  <c r="F200" i="13"/>
  <c r="Q200" i="13"/>
  <c r="G200" i="13"/>
  <c r="U200" i="13"/>
  <c r="L200" i="13"/>
  <c r="O200" i="13"/>
  <c r="M200" i="13"/>
  <c r="N200" i="13"/>
  <c r="G198" i="13"/>
  <c r="O198" i="13"/>
  <c r="K111" i="13"/>
  <c r="P111" i="13" s="1"/>
  <c r="M111" i="13"/>
  <c r="N111" i="13"/>
  <c r="U111" i="13"/>
  <c r="L111" i="13"/>
  <c r="Q111" i="13"/>
  <c r="V111" i="13"/>
  <c r="W111" i="13" s="1"/>
  <c r="I740" i="13"/>
  <c r="S740" i="13"/>
  <c r="G723" i="13"/>
  <c r="L723" i="13"/>
  <c r="O723" i="13"/>
  <c r="T703" i="13"/>
  <c r="T702" i="13"/>
  <c r="U689" i="13"/>
  <c r="M626" i="13"/>
  <c r="N626" i="13"/>
  <c r="V626" i="13"/>
  <c r="W626" i="13" s="1"/>
  <c r="F626" i="13"/>
  <c r="G482" i="13"/>
  <c r="M482" i="13"/>
  <c r="O482" i="13"/>
  <c r="V482" i="13"/>
  <c r="W482" i="13" s="1"/>
  <c r="K482" i="13"/>
  <c r="P482" i="13" s="1"/>
  <c r="L482" i="13"/>
  <c r="R482" i="13"/>
  <c r="I462" i="13"/>
  <c r="S462" i="13"/>
  <c r="Q424" i="13"/>
  <c r="V368" i="13"/>
  <c r="W368" i="13" s="1"/>
  <c r="K368" i="13"/>
  <c r="P368" i="13" s="1"/>
  <c r="N368" i="13"/>
  <c r="Q368" i="13"/>
  <c r="L368" i="13"/>
  <c r="O368" i="13"/>
  <c r="R368" i="13"/>
  <c r="Q253" i="13"/>
  <c r="M253" i="13"/>
  <c r="U253" i="13"/>
  <c r="V253" i="13"/>
  <c r="W253" i="13" s="1"/>
  <c r="I198" i="13"/>
  <c r="S198" i="13"/>
  <c r="I127" i="13"/>
  <c r="S127" i="13"/>
  <c r="I120" i="13"/>
  <c r="S120" i="13"/>
  <c r="L75" i="13"/>
  <c r="F75" i="13"/>
  <c r="S57" i="13"/>
  <c r="I57" i="13"/>
  <c r="K999" i="13"/>
  <c r="P999" i="13" s="1"/>
  <c r="T987" i="13"/>
  <c r="S986" i="13"/>
  <c r="I973" i="13"/>
  <c r="S973" i="13"/>
  <c r="K966" i="13"/>
  <c r="P966" i="13" s="1"/>
  <c r="L966" i="13"/>
  <c r="I931" i="13"/>
  <c r="S931" i="13"/>
  <c r="V916" i="13"/>
  <c r="W916" i="13" s="1"/>
  <c r="L916" i="13"/>
  <c r="M916" i="13"/>
  <c r="I880" i="13"/>
  <c r="Q865" i="13"/>
  <c r="T856" i="13"/>
  <c r="R853" i="13"/>
  <c r="G848" i="13"/>
  <c r="M848" i="13"/>
  <c r="V841" i="13"/>
  <c r="W841" i="13" s="1"/>
  <c r="T838" i="13"/>
  <c r="G775" i="13"/>
  <c r="N775" i="13"/>
  <c r="O775" i="13"/>
  <c r="Q763" i="13"/>
  <c r="I745" i="13"/>
  <c r="S745" i="13"/>
  <c r="V711" i="13"/>
  <c r="W711" i="13" s="1"/>
  <c r="S702" i="13"/>
  <c r="F687" i="13"/>
  <c r="K675" i="13"/>
  <c r="P675" i="13" s="1"/>
  <c r="M675" i="13"/>
  <c r="O675" i="13"/>
  <c r="U616" i="13"/>
  <c r="R616" i="13"/>
  <c r="U592" i="13"/>
  <c r="V592" i="13"/>
  <c r="W592" i="13" s="1"/>
  <c r="L592" i="13"/>
  <c r="U534" i="13"/>
  <c r="T509" i="13"/>
  <c r="R470" i="13"/>
  <c r="O424" i="13"/>
  <c r="U420" i="13"/>
  <c r="G420" i="13"/>
  <c r="L420" i="13"/>
  <c r="O420" i="13"/>
  <c r="Q420" i="13"/>
  <c r="T420" i="13"/>
  <c r="V414" i="13"/>
  <c r="W414" i="13" s="1"/>
  <c r="I378" i="13"/>
  <c r="S378" i="13"/>
  <c r="G338" i="13"/>
  <c r="N338" i="13"/>
  <c r="O338" i="13"/>
  <c r="F338" i="13"/>
  <c r="K338" i="13"/>
  <c r="P338" i="13" s="1"/>
  <c r="L338" i="13"/>
  <c r="F235" i="13"/>
  <c r="O235" i="13"/>
  <c r="Q235" i="13"/>
  <c r="L227" i="13"/>
  <c r="O227" i="13"/>
  <c r="T227" i="13"/>
  <c r="U227" i="13"/>
  <c r="R227" i="13"/>
  <c r="V227" i="13"/>
  <c r="W227" i="13" s="1"/>
  <c r="Q145" i="13"/>
  <c r="V145" i="13"/>
  <c r="W145" i="13" s="1"/>
  <c r="M139" i="13"/>
  <c r="U139" i="13"/>
  <c r="V139" i="13"/>
  <c r="W139" i="13" s="1"/>
  <c r="L139" i="13"/>
  <c r="S63" i="13"/>
  <c r="I63" i="13"/>
  <c r="F983" i="13"/>
  <c r="Q983" i="13"/>
  <c r="S957" i="13"/>
  <c r="I957" i="13"/>
  <c r="I727" i="13"/>
  <c r="S727" i="13"/>
  <c r="Q703" i="13"/>
  <c r="G703" i="13"/>
  <c r="R666" i="13"/>
  <c r="K666" i="13"/>
  <c r="P666" i="13" s="1"/>
  <c r="O537" i="13"/>
  <c r="R537" i="13"/>
  <c r="G537" i="13"/>
  <c r="S493" i="13"/>
  <c r="I493" i="13"/>
  <c r="G191" i="13"/>
  <c r="R191" i="13"/>
  <c r="U191" i="13"/>
  <c r="K191" i="13"/>
  <c r="P191" i="13" s="1"/>
  <c r="M191" i="13"/>
  <c r="U884" i="13"/>
  <c r="L884" i="13"/>
  <c r="S703" i="13"/>
  <c r="I703" i="13"/>
  <c r="F689" i="13"/>
  <c r="G689" i="13"/>
  <c r="Q679" i="13"/>
  <c r="R679" i="13"/>
  <c r="K668" i="13"/>
  <c r="P668" i="13" s="1"/>
  <c r="O668" i="13"/>
  <c r="T668" i="13"/>
  <c r="N600" i="13"/>
  <c r="V600" i="13"/>
  <c r="W600" i="13" s="1"/>
  <c r="N479" i="13"/>
  <c r="K479" i="13"/>
  <c r="P479" i="13" s="1"/>
  <c r="V479" i="13"/>
  <c r="W479" i="13" s="1"/>
  <c r="M186" i="13"/>
  <c r="G186" i="13"/>
  <c r="N186" i="13"/>
  <c r="R186" i="13"/>
  <c r="T186" i="13"/>
  <c r="R108" i="13"/>
  <c r="V108" i="13"/>
  <c r="W108" i="13" s="1"/>
  <c r="F14" i="13"/>
  <c r="Q14" i="13"/>
  <c r="N14" i="13"/>
  <c r="U14" i="13"/>
  <c r="Q999" i="13"/>
  <c r="S990" i="13"/>
  <c r="Q961" i="13"/>
  <c r="K961" i="13"/>
  <c r="P961" i="13" s="1"/>
  <c r="L961" i="13"/>
  <c r="N961" i="13"/>
  <c r="S926" i="13"/>
  <c r="I926" i="13"/>
  <c r="O712" i="13"/>
  <c r="L712" i="13"/>
  <c r="U703" i="13"/>
  <c r="G653" i="13"/>
  <c r="O653" i="13"/>
  <c r="L653" i="13"/>
  <c r="Q653" i="13"/>
  <c r="V884" i="13"/>
  <c r="W884" i="13" s="1"/>
  <c r="U853" i="13"/>
  <c r="F989" i="13"/>
  <c r="U989" i="13"/>
  <c r="K983" i="13"/>
  <c r="P983" i="13" s="1"/>
  <c r="Q977" i="13"/>
  <c r="K977" i="13"/>
  <c r="P977" i="13" s="1"/>
  <c r="F927" i="13"/>
  <c r="M927" i="13"/>
  <c r="S892" i="13"/>
  <c r="I892" i="13"/>
  <c r="O884" i="13"/>
  <c r="U864" i="13"/>
  <c r="V864" i="13"/>
  <c r="W864" i="13" s="1"/>
  <c r="Q856" i="13"/>
  <c r="Q853" i="13"/>
  <c r="U711" i="13"/>
  <c r="L537" i="13"/>
  <c r="F348" i="13"/>
  <c r="R348" i="13"/>
  <c r="N348" i="13"/>
  <c r="U348" i="13"/>
  <c r="U326" i="13"/>
  <c r="R287" i="13"/>
  <c r="S258" i="13"/>
  <c r="I258" i="13"/>
  <c r="I212" i="13"/>
  <c r="S212" i="13"/>
  <c r="O184" i="13"/>
  <c r="N184" i="13"/>
  <c r="M160" i="13"/>
  <c r="U160" i="13"/>
  <c r="K160" i="13"/>
  <c r="P160" i="13" s="1"/>
  <c r="I73" i="13"/>
  <c r="S73" i="13"/>
  <c r="S23" i="13"/>
  <c r="I23" i="13"/>
  <c r="V999" i="13"/>
  <c r="W999" i="13" s="1"/>
  <c r="K982" i="13"/>
  <c r="P982" i="13" s="1"/>
  <c r="F982" i="13"/>
  <c r="G962" i="13"/>
  <c r="T962" i="13"/>
  <c r="G920" i="13"/>
  <c r="O916" i="13"/>
  <c r="S899" i="13"/>
  <c r="I899" i="13"/>
  <c r="M884" i="13"/>
  <c r="L866" i="13"/>
  <c r="N856" i="13"/>
  <c r="S766" i="13"/>
  <c r="N765" i="13"/>
  <c r="L765" i="13"/>
  <c r="T765" i="13"/>
  <c r="U765" i="13"/>
  <c r="M763" i="13"/>
  <c r="S716" i="13"/>
  <c r="O705" i="13"/>
  <c r="N689" i="13"/>
  <c r="L678" i="13"/>
  <c r="T678" i="13"/>
  <c r="R659" i="13"/>
  <c r="F659" i="13"/>
  <c r="O659" i="13"/>
  <c r="G659" i="13"/>
  <c r="Q659" i="13"/>
  <c r="K659" i="13"/>
  <c r="P659" i="13" s="1"/>
  <c r="V659" i="13"/>
  <c r="W659" i="13" s="1"/>
  <c r="N659" i="13"/>
  <c r="T659" i="13"/>
  <c r="U659" i="13"/>
  <c r="T653" i="13"/>
  <c r="O637" i="13"/>
  <c r="V637" i="13"/>
  <c r="W637" i="13" s="1"/>
  <c r="T579" i="13"/>
  <c r="M579" i="13"/>
  <c r="F546" i="13"/>
  <c r="Q546" i="13"/>
  <c r="K546" i="13"/>
  <c r="P546" i="13" s="1"/>
  <c r="N546" i="13"/>
  <c r="N470" i="13"/>
  <c r="R453" i="13"/>
  <c r="I435" i="13"/>
  <c r="S435" i="13"/>
  <c r="R403" i="13"/>
  <c r="T403" i="13"/>
  <c r="F394" i="13"/>
  <c r="L394" i="13"/>
  <c r="N394" i="13"/>
  <c r="U394" i="13"/>
  <c r="T368" i="13"/>
  <c r="G356" i="13"/>
  <c r="N356" i="13"/>
  <c r="L356" i="13"/>
  <c r="M352" i="13"/>
  <c r="U352" i="13"/>
  <c r="R326" i="13"/>
  <c r="T291" i="13"/>
  <c r="U291" i="13"/>
  <c r="I264" i="13"/>
  <c r="S264" i="13"/>
  <c r="T244" i="13"/>
  <c r="Q244" i="13"/>
  <c r="T210" i="13"/>
  <c r="R210" i="13"/>
  <c r="V210" i="13"/>
  <c r="W210" i="13" s="1"/>
  <c r="L186" i="13"/>
  <c r="F112" i="13"/>
  <c r="V112" i="13"/>
  <c r="W112" i="13" s="1"/>
  <c r="S70" i="13"/>
  <c r="R67" i="13"/>
  <c r="Q67" i="13"/>
  <c r="K865" i="13"/>
  <c r="P865" i="13" s="1"/>
  <c r="R865" i="13"/>
  <c r="U865" i="13"/>
  <c r="O739" i="13"/>
  <c r="Q739" i="13"/>
  <c r="M702" i="13"/>
  <c r="K702" i="13"/>
  <c r="P702" i="13" s="1"/>
  <c r="O702" i="13"/>
  <c r="R702" i="13"/>
  <c r="L660" i="13"/>
  <c r="O660" i="13"/>
  <c r="N633" i="13"/>
  <c r="O633" i="13"/>
  <c r="G633" i="13"/>
  <c r="V633" i="13"/>
  <c r="W633" i="13" s="1"/>
  <c r="Q591" i="13"/>
  <c r="T591" i="13"/>
  <c r="F556" i="13"/>
  <c r="M556" i="13"/>
  <c r="N556" i="13"/>
  <c r="M542" i="13"/>
  <c r="U542" i="13"/>
  <c r="F534" i="13"/>
  <c r="V534" i="13"/>
  <c r="W534" i="13" s="1"/>
  <c r="R999" i="13"/>
  <c r="L925" i="13"/>
  <c r="M925" i="13"/>
  <c r="N925" i="13"/>
  <c r="I739" i="13"/>
  <c r="S739" i="13"/>
  <c r="O491" i="13"/>
  <c r="R491" i="13"/>
  <c r="G349" i="13"/>
  <c r="U349" i="13"/>
  <c r="N222" i="13"/>
  <c r="F222" i="13"/>
  <c r="F220" i="13"/>
  <c r="V220" i="13"/>
  <c r="W220" i="13" s="1"/>
  <c r="M211" i="13"/>
  <c r="R211" i="13"/>
  <c r="O211" i="13"/>
  <c r="T211" i="13"/>
  <c r="F987" i="13"/>
  <c r="V987" i="13"/>
  <c r="W987" i="13" s="1"/>
  <c r="K987" i="13"/>
  <c r="P987" i="13" s="1"/>
  <c r="I663" i="13"/>
  <c r="S663" i="13"/>
  <c r="F29" i="13"/>
  <c r="Q29" i="13"/>
  <c r="R29" i="13"/>
  <c r="I14" i="13"/>
  <c r="S14" i="13"/>
  <c r="N999" i="13"/>
  <c r="U987" i="13"/>
  <c r="K984" i="13"/>
  <c r="P984" i="13" s="1"/>
  <c r="L984" i="13"/>
  <c r="T984" i="13"/>
  <c r="O974" i="13"/>
  <c r="G974" i="13"/>
  <c r="Q973" i="13"/>
  <c r="L973" i="13"/>
  <c r="R973" i="13"/>
  <c r="V925" i="13"/>
  <c r="W925" i="13" s="1"/>
  <c r="F896" i="13"/>
  <c r="N896" i="13"/>
  <c r="R987" i="13"/>
  <c r="Q925" i="13"/>
  <c r="I840" i="13"/>
  <c r="S840" i="13"/>
  <c r="S838" i="13"/>
  <c r="I784" i="13"/>
  <c r="S784" i="13"/>
  <c r="N763" i="13"/>
  <c r="K739" i="13"/>
  <c r="P739" i="13" s="1"/>
  <c r="K708" i="13"/>
  <c r="P708" i="13" s="1"/>
  <c r="M708" i="13"/>
  <c r="K703" i="13"/>
  <c r="P703" i="13" s="1"/>
  <c r="R694" i="13"/>
  <c r="U694" i="13"/>
  <c r="S690" i="13"/>
  <c r="O689" i="13"/>
  <c r="O662" i="13"/>
  <c r="K662" i="13"/>
  <c r="P662" i="13" s="1"/>
  <c r="T662" i="13"/>
  <c r="L633" i="13"/>
  <c r="F588" i="13"/>
  <c r="V588" i="13"/>
  <c r="W588" i="13" s="1"/>
  <c r="F573" i="13"/>
  <c r="Q573" i="13"/>
  <c r="O573" i="13"/>
  <c r="M529" i="13"/>
  <c r="Q529" i="13"/>
  <c r="M509" i="13"/>
  <c r="U490" i="13"/>
  <c r="L490" i="13"/>
  <c r="N490" i="13"/>
  <c r="F472" i="13"/>
  <c r="R472" i="13"/>
  <c r="G472" i="13"/>
  <c r="T472" i="13"/>
  <c r="M472" i="13"/>
  <c r="N472" i="13"/>
  <c r="Q470" i="13"/>
  <c r="K445" i="13"/>
  <c r="P445" i="13" s="1"/>
  <c r="F440" i="13"/>
  <c r="U440" i="13"/>
  <c r="N424" i="13"/>
  <c r="U416" i="13"/>
  <c r="L416" i="13"/>
  <c r="N416" i="13"/>
  <c r="V416" i="13"/>
  <c r="W416" i="13" s="1"/>
  <c r="M416" i="13"/>
  <c r="T233" i="13"/>
  <c r="Q233" i="13"/>
  <c r="N191" i="13"/>
  <c r="Q116" i="13"/>
  <c r="R116" i="13"/>
  <c r="G85" i="13"/>
  <c r="K85" i="13"/>
  <c r="P85" i="13" s="1"/>
  <c r="N85" i="13"/>
  <c r="R85" i="13"/>
  <c r="R15" i="13"/>
  <c r="U15" i="13"/>
  <c r="T992" i="13"/>
  <c r="U984" i="13"/>
  <c r="U973" i="13"/>
  <c r="G950" i="13"/>
  <c r="F943" i="13"/>
  <c r="V943" i="13"/>
  <c r="W943" i="13" s="1"/>
  <c r="T839" i="13"/>
  <c r="U999" i="13"/>
  <c r="F999" i="13"/>
  <c r="O993" i="13"/>
  <c r="M992" i="13"/>
  <c r="V991" i="13"/>
  <c r="W991" i="13" s="1"/>
  <c r="F991" i="13"/>
  <c r="U990" i="13"/>
  <c r="K990" i="13"/>
  <c r="P990" i="13" s="1"/>
  <c r="M990" i="13"/>
  <c r="L987" i="13"/>
  <c r="R984" i="13"/>
  <c r="T973" i="13"/>
  <c r="M970" i="13"/>
  <c r="U970" i="13"/>
  <c r="V970" i="13"/>
  <c r="W970" i="13" s="1"/>
  <c r="Q957" i="13"/>
  <c r="K957" i="13"/>
  <c r="P957" i="13" s="1"/>
  <c r="F954" i="13"/>
  <c r="F950" i="13"/>
  <c r="F920" i="13"/>
  <c r="N916" i="13"/>
  <c r="F904" i="13"/>
  <c r="L904" i="13"/>
  <c r="M904" i="13"/>
  <c r="Q896" i="13"/>
  <c r="T872" i="13"/>
  <c r="F868" i="13"/>
  <c r="F852" i="13"/>
  <c r="G852" i="13"/>
  <c r="L850" i="13"/>
  <c r="M850" i="13"/>
  <c r="V848" i="13"/>
  <c r="W848" i="13" s="1"/>
  <c r="K831" i="13"/>
  <c r="P831" i="13" s="1"/>
  <c r="M831" i="13"/>
  <c r="Q831" i="13"/>
  <c r="I816" i="13"/>
  <c r="S816" i="13"/>
  <c r="F795" i="13"/>
  <c r="G795" i="13"/>
  <c r="O785" i="13"/>
  <c r="T785" i="13"/>
  <c r="T770" i="13"/>
  <c r="U749" i="13"/>
  <c r="N749" i="13"/>
  <c r="F727" i="13"/>
  <c r="V727" i="13"/>
  <c r="W727" i="13" s="1"/>
  <c r="T723" i="13"/>
  <c r="U709" i="13"/>
  <c r="G709" i="13"/>
  <c r="T709" i="13"/>
  <c r="U707" i="13"/>
  <c r="N705" i="13"/>
  <c r="G702" i="13"/>
  <c r="O693" i="13"/>
  <c r="U626" i="13"/>
  <c r="N595" i="13"/>
  <c r="Q595" i="13"/>
  <c r="U595" i="13"/>
  <c r="G595" i="13"/>
  <c r="L595" i="13"/>
  <c r="V595" i="13"/>
  <c r="W595" i="13" s="1"/>
  <c r="I546" i="13"/>
  <c r="S546" i="13"/>
  <c r="F542" i="13"/>
  <c r="F473" i="13"/>
  <c r="T473" i="13"/>
  <c r="M470" i="13"/>
  <c r="L466" i="13"/>
  <c r="M466" i="13"/>
  <c r="U466" i="13"/>
  <c r="F466" i="13"/>
  <c r="S432" i="13"/>
  <c r="M423" i="13"/>
  <c r="N423" i="13"/>
  <c r="V423" i="13"/>
  <c r="W423" i="13" s="1"/>
  <c r="Q417" i="13"/>
  <c r="F417" i="13"/>
  <c r="O417" i="13"/>
  <c r="G417" i="13"/>
  <c r="T417" i="13"/>
  <c r="K417" i="13"/>
  <c r="P417" i="13" s="1"/>
  <c r="N417" i="13"/>
  <c r="L417" i="13"/>
  <c r="M417" i="13"/>
  <c r="R417" i="13"/>
  <c r="G414" i="13"/>
  <c r="T411" i="13"/>
  <c r="U411" i="13"/>
  <c r="O411" i="13"/>
  <c r="O367" i="13"/>
  <c r="L367" i="13"/>
  <c r="R367" i="13"/>
  <c r="G367" i="13"/>
  <c r="T367" i="13"/>
  <c r="I356" i="13"/>
  <c r="S356" i="13"/>
  <c r="R333" i="13"/>
  <c r="K333" i="13"/>
  <c r="P333" i="13" s="1"/>
  <c r="O333" i="13"/>
  <c r="U333" i="13"/>
  <c r="N326" i="13"/>
  <c r="Q269" i="13"/>
  <c r="U269" i="13"/>
  <c r="F213" i="13"/>
  <c r="G213" i="13"/>
  <c r="Q213" i="13"/>
  <c r="V213" i="13"/>
  <c r="W213" i="13" s="1"/>
  <c r="V200" i="13"/>
  <c r="W200" i="13" s="1"/>
  <c r="S125" i="13"/>
  <c r="F90" i="13"/>
  <c r="O90" i="13"/>
  <c r="M90" i="13"/>
  <c r="N90" i="13"/>
  <c r="F801" i="13"/>
  <c r="Q771" i="13"/>
  <c r="F771" i="13"/>
  <c r="R634" i="13"/>
  <c r="Q634" i="13"/>
  <c r="U582" i="13"/>
  <c r="K582" i="13"/>
  <c r="P582" i="13" s="1"/>
  <c r="R574" i="13"/>
  <c r="M574" i="13"/>
  <c r="N574" i="13"/>
  <c r="U574" i="13"/>
  <c r="R543" i="13"/>
  <c r="U543" i="13"/>
  <c r="I532" i="13"/>
  <c r="S532" i="13"/>
  <c r="L398" i="13"/>
  <c r="Q398" i="13"/>
  <c r="M398" i="13"/>
  <c r="R398" i="13"/>
  <c r="G388" i="13"/>
  <c r="M388" i="13"/>
  <c r="T388" i="13"/>
  <c r="G351" i="13"/>
  <c r="R351" i="13"/>
  <c r="L109" i="13"/>
  <c r="M109" i="13"/>
  <c r="O109" i="13"/>
  <c r="U109" i="13"/>
  <c r="G62" i="13"/>
  <c r="R62" i="13"/>
  <c r="T62" i="13"/>
  <c r="G37" i="13"/>
  <c r="V37" i="13"/>
  <c r="W37" i="13" s="1"/>
  <c r="T745" i="13"/>
  <c r="G745" i="13"/>
  <c r="M741" i="13"/>
  <c r="O737" i="13"/>
  <c r="F737" i="13"/>
  <c r="G673" i="13"/>
  <c r="R671" i="13"/>
  <c r="G649" i="13"/>
  <c r="O649" i="13"/>
  <c r="T574" i="13"/>
  <c r="N564" i="13"/>
  <c r="T564" i="13"/>
  <c r="S545" i="13"/>
  <c r="I545" i="13"/>
  <c r="L535" i="13"/>
  <c r="M535" i="13"/>
  <c r="Q422" i="13"/>
  <c r="I408" i="13"/>
  <c r="S408" i="13"/>
  <c r="I337" i="13"/>
  <c r="S337" i="13"/>
  <c r="R322" i="13"/>
  <c r="F322" i="13"/>
  <c r="V322" i="13"/>
  <c r="W322" i="13" s="1"/>
  <c r="K322" i="13"/>
  <c r="P322" i="13" s="1"/>
  <c r="T322" i="13"/>
  <c r="F310" i="13"/>
  <c r="T310" i="13"/>
  <c r="U310" i="13"/>
  <c r="S297" i="13"/>
  <c r="I297" i="13"/>
  <c r="U270" i="13"/>
  <c r="F270" i="13"/>
  <c r="L250" i="13"/>
  <c r="Q250" i="13"/>
  <c r="M250" i="13"/>
  <c r="O110" i="13"/>
  <c r="F110" i="13"/>
  <c r="F97" i="13"/>
  <c r="L97" i="13"/>
  <c r="O97" i="13"/>
  <c r="N26" i="13"/>
  <c r="R26" i="13"/>
  <c r="T26" i="13"/>
  <c r="K26" i="13"/>
  <c r="P26" i="13" s="1"/>
  <c r="V807" i="13"/>
  <c r="W807" i="13" s="1"/>
  <c r="V741" i="13"/>
  <c r="W741" i="13" s="1"/>
  <c r="L741" i="13"/>
  <c r="Q671" i="13"/>
  <c r="N665" i="13"/>
  <c r="R665" i="13"/>
  <c r="G665" i="13"/>
  <c r="N661" i="13"/>
  <c r="O661" i="13"/>
  <c r="F661" i="13"/>
  <c r="U661" i="13"/>
  <c r="L585" i="13"/>
  <c r="M585" i="13"/>
  <c r="Q489" i="13"/>
  <c r="R489" i="13"/>
  <c r="G432" i="13"/>
  <c r="T432" i="13"/>
  <c r="R422" i="13"/>
  <c r="T422" i="13"/>
  <c r="M422" i="13"/>
  <c r="T323" i="13"/>
  <c r="G323" i="13"/>
  <c r="I305" i="13"/>
  <c r="S305" i="13"/>
  <c r="U283" i="13"/>
  <c r="G283" i="13"/>
  <c r="I268" i="13"/>
  <c r="S268" i="13"/>
  <c r="I248" i="13"/>
  <c r="S248" i="13"/>
  <c r="F178" i="13"/>
  <c r="L178" i="13"/>
  <c r="V178" i="13"/>
  <c r="W178" i="13" s="1"/>
  <c r="Q120" i="13"/>
  <c r="N120" i="13"/>
  <c r="N22" i="13"/>
  <c r="R22" i="13"/>
  <c r="L658" i="13"/>
  <c r="G384" i="13"/>
  <c r="Q384" i="13"/>
  <c r="F370" i="13"/>
  <c r="K370" i="13"/>
  <c r="P370" i="13" s="1"/>
  <c r="R370" i="13"/>
  <c r="I346" i="13"/>
  <c r="S346" i="13"/>
  <c r="G344" i="13"/>
  <c r="Q344" i="13"/>
  <c r="F340" i="13"/>
  <c r="R340" i="13"/>
  <c r="U340" i="13"/>
  <c r="K340" i="13"/>
  <c r="P340" i="13" s="1"/>
  <c r="Q334" i="13"/>
  <c r="R334" i="13"/>
  <c r="S272" i="13"/>
  <c r="I272" i="13"/>
  <c r="G245" i="13"/>
  <c r="U245" i="13"/>
  <c r="V245" i="13"/>
  <c r="W245" i="13" s="1"/>
  <c r="L245" i="13"/>
  <c r="V226" i="13"/>
  <c r="W226" i="13" s="1"/>
  <c r="N226" i="13"/>
  <c r="S219" i="13"/>
  <c r="I219" i="13"/>
  <c r="R212" i="13"/>
  <c r="K212" i="13"/>
  <c r="P212" i="13" s="1"/>
  <c r="T188" i="13"/>
  <c r="L188" i="13"/>
  <c r="M188" i="13"/>
  <c r="Q188" i="13"/>
  <c r="N44" i="13"/>
  <c r="O44" i="13"/>
  <c r="V25" i="13"/>
  <c r="W25" i="13" s="1"/>
  <c r="R667" i="13"/>
  <c r="F667" i="13"/>
  <c r="N663" i="13"/>
  <c r="Q552" i="13"/>
  <c r="R547" i="13"/>
  <c r="Q536" i="13"/>
  <c r="U488" i="13"/>
  <c r="R436" i="13"/>
  <c r="T384" i="13"/>
  <c r="V370" i="13"/>
  <c r="W370" i="13" s="1"/>
  <c r="S360" i="13"/>
  <c r="I360" i="13"/>
  <c r="N340" i="13"/>
  <c r="F336" i="13"/>
  <c r="R335" i="13"/>
  <c r="M335" i="13"/>
  <c r="T335" i="13"/>
  <c r="O245" i="13"/>
  <c r="S213" i="13"/>
  <c r="I213" i="13"/>
  <c r="F196" i="13"/>
  <c r="M196" i="13"/>
  <c r="R188" i="13"/>
  <c r="M158" i="13"/>
  <c r="N158" i="13"/>
  <c r="F158" i="13"/>
  <c r="T158" i="13"/>
  <c r="G156" i="13"/>
  <c r="R156" i="13"/>
  <c r="F121" i="13"/>
  <c r="V121" i="13"/>
  <c r="W121" i="13" s="1"/>
  <c r="L663" i="13"/>
  <c r="S586" i="13"/>
  <c r="L552" i="13"/>
  <c r="N536" i="13"/>
  <c r="Q436" i="13"/>
  <c r="K415" i="13"/>
  <c r="P415" i="13" s="1"/>
  <c r="N415" i="13"/>
  <c r="V415" i="13"/>
  <c r="W415" i="13" s="1"/>
  <c r="R384" i="13"/>
  <c r="F382" i="13"/>
  <c r="G382" i="13"/>
  <c r="U382" i="13"/>
  <c r="K382" i="13"/>
  <c r="P382" i="13" s="1"/>
  <c r="M379" i="13"/>
  <c r="K379" i="13"/>
  <c r="P379" i="13" s="1"/>
  <c r="L379" i="13"/>
  <c r="R379" i="13"/>
  <c r="T370" i="13"/>
  <c r="M340" i="13"/>
  <c r="M245" i="13"/>
  <c r="R226" i="13"/>
  <c r="O188" i="13"/>
  <c r="U162" i="13"/>
  <c r="V162" i="13"/>
  <c r="W162" i="13" s="1"/>
  <c r="V158" i="13"/>
  <c r="W158" i="13" s="1"/>
  <c r="R25" i="13"/>
  <c r="T25" i="13"/>
  <c r="U393" i="13"/>
  <c r="N209" i="13"/>
  <c r="V126" i="13"/>
  <c r="W126" i="13" s="1"/>
  <c r="N93" i="13"/>
  <c r="U63" i="13"/>
  <c r="V59" i="13"/>
  <c r="W59" i="13" s="1"/>
  <c r="U45" i="13"/>
  <c r="T43" i="13"/>
  <c r="V42" i="13"/>
  <c r="W42" i="13" s="1"/>
  <c r="R400" i="13"/>
  <c r="Q190" i="13"/>
  <c r="Q126" i="13"/>
  <c r="S72" i="13"/>
  <c r="Q63" i="13"/>
  <c r="Q45" i="13"/>
  <c r="Q43" i="13"/>
  <c r="U42" i="13"/>
  <c r="R681" i="13"/>
  <c r="G681" i="13"/>
  <c r="Q681" i="13"/>
  <c r="T681" i="13"/>
  <c r="V681" i="13"/>
  <c r="W681" i="13" s="1"/>
  <c r="K681" i="13"/>
  <c r="P681" i="13" s="1"/>
  <c r="M681" i="13"/>
  <c r="L681" i="13"/>
  <c r="N681" i="13"/>
  <c r="O681" i="13"/>
  <c r="G669" i="13"/>
  <c r="T669" i="13"/>
  <c r="M669" i="13"/>
  <c r="O669" i="13"/>
  <c r="R669" i="13"/>
  <c r="K669" i="13"/>
  <c r="P669" i="13" s="1"/>
  <c r="Q669" i="13"/>
  <c r="S630" i="13"/>
  <c r="I630" i="13"/>
  <c r="Q53" i="13"/>
  <c r="O53" i="13"/>
  <c r="R53" i="13"/>
  <c r="G53" i="13"/>
  <c r="M53" i="13"/>
  <c r="F113" i="13"/>
  <c r="R113" i="13"/>
  <c r="G113" i="13"/>
  <c r="V113" i="13"/>
  <c r="W113" i="13" s="1"/>
  <c r="N113" i="13"/>
  <c r="M113" i="13"/>
  <c r="O113" i="13"/>
  <c r="L113" i="13"/>
  <c r="I106" i="13"/>
  <c r="S106" i="13"/>
  <c r="R989" i="13"/>
  <c r="N982" i="13"/>
  <c r="V981" i="13"/>
  <c r="W981" i="13" s="1"/>
  <c r="O980" i="13"/>
  <c r="R979" i="13"/>
  <c r="M871" i="13"/>
  <c r="Q871" i="13"/>
  <c r="R871" i="13"/>
  <c r="U860" i="13"/>
  <c r="S860" i="13"/>
  <c r="I860" i="13"/>
  <c r="R838" i="13"/>
  <c r="K838" i="13"/>
  <c r="P838" i="13" s="1"/>
  <c r="L838" i="13"/>
  <c r="M838" i="13"/>
  <c r="O838" i="13"/>
  <c r="T834" i="13"/>
  <c r="T822" i="13"/>
  <c r="I802" i="13"/>
  <c r="S802" i="13"/>
  <c r="I787" i="13"/>
  <c r="S787" i="13"/>
  <c r="U756" i="13"/>
  <c r="R756" i="13"/>
  <c r="O734" i="13"/>
  <c r="T734" i="13"/>
  <c r="L722" i="13"/>
  <c r="M722" i="13"/>
  <c r="T722" i="13"/>
  <c r="O710" i="13"/>
  <c r="R710" i="13"/>
  <c r="K710" i="13"/>
  <c r="P710" i="13" s="1"/>
  <c r="T710" i="13"/>
  <c r="M710" i="13"/>
  <c r="U710" i="13"/>
  <c r="U681" i="13"/>
  <c r="T670" i="13"/>
  <c r="O670" i="13"/>
  <c r="R670" i="13"/>
  <c r="Q643" i="13"/>
  <c r="V643" i="13"/>
  <c r="W643" i="13" s="1"/>
  <c r="G457" i="13"/>
  <c r="U457" i="13"/>
  <c r="N457" i="13"/>
  <c r="O347" i="13"/>
  <c r="M347" i="13"/>
  <c r="K347" i="13"/>
  <c r="P347" i="13" s="1"/>
  <c r="R347" i="13"/>
  <c r="M331" i="13"/>
  <c r="R331" i="13"/>
  <c r="T331" i="13"/>
  <c r="O331" i="13"/>
  <c r="L331" i="13"/>
  <c r="U331" i="13"/>
  <c r="G331" i="13"/>
  <c r="M168" i="13"/>
  <c r="K168" i="13"/>
  <c r="P168" i="13" s="1"/>
  <c r="V168" i="13"/>
  <c r="W168" i="13" s="1"/>
  <c r="L168" i="13"/>
  <c r="N168" i="13"/>
  <c r="Q168" i="13"/>
  <c r="O168" i="13"/>
  <c r="R168" i="13"/>
  <c r="G168" i="13"/>
  <c r="U168" i="13"/>
  <c r="T168" i="13"/>
  <c r="N141" i="13"/>
  <c r="O141" i="13"/>
  <c r="L141" i="13"/>
  <c r="M141" i="13"/>
  <c r="F141" i="13"/>
  <c r="R141" i="13"/>
  <c r="F135" i="13"/>
  <c r="K135" i="13"/>
  <c r="P135" i="13" s="1"/>
  <c r="M135" i="13"/>
  <c r="T135" i="13"/>
  <c r="Q135" i="13"/>
  <c r="R135" i="13"/>
  <c r="I132" i="13"/>
  <c r="S132" i="13"/>
  <c r="K940" i="13"/>
  <c r="P940" i="13" s="1"/>
  <c r="O940" i="13"/>
  <c r="Q940" i="13"/>
  <c r="I935" i="13"/>
  <c r="S935" i="13"/>
  <c r="F929" i="13"/>
  <c r="U929" i="13"/>
  <c r="R934" i="13"/>
  <c r="V725" i="13"/>
  <c r="W725" i="13" s="1"/>
  <c r="K725" i="13"/>
  <c r="P725" i="13" s="1"/>
  <c r="M725" i="13"/>
  <c r="F725" i="13"/>
  <c r="L725" i="13"/>
  <c r="R687" i="13"/>
  <c r="K687" i="13"/>
  <c r="P687" i="13" s="1"/>
  <c r="N687" i="13"/>
  <c r="M687" i="13"/>
  <c r="O687" i="13"/>
  <c r="N522" i="13"/>
  <c r="K522" i="13"/>
  <c r="P522" i="13" s="1"/>
  <c r="V522" i="13"/>
  <c r="W522" i="13" s="1"/>
  <c r="L522" i="13"/>
  <c r="O476" i="13"/>
  <c r="N476" i="13"/>
  <c r="R476" i="13"/>
  <c r="T476" i="13"/>
  <c r="F476" i="13"/>
  <c r="V476" i="13"/>
  <c r="W476" i="13" s="1"/>
  <c r="K476" i="13"/>
  <c r="P476" i="13" s="1"/>
  <c r="U476" i="13"/>
  <c r="L476" i="13"/>
  <c r="G450" i="13"/>
  <c r="V450" i="13"/>
  <c r="W450" i="13" s="1"/>
  <c r="M450" i="13"/>
  <c r="F450" i="13"/>
  <c r="L450" i="13"/>
  <c r="N450" i="13"/>
  <c r="O450" i="13"/>
  <c r="U450" i="13"/>
  <c r="R450" i="13"/>
  <c r="V170" i="13"/>
  <c r="W170" i="13" s="1"/>
  <c r="U170" i="13"/>
  <c r="K170" i="13"/>
  <c r="P170" i="13" s="1"/>
  <c r="L170" i="13"/>
  <c r="M170" i="13"/>
  <c r="T170" i="13"/>
  <c r="N170" i="13"/>
  <c r="O106" i="13"/>
  <c r="N106" i="13"/>
  <c r="U106" i="13"/>
  <c r="O982" i="13"/>
  <c r="M919" i="13"/>
  <c r="Q919" i="13"/>
  <c r="S913" i="13"/>
  <c r="U822" i="13"/>
  <c r="K816" i="13"/>
  <c r="P816" i="13" s="1"/>
  <c r="O816" i="13"/>
  <c r="Q816" i="13"/>
  <c r="R736" i="13"/>
  <c r="U736" i="13"/>
  <c r="F691" i="13"/>
  <c r="N691" i="13"/>
  <c r="M691" i="13"/>
  <c r="O691" i="13"/>
  <c r="V691" i="13"/>
  <c r="W691" i="13" s="1"/>
  <c r="U687" i="13"/>
  <c r="O621" i="13"/>
  <c r="N621" i="13"/>
  <c r="R621" i="13"/>
  <c r="L601" i="13"/>
  <c r="T601" i="13"/>
  <c r="U601" i="13"/>
  <c r="O601" i="13"/>
  <c r="V601" i="13"/>
  <c r="W601" i="13" s="1"/>
  <c r="K27" i="13"/>
  <c r="P27" i="13" s="1"/>
  <c r="N27" i="13"/>
  <c r="O27" i="13"/>
  <c r="F27" i="13"/>
  <c r="U27" i="13"/>
  <c r="Q27" i="13"/>
  <c r="V27" i="13"/>
  <c r="W27" i="13" s="1"/>
  <c r="L27" i="13"/>
  <c r="M27" i="13"/>
  <c r="O934" i="13"/>
  <c r="F923" i="13"/>
  <c r="K923" i="13"/>
  <c r="P923" i="13" s="1"/>
  <c r="R913" i="13"/>
  <c r="T912" i="13"/>
  <c r="T900" i="13"/>
  <c r="S897" i="13"/>
  <c r="S893" i="13"/>
  <c r="U892" i="13"/>
  <c r="I885" i="13"/>
  <c r="S885" i="13"/>
  <c r="O779" i="13"/>
  <c r="K550" i="13"/>
  <c r="P550" i="13" s="1"/>
  <c r="L550" i="13"/>
  <c r="T550" i="13"/>
  <c r="N550" i="13"/>
  <c r="V550" i="13"/>
  <c r="W550" i="13" s="1"/>
  <c r="F550" i="13"/>
  <c r="U550" i="13"/>
  <c r="F530" i="13"/>
  <c r="V530" i="13"/>
  <c r="W530" i="13" s="1"/>
  <c r="L530" i="13"/>
  <c r="N530" i="13"/>
  <c r="U530" i="13"/>
  <c r="M505" i="13"/>
  <c r="U505" i="13"/>
  <c r="V997" i="13"/>
  <c r="W997" i="13" s="1"/>
  <c r="Q989" i="13"/>
  <c r="T988" i="13"/>
  <c r="M982" i="13"/>
  <c r="U981" i="13"/>
  <c r="N980" i="13"/>
  <c r="G978" i="13"/>
  <c r="I974" i="13"/>
  <c r="F973" i="13"/>
  <c r="T968" i="13"/>
  <c r="G968" i="13"/>
  <c r="U966" i="13"/>
  <c r="O964" i="13"/>
  <c r="R957" i="13"/>
  <c r="F957" i="13"/>
  <c r="F956" i="13"/>
  <c r="R955" i="13"/>
  <c r="L955" i="13"/>
  <c r="M955" i="13"/>
  <c r="Q946" i="13"/>
  <c r="L940" i="13"/>
  <c r="N939" i="13"/>
  <c r="F937" i="13"/>
  <c r="V937" i="13"/>
  <c r="W937" i="13" s="1"/>
  <c r="N929" i="13"/>
  <c r="I925" i="13"/>
  <c r="Q913" i="13"/>
  <c r="K905" i="13"/>
  <c r="P905" i="13" s="1"/>
  <c r="M905" i="13"/>
  <c r="O900" i="13"/>
  <c r="M894" i="13"/>
  <c r="S889" i="13"/>
  <c r="N882" i="13"/>
  <c r="L882" i="13"/>
  <c r="M882" i="13"/>
  <c r="V882" i="13"/>
  <c r="W882" i="13" s="1"/>
  <c r="U880" i="13"/>
  <c r="V880" i="13"/>
  <c r="W880" i="13" s="1"/>
  <c r="L880" i="13"/>
  <c r="M880" i="13"/>
  <c r="G846" i="13"/>
  <c r="U846" i="13"/>
  <c r="K846" i="13"/>
  <c r="P846" i="13" s="1"/>
  <c r="U838" i="13"/>
  <c r="O836" i="13"/>
  <c r="Q836" i="13"/>
  <c r="R836" i="13"/>
  <c r="Q824" i="13"/>
  <c r="R824" i="13"/>
  <c r="T816" i="13"/>
  <c r="O805" i="13"/>
  <c r="U805" i="13"/>
  <c r="I799" i="13"/>
  <c r="S799" i="13"/>
  <c r="O787" i="13"/>
  <c r="T786" i="13"/>
  <c r="R731" i="13"/>
  <c r="N731" i="13"/>
  <c r="U731" i="13"/>
  <c r="M731" i="13"/>
  <c r="F731" i="13"/>
  <c r="T731" i="13"/>
  <c r="G731" i="13"/>
  <c r="T725" i="13"/>
  <c r="Q687" i="13"/>
  <c r="R683" i="13"/>
  <c r="T683" i="13"/>
  <c r="K683" i="13"/>
  <c r="P683" i="13" s="1"/>
  <c r="V683" i="13"/>
  <c r="W683" i="13" s="1"/>
  <c r="F683" i="13"/>
  <c r="Q683" i="13"/>
  <c r="G683" i="13"/>
  <c r="U683" i="13"/>
  <c r="M683" i="13"/>
  <c r="N683" i="13"/>
  <c r="O683" i="13"/>
  <c r="S681" i="13"/>
  <c r="M679" i="13"/>
  <c r="V679" i="13"/>
  <c r="W679" i="13" s="1"/>
  <c r="F679" i="13"/>
  <c r="O679" i="13"/>
  <c r="K679" i="13"/>
  <c r="P679" i="13" s="1"/>
  <c r="L679" i="13"/>
  <c r="G679" i="13"/>
  <c r="N679" i="13"/>
  <c r="T548" i="13"/>
  <c r="M548" i="13"/>
  <c r="Q548" i="13"/>
  <c r="N496" i="13"/>
  <c r="F496" i="13"/>
  <c r="U496" i="13"/>
  <c r="Q496" i="13"/>
  <c r="I411" i="13"/>
  <c r="S411" i="13"/>
  <c r="K256" i="13"/>
  <c r="P256" i="13" s="1"/>
  <c r="N256" i="13"/>
  <c r="U256" i="13"/>
  <c r="U234" i="13"/>
  <c r="L234" i="13"/>
  <c r="F234" i="13"/>
  <c r="Q234" i="13"/>
  <c r="M893" i="13"/>
  <c r="K893" i="13"/>
  <c r="P893" i="13" s="1"/>
  <c r="Q883" i="13"/>
  <c r="R883" i="13"/>
  <c r="S869" i="13"/>
  <c r="I869" i="13"/>
  <c r="I733" i="13"/>
  <c r="S733" i="13"/>
  <c r="F623" i="13"/>
  <c r="T623" i="13"/>
  <c r="K514" i="13"/>
  <c r="P514" i="13" s="1"/>
  <c r="U514" i="13"/>
  <c r="V514" i="13"/>
  <c r="W514" i="13" s="1"/>
  <c r="L514" i="13"/>
  <c r="K5" i="13"/>
  <c r="P5" i="13" s="1"/>
  <c r="F5" i="13"/>
  <c r="V5" i="13"/>
  <c r="W5" i="13" s="1"/>
  <c r="L5" i="13"/>
  <c r="O5" i="13"/>
  <c r="R5" i="13"/>
  <c r="N5" i="13"/>
  <c r="M5" i="13"/>
  <c r="M881" i="13"/>
  <c r="Q881" i="13"/>
  <c r="R881" i="13"/>
  <c r="U881" i="13"/>
  <c r="R877" i="13"/>
  <c r="U877" i="13"/>
  <c r="L801" i="13"/>
  <c r="G801" i="13"/>
  <c r="O801" i="13"/>
  <c r="L791" i="13"/>
  <c r="F791" i="13"/>
  <c r="G791" i="13"/>
  <c r="R779" i="13"/>
  <c r="T779" i="13"/>
  <c r="V779" i="13"/>
  <c r="W779" i="13" s="1"/>
  <c r="M779" i="13"/>
  <c r="F779" i="13"/>
  <c r="Q779" i="13"/>
  <c r="G779" i="13"/>
  <c r="U779" i="13"/>
  <c r="M699" i="13"/>
  <c r="K699" i="13"/>
  <c r="P699" i="13" s="1"/>
  <c r="O699" i="13"/>
  <c r="L699" i="13"/>
  <c r="Q699" i="13"/>
  <c r="T946" i="13"/>
  <c r="T940" i="13"/>
  <c r="M936" i="13"/>
  <c r="N936" i="13"/>
  <c r="O926" i="13"/>
  <c r="Q926" i="13"/>
  <c r="V912" i="13"/>
  <c r="W912" i="13" s="1"/>
  <c r="U893" i="13"/>
  <c r="V892" i="13"/>
  <c r="W892" i="13" s="1"/>
  <c r="N892" i="13"/>
  <c r="Q892" i="13"/>
  <c r="K885" i="13"/>
  <c r="P885" i="13" s="1"/>
  <c r="M885" i="13"/>
  <c r="Q885" i="13"/>
  <c r="R885" i="13"/>
  <c r="L860" i="13"/>
  <c r="V860" i="13"/>
  <c r="W860" i="13" s="1"/>
  <c r="M860" i="13"/>
  <c r="R773" i="13"/>
  <c r="L773" i="13"/>
  <c r="F773" i="13"/>
  <c r="O773" i="13"/>
  <c r="K773" i="13"/>
  <c r="P773" i="13" s="1"/>
  <c r="M773" i="13"/>
  <c r="N773" i="13"/>
  <c r="Q773" i="13"/>
  <c r="L376" i="13"/>
  <c r="U376" i="13"/>
  <c r="T376" i="13"/>
  <c r="K376" i="13"/>
  <c r="P376" i="13" s="1"/>
  <c r="V376" i="13"/>
  <c r="W376" i="13" s="1"/>
  <c r="N376" i="13"/>
  <c r="M376" i="13"/>
  <c r="O376" i="13"/>
  <c r="F376" i="13"/>
  <c r="G376" i="13"/>
  <c r="Q376" i="13"/>
  <c r="R376" i="13"/>
  <c r="S963" i="13"/>
  <c r="R946" i="13"/>
  <c r="L892" i="13"/>
  <c r="M883" i="13"/>
  <c r="L872" i="13"/>
  <c r="M872" i="13"/>
  <c r="F864" i="13"/>
  <c r="O864" i="13"/>
  <c r="L862" i="13"/>
  <c r="M862" i="13"/>
  <c r="O860" i="13"/>
  <c r="F841" i="13"/>
  <c r="N841" i="13"/>
  <c r="Q841" i="13"/>
  <c r="N833" i="13"/>
  <c r="O833" i="13"/>
  <c r="T827" i="13"/>
  <c r="V827" i="13"/>
  <c r="W827" i="13" s="1"/>
  <c r="K810" i="13"/>
  <c r="P810" i="13" s="1"/>
  <c r="L810" i="13"/>
  <c r="M810" i="13"/>
  <c r="Q801" i="13"/>
  <c r="Q791" i="13"/>
  <c r="N787" i="13"/>
  <c r="I782" i="13"/>
  <c r="S782" i="13"/>
  <c r="L779" i="13"/>
  <c r="R775" i="13"/>
  <c r="U775" i="13"/>
  <c r="F775" i="13"/>
  <c r="K775" i="13"/>
  <c r="P775" i="13" s="1"/>
  <c r="M775" i="13"/>
  <c r="U773" i="13"/>
  <c r="N767" i="13"/>
  <c r="O767" i="13"/>
  <c r="K767" i="13"/>
  <c r="P767" i="13" s="1"/>
  <c r="L767" i="13"/>
  <c r="M767" i="13"/>
  <c r="T767" i="13"/>
  <c r="G759" i="13"/>
  <c r="F759" i="13"/>
  <c r="V759" i="13"/>
  <c r="W759" i="13" s="1"/>
  <c r="G477" i="13"/>
  <c r="R477" i="13"/>
  <c r="T477" i="13"/>
  <c r="L443" i="13"/>
  <c r="V443" i="13"/>
  <c r="W443" i="13" s="1"/>
  <c r="O443" i="13"/>
  <c r="R443" i="13"/>
  <c r="N443" i="13"/>
  <c r="F443" i="13"/>
  <c r="L438" i="13"/>
  <c r="T438" i="13"/>
  <c r="G438" i="13"/>
  <c r="N438" i="13"/>
  <c r="V438" i="13"/>
  <c r="W438" i="13" s="1"/>
  <c r="G426" i="13"/>
  <c r="V426" i="13"/>
  <c r="W426" i="13" s="1"/>
  <c r="O426" i="13"/>
  <c r="N426" i="13"/>
  <c r="R426" i="13"/>
  <c r="F426" i="13"/>
  <c r="M426" i="13"/>
  <c r="T426" i="13"/>
  <c r="K426" i="13"/>
  <c r="P426" i="13" s="1"/>
  <c r="M999" i="13"/>
  <c r="U998" i="13"/>
  <c r="L989" i="13"/>
  <c r="U986" i="13"/>
  <c r="Q984" i="13"/>
  <c r="T983" i="13"/>
  <c r="V982" i="13"/>
  <c r="W982" i="13" s="1"/>
  <c r="N981" i="13"/>
  <c r="N973" i="13"/>
  <c r="V969" i="13"/>
  <c r="W969" i="13" s="1"/>
  <c r="Q968" i="13"/>
  <c r="N966" i="13"/>
  <c r="U965" i="13"/>
  <c r="M964" i="13"/>
  <c r="N959" i="13"/>
  <c r="M957" i="13"/>
  <c r="I946" i="13"/>
  <c r="U936" i="13"/>
  <c r="G934" i="13"/>
  <c r="N923" i="13"/>
  <c r="S919" i="13"/>
  <c r="M910" i="13"/>
  <c r="K881" i="13"/>
  <c r="P881" i="13" s="1"/>
  <c r="V872" i="13"/>
  <c r="W872" i="13" s="1"/>
  <c r="U856" i="13"/>
  <c r="L856" i="13"/>
  <c r="M856" i="13"/>
  <c r="S833" i="13"/>
  <c r="I833" i="13"/>
  <c r="G818" i="13"/>
  <c r="L818" i="13"/>
  <c r="T818" i="13"/>
  <c r="R816" i="13"/>
  <c r="K814" i="13"/>
  <c r="P814" i="13" s="1"/>
  <c r="L814" i="13"/>
  <c r="O814" i="13"/>
  <c r="K803" i="13"/>
  <c r="P803" i="13" s="1"/>
  <c r="M803" i="13"/>
  <c r="Q803" i="13"/>
  <c r="N793" i="13"/>
  <c r="Q793" i="13"/>
  <c r="T793" i="13"/>
  <c r="O791" i="13"/>
  <c r="F785" i="13"/>
  <c r="K785" i="13"/>
  <c r="P785" i="13" s="1"/>
  <c r="L785" i="13"/>
  <c r="M785" i="13"/>
  <c r="K779" i="13"/>
  <c r="P779" i="13" s="1"/>
  <c r="T775" i="13"/>
  <c r="T773" i="13"/>
  <c r="G757" i="13"/>
  <c r="U757" i="13"/>
  <c r="L757" i="13"/>
  <c r="Q757" i="13"/>
  <c r="Q731" i="13"/>
  <c r="N725" i="13"/>
  <c r="K711" i="13"/>
  <c r="P711" i="13" s="1"/>
  <c r="N711" i="13"/>
  <c r="M711" i="13"/>
  <c r="O711" i="13"/>
  <c r="Q711" i="13"/>
  <c r="R695" i="13"/>
  <c r="M695" i="13"/>
  <c r="G695" i="13"/>
  <c r="Q695" i="13"/>
  <c r="T695" i="13"/>
  <c r="K695" i="13"/>
  <c r="P695" i="13" s="1"/>
  <c r="V695" i="13"/>
  <c r="W695" i="13" s="1"/>
  <c r="L695" i="13"/>
  <c r="N695" i="13"/>
  <c r="U679" i="13"/>
  <c r="N604" i="13"/>
  <c r="T604" i="13"/>
  <c r="M604" i="13"/>
  <c r="Q604" i="13"/>
  <c r="O557" i="13"/>
  <c r="F557" i="13"/>
  <c r="R557" i="13"/>
  <c r="M557" i="13"/>
  <c r="N557" i="13"/>
  <c r="L508" i="13"/>
  <c r="M508" i="13"/>
  <c r="N508" i="13"/>
  <c r="T508" i="13"/>
  <c r="V508" i="13"/>
  <c r="W508" i="13" s="1"/>
  <c r="L446" i="13"/>
  <c r="F446" i="13"/>
  <c r="M446" i="13"/>
  <c r="O446" i="13"/>
  <c r="R446" i="13"/>
  <c r="N446" i="13"/>
  <c r="V446" i="13"/>
  <c r="W446" i="13" s="1"/>
  <c r="V378" i="13"/>
  <c r="W378" i="13" s="1"/>
  <c r="K378" i="13"/>
  <c r="P378" i="13" s="1"/>
  <c r="M378" i="13"/>
  <c r="O378" i="13"/>
  <c r="F378" i="13"/>
  <c r="N378" i="13"/>
  <c r="R378" i="13"/>
  <c r="T378" i="13"/>
  <c r="K913" i="13"/>
  <c r="P913" i="13" s="1"/>
  <c r="M913" i="13"/>
  <c r="U912" i="13"/>
  <c r="Q912" i="13"/>
  <c r="K834" i="13"/>
  <c r="P834" i="13" s="1"/>
  <c r="L834" i="13"/>
  <c r="O834" i="13"/>
  <c r="K822" i="13"/>
  <c r="P822" i="13" s="1"/>
  <c r="M822" i="13"/>
  <c r="O822" i="13"/>
  <c r="G786" i="13"/>
  <c r="M786" i="13"/>
  <c r="G743" i="13"/>
  <c r="Q743" i="13"/>
  <c r="T717" i="13"/>
  <c r="U717" i="13"/>
  <c r="F657" i="13"/>
  <c r="U657" i="13"/>
  <c r="N657" i="13"/>
  <c r="O657" i="13"/>
  <c r="R657" i="13"/>
  <c r="Q657" i="13"/>
  <c r="I835" i="13"/>
  <c r="S835" i="13"/>
  <c r="T828" i="13"/>
  <c r="K828" i="13"/>
  <c r="P828" i="13" s="1"/>
  <c r="O828" i="13"/>
  <c r="Q828" i="13"/>
  <c r="R828" i="13"/>
  <c r="R855" i="13"/>
  <c r="M855" i="13"/>
  <c r="Q855" i="13"/>
  <c r="L845" i="13"/>
  <c r="O845" i="13"/>
  <c r="U834" i="13"/>
  <c r="L813" i="13"/>
  <c r="U813" i="13"/>
  <c r="V813" i="13"/>
  <c r="W813" i="13" s="1"/>
  <c r="U802" i="13"/>
  <c r="G802" i="13"/>
  <c r="G796" i="13"/>
  <c r="K796" i="13"/>
  <c r="P796" i="13" s="1"/>
  <c r="O796" i="13"/>
  <c r="R796" i="13"/>
  <c r="R787" i="13"/>
  <c r="F787" i="13"/>
  <c r="Q787" i="13"/>
  <c r="G787" i="13"/>
  <c r="U787" i="13"/>
  <c r="V787" i="13"/>
  <c r="W787" i="13" s="1"/>
  <c r="I760" i="13"/>
  <c r="S760" i="13"/>
  <c r="G715" i="13"/>
  <c r="U715" i="13"/>
  <c r="K715" i="13"/>
  <c r="P715" i="13" s="1"/>
  <c r="N715" i="13"/>
  <c r="O715" i="13"/>
  <c r="Q715" i="13"/>
  <c r="R940" i="13"/>
  <c r="R939" i="13"/>
  <c r="U939" i="13"/>
  <c r="V939" i="13"/>
  <c r="W939" i="13" s="1"/>
  <c r="O997" i="13"/>
  <c r="M989" i="13"/>
  <c r="K988" i="13"/>
  <c r="P988" i="13" s="1"/>
  <c r="M985" i="13"/>
  <c r="L982" i="13"/>
  <c r="M980" i="13"/>
  <c r="I979" i="13"/>
  <c r="L975" i="13"/>
  <c r="O966" i="13"/>
  <c r="V965" i="13"/>
  <c r="W965" i="13" s="1"/>
  <c r="N964" i="13"/>
  <c r="U959" i="13"/>
  <c r="I958" i="13"/>
  <c r="M939" i="13"/>
  <c r="K929" i="13"/>
  <c r="P929" i="13" s="1"/>
  <c r="U928" i="13"/>
  <c r="V928" i="13"/>
  <c r="W928" i="13" s="1"/>
  <c r="N927" i="13"/>
  <c r="U927" i="13"/>
  <c r="Q923" i="13"/>
  <c r="S901" i="13"/>
  <c r="N900" i="13"/>
  <c r="Q893" i="13"/>
  <c r="F888" i="13"/>
  <c r="O888" i="13"/>
  <c r="Q888" i="13"/>
  <c r="Q725" i="13"/>
  <c r="L716" i="13"/>
  <c r="R716" i="13"/>
  <c r="G716" i="13"/>
  <c r="U716" i="13"/>
  <c r="K716" i="13"/>
  <c r="P716" i="13" s="1"/>
  <c r="M716" i="13"/>
  <c r="T716" i="13"/>
  <c r="I706" i="13"/>
  <c r="S706" i="13"/>
  <c r="U704" i="13"/>
  <c r="R704" i="13"/>
  <c r="V699" i="13"/>
  <c r="W699" i="13" s="1"/>
  <c r="U669" i="13"/>
  <c r="S614" i="13"/>
  <c r="I614" i="13"/>
  <c r="M597" i="13"/>
  <c r="N597" i="13"/>
  <c r="N997" i="13"/>
  <c r="K901" i="13"/>
  <c r="P901" i="13" s="1"/>
  <c r="S872" i="13"/>
  <c r="I872" i="13"/>
  <c r="N860" i="13"/>
  <c r="V845" i="13"/>
  <c r="W845" i="13" s="1"/>
  <c r="L999" i="13"/>
  <c r="Q993" i="13"/>
  <c r="K989" i="13"/>
  <c r="P989" i="13" s="1"/>
  <c r="M987" i="13"/>
  <c r="T986" i="13"/>
  <c r="R983" i="13"/>
  <c r="U982" i="13"/>
  <c r="F979" i="13"/>
  <c r="U977" i="13"/>
  <c r="M973" i="13"/>
  <c r="M966" i="13"/>
  <c r="T965" i="13"/>
  <c r="R961" i="13"/>
  <c r="V960" i="13"/>
  <c r="W960" i="13" s="1"/>
  <c r="M959" i="13"/>
  <c r="L957" i="13"/>
  <c r="Q955" i="13"/>
  <c r="F941" i="13"/>
  <c r="F940" i="13"/>
  <c r="K939" i="13"/>
  <c r="P939" i="13" s="1"/>
  <c r="L936" i="13"/>
  <c r="F934" i="13"/>
  <c r="V927" i="13"/>
  <c r="W927" i="13" s="1"/>
  <c r="T925" i="13"/>
  <c r="K925" i="13"/>
  <c r="P925" i="13" s="1"/>
  <c r="U925" i="13"/>
  <c r="M923" i="13"/>
  <c r="N920" i="13"/>
  <c r="L919" i="13"/>
  <c r="S915" i="13"/>
  <c r="F912" i="13"/>
  <c r="I907" i="13"/>
  <c r="S907" i="13"/>
  <c r="S905" i="13"/>
  <c r="I891" i="13"/>
  <c r="S891" i="13"/>
  <c r="U885" i="13"/>
  <c r="I877" i="13"/>
  <c r="U872" i="13"/>
  <c r="S856" i="13"/>
  <c r="I856" i="13"/>
  <c r="S848" i="13"/>
  <c r="I848" i="13"/>
  <c r="Q846" i="13"/>
  <c r="U845" i="13"/>
  <c r="G842" i="13"/>
  <c r="U842" i="13"/>
  <c r="K842" i="13"/>
  <c r="P842" i="13" s="1"/>
  <c r="Q838" i="13"/>
  <c r="F837" i="13"/>
  <c r="N837" i="13"/>
  <c r="O837" i="13"/>
  <c r="Q837" i="13"/>
  <c r="G834" i="13"/>
  <c r="S826" i="13"/>
  <c r="G822" i="13"/>
  <c r="I815" i="13"/>
  <c r="S815" i="13"/>
  <c r="G812" i="13"/>
  <c r="Q812" i="13"/>
  <c r="R812" i="13"/>
  <c r="U810" i="13"/>
  <c r="I803" i="13"/>
  <c r="S803" i="13"/>
  <c r="Q800" i="13"/>
  <c r="K800" i="13"/>
  <c r="P800" i="13" s="1"/>
  <c r="O800" i="13"/>
  <c r="R800" i="13"/>
  <c r="L787" i="13"/>
  <c r="R777" i="13"/>
  <c r="F777" i="13"/>
  <c r="Q777" i="13"/>
  <c r="O777" i="13"/>
  <c r="L777" i="13"/>
  <c r="M777" i="13"/>
  <c r="Q775" i="13"/>
  <c r="L768" i="13"/>
  <c r="T768" i="13"/>
  <c r="R763" i="13"/>
  <c r="U763" i="13"/>
  <c r="F763" i="13"/>
  <c r="O763" i="13"/>
  <c r="V763" i="13"/>
  <c r="W763" i="13" s="1"/>
  <c r="G763" i="13"/>
  <c r="T763" i="13"/>
  <c r="K763" i="13"/>
  <c r="P763" i="13" s="1"/>
  <c r="M738" i="13"/>
  <c r="T738" i="13"/>
  <c r="U738" i="13"/>
  <c r="G733" i="13"/>
  <c r="M733" i="13"/>
  <c r="Q733" i="13"/>
  <c r="U733" i="13"/>
  <c r="L721" i="13"/>
  <c r="U721" i="13"/>
  <c r="T721" i="13"/>
  <c r="V721" i="13"/>
  <c r="W721" i="13" s="1"/>
  <c r="G717" i="13"/>
  <c r="G687" i="13"/>
  <c r="K684" i="13"/>
  <c r="P684" i="13" s="1"/>
  <c r="U684" i="13"/>
  <c r="L684" i="13"/>
  <c r="F681" i="13"/>
  <c r="T679" i="13"/>
  <c r="G657" i="13"/>
  <c r="S649" i="13"/>
  <c r="I649" i="13"/>
  <c r="V618" i="13"/>
  <c r="W618" i="13" s="1"/>
  <c r="T617" i="13"/>
  <c r="L617" i="13"/>
  <c r="U617" i="13"/>
  <c r="V617" i="13"/>
  <c r="W617" i="13" s="1"/>
  <c r="S607" i="13"/>
  <c r="I607" i="13"/>
  <c r="M571" i="13"/>
  <c r="T571" i="13"/>
  <c r="O571" i="13"/>
  <c r="G884" i="13"/>
  <c r="Q811" i="13"/>
  <c r="U795" i="13"/>
  <c r="T792" i="13"/>
  <c r="F789" i="13"/>
  <c r="M774" i="13"/>
  <c r="I773" i="13"/>
  <c r="S773" i="13"/>
  <c r="R755" i="13"/>
  <c r="K755" i="13"/>
  <c r="P755" i="13" s="1"/>
  <c r="U755" i="13"/>
  <c r="G755" i="13"/>
  <c r="Q755" i="13"/>
  <c r="L755" i="13"/>
  <c r="G739" i="13"/>
  <c r="T739" i="13"/>
  <c r="M739" i="13"/>
  <c r="G707" i="13"/>
  <c r="V707" i="13"/>
  <c r="W707" i="13" s="1"/>
  <c r="K707" i="13"/>
  <c r="P707" i="13" s="1"/>
  <c r="Q707" i="13"/>
  <c r="I704" i="13"/>
  <c r="S704" i="13"/>
  <c r="S683" i="13"/>
  <c r="I683" i="13"/>
  <c r="M660" i="13"/>
  <c r="R642" i="13"/>
  <c r="M642" i="13"/>
  <c r="N634" i="13"/>
  <c r="S631" i="13"/>
  <c r="I631" i="13"/>
  <c r="G613" i="13"/>
  <c r="M613" i="13"/>
  <c r="T613" i="13"/>
  <c r="V613" i="13"/>
  <c r="W613" i="13" s="1"/>
  <c r="T588" i="13"/>
  <c r="L560" i="13"/>
  <c r="Q560" i="13"/>
  <c r="M560" i="13"/>
  <c r="V560" i="13"/>
  <c r="W560" i="13" s="1"/>
  <c r="K480" i="13"/>
  <c r="P480" i="13" s="1"/>
  <c r="U480" i="13"/>
  <c r="V480" i="13"/>
  <c r="W480" i="13" s="1"/>
  <c r="F480" i="13"/>
  <c r="Q480" i="13"/>
  <c r="G480" i="13"/>
  <c r="R480" i="13"/>
  <c r="M480" i="13"/>
  <c r="N480" i="13"/>
  <c r="T480" i="13"/>
  <c r="I439" i="13"/>
  <c r="S439" i="13"/>
  <c r="U432" i="13"/>
  <c r="L432" i="13"/>
  <c r="K432" i="13"/>
  <c r="P432" i="13" s="1"/>
  <c r="R432" i="13"/>
  <c r="O432" i="13"/>
  <c r="M366" i="13"/>
  <c r="L366" i="13"/>
  <c r="R366" i="13"/>
  <c r="Q312" i="13"/>
  <c r="F312" i="13"/>
  <c r="O312" i="13"/>
  <c r="G312" i="13"/>
  <c r="R312" i="13"/>
  <c r="K312" i="13"/>
  <c r="P312" i="13" s="1"/>
  <c r="M312" i="13"/>
  <c r="L312" i="13"/>
  <c r="N312" i="13"/>
  <c r="T312" i="13"/>
  <c r="U312" i="13"/>
  <c r="V312" i="13"/>
  <c r="W312" i="13" s="1"/>
  <c r="N239" i="13"/>
  <c r="R239" i="13"/>
  <c r="T239" i="13"/>
  <c r="M239" i="13"/>
  <c r="Q239" i="13"/>
  <c r="G239" i="13"/>
  <c r="O23" i="13"/>
  <c r="R23" i="13"/>
  <c r="V23" i="13"/>
  <c r="W23" i="13" s="1"/>
  <c r="F23" i="13"/>
  <c r="N23" i="13"/>
  <c r="G764" i="13"/>
  <c r="K764" i="13"/>
  <c r="P764" i="13" s="1"/>
  <c r="R752" i="13"/>
  <c r="G752" i="13"/>
  <c r="T742" i="13"/>
  <c r="G742" i="13"/>
  <c r="T735" i="13"/>
  <c r="N735" i="13"/>
  <c r="I730" i="13"/>
  <c r="S730" i="13"/>
  <c r="G708" i="13"/>
  <c r="R708" i="13"/>
  <c r="L708" i="13"/>
  <c r="K693" i="13"/>
  <c r="P693" i="13" s="1"/>
  <c r="N693" i="13"/>
  <c r="U693" i="13"/>
  <c r="F677" i="13"/>
  <c r="V677" i="13"/>
  <c r="W677" i="13" s="1"/>
  <c r="L677" i="13"/>
  <c r="N677" i="13"/>
  <c r="R677" i="13"/>
  <c r="G664" i="13"/>
  <c r="O664" i="13"/>
  <c r="F608" i="13"/>
  <c r="Q608" i="13"/>
  <c r="T608" i="13"/>
  <c r="Q515" i="13"/>
  <c r="R515" i="13"/>
  <c r="L515" i="13"/>
  <c r="U515" i="13"/>
  <c r="Q497" i="13"/>
  <c r="R497" i="13"/>
  <c r="G497" i="13"/>
  <c r="M497" i="13"/>
  <c r="G442" i="13"/>
  <c r="R442" i="13"/>
  <c r="Q442" i="13"/>
  <c r="V442" i="13"/>
  <c r="W442" i="13" s="1"/>
  <c r="N433" i="13"/>
  <c r="R433" i="13"/>
  <c r="F433" i="13"/>
  <c r="K433" i="13"/>
  <c r="P433" i="13" s="1"/>
  <c r="O433" i="13"/>
  <c r="T433" i="13"/>
  <c r="G301" i="13"/>
  <c r="M301" i="13"/>
  <c r="R301" i="13"/>
  <c r="T301" i="13"/>
  <c r="V274" i="13"/>
  <c r="W274" i="13" s="1"/>
  <c r="L274" i="13"/>
  <c r="S241" i="13"/>
  <c r="I241" i="13"/>
  <c r="I764" i="13"/>
  <c r="S764" i="13"/>
  <c r="R761" i="13"/>
  <c r="M761" i="13"/>
  <c r="F761" i="13"/>
  <c r="T761" i="13"/>
  <c r="R745" i="13"/>
  <c r="N745" i="13"/>
  <c r="F745" i="13"/>
  <c r="M726" i="13"/>
  <c r="R726" i="13"/>
  <c r="T726" i="13"/>
  <c r="G726" i="13"/>
  <c r="U723" i="13"/>
  <c r="K723" i="13"/>
  <c r="P723" i="13" s="1"/>
  <c r="M723" i="13"/>
  <c r="M645" i="13"/>
  <c r="Q645" i="13"/>
  <c r="R645" i="13"/>
  <c r="T645" i="13"/>
  <c r="K600" i="13"/>
  <c r="P600" i="13" s="1"/>
  <c r="R600" i="13"/>
  <c r="T600" i="13"/>
  <c r="U600" i="13"/>
  <c r="F561" i="13"/>
  <c r="N561" i="13"/>
  <c r="L561" i="13"/>
  <c r="Q561" i="13"/>
  <c r="T539" i="13"/>
  <c r="O539" i="13"/>
  <c r="L539" i="13"/>
  <c r="G495" i="13"/>
  <c r="L495" i="13"/>
  <c r="U495" i="13"/>
  <c r="S442" i="13"/>
  <c r="I442" i="13"/>
  <c r="M410" i="13"/>
  <c r="N410" i="13"/>
  <c r="Q410" i="13"/>
  <c r="G410" i="13"/>
  <c r="R410" i="13"/>
  <c r="V410" i="13"/>
  <c r="W410" i="13" s="1"/>
  <c r="K395" i="13"/>
  <c r="P395" i="13" s="1"/>
  <c r="M395" i="13"/>
  <c r="T395" i="13"/>
  <c r="L392" i="13"/>
  <c r="Q392" i="13"/>
  <c r="N392" i="13"/>
  <c r="R392" i="13"/>
  <c r="F390" i="13"/>
  <c r="N390" i="13"/>
  <c r="R390" i="13"/>
  <c r="V390" i="13"/>
  <c r="W390" i="13" s="1"/>
  <c r="K390" i="13"/>
  <c r="P390" i="13" s="1"/>
  <c r="T390" i="13"/>
  <c r="I327" i="13"/>
  <c r="S327" i="13"/>
  <c r="I322" i="13"/>
  <c r="S322" i="13"/>
  <c r="F136" i="13"/>
  <c r="Q136" i="13"/>
  <c r="U873" i="13"/>
  <c r="M778" i="13"/>
  <c r="R778" i="13"/>
  <c r="G727" i="13"/>
  <c r="U727" i="13"/>
  <c r="O696" i="13"/>
  <c r="U696" i="13"/>
  <c r="K696" i="13"/>
  <c r="P696" i="13" s="1"/>
  <c r="R696" i="13"/>
  <c r="M694" i="13"/>
  <c r="G694" i="13"/>
  <c r="K694" i="13"/>
  <c r="P694" i="13" s="1"/>
  <c r="O694" i="13"/>
  <c r="T694" i="13"/>
  <c r="O686" i="13"/>
  <c r="R686" i="13"/>
  <c r="K650" i="13"/>
  <c r="P650" i="13" s="1"/>
  <c r="T650" i="13"/>
  <c r="M650" i="13"/>
  <c r="T630" i="13"/>
  <c r="N630" i="13"/>
  <c r="V627" i="13"/>
  <c r="W627" i="13" s="1"/>
  <c r="N627" i="13"/>
  <c r="Q627" i="13"/>
  <c r="F577" i="13"/>
  <c r="T577" i="13"/>
  <c r="G577" i="13"/>
  <c r="L577" i="13"/>
  <c r="F526" i="13"/>
  <c r="K526" i="13"/>
  <c r="P526" i="13" s="1"/>
  <c r="N526" i="13"/>
  <c r="M526" i="13"/>
  <c r="L513" i="13"/>
  <c r="M513" i="13"/>
  <c r="Q513" i="13"/>
  <c r="V483" i="13"/>
  <c r="W483" i="13" s="1"/>
  <c r="F483" i="13"/>
  <c r="R464" i="13"/>
  <c r="F464" i="13"/>
  <c r="T464" i="13"/>
  <c r="L464" i="13"/>
  <c r="O464" i="13"/>
  <c r="K464" i="13"/>
  <c r="P464" i="13" s="1"/>
  <c r="N464" i="13"/>
  <c r="U464" i="13"/>
  <c r="V464" i="13"/>
  <c r="W464" i="13" s="1"/>
  <c r="K754" i="13"/>
  <c r="P754" i="13" s="1"/>
  <c r="M749" i="13"/>
  <c r="R705" i="13"/>
  <c r="K705" i="13"/>
  <c r="P705" i="13" s="1"/>
  <c r="S693" i="13"/>
  <c r="I693" i="13"/>
  <c r="Q665" i="13"/>
  <c r="F665" i="13"/>
  <c r="U665" i="13"/>
  <c r="N651" i="13"/>
  <c r="V651" i="13"/>
  <c r="W651" i="13" s="1"/>
  <c r="F649" i="13"/>
  <c r="R649" i="13"/>
  <c r="U649" i="13"/>
  <c r="N646" i="13"/>
  <c r="L646" i="13"/>
  <c r="I618" i="13"/>
  <c r="S618" i="13"/>
  <c r="T609" i="13"/>
  <c r="O609" i="13"/>
  <c r="L559" i="13"/>
  <c r="L547" i="13"/>
  <c r="U547" i="13"/>
  <c r="I508" i="13"/>
  <c r="S508" i="13"/>
  <c r="T465" i="13"/>
  <c r="K465" i="13"/>
  <c r="P465" i="13" s="1"/>
  <c r="F465" i="13"/>
  <c r="V465" i="13"/>
  <c r="W465" i="13" s="1"/>
  <c r="L465" i="13"/>
  <c r="N465" i="13"/>
  <c r="N458" i="13"/>
  <c r="O458" i="13"/>
  <c r="Q458" i="13"/>
  <c r="F458" i="13"/>
  <c r="R444" i="13"/>
  <c r="N444" i="13"/>
  <c r="Q444" i="13"/>
  <c r="L407" i="13"/>
  <c r="T407" i="13"/>
  <c r="R407" i="13"/>
  <c r="R383" i="13"/>
  <c r="K383" i="13"/>
  <c r="P383" i="13" s="1"/>
  <c r="O383" i="13"/>
  <c r="T359" i="13"/>
  <c r="R359" i="13"/>
  <c r="K359" i="13"/>
  <c r="P359" i="13" s="1"/>
  <c r="U359" i="13"/>
  <c r="T332" i="13"/>
  <c r="S299" i="13"/>
  <c r="I299" i="13"/>
  <c r="K282" i="13"/>
  <c r="P282" i="13" s="1"/>
  <c r="F282" i="13"/>
  <c r="V282" i="13"/>
  <c r="W282" i="13" s="1"/>
  <c r="Q282" i="13"/>
  <c r="R282" i="13"/>
  <c r="U282" i="13"/>
  <c r="L282" i="13"/>
  <c r="T282" i="13"/>
  <c r="S259" i="13"/>
  <c r="I259" i="13"/>
  <c r="F241" i="13"/>
  <c r="T241" i="13"/>
  <c r="O241" i="13"/>
  <c r="V241" i="13"/>
  <c r="W241" i="13" s="1"/>
  <c r="Q229" i="13"/>
  <c r="T229" i="13"/>
  <c r="F218" i="13"/>
  <c r="T218" i="13"/>
  <c r="L218" i="13"/>
  <c r="V208" i="13"/>
  <c r="W208" i="13" s="1"/>
  <c r="L208" i="13"/>
  <c r="M208" i="13"/>
  <c r="R208" i="13"/>
  <c r="T208" i="13"/>
  <c r="F208" i="13"/>
  <c r="Q208" i="13"/>
  <c r="L182" i="13"/>
  <c r="N182" i="13"/>
  <c r="M182" i="13"/>
  <c r="L49" i="13"/>
  <c r="U49" i="13"/>
  <c r="K49" i="13"/>
  <c r="P49" i="13" s="1"/>
  <c r="N49" i="13"/>
  <c r="Q49" i="13"/>
  <c r="G49" i="13"/>
  <c r="O49" i="13"/>
  <c r="T49" i="13"/>
  <c r="F49" i="13"/>
  <c r="M49" i="13"/>
  <c r="R49" i="13"/>
  <c r="N16" i="13"/>
  <c r="Q16" i="13"/>
  <c r="R16" i="13"/>
  <c r="G729" i="13"/>
  <c r="L729" i="13"/>
  <c r="F685" i="13"/>
  <c r="N685" i="13"/>
  <c r="V685" i="13"/>
  <c r="W685" i="13" s="1"/>
  <c r="K663" i="13"/>
  <c r="P663" i="13" s="1"/>
  <c r="T663" i="13"/>
  <c r="M663" i="13"/>
  <c r="V663" i="13"/>
  <c r="W663" i="13" s="1"/>
  <c r="G629" i="13"/>
  <c r="R629" i="13"/>
  <c r="G619" i="13"/>
  <c r="O619" i="13"/>
  <c r="L610" i="13"/>
  <c r="R610" i="13"/>
  <c r="F578" i="13"/>
  <c r="U578" i="13"/>
  <c r="T489" i="13"/>
  <c r="G489" i="13"/>
  <c r="U489" i="13"/>
  <c r="M489" i="13"/>
  <c r="I475" i="13"/>
  <c r="S475" i="13"/>
  <c r="O469" i="13"/>
  <c r="K469" i="13"/>
  <c r="P469" i="13" s="1"/>
  <c r="G469" i="13"/>
  <c r="T469" i="13"/>
  <c r="O456" i="13"/>
  <c r="M456" i="13"/>
  <c r="V456" i="13"/>
  <c r="W456" i="13" s="1"/>
  <c r="R371" i="13"/>
  <c r="T371" i="13"/>
  <c r="L371" i="13"/>
  <c r="G310" i="13"/>
  <c r="V291" i="13"/>
  <c r="W291" i="13" s="1"/>
  <c r="L291" i="13"/>
  <c r="M291" i="13"/>
  <c r="O291" i="13"/>
  <c r="F291" i="13"/>
  <c r="N291" i="13"/>
  <c r="M289" i="13"/>
  <c r="T289" i="13"/>
  <c r="G195" i="13"/>
  <c r="L195" i="13"/>
  <c r="M195" i="13"/>
  <c r="V195" i="13"/>
  <c r="W195" i="13" s="1"/>
  <c r="F195" i="13"/>
  <c r="O195" i="13"/>
  <c r="U195" i="13"/>
  <c r="G148" i="13"/>
  <c r="V148" i="13"/>
  <c r="W148" i="13" s="1"/>
  <c r="L148" i="13"/>
  <c r="M148" i="13"/>
  <c r="Q148" i="13"/>
  <c r="O148" i="13"/>
  <c r="R148" i="13"/>
  <c r="F142" i="13"/>
  <c r="N142" i="13"/>
  <c r="O142" i="13"/>
  <c r="Q142" i="13"/>
  <c r="M142" i="13"/>
  <c r="R771" i="13"/>
  <c r="L771" i="13"/>
  <c r="M765" i="13"/>
  <c r="R709" i="13"/>
  <c r="V709" i="13"/>
  <c r="W709" i="13" s="1"/>
  <c r="Q675" i="13"/>
  <c r="F675" i="13"/>
  <c r="O663" i="13"/>
  <c r="G661" i="13"/>
  <c r="T661" i="13"/>
  <c r="K661" i="13"/>
  <c r="P661" i="13" s="1"/>
  <c r="V661" i="13"/>
  <c r="W661" i="13" s="1"/>
  <c r="L649" i="13"/>
  <c r="F633" i="13"/>
  <c r="T633" i="13"/>
  <c r="Q624" i="13"/>
  <c r="F624" i="13"/>
  <c r="U624" i="13"/>
  <c r="N622" i="13"/>
  <c r="K620" i="13"/>
  <c r="P620" i="13" s="1"/>
  <c r="T620" i="13"/>
  <c r="S608" i="13"/>
  <c r="K603" i="13"/>
  <c r="P603" i="13" s="1"/>
  <c r="T603" i="13"/>
  <c r="M603" i="13"/>
  <c r="V603" i="13"/>
  <c r="W603" i="13" s="1"/>
  <c r="F580" i="13"/>
  <c r="R580" i="13"/>
  <c r="N579" i="13"/>
  <c r="V579" i="13"/>
  <c r="W579" i="13" s="1"/>
  <c r="I570" i="13"/>
  <c r="S570" i="13"/>
  <c r="Q544" i="13"/>
  <c r="K544" i="13"/>
  <c r="P544" i="13" s="1"/>
  <c r="U536" i="13"/>
  <c r="F536" i="13"/>
  <c r="T536" i="13"/>
  <c r="V536" i="13"/>
  <c r="W536" i="13" s="1"/>
  <c r="K536" i="13"/>
  <c r="P536" i="13" s="1"/>
  <c r="G525" i="13"/>
  <c r="Q525" i="13"/>
  <c r="L504" i="13"/>
  <c r="F504" i="13"/>
  <c r="M504" i="13"/>
  <c r="T491" i="13"/>
  <c r="M491" i="13"/>
  <c r="G486" i="13"/>
  <c r="V486" i="13"/>
  <c r="W486" i="13" s="1"/>
  <c r="R486" i="13"/>
  <c r="M486" i="13"/>
  <c r="T486" i="13"/>
  <c r="S482" i="13"/>
  <c r="I482" i="13"/>
  <c r="U465" i="13"/>
  <c r="G462" i="13"/>
  <c r="T462" i="13"/>
  <c r="N462" i="13"/>
  <c r="U458" i="13"/>
  <c r="I452" i="13"/>
  <c r="S452" i="13"/>
  <c r="I393" i="13"/>
  <c r="S393" i="13"/>
  <c r="R385" i="13"/>
  <c r="U385" i="13"/>
  <c r="S324" i="13"/>
  <c r="I324" i="13"/>
  <c r="I286" i="13"/>
  <c r="S286" i="13"/>
  <c r="R248" i="13"/>
  <c r="U248" i="13"/>
  <c r="K248" i="13"/>
  <c r="P248" i="13" s="1"/>
  <c r="V248" i="13"/>
  <c r="W248" i="13" s="1"/>
  <c r="N248" i="13"/>
  <c r="Q248" i="13"/>
  <c r="F248" i="13"/>
  <c r="T248" i="13"/>
  <c r="L248" i="13"/>
  <c r="M248" i="13"/>
  <c r="R202" i="13"/>
  <c r="K202" i="13"/>
  <c r="P202" i="13" s="1"/>
  <c r="T202" i="13"/>
  <c r="G202" i="13"/>
  <c r="Q202" i="13"/>
  <c r="U202" i="13"/>
  <c r="F202" i="13"/>
  <c r="V202" i="13"/>
  <c r="W202" i="13" s="1"/>
  <c r="L202" i="13"/>
  <c r="M202" i="13"/>
  <c r="N202" i="13"/>
  <c r="O202" i="13"/>
  <c r="S146" i="13"/>
  <c r="I146" i="13"/>
  <c r="S91" i="13"/>
  <c r="I91" i="13"/>
  <c r="L77" i="13"/>
  <c r="M77" i="13"/>
  <c r="O77" i="13"/>
  <c r="Q77" i="13"/>
  <c r="G77" i="13"/>
  <c r="K77" i="13"/>
  <c r="P77" i="13" s="1"/>
  <c r="R77" i="13"/>
  <c r="V77" i="13"/>
  <c r="W77" i="13" s="1"/>
  <c r="K332" i="13"/>
  <c r="P332" i="13" s="1"/>
  <c r="V332" i="13"/>
  <c r="W332" i="13" s="1"/>
  <c r="L332" i="13"/>
  <c r="N332" i="13"/>
  <c r="M332" i="13"/>
  <c r="Q332" i="13"/>
  <c r="R332" i="13"/>
  <c r="K317" i="13"/>
  <c r="P317" i="13" s="1"/>
  <c r="M317" i="13"/>
  <c r="O317" i="13"/>
  <c r="U317" i="13"/>
  <c r="T317" i="13"/>
  <c r="L310" i="13"/>
  <c r="V310" i="13"/>
  <c r="W310" i="13" s="1"/>
  <c r="M310" i="13"/>
  <c r="K310" i="13"/>
  <c r="P310" i="13" s="1"/>
  <c r="O310" i="13"/>
  <c r="N310" i="13"/>
  <c r="Q310" i="13"/>
  <c r="K298" i="13"/>
  <c r="P298" i="13" s="1"/>
  <c r="T298" i="13"/>
  <c r="V298" i="13"/>
  <c r="W298" i="13" s="1"/>
  <c r="M298" i="13"/>
  <c r="N101" i="13"/>
  <c r="M101" i="13"/>
  <c r="G101" i="13"/>
  <c r="R101" i="13"/>
  <c r="T537" i="13"/>
  <c r="M537" i="13"/>
  <c r="K534" i="13"/>
  <c r="P534" i="13" s="1"/>
  <c r="I529" i="13"/>
  <c r="I524" i="13"/>
  <c r="K520" i="13"/>
  <c r="P520" i="13" s="1"/>
  <c r="S519" i="13"/>
  <c r="I519" i="13"/>
  <c r="T482" i="13"/>
  <c r="N478" i="13"/>
  <c r="U478" i="13"/>
  <c r="O445" i="13"/>
  <c r="N445" i="13"/>
  <c r="K414" i="13"/>
  <c r="P414" i="13" s="1"/>
  <c r="U414" i="13"/>
  <c r="M414" i="13"/>
  <c r="N414" i="13"/>
  <c r="F414" i="13"/>
  <c r="Q414" i="13"/>
  <c r="R391" i="13"/>
  <c r="K391" i="13"/>
  <c r="P391" i="13" s="1"/>
  <c r="K384" i="13"/>
  <c r="P384" i="13" s="1"/>
  <c r="U384" i="13"/>
  <c r="V384" i="13"/>
  <c r="W384" i="13" s="1"/>
  <c r="L384" i="13"/>
  <c r="N384" i="13"/>
  <c r="F352" i="13"/>
  <c r="T352" i="13"/>
  <c r="Q352" i="13"/>
  <c r="S348" i="13"/>
  <c r="I348" i="13"/>
  <c r="U328" i="13"/>
  <c r="F318" i="13"/>
  <c r="O318" i="13"/>
  <c r="Q318" i="13"/>
  <c r="K314" i="13"/>
  <c r="P314" i="13" s="1"/>
  <c r="T314" i="13"/>
  <c r="G314" i="13"/>
  <c r="R314" i="13"/>
  <c r="U314" i="13"/>
  <c r="L314" i="13"/>
  <c r="N283" i="13"/>
  <c r="L283" i="13"/>
  <c r="O283" i="13"/>
  <c r="Q283" i="13"/>
  <c r="S235" i="13"/>
  <c r="I235" i="13"/>
  <c r="K224" i="13"/>
  <c r="P224" i="13" s="1"/>
  <c r="L224" i="13"/>
  <c r="T224" i="13"/>
  <c r="I197" i="13"/>
  <c r="S197" i="13"/>
  <c r="G152" i="13"/>
  <c r="R152" i="13"/>
  <c r="M125" i="13"/>
  <c r="O125" i="13"/>
  <c r="G125" i="13"/>
  <c r="U125" i="13"/>
  <c r="V125" i="13"/>
  <c r="W125" i="13" s="1"/>
  <c r="L125" i="13"/>
  <c r="K125" i="13"/>
  <c r="P125" i="13" s="1"/>
  <c r="R125" i="13"/>
  <c r="G87" i="13"/>
  <c r="T87" i="13"/>
  <c r="U87" i="13"/>
  <c r="M87" i="13"/>
  <c r="N87" i="13"/>
  <c r="F87" i="13"/>
  <c r="R87" i="13"/>
  <c r="L87" i="13"/>
  <c r="O82" i="13"/>
  <c r="M82" i="13"/>
  <c r="N82" i="13"/>
  <c r="F78" i="13"/>
  <c r="M78" i="13"/>
  <c r="U78" i="13"/>
  <c r="I28" i="13"/>
  <c r="S28" i="13"/>
  <c r="S6" i="13"/>
  <c r="I6" i="13"/>
  <c r="L409" i="13"/>
  <c r="M409" i="13"/>
  <c r="G402" i="13"/>
  <c r="T402" i="13"/>
  <c r="V402" i="13"/>
  <c r="W402" i="13" s="1"/>
  <c r="L402" i="13"/>
  <c r="M394" i="13"/>
  <c r="G394" i="13"/>
  <c r="R394" i="13"/>
  <c r="T394" i="13"/>
  <c r="K394" i="13"/>
  <c r="P394" i="13" s="1"/>
  <c r="V394" i="13"/>
  <c r="W394" i="13" s="1"/>
  <c r="S380" i="13"/>
  <c r="I380" i="13"/>
  <c r="M369" i="13"/>
  <c r="R369" i="13"/>
  <c r="G358" i="13"/>
  <c r="M358" i="13"/>
  <c r="Q358" i="13"/>
  <c r="K328" i="13"/>
  <c r="P328" i="13" s="1"/>
  <c r="R328" i="13"/>
  <c r="T328" i="13"/>
  <c r="V328" i="13"/>
  <c r="W328" i="13" s="1"/>
  <c r="L328" i="13"/>
  <c r="N328" i="13"/>
  <c r="I314" i="13"/>
  <c r="S314" i="13"/>
  <c r="Q296" i="13"/>
  <c r="T296" i="13"/>
  <c r="F296" i="13"/>
  <c r="O247" i="13"/>
  <c r="Q247" i="13"/>
  <c r="L247" i="13"/>
  <c r="M155" i="13"/>
  <c r="O155" i="13"/>
  <c r="R155" i="13"/>
  <c r="T155" i="13"/>
  <c r="U155" i="13"/>
  <c r="K155" i="13"/>
  <c r="P155" i="13" s="1"/>
  <c r="G72" i="13"/>
  <c r="K72" i="13"/>
  <c r="P72" i="13" s="1"/>
  <c r="N72" i="13"/>
  <c r="U72" i="13"/>
  <c r="F72" i="13"/>
  <c r="R72" i="13"/>
  <c r="F51" i="13"/>
  <c r="O51" i="13"/>
  <c r="G51" i="13"/>
  <c r="Q51" i="13"/>
  <c r="T51" i="13"/>
  <c r="K51" i="13"/>
  <c r="P51" i="13" s="1"/>
  <c r="L51" i="13"/>
  <c r="R51" i="13"/>
  <c r="M51" i="13"/>
  <c r="N51" i="13"/>
  <c r="V51" i="13"/>
  <c r="W51" i="13" s="1"/>
  <c r="G543" i="13"/>
  <c r="Q537" i="13"/>
  <c r="S497" i="13"/>
  <c r="I497" i="13"/>
  <c r="G479" i="13"/>
  <c r="R474" i="13"/>
  <c r="R468" i="13"/>
  <c r="N468" i="13"/>
  <c r="T448" i="13"/>
  <c r="R445" i="13"/>
  <c r="L437" i="13"/>
  <c r="K437" i="13"/>
  <c r="P437" i="13" s="1"/>
  <c r="F428" i="13"/>
  <c r="V428" i="13"/>
  <c r="W428" i="13" s="1"/>
  <c r="Q428" i="13"/>
  <c r="R414" i="13"/>
  <c r="Q394" i="13"/>
  <c r="O384" i="13"/>
  <c r="K377" i="13"/>
  <c r="P377" i="13" s="1"/>
  <c r="M377" i="13"/>
  <c r="O377" i="13"/>
  <c r="R377" i="13"/>
  <c r="U330" i="13"/>
  <c r="G330" i="13"/>
  <c r="L330" i="13"/>
  <c r="O314" i="13"/>
  <c r="T283" i="13"/>
  <c r="R243" i="13"/>
  <c r="N243" i="13"/>
  <c r="V243" i="13"/>
  <c r="W243" i="13" s="1"/>
  <c r="F206" i="13"/>
  <c r="N206" i="13"/>
  <c r="U206" i="13"/>
  <c r="L194" i="13"/>
  <c r="M194" i="13"/>
  <c r="U194" i="13"/>
  <c r="I187" i="13"/>
  <c r="S187" i="13"/>
  <c r="R180" i="13"/>
  <c r="K180" i="13"/>
  <c r="P180" i="13" s="1"/>
  <c r="G180" i="13"/>
  <c r="O180" i="13"/>
  <c r="Q180" i="13"/>
  <c r="N180" i="13"/>
  <c r="I128" i="13"/>
  <c r="S128" i="13"/>
  <c r="N114" i="13"/>
  <c r="G114" i="13"/>
  <c r="G54" i="13"/>
  <c r="V54" i="13"/>
  <c r="W54" i="13" s="1"/>
  <c r="M499" i="13"/>
  <c r="R499" i="13"/>
  <c r="F482" i="13"/>
  <c r="N482" i="13"/>
  <c r="Q482" i="13"/>
  <c r="M474" i="13"/>
  <c r="V474" i="13"/>
  <c r="W474" i="13" s="1"/>
  <c r="F474" i="13"/>
  <c r="T474" i="13"/>
  <c r="K460" i="13"/>
  <c r="P460" i="13" s="1"/>
  <c r="N460" i="13"/>
  <c r="K448" i="13"/>
  <c r="P448" i="13" s="1"/>
  <c r="U448" i="13"/>
  <c r="N448" i="13"/>
  <c r="L445" i="13"/>
  <c r="S425" i="13"/>
  <c r="K421" i="13"/>
  <c r="P421" i="13" s="1"/>
  <c r="N421" i="13"/>
  <c r="T421" i="13"/>
  <c r="O414" i="13"/>
  <c r="R402" i="13"/>
  <c r="S401" i="13"/>
  <c r="O394" i="13"/>
  <c r="V388" i="13"/>
  <c r="W388" i="13" s="1"/>
  <c r="K388" i="13"/>
  <c r="P388" i="13" s="1"/>
  <c r="L388" i="13"/>
  <c r="O388" i="13"/>
  <c r="M384" i="13"/>
  <c r="I375" i="13"/>
  <c r="S375" i="13"/>
  <c r="O328" i="13"/>
  <c r="M321" i="13"/>
  <c r="R321" i="13"/>
  <c r="U321" i="13"/>
  <c r="N314" i="13"/>
  <c r="M255" i="13"/>
  <c r="R255" i="13"/>
  <c r="S246" i="13"/>
  <c r="I222" i="13"/>
  <c r="S222" i="13"/>
  <c r="K184" i="13"/>
  <c r="P184" i="13" s="1"/>
  <c r="T184" i="13"/>
  <c r="L184" i="13"/>
  <c r="V184" i="13"/>
  <c r="W184" i="13" s="1"/>
  <c r="M184" i="13"/>
  <c r="F184" i="13"/>
  <c r="R184" i="13"/>
  <c r="G184" i="13"/>
  <c r="U184" i="13"/>
  <c r="T156" i="13"/>
  <c r="U156" i="13"/>
  <c r="K156" i="13"/>
  <c r="P156" i="13" s="1"/>
  <c r="M156" i="13"/>
  <c r="N156" i="13"/>
  <c r="L156" i="13"/>
  <c r="Q156" i="13"/>
  <c r="V156" i="13"/>
  <c r="W156" i="13" s="1"/>
  <c r="F150" i="13"/>
  <c r="M150" i="13"/>
  <c r="R137" i="13"/>
  <c r="K137" i="13"/>
  <c r="P137" i="13" s="1"/>
  <c r="M137" i="13"/>
  <c r="N137" i="13"/>
  <c r="V137" i="13"/>
  <c r="W137" i="13" s="1"/>
  <c r="L137" i="13"/>
  <c r="I134" i="13"/>
  <c r="S134" i="13"/>
  <c r="O88" i="13"/>
  <c r="R88" i="13"/>
  <c r="K88" i="13"/>
  <c r="P88" i="13" s="1"/>
  <c r="U88" i="13"/>
  <c r="V88" i="13"/>
  <c r="W88" i="13" s="1"/>
  <c r="I54" i="13"/>
  <c r="S54" i="13"/>
  <c r="K470" i="13"/>
  <c r="P470" i="13" s="1"/>
  <c r="U470" i="13"/>
  <c r="G408" i="13"/>
  <c r="O408" i="13"/>
  <c r="G398" i="13"/>
  <c r="U398" i="13"/>
  <c r="F360" i="13"/>
  <c r="K360" i="13"/>
  <c r="P360" i="13" s="1"/>
  <c r="R350" i="13"/>
  <c r="T350" i="13"/>
  <c r="U342" i="13"/>
  <c r="L342" i="13"/>
  <c r="O342" i="13"/>
  <c r="R338" i="13"/>
  <c r="M334" i="13"/>
  <c r="N334" i="13"/>
  <c r="R306" i="13"/>
  <c r="G306" i="13"/>
  <c r="Q306" i="13"/>
  <c r="T306" i="13"/>
  <c r="R303" i="13"/>
  <c r="T303" i="13"/>
  <c r="F293" i="13"/>
  <c r="M293" i="13"/>
  <c r="N285" i="13"/>
  <c r="T285" i="13"/>
  <c r="U285" i="13"/>
  <c r="Q278" i="13"/>
  <c r="K278" i="13"/>
  <c r="P278" i="13" s="1"/>
  <c r="N278" i="13"/>
  <c r="F275" i="13"/>
  <c r="T275" i="13"/>
  <c r="V275" i="13"/>
  <c r="W275" i="13" s="1"/>
  <c r="L222" i="13"/>
  <c r="T222" i="13"/>
  <c r="U131" i="13"/>
  <c r="O131" i="13"/>
  <c r="V131" i="13"/>
  <c r="W131" i="13" s="1"/>
  <c r="M131" i="13"/>
  <c r="T117" i="13"/>
  <c r="K117" i="13"/>
  <c r="P117" i="13" s="1"/>
  <c r="F117" i="13"/>
  <c r="M117" i="13"/>
  <c r="T107" i="13"/>
  <c r="Q107" i="13"/>
  <c r="R107" i="13"/>
  <c r="M107" i="13"/>
  <c r="N107" i="13"/>
  <c r="G84" i="13"/>
  <c r="N84" i="13"/>
  <c r="O84" i="13"/>
  <c r="F84" i="13"/>
  <c r="V84" i="13"/>
  <c r="W84" i="13" s="1"/>
  <c r="U84" i="13"/>
  <c r="G83" i="13"/>
  <c r="Q83" i="13"/>
  <c r="R83" i="13"/>
  <c r="U83" i="13"/>
  <c r="V83" i="13"/>
  <c r="W83" i="13" s="1"/>
  <c r="M83" i="13"/>
  <c r="K83" i="13"/>
  <c r="P83" i="13" s="1"/>
  <c r="O83" i="13"/>
  <c r="M75" i="13"/>
  <c r="N75" i="13"/>
  <c r="R75" i="13"/>
  <c r="T75" i="13"/>
  <c r="Q57" i="13"/>
  <c r="K57" i="13"/>
  <c r="P57" i="13" s="1"/>
  <c r="V57" i="13"/>
  <c r="W57" i="13" s="1"/>
  <c r="L57" i="13"/>
  <c r="F57" i="13"/>
  <c r="R57" i="13"/>
  <c r="G57" i="13"/>
  <c r="T57" i="13"/>
  <c r="N57" i="13"/>
  <c r="I39" i="13"/>
  <c r="S39" i="13"/>
  <c r="O9" i="13"/>
  <c r="Q9" i="13"/>
  <c r="T9" i="13"/>
  <c r="Q408" i="13"/>
  <c r="U351" i="13"/>
  <c r="M351" i="13"/>
  <c r="Q338" i="13"/>
  <c r="U338" i="13"/>
  <c r="V338" i="13"/>
  <c r="W338" i="13" s="1"/>
  <c r="M322" i="13"/>
  <c r="M306" i="13"/>
  <c r="F302" i="13"/>
  <c r="R302" i="13"/>
  <c r="T302" i="13"/>
  <c r="V285" i="13"/>
  <c r="W285" i="13" s="1"/>
  <c r="R281" i="13"/>
  <c r="K270" i="13"/>
  <c r="P270" i="13" s="1"/>
  <c r="L270" i="13"/>
  <c r="N270" i="13"/>
  <c r="V250" i="13"/>
  <c r="W250" i="13" s="1"/>
  <c r="F250" i="13"/>
  <c r="N244" i="13"/>
  <c r="K244" i="13"/>
  <c r="P244" i="13" s="1"/>
  <c r="M215" i="13"/>
  <c r="L215" i="13"/>
  <c r="Q215" i="13"/>
  <c r="F215" i="13"/>
  <c r="M210" i="13"/>
  <c r="K210" i="13"/>
  <c r="P210" i="13" s="1"/>
  <c r="L210" i="13"/>
  <c r="I205" i="13"/>
  <c r="S205" i="13"/>
  <c r="S164" i="13"/>
  <c r="I164" i="13"/>
  <c r="S150" i="13"/>
  <c r="I150" i="13"/>
  <c r="G112" i="13"/>
  <c r="K112" i="13"/>
  <c r="P112" i="13" s="1"/>
  <c r="N112" i="13"/>
  <c r="U112" i="13"/>
  <c r="O112" i="13"/>
  <c r="R112" i="13"/>
  <c r="K67" i="13"/>
  <c r="P67" i="13" s="1"/>
  <c r="M67" i="13"/>
  <c r="G67" i="13"/>
  <c r="U67" i="13"/>
  <c r="O67" i="13"/>
  <c r="T67" i="13"/>
  <c r="I62" i="13"/>
  <c r="S62" i="13"/>
  <c r="S53" i="13"/>
  <c r="I53" i="13"/>
  <c r="S37" i="13"/>
  <c r="I37" i="13"/>
  <c r="L470" i="13"/>
  <c r="N420" i="13"/>
  <c r="Q416" i="13"/>
  <c r="T415" i="13"/>
  <c r="M415" i="13"/>
  <c r="N408" i="13"/>
  <c r="N398" i="13"/>
  <c r="L382" i="13"/>
  <c r="M368" i="13"/>
  <c r="U368" i="13"/>
  <c r="S363" i="13"/>
  <c r="T362" i="13"/>
  <c r="N360" i="13"/>
  <c r="K350" i="13"/>
  <c r="P350" i="13" s="1"/>
  <c r="R342" i="13"/>
  <c r="M338" i="13"/>
  <c r="T334" i="13"/>
  <c r="T333" i="13"/>
  <c r="G324" i="13"/>
  <c r="R324" i="13"/>
  <c r="T324" i="13"/>
  <c r="L322" i="13"/>
  <c r="L306" i="13"/>
  <c r="M285" i="13"/>
  <c r="N281" i="13"/>
  <c r="R275" i="13"/>
  <c r="U238" i="13"/>
  <c r="T238" i="13"/>
  <c r="N235" i="13"/>
  <c r="L235" i="13"/>
  <c r="R233" i="13"/>
  <c r="G199" i="13"/>
  <c r="L199" i="13"/>
  <c r="V198" i="13"/>
  <c r="W198" i="13" s="1"/>
  <c r="M198" i="13"/>
  <c r="G178" i="13"/>
  <c r="O178" i="13"/>
  <c r="N178" i="13"/>
  <c r="T178" i="13"/>
  <c r="T139" i="13"/>
  <c r="K139" i="13"/>
  <c r="P139" i="13" s="1"/>
  <c r="N139" i="13"/>
  <c r="Q139" i="13"/>
  <c r="S118" i="13"/>
  <c r="I118" i="13"/>
  <c r="U105" i="13"/>
  <c r="O105" i="13"/>
  <c r="Q105" i="13"/>
  <c r="R105" i="13"/>
  <c r="G105" i="13"/>
  <c r="F105" i="13"/>
  <c r="L103" i="13"/>
  <c r="N103" i="13"/>
  <c r="R103" i="13"/>
  <c r="F103" i="13"/>
  <c r="V103" i="13"/>
  <c r="W103" i="13" s="1"/>
  <c r="M70" i="13"/>
  <c r="G70" i="13"/>
  <c r="O70" i="13"/>
  <c r="F70" i="13"/>
  <c r="F60" i="13"/>
  <c r="M60" i="13"/>
  <c r="O60" i="13"/>
  <c r="V60" i="13"/>
  <c r="W60" i="13" s="1"/>
  <c r="R60" i="13"/>
  <c r="R59" i="13"/>
  <c r="Q59" i="13"/>
  <c r="G59" i="13"/>
  <c r="I42" i="13"/>
  <c r="S42" i="13"/>
  <c r="G100" i="13"/>
  <c r="O100" i="13"/>
  <c r="R100" i="13"/>
  <c r="U100" i="13"/>
  <c r="V100" i="13"/>
  <c r="W100" i="13" s="1"/>
  <c r="I67" i="13"/>
  <c r="O62" i="13"/>
  <c r="G61" i="13"/>
  <c r="N61" i="13"/>
  <c r="K41" i="13"/>
  <c r="P41" i="13" s="1"/>
  <c r="F41" i="13"/>
  <c r="Q41" i="13"/>
  <c r="G41" i="13"/>
  <c r="R41" i="13"/>
  <c r="V41" i="13"/>
  <c r="W41" i="13" s="1"/>
  <c r="N41" i="13"/>
  <c r="O41" i="13"/>
  <c r="G39" i="13"/>
  <c r="R39" i="13"/>
  <c r="N37" i="13"/>
  <c r="S31" i="13"/>
  <c r="I31" i="13"/>
  <c r="V28" i="13"/>
  <c r="W28" i="13" s="1"/>
  <c r="N28" i="13"/>
  <c r="Q28" i="13"/>
  <c r="F28" i="13"/>
  <c r="K245" i="13"/>
  <c r="P245" i="13" s="1"/>
  <c r="R245" i="13"/>
  <c r="L213" i="13"/>
  <c r="O213" i="13"/>
  <c r="M207" i="13"/>
  <c r="K207" i="13"/>
  <c r="P207" i="13" s="1"/>
  <c r="L207" i="13"/>
  <c r="M204" i="13"/>
  <c r="N204" i="13"/>
  <c r="F186" i="13"/>
  <c r="O186" i="13"/>
  <c r="U186" i="13"/>
  <c r="K186" i="13"/>
  <c r="P186" i="13" s="1"/>
  <c r="V186" i="13"/>
  <c r="W186" i="13" s="1"/>
  <c r="O185" i="13"/>
  <c r="R185" i="13"/>
  <c r="O167" i="13"/>
  <c r="L167" i="13"/>
  <c r="T167" i="13"/>
  <c r="N123" i="13"/>
  <c r="T123" i="13"/>
  <c r="V123" i="13"/>
  <c r="W123" i="13" s="1"/>
  <c r="K80" i="13"/>
  <c r="P80" i="13" s="1"/>
  <c r="R80" i="13"/>
  <c r="F80" i="13"/>
  <c r="T79" i="13"/>
  <c r="U79" i="13"/>
  <c r="L79" i="13"/>
  <c r="M79" i="13"/>
  <c r="F79" i="13"/>
  <c r="R79" i="13"/>
  <c r="G55" i="13"/>
  <c r="Q55" i="13"/>
  <c r="R55" i="13"/>
  <c r="U55" i="13"/>
  <c r="V55" i="13"/>
  <c r="W55" i="13" s="1"/>
  <c r="M55" i="13"/>
  <c r="U47" i="13"/>
  <c r="V47" i="13"/>
  <c r="W47" i="13" s="1"/>
  <c r="L47" i="13"/>
  <c r="M47" i="13"/>
  <c r="N47" i="13"/>
  <c r="G47" i="13"/>
  <c r="U41" i="13"/>
  <c r="N34" i="13"/>
  <c r="M34" i="13"/>
  <c r="T266" i="13"/>
  <c r="N245" i="13"/>
  <c r="T228" i="13"/>
  <c r="U213" i="13"/>
  <c r="R204" i="13"/>
  <c r="Q186" i="13"/>
  <c r="O183" i="13"/>
  <c r="U183" i="13"/>
  <c r="K171" i="13"/>
  <c r="P171" i="13" s="1"/>
  <c r="T171" i="13"/>
  <c r="U145" i="13"/>
  <c r="O145" i="13"/>
  <c r="L145" i="13"/>
  <c r="M145" i="13"/>
  <c r="K63" i="13"/>
  <c r="P63" i="13" s="1"/>
  <c r="L63" i="13"/>
  <c r="V63" i="13"/>
  <c r="W63" i="13" s="1"/>
  <c r="M63" i="13"/>
  <c r="F63" i="13"/>
  <c r="R63" i="13"/>
  <c r="G63" i="13"/>
  <c r="T63" i="13"/>
  <c r="M62" i="13"/>
  <c r="U62" i="13"/>
  <c r="K62" i="13"/>
  <c r="P62" i="13" s="1"/>
  <c r="N62" i="13"/>
  <c r="F62" i="13"/>
  <c r="O48" i="13"/>
  <c r="F48" i="13"/>
  <c r="M48" i="13"/>
  <c r="N48" i="13"/>
  <c r="M41" i="13"/>
  <c r="M37" i="13"/>
  <c r="R37" i="13"/>
  <c r="T28" i="13"/>
  <c r="I104" i="13"/>
  <c r="S104" i="13"/>
  <c r="M81" i="13"/>
  <c r="N81" i="13"/>
  <c r="O65" i="13"/>
  <c r="Q65" i="13"/>
  <c r="F64" i="13"/>
  <c r="N64" i="13"/>
  <c r="O64" i="13"/>
  <c r="F58" i="13"/>
  <c r="U58" i="13"/>
  <c r="U33" i="13"/>
  <c r="R196" i="13"/>
  <c r="G190" i="13"/>
  <c r="F174" i="13"/>
  <c r="T172" i="13"/>
  <c r="N172" i="13"/>
  <c r="M163" i="13"/>
  <c r="O163" i="13"/>
  <c r="R144" i="13"/>
  <c r="F144" i="13"/>
  <c r="I124" i="13"/>
  <c r="S124" i="13"/>
  <c r="G120" i="13"/>
  <c r="U110" i="13"/>
  <c r="V109" i="13"/>
  <c r="W109" i="13" s="1"/>
  <c r="K109" i="13"/>
  <c r="P109" i="13" s="1"/>
  <c r="S107" i="13"/>
  <c r="I107" i="13"/>
  <c r="N102" i="13"/>
  <c r="O102" i="13"/>
  <c r="N92" i="13"/>
  <c r="U92" i="13"/>
  <c r="L81" i="13"/>
  <c r="T69" i="13"/>
  <c r="F66" i="13"/>
  <c r="R66" i="13"/>
  <c r="U66" i="13"/>
  <c r="M64" i="13"/>
  <c r="R58" i="13"/>
  <c r="O42" i="13"/>
  <c r="I30" i="13"/>
  <c r="S30" i="13"/>
  <c r="K11" i="13"/>
  <c r="P11" i="13" s="1"/>
  <c r="U11" i="13"/>
  <c r="V11" i="13"/>
  <c r="W11" i="13" s="1"/>
  <c r="N11" i="13"/>
  <c r="L179" i="13"/>
  <c r="R179" i="13"/>
  <c r="L160" i="13"/>
  <c r="N160" i="13"/>
  <c r="R95" i="13"/>
  <c r="F93" i="13"/>
  <c r="K93" i="13"/>
  <c r="P93" i="13" s="1"/>
  <c r="M93" i="13"/>
  <c r="G69" i="13"/>
  <c r="Q69" i="13"/>
  <c r="R69" i="13"/>
  <c r="L64" i="13"/>
  <c r="N58" i="13"/>
  <c r="I36" i="13"/>
  <c r="S36" i="13"/>
  <c r="N29" i="13"/>
  <c r="I18" i="13"/>
  <c r="R126" i="13"/>
  <c r="F126" i="13"/>
  <c r="U91" i="13"/>
  <c r="F91" i="13"/>
  <c r="F45" i="13"/>
  <c r="I929" i="13"/>
  <c r="I903" i="13"/>
  <c r="I879" i="13"/>
  <c r="I813" i="13"/>
  <c r="I809" i="13"/>
  <c r="I805" i="13"/>
  <c r="S685" i="13"/>
  <c r="I612" i="13"/>
  <c r="I600" i="13"/>
  <c r="I593" i="13"/>
  <c r="I531" i="13"/>
  <c r="I528" i="13"/>
  <c r="I503" i="13"/>
  <c r="S454" i="13"/>
  <c r="S423" i="13"/>
  <c r="S420" i="13"/>
  <c r="I352" i="13"/>
  <c r="S344" i="13"/>
  <c r="I277" i="13"/>
  <c r="I242" i="13"/>
  <c r="I143" i="13"/>
  <c r="I140" i="13"/>
  <c r="I123" i="13"/>
  <c r="S80" i="13"/>
  <c r="I43" i="13"/>
  <c r="I22" i="13"/>
  <c r="S76" i="13"/>
  <c r="I940" i="13"/>
  <c r="S939" i="13"/>
  <c r="I934" i="13"/>
  <c r="I883" i="13"/>
  <c r="S867" i="13"/>
  <c r="S861" i="13"/>
  <c r="I844" i="13"/>
  <c r="S823" i="13"/>
  <c r="S798" i="13"/>
  <c r="S757" i="13"/>
  <c r="S742" i="13"/>
  <c r="S689" i="13"/>
  <c r="I648" i="13"/>
  <c r="S646" i="13"/>
  <c r="S576" i="13"/>
  <c r="S516" i="13"/>
  <c r="S512" i="13"/>
  <c r="S440" i="13"/>
  <c r="S385" i="13"/>
  <c r="S373" i="13"/>
  <c r="S339" i="13"/>
  <c r="S203" i="13"/>
  <c r="I168" i="13"/>
  <c r="S138" i="13"/>
  <c r="S136" i="13"/>
  <c r="S119" i="13"/>
  <c r="S853" i="13"/>
  <c r="S729" i="13"/>
  <c r="S288" i="13"/>
  <c r="I995" i="13"/>
  <c r="S827" i="13"/>
  <c r="S656" i="13"/>
  <c r="I564" i="13"/>
  <c r="S361" i="13"/>
  <c r="S345" i="13"/>
  <c r="S270" i="13"/>
  <c r="S224" i="13"/>
  <c r="I208" i="13"/>
  <c r="I190" i="13"/>
  <c r="S832" i="13"/>
  <c r="S831" i="13"/>
  <c r="I828" i="13"/>
  <c r="S806" i="13"/>
  <c r="S758" i="13"/>
  <c r="S746" i="13"/>
  <c r="S672" i="13"/>
  <c r="I669" i="13"/>
  <c r="S659" i="13"/>
  <c r="I650" i="13"/>
  <c r="I637" i="13"/>
  <c r="S596" i="13"/>
  <c r="I582" i="13"/>
  <c r="S580" i="13"/>
  <c r="I577" i="13"/>
  <c r="S572" i="13"/>
  <c r="I555" i="13"/>
  <c r="I549" i="13"/>
  <c r="S483" i="13"/>
  <c r="S480" i="13"/>
  <c r="S387" i="13"/>
  <c r="I984" i="13"/>
  <c r="S748" i="13"/>
  <c r="S717" i="13"/>
  <c r="S652" i="13"/>
  <c r="S644" i="13"/>
  <c r="I623" i="13"/>
  <c r="S478" i="13"/>
  <c r="S430" i="13"/>
  <c r="S315" i="13"/>
  <c r="S309" i="13"/>
  <c r="S254" i="13"/>
  <c r="I114" i="13"/>
  <c r="I993" i="13"/>
  <c r="I864" i="13"/>
  <c r="I777" i="13"/>
  <c r="I755" i="13"/>
  <c r="I715" i="13"/>
  <c r="S692" i="13"/>
  <c r="S276" i="13"/>
  <c r="S173" i="13"/>
  <c r="I86" i="13"/>
  <c r="S998" i="13"/>
  <c r="S855" i="13"/>
  <c r="S812" i="13"/>
  <c r="I808" i="13"/>
  <c r="S762" i="13"/>
  <c r="S698" i="13"/>
  <c r="I601" i="13"/>
  <c r="I541" i="13"/>
  <c r="S534" i="13"/>
  <c r="S449" i="13"/>
  <c r="S428" i="13"/>
  <c r="I366" i="13"/>
  <c r="I274" i="13"/>
  <c r="I271" i="13"/>
  <c r="I265" i="13"/>
  <c r="I249" i="13"/>
  <c r="S240" i="13"/>
  <c r="S234" i="13"/>
  <c r="S209" i="13"/>
  <c r="S149" i="13"/>
  <c r="I129" i="13"/>
  <c r="I103" i="13"/>
  <c r="I87" i="13"/>
  <c r="S52" i="13"/>
  <c r="S195" i="13"/>
  <c r="S684" i="13"/>
  <c r="S460" i="13"/>
  <c r="S448" i="13"/>
  <c r="S280" i="13"/>
  <c r="S122" i="13"/>
  <c r="I999" i="13"/>
  <c r="I997" i="13"/>
  <c r="I917" i="13"/>
  <c r="I904" i="13"/>
  <c r="S811" i="13"/>
  <c r="S750" i="13"/>
  <c r="S737" i="13"/>
  <c r="S679" i="13"/>
  <c r="S606" i="13"/>
  <c r="I605" i="13"/>
  <c r="S578" i="13"/>
  <c r="S538" i="13"/>
  <c r="S471" i="13"/>
  <c r="S464" i="13"/>
  <c r="S323" i="13"/>
  <c r="I281" i="13"/>
  <c r="I238" i="13"/>
  <c r="I174" i="13"/>
  <c r="S112" i="13"/>
  <c r="S89" i="13"/>
  <c r="S58" i="13"/>
  <c r="I24" i="13"/>
  <c r="R851" i="13"/>
  <c r="M851" i="13"/>
  <c r="Q851" i="13"/>
  <c r="S845" i="13"/>
  <c r="I845" i="13"/>
  <c r="I793" i="13"/>
  <c r="S793" i="13"/>
  <c r="R783" i="13"/>
  <c r="G783" i="13"/>
  <c r="Q783" i="13"/>
  <c r="U783" i="13"/>
  <c r="V783" i="13"/>
  <c r="W783" i="13" s="1"/>
  <c r="L783" i="13"/>
  <c r="F783" i="13"/>
  <c r="M783" i="13"/>
  <c r="K783" i="13"/>
  <c r="P783" i="13" s="1"/>
  <c r="I714" i="13"/>
  <c r="S714" i="13"/>
  <c r="L8" i="13"/>
  <c r="Q8" i="13"/>
  <c r="M8" i="13"/>
  <c r="R8" i="13"/>
  <c r="U8" i="13"/>
  <c r="T8" i="13"/>
  <c r="T908" i="13"/>
  <c r="F908" i="13"/>
  <c r="O908" i="13"/>
  <c r="G908" i="13"/>
  <c r="Q908" i="13"/>
  <c r="U908" i="13"/>
  <c r="V908" i="13"/>
  <c r="W908" i="13" s="1"/>
  <c r="S817" i="13"/>
  <c r="I817" i="13"/>
  <c r="R808" i="13"/>
  <c r="O808" i="13"/>
  <c r="Q808" i="13"/>
  <c r="G327" i="13"/>
  <c r="O327" i="13"/>
  <c r="K327" i="13"/>
  <c r="P327" i="13" s="1"/>
  <c r="K994" i="13"/>
  <c r="P994" i="13" s="1"/>
  <c r="T994" i="13"/>
  <c r="U994" i="13"/>
  <c r="I971" i="13"/>
  <c r="S971" i="13"/>
  <c r="S967" i="13"/>
  <c r="Q953" i="13"/>
  <c r="F953" i="13"/>
  <c r="M953" i="13"/>
  <c r="V953" i="13"/>
  <c r="W953" i="13" s="1"/>
  <c r="K930" i="13"/>
  <c r="P930" i="13" s="1"/>
  <c r="G930" i="13"/>
  <c r="Q930" i="13"/>
  <c r="R930" i="13"/>
  <c r="M878" i="13"/>
  <c r="L878" i="13"/>
  <c r="Q868" i="13"/>
  <c r="M857" i="13"/>
  <c r="K857" i="13"/>
  <c r="P857" i="13" s="1"/>
  <c r="Q857" i="13"/>
  <c r="R857" i="13"/>
  <c r="S839" i="13"/>
  <c r="R826" i="13"/>
  <c r="M826" i="13"/>
  <c r="K826" i="13"/>
  <c r="P826" i="13" s="1"/>
  <c r="Q826" i="13"/>
  <c r="L826" i="13"/>
  <c r="O826" i="13"/>
  <c r="O817" i="13"/>
  <c r="I790" i="13"/>
  <c r="S790" i="13"/>
  <c r="T783" i="13"/>
  <c r="I780" i="13"/>
  <c r="S780" i="13"/>
  <c r="K728" i="13"/>
  <c r="P728" i="13" s="1"/>
  <c r="G728" i="13"/>
  <c r="U728" i="13"/>
  <c r="R728" i="13"/>
  <c r="L728" i="13"/>
  <c r="O728" i="13"/>
  <c r="I724" i="13"/>
  <c r="S724" i="13"/>
  <c r="R713" i="13"/>
  <c r="L713" i="13"/>
  <c r="U713" i="13"/>
  <c r="T713" i="13"/>
  <c r="M713" i="13"/>
  <c r="O713" i="13"/>
  <c r="F713" i="13"/>
  <c r="Q713" i="13"/>
  <c r="G713" i="13"/>
  <c r="V713" i="13"/>
  <c r="W713" i="13" s="1"/>
  <c r="K713" i="13"/>
  <c r="P713" i="13" s="1"/>
  <c r="N713" i="13"/>
  <c r="I695" i="13"/>
  <c r="S695" i="13"/>
  <c r="Q484" i="13"/>
  <c r="T484" i="13"/>
  <c r="K484" i="13"/>
  <c r="P484" i="13" s="1"/>
  <c r="V484" i="13"/>
  <c r="W484" i="13" s="1"/>
  <c r="L484" i="13"/>
  <c r="F484" i="13"/>
  <c r="U484" i="13"/>
  <c r="M484" i="13"/>
  <c r="N484" i="13"/>
  <c r="O484" i="13"/>
  <c r="R484" i="13"/>
  <c r="G484" i="13"/>
  <c r="K952" i="13"/>
  <c r="P952" i="13" s="1"/>
  <c r="G952" i="13"/>
  <c r="Q952" i="13"/>
  <c r="L952" i="13"/>
  <c r="R952" i="13"/>
  <c r="U952" i="13"/>
  <c r="T952" i="13"/>
  <c r="F948" i="13"/>
  <c r="M948" i="13"/>
  <c r="N948" i="13"/>
  <c r="O948" i="13"/>
  <c r="S930" i="13"/>
  <c r="I930" i="13"/>
  <c r="N908" i="13"/>
  <c r="M899" i="13"/>
  <c r="Q899" i="13"/>
  <c r="R899" i="13"/>
  <c r="M876" i="13"/>
  <c r="U876" i="13"/>
  <c r="V876" i="13"/>
  <c r="W876" i="13" s="1"/>
  <c r="N876" i="13"/>
  <c r="L876" i="13"/>
  <c r="O868" i="13"/>
  <c r="I857" i="13"/>
  <c r="S857" i="13"/>
  <c r="V852" i="13"/>
  <c r="W852" i="13" s="1"/>
  <c r="L852" i="13"/>
  <c r="U852" i="13"/>
  <c r="N852" i="13"/>
  <c r="M852" i="13"/>
  <c r="U849" i="13"/>
  <c r="R849" i="13"/>
  <c r="M849" i="13"/>
  <c r="K849" i="13"/>
  <c r="P849" i="13" s="1"/>
  <c r="T835" i="13"/>
  <c r="V835" i="13"/>
  <c r="W835" i="13" s="1"/>
  <c r="K835" i="13"/>
  <c r="P835" i="13" s="1"/>
  <c r="M835" i="13"/>
  <c r="F809" i="13"/>
  <c r="G809" i="13"/>
  <c r="U809" i="13"/>
  <c r="N809" i="13"/>
  <c r="Q809" i="13"/>
  <c r="V809" i="13"/>
  <c r="W809" i="13" s="1"/>
  <c r="M805" i="13"/>
  <c r="F805" i="13"/>
  <c r="Q805" i="13"/>
  <c r="G805" i="13"/>
  <c r="V805" i="13"/>
  <c r="W805" i="13" s="1"/>
  <c r="L805" i="13"/>
  <c r="O783" i="13"/>
  <c r="R781" i="13"/>
  <c r="F781" i="13"/>
  <c r="O781" i="13"/>
  <c r="Q781" i="13"/>
  <c r="M781" i="13"/>
  <c r="G781" i="13"/>
  <c r="K781" i="13"/>
  <c r="P781" i="13" s="1"/>
  <c r="L781" i="13"/>
  <c r="N781" i="13"/>
  <c r="S589" i="13"/>
  <c r="I589" i="13"/>
  <c r="F967" i="13"/>
  <c r="T967" i="13"/>
  <c r="N967" i="13"/>
  <c r="K967" i="13"/>
  <c r="P967" i="13" s="1"/>
  <c r="F932" i="13"/>
  <c r="M932" i="13"/>
  <c r="N932" i="13"/>
  <c r="V932" i="13"/>
  <c r="W932" i="13" s="1"/>
  <c r="O932" i="13"/>
  <c r="S824" i="13"/>
  <c r="I824" i="13"/>
  <c r="U817" i="13"/>
  <c r="V817" i="13"/>
  <c r="W817" i="13" s="1"/>
  <c r="L817" i="13"/>
  <c r="F817" i="13"/>
  <c r="Q817" i="13"/>
  <c r="G817" i="13"/>
  <c r="S851" i="13"/>
  <c r="I851" i="13"/>
  <c r="S992" i="13"/>
  <c r="K978" i="13"/>
  <c r="P978" i="13" s="1"/>
  <c r="N978" i="13"/>
  <c r="R971" i="13"/>
  <c r="F971" i="13"/>
  <c r="L971" i="13"/>
  <c r="T971" i="13"/>
  <c r="U971" i="13"/>
  <c r="K971" i="13"/>
  <c r="P971" i="13" s="1"/>
  <c r="V971" i="13"/>
  <c r="W971" i="13" s="1"/>
  <c r="Q909" i="13"/>
  <c r="K909" i="13"/>
  <c r="P909" i="13" s="1"/>
  <c r="M909" i="13"/>
  <c r="I887" i="13"/>
  <c r="S887" i="13"/>
  <c r="O758" i="13"/>
  <c r="M758" i="13"/>
  <c r="L758" i="13"/>
  <c r="I720" i="13"/>
  <c r="S720" i="13"/>
  <c r="S340" i="13"/>
  <c r="I340" i="13"/>
  <c r="G316" i="13"/>
  <c r="F316" i="13"/>
  <c r="Q316" i="13"/>
  <c r="L316" i="13"/>
  <c r="U316" i="13"/>
  <c r="K316" i="13"/>
  <c r="P316" i="13" s="1"/>
  <c r="M316" i="13"/>
  <c r="N316" i="13"/>
  <c r="T316" i="13"/>
  <c r="O316" i="13"/>
  <c r="R316" i="13"/>
  <c r="V316" i="13"/>
  <c r="W316" i="13" s="1"/>
  <c r="Q991" i="13"/>
  <c r="R991" i="13"/>
  <c r="K991" i="13"/>
  <c r="P991" i="13" s="1"/>
  <c r="T991" i="13"/>
  <c r="L991" i="13"/>
  <c r="U991" i="13"/>
  <c r="S978" i="13"/>
  <c r="I978" i="13"/>
  <c r="K972" i="13"/>
  <c r="P972" i="13" s="1"/>
  <c r="L972" i="13"/>
  <c r="Q972" i="13"/>
  <c r="O972" i="13"/>
  <c r="K950" i="13"/>
  <c r="P950" i="13" s="1"/>
  <c r="T950" i="13"/>
  <c r="U950" i="13"/>
  <c r="N950" i="13"/>
  <c r="L950" i="13"/>
  <c r="V950" i="13"/>
  <c r="W950" i="13" s="1"/>
  <c r="M950" i="13"/>
  <c r="S942" i="13"/>
  <c r="I942" i="13"/>
  <c r="U933" i="13"/>
  <c r="V933" i="13"/>
  <c r="W933" i="13" s="1"/>
  <c r="K924" i="13"/>
  <c r="P924" i="13" s="1"/>
  <c r="L924" i="13"/>
  <c r="N924" i="13"/>
  <c r="Q924" i="13"/>
  <c r="O924" i="13"/>
  <c r="S841" i="13"/>
  <c r="I841" i="13"/>
  <c r="I588" i="13"/>
  <c r="S588" i="13"/>
  <c r="O991" i="13"/>
  <c r="S987" i="13"/>
  <c r="I987" i="13"/>
  <c r="R996" i="13"/>
  <c r="K996" i="13"/>
  <c r="P996" i="13" s="1"/>
  <c r="T996" i="13"/>
  <c r="N991" i="13"/>
  <c r="R978" i="13"/>
  <c r="U972" i="13"/>
  <c r="Q971" i="13"/>
  <c r="Q967" i="13"/>
  <c r="K962" i="13"/>
  <c r="P962" i="13" s="1"/>
  <c r="N962" i="13"/>
  <c r="Q962" i="13"/>
  <c r="S952" i="13"/>
  <c r="I952" i="13"/>
  <c r="S945" i="13"/>
  <c r="L943" i="13"/>
  <c r="M943" i="13"/>
  <c r="U943" i="13"/>
  <c r="N943" i="13"/>
  <c r="U924" i="13"/>
  <c r="I923" i="13"/>
  <c r="S923" i="13"/>
  <c r="Q921" i="13"/>
  <c r="V921" i="13"/>
  <c r="W921" i="13" s="1"/>
  <c r="U909" i="13"/>
  <c r="M908" i="13"/>
  <c r="U888" i="13"/>
  <c r="G888" i="13"/>
  <c r="T888" i="13"/>
  <c r="V888" i="13"/>
  <c r="W888" i="13" s="1"/>
  <c r="L888" i="13"/>
  <c r="M888" i="13"/>
  <c r="I863" i="13"/>
  <c r="S863" i="13"/>
  <c r="U826" i="13"/>
  <c r="M817" i="13"/>
  <c r="N783" i="13"/>
  <c r="I781" i="13"/>
  <c r="S781" i="13"/>
  <c r="R719" i="13"/>
  <c r="G719" i="13"/>
  <c r="T719" i="13"/>
  <c r="M719" i="13"/>
  <c r="O719" i="13"/>
  <c r="F719" i="13"/>
  <c r="U719" i="13"/>
  <c r="V719" i="13"/>
  <c r="W719" i="13" s="1"/>
  <c r="K719" i="13"/>
  <c r="P719" i="13" s="1"/>
  <c r="Q719" i="13"/>
  <c r="L719" i="13"/>
  <c r="N719" i="13"/>
  <c r="L698" i="13"/>
  <c r="O698" i="13"/>
  <c r="M698" i="13"/>
  <c r="T698" i="13"/>
  <c r="G674" i="13"/>
  <c r="L674" i="13"/>
  <c r="M674" i="13"/>
  <c r="F644" i="13"/>
  <c r="K644" i="13"/>
  <c r="P644" i="13" s="1"/>
  <c r="N644" i="13"/>
  <c r="U644" i="13"/>
  <c r="T644" i="13"/>
  <c r="S613" i="13"/>
  <c r="I613" i="13"/>
  <c r="V602" i="13"/>
  <c r="W602" i="13" s="1"/>
  <c r="K602" i="13"/>
  <c r="P602" i="13" s="1"/>
  <c r="R602" i="13"/>
  <c r="M602" i="13"/>
  <c r="N602" i="13"/>
  <c r="I598" i="13"/>
  <c r="S598" i="13"/>
  <c r="F575" i="13"/>
  <c r="R575" i="13"/>
  <c r="U575" i="13"/>
  <c r="T575" i="13"/>
  <c r="Q575" i="13"/>
  <c r="V506" i="13"/>
  <c r="W506" i="13" s="1"/>
  <c r="K506" i="13"/>
  <c r="P506" i="13" s="1"/>
  <c r="M506" i="13"/>
  <c r="N506" i="13"/>
  <c r="L506" i="13"/>
  <c r="Q506" i="13"/>
  <c r="U506" i="13"/>
  <c r="S900" i="13"/>
  <c r="I900" i="13"/>
  <c r="L898" i="13"/>
  <c r="M898" i="13"/>
  <c r="N898" i="13"/>
  <c r="V898" i="13"/>
  <c r="W898" i="13" s="1"/>
  <c r="N947" i="13"/>
  <c r="R947" i="13"/>
  <c r="M718" i="13"/>
  <c r="R718" i="13"/>
  <c r="U718" i="13"/>
  <c r="G718" i="13"/>
  <c r="T718" i="13"/>
  <c r="K718" i="13"/>
  <c r="P718" i="13" s="1"/>
  <c r="O718" i="13"/>
  <c r="R701" i="13"/>
  <c r="T701" i="13"/>
  <c r="K701" i="13"/>
  <c r="P701" i="13" s="1"/>
  <c r="V701" i="13"/>
  <c r="W701" i="13" s="1"/>
  <c r="N701" i="13"/>
  <c r="M701" i="13"/>
  <c r="O701" i="13"/>
  <c r="U701" i="13"/>
  <c r="L701" i="13"/>
  <c r="Q701" i="13"/>
  <c r="R655" i="13"/>
  <c r="T655" i="13"/>
  <c r="K655" i="13"/>
  <c r="P655" i="13" s="1"/>
  <c r="V655" i="13"/>
  <c r="W655" i="13" s="1"/>
  <c r="N655" i="13"/>
  <c r="G655" i="13"/>
  <c r="U655" i="13"/>
  <c r="L655" i="13"/>
  <c r="O655" i="13"/>
  <c r="Q655" i="13"/>
  <c r="M655" i="13"/>
  <c r="S989" i="13"/>
  <c r="I989" i="13"/>
  <c r="O942" i="13"/>
  <c r="Q942" i="13"/>
  <c r="S908" i="13"/>
  <c r="I908" i="13"/>
  <c r="I911" i="13"/>
  <c r="S911" i="13"/>
  <c r="S909" i="13"/>
  <c r="L908" i="13"/>
  <c r="L896" i="13"/>
  <c r="G896" i="13"/>
  <c r="T896" i="13"/>
  <c r="U896" i="13"/>
  <c r="V896" i="13"/>
  <c r="W896" i="13" s="1"/>
  <c r="M896" i="13"/>
  <c r="S888" i="13"/>
  <c r="I888" i="13"/>
  <c r="L837" i="13"/>
  <c r="G837" i="13"/>
  <c r="U837" i="13"/>
  <c r="V837" i="13"/>
  <c r="W837" i="13" s="1"/>
  <c r="M837" i="13"/>
  <c r="R830" i="13"/>
  <c r="M830" i="13"/>
  <c r="O830" i="13"/>
  <c r="G830" i="13"/>
  <c r="K830" i="13"/>
  <c r="P830" i="13" s="1"/>
  <c r="L830" i="13"/>
  <c r="T826" i="13"/>
  <c r="R769" i="13"/>
  <c r="G769" i="13"/>
  <c r="Q769" i="13"/>
  <c r="U769" i="13"/>
  <c r="L769" i="13"/>
  <c r="F769" i="13"/>
  <c r="V769" i="13"/>
  <c r="W769" i="13" s="1"/>
  <c r="K769" i="13"/>
  <c r="P769" i="13" s="1"/>
  <c r="M769" i="13"/>
  <c r="N769" i="13"/>
  <c r="O769" i="13"/>
  <c r="I700" i="13"/>
  <c r="S700" i="13"/>
  <c r="F647" i="13"/>
  <c r="K587" i="13"/>
  <c r="P587" i="13" s="1"/>
  <c r="R587" i="13"/>
  <c r="F587" i="13"/>
  <c r="T587" i="13"/>
  <c r="U587" i="13"/>
  <c r="N587" i="13"/>
  <c r="L587" i="13"/>
  <c r="M587" i="13"/>
  <c r="G587" i="13"/>
  <c r="V587" i="13"/>
  <c r="W587" i="13" s="1"/>
  <c r="Q587" i="13"/>
  <c r="O587" i="13"/>
  <c r="I74" i="13"/>
  <c r="S74" i="13"/>
  <c r="Q887" i="13"/>
  <c r="M887" i="13"/>
  <c r="R887" i="13"/>
  <c r="I875" i="13"/>
  <c r="S875" i="13"/>
  <c r="L868" i="13"/>
  <c r="U868" i="13"/>
  <c r="V868" i="13"/>
  <c r="W868" i="13" s="1"/>
  <c r="M868" i="13"/>
  <c r="N868" i="13"/>
  <c r="Q861" i="13"/>
  <c r="K861" i="13"/>
  <c r="P861" i="13" s="1"/>
  <c r="M861" i="13"/>
  <c r="G720" i="13"/>
  <c r="L720" i="13"/>
  <c r="K720" i="13"/>
  <c r="P720" i="13" s="1"/>
  <c r="R720" i="13"/>
  <c r="O720" i="13"/>
  <c r="R697" i="13"/>
  <c r="K697" i="13"/>
  <c r="P697" i="13" s="1"/>
  <c r="U697" i="13"/>
  <c r="V697" i="13"/>
  <c r="W697" i="13" s="1"/>
  <c r="M697" i="13"/>
  <c r="O697" i="13"/>
  <c r="F697" i="13"/>
  <c r="T697" i="13"/>
  <c r="G697" i="13"/>
  <c r="Q697" i="13"/>
  <c r="L697" i="13"/>
  <c r="N697" i="13"/>
  <c r="S688" i="13"/>
  <c r="K569" i="13"/>
  <c r="P569" i="13" s="1"/>
  <c r="L569" i="13"/>
  <c r="V569" i="13"/>
  <c r="W569" i="13" s="1"/>
  <c r="G569" i="13"/>
  <c r="R569" i="13"/>
  <c r="U569" i="13"/>
  <c r="M569" i="13"/>
  <c r="F569" i="13"/>
  <c r="N569" i="13"/>
  <c r="O569" i="13"/>
  <c r="T569" i="13"/>
  <c r="Q945" i="13"/>
  <c r="F945" i="13"/>
  <c r="T945" i="13"/>
  <c r="U945" i="13"/>
  <c r="K945" i="13"/>
  <c r="P945" i="13" s="1"/>
  <c r="R941" i="13"/>
  <c r="M941" i="13"/>
  <c r="K941" i="13"/>
  <c r="P941" i="13" s="1"/>
  <c r="T941" i="13"/>
  <c r="L941" i="13"/>
  <c r="U941" i="13"/>
  <c r="V941" i="13"/>
  <c r="W941" i="13" s="1"/>
  <c r="M802" i="13"/>
  <c r="Q802" i="13"/>
  <c r="T802" i="13"/>
  <c r="K802" i="13"/>
  <c r="P802" i="13" s="1"/>
  <c r="R802" i="13"/>
  <c r="L802" i="13"/>
  <c r="O802" i="13"/>
  <c r="M790" i="13"/>
  <c r="L790" i="13"/>
  <c r="O790" i="13"/>
  <c r="U861" i="13"/>
  <c r="K998" i="13"/>
  <c r="P998" i="13" s="1"/>
  <c r="R998" i="13"/>
  <c r="L998" i="13"/>
  <c r="M998" i="13"/>
  <c r="M991" i="13"/>
  <c r="Q978" i="13"/>
  <c r="T972" i="13"/>
  <c r="N971" i="13"/>
  <c r="S961" i="13"/>
  <c r="I961" i="13"/>
  <c r="O950" i="13"/>
  <c r="R945" i="13"/>
  <c r="N941" i="13"/>
  <c r="K936" i="13"/>
  <c r="P936" i="13" s="1"/>
  <c r="F936" i="13"/>
  <c r="O936" i="13"/>
  <c r="G936" i="13"/>
  <c r="T936" i="13"/>
  <c r="Q936" i="13"/>
  <c r="R936" i="13"/>
  <c r="T924" i="13"/>
  <c r="S983" i="13"/>
  <c r="R972" i="13"/>
  <c r="M971" i="13"/>
  <c r="K956" i="13"/>
  <c r="P956" i="13" s="1"/>
  <c r="L956" i="13"/>
  <c r="O956" i="13"/>
  <c r="Q956" i="13"/>
  <c r="N954" i="13"/>
  <c r="O954" i="13"/>
  <c r="U954" i="13"/>
  <c r="N949" i="13"/>
  <c r="T949" i="13"/>
  <c r="U949" i="13"/>
  <c r="V949" i="13"/>
  <c r="W949" i="13" s="1"/>
  <c r="L945" i="13"/>
  <c r="V944" i="13"/>
  <c r="W944" i="13" s="1"/>
  <c r="T944" i="13"/>
  <c r="U944" i="13"/>
  <c r="V936" i="13"/>
  <c r="W936" i="13" s="1"/>
  <c r="S936" i="13"/>
  <c r="I936" i="13"/>
  <c r="G932" i="13"/>
  <c r="R924" i="13"/>
  <c r="R909" i="13"/>
  <c r="G900" i="13"/>
  <c r="Q900" i="13"/>
  <c r="U900" i="13"/>
  <c r="V900" i="13"/>
  <c r="W900" i="13" s="1"/>
  <c r="M900" i="13"/>
  <c r="L900" i="13"/>
  <c r="S896" i="13"/>
  <c r="I896" i="13"/>
  <c r="G868" i="13"/>
  <c r="M843" i="13"/>
  <c r="K843" i="13"/>
  <c r="P843" i="13" s="1"/>
  <c r="Q843" i="13"/>
  <c r="S837" i="13"/>
  <c r="I837" i="13"/>
  <c r="I830" i="13"/>
  <c r="S830" i="13"/>
  <c r="R793" i="13"/>
  <c r="L793" i="13"/>
  <c r="F793" i="13"/>
  <c r="O793" i="13"/>
  <c r="G793" i="13"/>
  <c r="U793" i="13"/>
  <c r="V793" i="13"/>
  <c r="W793" i="13" s="1"/>
  <c r="M793" i="13"/>
  <c r="K793" i="13"/>
  <c r="P793" i="13" s="1"/>
  <c r="R747" i="13"/>
  <c r="M747" i="13"/>
  <c r="F747" i="13"/>
  <c r="O747" i="13"/>
  <c r="V747" i="13"/>
  <c r="W747" i="13" s="1"/>
  <c r="U747" i="13"/>
  <c r="K747" i="13"/>
  <c r="P747" i="13" s="1"/>
  <c r="L747" i="13"/>
  <c r="N747" i="13"/>
  <c r="Q747" i="13"/>
  <c r="T747" i="13"/>
  <c r="G701" i="13"/>
  <c r="M676" i="13"/>
  <c r="T676" i="13"/>
  <c r="L676" i="13"/>
  <c r="O676" i="13"/>
  <c r="K635" i="13"/>
  <c r="P635" i="13" s="1"/>
  <c r="M635" i="13"/>
  <c r="V635" i="13"/>
  <c r="W635" i="13" s="1"/>
  <c r="G635" i="13"/>
  <c r="R635" i="13"/>
  <c r="U635" i="13"/>
  <c r="O635" i="13"/>
  <c r="F635" i="13"/>
  <c r="T635" i="13"/>
  <c r="L635" i="13"/>
  <c r="Q635" i="13"/>
  <c r="N635" i="13"/>
  <c r="S587" i="13"/>
  <c r="I587" i="13"/>
  <c r="T951" i="13"/>
  <c r="G864" i="13"/>
  <c r="Q864" i="13"/>
  <c r="S859" i="13"/>
  <c r="I859" i="13"/>
  <c r="R759" i="13"/>
  <c r="K759" i="13"/>
  <c r="P759" i="13" s="1"/>
  <c r="U759" i="13"/>
  <c r="M759" i="13"/>
  <c r="L759" i="13"/>
  <c r="N759" i="13"/>
  <c r="O759" i="13"/>
  <c r="T494" i="13"/>
  <c r="Q494" i="13"/>
  <c r="F494" i="13"/>
  <c r="U494" i="13"/>
  <c r="G485" i="13"/>
  <c r="K485" i="13"/>
  <c r="P485" i="13" s="1"/>
  <c r="O485" i="13"/>
  <c r="L485" i="13"/>
  <c r="T485" i="13"/>
  <c r="I476" i="13"/>
  <c r="S476" i="13"/>
  <c r="O189" i="13"/>
  <c r="K189" i="13"/>
  <c r="P189" i="13" s="1"/>
  <c r="G189" i="13"/>
  <c r="I154" i="13"/>
  <c r="S154" i="13"/>
  <c r="I130" i="13"/>
  <c r="S130" i="13"/>
  <c r="O999" i="13"/>
  <c r="U997" i="13"/>
  <c r="L997" i="13"/>
  <c r="U995" i="13"/>
  <c r="L995" i="13"/>
  <c r="N993" i="13"/>
  <c r="F993" i="13"/>
  <c r="K992" i="13"/>
  <c r="P992" i="13" s="1"/>
  <c r="O984" i="13"/>
  <c r="F984" i="13"/>
  <c r="R982" i="13"/>
  <c r="G982" i="13"/>
  <c r="T977" i="13"/>
  <c r="F977" i="13"/>
  <c r="F974" i="13"/>
  <c r="O968" i="13"/>
  <c r="F968" i="13"/>
  <c r="T966" i="13"/>
  <c r="U961" i="13"/>
  <c r="L960" i="13"/>
  <c r="L959" i="13"/>
  <c r="G958" i="13"/>
  <c r="V955" i="13"/>
  <c r="W955" i="13" s="1"/>
  <c r="S947" i="13"/>
  <c r="U940" i="13"/>
  <c r="R935" i="13"/>
  <c r="M934" i="13"/>
  <c r="T929" i="13"/>
  <c r="F926" i="13"/>
  <c r="V923" i="13"/>
  <c r="W923" i="13" s="1"/>
  <c r="L922" i="13"/>
  <c r="F922" i="13"/>
  <c r="N912" i="13"/>
  <c r="S912" i="13"/>
  <c r="I912" i="13"/>
  <c r="G904" i="13"/>
  <c r="Q904" i="13"/>
  <c r="I895" i="13"/>
  <c r="O892" i="13"/>
  <c r="F892" i="13"/>
  <c r="Q884" i="13"/>
  <c r="F884" i="13"/>
  <c r="I881" i="13"/>
  <c r="Q872" i="13"/>
  <c r="F872" i="13"/>
  <c r="N864" i="13"/>
  <c r="T860" i="13"/>
  <c r="G860" i="13"/>
  <c r="U848" i="13"/>
  <c r="G820" i="13"/>
  <c r="Q820" i="13"/>
  <c r="K811" i="13"/>
  <c r="P811" i="13" s="1"/>
  <c r="S801" i="13"/>
  <c r="I801" i="13"/>
  <c r="R795" i="13"/>
  <c r="L795" i="13"/>
  <c r="V795" i="13"/>
  <c r="W795" i="13" s="1"/>
  <c r="T795" i="13"/>
  <c r="M795" i="13"/>
  <c r="U794" i="13"/>
  <c r="O794" i="13"/>
  <c r="G794" i="13"/>
  <c r="T794" i="13"/>
  <c r="N791" i="13"/>
  <c r="T789" i="13"/>
  <c r="I788" i="13"/>
  <c r="S788" i="13"/>
  <c r="U786" i="13"/>
  <c r="K786" i="13"/>
  <c r="P786" i="13" s="1"/>
  <c r="O786" i="13"/>
  <c r="T759" i="13"/>
  <c r="R749" i="13"/>
  <c r="G749" i="13"/>
  <c r="O749" i="13"/>
  <c r="Q749" i="13"/>
  <c r="F749" i="13"/>
  <c r="T749" i="13"/>
  <c r="V749" i="13"/>
  <c r="W749" i="13" s="1"/>
  <c r="K749" i="13"/>
  <c r="P749" i="13" s="1"/>
  <c r="L749" i="13"/>
  <c r="M734" i="13"/>
  <c r="R734" i="13"/>
  <c r="U734" i="13"/>
  <c r="G734" i="13"/>
  <c r="K734" i="13"/>
  <c r="P734" i="13" s="1"/>
  <c r="R721" i="13"/>
  <c r="F721" i="13"/>
  <c r="O721" i="13"/>
  <c r="Q721" i="13"/>
  <c r="G721" i="13"/>
  <c r="K721" i="13"/>
  <c r="P721" i="13" s="1"/>
  <c r="M721" i="13"/>
  <c r="N721" i="13"/>
  <c r="I705" i="13"/>
  <c r="S705" i="13"/>
  <c r="L700" i="13"/>
  <c r="I658" i="13"/>
  <c r="S658" i="13"/>
  <c r="I636" i="13"/>
  <c r="S636" i="13"/>
  <c r="F630" i="13"/>
  <c r="R630" i="13"/>
  <c r="Q630" i="13"/>
  <c r="L630" i="13"/>
  <c r="S626" i="13"/>
  <c r="G565" i="13"/>
  <c r="M565" i="13"/>
  <c r="N565" i="13"/>
  <c r="V565" i="13"/>
  <c r="W565" i="13" s="1"/>
  <c r="T531" i="13"/>
  <c r="O531" i="13"/>
  <c r="G531" i="13"/>
  <c r="R531" i="13"/>
  <c r="U531" i="13"/>
  <c r="Q531" i="13"/>
  <c r="L531" i="13"/>
  <c r="S507" i="13"/>
  <c r="I507" i="13"/>
  <c r="G455" i="13"/>
  <c r="N455" i="13"/>
  <c r="R455" i="13"/>
  <c r="V455" i="13"/>
  <c r="W455" i="13" s="1"/>
  <c r="M455" i="13"/>
  <c r="Q425" i="13"/>
  <c r="M425" i="13"/>
  <c r="V425" i="13"/>
  <c r="W425" i="13" s="1"/>
  <c r="N425" i="13"/>
  <c r="F425" i="13"/>
  <c r="K425" i="13"/>
  <c r="P425" i="13" s="1"/>
  <c r="U425" i="13"/>
  <c r="L425" i="13"/>
  <c r="O425" i="13"/>
  <c r="R425" i="13"/>
  <c r="T425" i="13"/>
  <c r="K412" i="13"/>
  <c r="P412" i="13" s="1"/>
  <c r="T412" i="13"/>
  <c r="G412" i="13"/>
  <c r="O412" i="13"/>
  <c r="U412" i="13"/>
  <c r="L412" i="13"/>
  <c r="F412" i="13"/>
  <c r="R412" i="13"/>
  <c r="M412" i="13"/>
  <c r="N412" i="13"/>
  <c r="V412" i="13"/>
  <c r="W412" i="13" s="1"/>
  <c r="I407" i="13"/>
  <c r="S407" i="13"/>
  <c r="O363" i="13"/>
  <c r="U363" i="13"/>
  <c r="M363" i="13"/>
  <c r="L363" i="13"/>
  <c r="R363" i="13"/>
  <c r="K363" i="13"/>
  <c r="P363" i="13" s="1"/>
  <c r="T363" i="13"/>
  <c r="S583" i="13"/>
  <c r="I583" i="13"/>
  <c r="M995" i="13"/>
  <c r="N934" i="13"/>
  <c r="O912" i="13"/>
  <c r="U901" i="13"/>
  <c r="U897" i="13"/>
  <c r="U889" i="13"/>
  <c r="U776" i="13"/>
  <c r="T776" i="13"/>
  <c r="R753" i="13"/>
  <c r="M753" i="13"/>
  <c r="F753" i="13"/>
  <c r="O753" i="13"/>
  <c r="N753" i="13"/>
  <c r="G753" i="13"/>
  <c r="V753" i="13"/>
  <c r="W753" i="13" s="1"/>
  <c r="K753" i="13"/>
  <c r="P753" i="13" s="1"/>
  <c r="I678" i="13"/>
  <c r="S678" i="13"/>
  <c r="I676" i="13"/>
  <c r="S676" i="13"/>
  <c r="M672" i="13"/>
  <c r="T672" i="13"/>
  <c r="L672" i="13"/>
  <c r="K636" i="13"/>
  <c r="P636" i="13" s="1"/>
  <c r="T636" i="13"/>
  <c r="Q570" i="13"/>
  <c r="K570" i="13"/>
  <c r="P570" i="13" s="1"/>
  <c r="R570" i="13"/>
  <c r="N570" i="13"/>
  <c r="R523" i="13"/>
  <c r="T523" i="13"/>
  <c r="S392" i="13"/>
  <c r="I392" i="13"/>
  <c r="K997" i="13"/>
  <c r="P997" i="13" s="1"/>
  <c r="T995" i="13"/>
  <c r="V993" i="13"/>
  <c r="W993" i="13" s="1"/>
  <c r="M993" i="13"/>
  <c r="G987" i="13"/>
  <c r="N984" i="13"/>
  <c r="U975" i="13"/>
  <c r="Q974" i="13"/>
  <c r="N968" i="13"/>
  <c r="R966" i="13"/>
  <c r="T961" i="13"/>
  <c r="U955" i="13"/>
  <c r="R951" i="13"/>
  <c r="Q935" i="13"/>
  <c r="V934" i="13"/>
  <c r="W934" i="13" s="1"/>
  <c r="L934" i="13"/>
  <c r="Q929" i="13"/>
  <c r="L929" i="13"/>
  <c r="T923" i="13"/>
  <c r="R915" i="13"/>
  <c r="V914" i="13"/>
  <c r="W914" i="13" s="1"/>
  <c r="M912" i="13"/>
  <c r="R901" i="13"/>
  <c r="R897" i="13"/>
  <c r="R889" i="13"/>
  <c r="Q877" i="13"/>
  <c r="R867" i="13"/>
  <c r="V866" i="13"/>
  <c r="W866" i="13" s="1"/>
  <c r="M864" i="13"/>
  <c r="F848" i="13"/>
  <c r="O848" i="13"/>
  <c r="L848" i="13"/>
  <c r="R840" i="13"/>
  <c r="G840" i="13"/>
  <c r="M829" i="13"/>
  <c r="Q829" i="13"/>
  <c r="R818" i="13"/>
  <c r="M818" i="13"/>
  <c r="U818" i="13"/>
  <c r="G806" i="13"/>
  <c r="R806" i="13"/>
  <c r="L806" i="13"/>
  <c r="Q806" i="13"/>
  <c r="S800" i="13"/>
  <c r="I800" i="13"/>
  <c r="R798" i="13"/>
  <c r="G798" i="13"/>
  <c r="Q798" i="13"/>
  <c r="K798" i="13"/>
  <c r="P798" i="13" s="1"/>
  <c r="U798" i="13"/>
  <c r="S761" i="13"/>
  <c r="I761" i="13"/>
  <c r="Q759" i="13"/>
  <c r="U753" i="13"/>
  <c r="R751" i="13"/>
  <c r="G751" i="13"/>
  <c r="O751" i="13"/>
  <c r="Q751" i="13"/>
  <c r="L751" i="13"/>
  <c r="F751" i="13"/>
  <c r="U751" i="13"/>
  <c r="V751" i="13"/>
  <c r="W751" i="13" s="1"/>
  <c r="S749" i="13"/>
  <c r="I749" i="13"/>
  <c r="R743" i="13"/>
  <c r="M743" i="13"/>
  <c r="F743" i="13"/>
  <c r="O743" i="13"/>
  <c r="K743" i="13"/>
  <c r="P743" i="13" s="1"/>
  <c r="V743" i="13"/>
  <c r="W743" i="13" s="1"/>
  <c r="L743" i="13"/>
  <c r="N743" i="13"/>
  <c r="S741" i="13"/>
  <c r="I741" i="13"/>
  <c r="S723" i="13"/>
  <c r="I723" i="13"/>
  <c r="I721" i="13"/>
  <c r="S721" i="13"/>
  <c r="R685" i="13"/>
  <c r="Q685" i="13"/>
  <c r="T685" i="13"/>
  <c r="U685" i="13"/>
  <c r="L685" i="13"/>
  <c r="K685" i="13"/>
  <c r="P685" i="13" s="1"/>
  <c r="M685" i="13"/>
  <c r="I660" i="13"/>
  <c r="S660" i="13"/>
  <c r="U639" i="13"/>
  <c r="L639" i="13"/>
  <c r="O639" i="13"/>
  <c r="Q639" i="13"/>
  <c r="N639" i="13"/>
  <c r="T639" i="13"/>
  <c r="F612" i="13"/>
  <c r="R612" i="13"/>
  <c r="K612" i="13"/>
  <c r="P612" i="13" s="1"/>
  <c r="U596" i="13"/>
  <c r="K596" i="13"/>
  <c r="P596" i="13" s="1"/>
  <c r="L596" i="13"/>
  <c r="V570" i="13"/>
  <c r="W570" i="13" s="1"/>
  <c r="K434" i="13"/>
  <c r="P434" i="13" s="1"/>
  <c r="T434" i="13"/>
  <c r="R434" i="13"/>
  <c r="L434" i="13"/>
  <c r="V434" i="13"/>
  <c r="W434" i="13" s="1"/>
  <c r="G434" i="13"/>
  <c r="F434" i="13"/>
  <c r="M434" i="13"/>
  <c r="O434" i="13"/>
  <c r="Q434" i="13"/>
  <c r="U434" i="13"/>
  <c r="N434" i="13"/>
  <c r="R430" i="13"/>
  <c r="T430" i="13"/>
  <c r="L430" i="13"/>
  <c r="V430" i="13"/>
  <c r="W430" i="13" s="1"/>
  <c r="G430" i="13"/>
  <c r="Q430" i="13"/>
  <c r="K430" i="13"/>
  <c r="P430" i="13" s="1"/>
  <c r="M430" i="13"/>
  <c r="N430" i="13"/>
  <c r="O430" i="13"/>
  <c r="F430" i="13"/>
  <c r="U430" i="13"/>
  <c r="L380" i="13"/>
  <c r="U380" i="13"/>
  <c r="R380" i="13"/>
  <c r="T380" i="13"/>
  <c r="V380" i="13"/>
  <c r="W380" i="13" s="1"/>
  <c r="F380" i="13"/>
  <c r="O380" i="13"/>
  <c r="G380" i="13"/>
  <c r="K380" i="13"/>
  <c r="P380" i="13" s="1"/>
  <c r="M380" i="13"/>
  <c r="N380" i="13"/>
  <c r="Q380" i="13"/>
  <c r="R89" i="13"/>
  <c r="G89" i="13"/>
  <c r="Q89" i="13"/>
  <c r="M89" i="13"/>
  <c r="N89" i="13"/>
  <c r="K89" i="13"/>
  <c r="P89" i="13" s="1"/>
  <c r="O89" i="13"/>
  <c r="F89" i="13"/>
  <c r="U89" i="13"/>
  <c r="T89" i="13"/>
  <c r="V89" i="13"/>
  <c r="W89" i="13" s="1"/>
  <c r="L89" i="13"/>
  <c r="Q799" i="13"/>
  <c r="V799" i="13"/>
  <c r="W799" i="13" s="1"/>
  <c r="R791" i="13"/>
  <c r="T791" i="13"/>
  <c r="U791" i="13"/>
  <c r="M791" i="13"/>
  <c r="T732" i="13"/>
  <c r="R732" i="13"/>
  <c r="R727" i="13"/>
  <c r="Q727" i="13"/>
  <c r="K727" i="13"/>
  <c r="P727" i="13" s="1"/>
  <c r="T727" i="13"/>
  <c r="N727" i="13"/>
  <c r="M727" i="13"/>
  <c r="O727" i="13"/>
  <c r="R717" i="13"/>
  <c r="L717" i="13"/>
  <c r="V717" i="13"/>
  <c r="W717" i="13" s="1"/>
  <c r="F717" i="13"/>
  <c r="N717" i="13"/>
  <c r="K717" i="13"/>
  <c r="P717" i="13" s="1"/>
  <c r="O717" i="13"/>
  <c r="Q717" i="13"/>
  <c r="R590" i="13"/>
  <c r="V590" i="13"/>
  <c r="W590" i="13" s="1"/>
  <c r="U590" i="13"/>
  <c r="K590" i="13"/>
  <c r="P590" i="13" s="1"/>
  <c r="L590" i="13"/>
  <c r="Q590" i="13"/>
  <c r="M590" i="13"/>
  <c r="N590" i="13"/>
  <c r="T590" i="13"/>
  <c r="S474" i="13"/>
  <c r="I474" i="13"/>
  <c r="S256" i="13"/>
  <c r="I256" i="13"/>
  <c r="T997" i="13"/>
  <c r="K995" i="13"/>
  <c r="P995" i="13" s="1"/>
  <c r="O989" i="13"/>
  <c r="G989" i="13"/>
  <c r="O987" i="13"/>
  <c r="G966" i="13"/>
  <c r="R997" i="13"/>
  <c r="R995" i="13"/>
  <c r="U993" i="13"/>
  <c r="I991" i="13"/>
  <c r="N989" i="13"/>
  <c r="N987" i="13"/>
  <c r="V984" i="13"/>
  <c r="W984" i="13" s="1"/>
  <c r="M984" i="13"/>
  <c r="R977" i="13"/>
  <c r="N975" i="13"/>
  <c r="F970" i="13"/>
  <c r="V968" i="13"/>
  <c r="W968" i="13" s="1"/>
  <c r="M968" i="13"/>
  <c r="F966" i="13"/>
  <c r="G964" i="13"/>
  <c r="F963" i="13"/>
  <c r="F961" i="13"/>
  <c r="T955" i="13"/>
  <c r="F955" i="13"/>
  <c r="Q951" i="13"/>
  <c r="S941" i="13"/>
  <c r="N935" i="13"/>
  <c r="U934" i="13"/>
  <c r="R929" i="13"/>
  <c r="I916" i="13"/>
  <c r="Q915" i="13"/>
  <c r="N914" i="13"/>
  <c r="L912" i="13"/>
  <c r="Q901" i="13"/>
  <c r="M897" i="13"/>
  <c r="M892" i="13"/>
  <c r="Q889" i="13"/>
  <c r="N884" i="13"/>
  <c r="S884" i="13"/>
  <c r="I884" i="13"/>
  <c r="M877" i="13"/>
  <c r="N872" i="13"/>
  <c r="I868" i="13"/>
  <c r="Q867" i="13"/>
  <c r="N866" i="13"/>
  <c r="L864" i="13"/>
  <c r="V856" i="13"/>
  <c r="W856" i="13" s="1"/>
  <c r="F856" i="13"/>
  <c r="O856" i="13"/>
  <c r="I852" i="13"/>
  <c r="Q848" i="13"/>
  <c r="R846" i="13"/>
  <c r="O846" i="13"/>
  <c r="G841" i="13"/>
  <c r="I834" i="13"/>
  <c r="S834" i="13"/>
  <c r="Q818" i="13"/>
  <c r="R814" i="13"/>
  <c r="M814" i="13"/>
  <c r="G813" i="13"/>
  <c r="O813" i="13"/>
  <c r="N813" i="13"/>
  <c r="F813" i="13"/>
  <c r="T806" i="13"/>
  <c r="T799" i="13"/>
  <c r="S794" i="13"/>
  <c r="K791" i="13"/>
  <c r="P791" i="13" s="1"/>
  <c r="R789" i="13"/>
  <c r="L789" i="13"/>
  <c r="U789" i="13"/>
  <c r="M789" i="13"/>
  <c r="S786" i="13"/>
  <c r="U784" i="13"/>
  <c r="K784" i="13"/>
  <c r="P784" i="13" s="1"/>
  <c r="M784" i="13"/>
  <c r="U768" i="13"/>
  <c r="K768" i="13"/>
  <c r="P768" i="13" s="1"/>
  <c r="M768" i="13"/>
  <c r="T753" i="13"/>
  <c r="U743" i="13"/>
  <c r="R735" i="13"/>
  <c r="G735" i="13"/>
  <c r="O735" i="13"/>
  <c r="Q735" i="13"/>
  <c r="M735" i="13"/>
  <c r="F735" i="13"/>
  <c r="U735" i="13"/>
  <c r="K735" i="13"/>
  <c r="P735" i="13" s="1"/>
  <c r="L727" i="13"/>
  <c r="M717" i="13"/>
  <c r="U672" i="13"/>
  <c r="U666" i="13"/>
  <c r="L666" i="13"/>
  <c r="O666" i="13"/>
  <c r="G666" i="13"/>
  <c r="M666" i="13"/>
  <c r="T666" i="13"/>
  <c r="T570" i="13"/>
  <c r="T532" i="13"/>
  <c r="M532" i="13"/>
  <c r="N532" i="13"/>
  <c r="K532" i="13"/>
  <c r="P532" i="13" s="1"/>
  <c r="S522" i="13"/>
  <c r="F518" i="13"/>
  <c r="V518" i="13"/>
  <c r="W518" i="13" s="1"/>
  <c r="K518" i="13"/>
  <c r="P518" i="13" s="1"/>
  <c r="L518" i="13"/>
  <c r="L498" i="13"/>
  <c r="N498" i="13"/>
  <c r="F498" i="13"/>
  <c r="U498" i="13"/>
  <c r="K498" i="13"/>
  <c r="P498" i="13" s="1"/>
  <c r="M498" i="13"/>
  <c r="T498" i="13"/>
  <c r="Q498" i="13"/>
  <c r="V498" i="13"/>
  <c r="W498" i="13" s="1"/>
  <c r="Q481" i="13"/>
  <c r="K481" i="13"/>
  <c r="P481" i="13" s="1"/>
  <c r="V481" i="13"/>
  <c r="W481" i="13" s="1"/>
  <c r="M481" i="13"/>
  <c r="G481" i="13"/>
  <c r="U481" i="13"/>
  <c r="L481" i="13"/>
  <c r="N481" i="13"/>
  <c r="R481" i="13"/>
  <c r="O481" i="13"/>
  <c r="T481" i="13"/>
  <c r="Q441" i="13"/>
  <c r="L441" i="13"/>
  <c r="K441" i="13"/>
  <c r="P441" i="13" s="1"/>
  <c r="N441" i="13"/>
  <c r="U441" i="13"/>
  <c r="F441" i="13"/>
  <c r="V441" i="13"/>
  <c r="W441" i="13" s="1"/>
  <c r="G441" i="13"/>
  <c r="M441" i="13"/>
  <c r="O441" i="13"/>
  <c r="R441" i="13"/>
  <c r="T441" i="13"/>
  <c r="I602" i="13"/>
  <c r="S602" i="13"/>
  <c r="L452" i="13"/>
  <c r="U452" i="13"/>
  <c r="T452" i="13"/>
  <c r="M452" i="13"/>
  <c r="G452" i="13"/>
  <c r="R452" i="13"/>
  <c r="F452" i="13"/>
  <c r="V452" i="13"/>
  <c r="W452" i="13" s="1"/>
  <c r="K452" i="13"/>
  <c r="P452" i="13" s="1"/>
  <c r="O452" i="13"/>
  <c r="Q452" i="13"/>
  <c r="N452" i="13"/>
  <c r="I416" i="13"/>
  <c r="S416" i="13"/>
  <c r="L343" i="13"/>
  <c r="O343" i="13"/>
  <c r="R343" i="13"/>
  <c r="U343" i="13"/>
  <c r="M997" i="13"/>
  <c r="V995" i="13"/>
  <c r="W995" i="13" s="1"/>
  <c r="S994" i="13"/>
  <c r="M975" i="13"/>
  <c r="I972" i="13"/>
  <c r="I962" i="13"/>
  <c r="I956" i="13"/>
  <c r="K951" i="13"/>
  <c r="P951" i="13" s="1"/>
  <c r="K935" i="13"/>
  <c r="P935" i="13" s="1"/>
  <c r="T934" i="13"/>
  <c r="I924" i="13"/>
  <c r="R923" i="13"/>
  <c r="U923" i="13"/>
  <c r="K897" i="13"/>
  <c r="P897" i="13" s="1"/>
  <c r="M889" i="13"/>
  <c r="K877" i="13"/>
  <c r="P877" i="13" s="1"/>
  <c r="V850" i="13"/>
  <c r="W850" i="13" s="1"/>
  <c r="N850" i="13"/>
  <c r="G845" i="13"/>
  <c r="N845" i="13"/>
  <c r="F845" i="13"/>
  <c r="G844" i="13"/>
  <c r="T844" i="13"/>
  <c r="I836" i="13"/>
  <c r="F825" i="13"/>
  <c r="O825" i="13"/>
  <c r="L825" i="13"/>
  <c r="T824" i="13"/>
  <c r="O824" i="13"/>
  <c r="G824" i="13"/>
  <c r="O818" i="13"/>
  <c r="O789" i="13"/>
  <c r="I789" i="13"/>
  <c r="S789" i="13"/>
  <c r="R785" i="13"/>
  <c r="G785" i="13"/>
  <c r="Q785" i="13"/>
  <c r="U785" i="13"/>
  <c r="N785" i="13"/>
  <c r="V785" i="13"/>
  <c r="W785" i="13" s="1"/>
  <c r="K762" i="13"/>
  <c r="P762" i="13" s="1"/>
  <c r="O762" i="13"/>
  <c r="M762" i="13"/>
  <c r="R762" i="13"/>
  <c r="T762" i="13"/>
  <c r="U762" i="13"/>
  <c r="Q753" i="13"/>
  <c r="T751" i="13"/>
  <c r="T743" i="13"/>
  <c r="V735" i="13"/>
  <c r="W735" i="13" s="1"/>
  <c r="S735" i="13"/>
  <c r="I735" i="13"/>
  <c r="T730" i="13"/>
  <c r="M730" i="13"/>
  <c r="O730" i="13"/>
  <c r="S691" i="13"/>
  <c r="I691" i="13"/>
  <c r="O654" i="13"/>
  <c r="R654" i="13"/>
  <c r="G654" i="13"/>
  <c r="T654" i="13"/>
  <c r="R652" i="13"/>
  <c r="G652" i="13"/>
  <c r="T652" i="13"/>
  <c r="M652" i="13"/>
  <c r="U652" i="13"/>
  <c r="O652" i="13"/>
  <c r="R650" i="13"/>
  <c r="Q650" i="13"/>
  <c r="V650" i="13"/>
  <c r="W650" i="13" s="1"/>
  <c r="L640" i="13"/>
  <c r="V640" i="13"/>
  <c r="W640" i="13" s="1"/>
  <c r="F640" i="13"/>
  <c r="Q640" i="13"/>
  <c r="T640" i="13"/>
  <c r="M640" i="13"/>
  <c r="N640" i="13"/>
  <c r="R640" i="13"/>
  <c r="U640" i="13"/>
  <c r="I638" i="13"/>
  <c r="S638" i="13"/>
  <c r="Q636" i="13"/>
  <c r="S632" i="13"/>
  <c r="I632" i="13"/>
  <c r="L614" i="13"/>
  <c r="K614" i="13"/>
  <c r="P614" i="13" s="1"/>
  <c r="Q614" i="13"/>
  <c r="F614" i="13"/>
  <c r="U614" i="13"/>
  <c r="N614" i="13"/>
  <c r="R614" i="13"/>
  <c r="S591" i="13"/>
  <c r="I591" i="13"/>
  <c r="S559" i="13"/>
  <c r="I559" i="13"/>
  <c r="I558" i="13"/>
  <c r="S558" i="13"/>
  <c r="T555" i="13"/>
  <c r="M555" i="13"/>
  <c r="L555" i="13"/>
  <c r="R555" i="13"/>
  <c r="S547" i="13"/>
  <c r="I547" i="13"/>
  <c r="Q449" i="13"/>
  <c r="L449" i="13"/>
  <c r="U449" i="13"/>
  <c r="N449" i="13"/>
  <c r="F449" i="13"/>
  <c r="K449" i="13"/>
  <c r="P449" i="13" s="1"/>
  <c r="V449" i="13"/>
  <c r="W449" i="13" s="1"/>
  <c r="M449" i="13"/>
  <c r="O449" i="13"/>
  <c r="R449" i="13"/>
  <c r="T449" i="13"/>
  <c r="G449" i="13"/>
  <c r="R842" i="13"/>
  <c r="O842" i="13"/>
  <c r="R810" i="13"/>
  <c r="O810" i="13"/>
  <c r="I804" i="13"/>
  <c r="I792" i="13"/>
  <c r="S792" i="13"/>
  <c r="K778" i="13"/>
  <c r="P778" i="13" s="1"/>
  <c r="O778" i="13"/>
  <c r="T778" i="13"/>
  <c r="S765" i="13"/>
  <c r="R765" i="13"/>
  <c r="F765" i="13"/>
  <c r="O765" i="13"/>
  <c r="Q765" i="13"/>
  <c r="K765" i="13"/>
  <c r="P765" i="13" s="1"/>
  <c r="V765" i="13"/>
  <c r="W765" i="13" s="1"/>
  <c r="L746" i="13"/>
  <c r="G736" i="13"/>
  <c r="K736" i="13"/>
  <c r="P736" i="13" s="1"/>
  <c r="T733" i="13"/>
  <c r="U729" i="13"/>
  <c r="R715" i="13"/>
  <c r="T715" i="13"/>
  <c r="L715" i="13"/>
  <c r="V715" i="13"/>
  <c r="W715" i="13" s="1"/>
  <c r="M715" i="13"/>
  <c r="R707" i="13"/>
  <c r="M707" i="13"/>
  <c r="F707" i="13"/>
  <c r="O707" i="13"/>
  <c r="N707" i="13"/>
  <c r="R703" i="13"/>
  <c r="L703" i="13"/>
  <c r="V703" i="13"/>
  <c r="W703" i="13" s="1"/>
  <c r="F703" i="13"/>
  <c r="N703" i="13"/>
  <c r="O703" i="13"/>
  <c r="R699" i="13"/>
  <c r="G699" i="13"/>
  <c r="T699" i="13"/>
  <c r="N699" i="13"/>
  <c r="U699" i="13"/>
  <c r="Q677" i="13"/>
  <c r="K677" i="13"/>
  <c r="P677" i="13" s="1"/>
  <c r="T677" i="13"/>
  <c r="U677" i="13"/>
  <c r="M677" i="13"/>
  <c r="T675" i="13"/>
  <c r="L675" i="13"/>
  <c r="V675" i="13"/>
  <c r="W675" i="13" s="1"/>
  <c r="N675" i="13"/>
  <c r="G675" i="13"/>
  <c r="R675" i="13"/>
  <c r="R673" i="13"/>
  <c r="K673" i="13"/>
  <c r="P673" i="13" s="1"/>
  <c r="U673" i="13"/>
  <c r="F673" i="13"/>
  <c r="Q673" i="13"/>
  <c r="M653" i="13"/>
  <c r="V653" i="13"/>
  <c r="W653" i="13" s="1"/>
  <c r="R653" i="13"/>
  <c r="K653" i="13"/>
  <c r="P653" i="13" s="1"/>
  <c r="U653" i="13"/>
  <c r="N653" i="13"/>
  <c r="S640" i="13"/>
  <c r="I640" i="13"/>
  <c r="S639" i="13"/>
  <c r="I639" i="13"/>
  <c r="S625" i="13"/>
  <c r="I625" i="13"/>
  <c r="F620" i="13"/>
  <c r="Q620" i="13"/>
  <c r="M620" i="13"/>
  <c r="V620" i="13"/>
  <c r="W620" i="13" s="1"/>
  <c r="F607" i="13"/>
  <c r="L607" i="13"/>
  <c r="Q607" i="13"/>
  <c r="U607" i="13"/>
  <c r="O607" i="13"/>
  <c r="N592" i="13"/>
  <c r="F592" i="13"/>
  <c r="R592" i="13"/>
  <c r="T592" i="13"/>
  <c r="K592" i="13"/>
  <c r="P592" i="13" s="1"/>
  <c r="Q592" i="13"/>
  <c r="T553" i="13"/>
  <c r="Q553" i="13"/>
  <c r="G553" i="13"/>
  <c r="U553" i="13"/>
  <c r="M553" i="13"/>
  <c r="O553" i="13"/>
  <c r="I492" i="13"/>
  <c r="S492" i="13"/>
  <c r="G478" i="13"/>
  <c r="O478" i="13"/>
  <c r="R478" i="13"/>
  <c r="T478" i="13"/>
  <c r="K478" i="13"/>
  <c r="P478" i="13" s="1"/>
  <c r="V478" i="13"/>
  <c r="W478" i="13" s="1"/>
  <c r="L478" i="13"/>
  <c r="Q478" i="13"/>
  <c r="F478" i="13"/>
  <c r="G473" i="13"/>
  <c r="F459" i="13"/>
  <c r="L459" i="13"/>
  <c r="O459" i="13"/>
  <c r="N459" i="13"/>
  <c r="I424" i="13"/>
  <c r="S424" i="13"/>
  <c r="Q354" i="13"/>
  <c r="K354" i="13"/>
  <c r="P354" i="13" s="1"/>
  <c r="U354" i="13"/>
  <c r="F354" i="13"/>
  <c r="O354" i="13"/>
  <c r="M354" i="13"/>
  <c r="N354" i="13"/>
  <c r="L354" i="13"/>
  <c r="R354" i="13"/>
  <c r="T354" i="13"/>
  <c r="V354" i="13"/>
  <c r="W354" i="13" s="1"/>
  <c r="S308" i="13"/>
  <c r="I308" i="13"/>
  <c r="R264" i="13"/>
  <c r="N264" i="13"/>
  <c r="L264" i="13"/>
  <c r="F264" i="13"/>
  <c r="M264" i="13"/>
  <c r="Q264" i="13"/>
  <c r="V264" i="13"/>
  <c r="W264" i="13" s="1"/>
  <c r="T264" i="13"/>
  <c r="U264" i="13"/>
  <c r="K264" i="13"/>
  <c r="P264" i="13" s="1"/>
  <c r="R757" i="13"/>
  <c r="M757" i="13"/>
  <c r="V757" i="13"/>
  <c r="W757" i="13" s="1"/>
  <c r="F757" i="13"/>
  <c r="O757" i="13"/>
  <c r="T757" i="13"/>
  <c r="R744" i="13"/>
  <c r="G744" i="13"/>
  <c r="R733" i="13"/>
  <c r="L733" i="13"/>
  <c r="V733" i="13"/>
  <c r="W733" i="13" s="1"/>
  <c r="F733" i="13"/>
  <c r="N733" i="13"/>
  <c r="K733" i="13"/>
  <c r="P733" i="13" s="1"/>
  <c r="R729" i="13"/>
  <c r="M729" i="13"/>
  <c r="F729" i="13"/>
  <c r="O729" i="13"/>
  <c r="Q729" i="13"/>
  <c r="I725" i="13"/>
  <c r="S725" i="13"/>
  <c r="G686" i="13"/>
  <c r="U686" i="13"/>
  <c r="M686" i="13"/>
  <c r="T686" i="13"/>
  <c r="R664" i="13"/>
  <c r="K664" i="13"/>
  <c r="P664" i="13" s="1"/>
  <c r="U664" i="13"/>
  <c r="G662" i="13"/>
  <c r="U662" i="13"/>
  <c r="L662" i="13"/>
  <c r="T651" i="13"/>
  <c r="M651" i="13"/>
  <c r="F651" i="13"/>
  <c r="O651" i="13"/>
  <c r="G651" i="13"/>
  <c r="U651" i="13"/>
  <c r="K651" i="13"/>
  <c r="P651" i="13" s="1"/>
  <c r="M621" i="13"/>
  <c r="L621" i="13"/>
  <c r="F610" i="13"/>
  <c r="V610" i="13"/>
  <c r="W610" i="13" s="1"/>
  <c r="N610" i="13"/>
  <c r="U610" i="13"/>
  <c r="R606" i="13"/>
  <c r="T606" i="13"/>
  <c r="U606" i="13"/>
  <c r="K606" i="13"/>
  <c r="P606" i="13" s="1"/>
  <c r="L606" i="13"/>
  <c r="Q606" i="13"/>
  <c r="F599" i="13"/>
  <c r="R599" i="13"/>
  <c r="T584" i="13"/>
  <c r="K584" i="13"/>
  <c r="P584" i="13" s="1"/>
  <c r="M584" i="13"/>
  <c r="N584" i="13"/>
  <c r="L584" i="13"/>
  <c r="U584" i="13"/>
  <c r="T580" i="13"/>
  <c r="L580" i="13"/>
  <c r="N580" i="13"/>
  <c r="T568" i="13"/>
  <c r="N568" i="13"/>
  <c r="Q568" i="13"/>
  <c r="S550" i="13"/>
  <c r="I550" i="13"/>
  <c r="G511" i="13"/>
  <c r="O511" i="13"/>
  <c r="R511" i="13"/>
  <c r="V488" i="13"/>
  <c r="W488" i="13" s="1"/>
  <c r="L488" i="13"/>
  <c r="M488" i="13"/>
  <c r="N488" i="13"/>
  <c r="F488" i="13"/>
  <c r="K488" i="13"/>
  <c r="P488" i="13" s="1"/>
  <c r="T431" i="13"/>
  <c r="K431" i="13"/>
  <c r="P431" i="13" s="1"/>
  <c r="N431" i="13"/>
  <c r="G431" i="13"/>
  <c r="M431" i="13"/>
  <c r="R431" i="13"/>
  <c r="V431" i="13"/>
  <c r="W431" i="13" s="1"/>
  <c r="G364" i="13"/>
  <c r="O364" i="13"/>
  <c r="L364" i="13"/>
  <c r="U364" i="13"/>
  <c r="Q364" i="13"/>
  <c r="T364" i="13"/>
  <c r="V364" i="13"/>
  <c r="W364" i="13" s="1"/>
  <c r="K364" i="13"/>
  <c r="P364" i="13" s="1"/>
  <c r="F364" i="13"/>
  <c r="R364" i="13"/>
  <c r="M364" i="13"/>
  <c r="N364" i="13"/>
  <c r="K361" i="13"/>
  <c r="P361" i="13" s="1"/>
  <c r="U361" i="13"/>
  <c r="L361" i="13"/>
  <c r="R622" i="13"/>
  <c r="U622" i="13"/>
  <c r="F622" i="13"/>
  <c r="Q622" i="13"/>
  <c r="V622" i="13"/>
  <c r="W622" i="13" s="1"/>
  <c r="K619" i="13"/>
  <c r="P619" i="13" s="1"/>
  <c r="M619" i="13"/>
  <c r="V619" i="13"/>
  <c r="W619" i="13" s="1"/>
  <c r="F619" i="13"/>
  <c r="R619" i="13"/>
  <c r="U619" i="13"/>
  <c r="L619" i="13"/>
  <c r="R608" i="13"/>
  <c r="K608" i="13"/>
  <c r="P608" i="13" s="1"/>
  <c r="U608" i="13"/>
  <c r="M608" i="13"/>
  <c r="V608" i="13"/>
  <c r="W608" i="13" s="1"/>
  <c r="N608" i="13"/>
  <c r="R586" i="13"/>
  <c r="N586" i="13"/>
  <c r="Q586" i="13"/>
  <c r="V586" i="13"/>
  <c r="W586" i="13" s="1"/>
  <c r="K585" i="13"/>
  <c r="P585" i="13" s="1"/>
  <c r="U585" i="13"/>
  <c r="N585" i="13"/>
  <c r="F585" i="13"/>
  <c r="G585" i="13"/>
  <c r="R585" i="13"/>
  <c r="O585" i="13"/>
  <c r="F576" i="13"/>
  <c r="K576" i="13"/>
  <c r="P576" i="13" s="1"/>
  <c r="U576" i="13"/>
  <c r="M576" i="13"/>
  <c r="N576" i="13"/>
  <c r="R576" i="13"/>
  <c r="V576" i="13"/>
  <c r="W576" i="13" s="1"/>
  <c r="U561" i="13"/>
  <c r="G561" i="13"/>
  <c r="T561" i="13"/>
  <c r="O561" i="13"/>
  <c r="Q554" i="13"/>
  <c r="U554" i="13"/>
  <c r="T505" i="13"/>
  <c r="L505" i="13"/>
  <c r="O505" i="13"/>
  <c r="Q505" i="13"/>
  <c r="R505" i="13"/>
  <c r="G505" i="13"/>
  <c r="Q473" i="13"/>
  <c r="K473" i="13"/>
  <c r="P473" i="13" s="1"/>
  <c r="U473" i="13"/>
  <c r="V473" i="13"/>
  <c r="W473" i="13" s="1"/>
  <c r="M473" i="13"/>
  <c r="L473" i="13"/>
  <c r="N473" i="13"/>
  <c r="O473" i="13"/>
  <c r="R473" i="13"/>
  <c r="I431" i="13"/>
  <c r="S431" i="13"/>
  <c r="K406" i="13"/>
  <c r="P406" i="13" s="1"/>
  <c r="U406" i="13"/>
  <c r="F406" i="13"/>
  <c r="O406" i="13"/>
  <c r="M406" i="13"/>
  <c r="Q406" i="13"/>
  <c r="L406" i="13"/>
  <c r="N406" i="13"/>
  <c r="R406" i="13"/>
  <c r="T406" i="13"/>
  <c r="G406" i="13"/>
  <c r="V406" i="13"/>
  <c r="W406" i="13" s="1"/>
  <c r="F404" i="13"/>
  <c r="O404" i="13"/>
  <c r="K404" i="13"/>
  <c r="P404" i="13" s="1"/>
  <c r="T404" i="13"/>
  <c r="V404" i="13"/>
  <c r="W404" i="13" s="1"/>
  <c r="M404" i="13"/>
  <c r="G404" i="13"/>
  <c r="N404" i="13"/>
  <c r="Q404" i="13"/>
  <c r="R404" i="13"/>
  <c r="U404" i="13"/>
  <c r="L404" i="13"/>
  <c r="F374" i="13"/>
  <c r="N374" i="13"/>
  <c r="T374" i="13"/>
  <c r="U374" i="13"/>
  <c r="K374" i="13"/>
  <c r="P374" i="13" s="1"/>
  <c r="V374" i="13"/>
  <c r="W374" i="13" s="1"/>
  <c r="G374" i="13"/>
  <c r="Q374" i="13"/>
  <c r="M374" i="13"/>
  <c r="O374" i="13"/>
  <c r="R374" i="13"/>
  <c r="L374" i="13"/>
  <c r="I364" i="13"/>
  <c r="S364" i="13"/>
  <c r="O315" i="13"/>
  <c r="L315" i="13"/>
  <c r="G315" i="13"/>
  <c r="T315" i="13"/>
  <c r="M315" i="13"/>
  <c r="R315" i="13"/>
  <c r="K315" i="13"/>
  <c r="P315" i="13" s="1"/>
  <c r="U315" i="13"/>
  <c r="R834" i="13"/>
  <c r="M834" i="13"/>
  <c r="F833" i="13"/>
  <c r="Q833" i="13"/>
  <c r="R822" i="13"/>
  <c r="L822" i="13"/>
  <c r="I774" i="13"/>
  <c r="S774" i="13"/>
  <c r="I768" i="13"/>
  <c r="S768" i="13"/>
  <c r="N757" i="13"/>
  <c r="S751" i="13"/>
  <c r="I751" i="13"/>
  <c r="S738" i="13"/>
  <c r="S736" i="13"/>
  <c r="O733" i="13"/>
  <c r="N729" i="13"/>
  <c r="I726" i="13"/>
  <c r="S726" i="13"/>
  <c r="R723" i="13"/>
  <c r="F723" i="13"/>
  <c r="N723" i="13"/>
  <c r="V723" i="13"/>
  <c r="W723" i="13" s="1"/>
  <c r="I713" i="13"/>
  <c r="S713" i="13"/>
  <c r="I697" i="13"/>
  <c r="S697" i="13"/>
  <c r="R693" i="13"/>
  <c r="T693" i="13"/>
  <c r="L693" i="13"/>
  <c r="V693" i="13"/>
  <c r="W693" i="13" s="1"/>
  <c r="M693" i="13"/>
  <c r="G693" i="13"/>
  <c r="Q693" i="13"/>
  <c r="R691" i="13"/>
  <c r="Q691" i="13"/>
  <c r="K691" i="13"/>
  <c r="P691" i="13" s="1"/>
  <c r="U691" i="13"/>
  <c r="G691" i="13"/>
  <c r="T691" i="13"/>
  <c r="L691" i="13"/>
  <c r="L671" i="13"/>
  <c r="V671" i="13"/>
  <c r="W671" i="13" s="1"/>
  <c r="F671" i="13"/>
  <c r="N671" i="13"/>
  <c r="O671" i="13"/>
  <c r="T671" i="13"/>
  <c r="S668" i="13"/>
  <c r="K665" i="13"/>
  <c r="P665" i="13" s="1"/>
  <c r="T665" i="13"/>
  <c r="M665" i="13"/>
  <c r="V665" i="13"/>
  <c r="W665" i="13" s="1"/>
  <c r="O665" i="13"/>
  <c r="R651" i="13"/>
  <c r="T622" i="13"/>
  <c r="Q619" i="13"/>
  <c r="Q597" i="13"/>
  <c r="T597" i="13"/>
  <c r="F594" i="13"/>
  <c r="N594" i="13"/>
  <c r="V594" i="13"/>
  <c r="W594" i="13" s="1"/>
  <c r="T576" i="13"/>
  <c r="K571" i="13"/>
  <c r="P571" i="13" s="1"/>
  <c r="G571" i="13"/>
  <c r="Q571" i="13"/>
  <c r="F571" i="13"/>
  <c r="R571" i="13"/>
  <c r="U571" i="13"/>
  <c r="L571" i="13"/>
  <c r="V571" i="13"/>
  <c r="W571" i="13" s="1"/>
  <c r="N571" i="13"/>
  <c r="I566" i="13"/>
  <c r="S566" i="13"/>
  <c r="S561" i="13"/>
  <c r="I561" i="13"/>
  <c r="T521" i="13"/>
  <c r="M521" i="13"/>
  <c r="L521" i="13"/>
  <c r="Q521" i="13"/>
  <c r="R521" i="13"/>
  <c r="O521" i="13"/>
  <c r="L503" i="13"/>
  <c r="Q503" i="13"/>
  <c r="U503" i="13"/>
  <c r="G503" i="13"/>
  <c r="R711" i="13"/>
  <c r="G711" i="13"/>
  <c r="T711" i="13"/>
  <c r="I696" i="13"/>
  <c r="S696" i="13"/>
  <c r="R689" i="13"/>
  <c r="K689" i="13"/>
  <c r="P689" i="13" s="1"/>
  <c r="T689" i="13"/>
  <c r="M689" i="13"/>
  <c r="V689" i="13"/>
  <c r="W689" i="13" s="1"/>
  <c r="R684" i="13"/>
  <c r="G684" i="13"/>
  <c r="T684" i="13"/>
  <c r="K678" i="13"/>
  <c r="P678" i="13" s="1"/>
  <c r="O678" i="13"/>
  <c r="I674" i="13"/>
  <c r="S674" i="13"/>
  <c r="M668" i="13"/>
  <c r="G668" i="13"/>
  <c r="U668" i="13"/>
  <c r="I665" i="13"/>
  <c r="S665" i="13"/>
  <c r="T657" i="13"/>
  <c r="K657" i="13"/>
  <c r="P657" i="13" s="1"/>
  <c r="V657" i="13"/>
  <c r="W657" i="13" s="1"/>
  <c r="M657" i="13"/>
  <c r="R638" i="13"/>
  <c r="T638" i="13"/>
  <c r="K638" i="13"/>
  <c r="P638" i="13" s="1"/>
  <c r="V638" i="13"/>
  <c r="W638" i="13" s="1"/>
  <c r="F637" i="13"/>
  <c r="N637" i="13"/>
  <c r="L637" i="13"/>
  <c r="R637" i="13"/>
  <c r="F631" i="13"/>
  <c r="N631" i="13"/>
  <c r="O631" i="13"/>
  <c r="T631" i="13"/>
  <c r="I628" i="13"/>
  <c r="S628" i="13"/>
  <c r="R624" i="13"/>
  <c r="T624" i="13"/>
  <c r="L624" i="13"/>
  <c r="V624" i="13"/>
  <c r="W624" i="13" s="1"/>
  <c r="O623" i="13"/>
  <c r="R623" i="13"/>
  <c r="K617" i="13"/>
  <c r="P617" i="13" s="1"/>
  <c r="M617" i="13"/>
  <c r="O617" i="13"/>
  <c r="F617" i="13"/>
  <c r="R617" i="13"/>
  <c r="K601" i="13"/>
  <c r="P601" i="13" s="1"/>
  <c r="G601" i="13"/>
  <c r="N601" i="13"/>
  <c r="F601" i="13"/>
  <c r="R601" i="13"/>
  <c r="S581" i="13"/>
  <c r="I581" i="13"/>
  <c r="S569" i="13"/>
  <c r="I569" i="13"/>
  <c r="R558" i="13"/>
  <c r="F558" i="13"/>
  <c r="U558" i="13"/>
  <c r="V558" i="13"/>
  <c r="W558" i="13" s="1"/>
  <c r="K558" i="13"/>
  <c r="P558" i="13" s="1"/>
  <c r="L558" i="13"/>
  <c r="I535" i="13"/>
  <c r="F520" i="13"/>
  <c r="Q520" i="13"/>
  <c r="U520" i="13"/>
  <c r="V520" i="13"/>
  <c r="W520" i="13" s="1"/>
  <c r="G515" i="13"/>
  <c r="T515" i="13"/>
  <c r="M515" i="13"/>
  <c r="O515" i="13"/>
  <c r="G468" i="13"/>
  <c r="Q468" i="13"/>
  <c r="K468" i="13"/>
  <c r="P468" i="13" s="1"/>
  <c r="U468" i="13"/>
  <c r="M468" i="13"/>
  <c r="F468" i="13"/>
  <c r="V468" i="13"/>
  <c r="W468" i="13" s="1"/>
  <c r="L468" i="13"/>
  <c r="I465" i="13"/>
  <c r="S465" i="13"/>
  <c r="Q457" i="13"/>
  <c r="T457" i="13"/>
  <c r="R457" i="13"/>
  <c r="K457" i="13"/>
  <c r="P457" i="13" s="1"/>
  <c r="V457" i="13"/>
  <c r="W457" i="13" s="1"/>
  <c r="F457" i="13"/>
  <c r="O457" i="13"/>
  <c r="L457" i="13"/>
  <c r="M457" i="13"/>
  <c r="R439" i="13"/>
  <c r="G439" i="13"/>
  <c r="V439" i="13"/>
  <c r="W439" i="13" s="1"/>
  <c r="M439" i="13"/>
  <c r="K439" i="13"/>
  <c r="P439" i="13" s="1"/>
  <c r="N439" i="13"/>
  <c r="S434" i="13"/>
  <c r="I434" i="13"/>
  <c r="N429" i="13"/>
  <c r="K429" i="13"/>
  <c r="P429" i="13" s="1"/>
  <c r="T429" i="13"/>
  <c r="O429" i="13"/>
  <c r="T405" i="13"/>
  <c r="K405" i="13"/>
  <c r="P405" i="13" s="1"/>
  <c r="L405" i="13"/>
  <c r="O405" i="13"/>
  <c r="U405" i="13"/>
  <c r="M329" i="13"/>
  <c r="L329" i="13"/>
  <c r="O329" i="13"/>
  <c r="R329" i="13"/>
  <c r="K329" i="13"/>
  <c r="P329" i="13" s="1"/>
  <c r="U329" i="13"/>
  <c r="I316" i="13"/>
  <c r="S316" i="13"/>
  <c r="K311" i="13"/>
  <c r="P311" i="13" s="1"/>
  <c r="L311" i="13"/>
  <c r="T311" i="13"/>
  <c r="M276" i="13"/>
  <c r="Q276" i="13"/>
  <c r="K276" i="13"/>
  <c r="P276" i="13" s="1"/>
  <c r="T276" i="13"/>
  <c r="V276" i="13"/>
  <c r="W276" i="13" s="1"/>
  <c r="N276" i="13"/>
  <c r="R276" i="13"/>
  <c r="R216" i="13"/>
  <c r="F216" i="13"/>
  <c r="M216" i="13"/>
  <c r="T216" i="13"/>
  <c r="K216" i="13"/>
  <c r="P216" i="13" s="1"/>
  <c r="Q216" i="13"/>
  <c r="U216" i="13"/>
  <c r="V216" i="13"/>
  <c r="W216" i="13" s="1"/>
  <c r="L216" i="13"/>
  <c r="N216" i="13"/>
  <c r="I200" i="13"/>
  <c r="S200" i="13"/>
  <c r="S192" i="13"/>
  <c r="I192" i="13"/>
  <c r="I468" i="13"/>
  <c r="S468" i="13"/>
  <c r="F444" i="13"/>
  <c r="O444" i="13"/>
  <c r="K444" i="13"/>
  <c r="P444" i="13" s="1"/>
  <c r="U444" i="13"/>
  <c r="M444" i="13"/>
  <c r="G444" i="13"/>
  <c r="V444" i="13"/>
  <c r="W444" i="13" s="1"/>
  <c r="L444" i="13"/>
  <c r="T375" i="13"/>
  <c r="R375" i="13"/>
  <c r="K375" i="13"/>
  <c r="P375" i="13" s="1"/>
  <c r="L375" i="13"/>
  <c r="O375" i="13"/>
  <c r="U375" i="13"/>
  <c r="M355" i="13"/>
  <c r="O355" i="13"/>
  <c r="M345" i="13"/>
  <c r="L345" i="13"/>
  <c r="R345" i="13"/>
  <c r="K345" i="13"/>
  <c r="P345" i="13" s="1"/>
  <c r="U345" i="13"/>
  <c r="S334" i="13"/>
  <c r="I334" i="13"/>
  <c r="F304" i="13"/>
  <c r="N304" i="13"/>
  <c r="K304" i="13"/>
  <c r="P304" i="13" s="1"/>
  <c r="V304" i="13"/>
  <c r="W304" i="13" s="1"/>
  <c r="G304" i="13"/>
  <c r="Q304" i="13"/>
  <c r="U304" i="13"/>
  <c r="R304" i="13"/>
  <c r="L304" i="13"/>
  <c r="M304" i="13"/>
  <c r="V300" i="13"/>
  <c r="W300" i="13" s="1"/>
  <c r="F300" i="13"/>
  <c r="I294" i="13"/>
  <c r="S294" i="13"/>
  <c r="S289" i="13"/>
  <c r="I289" i="13"/>
  <c r="G223" i="13"/>
  <c r="V223" i="13"/>
  <c r="W223" i="13" s="1"/>
  <c r="M223" i="13"/>
  <c r="O201" i="13"/>
  <c r="G201" i="13"/>
  <c r="N201" i="13"/>
  <c r="F201" i="13"/>
  <c r="V201" i="13"/>
  <c r="W201" i="13" s="1"/>
  <c r="L201" i="13"/>
  <c r="G463" i="13"/>
  <c r="V463" i="13"/>
  <c r="W463" i="13" s="1"/>
  <c r="I444" i="13"/>
  <c r="S444" i="13"/>
  <c r="K436" i="13"/>
  <c r="P436" i="13" s="1"/>
  <c r="T436" i="13"/>
  <c r="L436" i="13"/>
  <c r="V436" i="13"/>
  <c r="W436" i="13" s="1"/>
  <c r="N436" i="13"/>
  <c r="F436" i="13"/>
  <c r="G436" i="13"/>
  <c r="U436" i="13"/>
  <c r="I427" i="13"/>
  <c r="S427" i="13"/>
  <c r="I332" i="13"/>
  <c r="S332" i="13"/>
  <c r="I300" i="13"/>
  <c r="S300" i="13"/>
  <c r="F249" i="13"/>
  <c r="R249" i="13"/>
  <c r="U249" i="13"/>
  <c r="N249" i="13"/>
  <c r="T249" i="13"/>
  <c r="L249" i="13"/>
  <c r="O249" i="13"/>
  <c r="Q249" i="13"/>
  <c r="O219" i="13"/>
  <c r="L219" i="13"/>
  <c r="U219" i="13"/>
  <c r="Q219" i="13"/>
  <c r="G219" i="13"/>
  <c r="U770" i="13"/>
  <c r="K770" i="13"/>
  <c r="P770" i="13" s="1"/>
  <c r="R767" i="13"/>
  <c r="G767" i="13"/>
  <c r="Q767" i="13"/>
  <c r="U767" i="13"/>
  <c r="R739" i="13"/>
  <c r="L739" i="13"/>
  <c r="U739" i="13"/>
  <c r="F739" i="13"/>
  <c r="N739" i="13"/>
  <c r="R725" i="13"/>
  <c r="G725" i="13"/>
  <c r="O725" i="13"/>
  <c r="L711" i="13"/>
  <c r="I710" i="13"/>
  <c r="S710" i="13"/>
  <c r="L690" i="13"/>
  <c r="O690" i="13"/>
  <c r="T690" i="13"/>
  <c r="L689" i="13"/>
  <c r="M684" i="13"/>
  <c r="R668" i="13"/>
  <c r="L657" i="13"/>
  <c r="S655" i="13"/>
  <c r="I655" i="13"/>
  <c r="G645" i="13"/>
  <c r="V645" i="13"/>
  <c r="W645" i="13" s="1"/>
  <c r="S641" i="13"/>
  <c r="I641" i="13"/>
  <c r="M638" i="13"/>
  <c r="U637" i="13"/>
  <c r="R631" i="13"/>
  <c r="M624" i="13"/>
  <c r="Q623" i="13"/>
  <c r="N617" i="13"/>
  <c r="M601" i="13"/>
  <c r="Q600" i="13"/>
  <c r="M600" i="13"/>
  <c r="M588" i="13"/>
  <c r="Q588" i="13"/>
  <c r="M583" i="13"/>
  <c r="T583" i="13"/>
  <c r="V583" i="13"/>
  <c r="W583" i="13" s="1"/>
  <c r="F572" i="13"/>
  <c r="K572" i="13"/>
  <c r="P572" i="13" s="1"/>
  <c r="N572" i="13"/>
  <c r="Q572" i="13"/>
  <c r="S565" i="13"/>
  <c r="I565" i="13"/>
  <c r="S551" i="13"/>
  <c r="I551" i="13"/>
  <c r="U549" i="13"/>
  <c r="T549" i="13"/>
  <c r="M547" i="13"/>
  <c r="G547" i="13"/>
  <c r="T547" i="13"/>
  <c r="G545" i="13"/>
  <c r="M545" i="13"/>
  <c r="R545" i="13"/>
  <c r="Q545" i="13"/>
  <c r="T524" i="13"/>
  <c r="M524" i="13"/>
  <c r="N524" i="13"/>
  <c r="Q493" i="13"/>
  <c r="G493" i="13"/>
  <c r="M493" i="13"/>
  <c r="T493" i="13"/>
  <c r="I472" i="13"/>
  <c r="S472" i="13"/>
  <c r="T444" i="13"/>
  <c r="M440" i="13"/>
  <c r="V440" i="13"/>
  <c r="W440" i="13" s="1"/>
  <c r="T440" i="13"/>
  <c r="L440" i="13"/>
  <c r="G440" i="13"/>
  <c r="R440" i="13"/>
  <c r="K440" i="13"/>
  <c r="P440" i="13" s="1"/>
  <c r="N440" i="13"/>
  <c r="O440" i="13"/>
  <c r="Q440" i="13"/>
  <c r="K392" i="13"/>
  <c r="P392" i="13" s="1"/>
  <c r="T392" i="13"/>
  <c r="G392" i="13"/>
  <c r="O392" i="13"/>
  <c r="V392" i="13"/>
  <c r="W392" i="13" s="1"/>
  <c r="M392" i="13"/>
  <c r="F392" i="13"/>
  <c r="U392" i="13"/>
  <c r="S388" i="13"/>
  <c r="I388" i="13"/>
  <c r="U373" i="13"/>
  <c r="K373" i="13"/>
  <c r="P373" i="13" s="1"/>
  <c r="M373" i="13"/>
  <c r="O373" i="13"/>
  <c r="L373" i="13"/>
  <c r="T373" i="13"/>
  <c r="I353" i="13"/>
  <c r="S353" i="13"/>
  <c r="R346" i="13"/>
  <c r="K346" i="13"/>
  <c r="P346" i="13" s="1"/>
  <c r="U346" i="13"/>
  <c r="F346" i="13"/>
  <c r="O346" i="13"/>
  <c r="L346" i="13"/>
  <c r="M346" i="13"/>
  <c r="G346" i="13"/>
  <c r="T346" i="13"/>
  <c r="Q346" i="13"/>
  <c r="V346" i="13"/>
  <c r="W346" i="13" s="1"/>
  <c r="L320" i="13"/>
  <c r="V320" i="13"/>
  <c r="W320" i="13" s="1"/>
  <c r="F320" i="13"/>
  <c r="Q320" i="13"/>
  <c r="K320" i="13"/>
  <c r="P320" i="13" s="1"/>
  <c r="M320" i="13"/>
  <c r="N320" i="13"/>
  <c r="G320" i="13"/>
  <c r="U320" i="13"/>
  <c r="O320" i="13"/>
  <c r="R320" i="13"/>
  <c r="T320" i="13"/>
  <c r="K308" i="13"/>
  <c r="P308" i="13" s="1"/>
  <c r="U308" i="13"/>
  <c r="G308" i="13"/>
  <c r="O308" i="13"/>
  <c r="V308" i="13"/>
  <c r="W308" i="13" s="1"/>
  <c r="L308" i="13"/>
  <c r="F308" i="13"/>
  <c r="R308" i="13"/>
  <c r="M308" i="13"/>
  <c r="N308" i="13"/>
  <c r="T305" i="13"/>
  <c r="R305" i="13"/>
  <c r="G305" i="13"/>
  <c r="U305" i="13"/>
  <c r="M305" i="13"/>
  <c r="Q290" i="13"/>
  <c r="L290" i="13"/>
  <c r="T290" i="13"/>
  <c r="V290" i="13"/>
  <c r="W290" i="13" s="1"/>
  <c r="N290" i="13"/>
  <c r="R290" i="13"/>
  <c r="U290" i="13"/>
  <c r="K290" i="13"/>
  <c r="P290" i="13" s="1"/>
  <c r="R232" i="13"/>
  <c r="F232" i="13"/>
  <c r="T232" i="13"/>
  <c r="K232" i="13"/>
  <c r="P232" i="13" s="1"/>
  <c r="N232" i="13"/>
  <c r="Q232" i="13"/>
  <c r="V232" i="13"/>
  <c r="W232" i="13" s="1"/>
  <c r="L232" i="13"/>
  <c r="U232" i="13"/>
  <c r="F582" i="13"/>
  <c r="N582" i="13"/>
  <c r="S575" i="13"/>
  <c r="I575" i="13"/>
  <c r="K552" i="13"/>
  <c r="P552" i="13" s="1"/>
  <c r="M552" i="13"/>
  <c r="F544" i="13"/>
  <c r="V544" i="13"/>
  <c r="W544" i="13" s="1"/>
  <c r="Q530" i="13"/>
  <c r="T530" i="13"/>
  <c r="F528" i="13"/>
  <c r="L528" i="13"/>
  <c r="N514" i="13"/>
  <c r="F514" i="13"/>
  <c r="Q514" i="13"/>
  <c r="Q499" i="13"/>
  <c r="G499" i="13"/>
  <c r="T499" i="13"/>
  <c r="O495" i="13"/>
  <c r="R495" i="13"/>
  <c r="S491" i="13"/>
  <c r="I491" i="13"/>
  <c r="K490" i="13"/>
  <c r="P490" i="13" s="1"/>
  <c r="M490" i="13"/>
  <c r="F486" i="13"/>
  <c r="O486" i="13"/>
  <c r="Q486" i="13"/>
  <c r="F475" i="13"/>
  <c r="N475" i="13"/>
  <c r="R475" i="13"/>
  <c r="L456" i="13"/>
  <c r="T456" i="13"/>
  <c r="R456" i="13"/>
  <c r="K456" i="13"/>
  <c r="P456" i="13" s="1"/>
  <c r="U456" i="13"/>
  <c r="F456" i="13"/>
  <c r="I455" i="13"/>
  <c r="S455" i="13"/>
  <c r="I433" i="13"/>
  <c r="S433" i="13"/>
  <c r="I422" i="13"/>
  <c r="S422" i="13"/>
  <c r="I404" i="13"/>
  <c r="S404" i="13"/>
  <c r="L401" i="13"/>
  <c r="G401" i="13"/>
  <c r="T401" i="13"/>
  <c r="U401" i="13"/>
  <c r="R401" i="13"/>
  <c r="R397" i="13"/>
  <c r="U397" i="13"/>
  <c r="M397" i="13"/>
  <c r="S374" i="13"/>
  <c r="I374" i="13"/>
  <c r="U357" i="13"/>
  <c r="M357" i="13"/>
  <c r="L357" i="13"/>
  <c r="O357" i="13"/>
  <c r="I349" i="13"/>
  <c r="S349" i="13"/>
  <c r="R336" i="13"/>
  <c r="G336" i="13"/>
  <c r="Q336" i="13"/>
  <c r="L336" i="13"/>
  <c r="V336" i="13"/>
  <c r="W336" i="13" s="1"/>
  <c r="K336" i="13"/>
  <c r="P336" i="13" s="1"/>
  <c r="M336" i="13"/>
  <c r="N336" i="13"/>
  <c r="U336" i="13"/>
  <c r="M330" i="13"/>
  <c r="T330" i="13"/>
  <c r="N330" i="13"/>
  <c r="V330" i="13"/>
  <c r="W330" i="13" s="1"/>
  <c r="K330" i="13"/>
  <c r="P330" i="13" s="1"/>
  <c r="F330" i="13"/>
  <c r="R330" i="13"/>
  <c r="I321" i="13"/>
  <c r="S321" i="13"/>
  <c r="K277" i="13"/>
  <c r="P277" i="13" s="1"/>
  <c r="M277" i="13"/>
  <c r="V277" i="13"/>
  <c r="W277" i="13" s="1"/>
  <c r="G277" i="13"/>
  <c r="Q277" i="13"/>
  <c r="O277" i="13"/>
  <c r="F277" i="13"/>
  <c r="R277" i="13"/>
  <c r="L277" i="13"/>
  <c r="T277" i="13"/>
  <c r="U277" i="13"/>
  <c r="I236" i="13"/>
  <c r="S236" i="13"/>
  <c r="G203" i="13"/>
  <c r="O203" i="13"/>
  <c r="U203" i="13"/>
  <c r="L203" i="13"/>
  <c r="M203" i="13"/>
  <c r="V203" i="13"/>
  <c r="W203" i="13" s="1"/>
  <c r="G161" i="13"/>
  <c r="L161" i="13"/>
  <c r="R161" i="13"/>
  <c r="T161" i="13"/>
  <c r="S108" i="13"/>
  <c r="I108" i="13"/>
  <c r="F669" i="13"/>
  <c r="N669" i="13"/>
  <c r="K633" i="13"/>
  <c r="P633" i="13" s="1"/>
  <c r="U633" i="13"/>
  <c r="S609" i="13"/>
  <c r="I609" i="13"/>
  <c r="T595" i="13"/>
  <c r="T582" i="13"/>
  <c r="G579" i="13"/>
  <c r="U579" i="13"/>
  <c r="R560" i="13"/>
  <c r="K560" i="13"/>
  <c r="P560" i="13" s="1"/>
  <c r="U560" i="13"/>
  <c r="F559" i="13"/>
  <c r="N559" i="13"/>
  <c r="T552" i="13"/>
  <c r="U548" i="13"/>
  <c r="T546" i="13"/>
  <c r="L546" i="13"/>
  <c r="V546" i="13"/>
  <c r="W546" i="13" s="1"/>
  <c r="U544" i="13"/>
  <c r="S544" i="13"/>
  <c r="I544" i="13"/>
  <c r="K542" i="13"/>
  <c r="P542" i="13" s="1"/>
  <c r="N542" i="13"/>
  <c r="M530" i="13"/>
  <c r="V528" i="13"/>
  <c r="W528" i="13" s="1"/>
  <c r="T514" i="13"/>
  <c r="S513" i="13"/>
  <c r="I513" i="13"/>
  <c r="T504" i="13"/>
  <c r="K504" i="13"/>
  <c r="P504" i="13" s="1"/>
  <c r="V504" i="13"/>
  <c r="W504" i="13" s="1"/>
  <c r="U499" i="13"/>
  <c r="V496" i="13"/>
  <c r="W496" i="13" s="1"/>
  <c r="V490" i="13"/>
  <c r="W490" i="13" s="1"/>
  <c r="N486" i="13"/>
  <c r="S479" i="13"/>
  <c r="G476" i="13"/>
  <c r="Q476" i="13"/>
  <c r="G471" i="13"/>
  <c r="V471" i="13"/>
  <c r="W471" i="13" s="1"/>
  <c r="K471" i="13"/>
  <c r="P471" i="13" s="1"/>
  <c r="R471" i="13"/>
  <c r="V462" i="13"/>
  <c r="W462" i="13" s="1"/>
  <c r="G460" i="13"/>
  <c r="Q460" i="13"/>
  <c r="T460" i="13"/>
  <c r="L460" i="13"/>
  <c r="V460" i="13"/>
  <c r="W460" i="13" s="1"/>
  <c r="F460" i="13"/>
  <c r="R460" i="13"/>
  <c r="Q456" i="13"/>
  <c r="G453" i="13"/>
  <c r="L453" i="13"/>
  <c r="N453" i="13"/>
  <c r="I451" i="13"/>
  <c r="S451" i="13"/>
  <c r="L442" i="13"/>
  <c r="U442" i="13"/>
  <c r="M442" i="13"/>
  <c r="F442" i="13"/>
  <c r="O442" i="13"/>
  <c r="T442" i="13"/>
  <c r="R438" i="13"/>
  <c r="M438" i="13"/>
  <c r="F438" i="13"/>
  <c r="O438" i="13"/>
  <c r="K438" i="13"/>
  <c r="P438" i="13" s="1"/>
  <c r="U438" i="13"/>
  <c r="I419" i="13"/>
  <c r="S419" i="13"/>
  <c r="I415" i="13"/>
  <c r="S415" i="13"/>
  <c r="T387" i="13"/>
  <c r="R387" i="13"/>
  <c r="L387" i="13"/>
  <c r="M387" i="13"/>
  <c r="G387" i="13"/>
  <c r="M386" i="13"/>
  <c r="R386" i="13"/>
  <c r="F386" i="13"/>
  <c r="Q386" i="13"/>
  <c r="G386" i="13"/>
  <c r="T386" i="13"/>
  <c r="U386" i="13"/>
  <c r="N386" i="13"/>
  <c r="I384" i="13"/>
  <c r="S384" i="13"/>
  <c r="I379" i="13"/>
  <c r="S379" i="13"/>
  <c r="G366" i="13"/>
  <c r="O366" i="13"/>
  <c r="F366" i="13"/>
  <c r="K366" i="13"/>
  <c r="P366" i="13" s="1"/>
  <c r="U366" i="13"/>
  <c r="T366" i="13"/>
  <c r="V366" i="13"/>
  <c r="W366" i="13" s="1"/>
  <c r="Q366" i="13"/>
  <c r="R356" i="13"/>
  <c r="M356" i="13"/>
  <c r="V356" i="13"/>
  <c r="W356" i="13" s="1"/>
  <c r="Q356" i="13"/>
  <c r="T356" i="13"/>
  <c r="U356" i="13"/>
  <c r="K356" i="13"/>
  <c r="P356" i="13" s="1"/>
  <c r="F356" i="13"/>
  <c r="T344" i="13"/>
  <c r="K258" i="13"/>
  <c r="P258" i="13" s="1"/>
  <c r="Q258" i="13"/>
  <c r="N258" i="13"/>
  <c r="L258" i="13"/>
  <c r="R258" i="13"/>
  <c r="M258" i="13"/>
  <c r="T258" i="13"/>
  <c r="I157" i="13"/>
  <c r="S157" i="13"/>
  <c r="Q128" i="13"/>
  <c r="F128" i="13"/>
  <c r="O128" i="13"/>
  <c r="U128" i="13"/>
  <c r="V128" i="13"/>
  <c r="W128" i="13" s="1"/>
  <c r="N128" i="13"/>
  <c r="R128" i="13"/>
  <c r="G128" i="13"/>
  <c r="K128" i="13"/>
  <c r="P128" i="13" s="1"/>
  <c r="M128" i="13"/>
  <c r="I470" i="13"/>
  <c r="S470" i="13"/>
  <c r="R462" i="13"/>
  <c r="M462" i="13"/>
  <c r="F462" i="13"/>
  <c r="O462" i="13"/>
  <c r="K462" i="13"/>
  <c r="P462" i="13" s="1"/>
  <c r="U462" i="13"/>
  <c r="Q418" i="13"/>
  <c r="M418" i="13"/>
  <c r="V418" i="13"/>
  <c r="W418" i="13" s="1"/>
  <c r="T418" i="13"/>
  <c r="K418" i="13"/>
  <c r="P418" i="13" s="1"/>
  <c r="F418" i="13"/>
  <c r="L400" i="13"/>
  <c r="V400" i="13"/>
  <c r="W400" i="13" s="1"/>
  <c r="G400" i="13"/>
  <c r="Q400" i="13"/>
  <c r="K400" i="13"/>
  <c r="P400" i="13" s="1"/>
  <c r="N400" i="13"/>
  <c r="U400" i="13"/>
  <c r="O395" i="13"/>
  <c r="R395" i="13"/>
  <c r="G395" i="13"/>
  <c r="U395" i="13"/>
  <c r="L395" i="13"/>
  <c r="I381" i="13"/>
  <c r="S381" i="13"/>
  <c r="I362" i="13"/>
  <c r="S362" i="13"/>
  <c r="L358" i="13"/>
  <c r="V358" i="13"/>
  <c r="W358" i="13" s="1"/>
  <c r="T358" i="13"/>
  <c r="N358" i="13"/>
  <c r="K358" i="13"/>
  <c r="P358" i="13" s="1"/>
  <c r="F358" i="13"/>
  <c r="R358" i="13"/>
  <c r="F344" i="13"/>
  <c r="N344" i="13"/>
  <c r="M344" i="13"/>
  <c r="U344" i="13"/>
  <c r="K344" i="13"/>
  <c r="P344" i="13" s="1"/>
  <c r="V344" i="13"/>
  <c r="W344" i="13" s="1"/>
  <c r="L344" i="13"/>
  <c r="I342" i="13"/>
  <c r="S342" i="13"/>
  <c r="K293" i="13"/>
  <c r="P293" i="13" s="1"/>
  <c r="L293" i="13"/>
  <c r="U293" i="13"/>
  <c r="N293" i="13"/>
  <c r="O293" i="13"/>
  <c r="G293" i="13"/>
  <c r="T293" i="13"/>
  <c r="Q293" i="13"/>
  <c r="R293" i="13"/>
  <c r="Q279" i="13"/>
  <c r="O279" i="13"/>
  <c r="T787" i="13"/>
  <c r="K787" i="13"/>
  <c r="P787" i="13" s="1"/>
  <c r="U777" i="13"/>
  <c r="K777" i="13"/>
  <c r="P777" i="13" s="1"/>
  <c r="V775" i="13"/>
  <c r="W775" i="13" s="1"/>
  <c r="L775" i="13"/>
  <c r="T771" i="13"/>
  <c r="K771" i="13"/>
  <c r="P771" i="13" s="1"/>
  <c r="U761" i="13"/>
  <c r="K761" i="13"/>
  <c r="P761" i="13" s="1"/>
  <c r="U745" i="13"/>
  <c r="L745" i="13"/>
  <c r="V731" i="13"/>
  <c r="W731" i="13" s="1"/>
  <c r="L731" i="13"/>
  <c r="L709" i="13"/>
  <c r="V705" i="13"/>
  <c r="W705" i="13" s="1"/>
  <c r="L705" i="13"/>
  <c r="R688" i="13"/>
  <c r="V687" i="13"/>
  <c r="W687" i="13" s="1"/>
  <c r="L687" i="13"/>
  <c r="V669" i="13"/>
  <c r="W669" i="13" s="1"/>
  <c r="L669" i="13"/>
  <c r="L667" i="13"/>
  <c r="V667" i="13"/>
  <c r="W667" i="13" s="1"/>
  <c r="M661" i="13"/>
  <c r="K649" i="13"/>
  <c r="P649" i="13" s="1"/>
  <c r="M649" i="13"/>
  <c r="Q646" i="13"/>
  <c r="G643" i="13"/>
  <c r="M643" i="13"/>
  <c r="M633" i="13"/>
  <c r="F598" i="13"/>
  <c r="T598" i="13"/>
  <c r="S594" i="13"/>
  <c r="R582" i="13"/>
  <c r="Q579" i="13"/>
  <c r="N560" i="13"/>
  <c r="U559" i="13"/>
  <c r="N552" i="13"/>
  <c r="N548" i="13"/>
  <c r="M546" i="13"/>
  <c r="N544" i="13"/>
  <c r="Q542" i="13"/>
  <c r="K530" i="13"/>
  <c r="P530" i="13" s="1"/>
  <c r="M516" i="13"/>
  <c r="T516" i="13"/>
  <c r="M514" i="13"/>
  <c r="Q509" i="13"/>
  <c r="U509" i="13"/>
  <c r="N504" i="13"/>
  <c r="O499" i="13"/>
  <c r="S496" i="13"/>
  <c r="Q495" i="13"/>
  <c r="Q490" i="13"/>
  <c r="S487" i="13"/>
  <c r="I487" i="13"/>
  <c r="L486" i="13"/>
  <c r="I484" i="13"/>
  <c r="M476" i="13"/>
  <c r="V475" i="13"/>
  <c r="W475" i="13" s="1"/>
  <c r="L472" i="13"/>
  <c r="U472" i="13"/>
  <c r="K472" i="13"/>
  <c r="P472" i="13" s="1"/>
  <c r="V472" i="13"/>
  <c r="W472" i="13" s="1"/>
  <c r="O460" i="13"/>
  <c r="S459" i="13"/>
  <c r="R458" i="13"/>
  <c r="T458" i="13"/>
  <c r="L458" i="13"/>
  <c r="V458" i="13"/>
  <c r="W458" i="13" s="1"/>
  <c r="G458" i="13"/>
  <c r="N456" i="13"/>
  <c r="Q454" i="13"/>
  <c r="K454" i="13"/>
  <c r="P454" i="13" s="1"/>
  <c r="T454" i="13"/>
  <c r="M454" i="13"/>
  <c r="V454" i="13"/>
  <c r="W454" i="13" s="1"/>
  <c r="R454" i="13"/>
  <c r="I447" i="13"/>
  <c r="S447" i="13"/>
  <c r="N442" i="13"/>
  <c r="Q438" i="13"/>
  <c r="M432" i="13"/>
  <c r="V432" i="13"/>
  <c r="W432" i="13" s="1"/>
  <c r="F432" i="13"/>
  <c r="Q432" i="13"/>
  <c r="N432" i="13"/>
  <c r="R418" i="13"/>
  <c r="I417" i="13"/>
  <c r="S417" i="13"/>
  <c r="T400" i="13"/>
  <c r="M396" i="13"/>
  <c r="V396" i="13"/>
  <c r="W396" i="13" s="1"/>
  <c r="Q396" i="13"/>
  <c r="U396" i="13"/>
  <c r="L396" i="13"/>
  <c r="G396" i="13"/>
  <c r="R396" i="13"/>
  <c r="V386" i="13"/>
  <c r="W386" i="13" s="1"/>
  <c r="N366" i="13"/>
  <c r="U358" i="13"/>
  <c r="O356" i="13"/>
  <c r="R344" i="13"/>
  <c r="S338" i="13"/>
  <c r="I338" i="13"/>
  <c r="S336" i="13"/>
  <c r="O330" i="13"/>
  <c r="R318" i="13"/>
  <c r="L318" i="13"/>
  <c r="V318" i="13"/>
  <c r="W318" i="13" s="1"/>
  <c r="G318" i="13"/>
  <c r="K318" i="13"/>
  <c r="P318" i="13" s="1"/>
  <c r="M318" i="13"/>
  <c r="N318" i="13"/>
  <c r="U318" i="13"/>
  <c r="U313" i="13"/>
  <c r="K313" i="13"/>
  <c r="P313" i="13" s="1"/>
  <c r="R313" i="13"/>
  <c r="I312" i="13"/>
  <c r="S312" i="13"/>
  <c r="I278" i="13"/>
  <c r="S278" i="13"/>
  <c r="G267" i="13"/>
  <c r="F267" i="13"/>
  <c r="T267" i="13"/>
  <c r="Q267" i="13"/>
  <c r="U267" i="13"/>
  <c r="I204" i="13"/>
  <c r="S204" i="13"/>
  <c r="R166" i="13"/>
  <c r="Q166" i="13"/>
  <c r="T166" i="13"/>
  <c r="V166" i="13"/>
  <c r="W166" i="13" s="1"/>
  <c r="K166" i="13"/>
  <c r="P166" i="13" s="1"/>
  <c r="M166" i="13"/>
  <c r="G166" i="13"/>
  <c r="O166" i="13"/>
  <c r="L166" i="13"/>
  <c r="N166" i="13"/>
  <c r="F166" i="13"/>
  <c r="G466" i="13"/>
  <c r="O466" i="13"/>
  <c r="K446" i="13"/>
  <c r="P446" i="13" s="1"/>
  <c r="T446" i="13"/>
  <c r="Q433" i="13"/>
  <c r="L433" i="13"/>
  <c r="V433" i="13"/>
  <c r="W433" i="13" s="1"/>
  <c r="K428" i="13"/>
  <c r="P428" i="13" s="1"/>
  <c r="T428" i="13"/>
  <c r="T423" i="13"/>
  <c r="R423" i="13"/>
  <c r="F410" i="13"/>
  <c r="O410" i="13"/>
  <c r="K410" i="13"/>
  <c r="P410" i="13" s="1"/>
  <c r="T410" i="13"/>
  <c r="I409" i="13"/>
  <c r="S409" i="13"/>
  <c r="L408" i="13"/>
  <c r="M390" i="13"/>
  <c r="F388" i="13"/>
  <c r="N388" i="13"/>
  <c r="M372" i="13"/>
  <c r="R372" i="13"/>
  <c r="G371" i="13"/>
  <c r="M371" i="13"/>
  <c r="M370" i="13"/>
  <c r="F362" i="13"/>
  <c r="O362" i="13"/>
  <c r="M362" i="13"/>
  <c r="K352" i="13"/>
  <c r="P352" i="13" s="1"/>
  <c r="M348" i="13"/>
  <c r="N342" i="13"/>
  <c r="G339" i="13"/>
  <c r="L339" i="13"/>
  <c r="G334" i="13"/>
  <c r="O334" i="13"/>
  <c r="K334" i="13"/>
  <c r="P334" i="13" s="1"/>
  <c r="U334" i="13"/>
  <c r="F334" i="13"/>
  <c r="T321" i="13"/>
  <c r="S310" i="13"/>
  <c r="I310" i="13"/>
  <c r="I292" i="13"/>
  <c r="S292" i="13"/>
  <c r="F263" i="13"/>
  <c r="V263" i="13"/>
  <c r="W263" i="13" s="1"/>
  <c r="Q263" i="13"/>
  <c r="I250" i="13"/>
  <c r="S250" i="13"/>
  <c r="L240" i="13"/>
  <c r="T240" i="13"/>
  <c r="R240" i="13"/>
  <c r="I183" i="13"/>
  <c r="S183" i="13"/>
  <c r="I177" i="13"/>
  <c r="S177" i="13"/>
  <c r="L164" i="13"/>
  <c r="U164" i="13"/>
  <c r="R164" i="13"/>
  <c r="F164" i="13"/>
  <c r="O164" i="13"/>
  <c r="G164" i="13"/>
  <c r="Q164" i="13"/>
  <c r="T164" i="13"/>
  <c r="N164" i="13"/>
  <c r="V164" i="13"/>
  <c r="W164" i="13" s="1"/>
  <c r="S98" i="13"/>
  <c r="T466" i="13"/>
  <c r="Q464" i="13"/>
  <c r="G464" i="13"/>
  <c r="Q450" i="13"/>
  <c r="M448" i="13"/>
  <c r="V448" i="13"/>
  <c r="W448" i="13" s="1"/>
  <c r="U446" i="13"/>
  <c r="U433" i="13"/>
  <c r="U428" i="13"/>
  <c r="Q426" i="13"/>
  <c r="K423" i="13"/>
  <c r="P423" i="13" s="1"/>
  <c r="R420" i="13"/>
  <c r="M420" i="13"/>
  <c r="V420" i="13"/>
  <c r="W420" i="13" s="1"/>
  <c r="L410" i="13"/>
  <c r="M403" i="13"/>
  <c r="F402" i="13"/>
  <c r="O402" i="13"/>
  <c r="K402" i="13"/>
  <c r="P402" i="13" s="1"/>
  <c r="U402" i="13"/>
  <c r="K398" i="13"/>
  <c r="P398" i="13" s="1"/>
  <c r="T398" i="13"/>
  <c r="F398" i="13"/>
  <c r="O398" i="13"/>
  <c r="L391" i="13"/>
  <c r="S390" i="13"/>
  <c r="U388" i="13"/>
  <c r="Q382" i="13"/>
  <c r="M382" i="13"/>
  <c r="V382" i="13"/>
  <c r="W382" i="13" s="1"/>
  <c r="G378" i="13"/>
  <c r="Q378" i="13"/>
  <c r="L378" i="13"/>
  <c r="U378" i="13"/>
  <c r="V372" i="13"/>
  <c r="W372" i="13" s="1"/>
  <c r="O371" i="13"/>
  <c r="S370" i="13"/>
  <c r="I369" i="13"/>
  <c r="S369" i="13"/>
  <c r="K362" i="13"/>
  <c r="P362" i="13" s="1"/>
  <c r="O360" i="13"/>
  <c r="S350" i="13"/>
  <c r="I350" i="13"/>
  <c r="I341" i="13"/>
  <c r="S341" i="13"/>
  <c r="L334" i="13"/>
  <c r="S328" i="13"/>
  <c r="I328" i="13"/>
  <c r="L324" i="13"/>
  <c r="U324" i="13"/>
  <c r="M324" i="13"/>
  <c r="Q324" i="13"/>
  <c r="K302" i="13"/>
  <c r="P302" i="13" s="1"/>
  <c r="U302" i="13"/>
  <c r="G302" i="13"/>
  <c r="O302" i="13"/>
  <c r="L301" i="13"/>
  <c r="O301" i="13"/>
  <c r="K301" i="13"/>
  <c r="P301" i="13" s="1"/>
  <c r="U301" i="13"/>
  <c r="K274" i="13"/>
  <c r="P274" i="13" s="1"/>
  <c r="R274" i="13"/>
  <c r="R271" i="13"/>
  <c r="V271" i="13"/>
  <c r="W271" i="13" s="1"/>
  <c r="G271" i="13"/>
  <c r="N271" i="13"/>
  <c r="R263" i="13"/>
  <c r="I257" i="13"/>
  <c r="R234" i="13"/>
  <c r="N234" i="13"/>
  <c r="M234" i="13"/>
  <c r="T234" i="13"/>
  <c r="K234" i="13"/>
  <c r="P234" i="13" s="1"/>
  <c r="V234" i="13"/>
  <c r="W234" i="13" s="1"/>
  <c r="K229" i="13"/>
  <c r="P229" i="13" s="1"/>
  <c r="L229" i="13"/>
  <c r="U229" i="13"/>
  <c r="M229" i="13"/>
  <c r="G229" i="13"/>
  <c r="R229" i="13"/>
  <c r="N229" i="13"/>
  <c r="O229" i="13"/>
  <c r="F229" i="13"/>
  <c r="V229" i="13"/>
  <c r="W229" i="13" s="1"/>
  <c r="L220" i="13"/>
  <c r="M220" i="13"/>
  <c r="N220" i="13"/>
  <c r="R220" i="13"/>
  <c r="U220" i="13"/>
  <c r="M187" i="13"/>
  <c r="G187" i="13"/>
  <c r="T187" i="13"/>
  <c r="O187" i="13"/>
  <c r="K187" i="13"/>
  <c r="P187" i="13" s="1"/>
  <c r="U187" i="13"/>
  <c r="L187" i="13"/>
  <c r="K164" i="13"/>
  <c r="P164" i="13" s="1"/>
  <c r="L119" i="13"/>
  <c r="M119" i="13"/>
  <c r="K119" i="13"/>
  <c r="P119" i="13" s="1"/>
  <c r="N119" i="13"/>
  <c r="R119" i="13"/>
  <c r="F119" i="13"/>
  <c r="V119" i="13"/>
  <c r="W119" i="13" s="1"/>
  <c r="T119" i="13"/>
  <c r="L390" i="13"/>
  <c r="U390" i="13"/>
  <c r="G390" i="13"/>
  <c r="Q390" i="13"/>
  <c r="G383" i="13"/>
  <c r="M383" i="13"/>
  <c r="G370" i="13"/>
  <c r="Q370" i="13"/>
  <c r="L370" i="13"/>
  <c r="U370" i="13"/>
  <c r="Q360" i="13"/>
  <c r="R360" i="13"/>
  <c r="L360" i="13"/>
  <c r="V360" i="13"/>
  <c r="W360" i="13" s="1"/>
  <c r="O359" i="13"/>
  <c r="L359" i="13"/>
  <c r="G359" i="13"/>
  <c r="G352" i="13"/>
  <c r="O352" i="13"/>
  <c r="R352" i="13"/>
  <c r="L352" i="13"/>
  <c r="V352" i="13"/>
  <c r="W352" i="13" s="1"/>
  <c r="K348" i="13"/>
  <c r="P348" i="13" s="1"/>
  <c r="T348" i="13"/>
  <c r="G348" i="13"/>
  <c r="Q348" i="13"/>
  <c r="L348" i="13"/>
  <c r="V348" i="13"/>
  <c r="W348" i="13" s="1"/>
  <c r="U347" i="13"/>
  <c r="L347" i="13"/>
  <c r="G347" i="13"/>
  <c r="T347" i="13"/>
  <c r="I331" i="13"/>
  <c r="S331" i="13"/>
  <c r="G321" i="13"/>
  <c r="S306" i="13"/>
  <c r="I306" i="13"/>
  <c r="I304" i="13"/>
  <c r="R280" i="13"/>
  <c r="M280" i="13"/>
  <c r="L280" i="13"/>
  <c r="K280" i="13"/>
  <c r="P280" i="13" s="1"/>
  <c r="Q280" i="13"/>
  <c r="V280" i="13"/>
  <c r="W280" i="13" s="1"/>
  <c r="K275" i="13"/>
  <c r="P275" i="13" s="1"/>
  <c r="G275" i="13"/>
  <c r="U275" i="13"/>
  <c r="M275" i="13"/>
  <c r="O275" i="13"/>
  <c r="L269" i="13"/>
  <c r="N269" i="13"/>
  <c r="L263" i="13"/>
  <c r="L253" i="13"/>
  <c r="T253" i="13"/>
  <c r="N253" i="13"/>
  <c r="G253" i="13"/>
  <c r="S244" i="13"/>
  <c r="I244" i="13"/>
  <c r="S229" i="13"/>
  <c r="I229" i="13"/>
  <c r="S225" i="13"/>
  <c r="I225" i="13"/>
  <c r="I220" i="13"/>
  <c r="S220" i="13"/>
  <c r="R194" i="13"/>
  <c r="F194" i="13"/>
  <c r="O194" i="13"/>
  <c r="K194" i="13"/>
  <c r="P194" i="13" s="1"/>
  <c r="V194" i="13"/>
  <c r="W194" i="13" s="1"/>
  <c r="N194" i="13"/>
  <c r="Q194" i="13"/>
  <c r="G194" i="13"/>
  <c r="T194" i="13"/>
  <c r="I191" i="13"/>
  <c r="S191" i="13"/>
  <c r="F176" i="13"/>
  <c r="O176" i="13"/>
  <c r="T176" i="13"/>
  <c r="G176" i="13"/>
  <c r="R176" i="13"/>
  <c r="U176" i="13"/>
  <c r="K176" i="13"/>
  <c r="P176" i="13" s="1"/>
  <c r="M176" i="13"/>
  <c r="N176" i="13"/>
  <c r="L176" i="13"/>
  <c r="G122" i="13"/>
  <c r="U122" i="13"/>
  <c r="K122" i="13"/>
  <c r="P122" i="13" s="1"/>
  <c r="N122" i="13"/>
  <c r="F122" i="13"/>
  <c r="O122" i="13"/>
  <c r="Q122" i="13"/>
  <c r="Q466" i="13"/>
  <c r="Q465" i="13"/>
  <c r="G465" i="13"/>
  <c r="R465" i="13"/>
  <c r="K450" i="13"/>
  <c r="P450" i="13" s="1"/>
  <c r="T450" i="13"/>
  <c r="Q446" i="13"/>
  <c r="G446" i="13"/>
  <c r="G433" i="13"/>
  <c r="R428" i="13"/>
  <c r="G428" i="13"/>
  <c r="L427" i="13"/>
  <c r="O427" i="13"/>
  <c r="L426" i="13"/>
  <c r="U426" i="13"/>
  <c r="K416" i="13"/>
  <c r="P416" i="13" s="1"/>
  <c r="T416" i="13"/>
  <c r="F416" i="13"/>
  <c r="O416" i="13"/>
  <c r="R408" i="13"/>
  <c r="M408" i="13"/>
  <c r="V408" i="13"/>
  <c r="W408" i="13" s="1"/>
  <c r="I394" i="13"/>
  <c r="S394" i="13"/>
  <c r="O390" i="13"/>
  <c r="O370" i="13"/>
  <c r="M360" i="13"/>
  <c r="N352" i="13"/>
  <c r="O348" i="13"/>
  <c r="G342" i="13"/>
  <c r="Q342" i="13"/>
  <c r="M342" i="13"/>
  <c r="N298" i="13"/>
  <c r="U298" i="13"/>
  <c r="L298" i="13"/>
  <c r="F298" i="13"/>
  <c r="R298" i="13"/>
  <c r="R296" i="13"/>
  <c r="U296" i="13"/>
  <c r="L296" i="13"/>
  <c r="N296" i="13"/>
  <c r="U280" i="13"/>
  <c r="M262" i="13"/>
  <c r="F262" i="13"/>
  <c r="V262" i="13"/>
  <c r="W262" i="13" s="1"/>
  <c r="N262" i="13"/>
  <c r="T262" i="13"/>
  <c r="S251" i="13"/>
  <c r="I251" i="13"/>
  <c r="S243" i="13"/>
  <c r="I243" i="13"/>
  <c r="S217" i="13"/>
  <c r="I217" i="13"/>
  <c r="G206" i="13"/>
  <c r="O206" i="13"/>
  <c r="Q206" i="13"/>
  <c r="R206" i="13"/>
  <c r="L206" i="13"/>
  <c r="V206" i="13"/>
  <c r="W206" i="13" s="1"/>
  <c r="K206" i="13"/>
  <c r="P206" i="13" s="1"/>
  <c r="M206" i="13"/>
  <c r="T206" i="13"/>
  <c r="T199" i="13"/>
  <c r="K199" i="13"/>
  <c r="P199" i="13" s="1"/>
  <c r="N199" i="13"/>
  <c r="U199" i="13"/>
  <c r="M199" i="13"/>
  <c r="R199" i="13"/>
  <c r="V199" i="13"/>
  <c r="W199" i="13" s="1"/>
  <c r="T182" i="13"/>
  <c r="G182" i="13"/>
  <c r="Q182" i="13"/>
  <c r="R182" i="13"/>
  <c r="K182" i="13"/>
  <c r="P182" i="13" s="1"/>
  <c r="V182" i="13"/>
  <c r="W182" i="13" s="1"/>
  <c r="O182" i="13"/>
  <c r="F182" i="13"/>
  <c r="U182" i="13"/>
  <c r="F154" i="13"/>
  <c r="O154" i="13"/>
  <c r="T154" i="13"/>
  <c r="K154" i="13"/>
  <c r="P154" i="13" s="1"/>
  <c r="U154" i="13"/>
  <c r="G154" i="13"/>
  <c r="V154" i="13"/>
  <c r="W154" i="13" s="1"/>
  <c r="L154" i="13"/>
  <c r="R154" i="13"/>
  <c r="M154" i="13"/>
  <c r="N154" i="13"/>
  <c r="Q154" i="13"/>
  <c r="R151" i="13"/>
  <c r="O151" i="13"/>
  <c r="G340" i="13"/>
  <c r="O340" i="13"/>
  <c r="I307" i="13"/>
  <c r="S307" i="13"/>
  <c r="K288" i="13"/>
  <c r="P288" i="13" s="1"/>
  <c r="Q285" i="13"/>
  <c r="S284" i="13"/>
  <c r="N261" i="13"/>
  <c r="K259" i="13"/>
  <c r="P259" i="13" s="1"/>
  <c r="R259" i="13"/>
  <c r="T259" i="13"/>
  <c r="M259" i="13"/>
  <c r="G255" i="13"/>
  <c r="V255" i="13"/>
  <c r="W255" i="13" s="1"/>
  <c r="Q255" i="13"/>
  <c r="N218" i="13"/>
  <c r="K213" i="13"/>
  <c r="P213" i="13" s="1"/>
  <c r="T213" i="13"/>
  <c r="M213" i="13"/>
  <c r="N213" i="13"/>
  <c r="R213" i="13"/>
  <c r="I184" i="13"/>
  <c r="S184" i="13"/>
  <c r="M173" i="13"/>
  <c r="K136" i="13"/>
  <c r="P136" i="13" s="1"/>
  <c r="N136" i="13"/>
  <c r="O136" i="13"/>
  <c r="G136" i="13"/>
  <c r="U136" i="13"/>
  <c r="I133" i="13"/>
  <c r="S133" i="13"/>
  <c r="I93" i="13"/>
  <c r="S93" i="13"/>
  <c r="S77" i="13"/>
  <c r="I77" i="13"/>
  <c r="S69" i="13"/>
  <c r="I69" i="13"/>
  <c r="S389" i="13"/>
  <c r="Q350" i="13"/>
  <c r="T340" i="13"/>
  <c r="T338" i="13"/>
  <c r="K335" i="13"/>
  <c r="P335" i="13" s="1"/>
  <c r="F332" i="13"/>
  <c r="O332" i="13"/>
  <c r="K331" i="13"/>
  <c r="P331" i="13" s="1"/>
  <c r="G322" i="13"/>
  <c r="O322" i="13"/>
  <c r="L317" i="13"/>
  <c r="R317" i="13"/>
  <c r="M282" i="13"/>
  <c r="N282" i="13"/>
  <c r="S275" i="13"/>
  <c r="I275" i="13"/>
  <c r="L266" i="13"/>
  <c r="U266" i="13"/>
  <c r="F266" i="13"/>
  <c r="Q266" i="13"/>
  <c r="V261" i="13"/>
  <c r="W261" i="13" s="1"/>
  <c r="N224" i="13"/>
  <c r="F224" i="13"/>
  <c r="U224" i="13"/>
  <c r="Q224" i="13"/>
  <c r="U222" i="13"/>
  <c r="K222" i="13"/>
  <c r="P222" i="13" s="1"/>
  <c r="U218" i="13"/>
  <c r="F197" i="13"/>
  <c r="O197" i="13"/>
  <c r="R197" i="13"/>
  <c r="I186" i="13"/>
  <c r="S186" i="13"/>
  <c r="I170" i="13"/>
  <c r="S170" i="13"/>
  <c r="S148" i="13"/>
  <c r="I148" i="13"/>
  <c r="I142" i="13"/>
  <c r="S142" i="13"/>
  <c r="G104" i="13"/>
  <c r="V104" i="13"/>
  <c r="W104" i="13" s="1"/>
  <c r="F104" i="13"/>
  <c r="U104" i="13"/>
  <c r="R104" i="13"/>
  <c r="N104" i="13"/>
  <c r="K104" i="13"/>
  <c r="P104" i="13" s="1"/>
  <c r="U18" i="13"/>
  <c r="M18" i="13"/>
  <c r="L18" i="13"/>
  <c r="N18" i="13"/>
  <c r="R10" i="13"/>
  <c r="V10" i="13"/>
  <c r="W10" i="13" s="1"/>
  <c r="K10" i="13"/>
  <c r="P10" i="13" s="1"/>
  <c r="Q10" i="13"/>
  <c r="T10" i="13"/>
  <c r="M10" i="13"/>
  <c r="N10" i="13"/>
  <c r="M218" i="13"/>
  <c r="K218" i="13"/>
  <c r="P218" i="13" s="1"/>
  <c r="V218" i="13"/>
  <c r="W218" i="13" s="1"/>
  <c r="Q218" i="13"/>
  <c r="T207" i="13"/>
  <c r="N207" i="13"/>
  <c r="G207" i="13"/>
  <c r="V207" i="13"/>
  <c r="W207" i="13" s="1"/>
  <c r="R207" i="13"/>
  <c r="S188" i="13"/>
  <c r="I188" i="13"/>
  <c r="F162" i="13"/>
  <c r="N162" i="13"/>
  <c r="Q162" i="13"/>
  <c r="R162" i="13"/>
  <c r="K162" i="13"/>
  <c r="P162" i="13" s="1"/>
  <c r="L162" i="13"/>
  <c r="O162" i="13"/>
  <c r="G162" i="13"/>
  <c r="T162" i="13"/>
  <c r="S158" i="13"/>
  <c r="I158" i="13"/>
  <c r="G99" i="13"/>
  <c r="O99" i="13"/>
  <c r="R99" i="13"/>
  <c r="T99" i="13"/>
  <c r="K99" i="13"/>
  <c r="P99" i="13" s="1"/>
  <c r="L99" i="13"/>
  <c r="N99" i="13"/>
  <c r="V99" i="13"/>
  <c r="W99" i="13" s="1"/>
  <c r="M99" i="13"/>
  <c r="Q99" i="13"/>
  <c r="F99" i="13"/>
  <c r="G68" i="13"/>
  <c r="K68" i="13"/>
  <c r="P68" i="13" s="1"/>
  <c r="O68" i="13"/>
  <c r="R68" i="13"/>
  <c r="U68" i="13"/>
  <c r="F68" i="13"/>
  <c r="V68" i="13"/>
  <c r="W68" i="13" s="1"/>
  <c r="N68" i="13"/>
  <c r="K261" i="13"/>
  <c r="P261" i="13" s="1"/>
  <c r="L261" i="13"/>
  <c r="U261" i="13"/>
  <c r="O261" i="13"/>
  <c r="T261" i="13"/>
  <c r="K250" i="13"/>
  <c r="P250" i="13" s="1"/>
  <c r="T250" i="13"/>
  <c r="N250" i="13"/>
  <c r="K243" i="13"/>
  <c r="P243" i="13" s="1"/>
  <c r="G243" i="13"/>
  <c r="M243" i="13"/>
  <c r="F243" i="13"/>
  <c r="T243" i="13"/>
  <c r="L226" i="13"/>
  <c r="U226" i="13"/>
  <c r="Q226" i="13"/>
  <c r="R224" i="13"/>
  <c r="R222" i="13"/>
  <c r="R218" i="13"/>
  <c r="V215" i="13"/>
  <c r="W215" i="13" s="1"/>
  <c r="N215" i="13"/>
  <c r="U215" i="13"/>
  <c r="O215" i="13"/>
  <c r="Q210" i="13"/>
  <c r="F210" i="13"/>
  <c r="O210" i="13"/>
  <c r="N210" i="13"/>
  <c r="U210" i="13"/>
  <c r="F209" i="13"/>
  <c r="L209" i="13"/>
  <c r="G209" i="13"/>
  <c r="O209" i="13"/>
  <c r="Q198" i="13"/>
  <c r="K198" i="13"/>
  <c r="P198" i="13" s="1"/>
  <c r="T198" i="13"/>
  <c r="U198" i="13"/>
  <c r="N198" i="13"/>
  <c r="L198" i="13"/>
  <c r="F198" i="13"/>
  <c r="R198" i="13"/>
  <c r="K192" i="13"/>
  <c r="P192" i="13" s="1"/>
  <c r="T192" i="13"/>
  <c r="F192" i="13"/>
  <c r="O192" i="13"/>
  <c r="L192" i="13"/>
  <c r="G192" i="13"/>
  <c r="U192" i="13"/>
  <c r="V192" i="13"/>
  <c r="W192" i="13" s="1"/>
  <c r="N192" i="13"/>
  <c r="I181" i="13"/>
  <c r="S181" i="13"/>
  <c r="I110" i="13"/>
  <c r="S110" i="13"/>
  <c r="G76" i="13"/>
  <c r="U76" i="13"/>
  <c r="K76" i="13"/>
  <c r="P76" i="13" s="1"/>
  <c r="O76" i="13"/>
  <c r="R76" i="13"/>
  <c r="F76" i="13"/>
  <c r="V76" i="13"/>
  <c r="W76" i="13" s="1"/>
  <c r="K291" i="13"/>
  <c r="P291" i="13" s="1"/>
  <c r="G291" i="13"/>
  <c r="R291" i="13"/>
  <c r="L238" i="13"/>
  <c r="N238" i="13"/>
  <c r="I233" i="13"/>
  <c r="I182" i="13"/>
  <c r="S182" i="13"/>
  <c r="L174" i="13"/>
  <c r="U174" i="13"/>
  <c r="K174" i="13"/>
  <c r="P174" i="13" s="1"/>
  <c r="V174" i="13"/>
  <c r="W174" i="13" s="1"/>
  <c r="R174" i="13"/>
  <c r="T174" i="13"/>
  <c r="M174" i="13"/>
  <c r="K150" i="13"/>
  <c r="P150" i="13" s="1"/>
  <c r="N132" i="13"/>
  <c r="M132" i="13"/>
  <c r="R132" i="13"/>
  <c r="I113" i="13"/>
  <c r="I109" i="13"/>
  <c r="S109" i="13"/>
  <c r="I97" i="13"/>
  <c r="S97" i="13"/>
  <c r="T95" i="13"/>
  <c r="S94" i="13"/>
  <c r="Q85" i="13"/>
  <c r="T85" i="13"/>
  <c r="U85" i="13"/>
  <c r="L85" i="13"/>
  <c r="M85" i="13"/>
  <c r="F85" i="13"/>
  <c r="O85" i="13"/>
  <c r="K36" i="13"/>
  <c r="P36" i="13" s="1"/>
  <c r="N36" i="13"/>
  <c r="F36" i="13"/>
  <c r="U36" i="13"/>
  <c r="L36" i="13"/>
  <c r="R36" i="13"/>
  <c r="S231" i="13"/>
  <c r="I231" i="13"/>
  <c r="K227" i="13"/>
  <c r="P227" i="13" s="1"/>
  <c r="F227" i="13"/>
  <c r="M227" i="13"/>
  <c r="I216" i="13"/>
  <c r="S216" i="13"/>
  <c r="S210" i="13"/>
  <c r="I210" i="13"/>
  <c r="G208" i="13"/>
  <c r="O208" i="13"/>
  <c r="K208" i="13"/>
  <c r="P208" i="13" s="1"/>
  <c r="U208" i="13"/>
  <c r="L196" i="13"/>
  <c r="U196" i="13"/>
  <c r="T196" i="13"/>
  <c r="G196" i="13"/>
  <c r="Q196" i="13"/>
  <c r="V196" i="13"/>
  <c r="W196" i="13" s="1"/>
  <c r="R190" i="13"/>
  <c r="I189" i="13"/>
  <c r="S189" i="13"/>
  <c r="U167" i="13"/>
  <c r="K167" i="13"/>
  <c r="P167" i="13" s="1"/>
  <c r="R167" i="13"/>
  <c r="G167" i="13"/>
  <c r="K165" i="13"/>
  <c r="P165" i="13" s="1"/>
  <c r="O165" i="13"/>
  <c r="L165" i="13"/>
  <c r="M165" i="13"/>
  <c r="T165" i="13"/>
  <c r="I161" i="13"/>
  <c r="S161" i="13"/>
  <c r="Q160" i="13"/>
  <c r="R160" i="13"/>
  <c r="F160" i="13"/>
  <c r="O160" i="13"/>
  <c r="G160" i="13"/>
  <c r="T160" i="13"/>
  <c r="V160" i="13"/>
  <c r="W160" i="13" s="1"/>
  <c r="L153" i="13"/>
  <c r="M153" i="13"/>
  <c r="G153" i="13"/>
  <c r="K153" i="13"/>
  <c r="P153" i="13" s="1"/>
  <c r="V129" i="13"/>
  <c r="W129" i="13" s="1"/>
  <c r="L129" i="13"/>
  <c r="M129" i="13"/>
  <c r="Q129" i="13"/>
  <c r="U129" i="13"/>
  <c r="K124" i="13"/>
  <c r="P124" i="13" s="1"/>
  <c r="N124" i="13"/>
  <c r="O124" i="13"/>
  <c r="U124" i="13"/>
  <c r="K118" i="13"/>
  <c r="P118" i="13" s="1"/>
  <c r="U118" i="13"/>
  <c r="Q118" i="13"/>
  <c r="S84" i="13"/>
  <c r="I84" i="13"/>
  <c r="I82" i="13"/>
  <c r="S82" i="13"/>
  <c r="K190" i="13"/>
  <c r="P190" i="13" s="1"/>
  <c r="T190" i="13"/>
  <c r="L190" i="13"/>
  <c r="V190" i="13"/>
  <c r="W190" i="13" s="1"/>
  <c r="U190" i="13"/>
  <c r="N190" i="13"/>
  <c r="T183" i="13"/>
  <c r="K183" i="13"/>
  <c r="P183" i="13" s="1"/>
  <c r="L183" i="13"/>
  <c r="R183" i="13"/>
  <c r="U181" i="13"/>
  <c r="O181" i="13"/>
  <c r="M181" i="13"/>
  <c r="K181" i="13"/>
  <c r="P181" i="13" s="1"/>
  <c r="I160" i="13"/>
  <c r="S160" i="13"/>
  <c r="K152" i="13"/>
  <c r="P152" i="13" s="1"/>
  <c r="L152" i="13"/>
  <c r="U152" i="13"/>
  <c r="M152" i="13"/>
  <c r="V152" i="13"/>
  <c r="W152" i="13" s="1"/>
  <c r="N152" i="13"/>
  <c r="O152" i="13"/>
  <c r="F152" i="13"/>
  <c r="Q152" i="13"/>
  <c r="L150" i="13"/>
  <c r="T150" i="13"/>
  <c r="R150" i="13"/>
  <c r="G150" i="13"/>
  <c r="Q150" i="13"/>
  <c r="U150" i="13"/>
  <c r="M130" i="13"/>
  <c r="R130" i="13"/>
  <c r="S121" i="13"/>
  <c r="I121" i="13"/>
  <c r="T103" i="13"/>
  <c r="G103" i="13"/>
  <c r="O103" i="13"/>
  <c r="Q103" i="13"/>
  <c r="K103" i="13"/>
  <c r="P103" i="13" s="1"/>
  <c r="M103" i="13"/>
  <c r="U103" i="13"/>
  <c r="Q101" i="13"/>
  <c r="T101" i="13"/>
  <c r="K101" i="13"/>
  <c r="P101" i="13" s="1"/>
  <c r="U101" i="13"/>
  <c r="V101" i="13"/>
  <c r="W101" i="13" s="1"/>
  <c r="L101" i="13"/>
  <c r="F101" i="13"/>
  <c r="O101" i="13"/>
  <c r="I44" i="13"/>
  <c r="S44" i="13"/>
  <c r="K32" i="13"/>
  <c r="P32" i="13" s="1"/>
  <c r="L32" i="13"/>
  <c r="N32" i="13"/>
  <c r="M32" i="13"/>
  <c r="Q32" i="13"/>
  <c r="R32" i="13"/>
  <c r="U32" i="13"/>
  <c r="V32" i="13"/>
  <c r="W32" i="13" s="1"/>
  <c r="F32" i="13"/>
  <c r="S21" i="13"/>
  <c r="I21" i="13"/>
  <c r="G108" i="13"/>
  <c r="F108" i="13"/>
  <c r="N108" i="13"/>
  <c r="O108" i="13"/>
  <c r="K108" i="13"/>
  <c r="P108" i="13" s="1"/>
  <c r="U108" i="13"/>
  <c r="S102" i="13"/>
  <c r="I102" i="13"/>
  <c r="S101" i="13"/>
  <c r="I101" i="13"/>
  <c r="O98" i="13"/>
  <c r="G98" i="13"/>
  <c r="G96" i="13"/>
  <c r="F96" i="13"/>
  <c r="N96" i="13"/>
  <c r="O96" i="13"/>
  <c r="K96" i="13"/>
  <c r="P96" i="13" s="1"/>
  <c r="V96" i="13"/>
  <c r="W96" i="13" s="1"/>
  <c r="F95" i="13"/>
  <c r="O95" i="13"/>
  <c r="U95" i="13"/>
  <c r="K95" i="13"/>
  <c r="P95" i="13" s="1"/>
  <c r="V95" i="13"/>
  <c r="W95" i="13" s="1"/>
  <c r="L95" i="13"/>
  <c r="M95" i="13"/>
  <c r="Q95" i="13"/>
  <c r="Q73" i="13"/>
  <c r="R73" i="13"/>
  <c r="F73" i="13"/>
  <c r="N73" i="13"/>
  <c r="G73" i="13"/>
  <c r="O73" i="13"/>
  <c r="K73" i="13"/>
  <c r="P73" i="13" s="1"/>
  <c r="V73" i="13"/>
  <c r="W73" i="13" s="1"/>
  <c r="L73" i="13"/>
  <c r="M73" i="13"/>
  <c r="T73" i="13"/>
  <c r="U142" i="13"/>
  <c r="V142" i="13"/>
  <c r="W142" i="13" s="1"/>
  <c r="R109" i="13"/>
  <c r="G109" i="13"/>
  <c r="Q109" i="13"/>
  <c r="L107" i="13"/>
  <c r="M97" i="13"/>
  <c r="G94" i="13"/>
  <c r="F94" i="13"/>
  <c r="L93" i="13"/>
  <c r="G92" i="13"/>
  <c r="K92" i="13"/>
  <c r="P92" i="13" s="1"/>
  <c r="R92" i="13"/>
  <c r="O92" i="13"/>
  <c r="U82" i="13"/>
  <c r="F82" i="13"/>
  <c r="I45" i="13"/>
  <c r="S45" i="13"/>
  <c r="U39" i="13"/>
  <c r="T191" i="13"/>
  <c r="V191" i="13"/>
  <c r="W191" i="13" s="1"/>
  <c r="L191" i="13"/>
  <c r="K185" i="13"/>
  <c r="P185" i="13" s="1"/>
  <c r="M185" i="13"/>
  <c r="R178" i="13"/>
  <c r="F170" i="13"/>
  <c r="O170" i="13"/>
  <c r="G170" i="13"/>
  <c r="Q170" i="13"/>
  <c r="R170" i="13"/>
  <c r="S162" i="13"/>
  <c r="I162" i="13"/>
  <c r="Q158" i="13"/>
  <c r="G158" i="13"/>
  <c r="R158" i="13"/>
  <c r="F148" i="13"/>
  <c r="N148" i="13"/>
  <c r="T148" i="13"/>
  <c r="K148" i="13"/>
  <c r="P148" i="13" s="1"/>
  <c r="U148" i="13"/>
  <c r="K142" i="13"/>
  <c r="P142" i="13" s="1"/>
  <c r="Q141" i="13"/>
  <c r="K141" i="13"/>
  <c r="P141" i="13" s="1"/>
  <c r="V141" i="13"/>
  <c r="W141" i="13" s="1"/>
  <c r="G141" i="13"/>
  <c r="T141" i="13"/>
  <c r="U141" i="13"/>
  <c r="G133" i="13"/>
  <c r="V133" i="13"/>
  <c r="W133" i="13" s="1"/>
  <c r="Q131" i="13"/>
  <c r="K131" i="13"/>
  <c r="P131" i="13" s="1"/>
  <c r="Q113" i="13"/>
  <c r="T113" i="13"/>
  <c r="K113" i="13"/>
  <c r="P113" i="13" s="1"/>
  <c r="U113" i="13"/>
  <c r="F111" i="13"/>
  <c r="O111" i="13"/>
  <c r="G111" i="13"/>
  <c r="R111" i="13"/>
  <c r="T111" i="13"/>
  <c r="K105" i="13"/>
  <c r="P105" i="13" s="1"/>
  <c r="T105" i="13"/>
  <c r="L105" i="13"/>
  <c r="V105" i="13"/>
  <c r="W105" i="13" s="1"/>
  <c r="M105" i="13"/>
  <c r="F102" i="13"/>
  <c r="M102" i="13"/>
  <c r="S99" i="13"/>
  <c r="I99" i="13"/>
  <c r="V97" i="13"/>
  <c r="W97" i="13" s="1"/>
  <c r="U93" i="13"/>
  <c r="T91" i="13"/>
  <c r="I90" i="13"/>
  <c r="I78" i="13"/>
  <c r="S78" i="13"/>
  <c r="S71" i="13"/>
  <c r="I71" i="13"/>
  <c r="M61" i="13"/>
  <c r="F61" i="13"/>
  <c r="O61" i="13"/>
  <c r="V61" i="13"/>
  <c r="W61" i="13" s="1"/>
  <c r="K61" i="13"/>
  <c r="P61" i="13" s="1"/>
  <c r="L61" i="13"/>
  <c r="Q61" i="13"/>
  <c r="R61" i="13"/>
  <c r="T61" i="13"/>
  <c r="I41" i="13"/>
  <c r="S41" i="13"/>
  <c r="K16" i="13"/>
  <c r="P16" i="13" s="1"/>
  <c r="V16" i="13"/>
  <c r="W16" i="13" s="1"/>
  <c r="M16" i="13"/>
  <c r="L16" i="13"/>
  <c r="F16" i="13"/>
  <c r="U16" i="13"/>
  <c r="Q178" i="13"/>
  <c r="K178" i="13"/>
  <c r="P178" i="13" s="1"/>
  <c r="U178" i="13"/>
  <c r="G172" i="13"/>
  <c r="O172" i="13"/>
  <c r="L172" i="13"/>
  <c r="V172" i="13"/>
  <c r="W172" i="13" s="1"/>
  <c r="M172" i="13"/>
  <c r="T115" i="13"/>
  <c r="U115" i="13"/>
  <c r="V114" i="13"/>
  <c r="W114" i="13" s="1"/>
  <c r="F114" i="13"/>
  <c r="M114" i="13"/>
  <c r="G107" i="13"/>
  <c r="O107" i="13"/>
  <c r="U107" i="13"/>
  <c r="K107" i="13"/>
  <c r="P107" i="13" s="1"/>
  <c r="V107" i="13"/>
  <c r="W107" i="13" s="1"/>
  <c r="G106" i="13"/>
  <c r="S100" i="13"/>
  <c r="T97" i="13"/>
  <c r="O93" i="13"/>
  <c r="L91" i="13"/>
  <c r="V91" i="13"/>
  <c r="W91" i="13" s="1"/>
  <c r="M91" i="13"/>
  <c r="K91" i="13"/>
  <c r="P91" i="13" s="1"/>
  <c r="I85" i="13"/>
  <c r="S85" i="13"/>
  <c r="S81" i="13"/>
  <c r="I81" i="13"/>
  <c r="G80" i="13"/>
  <c r="U80" i="13"/>
  <c r="V80" i="13"/>
  <c r="W80" i="13" s="1"/>
  <c r="N80" i="13"/>
  <c r="O80" i="13"/>
  <c r="R65" i="13"/>
  <c r="L65" i="13"/>
  <c r="U65" i="13"/>
  <c r="K65" i="13"/>
  <c r="P65" i="13" s="1"/>
  <c r="M65" i="13"/>
  <c r="N65" i="13"/>
  <c r="G65" i="13"/>
  <c r="T65" i="13"/>
  <c r="N20" i="13"/>
  <c r="F20" i="13"/>
  <c r="U20" i="13"/>
  <c r="L20" i="13"/>
  <c r="R20" i="13"/>
  <c r="T20" i="13"/>
  <c r="K20" i="13"/>
  <c r="P20" i="13" s="1"/>
  <c r="U235" i="13"/>
  <c r="G235" i="13"/>
  <c r="T235" i="13"/>
  <c r="K228" i="13"/>
  <c r="P228" i="13" s="1"/>
  <c r="V228" i="13"/>
  <c r="W228" i="13" s="1"/>
  <c r="L211" i="13"/>
  <c r="F211" i="13"/>
  <c r="V211" i="13"/>
  <c r="W211" i="13" s="1"/>
  <c r="G204" i="13"/>
  <c r="O204" i="13"/>
  <c r="K200" i="13"/>
  <c r="P200" i="13" s="1"/>
  <c r="T200" i="13"/>
  <c r="F188" i="13"/>
  <c r="N188" i="13"/>
  <c r="K188" i="13"/>
  <c r="P188" i="13" s="1"/>
  <c r="U188" i="13"/>
  <c r="M180" i="13"/>
  <c r="V180" i="13"/>
  <c r="W180" i="13" s="1"/>
  <c r="T180" i="13"/>
  <c r="G179" i="13"/>
  <c r="O179" i="13"/>
  <c r="M178" i="13"/>
  <c r="Q172" i="13"/>
  <c r="M171" i="13"/>
  <c r="G171" i="13"/>
  <c r="U171" i="13"/>
  <c r="M149" i="13"/>
  <c r="O149" i="13"/>
  <c r="R142" i="13"/>
  <c r="G142" i="13"/>
  <c r="K123" i="13"/>
  <c r="P123" i="13" s="1"/>
  <c r="U123" i="13"/>
  <c r="F123" i="13"/>
  <c r="O123" i="13"/>
  <c r="G123" i="13"/>
  <c r="Q123" i="13"/>
  <c r="L121" i="13"/>
  <c r="R121" i="13"/>
  <c r="R97" i="13"/>
  <c r="G97" i="13"/>
  <c r="Q97" i="13"/>
  <c r="Q93" i="13"/>
  <c r="R93" i="13"/>
  <c r="V65" i="13"/>
  <c r="W65" i="13" s="1"/>
  <c r="U61" i="13"/>
  <c r="F46" i="13"/>
  <c r="M46" i="13"/>
  <c r="N46" i="13"/>
  <c r="O46" i="13"/>
  <c r="R46" i="13"/>
  <c r="U46" i="13"/>
  <c r="V46" i="13"/>
  <c r="W46" i="13" s="1"/>
  <c r="K39" i="13"/>
  <c r="P39" i="13" s="1"/>
  <c r="T39" i="13"/>
  <c r="M39" i="13"/>
  <c r="V39" i="13"/>
  <c r="W39" i="13" s="1"/>
  <c r="L39" i="13"/>
  <c r="N39" i="13"/>
  <c r="O39" i="13"/>
  <c r="Q39" i="13"/>
  <c r="F39" i="13"/>
  <c r="N30" i="13"/>
  <c r="F30" i="13"/>
  <c r="Q30" i="13"/>
  <c r="T30" i="13"/>
  <c r="U30" i="13"/>
  <c r="K30" i="13"/>
  <c r="P30" i="13" s="1"/>
  <c r="V30" i="13"/>
  <c r="W30" i="13" s="1"/>
  <c r="L30" i="13"/>
  <c r="K81" i="13"/>
  <c r="P81" i="13" s="1"/>
  <c r="U81" i="13"/>
  <c r="F77" i="13"/>
  <c r="N77" i="13"/>
  <c r="G75" i="13"/>
  <c r="Q75" i="13"/>
  <c r="U75" i="13"/>
  <c r="G71" i="13"/>
  <c r="O71" i="13"/>
  <c r="R71" i="13"/>
  <c r="M71" i="13"/>
  <c r="L59" i="13"/>
  <c r="U59" i="13"/>
  <c r="F59" i="13"/>
  <c r="N59" i="13"/>
  <c r="K59" i="13"/>
  <c r="P59" i="13" s="1"/>
  <c r="M59" i="13"/>
  <c r="O59" i="13"/>
  <c r="L53" i="13"/>
  <c r="U53" i="13"/>
  <c r="F53" i="13"/>
  <c r="N53" i="13"/>
  <c r="T53" i="13"/>
  <c r="V53" i="13"/>
  <c r="W53" i="13" s="1"/>
  <c r="K53" i="13"/>
  <c r="P53" i="13" s="1"/>
  <c r="I51" i="13"/>
  <c r="S51" i="13"/>
  <c r="K9" i="13"/>
  <c r="P9" i="13" s="1"/>
  <c r="N9" i="13"/>
  <c r="F9" i="13"/>
  <c r="R9" i="13"/>
  <c r="G9" i="13"/>
  <c r="U9" i="13"/>
  <c r="V9" i="13"/>
  <c r="W9" i="13" s="1"/>
  <c r="S8" i="13"/>
  <c r="I8" i="13"/>
  <c r="S5" i="13"/>
  <c r="I5" i="13"/>
  <c r="O156" i="13"/>
  <c r="F156" i="13"/>
  <c r="Q144" i="13"/>
  <c r="M144" i="13"/>
  <c r="O139" i="13"/>
  <c r="F139" i="13"/>
  <c r="Q138" i="13"/>
  <c r="N138" i="13"/>
  <c r="V135" i="13"/>
  <c r="W135" i="13" s="1"/>
  <c r="Q125" i="13"/>
  <c r="F125" i="13"/>
  <c r="N125" i="13"/>
  <c r="U90" i="13"/>
  <c r="Q87" i="13"/>
  <c r="K87" i="13"/>
  <c r="P87" i="13" s="1"/>
  <c r="V87" i="13"/>
  <c r="W87" i="13" s="1"/>
  <c r="T81" i="13"/>
  <c r="U77" i="13"/>
  <c r="K75" i="13"/>
  <c r="P75" i="13" s="1"/>
  <c r="K71" i="13"/>
  <c r="P71" i="13" s="1"/>
  <c r="L67" i="13"/>
  <c r="V67" i="13"/>
  <c r="W67" i="13" s="1"/>
  <c r="F67" i="13"/>
  <c r="N67" i="13"/>
  <c r="N42" i="13"/>
  <c r="K42" i="13"/>
  <c r="P42" i="13" s="1"/>
  <c r="S40" i="13"/>
  <c r="U24" i="13"/>
  <c r="R24" i="13"/>
  <c r="M24" i="13"/>
  <c r="Q24" i="13"/>
  <c r="T24" i="13"/>
  <c r="G19" i="13"/>
  <c r="M19" i="13"/>
  <c r="Q19" i="13"/>
  <c r="T19" i="13"/>
  <c r="U19" i="13"/>
  <c r="M9" i="13"/>
  <c r="R157" i="13"/>
  <c r="O157" i="13"/>
  <c r="G88" i="13"/>
  <c r="F88" i="13"/>
  <c r="N88" i="13"/>
  <c r="R81" i="13"/>
  <c r="T77" i="13"/>
  <c r="V75" i="13"/>
  <c r="W75" i="13" s="1"/>
  <c r="V66" i="13"/>
  <c r="W66" i="13" s="1"/>
  <c r="L66" i="13"/>
  <c r="O66" i="13"/>
  <c r="K54" i="13"/>
  <c r="P54" i="13" s="1"/>
  <c r="N54" i="13"/>
  <c r="O54" i="13"/>
  <c r="R54" i="13"/>
  <c r="I50" i="13"/>
  <c r="S50" i="13"/>
  <c r="R38" i="13"/>
  <c r="M38" i="13"/>
  <c r="L9" i="13"/>
  <c r="I56" i="13"/>
  <c r="S56" i="13"/>
  <c r="R45" i="13"/>
  <c r="K45" i="13"/>
  <c r="P45" i="13" s="1"/>
  <c r="T45" i="13"/>
  <c r="V45" i="13"/>
  <c r="W45" i="13" s="1"/>
  <c r="L45" i="13"/>
  <c r="M45" i="13"/>
  <c r="U44" i="13"/>
  <c r="M44" i="13"/>
  <c r="F44" i="13"/>
  <c r="R44" i="13"/>
  <c r="G44" i="13"/>
  <c r="V44" i="13"/>
  <c r="W44" i="13" s="1"/>
  <c r="I38" i="13"/>
  <c r="S38" i="13"/>
  <c r="U31" i="13"/>
  <c r="Q31" i="13"/>
  <c r="F31" i="13"/>
  <c r="T31" i="13"/>
  <c r="L31" i="13"/>
  <c r="N31" i="13"/>
  <c r="R31" i="13"/>
  <c r="M26" i="13"/>
  <c r="Q26" i="13"/>
  <c r="V26" i="13"/>
  <c r="W26" i="13" s="1"/>
  <c r="K25" i="13"/>
  <c r="P25" i="13" s="1"/>
  <c r="L25" i="13"/>
  <c r="U25" i="13"/>
  <c r="N25" i="13"/>
  <c r="F25" i="13"/>
  <c r="M25" i="13"/>
  <c r="O25" i="13"/>
  <c r="Q25" i="13"/>
  <c r="R14" i="13"/>
  <c r="K14" i="13"/>
  <c r="P14" i="13" s="1"/>
  <c r="T14" i="13"/>
  <c r="M14" i="13"/>
  <c r="V14" i="13"/>
  <c r="W14" i="13" s="1"/>
  <c r="L14" i="13"/>
  <c r="G79" i="13"/>
  <c r="Q79" i="13"/>
  <c r="U60" i="13"/>
  <c r="I46" i="13"/>
  <c r="S46" i="13"/>
  <c r="R43" i="13"/>
  <c r="G23" i="13"/>
  <c r="S7" i="13"/>
  <c r="I7" i="13"/>
  <c r="Q64" i="13"/>
  <c r="T64" i="13"/>
  <c r="K64" i="13"/>
  <c r="P64" i="13" s="1"/>
  <c r="V64" i="13"/>
  <c r="W64" i="13" s="1"/>
  <c r="K60" i="13"/>
  <c r="P60" i="13" s="1"/>
  <c r="N60" i="13"/>
  <c r="L43" i="13"/>
  <c r="U43" i="13"/>
  <c r="F43" i="13"/>
  <c r="N43" i="13"/>
  <c r="S27" i="13"/>
  <c r="I27" i="13"/>
  <c r="V12" i="13"/>
  <c r="W12" i="13" s="1"/>
  <c r="M12" i="13"/>
  <c r="F12" i="13"/>
  <c r="T12" i="13"/>
  <c r="R4" i="13"/>
  <c r="F4" i="13"/>
  <c r="F47" i="13"/>
  <c r="O47" i="13"/>
  <c r="R47" i="13"/>
  <c r="O43" i="13"/>
  <c r="T22" i="13"/>
  <c r="L22" i="13"/>
  <c r="S15" i="13"/>
  <c r="I15" i="13"/>
  <c r="O13" i="13"/>
  <c r="V13" i="13"/>
  <c r="W13" i="13" s="1"/>
  <c r="K28" i="13"/>
  <c r="P28" i="13" s="1"/>
  <c r="R27" i="13"/>
  <c r="I20" i="13"/>
  <c r="T5" i="13"/>
  <c r="V62" i="13"/>
  <c r="W62" i="13" s="1"/>
  <c r="V49" i="13"/>
  <c r="W49" i="13" s="1"/>
  <c r="T41" i="13"/>
  <c r="G27" i="13"/>
  <c r="M11" i="13"/>
  <c r="Q5" i="13"/>
  <c r="G5" i="13"/>
  <c r="K4" i="13"/>
  <c r="P4" i="13" s="1"/>
  <c r="S1000" i="13"/>
  <c r="M1000" i="13"/>
  <c r="T1000" i="13"/>
  <c r="R1000" i="13"/>
  <c r="L1000" i="13"/>
  <c r="I16" i="13"/>
  <c r="S16" i="13"/>
  <c r="O938" i="13"/>
  <c r="S938" i="13"/>
  <c r="I938" i="13"/>
  <c r="G933" i="13"/>
  <c r="O933" i="13"/>
  <c r="F933" i="13"/>
  <c r="Q933" i="13"/>
  <c r="R933" i="13"/>
  <c r="U922" i="13"/>
  <c r="L907" i="13"/>
  <c r="T907" i="13"/>
  <c r="F907" i="13"/>
  <c r="N907" i="13"/>
  <c r="V907" i="13"/>
  <c r="W907" i="13" s="1"/>
  <c r="G907" i="13"/>
  <c r="O907" i="13"/>
  <c r="U907" i="13"/>
  <c r="K907" i="13"/>
  <c r="P907" i="13" s="1"/>
  <c r="S902" i="13"/>
  <c r="I902" i="13"/>
  <c r="L891" i="13"/>
  <c r="T891" i="13"/>
  <c r="F891" i="13"/>
  <c r="N891" i="13"/>
  <c r="V891" i="13"/>
  <c r="W891" i="13" s="1"/>
  <c r="G891" i="13"/>
  <c r="O891" i="13"/>
  <c r="U891" i="13"/>
  <c r="K891" i="13"/>
  <c r="P891" i="13" s="1"/>
  <c r="S886" i="13"/>
  <c r="I886" i="13"/>
  <c r="S870" i="13"/>
  <c r="I870" i="13"/>
  <c r="S854" i="13"/>
  <c r="I854" i="13"/>
  <c r="I846" i="13"/>
  <c r="S846" i="13"/>
  <c r="I822" i="13"/>
  <c r="S822" i="13"/>
  <c r="S821" i="13"/>
  <c r="I821" i="13"/>
  <c r="I818" i="13"/>
  <c r="S818" i="13"/>
  <c r="R797" i="13"/>
  <c r="K797" i="13"/>
  <c r="P797" i="13" s="1"/>
  <c r="T797" i="13"/>
  <c r="U797" i="13"/>
  <c r="V797" i="13"/>
  <c r="W797" i="13" s="1"/>
  <c r="M797" i="13"/>
  <c r="L797" i="13"/>
  <c r="F788" i="13"/>
  <c r="N788" i="13"/>
  <c r="V788" i="13"/>
  <c r="W788" i="13" s="1"/>
  <c r="Q788" i="13"/>
  <c r="T788" i="13"/>
  <c r="L788" i="13"/>
  <c r="M788" i="13"/>
  <c r="K788" i="13"/>
  <c r="P788" i="13" s="1"/>
  <c r="O788" i="13"/>
  <c r="I719" i="13"/>
  <c r="S719" i="13"/>
  <c r="I654" i="13"/>
  <c r="S654" i="13"/>
  <c r="K605" i="13"/>
  <c r="P605" i="13" s="1"/>
  <c r="G605" i="13"/>
  <c r="T605" i="13"/>
  <c r="V605" i="13"/>
  <c r="W605" i="13" s="1"/>
  <c r="M605" i="13"/>
  <c r="N605" i="13"/>
  <c r="L605" i="13"/>
  <c r="O605" i="13"/>
  <c r="Q605" i="13"/>
  <c r="R605" i="13"/>
  <c r="U605" i="13"/>
  <c r="S540" i="13"/>
  <c r="I540" i="13"/>
  <c r="Q467" i="13"/>
  <c r="G467" i="13"/>
  <c r="K467" i="13"/>
  <c r="P467" i="13" s="1"/>
  <c r="T467" i="13"/>
  <c r="U467" i="13"/>
  <c r="M467" i="13"/>
  <c r="L467" i="13"/>
  <c r="N467" i="13"/>
  <c r="O467" i="13"/>
  <c r="R467" i="13"/>
  <c r="V467" i="13"/>
  <c r="W467" i="13" s="1"/>
  <c r="S11" i="13"/>
  <c r="I11" i="13"/>
  <c r="U996" i="13"/>
  <c r="G981" i="13"/>
  <c r="O981" i="13"/>
  <c r="F981" i="13"/>
  <c r="R981" i="13"/>
  <c r="Q981" i="13"/>
  <c r="K974" i="13"/>
  <c r="P974" i="13" s="1"/>
  <c r="R974" i="13"/>
  <c r="L974" i="13"/>
  <c r="U974" i="13"/>
  <c r="T974" i="13"/>
  <c r="M974" i="13"/>
  <c r="V974" i="13"/>
  <c r="W974" i="13" s="1"/>
  <c r="O970" i="13"/>
  <c r="S970" i="13"/>
  <c r="I970" i="13"/>
  <c r="F969" i="13"/>
  <c r="G965" i="13"/>
  <c r="O965" i="13"/>
  <c r="F965" i="13"/>
  <c r="Q965" i="13"/>
  <c r="R965" i="13"/>
  <c r="Q958" i="13"/>
  <c r="F958" i="13"/>
  <c r="K954" i="13"/>
  <c r="P954" i="13" s="1"/>
  <c r="G954" i="13"/>
  <c r="Q954" i="13"/>
  <c r="R954" i="13"/>
  <c r="T954" i="13"/>
  <c r="G949" i="13"/>
  <c r="O949" i="13"/>
  <c r="F949" i="13"/>
  <c r="Q949" i="13"/>
  <c r="R949" i="13"/>
  <c r="Q947" i="13"/>
  <c r="K944" i="13"/>
  <c r="P944" i="13" s="1"/>
  <c r="F944" i="13"/>
  <c r="O944" i="13"/>
  <c r="G944" i="13"/>
  <c r="Q944" i="13"/>
  <c r="R944" i="13"/>
  <c r="N938" i="13"/>
  <c r="G937" i="13"/>
  <c r="O937" i="13"/>
  <c r="R937" i="13"/>
  <c r="T937" i="13"/>
  <c r="K937" i="13"/>
  <c r="P937" i="13" s="1"/>
  <c r="L937" i="13"/>
  <c r="U937" i="13"/>
  <c r="T933" i="13"/>
  <c r="I933" i="13"/>
  <c r="S933" i="13"/>
  <c r="K928" i="13"/>
  <c r="P928" i="13" s="1"/>
  <c r="F928" i="13"/>
  <c r="O928" i="13"/>
  <c r="G928" i="13"/>
  <c r="Q928" i="13"/>
  <c r="R928" i="13"/>
  <c r="O922" i="13"/>
  <c r="S922" i="13"/>
  <c r="I922" i="13"/>
  <c r="F921" i="13"/>
  <c r="G921" i="13"/>
  <c r="O921" i="13"/>
  <c r="R921" i="13"/>
  <c r="K921" i="13"/>
  <c r="P921" i="13" s="1"/>
  <c r="T921" i="13"/>
  <c r="L921" i="13"/>
  <c r="U921" i="13"/>
  <c r="V918" i="13"/>
  <c r="W918" i="13" s="1"/>
  <c r="R907" i="13"/>
  <c r="R906" i="13"/>
  <c r="K906" i="13"/>
  <c r="P906" i="13" s="1"/>
  <c r="F906" i="13"/>
  <c r="O906" i="13"/>
  <c r="G906" i="13"/>
  <c r="Q906" i="13"/>
  <c r="T906" i="13"/>
  <c r="U906" i="13"/>
  <c r="R891" i="13"/>
  <c r="R890" i="13"/>
  <c r="K890" i="13"/>
  <c r="P890" i="13" s="1"/>
  <c r="F890" i="13"/>
  <c r="O890" i="13"/>
  <c r="G890" i="13"/>
  <c r="Q890" i="13"/>
  <c r="T890" i="13"/>
  <c r="U890" i="13"/>
  <c r="V886" i="13"/>
  <c r="W886" i="13" s="1"/>
  <c r="R875" i="13"/>
  <c r="R874" i="13"/>
  <c r="K874" i="13"/>
  <c r="P874" i="13" s="1"/>
  <c r="F874" i="13"/>
  <c r="O874" i="13"/>
  <c r="G874" i="13"/>
  <c r="Q874" i="13"/>
  <c r="T874" i="13"/>
  <c r="U874" i="13"/>
  <c r="V870" i="13"/>
  <c r="W870" i="13" s="1"/>
  <c r="R859" i="13"/>
  <c r="R858" i="13"/>
  <c r="K858" i="13"/>
  <c r="P858" i="13" s="1"/>
  <c r="F858" i="13"/>
  <c r="O858" i="13"/>
  <c r="G858" i="13"/>
  <c r="Q858" i="13"/>
  <c r="T858" i="13"/>
  <c r="U858" i="13"/>
  <c r="F829" i="13"/>
  <c r="R819" i="13"/>
  <c r="L819" i="13"/>
  <c r="U819" i="13"/>
  <c r="F819" i="13"/>
  <c r="N819" i="13"/>
  <c r="G819" i="13"/>
  <c r="O819" i="13"/>
  <c r="V819" i="13"/>
  <c r="W819" i="13" s="1"/>
  <c r="K819" i="13"/>
  <c r="P819" i="13" s="1"/>
  <c r="M819" i="13"/>
  <c r="I814" i="13"/>
  <c r="S814" i="13"/>
  <c r="F804" i="13"/>
  <c r="N804" i="13"/>
  <c r="V804" i="13"/>
  <c r="W804" i="13" s="1"/>
  <c r="L804" i="13"/>
  <c r="U804" i="13"/>
  <c r="M804" i="13"/>
  <c r="G804" i="13"/>
  <c r="R804" i="13"/>
  <c r="T804" i="13"/>
  <c r="K804" i="13"/>
  <c r="P804" i="13" s="1"/>
  <c r="Q797" i="13"/>
  <c r="U772" i="13"/>
  <c r="I752" i="13"/>
  <c r="S752" i="13"/>
  <c r="F748" i="13"/>
  <c r="N748" i="13"/>
  <c r="V748" i="13"/>
  <c r="W748" i="13" s="1"/>
  <c r="Q748" i="13"/>
  <c r="O748" i="13"/>
  <c r="U748" i="13"/>
  <c r="L748" i="13"/>
  <c r="M748" i="13"/>
  <c r="G748" i="13"/>
  <c r="K748" i="13"/>
  <c r="P748" i="13" s="1"/>
  <c r="F740" i="13"/>
  <c r="N740" i="13"/>
  <c r="V740" i="13"/>
  <c r="W740" i="13" s="1"/>
  <c r="Q740" i="13"/>
  <c r="O740" i="13"/>
  <c r="K740" i="13"/>
  <c r="P740" i="13" s="1"/>
  <c r="M740" i="13"/>
  <c r="G740" i="13"/>
  <c r="L740" i="13"/>
  <c r="R740" i="13"/>
  <c r="V581" i="13"/>
  <c r="W581" i="13" s="1"/>
  <c r="K563" i="13"/>
  <c r="P563" i="13" s="1"/>
  <c r="F563" i="13"/>
  <c r="O563" i="13"/>
  <c r="R563" i="13"/>
  <c r="V563" i="13"/>
  <c r="W563" i="13" s="1"/>
  <c r="L563" i="13"/>
  <c r="M563" i="13"/>
  <c r="N563" i="13"/>
  <c r="Q563" i="13"/>
  <c r="T563" i="13"/>
  <c r="G563" i="13"/>
  <c r="U563" i="13"/>
  <c r="K519" i="13"/>
  <c r="P519" i="13" s="1"/>
  <c r="F519" i="13"/>
  <c r="N519" i="13"/>
  <c r="V519" i="13"/>
  <c r="W519" i="13" s="1"/>
  <c r="O519" i="13"/>
  <c r="R519" i="13"/>
  <c r="G519" i="13"/>
  <c r="T519" i="13"/>
  <c r="L519" i="13"/>
  <c r="M519" i="13"/>
  <c r="Q519" i="13"/>
  <c r="U519" i="13"/>
  <c r="S490" i="13"/>
  <c r="I467" i="13"/>
  <c r="S467" i="13"/>
  <c r="F325" i="13"/>
  <c r="N325" i="13"/>
  <c r="V325" i="13"/>
  <c r="W325" i="13" s="1"/>
  <c r="Q325" i="13"/>
  <c r="G325" i="13"/>
  <c r="R325" i="13"/>
  <c r="U325" i="13"/>
  <c r="K325" i="13"/>
  <c r="P325" i="13" s="1"/>
  <c r="M325" i="13"/>
  <c r="L325" i="13"/>
  <c r="O325" i="13"/>
  <c r="T325" i="13"/>
  <c r="F319" i="13"/>
  <c r="N319" i="13"/>
  <c r="V319" i="13"/>
  <c r="W319" i="13" s="1"/>
  <c r="Q319" i="13"/>
  <c r="M319" i="13"/>
  <c r="O319" i="13"/>
  <c r="G319" i="13"/>
  <c r="R319" i="13"/>
  <c r="L319" i="13"/>
  <c r="T319" i="13"/>
  <c r="U319" i="13"/>
  <c r="K319" i="13"/>
  <c r="P319" i="13" s="1"/>
  <c r="S255" i="13"/>
  <c r="I255" i="13"/>
  <c r="S247" i="13"/>
  <c r="I247" i="13"/>
  <c r="S227" i="13"/>
  <c r="I227" i="13"/>
  <c r="L140" i="13"/>
  <c r="T140" i="13"/>
  <c r="G140" i="13"/>
  <c r="F140" i="13"/>
  <c r="Q140" i="13"/>
  <c r="U140" i="13"/>
  <c r="N140" i="13"/>
  <c r="O140" i="13"/>
  <c r="M140" i="13"/>
  <c r="R140" i="13"/>
  <c r="V140" i="13"/>
  <c r="W140" i="13" s="1"/>
  <c r="K140" i="13"/>
  <c r="P140" i="13" s="1"/>
  <c r="L56" i="13"/>
  <c r="T56" i="13"/>
  <c r="Q56" i="13"/>
  <c r="M56" i="13"/>
  <c r="F56" i="13"/>
  <c r="V56" i="13"/>
  <c r="W56" i="13" s="1"/>
  <c r="N56" i="13"/>
  <c r="G56" i="13"/>
  <c r="K56" i="13"/>
  <c r="P56" i="13" s="1"/>
  <c r="O56" i="13"/>
  <c r="U56" i="13"/>
  <c r="R56" i="13"/>
  <c r="G931" i="13"/>
  <c r="O931" i="13"/>
  <c r="K931" i="13"/>
  <c r="P931" i="13" s="1"/>
  <c r="T931" i="13"/>
  <c r="L931" i="13"/>
  <c r="U931" i="13"/>
  <c r="M931" i="13"/>
  <c r="V931" i="13"/>
  <c r="W931" i="13" s="1"/>
  <c r="R902" i="13"/>
  <c r="K902" i="13"/>
  <c r="P902" i="13" s="1"/>
  <c r="F902" i="13"/>
  <c r="O902" i="13"/>
  <c r="G902" i="13"/>
  <c r="Q902" i="13"/>
  <c r="T902" i="13"/>
  <c r="U902" i="13"/>
  <c r="R854" i="13"/>
  <c r="K854" i="13"/>
  <c r="P854" i="13" s="1"/>
  <c r="F854" i="13"/>
  <c r="O854" i="13"/>
  <c r="G854" i="13"/>
  <c r="Q854" i="13"/>
  <c r="T854" i="13"/>
  <c r="U854" i="13"/>
  <c r="R821" i="13"/>
  <c r="K821" i="13"/>
  <c r="P821" i="13" s="1"/>
  <c r="T821" i="13"/>
  <c r="F821" i="13"/>
  <c r="O821" i="13"/>
  <c r="G821" i="13"/>
  <c r="Q821" i="13"/>
  <c r="U821" i="13"/>
  <c r="V821" i="13"/>
  <c r="W821" i="13" s="1"/>
  <c r="I785" i="13"/>
  <c r="S785" i="13"/>
  <c r="K625" i="13"/>
  <c r="P625" i="13" s="1"/>
  <c r="R625" i="13"/>
  <c r="M625" i="13"/>
  <c r="V625" i="13"/>
  <c r="W625" i="13" s="1"/>
  <c r="U625" i="13"/>
  <c r="L625" i="13"/>
  <c r="N625" i="13"/>
  <c r="F625" i="13"/>
  <c r="T625" i="13"/>
  <c r="G625" i="13"/>
  <c r="O625" i="13"/>
  <c r="Q625" i="13"/>
  <c r="S533" i="13"/>
  <c r="I533" i="13"/>
  <c r="S517" i="13"/>
  <c r="I517" i="13"/>
  <c r="G979" i="13"/>
  <c r="O979" i="13"/>
  <c r="L979" i="13"/>
  <c r="U979" i="13"/>
  <c r="K979" i="13"/>
  <c r="P979" i="13" s="1"/>
  <c r="T979" i="13"/>
  <c r="M979" i="13"/>
  <c r="V979" i="13"/>
  <c r="W979" i="13" s="1"/>
  <c r="K926" i="13"/>
  <c r="P926" i="13" s="1"/>
  <c r="R926" i="13"/>
  <c r="T926" i="13"/>
  <c r="L926" i="13"/>
  <c r="U926" i="13"/>
  <c r="M926" i="13"/>
  <c r="V926" i="13"/>
  <c r="W926" i="13" s="1"/>
  <c r="S918" i="13"/>
  <c r="I918" i="13"/>
  <c r="F988" i="13"/>
  <c r="N988" i="13"/>
  <c r="V988" i="13"/>
  <c r="W988" i="13" s="1"/>
  <c r="G988" i="13"/>
  <c r="O988" i="13"/>
  <c r="Q988" i="13"/>
  <c r="R986" i="13"/>
  <c r="I982" i="13"/>
  <c r="I981" i="13"/>
  <c r="S981" i="13"/>
  <c r="K976" i="13"/>
  <c r="P976" i="13" s="1"/>
  <c r="F976" i="13"/>
  <c r="O976" i="13"/>
  <c r="Q976" i="13"/>
  <c r="G976" i="13"/>
  <c r="R976" i="13"/>
  <c r="N970" i="13"/>
  <c r="I966" i="13"/>
  <c r="N902" i="13"/>
  <c r="N870" i="13"/>
  <c r="L863" i="13"/>
  <c r="T863" i="13"/>
  <c r="F863" i="13"/>
  <c r="N863" i="13"/>
  <c r="V863" i="13"/>
  <c r="W863" i="13" s="1"/>
  <c r="G863" i="13"/>
  <c r="O863" i="13"/>
  <c r="U863" i="13"/>
  <c r="K863" i="13"/>
  <c r="P863" i="13" s="1"/>
  <c r="Q859" i="13"/>
  <c r="S858" i="13"/>
  <c r="I858" i="13"/>
  <c r="O797" i="13"/>
  <c r="U788" i="13"/>
  <c r="S772" i="13"/>
  <c r="S763" i="13"/>
  <c r="I744" i="13"/>
  <c r="S744" i="13"/>
  <c r="M933" i="13"/>
  <c r="R910" i="13"/>
  <c r="K910" i="13"/>
  <c r="P910" i="13" s="1"/>
  <c r="F910" i="13"/>
  <c r="O910" i="13"/>
  <c r="G910" i="13"/>
  <c r="Q910" i="13"/>
  <c r="T910" i="13"/>
  <c r="U910" i="13"/>
  <c r="R895" i="13"/>
  <c r="M886" i="13"/>
  <c r="R878" i="13"/>
  <c r="K878" i="13"/>
  <c r="P878" i="13" s="1"/>
  <c r="F878" i="13"/>
  <c r="O878" i="13"/>
  <c r="G878" i="13"/>
  <c r="Q878" i="13"/>
  <c r="T878" i="13"/>
  <c r="U878" i="13"/>
  <c r="R862" i="13"/>
  <c r="K862" i="13"/>
  <c r="P862" i="13" s="1"/>
  <c r="F862" i="13"/>
  <c r="O862" i="13"/>
  <c r="G862" i="13"/>
  <c r="Q862" i="13"/>
  <c r="T862" i="13"/>
  <c r="U862" i="13"/>
  <c r="S829" i="13"/>
  <c r="I829" i="13"/>
  <c r="V823" i="13"/>
  <c r="W823" i="13" s="1"/>
  <c r="M821" i="13"/>
  <c r="S779" i="13"/>
  <c r="K541" i="13"/>
  <c r="P541" i="13" s="1"/>
  <c r="F541" i="13"/>
  <c r="N541" i="13"/>
  <c r="V541" i="13"/>
  <c r="W541" i="13" s="1"/>
  <c r="R541" i="13"/>
  <c r="L541" i="13"/>
  <c r="M541" i="13"/>
  <c r="O541" i="13"/>
  <c r="Q541" i="13"/>
  <c r="T541" i="13"/>
  <c r="U541" i="13"/>
  <c r="G492" i="13"/>
  <c r="O492" i="13"/>
  <c r="R492" i="13"/>
  <c r="Q492" i="13"/>
  <c r="K492" i="13"/>
  <c r="P492" i="13" s="1"/>
  <c r="U492" i="13"/>
  <c r="N492" i="13"/>
  <c r="V492" i="13"/>
  <c r="W492" i="13" s="1"/>
  <c r="L492" i="13"/>
  <c r="M492" i="13"/>
  <c r="T492" i="13"/>
  <c r="F998" i="13"/>
  <c r="N998" i="13"/>
  <c r="V998" i="13"/>
  <c r="W998" i="13" s="1"/>
  <c r="G998" i="13"/>
  <c r="O998" i="13"/>
  <c r="Q998" i="13"/>
  <c r="L994" i="13"/>
  <c r="F990" i="13"/>
  <c r="N990" i="13"/>
  <c r="V990" i="13"/>
  <c r="W990" i="13" s="1"/>
  <c r="O990" i="13"/>
  <c r="G990" i="13"/>
  <c r="Q990" i="13"/>
  <c r="R988" i="13"/>
  <c r="I985" i="13"/>
  <c r="S985" i="13"/>
  <c r="M981" i="13"/>
  <c r="V980" i="13"/>
  <c r="W980" i="13" s="1"/>
  <c r="T976" i="13"/>
  <c r="V975" i="13"/>
  <c r="W975" i="13" s="1"/>
  <c r="L970" i="13"/>
  <c r="M965" i="13"/>
  <c r="V964" i="13"/>
  <c r="W964" i="13" s="1"/>
  <c r="S960" i="13"/>
  <c r="I960" i="13"/>
  <c r="N958" i="13"/>
  <c r="S955" i="13"/>
  <c r="M954" i="13"/>
  <c r="I953" i="13"/>
  <c r="S953" i="13"/>
  <c r="M949" i="13"/>
  <c r="V948" i="13"/>
  <c r="W948" i="13" s="1"/>
  <c r="N944" i="13"/>
  <c r="G943" i="13"/>
  <c r="O943" i="13"/>
  <c r="Q943" i="13"/>
  <c r="R943" i="13"/>
  <c r="K943" i="13"/>
  <c r="P943" i="13" s="1"/>
  <c r="T943" i="13"/>
  <c r="N937" i="13"/>
  <c r="L933" i="13"/>
  <c r="K932" i="13"/>
  <c r="P932" i="13" s="1"/>
  <c r="Q932" i="13"/>
  <c r="R932" i="13"/>
  <c r="T932" i="13"/>
  <c r="L932" i="13"/>
  <c r="U932" i="13"/>
  <c r="N928" i="13"/>
  <c r="G927" i="13"/>
  <c r="O927" i="13"/>
  <c r="Q927" i="13"/>
  <c r="R927" i="13"/>
  <c r="K927" i="13"/>
  <c r="P927" i="13" s="1"/>
  <c r="T927" i="13"/>
  <c r="R920" i="13"/>
  <c r="K920" i="13"/>
  <c r="P920" i="13" s="1"/>
  <c r="Q920" i="13"/>
  <c r="T920" i="13"/>
  <c r="U920" i="13"/>
  <c r="L920" i="13"/>
  <c r="V920" i="13"/>
  <c r="W920" i="13" s="1"/>
  <c r="L915" i="13"/>
  <c r="T915" i="13"/>
  <c r="F915" i="13"/>
  <c r="N915" i="13"/>
  <c r="V915" i="13"/>
  <c r="W915" i="13" s="1"/>
  <c r="G915" i="13"/>
  <c r="O915" i="13"/>
  <c r="U915" i="13"/>
  <c r="K915" i="13"/>
  <c r="P915" i="13" s="1"/>
  <c r="Q911" i="13"/>
  <c r="S910" i="13"/>
  <c r="I910" i="13"/>
  <c r="M907" i="13"/>
  <c r="N906" i="13"/>
  <c r="L902" i="13"/>
  <c r="L899" i="13"/>
  <c r="T899" i="13"/>
  <c r="F899" i="13"/>
  <c r="N899" i="13"/>
  <c r="V899" i="13"/>
  <c r="W899" i="13" s="1"/>
  <c r="G899" i="13"/>
  <c r="O899" i="13"/>
  <c r="U899" i="13"/>
  <c r="K899" i="13"/>
  <c r="P899" i="13" s="1"/>
  <c r="S894" i="13"/>
  <c r="I894" i="13"/>
  <c r="M891" i="13"/>
  <c r="N890" i="13"/>
  <c r="L883" i="13"/>
  <c r="T883" i="13"/>
  <c r="F883" i="13"/>
  <c r="N883" i="13"/>
  <c r="V883" i="13"/>
  <c r="W883" i="13" s="1"/>
  <c r="G883" i="13"/>
  <c r="O883" i="13"/>
  <c r="U883" i="13"/>
  <c r="K883" i="13"/>
  <c r="P883" i="13" s="1"/>
  <c r="S878" i="13"/>
  <c r="I878" i="13"/>
  <c r="N874" i="13"/>
  <c r="L867" i="13"/>
  <c r="T867" i="13"/>
  <c r="F867" i="13"/>
  <c r="N867" i="13"/>
  <c r="V867" i="13"/>
  <c r="W867" i="13" s="1"/>
  <c r="G867" i="13"/>
  <c r="O867" i="13"/>
  <c r="U867" i="13"/>
  <c r="K867" i="13"/>
  <c r="P867" i="13" s="1"/>
  <c r="Q863" i="13"/>
  <c r="S862" i="13"/>
  <c r="I862" i="13"/>
  <c r="N858" i="13"/>
  <c r="L854" i="13"/>
  <c r="L851" i="13"/>
  <c r="T851" i="13"/>
  <c r="F851" i="13"/>
  <c r="N851" i="13"/>
  <c r="V851" i="13"/>
  <c r="W851" i="13" s="1"/>
  <c r="G851" i="13"/>
  <c r="O851" i="13"/>
  <c r="U851" i="13"/>
  <c r="K851" i="13"/>
  <c r="P851" i="13" s="1"/>
  <c r="Q847" i="13"/>
  <c r="F836" i="13"/>
  <c r="N836" i="13"/>
  <c r="V836" i="13"/>
  <c r="W836" i="13" s="1"/>
  <c r="L836" i="13"/>
  <c r="U836" i="13"/>
  <c r="M836" i="13"/>
  <c r="T836" i="13"/>
  <c r="K836" i="13"/>
  <c r="P836" i="13" s="1"/>
  <c r="U833" i="13"/>
  <c r="N829" i="13"/>
  <c r="L821" i="13"/>
  <c r="Q819" i="13"/>
  <c r="F808" i="13"/>
  <c r="N808" i="13"/>
  <c r="V808" i="13"/>
  <c r="W808" i="13" s="1"/>
  <c r="L808" i="13"/>
  <c r="U808" i="13"/>
  <c r="M808" i="13"/>
  <c r="T808" i="13"/>
  <c r="K808" i="13"/>
  <c r="P808" i="13" s="1"/>
  <c r="S795" i="13"/>
  <c r="R788" i="13"/>
  <c r="F776" i="13"/>
  <c r="N776" i="13"/>
  <c r="V776" i="13"/>
  <c r="W776" i="13" s="1"/>
  <c r="Q776" i="13"/>
  <c r="O776" i="13"/>
  <c r="G776" i="13"/>
  <c r="R776" i="13"/>
  <c r="K776" i="13"/>
  <c r="P776" i="13" s="1"/>
  <c r="L776" i="13"/>
  <c r="M776" i="13"/>
  <c r="F766" i="13"/>
  <c r="N766" i="13"/>
  <c r="V766" i="13"/>
  <c r="W766" i="13" s="1"/>
  <c r="Q766" i="13"/>
  <c r="G766" i="13"/>
  <c r="R766" i="13"/>
  <c r="T766" i="13"/>
  <c r="K766" i="13"/>
  <c r="P766" i="13" s="1"/>
  <c r="U766" i="13"/>
  <c r="L766" i="13"/>
  <c r="M766" i="13"/>
  <c r="O766" i="13"/>
  <c r="T748" i="13"/>
  <c r="U740" i="13"/>
  <c r="I680" i="13"/>
  <c r="S680" i="13"/>
  <c r="I959" i="13"/>
  <c r="S959" i="13"/>
  <c r="K938" i="13"/>
  <c r="P938" i="13" s="1"/>
  <c r="G938" i="13"/>
  <c r="Q938" i="13"/>
  <c r="R938" i="13"/>
  <c r="T938" i="13"/>
  <c r="R931" i="13"/>
  <c r="R918" i="13"/>
  <c r="K918" i="13"/>
  <c r="P918" i="13" s="1"/>
  <c r="F918" i="13"/>
  <c r="O918" i="13"/>
  <c r="G918" i="13"/>
  <c r="Q918" i="13"/>
  <c r="T918" i="13"/>
  <c r="U918" i="13"/>
  <c r="R886" i="13"/>
  <c r="K886" i="13"/>
  <c r="P886" i="13" s="1"/>
  <c r="F886" i="13"/>
  <c r="O886" i="13"/>
  <c r="G886" i="13"/>
  <c r="Q886" i="13"/>
  <c r="T886" i="13"/>
  <c r="U886" i="13"/>
  <c r="R870" i="13"/>
  <c r="K870" i="13"/>
  <c r="P870" i="13" s="1"/>
  <c r="F870" i="13"/>
  <c r="O870" i="13"/>
  <c r="G870" i="13"/>
  <c r="Q870" i="13"/>
  <c r="T870" i="13"/>
  <c r="U870" i="13"/>
  <c r="F832" i="13"/>
  <c r="N832" i="13"/>
  <c r="V832" i="13"/>
  <c r="W832" i="13" s="1"/>
  <c r="L832" i="13"/>
  <c r="U832" i="13"/>
  <c r="M832" i="13"/>
  <c r="G832" i="13"/>
  <c r="R832" i="13"/>
  <c r="T832" i="13"/>
  <c r="F772" i="13"/>
  <c r="N772" i="13"/>
  <c r="V772" i="13"/>
  <c r="W772" i="13" s="1"/>
  <c r="Q772" i="13"/>
  <c r="T772" i="13"/>
  <c r="L772" i="13"/>
  <c r="M772" i="13"/>
  <c r="K772" i="13"/>
  <c r="P772" i="13" s="1"/>
  <c r="O772" i="13"/>
  <c r="I651" i="13"/>
  <c r="S651" i="13"/>
  <c r="F986" i="13"/>
  <c r="N986" i="13"/>
  <c r="V986" i="13"/>
  <c r="W986" i="13" s="1"/>
  <c r="O986" i="13"/>
  <c r="G986" i="13"/>
  <c r="Q986" i="13"/>
  <c r="G963" i="13"/>
  <c r="O963" i="13"/>
  <c r="K963" i="13"/>
  <c r="P963" i="13" s="1"/>
  <c r="T963" i="13"/>
  <c r="L963" i="13"/>
  <c r="U963" i="13"/>
  <c r="M963" i="13"/>
  <c r="V963" i="13"/>
  <c r="W963" i="13" s="1"/>
  <c r="K922" i="13"/>
  <c r="P922" i="13" s="1"/>
  <c r="G922" i="13"/>
  <c r="Q922" i="13"/>
  <c r="R922" i="13"/>
  <c r="T922" i="13"/>
  <c r="L875" i="13"/>
  <c r="T875" i="13"/>
  <c r="F875" i="13"/>
  <c r="N875" i="13"/>
  <c r="V875" i="13"/>
  <c r="W875" i="13" s="1"/>
  <c r="G875" i="13"/>
  <c r="O875" i="13"/>
  <c r="U875" i="13"/>
  <c r="K875" i="13"/>
  <c r="P875" i="13" s="1"/>
  <c r="L859" i="13"/>
  <c r="T859" i="13"/>
  <c r="F859" i="13"/>
  <c r="N859" i="13"/>
  <c r="V859" i="13"/>
  <c r="W859" i="13" s="1"/>
  <c r="G859" i="13"/>
  <c r="O859" i="13"/>
  <c r="U859" i="13"/>
  <c r="K859" i="13"/>
  <c r="P859" i="13" s="1"/>
  <c r="F996" i="13"/>
  <c r="N996" i="13"/>
  <c r="V996" i="13"/>
  <c r="W996" i="13" s="1"/>
  <c r="O996" i="13"/>
  <c r="G996" i="13"/>
  <c r="Q996" i="13"/>
  <c r="R994" i="13"/>
  <c r="S954" i="13"/>
  <c r="I954" i="13"/>
  <c r="N931" i="13"/>
  <c r="S928" i="13"/>
  <c r="I928" i="13"/>
  <c r="N926" i="13"/>
  <c r="N922" i="13"/>
  <c r="I921" i="13"/>
  <c r="S921" i="13"/>
  <c r="S890" i="13"/>
  <c r="I890" i="13"/>
  <c r="N886" i="13"/>
  <c r="L879" i="13"/>
  <c r="T879" i="13"/>
  <c r="F879" i="13"/>
  <c r="N879" i="13"/>
  <c r="V879" i="13"/>
  <c r="W879" i="13" s="1"/>
  <c r="G879" i="13"/>
  <c r="O879" i="13"/>
  <c r="U879" i="13"/>
  <c r="K879" i="13"/>
  <c r="P879" i="13" s="1"/>
  <c r="Q875" i="13"/>
  <c r="S874" i="13"/>
  <c r="I874" i="13"/>
  <c r="K593" i="13"/>
  <c r="P593" i="13" s="1"/>
  <c r="R593" i="13"/>
  <c r="M593" i="13"/>
  <c r="V593" i="13"/>
  <c r="W593" i="13" s="1"/>
  <c r="G593" i="13"/>
  <c r="Q593" i="13"/>
  <c r="U593" i="13"/>
  <c r="F593" i="13"/>
  <c r="T593" i="13"/>
  <c r="L593" i="13"/>
  <c r="N593" i="13"/>
  <c r="O593" i="13"/>
  <c r="S563" i="13"/>
  <c r="I563" i="13"/>
  <c r="I325" i="13"/>
  <c r="S325" i="13"/>
  <c r="S996" i="13"/>
  <c r="S988" i="13"/>
  <c r="G985" i="13"/>
  <c r="O985" i="13"/>
  <c r="R985" i="13"/>
  <c r="K985" i="13"/>
  <c r="P985" i="13" s="1"/>
  <c r="T985" i="13"/>
  <c r="L985" i="13"/>
  <c r="U985" i="13"/>
  <c r="N979" i="13"/>
  <c r="U976" i="13"/>
  <c r="Q969" i="13"/>
  <c r="N963" i="13"/>
  <c r="K960" i="13"/>
  <c r="P960" i="13" s="1"/>
  <c r="F960" i="13"/>
  <c r="O960" i="13"/>
  <c r="G960" i="13"/>
  <c r="Q960" i="13"/>
  <c r="R960" i="13"/>
  <c r="G953" i="13"/>
  <c r="O953" i="13"/>
  <c r="R953" i="13"/>
  <c r="T953" i="13"/>
  <c r="K953" i="13"/>
  <c r="P953" i="13" s="1"/>
  <c r="L953" i="13"/>
  <c r="U953" i="13"/>
  <c r="M922" i="13"/>
  <c r="M918" i="13"/>
  <c r="M902" i="13"/>
  <c r="R894" i="13"/>
  <c r="K894" i="13"/>
  <c r="P894" i="13" s="1"/>
  <c r="F894" i="13"/>
  <c r="O894" i="13"/>
  <c r="G894" i="13"/>
  <c r="Q894" i="13"/>
  <c r="T894" i="13"/>
  <c r="U894" i="13"/>
  <c r="R879" i="13"/>
  <c r="M870" i="13"/>
  <c r="R863" i="13"/>
  <c r="M854" i="13"/>
  <c r="F840" i="13"/>
  <c r="N840" i="13"/>
  <c r="V840" i="13"/>
  <c r="W840" i="13" s="1"/>
  <c r="L840" i="13"/>
  <c r="U840" i="13"/>
  <c r="M840" i="13"/>
  <c r="T840" i="13"/>
  <c r="K840" i="13"/>
  <c r="P840" i="13" s="1"/>
  <c r="O840" i="13"/>
  <c r="K832" i="13"/>
  <c r="P832" i="13" s="1"/>
  <c r="O829" i="13"/>
  <c r="R815" i="13"/>
  <c r="L815" i="13"/>
  <c r="U815" i="13"/>
  <c r="F815" i="13"/>
  <c r="N815" i="13"/>
  <c r="G815" i="13"/>
  <c r="O815" i="13"/>
  <c r="T815" i="13"/>
  <c r="V815" i="13"/>
  <c r="W815" i="13" s="1"/>
  <c r="K815" i="13"/>
  <c r="P815" i="13" s="1"/>
  <c r="N797" i="13"/>
  <c r="F760" i="13"/>
  <c r="N760" i="13"/>
  <c r="V760" i="13"/>
  <c r="W760" i="13" s="1"/>
  <c r="Q760" i="13"/>
  <c r="O760" i="13"/>
  <c r="G760" i="13"/>
  <c r="R760" i="13"/>
  <c r="K760" i="13"/>
  <c r="P760" i="13" s="1"/>
  <c r="L760" i="13"/>
  <c r="M760" i="13"/>
  <c r="F680" i="13"/>
  <c r="N680" i="13"/>
  <c r="V680" i="13"/>
  <c r="W680" i="13" s="1"/>
  <c r="Q680" i="13"/>
  <c r="T680" i="13"/>
  <c r="M680" i="13"/>
  <c r="G680" i="13"/>
  <c r="U680" i="13"/>
  <c r="K680" i="13"/>
  <c r="P680" i="13" s="1"/>
  <c r="L680" i="13"/>
  <c r="O680" i="13"/>
  <c r="M996" i="13"/>
  <c r="M988" i="13"/>
  <c r="K986" i="13"/>
  <c r="P986" i="13" s="1"/>
  <c r="L981" i="13"/>
  <c r="K980" i="13"/>
  <c r="P980" i="13" s="1"/>
  <c r="Q980" i="13"/>
  <c r="T980" i="13"/>
  <c r="R980" i="13"/>
  <c r="L980" i="13"/>
  <c r="U980" i="13"/>
  <c r="N976" i="13"/>
  <c r="G975" i="13"/>
  <c r="O975" i="13"/>
  <c r="Q975" i="13"/>
  <c r="R975" i="13"/>
  <c r="K975" i="13"/>
  <c r="P975" i="13" s="1"/>
  <c r="T975" i="13"/>
  <c r="L965" i="13"/>
  <c r="K964" i="13"/>
  <c r="P964" i="13" s="1"/>
  <c r="Q964" i="13"/>
  <c r="R964" i="13"/>
  <c r="T964" i="13"/>
  <c r="L964" i="13"/>
  <c r="U964" i="13"/>
  <c r="T960" i="13"/>
  <c r="V959" i="13"/>
  <c r="W959" i="13" s="1"/>
  <c r="L954" i="13"/>
  <c r="L949" i="13"/>
  <c r="K948" i="13"/>
  <c r="P948" i="13" s="1"/>
  <c r="Q948" i="13"/>
  <c r="R948" i="13"/>
  <c r="T948" i="13"/>
  <c r="L948" i="13"/>
  <c r="U948" i="13"/>
  <c r="M944" i="13"/>
  <c r="I943" i="13"/>
  <c r="S943" i="13"/>
  <c r="M937" i="13"/>
  <c r="K933" i="13"/>
  <c r="P933" i="13" s="1"/>
  <c r="S932" i="13"/>
  <c r="I932" i="13"/>
  <c r="M928" i="13"/>
  <c r="I927" i="13"/>
  <c r="S927" i="13"/>
  <c r="N921" i="13"/>
  <c r="S920" i="13"/>
  <c r="I920" i="13"/>
  <c r="R914" i="13"/>
  <c r="K914" i="13"/>
  <c r="P914" i="13" s="1"/>
  <c r="F914" i="13"/>
  <c r="O914" i="13"/>
  <c r="G914" i="13"/>
  <c r="Q914" i="13"/>
  <c r="T914" i="13"/>
  <c r="U914" i="13"/>
  <c r="V910" i="13"/>
  <c r="W910" i="13" s="1"/>
  <c r="M906" i="13"/>
  <c r="R898" i="13"/>
  <c r="K898" i="13"/>
  <c r="P898" i="13" s="1"/>
  <c r="F898" i="13"/>
  <c r="O898" i="13"/>
  <c r="G898" i="13"/>
  <c r="Q898" i="13"/>
  <c r="T898" i="13"/>
  <c r="U898" i="13"/>
  <c r="V894" i="13"/>
  <c r="W894" i="13" s="1"/>
  <c r="M890" i="13"/>
  <c r="R882" i="13"/>
  <c r="K882" i="13"/>
  <c r="P882" i="13" s="1"/>
  <c r="F882" i="13"/>
  <c r="O882" i="13"/>
  <c r="G882" i="13"/>
  <c r="Q882" i="13"/>
  <c r="T882" i="13"/>
  <c r="U882" i="13"/>
  <c r="V878" i="13"/>
  <c r="W878" i="13" s="1"/>
  <c r="M874" i="13"/>
  <c r="R866" i="13"/>
  <c r="K866" i="13"/>
  <c r="P866" i="13" s="1"/>
  <c r="F866" i="13"/>
  <c r="O866" i="13"/>
  <c r="G866" i="13"/>
  <c r="Q866" i="13"/>
  <c r="T866" i="13"/>
  <c r="U866" i="13"/>
  <c r="V862" i="13"/>
  <c r="W862" i="13" s="1"/>
  <c r="M858" i="13"/>
  <c r="R850" i="13"/>
  <c r="K850" i="13"/>
  <c r="P850" i="13" s="1"/>
  <c r="F850" i="13"/>
  <c r="O850" i="13"/>
  <c r="G850" i="13"/>
  <c r="Q850" i="13"/>
  <c r="T850" i="13"/>
  <c r="U850" i="13"/>
  <c r="F844" i="13"/>
  <c r="N844" i="13"/>
  <c r="V844" i="13"/>
  <c r="W844" i="13" s="1"/>
  <c r="L844" i="13"/>
  <c r="U844" i="13"/>
  <c r="M844" i="13"/>
  <c r="K844" i="13"/>
  <c r="P844" i="13" s="1"/>
  <c r="O844" i="13"/>
  <c r="Q840" i="13"/>
  <c r="R833" i="13"/>
  <c r="K833" i="13"/>
  <c r="P833" i="13" s="1"/>
  <c r="T833" i="13"/>
  <c r="V833" i="13"/>
  <c r="W833" i="13" s="1"/>
  <c r="L833" i="13"/>
  <c r="M833" i="13"/>
  <c r="R825" i="13"/>
  <c r="K825" i="13"/>
  <c r="P825" i="13" s="1"/>
  <c r="T825" i="13"/>
  <c r="G825" i="13"/>
  <c r="Q825" i="13"/>
  <c r="U825" i="13"/>
  <c r="V825" i="13"/>
  <c r="W825" i="13" s="1"/>
  <c r="Q815" i="13"/>
  <c r="O804" i="13"/>
  <c r="F792" i="13"/>
  <c r="N792" i="13"/>
  <c r="V792" i="13"/>
  <c r="W792" i="13" s="1"/>
  <c r="Q792" i="13"/>
  <c r="O792" i="13"/>
  <c r="G792" i="13"/>
  <c r="R792" i="13"/>
  <c r="K792" i="13"/>
  <c r="P792" i="13" s="1"/>
  <c r="L792" i="13"/>
  <c r="M792" i="13"/>
  <c r="F782" i="13"/>
  <c r="N782" i="13"/>
  <c r="V782" i="13"/>
  <c r="W782" i="13" s="1"/>
  <c r="Q782" i="13"/>
  <c r="G782" i="13"/>
  <c r="R782" i="13"/>
  <c r="T782" i="13"/>
  <c r="K782" i="13"/>
  <c r="P782" i="13" s="1"/>
  <c r="U782" i="13"/>
  <c r="O782" i="13"/>
  <c r="L782" i="13"/>
  <c r="M782" i="13"/>
  <c r="F756" i="13"/>
  <c r="N756" i="13"/>
  <c r="V756" i="13"/>
  <c r="W756" i="13" s="1"/>
  <c r="Q756" i="13"/>
  <c r="O756" i="13"/>
  <c r="T756" i="13"/>
  <c r="K756" i="13"/>
  <c r="P756" i="13" s="1"/>
  <c r="L756" i="13"/>
  <c r="G756" i="13"/>
  <c r="M756" i="13"/>
  <c r="T740" i="13"/>
  <c r="F724" i="13"/>
  <c r="N724" i="13"/>
  <c r="V724" i="13"/>
  <c r="W724" i="13" s="1"/>
  <c r="Q724" i="13"/>
  <c r="O724" i="13"/>
  <c r="U724" i="13"/>
  <c r="K724" i="13"/>
  <c r="P724" i="13" s="1"/>
  <c r="L724" i="13"/>
  <c r="M724" i="13"/>
  <c r="G724" i="13"/>
  <c r="R724" i="13"/>
  <c r="S694" i="13"/>
  <c r="S573" i="13"/>
  <c r="I573" i="13"/>
  <c r="Q435" i="13"/>
  <c r="G435" i="13"/>
  <c r="K435" i="13"/>
  <c r="P435" i="13" s="1"/>
  <c r="T435" i="13"/>
  <c r="U435" i="13"/>
  <c r="M435" i="13"/>
  <c r="N435" i="13"/>
  <c r="R435" i="13"/>
  <c r="L435" i="13"/>
  <c r="O435" i="13"/>
  <c r="V435" i="13"/>
  <c r="W435" i="13" s="1"/>
  <c r="F994" i="13"/>
  <c r="N994" i="13"/>
  <c r="V994" i="13"/>
  <c r="W994" i="13" s="1"/>
  <c r="O994" i="13"/>
  <c r="G994" i="13"/>
  <c r="Q994" i="13"/>
  <c r="K970" i="13"/>
  <c r="P970" i="13" s="1"/>
  <c r="G970" i="13"/>
  <c r="Q970" i="13"/>
  <c r="R970" i="13"/>
  <c r="T970" i="13"/>
  <c r="G947" i="13"/>
  <c r="O947" i="13"/>
  <c r="K947" i="13"/>
  <c r="P947" i="13" s="1"/>
  <c r="T947" i="13"/>
  <c r="L947" i="13"/>
  <c r="U947" i="13"/>
  <c r="M947" i="13"/>
  <c r="V947" i="13"/>
  <c r="W947" i="13" s="1"/>
  <c r="K942" i="13"/>
  <c r="P942" i="13" s="1"/>
  <c r="R942" i="13"/>
  <c r="T942" i="13"/>
  <c r="L942" i="13"/>
  <c r="U942" i="13"/>
  <c r="M942" i="13"/>
  <c r="V942" i="13"/>
  <c r="W942" i="13" s="1"/>
  <c r="G969" i="13"/>
  <c r="O969" i="13"/>
  <c r="R969" i="13"/>
  <c r="K969" i="13"/>
  <c r="P969" i="13" s="1"/>
  <c r="T969" i="13"/>
  <c r="L969" i="13"/>
  <c r="U969" i="13"/>
  <c r="I965" i="13"/>
  <c r="S965" i="13"/>
  <c r="K958" i="13"/>
  <c r="P958" i="13" s="1"/>
  <c r="R958" i="13"/>
  <c r="T958" i="13"/>
  <c r="L958" i="13"/>
  <c r="U958" i="13"/>
  <c r="M958" i="13"/>
  <c r="V958" i="13"/>
  <c r="W958" i="13" s="1"/>
  <c r="I950" i="13"/>
  <c r="I949" i="13"/>
  <c r="S949" i="13"/>
  <c r="S944" i="13"/>
  <c r="I944" i="13"/>
  <c r="N942" i="13"/>
  <c r="M938" i="13"/>
  <c r="I937" i="13"/>
  <c r="S937" i="13"/>
  <c r="N933" i="13"/>
  <c r="N918" i="13"/>
  <c r="L911" i="13"/>
  <c r="T911" i="13"/>
  <c r="F911" i="13"/>
  <c r="N911" i="13"/>
  <c r="V911" i="13"/>
  <c r="W911" i="13" s="1"/>
  <c r="G911" i="13"/>
  <c r="O911" i="13"/>
  <c r="U911" i="13"/>
  <c r="K911" i="13"/>
  <c r="P911" i="13" s="1"/>
  <c r="Q907" i="13"/>
  <c r="S906" i="13"/>
  <c r="I906" i="13"/>
  <c r="L895" i="13"/>
  <c r="T895" i="13"/>
  <c r="F895" i="13"/>
  <c r="N895" i="13"/>
  <c r="V895" i="13"/>
  <c r="W895" i="13" s="1"/>
  <c r="G895" i="13"/>
  <c r="O895" i="13"/>
  <c r="U895" i="13"/>
  <c r="K895" i="13"/>
  <c r="P895" i="13" s="1"/>
  <c r="Q891" i="13"/>
  <c r="N854" i="13"/>
  <c r="L847" i="13"/>
  <c r="T847" i="13"/>
  <c r="F847" i="13"/>
  <c r="N847" i="13"/>
  <c r="V847" i="13"/>
  <c r="W847" i="13" s="1"/>
  <c r="G847" i="13"/>
  <c r="O847" i="13"/>
  <c r="U847" i="13"/>
  <c r="K847" i="13"/>
  <c r="P847" i="13" s="1"/>
  <c r="O832" i="13"/>
  <c r="R829" i="13"/>
  <c r="K829" i="13"/>
  <c r="P829" i="13" s="1"/>
  <c r="T829" i="13"/>
  <c r="U829" i="13"/>
  <c r="V829" i="13"/>
  <c r="W829" i="13" s="1"/>
  <c r="L829" i="13"/>
  <c r="R823" i="13"/>
  <c r="L823" i="13"/>
  <c r="U823" i="13"/>
  <c r="F823" i="13"/>
  <c r="N823" i="13"/>
  <c r="G823" i="13"/>
  <c r="O823" i="13"/>
  <c r="K823" i="13"/>
  <c r="P823" i="13" s="1"/>
  <c r="M823" i="13"/>
  <c r="N821" i="13"/>
  <c r="I743" i="13"/>
  <c r="S743" i="13"/>
  <c r="F732" i="13"/>
  <c r="N732" i="13"/>
  <c r="V732" i="13"/>
  <c r="W732" i="13" s="1"/>
  <c r="Q732" i="13"/>
  <c r="O732" i="13"/>
  <c r="G732" i="13"/>
  <c r="U732" i="13"/>
  <c r="K732" i="13"/>
  <c r="P732" i="13" s="1"/>
  <c r="L732" i="13"/>
  <c r="M732" i="13"/>
  <c r="I592" i="13"/>
  <c r="S592" i="13"/>
  <c r="I560" i="13"/>
  <c r="S560" i="13"/>
  <c r="M994" i="13"/>
  <c r="M986" i="13"/>
  <c r="V985" i="13"/>
  <c r="W985" i="13" s="1"/>
  <c r="S976" i="13"/>
  <c r="I976" i="13"/>
  <c r="I969" i="13"/>
  <c r="S969" i="13"/>
  <c r="L938" i="13"/>
  <c r="I675" i="13"/>
  <c r="S675" i="13"/>
  <c r="I673" i="13"/>
  <c r="S673" i="13"/>
  <c r="F1000" i="13"/>
  <c r="N1000" i="13"/>
  <c r="V1000" i="13"/>
  <c r="W1000" i="13" s="1"/>
  <c r="O1000" i="13"/>
  <c r="G1000" i="13"/>
  <c r="Q1000" i="13"/>
  <c r="L996" i="13"/>
  <c r="F992" i="13"/>
  <c r="N992" i="13"/>
  <c r="V992" i="13"/>
  <c r="W992" i="13" s="1"/>
  <c r="G992" i="13"/>
  <c r="O992" i="13"/>
  <c r="Q992" i="13"/>
  <c r="L988" i="13"/>
  <c r="N985" i="13"/>
  <c r="K981" i="13"/>
  <c r="P981" i="13" s="1"/>
  <c r="S980" i="13"/>
  <c r="I980" i="13"/>
  <c r="M976" i="13"/>
  <c r="I975" i="13"/>
  <c r="S975" i="13"/>
  <c r="M969" i="13"/>
  <c r="K965" i="13"/>
  <c r="P965" i="13" s="1"/>
  <c r="S964" i="13"/>
  <c r="I964" i="13"/>
  <c r="N960" i="13"/>
  <c r="G959" i="13"/>
  <c r="O959" i="13"/>
  <c r="Q959" i="13"/>
  <c r="R959" i="13"/>
  <c r="K959" i="13"/>
  <c r="P959" i="13" s="1"/>
  <c r="T959" i="13"/>
  <c r="N953" i="13"/>
  <c r="K949" i="13"/>
  <c r="P949" i="13" s="1"/>
  <c r="S948" i="13"/>
  <c r="I948" i="13"/>
  <c r="L944" i="13"/>
  <c r="G942" i="13"/>
  <c r="V938" i="13"/>
  <c r="W938" i="13" s="1"/>
  <c r="F938" i="13"/>
  <c r="F931" i="13"/>
  <c r="L928" i="13"/>
  <c r="G926" i="13"/>
  <c r="M921" i="13"/>
  <c r="F919" i="13"/>
  <c r="N919" i="13"/>
  <c r="V919" i="13"/>
  <c r="W919" i="13" s="1"/>
  <c r="G919" i="13"/>
  <c r="O919" i="13"/>
  <c r="R919" i="13"/>
  <c r="T919" i="13"/>
  <c r="K919" i="13"/>
  <c r="P919" i="13" s="1"/>
  <c r="U919" i="13"/>
  <c r="S914" i="13"/>
  <c r="I914" i="13"/>
  <c r="M911" i="13"/>
  <c r="N910" i="13"/>
  <c r="L906" i="13"/>
  <c r="L903" i="13"/>
  <c r="T903" i="13"/>
  <c r="F903" i="13"/>
  <c r="N903" i="13"/>
  <c r="V903" i="13"/>
  <c r="W903" i="13" s="1"/>
  <c r="G903" i="13"/>
  <c r="O903" i="13"/>
  <c r="U903" i="13"/>
  <c r="K903" i="13"/>
  <c r="P903" i="13" s="1"/>
  <c r="S898" i="13"/>
  <c r="I898" i="13"/>
  <c r="M895" i="13"/>
  <c r="N894" i="13"/>
  <c r="L890" i="13"/>
  <c r="L887" i="13"/>
  <c r="T887" i="13"/>
  <c r="F887" i="13"/>
  <c r="N887" i="13"/>
  <c r="V887" i="13"/>
  <c r="W887" i="13" s="1"/>
  <c r="G887" i="13"/>
  <c r="O887" i="13"/>
  <c r="U887" i="13"/>
  <c r="K887" i="13"/>
  <c r="P887" i="13" s="1"/>
  <c r="S882" i="13"/>
  <c r="I882" i="13"/>
  <c r="M879" i="13"/>
  <c r="N878" i="13"/>
  <c r="L874" i="13"/>
  <c r="L871" i="13"/>
  <c r="T871" i="13"/>
  <c r="F871" i="13"/>
  <c r="N871" i="13"/>
  <c r="V871" i="13"/>
  <c r="W871" i="13" s="1"/>
  <c r="G871" i="13"/>
  <c r="O871" i="13"/>
  <c r="U871" i="13"/>
  <c r="K871" i="13"/>
  <c r="P871" i="13" s="1"/>
  <c r="S866" i="13"/>
  <c r="I866" i="13"/>
  <c r="M863" i="13"/>
  <c r="N862" i="13"/>
  <c r="L858" i="13"/>
  <c r="L855" i="13"/>
  <c r="T855" i="13"/>
  <c r="F855" i="13"/>
  <c r="N855" i="13"/>
  <c r="V855" i="13"/>
  <c r="W855" i="13" s="1"/>
  <c r="G855" i="13"/>
  <c r="O855" i="13"/>
  <c r="U855" i="13"/>
  <c r="K855" i="13"/>
  <c r="P855" i="13" s="1"/>
  <c r="S850" i="13"/>
  <c r="I850" i="13"/>
  <c r="M847" i="13"/>
  <c r="R827" i="13"/>
  <c r="L827" i="13"/>
  <c r="U827" i="13"/>
  <c r="F827" i="13"/>
  <c r="N827" i="13"/>
  <c r="G827" i="13"/>
  <c r="O827" i="13"/>
  <c r="K827" i="13"/>
  <c r="P827" i="13" s="1"/>
  <c r="M827" i="13"/>
  <c r="Q827" i="13"/>
  <c r="S825" i="13"/>
  <c r="I825" i="13"/>
  <c r="Q823" i="13"/>
  <c r="F812" i="13"/>
  <c r="N812" i="13"/>
  <c r="V812" i="13"/>
  <c r="W812" i="13" s="1"/>
  <c r="L812" i="13"/>
  <c r="U812" i="13"/>
  <c r="M812" i="13"/>
  <c r="K812" i="13"/>
  <c r="P812" i="13" s="1"/>
  <c r="O812" i="13"/>
  <c r="G797" i="13"/>
  <c r="G772" i="13"/>
  <c r="I769" i="13"/>
  <c r="S769" i="13"/>
  <c r="U760" i="13"/>
  <c r="R748" i="13"/>
  <c r="I709" i="13"/>
  <c r="S709" i="13"/>
  <c r="K615" i="13"/>
  <c r="P615" i="13" s="1"/>
  <c r="Q615" i="13"/>
  <c r="L615" i="13"/>
  <c r="U615" i="13"/>
  <c r="F615" i="13"/>
  <c r="T615" i="13"/>
  <c r="V615" i="13"/>
  <c r="W615" i="13" s="1"/>
  <c r="M615" i="13"/>
  <c r="N615" i="13"/>
  <c r="O615" i="13"/>
  <c r="R615" i="13"/>
  <c r="G598" i="13"/>
  <c r="O598" i="13"/>
  <c r="M598" i="13"/>
  <c r="V598" i="13"/>
  <c r="W598" i="13" s="1"/>
  <c r="K598" i="13"/>
  <c r="P598" i="13" s="1"/>
  <c r="U598" i="13"/>
  <c r="L598" i="13"/>
  <c r="N598" i="13"/>
  <c r="Q598" i="13"/>
  <c r="R598" i="13"/>
  <c r="K581" i="13"/>
  <c r="P581" i="13" s="1"/>
  <c r="L581" i="13"/>
  <c r="U581" i="13"/>
  <c r="F581" i="13"/>
  <c r="O581" i="13"/>
  <c r="N581" i="13"/>
  <c r="M581" i="13"/>
  <c r="Q581" i="13"/>
  <c r="R581" i="13"/>
  <c r="T581" i="13"/>
  <c r="K533" i="13"/>
  <c r="P533" i="13" s="1"/>
  <c r="F533" i="13"/>
  <c r="N533" i="13"/>
  <c r="V533" i="13"/>
  <c r="W533" i="13" s="1"/>
  <c r="M533" i="13"/>
  <c r="G533" i="13"/>
  <c r="Q533" i="13"/>
  <c r="L533" i="13"/>
  <c r="O533" i="13"/>
  <c r="R533" i="13"/>
  <c r="T533" i="13"/>
  <c r="U533" i="13"/>
  <c r="K517" i="13"/>
  <c r="P517" i="13" s="1"/>
  <c r="F517" i="13"/>
  <c r="N517" i="13"/>
  <c r="V517" i="13"/>
  <c r="W517" i="13" s="1"/>
  <c r="M517" i="13"/>
  <c r="G517" i="13"/>
  <c r="Q517" i="13"/>
  <c r="L517" i="13"/>
  <c r="O517" i="13"/>
  <c r="R517" i="13"/>
  <c r="T517" i="13"/>
  <c r="U517" i="13"/>
  <c r="S506" i="13"/>
  <c r="I506" i="13"/>
  <c r="Q447" i="13"/>
  <c r="L447" i="13"/>
  <c r="U447" i="13"/>
  <c r="F447" i="13"/>
  <c r="O447" i="13"/>
  <c r="T447" i="13"/>
  <c r="G447" i="13"/>
  <c r="K447" i="13"/>
  <c r="P447" i="13" s="1"/>
  <c r="M447" i="13"/>
  <c r="N447" i="13"/>
  <c r="R447" i="13"/>
  <c r="V447" i="13"/>
  <c r="W447" i="13" s="1"/>
  <c r="N801" i="13"/>
  <c r="I759" i="13"/>
  <c r="S759" i="13"/>
  <c r="F750" i="13"/>
  <c r="N750" i="13"/>
  <c r="V750" i="13"/>
  <c r="W750" i="13" s="1"/>
  <c r="Q750" i="13"/>
  <c r="L750" i="13"/>
  <c r="T750" i="13"/>
  <c r="K750" i="13"/>
  <c r="P750" i="13" s="1"/>
  <c r="M750" i="13"/>
  <c r="S653" i="13"/>
  <c r="I653" i="13"/>
  <c r="S645" i="13"/>
  <c r="I645" i="13"/>
  <c r="K641" i="13"/>
  <c r="P641" i="13" s="1"/>
  <c r="R641" i="13"/>
  <c r="M641" i="13"/>
  <c r="V641" i="13"/>
  <c r="W641" i="13" s="1"/>
  <c r="F641" i="13"/>
  <c r="T641" i="13"/>
  <c r="U641" i="13"/>
  <c r="L641" i="13"/>
  <c r="N641" i="13"/>
  <c r="O641" i="13"/>
  <c r="K611" i="13"/>
  <c r="P611" i="13" s="1"/>
  <c r="F611" i="13"/>
  <c r="O611" i="13"/>
  <c r="R611" i="13"/>
  <c r="U611" i="13"/>
  <c r="L611" i="13"/>
  <c r="M611" i="13"/>
  <c r="N611" i="13"/>
  <c r="S571" i="13"/>
  <c r="I571" i="13"/>
  <c r="I542" i="13"/>
  <c r="S542" i="13"/>
  <c r="G510" i="13"/>
  <c r="O510" i="13"/>
  <c r="R510" i="13"/>
  <c r="L510" i="13"/>
  <c r="V510" i="13"/>
  <c r="W510" i="13" s="1"/>
  <c r="K510" i="13"/>
  <c r="P510" i="13" s="1"/>
  <c r="M510" i="13"/>
  <c r="N510" i="13"/>
  <c r="Q510" i="13"/>
  <c r="T510" i="13"/>
  <c r="F353" i="13"/>
  <c r="N353" i="13"/>
  <c r="V353" i="13"/>
  <c r="W353" i="13" s="1"/>
  <c r="Q353" i="13"/>
  <c r="O353" i="13"/>
  <c r="U353" i="13"/>
  <c r="K353" i="13"/>
  <c r="P353" i="13" s="1"/>
  <c r="M353" i="13"/>
  <c r="L353" i="13"/>
  <c r="R353" i="13"/>
  <c r="T353" i="13"/>
  <c r="G353" i="13"/>
  <c r="S285" i="13"/>
  <c r="I285" i="13"/>
  <c r="S269" i="13"/>
  <c r="I269" i="13"/>
  <c r="K217" i="13"/>
  <c r="P217" i="13" s="1"/>
  <c r="M217" i="13"/>
  <c r="V217" i="13"/>
  <c r="W217" i="13" s="1"/>
  <c r="G217" i="13"/>
  <c r="F217" i="13"/>
  <c r="R217" i="13"/>
  <c r="T217" i="13"/>
  <c r="N217" i="13"/>
  <c r="Q217" i="13"/>
  <c r="L217" i="13"/>
  <c r="U217" i="13"/>
  <c r="O217" i="13"/>
  <c r="I156" i="13"/>
  <c r="S156" i="13"/>
  <c r="Q86" i="13"/>
  <c r="L86" i="13"/>
  <c r="T86" i="13"/>
  <c r="R86" i="13"/>
  <c r="K86" i="13"/>
  <c r="P86" i="13" s="1"/>
  <c r="V86" i="13"/>
  <c r="W86" i="13" s="1"/>
  <c r="F86" i="13"/>
  <c r="G86" i="13"/>
  <c r="U86" i="13"/>
  <c r="N86" i="13"/>
  <c r="O86" i="13"/>
  <c r="M86" i="13"/>
  <c r="S83" i="13"/>
  <c r="I83" i="13"/>
  <c r="I55" i="13"/>
  <c r="S55" i="13"/>
  <c r="Q982" i="13"/>
  <c r="O978" i="13"/>
  <c r="F978" i="13"/>
  <c r="G973" i="13"/>
  <c r="O973" i="13"/>
  <c r="G972" i="13"/>
  <c r="Q966" i="13"/>
  <c r="O962" i="13"/>
  <c r="F962" i="13"/>
  <c r="G957" i="13"/>
  <c r="O957" i="13"/>
  <c r="G956" i="13"/>
  <c r="F951" i="13"/>
  <c r="Q950" i="13"/>
  <c r="O946" i="13"/>
  <c r="F946" i="13"/>
  <c r="G941" i="13"/>
  <c r="O941" i="13"/>
  <c r="G940" i="13"/>
  <c r="Q934" i="13"/>
  <c r="O930" i="13"/>
  <c r="F930" i="13"/>
  <c r="G925" i="13"/>
  <c r="O925" i="13"/>
  <c r="G924" i="13"/>
  <c r="L917" i="13"/>
  <c r="T917" i="13"/>
  <c r="F917" i="13"/>
  <c r="N917" i="13"/>
  <c r="V917" i="13"/>
  <c r="W917" i="13" s="1"/>
  <c r="G917" i="13"/>
  <c r="O917" i="13"/>
  <c r="R916" i="13"/>
  <c r="K916" i="13"/>
  <c r="P916" i="13" s="1"/>
  <c r="L913" i="13"/>
  <c r="T913" i="13"/>
  <c r="F913" i="13"/>
  <c r="N913" i="13"/>
  <c r="V913" i="13"/>
  <c r="W913" i="13" s="1"/>
  <c r="G913" i="13"/>
  <c r="O913" i="13"/>
  <c r="R912" i="13"/>
  <c r="K912" i="13"/>
  <c r="P912" i="13" s="1"/>
  <c r="L909" i="13"/>
  <c r="T909" i="13"/>
  <c r="F909" i="13"/>
  <c r="N909" i="13"/>
  <c r="V909" i="13"/>
  <c r="W909" i="13" s="1"/>
  <c r="G909" i="13"/>
  <c r="O909" i="13"/>
  <c r="R908" i="13"/>
  <c r="K908" i="13"/>
  <c r="P908" i="13" s="1"/>
  <c r="L905" i="13"/>
  <c r="T905" i="13"/>
  <c r="F905" i="13"/>
  <c r="N905" i="13"/>
  <c r="V905" i="13"/>
  <c r="W905" i="13" s="1"/>
  <c r="G905" i="13"/>
  <c r="O905" i="13"/>
  <c r="R904" i="13"/>
  <c r="K904" i="13"/>
  <c r="P904" i="13" s="1"/>
  <c r="L901" i="13"/>
  <c r="T901" i="13"/>
  <c r="F901" i="13"/>
  <c r="N901" i="13"/>
  <c r="V901" i="13"/>
  <c r="W901" i="13" s="1"/>
  <c r="G901" i="13"/>
  <c r="O901" i="13"/>
  <c r="R900" i="13"/>
  <c r="K900" i="13"/>
  <c r="P900" i="13" s="1"/>
  <c r="L897" i="13"/>
  <c r="T897" i="13"/>
  <c r="F897" i="13"/>
  <c r="N897" i="13"/>
  <c r="V897" i="13"/>
  <c r="W897" i="13" s="1"/>
  <c r="G897" i="13"/>
  <c r="O897" i="13"/>
  <c r="R896" i="13"/>
  <c r="K896" i="13"/>
  <c r="P896" i="13" s="1"/>
  <c r="L893" i="13"/>
  <c r="T893" i="13"/>
  <c r="F893" i="13"/>
  <c r="N893" i="13"/>
  <c r="V893" i="13"/>
  <c r="W893" i="13" s="1"/>
  <c r="G893" i="13"/>
  <c r="O893" i="13"/>
  <c r="R892" i="13"/>
  <c r="K892" i="13"/>
  <c r="P892" i="13" s="1"/>
  <c r="L889" i="13"/>
  <c r="T889" i="13"/>
  <c r="F889" i="13"/>
  <c r="N889" i="13"/>
  <c r="V889" i="13"/>
  <c r="W889" i="13" s="1"/>
  <c r="G889" i="13"/>
  <c r="O889" i="13"/>
  <c r="R888" i="13"/>
  <c r="K888" i="13"/>
  <c r="P888" i="13" s="1"/>
  <c r="L885" i="13"/>
  <c r="T885" i="13"/>
  <c r="F885" i="13"/>
  <c r="N885" i="13"/>
  <c r="V885" i="13"/>
  <c r="W885" i="13" s="1"/>
  <c r="G885" i="13"/>
  <c r="O885" i="13"/>
  <c r="R884" i="13"/>
  <c r="K884" i="13"/>
  <c r="P884" i="13" s="1"/>
  <c r="L881" i="13"/>
  <c r="T881" i="13"/>
  <c r="F881" i="13"/>
  <c r="N881" i="13"/>
  <c r="V881" i="13"/>
  <c r="W881" i="13" s="1"/>
  <c r="G881" i="13"/>
  <c r="O881" i="13"/>
  <c r="R880" i="13"/>
  <c r="K880" i="13"/>
  <c r="P880" i="13" s="1"/>
  <c r="L877" i="13"/>
  <c r="T877" i="13"/>
  <c r="F877" i="13"/>
  <c r="N877" i="13"/>
  <c r="V877" i="13"/>
  <c r="W877" i="13" s="1"/>
  <c r="G877" i="13"/>
  <c r="O877" i="13"/>
  <c r="R876" i="13"/>
  <c r="K876" i="13"/>
  <c r="P876" i="13" s="1"/>
  <c r="L873" i="13"/>
  <c r="T873" i="13"/>
  <c r="F873" i="13"/>
  <c r="N873" i="13"/>
  <c r="V873" i="13"/>
  <c r="W873" i="13" s="1"/>
  <c r="G873" i="13"/>
  <c r="O873" i="13"/>
  <c r="R872" i="13"/>
  <c r="K872" i="13"/>
  <c r="P872" i="13" s="1"/>
  <c r="L869" i="13"/>
  <c r="T869" i="13"/>
  <c r="F869" i="13"/>
  <c r="N869" i="13"/>
  <c r="V869" i="13"/>
  <c r="W869" i="13" s="1"/>
  <c r="G869" i="13"/>
  <c r="O869" i="13"/>
  <c r="R868" i="13"/>
  <c r="K868" i="13"/>
  <c r="P868" i="13" s="1"/>
  <c r="L865" i="13"/>
  <c r="T865" i="13"/>
  <c r="F865" i="13"/>
  <c r="N865" i="13"/>
  <c r="V865" i="13"/>
  <c r="W865" i="13" s="1"/>
  <c r="G865" i="13"/>
  <c r="O865" i="13"/>
  <c r="R864" i="13"/>
  <c r="K864" i="13"/>
  <c r="P864" i="13" s="1"/>
  <c r="L861" i="13"/>
  <c r="T861" i="13"/>
  <c r="F861" i="13"/>
  <c r="N861" i="13"/>
  <c r="V861" i="13"/>
  <c r="W861" i="13" s="1"/>
  <c r="G861" i="13"/>
  <c r="O861" i="13"/>
  <c r="R860" i="13"/>
  <c r="K860" i="13"/>
  <c r="P860" i="13" s="1"/>
  <c r="L857" i="13"/>
  <c r="T857" i="13"/>
  <c r="F857" i="13"/>
  <c r="N857" i="13"/>
  <c r="V857" i="13"/>
  <c r="W857" i="13" s="1"/>
  <c r="G857" i="13"/>
  <c r="O857" i="13"/>
  <c r="R856" i="13"/>
  <c r="K856" i="13"/>
  <c r="P856" i="13" s="1"/>
  <c r="L853" i="13"/>
  <c r="T853" i="13"/>
  <c r="F853" i="13"/>
  <c r="N853" i="13"/>
  <c r="V853" i="13"/>
  <c r="W853" i="13" s="1"/>
  <c r="G853" i="13"/>
  <c r="O853" i="13"/>
  <c r="R852" i="13"/>
  <c r="K852" i="13"/>
  <c r="P852" i="13" s="1"/>
  <c r="L849" i="13"/>
  <c r="T849" i="13"/>
  <c r="F849" i="13"/>
  <c r="N849" i="13"/>
  <c r="V849" i="13"/>
  <c r="W849" i="13" s="1"/>
  <c r="G849" i="13"/>
  <c r="O849" i="13"/>
  <c r="R848" i="13"/>
  <c r="K848" i="13"/>
  <c r="P848" i="13" s="1"/>
  <c r="Q845" i="13"/>
  <c r="S842" i="13"/>
  <c r="O841" i="13"/>
  <c r="R837" i="13"/>
  <c r="K837" i="13"/>
  <c r="P837" i="13" s="1"/>
  <c r="T837" i="13"/>
  <c r="R831" i="13"/>
  <c r="L831" i="13"/>
  <c r="U831" i="13"/>
  <c r="F831" i="13"/>
  <c r="N831" i="13"/>
  <c r="G831" i="13"/>
  <c r="O831" i="13"/>
  <c r="R820" i="13"/>
  <c r="F816" i="13"/>
  <c r="N816" i="13"/>
  <c r="V816" i="13"/>
  <c r="W816" i="13" s="1"/>
  <c r="L816" i="13"/>
  <c r="U816" i="13"/>
  <c r="M816" i="13"/>
  <c r="Q813" i="13"/>
  <c r="S810" i="13"/>
  <c r="O809" i="13"/>
  <c r="R805" i="13"/>
  <c r="K805" i="13"/>
  <c r="P805" i="13" s="1"/>
  <c r="T805" i="13"/>
  <c r="R803" i="13"/>
  <c r="L803" i="13"/>
  <c r="U803" i="13"/>
  <c r="F803" i="13"/>
  <c r="N803" i="13"/>
  <c r="G803" i="13"/>
  <c r="O803" i="13"/>
  <c r="M801" i="13"/>
  <c r="T796" i="13"/>
  <c r="F790" i="13"/>
  <c r="N790" i="13"/>
  <c r="V790" i="13"/>
  <c r="W790" i="13" s="1"/>
  <c r="Q790" i="13"/>
  <c r="G790" i="13"/>
  <c r="R790" i="13"/>
  <c r="T790" i="13"/>
  <c r="K790" i="13"/>
  <c r="P790" i="13" s="1"/>
  <c r="U790" i="13"/>
  <c r="U780" i="13"/>
  <c r="F774" i="13"/>
  <c r="N774" i="13"/>
  <c r="V774" i="13"/>
  <c r="W774" i="13" s="1"/>
  <c r="Q774" i="13"/>
  <c r="G774" i="13"/>
  <c r="R774" i="13"/>
  <c r="T774" i="13"/>
  <c r="K774" i="13"/>
  <c r="P774" i="13" s="1"/>
  <c r="U774" i="13"/>
  <c r="U764" i="13"/>
  <c r="F758" i="13"/>
  <c r="N758" i="13"/>
  <c r="V758" i="13"/>
  <c r="W758" i="13" s="1"/>
  <c r="Q758" i="13"/>
  <c r="G758" i="13"/>
  <c r="R758" i="13"/>
  <c r="T758" i="13"/>
  <c r="K758" i="13"/>
  <c r="P758" i="13" s="1"/>
  <c r="U758" i="13"/>
  <c r="F754" i="13"/>
  <c r="N754" i="13"/>
  <c r="V754" i="13"/>
  <c r="W754" i="13" s="1"/>
  <c r="Q754" i="13"/>
  <c r="G754" i="13"/>
  <c r="R754" i="13"/>
  <c r="U754" i="13"/>
  <c r="L754" i="13"/>
  <c r="M754" i="13"/>
  <c r="F738" i="13"/>
  <c r="N738" i="13"/>
  <c r="V738" i="13"/>
  <c r="W738" i="13" s="1"/>
  <c r="Q738" i="13"/>
  <c r="G738" i="13"/>
  <c r="R738" i="13"/>
  <c r="L738" i="13"/>
  <c r="O738" i="13"/>
  <c r="S734" i="13"/>
  <c r="S722" i="13"/>
  <c r="F706" i="13"/>
  <c r="N706" i="13"/>
  <c r="V706" i="13"/>
  <c r="W706" i="13" s="1"/>
  <c r="Q706" i="13"/>
  <c r="G706" i="13"/>
  <c r="R706" i="13"/>
  <c r="K706" i="13"/>
  <c r="P706" i="13" s="1"/>
  <c r="U706" i="13"/>
  <c r="M706" i="13"/>
  <c r="O706" i="13"/>
  <c r="I701" i="13"/>
  <c r="S701" i="13"/>
  <c r="F700" i="13"/>
  <c r="N700" i="13"/>
  <c r="V700" i="13"/>
  <c r="W700" i="13" s="1"/>
  <c r="Q700" i="13"/>
  <c r="O700" i="13"/>
  <c r="G700" i="13"/>
  <c r="T700" i="13"/>
  <c r="U700" i="13"/>
  <c r="K700" i="13"/>
  <c r="P700" i="13" s="1"/>
  <c r="I662" i="13"/>
  <c r="S662" i="13"/>
  <c r="F656" i="13"/>
  <c r="N656" i="13"/>
  <c r="V656" i="13"/>
  <c r="W656" i="13" s="1"/>
  <c r="Q656" i="13"/>
  <c r="O656" i="13"/>
  <c r="G656" i="13"/>
  <c r="R656" i="13"/>
  <c r="L656" i="13"/>
  <c r="M656" i="13"/>
  <c r="S647" i="13"/>
  <c r="I647" i="13"/>
  <c r="S642" i="13"/>
  <c r="I642" i="13"/>
  <c r="G632" i="13"/>
  <c r="O632" i="13"/>
  <c r="F632" i="13"/>
  <c r="N632" i="13"/>
  <c r="R632" i="13"/>
  <c r="T632" i="13"/>
  <c r="K632" i="13"/>
  <c r="P632" i="13" s="1"/>
  <c r="L632" i="13"/>
  <c r="M632" i="13"/>
  <c r="I622" i="13"/>
  <c r="S622" i="13"/>
  <c r="G616" i="13"/>
  <c r="O616" i="13"/>
  <c r="F616" i="13"/>
  <c r="T616" i="13"/>
  <c r="K616" i="13"/>
  <c r="P616" i="13" s="1"/>
  <c r="V616" i="13"/>
  <c r="W616" i="13" s="1"/>
  <c r="L616" i="13"/>
  <c r="M616" i="13"/>
  <c r="N616" i="13"/>
  <c r="Q616" i="13"/>
  <c r="S611" i="13"/>
  <c r="I611" i="13"/>
  <c r="K589" i="13"/>
  <c r="P589" i="13" s="1"/>
  <c r="G589" i="13"/>
  <c r="T589" i="13"/>
  <c r="N589" i="13"/>
  <c r="F589" i="13"/>
  <c r="Q589" i="13"/>
  <c r="R589" i="13"/>
  <c r="L589" i="13"/>
  <c r="M589" i="13"/>
  <c r="O589" i="13"/>
  <c r="G566" i="13"/>
  <c r="O566" i="13"/>
  <c r="M566" i="13"/>
  <c r="V566" i="13"/>
  <c r="W566" i="13" s="1"/>
  <c r="F566" i="13"/>
  <c r="Q566" i="13"/>
  <c r="R566" i="13"/>
  <c r="T566" i="13"/>
  <c r="K566" i="13"/>
  <c r="P566" i="13" s="1"/>
  <c r="L566" i="13"/>
  <c r="N566" i="13"/>
  <c r="G562" i="13"/>
  <c r="O562" i="13"/>
  <c r="Q562" i="13"/>
  <c r="K562" i="13"/>
  <c r="P562" i="13" s="1"/>
  <c r="T562" i="13"/>
  <c r="F562" i="13"/>
  <c r="R562" i="13"/>
  <c r="U562" i="13"/>
  <c r="V562" i="13"/>
  <c r="W562" i="13" s="1"/>
  <c r="L562" i="13"/>
  <c r="M562" i="13"/>
  <c r="N562" i="13"/>
  <c r="S521" i="13"/>
  <c r="I521" i="13"/>
  <c r="I504" i="13"/>
  <c r="S504" i="13"/>
  <c r="G500" i="13"/>
  <c r="O500" i="13"/>
  <c r="R500" i="13"/>
  <c r="L500" i="13"/>
  <c r="V500" i="13"/>
  <c r="W500" i="13" s="1"/>
  <c r="F500" i="13"/>
  <c r="N500" i="13"/>
  <c r="U500" i="13"/>
  <c r="K500" i="13"/>
  <c r="P500" i="13" s="1"/>
  <c r="M500" i="13"/>
  <c r="Q500" i="13"/>
  <c r="T500" i="13"/>
  <c r="I481" i="13"/>
  <c r="S481" i="13"/>
  <c r="I791" i="13"/>
  <c r="S791" i="13"/>
  <c r="U750" i="13"/>
  <c r="F746" i="13"/>
  <c r="N746" i="13"/>
  <c r="V746" i="13"/>
  <c r="W746" i="13" s="1"/>
  <c r="Q746" i="13"/>
  <c r="G746" i="13"/>
  <c r="R746" i="13"/>
  <c r="K746" i="13"/>
  <c r="P746" i="13" s="1"/>
  <c r="M746" i="13"/>
  <c r="O746" i="13"/>
  <c r="F742" i="13"/>
  <c r="N742" i="13"/>
  <c r="V742" i="13"/>
  <c r="W742" i="13" s="1"/>
  <c r="Q742" i="13"/>
  <c r="L742" i="13"/>
  <c r="U742" i="13"/>
  <c r="M742" i="13"/>
  <c r="O742" i="13"/>
  <c r="F714" i="13"/>
  <c r="N714" i="13"/>
  <c r="V714" i="13"/>
  <c r="W714" i="13" s="1"/>
  <c r="Q714" i="13"/>
  <c r="G714" i="13"/>
  <c r="R714" i="13"/>
  <c r="K714" i="13"/>
  <c r="P714" i="13" s="1"/>
  <c r="U714" i="13"/>
  <c r="L714" i="13"/>
  <c r="M714" i="13"/>
  <c r="O714" i="13"/>
  <c r="F692" i="13"/>
  <c r="N692" i="13"/>
  <c r="V692" i="13"/>
  <c r="W692" i="13" s="1"/>
  <c r="Q692" i="13"/>
  <c r="O692" i="13"/>
  <c r="U692" i="13"/>
  <c r="K692" i="13"/>
  <c r="P692" i="13" s="1"/>
  <c r="L692" i="13"/>
  <c r="M692" i="13"/>
  <c r="G967" i="13"/>
  <c r="O967" i="13"/>
  <c r="G935" i="13"/>
  <c r="O935" i="13"/>
  <c r="N930" i="13"/>
  <c r="R841" i="13"/>
  <c r="K841" i="13"/>
  <c r="P841" i="13" s="1"/>
  <c r="T841" i="13"/>
  <c r="R835" i="13"/>
  <c r="L835" i="13"/>
  <c r="U835" i="13"/>
  <c r="F835" i="13"/>
  <c r="N835" i="13"/>
  <c r="G835" i="13"/>
  <c r="O835" i="13"/>
  <c r="F820" i="13"/>
  <c r="N820" i="13"/>
  <c r="V820" i="13"/>
  <c r="W820" i="13" s="1"/>
  <c r="L820" i="13"/>
  <c r="U820" i="13"/>
  <c r="M820" i="13"/>
  <c r="R809" i="13"/>
  <c r="K809" i="13"/>
  <c r="P809" i="13" s="1"/>
  <c r="T809" i="13"/>
  <c r="R807" i="13"/>
  <c r="L807" i="13"/>
  <c r="U807" i="13"/>
  <c r="F807" i="13"/>
  <c r="N807" i="13"/>
  <c r="G807" i="13"/>
  <c r="O807" i="13"/>
  <c r="F796" i="13"/>
  <c r="N796" i="13"/>
  <c r="V796" i="13"/>
  <c r="W796" i="13" s="1"/>
  <c r="L796" i="13"/>
  <c r="U796" i="13"/>
  <c r="M796" i="13"/>
  <c r="F784" i="13"/>
  <c r="N784" i="13"/>
  <c r="V784" i="13"/>
  <c r="W784" i="13" s="1"/>
  <c r="Q784" i="13"/>
  <c r="O784" i="13"/>
  <c r="G784" i="13"/>
  <c r="R784" i="13"/>
  <c r="F780" i="13"/>
  <c r="N780" i="13"/>
  <c r="V780" i="13"/>
  <c r="W780" i="13" s="1"/>
  <c r="Q780" i="13"/>
  <c r="T780" i="13"/>
  <c r="L780" i="13"/>
  <c r="M780" i="13"/>
  <c r="F768" i="13"/>
  <c r="N768" i="13"/>
  <c r="V768" i="13"/>
  <c r="W768" i="13" s="1"/>
  <c r="Q768" i="13"/>
  <c r="O768" i="13"/>
  <c r="G768" i="13"/>
  <c r="R768" i="13"/>
  <c r="F764" i="13"/>
  <c r="N764" i="13"/>
  <c r="V764" i="13"/>
  <c r="W764" i="13" s="1"/>
  <c r="Q764" i="13"/>
  <c r="T764" i="13"/>
  <c r="L764" i="13"/>
  <c r="M764" i="13"/>
  <c r="R750" i="13"/>
  <c r="S747" i="13"/>
  <c r="T746" i="13"/>
  <c r="R742" i="13"/>
  <c r="F712" i="13"/>
  <c r="N712" i="13"/>
  <c r="V712" i="13"/>
  <c r="W712" i="13" s="1"/>
  <c r="Q712" i="13"/>
  <c r="T712" i="13"/>
  <c r="M712" i="13"/>
  <c r="G712" i="13"/>
  <c r="U712" i="13"/>
  <c r="K712" i="13"/>
  <c r="P712" i="13" s="1"/>
  <c r="S707" i="13"/>
  <c r="I707" i="13"/>
  <c r="G634" i="13"/>
  <c r="O634" i="13"/>
  <c r="L634" i="13"/>
  <c r="U634" i="13"/>
  <c r="F634" i="13"/>
  <c r="V634" i="13"/>
  <c r="W634" i="13" s="1"/>
  <c r="K634" i="13"/>
  <c r="P634" i="13" s="1"/>
  <c r="M634" i="13"/>
  <c r="S633" i="13"/>
  <c r="I633" i="13"/>
  <c r="K627" i="13"/>
  <c r="P627" i="13" s="1"/>
  <c r="F627" i="13"/>
  <c r="O627" i="13"/>
  <c r="R627" i="13"/>
  <c r="G627" i="13"/>
  <c r="T627" i="13"/>
  <c r="U627" i="13"/>
  <c r="L627" i="13"/>
  <c r="M627" i="13"/>
  <c r="S616" i="13"/>
  <c r="I616" i="13"/>
  <c r="V611" i="13"/>
  <c r="W611" i="13" s="1"/>
  <c r="I590" i="13"/>
  <c r="S590" i="13"/>
  <c r="S584" i="13"/>
  <c r="I584" i="13"/>
  <c r="K567" i="13"/>
  <c r="P567" i="13" s="1"/>
  <c r="Q567" i="13"/>
  <c r="L567" i="13"/>
  <c r="U567" i="13"/>
  <c r="G567" i="13"/>
  <c r="R567" i="13"/>
  <c r="T567" i="13"/>
  <c r="V567" i="13"/>
  <c r="W567" i="13" s="1"/>
  <c r="F567" i="13"/>
  <c r="M567" i="13"/>
  <c r="S562" i="13"/>
  <c r="I562" i="13"/>
  <c r="K551" i="13"/>
  <c r="P551" i="13" s="1"/>
  <c r="F551" i="13"/>
  <c r="N551" i="13"/>
  <c r="V551" i="13"/>
  <c r="W551" i="13" s="1"/>
  <c r="O551" i="13"/>
  <c r="R551" i="13"/>
  <c r="U551" i="13"/>
  <c r="L551" i="13"/>
  <c r="M551" i="13"/>
  <c r="S548" i="13"/>
  <c r="I548" i="13"/>
  <c r="I500" i="13"/>
  <c r="S500" i="13"/>
  <c r="Q461" i="13"/>
  <c r="M461" i="13"/>
  <c r="V461" i="13"/>
  <c r="W461" i="13" s="1"/>
  <c r="F461" i="13"/>
  <c r="U461" i="13"/>
  <c r="K461" i="13"/>
  <c r="P461" i="13" s="1"/>
  <c r="L461" i="13"/>
  <c r="N461" i="13"/>
  <c r="O461" i="13"/>
  <c r="R461" i="13"/>
  <c r="T461" i="13"/>
  <c r="R801" i="13"/>
  <c r="K801" i="13"/>
  <c r="P801" i="13" s="1"/>
  <c r="T801" i="13"/>
  <c r="R799" i="13"/>
  <c r="L799" i="13"/>
  <c r="U799" i="13"/>
  <c r="F799" i="13"/>
  <c r="N799" i="13"/>
  <c r="G799" i="13"/>
  <c r="O799" i="13"/>
  <c r="I775" i="13"/>
  <c r="S775" i="13"/>
  <c r="K647" i="13"/>
  <c r="P647" i="13" s="1"/>
  <c r="Q647" i="13"/>
  <c r="L647" i="13"/>
  <c r="U647" i="13"/>
  <c r="T647" i="13"/>
  <c r="M647" i="13"/>
  <c r="G647" i="13"/>
  <c r="V647" i="13"/>
  <c r="W647" i="13" s="1"/>
  <c r="G983" i="13"/>
  <c r="O983" i="13"/>
  <c r="G951" i="13"/>
  <c r="O951" i="13"/>
  <c r="N946" i="13"/>
  <c r="V978" i="13"/>
  <c r="W978" i="13" s="1"/>
  <c r="M978" i="13"/>
  <c r="G977" i="13"/>
  <c r="O977" i="13"/>
  <c r="N956" i="13"/>
  <c r="V946" i="13"/>
  <c r="W946" i="13" s="1"/>
  <c r="M946" i="13"/>
  <c r="G945" i="13"/>
  <c r="O945" i="13"/>
  <c r="N940" i="13"/>
  <c r="R845" i="13"/>
  <c r="K845" i="13"/>
  <c r="P845" i="13" s="1"/>
  <c r="T845" i="13"/>
  <c r="M841" i="13"/>
  <c r="R839" i="13"/>
  <c r="L839" i="13"/>
  <c r="U839" i="13"/>
  <c r="F839" i="13"/>
  <c r="N839" i="13"/>
  <c r="G839" i="13"/>
  <c r="O839" i="13"/>
  <c r="Q835" i="13"/>
  <c r="F824" i="13"/>
  <c r="N824" i="13"/>
  <c r="V824" i="13"/>
  <c r="W824" i="13" s="1"/>
  <c r="L824" i="13"/>
  <c r="U824" i="13"/>
  <c r="M824" i="13"/>
  <c r="R813" i="13"/>
  <c r="K813" i="13"/>
  <c r="P813" i="13" s="1"/>
  <c r="T813" i="13"/>
  <c r="M809" i="13"/>
  <c r="Q807" i="13"/>
  <c r="M799" i="13"/>
  <c r="I797" i="13"/>
  <c r="Q796" i="13"/>
  <c r="I796" i="13"/>
  <c r="S796" i="13"/>
  <c r="R780" i="13"/>
  <c r="R764" i="13"/>
  <c r="S754" i="13"/>
  <c r="I731" i="13"/>
  <c r="T714" i="13"/>
  <c r="I712" i="13"/>
  <c r="S712" i="13"/>
  <c r="I711" i="13"/>
  <c r="S711" i="13"/>
  <c r="F704" i="13"/>
  <c r="N704" i="13"/>
  <c r="V704" i="13"/>
  <c r="W704" i="13" s="1"/>
  <c r="Q704" i="13"/>
  <c r="T704" i="13"/>
  <c r="M704" i="13"/>
  <c r="K704" i="13"/>
  <c r="P704" i="13" s="1"/>
  <c r="L704" i="13"/>
  <c r="O704" i="13"/>
  <c r="R700" i="13"/>
  <c r="S699" i="13"/>
  <c r="I699" i="13"/>
  <c r="R692" i="13"/>
  <c r="S687" i="13"/>
  <c r="F682" i="13"/>
  <c r="N682" i="13"/>
  <c r="V682" i="13"/>
  <c r="W682" i="13" s="1"/>
  <c r="Q682" i="13"/>
  <c r="G682" i="13"/>
  <c r="R682" i="13"/>
  <c r="K682" i="13"/>
  <c r="P682" i="13" s="1"/>
  <c r="U682" i="13"/>
  <c r="L682" i="13"/>
  <c r="M682" i="13"/>
  <c r="O682" i="13"/>
  <c r="F670" i="13"/>
  <c r="N670" i="13"/>
  <c r="V670" i="13"/>
  <c r="W670" i="13" s="1"/>
  <c r="Q670" i="13"/>
  <c r="K670" i="13"/>
  <c r="P670" i="13" s="1"/>
  <c r="U670" i="13"/>
  <c r="L670" i="13"/>
  <c r="G670" i="13"/>
  <c r="M670" i="13"/>
  <c r="S657" i="13"/>
  <c r="U656" i="13"/>
  <c r="O647" i="13"/>
  <c r="Q641" i="13"/>
  <c r="S634" i="13"/>
  <c r="I634" i="13"/>
  <c r="V632" i="13"/>
  <c r="W632" i="13" s="1"/>
  <c r="T611" i="13"/>
  <c r="S567" i="13"/>
  <c r="I567" i="13"/>
  <c r="T551" i="13"/>
  <c r="K527" i="13"/>
  <c r="P527" i="13" s="1"/>
  <c r="F527" i="13"/>
  <c r="N527" i="13"/>
  <c r="V527" i="13"/>
  <c r="W527" i="13" s="1"/>
  <c r="T527" i="13"/>
  <c r="M527" i="13"/>
  <c r="L527" i="13"/>
  <c r="O527" i="13"/>
  <c r="Q527" i="13"/>
  <c r="R527" i="13"/>
  <c r="U527" i="13"/>
  <c r="G512" i="13"/>
  <c r="O512" i="13"/>
  <c r="R512" i="13"/>
  <c r="T512" i="13"/>
  <c r="M512" i="13"/>
  <c r="N512" i="13"/>
  <c r="V512" i="13"/>
  <c r="W512" i="13" s="1"/>
  <c r="K512" i="13"/>
  <c r="P512" i="13" s="1"/>
  <c r="L512" i="13"/>
  <c r="K487" i="13"/>
  <c r="P487" i="13" s="1"/>
  <c r="F487" i="13"/>
  <c r="N487" i="13"/>
  <c r="V487" i="13"/>
  <c r="W487" i="13" s="1"/>
  <c r="O487" i="13"/>
  <c r="R487" i="13"/>
  <c r="G487" i="13"/>
  <c r="U487" i="13"/>
  <c r="L487" i="13"/>
  <c r="M487" i="13"/>
  <c r="Q487" i="13"/>
  <c r="T487" i="13"/>
  <c r="S426" i="13"/>
  <c r="I426" i="13"/>
  <c r="I406" i="13"/>
  <c r="S406" i="13"/>
  <c r="G642" i="13"/>
  <c r="O642" i="13"/>
  <c r="Q642" i="13"/>
  <c r="K642" i="13"/>
  <c r="P642" i="13" s="1"/>
  <c r="T642" i="13"/>
  <c r="V642" i="13"/>
  <c r="W642" i="13" s="1"/>
  <c r="L642" i="13"/>
  <c r="F642" i="13"/>
  <c r="U642" i="13"/>
  <c r="N983" i="13"/>
  <c r="V983" i="13"/>
  <c r="W983" i="13" s="1"/>
  <c r="M983" i="13"/>
  <c r="N977" i="13"/>
  <c r="N972" i="13"/>
  <c r="V967" i="13"/>
  <c r="W967" i="13" s="1"/>
  <c r="M967" i="13"/>
  <c r="V962" i="13"/>
  <c r="W962" i="13" s="1"/>
  <c r="M962" i="13"/>
  <c r="G961" i="13"/>
  <c r="O961" i="13"/>
  <c r="V951" i="13"/>
  <c r="W951" i="13" s="1"/>
  <c r="M951" i="13"/>
  <c r="N945" i="13"/>
  <c r="V935" i="13"/>
  <c r="W935" i="13" s="1"/>
  <c r="M935" i="13"/>
  <c r="V930" i="13"/>
  <c r="W930" i="13" s="1"/>
  <c r="M930" i="13"/>
  <c r="G929" i="13"/>
  <c r="O929" i="13"/>
  <c r="U983" i="13"/>
  <c r="L983" i="13"/>
  <c r="U978" i="13"/>
  <c r="L978" i="13"/>
  <c r="V977" i="13"/>
  <c r="W977" i="13" s="1"/>
  <c r="M977" i="13"/>
  <c r="V972" i="13"/>
  <c r="W972" i="13" s="1"/>
  <c r="M972" i="13"/>
  <c r="G971" i="13"/>
  <c r="O971" i="13"/>
  <c r="U967" i="13"/>
  <c r="L967" i="13"/>
  <c r="U962" i="13"/>
  <c r="L962" i="13"/>
  <c r="V961" i="13"/>
  <c r="W961" i="13" s="1"/>
  <c r="M961" i="13"/>
  <c r="V956" i="13"/>
  <c r="W956" i="13" s="1"/>
  <c r="M956" i="13"/>
  <c r="G955" i="13"/>
  <c r="O955" i="13"/>
  <c r="U951" i="13"/>
  <c r="L951" i="13"/>
  <c r="U946" i="13"/>
  <c r="L946" i="13"/>
  <c r="V945" i="13"/>
  <c r="W945" i="13" s="1"/>
  <c r="M945" i="13"/>
  <c r="V940" i="13"/>
  <c r="W940" i="13" s="1"/>
  <c r="M940" i="13"/>
  <c r="G939" i="13"/>
  <c r="O939" i="13"/>
  <c r="U935" i="13"/>
  <c r="L935" i="13"/>
  <c r="U930" i="13"/>
  <c r="L930" i="13"/>
  <c r="V929" i="13"/>
  <c r="W929" i="13" s="1"/>
  <c r="M929" i="13"/>
  <c r="V924" i="13"/>
  <c r="W924" i="13" s="1"/>
  <c r="M924" i="13"/>
  <c r="G923" i="13"/>
  <c r="O923" i="13"/>
  <c r="M845" i="13"/>
  <c r="R843" i="13"/>
  <c r="L843" i="13"/>
  <c r="U843" i="13"/>
  <c r="F843" i="13"/>
  <c r="N843" i="13"/>
  <c r="G843" i="13"/>
  <c r="O843" i="13"/>
  <c r="L841" i="13"/>
  <c r="Q839" i="13"/>
  <c r="F828" i="13"/>
  <c r="N828" i="13"/>
  <c r="V828" i="13"/>
  <c r="W828" i="13" s="1"/>
  <c r="L828" i="13"/>
  <c r="U828" i="13"/>
  <c r="M828" i="13"/>
  <c r="O820" i="13"/>
  <c r="R817" i="13"/>
  <c r="K817" i="13"/>
  <c r="P817" i="13" s="1"/>
  <c r="T817" i="13"/>
  <c r="M813" i="13"/>
  <c r="R811" i="13"/>
  <c r="L811" i="13"/>
  <c r="U811" i="13"/>
  <c r="F811" i="13"/>
  <c r="N811" i="13"/>
  <c r="G811" i="13"/>
  <c r="O811" i="13"/>
  <c r="L809" i="13"/>
  <c r="V801" i="13"/>
  <c r="W801" i="13" s="1"/>
  <c r="F800" i="13"/>
  <c r="N800" i="13"/>
  <c r="V800" i="13"/>
  <c r="W800" i="13" s="1"/>
  <c r="L800" i="13"/>
  <c r="U800" i="13"/>
  <c r="M800" i="13"/>
  <c r="K799" i="13"/>
  <c r="P799" i="13" s="1"/>
  <c r="I783" i="13"/>
  <c r="S783" i="13"/>
  <c r="I767" i="13"/>
  <c r="S767" i="13"/>
  <c r="F752" i="13"/>
  <c r="N752" i="13"/>
  <c r="V752" i="13"/>
  <c r="W752" i="13" s="1"/>
  <c r="Q752" i="13"/>
  <c r="T752" i="13"/>
  <c r="K752" i="13"/>
  <c r="P752" i="13" s="1"/>
  <c r="L752" i="13"/>
  <c r="O750" i="13"/>
  <c r="F744" i="13"/>
  <c r="N744" i="13"/>
  <c r="V744" i="13"/>
  <c r="W744" i="13" s="1"/>
  <c r="Q744" i="13"/>
  <c r="T744" i="13"/>
  <c r="U744" i="13"/>
  <c r="L744" i="13"/>
  <c r="M744" i="13"/>
  <c r="K742" i="13"/>
  <c r="P742" i="13" s="1"/>
  <c r="F736" i="13"/>
  <c r="N736" i="13"/>
  <c r="V736" i="13"/>
  <c r="W736" i="13" s="1"/>
  <c r="Q736" i="13"/>
  <c r="T736" i="13"/>
  <c r="M736" i="13"/>
  <c r="L736" i="13"/>
  <c r="O736" i="13"/>
  <c r="R712" i="13"/>
  <c r="I677" i="13"/>
  <c r="S677" i="13"/>
  <c r="I670" i="13"/>
  <c r="S670" i="13"/>
  <c r="I667" i="13"/>
  <c r="S667" i="13"/>
  <c r="T656" i="13"/>
  <c r="N647" i="13"/>
  <c r="N642" i="13"/>
  <c r="T634" i="13"/>
  <c r="U632" i="13"/>
  <c r="G618" i="13"/>
  <c r="O618" i="13"/>
  <c r="L618" i="13"/>
  <c r="U618" i="13"/>
  <c r="F618" i="13"/>
  <c r="K618" i="13"/>
  <c r="P618" i="13" s="1"/>
  <c r="N618" i="13"/>
  <c r="Q618" i="13"/>
  <c r="M618" i="13"/>
  <c r="R618" i="13"/>
  <c r="Q611" i="13"/>
  <c r="K591" i="13"/>
  <c r="P591" i="13" s="1"/>
  <c r="M591" i="13"/>
  <c r="V591" i="13"/>
  <c r="W591" i="13" s="1"/>
  <c r="G591" i="13"/>
  <c r="F591" i="13"/>
  <c r="R591" i="13"/>
  <c r="U591" i="13"/>
  <c r="L591" i="13"/>
  <c r="N591" i="13"/>
  <c r="O591" i="13"/>
  <c r="V589" i="13"/>
  <c r="W589" i="13" s="1"/>
  <c r="S568" i="13"/>
  <c r="I568" i="13"/>
  <c r="U566" i="13"/>
  <c r="S554" i="13"/>
  <c r="Q551" i="13"/>
  <c r="G540" i="13"/>
  <c r="O540" i="13"/>
  <c r="R540" i="13"/>
  <c r="Q540" i="13"/>
  <c r="K540" i="13"/>
  <c r="P540" i="13" s="1"/>
  <c r="U540" i="13"/>
  <c r="F540" i="13"/>
  <c r="T540" i="13"/>
  <c r="V540" i="13"/>
  <c r="W540" i="13" s="1"/>
  <c r="L540" i="13"/>
  <c r="M540" i="13"/>
  <c r="N540" i="13"/>
  <c r="G538" i="13"/>
  <c r="O538" i="13"/>
  <c r="R538" i="13"/>
  <c r="F538" i="13"/>
  <c r="T538" i="13"/>
  <c r="U538" i="13"/>
  <c r="V538" i="13"/>
  <c r="W538" i="13" s="1"/>
  <c r="K538" i="13"/>
  <c r="P538" i="13" s="1"/>
  <c r="L538" i="13"/>
  <c r="N538" i="13"/>
  <c r="Q538" i="13"/>
  <c r="K529" i="13"/>
  <c r="P529" i="13" s="1"/>
  <c r="F529" i="13"/>
  <c r="N529" i="13"/>
  <c r="V529" i="13"/>
  <c r="W529" i="13" s="1"/>
  <c r="U529" i="13"/>
  <c r="O529" i="13"/>
  <c r="G529" i="13"/>
  <c r="R529" i="13"/>
  <c r="T529" i="13"/>
  <c r="L529" i="13"/>
  <c r="S515" i="13"/>
  <c r="I515" i="13"/>
  <c r="U512" i="13"/>
  <c r="U510" i="13"/>
  <c r="G502" i="13"/>
  <c r="O502" i="13"/>
  <c r="R502" i="13"/>
  <c r="M502" i="13"/>
  <c r="Q502" i="13"/>
  <c r="L502" i="13"/>
  <c r="K502" i="13"/>
  <c r="P502" i="13" s="1"/>
  <c r="N502" i="13"/>
  <c r="F502" i="13"/>
  <c r="F794" i="13"/>
  <c r="N794" i="13"/>
  <c r="V794" i="13"/>
  <c r="W794" i="13" s="1"/>
  <c r="Q794" i="13"/>
  <c r="F786" i="13"/>
  <c r="N786" i="13"/>
  <c r="V786" i="13"/>
  <c r="W786" i="13" s="1"/>
  <c r="Q786" i="13"/>
  <c r="F778" i="13"/>
  <c r="N778" i="13"/>
  <c r="V778" i="13"/>
  <c r="W778" i="13" s="1"/>
  <c r="Q778" i="13"/>
  <c r="F770" i="13"/>
  <c r="N770" i="13"/>
  <c r="V770" i="13"/>
  <c r="W770" i="13" s="1"/>
  <c r="Q770" i="13"/>
  <c r="F762" i="13"/>
  <c r="N762" i="13"/>
  <c r="V762" i="13"/>
  <c r="W762" i="13" s="1"/>
  <c r="Q762" i="13"/>
  <c r="F728" i="13"/>
  <c r="N728" i="13"/>
  <c r="V728" i="13"/>
  <c r="W728" i="13" s="1"/>
  <c r="Q728" i="13"/>
  <c r="T728" i="13"/>
  <c r="M728" i="13"/>
  <c r="U720" i="13"/>
  <c r="S718" i="13"/>
  <c r="F716" i="13"/>
  <c r="N716" i="13"/>
  <c r="V716" i="13"/>
  <c r="W716" i="13" s="1"/>
  <c r="Q716" i="13"/>
  <c r="O716" i="13"/>
  <c r="T708" i="13"/>
  <c r="F696" i="13"/>
  <c r="N696" i="13"/>
  <c r="V696" i="13"/>
  <c r="W696" i="13" s="1"/>
  <c r="Q696" i="13"/>
  <c r="T696" i="13"/>
  <c r="M696" i="13"/>
  <c r="U688" i="13"/>
  <c r="S686" i="13"/>
  <c r="F684" i="13"/>
  <c r="N684" i="13"/>
  <c r="V684" i="13"/>
  <c r="W684" i="13" s="1"/>
  <c r="Q684" i="13"/>
  <c r="O684" i="13"/>
  <c r="T674" i="13"/>
  <c r="F672" i="13"/>
  <c r="N672" i="13"/>
  <c r="V672" i="13"/>
  <c r="W672" i="13" s="1"/>
  <c r="Q672" i="13"/>
  <c r="O672" i="13"/>
  <c r="G672" i="13"/>
  <c r="R672" i="13"/>
  <c r="S664" i="13"/>
  <c r="F664" i="13"/>
  <c r="N664" i="13"/>
  <c r="V664" i="13"/>
  <c r="W664" i="13" s="1"/>
  <c r="Q664" i="13"/>
  <c r="T664" i="13"/>
  <c r="L664" i="13"/>
  <c r="M664" i="13"/>
  <c r="G646" i="13"/>
  <c r="O646" i="13"/>
  <c r="M646" i="13"/>
  <c r="V646" i="13"/>
  <c r="W646" i="13" s="1"/>
  <c r="R646" i="13"/>
  <c r="T646" i="13"/>
  <c r="K646" i="13"/>
  <c r="P646" i="13" s="1"/>
  <c r="U646" i="13"/>
  <c r="K629" i="13"/>
  <c r="P629" i="13" s="1"/>
  <c r="L629" i="13"/>
  <c r="U629" i="13"/>
  <c r="F629" i="13"/>
  <c r="O629" i="13"/>
  <c r="V629" i="13"/>
  <c r="W629" i="13" s="1"/>
  <c r="M629" i="13"/>
  <c r="N629" i="13"/>
  <c r="K623" i="13"/>
  <c r="P623" i="13" s="1"/>
  <c r="M623" i="13"/>
  <c r="V623" i="13"/>
  <c r="W623" i="13" s="1"/>
  <c r="G623" i="13"/>
  <c r="U623" i="13"/>
  <c r="L623" i="13"/>
  <c r="N623" i="13"/>
  <c r="K621" i="13"/>
  <c r="P621" i="13" s="1"/>
  <c r="G621" i="13"/>
  <c r="T621" i="13"/>
  <c r="F621" i="13"/>
  <c r="Q621" i="13"/>
  <c r="U621" i="13"/>
  <c r="V621" i="13"/>
  <c r="W621" i="13" s="1"/>
  <c r="S615" i="13"/>
  <c r="I615" i="13"/>
  <c r="G604" i="13"/>
  <c r="O604" i="13"/>
  <c r="R604" i="13"/>
  <c r="L604" i="13"/>
  <c r="U604" i="13"/>
  <c r="F604" i="13"/>
  <c r="V604" i="13"/>
  <c r="W604" i="13" s="1"/>
  <c r="K604" i="13"/>
  <c r="P604" i="13" s="1"/>
  <c r="K597" i="13"/>
  <c r="P597" i="13" s="1"/>
  <c r="L597" i="13"/>
  <c r="U597" i="13"/>
  <c r="F597" i="13"/>
  <c r="O597" i="13"/>
  <c r="G597" i="13"/>
  <c r="R597" i="13"/>
  <c r="V597" i="13"/>
  <c r="W597" i="13" s="1"/>
  <c r="G588" i="13"/>
  <c r="O588" i="13"/>
  <c r="R588" i="13"/>
  <c r="L588" i="13"/>
  <c r="U588" i="13"/>
  <c r="K588" i="13"/>
  <c r="P588" i="13" s="1"/>
  <c r="N588" i="13"/>
  <c r="K583" i="13"/>
  <c r="P583" i="13" s="1"/>
  <c r="Q583" i="13"/>
  <c r="L583" i="13"/>
  <c r="U583" i="13"/>
  <c r="N583" i="13"/>
  <c r="F583" i="13"/>
  <c r="G583" i="13"/>
  <c r="R583" i="13"/>
  <c r="S574" i="13"/>
  <c r="K543" i="13"/>
  <c r="P543" i="13" s="1"/>
  <c r="F543" i="13"/>
  <c r="N543" i="13"/>
  <c r="V543" i="13"/>
  <c r="W543" i="13" s="1"/>
  <c r="T543" i="13"/>
  <c r="M543" i="13"/>
  <c r="L543" i="13"/>
  <c r="O543" i="13"/>
  <c r="Q543" i="13"/>
  <c r="S527" i="13"/>
  <c r="I527" i="13"/>
  <c r="K525" i="13"/>
  <c r="P525" i="13" s="1"/>
  <c r="F525" i="13"/>
  <c r="N525" i="13"/>
  <c r="V525" i="13"/>
  <c r="W525" i="13" s="1"/>
  <c r="R525" i="13"/>
  <c r="L525" i="13"/>
  <c r="M525" i="13"/>
  <c r="O525" i="13"/>
  <c r="I473" i="13"/>
  <c r="S473" i="13"/>
  <c r="Q419" i="13"/>
  <c r="G419" i="13"/>
  <c r="K419" i="13"/>
  <c r="P419" i="13" s="1"/>
  <c r="T419" i="13"/>
  <c r="U419" i="13"/>
  <c r="V419" i="13"/>
  <c r="W419" i="13" s="1"/>
  <c r="M419" i="13"/>
  <c r="F419" i="13"/>
  <c r="L419" i="13"/>
  <c r="N419" i="13"/>
  <c r="O419" i="13"/>
  <c r="I414" i="13"/>
  <c r="S414" i="13"/>
  <c r="S293" i="13"/>
  <c r="I293" i="13"/>
  <c r="G286" i="13"/>
  <c r="O286" i="13"/>
  <c r="M286" i="13"/>
  <c r="V286" i="13"/>
  <c r="W286" i="13" s="1"/>
  <c r="Q286" i="13"/>
  <c r="K286" i="13"/>
  <c r="P286" i="13" s="1"/>
  <c r="U286" i="13"/>
  <c r="N286" i="13"/>
  <c r="L286" i="13"/>
  <c r="R286" i="13"/>
  <c r="T286" i="13"/>
  <c r="G272" i="13"/>
  <c r="O272" i="13"/>
  <c r="M272" i="13"/>
  <c r="V272" i="13"/>
  <c r="W272" i="13" s="1"/>
  <c r="T272" i="13"/>
  <c r="F272" i="13"/>
  <c r="Q272" i="13"/>
  <c r="N272" i="13"/>
  <c r="K272" i="13"/>
  <c r="P272" i="13" s="1"/>
  <c r="L272" i="13"/>
  <c r="R272" i="13"/>
  <c r="U272" i="13"/>
  <c r="K257" i="13"/>
  <c r="P257" i="13" s="1"/>
  <c r="Q257" i="13"/>
  <c r="L257" i="13"/>
  <c r="U257" i="13"/>
  <c r="N257" i="13"/>
  <c r="T257" i="13"/>
  <c r="O257" i="13"/>
  <c r="G257" i="13"/>
  <c r="M257" i="13"/>
  <c r="R257" i="13"/>
  <c r="V257" i="13"/>
  <c r="W257" i="13" s="1"/>
  <c r="F730" i="13"/>
  <c r="N730" i="13"/>
  <c r="V730" i="13"/>
  <c r="W730" i="13" s="1"/>
  <c r="Q730" i="13"/>
  <c r="G730" i="13"/>
  <c r="R730" i="13"/>
  <c r="K730" i="13"/>
  <c r="P730" i="13" s="1"/>
  <c r="U730" i="13"/>
  <c r="F698" i="13"/>
  <c r="N698" i="13"/>
  <c r="V698" i="13"/>
  <c r="W698" i="13" s="1"/>
  <c r="Q698" i="13"/>
  <c r="G698" i="13"/>
  <c r="R698" i="13"/>
  <c r="K698" i="13"/>
  <c r="P698" i="13" s="1"/>
  <c r="U698" i="13"/>
  <c r="F676" i="13"/>
  <c r="N676" i="13"/>
  <c r="V676" i="13"/>
  <c r="W676" i="13" s="1"/>
  <c r="Q676" i="13"/>
  <c r="G676" i="13"/>
  <c r="R676" i="13"/>
  <c r="K676" i="13"/>
  <c r="P676" i="13" s="1"/>
  <c r="U676" i="13"/>
  <c r="F674" i="13"/>
  <c r="N674" i="13"/>
  <c r="V674" i="13"/>
  <c r="W674" i="13" s="1"/>
  <c r="Q674" i="13"/>
  <c r="K674" i="13"/>
  <c r="P674" i="13" s="1"/>
  <c r="U674" i="13"/>
  <c r="O674" i="13"/>
  <c r="F658" i="13"/>
  <c r="N658" i="13"/>
  <c r="V658" i="13"/>
  <c r="W658" i="13" s="1"/>
  <c r="Q658" i="13"/>
  <c r="K658" i="13"/>
  <c r="P658" i="13" s="1"/>
  <c r="U658" i="13"/>
  <c r="M658" i="13"/>
  <c r="O658" i="13"/>
  <c r="G648" i="13"/>
  <c r="O648" i="13"/>
  <c r="F648" i="13"/>
  <c r="K648" i="13"/>
  <c r="P648" i="13" s="1"/>
  <c r="V648" i="13"/>
  <c r="W648" i="13" s="1"/>
  <c r="M648" i="13"/>
  <c r="N648" i="13"/>
  <c r="K643" i="13"/>
  <c r="P643" i="13" s="1"/>
  <c r="F643" i="13"/>
  <c r="O643" i="13"/>
  <c r="R643" i="13"/>
  <c r="L643" i="13"/>
  <c r="N643" i="13"/>
  <c r="S629" i="13"/>
  <c r="I629" i="13"/>
  <c r="S621" i="13"/>
  <c r="I621" i="13"/>
  <c r="S610" i="13"/>
  <c r="I610" i="13"/>
  <c r="I604" i="13"/>
  <c r="S604" i="13"/>
  <c r="S603" i="13"/>
  <c r="I603" i="13"/>
  <c r="G599" i="13"/>
  <c r="S597" i="13"/>
  <c r="I597" i="13"/>
  <c r="G594" i="13"/>
  <c r="O594" i="13"/>
  <c r="Q594" i="13"/>
  <c r="K594" i="13"/>
  <c r="P594" i="13" s="1"/>
  <c r="T594" i="13"/>
  <c r="U594" i="13"/>
  <c r="L594" i="13"/>
  <c r="M594" i="13"/>
  <c r="S579" i="13"/>
  <c r="I579" i="13"/>
  <c r="G556" i="13"/>
  <c r="O556" i="13"/>
  <c r="R556" i="13"/>
  <c r="Q556" i="13"/>
  <c r="K556" i="13"/>
  <c r="P556" i="13" s="1"/>
  <c r="U556" i="13"/>
  <c r="T556" i="13"/>
  <c r="V556" i="13"/>
  <c r="W556" i="13" s="1"/>
  <c r="L556" i="13"/>
  <c r="S525" i="13"/>
  <c r="I525" i="13"/>
  <c r="K523" i="13"/>
  <c r="P523" i="13" s="1"/>
  <c r="F523" i="13"/>
  <c r="N523" i="13"/>
  <c r="V523" i="13"/>
  <c r="W523" i="13" s="1"/>
  <c r="G523" i="13"/>
  <c r="Q523" i="13"/>
  <c r="U523" i="13"/>
  <c r="M523" i="13"/>
  <c r="L523" i="13"/>
  <c r="O523" i="13"/>
  <c r="K507" i="13"/>
  <c r="P507" i="13" s="1"/>
  <c r="F507" i="13"/>
  <c r="N507" i="13"/>
  <c r="V507" i="13"/>
  <c r="W507" i="13" s="1"/>
  <c r="G507" i="13"/>
  <c r="Q507" i="13"/>
  <c r="U507" i="13"/>
  <c r="L507" i="13"/>
  <c r="M507" i="13"/>
  <c r="O507" i="13"/>
  <c r="R507" i="13"/>
  <c r="I498" i="13"/>
  <c r="S498" i="13"/>
  <c r="I402" i="13"/>
  <c r="S402" i="13"/>
  <c r="S396" i="13"/>
  <c r="I396" i="13"/>
  <c r="F381" i="13"/>
  <c r="N381" i="13"/>
  <c r="V381" i="13"/>
  <c r="W381" i="13" s="1"/>
  <c r="Q381" i="13"/>
  <c r="L381" i="13"/>
  <c r="T381" i="13"/>
  <c r="U381" i="13"/>
  <c r="M381" i="13"/>
  <c r="K381" i="13"/>
  <c r="P381" i="13" s="1"/>
  <c r="O381" i="13"/>
  <c r="R381" i="13"/>
  <c r="G381" i="13"/>
  <c r="I357" i="13"/>
  <c r="S357" i="13"/>
  <c r="K295" i="13"/>
  <c r="P295" i="13" s="1"/>
  <c r="G295" i="13"/>
  <c r="T295" i="13"/>
  <c r="R295" i="13"/>
  <c r="N295" i="13"/>
  <c r="M295" i="13"/>
  <c r="O295" i="13"/>
  <c r="F295" i="13"/>
  <c r="U295" i="13"/>
  <c r="L295" i="13"/>
  <c r="Q295" i="13"/>
  <c r="V295" i="13"/>
  <c r="W295" i="13" s="1"/>
  <c r="I262" i="13"/>
  <c r="S262" i="13"/>
  <c r="S261" i="13"/>
  <c r="I261" i="13"/>
  <c r="F720" i="13"/>
  <c r="N720" i="13"/>
  <c r="V720" i="13"/>
  <c r="W720" i="13" s="1"/>
  <c r="Q720" i="13"/>
  <c r="T720" i="13"/>
  <c r="M720" i="13"/>
  <c r="F708" i="13"/>
  <c r="N708" i="13"/>
  <c r="V708" i="13"/>
  <c r="W708" i="13" s="1"/>
  <c r="Q708" i="13"/>
  <c r="O708" i="13"/>
  <c r="F688" i="13"/>
  <c r="N688" i="13"/>
  <c r="V688" i="13"/>
  <c r="W688" i="13" s="1"/>
  <c r="Q688" i="13"/>
  <c r="T688" i="13"/>
  <c r="M688" i="13"/>
  <c r="R674" i="13"/>
  <c r="F660" i="13"/>
  <c r="N660" i="13"/>
  <c r="V660" i="13"/>
  <c r="W660" i="13" s="1"/>
  <c r="Q660" i="13"/>
  <c r="G660" i="13"/>
  <c r="R660" i="13"/>
  <c r="T660" i="13"/>
  <c r="K660" i="13"/>
  <c r="P660" i="13" s="1"/>
  <c r="U660" i="13"/>
  <c r="T648" i="13"/>
  <c r="U643" i="13"/>
  <c r="G636" i="13"/>
  <c r="O636" i="13"/>
  <c r="R636" i="13"/>
  <c r="L636" i="13"/>
  <c r="U636" i="13"/>
  <c r="V636" i="13"/>
  <c r="W636" i="13" s="1"/>
  <c r="M636" i="13"/>
  <c r="N636" i="13"/>
  <c r="G628" i="13"/>
  <c r="O628" i="13"/>
  <c r="M628" i="13"/>
  <c r="V628" i="13"/>
  <c r="W628" i="13" s="1"/>
  <c r="Q628" i="13"/>
  <c r="F628" i="13"/>
  <c r="R628" i="13"/>
  <c r="T628" i="13"/>
  <c r="U628" i="13"/>
  <c r="T612" i="13"/>
  <c r="K609" i="13"/>
  <c r="P609" i="13" s="1"/>
  <c r="R609" i="13"/>
  <c r="M609" i="13"/>
  <c r="V609" i="13"/>
  <c r="W609" i="13" s="1"/>
  <c r="N609" i="13"/>
  <c r="F609" i="13"/>
  <c r="G609" i="13"/>
  <c r="Q609" i="13"/>
  <c r="G586" i="13"/>
  <c r="O586" i="13"/>
  <c r="L586" i="13"/>
  <c r="U586" i="13"/>
  <c r="F586" i="13"/>
  <c r="T586" i="13"/>
  <c r="K586" i="13"/>
  <c r="P586" i="13" s="1"/>
  <c r="M586" i="13"/>
  <c r="S585" i="13"/>
  <c r="I585" i="13"/>
  <c r="G580" i="13"/>
  <c r="O580" i="13"/>
  <c r="M580" i="13"/>
  <c r="V580" i="13"/>
  <c r="W580" i="13" s="1"/>
  <c r="Q580" i="13"/>
  <c r="U580" i="13"/>
  <c r="K580" i="13"/>
  <c r="P580" i="13" s="1"/>
  <c r="K549" i="13"/>
  <c r="P549" i="13" s="1"/>
  <c r="F549" i="13"/>
  <c r="N549" i="13"/>
  <c r="V549" i="13"/>
  <c r="W549" i="13" s="1"/>
  <c r="M549" i="13"/>
  <c r="G549" i="13"/>
  <c r="Q549" i="13"/>
  <c r="L549" i="13"/>
  <c r="O549" i="13"/>
  <c r="R549" i="13"/>
  <c r="K535" i="13"/>
  <c r="P535" i="13" s="1"/>
  <c r="F535" i="13"/>
  <c r="N535" i="13"/>
  <c r="V535" i="13"/>
  <c r="W535" i="13" s="1"/>
  <c r="O535" i="13"/>
  <c r="R535" i="13"/>
  <c r="G535" i="13"/>
  <c r="T535" i="13"/>
  <c r="U535" i="13"/>
  <c r="S523" i="13"/>
  <c r="I523" i="13"/>
  <c r="G494" i="13"/>
  <c r="O494" i="13"/>
  <c r="R494" i="13"/>
  <c r="L494" i="13"/>
  <c r="V494" i="13"/>
  <c r="W494" i="13" s="1"/>
  <c r="N494" i="13"/>
  <c r="K494" i="13"/>
  <c r="P494" i="13" s="1"/>
  <c r="M494" i="13"/>
  <c r="Q483" i="13"/>
  <c r="G483" i="13"/>
  <c r="K483" i="13"/>
  <c r="P483" i="13" s="1"/>
  <c r="T483" i="13"/>
  <c r="U483" i="13"/>
  <c r="M483" i="13"/>
  <c r="N483" i="13"/>
  <c r="L483" i="13"/>
  <c r="O483" i="13"/>
  <c r="R483" i="13"/>
  <c r="Q477" i="13"/>
  <c r="M477" i="13"/>
  <c r="V477" i="13"/>
  <c r="W477" i="13" s="1"/>
  <c r="F477" i="13"/>
  <c r="U477" i="13"/>
  <c r="N477" i="13"/>
  <c r="K477" i="13"/>
  <c r="P477" i="13" s="1"/>
  <c r="L477" i="13"/>
  <c r="O477" i="13"/>
  <c r="Q463" i="13"/>
  <c r="L463" i="13"/>
  <c r="U463" i="13"/>
  <c r="F463" i="13"/>
  <c r="O463" i="13"/>
  <c r="T463" i="13"/>
  <c r="M463" i="13"/>
  <c r="K463" i="13"/>
  <c r="P463" i="13" s="1"/>
  <c r="N463" i="13"/>
  <c r="R463" i="13"/>
  <c r="Q451" i="13"/>
  <c r="G451" i="13"/>
  <c r="K451" i="13"/>
  <c r="P451" i="13" s="1"/>
  <c r="T451" i="13"/>
  <c r="U451" i="13"/>
  <c r="M451" i="13"/>
  <c r="F451" i="13"/>
  <c r="V451" i="13"/>
  <c r="W451" i="13" s="1"/>
  <c r="L451" i="13"/>
  <c r="N451" i="13"/>
  <c r="O451" i="13"/>
  <c r="R451" i="13"/>
  <c r="I372" i="13"/>
  <c r="S372" i="13"/>
  <c r="I317" i="13"/>
  <c r="S317" i="13"/>
  <c r="F846" i="13"/>
  <c r="N846" i="13"/>
  <c r="V846" i="13"/>
  <c r="W846" i="13" s="1"/>
  <c r="F842" i="13"/>
  <c r="N842" i="13"/>
  <c r="V842" i="13"/>
  <c r="W842" i="13" s="1"/>
  <c r="F838" i="13"/>
  <c r="N838" i="13"/>
  <c r="V838" i="13"/>
  <c r="W838" i="13" s="1"/>
  <c r="F834" i="13"/>
  <c r="N834" i="13"/>
  <c r="V834" i="13"/>
  <c r="W834" i="13" s="1"/>
  <c r="F830" i="13"/>
  <c r="N830" i="13"/>
  <c r="V830" i="13"/>
  <c r="W830" i="13" s="1"/>
  <c r="F826" i="13"/>
  <c r="N826" i="13"/>
  <c r="V826" i="13"/>
  <c r="W826" i="13" s="1"/>
  <c r="F822" i="13"/>
  <c r="N822" i="13"/>
  <c r="V822" i="13"/>
  <c r="W822" i="13" s="1"/>
  <c r="F818" i="13"/>
  <c r="N818" i="13"/>
  <c r="V818" i="13"/>
  <c r="W818" i="13" s="1"/>
  <c r="F814" i="13"/>
  <c r="N814" i="13"/>
  <c r="V814" i="13"/>
  <c r="W814" i="13" s="1"/>
  <c r="F810" i="13"/>
  <c r="N810" i="13"/>
  <c r="V810" i="13"/>
  <c r="W810" i="13" s="1"/>
  <c r="F806" i="13"/>
  <c r="N806" i="13"/>
  <c r="V806" i="13"/>
  <c r="W806" i="13" s="1"/>
  <c r="F802" i="13"/>
  <c r="N802" i="13"/>
  <c r="V802" i="13"/>
  <c r="W802" i="13" s="1"/>
  <c r="F798" i="13"/>
  <c r="N798" i="13"/>
  <c r="V798" i="13"/>
  <c r="W798" i="13" s="1"/>
  <c r="L794" i="13"/>
  <c r="L786" i="13"/>
  <c r="L778" i="13"/>
  <c r="L770" i="13"/>
  <c r="L762" i="13"/>
  <c r="S753" i="13"/>
  <c r="F722" i="13"/>
  <c r="N722" i="13"/>
  <c r="V722" i="13"/>
  <c r="W722" i="13" s="1"/>
  <c r="Q722" i="13"/>
  <c r="G722" i="13"/>
  <c r="R722" i="13"/>
  <c r="K722" i="13"/>
  <c r="P722" i="13" s="1"/>
  <c r="U722" i="13"/>
  <c r="F690" i="13"/>
  <c r="N690" i="13"/>
  <c r="V690" i="13"/>
  <c r="W690" i="13" s="1"/>
  <c r="Q690" i="13"/>
  <c r="G690" i="13"/>
  <c r="R690" i="13"/>
  <c r="K690" i="13"/>
  <c r="P690" i="13" s="1"/>
  <c r="U690" i="13"/>
  <c r="F678" i="13"/>
  <c r="N678" i="13"/>
  <c r="V678" i="13"/>
  <c r="W678" i="13" s="1"/>
  <c r="Q678" i="13"/>
  <c r="M678" i="13"/>
  <c r="G678" i="13"/>
  <c r="R678" i="13"/>
  <c r="I666" i="13"/>
  <c r="S666" i="13"/>
  <c r="S661" i="13"/>
  <c r="R658" i="13"/>
  <c r="F654" i="13"/>
  <c r="N654" i="13"/>
  <c r="V654" i="13"/>
  <c r="W654" i="13" s="1"/>
  <c r="Q654" i="13"/>
  <c r="K654" i="13"/>
  <c r="P654" i="13" s="1"/>
  <c r="U654" i="13"/>
  <c r="L654" i="13"/>
  <c r="R648" i="13"/>
  <c r="T643" i="13"/>
  <c r="I620" i="13"/>
  <c r="S620" i="13"/>
  <c r="G612" i="13"/>
  <c r="O612" i="13"/>
  <c r="M612" i="13"/>
  <c r="V612" i="13"/>
  <c r="W612" i="13" s="1"/>
  <c r="Q612" i="13"/>
  <c r="U612" i="13"/>
  <c r="L612" i="13"/>
  <c r="N612" i="13"/>
  <c r="G602" i="13"/>
  <c r="O602" i="13"/>
  <c r="L602" i="13"/>
  <c r="U602" i="13"/>
  <c r="F602" i="13"/>
  <c r="Q602" i="13"/>
  <c r="T602" i="13"/>
  <c r="K599" i="13"/>
  <c r="P599" i="13" s="1"/>
  <c r="Q599" i="13"/>
  <c r="L599" i="13"/>
  <c r="U599" i="13"/>
  <c r="V599" i="13"/>
  <c r="W599" i="13" s="1"/>
  <c r="M599" i="13"/>
  <c r="N599" i="13"/>
  <c r="G596" i="13"/>
  <c r="O596" i="13"/>
  <c r="M596" i="13"/>
  <c r="V596" i="13"/>
  <c r="W596" i="13" s="1"/>
  <c r="Q596" i="13"/>
  <c r="N596" i="13"/>
  <c r="F596" i="13"/>
  <c r="R596" i="13"/>
  <c r="K575" i="13"/>
  <c r="P575" i="13" s="1"/>
  <c r="M575" i="13"/>
  <c r="V575" i="13"/>
  <c r="W575" i="13" s="1"/>
  <c r="G575" i="13"/>
  <c r="L575" i="13"/>
  <c r="N575" i="13"/>
  <c r="O575" i="13"/>
  <c r="K573" i="13"/>
  <c r="P573" i="13" s="1"/>
  <c r="G573" i="13"/>
  <c r="T573" i="13"/>
  <c r="R573" i="13"/>
  <c r="U573" i="13"/>
  <c r="V573" i="13"/>
  <c r="W573" i="13" s="1"/>
  <c r="L573" i="13"/>
  <c r="G568" i="13"/>
  <c r="O568" i="13"/>
  <c r="F568" i="13"/>
  <c r="U568" i="13"/>
  <c r="K568" i="13"/>
  <c r="P568" i="13" s="1"/>
  <c r="V568" i="13"/>
  <c r="W568" i="13" s="1"/>
  <c r="L568" i="13"/>
  <c r="M568" i="13"/>
  <c r="G554" i="13"/>
  <c r="O554" i="13"/>
  <c r="R554" i="13"/>
  <c r="F554" i="13"/>
  <c r="T554" i="13"/>
  <c r="V554" i="13"/>
  <c r="W554" i="13" s="1"/>
  <c r="K554" i="13"/>
  <c r="P554" i="13" s="1"/>
  <c r="L554" i="13"/>
  <c r="M554" i="13"/>
  <c r="K545" i="13"/>
  <c r="P545" i="13" s="1"/>
  <c r="F545" i="13"/>
  <c r="N545" i="13"/>
  <c r="V545" i="13"/>
  <c r="W545" i="13" s="1"/>
  <c r="U545" i="13"/>
  <c r="O545" i="13"/>
  <c r="T545" i="13"/>
  <c r="L545" i="13"/>
  <c r="I514" i="13"/>
  <c r="S514" i="13"/>
  <c r="S495" i="13"/>
  <c r="I495" i="13"/>
  <c r="I494" i="13"/>
  <c r="S494" i="13"/>
  <c r="S458" i="13"/>
  <c r="I458" i="13"/>
  <c r="I457" i="13"/>
  <c r="S457" i="13"/>
  <c r="S354" i="13"/>
  <c r="I354" i="13"/>
  <c r="F734" i="13"/>
  <c r="N734" i="13"/>
  <c r="V734" i="13"/>
  <c r="W734" i="13" s="1"/>
  <c r="Q734" i="13"/>
  <c r="F726" i="13"/>
  <c r="N726" i="13"/>
  <c r="V726" i="13"/>
  <c r="W726" i="13" s="1"/>
  <c r="Q726" i="13"/>
  <c r="F718" i="13"/>
  <c r="N718" i="13"/>
  <c r="V718" i="13"/>
  <c r="W718" i="13" s="1"/>
  <c r="Q718" i="13"/>
  <c r="F710" i="13"/>
  <c r="N710" i="13"/>
  <c r="V710" i="13"/>
  <c r="W710" i="13" s="1"/>
  <c r="Q710" i="13"/>
  <c r="F702" i="13"/>
  <c r="N702" i="13"/>
  <c r="V702" i="13"/>
  <c r="W702" i="13" s="1"/>
  <c r="Q702" i="13"/>
  <c r="F694" i="13"/>
  <c r="N694" i="13"/>
  <c r="V694" i="13"/>
  <c r="W694" i="13" s="1"/>
  <c r="Q694" i="13"/>
  <c r="F686" i="13"/>
  <c r="N686" i="13"/>
  <c r="V686" i="13"/>
  <c r="W686" i="13" s="1"/>
  <c r="Q686" i="13"/>
  <c r="F668" i="13"/>
  <c r="N668" i="13"/>
  <c r="V668" i="13"/>
  <c r="W668" i="13" s="1"/>
  <c r="Q668" i="13"/>
  <c r="R662" i="13"/>
  <c r="F652" i="13"/>
  <c r="N652" i="13"/>
  <c r="V652" i="13"/>
  <c r="W652" i="13" s="1"/>
  <c r="Q652" i="13"/>
  <c r="R644" i="13"/>
  <c r="S643" i="13"/>
  <c r="I643" i="13"/>
  <c r="Q637" i="13"/>
  <c r="G630" i="13"/>
  <c r="O630" i="13"/>
  <c r="M630" i="13"/>
  <c r="V630" i="13"/>
  <c r="W630" i="13" s="1"/>
  <c r="G626" i="13"/>
  <c r="O626" i="13"/>
  <c r="Q626" i="13"/>
  <c r="K626" i="13"/>
  <c r="P626" i="13" s="1"/>
  <c r="T626" i="13"/>
  <c r="R613" i="13"/>
  <c r="R607" i="13"/>
  <c r="G600" i="13"/>
  <c r="O600" i="13"/>
  <c r="F600" i="13"/>
  <c r="K595" i="13"/>
  <c r="P595" i="13" s="1"/>
  <c r="F595" i="13"/>
  <c r="O595" i="13"/>
  <c r="R595" i="13"/>
  <c r="Q582" i="13"/>
  <c r="R578" i="13"/>
  <c r="K577" i="13"/>
  <c r="P577" i="13" s="1"/>
  <c r="R577" i="13"/>
  <c r="M577" i="13"/>
  <c r="V577" i="13"/>
  <c r="W577" i="13" s="1"/>
  <c r="T572" i="13"/>
  <c r="G570" i="13"/>
  <c r="O570" i="13"/>
  <c r="L570" i="13"/>
  <c r="U570" i="13"/>
  <c r="F570" i="13"/>
  <c r="T565" i="13"/>
  <c r="G564" i="13"/>
  <c r="O564" i="13"/>
  <c r="M564" i="13"/>
  <c r="V564" i="13"/>
  <c r="W564" i="13" s="1"/>
  <c r="Q564" i="13"/>
  <c r="T559" i="13"/>
  <c r="K557" i="13"/>
  <c r="P557" i="13" s="1"/>
  <c r="G557" i="13"/>
  <c r="T557" i="13"/>
  <c r="S543" i="13"/>
  <c r="I543" i="13"/>
  <c r="K539" i="13"/>
  <c r="P539" i="13" s="1"/>
  <c r="F539" i="13"/>
  <c r="N539" i="13"/>
  <c r="V539" i="13"/>
  <c r="W539" i="13" s="1"/>
  <c r="G539" i="13"/>
  <c r="Q539" i="13"/>
  <c r="U539" i="13"/>
  <c r="I536" i="13"/>
  <c r="S536" i="13"/>
  <c r="T534" i="13"/>
  <c r="U532" i="13"/>
  <c r="U526" i="13"/>
  <c r="V524" i="13"/>
  <c r="W524" i="13" s="1"/>
  <c r="G522" i="13"/>
  <c r="O522" i="13"/>
  <c r="R522" i="13"/>
  <c r="F522" i="13"/>
  <c r="T522" i="13"/>
  <c r="U522" i="13"/>
  <c r="U518" i="13"/>
  <c r="K509" i="13"/>
  <c r="P509" i="13" s="1"/>
  <c r="F509" i="13"/>
  <c r="N509" i="13"/>
  <c r="V509" i="13"/>
  <c r="W509" i="13" s="1"/>
  <c r="R509" i="13"/>
  <c r="L509" i="13"/>
  <c r="S505" i="13"/>
  <c r="I505" i="13"/>
  <c r="G496" i="13"/>
  <c r="O496" i="13"/>
  <c r="R496" i="13"/>
  <c r="T496" i="13"/>
  <c r="M496" i="13"/>
  <c r="L496" i="13"/>
  <c r="Q479" i="13"/>
  <c r="L479" i="13"/>
  <c r="U479" i="13"/>
  <c r="F479" i="13"/>
  <c r="O479" i="13"/>
  <c r="T479" i="13"/>
  <c r="R479" i="13"/>
  <c r="Q469" i="13"/>
  <c r="M469" i="13"/>
  <c r="V469" i="13"/>
  <c r="W469" i="13" s="1"/>
  <c r="F469" i="13"/>
  <c r="U469" i="13"/>
  <c r="L469" i="13"/>
  <c r="I446" i="13"/>
  <c r="S446" i="13"/>
  <c r="I443" i="13"/>
  <c r="S443" i="13"/>
  <c r="S418" i="13"/>
  <c r="I418" i="13"/>
  <c r="F389" i="13"/>
  <c r="N389" i="13"/>
  <c r="V389" i="13"/>
  <c r="W389" i="13" s="1"/>
  <c r="Q389" i="13"/>
  <c r="G389" i="13"/>
  <c r="R389" i="13"/>
  <c r="O389" i="13"/>
  <c r="T389" i="13"/>
  <c r="K389" i="13"/>
  <c r="P389" i="13" s="1"/>
  <c r="L389" i="13"/>
  <c r="M389" i="13"/>
  <c r="U389" i="13"/>
  <c r="F365" i="13"/>
  <c r="N365" i="13"/>
  <c r="V365" i="13"/>
  <c r="W365" i="13" s="1"/>
  <c r="Q365" i="13"/>
  <c r="L365" i="13"/>
  <c r="U365" i="13"/>
  <c r="K365" i="13"/>
  <c r="P365" i="13" s="1"/>
  <c r="O365" i="13"/>
  <c r="G365" i="13"/>
  <c r="M365" i="13"/>
  <c r="R365" i="13"/>
  <c r="T365" i="13"/>
  <c r="F307" i="13"/>
  <c r="N307" i="13"/>
  <c r="V307" i="13"/>
  <c r="W307" i="13" s="1"/>
  <c r="Q307" i="13"/>
  <c r="O307" i="13"/>
  <c r="K307" i="13"/>
  <c r="P307" i="13" s="1"/>
  <c r="U307" i="13"/>
  <c r="L307" i="13"/>
  <c r="G307" i="13"/>
  <c r="M307" i="13"/>
  <c r="R307" i="13"/>
  <c r="K273" i="13"/>
  <c r="P273" i="13" s="1"/>
  <c r="Q273" i="13"/>
  <c r="L273" i="13"/>
  <c r="U273" i="13"/>
  <c r="G273" i="13"/>
  <c r="R273" i="13"/>
  <c r="V273" i="13"/>
  <c r="W273" i="13" s="1"/>
  <c r="M273" i="13"/>
  <c r="F273" i="13"/>
  <c r="N273" i="13"/>
  <c r="O273" i="13"/>
  <c r="T273" i="13"/>
  <c r="F169" i="13"/>
  <c r="N169" i="13"/>
  <c r="V169" i="13"/>
  <c r="W169" i="13" s="1"/>
  <c r="Q169" i="13"/>
  <c r="T169" i="13"/>
  <c r="M169" i="13"/>
  <c r="O169" i="13"/>
  <c r="G169" i="13"/>
  <c r="R169" i="13"/>
  <c r="L169" i="13"/>
  <c r="K169" i="13"/>
  <c r="P169" i="13" s="1"/>
  <c r="U169" i="13"/>
  <c r="F662" i="13"/>
  <c r="N662" i="13"/>
  <c r="V662" i="13"/>
  <c r="W662" i="13" s="1"/>
  <c r="Q662" i="13"/>
  <c r="G650" i="13"/>
  <c r="O650" i="13"/>
  <c r="L650" i="13"/>
  <c r="U650" i="13"/>
  <c r="F650" i="13"/>
  <c r="G644" i="13"/>
  <c r="O644" i="13"/>
  <c r="M644" i="13"/>
  <c r="V644" i="13"/>
  <c r="W644" i="13" s="1"/>
  <c r="Q644" i="13"/>
  <c r="K637" i="13"/>
  <c r="P637" i="13" s="1"/>
  <c r="G637" i="13"/>
  <c r="T637" i="13"/>
  <c r="K631" i="13"/>
  <c r="P631" i="13" s="1"/>
  <c r="Q631" i="13"/>
  <c r="L631" i="13"/>
  <c r="U631" i="13"/>
  <c r="G620" i="13"/>
  <c r="O620" i="13"/>
  <c r="R620" i="13"/>
  <c r="L620" i="13"/>
  <c r="U620" i="13"/>
  <c r="K613" i="13"/>
  <c r="P613" i="13" s="1"/>
  <c r="L613" i="13"/>
  <c r="U613" i="13"/>
  <c r="F613" i="13"/>
  <c r="O613" i="13"/>
  <c r="K607" i="13"/>
  <c r="P607" i="13" s="1"/>
  <c r="M607" i="13"/>
  <c r="V607" i="13"/>
  <c r="W607" i="13" s="1"/>
  <c r="G607" i="13"/>
  <c r="S595" i="13"/>
  <c r="I595" i="13"/>
  <c r="G582" i="13"/>
  <c r="O582" i="13"/>
  <c r="M582" i="13"/>
  <c r="V582" i="13"/>
  <c r="W582" i="13" s="1"/>
  <c r="G578" i="13"/>
  <c r="O578" i="13"/>
  <c r="Q578" i="13"/>
  <c r="K578" i="13"/>
  <c r="P578" i="13" s="1"/>
  <c r="T578" i="13"/>
  <c r="R565" i="13"/>
  <c r="R559" i="13"/>
  <c r="K555" i="13"/>
  <c r="P555" i="13" s="1"/>
  <c r="F555" i="13"/>
  <c r="N555" i="13"/>
  <c r="V555" i="13"/>
  <c r="W555" i="13" s="1"/>
  <c r="G555" i="13"/>
  <c r="Q555" i="13"/>
  <c r="U555" i="13"/>
  <c r="I552" i="13"/>
  <c r="S552" i="13"/>
  <c r="Q528" i="13"/>
  <c r="T526" i="13"/>
  <c r="Q522" i="13"/>
  <c r="T518" i="13"/>
  <c r="G516" i="13"/>
  <c r="O516" i="13"/>
  <c r="R516" i="13"/>
  <c r="L516" i="13"/>
  <c r="V516" i="13"/>
  <c r="W516" i="13" s="1"/>
  <c r="F516" i="13"/>
  <c r="Q516" i="13"/>
  <c r="K513" i="13"/>
  <c r="P513" i="13" s="1"/>
  <c r="F513" i="13"/>
  <c r="N513" i="13"/>
  <c r="V513" i="13"/>
  <c r="W513" i="13" s="1"/>
  <c r="U513" i="13"/>
  <c r="O513" i="13"/>
  <c r="G513" i="13"/>
  <c r="R513" i="13"/>
  <c r="U511" i="13"/>
  <c r="S509" i="13"/>
  <c r="I509" i="13"/>
  <c r="K501" i="13"/>
  <c r="P501" i="13" s="1"/>
  <c r="F501" i="13"/>
  <c r="N501" i="13"/>
  <c r="V501" i="13"/>
  <c r="W501" i="13" s="1"/>
  <c r="M501" i="13"/>
  <c r="G501" i="13"/>
  <c r="Q501" i="13"/>
  <c r="S499" i="13"/>
  <c r="I499" i="13"/>
  <c r="K493" i="13"/>
  <c r="P493" i="13" s="1"/>
  <c r="F493" i="13"/>
  <c r="N493" i="13"/>
  <c r="V493" i="13"/>
  <c r="W493" i="13" s="1"/>
  <c r="R493" i="13"/>
  <c r="L493" i="13"/>
  <c r="U493" i="13"/>
  <c r="K491" i="13"/>
  <c r="P491" i="13" s="1"/>
  <c r="F491" i="13"/>
  <c r="N491" i="13"/>
  <c r="V491" i="13"/>
  <c r="W491" i="13" s="1"/>
  <c r="G491" i="13"/>
  <c r="Q491" i="13"/>
  <c r="U491" i="13"/>
  <c r="I488" i="13"/>
  <c r="S488" i="13"/>
  <c r="S486" i="13"/>
  <c r="R469" i="13"/>
  <c r="V459" i="13"/>
  <c r="W459" i="13" s="1"/>
  <c r="T453" i="13"/>
  <c r="S450" i="13"/>
  <c r="I450" i="13"/>
  <c r="Q437" i="13"/>
  <c r="M437" i="13"/>
  <c r="V437" i="13"/>
  <c r="W437" i="13" s="1"/>
  <c r="F437" i="13"/>
  <c r="U437" i="13"/>
  <c r="O437" i="13"/>
  <c r="G437" i="13"/>
  <c r="T437" i="13"/>
  <c r="Q429" i="13"/>
  <c r="M429" i="13"/>
  <c r="V429" i="13"/>
  <c r="W429" i="13" s="1"/>
  <c r="F429" i="13"/>
  <c r="G429" i="13"/>
  <c r="R429" i="13"/>
  <c r="U429" i="13"/>
  <c r="L429" i="13"/>
  <c r="S382" i="13"/>
  <c r="I382" i="13"/>
  <c r="I365" i="13"/>
  <c r="S365" i="13"/>
  <c r="I335" i="13"/>
  <c r="S335" i="13"/>
  <c r="I330" i="13"/>
  <c r="S330" i="13"/>
  <c r="S273" i="13"/>
  <c r="I273" i="13"/>
  <c r="G242" i="13"/>
  <c r="O242" i="13"/>
  <c r="F242" i="13"/>
  <c r="U242" i="13"/>
  <c r="N242" i="13"/>
  <c r="M242" i="13"/>
  <c r="K242" i="13"/>
  <c r="P242" i="13" s="1"/>
  <c r="Q242" i="13"/>
  <c r="L242" i="13"/>
  <c r="R242" i="13"/>
  <c r="T242" i="13"/>
  <c r="V242" i="13"/>
  <c r="W242" i="13" s="1"/>
  <c r="G230" i="13"/>
  <c r="O230" i="13"/>
  <c r="R230" i="13"/>
  <c r="L230" i="13"/>
  <c r="U230" i="13"/>
  <c r="T230" i="13"/>
  <c r="N230" i="13"/>
  <c r="F230" i="13"/>
  <c r="V230" i="13"/>
  <c r="W230" i="13" s="1"/>
  <c r="M230" i="13"/>
  <c r="Q230" i="13"/>
  <c r="S226" i="13"/>
  <c r="I226" i="13"/>
  <c r="G572" i="13"/>
  <c r="O572" i="13"/>
  <c r="R572" i="13"/>
  <c r="L572" i="13"/>
  <c r="U572" i="13"/>
  <c r="K565" i="13"/>
  <c r="P565" i="13" s="1"/>
  <c r="L565" i="13"/>
  <c r="U565" i="13"/>
  <c r="F565" i="13"/>
  <c r="O565" i="13"/>
  <c r="K559" i="13"/>
  <c r="P559" i="13" s="1"/>
  <c r="M559" i="13"/>
  <c r="V559" i="13"/>
  <c r="W559" i="13" s="1"/>
  <c r="G559" i="13"/>
  <c r="S537" i="13"/>
  <c r="I537" i="13"/>
  <c r="G534" i="13"/>
  <c r="O534" i="13"/>
  <c r="R534" i="13"/>
  <c r="M534" i="13"/>
  <c r="Q534" i="13"/>
  <c r="G532" i="13"/>
  <c r="O532" i="13"/>
  <c r="R532" i="13"/>
  <c r="L532" i="13"/>
  <c r="V532" i="13"/>
  <c r="W532" i="13" s="1"/>
  <c r="F532" i="13"/>
  <c r="G528" i="13"/>
  <c r="O528" i="13"/>
  <c r="R528" i="13"/>
  <c r="T528" i="13"/>
  <c r="M528" i="13"/>
  <c r="G526" i="13"/>
  <c r="O526" i="13"/>
  <c r="R526" i="13"/>
  <c r="L526" i="13"/>
  <c r="V526" i="13"/>
  <c r="W526" i="13" s="1"/>
  <c r="G524" i="13"/>
  <c r="O524" i="13"/>
  <c r="R524" i="13"/>
  <c r="Q524" i="13"/>
  <c r="K524" i="13"/>
  <c r="P524" i="13" s="1"/>
  <c r="U524" i="13"/>
  <c r="F524" i="13"/>
  <c r="G518" i="13"/>
  <c r="O518" i="13"/>
  <c r="R518" i="13"/>
  <c r="M518" i="13"/>
  <c r="Q518" i="13"/>
  <c r="N518" i="13"/>
  <c r="K511" i="13"/>
  <c r="P511" i="13" s="1"/>
  <c r="F511" i="13"/>
  <c r="N511" i="13"/>
  <c r="V511" i="13"/>
  <c r="W511" i="13" s="1"/>
  <c r="T511" i="13"/>
  <c r="M511" i="13"/>
  <c r="S501" i="13"/>
  <c r="I501" i="13"/>
  <c r="Q485" i="13"/>
  <c r="M485" i="13"/>
  <c r="V485" i="13"/>
  <c r="W485" i="13" s="1"/>
  <c r="F485" i="13"/>
  <c r="U485" i="13"/>
  <c r="N485" i="13"/>
  <c r="Q475" i="13"/>
  <c r="G475" i="13"/>
  <c r="K475" i="13"/>
  <c r="P475" i="13" s="1"/>
  <c r="T475" i="13"/>
  <c r="U475" i="13"/>
  <c r="M475" i="13"/>
  <c r="L475" i="13"/>
  <c r="Q471" i="13"/>
  <c r="L471" i="13"/>
  <c r="U471" i="13"/>
  <c r="F471" i="13"/>
  <c r="O471" i="13"/>
  <c r="T471" i="13"/>
  <c r="N471" i="13"/>
  <c r="Q459" i="13"/>
  <c r="G459" i="13"/>
  <c r="K459" i="13"/>
  <c r="P459" i="13" s="1"/>
  <c r="T459" i="13"/>
  <c r="U459" i="13"/>
  <c r="M459" i="13"/>
  <c r="Q453" i="13"/>
  <c r="M453" i="13"/>
  <c r="V453" i="13"/>
  <c r="W453" i="13" s="1"/>
  <c r="F453" i="13"/>
  <c r="U453" i="13"/>
  <c r="I441" i="13"/>
  <c r="S441" i="13"/>
  <c r="I413" i="13"/>
  <c r="S413" i="13"/>
  <c r="I377" i="13"/>
  <c r="S377" i="13"/>
  <c r="S368" i="13"/>
  <c r="I368" i="13"/>
  <c r="F337" i="13"/>
  <c r="N337" i="13"/>
  <c r="V337" i="13"/>
  <c r="W337" i="13" s="1"/>
  <c r="Q337" i="13"/>
  <c r="O337" i="13"/>
  <c r="K337" i="13"/>
  <c r="P337" i="13" s="1"/>
  <c r="L337" i="13"/>
  <c r="M337" i="13"/>
  <c r="R337" i="13"/>
  <c r="T337" i="13"/>
  <c r="U337" i="13"/>
  <c r="S326" i="13"/>
  <c r="I326" i="13"/>
  <c r="I296" i="13"/>
  <c r="S296" i="13"/>
  <c r="G236" i="13"/>
  <c r="O236" i="13"/>
  <c r="Q236" i="13"/>
  <c r="K236" i="13"/>
  <c r="P236" i="13" s="1"/>
  <c r="T236" i="13"/>
  <c r="F236" i="13"/>
  <c r="R236" i="13"/>
  <c r="L236" i="13"/>
  <c r="V236" i="13"/>
  <c r="W236" i="13" s="1"/>
  <c r="M236" i="13"/>
  <c r="N236" i="13"/>
  <c r="U236" i="13"/>
  <c r="L734" i="13"/>
  <c r="L726" i="13"/>
  <c r="L718" i="13"/>
  <c r="L710" i="13"/>
  <c r="L702" i="13"/>
  <c r="L694" i="13"/>
  <c r="L686" i="13"/>
  <c r="L668" i="13"/>
  <c r="F666" i="13"/>
  <c r="N666" i="13"/>
  <c r="V666" i="13"/>
  <c r="W666" i="13" s="1"/>
  <c r="Q666" i="13"/>
  <c r="M662" i="13"/>
  <c r="L652" i="13"/>
  <c r="N650" i="13"/>
  <c r="K645" i="13"/>
  <c r="P645" i="13" s="1"/>
  <c r="L645" i="13"/>
  <c r="U645" i="13"/>
  <c r="F645" i="13"/>
  <c r="O645" i="13"/>
  <c r="L644" i="13"/>
  <c r="K639" i="13"/>
  <c r="P639" i="13" s="1"/>
  <c r="M639" i="13"/>
  <c r="V639" i="13"/>
  <c r="W639" i="13" s="1"/>
  <c r="G639" i="13"/>
  <c r="M637" i="13"/>
  <c r="I635" i="13"/>
  <c r="M631" i="13"/>
  <c r="U630" i="13"/>
  <c r="K630" i="13"/>
  <c r="P630" i="13" s="1"/>
  <c r="S627" i="13"/>
  <c r="I627" i="13"/>
  <c r="L626" i="13"/>
  <c r="N620" i="13"/>
  <c r="I617" i="13"/>
  <c r="G614" i="13"/>
  <c r="O614" i="13"/>
  <c r="M614" i="13"/>
  <c r="V614" i="13"/>
  <c r="W614" i="13" s="1"/>
  <c r="N613" i="13"/>
  <c r="G610" i="13"/>
  <c r="O610" i="13"/>
  <c r="Q610" i="13"/>
  <c r="K610" i="13"/>
  <c r="P610" i="13" s="1"/>
  <c r="T610" i="13"/>
  <c r="N607" i="13"/>
  <c r="L600" i="13"/>
  <c r="I599" i="13"/>
  <c r="M595" i="13"/>
  <c r="G584" i="13"/>
  <c r="O584" i="13"/>
  <c r="F584" i="13"/>
  <c r="L582" i="13"/>
  <c r="K579" i="13"/>
  <c r="P579" i="13" s="1"/>
  <c r="F579" i="13"/>
  <c r="O579" i="13"/>
  <c r="R579" i="13"/>
  <c r="M578" i="13"/>
  <c r="M570" i="13"/>
  <c r="K564" i="13"/>
  <c r="P564" i="13" s="1"/>
  <c r="K561" i="13"/>
  <c r="P561" i="13" s="1"/>
  <c r="R561" i="13"/>
  <c r="M561" i="13"/>
  <c r="V561" i="13"/>
  <c r="W561" i="13" s="1"/>
  <c r="O559" i="13"/>
  <c r="L557" i="13"/>
  <c r="O555" i="13"/>
  <c r="S553" i="13"/>
  <c r="I553" i="13"/>
  <c r="G550" i="13"/>
  <c r="O550" i="13"/>
  <c r="R550" i="13"/>
  <c r="M550" i="13"/>
  <c r="Q550" i="13"/>
  <c r="G548" i="13"/>
  <c r="O548" i="13"/>
  <c r="R548" i="13"/>
  <c r="L548" i="13"/>
  <c r="V548" i="13"/>
  <c r="W548" i="13" s="1"/>
  <c r="F548" i="13"/>
  <c r="G544" i="13"/>
  <c r="O544" i="13"/>
  <c r="R544" i="13"/>
  <c r="T544" i="13"/>
  <c r="M544" i="13"/>
  <c r="G542" i="13"/>
  <c r="O542" i="13"/>
  <c r="R542" i="13"/>
  <c r="L542" i="13"/>
  <c r="V542" i="13"/>
  <c r="W542" i="13" s="1"/>
  <c r="M539" i="13"/>
  <c r="N534" i="13"/>
  <c r="Q532" i="13"/>
  <c r="N528" i="13"/>
  <c r="I526" i="13"/>
  <c r="S526" i="13"/>
  <c r="M522" i="13"/>
  <c r="I520" i="13"/>
  <c r="S520" i="13"/>
  <c r="N516" i="13"/>
  <c r="Q511" i="13"/>
  <c r="S511" i="13"/>
  <c r="I511" i="13"/>
  <c r="O509" i="13"/>
  <c r="G506" i="13"/>
  <c r="O506" i="13"/>
  <c r="R506" i="13"/>
  <c r="F506" i="13"/>
  <c r="T506" i="13"/>
  <c r="K496" i="13"/>
  <c r="P496" i="13" s="1"/>
  <c r="K495" i="13"/>
  <c r="P495" i="13" s="1"/>
  <c r="F495" i="13"/>
  <c r="N495" i="13"/>
  <c r="V495" i="13"/>
  <c r="W495" i="13" s="1"/>
  <c r="T495" i="13"/>
  <c r="M495" i="13"/>
  <c r="S489" i="13"/>
  <c r="I489" i="13"/>
  <c r="R485" i="13"/>
  <c r="M479" i="13"/>
  <c r="N469" i="13"/>
  <c r="R459" i="13"/>
  <c r="Q455" i="13"/>
  <c r="L455" i="13"/>
  <c r="U455" i="13"/>
  <c r="F455" i="13"/>
  <c r="O455" i="13"/>
  <c r="T455" i="13"/>
  <c r="K455" i="13"/>
  <c r="P455" i="13" s="1"/>
  <c r="O453" i="13"/>
  <c r="Q427" i="13"/>
  <c r="G427" i="13"/>
  <c r="K427" i="13"/>
  <c r="P427" i="13" s="1"/>
  <c r="T427" i="13"/>
  <c r="U427" i="13"/>
  <c r="V427" i="13"/>
  <c r="W427" i="13" s="1"/>
  <c r="M427" i="13"/>
  <c r="R427" i="13"/>
  <c r="F427" i="13"/>
  <c r="Q421" i="13"/>
  <c r="M421" i="13"/>
  <c r="V421" i="13"/>
  <c r="W421" i="13" s="1"/>
  <c r="F421" i="13"/>
  <c r="G421" i="13"/>
  <c r="R421" i="13"/>
  <c r="U421" i="13"/>
  <c r="L421" i="13"/>
  <c r="O421" i="13"/>
  <c r="I400" i="13"/>
  <c r="S400" i="13"/>
  <c r="G284" i="13"/>
  <c r="O284" i="13"/>
  <c r="Q284" i="13"/>
  <c r="K284" i="13"/>
  <c r="P284" i="13" s="1"/>
  <c r="T284" i="13"/>
  <c r="F284" i="13"/>
  <c r="R284" i="13"/>
  <c r="M284" i="13"/>
  <c r="L284" i="13"/>
  <c r="N284" i="13"/>
  <c r="U284" i="13"/>
  <c r="I405" i="13"/>
  <c r="S405" i="13"/>
  <c r="F399" i="13"/>
  <c r="N399" i="13"/>
  <c r="V399" i="13"/>
  <c r="W399" i="13" s="1"/>
  <c r="Q399" i="13"/>
  <c r="G399" i="13"/>
  <c r="R399" i="13"/>
  <c r="T399" i="13"/>
  <c r="K399" i="13"/>
  <c r="P399" i="13" s="1"/>
  <c r="L399" i="13"/>
  <c r="O399" i="13"/>
  <c r="K297" i="13"/>
  <c r="P297" i="13" s="1"/>
  <c r="M297" i="13"/>
  <c r="V297" i="13"/>
  <c r="W297" i="13" s="1"/>
  <c r="G297" i="13"/>
  <c r="F297" i="13"/>
  <c r="R297" i="13"/>
  <c r="L297" i="13"/>
  <c r="O297" i="13"/>
  <c r="N297" i="13"/>
  <c r="Q297" i="13"/>
  <c r="T297" i="13"/>
  <c r="K279" i="13"/>
  <c r="P279" i="13" s="1"/>
  <c r="G279" i="13"/>
  <c r="T279" i="13"/>
  <c r="L279" i="13"/>
  <c r="R279" i="13"/>
  <c r="V279" i="13"/>
  <c r="W279" i="13" s="1"/>
  <c r="M279" i="13"/>
  <c r="F279" i="13"/>
  <c r="N279" i="13"/>
  <c r="K251" i="13"/>
  <c r="P251" i="13" s="1"/>
  <c r="R251" i="13"/>
  <c r="M251" i="13"/>
  <c r="V251" i="13"/>
  <c r="W251" i="13" s="1"/>
  <c r="F251" i="13"/>
  <c r="U251" i="13"/>
  <c r="O251" i="13"/>
  <c r="N251" i="13"/>
  <c r="Q251" i="13"/>
  <c r="G251" i="13"/>
  <c r="L251" i="13"/>
  <c r="T251" i="13"/>
  <c r="K237" i="13"/>
  <c r="P237" i="13" s="1"/>
  <c r="F237" i="13"/>
  <c r="O237" i="13"/>
  <c r="R237" i="13"/>
  <c r="V237" i="13"/>
  <c r="W237" i="13" s="1"/>
  <c r="Q237" i="13"/>
  <c r="L237" i="13"/>
  <c r="T237" i="13"/>
  <c r="U237" i="13"/>
  <c r="G237" i="13"/>
  <c r="M237" i="13"/>
  <c r="N237" i="13"/>
  <c r="I171" i="13"/>
  <c r="S171" i="13"/>
  <c r="I510" i="13"/>
  <c r="S510" i="13"/>
  <c r="G508" i="13"/>
  <c r="O508" i="13"/>
  <c r="R508" i="13"/>
  <c r="Q508" i="13"/>
  <c r="K508" i="13"/>
  <c r="P508" i="13" s="1"/>
  <c r="U508" i="13"/>
  <c r="K503" i="13"/>
  <c r="P503" i="13" s="1"/>
  <c r="F503" i="13"/>
  <c r="N503" i="13"/>
  <c r="V503" i="13"/>
  <c r="W503" i="13" s="1"/>
  <c r="O503" i="13"/>
  <c r="R503" i="13"/>
  <c r="K497" i="13"/>
  <c r="P497" i="13" s="1"/>
  <c r="F497" i="13"/>
  <c r="N497" i="13"/>
  <c r="V497" i="13"/>
  <c r="W497" i="13" s="1"/>
  <c r="U497" i="13"/>
  <c r="O497" i="13"/>
  <c r="G490" i="13"/>
  <c r="O490" i="13"/>
  <c r="R490" i="13"/>
  <c r="F490" i="13"/>
  <c r="T490" i="13"/>
  <c r="Q443" i="13"/>
  <c r="G443" i="13"/>
  <c r="K443" i="13"/>
  <c r="P443" i="13" s="1"/>
  <c r="T443" i="13"/>
  <c r="U443" i="13"/>
  <c r="M443" i="13"/>
  <c r="I399" i="13"/>
  <c r="S399" i="13"/>
  <c r="S395" i="13"/>
  <c r="F385" i="13"/>
  <c r="N385" i="13"/>
  <c r="V385" i="13"/>
  <c r="W385" i="13" s="1"/>
  <c r="Q385" i="13"/>
  <c r="O385" i="13"/>
  <c r="G385" i="13"/>
  <c r="T385" i="13"/>
  <c r="K385" i="13"/>
  <c r="P385" i="13" s="1"/>
  <c r="L385" i="13"/>
  <c r="M385" i="13"/>
  <c r="I371" i="13"/>
  <c r="S371" i="13"/>
  <c r="I329" i="13"/>
  <c r="S329" i="13"/>
  <c r="F309" i="13"/>
  <c r="N309" i="13"/>
  <c r="V309" i="13"/>
  <c r="W309" i="13" s="1"/>
  <c r="Q309" i="13"/>
  <c r="K309" i="13"/>
  <c r="P309" i="13" s="1"/>
  <c r="U309" i="13"/>
  <c r="G309" i="13"/>
  <c r="R309" i="13"/>
  <c r="L309" i="13"/>
  <c r="M309" i="13"/>
  <c r="T309" i="13"/>
  <c r="I301" i="13"/>
  <c r="S301" i="13"/>
  <c r="G292" i="13"/>
  <c r="O292" i="13"/>
  <c r="L292" i="13"/>
  <c r="U292" i="13"/>
  <c r="F292" i="13"/>
  <c r="M292" i="13"/>
  <c r="T292" i="13"/>
  <c r="N292" i="13"/>
  <c r="Q292" i="13"/>
  <c r="K292" i="13"/>
  <c r="P292" i="13" s="1"/>
  <c r="R292" i="13"/>
  <c r="S279" i="13"/>
  <c r="I279" i="13"/>
  <c r="I180" i="13"/>
  <c r="S180" i="13"/>
  <c r="F177" i="13"/>
  <c r="N177" i="13"/>
  <c r="V177" i="13"/>
  <c r="W177" i="13" s="1"/>
  <c r="Q177" i="13"/>
  <c r="O177" i="13"/>
  <c r="T177" i="13"/>
  <c r="U177" i="13"/>
  <c r="L177" i="13"/>
  <c r="R177" i="13"/>
  <c r="G177" i="13"/>
  <c r="K177" i="13"/>
  <c r="P177" i="13" s="1"/>
  <c r="M177" i="13"/>
  <c r="F369" i="13"/>
  <c r="N369" i="13"/>
  <c r="V369" i="13"/>
  <c r="W369" i="13" s="1"/>
  <c r="Q369" i="13"/>
  <c r="O369" i="13"/>
  <c r="T369" i="13"/>
  <c r="U369" i="13"/>
  <c r="L369" i="13"/>
  <c r="G369" i="13"/>
  <c r="K369" i="13"/>
  <c r="P369" i="13" s="1"/>
  <c r="F349" i="13"/>
  <c r="N349" i="13"/>
  <c r="V349" i="13"/>
  <c r="W349" i="13" s="1"/>
  <c r="Q349" i="13"/>
  <c r="L349" i="13"/>
  <c r="K349" i="13"/>
  <c r="P349" i="13" s="1"/>
  <c r="M349" i="13"/>
  <c r="O349" i="13"/>
  <c r="R349" i="13"/>
  <c r="T349" i="13"/>
  <c r="F341" i="13"/>
  <c r="N341" i="13"/>
  <c r="V341" i="13"/>
  <c r="W341" i="13" s="1"/>
  <c r="Q341" i="13"/>
  <c r="G341" i="13"/>
  <c r="R341" i="13"/>
  <c r="T341" i="13"/>
  <c r="U341" i="13"/>
  <c r="L341" i="13"/>
  <c r="K341" i="13"/>
  <c r="P341" i="13" s="1"/>
  <c r="M341" i="13"/>
  <c r="I320" i="13"/>
  <c r="S320" i="13"/>
  <c r="I311" i="13"/>
  <c r="S311" i="13"/>
  <c r="F303" i="13"/>
  <c r="N303" i="13"/>
  <c r="V303" i="13"/>
  <c r="W303" i="13" s="1"/>
  <c r="Q303" i="13"/>
  <c r="L303" i="13"/>
  <c r="U303" i="13"/>
  <c r="M303" i="13"/>
  <c r="G303" i="13"/>
  <c r="K303" i="13"/>
  <c r="P303" i="13" s="1"/>
  <c r="G268" i="13"/>
  <c r="O268" i="13"/>
  <c r="Q268" i="13"/>
  <c r="K268" i="13"/>
  <c r="P268" i="13" s="1"/>
  <c r="T268" i="13"/>
  <c r="N268" i="13"/>
  <c r="F268" i="13"/>
  <c r="M268" i="13"/>
  <c r="L268" i="13"/>
  <c r="R268" i="13"/>
  <c r="U268" i="13"/>
  <c r="K221" i="13"/>
  <c r="P221" i="13" s="1"/>
  <c r="F221" i="13"/>
  <c r="O221" i="13"/>
  <c r="R221" i="13"/>
  <c r="N221" i="13"/>
  <c r="U221" i="13"/>
  <c r="Q221" i="13"/>
  <c r="L221" i="13"/>
  <c r="T221" i="13"/>
  <c r="M221" i="13"/>
  <c r="V221" i="13"/>
  <c r="W221" i="13" s="1"/>
  <c r="Q445" i="13"/>
  <c r="M445" i="13"/>
  <c r="V445" i="13"/>
  <c r="W445" i="13" s="1"/>
  <c r="F445" i="13"/>
  <c r="U445" i="13"/>
  <c r="Q439" i="13"/>
  <c r="L439" i="13"/>
  <c r="U439" i="13"/>
  <c r="F439" i="13"/>
  <c r="O439" i="13"/>
  <c r="T439" i="13"/>
  <c r="U399" i="13"/>
  <c r="I397" i="13"/>
  <c r="S397" i="13"/>
  <c r="F393" i="13"/>
  <c r="N393" i="13"/>
  <c r="V393" i="13"/>
  <c r="W393" i="13" s="1"/>
  <c r="Q393" i="13"/>
  <c r="T393" i="13"/>
  <c r="K393" i="13"/>
  <c r="P393" i="13" s="1"/>
  <c r="L393" i="13"/>
  <c r="O393" i="13"/>
  <c r="G393" i="13"/>
  <c r="M393" i="13"/>
  <c r="I386" i="13"/>
  <c r="S386" i="13"/>
  <c r="I303" i="13"/>
  <c r="S303" i="13"/>
  <c r="I298" i="13"/>
  <c r="S298" i="13"/>
  <c r="G294" i="13"/>
  <c r="O294" i="13"/>
  <c r="R294" i="13"/>
  <c r="L294" i="13"/>
  <c r="U294" i="13"/>
  <c r="K294" i="13"/>
  <c r="P294" i="13" s="1"/>
  <c r="F294" i="13"/>
  <c r="V294" i="13"/>
  <c r="W294" i="13" s="1"/>
  <c r="M294" i="13"/>
  <c r="N294" i="13"/>
  <c r="Q294" i="13"/>
  <c r="U279" i="13"/>
  <c r="G252" i="13"/>
  <c r="O252" i="13"/>
  <c r="Q252" i="13"/>
  <c r="K252" i="13"/>
  <c r="P252" i="13" s="1"/>
  <c r="T252" i="13"/>
  <c r="M252" i="13"/>
  <c r="N252" i="13"/>
  <c r="L252" i="13"/>
  <c r="U252" i="13"/>
  <c r="R252" i="13"/>
  <c r="V252" i="13"/>
  <c r="W252" i="13" s="1"/>
  <c r="K225" i="13"/>
  <c r="P225" i="13" s="1"/>
  <c r="Q225" i="13"/>
  <c r="L225" i="13"/>
  <c r="U225" i="13"/>
  <c r="F225" i="13"/>
  <c r="M225" i="13"/>
  <c r="G225" i="13"/>
  <c r="T225" i="13"/>
  <c r="R225" i="13"/>
  <c r="V225" i="13"/>
  <c r="W225" i="13" s="1"/>
  <c r="N225" i="13"/>
  <c r="O225" i="13"/>
  <c r="S176" i="13"/>
  <c r="I176" i="13"/>
  <c r="Q649" i="13"/>
  <c r="G640" i="13"/>
  <c r="O640" i="13"/>
  <c r="Q633" i="13"/>
  <c r="G624" i="13"/>
  <c r="O624" i="13"/>
  <c r="Q617" i="13"/>
  <c r="G608" i="13"/>
  <c r="O608" i="13"/>
  <c r="Q601" i="13"/>
  <c r="G592" i="13"/>
  <c r="O592" i="13"/>
  <c r="Q585" i="13"/>
  <c r="G576" i="13"/>
  <c r="O576" i="13"/>
  <c r="Q569" i="13"/>
  <c r="G560" i="13"/>
  <c r="O560" i="13"/>
  <c r="K547" i="13"/>
  <c r="P547" i="13" s="1"/>
  <c r="F547" i="13"/>
  <c r="N547" i="13"/>
  <c r="V547" i="13"/>
  <c r="W547" i="13" s="1"/>
  <c r="G546" i="13"/>
  <c r="O546" i="13"/>
  <c r="R546" i="13"/>
  <c r="K531" i="13"/>
  <c r="P531" i="13" s="1"/>
  <c r="F531" i="13"/>
  <c r="N531" i="13"/>
  <c r="V531" i="13"/>
  <c r="W531" i="13" s="1"/>
  <c r="G530" i="13"/>
  <c r="O530" i="13"/>
  <c r="R530" i="13"/>
  <c r="K515" i="13"/>
  <c r="P515" i="13" s="1"/>
  <c r="F515" i="13"/>
  <c r="N515" i="13"/>
  <c r="V515" i="13"/>
  <c r="W515" i="13" s="1"/>
  <c r="G514" i="13"/>
  <c r="O514" i="13"/>
  <c r="R514" i="13"/>
  <c r="K499" i="13"/>
  <c r="P499" i="13" s="1"/>
  <c r="F499" i="13"/>
  <c r="N499" i="13"/>
  <c r="V499" i="13"/>
  <c r="W499" i="13" s="1"/>
  <c r="G498" i="13"/>
  <c r="O498" i="13"/>
  <c r="R498" i="13"/>
  <c r="F409" i="13"/>
  <c r="N409" i="13"/>
  <c r="V409" i="13"/>
  <c r="W409" i="13" s="1"/>
  <c r="Q409" i="13"/>
  <c r="G409" i="13"/>
  <c r="R409" i="13"/>
  <c r="K409" i="13"/>
  <c r="P409" i="13" s="1"/>
  <c r="U409" i="13"/>
  <c r="F407" i="13"/>
  <c r="N407" i="13"/>
  <c r="V407" i="13"/>
  <c r="W407" i="13" s="1"/>
  <c r="Q407" i="13"/>
  <c r="K407" i="13"/>
  <c r="P407" i="13" s="1"/>
  <c r="U407" i="13"/>
  <c r="O407" i="13"/>
  <c r="F397" i="13"/>
  <c r="N397" i="13"/>
  <c r="V397" i="13"/>
  <c r="W397" i="13" s="1"/>
  <c r="Q397" i="13"/>
  <c r="L397" i="13"/>
  <c r="G397" i="13"/>
  <c r="T397" i="13"/>
  <c r="K397" i="13"/>
  <c r="P397" i="13" s="1"/>
  <c r="F367" i="13"/>
  <c r="N367" i="13"/>
  <c r="V367" i="13"/>
  <c r="W367" i="13" s="1"/>
  <c r="Q367" i="13"/>
  <c r="U367" i="13"/>
  <c r="K367" i="13"/>
  <c r="P367" i="13" s="1"/>
  <c r="M367" i="13"/>
  <c r="F343" i="13"/>
  <c r="N343" i="13"/>
  <c r="V343" i="13"/>
  <c r="W343" i="13" s="1"/>
  <c r="Q343" i="13"/>
  <c r="M343" i="13"/>
  <c r="G343" i="13"/>
  <c r="T343" i="13"/>
  <c r="K343" i="13"/>
  <c r="P343" i="13" s="1"/>
  <c r="F313" i="13"/>
  <c r="N313" i="13"/>
  <c r="V313" i="13"/>
  <c r="W313" i="13" s="1"/>
  <c r="Q313" i="13"/>
  <c r="M313" i="13"/>
  <c r="T313" i="13"/>
  <c r="O313" i="13"/>
  <c r="G313" i="13"/>
  <c r="F305" i="13"/>
  <c r="N305" i="13"/>
  <c r="V305" i="13"/>
  <c r="W305" i="13" s="1"/>
  <c r="Q305" i="13"/>
  <c r="O305" i="13"/>
  <c r="K305" i="13"/>
  <c r="P305" i="13" s="1"/>
  <c r="L305" i="13"/>
  <c r="K271" i="13"/>
  <c r="P271" i="13" s="1"/>
  <c r="L271" i="13"/>
  <c r="U271" i="13"/>
  <c r="F271" i="13"/>
  <c r="O271" i="13"/>
  <c r="T271" i="13"/>
  <c r="M271" i="13"/>
  <c r="G256" i="13"/>
  <c r="O256" i="13"/>
  <c r="M256" i="13"/>
  <c r="V256" i="13"/>
  <c r="W256" i="13" s="1"/>
  <c r="L256" i="13"/>
  <c r="R256" i="13"/>
  <c r="F256" i="13"/>
  <c r="Q256" i="13"/>
  <c r="T256" i="13"/>
  <c r="K231" i="13"/>
  <c r="P231" i="13" s="1"/>
  <c r="G231" i="13"/>
  <c r="T231" i="13"/>
  <c r="L231" i="13"/>
  <c r="F231" i="13"/>
  <c r="Q231" i="13"/>
  <c r="O231" i="13"/>
  <c r="R231" i="13"/>
  <c r="U231" i="13"/>
  <c r="V231" i="13"/>
  <c r="W231" i="13" s="1"/>
  <c r="L146" i="13"/>
  <c r="T146" i="13"/>
  <c r="Q146" i="13"/>
  <c r="K146" i="13"/>
  <c r="P146" i="13" s="1"/>
  <c r="U146" i="13"/>
  <c r="F146" i="13"/>
  <c r="G146" i="13"/>
  <c r="R146" i="13"/>
  <c r="V146" i="13"/>
  <c r="W146" i="13" s="1"/>
  <c r="O146" i="13"/>
  <c r="N146" i="13"/>
  <c r="Q143" i="13"/>
  <c r="K143" i="13"/>
  <c r="P143" i="13" s="1"/>
  <c r="T143" i="13"/>
  <c r="L143" i="13"/>
  <c r="F143" i="13"/>
  <c r="O143" i="13"/>
  <c r="G143" i="13"/>
  <c r="U143" i="13"/>
  <c r="V143" i="13"/>
  <c r="W143" i="13" s="1"/>
  <c r="M143" i="13"/>
  <c r="N143" i="13"/>
  <c r="R143" i="13"/>
  <c r="Q78" i="13"/>
  <c r="L78" i="13"/>
  <c r="T78" i="13"/>
  <c r="R78" i="13"/>
  <c r="K78" i="13"/>
  <c r="P78" i="13" s="1"/>
  <c r="V78" i="13"/>
  <c r="W78" i="13" s="1"/>
  <c r="N78" i="13"/>
  <c r="G78" i="13"/>
  <c r="O78" i="13"/>
  <c r="S75" i="13"/>
  <c r="I75" i="13"/>
  <c r="F391" i="13"/>
  <c r="N391" i="13"/>
  <c r="V391" i="13"/>
  <c r="W391" i="13" s="1"/>
  <c r="Q391" i="13"/>
  <c r="M391" i="13"/>
  <c r="O391" i="13"/>
  <c r="G391" i="13"/>
  <c r="I367" i="13"/>
  <c r="S367" i="13"/>
  <c r="F355" i="13"/>
  <c r="N355" i="13"/>
  <c r="V355" i="13"/>
  <c r="W355" i="13" s="1"/>
  <c r="Q355" i="13"/>
  <c r="K355" i="13"/>
  <c r="P355" i="13" s="1"/>
  <c r="U355" i="13"/>
  <c r="G355" i="13"/>
  <c r="T355" i="13"/>
  <c r="L355" i="13"/>
  <c r="I343" i="13"/>
  <c r="S343" i="13"/>
  <c r="F339" i="13"/>
  <c r="N339" i="13"/>
  <c r="V339" i="13"/>
  <c r="W339" i="13" s="1"/>
  <c r="Q339" i="13"/>
  <c r="K339" i="13"/>
  <c r="P339" i="13" s="1"/>
  <c r="U339" i="13"/>
  <c r="T339" i="13"/>
  <c r="M339" i="13"/>
  <c r="K289" i="13"/>
  <c r="P289" i="13" s="1"/>
  <c r="Q289" i="13"/>
  <c r="L289" i="13"/>
  <c r="U289" i="13"/>
  <c r="G289" i="13"/>
  <c r="R289" i="13"/>
  <c r="N289" i="13"/>
  <c r="O289" i="13"/>
  <c r="F289" i="13"/>
  <c r="V289" i="13"/>
  <c r="W289" i="13" s="1"/>
  <c r="G260" i="13"/>
  <c r="O260" i="13"/>
  <c r="L260" i="13"/>
  <c r="U260" i="13"/>
  <c r="F260" i="13"/>
  <c r="T260" i="13"/>
  <c r="N260" i="13"/>
  <c r="R260" i="13"/>
  <c r="K260" i="13"/>
  <c r="P260" i="13" s="1"/>
  <c r="M260" i="13"/>
  <c r="I147" i="13"/>
  <c r="S147" i="13"/>
  <c r="I64" i="13"/>
  <c r="S64" i="13"/>
  <c r="I34" i="13"/>
  <c r="S34" i="13"/>
  <c r="Q431" i="13"/>
  <c r="L431" i="13"/>
  <c r="U431" i="13"/>
  <c r="F431" i="13"/>
  <c r="O431" i="13"/>
  <c r="Q423" i="13"/>
  <c r="L423" i="13"/>
  <c r="U423" i="13"/>
  <c r="F423" i="13"/>
  <c r="O423" i="13"/>
  <c r="Q415" i="13"/>
  <c r="L415" i="13"/>
  <c r="U415" i="13"/>
  <c r="F415" i="13"/>
  <c r="O415" i="13"/>
  <c r="F411" i="13"/>
  <c r="N411" i="13"/>
  <c r="V411" i="13"/>
  <c r="W411" i="13" s="1"/>
  <c r="Q411" i="13"/>
  <c r="M411" i="13"/>
  <c r="G411" i="13"/>
  <c r="R411" i="13"/>
  <c r="F403" i="13"/>
  <c r="N403" i="13"/>
  <c r="V403" i="13"/>
  <c r="W403" i="13" s="1"/>
  <c r="Q403" i="13"/>
  <c r="K403" i="13"/>
  <c r="P403" i="13" s="1"/>
  <c r="U403" i="13"/>
  <c r="O403" i="13"/>
  <c r="G403" i="13"/>
  <c r="U391" i="13"/>
  <c r="F383" i="13"/>
  <c r="N383" i="13"/>
  <c r="V383" i="13"/>
  <c r="W383" i="13" s="1"/>
  <c r="Q383" i="13"/>
  <c r="T383" i="13"/>
  <c r="U383" i="13"/>
  <c r="L383" i="13"/>
  <c r="I355" i="13"/>
  <c r="S355" i="13"/>
  <c r="F351" i="13"/>
  <c r="N351" i="13"/>
  <c r="V351" i="13"/>
  <c r="W351" i="13" s="1"/>
  <c r="Q351" i="13"/>
  <c r="K351" i="13"/>
  <c r="P351" i="13" s="1"/>
  <c r="L351" i="13"/>
  <c r="O351" i="13"/>
  <c r="R339" i="13"/>
  <c r="F327" i="13"/>
  <c r="N327" i="13"/>
  <c r="V327" i="13"/>
  <c r="W327" i="13" s="1"/>
  <c r="Q327" i="13"/>
  <c r="M327" i="13"/>
  <c r="T327" i="13"/>
  <c r="U327" i="13"/>
  <c r="L327" i="13"/>
  <c r="F323" i="13"/>
  <c r="N323" i="13"/>
  <c r="V323" i="13"/>
  <c r="W323" i="13" s="1"/>
  <c r="Q323" i="13"/>
  <c r="K323" i="13"/>
  <c r="P323" i="13" s="1"/>
  <c r="U323" i="13"/>
  <c r="L323" i="13"/>
  <c r="O323" i="13"/>
  <c r="S318" i="13"/>
  <c r="I318" i="13"/>
  <c r="S290" i="13"/>
  <c r="I290" i="13"/>
  <c r="I260" i="13"/>
  <c r="S260" i="13"/>
  <c r="G246" i="13"/>
  <c r="O246" i="13"/>
  <c r="R246" i="13"/>
  <c r="L246" i="13"/>
  <c r="U246" i="13"/>
  <c r="V246" i="13"/>
  <c r="W246" i="13" s="1"/>
  <c r="Q246" i="13"/>
  <c r="K246" i="13"/>
  <c r="P246" i="13" s="1"/>
  <c r="T246" i="13"/>
  <c r="F246" i="13"/>
  <c r="I232" i="13"/>
  <c r="S232" i="13"/>
  <c r="K21" i="13"/>
  <c r="P21" i="13" s="1"/>
  <c r="F21" i="13"/>
  <c r="O21" i="13"/>
  <c r="L21" i="13"/>
  <c r="U21" i="13"/>
  <c r="T21" i="13"/>
  <c r="M21" i="13"/>
  <c r="Q21" i="13"/>
  <c r="N21" i="13"/>
  <c r="R21" i="13"/>
  <c r="V21" i="13"/>
  <c r="W21" i="13" s="1"/>
  <c r="G21" i="13"/>
  <c r="G638" i="13"/>
  <c r="O638" i="13"/>
  <c r="G622" i="13"/>
  <c r="O622" i="13"/>
  <c r="G606" i="13"/>
  <c r="O606" i="13"/>
  <c r="G590" i="13"/>
  <c r="O590" i="13"/>
  <c r="G574" i="13"/>
  <c r="O574" i="13"/>
  <c r="G558" i="13"/>
  <c r="O558" i="13"/>
  <c r="K553" i="13"/>
  <c r="P553" i="13" s="1"/>
  <c r="F553" i="13"/>
  <c r="N553" i="13"/>
  <c r="V553" i="13"/>
  <c r="W553" i="13" s="1"/>
  <c r="G552" i="13"/>
  <c r="O552" i="13"/>
  <c r="R552" i="13"/>
  <c r="K537" i="13"/>
  <c r="P537" i="13" s="1"/>
  <c r="F537" i="13"/>
  <c r="N537" i="13"/>
  <c r="V537" i="13"/>
  <c r="W537" i="13" s="1"/>
  <c r="G536" i="13"/>
  <c r="O536" i="13"/>
  <c r="R536" i="13"/>
  <c r="K521" i="13"/>
  <c r="P521" i="13" s="1"/>
  <c r="F521" i="13"/>
  <c r="N521" i="13"/>
  <c r="V521" i="13"/>
  <c r="W521" i="13" s="1"/>
  <c r="G520" i="13"/>
  <c r="O520" i="13"/>
  <c r="R520" i="13"/>
  <c r="K505" i="13"/>
  <c r="P505" i="13" s="1"/>
  <c r="F505" i="13"/>
  <c r="N505" i="13"/>
  <c r="V505" i="13"/>
  <c r="W505" i="13" s="1"/>
  <c r="G504" i="13"/>
  <c r="O504" i="13"/>
  <c r="R504" i="13"/>
  <c r="K489" i="13"/>
  <c r="P489" i="13" s="1"/>
  <c r="F489" i="13"/>
  <c r="N489" i="13"/>
  <c r="V489" i="13"/>
  <c r="W489" i="13" s="1"/>
  <c r="G488" i="13"/>
  <c r="O488" i="13"/>
  <c r="R488" i="13"/>
  <c r="F413" i="13"/>
  <c r="Q413" i="13"/>
  <c r="M413" i="13"/>
  <c r="V413" i="13"/>
  <c r="W413" i="13" s="1"/>
  <c r="O409" i="13"/>
  <c r="M407" i="13"/>
  <c r="T391" i="13"/>
  <c r="I383" i="13"/>
  <c r="S383" i="13"/>
  <c r="F361" i="13"/>
  <c r="N361" i="13"/>
  <c r="V361" i="13"/>
  <c r="W361" i="13" s="1"/>
  <c r="Q361" i="13"/>
  <c r="T361" i="13"/>
  <c r="M361" i="13"/>
  <c r="O361" i="13"/>
  <c r="G361" i="13"/>
  <c r="R361" i="13"/>
  <c r="I359" i="13"/>
  <c r="S359" i="13"/>
  <c r="I358" i="13"/>
  <c r="S358" i="13"/>
  <c r="R355" i="13"/>
  <c r="T351" i="13"/>
  <c r="R327" i="13"/>
  <c r="G300" i="13"/>
  <c r="O300" i="13"/>
  <c r="Q300" i="13"/>
  <c r="K300" i="13"/>
  <c r="P300" i="13" s="1"/>
  <c r="T300" i="13"/>
  <c r="M300" i="13"/>
  <c r="U300" i="13"/>
  <c r="L300" i="13"/>
  <c r="N300" i="13"/>
  <c r="R300" i="13"/>
  <c r="G288" i="13"/>
  <c r="O288" i="13"/>
  <c r="M288" i="13"/>
  <c r="V288" i="13"/>
  <c r="W288" i="13" s="1"/>
  <c r="F288" i="13"/>
  <c r="Q288" i="13"/>
  <c r="L288" i="13"/>
  <c r="U288" i="13"/>
  <c r="N288" i="13"/>
  <c r="K287" i="13"/>
  <c r="P287" i="13" s="1"/>
  <c r="L287" i="13"/>
  <c r="U287" i="13"/>
  <c r="F287" i="13"/>
  <c r="O287" i="13"/>
  <c r="N287" i="13"/>
  <c r="Q287" i="13"/>
  <c r="G287" i="13"/>
  <c r="T287" i="13"/>
  <c r="I282" i="13"/>
  <c r="S282" i="13"/>
  <c r="G274" i="13"/>
  <c r="O274" i="13"/>
  <c r="F274" i="13"/>
  <c r="M274" i="13"/>
  <c r="U274" i="13"/>
  <c r="N274" i="13"/>
  <c r="Q274" i="13"/>
  <c r="T274" i="13"/>
  <c r="G254" i="13"/>
  <c r="O254" i="13"/>
  <c r="M254" i="13"/>
  <c r="V254" i="13"/>
  <c r="W254" i="13" s="1"/>
  <c r="Q254" i="13"/>
  <c r="L254" i="13"/>
  <c r="N254" i="13"/>
  <c r="U254" i="13"/>
  <c r="R254" i="13"/>
  <c r="F254" i="13"/>
  <c r="T254" i="13"/>
  <c r="Q205" i="13"/>
  <c r="M205" i="13"/>
  <c r="V205" i="13"/>
  <c r="W205" i="13" s="1"/>
  <c r="T205" i="13"/>
  <c r="K205" i="13"/>
  <c r="P205" i="13" s="1"/>
  <c r="U205" i="13"/>
  <c r="N205" i="13"/>
  <c r="F205" i="13"/>
  <c r="G205" i="13"/>
  <c r="O205" i="13"/>
  <c r="R205" i="13"/>
  <c r="L205" i="13"/>
  <c r="F175" i="13"/>
  <c r="N175" i="13"/>
  <c r="V175" i="13"/>
  <c r="W175" i="13" s="1"/>
  <c r="Q175" i="13"/>
  <c r="U175" i="13"/>
  <c r="K175" i="13"/>
  <c r="P175" i="13" s="1"/>
  <c r="M175" i="13"/>
  <c r="R175" i="13"/>
  <c r="O175" i="13"/>
  <c r="G175" i="13"/>
  <c r="L175" i="13"/>
  <c r="Q127" i="13"/>
  <c r="K127" i="13"/>
  <c r="P127" i="13" s="1"/>
  <c r="T127" i="13"/>
  <c r="M127" i="13"/>
  <c r="G127" i="13"/>
  <c r="R127" i="13"/>
  <c r="F127" i="13"/>
  <c r="U127" i="13"/>
  <c r="V127" i="13"/>
  <c r="W127" i="13" s="1"/>
  <c r="L127" i="13"/>
  <c r="N127" i="13"/>
  <c r="O127" i="13"/>
  <c r="L52" i="13"/>
  <c r="T52" i="13"/>
  <c r="Q52" i="13"/>
  <c r="U52" i="13"/>
  <c r="N52" i="13"/>
  <c r="F52" i="13"/>
  <c r="R52" i="13"/>
  <c r="G52" i="13"/>
  <c r="K52" i="13"/>
  <c r="P52" i="13" s="1"/>
  <c r="O52" i="13"/>
  <c r="M52" i="13"/>
  <c r="F405" i="13"/>
  <c r="N405" i="13"/>
  <c r="V405" i="13"/>
  <c r="W405" i="13" s="1"/>
  <c r="Q405" i="13"/>
  <c r="G405" i="13"/>
  <c r="R405" i="13"/>
  <c r="S403" i="13"/>
  <c r="S391" i="13"/>
  <c r="F377" i="13"/>
  <c r="N377" i="13"/>
  <c r="V377" i="13"/>
  <c r="W377" i="13" s="1"/>
  <c r="Q377" i="13"/>
  <c r="T377" i="13"/>
  <c r="I351" i="13"/>
  <c r="S351" i="13"/>
  <c r="S347" i="13"/>
  <c r="F335" i="13"/>
  <c r="N335" i="13"/>
  <c r="V335" i="13"/>
  <c r="W335" i="13" s="1"/>
  <c r="Q335" i="13"/>
  <c r="F333" i="13"/>
  <c r="N333" i="13"/>
  <c r="V333" i="13"/>
  <c r="W333" i="13" s="1"/>
  <c r="Q333" i="13"/>
  <c r="L333" i="13"/>
  <c r="F321" i="13"/>
  <c r="N321" i="13"/>
  <c r="V321" i="13"/>
  <c r="W321" i="13" s="1"/>
  <c r="Q321" i="13"/>
  <c r="O321" i="13"/>
  <c r="F311" i="13"/>
  <c r="N311" i="13"/>
  <c r="V311" i="13"/>
  <c r="W311" i="13" s="1"/>
  <c r="Q311" i="13"/>
  <c r="G311" i="13"/>
  <c r="R311" i="13"/>
  <c r="M311" i="13"/>
  <c r="G278" i="13"/>
  <c r="O278" i="13"/>
  <c r="R278" i="13"/>
  <c r="L278" i="13"/>
  <c r="U278" i="13"/>
  <c r="T278" i="13"/>
  <c r="K263" i="13"/>
  <c r="P263" i="13" s="1"/>
  <c r="G263" i="13"/>
  <c r="T263" i="13"/>
  <c r="N263" i="13"/>
  <c r="U263" i="13"/>
  <c r="O263" i="13"/>
  <c r="S252" i="13"/>
  <c r="I252" i="13"/>
  <c r="K247" i="13"/>
  <c r="P247" i="13" s="1"/>
  <c r="G247" i="13"/>
  <c r="T247" i="13"/>
  <c r="R247" i="13"/>
  <c r="M247" i="13"/>
  <c r="F247" i="13"/>
  <c r="U247" i="13"/>
  <c r="K241" i="13"/>
  <c r="P241" i="13" s="1"/>
  <c r="Q241" i="13"/>
  <c r="L241" i="13"/>
  <c r="U241" i="13"/>
  <c r="G241" i="13"/>
  <c r="R241" i="13"/>
  <c r="M241" i="13"/>
  <c r="K223" i="13"/>
  <c r="P223" i="13" s="1"/>
  <c r="L223" i="13"/>
  <c r="U223" i="13"/>
  <c r="F223" i="13"/>
  <c r="O223" i="13"/>
  <c r="T223" i="13"/>
  <c r="N223" i="13"/>
  <c r="Q223" i="13"/>
  <c r="G214" i="13"/>
  <c r="O214" i="13"/>
  <c r="R214" i="13"/>
  <c r="L214" i="13"/>
  <c r="U214" i="13"/>
  <c r="K214" i="13"/>
  <c r="P214" i="13" s="1"/>
  <c r="M214" i="13"/>
  <c r="F214" i="13"/>
  <c r="T214" i="13"/>
  <c r="V214" i="13"/>
  <c r="W214" i="13" s="1"/>
  <c r="N214" i="13"/>
  <c r="Q193" i="13"/>
  <c r="R193" i="13"/>
  <c r="T193" i="13"/>
  <c r="K193" i="13"/>
  <c r="P193" i="13" s="1"/>
  <c r="U193" i="13"/>
  <c r="M193" i="13"/>
  <c r="N193" i="13"/>
  <c r="O193" i="13"/>
  <c r="L193" i="13"/>
  <c r="F193" i="13"/>
  <c r="I166" i="13"/>
  <c r="S166" i="13"/>
  <c r="S145" i="13"/>
  <c r="I145" i="13"/>
  <c r="L40" i="13"/>
  <c r="T40" i="13"/>
  <c r="Q40" i="13"/>
  <c r="M40" i="13"/>
  <c r="F40" i="13"/>
  <c r="K40" i="13"/>
  <c r="P40" i="13" s="1"/>
  <c r="O40" i="13"/>
  <c r="G40" i="13"/>
  <c r="N40" i="13"/>
  <c r="U40" i="13"/>
  <c r="R40" i="13"/>
  <c r="F387" i="13"/>
  <c r="N387" i="13"/>
  <c r="V387" i="13"/>
  <c r="W387" i="13" s="1"/>
  <c r="Q387" i="13"/>
  <c r="K387" i="13"/>
  <c r="P387" i="13" s="1"/>
  <c r="U387" i="13"/>
  <c r="F375" i="13"/>
  <c r="N375" i="13"/>
  <c r="V375" i="13"/>
  <c r="W375" i="13" s="1"/>
  <c r="Q375" i="13"/>
  <c r="M375" i="13"/>
  <c r="F373" i="13"/>
  <c r="N373" i="13"/>
  <c r="V373" i="13"/>
  <c r="W373" i="13" s="1"/>
  <c r="Q373" i="13"/>
  <c r="G373" i="13"/>
  <c r="R373" i="13"/>
  <c r="F345" i="13"/>
  <c r="N345" i="13"/>
  <c r="V345" i="13"/>
  <c r="W345" i="13" s="1"/>
  <c r="Q345" i="13"/>
  <c r="T345" i="13"/>
  <c r="I319" i="13"/>
  <c r="S319" i="13"/>
  <c r="K281" i="13"/>
  <c r="P281" i="13" s="1"/>
  <c r="M281" i="13"/>
  <c r="V281" i="13"/>
  <c r="W281" i="13" s="1"/>
  <c r="G281" i="13"/>
  <c r="O281" i="13"/>
  <c r="K267" i="13"/>
  <c r="P267" i="13" s="1"/>
  <c r="R267" i="13"/>
  <c r="M267" i="13"/>
  <c r="V267" i="13"/>
  <c r="W267" i="13" s="1"/>
  <c r="L267" i="13"/>
  <c r="O267" i="13"/>
  <c r="G240" i="13"/>
  <c r="O240" i="13"/>
  <c r="M240" i="13"/>
  <c r="V240" i="13"/>
  <c r="W240" i="13" s="1"/>
  <c r="F240" i="13"/>
  <c r="Q240" i="13"/>
  <c r="K240" i="13"/>
  <c r="P240" i="13" s="1"/>
  <c r="U240" i="13"/>
  <c r="N240" i="13"/>
  <c r="G212" i="13"/>
  <c r="O212" i="13"/>
  <c r="L212" i="13"/>
  <c r="U212" i="13"/>
  <c r="F212" i="13"/>
  <c r="T212" i="13"/>
  <c r="V212" i="13"/>
  <c r="W212" i="13" s="1"/>
  <c r="Q212" i="13"/>
  <c r="N212" i="13"/>
  <c r="S111" i="13"/>
  <c r="I111" i="13"/>
  <c r="S485" i="13"/>
  <c r="S477" i="13"/>
  <c r="S469" i="13"/>
  <c r="S461" i="13"/>
  <c r="S453" i="13"/>
  <c r="S445" i="13"/>
  <c r="S437" i="13"/>
  <c r="S429" i="13"/>
  <c r="S421" i="13"/>
  <c r="M405" i="13"/>
  <c r="F401" i="13"/>
  <c r="N401" i="13"/>
  <c r="V401" i="13"/>
  <c r="W401" i="13" s="1"/>
  <c r="Q401" i="13"/>
  <c r="O401" i="13"/>
  <c r="I398" i="13"/>
  <c r="L377" i="13"/>
  <c r="F371" i="13"/>
  <c r="N371" i="13"/>
  <c r="V371" i="13"/>
  <c r="W371" i="13" s="1"/>
  <c r="Q371" i="13"/>
  <c r="K371" i="13"/>
  <c r="P371" i="13" s="1"/>
  <c r="U371" i="13"/>
  <c r="F359" i="13"/>
  <c r="N359" i="13"/>
  <c r="V359" i="13"/>
  <c r="W359" i="13" s="1"/>
  <c r="Q359" i="13"/>
  <c r="M359" i="13"/>
  <c r="F357" i="13"/>
  <c r="N357" i="13"/>
  <c r="V357" i="13"/>
  <c r="W357" i="13" s="1"/>
  <c r="Q357" i="13"/>
  <c r="G357" i="13"/>
  <c r="R357" i="13"/>
  <c r="O345" i="13"/>
  <c r="L335" i="13"/>
  <c r="M333" i="13"/>
  <c r="F329" i="13"/>
  <c r="N329" i="13"/>
  <c r="V329" i="13"/>
  <c r="W329" i="13" s="1"/>
  <c r="Q329" i="13"/>
  <c r="T329" i="13"/>
  <c r="L321" i="13"/>
  <c r="O311" i="13"/>
  <c r="K299" i="13"/>
  <c r="P299" i="13" s="1"/>
  <c r="R299" i="13"/>
  <c r="M299" i="13"/>
  <c r="V299" i="13"/>
  <c r="W299" i="13" s="1"/>
  <c r="G299" i="13"/>
  <c r="Q299" i="13"/>
  <c r="I291" i="13"/>
  <c r="Q281" i="13"/>
  <c r="M278" i="13"/>
  <c r="K269" i="13"/>
  <c r="P269" i="13" s="1"/>
  <c r="F269" i="13"/>
  <c r="O269" i="13"/>
  <c r="R269" i="13"/>
  <c r="G269" i="13"/>
  <c r="T269" i="13"/>
  <c r="M269" i="13"/>
  <c r="V269" i="13"/>
  <c r="W269" i="13" s="1"/>
  <c r="M263" i="13"/>
  <c r="N247" i="13"/>
  <c r="G244" i="13"/>
  <c r="O244" i="13"/>
  <c r="L244" i="13"/>
  <c r="U244" i="13"/>
  <c r="F244" i="13"/>
  <c r="M244" i="13"/>
  <c r="R244" i="13"/>
  <c r="N241" i="13"/>
  <c r="K233" i="13"/>
  <c r="P233" i="13" s="1"/>
  <c r="M233" i="13"/>
  <c r="V233" i="13"/>
  <c r="W233" i="13" s="1"/>
  <c r="G233" i="13"/>
  <c r="O233" i="13"/>
  <c r="U233" i="13"/>
  <c r="L233" i="13"/>
  <c r="N233" i="13"/>
  <c r="S230" i="13"/>
  <c r="R223" i="13"/>
  <c r="F395" i="13"/>
  <c r="N395" i="13"/>
  <c r="V395" i="13"/>
  <c r="W395" i="13" s="1"/>
  <c r="Q395" i="13"/>
  <c r="F379" i="13"/>
  <c r="N379" i="13"/>
  <c r="V379" i="13"/>
  <c r="W379" i="13" s="1"/>
  <c r="Q379" i="13"/>
  <c r="F363" i="13"/>
  <c r="N363" i="13"/>
  <c r="V363" i="13"/>
  <c r="W363" i="13" s="1"/>
  <c r="Q363" i="13"/>
  <c r="F347" i="13"/>
  <c r="N347" i="13"/>
  <c r="V347" i="13"/>
  <c r="W347" i="13" s="1"/>
  <c r="Q347" i="13"/>
  <c r="F331" i="13"/>
  <c r="N331" i="13"/>
  <c r="V331" i="13"/>
  <c r="W331" i="13" s="1"/>
  <c r="Q331" i="13"/>
  <c r="F315" i="13"/>
  <c r="N315" i="13"/>
  <c r="V315" i="13"/>
  <c r="W315" i="13" s="1"/>
  <c r="Q315" i="13"/>
  <c r="G290" i="13"/>
  <c r="O290" i="13"/>
  <c r="F290" i="13"/>
  <c r="K285" i="13"/>
  <c r="P285" i="13" s="1"/>
  <c r="F285" i="13"/>
  <c r="O285" i="13"/>
  <c r="R285" i="13"/>
  <c r="K265" i="13"/>
  <c r="P265" i="13" s="1"/>
  <c r="M265" i="13"/>
  <c r="V265" i="13"/>
  <c r="W265" i="13" s="1"/>
  <c r="G265" i="13"/>
  <c r="F265" i="13"/>
  <c r="R265" i="13"/>
  <c r="L265" i="13"/>
  <c r="S253" i="13"/>
  <c r="I253" i="13"/>
  <c r="G238" i="13"/>
  <c r="O238" i="13"/>
  <c r="M238" i="13"/>
  <c r="V238" i="13"/>
  <c r="W238" i="13" s="1"/>
  <c r="Q238" i="13"/>
  <c r="K238" i="13"/>
  <c r="P238" i="13" s="1"/>
  <c r="F238" i="13"/>
  <c r="R238" i="13"/>
  <c r="I223" i="13"/>
  <c r="I207" i="13"/>
  <c r="S207" i="13"/>
  <c r="I199" i="13"/>
  <c r="S199" i="13"/>
  <c r="I167" i="13"/>
  <c r="S167" i="13"/>
  <c r="F159" i="13"/>
  <c r="N159" i="13"/>
  <c r="V159" i="13"/>
  <c r="W159" i="13" s="1"/>
  <c r="Q159" i="13"/>
  <c r="K159" i="13"/>
  <c r="P159" i="13" s="1"/>
  <c r="L159" i="13"/>
  <c r="O159" i="13"/>
  <c r="M159" i="13"/>
  <c r="G159" i="13"/>
  <c r="F151" i="13"/>
  <c r="N151" i="13"/>
  <c r="V151" i="13"/>
  <c r="W151" i="13" s="1"/>
  <c r="Q151" i="13"/>
  <c r="M151" i="13"/>
  <c r="G151" i="13"/>
  <c r="T151" i="13"/>
  <c r="K151" i="13"/>
  <c r="P151" i="13" s="1"/>
  <c r="L151" i="13"/>
  <c r="U151" i="13"/>
  <c r="G121" i="13"/>
  <c r="O121" i="13"/>
  <c r="Q121" i="13"/>
  <c r="M121" i="13"/>
  <c r="T121" i="13"/>
  <c r="K121" i="13"/>
  <c r="P121" i="13" s="1"/>
  <c r="N121" i="13"/>
  <c r="U121" i="13"/>
  <c r="I66" i="13"/>
  <c r="S66" i="13"/>
  <c r="S221" i="13"/>
  <c r="I221" i="13"/>
  <c r="I214" i="13"/>
  <c r="S214" i="13"/>
  <c r="F157" i="13"/>
  <c r="N157" i="13"/>
  <c r="V157" i="13"/>
  <c r="W157" i="13" s="1"/>
  <c r="Q157" i="13"/>
  <c r="L157" i="13"/>
  <c r="K157" i="13"/>
  <c r="P157" i="13" s="1"/>
  <c r="M157" i="13"/>
  <c r="G157" i="13"/>
  <c r="L134" i="13"/>
  <c r="T134" i="13"/>
  <c r="F134" i="13"/>
  <c r="O134" i="13"/>
  <c r="R134" i="13"/>
  <c r="M134" i="13"/>
  <c r="G134" i="13"/>
  <c r="Q134" i="13"/>
  <c r="V134" i="13"/>
  <c r="W134" i="13" s="1"/>
  <c r="K134" i="13"/>
  <c r="P134" i="13" s="1"/>
  <c r="U134" i="13"/>
  <c r="L130" i="13"/>
  <c r="T130" i="13"/>
  <c r="Q130" i="13"/>
  <c r="K130" i="13"/>
  <c r="P130" i="13" s="1"/>
  <c r="U130" i="13"/>
  <c r="F130" i="13"/>
  <c r="V130" i="13"/>
  <c r="W130" i="13" s="1"/>
  <c r="G130" i="13"/>
  <c r="N130" i="13"/>
  <c r="O130" i="13"/>
  <c r="Q98" i="13"/>
  <c r="L98" i="13"/>
  <c r="T98" i="13"/>
  <c r="R98" i="13"/>
  <c r="K98" i="13"/>
  <c r="P98" i="13" s="1"/>
  <c r="V98" i="13"/>
  <c r="W98" i="13" s="1"/>
  <c r="N98" i="13"/>
  <c r="M98" i="13"/>
  <c r="F98" i="13"/>
  <c r="U98" i="13"/>
  <c r="S95" i="13"/>
  <c r="I95" i="13"/>
  <c r="F317" i="13"/>
  <c r="N317" i="13"/>
  <c r="V317" i="13"/>
  <c r="W317" i="13" s="1"/>
  <c r="Q317" i="13"/>
  <c r="F301" i="13"/>
  <c r="N301" i="13"/>
  <c r="V301" i="13"/>
  <c r="W301" i="13" s="1"/>
  <c r="Q301" i="13"/>
  <c r="K283" i="13"/>
  <c r="P283" i="13" s="1"/>
  <c r="R283" i="13"/>
  <c r="M283" i="13"/>
  <c r="V283" i="13"/>
  <c r="W283" i="13" s="1"/>
  <c r="G276" i="13"/>
  <c r="O276" i="13"/>
  <c r="L276" i="13"/>
  <c r="U276" i="13"/>
  <c r="F276" i="13"/>
  <c r="G270" i="13"/>
  <c r="O270" i="13"/>
  <c r="M270" i="13"/>
  <c r="V270" i="13"/>
  <c r="W270" i="13" s="1"/>
  <c r="Q270" i="13"/>
  <c r="S245" i="13"/>
  <c r="I245" i="13"/>
  <c r="K239" i="13"/>
  <c r="P239" i="13" s="1"/>
  <c r="L239" i="13"/>
  <c r="U239" i="13"/>
  <c r="F239" i="13"/>
  <c r="O239" i="13"/>
  <c r="V239" i="13"/>
  <c r="W239" i="13" s="1"/>
  <c r="G226" i="13"/>
  <c r="O226" i="13"/>
  <c r="F226" i="13"/>
  <c r="M226" i="13"/>
  <c r="T226" i="13"/>
  <c r="K219" i="13"/>
  <c r="P219" i="13" s="1"/>
  <c r="R219" i="13"/>
  <c r="M219" i="13"/>
  <c r="V219" i="13"/>
  <c r="W219" i="13" s="1"/>
  <c r="T219" i="13"/>
  <c r="N219" i="13"/>
  <c r="I218" i="13"/>
  <c r="S218" i="13"/>
  <c r="I202" i="13"/>
  <c r="S202" i="13"/>
  <c r="F189" i="13"/>
  <c r="N189" i="13"/>
  <c r="Q189" i="13"/>
  <c r="L189" i="13"/>
  <c r="V189" i="13"/>
  <c r="W189" i="13" s="1"/>
  <c r="T189" i="13"/>
  <c r="U189" i="13"/>
  <c r="M189" i="13"/>
  <c r="R189" i="13"/>
  <c r="F173" i="13"/>
  <c r="N173" i="13"/>
  <c r="V173" i="13"/>
  <c r="W173" i="13" s="1"/>
  <c r="Q173" i="13"/>
  <c r="L173" i="13"/>
  <c r="U173" i="13"/>
  <c r="K173" i="13"/>
  <c r="P173" i="13" s="1"/>
  <c r="O173" i="13"/>
  <c r="R173" i="13"/>
  <c r="I163" i="13"/>
  <c r="S163" i="13"/>
  <c r="R159" i="13"/>
  <c r="U157" i="13"/>
  <c r="F147" i="13"/>
  <c r="N147" i="13"/>
  <c r="V147" i="13"/>
  <c r="W147" i="13" s="1"/>
  <c r="Q147" i="13"/>
  <c r="K147" i="13"/>
  <c r="P147" i="13" s="1"/>
  <c r="U147" i="13"/>
  <c r="T147" i="13"/>
  <c r="M147" i="13"/>
  <c r="L147" i="13"/>
  <c r="O147" i="13"/>
  <c r="G147" i="13"/>
  <c r="I137" i="13"/>
  <c r="I131" i="13"/>
  <c r="S131" i="13"/>
  <c r="F115" i="13"/>
  <c r="N115" i="13"/>
  <c r="G115" i="13"/>
  <c r="O115" i="13"/>
  <c r="R115" i="13"/>
  <c r="V115" i="13"/>
  <c r="W115" i="13" s="1"/>
  <c r="M115" i="13"/>
  <c r="K115" i="13"/>
  <c r="P115" i="13" s="1"/>
  <c r="L115" i="13"/>
  <c r="Q115" i="13"/>
  <c r="Q74" i="13"/>
  <c r="L74" i="13"/>
  <c r="T74" i="13"/>
  <c r="R74" i="13"/>
  <c r="K74" i="13"/>
  <c r="P74" i="13" s="1"/>
  <c r="V74" i="13"/>
  <c r="W74" i="13" s="1"/>
  <c r="M74" i="13"/>
  <c r="F74" i="13"/>
  <c r="O74" i="13"/>
  <c r="G74" i="13"/>
  <c r="U74" i="13"/>
  <c r="I263" i="13"/>
  <c r="G262" i="13"/>
  <c r="O262" i="13"/>
  <c r="R262" i="13"/>
  <c r="L262" i="13"/>
  <c r="U262" i="13"/>
  <c r="V258" i="13"/>
  <c r="W258" i="13" s="1"/>
  <c r="K255" i="13"/>
  <c r="P255" i="13" s="1"/>
  <c r="L255" i="13"/>
  <c r="U255" i="13"/>
  <c r="F255" i="13"/>
  <c r="O255" i="13"/>
  <c r="K249" i="13"/>
  <c r="P249" i="13" s="1"/>
  <c r="M249" i="13"/>
  <c r="V249" i="13"/>
  <c r="W249" i="13" s="1"/>
  <c r="G249" i="13"/>
  <c r="I239" i="13"/>
  <c r="S237" i="13"/>
  <c r="I237" i="13"/>
  <c r="G224" i="13"/>
  <c r="O224" i="13"/>
  <c r="M224" i="13"/>
  <c r="V224" i="13"/>
  <c r="W224" i="13" s="1"/>
  <c r="G220" i="13"/>
  <c r="O220" i="13"/>
  <c r="Q220" i="13"/>
  <c r="K220" i="13"/>
  <c r="P220" i="13" s="1"/>
  <c r="T220" i="13"/>
  <c r="K209" i="13"/>
  <c r="P209" i="13" s="1"/>
  <c r="L197" i="13"/>
  <c r="I194" i="13"/>
  <c r="S194" i="13"/>
  <c r="I175" i="13"/>
  <c r="S175" i="13"/>
  <c r="F163" i="13"/>
  <c r="N163" i="13"/>
  <c r="V163" i="13"/>
  <c r="W163" i="13" s="1"/>
  <c r="Q163" i="13"/>
  <c r="K163" i="13"/>
  <c r="P163" i="13" s="1"/>
  <c r="U163" i="13"/>
  <c r="G163" i="13"/>
  <c r="T163" i="13"/>
  <c r="L163" i="13"/>
  <c r="I151" i="13"/>
  <c r="S151" i="13"/>
  <c r="I141" i="13"/>
  <c r="S141" i="13"/>
  <c r="I139" i="13"/>
  <c r="L116" i="13"/>
  <c r="T116" i="13"/>
  <c r="K116" i="13"/>
  <c r="P116" i="13" s="1"/>
  <c r="U116" i="13"/>
  <c r="M116" i="13"/>
  <c r="V116" i="13"/>
  <c r="W116" i="13" s="1"/>
  <c r="F116" i="13"/>
  <c r="O116" i="13"/>
  <c r="G116" i="13"/>
  <c r="N116" i="13"/>
  <c r="I115" i="13"/>
  <c r="S115" i="13"/>
  <c r="L50" i="13"/>
  <c r="T50" i="13"/>
  <c r="Q50" i="13"/>
  <c r="N50" i="13"/>
  <c r="G50" i="13"/>
  <c r="R50" i="13"/>
  <c r="F50" i="13"/>
  <c r="U50" i="13"/>
  <c r="V50" i="13"/>
  <c r="W50" i="13" s="1"/>
  <c r="K50" i="13"/>
  <c r="P50" i="13" s="1"/>
  <c r="O50" i="13"/>
  <c r="K17" i="13"/>
  <c r="P17" i="13" s="1"/>
  <c r="M17" i="13"/>
  <c r="V17" i="13"/>
  <c r="W17" i="13" s="1"/>
  <c r="R17" i="13"/>
  <c r="O17" i="13"/>
  <c r="G17" i="13"/>
  <c r="T17" i="13"/>
  <c r="L17" i="13"/>
  <c r="N17" i="13"/>
  <c r="Q17" i="13"/>
  <c r="U17" i="13"/>
  <c r="G258" i="13"/>
  <c r="O258" i="13"/>
  <c r="F258" i="13"/>
  <c r="K253" i="13"/>
  <c r="P253" i="13" s="1"/>
  <c r="F253" i="13"/>
  <c r="O253" i="13"/>
  <c r="R253" i="13"/>
  <c r="K235" i="13"/>
  <c r="P235" i="13" s="1"/>
  <c r="R235" i="13"/>
  <c r="M235" i="13"/>
  <c r="V235" i="13"/>
  <c r="W235" i="13" s="1"/>
  <c r="G228" i="13"/>
  <c r="O228" i="13"/>
  <c r="L228" i="13"/>
  <c r="U228" i="13"/>
  <c r="F228" i="13"/>
  <c r="G222" i="13"/>
  <c r="O222" i="13"/>
  <c r="M222" i="13"/>
  <c r="V222" i="13"/>
  <c r="W222" i="13" s="1"/>
  <c r="Q222" i="13"/>
  <c r="K215" i="13"/>
  <c r="P215" i="13" s="1"/>
  <c r="G215" i="13"/>
  <c r="T215" i="13"/>
  <c r="K211" i="13"/>
  <c r="P211" i="13" s="1"/>
  <c r="N211" i="13"/>
  <c r="G211" i="13"/>
  <c r="Q211" i="13"/>
  <c r="Q201" i="13"/>
  <c r="R201" i="13"/>
  <c r="T201" i="13"/>
  <c r="K201" i="13"/>
  <c r="P201" i="13" s="1"/>
  <c r="U201" i="13"/>
  <c r="M201" i="13"/>
  <c r="I165" i="13"/>
  <c r="S165" i="13"/>
  <c r="F149" i="13"/>
  <c r="N149" i="13"/>
  <c r="V149" i="13"/>
  <c r="W149" i="13" s="1"/>
  <c r="Q149" i="13"/>
  <c r="G149" i="13"/>
  <c r="R149" i="13"/>
  <c r="T149" i="13"/>
  <c r="U149" i="13"/>
  <c r="L149" i="13"/>
  <c r="L118" i="13"/>
  <c r="T118" i="13"/>
  <c r="F118" i="13"/>
  <c r="O118" i="13"/>
  <c r="G118" i="13"/>
  <c r="R118" i="13"/>
  <c r="V118" i="13"/>
  <c r="W118" i="13" s="1"/>
  <c r="M118" i="13"/>
  <c r="N118" i="13"/>
  <c r="Q110" i="13"/>
  <c r="L110" i="13"/>
  <c r="T110" i="13"/>
  <c r="R110" i="13"/>
  <c r="K110" i="13"/>
  <c r="P110" i="13" s="1"/>
  <c r="V110" i="13"/>
  <c r="W110" i="13" s="1"/>
  <c r="N110" i="13"/>
  <c r="G110" i="13"/>
  <c r="M110" i="13"/>
  <c r="S25" i="13"/>
  <c r="I25" i="13"/>
  <c r="Q209" i="13"/>
  <c r="R209" i="13"/>
  <c r="T209" i="13"/>
  <c r="M209" i="13"/>
  <c r="Q197" i="13"/>
  <c r="M197" i="13"/>
  <c r="V197" i="13"/>
  <c r="W197" i="13" s="1"/>
  <c r="T197" i="13"/>
  <c r="K197" i="13"/>
  <c r="P197" i="13" s="1"/>
  <c r="U197" i="13"/>
  <c r="N197" i="13"/>
  <c r="I179" i="13"/>
  <c r="S179" i="13"/>
  <c r="F161" i="13"/>
  <c r="N161" i="13"/>
  <c r="V161" i="13"/>
  <c r="W161" i="13" s="1"/>
  <c r="Q161" i="13"/>
  <c r="O161" i="13"/>
  <c r="U161" i="13"/>
  <c r="K161" i="13"/>
  <c r="P161" i="13" s="1"/>
  <c r="M161" i="13"/>
  <c r="L138" i="13"/>
  <c r="T138" i="13"/>
  <c r="M138" i="13"/>
  <c r="V138" i="13"/>
  <c r="W138" i="13" s="1"/>
  <c r="G138" i="13"/>
  <c r="F138" i="13"/>
  <c r="R138" i="13"/>
  <c r="K138" i="13"/>
  <c r="P138" i="13" s="1"/>
  <c r="O138" i="13"/>
  <c r="L132" i="13"/>
  <c r="T132" i="13"/>
  <c r="K132" i="13"/>
  <c r="P132" i="13" s="1"/>
  <c r="U132" i="13"/>
  <c r="F132" i="13"/>
  <c r="O132" i="13"/>
  <c r="G132" i="13"/>
  <c r="V132" i="13"/>
  <c r="W132" i="13" s="1"/>
  <c r="G298" i="13"/>
  <c r="O298" i="13"/>
  <c r="Q291" i="13"/>
  <c r="G282" i="13"/>
  <c r="O282" i="13"/>
  <c r="Q275" i="13"/>
  <c r="G266" i="13"/>
  <c r="O266" i="13"/>
  <c r="Q259" i="13"/>
  <c r="G250" i="13"/>
  <c r="O250" i="13"/>
  <c r="Q243" i="13"/>
  <c r="G234" i="13"/>
  <c r="O234" i="13"/>
  <c r="Q227" i="13"/>
  <c r="G218" i="13"/>
  <c r="O218" i="13"/>
  <c r="R203" i="13"/>
  <c r="R195" i="13"/>
  <c r="F185" i="13"/>
  <c r="N185" i="13"/>
  <c r="V185" i="13"/>
  <c r="W185" i="13" s="1"/>
  <c r="Q185" i="13"/>
  <c r="T185" i="13"/>
  <c r="I159" i="13"/>
  <c r="S159" i="13"/>
  <c r="S155" i="13"/>
  <c r="S153" i="13"/>
  <c r="K145" i="13"/>
  <c r="P145" i="13" s="1"/>
  <c r="T145" i="13"/>
  <c r="F145" i="13"/>
  <c r="N145" i="13"/>
  <c r="G145" i="13"/>
  <c r="R145" i="13"/>
  <c r="L135" i="13"/>
  <c r="U135" i="13"/>
  <c r="G135" i="13"/>
  <c r="O135" i="13"/>
  <c r="N135" i="13"/>
  <c r="R133" i="13"/>
  <c r="L133" i="13"/>
  <c r="U133" i="13"/>
  <c r="K133" i="13"/>
  <c r="P133" i="13" s="1"/>
  <c r="F133" i="13"/>
  <c r="O133" i="13"/>
  <c r="F131" i="13"/>
  <c r="N131" i="13"/>
  <c r="R131" i="13"/>
  <c r="T131" i="13"/>
  <c r="L131" i="13"/>
  <c r="K129" i="13"/>
  <c r="P129" i="13" s="1"/>
  <c r="T129" i="13"/>
  <c r="F129" i="13"/>
  <c r="N129" i="13"/>
  <c r="O129" i="13"/>
  <c r="Q90" i="13"/>
  <c r="L90" i="13"/>
  <c r="T90" i="13"/>
  <c r="R90" i="13"/>
  <c r="K90" i="13"/>
  <c r="P90" i="13" s="1"/>
  <c r="V90" i="13"/>
  <c r="W90" i="13" s="1"/>
  <c r="G90" i="13"/>
  <c r="L38" i="13"/>
  <c r="T38" i="13"/>
  <c r="Q38" i="13"/>
  <c r="F38" i="13"/>
  <c r="U38" i="13"/>
  <c r="G38" i="13"/>
  <c r="V38" i="13"/>
  <c r="W38" i="13" s="1"/>
  <c r="K38" i="13"/>
  <c r="P38" i="13" s="1"/>
  <c r="N38" i="13"/>
  <c r="O38" i="13"/>
  <c r="S19" i="13"/>
  <c r="I19" i="13"/>
  <c r="S10" i="13"/>
  <c r="I10" i="13"/>
  <c r="S9" i="13"/>
  <c r="I9" i="13"/>
  <c r="K7" i="13"/>
  <c r="P7" i="13" s="1"/>
  <c r="L7" i="13"/>
  <c r="U7" i="13"/>
  <c r="Q7" i="13"/>
  <c r="T7" i="13"/>
  <c r="M7" i="13"/>
  <c r="N7" i="13"/>
  <c r="F7" i="13"/>
  <c r="V7" i="13"/>
  <c r="W7" i="13" s="1"/>
  <c r="G7" i="13"/>
  <c r="O7" i="13"/>
  <c r="Q203" i="13"/>
  <c r="K203" i="13"/>
  <c r="P203" i="13" s="1"/>
  <c r="T203" i="13"/>
  <c r="Q195" i="13"/>
  <c r="K195" i="13"/>
  <c r="P195" i="13" s="1"/>
  <c r="T195" i="13"/>
  <c r="F183" i="13"/>
  <c r="N183" i="13"/>
  <c r="V183" i="13"/>
  <c r="W183" i="13" s="1"/>
  <c r="Q183" i="13"/>
  <c r="M183" i="13"/>
  <c r="F181" i="13"/>
  <c r="N181" i="13"/>
  <c r="V181" i="13"/>
  <c r="W181" i="13" s="1"/>
  <c r="Q181" i="13"/>
  <c r="G181" i="13"/>
  <c r="R181" i="13"/>
  <c r="F153" i="13"/>
  <c r="N153" i="13"/>
  <c r="V153" i="13"/>
  <c r="W153" i="13" s="1"/>
  <c r="Q153" i="13"/>
  <c r="T153" i="13"/>
  <c r="R117" i="13"/>
  <c r="L117" i="13"/>
  <c r="U117" i="13"/>
  <c r="G117" i="13"/>
  <c r="Q117" i="13"/>
  <c r="V117" i="13"/>
  <c r="W117" i="13" s="1"/>
  <c r="Q106" i="13"/>
  <c r="L106" i="13"/>
  <c r="T106" i="13"/>
  <c r="R106" i="13"/>
  <c r="K106" i="13"/>
  <c r="P106" i="13" s="1"/>
  <c r="V106" i="13"/>
  <c r="W106" i="13" s="1"/>
  <c r="M106" i="13"/>
  <c r="F106" i="13"/>
  <c r="Q94" i="13"/>
  <c r="L94" i="13"/>
  <c r="T94" i="13"/>
  <c r="R94" i="13"/>
  <c r="K94" i="13"/>
  <c r="P94" i="13" s="1"/>
  <c r="V94" i="13"/>
  <c r="W94" i="13" s="1"/>
  <c r="U94" i="13"/>
  <c r="M94" i="13"/>
  <c r="I61" i="13"/>
  <c r="S61" i="13"/>
  <c r="K15" i="13"/>
  <c r="P15" i="13" s="1"/>
  <c r="G15" i="13"/>
  <c r="M15" i="13"/>
  <c r="V15" i="13"/>
  <c r="W15" i="13" s="1"/>
  <c r="O15" i="13"/>
  <c r="N15" i="13"/>
  <c r="Q15" i="13"/>
  <c r="F15" i="13"/>
  <c r="T15" i="13"/>
  <c r="L15" i="13"/>
  <c r="K13" i="13"/>
  <c r="P13" i="13" s="1"/>
  <c r="T13" i="13"/>
  <c r="G13" i="13"/>
  <c r="U13" i="13"/>
  <c r="M13" i="13"/>
  <c r="N13" i="13"/>
  <c r="L13" i="13"/>
  <c r="Q13" i="13"/>
  <c r="G296" i="13"/>
  <c r="O296" i="13"/>
  <c r="G280" i="13"/>
  <c r="O280" i="13"/>
  <c r="G264" i="13"/>
  <c r="O264" i="13"/>
  <c r="G248" i="13"/>
  <c r="O248" i="13"/>
  <c r="G232" i="13"/>
  <c r="O232" i="13"/>
  <c r="G216" i="13"/>
  <c r="O216" i="13"/>
  <c r="I211" i="13"/>
  <c r="S211" i="13"/>
  <c r="Q207" i="13"/>
  <c r="F207" i="13"/>
  <c r="O207" i="13"/>
  <c r="N203" i="13"/>
  <c r="Q199" i="13"/>
  <c r="F199" i="13"/>
  <c r="O199" i="13"/>
  <c r="N195" i="13"/>
  <c r="Q191" i="13"/>
  <c r="F191" i="13"/>
  <c r="O191" i="13"/>
  <c r="F179" i="13"/>
  <c r="N179" i="13"/>
  <c r="V179" i="13"/>
  <c r="W179" i="13" s="1"/>
  <c r="Q179" i="13"/>
  <c r="K179" i="13"/>
  <c r="P179" i="13" s="1"/>
  <c r="U179" i="13"/>
  <c r="F167" i="13"/>
  <c r="N167" i="13"/>
  <c r="V167" i="13"/>
  <c r="W167" i="13" s="1"/>
  <c r="Q167" i="13"/>
  <c r="M167" i="13"/>
  <c r="F165" i="13"/>
  <c r="N165" i="13"/>
  <c r="V165" i="13"/>
  <c r="W165" i="13" s="1"/>
  <c r="Q165" i="13"/>
  <c r="G165" i="13"/>
  <c r="R165" i="13"/>
  <c r="O153" i="13"/>
  <c r="G137" i="13"/>
  <c r="O137" i="13"/>
  <c r="F137" i="13"/>
  <c r="Q137" i="13"/>
  <c r="U137" i="13"/>
  <c r="L124" i="13"/>
  <c r="T124" i="13"/>
  <c r="G124" i="13"/>
  <c r="Q124" i="13"/>
  <c r="F124" i="13"/>
  <c r="R124" i="13"/>
  <c r="V124" i="13"/>
  <c r="W124" i="13" s="1"/>
  <c r="L120" i="13"/>
  <c r="T120" i="13"/>
  <c r="R120" i="13"/>
  <c r="M120" i="13"/>
  <c r="V120" i="13"/>
  <c r="W120" i="13" s="1"/>
  <c r="K120" i="13"/>
  <c r="P120" i="13" s="1"/>
  <c r="F120" i="13"/>
  <c r="N117" i="13"/>
  <c r="O94" i="13"/>
  <c r="S79" i="13"/>
  <c r="I79" i="13"/>
  <c r="S47" i="13"/>
  <c r="I47" i="13"/>
  <c r="I32" i="13"/>
  <c r="S32" i="13"/>
  <c r="F187" i="13"/>
  <c r="N187" i="13"/>
  <c r="V187" i="13"/>
  <c r="W187" i="13" s="1"/>
  <c r="Q187" i="13"/>
  <c r="F171" i="13"/>
  <c r="N171" i="13"/>
  <c r="V171" i="13"/>
  <c r="W171" i="13" s="1"/>
  <c r="Q171" i="13"/>
  <c r="F155" i="13"/>
  <c r="N155" i="13"/>
  <c r="V155" i="13"/>
  <c r="W155" i="13" s="1"/>
  <c r="Q155" i="13"/>
  <c r="Q102" i="13"/>
  <c r="L102" i="13"/>
  <c r="T102" i="13"/>
  <c r="R102" i="13"/>
  <c r="K102" i="13"/>
  <c r="P102" i="13" s="1"/>
  <c r="V102" i="13"/>
  <c r="W102" i="13" s="1"/>
  <c r="Q70" i="13"/>
  <c r="L70" i="13"/>
  <c r="T70" i="13"/>
  <c r="R70" i="13"/>
  <c r="K70" i="13"/>
  <c r="P70" i="13" s="1"/>
  <c r="V70" i="13"/>
  <c r="W70" i="13" s="1"/>
  <c r="S65" i="13"/>
  <c r="I65" i="13"/>
  <c r="L58" i="13"/>
  <c r="T58" i="13"/>
  <c r="Q58" i="13"/>
  <c r="M58" i="13"/>
  <c r="V58" i="13"/>
  <c r="W58" i="13" s="1"/>
  <c r="K58" i="13"/>
  <c r="P58" i="13" s="1"/>
  <c r="O58" i="13"/>
  <c r="K35" i="13"/>
  <c r="P35" i="13" s="1"/>
  <c r="R35" i="13"/>
  <c r="F35" i="13"/>
  <c r="O35" i="13"/>
  <c r="V35" i="13"/>
  <c r="W35" i="13" s="1"/>
  <c r="N35" i="13"/>
  <c r="Q35" i="13"/>
  <c r="G35" i="13"/>
  <c r="U35" i="13"/>
  <c r="G34" i="13"/>
  <c r="O34" i="13"/>
  <c r="K34" i="13"/>
  <c r="P34" i="13" s="1"/>
  <c r="T34" i="13"/>
  <c r="Q34" i="13"/>
  <c r="F34" i="13"/>
  <c r="R34" i="13"/>
  <c r="V34" i="13"/>
  <c r="W34" i="13" s="1"/>
  <c r="U34" i="13"/>
  <c r="L34" i="13"/>
  <c r="K33" i="13"/>
  <c r="P33" i="13" s="1"/>
  <c r="M33" i="13"/>
  <c r="V33" i="13"/>
  <c r="W33" i="13" s="1"/>
  <c r="R33" i="13"/>
  <c r="O33" i="13"/>
  <c r="G33" i="13"/>
  <c r="T33" i="13"/>
  <c r="L33" i="13"/>
  <c r="N33" i="13"/>
  <c r="Q33" i="13"/>
  <c r="G6" i="13"/>
  <c r="O6" i="13"/>
  <c r="M6" i="13"/>
  <c r="V6" i="13"/>
  <c r="W6" i="13" s="1"/>
  <c r="R6" i="13"/>
  <c r="K6" i="13"/>
  <c r="P6" i="13" s="1"/>
  <c r="U6" i="13"/>
  <c r="L6" i="13"/>
  <c r="N6" i="13"/>
  <c r="Q6" i="13"/>
  <c r="K29" i="13"/>
  <c r="P29" i="13" s="1"/>
  <c r="T29" i="13"/>
  <c r="G29" i="13"/>
  <c r="U29" i="13"/>
  <c r="M29" i="13"/>
  <c r="L29" i="13"/>
  <c r="O29" i="13"/>
  <c r="L136" i="13"/>
  <c r="T136" i="13"/>
  <c r="R136" i="13"/>
  <c r="M136" i="13"/>
  <c r="V136" i="13"/>
  <c r="W136" i="13" s="1"/>
  <c r="L114" i="13"/>
  <c r="T114" i="13"/>
  <c r="Q114" i="13"/>
  <c r="R114" i="13"/>
  <c r="K114" i="13"/>
  <c r="P114" i="13" s="1"/>
  <c r="U114" i="13"/>
  <c r="Q82" i="13"/>
  <c r="L82" i="13"/>
  <c r="T82" i="13"/>
  <c r="R82" i="13"/>
  <c r="K82" i="13"/>
  <c r="P82" i="13" s="1"/>
  <c r="V82" i="13"/>
  <c r="W82" i="13" s="1"/>
  <c r="S49" i="13"/>
  <c r="I49" i="13"/>
  <c r="V29" i="13"/>
  <c r="W29" i="13" s="1"/>
  <c r="S29" i="13"/>
  <c r="I29" i="13"/>
  <c r="L142" i="13"/>
  <c r="T142" i="13"/>
  <c r="L126" i="13"/>
  <c r="T126" i="13"/>
  <c r="O119" i="13"/>
  <c r="G119" i="13"/>
  <c r="L42" i="13"/>
  <c r="T42" i="13"/>
  <c r="Q42" i="13"/>
  <c r="M42" i="13"/>
  <c r="K37" i="13"/>
  <c r="P37" i="13" s="1"/>
  <c r="F37" i="13"/>
  <c r="O37" i="13"/>
  <c r="L37" i="13"/>
  <c r="U37" i="13"/>
  <c r="T37" i="13"/>
  <c r="K23" i="13"/>
  <c r="P23" i="13" s="1"/>
  <c r="L23" i="13"/>
  <c r="U23" i="13"/>
  <c r="Q23" i="13"/>
  <c r="T23" i="13"/>
  <c r="M23" i="13"/>
  <c r="K19" i="13"/>
  <c r="P19" i="13" s="1"/>
  <c r="R19" i="13"/>
  <c r="F19" i="13"/>
  <c r="O19" i="13"/>
  <c r="V19" i="13"/>
  <c r="W19" i="13" s="1"/>
  <c r="N19" i="13"/>
  <c r="S12" i="13"/>
  <c r="L122" i="13"/>
  <c r="T122" i="13"/>
  <c r="Q112" i="13"/>
  <c r="L112" i="13"/>
  <c r="T112" i="13"/>
  <c r="Q108" i="13"/>
  <c r="L108" i="13"/>
  <c r="T108" i="13"/>
  <c r="Q104" i="13"/>
  <c r="L104" i="13"/>
  <c r="T104" i="13"/>
  <c r="Q100" i="13"/>
  <c r="L100" i="13"/>
  <c r="T100" i="13"/>
  <c r="Q96" i="13"/>
  <c r="L96" i="13"/>
  <c r="T96" i="13"/>
  <c r="Q92" i="13"/>
  <c r="L92" i="13"/>
  <c r="T92" i="13"/>
  <c r="Q88" i="13"/>
  <c r="L88" i="13"/>
  <c r="T88" i="13"/>
  <c r="Q84" i="13"/>
  <c r="L84" i="13"/>
  <c r="T84" i="13"/>
  <c r="Q80" i="13"/>
  <c r="L80" i="13"/>
  <c r="T80" i="13"/>
  <c r="Q76" i="13"/>
  <c r="L76" i="13"/>
  <c r="T76" i="13"/>
  <c r="Q72" i="13"/>
  <c r="L72" i="13"/>
  <c r="T72" i="13"/>
  <c r="Q68" i="13"/>
  <c r="L68" i="13"/>
  <c r="T68" i="13"/>
  <c r="L48" i="13"/>
  <c r="T48" i="13"/>
  <c r="Q48" i="13"/>
  <c r="G48" i="13"/>
  <c r="R48" i="13"/>
  <c r="K48" i="13"/>
  <c r="P48" i="13" s="1"/>
  <c r="V48" i="13"/>
  <c r="W48" i="13" s="1"/>
  <c r="S35" i="13"/>
  <c r="I35" i="13"/>
  <c r="K31" i="13"/>
  <c r="P31" i="13" s="1"/>
  <c r="G31" i="13"/>
  <c r="M31" i="13"/>
  <c r="V31" i="13"/>
  <c r="W31" i="13" s="1"/>
  <c r="O31" i="13"/>
  <c r="L4" i="13"/>
  <c r="T4" i="13"/>
  <c r="G4" i="13"/>
  <c r="O4" i="13"/>
  <c r="N4" i="13"/>
  <c r="U4" i="13"/>
  <c r="V4" i="13"/>
  <c r="W4" i="13" s="1"/>
  <c r="L144" i="13"/>
  <c r="T144" i="13"/>
  <c r="L128" i="13"/>
  <c r="T128" i="13"/>
  <c r="V122" i="13"/>
  <c r="W122" i="13" s="1"/>
  <c r="M122" i="13"/>
  <c r="U119" i="13"/>
  <c r="M112" i="13"/>
  <c r="M108" i="13"/>
  <c r="M104" i="13"/>
  <c r="M100" i="13"/>
  <c r="M96" i="13"/>
  <c r="M92" i="13"/>
  <c r="M88" i="13"/>
  <c r="M84" i="13"/>
  <c r="M80" i="13"/>
  <c r="M76" i="13"/>
  <c r="M72" i="13"/>
  <c r="M68" i="13"/>
  <c r="Q66" i="13"/>
  <c r="G66" i="13"/>
  <c r="K66" i="13"/>
  <c r="P66" i="13" s="1"/>
  <c r="T66" i="13"/>
  <c r="L54" i="13"/>
  <c r="T54" i="13"/>
  <c r="Q54" i="13"/>
  <c r="F54" i="13"/>
  <c r="U54" i="13"/>
  <c r="G24" i="13"/>
  <c r="O24" i="13"/>
  <c r="F24" i="13"/>
  <c r="K24" i="13"/>
  <c r="P24" i="13" s="1"/>
  <c r="V24" i="13"/>
  <c r="W24" i="13" s="1"/>
  <c r="N24" i="13"/>
  <c r="G22" i="13"/>
  <c r="O22" i="13"/>
  <c r="M22" i="13"/>
  <c r="V22" i="13"/>
  <c r="W22" i="13" s="1"/>
  <c r="F22" i="13"/>
  <c r="Q22" i="13"/>
  <c r="U22" i="13"/>
  <c r="G18" i="13"/>
  <c r="O18" i="13"/>
  <c r="K18" i="13"/>
  <c r="P18" i="13" s="1"/>
  <c r="T18" i="13"/>
  <c r="Q18" i="13"/>
  <c r="F18" i="13"/>
  <c r="R18" i="13"/>
  <c r="V18" i="13"/>
  <c r="W18" i="13" s="1"/>
  <c r="Q4" i="13"/>
  <c r="G8" i="13"/>
  <c r="O8" i="13"/>
  <c r="F8" i="13"/>
  <c r="R64" i="13"/>
  <c r="L62" i="13"/>
  <c r="Q62" i="13"/>
  <c r="L46" i="13"/>
  <c r="T46" i="13"/>
  <c r="Q46" i="13"/>
  <c r="G36" i="13"/>
  <c r="O36" i="13"/>
  <c r="Q36" i="13"/>
  <c r="M36" i="13"/>
  <c r="V36" i="13"/>
  <c r="W36" i="13" s="1"/>
  <c r="G26" i="13"/>
  <c r="O26" i="13"/>
  <c r="F26" i="13"/>
  <c r="L26" i="13"/>
  <c r="U26" i="13"/>
  <c r="G20" i="13"/>
  <c r="O20" i="13"/>
  <c r="Q20" i="13"/>
  <c r="M20" i="13"/>
  <c r="V20" i="13"/>
  <c r="W20" i="13" s="1"/>
  <c r="G10" i="13"/>
  <c r="O10" i="13"/>
  <c r="F10" i="13"/>
  <c r="L10" i="13"/>
  <c r="U10" i="13"/>
  <c r="N8" i="13"/>
  <c r="L60" i="13"/>
  <c r="T60" i="13"/>
  <c r="Q60" i="13"/>
  <c r="L44" i="13"/>
  <c r="T44" i="13"/>
  <c r="Q44" i="13"/>
  <c r="G28" i="13"/>
  <c r="O28" i="13"/>
  <c r="L28" i="13"/>
  <c r="U28" i="13"/>
  <c r="R28" i="13"/>
  <c r="I13" i="13"/>
  <c r="G12" i="13"/>
  <c r="O12" i="13"/>
  <c r="L12" i="13"/>
  <c r="U12" i="13"/>
  <c r="R12" i="13"/>
  <c r="V8" i="13"/>
  <c r="W8" i="13" s="1"/>
  <c r="K8" i="13"/>
  <c r="P8" i="13" s="1"/>
  <c r="I33" i="13"/>
  <c r="T32" i="13"/>
  <c r="G30" i="13"/>
  <c r="O30" i="13"/>
  <c r="T27" i="13"/>
  <c r="I17" i="13"/>
  <c r="T16" i="13"/>
  <c r="G14" i="13"/>
  <c r="O14" i="13"/>
  <c r="T11" i="13"/>
  <c r="U5" i="13"/>
  <c r="G32" i="13"/>
  <c r="O32" i="13"/>
  <c r="G16" i="13"/>
  <c r="O16" i="13"/>
  <c r="T3" i="13"/>
  <c r="R3" i="13"/>
  <c r="G3" i="13"/>
  <c r="S17" i="19" l="1"/>
  <c r="B33" i="17" l="1"/>
  <c r="B46" i="20" l="1"/>
  <c r="B45" i="19" l="1"/>
  <c r="H45" i="20" l="1"/>
  <c r="B45" i="20"/>
  <c r="E34" i="20"/>
  <c r="E26" i="19"/>
  <c r="E33" i="20"/>
  <c r="H32" i="20"/>
  <c r="I24" i="19"/>
  <c r="E32" i="20"/>
  <c r="E24" i="19"/>
  <c r="J31" i="20"/>
  <c r="L23" i="19"/>
  <c r="H31" i="20"/>
  <c r="I23" i="19"/>
  <c r="E31" i="20"/>
  <c r="E23" i="19"/>
  <c r="H30" i="20"/>
  <c r="E30" i="20"/>
  <c r="E22" i="19"/>
  <c r="J29" i="20"/>
  <c r="H29" i="20"/>
  <c r="I21" i="19"/>
  <c r="E29" i="20"/>
  <c r="E21" i="19"/>
  <c r="H28" i="20"/>
  <c r="E28" i="20"/>
  <c r="J27" i="20"/>
  <c r="L19" i="19"/>
  <c r="H27" i="20"/>
  <c r="E27" i="20"/>
  <c r="E19" i="19"/>
  <c r="H26" i="20"/>
  <c r="I18" i="19"/>
  <c r="E26" i="20"/>
  <c r="E18" i="19"/>
  <c r="H25" i="20"/>
  <c r="E21" i="20"/>
  <c r="B44" i="20" s="1"/>
  <c r="I20" i="20"/>
  <c r="I19" i="20"/>
  <c r="E20" i="20"/>
  <c r="E25" i="20"/>
  <c r="E19" i="20"/>
  <c r="E14" i="17"/>
  <c r="E18" i="20"/>
  <c r="E15" i="19"/>
  <c r="E17" i="20"/>
  <c r="E14" i="19"/>
  <c r="E16" i="20"/>
  <c r="E13" i="19"/>
  <c r="E15" i="20"/>
  <c r="E12" i="19"/>
  <c r="E14" i="20"/>
  <c r="E11" i="19"/>
  <c r="E13" i="20"/>
  <c r="E10" i="19"/>
  <c r="B14" i="18" s="1"/>
  <c r="E10" i="20"/>
  <c r="E9" i="19"/>
  <c r="E8" i="20"/>
  <c r="H44" i="20" s="1"/>
  <c r="E7" i="19"/>
  <c r="E7" i="20"/>
  <c r="E6" i="19"/>
  <c r="G45" i="18"/>
  <c r="F35" i="16"/>
  <c r="B16" i="18"/>
  <c r="I8" i="18"/>
  <c r="I10" i="18"/>
  <c r="I22" i="19"/>
  <c r="L21" i="19"/>
  <c r="I20" i="19"/>
  <c r="I19" i="19"/>
  <c r="I17" i="19"/>
  <c r="E25" i="19"/>
  <c r="E20" i="19"/>
  <c r="E17" i="19"/>
  <c r="B44" i="19" l="1"/>
  <c r="G44" i="18" s="1"/>
  <c r="B32" i="17"/>
  <c r="B43" i="19"/>
  <c r="G43" i="18" s="1"/>
  <c r="B31" i="17"/>
  <c r="B10" i="18"/>
  <c r="B43" i="18" s="1"/>
  <c r="S34" i="19"/>
  <c r="S33" i="19"/>
  <c r="S32" i="19"/>
  <c r="S31" i="19"/>
  <c r="S30" i="19"/>
  <c r="S29" i="19"/>
  <c r="S28" i="19"/>
  <c r="S27" i="19"/>
  <c r="S26" i="19"/>
  <c r="S25" i="19"/>
  <c r="S24" i="19"/>
  <c r="S23" i="19"/>
  <c r="S22" i="19"/>
  <c r="S21" i="19"/>
  <c r="S20" i="19"/>
  <c r="S19" i="19"/>
  <c r="E29" i="19" s="1"/>
  <c r="S18" i="19"/>
  <c r="B29" i="19" s="1"/>
  <c r="C12" i="18" s="1"/>
  <c r="S16" i="19"/>
  <c r="S35" i="19" l="1"/>
  <c r="S36" i="19"/>
  <c r="H33" i="19" s="1"/>
  <c r="K34" i="19"/>
  <c r="F12" i="18"/>
  <c r="F34" i="16"/>
  <c r="S37" i="19" l="1"/>
  <c r="H35" i="19" s="1"/>
  <c r="H34" i="19"/>
  <c r="B20" i="16"/>
  <c r="E19" i="17"/>
  <c r="E18" i="17"/>
  <c r="E13" i="17"/>
  <c r="E12" i="17"/>
  <c r="E11" i="17"/>
  <c r="B8" i="18"/>
  <c r="C44" i="18" s="1"/>
  <c r="C6" i="16" l="1"/>
  <c r="C6" i="23"/>
  <c r="B21" i="23" s="1"/>
  <c r="I32" i="17"/>
  <c r="E6" i="17"/>
  <c r="I31" i="17"/>
  <c r="C11" i="16" l="1"/>
  <c r="B33" i="16" s="1"/>
  <c r="F33" i="16"/>
  <c r="C8" i="16"/>
  <c r="B24" i="17"/>
  <c r="E17" i="17"/>
  <c r="K16" i="17"/>
  <c r="E16" i="17"/>
  <c r="I15" i="17"/>
  <c r="E15" i="17"/>
  <c r="I14" i="17"/>
  <c r="E10" i="17"/>
  <c r="E9" i="17"/>
  <c r="E7" i="17"/>
  <c r="E20" i="16" s="1"/>
  <c r="B10" i="23" l="1"/>
  <c r="B21" i="17"/>
  <c r="H44" i="19"/>
  <c r="O13" i="18" l="1"/>
  <c r="O12" i="18"/>
  <c r="J3" i="13" l="1"/>
  <c r="M3" i="13" l="1"/>
  <c r="U3" i="13"/>
  <c r="O3" i="13"/>
  <c r="K3" i="13"/>
  <c r="P3" i="13" s="1"/>
  <c r="V3" i="13"/>
  <c r="W3" i="13" s="1"/>
  <c r="Q3" i="13"/>
  <c r="N3" i="13"/>
  <c r="L3" i="13"/>
  <c r="I3" i="13"/>
  <c r="S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E10" authorId="0" shapeId="0" xr:uid="{00000000-0006-0000-0400-000001000000}">
      <text>
        <r>
          <rPr>
            <sz val="9"/>
            <color indexed="81"/>
            <rFont val="Tahoma"/>
            <family val="2"/>
          </rPr>
          <t>En caso de que sea necesario ajuste el alto de la fila de acuerdo al objeto de su contrato.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B14" authorId="0" shapeId="0" xr:uid="{00000000-0006-0000-0500-000001000000}">
      <text>
        <r>
          <rPr>
            <sz val="9"/>
            <color indexed="81"/>
            <rFont val="Tahoma"/>
            <family val="2"/>
          </rPr>
          <t>En caso de que sea necesario ajuste el alto de la fila de acuerdo al objeto de su contrato.</t>
        </r>
      </text>
    </comment>
    <comment ref="B16" authorId="0" shapeId="0" xr:uid="{00000000-0006-0000-0500-000002000000}">
      <text>
        <r>
          <rPr>
            <sz val="9"/>
            <color indexed="81"/>
            <rFont val="Tahoma"/>
            <family val="2"/>
          </rPr>
          <t>En caso de que sea necesario ajuste el alto de las filas de acuerdo a las actividades de su contrato.</t>
        </r>
      </text>
    </comment>
    <comment ref="B19" authorId="0" shapeId="0" xr:uid="{00000000-0006-0000-0500-000003000000}">
      <text>
        <r>
          <rPr>
            <sz val="9"/>
            <color indexed="81"/>
            <rFont val="Tahoma"/>
            <family val="2"/>
          </rPr>
          <t xml:space="preserve">Este espacio es exclusivo para detallar el avance de cada una de las actividades del contrato.
</t>
        </r>
        <r>
          <rPr>
            <b/>
            <i/>
            <sz val="9"/>
            <color indexed="81"/>
            <rFont val="Tahoma"/>
            <family val="2"/>
          </rPr>
          <t>Nota:</t>
        </r>
        <r>
          <rPr>
            <i/>
            <sz val="9"/>
            <color indexed="81"/>
            <rFont val="Tahoma"/>
            <family val="2"/>
          </rPr>
          <t xml:space="preserve"> Recuerde que los soportes de la ejecución de las actividades deberán ser entregados en medio magnético al supervisor.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B14" authorId="0" shapeId="0" xr:uid="{00000000-0006-0000-0600-000001000000}">
      <text>
        <r>
          <rPr>
            <sz val="9"/>
            <color indexed="81"/>
            <rFont val="Tahoma"/>
            <family val="2"/>
          </rPr>
          <t>En caso de que sea necesario ajuste el alto de la fila de acuerdo al objeto de su contrato.</t>
        </r>
      </text>
    </comment>
    <comment ref="B16" authorId="0" shapeId="0" xr:uid="{00000000-0006-0000-0600-000002000000}">
      <text>
        <r>
          <rPr>
            <sz val="9"/>
            <color indexed="81"/>
            <rFont val="Tahoma"/>
            <family val="2"/>
          </rPr>
          <t xml:space="preserve">Este espacio es exclusivo para detallar el avance de cada una de las actividades del contrato.
</t>
        </r>
        <r>
          <rPr>
            <b/>
            <i/>
            <sz val="9"/>
            <color indexed="81"/>
            <rFont val="Tahoma"/>
            <family val="2"/>
          </rPr>
          <t>Nota:</t>
        </r>
        <r>
          <rPr>
            <i/>
            <sz val="9"/>
            <color indexed="81"/>
            <rFont val="Tahoma"/>
            <family val="2"/>
          </rPr>
          <t xml:space="preserve"> Recuerde que los soportes de la ejecución de las actividades deberán ser entregados en medio magnético al supervisor.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E13" authorId="0" shapeId="0" xr:uid="{00000000-0006-0000-0700-000001000000}">
      <text>
        <r>
          <rPr>
            <sz val="9"/>
            <color indexed="81"/>
            <rFont val="Tahoma"/>
            <family val="2"/>
          </rPr>
          <t>En caso de que sea necesario ajuste el alto de la fila de acuerdo al objeto de su contrato.</t>
        </r>
      </text>
    </comment>
  </commentList>
</comments>
</file>

<file path=xl/sharedStrings.xml><?xml version="1.0" encoding="utf-8"?>
<sst xmlns="http://schemas.openxmlformats.org/spreadsheetml/2006/main" count="23843" uniqueCount="4739">
  <si>
    <t>PRIMER PAGO</t>
  </si>
  <si>
    <t>SEGUNDO PAGO</t>
  </si>
  <si>
    <t>CUARTO PAGO</t>
  </si>
  <si>
    <t>QUINTO PAGO</t>
  </si>
  <si>
    <t>NÚMERO DE CONTRATO</t>
  </si>
  <si>
    <t>IDENTIFICACIÓN DEL CONTRATISTA</t>
  </si>
  <si>
    <t>NOMBRES Y APELLIDOS 
DEL CONTRATISTA</t>
  </si>
  <si>
    <t>CLASE DE CONTRATO</t>
  </si>
  <si>
    <t>OBJETO DEL CONTRATO</t>
  </si>
  <si>
    <t>FECHA SUSCRIPCIÓN DEL CONTRATO</t>
  </si>
  <si>
    <t>VALOR CONTRATO</t>
  </si>
  <si>
    <t>PLAZO EJECUCIÓN DEL CONTRATO</t>
  </si>
  <si>
    <t>FECHA INICIO DEL CONTRATO</t>
  </si>
  <si>
    <t>FECHA TERMINACIÓN DEL CONTRATO</t>
  </si>
  <si>
    <t>POLIZA</t>
  </si>
  <si>
    <t>VALOR PRIMER PAGO</t>
  </si>
  <si>
    <t>NÚMERO 
DE PAGOS</t>
  </si>
  <si>
    <t>DESDE</t>
  </si>
  <si>
    <t>HASTA</t>
  </si>
  <si>
    <t>NOMBRE DEL SUPERVISOR</t>
  </si>
  <si>
    <t>CARGO DEL SUPERVISOR</t>
  </si>
  <si>
    <t>FECHA DEL CDP</t>
  </si>
  <si>
    <t>VALOR DEL CDP</t>
  </si>
  <si>
    <t>CODIGO_CONCEPTO</t>
  </si>
  <si>
    <t>FECHA DE INICIO PRORROGA</t>
  </si>
  <si>
    <t>FECHA DE TERMINACIÓN PRORROGA</t>
  </si>
  <si>
    <t>VALOR ADICIÓN</t>
  </si>
  <si>
    <t>NIT</t>
  </si>
  <si>
    <t>PLAZO DE EJECUCIÓN DE PRORROGA</t>
  </si>
  <si>
    <t>NÚMERO DEL CDP</t>
  </si>
  <si>
    <t>VALOR DECIMO PAGO</t>
  </si>
  <si>
    <t>VALOR NOVENO PAGO</t>
  </si>
  <si>
    <t>VALOR OCTAVO PAGO</t>
  </si>
  <si>
    <t>VALOR SEPTIMO PAGO</t>
  </si>
  <si>
    <t>VALOR SEXTO PAGO</t>
  </si>
  <si>
    <t>VALOR QUINTO PAGO</t>
  </si>
  <si>
    <t>VALOR CUARTO PAGO</t>
  </si>
  <si>
    <t>VALOR TERCER PAGO</t>
  </si>
  <si>
    <t>VALOR SEGUNDO PAGO</t>
  </si>
  <si>
    <t>DECIMO PAGO</t>
  </si>
  <si>
    <t>NOVENO PAGO</t>
  </si>
  <si>
    <t>OCTAVO PAGO</t>
  </si>
  <si>
    <t>SEPTIMO PAGO</t>
  </si>
  <si>
    <t>SEXTO PAGO</t>
  </si>
  <si>
    <t>TERCER PAGO</t>
  </si>
  <si>
    <t>VALOR</t>
  </si>
  <si>
    <t>CENTRO  COSTOS</t>
  </si>
  <si>
    <t>FECHA_PAGO</t>
  </si>
  <si>
    <t>CONSECUTIVO</t>
  </si>
  <si>
    <t>CODIGO_COMERCIAL</t>
  </si>
  <si>
    <t>NUMERO_DOCUMENTO</t>
  </si>
  <si>
    <t>VALOR2</t>
  </si>
  <si>
    <t>CONSECUTIVO_REF</t>
  </si>
  <si>
    <t>NIT2</t>
  </si>
  <si>
    <t>TIPO</t>
  </si>
  <si>
    <t>SEQ</t>
  </si>
  <si>
    <t>NOMBRE_TERCERO</t>
  </si>
  <si>
    <t>NUMERO_compromiso</t>
  </si>
  <si>
    <t>SEQ_REF</t>
  </si>
  <si>
    <t>NUMERO_DISPONIBILIDAD</t>
  </si>
  <si>
    <t>VALOR_DESCUENTA_BASE</t>
  </si>
  <si>
    <t>CONTRATO</t>
  </si>
  <si>
    <t xml:space="preserve">DESCRIPCION </t>
  </si>
  <si>
    <t>NÚMERO DE PAGO</t>
  </si>
  <si>
    <t>NIT SICOF</t>
  </si>
  <si>
    <t>¿ADICIÓN?</t>
  </si>
  <si>
    <t>NUMERO CDP ADICIÓN</t>
  </si>
  <si>
    <t>FECHA CDP ADICIÓN</t>
  </si>
  <si>
    <t>VALOR CDP ADICIÓN</t>
  </si>
  <si>
    <t>CONCEPTO INTERFACE
(IGUAL AL RUBRO) CONTRATO</t>
  </si>
  <si>
    <t>CENTRO DE COSTOS CONTRATO</t>
  </si>
  <si>
    <t xml:space="preserve">CONCEPTO INTERFACE
(IGUAL AL RUBRO) ADICIÓN
</t>
  </si>
  <si>
    <t xml:space="preserve">CENTRO DE COSTOS ADICIÓN
</t>
  </si>
  <si>
    <t>TARIFA</t>
  </si>
  <si>
    <t>ACTIVIDAD ECONOMICA</t>
  </si>
  <si>
    <t>ACTIVIDADES</t>
  </si>
  <si>
    <t>ASEGURADORA</t>
  </si>
  <si>
    <t>FECHA APROBACIÓN PÓLIZA</t>
  </si>
  <si>
    <t>VALOR DECIMO TERCER PAGO</t>
  </si>
  <si>
    <t>DECIMO TERCER PAGO</t>
  </si>
  <si>
    <t>UNDÉCIMO PAGO</t>
  </si>
  <si>
    <t>VALOR UNDÉCIMO PAGO</t>
  </si>
  <si>
    <t>VALOR DUODÉCIMO PAGO</t>
  </si>
  <si>
    <t>DUODÉCIMO PAGO</t>
  </si>
  <si>
    <t>VALOR DÉCIMO CUARTO PAGO</t>
  </si>
  <si>
    <t>DÉCIMO CUARTO PAGO</t>
  </si>
  <si>
    <t>VALOR DÉCIMO QUINTO PAGO</t>
  </si>
  <si>
    <t>DÉCIMO QUINTO PAGO</t>
  </si>
  <si>
    <t>PRORROGA No.</t>
  </si>
  <si>
    <t xml:space="preserve">FECHA DE SUSCRIPCIÓN PRORROGA </t>
  </si>
  <si>
    <t>PLAZO DE EJECUCIÓN FINAL CONTRATO + PRORROGA</t>
  </si>
  <si>
    <t>ADICIÓN No.</t>
  </si>
  <si>
    <t xml:space="preserve">FECHA DE SUSCRIPCIÓN ADICIÓN </t>
  </si>
  <si>
    <t>NUMERO CP ADICIÓN</t>
  </si>
  <si>
    <t>FECHA CP ADICIÓN</t>
  </si>
  <si>
    <t>VALOR CP ADICIÓN</t>
  </si>
  <si>
    <t>ACTA ACLARATORIA No.</t>
  </si>
  <si>
    <t>FECHA DE SUSCRIPCIÓN ACTA ACLARATORIA</t>
  </si>
  <si>
    <t xml:space="preserve">ACTA MODIFICATORIA No. </t>
  </si>
  <si>
    <t>FECHA DE SUSCRIPCIÓN ACTA MODIFICATORIA</t>
  </si>
  <si>
    <t>ACTA DE SUSPENSIÓN No.</t>
  </si>
  <si>
    <t xml:space="preserve">FECHA DE SUSCRIPCIÓN ACTA SUSPENSIÓN </t>
  </si>
  <si>
    <t>ACTA DE REINICIO No.</t>
  </si>
  <si>
    <t>FECHA DE SUSCRIPCIÓN ACTA DE REINICIO</t>
  </si>
  <si>
    <t>FECHA DE TERMINACIÓN ACTA DE REINICIO</t>
  </si>
  <si>
    <t>CESIÓN No.</t>
  </si>
  <si>
    <t>FECHA DE SUSCRIPCIÓN DE LA CESIÓN</t>
  </si>
  <si>
    <t>PROCESO GESTIÓN BIENES Y SERVICIOS</t>
  </si>
  <si>
    <t>COMUNICACIÓN AL SUPERVISOR DE CONTRATO</t>
  </si>
  <si>
    <r>
      <rPr>
        <b/>
        <i/>
        <sz val="9"/>
        <rFont val="Arial"/>
        <family val="2"/>
      </rPr>
      <t>Código:</t>
    </r>
    <r>
      <rPr>
        <i/>
        <sz val="9"/>
        <rFont val="Arial"/>
        <family val="2"/>
      </rPr>
      <t xml:space="preserve"> FO-GBS-10</t>
    </r>
  </si>
  <si>
    <r>
      <rPr>
        <b/>
        <i/>
        <sz val="9"/>
        <rFont val="Arial"/>
        <family val="2"/>
      </rPr>
      <t>Versión:</t>
    </r>
    <r>
      <rPr>
        <i/>
        <sz val="9"/>
        <rFont val="Arial"/>
        <family val="2"/>
      </rPr>
      <t xml:space="preserve"> 01</t>
    </r>
  </si>
  <si>
    <r>
      <rPr>
        <b/>
        <i/>
        <sz val="9"/>
        <rFont val="Arial"/>
        <family val="2"/>
      </rPr>
      <t>Fecha de aprobación:</t>
    </r>
    <r>
      <rPr>
        <i/>
        <sz val="9"/>
        <rFont val="Arial"/>
        <family val="2"/>
      </rPr>
      <t xml:space="preserve"> 30/09/2021</t>
    </r>
  </si>
  <si>
    <r>
      <rPr>
        <b/>
        <i/>
        <sz val="9"/>
        <rFont val="Arial"/>
        <family val="2"/>
      </rPr>
      <t>Página:</t>
    </r>
    <r>
      <rPr>
        <i/>
        <sz val="9"/>
        <rFont val="Arial"/>
        <family val="2"/>
      </rPr>
      <t xml:space="preserve"> 1 de 1</t>
    </r>
  </si>
  <si>
    <t>Villavicencio,</t>
  </si>
  <si>
    <t>PARA:</t>
  </si>
  <si>
    <t>Supervisor</t>
  </si>
  <si>
    <t>DE:</t>
  </si>
  <si>
    <t>ASUNTO:</t>
  </si>
  <si>
    <t>COMUNICACIÓN</t>
  </si>
  <si>
    <t>Para su conocimiento y demás fines pertinentes, me permito informarle que ha sido designado como supervisor del siguiente contrato de prestación de servicios:</t>
  </si>
  <si>
    <t>NÚMERO DE CONTRATO DE PRESTACIÓN DE SERVICIOS</t>
  </si>
  <si>
    <t>Adjunto a la presente me permito adjuntar copia del contrato o convenio y demás documentación digital existente hasta la designación.</t>
  </si>
  <si>
    <t>La supervisión de los contratos o convenios por parte de la Universidad de los Llanos, estará a su cargo o quien haga sus veces, conforme a lo establecido en la Resolución Rectoral No. 1092 del 30 de septiembre de 2021.</t>
  </si>
  <si>
    <t>Cordialmente,</t>
  </si>
  <si>
    <t>Recibe,</t>
  </si>
  <si>
    <t>PROCESO GESTIÓN DE BIENES Y SERVICIOS</t>
  </si>
  <si>
    <t>ACTA DE INICIO DE CONTRATO</t>
  </si>
  <si>
    <r>
      <t xml:space="preserve">Código: </t>
    </r>
    <r>
      <rPr>
        <i/>
        <sz val="9"/>
        <rFont val="Arial"/>
        <family val="2"/>
      </rPr>
      <t>FO-GBS-11</t>
    </r>
  </si>
  <si>
    <r>
      <t xml:space="preserve">Versión: </t>
    </r>
    <r>
      <rPr>
        <i/>
        <sz val="9"/>
        <rFont val="Arial"/>
        <family val="2"/>
      </rPr>
      <t>01</t>
    </r>
  </si>
  <si>
    <r>
      <t xml:space="preserve">Fecha de aprobación: </t>
    </r>
    <r>
      <rPr>
        <i/>
        <sz val="9"/>
        <rFont val="Arial"/>
        <family val="2"/>
      </rPr>
      <t>30/09/2021</t>
    </r>
  </si>
  <si>
    <t>NIT o C.C DEL CONTRATISTA</t>
  </si>
  <si>
    <t>NOMBRE DEL CONTRATISTA</t>
  </si>
  <si>
    <t>CLASE</t>
  </si>
  <si>
    <t>OBJETO</t>
  </si>
  <si>
    <t>FECHA DE SUSCRIPCIÓN</t>
  </si>
  <si>
    <t>PLAZO DE EJECUCIÓN Y 
VIGENCIA DEL CONTRATO</t>
  </si>
  <si>
    <t>NÚMERO CDP</t>
  </si>
  <si>
    <t>FECHA</t>
  </si>
  <si>
    <t>NÚMERO COMPROMISO PRESUESTAL</t>
  </si>
  <si>
    <t>NÚMERO PÓLIZA</t>
  </si>
  <si>
    <t>FECHA DE INICIO</t>
  </si>
  <si>
    <t>FECHA DE TERMINACIÓN</t>
  </si>
  <si>
    <t>Así mismo, se certifica que el contratista se encuentra a paz y salvo con seguridad social y parafiscales (si aplica)</t>
  </si>
  <si>
    <t>Firma del supervisor:</t>
  </si>
  <si>
    <t>Firma del contratista:</t>
  </si>
  <si>
    <t>C.C. No.</t>
  </si>
  <si>
    <t>INFORME No.</t>
  </si>
  <si>
    <t>PERIODO DE EJECUCIÓN:</t>
  </si>
  <si>
    <t>FECHA DE ELABORACIÓN</t>
  </si>
  <si>
    <t>Del:</t>
  </si>
  <si>
    <t>al</t>
  </si>
  <si>
    <t>ACTIVIDADES DEL CONTRATO</t>
  </si>
  <si>
    <t>AVANCE EJECUCIÓN</t>
  </si>
  <si>
    <t xml:space="preserve"> </t>
  </si>
  <si>
    <t>Firma del contratista</t>
  </si>
  <si>
    <t>Firma del supervisor</t>
  </si>
  <si>
    <t>PROCESO DE GESTIÓN DE BIENES Y SERVICIOS</t>
  </si>
  <si>
    <t>INFORME DE ACTIVIDADES 
CONTRATO DE PRESTACIÓN DE SERVICIOS PROFESIONALES O DE APOYO A LA GESTIÓN</t>
  </si>
  <si>
    <r>
      <t xml:space="preserve">Código: </t>
    </r>
    <r>
      <rPr>
        <i/>
        <sz val="9"/>
        <color theme="1"/>
        <rFont val="Arial"/>
        <family val="2"/>
      </rPr>
      <t>FO-GBS-12</t>
    </r>
  </si>
  <si>
    <r>
      <t>Versión:</t>
    </r>
    <r>
      <rPr>
        <i/>
        <sz val="9"/>
        <color theme="1"/>
        <rFont val="Arial"/>
        <family val="2"/>
      </rPr>
      <t xml:space="preserve"> 01</t>
    </r>
  </si>
  <si>
    <r>
      <t xml:space="preserve">Fecha de aprobación: </t>
    </r>
    <r>
      <rPr>
        <i/>
        <sz val="9"/>
        <color theme="1"/>
        <rFont val="Arial"/>
        <family val="2"/>
      </rPr>
      <t>30/09/2021</t>
    </r>
  </si>
  <si>
    <t>CERTIFICACIÓN DE CUMPLIMIENTO SUPERVISOR 
CONTRATO DE PRESTACIÓN DE SERVICIOS PROFESIONALES O DE APOYO A LA GESTIÓN</t>
  </si>
  <si>
    <r>
      <t>Código:</t>
    </r>
    <r>
      <rPr>
        <i/>
        <sz val="9"/>
        <color theme="1"/>
        <rFont val="Arial"/>
        <family val="2"/>
      </rPr>
      <t xml:space="preserve"> FO-GBS-13</t>
    </r>
  </si>
  <si>
    <r>
      <t xml:space="preserve">Versión: </t>
    </r>
    <r>
      <rPr>
        <i/>
        <sz val="9"/>
        <color theme="1"/>
        <rFont val="Arial"/>
        <family val="2"/>
      </rPr>
      <t>01</t>
    </r>
  </si>
  <si>
    <r>
      <t>Fecha de aprobación:</t>
    </r>
    <r>
      <rPr>
        <i/>
        <sz val="9"/>
        <color theme="1"/>
        <rFont val="Arial"/>
        <family val="2"/>
      </rPr>
      <t xml:space="preserve"> 30/09/2021</t>
    </r>
  </si>
  <si>
    <r>
      <rPr>
        <b/>
        <i/>
        <sz val="9"/>
        <color theme="1"/>
        <rFont val="Arial"/>
        <family val="2"/>
      </rPr>
      <t>Página:</t>
    </r>
    <r>
      <rPr>
        <i/>
        <sz val="9"/>
        <color theme="1"/>
        <rFont val="Arial"/>
        <family val="2"/>
      </rPr>
      <t xml:space="preserve"> 1 de 1</t>
    </r>
  </si>
  <si>
    <t>NUMERO DE CONTRATO</t>
  </si>
  <si>
    <t>FECHA DE SUSCRIPCION</t>
  </si>
  <si>
    <t>FECHA DE TERMINACIÓN INICIAL</t>
  </si>
  <si>
    <t>MODIFICACIÓN, PRÓRROGA, ADICIÓN, ACLARACIÓN, SUSPENSIÓN, REINICIO (Si existe, podrá incluir las filas que le aplique)</t>
  </si>
  <si>
    <t>CDP</t>
  </si>
  <si>
    <t>CP</t>
  </si>
  <si>
    <t>En calidad de Supervisor(a) del Contrato de la referencia, me permito certificar que una vez verificado el informe de actividades presentado por el contratista, que fue allegado a través de medios tecnológcos en archivos magnétivos, se puede establecer que éste cumplió satisfactoriamente con las actividades que hacen parte de las obligaciones contractaules derivadas del contrato relacioando en el presente formato, durante el periodo comprendido entre el:</t>
  </si>
  <si>
    <t>y el</t>
  </si>
  <si>
    <t>, previa verificación del cumplimiento de los siguientes requisitos:</t>
  </si>
  <si>
    <t>REQUISITOS</t>
  </si>
  <si>
    <t>Informe de actividades No.</t>
  </si>
  <si>
    <t>Valor ejecutado del contrato</t>
  </si>
  <si>
    <t>Valor a girar al contratista</t>
  </si>
  <si>
    <t>Saldo pendiente de ejecutar</t>
  </si>
  <si>
    <t>SEGURIDAD SOCIAL Y PARAFISCALES (si aplica)</t>
  </si>
  <si>
    <t>Como constancia del cumplimiento del pago de seguridad social y parafiscales (si aplica), por parte del contratista, se adjunta al presente documento la planilla de pago correspondiente al periodo de este certificado, respecto de la cual se realizó la verificación, encontrando una correcta relación entre el monto cancelado y la suma que debió haber sido cotizada.</t>
  </si>
  <si>
    <t>Para constancia se firma, en Villavicencio - Departamento del Meta el:</t>
  </si>
  <si>
    <t>Supervisor Unillanos</t>
  </si>
  <si>
    <t>Elaboró:</t>
  </si>
  <si>
    <t>Vo.Bo:</t>
  </si>
  <si>
    <t xml:space="preserve">ACTA DE TERMINACIÓN
(CUMPLIMIENTO DE PLAZO O CUMPLIMIENTO DEL OBJETO) </t>
  </si>
  <si>
    <r>
      <t>Código:</t>
    </r>
    <r>
      <rPr>
        <i/>
        <sz val="9"/>
        <color theme="1"/>
        <rFont val="Arial"/>
        <family val="2"/>
      </rPr>
      <t xml:space="preserve"> FO-GBS-18</t>
    </r>
  </si>
  <si>
    <r>
      <rPr>
        <b/>
        <i/>
        <sz val="9"/>
        <color indexed="8"/>
        <rFont val="Arial"/>
        <family val="2"/>
      </rPr>
      <t>Versión:</t>
    </r>
    <r>
      <rPr>
        <i/>
        <sz val="9"/>
        <color indexed="8"/>
        <rFont val="Arial"/>
        <family val="2"/>
      </rPr>
      <t xml:space="preserve"> 01</t>
    </r>
  </si>
  <si>
    <r>
      <t>Fecha de aprobación:</t>
    </r>
    <r>
      <rPr>
        <i/>
        <sz val="9"/>
        <color indexed="8"/>
        <rFont val="Arial"/>
        <family val="2"/>
      </rPr>
      <t xml:space="preserve"> 30/09/2021</t>
    </r>
  </si>
  <si>
    <r>
      <t>Página:</t>
    </r>
    <r>
      <rPr>
        <i/>
        <sz val="9"/>
        <color indexed="8"/>
        <rFont val="Arial"/>
        <family val="2"/>
      </rPr>
      <t>1 de 1</t>
    </r>
  </si>
  <si>
    <t>1. ASPECTOS GENERALES DEL CONTRATO:</t>
  </si>
  <si>
    <t>CONTRATANTE</t>
  </si>
  <si>
    <t>UNIVERSIDAD DE LOS LLANOS</t>
  </si>
  <si>
    <t>NIT DEL CONTRATANTE</t>
  </si>
  <si>
    <t>892000757-3</t>
  </si>
  <si>
    <t>VALOR INICIAL</t>
  </si>
  <si>
    <t>PLAZO DE EJECUCIÓN INICIAL</t>
  </si>
  <si>
    <t>CERTIFICADO DISPONIBILIDAD PRESUPUESTAL</t>
  </si>
  <si>
    <t>COMPROMISO PRESUPUESTAL</t>
  </si>
  <si>
    <t>SUPERVISOR</t>
  </si>
  <si>
    <t>2. MODIFICACIONES, ACLARACIONES, PRÓRROGAS, ADICIONES, SUSPENSIONES, REINICIO, CESIONES</t>
  </si>
  <si>
    <t>3. DESARROLLO Y EJECUCIÓN:</t>
  </si>
  <si>
    <t>a) Que vencido el término del plazo de ejecución del contrato, se suscribe la presente acta de terminación, previa verificación de todos los documentos y requisitos legales.</t>
  </si>
  <si>
    <t>En constancia de todo lo anterior se firma la presente en Villavicencio el:</t>
  </si>
  <si>
    <t>Supervisor:</t>
  </si>
  <si>
    <t>Contratista:</t>
  </si>
  <si>
    <t>Vicerrector de Recursos Universitarios</t>
  </si>
  <si>
    <t>NÚMERO DEL CP</t>
  </si>
  <si>
    <t>FECHA DEL CP</t>
  </si>
  <si>
    <t>VALOR DEL CP</t>
  </si>
  <si>
    <t>Acta de inicio</t>
  </si>
  <si>
    <t xml:space="preserve">En Villavicencio - Meta el: </t>
  </si>
  <si>
    <t xml:space="preserve">, y </t>
  </si>
  <si>
    <t xml:space="preserve"> como contratista, dejando constancia que por medio de la presente se da inicio a la ejecución del contrato en mención, previa verificación del cumplimiento de los requisitos de perfeccionamiento, legalización y ejecución.</t>
  </si>
  <si>
    <t xml:space="preserve"> se reunieron las siguientes personas: </t>
  </si>
  <si>
    <t xml:space="preserve"> No. </t>
  </si>
  <si>
    <t>Acta modificatoria:</t>
  </si>
  <si>
    <t>Acta aclaratoria:</t>
  </si>
  <si>
    <t>Prórroga:</t>
  </si>
  <si>
    <t>Adición:</t>
  </si>
  <si>
    <t>Valor adición:</t>
  </si>
  <si>
    <t>Acta de suspensión:</t>
  </si>
  <si>
    <t>Acta de reinicio:</t>
  </si>
  <si>
    <t>Número de pagos</t>
  </si>
  <si>
    <t>Valor del contrato</t>
  </si>
  <si>
    <t>Desde</t>
  </si>
  <si>
    <t>Hasta</t>
  </si>
  <si>
    <t>Pago 1</t>
  </si>
  <si>
    <t>Pago 2</t>
  </si>
  <si>
    <t>Pago 3</t>
  </si>
  <si>
    <t>Pago 4</t>
  </si>
  <si>
    <t>Pago 5</t>
  </si>
  <si>
    <t>Pago 6</t>
  </si>
  <si>
    <t>Pago 7</t>
  </si>
  <si>
    <t>Pago 8</t>
  </si>
  <si>
    <t>Pago 9</t>
  </si>
  <si>
    <t>Pago 10</t>
  </si>
  <si>
    <t>Pago 11</t>
  </si>
  <si>
    <t>Pago 12</t>
  </si>
  <si>
    <t>Pago 13</t>
  </si>
  <si>
    <t>Pago 14</t>
  </si>
  <si>
    <t>Pago 15</t>
  </si>
  <si>
    <t>Saldo pendiente a ejecutar</t>
  </si>
  <si>
    <t>DEPENDENCIA SOLICITANTE</t>
  </si>
  <si>
    <t>Fecha de terminación final:</t>
  </si>
  <si>
    <t>Plazo de ejecución final:</t>
  </si>
  <si>
    <t>Fecha de suscripción:</t>
  </si>
  <si>
    <t>Fecha de terminación:</t>
  </si>
  <si>
    <t>Cesión:</t>
  </si>
  <si>
    <t>2.1 Acta modificatoria:</t>
  </si>
  <si>
    <t>2.2 Acta aclaratoria:</t>
  </si>
  <si>
    <t>2.3 Prórroga:</t>
  </si>
  <si>
    <t>2.4 Adición:</t>
  </si>
  <si>
    <t>2.5 Acta de suspensión:</t>
  </si>
  <si>
    <t>2.6 Acta de reinicio:</t>
  </si>
  <si>
    <t>2.7 Cesión:</t>
  </si>
  <si>
    <t>2.8 Plazo de ejecución final:</t>
  </si>
  <si>
    <t>2.9 Fecha de terminación final:</t>
  </si>
  <si>
    <t xml:space="preserve">DEPENDENCIA </t>
  </si>
  <si>
    <t xml:space="preserve"> como supervisor(a), del </t>
  </si>
  <si>
    <r>
      <rPr>
        <b/>
        <i/>
        <sz val="9"/>
        <rFont val="Arial"/>
        <family val="2"/>
      </rPr>
      <t>Código:</t>
    </r>
    <r>
      <rPr>
        <i/>
        <sz val="9"/>
        <rFont val="Arial"/>
        <family val="2"/>
      </rPr>
      <t xml:space="preserve"> FO-GBS-06</t>
    </r>
  </si>
  <si>
    <t>RECOMENDACIÓN CONTRATACIÓN DIRECTA</t>
  </si>
  <si>
    <t>EL SUSCRITO VICERRECTOR DE RECURSOS UNIVERSITARIOS O QUIEN HAGA SUS VECES, DE LA UNIVERSIDAD DE LOS LLANOS</t>
  </si>
  <si>
    <t>Recomendación</t>
  </si>
  <si>
    <t xml:space="preserve"> a favor de </t>
  </si>
  <si>
    <t xml:space="preserve">De acuerdo a los establecido en el TÍTULO V. DE LA PLANEACIÓN DE LA ACTIVIDAD CONTRACTUAL CAPÍTULO 3. MODALIDADES DE SELECCIÓN, Artículo 30 REQUISITOS DE LA CONTRATACIÓN DIRECTA, numeral 8 de la Resolución Rectoral N° 0685 de 2021 “Por medio de la cual se adopta el Manual de Contratación de la Universidad de los Llanos, y se derogan las Resoluciones 2661 de 2011, 2079 de 2014 y 2588 de 2015”, conforme a la verificación de requisitos y documentos realizada por la Oficina Asesora Jurídica, me permito recomendar la suscripción del </t>
  </si>
  <si>
    <t xml:space="preserve"> para el desarrollo del objeto: </t>
  </si>
  <si>
    <t>Verificó:</t>
  </si>
  <si>
    <t>Proyectó:</t>
  </si>
  <si>
    <t>Dirección General de Proyección Social</t>
  </si>
  <si>
    <t>Facultad de Ciencias Agropecuarias y Recursos Naturales</t>
  </si>
  <si>
    <t>Docente de planta de la Universidad de los Llanos</t>
  </si>
  <si>
    <t>Facultad de Ciencias Básicas e Ingeniería</t>
  </si>
  <si>
    <t>Dirección General de Currículo</t>
  </si>
  <si>
    <t>División de Bienestar Universitario</t>
  </si>
  <si>
    <t>Jefe de Oficina</t>
  </si>
  <si>
    <t xml:space="preserve">Dirección General de Investigaciones  </t>
  </si>
  <si>
    <t>Vicerrectoría de Recursos Universitarios</t>
  </si>
  <si>
    <t>Oficina Asesora de Planeación</t>
  </si>
  <si>
    <t>Vicerrector Universitario</t>
  </si>
  <si>
    <t>Oficina Asesora Jurídica</t>
  </si>
  <si>
    <t>Facultad de Ciencias Humanas y de la Educación</t>
  </si>
  <si>
    <t>JHON FREYD MONROY RODRIGUEZ</t>
  </si>
  <si>
    <t>MARTIN ENRIQUE RINCON ROMERO</t>
  </si>
  <si>
    <t xml:space="preserve">STEFANNI LOPEZ BUITRAGO </t>
  </si>
  <si>
    <t xml:space="preserve">ISLANDA MILENA CASTRO QUEVEDO </t>
  </si>
  <si>
    <t xml:space="preserve">DIANA HASBLEIDY AVILA LARA </t>
  </si>
  <si>
    <t>NO APLICA</t>
  </si>
  <si>
    <t>M5</t>
  </si>
  <si>
    <t>M6</t>
  </si>
  <si>
    <t>CONTRATO DE PRESTACIÓN DE SERVICIOS PROFESIONALES</t>
  </si>
  <si>
    <t>CONTRATO DE PRESTACIÓN DE SERVICIOS DE APOYO A LA GESTIÓN</t>
  </si>
  <si>
    <t>FASE PARA PAGO</t>
  </si>
  <si>
    <t>Seis (06) meses calendario</t>
  </si>
  <si>
    <t>División de Biblioteca</t>
  </si>
  <si>
    <t>Cinco (05) meses calendario</t>
  </si>
  <si>
    <t>Facultad de Ciencias Económicas</t>
  </si>
  <si>
    <t>SURIAN SURILLY CASTRO JARAMILLO</t>
  </si>
  <si>
    <t>Facultad de Ciencias de la Salud</t>
  </si>
  <si>
    <t>JENNY PAOLA TORRES RIVAS</t>
  </si>
  <si>
    <t>LEIDY CAROLINA LEON RUIZ</t>
  </si>
  <si>
    <t>IRENE PAOLA QUIÑONEZ</t>
  </si>
  <si>
    <t>Cuatro (04) meses calendario</t>
  </si>
  <si>
    <t>LAURA YINETH SUAREZ CONTENTO</t>
  </si>
  <si>
    <t>CÓDIGO INTERNO</t>
  </si>
  <si>
    <t>VALOR TOTAL DE PAGOS</t>
  </si>
  <si>
    <t>FECHA DE SUSCRIPCIÓN ACTA DE SUSPENSIÓN</t>
  </si>
  <si>
    <r>
      <t xml:space="preserve">FECHA DE TERMINACIÓN FINAL DEL CONTRATO </t>
    </r>
    <r>
      <rPr>
        <sz val="10"/>
        <color theme="1"/>
        <rFont val="Calibri"/>
        <family val="2"/>
        <scheme val="minor"/>
      </rPr>
      <t>(Si existen prórrogas o suspensión)</t>
    </r>
  </si>
  <si>
    <t>Adición y prórroga</t>
  </si>
  <si>
    <t>PRESTACIÓN DE SERVICIOS PROFESIONALES NECESARIO PARA EL FORTALECIMIENTO DE LOS PROCESOS DE GESTIÓN JURÍDICA DE LA OFICINA ASESORA JURÍDICA DE LA UNIVERSIDAD DE LOS LLANOS.</t>
  </si>
  <si>
    <t>Reconocimiento y pago de gastos de desplazamiento y manutención</t>
  </si>
  <si>
    <t>PRESTACIÓN DE SERVICIOS DE APOYO A LA GESTIÓN NECESARIO PARA EL FORTALECIMIENTO DE LOS PROCESOS OPERATIVOS DE SERVICIOS GENERALES DE LA UNIVERSIDAD DE LOS LLANOS.</t>
  </si>
  <si>
    <t>KARINA GISELL GONZALEZ SANCHEZ</t>
  </si>
  <si>
    <r>
      <t xml:space="preserve">FECHA DE TERMINACIÓN FINAL DEL CONTRATO </t>
    </r>
    <r>
      <rPr>
        <sz val="10"/>
        <rFont val="Calibri"/>
        <family val="2"/>
        <scheme val="minor"/>
      </rPr>
      <t>(Si existen prórrogas o suspensión)</t>
    </r>
  </si>
  <si>
    <r>
      <t xml:space="preserve">DIFERENCIA </t>
    </r>
    <r>
      <rPr>
        <sz val="10"/>
        <color theme="1"/>
        <rFont val="Calibri"/>
        <family val="2"/>
        <scheme val="minor"/>
      </rPr>
      <t>(Valor total de pagos vs valor total de contrato + valor total de adición)</t>
    </r>
  </si>
  <si>
    <r>
      <t>DIFERENCIA</t>
    </r>
    <r>
      <rPr>
        <sz val="10"/>
        <color theme="1"/>
        <rFont val="Calibri"/>
        <family val="2"/>
        <scheme val="minor"/>
      </rPr>
      <t xml:space="preserve"> (Valor total de pagos VS valor total del CP del contrato + valor total del CP de la adición) </t>
    </r>
  </si>
  <si>
    <t>PRESTACIÓN DE SERVICIOS DE APOYO A LA GESTIÓN NECESARIO PARA EL FORTALECIMIENTO DE LOS PROCESOS DE LA DIVISIÓN DE BIBLIOTECA DE LA UNIVERSIDAD DE LOS LLANOS.</t>
  </si>
  <si>
    <t>PRESTACIÓN DE SERVICIOS PROFESIONALES NECESARIO PARA EL FORTALECIMIENTO DE LOS PROCESOS DE COORDINACIÓN DEL ÁREA DE PROMOCIÓN SOCIOECONÓMICA DE LA DIVISIÓN DE BIENESTAR UNIVERSITARIO DE LA UNIVERSIDAD DE LOS LLANOS.</t>
  </si>
  <si>
    <t>Tres (03) meses calendario</t>
  </si>
  <si>
    <t>PRESTACIÓN DE SERVICIOS DE APOYO A LA GESTIÓN NECESARIO PARA EL FORTALECIMIENTO DE LOS PROCESOS PROPIOS DE LA GRANJA BARCELONA ADSCRITA AL CENTRO AGRARIO DE PRODUCCIÓN DE LA FACULTAD DE CIENCIAS AGROPECUARIAS Y RECURSOS NATURALES DE LA UNIVERSIDAD DE LOS LLANOS.</t>
  </si>
  <si>
    <t>PRESTACIÓN DE SERVICIOS DE APOYO A LA GESTIÓN NECESARIO PARA EL FORTALECIMIENTO DE LOS PROCESOS EN EL LABORATORIO DE BROMATOLOGÍA ADSCRITO AL INSTITUTO DE ACUICULTURA DE LOS LLANOS DE LA FACULTAD DE CIENCIAS AGROPECUARIAS Y RECURSOS NATURALES DE LA UNIVERSIDAD DE LOS LLANOS.</t>
  </si>
  <si>
    <t>PRESTACIÓN DE SERVICIOS DE APOYO A LA GESTIÓN NECESARIO PARA EL FORTALECIMIENTO DE LOS PROCESOS EN LA ESCUELA DE ADMINISTRACIÓN Y NEGOCIOS DE LA FACULTAD DE CIENCIAS ECONÓMICAS DE LA UNIVERSIDAD DE LOS LLANOS.</t>
  </si>
  <si>
    <t>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t>
  </si>
  <si>
    <t>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t>
  </si>
  <si>
    <t>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t>
  </si>
  <si>
    <t>Cuatro (04) meses y seis (06) días calendario</t>
  </si>
  <si>
    <t>Asesora de Planeación</t>
  </si>
  <si>
    <t xml:space="preserve">MARIA PAULA ESTUPIÑAN TIUSO  </t>
  </si>
  <si>
    <t>LEIDY TATIANA ALFONSO VILLADA</t>
  </si>
  <si>
    <t>CARLOS FERNANDO VANEGAS MARCA</t>
  </si>
  <si>
    <t>PRESTACIÓN DE SERVICIOS DE APOYO A LA GESTIÓN NECESARIO PARA EL FORTALECIMIENTO DE LOS PROCESOS ADMINISTRATIVOS DE SERVICIOS GENERALES DE LA UNIVERSIDAD DE LOS LLANOS.</t>
  </si>
  <si>
    <t>WILSON FERNANDO SALGADO CIFUENTES</t>
  </si>
  <si>
    <t>INFORME DE ACTIVIDADES JOVEN INVESTIGADOR</t>
  </si>
  <si>
    <r>
      <t xml:space="preserve">Código: </t>
    </r>
    <r>
      <rPr>
        <i/>
        <sz val="9"/>
        <color theme="1"/>
        <rFont val="Arial"/>
        <family val="2"/>
      </rPr>
      <t>FO-GBS-65</t>
    </r>
  </si>
  <si>
    <r>
      <t>Fecha de aprobación:</t>
    </r>
    <r>
      <rPr>
        <i/>
        <sz val="9"/>
        <color theme="1"/>
        <rFont val="Arial"/>
        <family val="2"/>
      </rPr>
      <t xml:space="preserve"> 12/03/2024</t>
    </r>
  </si>
  <si>
    <t xml:space="preserve">NIT o C.C DEL JOVEN INVESTIGADOR </t>
  </si>
  <si>
    <t/>
  </si>
  <si>
    <t xml:space="preserve">NOMBRE DEL JOVEN INVESTIGADOR </t>
  </si>
  <si>
    <t xml:space="preserve">NÚMERO DE VINCULACIÓN </t>
  </si>
  <si>
    <t xml:space="preserve">OBJETO DE LA VINCULACIÓN </t>
  </si>
  <si>
    <t>Valor ejecutado de la vinculación</t>
  </si>
  <si>
    <t>Valor a girar al joven investigador</t>
  </si>
  <si>
    <t>Como constancia del cumplimiento del pago de seguridad social y parafiscales (si aplica), por parte del joven investigador, se adjunta al presente documento la planilla de pago correspondiente al periodo de este certificado, respecto de la cual se realizó la verificación, encontrando una correcta relación entre el monto cancelado y la suma que debió haber sido cotizada.</t>
  </si>
  <si>
    <t xml:space="preserve">Firma del joven investigador </t>
  </si>
  <si>
    <t>Firma del tutor</t>
  </si>
  <si>
    <t>Director Técnico de Proyección Social</t>
  </si>
  <si>
    <t>PRESTACIÓN DE SERVICIOS PROFESIONALES NECESARIO PARA EL FORTALECIMIENTO DE LOS PROCESOS DE GESTIÓN CONTABLE Y ADMINISTRATIVA DE LA OFICINA ASESORA JURÍDICA DE LA UNIVERSIDAD DE LOS LLANOS.</t>
  </si>
  <si>
    <t>PRESTACIÓN DE SERVICIOS DE APOYO A LA GESTIÓN NECESARIO PARA EL FORTALECIMIENTO DE LOS PROCESOS ADMINISTRATIVOS Y DE GESTIÓN DOCUMENTAL DE LA OFICINA ASESORA JURÍDICA DE LA UNIVERSIDAD DE LOS LLANOS.</t>
  </si>
  <si>
    <t>PRESTACIÓN DE SERVICIOS PROFESIONALES NECESARIO PARA EL FORTALECIMIENTO DE LOS PROCESOS DE GESTIÓN ADMINISTRATIVA Y CONTRATACIÓN DE LA OFICINA ASESORA JURÍDICA DE LA UNIVERSIDAD DE LOS LLANOS.</t>
  </si>
  <si>
    <t>PRESTACIÓN DE SERVICIOS PROFESIONALES NECESARIO PARA EL FORTALECIMIENTO DEL PROCESO CONTRACTUAL Y DE GESTIÓN ADMINISTRATIVA DE LA OFICINA ASESORA JURÍDICA DE LA UNIVERSIDAD DE LOS LLANOS.</t>
  </si>
  <si>
    <t>PRESTACIÓN DE SERVICIOS DE APOYO A LA GESTIÓN NECESARIO PARA EL FORTALECIMIENTO DE LOS PROCESOS DE LA ESTACIÓN PISCÍCOLA Y LABORATORIOS DEL INSTITUTO DE ACUICULTURA DE LA FACULTAD DE CIENCIAS AGROPECUARIAS Y RECURSOS NATURALES DE LA UNIVERSIDAD DE LOS LLANOS.</t>
  </si>
  <si>
    <t>PRESTACIÓN DE SERVICIOS DE APOYO A LA GESTIÓN NECESARIO PARA EL FORTALECIMIENTO DE LOS PROCESOS DEL CENTRO AGRARIO DE PRODUCCIÓN, EN LA UNIDAD RURAL MANACACÍAS ADSCRITA A LA FACULTAD DE CIENCIAS AGROPECUARIAS Y RECURSOS NATURALES DE LA UNIVERSIDAD DE LOS LLANOS.</t>
  </si>
  <si>
    <t>PRESTACIÓN DE SERVICIOS PROFESIONALES NECESARIO PARA EL FORTALECIMIENTO DE LOS PROCESOS DE LA DIVISIÓN FINANCIERA DE LA UNIVERSIDAD DE LOS LLANOS.</t>
  </si>
  <si>
    <t>PRESTACIÓN DE SERVICIOS PROFESIONALES NECESARIO PARA EL FORTALECIMIENTO DE LOS PROCESOS DE GESTIÓN ADMINISTRATIVA Y CONTABLE DE LA DIVISIÓN DE TESORERÍA DE LA UNIVERSIDAD DE LOS LLANOS.</t>
  </si>
  <si>
    <t>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t>
  </si>
  <si>
    <t>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t>
  </si>
  <si>
    <t>410205</t>
  </si>
  <si>
    <t>HEIDY GISSELLA GONZALEZ PARDO</t>
  </si>
  <si>
    <t xml:space="preserve">NURY CONSUELO ALVAREZ </t>
  </si>
  <si>
    <t>PRESTACIÓN DE SERVICIOS PROFESIONALES NECESARIO PARA EL FORTALECIMIENTO DE LOS PROCESOS ADMINISTRATIVOS DE LA OFICINA DE ADMISIONES, REGISTRO Y CONTROL ACADÉMICO DE LA UNIVERSIDAD DE LOS LLANOS.</t>
  </si>
  <si>
    <t>MARIA TERESA ALVAREZ CORTES</t>
  </si>
  <si>
    <t>PRESTACIÓN DE SERVICIOS DE APOYO A LA GESTIÓN NECESARIO PARA EL FORTALECIMIENTO DE LOS PROCESOS OPERATIVOS Y ADMINISTRATIVOS DE LA OFICINA DE ADMISIONES, REGISTRO Y CONTROL ACADÉMICO DE LA UNIVERSIDAD DE LOS LLANOS.</t>
  </si>
  <si>
    <t>CARLOS ROBINSON CELIS REINOSO</t>
  </si>
  <si>
    <t>PRESTACIÓN DE SERVICIOS DE APOYO A LA GESTIÓN NECESARIO PARA EL FORTALECIMIENTO DE LOS PROCESOS ADMINISTRATIVOS DE LA SECCIÓN DE ALMACÉN DE LA UNIVERSIDAD DE LOS LLANOS.</t>
  </si>
  <si>
    <t>BREY DIDIANA AMADO</t>
  </si>
  <si>
    <t>Minuta especial, se debe agregar cláusula de rodamiento</t>
  </si>
  <si>
    <t>CAMILO ALEJANDRO HURTADO BOTERO</t>
  </si>
  <si>
    <t>PRESTACIÓN DE SERVICIOS DE APOYO A LA GESTIÓN NECESARIO PARA EL FORTALECIMIENTO DE LOS PROCESOS DE INFORMACIÓN Y ATENCIÓN AL CIUDADANO EN LA UNIVERSIDAD DE LOS LLANOS - SEDE BARCELONA.</t>
  </si>
  <si>
    <t>DIEGO LUIS SOTO MENDOZA</t>
  </si>
  <si>
    <t>PRESTACIÓN DE SERVICIOS PROFESIONALES NECESARIO PARA EL FORTALECIMIENTO DE LOS PROCESOS ADMINISTRATIVOS DE LA OFICINA DE ASUNTOS DOCENTES DE LA UNIVERSIDAD DE LOS LLANOS.</t>
  </si>
  <si>
    <t>EDGARD ANTONIO CASTRO BOLAÑO</t>
  </si>
  <si>
    <t>PRESTACIÓN DE SERVICIOS PROFESIONALES NECESARIO PARA EL FORTALECIMIENTO DE LOS PROCESOS DE LA SECCIÓN DE PRESUPUESTO Y CONTABILIDAD DE LA UNIVERSIDAD DE LOS LLANOS.</t>
  </si>
  <si>
    <t xml:space="preserve">MARCO ANIBAL MOLINA MONTAÑEZ  </t>
  </si>
  <si>
    <t>DIANA VANESSA VALENCIA GUERRERO</t>
  </si>
  <si>
    <t>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t>
  </si>
  <si>
    <t>JAIME ELIECER ROA GARCIA</t>
  </si>
  <si>
    <t>PRESTACIÓN DE SERVICIOS PROFESIONALES NECESARIO PARA EL FORTALECIMIENTO DE LOS PROCESOS ADMINISTRATIVOS Y DE SOPORTE TÉCNICO EN EL ÁREA DE SISTEMAS DE LA UNIVERSIDAD DE LOS LLANOS.</t>
  </si>
  <si>
    <t>GLORIA PATRICIA RAMIREZ NARVAEZ</t>
  </si>
  <si>
    <t>PRESTACIÓN DE SERVICIOS PROFESIONALES NECESARIO PARA EL FORTALECIMIENTO DE LOS PROCESOS DEL ÁREA DE SISTEMAS DE LA UNIVERSIDAD DE LOS LLANOS.</t>
  </si>
  <si>
    <t xml:space="preserve">CRISTIAN ADRIAN DOMINGUEZ MANTILLA </t>
  </si>
  <si>
    <t>RAFAEL ANTONIO HUERTAS CASTRO</t>
  </si>
  <si>
    <t>PRESTACIÓN DE SERVICIOS PROFESIONALES NECESARIO PARA EL DESARROLLO DEL PROYECTO FICHA BPUNI SIST 01 1810 2024 “FORTALECIMIENTO DE CAPACIDADES TIC PARA EL APOYO DE LAS FUNCIONES ADMINISTRATIVAS Y MISIONALES DE LA UNIVERSIDAD DE LOS LLANOS”</t>
  </si>
  <si>
    <t>JUAN CARLOS PEREZ RINCON</t>
  </si>
  <si>
    <t>BRAYAN HERRERA ROCHA</t>
  </si>
  <si>
    <t>ALEXANDER MEZA AVILA</t>
  </si>
  <si>
    <t>LEYDI MARCELA BONILLA SABOGAL</t>
  </si>
  <si>
    <t>GERALDINE RUEDA GIRALDO</t>
  </si>
  <si>
    <t>NORMA CONSTANZA BELTRAN TRIGUEROS</t>
  </si>
  <si>
    <t>PRESTACIÓN DE SERVICIOS PROFESIONALES NECESARIO PARA EL FORTALECIMIENTO DE LOS PROCESOS DE CONTRATACIÓN EN LA DIVISIÓN DE SERVICIOS ADMINISTRATIVOS DE LA UNIVERSIDAD DE LOS LLANOS.</t>
  </si>
  <si>
    <t>ERIKA MENDEZ RONDON</t>
  </si>
  <si>
    <t>AURA CAROLINA VILLARREAL VILLERA</t>
  </si>
  <si>
    <t>PRESTACIÓN DE SERVICIOS DE APOYO A LA GESTIÓN NECESARIO PARA EL FORTALECIMIENTO DE LOS PROCESOS EN GESTIÓN ADMINISTRATIVA EN LA DIVISIÓN DE SERVICIOS ADMINISTRATIVOS DE LA UNIVERSIDAD DE LOS LLANOS.</t>
  </si>
  <si>
    <t xml:space="preserve">MABEL PATRICIA CASTILLO INSIGNARES </t>
  </si>
  <si>
    <t>PRESTACIÓN DE SERVICIOS PROFESIONALES NECESARIO PARA EL FORTALECIMIENTO DE LOS PROCESOS DE COORDINACIÓN DEL ÁREA DE SEGURIDAD Y SALUD EN EL TRABAJO EN LA DIVISIÓN DE SERVICIOS ADMINISTRATIVOS DE LA UNIVERSIDAD DE LOS LLANOS.</t>
  </si>
  <si>
    <t>JOHN ANDERSSON SALAZAR ORTIZ</t>
  </si>
  <si>
    <t>PRESTACIÓN DE SERVICIOS DE APOYO A LA GESTIÓN NECESARIO PARA EL FORTALECIMIENTO DE LOS PROCESOS EN LA DIVISIÓN DE SERVICIOS ADMINISTRATIVOS DE LA UNIVERSIDAD DE LOS LLANOS.</t>
  </si>
  <si>
    <t>NINA LISSETH BALLEN RODRIGUEZ</t>
  </si>
  <si>
    <t>PRESTACIÓN DE SERVICIOS PROFESIONALES NECESARIO PARA EL FORTALECIMIENTO DE LOS PROCESOS ESTRATÉGICOS Y MISIONALES DE LA OFICINA ASESORA DE PLANEACIÓN DE LA UNIVERSIDAD DE LOS LLANOS.</t>
  </si>
  <si>
    <t>JUAN PABLO ARANGO MEDINA</t>
  </si>
  <si>
    <t>PRESTACIÓN DE SERVICIOS PROFESIONALES NECESARIO PARA EL FORTALECIMIENTO DE LOS PROCESOS DEL ÁREA DE INFRAESTRUCTURA DE LA OFICINA ASESORA DE PLANEACIÓN DE LA UNIVERSIDAD DE LOS LLANOS.</t>
  </si>
  <si>
    <t>HIGINIO CASTRO HERNANDEZ</t>
  </si>
  <si>
    <t xml:space="preserve">NORIDA ANDREA GARCIA </t>
  </si>
  <si>
    <t>PRESTACIÓN DE SERVICIOS PROFESIONALES NECESARIO PARA EL FORTALECIMIENTO DE LOS PROCESOS ESTRATÉGICOS Y DE PLANEACIÓN DE LA OFICINA ASESORA DE PLANEACIÓN DE LA UNIVERSIDAD DE LOS LLANOS.</t>
  </si>
  <si>
    <t>ANDREA DEL PILAR ALVAREZ TORRES</t>
  </si>
  <si>
    <t>NAISSHA XIOMARA RESTREPO TORO</t>
  </si>
  <si>
    <t>PRESTACIÓN DE SERVICIOS PROFESIONALES NECESARIO PARA EL FORTALECIMIENTO DE LOS PROCESOS DE LA RECTORÍA DE LA UNIVERSIDAD DE LOS LLANOS.</t>
  </si>
  <si>
    <t>ALEXANDER HERNAN TORRES TINTIN</t>
  </si>
  <si>
    <t>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t>
  </si>
  <si>
    <t>REYES ANDRES VEGA BELTRAN</t>
  </si>
  <si>
    <t>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t>
  </si>
  <si>
    <t>WILMER JAVIER VEGA BELTRAN</t>
  </si>
  <si>
    <t>JUAN PABLO BERNAL MONCADA</t>
  </si>
  <si>
    <t>PRESTACIÓN DE SERVICIOS PROFESIONALES NECESARIO PARA EL FORTALECIMIENTO DE LOS PROCESOS JURÍDICOS Y ADMINISTRATIVOS DE LA SECRETARIA GENERAL DE LA UNIVERSIDAD DE LOS LLANOS.</t>
  </si>
  <si>
    <t>JHON ALEJANDRO LEON RODRIGUEZ</t>
  </si>
  <si>
    <t>PRESTACIÓN DE SERVICIOS PROFESIONALES NECESARIO PARA EL FORTALECIMIENTO DE LOS PROCESOS ADMINISTRATIVOS DE LA SECRETARIA GENERAL Y EL CONSEJO ACADÉMICO DE LA UNIVERSIDAD DE LOS LLANOS.</t>
  </si>
  <si>
    <t xml:space="preserve">CARLOS ALBERTO PEÑA GODOY </t>
  </si>
  <si>
    <t>PRESTACIÓN DE SERVICIOS PROFESIONALES NECESARIO PARA EL FORTALECIMIENTO DE LOS PROCESOS ADMINISTRATIVOS DE LA SECRETARIA GENERAL Y EL CONSEJO SUPERIOR DE LA UNIVERSIDAD DE LOS LLANOS.</t>
  </si>
  <si>
    <t xml:space="preserve">MARTA INES VARON RANGEL </t>
  </si>
  <si>
    <t>ANYI YIZETH RODRIGUEZ SALINAS</t>
  </si>
  <si>
    <t xml:space="preserve">ADRIANA YOHANA GARZON VEGA  </t>
  </si>
  <si>
    <t>PRESTACIÓN DE SERVICIOS PROFESIONALES NECESARIO PARA EL FORTALECIMIENTO DE LOS PROCESOS DE LA VICERRECTORÍA ACADÉMICA DE LA UNIVERSIDAD DE LOS LLANOS.</t>
  </si>
  <si>
    <t xml:space="preserve">DIANA YANIRA RICO ORTIZ </t>
  </si>
  <si>
    <t>PRESTACIÓN DE SERVICIOS PROFESIONALES NECESARIO PARA EL FORTALECIMIENTO DE LOS PROCESOS DE GESTIÓN ADMINISTRATIVA Y DE CALIDAD DE LA VICERRECTORÍA DE RECURSOS UNIVERSITARIOS DE LA UNIVERSIDAD DE LOS LLANOS.</t>
  </si>
  <si>
    <t>ELIZABETH CAGUA DAZA</t>
  </si>
  <si>
    <t>PRESTACIÓN DE SERVICIOS PROFESIONALES NECESARIO PARA EL FORTALECIMIENTO DEL PROCESO CONTRACTUAL Y DE GESTIÓN ADMINISTRATIVA DE LA VICERRECTORÍA DE RECURSOS UNIVERSITARIOS DE LA UNIVERSIDAD DE LOS LLANOS.</t>
  </si>
  <si>
    <t>JOJHAN EMERZON HERRAN LIEVANO</t>
  </si>
  <si>
    <t>PRESTACIÓN DE SERVICIOS PROFESIONALES NECESARIO PARA EL FORTALECIMIENTO DE LOS PROCESOS DEL ÁREA DE INFRAESTRUCTURA EN LA VICERRECTORÍA DE RECURSOS UNIVERSITARIOS DE LA UNIVERSIDAD DE LOS LLANOS.</t>
  </si>
  <si>
    <t>PRESTACIÓN DE SERVICIOS PROFESIONALES NECESARIO PARA EL FORTALECIMIENTO DE LOS PROCESOS DE INFRAESTRUCTURA DE LA VICERRECTORÍA DE RECURSOS UNIVERSITARIOS DE LA UNIVERSIDAD DE LOS LLANOS.</t>
  </si>
  <si>
    <t>LEIDY ALEJANDRA SARMIENTO FULA</t>
  </si>
  <si>
    <t>PRESTACIÓN DE SERVICIOS PROFESIONALES NECESARIO PARA EL FORTALECIMIENTO DE LOS PROCESOS CONTRACTUALES Y JURÍDICOS DE LA VICERRECTORÍA DE RECURSOS UNIVERSITARIOS DE LA UNIVERSIDAD DE LOS LLANOS.</t>
  </si>
  <si>
    <t>RENE YESID HERRERA VANEGAS</t>
  </si>
  <si>
    <t>PRESTACIÓN DE SERVICIOS PROFESIONALES NECESARIO PARA EL FORTALECIMIENTO DE LOS DIFERENTES PROCESOS EN LA SEDE BOQUEMONTE DE LA UNIVERSIDAD DE LOS LLANOS.</t>
  </si>
  <si>
    <t>JORGE ALBERTO DAZA ROJAS</t>
  </si>
  <si>
    <t>WILBER ANDRES HERNANDEZ ENCISO</t>
  </si>
  <si>
    <t>ADRIANA YADIRA MORENO CHACON</t>
  </si>
  <si>
    <t>No. Libre</t>
  </si>
  <si>
    <t>Área de Sistemas</t>
  </si>
  <si>
    <t>ROIMAN ARTURO SASTOQUE GUZMÁN</t>
  </si>
  <si>
    <t>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t>
  </si>
  <si>
    <t>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jurídico de los procesos, trámites y particularidades institucionales de la situación administrativa de comisión de estudios al interior de la Universidad de los Llanos.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Apoyo en la sustentación de fallos disciplinarios de segunda instancia.</t>
  </si>
  <si>
    <t>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t>
  </si>
  <si>
    <t>1. Brindar apoyo en el monitoreo, seguimiento y evaluación del Plan de Desarrollo Institucional 2022-2030. 2. Brindar las herramientas para la estructuración y monitoreo de los planes de acción de las facultades. 3. Prestar apoyo en la formulación,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Brindar apoyo en la elaboración de informes de índole estratégico y respuestas a los requerimientos de las diferentes entidades a nivel interno y externo.</t>
  </si>
  <si>
    <t>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y apoyar en la proyección de decisiones que dan inicio a la etapa de juicio disciplinario, autos de trámite o interlocutorios, citaciones, actas, constancias, audiencias, diligencias y demás documentos en el juzgamiento de procesos disciplinarios competencia de la Secretaría General conforme al Código General Disciplinario. 7. Prestar apoyo a las actividades de organización, logística y de desarrollo electorales a cargo de la Secretaría General.  8. Contribuir en el diligenciamiento de informes que se requieran en virtud del apoyo que se hace en función de la Secretaría General.</t>
  </si>
  <si>
    <t>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t>
  </si>
  <si>
    <t>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Acuerdos Superiores del Consejo Superior Universitario. 5. Contribuir con la elaboración, proyección y consolidación de Resoluciones Superiores del Consejo Superior Universitario. 6. Contribuir con los tramites de divulgación y publicación de los Actos Administrativos del Consejo Superior Universitario. 7. Prestar apoyo profesional en el diligenciamiento y cumplimiento de las matrices de seguimiento, planes de mejoramiento correspondiente a la Secretaría General y avances de cumplimiento de la agenda estratégica definida por el Consejo Superior Universitario. 8. Prestar apoyo profesional a las actividades de organización, logística y de desarrollo electorales a cargo de la Secretaría General. 9. Contribuir en el diligenciamiento de informes que se requieran en virtud del apoyo que se hace en función de la Secretaría General y el Consejo Superior Universitario.</t>
  </si>
  <si>
    <t>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</si>
  <si>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t>
  </si>
  <si>
    <t>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t>
  </si>
  <si>
    <t>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t>
  </si>
  <si>
    <t>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 7. Prestar apoyo en la elaboración y revisión de las resoluciones rectorales, circulares y actos administrativos de competencia del Rector, según sea su naturaleza, que sean de competencia del señor Rector. 8. Apoyar el protocolo de los eventos institucionales liderado por la Rectoría.</t>
  </si>
  <si>
    <t>1. Contribuir con el manejo locativo y sanitario de la actividad agrícola desarrollada en las Unidades Rurales.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cultivos agrícolas e instalaciones para las prácticas de los alumnos, así como en proyectos de investigación. 9. Apoyar en las actividades de la Unidad Rural con sus conocimientos en las labores Agropecuarias. 10. Apoyar las labores realizadas en la Institución para elevar la productividad de la granja.</t>
  </si>
  <si>
    <t>170204</t>
  </si>
  <si>
    <t xml:space="preserve">No. Vice Recursos / Regalías </t>
  </si>
  <si>
    <t>YENNY ASTRID GANTIVA ORTEGON</t>
  </si>
  <si>
    <t xml:space="preserve">DARWIN SCHLEYDEN GUTIERREZ CASALLAS </t>
  </si>
  <si>
    <t>PRESTACIÓN DE SERVICIOS PROFESIONALES NECESARIO PARA EL FORTALECIMIENTO DE LOS PROCESOS DE LA SECCIÓN DE ALMACÉN DE LA UNIVERSIDAD DE LOS LLANOS.</t>
  </si>
  <si>
    <t>GINNA JAEL CORTES HERNANDEZ</t>
  </si>
  <si>
    <t>MARTHA LUCIA ORJUELA VERGARA</t>
  </si>
  <si>
    <t>PRESTACIÓN DE SERVICIOS DE APOYO A LA GESTIÓN NECESARIO PARA EL FORTALECIMIENTO DE LOS PROCESOS DE INFORMACIÓN Y ATENCIÓN AL CIUDADANO EN LA UNIVERSIDAD DE LOS LLANOS - SEDE SAN ANTONIO.</t>
  </si>
  <si>
    <t>ILSE YESENIA SANABRIA ROMERO</t>
  </si>
  <si>
    <t>PRESTACIÓN DE SERVICIOS DE APOYO A LA GESTIÓN NECESARIO PARA EL FORTALECIMIENTO DE LOS PROCESOS DE GESTIÓN DOCUMENTAL DE LA OFICINA DE CORRESPONDENCIA Y ARCHIVO DE LA UNIVERSIDAD DE LOS LLANOS.</t>
  </si>
  <si>
    <t>MARIA CRISTINA BONELO TRUJILLO</t>
  </si>
  <si>
    <t>CAROL JINET PUENTES BAQUERO</t>
  </si>
  <si>
    <t xml:space="preserve">MONICA LINETH MELO MARQUEZ </t>
  </si>
  <si>
    <t>PRESTACIÓN DE SERVICIOS PROFESIONALES NECESARIO PARA EL FORTALECIMIENTO DE LOS PROCESOS ADMINISTRATIVOS DE LA SECRETARIA TÉCNICA DE EVALUACIÓN Y PROMOCIÓN DOCENTE DE LA UNIVERSIDAD DE LOS LLANOS.</t>
  </si>
  <si>
    <t xml:space="preserve">YOLANDA CARDOZO PEREZ </t>
  </si>
  <si>
    <t>PRESTACIÓN DE SERVICIOS DE APOYO A LA GESTIÓN NECESARIO PARA EL FORTALECIMIENTO DE LOS PROCESOS ADMINISTRATIVOS Y DE GESTIÓN DOCUMENTAL DE LA SECRETARIA TÉCNICA DE EVALUACIÓN Y PROMOCIÓN DOCENTE DE LA UNIVERSIDAD DE LOS LLANOS.</t>
  </si>
  <si>
    <t>WILSON STIVEN PARRADO GUZMAN</t>
  </si>
  <si>
    <t>PRESTACIÓN DE SERVICIOS DE APOYO A LA GESTIÓN NECESARIO PARA EL FORTALECIMIENTO DE LOS PROCESOS DE LA SECCIÓN DE PUBLICACIONES Y AYUDAS EDUCATIVAS DE LA UNIVERSIDAD DE LOS LLANOS.</t>
  </si>
  <si>
    <t>ROBINSON GAONA PARRA</t>
  </si>
  <si>
    <t>PRESTACIÓN DE SERVICIOS PROFESIONALES NECESARIO PARA EL FORTALECIMIENTO DE LOS PROCESOS DE LA DIVISIÓN DE BIENESTAR UNIVERSITARIO DE LA UNIVERSIDAD DE LOS LLANOS.</t>
  </si>
  <si>
    <t xml:space="preserve">JORGE ISRAEL LINARES GIRALDO </t>
  </si>
  <si>
    <t>PRESTACIÓN DE SERVICIOS DE APOYO A LA GESTIÓN NECESARIO PARA EL FORTALECIMIENTO DE LOS PROCESOS DE SOPORTE TÉCNICO EN LA DIVISIÓN DE BIBLIOTECA DE LA UNIVERSIDAD DE LOS LLANOS.</t>
  </si>
  <si>
    <t>LAURA VALENTINA FRIAS MENDEZ</t>
  </si>
  <si>
    <t>PRESTACIÓN DE SERVICIOS DE APOYO A LA GESTIÓN NECESARIO PARA EL FORTALECIMIENTO DE LOS PROCESOS ACADÉMICOS Y ADMINISTRATIVOS DEL CENTRO DE IDIOMAS DE LA FACULTAD DE CIENCIAS HUMANAS Y DE LA EDUCACIÓN DE LA UNIVERSIDAD DE LOS LLANOS.</t>
  </si>
  <si>
    <t>JOSE HELI CASTRO QUEVEDO</t>
  </si>
  <si>
    <t>PRESTACIÓN DE SERVICIOS DE APOYO A LA GESTIÓN NECESARIO PARA EL FORTALECIMIENTO DE LOS PROCESOS DE PROMOCIÓN Y FOMENTO DE HÁBITOS DE VIDA SALUDABLES EN EL CENTRO DE IDIOMAS DE LA FACULTAD DE CIENCIAS HUMANAS Y DE LA EDUCACIÓN DE LA UNIVERSIDAD DE LOS LLANOS.</t>
  </si>
  <si>
    <t>WIGDY KATHERINE ARENAS FAJARDO</t>
  </si>
  <si>
    <t xml:space="preserve">ANGELA MARIA VALENCIA MEDINA </t>
  </si>
  <si>
    <t>PRESTACIÓN DE SERVICIOS PROFESIONALES NECESARIO PARA EL FORTALECIMIENTO DE LOS PROCESOS ACADÉMICOS Y ADMINISTRATIVOS DEL CENTRO DE IDIOMAS DE LA FACULTAD DE CIENCIAS HUMANAS Y DE LA EDUCACIÓN DE LA UNIVERSIDAD DE LOS LLANOS.</t>
  </si>
  <si>
    <t>YENNI ANDREA CAMACHO CASTILLO</t>
  </si>
  <si>
    <t>PRESTACIÓN DE LOS SERVICIOS PROFESIONALES NECESARIO PARA EL FORTALECIMIENTO DE LOS PROCESOS ACADÉMICOS Y ADMINISTRATIVOS DEL CENTRO DE IDIOMAS DE LA FACULTAD DE CIENCIAS HUMANAS Y DE LA EDUCACIÓN DE LA UNIVERSIDAD DE LOS LLANOS.</t>
  </si>
  <si>
    <t>MARY ESTEFANNY JIMENEZ ROPERO</t>
  </si>
  <si>
    <t>PRESTACIÓN DE SERVICIOS DE APOYO A LA GESTIÓN NECESARIO PARA EL FORTALECIMIENTO DE LOS PROCESOS DE GESTIÓN DOCUMENTAL DEL CENTRO DE IDIOMAS DE LA FACULTAD DE CIENCIAS HUMANAS Y DE LA EDUCACIÓN DE LA UNIVERSIDAD DE LOS LLANOS.</t>
  </si>
  <si>
    <t>ANDRES MAURICIO CHAVES BURITICA</t>
  </si>
  <si>
    <t>LAURA DANIELA CASTRO CORTES</t>
  </si>
  <si>
    <t>BRAYAN SNEIDER RAMIREZ BLANDON</t>
  </si>
  <si>
    <t>PRESTACIÓN DE SERVICIOS PROFESIONALES NECESARIO PARA EL FORTALECIMIENTO DE LOS DIFERENTES PROCESOS DE CALIDAD EN EL CENTRO DE IDIOMAS DE LA FACULTAD DE CIENCIAS HUMANAS Y DE LA EDUCACIÓN DE LA UNIVERSIDAD DE LOS LLANOS”</t>
  </si>
  <si>
    <t>JOSE DAVID PARDO CARRILLO</t>
  </si>
  <si>
    <t>PRESTACIÓN DE SERVICIOS PROFESIONALES NECESARIO PARA EL FORTALECIMIENTO DE LOS PROCESOS DE LA OFICINA ASESORA DE CONTROL INTERNO DISCIPLINARIO DE LA UNIVERSIDAD DE LOS LLANOS.</t>
  </si>
  <si>
    <t>JULIETH ESPERANZA TORRES ARANDA</t>
  </si>
  <si>
    <t>WILLINGTON CARRILLO CARRILLO</t>
  </si>
  <si>
    <t>CARLOS GUILLERMO VARELA TOBON</t>
  </si>
  <si>
    <t>PRESTACIÓN DE SERVICIOS DE APOYO A LA GESTIÓN NECESARIO PARA EL FORTALECIMIENTO DE LOS PROCESOS DE LA OFICINA ASESORA DE CONTROL INTERNO DISCIPLINARIO DE LA UNIVERSIDAD DE LOS LLANOS.</t>
  </si>
  <si>
    <t>SONIA PATRICIA CLAVIJO BAQUERO</t>
  </si>
  <si>
    <t>PRESTACIÓN DE SERVICIOS PROFESIONALES NECESARIO PARA EL FORTALECIMIENTO DE LOS PROCESOS DE AUDITORÍA EN LA OFICINA ASESORA DE CONTROL INTERNO DE LA UNIVERSIDAD DE LOS LLANOS.</t>
  </si>
  <si>
    <t>DERLY PATRICIA POVEDA LADINO</t>
  </si>
  <si>
    <t>OSCAR ERNESTO LONDOÑO PARRADO</t>
  </si>
  <si>
    <t>KEILA MILENA GARCIA DUARTE</t>
  </si>
  <si>
    <t>SANDRA VIVIANA RODRIGUEZ URUEÑA</t>
  </si>
  <si>
    <t>PRESTACIÓN DE SERVICIOS PROFESIONALES NECESARIO PARA EL FORTALECIMIENTO DE LOS PROCESOS DE LA DIRECCIÓN GENERAL DE CURRÍCULO DE LA UNIVERSIDAD DE LOS LLANOS.</t>
  </si>
  <si>
    <t>RAFAEL SNEIDER CUARTAS VELANDIA</t>
  </si>
  <si>
    <t>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t>
  </si>
  <si>
    <t xml:space="preserve">HAYDEE ROCIO DEL PILAR LARA SILVA </t>
  </si>
  <si>
    <t>JUAN DAVID PERDOMO VARGAS</t>
  </si>
  <si>
    <t>PRESTACIÓN DE SERVICIOS PROFESIONALES NECESARIO PARA EL FORTALECIMIENTO DE LOS PROCESOS ADMINISTRATIVOS DEL INSTITUTO DE EDUCACIÓN ABIERTA Y A DISTANCIA DE LA UNIVERSIDAD DE LOS LLANOS.</t>
  </si>
  <si>
    <t>BRAJAN STEVEN GARCES LAITON</t>
  </si>
  <si>
    <t>MARIANA LUCIA LAVERDE ORTIZ</t>
  </si>
  <si>
    <t>PRESTACIÓN DE SERVICIOS DE APOYO A LA GESTIÓN NECESARIO PARA EL FORTALECIMIENTO DE LOS PROCESOS DE GESTIÓN JURÍDICA DE LA OFICINA ASESORA JURÍDICA DE LA UNIVERSIDAD DE LOS LLANOS.</t>
  </si>
  <si>
    <t>MILDRED LIZETH ROJAS LAVADO</t>
  </si>
  <si>
    <t>DIEGO CAMILO CARREÑO ROMERO</t>
  </si>
  <si>
    <t>PRESTACIÓN DE SERVICIOS PROFESIONALES NECESARIO PARA EL FORTALECIMIENTO DE LOS PROCESOS DE GESTIÓN ADMINISTRATIVA EN LA DIVISIÓN DE SERVICIOS ADMINISTRATIVOS DE LA UNIVERSIDAD DE LOS LLANOS.</t>
  </si>
  <si>
    <t xml:space="preserve">TRICIA VERLEY GONZALEZ VELAIZAN </t>
  </si>
  <si>
    <t>PRESTACIÓN DE SERVICIOS DE APOYO A LA GESTIÓN NECESARIO PARA EL FORTALECIMIENTO DE LOS PROCESOS DE GESTIÓN DOCUMENTAL EN LA DIVISIÓN DE SERVICIOS ADMINISTRATIVOS DE LA UNIVERSIDAD DE LOS LLANOS.</t>
  </si>
  <si>
    <t>JUAN CAMILO ALVAREZ CUBILLOS</t>
  </si>
  <si>
    <t>PRESTACIÓN DE SERVICIOS PROFESIONALES NECESARIO PARA EL FORTALECIMIENTO DE LOS PROCESOS DEL ÁREA DE SEGURIDAD Y SALUD EN EL TRABAJO DE LA DIVISIÓN DE SERVICIOS ADMINISTRATIVOS DE LA UNIVERSIDAD DE LOS LLANOS.</t>
  </si>
  <si>
    <t xml:space="preserve">ESMERALDA QUEVEDO ROZO </t>
  </si>
  <si>
    <t>PRESTACIÓN DE SERVICIOS PROFESIONALES NECESARIO PARA EL FORTALECIMIENTO DE LOS PROCESOS DE SEGURIDAD SOCIAL EN LA DIVISIÓN DE SERVICIOS ADMINISTRATIVOS DE LA UNIVERSIDAD DE LOS LLANOS.</t>
  </si>
  <si>
    <t>JOSE JOAQUIN ROMERO ORTIZ</t>
  </si>
  <si>
    <t>PRESTACIÓN DE SERVICIOS PROFESIONALES NECESARIO PARA EL FORTALECIMIENTO DE LOS PROCESOS EN LA DIVISIÓN DE SERVICIOS ADMINISTRATIVOS DE LA UNIVERSIDAD DE LOS LLANOS.</t>
  </si>
  <si>
    <t>LAURA CRISTINA MARTINEZ REY</t>
  </si>
  <si>
    <t>ESTEFANY ANDREA ZABALA RAMOS</t>
  </si>
  <si>
    <t>PRESTACIÓN DE SERVICIOS PROFESIONALES NECESARIO PARA EL FORTALECIMIENTO DE LOS PROCESOS DE GESTIÓN DE PROYECTOS ESTRATÉGICOS INSTITUCIONALES Y EL FORTALECIMIENTO DE LOS PROCESOS DE PLANEACIÓN DE LA OFICINA ASESORA DE PLANEACIÓN DE LA UNIVERSIDAD DE LOS LLANOS.</t>
  </si>
  <si>
    <t>JHON ALEJANDRO GARCIA VELASQUEZ</t>
  </si>
  <si>
    <t>MARTHA EDITH VERGARA ACEVEDO</t>
  </si>
  <si>
    <t>YISELL MAYERLY PEREZ MONDRAGON</t>
  </si>
  <si>
    <t>PRESTACIÓN DE SERVICIOS PROFESIONALES NECESARIO PARA EL FORTALECIMIENTO DE LOS PROCESOS DEL SISTEMA INTEGRADO DE GESTIÓN DE LA OFICINA ASESORA DE PLANEACIÓN DE LA UNIVERSIDAD DE LOS LLANOS.</t>
  </si>
  <si>
    <t>ADRIANA RAMOS AYA</t>
  </si>
  <si>
    <t>MARIA VICTORIA MARIÑO DAVID</t>
  </si>
  <si>
    <t>GUSTAVO FIDEL BENAVIDES LADINO</t>
  </si>
  <si>
    <t>FRAYTHER HERNAN PARRADO PARRADO</t>
  </si>
  <si>
    <t xml:space="preserve">ANA MARIA SENDOYA GARCIA </t>
  </si>
  <si>
    <t>LUIS MARIA HERRERA RAMOS</t>
  </si>
  <si>
    <t>LUIS HERNANDO GALAN LEMUS</t>
  </si>
  <si>
    <t>PEDRO ANTONIO MUÑOZ RAMOS</t>
  </si>
  <si>
    <t>EDGAR GABRIEL VALIENTE ROJAS</t>
  </si>
  <si>
    <t>ANGEL ALBERTO MANRIQUE RODRIGUEZ</t>
  </si>
  <si>
    <t>PRESTACIÓN DE SERVICIOS DE APOYO A LA GESTIÓN NECESARIO PARA EL FORTALECIMIENTO DE LOS PROCESOS OPERATIVOS DE SERVICIOS GENERALES DE LA VICERRECTORÍA DE RECURSOS DE LA UNIVERSIDAD DE LOS LLANOS.</t>
  </si>
  <si>
    <t>VLADIMIR MANCIPE DEL RIO</t>
  </si>
  <si>
    <t>JOHN ALEXANDER TAPIERO DEVIA</t>
  </si>
  <si>
    <t>PRESTACIÓN DE SERVICIOS DE APOYO A LA GESTIÓN NECESARIO PARA EL FORTALECIMIENTO DE LOS PROCESOS OPERATIVOS DE SERVICIOS GENERALES SEDE BARCELONA DE LA UNIVERSIDAD DE LOS LLANOS.</t>
  </si>
  <si>
    <t>PRESTACIÓN DE SERVICIOS DE APOYO A LA GESTIÓN NECESARIO PARA EL FORTALECIMIENTO DE LOS PROCESOS OPERATIVOS DE SERVICIOS GENERALES EN LA SEDE SAN ANTONIO DE LA UNIVERSIDAD DE LOS LLANOS.</t>
  </si>
  <si>
    <t>NANCY GONGORA GUTIERREZ</t>
  </si>
  <si>
    <t>PRESTACIÓN DE SERVICIOS DE APOYO A LA GESTIÓN NECESARIO PARA EL FORTALECIMIENTO DE LOS PROCESOS DE SOPORTE TÉCNICO EN EL ÁREA DE SISTEMAS DE LA UNIVERSIDAD DE LOS LLANOS.</t>
  </si>
  <si>
    <t xml:space="preserve">GILBERTO ALEJANDRO RAMIREZ CLAVIJO </t>
  </si>
  <si>
    <t>PRESTACIÓN DE SERVICIOS DE APOYO A LA GESTIÓN NECESARIO PARA EL FORTALECIMIENTO DE LOS PROCESOS OPERATIVOS DE SERVICIOS GENERALES EN LA SEDE BARCELONA DE LA UNIVERSIDAD DE LOS LLANOS.</t>
  </si>
  <si>
    <t>LUIS EDUARDO DIAZ MELO</t>
  </si>
  <si>
    <t>LUIS ALFREDO HERNANDEZ AYALA</t>
  </si>
  <si>
    <t>JUAN DAVID VARGAS GARCIA</t>
  </si>
  <si>
    <t xml:space="preserve">EDNA  MAGALY PEREZ PERALTA </t>
  </si>
  <si>
    <t>PRESTACIÓN DE SERVICIOS PROFESIONALES PARA EL FORTALECIMIENTO DE LOS PROCESOS DE LA VICERRECTORÍA ACADÉMICA DE LA UNIVERSIDAD DE LOS LLANOS.</t>
  </si>
  <si>
    <t>EDITH ZABALETA FRANCO</t>
  </si>
  <si>
    <t>PRESTACIÓN DE SERVICIOS PROFESIONALES NECESARIO PARA EL FORTALECIMIENTO DE LOS DIFERENTES PROCESOS DE LA VICERRECTORÍA ACADÉMICA.</t>
  </si>
  <si>
    <t>SANDRA MIREYA LOSADA RAMIREZ</t>
  </si>
  <si>
    <t>PRESTACIÓN DE SERVICIOS DE APOYO A LA GESTIÓN NECESARIO PARA FORTALECER LOS PROCEDIMIENTOS DE GESTIÓN DE ARCHIVO, PUBLICIDAD, SEGUIMIENTO Y PAGOS DE LA VICERRECTORÍA DE RECURSOS UNIVERSITARIOS DE LA UNIVERSIDAD DE LOS LLANOS</t>
  </si>
  <si>
    <t>Embarazada</t>
  </si>
  <si>
    <t>BRENDA NATALIA DIAZ MEJIA</t>
  </si>
  <si>
    <t>PRESTACIÓN DE SERVICIOS PROFESIONALES NECESARIO PARA EL FORTALECIMIENTO DE LOS PROCESOS ADMINISTRATIVOS Y JURÍDICOS DE LA VICERRECTORÍA DE RECURSOS UNIVERSITARIOS DE LA UNIVERSIDAD DE LOS LLANOS.</t>
  </si>
  <si>
    <t>ERIKA LEANDRA ROJAS ORTIZ</t>
  </si>
  <si>
    <t>PRESTACIÓN DE SERVICIOS PROFESIONALES NECESARIO PARA EL FORTALECIMIENTO DE LOS PROCESOS ADMINISTRATIVOS DE LA VICERRECTORÍA DE RECURSOS UNIVERSITARIOS DE LA UNIVERSIDAD DE LOS LLANOS.</t>
  </si>
  <si>
    <t>LIDA FRAIZURY ECHEVERRY MACHADO</t>
  </si>
  <si>
    <t>INY JOHANA MARULANDA SANTA</t>
  </si>
  <si>
    <t>PRESTACIÓN DE SERVICIOS DE APOYO A LA GESTIÓN NECESARIO PARA EL FORTALECIMIENTO DE LOS PROCESOS OPERATIVOS Y ADMINISTRATIVOS EN LA SEDE BOQUEMONTE DE LA UNIVERSIDAD DE LOS LLANOS.</t>
  </si>
  <si>
    <t>LIGIA HELENA ROBLEDO SUAREZ</t>
  </si>
  <si>
    <t>PRESTACIÓN DE SERVICIOS DE APOYO A LA GESTIÓN NECESARIO PARA FORTALECER LOS PROCEDIMIENTOS DE GESTIÓN DE ARCHIVO, PUBLICIDAD Y SEGUIMIENTO DE LA VICERRECTORÍA DE RECURSOS UNIVERSITARIOS DE LA UNIVERSIDAD DE LOS LLANOS.</t>
  </si>
  <si>
    <t>JUAN MANUEL MORALES LONDOÑO</t>
  </si>
  <si>
    <t>DANIEL FERNANDO RIVERA VELASQUEZ</t>
  </si>
  <si>
    <t>CAROLINA OSORIO RIOS</t>
  </si>
  <si>
    <t>LUCILA VARGAS MALAVER</t>
  </si>
  <si>
    <t>GLADYS GUERRERO MALDONADO</t>
  </si>
  <si>
    <t>JESSIKA FERNANDA LEAL MARTINEZ</t>
  </si>
  <si>
    <t xml:space="preserve">JUAN MAURICIO REYES ZARATE </t>
  </si>
  <si>
    <t>CLARA INES BRAGA SILVA</t>
  </si>
  <si>
    <t>MERY YINETH ROJAS RICO</t>
  </si>
  <si>
    <t>LINA ESMERALDA NOVA AREVALO</t>
  </si>
  <si>
    <t>LINA MARIA CUELLAR GALVIS</t>
  </si>
  <si>
    <t>ADRIANA PATRICIA GUTIERREZ PARRA</t>
  </si>
  <si>
    <t xml:space="preserve">JOHANNA PATRICIA RODRIGUEZ TELLEZ </t>
  </si>
  <si>
    <t>VALENTINA HERNANDEZ VIVAS</t>
  </si>
  <si>
    <t>GABRIEL ELKIN MARTINEZ AMORTEGUI</t>
  </si>
  <si>
    <t>PILI CARMIÑA RIAÑO URBANO</t>
  </si>
  <si>
    <t>IANN SANTIAGO VELEZ HUERTAS</t>
  </si>
  <si>
    <t xml:space="preserve">MIRTHA YANIRA CALDERON CHITIVA </t>
  </si>
  <si>
    <t>ZUE TATIANA CASTRO VELEZ</t>
  </si>
  <si>
    <t>JORGE ALBERTO FERNANDEZ GUTIERREZ</t>
  </si>
  <si>
    <t>SEBASTIAN GUZMAN RAVE</t>
  </si>
  <si>
    <t>LAURA DANIELA RICO LEGUIZAMO</t>
  </si>
  <si>
    <t>ELDER YOVANNY CORTES ESCOBAR</t>
  </si>
  <si>
    <t>MAICOL ANDREY MATEUS BEJARANO</t>
  </si>
  <si>
    <t>NATALY ANDREA CALDERON GUTIERREZ</t>
  </si>
  <si>
    <t>GERMAN ALEJANDRO PEÑARANDA RUGELIS</t>
  </si>
  <si>
    <t>JESSICA LISETH RAMIREZ PEREZ</t>
  </si>
  <si>
    <t>MONICA MARIA HERNANDEZ CORREA</t>
  </si>
  <si>
    <t>YUSLEY DANEYI PARRADO MORENO</t>
  </si>
  <si>
    <t>YUDY ANGELICA VARGAS GUATIVA</t>
  </si>
  <si>
    <t>LUCERO TRUJILLO CASALLAS</t>
  </si>
  <si>
    <t>JUAN SEBASTIAN GUTIERREZ CRISTANCHO</t>
  </si>
  <si>
    <t>YAMID ANTONIO CELY BAQUERO</t>
  </si>
  <si>
    <t>LUIS ALBERTO PARRA LINARES</t>
  </si>
  <si>
    <t>WENDY KATHERINE URREA GONZALEZ</t>
  </si>
  <si>
    <t>DIANA LUCIA VILLALOBOS CASALLAS</t>
  </si>
  <si>
    <t>YENNY ELIZABETH GUTIERREZ LOPEZ</t>
  </si>
  <si>
    <t>EVELYN CAROLINA ALVAREZ DAZA</t>
  </si>
  <si>
    <t>SANDRA LORENA FONSECA RODRIGUEZ</t>
  </si>
  <si>
    <t>BETCY ORIANA MARTINEZ SANDOVAL</t>
  </si>
  <si>
    <t>PAOLA ANDREA AGUDELO LOZANO</t>
  </si>
  <si>
    <t>DIEGO ALEJANDRO MORA SOLARTE</t>
  </si>
  <si>
    <t>ALIDIS EVELCY SIERRA VARGAS</t>
  </si>
  <si>
    <t>MARTHA LILIANA AVELLANEDA CASTRO</t>
  </si>
  <si>
    <t>MASSIEL ALEJANDRA ROJAS TORRES</t>
  </si>
  <si>
    <t>ALEXANDRA BEDOYA MUÑOZ</t>
  </si>
  <si>
    <t>MANUEL HERNANDO GONZALEZ BACCA</t>
  </si>
  <si>
    <t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t>
  </si>
  <si>
    <t>ADRIANA MARIA MORA SAAVEDRA</t>
  </si>
  <si>
    <t>PAULA ALEJANDRA MANCERA PEREZ</t>
  </si>
  <si>
    <t>JENIFFER YULIED VILLALOBOS PARRADO</t>
  </si>
  <si>
    <t>LUIS EDUARDO VICUÑA GALVEZ</t>
  </si>
  <si>
    <t>FLOR ANGELA ERAZO BAUTISTA</t>
  </si>
  <si>
    <t>LAURA MELISSA VELA PRIETO</t>
  </si>
  <si>
    <t>ANA MARIA LOMBANA GRACIA</t>
  </si>
  <si>
    <t>MAYRA FERNANDA CASTRO VILLA</t>
  </si>
  <si>
    <t>ELKIN YESID MORENO HERNANDEZ</t>
  </si>
  <si>
    <t>HELMER BRYAN CESPEDES HERNANDEZ</t>
  </si>
  <si>
    <t>YIRSLEY ANDRADE VALENCIA</t>
  </si>
  <si>
    <t>LUIS FREDY CARRILLO MORALES</t>
  </si>
  <si>
    <t>ELVIA CECILIA GARZON</t>
  </si>
  <si>
    <t>PRESTACIÓN DE SERVICIOS PROFESIONALES NECESARIO PARA EL FORTALECIMIENTO DE LOS PROCESOS ADMINISTRATIVOS QUE SE DESARROLLAN EN LA FACULTAD DE CIENCIAS AGROPECUARIAS Y RECURSOS NATURALES DE LA UNIVERSIDAD DE LOS LLANOS.</t>
  </si>
  <si>
    <t>LEDA VANESSA BAYONA VARON</t>
  </si>
  <si>
    <t>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t>
  </si>
  <si>
    <t xml:space="preserve">ELIANA ANDREA LOPEZ ORDOÑEZ </t>
  </si>
  <si>
    <t>PRESTACIÓN DE SERVICIOS PROFESIONALES NECESARIO PARA EL FORTALECIMIENTO DE LOS PROCESOS DEL PROGRAMA DOCTORADO EN CIENCIAS AGRARIAS DE LA FACULTAD DE CIENCIAS AGROPECUARIAS Y RECURSOS NATURALES DE LA UNIVERSIDAD DE LOS LLANOS.</t>
  </si>
  <si>
    <t>DERLY LULIET AGUDELO BOBADILLA</t>
  </si>
  <si>
    <t>PRESTACIÓN DE SERVICIOS DE APOYO A LA GESTIÓN NECESARIO PARA EL FORTALECIMIENTO DE LOS PROCESOS EN EL DEPARTAMENTO DE PRODUCCIÓN ANIMAL DE LA FACULTAD DE CIENCIAS AGROPECUARIAS Y RECURSOS NATURALES DE LA UNIVERSIDAD DE LOS LLANOS.</t>
  </si>
  <si>
    <t>ERIKA VANESSA RUIZ SERRATO</t>
  </si>
  <si>
    <t>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t>
  </si>
  <si>
    <t>KATERIN ALEXA DIAZ MOZO</t>
  </si>
  <si>
    <t>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t>
  </si>
  <si>
    <t>MARISOL DUQUE BUSTOS</t>
  </si>
  <si>
    <t>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t>
  </si>
  <si>
    <t>PRESTACIÓN DE SERVICIOS DE APOYO A LA GESTIÓN NECESARIO PARA EL FORTALECIMIENTO DE LOS PROCESOS EN LA DECANATURA DE LA FACULTAD DE CIENCIAS ECONÓMICAS DE LA UNIVERSIDAD DE LOS LLANOS.</t>
  </si>
  <si>
    <t>LINA MARIA MORALES GAVANZO</t>
  </si>
  <si>
    <t>PRESTACIÓN DE SERVICIOS DE APOYO A LA GESTIÓN NECESARIO PARA EL FORTALECIMIENTO DE LOS PROCESOS ACADÉMICO ADMINISTRATIVOS DE LA SECRETARÍA ACADÉMICA DE LA FACULTAD DE CIENCIAS ECONÓMICAS DE LA UNIVERSIDAD DE LOS LLANOS.</t>
  </si>
  <si>
    <t>LUCERITO DIAZ RINCON</t>
  </si>
  <si>
    <t>PRESTACIÓN DE SERVICIOS DE APOYO A LA GESTIÓN NECESARIO PARA EL FORTALECIMIENTO DE LOS PROCESOS ACADÉMICOS Y ADMINISTRATIVOS DE LOS PROGRAMAS DE POSGRADOS DE LA FACULTAD DE CIENCIAS ECONÓMICAS DE LA UNIVERSIDAD DE LOS LLANOS.</t>
  </si>
  <si>
    <t>XIOMARA ANDREA LINARES ROA</t>
  </si>
  <si>
    <t>JULIET GIVANNA GUTIERREZ RAMOS</t>
  </si>
  <si>
    <t>PRESTACIÓN DE SERVICIOS PROFESIONALES NECESARIO PARA EL FORTALECIMIENTO DE LOS PROCESOS ADMINISTRATIVOS DE LA FACULTAD DE CIENCIAS DE LA SALUD DE LA UNIVERSIDAD DE LOS LLANOS.</t>
  </si>
  <si>
    <t>MONICA ANDREA PATARROYO PEREZ</t>
  </si>
  <si>
    <t>PRESTACIÓN DE SERVICIOS DE APOYO A LA GESTIÓN NECESARIO PARA EL FORTALECIMIENTO DE LOS PROCESOS EN LAS ESCUELAS ADSCRITAS DE LA FACULTAD DE CIENCIAS DE LA SALUD DE LA UNIVERSIDAD DE LOS LLANOS.</t>
  </si>
  <si>
    <t>DIANA CAROLINA LOPEZ QUIMBAYO</t>
  </si>
  <si>
    <t>PRESTACIÓN DE SERVICIOS PROFESIONALES NECESARIO PARA EL FORTALECIMIENTO DE LOS PROCESOS ADMINISTRATIVOS DE LOS POSGRADOS DE LA FACULTAD DE CIENCIAS DE LA SALUD DE LA UNIVERSIDAD DE LOS LLANOS.</t>
  </si>
  <si>
    <t>MONICA LUCRECIA MURILLO PACHECO</t>
  </si>
  <si>
    <t xml:space="preserve">ELIZABETH ORTIZ REINOSO  </t>
  </si>
  <si>
    <t>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t>
  </si>
  <si>
    <t>EDNA ROCIO ROCHA APONTE</t>
  </si>
  <si>
    <t>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t>
  </si>
  <si>
    <t>MARIA ALEJANDRA PAJOY RUIZ</t>
  </si>
  <si>
    <t>PRESTACIÓN DE SERVICIOS PROFESIONALES NECESARIO PARA EL FORTALECIMIENTO DE LOS PROCESOS ADMINISTRATIVOS QUE SE DESARROLLAN EN LA FACULTAD DE CIENCIAS HUMANAS Y DE LA EDUCACIÓN DE LA UNIVERSIDAD DE LOS LLANOS.</t>
  </si>
  <si>
    <t xml:space="preserve">MERCEDES NAYIBE HERNANDEZ CORREAL </t>
  </si>
  <si>
    <t>PRESTACIÓN DE SERVICIOS DE APOYO A LA GESTIÓN NECESARIO PARA EL FORTALECIMIENTO DE LOS PROCESOS ACADÉMICOS Y ADMINISTRATIVOS EN LA SECRETARÍA ACADÉMICA DE LA FACULTAD DE CIENCIAS HUMANAS Y DE LA EDUCACIÓN DE LA UNIVERSIDAD DE LOS LLANOS.</t>
  </si>
  <si>
    <t>PAOLA MERCEDES GARZON ROZO</t>
  </si>
  <si>
    <t>PRESTACIÓN DE SERVICIOS DE APOYO A LA GESTIÓN NECESARIO PARA EL FORTALECIMIENTO DE LOS PROCESOS ACADÉMICOS Y ADMINISTRATIVOS EN LA ESCUELA DE HUMANIDADES DE LA FACULTAD DE CIENCIAS HUMANAS Y DE LA EDUCACIÓN DE LA UNIVERSIDAD DE LOS LLANOS.</t>
  </si>
  <si>
    <t>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t>
  </si>
  <si>
    <t>LIZETH KATHERINE VILLALBA RINCON</t>
  </si>
  <si>
    <t>PRESTACIÓN DE SERVICIOS PROFESIONALES NECESARIO PARA EL FORTALECIMIENTO DE LOS PROCESOS ACADÉMICOS Y ADMINISTRATIVOS DE LOS PROGRAMAS DE POSGRADOS PROPIOS Y EN CONVENIO DE LA UNIVERSIDAD DE LOS LLANOS.</t>
  </si>
  <si>
    <t>KELLY ANGELICA SANCHEZ ORTIZ</t>
  </si>
  <si>
    <t>PRESTACIÓN DE SERVICIOS PROFESIONALES NECESARIO PARA EL FORTALECIMIENTO DE LOS PROCESOS ADMINISTRATIVOS DE LA FACULTAD DE CIENCIAS BÁSICAS E INGENIERÍA DE LA UNIVERSIDAD DE LOS LLANOS.</t>
  </si>
  <si>
    <t>CINDY SOFIA LINARES ROA</t>
  </si>
  <si>
    <t>PRESTACIÓN DE SERVICIOS DE APOYO A LA GESTIÓN NECESARIO PARA EL FORTALECIMIENTO DE LOS PROCESOS DE LA ESCUELA DE INGENIERÍA DE LA FACULTAD DE CIENCIAS BÁSICAS E INGENIERÍA DE LA UNIVERSIDAD DE LOS LLANOS.</t>
  </si>
  <si>
    <t>JOHANNA DEL PILAR BARRETO QUINTERO</t>
  </si>
  <si>
    <t>PRESTACIÓN DE SERVICIOS DE APOYO A LA GESTIÓN NECESARIO PARA EL FORTALECIMIENTO DE LOS PROCESOS DEL DEPARTAMENTO DE MATEMÁTICAS Y FÍSICA DE LA FACULTAD DE CIENCIAS BÁSICAS E INGENIERÍA DE LA UNIVERSIDAD DE LOS LLANOS.</t>
  </si>
  <si>
    <t>NANCY VIVIANA ROZO CHAVES</t>
  </si>
  <si>
    <t>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t>
  </si>
  <si>
    <t xml:space="preserve">MONICA JOHANNA VARELA TORRES </t>
  </si>
  <si>
    <t>MARIA ALEJANDRA POVEDA ROJAS</t>
  </si>
  <si>
    <t>PRESTACIÓN DE SERVICIOS DE APOYO A LA GESTIÓN NECESARIO PARA EL FORTALECIMIENTO DE LOS PROCESOS ACADÉMICOS Y ADMINISTRATIVOS EN LA SECRETARÍA ACADÉMICA DE LA FACULTAD DE CIENCIAS BASICAS INGENIERÍA DE LA UNIVERSIDAD DE LOS LLANOS.</t>
  </si>
  <si>
    <t>CAMILO ANDRES LAYTON RODRIGUEZ</t>
  </si>
  <si>
    <t>DIDIER ANIBAL MEJIA SEPULVEDA</t>
  </si>
  <si>
    <t>EDWIN DAMIAM GUINA ESCOBAR</t>
  </si>
  <si>
    <t>JAVIER EDUARDO MENDOZA LIZARAZO</t>
  </si>
  <si>
    <t>YIRLEY ANGELICA RINCON BLANQUICET</t>
  </si>
  <si>
    <t>JAIRO ANDRES NOVOA BERNATE</t>
  </si>
  <si>
    <t>JUAN DAVID AGUILAR PACHECO</t>
  </si>
  <si>
    <t>IVAN AGUSTO GUIZA VALDES</t>
  </si>
  <si>
    <t>FRANCISCO JOSE MORALES ESPITIA</t>
  </si>
  <si>
    <t>PRESTACIÓN DE SERVICIOS PROFESIONALES NECESARIO PARA EL FORTALECIMIENTO DE LOS PROCESOS DEL INSTITUTO DE CIENCIAS AMBIENTALES DE LA ORINOQUIA COLOMBIANA DE LA UNIVERSIDAD DE LOS LLANOS.</t>
  </si>
  <si>
    <t>ANDREA DEL PILAR MURCIA LONDOÑO</t>
  </si>
  <si>
    <t xml:space="preserve">HERVIN YAIR ROJAS LOPEZ </t>
  </si>
  <si>
    <t>CLAUDIA MARGOTH GONZALEZ GIRALDO</t>
  </si>
  <si>
    <t>MAYDA FERNANDEZ CURICO</t>
  </si>
  <si>
    <t>JUAN JOSE CORREDOR BONELO</t>
  </si>
  <si>
    <t xml:space="preserve">YORAIMA SAYUNET NIÑO RAMIREZ </t>
  </si>
  <si>
    <t xml:space="preserve">MAYDA GISELA DIAZ MORENO </t>
  </si>
  <si>
    <t>OSWALDO ANIBAL ESLAVA MOYANO</t>
  </si>
  <si>
    <t xml:space="preserve">NELSON MARTINEZ VANEGAS </t>
  </si>
  <si>
    <t>ANGELA MARIA ACOSTA CAÑON</t>
  </si>
  <si>
    <t>MARICELA GARCIA CASTAÑO</t>
  </si>
  <si>
    <t>PRESTACIÓN DE SERVICIOS DE APOYO A LA GESTIÓN NECESARIO PARA EL FORTALECIMIENTO DE LOS PROCESOS EN LA ESCUELA DE ECONOMÍA DE LA FACULTAD DE CIENCIAS ECONÓMICAS DE LA UNIVERSIDAD DE LOS LLANOS.</t>
  </si>
  <si>
    <t xml:space="preserve">JEIMY STEFPANIE LAVERDE PABON </t>
  </si>
  <si>
    <t>NIDIA LISSET CLAVIJO PINEDA</t>
  </si>
  <si>
    <t>ELKIN MARTINEZ RUIZ</t>
  </si>
  <si>
    <t>JESICA ZAMBRANO BOHORQUEZ</t>
  </si>
  <si>
    <t>Vicerrectoría Académica</t>
  </si>
  <si>
    <t>Secretaria General</t>
  </si>
  <si>
    <t>DEIVER GIOVANNY QUINTERO REYES</t>
  </si>
  <si>
    <t>Secretario General</t>
  </si>
  <si>
    <t>YOHANA MARIA VELASCO SANTAMARIA</t>
  </si>
  <si>
    <t>Directora Técnica de Investigaciones</t>
  </si>
  <si>
    <t>Instituto de Educación Abierta y a Distancia</t>
  </si>
  <si>
    <t>ANGELICA SOFIA GONZALEZ PULIDO</t>
  </si>
  <si>
    <t>Director Técnico de Educación a Distancia</t>
  </si>
  <si>
    <t>MONICA SILVA QUICENO</t>
  </si>
  <si>
    <t>ANTONIO JOSÉ CASTRO RIVEROS</t>
  </si>
  <si>
    <t>Instituto de Ciencias Ambientales de la Orinoquia Colombiana</t>
  </si>
  <si>
    <t>Director del Instituto de Ciencias Ambientales de la Orinoquia Colombiana</t>
  </si>
  <si>
    <t>División Financiera</t>
  </si>
  <si>
    <t>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t>
  </si>
  <si>
    <t>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Apoyar en la búsqueda y recuperación de documentos del Archivo Central requeridos por los usuarios, llevando los registros de consultas documentales en los formatos suministradas para tal fin. 4. Apoyar técnicamente el proceso de transferencias documentales y la construcción de instrumentos archivísticos. 5. Colaborar en las actividades de preservación, mantenimiento, limpieza y custodia de los documentos del Archivo Central y apoyar en el control y registro en los formatos respectivos. 6. Apoyar los procesos básicos de conservación y preservación de documentos tanto físicos como electrónicos en actividades como:  propuesta de piezas gráficas y material didáctico para socializar, visitas a los archivos de gestión en jornadas de sensibilización y capacitación, actividades de reprografía y digitalización.</t>
  </si>
  <si>
    <t>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t>
  </si>
  <si>
    <t>1. Apoyar en la atención al área del servicio al cliente para toda la comunidad educativa del Centro de Idiomas.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en la realización de listados para pólizas. 6. Apoyar los procesos de apertura de semestre académico de las diferentes sedes de Centro de Idiomas. 7. Contribuir con los procesos de calidad y planes de mejora.</t>
  </si>
  <si>
    <t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t>
  </si>
  <si>
    <t>1. Apoyar en la atención al área del servicio al cliente para toda la comunidad educativa del Centro de Idiomas. 2. Contribuir en el archivo y control de documentos del área según normatividad. 3. Apoyar con la recepción y revisión de los documentos soporte de los grupos de los diferentes programas que se ofertan. 4. Apoyar con la elaboración de actas de las diferentes reuniones que se realizan. 5. Apoyar con la revisión de la documentación consolidada de los estudiantes del programa de extensión a la comunidad. 6. Contribuir con los procesos de calidad y planes de mejora.</t>
  </si>
  <si>
    <t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t>
  </si>
  <si>
    <t>1. Coadyuvar jurídicamente las instancias de las actuaciones disciplinarias-jurídicas contenidas en el código único disciplinario. 2. Coadyuvar a sustanciar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necesarias para las actuaciones disciplinarias previa designación del Asesor de Control Interno Disciplinario. 13. Coadyuvar en el diligenciamiento de la matriz de procesos. 14. Apoyar el manejo del correo electrónico de la oficina asesora de Control Interno Disciplinario. 15. Colaborar con la elaboración de informes e inventarios de la Oficina de Control Interno Disciplinario. 16. Prestar apoyo en el envío de información requerida a través de medios electrónicos. 17. Coadyuvar en tener debidamente sustanciado, organizado y digitalizado el expediente. Así mismo, entregar el expediente organizado al momento de dar por finalizado el contrato. 18. Coadyuvar a la elaboración del libro de correspondencia recibida y generada. 19. Participar en la socialización de la actualización en el régimen disciplinario y sus modificaciones</t>
  </si>
  <si>
    <t>1. Prestar apoyo en asesorías jurídicas y proyectar respuesta de los derechos de petición presentadas en contra de la Universidad cuando le sean requeridas por el Rector. 2. Brindar el apoyo en la proyección de respuestas a las solicitudes de los órganos de control y distintas dependencias de la Universidad cuando le sean requeridas por el Rector. 3. Prestar apoyo en la elaboración y revisión de las resoluciones rectorales, circulares y actos administrativos de competencia del Rector, según sea su naturaleza. 4. Prestar apoyo en las reuniones que le fueren asignadas y participar en las mesas de trabajo requeridas por los entes de Control. 5. Coadyuvar en la elaboración y organización de los informes que deba presentar el Rector, ante el Consejo Superior Universitario, Consejo Académico, entes de Control y demás situaciones que lo ameriten. 6. Prestar apoyo en el proceso de revisión de las etapas precontractuales y contractuales de los diferentes contratos que se adelanten en la Vicerrectoría de Recursos Universitarios, que deba suscribir el señor Rector. 7. Prestar apoyo en la revisión permanente de los canales digitales que sean de manejo de la Rectoría, y del correo electrónico institucional de la Rectoría.</t>
  </si>
  <si>
    <t>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t>
  </si>
  <si>
    <t>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t>
  </si>
  <si>
    <t>1. Proponer a la supervisión la ejecución de acciones encaminadas a fortalecer, ampliar y mejorar los sistemas de información desarrollados por el Área de Sistemas. 2. Cooperar con el análisis y documentación de las especificaciones de requerimientos, diagramas y gráficas de flujo e historias de usuario que deben seguir los desarrolladores de software, utilizando los formatos establecidos en el proceso de Gestión de TIC. 3. Contribuir con la elaboración de los casos de prueba (de forma manual o automática), análisis de resultados y notificación de errores al equipo de desarrollo. 4. Cooperar en la elaboración de los cronogramas de desarrollo de los proyectos que le sean asignados. 5. Cooperar con el repositorio de información de los proyectos gestionando y almacenando la documentación que le haya sido asignado. 6. Asistir a las reuniones a las que sea convocada en el marco del desarrollo de sus actividades y atender las directrices que sean emanadas de estas.</t>
  </si>
  <si>
    <t>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t>
  </si>
  <si>
    <t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t>
  </si>
  <si>
    <t>1. Proponer a la supervisión la ejecución de acciones encaminadas a fortalecer, ampliar y mejorar los sistemas de información desarrollados por el Área de Sistemas. 2. Cooperar con la elaboración y publicación de la documentación de usuario referente a módulos y procesos de los sistemas de información desarrollados por el Área de Sistemas. 3. Contribuir en la actualización y publicación de la documentación de usuario de los sistemas de información desarrollados por el Área de Sistemas. 4. Apoyar en la aplicación de pruebas de calidad al software desarrollado por el Área de Sistemas y notificar los resultados al equipo de desarrollo, atendiendo los procedimientos establecidos en el proceso de Gestión de TIC. 5. Coadyuvar con la capacitación y apoyo a los usuarios de los sistemas de información desarrollados por el Área de Sistemas. 6. Brindar apoyo en elaborar y mantener actualizado el repositorio de la documentación generada para los usuarios de los sistemas de información desarrollados por el Área de Sistemas. 7. Asistir a las reuniones a las que sea convocada en el marco del desarrollo de sus actividades y atender las directrices que sean emanadas de estas.</t>
  </si>
  <si>
    <t>1. Proponer a la supervisión la ejecución de acciones encaminadas a fortalecer, ampliar y mejorar los sistemas de información desarrollados por el Área de Sistemas. 2. Apoyar en el análisis y priorización de los requerimientos de desarrollo, mantenimiento y soporte de los sistemas de información desarrollados por el Área de Sistemas. 3. Cooperar con la asignación, seguimiento y retroalimentación de planes de trabajo y tareas que se establezcan con el equipo de desarrolladores de software del Área de Sistemas. 4. Apoyar en la preparación y realización de reuniones de socialización y gestión sobre el avance o entrega de los módulos de los sistemas de información desarrollados por el Área de Sistemas. 5. Apoyar a la supervisión en la verificación del cumplimiento del procedimiento establecido para el desarrollo del software. 6. Coadyuvar en la gestión de la documentación técnica y de usuario relacionada con los sistemas de información desarrollados por el Área de Sistemas. 7. Asistir a las reuniones a las que sea convocada en el marco del desarrollo de sus actividades y atender las directrices que sean emanadas de estas.</t>
  </si>
  <si>
    <t>1. Apoyar la gestión de suscripción y seguimiento de convenios a nivel internacional. 2. Coadyuvar en el proceso de liquidación de convenios de responsabilidad de OIRI que culminan su vigencia. 3. Apoyar la gestión de convocatorias de cooperación internacional que fomenten el intercambio de conocimiento y de experiencias académicas, culturales, técnicas y científicas y en encuentros de relacionamiento académico. 4. Cooperar en la identificación de nuevos aliados estratégicos en el marco de los eventos internacionales en los que participa la Universidad de los Llanos. 5. Coadyuvar en el reporte interno que debe realizar OIRI en el Plan de mejoramiento institucional, indicadores y los datos relacionados con los convenios internacionales y nuevas alianzas.</t>
  </si>
  <si>
    <t>1. Contribuir con el manejo locativo, sanitario, reproductivo y nutricional de las producciones de especies menores del área pecuaria y de la unidad de vivero de la unidad rural Barcelona. 2. Apoyar a los docentes para la realización de prácticas, proyectos de aula y de investigación en la unidad rural. 3. Contribuir en el manejo de inventarios de las producciones de especies menores del área pecuaria y del vivero de la granja Barcelona.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las unidades de especies menores y vivero de la granja Barcelona. 7. Contribuir en el desarrollo integral de los programas y proyectos de investigación y transferencia de tecnología, que se ejecuten en el Centro Agrario de Producción. 8. Brindar apoyo en el manejo de los elementos e instalaciones para las prácticas de los estudiantes, así como proyectos de investigación. 9. Apoyar en las actividades de la Unidad Rural con sus conocimientos agropecuarios. 10. Apoyar las actividades realizadas en la Institución para elevar la productividad de la granja.</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</si>
  <si>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t>
  </si>
  <si>
    <t>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t>
  </si>
  <si>
    <t>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t>
  </si>
  <si>
    <t xml:space="preserve">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 6. Prestar apoyo en la gestión, manejo y custodia del archivo documental de los Posgrados en Producción Tropical Sostenible. 7. Colaborar con la logística de las reuniones del Comité de Posgrados en Producción Tropical Sostenible. 8. Prestar apoyo en la elaboración de actas del Comité de Posgrados en Producción Tropical sostenible. 9. Contribuir en la proyección e ingreso de las responsabilidades académicas en el Sistema de Información Académico de la Universidad de los Llanos – SIAU". </t>
  </si>
  <si>
    <t>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t>
  </si>
  <si>
    <t>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t>
  </si>
  <si>
    <t>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t>
  </si>
  <si>
    <t>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t>
  </si>
  <si>
    <t>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t>
  </si>
  <si>
    <t>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t>
  </si>
  <si>
    <t>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t>
  </si>
  <si>
    <t>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</si>
  <si>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t>
  </si>
  <si>
    <t>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</si>
  <si>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t>
  </si>
  <si>
    <t>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t>
  </si>
  <si>
    <t>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t>
  </si>
  <si>
    <t>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t>
  </si>
  <si>
    <t>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t>
  </si>
  <si>
    <t>26</t>
  </si>
  <si>
    <t>4204</t>
  </si>
  <si>
    <t>1102</t>
  </si>
  <si>
    <t>27</t>
  </si>
  <si>
    <t>250401</t>
  </si>
  <si>
    <t>4101</t>
  </si>
  <si>
    <t>2501</t>
  </si>
  <si>
    <t>2801031</t>
  </si>
  <si>
    <t>15</t>
  </si>
  <si>
    <t>16</t>
  </si>
  <si>
    <t>21</t>
  </si>
  <si>
    <t>230101</t>
  </si>
  <si>
    <t>14</t>
  </si>
  <si>
    <t>430101</t>
  </si>
  <si>
    <t>1301</t>
  </si>
  <si>
    <t>130308</t>
  </si>
  <si>
    <t>4401</t>
  </si>
  <si>
    <t>1701</t>
  </si>
  <si>
    <t>4203</t>
  </si>
  <si>
    <t>2001</t>
  </si>
  <si>
    <t>4003</t>
  </si>
  <si>
    <t>2938</t>
  </si>
  <si>
    <t>280103508</t>
  </si>
  <si>
    <t>120201</t>
  </si>
  <si>
    <t>320202</t>
  </si>
  <si>
    <t>23010401</t>
  </si>
  <si>
    <t>2940</t>
  </si>
  <si>
    <t>2941</t>
  </si>
  <si>
    <t>33010101</t>
  </si>
  <si>
    <t>28010460003</t>
  </si>
  <si>
    <t>2801044</t>
  </si>
  <si>
    <t>280104203</t>
  </si>
  <si>
    <t>320501</t>
  </si>
  <si>
    <t>320503</t>
  </si>
  <si>
    <t>280104303</t>
  </si>
  <si>
    <t>280104204</t>
  </si>
  <si>
    <t>2802023</t>
  </si>
  <si>
    <t>320601</t>
  </si>
  <si>
    <t>280202110</t>
  </si>
  <si>
    <t>280202105</t>
  </si>
  <si>
    <t>280202104</t>
  </si>
  <si>
    <t>2802053</t>
  </si>
  <si>
    <t>280205101. 280205102. 280205104</t>
  </si>
  <si>
    <t>280205101. 280205102. 280205103. 280205104</t>
  </si>
  <si>
    <t>280205101. 280205107</t>
  </si>
  <si>
    <t>2801034</t>
  </si>
  <si>
    <t>280303301</t>
  </si>
  <si>
    <t>2912</t>
  </si>
  <si>
    <t>2801014</t>
  </si>
  <si>
    <t>320303</t>
  </si>
  <si>
    <t>280101201</t>
  </si>
  <si>
    <t>280101305. 280101306</t>
  </si>
  <si>
    <t>280101203</t>
  </si>
  <si>
    <t>4201</t>
  </si>
  <si>
    <t>M7</t>
  </si>
  <si>
    <t>M3</t>
  </si>
  <si>
    <t>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 7. Contribuir con la gestión según los procesos de la universidad para la generación de alianzas, convenios y/o contratos con entidades externas.</t>
  </si>
  <si>
    <t>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t>
  </si>
  <si>
    <t>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t>
  </si>
  <si>
    <t>1. Realizar, modificar, ajustar y revisar los diseños arquitectónicos requeridos en los diferentes proyectos de infraestructura de la Universidad. 2. Apoyar desde el componente técnico en la elaboración de los presupuestos de infraestructura requeridos en los proyectos de inversión de la Universidad. 3. Brindar apoyo a la supervisión en la revisión arquitectónica de los contratos de consultoría. 4. Contribuir con la elaboración de estudios previos solicitados por la Vicerrectoría de Recursos Universitarios, relacionados con la infraestructura física de la Universidad. 5. Elaborar los conceptos técnicos solicitados por la Universidad. 6. Brindar apoyo en la respuesta oportuna a los requerimientos institucionales, de la comunidad educativa y de los órganos de control, en materia de obras de infraestructura física.</t>
  </si>
  <si>
    <t>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</si>
  <si>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t>
  </si>
  <si>
    <t>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Apoyar en el registro fotográfico y audiovisual de los eventos institucionales. 8. Prestar apoyo con las herramientas virtuales (Facebook live, streaming) y las demás herramientas necesarias para el desarrollo de las actividades del área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t>
  </si>
  <si>
    <t>1. Prestar apoyo en la redacción y corrección de textos de boletines externos de prensa. 2. Apoyar en la redacción, revisión y corrección de textos del boletín interno ‘El Unillanista’ y el periódico ‘Revista Contexto de proyección social”.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 11. Contribuir en la edición de los textos periodísticos y productos en general del área de comunicaciones, en lo concerniente a la edición y corrección de estilo.</t>
  </si>
  <si>
    <t>1. Apoyar en la formulación de proyectos de inversión dirigidos a las diferentes Unidades Rurales. 2. Contribuir con la elaboración, actualización y supervisión de las formalidades requeridas por cada uno de los ejecutores de los procesos investigativos y de proyección a la comunidad. 3. Apoyar la ejecución de proyectos de aula y la atención a la docencia y a los usuarios externos de la Unidad. 4. Colaborar en la elaboración y proyección de informes solicitados para visitas de pares externos o auditorías internas. 5. Brindar apoyo en la gestión y coordinación de las Unidades Rurales para la suscripción de convenios que fortalezcan la academia y la investigación. 6. Colaborar en la planificación, elaboración, evaluación y seguimiento de proyectos en ejecución. 7. Contribuir con la proyección de las necesidades de insumos y materiales requeridos para el normal funcionamiento de la Unidad. 8. Contribuir con la elaboración de los informes periódicos de las actividades realizadas y que sean solicitadas por la Facultad y entes Rectores. 9. Apoyar en la elaboración de estudios previos, fichas técnicas y otros documentos necesarios para la formalización contractual de las Unidades Rurales.</t>
  </si>
  <si>
    <t>JUAN MANUEL TRUJILLO GONZÁLEZ</t>
  </si>
  <si>
    <t xml:space="preserve">LISA DANIELA CHIRIVI ROMERO </t>
  </si>
  <si>
    <t>Cinco (05) meses y doce (12) días calendario</t>
  </si>
  <si>
    <t>JUAN DAVID MAHECHA ATEHORTUA</t>
  </si>
  <si>
    <t>DAVID ESTEBAN ARANGO PINZON</t>
  </si>
  <si>
    <t>MARIA CAMILA LENGUA DELGADO</t>
  </si>
  <si>
    <t>YENI YOANA CASTILLO HURTADO</t>
  </si>
  <si>
    <t>LINA PAOLA ROJAS ROJAS</t>
  </si>
  <si>
    <t>PRESTACIÓN DE SERVICIOS PROFESIONALES NECESARIO PARA EL FORTALECIMIENTO DE LOS PROCESOS DE COORDINACIÓN DEL ÁREA DE LA SALUD DE LA DIVISIÓN DE BIENESTAR UNIVERSITARIO DE LA UNIVERSIDAD DE LOS LLANOS.</t>
  </si>
  <si>
    <t>Cuatro (04) meses y veinte (20) días calendario</t>
  </si>
  <si>
    <t>ANDRES FELIPE ACOSTA CIFUENTES</t>
  </si>
  <si>
    <t>PRESTACIÓN DE SERVICIOS PROFESIONALES NECESARIO PARA EL FORTALECIMIENTO DE LOS PROCESOS DE COORDINACIÓN DEL ÁREA ARTÍSTICO CULTURAL DE LA DIVISIÓN DE BIENESTAR UNIVERSITARIO DE LA UNIVERSIDAD DE LOS LLANOS.</t>
  </si>
  <si>
    <t xml:space="preserve">OBDINEYI ROJAS RICO </t>
  </si>
  <si>
    <t>PRESTACIÓN DE SERVICIOS PROFESIONALES NECESARIO PARA EL FORTALECIMIENTO DE LOS PROCESOS DE COORDINACIÓN EN LA SEDE SAN ANTONIO DE LA DIVISIÓN DE BIENESTAR UNIVERSITARIO DE LA UNIVERSIDAD DE LOS LLANOS.</t>
  </si>
  <si>
    <t>JULIAN ALBERTO PRECIADO GIRALDO</t>
  </si>
  <si>
    <t>PRESTACIÓN DE SERVICIOS PROFESIONALES NECESARIO PARA EL FORTALECIMIENTO DE LOS PROCESOS DE COORDINACIÓN DEL ÁREA DE RECREACIÓN Y DEPORTES DE LA DIVISIÓN DE BIENESTAR UNIVERSITARIO DE LA UNIVERSIDAD DE LOS LLANOS.</t>
  </si>
  <si>
    <t>CAROLINA JARAMILLO MURILLO</t>
  </si>
  <si>
    <t>CESAR HERNANDO CRUZ MURILLO</t>
  </si>
  <si>
    <t>JOHAN LEONARDO RIVERA MUÑOZ</t>
  </si>
  <si>
    <t xml:space="preserve">GUZMAN EDUARDO VERGARA ROMERO </t>
  </si>
  <si>
    <t>CHRISTIAN CAMILO REYES GARAY</t>
  </si>
  <si>
    <t>MARIA ALEJANDRA VACA GALINDO</t>
  </si>
  <si>
    <t>OWENS JOSE BARROS BARRIOS</t>
  </si>
  <si>
    <t>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t>
  </si>
  <si>
    <t xml:space="preserve">RUBY TATIANA DIAZ MARTINEZ </t>
  </si>
  <si>
    <t>PRESTACIÓN DE SERVICIOS DE APOYO A LA GESTIÓN NECESARIO PARA EL FORTALECIMIENTO DE LOS PROCESOS DEL PROGRAMA DE MEDICINA VETERINARIA Y ZOOTECNIA DE LA FACULTAD DE CIENCIAS AGROPECUARIAS Y RECURSOS NATURALES DE LA UNIVERSIDAD DE LOS LLANOS.</t>
  </si>
  <si>
    <t>PRESTACIÓN DE SERVICIOS DE APOYO A LA GESTIÓN NECESARIO PARA EL FORTALECIMIENTO DE LOS PROCESOS DEL PROGRAMA DE INGENIERÍA AGROINDUSTRIAL DE LA FACULTAD DE CIENCIAS AGROPECUARIAS Y RECURSOS NATURALES DE LA UNIVERSIDAD DE LOS LLANOS.</t>
  </si>
  <si>
    <t>JAIME RICARDO LAGUNA CHACON</t>
  </si>
  <si>
    <t>PRESTACIÓN DE SERVICIOS DE APOYO A LA GESTIÓN NECESARIO PARA EL FORTALECIMIENTO DE LOS PROCESOS EN EL LABORATORIO POLIFUNCIONAL AGROINDUSTRIA DE LA FACULTAD DE CIENCIAS AGROPECUARIAS Y RECURSOS NATURALES DE LA UNIVERSIDAD DE LOS LLANOS.</t>
  </si>
  <si>
    <t xml:space="preserve">CRISTIAN ANTONIO RUIZ RAMIREZ </t>
  </si>
  <si>
    <t>PRESTACIÓN DE SERVICIOS PROFESIONALES NECESARIO PARA EL FORTALECIMIENTO DE LOS PROCESOS DEL CENTRO DE PROYECCIÓN SOCIAL Y CENTRO DE INVESTIGACIONES DE LA FACULTAD DE CIENCIAS AGROPECUARIAS Y RECURSOS NATURALES DE LA UNIVERSIDAD DE LOS LLANOS.</t>
  </si>
  <si>
    <t>LAURA XIMENA RUEDA CARDENAS</t>
  </si>
  <si>
    <t>PRESTACIÓN DE SERVICIOS PROFESIONALES NECESARIO PARA EL FORTALECIMIENTO DE LOS PROCESOS DEL DEPARTAMENTO DE PRODUCCIÓN ANIMAL DE LA FACULTAD DE CIENCIAS AGROPECUARIAS Y RECURSOS NATURALES DE LA UNIVERSIDAD DE LOS LLANOS.</t>
  </si>
  <si>
    <t xml:space="preserve">NATALIA ALVAREZ PERDOMO </t>
  </si>
  <si>
    <t>PRESTACIÓN DE SERVICIOS PROFESIONALES NECESARIO PARA EL FORTALECIMIENTO DE LOS PROCESOS EN LA ESTACIÓN PISCÍCOLA Y LABORATORIOS DEL INSTITUTO DE ACUICULTURA DE LA FACULTAD DE CIENCIAS AGROPECUARIAS Y RECURSOS NATURALES DE LA UNIVERSIDAD DE LOS LLANOS.</t>
  </si>
  <si>
    <t>PRESTACIÓN DE SERVICIOS DE APOYO A LA GESTIÓN NECESARIO PARA EL FORTALECIMIENTO DE LOS PROCESOS EN EL PROGRAMA DE INGENIERÍA FORESTAL DE LA FACULTAD DE CIENCIAS AGROPECUARIAS Y RECURSOS NATURALES DE LA UNIVERSIDAD DE LOS LLANOS.</t>
  </si>
  <si>
    <t>KAROLINE PAYARES AVILA</t>
  </si>
  <si>
    <t>PRESTACIÓN DE SERVICIOS DE APOYO A LA GESTIÓN NECESARIO PARA EL FORTALECIMIENTO DE LOS PROCESOS DEL PROGRAMA DE BIOLOGÍA DE LA FACULTAD DE CIENCIAS BÁSICAS E INGENIERÍA DE LA UNIVERSIDAD DE LOS LLANOS.</t>
  </si>
  <si>
    <t>YULY JANETH ALVARADO RINCON</t>
  </si>
  <si>
    <t>PRESTACIÓN DE SERVICIOS DE APOYO A LA GESTIÓN NECESARIO PARA EL FORTALECIMIENTO DE LOS PROCESOS DEL PROGRAMA DE INGENIERÍA ELECTRÓNICA DE LA FACULTAD DE CIENCIAS BÁSICAS E INGENIERÍA DE LA UNIVERSIDAD DE LOS LLANOS.</t>
  </si>
  <si>
    <t>GLORIA MILENA SASTOQUE CORDOBA</t>
  </si>
  <si>
    <t>LEYDI CAROLINA CARDENAS MORENO</t>
  </si>
  <si>
    <t>PRESTACIÓN DE SERVICIOS DE APOYO A LA GESTIÓN NECESARIO PARA EL FORTALECIMIENTO DE LOS PROCESOS DEL PROGRAMA DE INGENIERÍA DE PROCESOS DE LA FACULTAD DE CIENCIAS BÁSICAS E INGENIERÍA DE LA UNIVERSIDAD DE LOS LLANOS.</t>
  </si>
  <si>
    <t>PRESTACIÓN DE SERVICIOS PROFESIONALES NECESARIO PARA EL FORTALECIMIENTO DE LOS PROCESOS DEL CENTRO DE PROYECCIÓN SOCIAL Y CENTRO DE INVESTIGACIONES DE LA FACULTAD DE CIENCIAS BÁSICAS E INGENIERÍA DE LA UNIVERSIDAD DE LOS LLANOS.</t>
  </si>
  <si>
    <t>KAREN JULIANA RODRIGUEZ GUERRA</t>
  </si>
  <si>
    <t xml:space="preserve">HEILLER STIBEN GIRALDO CARRILLO </t>
  </si>
  <si>
    <t>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t>
  </si>
  <si>
    <t>YAMILE EXADIS ROJAS BULLA</t>
  </si>
  <si>
    <t>PRESTACIÓN DE SERVICIOS DE APOYO A LA GESTIÓN NECESARIO PARA EL FORTALECIMIENTO DE LOS PROCESOS DEL PROGRAMA DE MERCADEO DE LA FACULTAD DE CIENCIAS ECONÓMICAS DE LA UNIVERSIDAD DE LOS LLANOS.</t>
  </si>
  <si>
    <t>DAYANA TRUJILLO APONTE</t>
  </si>
  <si>
    <t>PRESTACIÓN DE SERVICIOS DE APOYO A LA GESTIÓN NECESARIO PARA EL FORTALECIMIENTO DE LOS PROCESOS DEL PROGRAMA DE ECONOMÍA DE LA FACULTAD DE CIENCIAS ECONÓMICAS DE LA UNIVERSIDAD DE LOS LLANOS.</t>
  </si>
  <si>
    <t>NANCY ANDREA SUAREZ ERAZO</t>
  </si>
  <si>
    <t>PRESTACIÓN DE SERVICIOS PROFESIONALES NECESARIO PARA EL FORTALECIMIENTO DE LOS PROCESOS MISIONALES DEL CENTRO DE PROYECCIÓN SOCIAL, CENTRO DE CONSULTORIO EMPRESARIAL Y UNIDAD DE EMPRENDIMIENTO DE LA FACULTAD DE CIENCIAS ECONÓMICAS DE LA UNIVERSIDAD DE LOS LLANOS.</t>
  </si>
  <si>
    <t xml:space="preserve">JUAN DIEGO FRANCO BUITRAGO </t>
  </si>
  <si>
    <t>YUPSSY FERNANDA GUZMAN HENAO</t>
  </si>
  <si>
    <t>PRESTACIÓN DE SERVICIOS DE APOYO A LA GESTIÓN NECESARIO PARA EL FORTALECIMIENTO DE LOS PROCESOS DEL PROGRAMA DE ADMINISTRACIÓN DE EMPRESAS DE LA FACULTAD DE CIENCIAS ECONÓMICAS DE LA UNIVERSIDAD DE LOS LLANOS.</t>
  </si>
  <si>
    <t>ERIKA ISABEL ROJAS CASCAVITA</t>
  </si>
  <si>
    <t>PRESTACIÓN DE SERVICIOS PROFESIONALES NECESARIO PARA EL FORTALECIMIENTO DE LOS DIFERENTES PROCESOS MISIONALES DEL CENTRO DE INVESTIGACIONES Y EL CENTRO DE ESTUDIOS SOCIOECONÓMICOS DE LA FACULTAD DE CIENCIAS ECONÓMICAS.</t>
  </si>
  <si>
    <t>PRESTACIÓN DE SERVICIOS PROFESIONALES NECESARIO PARA EL FORTALECIMIENTO DE LOS PROCESOS ADMINISTRATIVOS QUE SE DESARROLLAN EN LA FACULTAD DE CIENCIAS ECONÓMICAS DE LA UNIVERSIDAD DE LOS LLANOS.</t>
  </si>
  <si>
    <t xml:space="preserve">ANA CECILIA RODRIGUEZ CRUZ </t>
  </si>
  <si>
    <t>PRESTACIÓN DE SERVICIOS DE APOYO A LA GESTIÓN NECESARIO PARA EL FORTALECIMIENTO DE LOS PROCESOS ACADÉMICOS Y ADMINISTRATIVOS DEL PROGRAMA DE LICENCIATURA EN EDUCACIÓN FÍSICA Y DEPORTE DE LA FACULTAD DE CIENCIAS HUMANAS Y DE LA EDUCACIÓN DE LA UNIVERSIDAD DE LOS LLANOS.</t>
  </si>
  <si>
    <t>CLAUDIA MILENA FORERO ECHAVARRIA</t>
  </si>
  <si>
    <t>PRESTACIÓN DE SERVICIOS DE APOYO A LA GESTIÓN NECESARIO PARA EL FORTALECIMIENTO DE LOS PROCESOS ACADÉMICOS Y ADMINISTRATIVOS DEL PROGRAMA DE LICENCIATURA EN MATEMÁTICAS DE LA FACULTAD DE CIENCIAS HUMANAS Y DE LA EDUCACIÓN DE LA UNIVERSIDAD DE LOS LLANOS.</t>
  </si>
  <si>
    <t>JHON SMITH RUGES GUTIERREZ</t>
  </si>
  <si>
    <t>PRESTACIÓN DE SERVICIOS PROFESIONALES NECESARIO PARA EL FORTALECIMIENTO DE LOS PROCESOS DEL CENTRO DE PROYECCIÓN SOCIAL Y CENTRO DE INVESTIGACIONES DE LA FACULTAD DE CIENCIAS HUMANAS Y DE LA EDUCACIÓN DE LA UNIVERSIDAD DE LOS LLANOS.</t>
  </si>
  <si>
    <t>PRESTACIÓN DE SERVICIOS DE APOYO A LA GESTIÓN NECESARIO PARA EL FORTALECIMIENTO DE LOS PROCESOS ACADÉMICOS Y ADMINISTRATIVOS DEL PROGRAMA DE SOCIOLOGÍA DE LA FACULTAD DE CIENCIAS HUMANAS Y DE LA EDUCACIÓN DE LA UNIVERSIDAD DE LOS LLANOS.</t>
  </si>
  <si>
    <t>MARLY JAICETH CORTES LARA</t>
  </si>
  <si>
    <t>YOJAN STYVEN HERNANDEZ CARDONA</t>
  </si>
  <si>
    <t>PEDRO ESTEBAN VARGAS ROJAS</t>
  </si>
  <si>
    <t>LEIDY ESTEFANIA CORREDOR PORTILLA</t>
  </si>
  <si>
    <t xml:space="preserve">PRESTACIÓN DE SERVICIOS DE APOYO A LA GESTIÓN NECESARIO PARA EL FORTALECIMIENTO DE LOS PROCESOS ADMINISTRATIVOS EN EL CENTRO DE IDIOMAS DE LA FACULTAD DE CIENCIAS HUMANAS Y DE LA EDUCACIÓN. </t>
  </si>
  <si>
    <t>STEPHANIE NASSI LOMBANA</t>
  </si>
  <si>
    <t>TANIA ALEJANDRA SALAZAR HERNANDEZ</t>
  </si>
  <si>
    <t>BRANDON ANDRES PULIDO PLAZA</t>
  </si>
  <si>
    <t>DAVID ARNULFO MURCIA GONZALEZ</t>
  </si>
  <si>
    <t>LAURA MELISA OCHOA RUBIANO</t>
  </si>
  <si>
    <t>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t>
  </si>
  <si>
    <t>OMAR PALACIOS ROZO</t>
  </si>
  <si>
    <t>ALEICER ESTIBEN RESTREPO GONZALEZ</t>
  </si>
  <si>
    <t>LEINER LIBARDO MENDOZA RODRIGUEZ</t>
  </si>
  <si>
    <t>FELIPE ANDRES PRIETO TACHA</t>
  </si>
  <si>
    <t>MAIRA ZILENA TUNJANO VELASQUEZ</t>
  </si>
  <si>
    <t>NELSON ALBERTO ZAPATA CIFUENTES</t>
  </si>
  <si>
    <t>PRESTACIÓN DE SERVICIOS PROFESIONALES NECESARIO PARA EL FORTALECIMIENTO DE LOS PROCESOS DE INFRAESTRUCTURA DE LA VICERRECTORÍA DE RECURSOS UNIVERSITARIOS DE LA UNIVERSIDAD DE LOS LLANOS</t>
  </si>
  <si>
    <t>JUAN DAVID TORRES RADA</t>
  </si>
  <si>
    <t>JUAN DAVID ROJAS ARANGO</t>
  </si>
  <si>
    <t>JENNY PATRICIA GONZALEZ LEIVA</t>
  </si>
  <si>
    <t xml:space="preserve">ANA MARIA GUTIERREZ VARON </t>
  </si>
  <si>
    <t>EMILCE SALAMANCA RAMOS</t>
  </si>
  <si>
    <t>Supervisor del proyecto – Contrato No. 655 de 2022</t>
  </si>
  <si>
    <t>280104805</t>
  </si>
  <si>
    <t>280104126</t>
  </si>
  <si>
    <t>280104101</t>
  </si>
  <si>
    <t>280104302</t>
  </si>
  <si>
    <t>280104324</t>
  </si>
  <si>
    <t>320500</t>
  </si>
  <si>
    <t>280104704</t>
  </si>
  <si>
    <t>280104608</t>
  </si>
  <si>
    <t>280104307</t>
  </si>
  <si>
    <t>280101302</t>
  </si>
  <si>
    <t>280101301</t>
  </si>
  <si>
    <t>320300</t>
  </si>
  <si>
    <t>280202109</t>
  </si>
  <si>
    <t>280202201</t>
  </si>
  <si>
    <t>280202106</t>
  </si>
  <si>
    <t>280202101</t>
  </si>
  <si>
    <t>280202204</t>
  </si>
  <si>
    <t>280103302</t>
  </si>
  <si>
    <t>280103301</t>
  </si>
  <si>
    <t>320400</t>
  </si>
  <si>
    <t>280103203</t>
  </si>
  <si>
    <t>280205202</t>
  </si>
  <si>
    <t>280205402</t>
  </si>
  <si>
    <t>M4</t>
  </si>
  <si>
    <t>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t>
  </si>
  <si>
    <t>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t>
  </si>
  <si>
    <t>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t>
  </si>
  <si>
    <t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t>
  </si>
  <si>
    <t>1. Apoyar en la administración de la estación, el mantenimiento de los bienes y los recursos de la estación.  2. Apoyar la coordinación y distribución de responsabilidades entre los operarios de la EPU. 3. Contribuir con sus conocimientos la toma de decisiones de acuerdo a las necesidades previamente solicitadas por los investigadores (materiales y condiciones experimentales que necesitan los proyectos).  4. Prestar apoyo en el registro y procesamiento de la información sobre materiales e insumos y contención de animales en los diferentes espacios de la estación.  5. Coadyuvar con la proyección, ejecución y aseguramiento de la producción de alevinos de las diferentes especies de peces contenidos en la estación.  6. Prestar apoyo en la atención y coordinación del sistema de pasantías en la estación.</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</si>
  <si>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</si>
  <si>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t>
  </si>
  <si>
    <t>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t>
  </si>
  <si>
    <t>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t>
  </si>
  <si>
    <t>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t>
  </si>
  <si>
    <t>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</si>
  <si>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Económicas.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</si>
  <si>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</si>
  <si>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</si>
  <si>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</si>
  <si>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Apoyar en la atención en el área del servicio al cliente para toda la comunidad educativa del Centro de Idioma. 2. Apoyar en el suministro de ayudas educativas para el personal docente. 3. Contribuir en el archivo y control de documentos del área según normatividad. 4. Apoyar con el procesamiento de información pertinente a los procesos del programa de extensión a la comunidad. 5. Colaborar con las actividades relacionadas con los sistemas de seguridad y salud en el trabajo brindando información sobre las deficiencias detectadas en la sede del Centro de Idiomas. 6. Prestar apoyo en promover la cultura preventiva entre colaboradores y estudiantes del Centro de Idiomas. 7. Brindar apoyo en la ejecución efectiva de los protocolos de bioseguridad en las instalaciones del Centro de Idiomas. 8. Contribuir con los procesos de calidad y planes de mejora.</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</si>
  <si>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t>
  </si>
  <si>
    <t>1. Apoyar la gestión editorial de las revistas científicas de la Universidad de los Llanos (Orinoquia, Boletín de Semillero de Investigación en Familia, GEON)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Apoyar el manejo de la inclusión de artículos y revistas en las bases de datos (Publindex-Colciencias, DOAJ, EBSCO, REDALYC, IMBIOMED, LATINDEX, DIALNET, CABI,e-revistas y ScieloColombia), y la organización de base de datos de autores y de evaluadores de los artículos sometidos a las revistas institucionales de la Universidad de los Llanos. 3. Contribuir al seguimiento de adjudicación de los DOI Digital Object Identifier Sistem en las diferentes publicaciones de la Universidad de los Llanos. 4. Coadyuvar en el proceso de publicaciones que aporten a la divulgación de la ciencia y el sistema de investigaciones de la Universidad de los Llanos. 5. Realizar informe detallado, de manera semestral, de las actividades desarrolladas en las revistas, tanto a la Dirección General de Investigaciones como al Consejo Institucional de Investigaciones.</t>
  </si>
  <si>
    <t>1. Coadyuvar al trámite de avances necesarios para garantizar la ejecución de los proyectos de investigación, así como el trámite y seguimiento de los apoyos económicos asignados por el Consejo Institucional de Investigaciones. 2. Apoyar la revisión de informes financieros de los proyectos de investigación, asegurando su alineación con los presupuestos aprobados y dando seguimiento a su correcta ejecución. 3. Apoyar la actualización de la base datos de los proyectos de investigación financiados mediante convocatorias internas. 4. Apoyar los procesos contractuales de auxiliares, asesores e investigadores requeridos en los proyectos de investigación internos financiados por la Dirección General de Investigaciones.</t>
  </si>
  <si>
    <t>No. Vice Recursos / Regalías</t>
  </si>
  <si>
    <t>NICOLLE YUDETZIX BLANDON BETANCOURT</t>
  </si>
  <si>
    <t>ANGY CAMILA CORREA PALACIOS</t>
  </si>
  <si>
    <t>JONATAN SMITH SALAZAR DELGADO</t>
  </si>
  <si>
    <t>BRAYAN DAVID MENDEZ GOMEZ</t>
  </si>
  <si>
    <t>PRESTACIÓN DE SERVICIOS PROFESIONALES NECESARIO PARA EL FORTALECIMIENTO DE LOS PROCESOS ADMINISTRATIVOS DEL CENTRO CLÍNICO VETERINARIO DE LA FACULTAD DE CIENCIAS AGROPECUARIAS Y RECURSOS NATURALES DE LA UNIVERSIDAD DE LOS LLANOS.</t>
  </si>
  <si>
    <t xml:space="preserve">ALIX YURANI SANABRIA JIMENEZ </t>
  </si>
  <si>
    <t>PRESTACIÓN DE SERVICIOS DE APOYO A LA GESTIÓN NECESARIO PARA EL FORTALECIMIENTO DE LOS PROCESOS EN EL CENTRO CLÍNICO VETERINARIO DE LA FACULTAD DE CIENCIAS AGROPECUARIAS Y RECURSOS NATURALES DE LA UNIVERSIDAD DE LOS LLANOS.</t>
  </si>
  <si>
    <t>PRESTACIÓN DE SERVICIOS PROFESIONALES NECESARIO PARA EL FORTALECIMIENTO DE LOS PROCESOS DEL CENTRO CLÍNICO VETERINARIO DE LA FACULTAD DE CIENCIAS AGROPECUARIAS Y RECURSOS NATURALES DE LA UNIVERSIDAD DE LOS LLANOS.</t>
  </si>
  <si>
    <t>DIANA CAROLINA CIFUENTES GUERRERO</t>
  </si>
  <si>
    <t xml:space="preserve">ZAYDA JULIETH POLANCO FALLA </t>
  </si>
  <si>
    <t>PRESTACIÓN DE SERVICIOS DE APOYO A LA GESTIÓN NECESARIO PARA EL FORTALECIMIENTO DE LOS PROCESOS EN EL LABORATORIO DE BIOTECNOLOGÍA DE LA FACULTAD DE CIENCIAS AGROPECUARIAS Y RECURSOS NATURALES DE LA UNIVERSIDAD DE LOS LLANOS.</t>
  </si>
  <si>
    <t xml:space="preserve">OSCAR JAVIER HERRERA PARRA </t>
  </si>
  <si>
    <t>PRESTACIÓN DE SERVICIOS PROFESIONALES NECESARIO PARA EL FORTALECIMIENTO DE LOS PROCESOS DEL LABORATORIO CLÍNICO DE LA FACULTAD DE CIENCIAS AGROPECUARIAS Y RECURSOS NATURALES DE LA UNIVERSIDAD DE LOS LLANOS.</t>
  </si>
  <si>
    <t>MARIA CRISTINA HERNANDEZ MARTINEZ</t>
  </si>
  <si>
    <t>PRESTACIÓN DE SERVICIOS PROFESIONALES NECESARIO PARA EL FORTALECIMIENTO DE LOS PROCESOS DEL LABORATORIO DE LÁCTEOS Y CÁRNICOS DE LA FACULTAD DE CIENCIAS AGROPECUARIAS Y RECURSOS NATURALES DE LA UNIVERSIDAD DE LOS LLANOS.</t>
  </si>
  <si>
    <t xml:space="preserve">LEYDY LICETH SANDOVAL ROMERO </t>
  </si>
  <si>
    <t>PRESTACIÓN DE SERVICIOS PROFESIONALES NECESARIO PARA EL FORTALECIMIENTO DE LOS PROCESOS DEL LABORATORIO DE GENÉTICA Y REPRODUCCIÓN ANIMAL DE LA FACULTAD DE CIENCIAS AGROPECUARIAS Y RECURSOS NATURALES DE LA UNIVERSIDAD DE LOS LLANOS.</t>
  </si>
  <si>
    <t xml:space="preserve">DIANA MARCELA PIRABAN VILLARREAL </t>
  </si>
  <si>
    <t>PRESTACIÓN DE SERVICIOS DE APOYO A LA GESTIÓN NECESARIO PARA EL FORTALECIMIENTO DE LOS PROCESOS EN EL LABORATORIO DE FISIOLOGÍA VEGETAL DE LA FACULTAD DE CIENCIAS AGROPECUARIAS Y RECURSOS NATURALES DE LA UNIVERSIDAD DE LOS LLANOS.</t>
  </si>
  <si>
    <t>DALILA FRANCO GONZALEZ</t>
  </si>
  <si>
    <t>PRESTACIÓN DE SERVICIOS DE APOYO A LA GESTIÓN NECESARIO PARA EL FORTALECIMIENTO DE LOS PROCESOS EN EL LABORATORIO DE MICROBIOLOGÍA Y FITOPATOLOGÍA VEGETAL DE LA FACULTAD DE CIENCIAS AGROPECUARIAS Y RECURSOS NATURALES DE LA UNIVERSIDAD DE LOS LLANOS.</t>
  </si>
  <si>
    <t>LEIDY YULIED VARGAS MONTOYA</t>
  </si>
  <si>
    <t>PRESTACIÓN DE SERVICIOS PROFESIONALES NECESARIO PARA EL FORTALECIMIENTO DE LOS PROCESOS DEL LABORATORIO DE FISIOLOGÍA Y PARASITOLOGÍA DE LA FACULTAD DE CIENCIAS AGROPECUARIAS Y RECURSOS NATURALES DE LA UNIVERSIDAD DE LOS LLANOS.</t>
  </si>
  <si>
    <t xml:space="preserve">MARIA NELCY GUARNIZO PEREZ </t>
  </si>
  <si>
    <t>PRESTACIÓN DE SERVICIOS PROFESIONALES NECESARIO PARA EL FORTALECIMIENTO DE LOS PROCESOS DESARROLLADOS POR LOS ESTUDIANTES DEL PROGRAMA DE INGENIERÍA AGRONÓMICA EN LA GRANJA TAHÚR Y BANQUETA DE LA UNIVERSIDAD DE LOS LLANOS.</t>
  </si>
  <si>
    <t>JAVIER AUGUSTO SANCHEZ MARTINEZ</t>
  </si>
  <si>
    <t>PRESTACIÓN DE SERVICIOS DE APOYO A LA GESTIÓN NECESARIO PARA EL FORTALECIMIENTO DE LOS PROCESOS DEL LABORATORIO DE QUÍMICA DE LA FACULTAD DE CIENCIAS BÁSICAS E INGENIERÍA DE LA UNIVERSIDAD DE LOS LLANOS.</t>
  </si>
  <si>
    <t>HECTOR ROJAS RICO</t>
  </si>
  <si>
    <t>PRESTACIÓN DE SERVICIOS DE APOYO A LA GESTIÓN NECESARIO PARA EL FORTALECIMIENTO DE LOS PROCESOS DEL LABORATORIO DE ELECTRÓNICA DE LA FACULTAD DE CIENCIAS BÁSICAS E INGENIERÍA DE LA UNIVERSIDAD DE LOS LLANOS.</t>
  </si>
  <si>
    <t>DORA LOYDA MALVA CARRILLO</t>
  </si>
  <si>
    <t>PRESTACIÓN DE SERVICIOS DE APOYO A LA GESTIÓN NECESARIO PARA EL FORTALECIMIENTO DE LOS PROCESOS DEL LABORATORIO DE BIOLOGÍA DE LA FACULTAD DE CIENCIAS BÁSICAS E INGENIERÍA DE LA UNIVERSIDAD DE LOS LLANOS.</t>
  </si>
  <si>
    <t>ANA MARIA MUÑOZ SANCHEZ</t>
  </si>
  <si>
    <t>YEIMY ELIANA QUIÑONES AGUDELO</t>
  </si>
  <si>
    <t>PRESTACIÓN DE SERVICIOS DE APOYO A LA GESTIÓN NECESARIO PARA EL FORTALECIMIENTO DE LOS PROCESOS DEL LABORATORIO DE CALIDAD DE AGUAS DE LA FACULTAD DE CIENCIAS BÁSICAS E INGENIERÍA LA UNIVERSIDAD DE LOS LLANOS.</t>
  </si>
  <si>
    <t xml:space="preserve">KAREN ELAINED VARELA BOHORQUEZ </t>
  </si>
  <si>
    <t>FRANCY DAYANA REYES GUTIERREZ</t>
  </si>
  <si>
    <t>MARLLY LORENA TORO LONDOÑO</t>
  </si>
  <si>
    <t>PRESTACIÓN DE SERVICIOS PROFESIONALES NECESARIO PARA EL FORTALECIMIENTO DE LOS PROCESOS DEL LABORATORIO DE QUÍMICA DE LA FACULTAD DE CIENCIAS BÁSICAS E INGENIERÍA DE LA UNIVERSIDAD DE LOS LLANOS.</t>
  </si>
  <si>
    <t>FANNY GAMBOA CORTES</t>
  </si>
  <si>
    <t>PRESTACIÓN DE SERVICIOS DE APOYO A LA GESTIÓN NECESARIO PARA EL FORTALECIMIENTO DE LOS PROCESOS DE LOS LABORATORIOS DE LA SEDE BOQUEMONTE DE LA UNIVERSIDAD DE LOS LLANOS</t>
  </si>
  <si>
    <t>MAYEITH JULIANA BETANCOURT BASABE</t>
  </si>
  <si>
    <t>PRESTACIÓN DE SERVICIOS DE APOYO A LA GESTIÓN NECESARIO PARA EL FORTALECIMIENTO DE LOS PROCESOS DEL LABORATORIO DE AUTOMATIZACIÓN DE LA FACULTAD DE CIENCIAS BÁSICAS E INGENIERÍA DE LA UNIVERSIDAD DE LOS LLANOS.</t>
  </si>
  <si>
    <t>JHON EDISSON SALGUERO PINZON</t>
  </si>
  <si>
    <t>PRESTACIÓN DE SERVICIOS DE APOYO A LA GESTIÓN NECESARIO PARA EL FORTALECIMIENTO DE LOS PROCESOS EN EL CENTRO TIC PARA LA INGENIERÍA DE LA FACULTAD DE CIENCIAS BÁSICAS E INGENIERÍA DE LA UNIVERSIDAD DE LOS LLANOS.</t>
  </si>
  <si>
    <t>YEINER FABIAN CASTRO BERNAL</t>
  </si>
  <si>
    <t>SOL ANGIE MAYORGA ARAGON</t>
  </si>
  <si>
    <t>JUAN CAMILO PIÑEROS CASTAÑEDA</t>
  </si>
  <si>
    <t>PRESTACIÓN DE SERVICIOS PROFESIONALES NECESARIO PARA EL FORTALECIMIENTO DE LOS PROCESOS DEL GIMNASIO Y EL LABORATORIO DE FISIOLOGÍA DEL ESFUERZO DE LA FACULTAD DE CIENCIAS HUMANAS Y DE LA EDUCACIÓN DE LA UNIVERSIDAD DE LOS LLANOS.</t>
  </si>
  <si>
    <t>PRESTACIÓN DE SERVICIOS DE APOYO A LA GESTIÓN NECESARIO PARA EL FORTALECIMIENTO DE LOS PROCESOS DEL PROGRAMA DE ENFERMERÍA DE LA FACULTAD DE CIENCIAS DE LA SALUD DE LA UNIVERSIDAD DE LOS LLANOS.</t>
  </si>
  <si>
    <t>JUAN CAMILO RIVERA PACHECO</t>
  </si>
  <si>
    <t>PRESTACIÓN DE SERVICIOS DE APOYO A LA GESTIÓN NECESARIO PARA EL FORTALECIMIENTO DE LOS PROCESOS DEL LABORATORIO DE ENTOMOLOGÍA MÉDICA DE LA FACULTAD DE CIENCIAS DE LA SALUD DE LA UNIVERSIDAD DE LOS LLANOS.</t>
  </si>
  <si>
    <t>YOHANA ARCOS</t>
  </si>
  <si>
    <t>PRESTACIÓN DE SERVICIOS DE APOYO A LA GESTIÓN NECESARIO PARA EL FORTALECIMIENTO DE LOS PROCESOS DEL LABORATORIO DE SIMULACIÓN Y HABILIDADES CLÍNICAS DE LA FACULTAD DE CIENCIAS DE LA SALUD DE LA UNIVERSIDAD DE LOS LLANOS.</t>
  </si>
  <si>
    <t>DAVID FELIPE HURTADO ARCILA</t>
  </si>
  <si>
    <t>PRESTACIÓN DE SERVICIOS DE APOYO A LA GESTIÓN NECESARIO PARA EL FORTALECIMIENTO DE LOS PROCESOS DEL LABORATORIO DE SIMULACIÓN Y HABILIDADES FARMACÉUTICAS DE LA FACULTAD DE CIENCIAS DE LA SALUD DE LA UNIVERSIDAD DE LOS LLANOS.</t>
  </si>
  <si>
    <t xml:space="preserve">MILTON MANUEL MENDIVIL MANJARRES </t>
  </si>
  <si>
    <t>NIXON YOHAN ROA CRUZ</t>
  </si>
  <si>
    <t>FREDY ALEJANDRO BERMUDEZ RAMIREZ</t>
  </si>
  <si>
    <t>HOLMAN LOPEZ CASTRO</t>
  </si>
  <si>
    <t>VICTOR JULIO ROJAS AGUDELO</t>
  </si>
  <si>
    <t>BLANCA AURORA MORENO VASQUEZ</t>
  </si>
  <si>
    <t xml:space="preserve">YEISON FERNANDO RIVERA HERNANDEZ </t>
  </si>
  <si>
    <t>FREDY JULIAN MURILLO HERRAN</t>
  </si>
  <si>
    <t>MONICA LILIANA VILLALOBOS</t>
  </si>
  <si>
    <t xml:space="preserve">DANIEL OSWALDO ROJAS RODRIGUEZ </t>
  </si>
  <si>
    <t>JOSE WILMER SOLAQUE RIVEROS</t>
  </si>
  <si>
    <t>NIDIA MARGARITA VERGARA MONDRAGON</t>
  </si>
  <si>
    <t>GERARDO ANDRES DOMINGUEZ DE LOS RIOS</t>
  </si>
  <si>
    <t>JAVIER GUSTAVO LA ROTTA MONROY</t>
  </si>
  <si>
    <t>ALVARO ALEJANDRO ARENAS GOMEZ</t>
  </si>
  <si>
    <t>ALCY DUVAN OSORIO GALAN</t>
  </si>
  <si>
    <t>ANDREA ALZATE IPUZ</t>
  </si>
  <si>
    <t>OSCAR BYRON CORTES CASTAÑEDA</t>
  </si>
  <si>
    <t xml:space="preserve">PAOLA ANDREA SIERRA OBANDO </t>
  </si>
  <si>
    <t>HEYDI PATRICIA QUINTERO CASALLAS</t>
  </si>
  <si>
    <t>YICEL NAYIBER TORRES SANCHEZ</t>
  </si>
  <si>
    <t>JOHN FREDY MUÑOZ MARTINEZ</t>
  </si>
  <si>
    <t>PAULA ANDREA CARVAJAL ESTRADA</t>
  </si>
  <si>
    <t>LUIS ENRIQUE LOPEZ REYES</t>
  </si>
  <si>
    <t>PRESTACIÓN DE SERVICIOS PROFESIONALES NECESARIO PARA EL FORTALECIMIENTO DE LOS PROCESOS ADMINISTRATIVOS DE SERVICIOS GENERALES DE LA UNIVERSIDAD DE LOS LLANOS.</t>
  </si>
  <si>
    <t>PRESTACIÓN DE SERVICIOS DE APOYO A LA GESTIÓN NECESARIO PARA EL FORTALECIMIENTO DE LOS PROCESOS DEL HERBARIO LLANOS DE LA FACULTAD DE CIENCIAS BÁSICAS E INGENIERÍA DE LA UNIVERSIDAD DE LOS LLANOS.</t>
  </si>
  <si>
    <t>JEFER DANNY CANO CALDERON</t>
  </si>
  <si>
    <t>PRESTACIÓN DE SERVICIOS PROFESIONALES NECESARIO PARA EL FORTALECIMIENTO DE LOS PROCESOS DEL MUSEO DE HISTORIA NATURAL DE LA FACULTAD DE CIENCIAS BÁSICAS E INGENIERÍA DE LA UNIVERSIDAD DE LOS LLANOS.</t>
  </si>
  <si>
    <t>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t>
  </si>
  <si>
    <t>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t>
  </si>
  <si>
    <t>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el análisis y procesamiento de las muestras procedentes de usuarios externos y de docencias.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t>
  </si>
  <si>
    <t>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t>
  </si>
  <si>
    <t>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t>
  </si>
  <si>
    <t>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t>
  </si>
  <si>
    <t>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t>
  </si>
  <si>
    <t>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t>
  </si>
  <si>
    <t>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t>
  </si>
  <si>
    <t>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t>
  </si>
  <si>
    <t>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t>
  </si>
  <si>
    <t>1. Colaborar en el montaje, entrega y recepción de materiales en las prácticas de los laboratorios. 2. Velar por el correcto uso y manejo de los equipos de laboratorios y por el cumplimiento del procedimiento de aseguramiento metrológico. 3. Asistir en el control de acceso de usuarios a los laboratorios, gestionando los espacios y horarios disponibles. 4. Colaborar en la elaboración de inventarios de reactivos, material de vidrio y proyección de necesidades del laboratorio</t>
  </si>
  <si>
    <t>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t>
  </si>
  <si>
    <t>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t>
  </si>
  <si>
    <t>1. Contribuir en visibilizar el ejercicio físico en pro del bienestar de la población de toda la universidad que haga uso del gimnasio, a través del asesoramiento y apoyo en los planes de entrenamiento semi - personalizado. 2. Apoyar en el proceso de plan de acción del Laboratorio de fisiología del esfuerzo en el seguimiento de proyectos de investigación, gestión administrativa en el recaudo por la venta de servicios ofertados y apoyo a la academia en clases, talleres y ponencias generadas desde el área biomédica en donde se desarrollan las actividades del Laboratorio. 3. Contribuir en la consolidación de informes parciales y finales relacionando el registro y control de los usuarios y beneficiados de los servicios prestados, así como los reportes de ingresos generados. 4. Coadyuvar en la calibración y puesta a prueba de los equipos de baja, media y alta criticidad del Laboratorio de Fisiología del Esfuerzo, así como el apoyo en la creación y aplicación de los protocolos de cada equipo. 5. Apoyar en el proceso de capacitación a los docentes en los equipos de tecnología que se encuentran en el Laboratorio de Fisiología del Esfuerzo desde la organización del Centro de Entrenamiento. 6. Acompañar a los cursos de entrenamiento, morfología, fisiología y prácticos a los cuales pueden hacer uso de los equipos para las clases y apoyar los procesos de enseñanza y aprendizaje de los mismos durante el periodo académico. 7. Colaborar en la asesoría y aplicación de pruebas de laboratorio a deportistas de la Universidad de los Llanos en acompañamiento de la dirección del Centro de Entrenamiento para los procesos deportivos ASCUN que participen en los zonales regionales y nacionales.</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</si>
  <si>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Enfermería.  6. Apoyar al manejo de las TIC’s. 7. Contribuir con la proyección de los oficios según el requerimiento pertinente al Director de Programa. 8. Apoyar los procesos de Investigación, Proyección Social y Docencia coherentes al programa académico.</t>
  </si>
  <si>
    <t>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t>
  </si>
  <si>
    <t>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t>
  </si>
  <si>
    <t>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t>
  </si>
  <si>
    <t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t>
  </si>
  <si>
    <t>280104103</t>
  </si>
  <si>
    <t>280104317</t>
  </si>
  <si>
    <t>280104107</t>
  </si>
  <si>
    <t>280104111</t>
  </si>
  <si>
    <t>280104110</t>
  </si>
  <si>
    <t>280104321</t>
  </si>
  <si>
    <t>280104115</t>
  </si>
  <si>
    <t>280104602</t>
  </si>
  <si>
    <t>280101309</t>
  </si>
  <si>
    <t>280101310</t>
  </si>
  <si>
    <t>280101303</t>
  </si>
  <si>
    <t>280104322</t>
  </si>
  <si>
    <t>280205205</t>
  </si>
  <si>
    <t>280205206</t>
  </si>
  <si>
    <t>2801011040005</t>
  </si>
  <si>
    <t>DEPENDENCIA</t>
  </si>
  <si>
    <t>División de Tesorería</t>
  </si>
  <si>
    <t>Oficina de Admisiones, Registro y Control Académico</t>
  </si>
  <si>
    <t>Sección de Almacén</t>
  </si>
  <si>
    <t>Oficina de Correspondencia y Archivo</t>
  </si>
  <si>
    <t>Oficina de Asuntos Docentes</t>
  </si>
  <si>
    <t xml:space="preserve">Sección de Presupuesto y Contabilidad </t>
  </si>
  <si>
    <t xml:space="preserve">División de Servicios Administrativos </t>
  </si>
  <si>
    <t>Rectoría</t>
  </si>
  <si>
    <t>Sección de Publicaciones y Ayudas Educativas</t>
  </si>
  <si>
    <t xml:space="preserve">Oficina Asesora de Control Interno Disciplinario </t>
  </si>
  <si>
    <t xml:space="preserve">Oficina Asesora de Control Interno </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</si>
  <si>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Humanas y de la Educación.</t>
  </si>
  <si>
    <t>PRESTACIÓN DE SERVICIOS DE APOYO A LA GESTIÓN NECESARIO PARA EL FORTALECIMIENTO DE LOS PROCESOS DEL PROGRAMA DE INGENIERÍA DE SISTEMAS DE LA FACULTAD DE CIENCIAS BÁSICAS E INGENIERÍA DE LA UNIVERSIDAD DE LOS LLANOS.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</si>
  <si>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 5. Contribuir en la promoción del programa de posgrado asignado. 6. Colaborar con el seguimiento y control del inventario de bienes de la dependencia.</t>
  </si>
  <si>
    <t>Cuatro (04) meses y veintisiete (27) días calendario</t>
  </si>
  <si>
    <t xml:space="preserve">SARA ROCIO MORENO BALMACEDA </t>
  </si>
  <si>
    <t>PRESTACIÓN DE SERVICIOS DE APOYO A LA GESTIÓN NECESARIO PARA EL FORTALECIMIENTO DE LOS PROCESOS ADMINISTRATIVOS DE LA DIRECCIÓN GENERAL DE CURRÍCULO DE LA UNIVERSIDAD DE LOS LLANOS.</t>
  </si>
  <si>
    <t>ADRIANA XIMENA MONSALVE BERNAL</t>
  </si>
  <si>
    <t>SANTIAGO GONZALEZ CESPEDES</t>
  </si>
  <si>
    <t>PRESTACIÓN DE SERVICIOS PROFESIONALES NECESARIO PARA EL FORTALECIMIENTO DE LOS PROCESOS EN EL CENTRO TIC PARA LA INGENIERÍA DE LA FACULTAD DE CIENCIAS BÁSICAS E INGENIERÍA DE LA UNIVERSIDAD DE LOS LLANOS.</t>
  </si>
  <si>
    <t>PRESTACIÓN DE SERVICIOS DE APOYO A LA GESTIÓN NECESARIO PARA EL FORTALECIMIENTO DE LOS PROCESOS ACADÉMICOS Y ADMINISTRATIVOS DEL PROGRAMA DE LICENCIATURA EN ESPAÑOL E INGLES DE LA FACULTAD DE CIENCIAS HUMANAS Y DE LA EDUCACIÓN DE LA UNIVERSIDAD DE LOS LLANOS.</t>
  </si>
  <si>
    <t>PRESTACIÓN DE SERVICIOS PROFESIONALES PARA EL FORTALECIMIENTO DE LOS PROCESOS ADMINISTRATIVOS DE LA RELACIÓN DOCENCIA SERVICIO DE LA FACULTAD DE CIENCIAS DE LA SALUD DE LA UNIVERSIDAD DE LOS LLANOS.</t>
  </si>
  <si>
    <t>ARIEL ARMANDO CORRALES MORA</t>
  </si>
  <si>
    <t>JORGE ARTURO RESTREPO BUITRAGO</t>
  </si>
  <si>
    <t>JULIAN DARCED VASQUEZ GUTIERREZ</t>
  </si>
  <si>
    <t>GERALDINE JHAFET HUERFANO MORENO</t>
  </si>
  <si>
    <t>VERONICA ESTEFANY GARCIA RIVEROS</t>
  </si>
  <si>
    <t>PRESTACIÓN DE SERVICIOS DE APOYO A LA GESTIÓN NECESARIO PARA EL FORTALECIMIENTO DE LOS PROCESOS EN EL LABORATORIO DE ANATOMÍA ANIMAL DE LA FACULTAD DE CIENCIAS AGROPECUARIAS Y RECURSOS NATURALES DE LA UNIVERSIDAD DE LOS LLANOS.</t>
  </si>
  <si>
    <t>PRESTACIÓN DE SERVICIOS DE APOYO A LA GESTIÓN NECESARIO PARA EL FORTALECIMIENTO DE LOS PROCESOS DEL LABORATORIO DE FÍSICA DE LA FACULTAD DE CIENCIAS BÁSICAS E INGENIERÍA DE LA UNIVERSIDAD DE LOS LLANOS.</t>
  </si>
  <si>
    <t>WEIDER JOBANI DIAZ BRICEÑO</t>
  </si>
  <si>
    <t xml:space="preserve"> ANGIE DANIELA ALVAREZ ORTIZ</t>
  </si>
  <si>
    <t>PRESTACIÓN DE SERVICIOS DE APOYO A LA GESTIÓN NECESARIO PARA EL FORTALECIMIENTO DE LOS PROCESOS EN EL PROGRAMA DE INGENIERÍA AGRONÓMICA DE LA FACULTAD DE CIENCIAS AGROPECUARIAS Y RECURSOS NATURALES DE LA UNIVERSIDAD DE LOS LLANOS.</t>
  </si>
  <si>
    <t>KAREN DAYANA OSORIO ARROYAVE</t>
  </si>
  <si>
    <t>PRESTACIÓN DE SERVICIOS DE APOYO A LA GESTIÓN NECESARIO PARA EL FORTALECIMIENTO DE LOS PROCESOS DEL PROGRAMA DE CONTADURÍA PÚBLICA DE LA FACULTAD DE CIENCIAS ECONÓMICAS DE LA UNIVERSIDAD DE LOS LLANOS.</t>
  </si>
  <si>
    <t>DANIEL LAMOS CAMPOS</t>
  </si>
  <si>
    <t>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t>
  </si>
  <si>
    <t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t>
  </si>
  <si>
    <t>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t>
  </si>
  <si>
    <t>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t>
  </si>
  <si>
    <t>4202</t>
  </si>
  <si>
    <t>280103308</t>
  </si>
  <si>
    <t>28010120001</t>
  </si>
  <si>
    <t>280104705</t>
  </si>
  <si>
    <t>280104301</t>
  </si>
  <si>
    <t>DIEGO FERNANDO VEGA ARANGUREN</t>
  </si>
  <si>
    <t>GINA PAOLA VARGAS MILLAN</t>
  </si>
  <si>
    <t>DIANA MARCELA HERRERA COY</t>
  </si>
  <si>
    <t>CARLOS HERNAN OLIVEROS GONZALEZ</t>
  </si>
  <si>
    <t>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</si>
  <si>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0499 DE 2025</t>
  </si>
  <si>
    <t>DIEGO ANDRES TORRES CARDOSO</t>
  </si>
  <si>
    <t>Nueve (09) meses y tres (03) días calendario</t>
  </si>
  <si>
    <t>1. Apoyar la realización de la línea gráfica del proyecto. 2. Apoyar el diseño de la imagen de la plataforma tecnológica del proyecto. 3. Apoyar la formulación de instrumentos de recolección de información. 4. Apoyar el diseño de los materiales impresos y digitales a utilizar en el proyecto. 5. Apoyar el diseño de plantillas de presentación y documentos oficiales del proyecto. 6. Apoyar el cumplimiento de los objetivos específicos 2 y 3 del contrato No 655 de 2022 suscrito con MINCIENCIAS.</t>
  </si>
  <si>
    <t>G471</t>
  </si>
  <si>
    <t>1. Prestar apoyo en la realización de piezas gráficas para redes sociales y publicidad de la Institución, publicidad ATL y BTL. 2. Contribuir en el diseño tarjetas (invitaciones, alusivos a una fecha importante, festividades, entre otros). 3. Colaborar con el buen uso de la marca institucional de acuerdo a lo establecido por el manual de identidad.  4. Contribuir en elaboración y edición de video clips y videos Institucionales. 5. Apoyar con la elaboración de la diagramación y línea grafica del boletín informativo digital Unillanista y El periódico “Revista Contexto de proyección social”. 6. Prestar apoyo en el registro fotográfico de eventos institucionales. 7. Prestar apoyo en el diseño en la transmisión en vivo de eventos institucionales, a través de las redes sociales oficiales. 8. Apoyar en la revisión y actualización de matrices correspondientes al Área de Comunicaciones. 9. Contribuir con el manejo y cuidado de todas las herramientas tecnológicas e implementos que sean puestos a su disposición para el desarrollo de sus actividades. 10. Colaborar con la supervisión de la identidad visual y narrativa de la Universidad en todas sus plataformas, asegurando que el mensaje de la institución refleje sus valores y objetivos.</t>
  </si>
  <si>
    <t>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 transmisión del programa audiovisual Unillanos responde.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t>
  </si>
  <si>
    <t>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Prestar apoyo en el registro fotográfico de eventos institucionales. 5. Apoyar en el diseño en la transmisión en vivo de eventos institucionales, a través de las redes sociales oficiales. 6. Ayudar en la revisión y actualización de matrices correspondientes al Área de Comunicaciones. 7. Contribuir con el manejo y cuidado de todas las herramientas tecnológicas e implementos que sean puestos a su disposición para el desarrollo de sus actividades.</t>
  </si>
  <si>
    <t>1. Contribuir en la realización de campaña de sensibilización al público externo e interno de la Universidad de los Llanos. 2. Verificar y hacer seguimiento al plan desarrollo del plan de comunicaciones. 3. Prestar apoyo en el diseño y producción de contenido institucional para medios internos y externos. 4. Desarrollar campañas de marketing institucional que fortalezcan la imagen de la universidad. 5. Prestar apoyo en las transmisiones y protocolo de eventos especiales de acuerdo a requerimientos. 6. Contribuir en la elaboración de producto audiovisual Unillanos al día. 7. Prestar apoyo en la realización del boletín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t>
  </si>
  <si>
    <t>MARGARITA MARIA HERNANDEZ PINTO</t>
  </si>
  <si>
    <t>PRESTACIÓN DE SERVICIOS PROFESIONALES NECESARIO PARA EL FORTALECIMIENTO DE LOS PROCESOS DEL CENTRO DE PROYECCIÓN SOCIAL Y CENTRO DE INVESTIGACIONES DE LA FACULTAD DE CIENCIAS DE LA SALUD DE LA UNIVERSIDAD DE LOS LLANOS.</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</si>
  <si>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Facultad.11. Apoyar la elaboración de informe de gestión semestral del Centro de Investigación y Centro de Proyección Social.</t>
  </si>
  <si>
    <t>320700</t>
  </si>
  <si>
    <t>MARIA CRISTINA GUZMAN RODRIGUEZ</t>
  </si>
  <si>
    <t>NILSON ALEXANDER GOMEZ HERRERA</t>
  </si>
  <si>
    <t>1. Cooperar en la identificación de errores en la data e incorporar nuevas validaciones y limpieza a los datos para mejorar su calidad, eliminar datos duplicados, datos fuera de rango, etc. 2. Contribuir en la gestión y actualización de los ambientes de trabajo del Sistema de Información Académico de la Universidad de los Llanos (SIAU): desarrollo, pruebas, producción.  3. Coadyuvar en el análisis y corrección de incidencias, optimizando las funcionalidades del SIAU. 4. Brindar mecanismo que aseguren la integridad y el correcto funcionamiento y mantenimiento de las bases de datos, comprobando que la información esté coherentemente almacenada. 5. Brindar apoyo en la implementación de estrategias de respaldo, previniendo la pérdida de datos, seleccionando los métodos más acordes y desarrollando planes de restablecimiento en caso de fallos o desastres. 6. Contribuir con la implementación de normas y estándares de seguridad aplicables a la gestión de bases de datos que fortalezcan el proceso de Gestión de TIC. 7. Proponer a la supervisión la definición y aplicación de estrategias para la gestión de bases de datos. 8. Apoyar en la supervisión de las bases de datos gestionadas por el Área de Sistemas. 9. Asistir a las reuniones a las que sea convocado en el marco del desarrollo de sus actividades y atender las directrices que sean emanadas de estas.</t>
  </si>
  <si>
    <t>MAURICIO CAICEDO SALGUERO</t>
  </si>
  <si>
    <t>MARIA ALEJANDRA VELASQUEZ PEÑA</t>
  </si>
  <si>
    <t>ANA MARIA LOPEZ GOMEZ</t>
  </si>
  <si>
    <t>PRESTACIÓN DE SERVICIOS DE APOYO A LA GESTIÓN NECESARIO PARA EL FORTALECIMIENTO DE LOS PROCESOS DE LA DIVISIÓN DE BIBLIOTECA DE LA UNIVERSIDAD DE LOS LLANOS - CAMPUS BOQUEMONTE.</t>
  </si>
  <si>
    <t xml:space="preserve">Facultad de Ciencias Económicas </t>
  </si>
  <si>
    <t>SERGIO LIBARDO ESPINOSA GOMEZ</t>
  </si>
  <si>
    <t>WENDY LORENA NAVARRETE SERRANO</t>
  </si>
  <si>
    <t>PRESTACIÓN DE SERVICIOS PROFESIONALES NECESARIO PARA EL FORTALECIMIENTO DE LOS PROCESOS DEL ÁREA DE SEGURIDAD Y SALUD EN EL TRABAJO DE LA UNIVERSIDAD DE LOS LLANOS.</t>
  </si>
  <si>
    <t>ANGEL ALFONSO CRUZ ROA</t>
  </si>
  <si>
    <t>JULIANA MARIA BOLIVAR DIAZ</t>
  </si>
  <si>
    <t>1. Prestar apoyo en la organización cronológica, física y magnética de la documentación del proceso de estructura organizacional. 2. Apoyar en la revisión y elaboración de Acuerdos y Actas que cumplan con la normatividad vigente para presentar, ante el Consejo Superior, comités y reuniones programadas dentro del proceso de Implementación de Estructura organizacional. 3. Coadyuvar en la programación de reuniones con los responsables de cada proceso misional, estratégico, apoyo y de evaluación. 4. Colaborar con el acompañamiento a las reuniones y comités para el respectivo levantamiento de las Actas.</t>
  </si>
  <si>
    <t>ISMAEL ENRIQUE NIÑO PEREZ</t>
  </si>
  <si>
    <t>JUAN SEBASTIAN BERMUDEZ PEREZ</t>
  </si>
  <si>
    <t>2801012000402</t>
  </si>
  <si>
    <t>JHOSMAN LINARES SOLANO</t>
  </si>
  <si>
    <t>Siete (07) meses calendario</t>
  </si>
  <si>
    <t>Dos (02) meses calendario</t>
  </si>
  <si>
    <t>280202108</t>
  </si>
  <si>
    <t>HEIDY KATHERINE BENAVIDES PEÑARANDA</t>
  </si>
  <si>
    <t>PRESTACIÓN DE SERVICIOS DE APOYO A LA GESTIÓN NECESARIO PARA EL FORTALECIMIENTO DE LOS PROCESOS ESTRATÉGICOS Y MISIONALES DE LA OFICINA ASESORA DE PLANEACIÓN DE LA UNIVERSIDAD DE LOS LLANOS.</t>
  </si>
  <si>
    <t>0590 DE 2025</t>
  </si>
  <si>
    <t>ALIDA MARIA ACOSTA ORTIZ</t>
  </si>
  <si>
    <t>PRESTACIÓN DE SERVICIOS PROFESIONALES PARA EL FORTALECIMIENTO DE ACCIONES QUE PERMITAN LA ARTICULACIÓN DEL SISTEMA DE INVESTIGACIONES CON LOS DIFERENTES ACTORES DEL CTEI CONFORME LA FICHA BPUNI VIAC 08 1510 2024 “FORTALECIMIENTO DEL SISTEMA DE INVESTIGACIONES DE LA UNIVERSIDAD DE LOS LLANOS PARA ATENDER LOS RETOS Y DESAFÍOS DEL TERRITORIO”</t>
  </si>
  <si>
    <t>1. Apoyar el proceso de validación y verificación de la información que se carga en la plataforma SNIES por parte de la Universidad. 2. Coadyuvar en la corrección de inconsistencias para las variables cargadas al SNIES (Inscritos, admitidos, primer curso, matriculados, graduados, docentes). 3. Apoyar la actualización de los datos de la variable participantes de la Universidad de los Llanos en la plataforma SNIES. 4. Apoyar en el proceso de recolección, validación y cargue de información a sistemas de información internos y externos.</t>
  </si>
  <si>
    <t>1.  Contribuir con la actualización y creación de planes, políticas, lineamientos institucionales e instrumentos que orienten el fomento, desarrollo y posicionamiento estratégico de la investigación, el desarrollo tecnológico y la innovación de la Universidad de los Llanos. 2. Coadyuvar en la implementación de estrategias de relacionamiento e intervención para trabajar con los grupos de interés, a nivel interno y externo en el marco del fortalecimiento y la consolidación del Sistema de Investigaciones de la Universidad de los Llanos. 3. Colaborar con el diseño de los principios, bases y estructura del Current Research Information Systems para la Universidad de los Llanos con el fin de visibilizar la información relacionada con las actividades de Investigaciones de la Universidad.</t>
  </si>
  <si>
    <t>G475</t>
  </si>
  <si>
    <t>Un (01) mes y cuatro (04) días calendario</t>
  </si>
  <si>
    <t>JOHAN FERNANDO SANCHEZ GRAJALES</t>
  </si>
  <si>
    <t>PRESTACIÓN DE SERVICIOS PROFESIONALES NECESARIOS PARA EL FORTALECIMIENTO DE LOS PROCESOS DEL PROYECTO “RED DE MONITOREO ACÚSTICO DE MAMÍFEROS VOLADORES DE COLOMBIA. UNA ESTRATEGIA DE PARTICIPACIÓN, GESTIÓN, COMUNICACIÓN Y TRANSFERENCIA DE CONOCIMIENTO CIENTÍFICO PARA LA APROPIACIÓN DE LA CIENCIA, LA TECNOLOGÍA Y LA INNOVACIÓN” SELECCIONADO EN LA CONVOCATORIA 890 DE 2020 DEL MINISTERIO DE CIENCIA, TECNOLOGÍA E INNOVACIÓN.</t>
  </si>
  <si>
    <t>PRESTACIÓN DE SERVICIOS DE APOYO A LA GESTIÓN NECESARIOS PARA EL FORTALECIMIENTO DE LOS PROCESOS DEL PROYECTO “RED DE MONITOREO ACÚSTICO DE MAMÍFEROS VOLADORES DE COLOMBIA. UNA ESTRATEGIA DE PARTICIPACIÓN, GESTIÓN, COMUNICACIÓN Y TRANSFERENCIA DE CONOCIMIENTO CIENTÍFICO PARA LA APROPIACIÓN DE LA CIENCIA, LA TECNOLOGÍA Y LA INNOVACIÓN” SELECCIONADO EN LA CONVOCATORIA 890 DE 2020 DEL MINISTERIO DE CIENCIA, TECNOLOGÍA E INNOVACIÓN.</t>
  </si>
  <si>
    <t>Coordinador del proyecto – convenio 012 de 2024</t>
  </si>
  <si>
    <t>1. Brindar apoyo con las actividades asociadas a procesar, analizar, clasificar, validar y estructurar las grabaciones y datos asociados de sonidos de mamíferos voladores (murciélagos) obtenidas en la Universidad de los Llanos. 2. Apoyar las actividades asociadas a desarrollar, adaptar o implementar código o software para el procesamiento y análisis de datos, así como para el entrenamiento, detección o clasificación automática de señales de ecolocalización obtenidas en la Universidad de los Llanos. 3. Contribuir al desarrollo de una aplicación Web para el registro y anotación de señales de ecolocación. 4. Prestar apoyo con la elaboración de informes técnicos y elaboración de artículos científicos para eventos internacionales o revista científica indexada u homologada Publindex B o superior.</t>
  </si>
  <si>
    <t>280101505</t>
  </si>
  <si>
    <t>SARA VICTORIA ZARATE GRANADOS</t>
  </si>
  <si>
    <t>0623 DE 2025</t>
  </si>
  <si>
    <t>KARL ADOLF CIUODERIS APONTE</t>
  </si>
  <si>
    <t>PRESTACIÓN DE SERVICIOS PROFESIONALES PARA DESARROLLO DEL PROYECTO DE INVESTIGACIÓN “CARACTERIZACIÓN ECO-EPIDEMIOLÓGICA Y EVALUACIÓN DE FACTORES DE RIESGO ASOCIADOS A LEPTOSPIROSIS CANINA EN LA VEREDA BARCELONA Y LA COCUY” CON CÓDIGO C01-01-2025-006, DE LA FACULTAD DE CIENCIAS AGROPECUARIAS Y RECURSOS NATURALES CONFORME A LA FICHA BPUNI VIAC 08 1510 2024 “FORTALECIMIENTO DEL SISTEMA DE INVESTIGACIONES DE LA UNIVERSIDAD DE LOS LLANOS PARA ATENDER LOS RETOS Y DESAFIOS DEL TERRITORIO”.</t>
  </si>
  <si>
    <t>Seis (06) meses y quince (15) días calendario</t>
  </si>
  <si>
    <t>CESAR ORLANDO MANCERA ARCILA</t>
  </si>
  <si>
    <t>PRESTACIÓN DE SERVICIOS PROFESIONALES NECESARIO PARA EL FORTALECIMIENTO DE LOS DIFERENTES PROCESOS EN LA SEDE DE RESTREPO DE LA UNIVERSIDAD DE LOS LLANOS.</t>
  </si>
  <si>
    <t>LUZ NATALIA PEDRAZA CASTILLO</t>
  </si>
  <si>
    <t xml:space="preserve">1. Brindar apoyo en la estandarización de pruebas moleculares PCR de laboratorio para diagnóstico de leptospirosis. 2. Apoyar el montaje y ejecución de las pruebas PCR de laboratorio para diagnóstico de leptospirosis. 3. Apoyar el proceso de análisis estadístico de resultados con análisis de datos utilizando el software R Studio. 4. Coadyuvar en la elaboración de mapa de riesgos con la utilización de sistemas de información geográfica (SIG), creará un mapa de riesgos que identifique las áreas más propensas a la transmisión de leptospirosis. 5. Brindar asistencia para el desarrollo preliminar un plan de intervención que incluya la capacitación de la comunidad del área de estudio, medidas de bioseguridad en la universidad, y estrategias de control en animales reservorios. 6. Apoyar la generación de la nueva secuencia genética. 7. Brindar apoyo para la elaboración y sometimiento de artículo científico. 8. Apoyar la formación de un estudiante de pregrado. </t>
  </si>
  <si>
    <t>230103</t>
  </si>
  <si>
    <t>G514</t>
  </si>
  <si>
    <t>FERNANDO CAMPOS POLO</t>
  </si>
  <si>
    <t>Decano de la Facultad de Ciencias Humanas y de la Educación</t>
  </si>
  <si>
    <t>Adición y prórroga / Embarazada</t>
  </si>
  <si>
    <t>Dieciocho (18) días calendario</t>
  </si>
  <si>
    <t>Seis (06) meses y diez (10) días calendario</t>
  </si>
  <si>
    <t>1. Coadyuvar en la elaboración, implementación, soporte y capacitación de aplicaciones web que sean requeridas por las diferentes dependencias de la Universidad.  2. Brindar apoyo a los usuarios en el soporte de las soluciones web institucionales. 3. Brindar apoyo en el soporte, mantenimiento y actualización de la red de datos de la Universidad de los Llanos. 4. Coadyuvar en la instalación, configuración, administración y mantenimiento de servidores físicos y virtuales que se requieran en el Área de Sistemas. 5. Apoyar en la planeación e implementación de procesos de migración, backup y recovery de los servidores que se encuentren bajo la responsabilidad de la Área de Sistemas. 6. Apoyar la elaboración de estudios previos y de oportunidad y conveniencia, para la adquisición de equipos y servicios tecnológicos. 7. Apoyar a la jefatura de la Oficina de Sistemas en el seguimiento de los contratos que la Universidad suscriba, relacionados con la prestación de servicios TIC. 8. Contribuir en el proceso de acreditación de alta calidad. 9. Contribuir a fortalecer el proceso de Gestión de TIC, aplicando estrictamente los procedimientos establecidos.</t>
  </si>
  <si>
    <t>Cinco (05) meses y cinco (05) días calendario</t>
  </si>
  <si>
    <t>1. Apoyar y asesorar los requerimientos e inquietudes de los aspirantes, admitidos o estudiantes con respecto a su situación académica de acuerdo a la normatividad vigente y demás requerimientos de la comunidad en general. 2. Apoyar en la notificación telefónica de admitidos a los programas de pregrado. 3. Apoyar en la verificación de soportes de admisión de estudiantes de pregrado, brindando asesoría en las dudas que pueda presentar el admitido. 4. Apoyar en la verificación de soportes de inscripción o admisión en categorías especiales. 5. Contribuir en la revisión de soportes para grado a estudiantes de pregrado y/o posgrado.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9. Apoyar la recepción, clasificación, registro y archivo de documentos, actas y solicitudes de la Oficina de Admisiones, Registro y Control Académico aplicando los procedimientos indicados por la Oficina de Correspondencia y Archivo. 10. Apoyar el proceso de inscripción de cursos a estudiantes regulares.</t>
  </si>
  <si>
    <t>1. Brindar apoyo y asesoría a los requerimientos e inquietudes de los aspirantes, admitidos o estudiantes con respecto a su situación académica de acuerdo a la normatividad vigente y demás requerimientos de la comunidad en general. 2. Contribuir en la revisión de soportes para grado a estudiantes de pregrado y/o posgrado. 3. Coadyuvar con la notificación a la población estudiantil de pregrado y posgrado interesada en los procesos de Matricula, Tramite de Grado, Descuento electoral. 4. Apoyar en la revisión de certificado electoral para la aplicación del descuento de ley. 5. Colaborar con la actualización de datos personales de aspirantes o estudiantes de pregrado y posgrado en el sistema de información institucional. 6. Apoyar en la verificación de soportes de inscripción o admisión en categorías especiales. 7. Contribuir con los reportes de indicadores institucionales establecidos por el SIG y reportes estadísticos de población estudiantil. 8. Apoyar en la verificación de soportes de admisión de estudiantes de pregrado y posgrado brindando asesoría en las dudas que pueda presentar el admitido. 9. Apoyar el proceso de inscripción de cursos a estudiantes regulares.</t>
  </si>
  <si>
    <t>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Colaborar en el seguimiento y ajustes en la transición de la codificación de CUIPO al programa SICOF del módulo de compras, atendiendo solicitud de creación de los usuarios que lo soliciten. 9. Apoyar en el análisis, elaboración y reclasificación de grupo de inventarios de bienes muebles e inmuebles.</t>
  </si>
  <si>
    <t>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organización de elementos para ser entregados a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Apoyar con el diligenciamiento de los formatos necesarios para la realización de la supervisión de los contratos a cargo de Almacén: actas, informes, certificaciones. 10. Apoyar por el buen uso, seguridad e integridad de los elementos en bodega de inactivos.</t>
  </si>
  <si>
    <t>1. Apoyar con informes estadísticos, reportes bibliográficos de las plataformas y bases de datos de División de Biblioteca, solicitadas por unidades académicas, administrativas o por entes externos. 2. Apoyar en el soporte técnico de las plataformas tecnológicas, bases de datos, equipos tecnológicos y página Web del Sistema de Bibliotecas de la Universidad. 3. Coadyuvar en la participación de las reuniones y programas de formación del Sistema de Bibliotecas, solicitados por las unidades académicas, administrativas o entes externos. 4. Prestar apoyo en los procesos de gestión de los recursos bibliográficos, muebles y equipos tecnológicos del Sistema de Biblioteca. 5. Brindar apoyo en la realización de reporte de multas de préstamo en el sistema y reportarla en la plataforma SIAU.</t>
  </si>
  <si>
    <t>0684 DE 2025</t>
  </si>
  <si>
    <t>G571</t>
  </si>
  <si>
    <t>1. Apoyar en la atención en el área del servicio al cliente para toda la comunidad educativa del Centro de Idioma.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los procesos de apertura de semestre académico de las diferentes sedes de Centro de Idiomas. 6. Coadyuvar con el registro de estudiantes en la plataforma SIET. 7. Apoyar con la revisión, direccionamiento o respuesta de las solicitudes allegadas al Centro de Idiomas. 8. Contribuir con los procesos de calidad y planes de mejora.</t>
  </si>
  <si>
    <t>1.  Apoyar en la atención en el área del servicio al cliente para toda la comunidad educativa del Centro de Idioma. 2. Coadyuvar con la oferta y promoción de los servicios del Centro de Idiomas.  3. Coadyuvar en los diferentes procesos de legalización, actualización o de trámite de proyectos de registros, educación continuada, convenios etc. 4. Apoyar a la dirección y/o coordinación en diferentes procesos académico – administrativos del centro de idiomas. 5. Apoyar en el control del inventario que se encuentra en el Centro de Idiomas. 6. Apoyar en el seguimiento y control de la base de datos de los estudiantes de extensión a la comunidad.  7. Apoyar mediante el acompañamiento a los estudiantes en las actividades lúdicas y recreativas. 8. Contribuir con los procesos de calidad y planes de mejora.</t>
  </si>
  <si>
    <t>1. Apoyar con brindar información sobre los servicios ofertados a la comunidad en general del centro de idiomas. 2. Apoyar mediante la trazabilidad y consolidación del historial documental de los estudiantes de los diferentes programas del centro de idiomas. 3. Apoyar con la revisión y aprobación de los soportes que son parte del proceso de matrícula de estudiantes de cada uno de los programas del centro de idiomas. 4. Apoyar con la recopilación y análisis de indicadores internos de calidad educativa para los diferentes programas del centro de idiomas. 5. Apoyar a la coordinación en los diferentes procesos de acuerdo a las necesidades presentadas. 6. Contribuir con los procesos de calidad y planes de mejora que se ejecuten en el centro de idiomas.</t>
  </si>
  <si>
    <t>Cinco (05) meses y quince (15) días calendario</t>
  </si>
  <si>
    <t>MICHAEL ANDRES BOHORQUEZ GUAYARA</t>
  </si>
  <si>
    <t>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fijación y desfijación de edictos. 7. Coadyuvar a la realización de comunicaciones y notificaciones de las actuaciones disciplinarias. 8. Coadyuvar a la proyección y revisión de respuestas a solicitudes y derechos de petición.  9. Coadyuvar en la actualización de la información diligenciada en la matriz de inventario de expedientes. 10. Coadyuvar a la elaboración del libro de correspondencia recibida y generada. 11. Coadyuvar en la práctica de pruebas e información necesarias para las actuaciones disciplinarias previa designación del Asesor de Control Interno Disciplinario. 12. Coadyuvar en el diligenciamiento de la matriz de procesos. 13. Coadyuvar en tener debidamente sustanciado, organizado y digitalizado el expediente. Así mismo, entregar el expediente organizado al momento de dar por finalizado el contrato. 14. Apoyar el manejo del correo electrónico de la oficina asesora de Control Interno Disciplinario. 15. Colaborar con la elaboración de informes e inventarios de la oficina e inventarios de la oficina asesora de Control Interno Disciplinario. 16. Prestar apoyo en el envió de información requerida a través de medios electrónicos.</t>
  </si>
  <si>
    <t>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Brindar apoyo al seguimiento, verificación de los avances y cumplimiento de las metas PAI. 8. Prestar apoyo en la elaboración, consolidación y presentación de los informes de gestión solicitados a la Dirección General de Currículo. 9. Apoyar las actividades propias en el desarrollo de las funciones de la Dirección General de Currículo para el cumplimiento de metas y objetivos.</t>
  </si>
  <si>
    <t>1. Apoyar la elaboración de plan de prácticas y visitas extramuros (vpe): Cronograma, proyección de presupuesto, elaboración de solicitud de disponibilidades presupuestales y compromisos presupuestales, elaboración de Resoluciones de desplazamiento y reportar con servicios generales los requerimientos de transporte de conformidad con las vpe. 2. Contribuir en la elaboración de informes sobre la ejecución y proceso de las salidas y prácticas extramuros. 3. Prestar apoyo en la atención del personal administrativo, docentes y estudiantes, así como el trámite de los correos electrónicos de la manera oportuna. 4. Contribuir en la elaboración de oficios, memorandos y correspondencia interna o externa allegados a la Dirección General de Currículo. 5. Apoyo en el desarrollo del Comité Coordinador de Visitas y Prácticas Extramuros, elaboración y proyección de actas. 6. Brindar apoyo para el desarrollo y la trazabilidad de los convenios bajo supervisión de la Dirección General de Currículo. 7. Brindar apoyo en la elaboración, consolidación y presentación de los informes de gestión solicitados a la Dirección General de Currículo. 8. Brindar apoyo en la recopilación de la información solicitada a la DGC, tanto para la respuesta a derechos de petición como para los requerimientos del proceso de acreditación institucional.</t>
  </si>
  <si>
    <t>0715 DE 2025</t>
  </si>
  <si>
    <t>G607</t>
  </si>
  <si>
    <t>0729 DE 2025</t>
  </si>
  <si>
    <t>G643</t>
  </si>
  <si>
    <t>280104104</t>
  </si>
  <si>
    <t>1. Apoyar la elaboración de informes de cumplimiento relacionados con los distintos procesos y proyectos asignados a la Facultad. 2. Contribuir en la elaboración de propuestas de proyectos de inversión en infraestructura física y tecnológica orientados al mejoramiento de la calidad institucional, sostenibilidad del crecimiento y fortalecimiento de las dependencias de la facultad. 3. Brindar apoyo en la gestión, coordinación y administración de proyectos desarrollados al interior de la Facultad. 4. Apoyar la elaboración de planes, programas y demás documentos requeridos por las distintas dependencias de la Universidad. 5. Contribuir con las acciones y gestiones necesarias para el cumplimiento de las actividades, planes y programas establecidos en el Plan de Acción de la Facultad. 6. Brindar apoyo en las actividades relacionadas con procesos de acreditación de alta calidad, renovación de registros calificados y formulación de nuevos programas académicos. 7. Brindar seguimiento y verificación a los procesos relacionados con las comisiones de estudio de los docentes adscritos a la Facultad. 8. Apoyar en la atención de necesidades surgidas en el desarrollo de las actividades de la Facultad, gestionando soluciones pertinentes de acuerdo con las competencias asignadas. 9. Apoyar en la elaboración y formalización de convenios nacionales e internacionales para la extensión de servicios, desarrollo de proyectos de innovación, investigación y educación continuada. 10. Apoyar la comunicación de la Decanatura con las diferentes dependencias de la Facultad, con el fin de facilitar los procesos administrativos y académicos internos.</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</si>
  <si>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la revisión de las responsabilidades académicas aprobadas por el Consejo de Facultad en el Sistema de Información Académica de la Universidad de los Llanos (SIAU), así como en el manejo de otros aplicativos y bases de datos. 4. Apoyar en la organización y redacción de actas y resoluciones, así como en la gestión de la correspondencia generada a partir de las sesiones del Consejo de Facultad. 5. Apoyo al trámite de grado de los estudiantes de la Facultad. 6. Contribuir con la información requerida para la elaboración del informe de gestión de la Secretaría Académica.</t>
  </si>
  <si>
    <t>PRESTACIÓN DE SERVICIOS DE APOYO A LA GESTIÓN NECESARIO PARA EL FORTALECIMIENTO DE LOS PROCESOS ACADÉMICOS Y ADMINISTRATIVOS EN LOS PROGRAMAS DE POSGRADOS DE LA ESCUELA DE INGENIERÍA DE LA FACULTAD DE CIENCIAS BÁSICAS E INGENIERÍA DE LA UNIVERSIDAD DE LOS LLANOS.</t>
  </si>
  <si>
    <t>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Colaborar en las actividades de control, organización y actualización del archivo de la dependencia tanto físico como electrónico acorde a las directrices institucionales en materia de Gestión Documental. 3. Contribuir en los procesos académicos que se realicen desde el Sistema de Información Académica de la Universidad de los Llanos (SIAU). 4. Contribuir con la información requerida para la elaboración del informe de gestión de los posgrados de la Escuela de Ingeniería. 5. Contribuir en la promoción y difusión de la información pertinente de los programas de posgrado de la Escuela de Ingeniería a la comunidad en general. 6. Apoyar la recepción, recopilación y trámite de documentos para contratación y pago de los profesores de hora cátedra de los posgrados de la Escuela de Ingeniería.</t>
  </si>
  <si>
    <t>0742 DE 2025</t>
  </si>
  <si>
    <t>G693</t>
  </si>
  <si>
    <t>1. Prestar apoyo en asesorías jurídicas cuando le sean requeridas por la Asesora Jurídica en el área de proyección social. 2. Prestar apoyo jurídico en la proyección de las respuestas a las solicitudes efectuadas por la Oficina de Proyección social. 3. Prestar apoyo jurídico en la proyección o revisión de respuestas de las solicitudes y/o consultas realizadas por los diferentes estamentos de la Universidad. 4. Prestar apoyo jurídico en la proyección o revisión de actos administrativos, documentos, informes, para suscribir convenios por parte de la Oficina de Proyección Social de la universidad, de acuerdo a la naturaleza de los mismos y conforme a la normatividad aplicable. 5.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6.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7.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t>
  </si>
  <si>
    <t>1. Prestar apoyo en velar por el cumplimiento de las normas de seguridad y salud en el trabajo.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sobre las deficiencias detectadas en las inspecciones periódicas 9. Colaborar en la investigación de accidentes laborales. 10. Prestar apoyo en la realización de inspecciones del botiquín de primeros auxilios y de los equipos de extinción de incendios, así como su correcta ubicación. 11. Apoyar la elaboración y actualización el programa de seguridad y salud en el trabajo y el panorama de factores de riesgo. 12. Brindar apoyo en la socialización de las matrices de identificación de peligros evaluación y control de riesgos en la universidad. 13. Apoyar en el diseño de mecanismos e implementarlos para la socialización del sistema de gestión de seguridad y salud en el trabajo, la política, objetivos, metas, resultados de los indicadores. 14. Prestar apoyo en velar por cumplimiento a los decretos 1443 de 2014, Decreto 1072 de 2015, Resolución 0312 de 2019 y demás normatividad aplicable, en lo pertinente a la implementación y ejecución del sistema de gestión de seguridad y salud en el trabajo. 15. Contribuir en el desarrollo del plan de vigilancia epidemiológico Riesgo Químico para prevenir a los trabajadores de afectaciones a la salud derivadas de sustancias peligrosas. (Inspecciones, Capacitaciones).</t>
  </si>
  <si>
    <t>1. Prestar apoyo en velar por el cumplimiento de las normas de seguridad y salud en el trabajo.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Brindar apoyo en la comunicación sobre el uso obligatorio de equipos de protección individual y colectiva. 8. Brindar información sobre las deficiencias detectadas en las inspecciones periódicas. 9. Colaborar en la investigación de accidentes laborales. 10. Prestar apoyo en la realización de inspecciones del botiquín de primeros auxilios y de los equipos de extinción de incendios, así como su correcta ubicación. 11. Apoyar la elaboración y actualización del programa de seguridad y salud en el trabajo y el panorama de factores de riesgo. 12. Brindar apoyo en la socialización de las matrices de identificación de peligros evaluación y control de riesgos en la universidad. 13. Apoyar en el diseño de mecanismos e implementarlos para la socialización del sistema de gestión de seguridad y salud en el trabajo, la política, objetivos, metas, resultados de los indicadores. 14. Prestar apoyo en velar por cumplimiento a los decretos 1443 de 2014, Decreto 1072 de 2015, Resolución 0312 de 2019 y demás normatividad aplicable, en lo pertinente a la implementación y ejecución del sistema de gestión de seguridad y salud en el trabajo. 15. Desarrollar el plan estratégico de seguridad vial para proteger la vida de los trabajadores en el entorno vial (Inspecciones, Capacitaciones).</t>
  </si>
  <si>
    <t>1. Apoyar el proceso de estandarización y elaboración de los planes de mejoramiento institucionales y de programa del proceso de autoevaluación, fruto de auditorías internas y externas. 2. Brindar apoyo en la formulación y monitoreo de los planes estratégicos institucionales. 3. Brindar apoyo en el análisis y elaboración de conceptos de viabilidad técnica para el trámite ante el Consejo Superior Universitario.  4. Brindar apoyo en el análisis de datos estadísticos para la toma de decisiones. 5. Apoyar el monitoreo y análisis de los indicadores de gestión asociados al proceso de direccionamiento estratégico. 6. Brindar apoyo en la estructuración de los planes, políticas y prospectivas institucionales.</t>
  </si>
  <si>
    <t>0795 DE 2025</t>
  </si>
  <si>
    <t>G770</t>
  </si>
  <si>
    <t>1. Apoyar la evaluación del contexto institucional conforme a los cambios que impactan a los objetivos estratégicos y a los objetivos de los procesos en el marco del Sistema de Gestión de la Calidad. 2. Acompañar la mejora continua de los procesos del Sistema de Gestión de la Calidad. 3. Apoyar la implementación de herramientas que permitan hacer seguimiento y medición a los procesos. 4. Apoyar en el proceso de levantamiento, documentación, análisis, validación y formalización de procedimientos, formatos, riesgos e indicadores de gestión de los procesos del Sistema Gestión de Calidad; de conformidad con los mecanismos e instrumentos institucionales y los requisitos aplicables. 5. Apoyar la ejecución del programa anual de auditorías internas. 6. Apoyar la elaboración y presentación del informe de revisión por la alta dirección del Sistema de Gestión de la Calidad. 7. Apoyar la reestructuración y articulación del Sistema de Gestión de la Calidad. 8. Apoyar la planeación y ejecución de actividades de sensibilización sobre el Sistema de Gestión de Calidad de la Universidad.</t>
  </si>
  <si>
    <t>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Gestión de Calidad; de conformidad con los mecanismos e instrumentos institucionales y los requisitos aplicables. 4. Apoyar las actividades relacionadas con la actualización y administración del micro sitio web del SIG. 5. Apoyar la planeación y ejecución del programa anual de auditorías internas. 6. Apoyar la elaboración de los informes requeridos por las unidades académico - administrativas y entes externos. 7. Apoyar la reestructuración y articulación del Sistema de Gestión de la Calidad. 8. Apoyar la planeación y ejecución de las actividades de sensibilización sobre el Sistema de Gestión de Calidad de la Universidad.</t>
  </si>
  <si>
    <t>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asesora de Planeación. 6. Apoyar en el proceso de actualización de tarifas de servicios ofrecidos por la Universidad de los Llanos. 7. Coadyuvar en la elaboración de las proyecciones financieras de los programas académicos. 8. Apoyar el proceso de estadística y análisis de datos de información Institucional para la toma de decisiones.</t>
  </si>
  <si>
    <t>0807 DE 2025</t>
  </si>
  <si>
    <t>G782</t>
  </si>
  <si>
    <t>KAREN VANESSA HERRERA LOPEZ</t>
  </si>
  <si>
    <t>1001</t>
  </si>
  <si>
    <t>OMAR YESID LIEVANO GARAVITO</t>
  </si>
  <si>
    <t>FABIAN ANDRES BAQUERO MENDEZ</t>
  </si>
  <si>
    <t>0831 DE 2025</t>
  </si>
  <si>
    <t>1. Colaborar en el seguimiento de las solicitudes presentadas por los usuarios del sistema de información financiero y administrativo para garantizar la solución y/o respuesta. 2. Coadyuvar con el levantamiento de requerimientos para el ajuste o desarrollo de nuevas funcionalidades o reportes del sistema de información administrativo y financiero que requieran los usuarios para garantizar el correcto desarrollo de las actividades y la entrega del producto solicitado. 3. Apoyar el mantenimiento del sistema de información administrativo y financiero, actualización de la documentación, programación de ventanas de mantenimiento, despliegues y administración de los usuarios. 4. Coadyuvar en la generación, organización y envío de información financiera y administrativa a entes externos y usuarios internos de la Universidad. 5. Apoyar a la jefatura de la Oficina de Sistemas en la elaboración de estudios de oportunidad y conveniencia, y seguimiento del contrato de soporte y mantenimiento del sistema de información administrativo y financiero. 6. Brindar asistencia a los diferentes usuarios de los módulos del sistema administrativo y financiero. 7. Contribuir en el proceso de Acreditación de alta calidad. 8. Contribuir a fortalecer el proceso de Gestión de TIC, aplicando estrictamente los procedimientos establecidos.</t>
  </si>
  <si>
    <t>G805</t>
  </si>
  <si>
    <t>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Apoyar a la jefatura de la Oficina de Sistemas en el seguimiento de los contratos que la Universidad suscriba, relacionados con la prestación de servicios TIC. 11. Brindar apoyo en el cargue de documentos para contratación y pago de CPS. 12. Contribuir en el proceso de Acreditación de alta calidad. 13. Contribuir a fortalecer el proceso de Gestión de TIC, aplicando estrictamente los procedimientos establecidos.</t>
  </si>
  <si>
    <t>1101</t>
  </si>
  <si>
    <t>PRESTACIÓN DE SERVICIOS DE APOYO A LA GESTIÓN NECESARIO PARA FORTALECER LOS PROCEDIMIENTOS CONTABLES Y ADMINISTRATIVOS EN LA VICERRECTORÍA DE RECURSOS UNIVERSITARIOS DE LA UNIVERSIDAD DE LOS LLANOS.</t>
  </si>
  <si>
    <t>0877 DE 2025</t>
  </si>
  <si>
    <t>G854</t>
  </si>
  <si>
    <t>0878 DE 2025</t>
  </si>
  <si>
    <t>G855</t>
  </si>
  <si>
    <t>1. Apoyar a la jefatura de Bienestar en la consolidación, administración y generación de reportes estadísticos de participación y cobertura de la comunidad universitaria en los programas/servicios/actividades de Bienestar Institucional Universitario. 2. Apoyar la implementación,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 la División de Bienestar (SIG, PDI, PAI, planes de mejoramiento). 6. Apoyar a la jefatura de Bienestar Institucional en la elaboración de informes que permitan responder los procesos de autoevaluación con fines de acreditación de calidad y registro calificado de los programas académicos. 7. Brindar apoyo logístico en la Jornada de Primer Encuentro con la U al Inicio de cada periodo académico. 8. Brindar apoyo a la jefatura de Bienestar en los eventos institucionales que se realicen y sean liderados o apoyados por la Dirección de Bienestar Institucional. 9. Apoyar en las reuniones o eventos que estén relacionadas a los diferentes procesos de la División de Bienestar Universitario. 10. Contribuir en masificar la divulgación y visualización de los servicios y actividades desarrollados por la División de Bienestar Institucional.</t>
  </si>
  <si>
    <t>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 7. Apoyar a la jefatura de Bienestar Institucional en la elaboración de informes que permitan responder los procesos de autoevaluación con fines de acreditación de calidad y registro calificado de los programas académicos. 8. Contribuir en masificar la divulgación y visualización de los servicios y actividades desarrollados por la División de Bienestar Institucional.</t>
  </si>
  <si>
    <t>1. Contribuir en la construcción de estrategias de comunicación para la divulgación del área de Bienestar Institucional. 2. Prestar apoyo en el diseño y producción de contenidos en formato de audio y a fines para medios internos y externos del área de Bienestar Institucional. 3. Prestar apoyo en la redacción de notas informativas, que sean resultado de las actividades del área de Bienestar Institucional. 4. Colaborar con el acompañamiento y cubrimiento de los diferentes eventos del área de Bienestar Institucional de la Universidad de los Llanos. 5. Prestar apoyo en el protocolo de eventos institucionales a través de redes sociales, de acuerdo a requerimientos y disponibilidad. 6. Prestar apoyo en el manejo y publicación en la página web de la institución micrositio (Bienestar Institucional). 7. Prestar apoyo en la planificación, redacción, edición y difusión del boletín ‘El Unillanista’. 8. Brindar apoyo en la creación de material audiovisual (reels, historias y storytelling) de los eventos desarrollados por el área de Bienestar Institucional con el fin de dinamizar las interacciones en las redes sociales. 9. ⁠prestar apoyo en la elaboración de informes de la División de Bienestar Institucional Universitario. 10. Brindar apoyo a la jefatura de Bienestar en los eventos institucionales que se realicen y sean liderados o apoyados por la Dirección de Bienestar Institucional. 11. Contribuir en masificar la divulgación y visualización de los servicios y actividades desarrollados por la División de Bienestar Institucional.</t>
  </si>
  <si>
    <t xml:space="preserve">FERNANDO CAMPOS POLO </t>
  </si>
  <si>
    <t>1.  Contribuir con el levantamiento e identificación de los requisitos necesarios para la realización y programación de módulos sobre: Proceso de Inscripciones, Certificados en línea, Proceso de Notas, Proceso Reportes, requeridos por el Centro de Idiomas, para estudiantes pertenecientes al Plan de Bilingüismo Unillanos. 2. Apoyo en la construcción de nuevas herramientas web y de programación, sobre: Proceso de Inscripciones, Certificados en línea, Proceso de Notas, Proceso Reportes, requeridos por el Centro de Idiomas, tanto, para el manejo de la información y procedimientos de los estudiantes pertenecientes al Plan de Bilingüismo Unillanos, liderado por la oficina de Sistemas de la Universidad de los Llanos. 3. Colaborar en el desarrollo de programación e interfaz, manejo de servidor (es), hosting, seguridad, portabilidad y las actividades que conlleven a subsanar las necesidades tecnológicas en la Construcción del programa académico-administrativo del Centro de Idiomas. 4. Coadyuvar en la elaboración de pruebas para garantizar la calidad del sistema de información y en el desarrollo de correcciones de acuerdo a las pruebas realizadas, liderado por la oficina de Sistemas de la Universidad de los Llanos. 5. Ayudar en la documentación del sistema de información, al igual, su almacenamiento en fuentes externas o nube, de acuerdo a lo direccionado por la oficina de sistemas de la Universidad de los Llanos. 6. Apoyo en la actualización y configuración de la página web del Centro de Idiomas de acuerdo a la necesidad. 7. Apoyo en la administración y soporte técnico de la página web del Centro de Idiomas. 8. Apoyar y prestar asesoría a los estudiantes y del Plan Bull que tengan dificultades con el manejo de la plataforma para las inscripciones a los módulos del Plan. 9. Contribuir con los procesos de calidad y planes de mejora.</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</si>
  <si>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Apoyar en el seguimiento al proceso de formación de la evolución en el nivel de inglés de los estudiantes de los diferentes programas según resultados de las pruebas Saber Pro. 6. Contribuir en el envío de los informes académicos solicitados por la coordinación académica general. 7. Apoyar en la asistencia a reuniones y capacitaciones programadas de las diferentes dependencias y/o direcciones de la Universidad, en pro de fortalecimiento al manejo de una segunda lengua de los estudiantes Unillanos. 8. Brindar apoyo en el proceso de evaluación docente orientada por la Universidad para el Centro de Idiomas. 9.  Apoyar en la realización de la trazabilidad académica de los estudiantes del Plan Bull, de acuerdo con las solicitudes de inscripción recibidas. 10. Brindar apoyo en la respuesta a la correspondencia allegada al Centro de Idiomas. 11. Apoyar en el proceso y verificación de los auxiliares y monitores como apoyo en los procesos académicos del plan de Bilingüismo. 12. Contribuir con los procesos de calidad y planes de mejora. 13. Apoyar a la coordinación académica en los diferentes procesos y requerimientos del plan de bilinguismo. 14. Apoyar el proceso de virtualización del Nivel A1 de inglés.</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</si>
  <si>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Apoyar en el seguimiento al proceso de formación de la evolución en el nivel de inglés de los estudiantes de los diferentes programas según resultados de las pruebas Saber Pro. 6. Contribuir en el envío de los informes académicos solicitados por la coordinación académica general. 7. Apoyar en la asistencia a reuniones y capacitaciones programadas de las diferentes dependencias y/o direcciones de la Universidad, en pro de fortalecimiento al manejo de una segunda lengua de los estudiantes Unillanos. 8. Brindar apoyo en el proceso de evaluación docente orientada por la Universidad para el Centro de Idiomas. 9.  Apoyar en la realización de la trazabilidad académica de los estudiantes del Plan Bull, de acuerdo con las solicitudes de inscripción recibidas. 10. Brindar apoyo en la respuesta a la correspondencia allegada al Centro de Idiomas. 11. Apoyar en el proceso y verificación de los auxiliares y monitores como apoyo en los procesos académicos del plan de Bilingüismo. 12. Contribuir con los procesos de calidad y planes de mejora. 13. Apoyar a la dirección en los diferentes procesos y requerimientos del plan de bilinguismo. 14. Apoyar con la elaboración, seguimiento e informes pertinentes al proyecto de recursos para el Plan Bull.</t>
  </si>
  <si>
    <t>PRESTACIÓN DE SERVICIOS PROFESIONALES NECESARIO PARA EL DESARROLLO DEL PROYECTO FICHA BPUNI VIARE 09 1510 2024 “CONSOLIDACIÓN DE LA IDENTIDAD INSTITUCIONAL HACIA LA TRASCENDENCIA ACADÉMICA Y LA INNOVACIÓN SOCIAL EN LA UNIVERSIDAD DE LOS LLANOS - ACTUALIZACIÓN I”</t>
  </si>
  <si>
    <t>0906 DE 2025</t>
  </si>
  <si>
    <t>G929</t>
  </si>
  <si>
    <t>1. Contribuir en la coordinación las diferentes acciones para el buen desarrollo del proceso de comunicación institucional. 2. Contribuir con el diseño e implementación del Plan de Comunicaciones y Medios de la Universidad. 3. Cooperar en la creación y ejecución de una estrategia de comunicaciones que fortalezca el mensaje y la imagen institucional. 4. Colaborar en la selección y verificación del cumplimiento de la pauta publicitaria que la Universidad de los Llanos contrata con los diferentes medios de comunicación regional o nacional. 5. Contribuir con la recepción, diligenciamiento y requerimientos de los documentos, oficios salientes y entrantes del proceso de comunicación institucional de la Universidad de los Llanos. 6. Colaborar en la revisión y aprobación de los productos periodísticos realizados dentro del proceso de comunicación institucional para ser publicados a través de las redes sociales y los diferentes canales periodísticos institucionales. 7. Coordinar los cubrimientos y acompañamientos a eventos. 8. Prestar apoyo en el monitoreo y seguimiento a los medios. 9. Contribuir en el cumplimiento de los requerimientos realizados por la comunidad Unillanista. 10. Apoyar en la revisión y actualización de matrices correspondientes al Área de Comunicaciones. 11. Contribuir con el manejo y cuidado de todas las herramientas tecnológicas e implementos que sean puestos a su disposición para el desarrollo de sus actividades.</t>
  </si>
  <si>
    <t>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la realización del boletín ‘El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t>
  </si>
  <si>
    <t>1. Apoyar la participación de los grupos de investigación en convocatorias externas realizadas por el Ministerio de Ciencia, Tecnología e Innovación – Minciencias y el Sistema General de Regalías - SGR. 2. Coadyuvar a los grupos de investigación en la formulación, diligenciamiento de las plataformas, seguimiento en la ejecución y solicitud de informes de los proyectos de investigación que participan en convocatorias externas.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 6. Apoyar la gestión llevada a cabo en la Red de Investigación, Innovación y Gestión del Conocimiento REDIME y en el Sistema Universitario Estatal - SUE. 7. Brindar apoyo a los docentes y estudiantes de la Universidad para el acceso a información tecnológica y orientación en materia de diseño industrial del programa Centros de Apoyo a la Tecnología y la Innovación – CATI y la presentación de informes de seguimiento.</t>
  </si>
  <si>
    <t>1. Apoyar el diseño de políticas y estrategias que fomenten, fortalezcan y articulen la investigación, el desarrollo tecnológico, la innovación y la extensión en la Universidad de los Llanos. 2. Apoyar el diseño, implementación y seguimiento de los planes estratégicos institucionales de la Universidad de los Llanos en sus componentes de investigación, desarrollo tecnológico, innovación y extensión, así como en la consolidación de los indicadores en dichos ámbitos. 3. Coadyuvar en la elaboración y seguimiento del presupuesto de la Dirección General de Investigaciones. 4. Apoyar el diseño, estructuración y articulación de la Vicerrectoría de Investigaciones y Extensión de la Universidad de los Llanos. 5. Coadyuvar en la elaboración de informes ejecutivos y presentaciones de la Dirección General de Investigaciones. 6. Apoyar la construcción de convocatorias internas que permitan el fortalecimiento de las capacidades científicas y tecnológicas de los actores institucionales de CTeI. 7. Contribuir al diseño e implementación de estrategias planteadas por la Directora Técnica de Investigaciones en la Red de Investigación, Innovación y Gestión del Conocimiento REDIME y en el Centro de Innovación del Meta ECONOVA.</t>
  </si>
  <si>
    <t>1. Brindar apoyo a los Grupos de Investigación de la Universidad de los Llanos a través de la clasificación, seguimiento y consolidación de su productividad de manera interna y ante las plataformas establecidas por el Sistema Nacional de Ciencia, Tecnología e Innovación. 2. Contribuir en la planificación e implementación de estrategias, así como el seguimiento de las actividades,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 5. Contribuir en la consolidación y organización de información relacionada con los Grupos y Semilleros de Investigación y su productividad, requerida para el Sistema de Información de Autoevaluación y Acreditación Institucional y de los diferentes programas académicos de la Universidad.</t>
  </si>
  <si>
    <t>1. Apoyar en la consolidación de información de la base de datos de investigaciones solicitada por dependencias de la universidad (planeación, control interno, acreditación, entre otros) y por el Sistema Nacional de Información de la Educación Superior - SNIES, así como el manejo de los sistemas de información de investigación de la Universidad de los Llanos. 2. Apoyar en la gestión y desarrollo del procedimiento de convocatorias internas de la Universidad de los Llanos, así como los trámites para la cesión de derechos de productos de desarrollo tecnológico e innovación.3. Apoyar los trámites y procesos administrativos para la vinculación de Jóvenes Investigadores. 4. Apoyar la divulgación y participación de los investigadores y grupos de investigación en convocatorias externas realizadas por entidades nacionales e internacionales. 5. Coadyuvar a los grupos de investigación en la formulación y cargue de información de los proyectos de investigación presentados a convocatorias internacionales. 6. Apoyar con la consolidación de estrategias para identificar la diáspora científica de la Universidad de los Llanos. 7. Coadyuvar en la orientación de los procesos de registro de marca, signos distintivos y demás actividades relacionadas con el programa Centros de Apoyo a la Tecnología y la Innovación – CATI con la comunidad académica e investigativa de la Universidad de los Llanos.</t>
  </si>
  <si>
    <t>MARIO ALEXANDER CALDERON COLLAZOS</t>
  </si>
  <si>
    <t>1. Contribuir con el diseño, maquetación y diagramación, material audiovisual y conceptos visuales de los artículos de las revistas científicas de la Universidad de los Llanos. 2. Coadyuvar en el proceso de marcación de metadatos de acuerdo con las políticas de las diferentes bases de datos, directorios e indizadores correspondiente a los artículos publicados por las revistas científicas de la Universidad de los Llanos, en los diferentes formatos html, XML, JATS, Epub, PDF, Marcalyc, Scielo y aquellos necesarios que aporte a la visibilidad de los artículos de las revistas. 3. Colaborar en las piezas, conceptos visuales, portadas y material audiovisual necesario para tener actualizados los sitios web de las revistas científicas de la Universidad de los Llanos y que aporten a la visibilidad y lectura de las publicaciones. 4. Apoyar en el diseño e implementación de productos de comunicación visual, piezas, producción web para la divulgación de la ciencia, tecnología e innovación en la comunidad académica y el Sistema de Investigaciones de la Universidad de los Llanos.</t>
  </si>
  <si>
    <t>0930 DE 2025</t>
  </si>
  <si>
    <t>G962</t>
  </si>
  <si>
    <t>1. Coadyuvar a la coordinación del sistema de laboratorios en la planeación y/o ejecución de actividades de inducción en relación a la gestión del sistema de laboratorios. 2. Apoyar a la coordinación del sistema de laboratorios en la planeación, revisión, ajuste, ejecución y seguimiento del Procedimiento de Aseguramiento Metrológico (PD-GAA-78) de los Equipos de laboratorios, incluyendo la supervisión del diligenciamiento del libro de aseguramiento metrológico de los laboratorios de la Universidad. 3. Apoyar a la Coordinación de Laboratorios en las reuniones del Comité Institucional del Sistema de Laboratorios de la Universidad de los Llanos. 4. Apoyar a la coordinación del sistema de laboratorios en la formulación de proyectos de inversión en la metodología establecida por el banco de proyecto. 5. Apoyar a la coordinación del sistema de laboratorios en la revisión y ajuste de la documentación de los Laboratorios (planes, manuales, procedimientos, formatos, indicadores de gestión, mapa de riesgos, etc.), cuando se requiera. 6. Contribuir en la articulación de la Coordinación del sistema de Laboratorios con las dependencias de la universidad. 7. Apoyar a la coordinación del sistema de laboratorios en el seguimiento de la ejecución de proyectos de inversión. 8. Apoyar a la coordinación del sistema de laboratorios en la atención de las auditorías Internas y/o externas definidas en la universidad. 9. Coadyuvar a la coordinación del sistema de laboratorios en el cumplimiento de los requisitos legales, la normatividad y directrices de la universidad.</t>
  </si>
  <si>
    <t>1. Brindar apoyo a la coordinación de laboratorios en las reuniones del Comité Institucional del Sistema de Laboratorios de la Universidad de los Llanos. 2. Coadyuvar a la coordinación del sistema de laboratorios en la planeación y/o ejecución de actividades de inducción en relación a la gestión del sistema de laboratorios. 3. Brindar apoyo a la coordinación del sistema de laboratorios en la formulación de proyectos de inversión en la metodología establecida por el banco de proyecto. 4.  Apoyar a la coordinación del sistema de laboratorios en el seguimiento de la ejecución de proyectos de inversión. 5.  Apoyar a la coordinación de laboratorios en la gestión del riesgo y la implementación del SGA en los laboratorios dando cumplimiento a los requisitos legales, normativos y directrices de la Universidad. 6. Apoyar a la coordinación del sistema de laboratorios en la supervisión del control de inventario de reactivos (FO- GAA 15) de los Laboratorios y del software definido por el SL. 7. Apoyar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como seguridad y salud, ambiental, planeación entre otras en relación al quehacer misional del sistema de laboratorio. 9.  Apoyar a la coordinación del sistema de laboratorios en la atención de las auditorías Internas y/o externas definidas en la universidad, cuando se requiera.</t>
  </si>
  <si>
    <t>1. Colaborar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</si>
  <si>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0947 DE 2025</t>
  </si>
  <si>
    <t>G983</t>
  </si>
  <si>
    <t>MARIA ANGELICA CAMELO URREA</t>
  </si>
  <si>
    <t>PRESTACIÓN DE SERVICIOS DE APOYO A LA GESTIÓN NECESARIO PARA EL FORTALECIMIENTO DE LOS PROCESOS ACADÉMICOS Y ADMINISTRATIVOS EN EL PROGRAMA DE POSGRADO DE LA MAESTRÍA EN EDUCACIÓN FÍSICA, PERTENECIENTE A LA ESCUELA DE HUMANIDADES DE LA FACULTAD DE CIENCIAS HUMANAS Y DE LA EDUCACIÓN DE LA UNIVERSIDAD DE LOS LLANOS.</t>
  </si>
  <si>
    <t>280103205</t>
  </si>
  <si>
    <t>0963 DE 2025</t>
  </si>
  <si>
    <t>JUAN DIEGO MESA TRUQUE</t>
  </si>
  <si>
    <t>PRESTACIÓN DE SERVICIOS PROFESIONALES PARA EL DESARROLLO DEL PROYECTO DE INVESTIGACIÓN: “TRANSMISIÓN DE HEMOPARÁSITOS POR IXODIDAE EN ÁREAS PERIURBANAS Y RURALES DE PRODUCCIÓN ANIMAL DEL MUNICIPIO DE VILLAVICENCIO: ENFOQUE UNA SALUD”, CON CÓDIGO C10-F01-008-2024, DE LA FACULTAD DE CIENCIAS AGROPECUARIAS Y RECURSOS NATURALES CONFORME A LA FICHA BPUNI VIAC 08 1510 2024 DENOMINADO “FORTALECIMIENTO DEL SISTEMA DE INVESTIGACIONES DE LA UNIVERSIDAD DE LOS LLANOS PARA ATENDER LOS RETOS Y DESAFÍOS DEL TERRITORIO”.</t>
  </si>
  <si>
    <t>DUMAR ALEXANDER JARAMILLO HERNANDEZ</t>
  </si>
  <si>
    <t>1. Coadyuvar en la toma de muestras de sangre venosa de animales (bovinos, equinos, caninos y roedores) de las fincas seleccionadas.  2. Apoyar para el procesamiento de las muestras (centrifugación y obtención de suero sanguíneo). 3. Colaborar en el transporte y almacenamiento de las muestras. 4. Brindar apoyo en el registro de información en bases de datos.</t>
  </si>
  <si>
    <t>G532</t>
  </si>
  <si>
    <t>0972 DE 2025</t>
  </si>
  <si>
    <t>Cuatro (04) meses y ocho (08) días calendario</t>
  </si>
  <si>
    <t>G560</t>
  </si>
  <si>
    <t>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administrativos ejecutados en el sistema de bibliotecas.</t>
  </si>
  <si>
    <t>1. Apoyar los programas de formación de usuarios, sobre los servicios y recursos bibliográficos del Sistema de Bibliotecas de la Universidad. 2. Colaborar con los procedimientos del Repositorio Institucional. 3. Contribuir en el control de préstamo y manejo de las herramientas de las salas de la Biblioteca. 4. Apoyar con el soporte técnico e inventario de los equipos tecnológicos de la Biblioteca.</t>
  </si>
  <si>
    <t>ZULLY JOHANA MORENO FERNANDEZ</t>
  </si>
  <si>
    <t>PRESTACIÓN DE SERVICIOS PROFESIONALES NECESARIO PARA EL DESARROLLO DE LOS DIFERENTES PROCESOS DE CONSEJERÍA Y ACOMPAÑAMIENTO EN LO RELACIONADO A SALUD MENTAL EN LA DIVISIÓN DE BIENESTAR UNIVERSITARIO DE LA UNIVERSIDAD DE LOS LLANOS.</t>
  </si>
  <si>
    <t xml:space="preserve">LINA MARIA OSORIO LONDOÑO </t>
  </si>
  <si>
    <t>IVONNE CATHERINE CALDERON DELGADO</t>
  </si>
  <si>
    <t>PRESTACIÓN DE SERVICIOS DE APOYO A LA GESTIÓN NECESARIO PARA EL FORTALECIMIENTO DE LOS PROCESOS EN EL LABORATORIO DE TOXICOLOGÍA Y BIOTECNOLOGÍA DE LA FACULTAD DE CIENCIAS AGROPECUARIAS Y RECURSOS NATURALES DE LA UNIVERSIDAD DE LOS LLANOS.</t>
  </si>
  <si>
    <t xml:space="preserve">1. Colaborar en el mantenimiento y organización de los equipos, elementos e insumos del laboratorio de Toxicología y Biotecnología. 2. Apoyar en la actualización permanente del inventario de equipos y reactivos del laboratorio. 3. Prestar apoyo en el análisis de muestras en el laboratorio, así como en ensayos de laboratorio necesarios para el desarrollo de actividades curriculares y de investigación. 4. Colaborar en el mantenimiento y preservación del material biológico utilizado en proyectos de investigación y actividades curriculares. 5. Contribuir en la preparación de materiales y equipos necesarios para el desarrollo de cada practica de acuerdo con la programación establecida. 6. Apoyar con el descarte, clasificación, rotulación y diligenciamiento de formatos de residuos biológicos, líquidos y sólidos, derivados de las practicas académicas y de investigación realizadas en el laboratorio. 7. Contribuir con la aplicación y cumplimiento del reglamente y buenas prácticas de uso del laboratorio por parte de los usuarios e informar de cualquier eventualidad al Coordinador del Laboratorio. 8. Colaborar, asistir e instruir a los docentes, estudiantes e investigadores en el correcto uso de los equipos del laboratorio con el fin de que se utilicen de manera adecuada para el desarrollo de las actividades. 9. Apoyar el diligenciamiento y aplicación de formatos del Sistema de Laboratorios de la Universidad y propios del laboratorio de acuerdo a lo establecido por el Coordinador del Laboratorio. </t>
  </si>
  <si>
    <t>PRESTACIÓN DE SERVICIOS DE APOYO A LA GESTIÓN NECESARIO PARA EL FORTALECIMIENTO DE LOS PROCESOS EN EL LABORATORIO DE MICROBIOLOGÍA ANIMAL DE LA FACULTAD DE CIENCIAS AGROPECUARIAS Y RECURSOS NATURALES DE LA UNIVERSIDAD DE LOS LLANOS.</t>
  </si>
  <si>
    <t>1. Colaborar en el mantenimiento, limpieza y organización del Laboratorio de Microbiología Animal. 2. Apoyar la organización, limpieza, actualización de hojas de vida y el registro de uso de equipos del Laboratorio de Microbiología Animal. 3. Apoyar con la organización, almacenamiento, inventario y correcto uso de materiales y reactivos del Laboratorio de Microbiología Animal. 4. Prestar apoyo en el análisis de muestras y ensayos que se llevan a cabo para el desarrollo de actividades curriculares y de grupos de investigación que hacen en el Laboratorio de Microbiología Animal. 5. Colaborar con el mantenimiento y preservación de todo material biológico utilizado en proyectos de investigación y actividades curriculares del Laboratorio de Microbiología Animal. 6. Apoyar con el descarte, clasificación, rotulación y diligenciamiento de formatos de residuos biológicos, líquidos y sólidos derivados de las prácticas académicas y de proyectos de investigación realizadas en el Laboratorio de Microbiología Animal. 7. Coadyuvar con la esterilización de material de vidrio y otros elementos de los laboratorios para el desarrollo de las prácticas académicas y actividades de proyectos de investigación. 8. Contribuir con la aplicación y cumplimiento del reglamento y buenas prácticas de uso de los laboratorios por parte de los usuarios e informar de cualquier eventualidad al Coordinador del laboratorio respectivo. 9. Colaborar, asistir e instruir a los docentes, estudiantes e investigadores en el correcto uso de los equipos con el fin de que realicen las actividades del Laboratorio de Microbiología Animal. 10. Apoyar el diligenciamiento y aplicación de formatos del Sistema de Laboratorios de la Universidad y propios del Laboratorio de Microbiología Animal de acuerdo a lo establecido por el Coordinador de cada laboratorio. 11. Brindar apoyo a los coordinadores de los laboratorios en la elaboración de informes de gestión, así como con el manejo y custodia del archivo documental de cada uno de los laboratorios.</t>
  </si>
  <si>
    <t>280104113</t>
  </si>
  <si>
    <t>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con la información de horarios y formatos a los profesores Ocasionales, Planta y Catedráticos. 7. Apoyar en la ejecución del proceso correspondiente a las visitas y practicas extramurales del programa. Agregar esta actividad. 8. Apoyar en la recepción de los documentos de seguimiento a la docencia para contribuir en la proyección de los conceptos favorables de los docentes catedráticos. 9. Apoyo al trámite de grado de los estudiantes del programa. 10. Apoyar a la recepción, recopilación y entrega de notas parciales al programa y definitivas a la Oficina de Admisiones, Registro y Control Académico. 11. Contribuir con la información requerida para la elaboración del informe de gestión del Director de Programa.</t>
  </si>
  <si>
    <t>28010110401</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</si>
  <si>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Apoyar las actividades y uso de herramientas informáticas inmersas en el manejo y organización adecuada del material documental físico y digital que se genere al interior de la dependencia, teniendo en cuenta las normas legales de la Universidad. 5. Apoyar en la verificación de requisitos de los proyectos de investigación y de proyección social, así como el seguimiento y monitoreo de los proyectos. 6. Apoyar las actividades de educación continuada, académicas y eventos, realizando seguimiento de requisitos para aval y verificación de cumplimiento de entrega en la plataforma SIAU. 7. Contribuir en el trámite de correspondencia interna y externa, incluyendo correspondencia electrónica de los Centros. 8. Apoyar con las acciones necesarias para la organización y seguimiento de documentos y actividades correspondientes a convenios, contratos, proyectos de Investigación y proyección social, semilleros de investigación y Grupos de Investigación. 9. Contribuir con la información a la comunidad en general sobre los semilleros de investigación, grupos de investigación, proyectos de investigación y el portafolio de servicios de la Facultad. 10. Apoyar la elaboración de informe de gestión semestral del Centro de Investigación y Centro de Proyección Social.</t>
  </si>
  <si>
    <t>HASBLEIDY YULEY VELASQUEZ MORERAS</t>
  </si>
  <si>
    <t>JULIO CESAR QUIROGA CAMACHO</t>
  </si>
  <si>
    <t>2801011040007</t>
  </si>
  <si>
    <t>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Colaborar en las actividades de control, organización y actualización del archivo de la dependencia tanto físico como electrónico acorde a las directrices institucionales en materia de Gestión Documental. 3. Contribuir en la promoción y difusión de la información pertinente al MHNU y de interés de la comunidad en general a través de las tecnologías de información y comunicación (TIC). 4. Apoyar las actividades curatoriales para la organización, almacenamiento y preservación de las colecciones biológicas depositadas en el MHNU. 5. Apoyar la atención, recepción y gestión de especímenes en condición de préstamo pertenecientes a las colecciones biológicas del MHNU o provenientes de entidades externas. 6. Apoyar los procesos de actualización y publicación del Registro Nacional de Colecciones - RNC y el Sistema de Información sobre Biodiversidad de Colombia – SiB Colombia.</t>
  </si>
  <si>
    <t>280202202</t>
  </si>
  <si>
    <t>JAISON STIVEN RODRIGUEZ CESPEDES</t>
  </si>
  <si>
    <t>DANA CAROLINA TRUJILLO POLANIA</t>
  </si>
  <si>
    <t xml:space="preserve">DIANA KATERINE ESCOBAR GIL </t>
  </si>
  <si>
    <t>1. Brindar información adecuada y pertinente a los usuarios del Laboratorio de Física, tanto internos como externos a la Universidad. 2. Velar por el cuidado de los equipos, materiales e instalaciones del laboratorio de Física, procurando que permanezcan en buen estado y que se haga correcto uso de ellos. 3. Organizar y preparar los materiales y equipos necesarios para las prácticas de laboratorio programadas, con la anticipación requerida en cada caso. 4. Hacer entrega a los estudiantes y docentes de los materiales y equipos necesarios para el desarrollo de las prácticas de laboratorio. 5. Apoyar el desarrollo de las prácticas de laboratorio, en lo que se refiere a la disponibilidad y estado de materiales y equipos. 6. Brindar apoyo en la revisión de los equipos y materiales del laboratorio al finalizar cada práctica. En caso de presentarse algún daño o eventualidad, registrar los datos de las personas implicadas e informar al Coordinador del laboratorio de Física. 7. Apoyar al Coordinador del Laboratorio de Física en la elaboración de pedidos, inventarios, informes y demás documentos que relacionados con el funcionamiento del Laboratorio. 8. Participar en las actividades de capacitación programadas para el personal de apoyo del Laboratorio de Física. 9. Velar por la aplicación y el cumplimiento del Reglamento del Laboratorio de Física por parte de los usuarios e informar de cualquier eventualidad al Coordinador del Laboratorio.</t>
  </si>
  <si>
    <t>280101104</t>
  </si>
  <si>
    <t>ENEIDA YICELA AGUDELO PARRADO</t>
  </si>
  <si>
    <t>YOLMAN ESNEIDER GUTIERREZ DURAN</t>
  </si>
  <si>
    <t>LAURA TATIANA CALDERON BARBOSA</t>
  </si>
  <si>
    <t>PRESTACIÓN DE SERVICIOS PROFESIONALES NECESARIO PARA EL FORTALECIMIENTO DE LOS PROCESOS ADMINISTRATIVOS DE LA VICERRECTORÍA DE RECURSOS UNIVERSITARIOS DE LA UNIVERSIDAD DE LOS LLANOS Y EL MUSEO DE HISTORIA NATURAL.</t>
  </si>
  <si>
    <t>FERNANDO PACHECO APONTE</t>
  </si>
  <si>
    <t>MARIBEL GAVIRIA CASTIBLANCO</t>
  </si>
  <si>
    <t>LAURA VANESSA ARMENTA RONCANCIO</t>
  </si>
  <si>
    <t>JUAN DAVID MARTINEZ MORALES</t>
  </si>
  <si>
    <t>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a estudiantes, docentes, administrativos y público en general, que requieran colaboración de la Oficina de Ayudas Educativas. 4. Apoyar en el manejo de sonido y medios audiovisuales en los auditorios de la Universidad cuando sea requerido. 5. Colaborar en la verificación del estado de las aulas y salas audiovisuales para la prestación del servicio, así como en la asignación de estas.</t>
  </si>
  <si>
    <t>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Brindar apoyo en los trámites relacionados con el Comité de Proyectos del Sistema General de Regalías.  7. Apoyar los procesos de formulación de proyectos de consecución de recursos mediante convocatorias internas, externas, nacionales e internacionales.</t>
  </si>
  <si>
    <t>IVAN ANDRES MONTOYA SASTOQUE</t>
  </si>
  <si>
    <t>HEYMER EFREN HERRERA MARTINEZ</t>
  </si>
  <si>
    <t>1149 DE 2025</t>
  </si>
  <si>
    <t>RODRIGO REYES HERRERA</t>
  </si>
  <si>
    <t>G902</t>
  </si>
  <si>
    <t>PAULA NICOLL MORALES ROBAYO</t>
  </si>
  <si>
    <t>Tres (03) meses y dieciocho (18) días calendario</t>
  </si>
  <si>
    <t>1164 DE 2025</t>
  </si>
  <si>
    <t>EDGAR MANTILLA MORENO</t>
  </si>
  <si>
    <t xml:space="preserve">PRESTACIÓN DE SERVICIOS PROFESIONALES NECESARIOS PARA LA CONSTRUCCIÓN DEL DOCUMENTO MAESTRO DEL PROGRAMA TÉCNICO PROFESIONAL EN ENTRENAMIENTO DEPORTIVO DE LA UNIVERSIDAD DE LOS LLANOS. </t>
  </si>
  <si>
    <t>JUAN PABLO ARBOLEDA SALINAS</t>
  </si>
  <si>
    <t>LAURA XIMENA ACEVEDO QUEVEDO</t>
  </si>
  <si>
    <t>1. Contribuir a la elaboración del documento de condiciones de calidad conducente al registro calificado del programa Técnico Profesional en Entrenamiento Deportivo. 2. Brindar apoyo en la elaboración los documentos complementarios requeridos por la Secretaría Técnica de Acreditación de la Universidad de los Llanos y el Ministerio de Educación Nacional con función específica a la contribución del documento de condiciones de calidad del programa Técnico Profesional en Entrenamiento Deportivo. 3. Coadyuvar en recopilar, revisar, sistematizar y analizar información de carácter académico, jurídico y normativo base para la construcción del documento. 4. Contribuir a ajustar y actualizar el documento maestro o de condiciones de calidad del programa de acuerdo a las directrices y normativas vigentes del Ministerio de Educación Nacional y los lineamientos y la normativa interna de la Universidad de los Llanos. 5. Contribuir a la elaboración de los documentos soporte (o anexos) que se adjuntaran al documento maestro o de condiciones de calidad con sus respectivas evidencias físicas. 6. Coadyuvar en la presentación y sustentación del documento maestro o de condiciones de calidad al equipo de autoevaluación ante las diferentes unidades académicas de la universidad (Comité de Programa, Consejo de Facultad, Consejo Académico y Consejo Superior).</t>
  </si>
  <si>
    <t>G995</t>
  </si>
  <si>
    <t>ERIKA ALEXANDRA OVIEDO GORDILLO</t>
  </si>
  <si>
    <t>1180 DE 2025</t>
  </si>
  <si>
    <t>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Contribuir en masificar la divulgación y visualización de los servicios de Bienestar. 4. Apoyar la formulación y seguimiento de los diferentes planes de acción y Planes de Mejoramiento de la División de Bienestar Universitario. 5. Brindar apoyo a la jefatura de Bienestar en los eventos institucionales que se realicen y sean liderados o apoyados por la Dirección de Bienestar Institucional. 6. Apoyar con el seguimiento de la ejecución financiera de las fichas BPUNI a cargo de la División de Bienestar Institucional.</t>
  </si>
  <si>
    <t>G1010</t>
  </si>
  <si>
    <t>LEIDY DIANA RODRIGUEZ BUITRAGO</t>
  </si>
  <si>
    <t>NESTOR ALFONSO RAMIREZ CASTAÑEDA</t>
  </si>
  <si>
    <t>HERNANDO CASTRO GARZON</t>
  </si>
  <si>
    <t>DEYSY DULEMA URREA ROLDAN</t>
  </si>
  <si>
    <t>280202203</t>
  </si>
  <si>
    <t>MANUEL ALEJANDRO TEJADA CASTAÑO</t>
  </si>
  <si>
    <t>Un (01) mes y quince (15) días calendario</t>
  </si>
  <si>
    <t>MIGUEL ANDRES BECERRA QUINTERO</t>
  </si>
  <si>
    <t xml:space="preserve">PRESTACIÓN DE SERVICIOS DE APOYO A LA GESTIÓN NECESARIO PARA EL FORTALECIMIENTO DE LOS PROCESOS OPERATIVOS DE SERVICIOS GENERALES EN LA SEDE RESTREPO DE LA UNIVERSIDAD DE LOS LLANOS. </t>
  </si>
  <si>
    <t>CLEYDY YORMARY CARDENAS SOLER</t>
  </si>
  <si>
    <t xml:space="preserve">PRESTACIÓN DE SERVICIOS DE APOYO A LA GESTIÓN PARA EL FORTALECIMIENTO DE LOS PROCESOS ADMINISTRATIVOS Y CONTABLES DESARROLLADOS EN LA SEDE RESTREPO DE LA UNIVERSIDAD DE LOS LLANOS.         </t>
  </si>
  <si>
    <t>1. Coadyuvar en las actividades de mantenimiento general de áreas comunes. 2. Contribuir a la limpieza de senderos y zanjas para garantizar un entorno seguro y ordenado. 3. Apoyar en todo lo relacionado con arreglos y reparaciones que surjan en la sede rede restrepo de la Universidad de los Llanos. 4. Apoyar en el mantenimiento de jardines, poda y corte de césped. 5. Colaborar en la aplicación de productos preventivos para el control de plagas. 6. Apoyar en el mantenimiento y control de las herramientas y materiales a su cargo, mediante un inventario.</t>
  </si>
  <si>
    <t>1. Apoyar al proceso de Facturación Electrónica.  2. Participar en la organización y distribución de las facturas electrónicas. 3. Apoyar en la expedición de boletos para los diversos eventos que se desarrollen la sede restrepo y Museo de Historia Natural. 4. Contribuir en la realización del cobro y verificación de los pagos recibidos en cualquier medio de pago por el uso de los servicios ofertado en la sede Restrepo. 5. Contribuir en la atención al cliente, asesorando a los visitantes sobre los eventos, servicios, ofertas y horarios. 6. Apoyar en el manejo de la caja, cuadre de la misma cuando sea requerido. 7. Colaborar en la realización del conteo del dinero recaudado y compararlo con los registros de ventas, para asegurar la precisión de los datos. 8. Colaborar en la realización de la emisión de los comprobantes, entregar los recibos, boletos o pases correspondientes. 9. Contribuir en la información sobre registro y estadísticas, llevando un registro del numero de entradas vendidas y otros datos relevantes. 10. Apoyar en la atención y solución de situaciones que generen requerimientos o reclamos básicos.</t>
  </si>
  <si>
    <t xml:space="preserve">Adición y prórroga / Embarazada </t>
  </si>
  <si>
    <t>Cinco (05) meses y treinta (30) días calendario</t>
  </si>
  <si>
    <t>Cuatro (04) meses y veinticinco (25) días calendario</t>
  </si>
  <si>
    <t>Cinco (05) meses y veintinueve (29) días calendario</t>
  </si>
  <si>
    <t xml:space="preserve">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 9. Contribuir en masificar la divulgación y visualización de los servicios y actividades desarrollados por la División de Bienestar Institucional. 
</t>
  </si>
  <si>
    <t>1. Coadyuvar en el análisis detallado de los presupuestos de los proyectos de investigación a ser postulados, según lo establecido en los términos de referencia de las convocatorias internas de la Dirección General de Investigaciones. 2. Coadyuvar en los trámites y procesos para la ejecución de desplazamientos y salidas de campo requeridos en la ejecución de los proyectos de investigación. 3. Apoyar la planificación y estructuración de los pedidos de compra para la adquisición de bienes y servicios requeridos en los proyectos de investigación financiados por la Dirección General de Investigaciones. 4. Contribuir a la implementación de estrategias que permitan la viabilidad presupuestal de los bienes y servicios requeridos en los proyectos de investigación con financiación interna, así mismo con la Información financiera de los programas académicos de la Universidad requerida para el Sistema de acreditación Institucional de los programas académicos de la Universidad de los Llanos. 5. Apoyar el análisis e implementación de los sistemas de costeo y seguimiento de las herramientas vinculadas de los sistemas de información desarrollados para investigación que se encuentran asociados a los procesos financieros de los proyectos de investigación.</t>
  </si>
  <si>
    <t>Cinco (05) meses y veintitrés (23) días calendario</t>
  </si>
  <si>
    <t>Veinticinco (25) días calendario</t>
  </si>
  <si>
    <t>veinticinco (25) días calendario</t>
  </si>
  <si>
    <t>Seis (06) días calendario</t>
  </si>
  <si>
    <t>Cinco (05) meses y veintiún (21) días calendario</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</si>
  <si>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Brindar apoyo en la proyección de respuestas a los requerimientos internos o provenientes de entidades externas sobre temas de competencia del área. 14. Brindar apoyo a la jefatura de Bienestar en los eventos institucionales que se realicen y sean liderados o apoyados por la Dirección de Bienestar Institucional.</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</si>
  <si>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activos,  terminados con acuerdo de pago y/o pendientes de pago,  donde una de las partes procesales sea la Universidad de los Llanos, información la cual deberá suministrarse ante los órganos de control, entidades públicas y en los informes mensuales que deban presentarse ante la Oficina de Contabilidad, Control Interno  y monitoreo que hace la Oficina de Planeación, y en los demás que le sean requeridos,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17.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18.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19. Contribuir y prestar apoyo jurídico en los tramites, procesos, sesiones, asesorías, acompañamientos y capacitaciones, de acuerdo a la competencia de la Oficina Asesora Jurídica en el Comité de Asuntos de Genero de la Universidad de los Llanos. 20. Contribuir y prestar apoyo jurídico conforme la normativa institucional y el marco legal aplicable a las Comisiones Disciplinarias Estudiantiles de Facultad al interior de la Universidad de los Llanos.</t>
  </si>
  <si>
    <t>1. Colaborar con la Identificación, elaboración y presentación de informes respecto a los Ingresos y gastos de los diferentes centros de costos de la Universidad de los Llanos. 2. Cooperar en el informe del Sia Observa con la elaboración, cargue, seguimiento y actualización de la información que se reporta en el Aplicativo del SIA OBSERVA de forma mensual, semestral y anual según solicitudes de las diferentes dependencias o requerimiento del mismo aplicativo.  3. Cooperar con la elaboración mensual y seguimiento de los diferentes reportes internos presentados por la Dirección Financiera (Acreditación, Rectoría, Vice académica, Vicerrectoría, Posgrados, Planeación, entre otros). 4. Brindar apoyo en la revisión del correo de Presupuesto, analizando las diferentes solicitudes y e informar sobre las misma y su estado.  5. Cooperar con la elaboración y seguimiento a solicitudes de disponibilidades presupuestales, compromisos presupuestales, orden de pago, apoyos económicos y su respectiva distribución, del presupuesto ordinario y/o regalías cuando sea el caso.  6. Colaborar en las diferentes solicitudes allegadas a la dirección financiera (derechos de petición, movimientos del rubro, saldos disponibles, certificaciones, memorandos, entre otros). 7. Cooperar en la Identificación, elaboración y presentación de reportes del presupuesto de Regalías, requerido por los diferentes Proyectos de Regalías de la Universidad de los Llanos. 8. Colaborar con la elaboración mensual de las diferentes Resoluciones Rectorales que son requeridas desde la Dirección Financiera, del Presupuesto Ordinario y/o Presupuesto de Regalías, así mismo como el seguimiento de las mismas. 9. Colaborar con la elaboración y seguimiento de las diferentes Matrices y Planes a cargo de la Dirección Financiera (PAI, ITA, Mapa de Riesgo, Plan de Mejoramiento, entre otros). 10. Brindar apoyo al proceso de cierre financiero con relación de reintegros, verificación de los ajustes a los documentos presupuestales disponibilidades, registros y obligaciones.</t>
  </si>
  <si>
    <t>1. Apoyar la revisión, registro y ajuste del sistema de información institucional para su correspondiente adaptación a los procesos de inscripción de aspirantes, selección, admisión, matricula, registro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t>
  </si>
  <si>
    <t>1. Apoyar la revisión, registro y ajuste del sistema de información institucional para su correspondiente adaptación a los procesos de inscripción de aspirantes, selección, admisión, matricula, registro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Matriculados, Caracterización-Gratuidad.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Colaborar con el reporte de estudiantes extranjeros matriculados en programas de pregrado al Sistema de Información de Migración (SIRE).</t>
  </si>
  <si>
    <t>1. Contribuir en la ejecución de actividades de fabricación y mantenimiento de equipos, utensilios y estructuras utilizadas en la Estación Piscícola, garantizando su correcto funcionamiento y conservación. 2. Colaborar en las tareas de limpieza y aseo de los equipos, enseres, áreas de trabajo y zonas de manejo de peces, cumpliendo con los protocolos sanitarios establecidos. 3. Coadyuvar en la preparación y distribución de alimentos para los peces, asegurando la correcta dosificación y frecuencia según las necesidades de las diferentes especies. 4. Brindar apoyo en el manejo de cuarentenas, incluyendo el control sanitario, limpieza de tanques y monitoreo del comportamiento de los peces. 5. Apoyar en el mantenimiento rutinario de estanques y sistemas de recirculación, asegurando condiciones óptimas para el desarrollo de los peces. 6. Colaborar en la marcación y registro de reproductores de las diferentes especies, siguiendo los procedimientos técnicos establecidos. 7. Prestar atención y acompañamiento a los procesos productivos, verificando el desarrollo de cada etapa en la producción piscícola. 8. Apoyar en las labores de vigilancia y monitoreo continuo de los procesos y del estado general de los peces, reportando cualquier anomalía o situación de riesgo. 9. Ayudar en la operación y respuesta por el buen uso de equipos, maquinaria, herramientas y elementos de trabajo que   le   sean   encomendados   específicamente   para   tareas   precisas   e   iguales, informar oportunamente por las anomalías que se presenten. 10. Contribuir en la vigilancia y dar respuesta por la seguridad de inmuebles, recursos naturales, equipos, muebles y enseres y demás elementos de propiedad del IALL e informar a los superiores sobre las irregularidades que se presenten. 11. Apoyar en el control de acceso y tránsito de personas dentro de la edificación y aplicar las medidas de seguridad respectivas. 12. Coadyuvar en actividades de empaque, cargue y descargue y/o despacho de alevinos, carne y demás elementos que se distribuyan. 13. Prestar apoyo en las pescas, muestreos, traslados, alimentación de los peces. 14. Colaborar a las necesidades que se presenten en el proceso de reproducción inducida a la cual está a cargo del director de la Estación. (posibles fugas de agua, falta de energía eléctrica, etc.). 15. Contribuir en la limpieza, encalamiento, abono, fertilización a todos los estanques. 16. Apoyar en el monitoreo a larvas y siembra de postlarvas. 17. Coadyuvar en el mantenimiento de las piletas y acuarios en óptimas condiciones. 18. Colaborar en la revisión y mantenimiento de las plantas y equipos eléctricos. 19. Apoyar en la revisión y mantenimiento de las tuberías de agua y aire. 20. Colaborar en garantizar el suministro de agua a las diferentes áreas del IALL. 21. Contribuir en revisar la pesca, evisceración para la venta de carne de acuerdo a la programación que se establezca.</t>
  </si>
  <si>
    <t>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cuando se requiera. 2. Contribuir en la proyección de conceptos jurídicos cuando se requiera. 3. Apoyar la revisión y elaboración de Actos Administrativos y circulares que le sean asignadas, según su naturaleza, cuando se requiera. 4. Prestar apoyo en asesorías jurídicas cuando le sean requeridas por el Asesor de la Oficina Asesora Jurídica. 5.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6. Proyectar y revisar las minutas de contratos de prestación de servicios y todos los actos que modifiquen los contratos iniciales del sistema SICOF y Sistema General de Regalías -SPGR- suscritos con la Universidad de los Llanos.  7. Brindar apoyo en la revisión de los valores de los compromisos presupuestales de los contratos y adiciones de prestación de servicios e informar por correo electrónico los ajustes requeridos. 8. Proyectar y revisar las minutas de prórroga y/o adición de los contratos de prestación de servicios suscritos con la universidad de los Llanos. 9. Proyectar y revisar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(SGR).11.Brindar reporte mensual de los contratos y las novedades que surjan dentro del proceso, para la proyección de informes y procedimientos que sean requeridos por los entes de control y diferentes dependencias de la Universidad. 12.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cuando sea requerido. 13. Contribuir en la elaboración de los formatos de código de contratación y verificar que se han cargado en la página de la Universidad de los Llanos. 14. Brindar apoyo en el análisis y diseño de formatos que se requieran para el buen funcionamiento de proceso de contratación. 15. Coadyuvar en la proyección de respuestas a las solicitudes de los órganos de control. 16. Contribuir con la proyección de actos administrativos o respuestas a los recursos que sean interpuestos contra los mismos y que se pasen al conocimiento de la oficina.  17. Brindar apoyo en la publicación de contratos de prestación de servicios y demás documentos del proceso contractual en el Sistema Electrónico de Contratación Pública SECOP II. 18. Prestar apoyo a los procesos de defensa judicial de la Universidad de los Llanos, cuando sea necesario.</t>
  </si>
  <si>
    <t>1. Prestar apoyo en activar y desasociar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correspondiente a contratos de prestación de servicios profesionales y/o de apoyo a la gestión de contratistas administrativos, academia, proyectos de investigación y proyectos del sistema general de regalías (SGR).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y personas con discapacidad vinculados a la Universidad de los Llanos para ser remitida al Departamento Administrativo de la Función Pública. 13. Prestar apoyo en la elaboración del directorio de contratistas de la Universidad de los Llanos, en caso de que se requiera. 14.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t>
  </si>
  <si>
    <t>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9. Brindar apoyo en la digitalización de los Contratos de Prestación de Servicios que afectan los rubros de Estampilla con el fin de ser cargados en el aplicativo de la Auditoria General de la Republica (SIA - OBSERVA). 10. Prestar apoyo en la elaboración de certificaciones de contratos de prestación de servicio suscritos entre la Universidad y terceros.</t>
  </si>
  <si>
    <t>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t>
  </si>
  <si>
    <t>1. Brindar apoyo en la verificación de los estudios de conveniencia y oportunidad para la elaboración de contrato contratos de prestación de servicios profesionales y/o de apoyo a la gestión de contratistas administrativos, academia, proyectos de investigación y proyectos del sistema general de regalías (SGR). 2. Coadyuvar en la revisión, verificación y cumplimiento de la documentación requerida para la vinculación por contratos de prestación de servicios profesionales y/o de apoyo a la gestión de contratistas administrativos, academia, proyectos de investigación y proyectos del sistema general de regalías (SGR). 3. Brindar apoyo cuando se requiera en la elaboración de solicitud de disponibilidad y compromisos presupuestal según requerimientos radicados en la oficina.  4. Proyectar las minutas de los contratos de prestación de servicios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Elaborar base de datos que facilite los formatos de cuentas de cobro de los contratistas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aplicativos que se llevan a cabo en el área de contratación. 17. Brindar apoyo en el análisis y diseño de formatos que se requieran para el buen funcionamiento del proceso de contratación. 18. Colaborar con la atención y respuesta a solicitudes que realicen los contratistas sobre el proceso precontractual, contractual y postcontractual.</t>
  </si>
  <si>
    <t>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a los procesos de defensa judicial de la Universidad de los Llanos. 10.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11.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en los tramites y distintas actividades de índole administrativo y operativo desarrolladas por el Consejo Electoral Universitario de la Universidad de los Llanos. 15. Contribuir y prestar apoyo jurídico en la proyección o revisión de documentos propios del trámite administrativo y gestión de los proyectos del Sistema General de Regalías. 16. Contribuir y prestar apoyo jurídico respecto de la asistencia a los comités de obra en los cuales sea participe la Oficina Asesora Jurídica. 17. Contribuir y prestar apoyo jurídico respecto de la asistencia al Comité de proyectos del Sistema General de Regalías. 18.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19. Contribuir y prestar apoyo jurídico conforme se requiera frente a los tramites, proceso y reglamentación existente del tributo departamental Estampilla Universidad de los Llanos. 20. Prestar apoyo jurídico a la Dirección General de Investigaciones, con el propósito de reestructurar el marco normativo y fortalecer el Sistema Institucional de Investigaciones y los procesos de propiedad intelectual, así como ética, bioética e integridad científica de la Universidad de los Llanos.</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</si>
  <si>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de las respuestas formuladas a las acciones de tutela presentadas en contra de la Universidad de los Llanos.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Contribuir y prestar apoyo jurídico en los trámites, consultas, asesorías o requerimiento que versen en asuntos de índole laboral, prestacional, de seguridad social y administrativo organizacional conforme la normativa nacional y los lineamientos institucionales aplicables. 9. Contribuir y prestar apoyo jurídico a la asesora en los distintos procesos, tramites y actividades derivadas de las actuaciones, negociaciones y demás situaciones particulares del ejercicio de las organizaciones sindicales en la Universidad de los Llanos. 10. Apoyo en la sustentación de fallos disciplinarios de segunda instancia.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15. Contribuir y prestar apoyo jurídico a la asesora jurídica, respecto de la participación en la mesa de negociación con las Organizaciones Sindicales. 16. Contribuir y prestar apoyo jurídico en la proyección de respuestas a las consultas asignadas por el señor Rector, conforme a las directrices impartidas por el asesor jurídico y la normatividad propia del asunto.</t>
  </si>
  <si>
    <t>1. Apoyar la realización de las proyecciones salariales de docentes Planta, Ocasionales y Catedráticos (Pregrado y Centro de idiomas interno y externos), anualmente. 2. Apoyar y coordinar la solicitud del Certificado de Disponibilidad Presupuestal docentes cátedra (Pregrado y centro de idiomas interno y externos) semestralmente según los requerimientos. 3. Apoyar la verificación de solicitudes de servicios y requerimientos de docentes ocasionales y cátedra de pregrado, centro de idiomas internos y externos, según el plan de estudio de cada programa. 4. Apoyar la verificación de documentos para contratación de docentes catedráticos cátedra (pregrado, centro de idiomas internos – externos) y ocasionales en pregrado. 5. Apoyar el proceso de recepción de paz y salvo de docentes ocasionales. 6. Apoyar a las auditorías internas y externas recibidas y al plan de mejoramiento de acuerdo con las actividades en la División de Servicios Administrativos.7. Apoyar el manejo del Sistema SIAU para la activación y desactivación de docentes catedráticos y ocasionales de pregrado. 8. Prestar apoyo en realizar las afiliaciones al Sistema de Seguridad Social en Salud, Pensión, Cesantías, COFREM y Afiliación a Riesgos Laborales de docentes ocasionales. 9. Apoyar la elaboración de contratos de profesores catedráticos (pregrado, centro de idiomas internos y externos). 10. Apoyar el proceso de las firmas de los contratos de los profesores catedráticos (Pregrado, centro de idiomas internos y externos  en el Sistema de información asignado para el proceso. 11. Apoyar el proceso de información de contrato de hora catedra (pregrado y centro de idiomas interno y externo) en el sistema de información asignado para el proceso. 12. Apoyar la elaboración de las solicitudes de Compromisos presupuestales en el SICOF de docentes catedráticos (pregrado y centro de idiomas internos y externos).13. Apoyar la elaboración de Resolución Rectorales para la vinculación de docentes ocasionales. 14. Apoyar la recepción de los documentos para liquidar contratos de hora cátedra (pregrado y centro de idiomas interno  externos) frente al contrato. 15. Apoyar la recepción de los documentos para pago mensual de los docentes catedráticos (pregrado y centro de idiomas interno y externos). 16. Apoyar el pago y liquidación de los contratos de profesores catedráticos (pregrado y centro de idiomas interno y externos) en el sistema SICOF. 17. Apoyo para la entrega de información a nomina correspondiente a las novedades de los docentes ocasionales vinculados en cada vigencia. 18.  Apoyo a la notificación (vinculación) docentes ocasionales. 19. Apoyar la elaboración de órdenes de pago para Docentes catedráticos (pregrado y centro de idiomas interno y externos) en el sistema SICOF mensualmente. 20.  Apoyar la verificación de la entrega de documentos de pago de catedráticos (pregrado y centro de idiomas internos y externos) ante las áreas de vicerrectoría de recursos universitarios (a que halla lugar) y área de tesorería. 21.  Apoyar la realización de novedades a los contratos de hora cátedra catedráticos (pregrado y centro de idiomas internos y externos).  22. Apoyar la verificación y ajustes de los procedimientos y formatos de los programas de pregrado de acuerdo a las exigencias establecidas en el marco de la implementación del nuevo sistema de información. 23. Prestar apoyo para el proceso de los exámenes médicos de ingreso y egreso de los docentes de Ocasionales y planta a la oficina de Seguridad y Salud en el trabajo. 24. Apoyar el proceso de rendición de los contratos de los docentes catedráticos (pregrado y centro de idiomas internos y externos) al sistema integral de auditoria (SIA OBSERVA).  25. Apoyar el proceso de contratación de docentes de planta. 26. Apoyar el proceso de proyecciones del anteproyecto presupuestal de gastos de personal, administrativos y docentes.</t>
  </si>
  <si>
    <t>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t>
  </si>
  <si>
    <t>1.  Evaluación del concepto médico ocupacional de ingreso que se realiza para determinar las condiciones de salud del trabajador en función a las condiciones de trabajo a las que estaría expuesto, acorde con el perfil del cargo y con los requerimientos de la tarea. 2. Seguimiento y socialización al concepto emitido por la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Identificación y seguimiento de casos que requieran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Revisión del concepto del examen de Egreso o retiro: Evaluación médica ejecutada cuando se termina la relación laboral, con el objeto de valorar y registrar las condiciones de salud en las que el trabajador se retira de las tareas o funciones asignadas. 6. Seguimiento y gestión a recomendaciones laborales. 7. Evaluación de Exámenes paraclínicos, Historia Médica Laboral, examen físico, y programar la realización de pruebas especiales en caso de ser requeridas a los trabajadores.  8. Organización de charlas de temas de salud acorde con los programas de vigilancia epidemiológica y de interés en salud.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en conjunto con profesional de apoyo del área.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seguimiento en su proceso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t>
  </si>
  <si>
    <t>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t>
  </si>
  <si>
    <t>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Colaborar a la coordinación académica con la estructuración, ejecución y seguimiento de los diferentes programas desarrollados (niveles y módulos) de acuerdo a los objetivos, planes de estudio y en la enseñanza de una segunda lengua. 5. Coadyuvar en la coordinación de reuniones académicas con los docentes del Centro de Idiomas con el fin de otorgar lineamientos y directrices de la dirección del Centro de Idiomas. 6. Contribuir en la organización de los docentes según los niveles y los horarios establecidos, en pro del cumplimiento del calendario académico aprobado. 7. Coadyuvar en el suministro de los formatos de uso interno e institucional a los docentes del programa externos para su quehacer académico y material didáctico necesario dentro del ambiente de aprendizaje. 8. Coadyuvar en el rendimiento de informes de las actividades académicas realizadas a coordinación académica. 9. Coadyuvar en el seguimiento del uso adecuado, mantenimiento y seguridad de los equipos y materiales. 10. Brindar apoyo al proceso de matrículas. 11. Apoyar en el proceso de evaluación docente orientada por la Universidad para el Centro de Idiomas. 12. Coadyuvar en la nueva oferta proyectada por el Centro de Idiomas en pro del manejo de una segunda lengua en: alemán, francés y portugués. 13. Coadyuvar en el seguimiento idóneo de ejecución de actividades académicas de los docentes del Centro de Idiomas.  14. Apoyar en el proceso y verificación de los auxiliares y monitores como apoyo en los procesos académicos del programa externos. 15. Contribuir con los procesos de calidad y planes de mejora.</t>
  </si>
  <si>
    <t>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Participar en la socialización de la actualización en el régimen disciplinario y sus modificaciones. 16. Coadyuvar en tener debidamente sustanciado, organizado y digitalizado el expediente. Así mismo, entregar el expediente organizado al momento de dar por finalizado el contrato. 17. Apoyar el manejo del correo electrónico de la oficina asesora de Control Interno Disciplinario. 18. Colaborar con la elaboración de informes e inventarios de la oficina asesora de Control Interno Disciplinario. 19. Prestar apoyo en el envío de información requerida a través de medios electrónicos. 20. Colaborar en la elaboración de estudios de caracterización de las faltas cometidas, de los riesgos de incurrir en ellas y, proponer programas de prevención para evitar su materialización. 21. Coadyuvar con la elaboración de informes de los entes de control.</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</si>
  <si>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</si>
  <si>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14. Prestar apoyo en los informes que sean requeridos a la Universidad por parte de los órganos de control, entidades públicas y en los informes mensuales que deban presentarse ante las Dependencias de la Universidad, conforme las estipulaciones normativas aplicables.</t>
  </si>
  <si>
    <t>1. Contribuir y prestar apoyo jurídico en la proyección de las respuestas a las solicitudes efectuadas por los órganos de control. 2. Contribuir y prestar apoyo jurídico en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y prestar apoyo jurídico en la proyección de respuestas a los derechos de petición. 4. Contribuir y prestar apoyo jurídico en la proyección de actos administrativos, documentos, informes, requerimientos y circulares, a suscribir por parte de la Universidad de los Llanos, de acuerdo a la naturaleza de los mismos y conforme a la normatividad aplicable. 5. Contribuir y prestar apoyo jurídico con la proyección de respuestas a los recursos que sean interpuestos contra los actos administrativos expedidos por la Universidad de los Llanos y que se trasladen al conocimiento y competencia de la oficina Asesora Jurídica. 6. Apoyar la ejecución del programa anual de auditorías internas de gestión y calidad en caso de que la Oficina Asesora de Control Interno así lo requiera. 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8.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9.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10.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la proyección de los requerimientos y memorandos respectivos para la suscripción, ejecución y seguimiento de los convenios que suscriba la Universidad de los Llanos.  13. Contribuir y prestar apoyo con la proyección de informes ejecutivos que se requieran de la Oficina Asesora Jurídica para las dependencias de la institución, entidades del estado y órganos de control. 14. Contribuir y prestar apoyo en la búsqueda de información y documentación que se requiera para la proyección de conceptos y/o análisis de solicitudes realizadas a la Oficina Asesora Jurídica. 15. Contribuir y prestar apoyo en el seguimiento a los convenios revisados por la Oficina Asesora Jurídica y suscritos por la Universidad de los Llanos. 16.  Contribuir y prestar apoyo con la respectiva foliación, rotulación y digitalización de cada uno de los convenios suscritos por la Universidad de los Llanos, así como, la actualización del inventario documental de los convenios.</t>
  </si>
  <si>
    <t>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t>
  </si>
  <si>
    <t>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Apoyo en la solicitud de conceptos jurídicos, técnicos y financieros, para trámite de actos administrativos ante el Consejo Superior universitario, para realizar su respectiva radicación. 4. Colaborar en la Vicerrectoría Académica con la revisión de las proyecciones de actos administrativos de planes de estudio, calendario académico y planeación académica de los programas de grado. 5. Cooperar en la revisión del acto administrativo por el cual se aprueban: cupos y horarios para cada semestre, tiempos de dedicación a labores académicas administrativas, acreditación. 6. Apoyar la elaboración y ajustes de los procedimientos relacionados con la docencia (asignación responsabilidades académicas, convocatorias, vinculación y pago de docentes catedráticos de grado y realizar seguimiento a los mismos). 7. Apoyar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 15. Contribuir a la Vicerrectoría en lo que respecta al proceso de convocatorias docentes ocasionales y catedráticos.</t>
  </si>
  <si>
    <t>1. Apoyar el registro de información relacionada con el monitoreo del Plan de Acción Institucional en las metas sobre las cuales registra responsabilidad la Vicerrectoría Académica, y sus dependencias adscritas. 2. Apoyar el registro de la información relacionada con los planes de mejoramiento derivados de auditorías internas, en articulación con las dependencias adscritas a la Vicerrectoría Académica. 3. Apoyar el registro de la información relacionada con el Plan de Mejoramiento Institucional, de cara a brindar las evidencias de avance de las metas relacionadas con la Vicerrectoría Académica. 4. Apoyar el registro de la información relacionada con la matriz de riesgos institucional. 5. Apoyar el diligenciamiento de los formatos dispuestos por el Banco de proyectos (ficha BPUNI y demás soportes) para la radicación del proyecto de inversión, relacionado con los procesos de capacitación y formación docente. 6. Apoyar el diligenciamiento del formato FO-DIE-07, como soporte del seguimiento del proyecto de inversión, a partir del reporte de ejecución presupuestal. 7. Coadyuvar con la consolidación de informes derivados del Diagnóstico Institucional (CNA) a cargo de la Vicerrectoría Académica. 8. Coadyuvar con la elaboración del informe de gestión semestral de la vicerrectoría Académica para ser presentado al Rector. 9. Apoyar la elaboración de informes con destino a instancias superiores (CSU, CA, Rectoría, entes de control). 10. Coadyuvar en la organización de las jornadas de capacitación docente, en lo concerniente a: consolidación de cronograma, citación, y garantizar los espacios y recursos para su desarrollo. 11. Contribuir con el seguimiento a la actualización de los indicadores de gestión del proceso de docencia. 12. Coadyuvar en la elaboración de informes y documentos necesarios para el desarrollo del proyecto del sistema general de regalías, BPUNI 2021000100100 “Formación de Alto Nivel de Talento Humano en Articulación con las Potencialidades y Vocaciones del Departamento del Meta - Universidad De Los Llanos, Meta “</t>
  </si>
  <si>
    <t>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t>
  </si>
  <si>
    <t>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t>
  </si>
  <si>
    <t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t>
  </si>
  <si>
    <t>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t>
  </si>
  <si>
    <t>1. Colaborar en la asistencia a eventos para realizar promoción de los programas de posgrados y apoyar en el seguimiento de las personas o instituciones interesadas. 2. Ayudar en la atención y solicitud de los requerimientos para la contratación y pago de los docentes de los posgrados de la FCS. 3. Coadyuvar el seguimiento de la planeación académica de los posgrados de la FCS. 4. Apoyar y realizar acompañamiento logístico al desarrollo de las entrevistas para aspirantes inscritos de los posgrados de la facultad. 5. Colaborar en la ejecución y seguimiento de los Planes de Mejora y Planes de Acción de los programas, de acuerdo a los lineamientos dados por cada Director de programa. 6. Colaborar con el seguimiento y ejecución a los planes de mejoramiento administrativos de los posgrados de la FCS. 7. Contribuir en la planeación administrativa de los procesos de registro calificado, autoevaluación y acreditación de los posgrados de la facultad. 8. Apoyar el director en la documentación y consecución o construcción de evidencias y anexos relacionados con las condiciones administrativas, de infraestructura y financieras, así como de medios educativos. 9. Colaborar en el seguimiento y apoyo a la ejecución de los Ingresos y Egresos de cada programa de posgrados de la facultad. 10. Coadyuvar en la promoción y oferta de los programas de posgrado en salud y educación continua. 11. Contribuir en la planeación de las actividades administrativas de educación continua de los posgrados. 12. Apoyar a los directores de programa en el proceso de formulación, ejecución y seguimiento de los proyectos y actividades de extensión de los programas, así como en los procesos de publicidad y mercadeo de las actividades de extensión. 13. Colaborar con el seguimiento a las actividades en los programas de bienestar para los estudiantes de Posgrados de la FCS. 14. Apoyar los procesos administrativos para la movilidad académica de los estudiantes de posgrados. 15. Gestionar el diseño y presentación de propuestas de inversión, participación de convocatorias y proyectos BPUNI de los programas de posgrados. 16. Gestionar ante las unidades internas y entes externos, el procedimiento administrativo para la postulación por parte de los estudiantes de maestría. 17. Apoyar en las reuniones de comité de programa de posgrados y de los directores de Posgrados.</t>
  </si>
  <si>
    <t>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t>
  </si>
  <si>
    <t>PRESTACIÓN DE SERVICIOS DE APOYO A LA GESTIÓN NECESARIO PARA EL FORTALECIMIENTO DE LOS PROCESOS OPERATIVOS Y ADMINISTRATIVOS DE LA SECCIÓN DE PUBLICACIONES Y AYUDAS EDUCATIVAS DE LA UNIVERSIDAD DE LOS LLANOS.</t>
  </si>
  <si>
    <t>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la elaboración de carnet institucional para estudiantes, docentes, administrativos y egresados. 4. Contribuir en la verificación e inspección de aulas en lo concerniente a mobiliario, equipos audiovisuales e infraestructura en general, para una adecuada prestación del servicio.</t>
  </si>
  <si>
    <t>Cuatro (04) meses y diecinueve (19) días calendario</t>
  </si>
  <si>
    <t>PRESTACIÓN DE SERVICIOS DE APOYO A LA GESTIÓN NECESARIO PARA EL FORTALECIMIENTO DE LOS PROCESOS EN EL LABORATORIO DE HISTOPATOLOGÍA DE LA FACULTAD DE CIENCIAS AGROPECUARIAS Y RECURSOS NATURALES DE LA UNIVERSIDAD DE LOS LLANOS.</t>
  </si>
  <si>
    <t>Cuatro (04) meses y nueve (09) días calendario</t>
  </si>
  <si>
    <t>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t>
  </si>
  <si>
    <t>280104112</t>
  </si>
  <si>
    <t>OLGA JACQUELINE LIZARAZO BUITRAGO</t>
  </si>
  <si>
    <t>PRESTACIÓN DE SERVICIOS DE APOYO A LA GESTIÓN NECESARIO PARA EL FORTALECIMIENTO DE LOS PROCESOS ADMINISTRATIVOS EN EL LABORATORIO DE SUELOS DE LA FACULTAD DE CIENCIAS AGROPECUARIAS Y RECURSOS NATURALES DE LA UNIVERSIDAD DE LOS LLANOS.</t>
  </si>
  <si>
    <t>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t>
  </si>
  <si>
    <t>280104323</t>
  </si>
  <si>
    <t xml:space="preserve">MARTHA LUCIA CASTRO PEREZ </t>
  </si>
  <si>
    <t>PRESTACIÓN DE SERVICIOS DE APOYO A LA GESTIÓN NECESARIO PARA EL FORTALECIMIENTO DE LOS PROCESOS EN EL LABORATORIO DE SUELOS DE LA FACULTAD DE CIENCIAS AGROPECUARIAS Y RECURSOS NATURALES DE LA UNIVERSIDAD DE LOS LLANOS.</t>
  </si>
  <si>
    <t>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t>
  </si>
  <si>
    <t>GRACE PATRICIA OLIVERO ROJAS</t>
  </si>
  <si>
    <t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t>
  </si>
  <si>
    <t>CARLOS LEONARDO VILLAMIL ORDOÑEZ</t>
  </si>
  <si>
    <t>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t>
  </si>
  <si>
    <t>ANGEL ALEXIS LEON BENITEZ</t>
  </si>
  <si>
    <t>YENY JOHANNA CORTES MONTILLA</t>
  </si>
  <si>
    <t>PRESTACIÓN DE SERVICIOS DE APOYO A LA GESTIÓN NECESARIO PARA EL FORTALECIMIENTO DE LOS PROCESOS DEL DEPARTAMENTO DE BIOLOGÍA Y QUÍMICA DE LA FACULTAD DE CIENCIAS BÁSICAS E INGENIERÍA DE LA UNIVERSIDAD DE LOS LLANOS.</t>
  </si>
  <si>
    <t>280101308</t>
  </si>
  <si>
    <t>PRESTACIÓN DE SERVICIOS DE APOYO A LA GESTIÓN NECESARIO PARA EL FORTALECIMIENTO DE LOS PROCESOS DEL PROGRAMA DE INGENIERÍA AMBIENTAL DE LA FACULTAD DE CIENCIAS BÁSICAS E INGENIERÍA DE LA UNIVERSIDAD DE LOS LLANOS.</t>
  </si>
  <si>
    <t>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con la información de horarios y formatos a los profesores Ocasionales, Planta y Catedráticos. 7. Apoyar en la ejecución del proceso correspondiente a las visitas y practicas extramurales del programa. Agregar esta actividad. 8. Apoyar en la recepción de los documentos de seguimiento a la docencia para contribuir en la proyección de los conceptos favorables de los docentes catedráticos. 9. Apoyo al trámite de grado de los estudiantes del programa. 10. Apoyar a la recepción, recopilación y entrega de notas parciales al programa y definitivas a la Oficina de Admisiones, Registro y Control Académico. 11. Contribuir con la información requerida para la elaboración del informe de gestión del Director de Programa</t>
  </si>
  <si>
    <t>2801011040001</t>
  </si>
  <si>
    <t>PABLO ALEXANDER MELO SARAY</t>
  </si>
  <si>
    <t>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t>
  </si>
  <si>
    <t>280103304</t>
  </si>
  <si>
    <t>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</si>
  <si>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t>
  </si>
  <si>
    <t>280303303</t>
  </si>
  <si>
    <t>HECTOR FELIPE ACERO RAMIREZ</t>
  </si>
  <si>
    <t>LUZ MIRYAM TOBÓN BORRERO</t>
  </si>
  <si>
    <t>Decana de la Facultad de Ciencias de la Salud</t>
  </si>
  <si>
    <t xml:space="preserve">SANDRA LORENA NAVAS BEDOYA </t>
  </si>
  <si>
    <t>JHONNATAN LEONARDO DAZA IBARRA</t>
  </si>
  <si>
    <t>DANILO ALBERTO VERA PARRA</t>
  </si>
  <si>
    <t>EDWIN FERNANDO BUITRAGO AGUILAR</t>
  </si>
  <si>
    <t>DAVID ALEXANDER MELO MARQUEZ</t>
  </si>
  <si>
    <t>GLADYS ADRIANA POVEDA ROA</t>
  </si>
  <si>
    <t>320701</t>
  </si>
  <si>
    <t>SEYDYSS GARAY RODRIGUEZ</t>
  </si>
  <si>
    <t>320602</t>
  </si>
  <si>
    <t>ANDRES MAURICIO BURBANO HORTA</t>
  </si>
  <si>
    <t>LUIS FELIPE COLLAZOS LASSO</t>
  </si>
  <si>
    <t>320504</t>
  </si>
  <si>
    <t>LUZ ELENA MALAGON CASTRO</t>
  </si>
  <si>
    <t>LADYS MAYURY MOLANO BRAVO</t>
  </si>
  <si>
    <t>Dos (02) meses y veinte (20) días calendario</t>
  </si>
  <si>
    <t>1. Apoyar a la recolección de datos. 2. Colaborar con la organización de los datos. 3. Coadyuvar en la revisión bibliográfica. 4. Contribuir en la elaboración de informes. 5. Apoyar en la preparación de presentaciones para congresos.</t>
  </si>
  <si>
    <t>Decano de la Facultad de Ciencias Económicas</t>
  </si>
  <si>
    <t>ELVIS MIGUEL PEREZ RODRIGUEZ</t>
  </si>
  <si>
    <t>PRESTACIÓN DE SERVICIOS DE APOYO A LA GESTIÓN PARA EL DESARROLLO DEL CONVENIO INTERADMINISTRATIVO No. 445 SUSCRITO ENTRE EN EL INSTITUTO DE TURISMO DEL META Y LA UNIVERSIDAD DE LOS LLANOS.</t>
  </si>
  <si>
    <t>1. Brindar apoyo en la aplicación de instrumentos diagnósticos de entrada y de salida establecidos en el Convenio Interadministrativo No. 445. 2. Colaborar en la consolidación del registro fotográfico y evidencias como suministro a los informes de supervisión y administrativos del Convenio. 3. Coadyuvar en la logística del cronograma de actividades establecidas en el desarrollo del Convenio Interadministrativo No. 445. 4. Apoyar en la elaboración de documentos requeridos para la liquidación de los contratos derivados del Convenio Interadministrativo No. 445.</t>
  </si>
  <si>
    <t>280103510</t>
  </si>
  <si>
    <t>LIZETH CONSTANZA GUEVARA SILVA</t>
  </si>
  <si>
    <t>CARLOS ARIEL BELTRAN ENCISO</t>
  </si>
  <si>
    <t>CRISTÓBAL LUGO LÓPEZ</t>
  </si>
  <si>
    <t>Decano de la Facultad de Ciencias Agropecuarias y Recursos Naturales</t>
  </si>
  <si>
    <t>Acta modificatoria</t>
  </si>
  <si>
    <t>Dos (02) meses y veintidós (22) días calendario</t>
  </si>
  <si>
    <t xml:space="preserve">ACTA DE CIERRE DEL EXPEDIENTE CONTRACTUAL </t>
  </si>
  <si>
    <r>
      <t xml:space="preserve">Versión: </t>
    </r>
    <r>
      <rPr>
        <i/>
        <sz val="9"/>
        <color theme="1"/>
        <rFont val="Arial"/>
        <family val="2"/>
      </rPr>
      <t>02</t>
    </r>
  </si>
  <si>
    <r>
      <t>Fecha de aprobación:</t>
    </r>
    <r>
      <rPr>
        <i/>
        <sz val="9"/>
        <color theme="1"/>
        <rFont val="Arial"/>
        <family val="2"/>
      </rPr>
      <t xml:space="preserve"> 18/05/2023</t>
    </r>
  </si>
  <si>
    <t>CONTRATO / CONVENIO N°</t>
  </si>
  <si>
    <t>TIPO DE CONTRATO O CONVENIO</t>
  </si>
  <si>
    <t>ENTIDAD CONTRATANTE</t>
  </si>
  <si>
    <t>892.000.757-3</t>
  </si>
  <si>
    <t>CONTRATISTA O CONVININTE</t>
  </si>
  <si>
    <t>NIT O C.C. No.</t>
  </si>
  <si>
    <t>PLAZO INICIAL</t>
  </si>
  <si>
    <t>PLAZO PRÓRROGA</t>
  </si>
  <si>
    <t>SUPERVISOR O INTERVENTOR</t>
  </si>
  <si>
    <t>C.C. O NIT:</t>
  </si>
  <si>
    <t>ACTA DE SUSPENSIÓN</t>
  </si>
  <si>
    <t>Nº</t>
  </si>
  <si>
    <t>ACTA DE REINICIO</t>
  </si>
  <si>
    <t>FECHA DE TERMINACIÓN FINAL</t>
  </si>
  <si>
    <t>FECHA ACTA DE TERMINACIÓN O LIQUIDACIÓN</t>
  </si>
  <si>
    <t>FECHA DE CUMPLIMIENTO DE LOS AMPAROS</t>
  </si>
  <si>
    <t xml:space="preserve">Mediante la presente acta se deja constancia del cierre del expediente del contrato en mención, lo que significa ya se realizó la liquidación del mismo y que las garantías constituidas a favor de la Universidad finalizaron su cobertura. </t>
  </si>
  <si>
    <t>Firmada la presente acta, se archiva el expediente por quienes en ella intervinieron a los</t>
  </si>
  <si>
    <t>No aplica</t>
  </si>
  <si>
    <t>0108 DE 2023</t>
  </si>
  <si>
    <t>RODOLFO SALAMANCA SALAMANCA</t>
  </si>
  <si>
    <t>CLAUDIA CONSTANZA GANTIVA ORTEGON</t>
  </si>
  <si>
    <t>Técnico Administrativo</t>
  </si>
  <si>
    <t>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t>
  </si>
  <si>
    <t>423</t>
  </si>
  <si>
    <t>E217</t>
  </si>
  <si>
    <t>Acta de suspensión a partir del 11/04/2022</t>
  </si>
  <si>
    <t>0113 DE 2023</t>
  </si>
  <si>
    <t>JAIRO GUILLERMO JIMENEZ REINA</t>
  </si>
  <si>
    <t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t>
  </si>
  <si>
    <t>E222</t>
  </si>
  <si>
    <t>0141 DE 2023</t>
  </si>
  <si>
    <t>EDWIN ALEXANDER GUEVARA</t>
  </si>
  <si>
    <t>54406</t>
  </si>
  <si>
    <t>E50</t>
  </si>
  <si>
    <t>0288 DE 2023</t>
  </si>
  <si>
    <t>FELIPE ANDRES MOSQUERA MORERA</t>
  </si>
  <si>
    <t>PRESTACIÓN DE LOS SERVICIOS PROFESIONALES NECESARIO PARA EL DESARROLLO DEL PROYECTO FICHA BPUNI FCHE 02 1011 2022 “MEJORAMIENTO DE LA CALIDAD ACADÉMICA A TRAVÉS DE LA FORMACIÓN Y DESARROLLO DE LENGUAS EXTRANJERAS EN LA UNIVERSIDAD DE LOS LLANOS”</t>
  </si>
  <si>
    <t>1. Colaborar en el seguimiento de forma trimestral al BPUNI de acuerdo a los parámetros dados por la oficina de Planeación. 2. Coadyuvar en las solicitudes de avances de acuerdo a las necesidades que se presenten y sus respectivas legalizaciones. 3. Ayudar en la proyección de respuestas de solicitudes y requerimientos por parte de la universidad y estudiantes Bull.  4. Colaborar en otras actividades que le solicite la dirección con base en la gestión del Centro de Idiomas para el plan de bilingüismo. 5. Apoyar en la elaboración de Informe de gestión. 6. Colaborar en la digitación de facturación electrónica. 7. Apoyar en la gestión correspondiente a pagos y liquidaciones de docentes, con la orientación de la dependencia encargada de este proceso en la universidad para el plan de bilingüismo de la universidad. 8. Brindar apoyo en la proyección de la elaboración y sustentación de actos administrativos de materia administrativa y presupuestal frente a las instancias determinadas por la universidad. 9. Contribuir con los procesos de calidad y planes de mejora.</t>
  </si>
  <si>
    <t>56505</t>
  </si>
  <si>
    <t>E346</t>
  </si>
  <si>
    <t>0359 DE 2023</t>
  </si>
  <si>
    <t>SANTIAGO RAMOS NARANJO</t>
  </si>
  <si>
    <t>Veinticuatro (24) días calendario</t>
  </si>
  <si>
    <t>BLANCA HERMINDA NAVARRO ARGUELLO</t>
  </si>
  <si>
    <t>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Colaborar con la limpieza de la estantería y los recursos bibliográficos de las Bibliotecas. 5. Prestar apoyo a los procesos de gestión de recurso bibliográficos. (Inventario, descarte, proceso de compra). 6. Contribuir en el cumplimiento del reglamento general para el funcionamiento y servicio del sistema de biblioteca de la universidad.</t>
  </si>
  <si>
    <t>432</t>
  </si>
  <si>
    <t>E330</t>
  </si>
  <si>
    <t>0390 DE 2023</t>
  </si>
  <si>
    <t>ANDRES LISIMACO PRIETO GOMEZ</t>
  </si>
  <si>
    <t>PRESTACIÓN DE SERVICIOS DE APOYO A LA GESTIÓN NECESARIO PARA EL DESARROLLO DE LOS DIFERENTES PROCESOS EN LAS DISCIPLINAS DEPORTIVAS DEL PROYECTO FICHA BPUNI BU 02 1011 2022 “FORTALECER LAS CONDICIONES DE BIENESTAR Y PERMANENCIA DE LA COMUNIDAD UNIVERSITARIA EN LA UNIVERSIDAD DE LOS LLANOS - ACTUALIZACIÓN”</t>
  </si>
  <si>
    <t>1. Apoyar a la División de Bienestar Institucional en la planeación, desarrollo e implementación sesiones de práctica y entrenamiento deportivos, recreacionales, formativos y competitivos o de acondicionamiento físico. 2. Apoyar en la formulación de estrategias,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t>
  </si>
  <si>
    <t>44108</t>
  </si>
  <si>
    <t>E364</t>
  </si>
  <si>
    <t>0460 DE 2023</t>
  </si>
  <si>
    <t>Quince (15) días calendario</t>
  </si>
  <si>
    <t>Cuatro (04) meses y veintiún (21) días calendario</t>
  </si>
  <si>
    <t>54614</t>
  </si>
  <si>
    <t>E439</t>
  </si>
  <si>
    <t>0667 DE 2023</t>
  </si>
  <si>
    <t>LUIS ALEJANDRO SANCHEZ BARRIOS</t>
  </si>
  <si>
    <t>PRESTACIÓN DE SERVICIOS DE APOYO A LA GESTIÓN NECESARIO PARA EL DESARROLLO DEL PROYECTO FICHA BPUNI PLAN 04 0111 2022 “IMPLEMENTACIÓN DEL SISTEMA DE GESTIÓN AMBIENTAL EN LA UNIVERSIDAD DE LOS LLANOS - ACTUALIZACIÓN”</t>
  </si>
  <si>
    <t>Cuatro (04) meses y quince (15) días calendario</t>
  </si>
  <si>
    <t>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t>
  </si>
  <si>
    <t>24019</t>
  </si>
  <si>
    <t>E553</t>
  </si>
  <si>
    <t>0870 DE 2023</t>
  </si>
  <si>
    <t>JHONY AUGUSTO LINARES GOMEZ</t>
  </si>
  <si>
    <t>PRESTACIÓN DE SERVICIOS PROFESIONALES NECESARIO PARA EL DESARROLLO DEL PROYECTO FICHA BPUNI VIAC 07 0610 2022 “ESCENARIOS DE EXTENSIÓN UNIVERSITARIA PARA LA CUALIFICACIÓN ACADÉMICA Y ACCIÓN SOCIAL DE LA UNIVERSIDAD DE LOS LLANOS”</t>
  </si>
  <si>
    <t>Cuatro (04) meses y veintiocho (28) días calendario</t>
  </si>
  <si>
    <t xml:space="preserve"> ANTONIO JOSÉ CASTRO RIVEROS </t>
  </si>
  <si>
    <t>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t>
  </si>
  <si>
    <t>53013</t>
  </si>
  <si>
    <t>E790</t>
  </si>
  <si>
    <t>0430 DE 2024</t>
  </si>
  <si>
    <t>NORBEY MARIN MARIN</t>
  </si>
  <si>
    <t>Tres (03) meses y veintisiete (27) días calendario</t>
  </si>
  <si>
    <t>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t>
  </si>
  <si>
    <t>F469</t>
  </si>
  <si>
    <t>JI004 DE 2024</t>
  </si>
  <si>
    <t>ORLEY ANDRES SALAS ROMERO</t>
  </si>
  <si>
    <t xml:space="preserve">JOVEN INVESTIGADOR </t>
  </si>
  <si>
    <t>JOVEN INVESTIGADOR PARA EL PROYECTO DENOMINADO "SISTEMA DE MONITOREO DE RENDIMIENTO PARA CULTIVOS CÍTRICOS MEDIANTE ANÁLISIS DE INFORMACIÓN ADQUIRIDA POR SENSORES REMOTOS" SEGÚN CONVOCATORIA DE JÓVENES INVESTIGADORES 2022</t>
  </si>
  <si>
    <t>Ocho (08) meses y nueve (09) días calendario</t>
  </si>
  <si>
    <t>DAYRA YISEL GARCIA RAMIREZ</t>
  </si>
  <si>
    <t>Docente ocasional de la Facultad de Ciencias Agropecuarias y Recursos Naturales</t>
  </si>
  <si>
    <t>Las establecidas en el anexo 1 (uno) del proyecto denominado "Sistema de monitoreo de rendimiento para cultivos cítricos mediante análisis de información adquirida por sensores remotos" según convocatoria de jóvenes investigadores 2022.</t>
  </si>
  <si>
    <t>53017</t>
  </si>
  <si>
    <t>JI004</t>
  </si>
  <si>
    <t>0657 DE 2024</t>
  </si>
  <si>
    <t>LILIANA MARGARITA DEL BASTO DE PEREZ</t>
  </si>
  <si>
    <t>PRESTACIÓN DE SERVICIOS PROFESIONALES NECESARIOS PARA LA CONSTRUCCIÓN DEL DOCUMENTO MAESTRO Y FICHA DE REGISTRO CALIFICADO PARA EL PROGRAMA DE POSGRADO EN DOCTORADO EN CIENCIAS DE LA EDUCACIÓN DEL PROYECTO FICHA BPUNI VIAC 08 1011 2022 “REALIZACIÓN DE DOCUMENTOS DE CONDICIONES DE CALIDAD PARA LOS NUEVOS PROGRAMAS ACADÉMICOS DE LA UNIVERSIDAD DE LOS LLANOS – ACTUALIZACIÓN II”.</t>
  </si>
  <si>
    <t>1. Contribuir a la elaboración del documento de condiciones de calidad y ficha de registro calificado conducentes al registro calificado del programa de posgrado en Doctorado en Ciencias de la Educación.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posgrado en Doctorado en Ciencias de la Educación. 3. Coadyuvar en recopilar, revisar, sistematizar y analizar la información de carácter académico, jurídico y normativo como base para la construcción del documento maestro o documento de condiciones de calidad y ficha de registro calificado del programa de posgrado en Doctorado en Ciencias de la Educación. 4. Contribuir a ajustar y actualizar el documento maestro o de condiciones de calidad y ficha de registro calificado del programa de posgrado en Doctorado en Ciencias de la Educación, de acuerdo a las directrices y normativas vigentes del Ministerio de Educación Nacional y los lineamientos y la normativa interna de la Universidad de los Llanos. 5. Coadyuvar en la presentación y sustentación del documento maestro o documento de condiciones de calidad y de la ficha de registro calificado del programa de posgrado en Doctorado en Ciencias de la Educación, al equipo de autoevaluación ante las diferentes unidades académicas, de conformidad con las necesidades del Consejo de Facultad respectivo, de la Universidad de los Llanos. 6. Contribuir a la elaboración de los documentos soporte (o anexos) que se adjuntarán al documento maestro o de condiciones de calidad y ficha de registro calificado con sus respectivas evidencias físicas y digitales. 7. Brindar apoyo para ajustar y actualizar el documento maestro y la ficha de registro calificado, en el Sistema de Aseguramiento de la Calidad en Educación Superior (Plataforma SACES).</t>
  </si>
  <si>
    <t>50059</t>
  </si>
  <si>
    <t>F538</t>
  </si>
  <si>
    <t>0679 DE 2024</t>
  </si>
  <si>
    <t>OLGA HELENA PIÑEROS MORA</t>
  </si>
  <si>
    <t xml:space="preserve">PRESTACIÓN DE SERVICIOS PROFESIONALES NECESARIOS PARA EL FORTALECIMIENTO DE LOS PROCESOS EN LOS PROGRAMAS DE POSGRADOS DE LA MAESTRÍA Y LA ESPECIALIZACIÓN EN SALUD FAMILIAR Y COMUNITARIA, EN EL MARCO DEL ASEGURAMIENTO DE LA CALIDAD ACADÉMICA DE LA UNIVERSIDAD DE LOS LLANOS. </t>
  </si>
  <si>
    <t>1. Coadyuvar los procesos de búsqueda, recopilación y sistematización de la información que se requiere dentro de del proceso de autoevaluación de los programas, acorde a los lineamientos del MEN y los institucionales. 2. Contribuir en la valoración, análisis, juicio de valor y nivel de cumplimiento de la información obtenida en el marco de la autoevaluación y autorregulación, así como los indicadores del programa. 3. Apoyar en la construcción de documentos maestros, anexos técnicos y evidencias para procesos de calidad en la educación superior, así como la elaboración de informes en el marco del proceso de autoevaluación y autorregulación de los procesos de autoevaluación de los programas académicos asignados. 4. Colaborar en la definición, evaluación y seguimiento de planes de mejoramiento de los programas asignados.</t>
  </si>
  <si>
    <t>55401. 55403. 55404</t>
  </si>
  <si>
    <t>F586</t>
  </si>
  <si>
    <t>0982 DE 2024</t>
  </si>
  <si>
    <t>YENNY EMILIANA MELO SUAREZ</t>
  </si>
  <si>
    <t>Cuatro (04) meses y veintidós (22) días calendario</t>
  </si>
  <si>
    <t>56302</t>
  </si>
  <si>
    <t>F798</t>
  </si>
  <si>
    <t>1143 DE 2024</t>
  </si>
  <si>
    <t>MARIA JULIANA MORALES ZAPATA</t>
  </si>
  <si>
    <t>PRESTACIÓN DE SERVICIOS DE APOYO A LA GESTIÓN COMO AUXILIAR DE INVESTIGACIÓN PARA EL DESARROLLO DEL PROYECTO DE INVESTIGACIÓN “CARACTERIZACIÓN DE LA DESERCIÓN ESTUDIANTIL EN LA FACULTAD DE CIENCIAS BÁSICAS E INGENIERÍA DE LA UNILLANOS. 2017-2022”, con código C10-F02-006-2024, DE LA FACULTAD DE CIENCIAS BÁSICAS E INGENIERIA CONFORME A LA FICHA BPUNI VIAC 04 3110 2023 “GENERAR CAPACIDADES EN INNOVACIÓN, DESARROLLO TECNOLÓGICO Y CREACIÓN PARA LA GENERACIÓN, USO Y TRANSFERENCIA DEL CONOCIMIENTO EN LA UNIVERSIDAD DE LOS LLANOS.</t>
  </si>
  <si>
    <t>SARA CRISTINA GUERRERO</t>
  </si>
  <si>
    <t xml:space="preserve">1. Colaborar con el proceso de selección de estudiantes, docentes y personal administrativo de la facultad de Ciencias Básicas e Ingeniería, población objeto de estudio. 2. Contribuir con la realización de entrevistas a estudiantes desertores o que hayan sido beneficiados con las amnistías que ha establecido la universidad en el periodo de estudios y sean pertenecientes a la facultad de Ciencias Básicas e Ingeniería de la Universidad de los Llanos. 3. Apoyar con el desarrollo de entrevistas a docentes de los programas de la facultad de Ciencias Básicas en Ingeniería de la Universidad de los Llanos. 4. Apoyar con la aplicación de entrevistas al personal administrativo de los programas de la facultad de Ciencias Básicas e Ingeniería de la Universidad de los Llanos.
</t>
  </si>
  <si>
    <t>F576</t>
  </si>
  <si>
    <t>1176 DE 2024</t>
  </si>
  <si>
    <t>MYRIAM FERNANDA TORRES GOMEZ</t>
  </si>
  <si>
    <t>PRESTACIÓN DE SERVICIOS DE APOYO A LA GESTIÓN COMO AUXILIAR DE INVESTIGACIÓN PARA EL DESARROLLO DEL PROYECTO DE INVESTIGACIÓN “CARACTERIZACIÓN DE LA DESERCIÓN ESTUDIANTIL EN LA FACULTAD DE CIENCIAS BÁSICAS E INGENIERÍA DE LA UNILLANOS. 2017-2022”, CON CÓDIGO C10-F02-006-2024, DE LA FACULTAD DE CIENCIAS BÁSICAS E INGENIERÍA CONFORME A LA FICHA BPUNI VIAC 04 3110 2023 “GENERAR CAPACIDADES EN INNOVACIÓN, DESARROLLO TECNOLÓGICO Y CREACIÓN PARA LA GENERACIÓN, USO Y TRANSFERENCIA DEL CONOCIMIENTO EN LA UNIVERSIDAD DE LOS LLANOS.</t>
  </si>
  <si>
    <t>1. Apoyar el proceso de validación de los instrumentos para ser aplicados a estudiantes, docentes y administrativos, esto implica concretar los atributos relacionados con las categorías teóricas de análisis. 2. Apoyar y recomendar la saturación del muestreo teórico en el proceso de aplicación de las encuestas a estudiantes, docentes y administrativos. 3. Coadyuvar en la codificación e identificación de patrones emergentes para contribuir en el análisis de la información de las entrevistas a estudiantes, docentes y personal administrativo, desde la interpretación intra e inter textual de las categorías teóricas. 4. Apoyar el proceso de análisis y triangulación de la información de las entrevistas realizadas a estudiantes, docentes y personal administrativo desde el marco teórico. 5. Apoyar el proceso de elaboración de un artículo a partir de la información analizada.</t>
  </si>
  <si>
    <t>F578</t>
  </si>
  <si>
    <t>1243 DE 2024</t>
  </si>
  <si>
    <t>JULIAN ALBERTO GALLEGO GARCIA</t>
  </si>
  <si>
    <t>PRESTACIÓN DE SERVICIOS DE APOYO A LA GESTIÓN COMO AUXILIAR DE INVESTIGACIÓN NECESARIOS PARA EL FORTALECIMIENTO  DEL PROYECTO DE INVESTIGACIÓN “APROXIMACIÓN METAGENÓMICA AL MICROBIOMA CLOACAL DE LA MIGRATORIA NEOTROPICAL SETOPHAGA STRIATA EN ÁREAS NO REPRODUCTIVAS EN EL PIEDEMONTE LLANERO COLOMBIANO”- CÓDIGO C01-F02-002 2022, DE LA FACULTAD DE CIENCIAS BÁSICAS E INGENIERÍA CONFORME A LA FICHA BPUNI VIAC 04 3110 2023 “GENERAR CAPACIDADES EN INNOVACIÓN, DESARROLLO TECNOLÓGICO Y CREACIÓN PARA LA GENERACIÓN, USO Y TRANSFERENCIA DEL CONOCIMIENTO EN LA UNIVERSIDAD DE LOS LLANOS – ACTUALIZACIÓN”.</t>
  </si>
  <si>
    <t>Un (01) mes calendario</t>
  </si>
  <si>
    <t>FRANCISCO ALEJANDRO SANCHEZ BARRERA</t>
  </si>
  <si>
    <t>1. Apoyar en la determinación del número de librerías y reads de las secuencias resultantes del proceso de secuenciación. 2. Brindar apoyo determinado la composición de bacterias y/o virus de interés presentes-índice de diversidad de Shannon. 3. Coadyuvar en la elaboración de un informe con la metodología utilizada, los análisis y resultados generados (tablas y gráficas), anexar códigos de R, Pyton y base de datos resultante.</t>
  </si>
  <si>
    <t>F1042</t>
  </si>
  <si>
    <t>1262 DE 2024</t>
  </si>
  <si>
    <t>JAVIER EDUARDO PARDO VARELA</t>
  </si>
  <si>
    <t xml:space="preserve">PRESTACIÓN DE SERVICIOS PROFESIONALES NECESARIO PARA EL DESARROLLO DEL PROYECTO FICHA BPUNI VIAC 05 0111 2023 “ESCENARIOS DE EXTENSIÓN, APROPIACIÓN Y RESPONSABILIDAD SOCIAL DE LA UNIVERSIDAD DE LOS LLANOS – ACTUALIZACIÓN” </t>
  </si>
  <si>
    <t>Dos (02) meses y ocho (08) días calendario</t>
  </si>
  <si>
    <t>1. Contribuir al diseño e implementación de estrategias que fortalezcan y mejoren las etapas de formulación y seguimiento de proyectos de educación continuada y eventos en la Universidad de los Llanos. 2. Apoyar los procesos administrativos para la ejecución de proyectos de educación continuada y eventos que se desarrollen a través de las facultades y dependencias de la Universidad de los Llanos. 3. Coadyuvar a las facultades en la formulación, estructuración, seguimiento y consolidación de los proyectos de educación continua, actividades académicas y eventos de la Universidad de los Llanos. 4. Apoyar el manejo y publicación de educación continuada, actividades académicas y/o eventos en las plataformas institucionales.  5. Contribuir con el proceso de trazabilidad en la plataforma SIAU de cada uno de los proyectos institucionalizados en lo concerniente a la educación continua, actividades académicas y eventos.</t>
  </si>
  <si>
    <t>53018</t>
  </si>
  <si>
    <t>F911</t>
  </si>
  <si>
    <t>1306 DE 2024</t>
  </si>
  <si>
    <t>LEONEL ALBEIRO ZAMBRANO TRUJILLO</t>
  </si>
  <si>
    <t>PRESTACIÓN DE SERVICIOS PROFESIONALES NECESARIO PARA EL FORTALECIMIENTO DEL PROCESO DE AUTOEVALUACIÓN EN LA ESPECIALIZACIÓN EN ACUICULTURA - AGUAS CONTINENTALES, EN EL MARCO DEL ASEGURAMIENTO DE LA CALIDAD ACADÉMICA DE LA UNIVERSIDAD DE LOS LLANOS.</t>
  </si>
  <si>
    <t>Un (01) mes y diecinueve (19) días calendario</t>
  </si>
  <si>
    <t xml:space="preserve">1. Apoyar en el proceso de revisión, ajuste y sistematización requerida en los aspectos concernientes al segundo proceso de autoevaluación del programa de Especialización en Acuicultura Aguas Continentales. 2. Apoyar el análisis de la información recolectada para la construcción del documento maestro para la renovación del Registro Calificado. 3. Contribuir en el cumplimiento del proceso de autoevaluación del programa de especialización en acuicultura - aguas continentales, adscrito a la Facultad de Ciencias Agropecuarias y Recursos Naturales. </t>
  </si>
  <si>
    <t>54604</t>
  </si>
  <si>
    <t>F1082</t>
  </si>
  <si>
    <t>1308 DE 2024</t>
  </si>
  <si>
    <t>VIVIANA CASTAÑEDA ANGEL</t>
  </si>
  <si>
    <t>PRESTACIÓN DE SERVICIOS DE APOYO A LA GESTIÓN COMO AUXILIAR DE INVESTIGACIÓN PARA EL DESARROLLO DEL PROYECTO DE INVESTIGACIÓN “ESTUDIO DE COSTOS CATASTRÓFICOS QUE EXPERIMENTAN LAS PERSONAS AFECTADAS POR LA TUBERCULOSIS EN EL MUNICIPIO DE VILLAVICENCIO AÑO 2023”, CON CÓDIGO C05-F03-003-2024, DE LA FACULTAD DE CIENCIAS DE LA SALUD, CONFORME A LA FICHA BPUNI VIAC 04 3110 2023 “GENERAR CAPACIDADES EN INNOVACIÓN, DESARROLLO TECNOLÓGICO Y CREACIÓN PARA LA GENERACIÓN, USO Y TRANSFERENCIA DEL CONOCIMIENTO EN LA UNIVERSIDAD DE LOS LLANOS – ACTUALIZACIÓN 2”.</t>
  </si>
  <si>
    <t>MERY LUZ VALDERRAMA SANABRIA</t>
  </si>
  <si>
    <t>1. Contribuir con el acercamiento a los participantes en el estudio de investigación, personas mayores de 18 años diagnosticadas con Tuberculosis con más de 14 días en el programa. 2. Coadyuvar con la aplicación del instrumento de versión adaptada al contexto basado en el instrumento genérico propuesto por el Programa Global de la OMS año 2017 a cada uno de los participantes. 3. Brindar apoyo en la entrega de resultados con tabulación de los datos obtenidos en la aplicación de cada uno de los participantes.</t>
  </si>
  <si>
    <t>F1089</t>
  </si>
  <si>
    <t>0635 DE 2024</t>
  </si>
  <si>
    <t>ELIZABETH SALAS BOHORQUEZ</t>
  </si>
  <si>
    <t>PRESTACIÓN DE SERVICIOS DE APOYO A LA GESTIÓN NECESARIOS PARA EL FORTALECIMIENTO DEL PROYECTO “EL MUSEO DE HISTORIA NATURAL UNILLANOS COMO ESPACIO DE APROPIACIÓN SOCIAL DEL CONOCIMIENTO DE LA FAUNA DE LA ORINOQUÍA COLOMBIANA”.” SELECCIONADO EN LA CONVOCATORIA ENTRELAZOS “CREER PARA CREAR”, DERIVADO DEL ACUERDO DE COFINANCIACIÓN DE PROYECTOS No. 11. SUSCRITO ENTRE LA FUNDACIÓN ZOOLÓGICO DE CALI Y LA UNIVERSIDAD DE LOS LLANOS.</t>
  </si>
  <si>
    <t>Seis (06) meses y ocho (08) días calendario</t>
  </si>
  <si>
    <t>Supervisor Acuerdo de Cofinanciación de proyectos No. 11</t>
  </si>
  <si>
    <t>Un (01) mes y cinco (05) días calendario</t>
  </si>
  <si>
    <t>Siete (07) meses y trece (13) días calendario</t>
  </si>
  <si>
    <t>1. Apoyo en la elaboración de informes técnicos-administrativos y de gestión del avance del proyecto que sean requeridos por la supervisión y el programa Entrelazos “Creer para crear”. 2. Apoyo en el seguimiento administrativo y contable del proyecto “El museo de Historia Natural Unillanos como espacio de apropiación social del conocimiento de la fauna de la Orinoquia Colombiana”.</t>
  </si>
  <si>
    <t>53024</t>
  </si>
  <si>
    <t>F559</t>
  </si>
  <si>
    <t>0706 DE 2024</t>
  </si>
  <si>
    <t>Cinco (05) meses y trece (13) días calendario</t>
  </si>
  <si>
    <t>Trece (13) días calendario</t>
  </si>
  <si>
    <t>Cinco (05) meses y veintiséis (26) días calendario</t>
  </si>
  <si>
    <t>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t>
  </si>
  <si>
    <t>441</t>
  </si>
  <si>
    <t>F610</t>
  </si>
  <si>
    <t>0749 DE 2024</t>
  </si>
  <si>
    <t>EVELYNE ALEXANDRA BENITEZ GUTIERREZ</t>
  </si>
  <si>
    <t>Cinco (05) meses y cuatro (04) días calendario</t>
  </si>
  <si>
    <t>DIANA MILENA SALAS LEAL</t>
  </si>
  <si>
    <t>Asesora Jurídica</t>
  </si>
  <si>
    <t>Veintidós (22) días calendario</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</si>
  <si>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20. Contribuir y prestar apoyo jurídico en los tramites, procesos, sesiones, asesorías, acompañamientos y capacitaciones, de acuerdo a la competencia de la Oficina Asesora Jurídica en el Comité de Asuntos de Genero de la Universidad de los Llanos. 21. Contribuir y prestar apoyo jurídico conforme la normativa institucional y el marco legal aplicable a las Comisiones Disciplinarias Estudiantiles de Facultad al interior de la Universidad de los Llanos.</t>
  </si>
  <si>
    <t>210</t>
  </si>
  <si>
    <t>F659</t>
  </si>
  <si>
    <t>0750 DE 2024</t>
  </si>
  <si>
    <t>KARLA VALENTINA ROJAS ROMERO</t>
  </si>
  <si>
    <t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t>
  </si>
  <si>
    <t>F660</t>
  </si>
  <si>
    <t>0785 DE 2024</t>
  </si>
  <si>
    <t>LUIS GIOVANI SALAMANCA SALAMANCA</t>
  </si>
  <si>
    <t>1. Coadyuvar en la proyección de informes y solicitudes asignadas al Área Servicios Generales. 2. Apoyar en la planificación de servicios como transporte de prácticas académicas, vigilancia, aseo, mantenimiento vehicular, combustible y demás necesidades a cargo del Área Servicios Generales. 3. Apoyar en la revisión y seguimiento de la documentación enviada al correo de Servicios Generales. 4. Apoyar en la elaboración de avances y gastos de desplazamiento del Área Servicios Generales, según la normatividad interna y procedimientos. 5. Coadyuvar en el diligenciamiento de formatos a cargo del Área Servicios Generales.  6. Apoyar con la elaboración del reporte de austeridad del gasto a la Oficina Asesora de Control Interno.</t>
  </si>
  <si>
    <t>F695</t>
  </si>
  <si>
    <t>0855 DE 2024</t>
  </si>
  <si>
    <t>Cuatro (04) meses y veintinueve (29) días calendario</t>
  </si>
  <si>
    <t>JAVIER DIAZ CASTRO</t>
  </si>
  <si>
    <t>Veintisiete (27) días calendario</t>
  </si>
  <si>
    <t>58300</t>
  </si>
  <si>
    <t>58301. 58501</t>
  </si>
  <si>
    <t>F779</t>
  </si>
  <si>
    <t>0883 DE 2024</t>
  </si>
  <si>
    <t>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 ACTUALIZACIÓN”</t>
  </si>
  <si>
    <t>Veintiséis (26) días calendario</t>
  </si>
  <si>
    <t>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t>
  </si>
  <si>
    <t>44110</t>
  </si>
  <si>
    <t>F827</t>
  </si>
  <si>
    <t>0884 DE 2024</t>
  </si>
  <si>
    <t>F828</t>
  </si>
  <si>
    <t>0001 DE 2025</t>
  </si>
  <si>
    <t>Seis (06) meses y seis (06) días calendario</t>
  </si>
  <si>
    <t>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6. Proyectar y revisar las minutas de contratos de prestación de servicios y todos los actos que modifiquen los contratos iniciales del sistema SICOF y Sistema General de Regalías -SPGR- suscritos con la Universidad de los Llanos.  7. Brindar apoyo en la revisión de los valores de los compromisos presupuestales de los contratos y adiciones de prestación de servicios e informar por correo electrónico los ajustes requeridos.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11.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12.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(SGR).13.Brindar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Pública SECOP II. 21. Prestar apoyo a los procesos de defensa judicial de la Universidad de los Llanos.</t>
  </si>
  <si>
    <t>G1</t>
  </si>
  <si>
    <t>0002 DE 2025</t>
  </si>
  <si>
    <t>G2</t>
  </si>
  <si>
    <t>0003 DE 2025</t>
  </si>
  <si>
    <t>G3</t>
  </si>
  <si>
    <t>0004 DE 2025</t>
  </si>
  <si>
    <t>G4</t>
  </si>
  <si>
    <t>0005 DE 2025</t>
  </si>
  <si>
    <t>G5</t>
  </si>
  <si>
    <t>0006 DE 2025</t>
  </si>
  <si>
    <t>BIBIANA LORENA ZAMBRANO ROJAS</t>
  </si>
  <si>
    <t>1. Contribuir y prestar apoyo jurídico en la proyección de las respuestas a las solicitudes efectuadas por los órganos de control.  2. Contribuir con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en la proyección de actos administrativos, documentos, informes, requerimientos y circulares, a suscribir por parte de la Universidad de los Llanos, de acuerdo a la naturaleza de los mismos y conforme a la normatividad aplicable.  4. Coadyuvar en la revisión, verificación y cumplimiento de la documentación requerida para la vinculación por contrato de prestación de servicios profesionales o de apoyo a la gestión del Sistema SICOF y Sistema general de regalías - SPGR, de las diferentes dependencias y los pertenecientes a Convenios y/o proyectos suscritos con la Universidad de los Llanos; conforme la normativa institucional aplicable a los procesos de contratación directa. 5. Apoyar la ejecución del programa anual de auditorías internas de gestión y calidad en caso de que la Oficina Asesora de Control Interno así lo requiera. 6. Proyectar y revisar las minutas de los contratos de prestación de servicios profesionales y/o de apoyo a la gestión del Sistema SICOF y Sistema general de regalías – SPGR suscritos con la universidad de los Llanos. 7. Proyectar las actas de terminación, actas de suspensión y reinicio, actas aclaratorias, actas modificatorias, actas de cesión de contratos de prestación de servicios y/o de apoyo a la gestión del Sistema SICOF y Sistema general de regalías – SPGR, liquidación o terminación bilaterales por mutuo acuerdo y demás actos administrativos que surjan dentro de la etapa contractual y pos-contractual de los contratos de prestación de servicios. 8. Contribuir en la elaboración de los formatos para pago que contenga la información de los contratos de prestación de servicios o de apoyo a la gestión del Sistema SICOF y Sistema general de regalías – SPGR y las novedades que se devengan dentro de la etapa contractual y pos-contractual, verificando que se han cargados en la página de la Universidad de los Llanos. 9. Contribuir en la elaboración de la Matriz SICOF y SPGR, con la información de los contratos de prestación de servicios o de apoyo a la gestión del Sistema SICOF y Sistema general de regalías – SPGR y las novedades que surjan dentro de la etapa contractual y pos-contractual, para llevar a cabo el proceso de cargue de pago masivo e individual. 10. Brindar reporte de los contratos o de apoyo a la gestión del Sistema SICOF y Sistema general de regalías – SPGR y las novedades que surjan dentro del proceso, para la proyección de informes y procedimientos que sean requeridos por los entes de control y diferentes dependencias de la Universidad. 11. Brindar apoyo en el análisis y diseño de formatos que se requieran para el buen funcionamiento de proceso de contratación. 12. Brindar apoyo en el manejo de plataforma SECOP II, respecto del cargue de documentación necesaria dentro del proceso gestión contractual de los contratos de prestación de servicios profesionales o de apoyo a la gestión del Sistema SICOF y Sistema general de regalías – SPGR, suscritos por la Universidad de los Llanos y conforme las estipulaciones normativas aplicables. 13. Contribuir y prestar apoyo con la respectiva foliación, rotulación y digitalización de cada uno de los contratos de prestación de servicios o de apoyo a la gestión del Sistema SICOF y Sistema general de regalías – SPGR, suscritos por la Universidad de los Llanos, así como, la actualización del inventario documental. 14. Coadyuvar en la recepción, verificación y cumplimiento de los soportes para pago de cuentas de cobro y/o terminaciones de contratos de administrativos, academia, proyectos de investigación y proyectos del de sistema general de regalías. 15. Contribuir en la elaboración del reporte de vinculación y contratación de personas con discapacidad vinculados a la Universidad de los Llanos para ser remitida al Departamento Administrativo de la Función Pública. 16.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17. Revisar y avalar los formatos de los actos que modifican los contratos iniciales de prestación de servicios profesionales y/o de apoyo a la gestión del Sistema SICOF y Sistema general de regalías – SPGR suscritos con la universidad de los Llanos. 18. Coadyuvar en la elaboración de informes de reservas de contratación de los proyectos de sistema general de regalías (SPGR) de los contratistas vinculados en la Universidad de los Llanos. 19. Brindar apoyo en la afiliación (cargue de información, validación y radicación) a través del portal web de la Aseguradora de Riesgos Laborales – Positiva Compañía de Seguros de los contratistas vinculados en la Universidad de los Llanos.</t>
  </si>
  <si>
    <t>G8</t>
  </si>
  <si>
    <t>Acta de terminación a partir del 07/02/2025</t>
  </si>
  <si>
    <t>0007 DE 2025</t>
  </si>
  <si>
    <t>JOSE ALEXANDER ZAPATA BELTRAN</t>
  </si>
  <si>
    <t>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t>
  </si>
  <si>
    <t>G10</t>
  </si>
  <si>
    <t>0008 DE 2025</t>
  </si>
  <si>
    <t>G11</t>
  </si>
  <si>
    <t>0009 DE 2025</t>
  </si>
  <si>
    <t>LUDDY ANDREA ZAPATA LADINO</t>
  </si>
  <si>
    <t>1. Apoyar en la elaboración de indicadores financieros, para el proceso de gestión financiera -presupuesto sig. 2. Colaborar con la identificación, elaboración y presentación de Informes requeridos por entes Internos de la Universidad de los Llanos (Consejo Superior Universitario, acreditación, Rectoría, Viceacademica, Vicerrectoría, Posgrados, Planeación, entre otros). 3. Colaborar con la consolidación de las proyecciones dadas por cada dependencia, y presentación del Presupuesto Ordinario y/o Regalías para la apertura de la nueva vigencia. 4. Colaborar con lo asignado en el cierre Presupuestal del Presupuesto Ordinario y/o Regalías de cada vigencia. 5. Colaborar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disponibilidades presupuestales, compromisos presupuestales, orden de pago y su respectiva distribución, del presupuesto ordinario y/o regalías cuando sea el caso. 8. Colaborar en la elaboración y presentación de los diferentes informes, Mensuales (SIA Observa, SNIES), Trimestrales (CHIP), Cuatrimestrales, (Informe Financiero), Semestrales (SIA CONTRALORIA) y Anuales (SIRECI, SUE, IES), entre otros; del Presupuesto Ordinario y/o Regalías requeridos por los diferentes entes Externos del Orden Regional y Orden Nacional. 9. Colaborar con la elaboración y seguimiento de las diferentes matrices y planes a cargo de la Dirección Financiera (PAI, ITA, mapa de riesgo, plan de mejoramiento, entre otros). 10. Colaborar con la elaboración y presentación de Información requeridos por los diferentes Proyectos de Regalías de la Universidad de los Llanos. 11. colaborar en las diferentes solicitudes allegadas a la dirección financiera (derechos de petición, movimientos del rubro, saldos disponibles, certificaciones, memorandos, entre otros). 12. Brindar apoyo al proceso de cierre financiero con relación de reintegros, verificación de los ajustes a los documentos presupuestales disponibilidades, registros y obligaciones. 13. Brindar apoyo en la recepción de la información de las vicerrectorías y de diferentes dependencias en la consolidación de las diferentes proyecciones de la siguiente vigencia.</t>
  </si>
  <si>
    <t>412</t>
  </si>
  <si>
    <t>G15</t>
  </si>
  <si>
    <t>0010 DE 2025</t>
  </si>
  <si>
    <t xml:space="preserve">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de manera mensual) al proceso de conciliaciones bancarias, contabilización de ajustes tesorales e identificación y depuración de las partidas conciliatorias; igualmente, apoyar en la elaboración de Archivos en Excel de los extractos bancarios, para elaboración de conciliación bancaria.  4.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el Área de Sistemas para la elaboración de las facturas por la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Sección de Presupuesto y Contabilidad y posterior cargue en la plataforma de impuestos de la Alcaldía de Villavicencio. (firma Rector y Contador). 10. Apoyo a la consolidación de los reportes en SICOF, para la construcción y validación de la información de los reportes a la Contraloría General de la Nación: Vista 2 y Vista 7.  11. Coadyuvar en la información correspondiente al cierre de Tesorería de forma anual, de acuerdo al FORMATO FO-FIN-21 del proceso de Gestión Financiera.  12. Brindar apoyo en la elaboración de informe anual de las cuentas por pagar en Formato Excel, como apoyo al cierre de Tesorería, de acuerdo al proceso de Gestión Financiera. 13. Apoyar en el seguimiento de transferencias Nación, Generación E y/o Fondo Solidario para la Educación – FSE, resoluciones de giro y extractos bancarios de la Universidad. 14. Contribuir en revisar la contabilización de los pagos de los derechos académicos y verificar su registro en las plataformas de SICOF y SIAU, como apoyo al proceso de autorización de los grados de estudiantes de la Universidad. 15. Apoyo a la Tesorería en la elaboración de informes y demás requerimientos emanados por los diferentes entes de control y dependencias de la Universidad. </t>
  </si>
  <si>
    <t>415</t>
  </si>
  <si>
    <t>G61</t>
  </si>
  <si>
    <t>0011 DE 2025</t>
  </si>
  <si>
    <t>Seis (06) meses y cinco (05) días calendario</t>
  </si>
  <si>
    <t>G6</t>
  </si>
  <si>
    <t>0012 DE 2025</t>
  </si>
  <si>
    <t>G7</t>
  </si>
  <si>
    <t>0013 DE 2025</t>
  </si>
  <si>
    <t>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t>
  </si>
  <si>
    <t>G12</t>
  </si>
  <si>
    <t>0014 DE 2025</t>
  </si>
  <si>
    <t>G13</t>
  </si>
  <si>
    <t>0015 DE 2025</t>
  </si>
  <si>
    <t>G14</t>
  </si>
  <si>
    <t>0016 DE 2025</t>
  </si>
  <si>
    <t>1. Cooperar en el informe del Sia Observa con la elaboración, cargue, seguimiento y actualización de la información que se reporta en el Aplicativo del SIA OBSERVA de forma mensual, semestral y anual según solicitudes de las diferentes dependencias o requerimiento del mismo aplicativo. 2. Cooperar con la elaboración mensual y seguimiento de los diferentes reportes internos presentados por la Dirección Financiera (reporte de posgrados, reporte de ejecución y rubros de inversión, reporte ejecución y compromisos estampilla prounillanos, entre otros). 3. Cooperar con la elaboración y seguimiento a solicitudes de disponibilidades presupuestales, compromisos presupuestales, orden de pago, apoyos económicos y su respectiva distribución, del presupuesto ordinario y/o regalías cuando sea el caso. 4. Colaborar en las diferentes solicitudes allegadas a la dirección financiera (derechos de petición, movimientos del rubro, saldos disponibles, certificaciones, memorandos, entre otros). 5. Cooperar en la Identificación, elaboración y presentación de reportes del presupuesto de Regalías, requerido por los diferentes Proyectos de Regalías de la Universidad de los Llanos. 6. Cooperar en la identificación, elaboración y presentación de reportes por Centros de Costos requeridos por entes Internos de la Universidad de los Llanos (Consejo Superior Universitario, Acreditación, Rectoría, Vice académica, Vicerrectoría, Facultades, Planeación, entre otros). 7. Colaborar con la elaboración mensual de las diferentes Resoluciones Rectorales que son requeridas desde la Dirección Financiera, del Presupuesto Ordinario y/o Presupuesto de Regalías, así mismo como el seguimiento de las mismas. 8. Colaborar con la elaboración y seguimiento de las diferentes Matrices y Planes a cargo de la Dirección Financiera (PAI, ITA, Mapa de Riesgo, Plan de Mejoramiento, entre otros). 9. Brindar apoyo al proceso de cierre financiero con relación de reintegros, verificación de los ajustes a los documentos presupuestales disponibilidades, registros y obligaciones.</t>
  </si>
  <si>
    <t>G16</t>
  </si>
  <si>
    <t>0017 DE 2025</t>
  </si>
  <si>
    <t>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t>
  </si>
  <si>
    <t>603</t>
  </si>
  <si>
    <t>G18</t>
  </si>
  <si>
    <t>0018 DE 2025</t>
  </si>
  <si>
    <t>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infogramas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Apoyar y asesorar los requerimientos e inquietudes de los estudiantes de programas académicos ofertados mediante convenio CERES-UNITOLIMA, así como brindar apoyo según corresponda en la liquidación del convenio. 13. Coordinar junto con el Jefe de Admisiones propuestas de creación, actualización  de procedimientos y/o normas de posgrado conforme a los avances tecnológicos o ajustes de normatividad nacional o institucional. 14. Colaborar con el reporte de estudiantes extranjeros matriculados en programas de posgrado al Sistema de Información de Migración (SIRE)</t>
  </si>
  <si>
    <t>G19</t>
  </si>
  <si>
    <t>0019 DE 2025</t>
  </si>
  <si>
    <t>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 11. Colaborar con el reporte de estudiantes extranjeros matriculados en programas de pregrado al Sistema de Información de Migración (SIRE).</t>
  </si>
  <si>
    <t>G20</t>
  </si>
  <si>
    <t>0020 DE 2025</t>
  </si>
  <si>
    <t>ESTEFANI YULIETH BERNAL BUSTOS</t>
  </si>
  <si>
    <t>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 17. Apoyar en el análisis, elaboración y reclasificación de grupo de inventarios de bienes muebles e inmuebles.</t>
  </si>
  <si>
    <t>416</t>
  </si>
  <si>
    <t>G21</t>
  </si>
  <si>
    <t>0021 DE 2025</t>
  </si>
  <si>
    <t>G22</t>
  </si>
  <si>
    <t>0022 DE 2025</t>
  </si>
  <si>
    <t>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a la oficina de correspondencia y archivo en la consolidación del reporte mensual de incidencias de PQRSD recibidas, en la consolidación y elaboración del informe trimestral de PQRSD y en la elaboración de informes similares que se requieran.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Participar en el proceso, organización y distribución de las facturas electrónicas. 8. Apoyar la recolección y entrega de documentos institucionales para trámites internos y externos, que son gestionados por las dependencias de la Universidad, a través de la Oficina de Archivo y Correspondencia. 9. Prestar apoyo a la División de Tesorería en las diligencias bancarias que se requieran. 10. Contribuir en salvaguarda la totalidad de la documentación e información entregada por la Universidad a través de la Oficina de Correspondencia y Archivo y las demás dependencias que lo requieran.</t>
  </si>
  <si>
    <t>320</t>
  </si>
  <si>
    <t>G23</t>
  </si>
  <si>
    <t>0023 DE 2025</t>
  </si>
  <si>
    <t>608</t>
  </si>
  <si>
    <t>G24</t>
  </si>
  <si>
    <t>0024 DE 2025</t>
  </si>
  <si>
    <t>1. Apoyar al proceso de Facturación Electrónica.  2. Participar en la organización y distribución de las facturas electrónicas. 3. Contribuir en la revisión de causación y conciliación de saldos de cuentas por cobrar. 4. Apoyar en la parametrización y elaboración de la información exógena. 5. Coadyuvar al proceso contable en la presentación de informes.</t>
  </si>
  <si>
    <t>413</t>
  </si>
  <si>
    <t>G25</t>
  </si>
  <si>
    <t>Acta de terminación a partir del 22/01/2025</t>
  </si>
  <si>
    <t>0025 DE 2025</t>
  </si>
  <si>
    <t>MIRTA PATRICIA SAYADO VARGAS</t>
  </si>
  <si>
    <t>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 9. Coadyuvar al proceso contable en la presentación de informes.</t>
  </si>
  <si>
    <t>G26</t>
  </si>
  <si>
    <t>0026 DE 2025</t>
  </si>
  <si>
    <t>1. Apoyar en la parametrización en el sistema de información contable y en la preparación de la información Exógena ante la DIAN. 2. Apoyar la aprobación de la causación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t>
  </si>
  <si>
    <t>G27</t>
  </si>
  <si>
    <t>0027 DE 2025</t>
  </si>
  <si>
    <t>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 10. Brindar apoyo cuando se requiera en el proceso del modelo para un sistema de costeo apropiado para la Universidad de los Llanos.</t>
  </si>
  <si>
    <t>G28</t>
  </si>
  <si>
    <t>Acta de terminación a partir del 01/06/2025 - Reconocimiento y pago de gastos de desplazamiento y manutención</t>
  </si>
  <si>
    <t>0028 DE 2025</t>
  </si>
  <si>
    <t xml:space="preserve">OSCAR EDUARDO PAEZ BAQUERO  </t>
  </si>
  <si>
    <t>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t>
  </si>
  <si>
    <t>447</t>
  </si>
  <si>
    <t>G29</t>
  </si>
  <si>
    <t>0029 DE 2025</t>
  </si>
  <si>
    <t>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t>
  </si>
  <si>
    <t>G30</t>
  </si>
  <si>
    <t>0030 DE 2025</t>
  </si>
  <si>
    <t>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t>
  </si>
  <si>
    <t>G31</t>
  </si>
  <si>
    <t>0031 DE 2025</t>
  </si>
  <si>
    <t>G32</t>
  </si>
  <si>
    <t>0032 DE 2025</t>
  </si>
  <si>
    <t>1. Proponer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del SIAU que le haya sido asignado.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</si>
  <si>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G33</t>
  </si>
  <si>
    <t xml:space="preserve">Adición y prórroga </t>
  </si>
  <si>
    <t>0033 DE 2025</t>
  </si>
  <si>
    <t xml:space="preserve">CARLOS DANIEL GONZALEZ TORRES </t>
  </si>
  <si>
    <t>Veinte (20) días calendario</t>
  </si>
  <si>
    <t>Seis (06) meses y veinte (20) días calendario</t>
  </si>
  <si>
    <t>G34</t>
  </si>
  <si>
    <t>0034 DE 2025</t>
  </si>
  <si>
    <t>G35</t>
  </si>
  <si>
    <t>0035 DE 2025</t>
  </si>
  <si>
    <t>1. Proponer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del SIAU que le haya sido asignado.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</si>
  <si>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G36</t>
  </si>
  <si>
    <t>0036 DE 2025</t>
  </si>
  <si>
    <t>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a los procesos de defensa judicial de la Universidad de los Llanos.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13.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en los tramites y distintas actividades de índole administrativo y operativo desarrolladas por el Consejo Electoral Universitario de la Universidad de los Llanos. 16. Contribuir y prestar apoyo jurídico en la proyección o revisión de documentos propios del trámite administrativo y gestión de los proyectos del Sistema General de Regalías. 17. Contribuir y prestar apoyo jurídico respecto de la asistencia a los comités de obra en los cuales sea participe la Oficina Asesora Jurídica. 18. Contribuir y prestar apoyo jurídico respecto de la asistencia al Comité de proyectos del Sistema General de Regalías.  19.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20. Contribuir y prestar apoyo jurídico conforme se requiera frente a los tramites, proceso y reglamentación existente del tributo departamental Estampilla Universidad de los Llanos. 21. Prestar apoyo jurídico a la Dirección General de Investigaciones, con el propósito de reestructurar el marco normativo y fortalecer el Sistema Institucional de Investigaciones y los procesos de propiedad intelectual, así como ética, bioética e integridad científica de la Universidad de los Llanos.</t>
  </si>
  <si>
    <t>G37</t>
  </si>
  <si>
    <t>0037 DE 2025</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</si>
  <si>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los trámites, consultas, asesorías o requerimiento que versen en asuntos de índole laboral, prestacional, de seguridad social y administrativo organizacional conforme la normativa nacional y los lineamientos institucionales aplicables. 11. Contribuir y prestar apoyo jurídico a la asesora en los distintos procesos, tramites y actividades derivadas de las actuaciones, negociaciones y demás situaciones particulares del ejercicio de las organizaciones sindicales en la Universidad de los Llanos. 12. Apoyo en la sustentación de fallos disciplinarios de segunda instancia. 13.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14.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15.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16.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17. Contribuir y prestar apoyo jurídico a la asesora jurídica, respecto de la participación en el comité técnico operativo de rediseño de la arquitectura institucional. 18. Contribuir y prestar apoyo jurídico en la proyección de respuestas a las consultas asignadas por el señor Rector, conforme a las directrices impartidas por el asesor jurídico y la normatividad propia del asunto.</t>
  </si>
  <si>
    <t>G39</t>
  </si>
  <si>
    <t>0038 DE 2025</t>
  </si>
  <si>
    <t>0039 DE 2025</t>
  </si>
  <si>
    <t>G40</t>
  </si>
  <si>
    <t>0040 DE 2025</t>
  </si>
  <si>
    <t>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en el SICOF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la verificación de documentación para contratación de Evaluadores de Posgrados y Externos. 10. Apoyar el proceso de recibir y revisar documentos para pagos de evaluadores de posgrados y externos. 11. Apoyar la elaboración de Órdenes de pago para Evaluadores de posgrados y externos. 12. Apoyar la elaboración de Órdenes de Pago para Docentes de posgrados. 13. Apoyar la elaboración de Órdenes de Pago evaluadores de posgrados y externos.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y cargue de cuentas CPS en la División de Servicios Administrativos. 21. Apoyar los procesos de rendición de contratos en SIA OBSERVA. 22. Apoyar el proceso de revisión de Nomina. 23. Brindar apoyo en la revisión de estudios previos y certificados de necesidad para la contratación de CPS. 24. Apoyar el proceso de Jóvenes Investigadores.</t>
  </si>
  <si>
    <t>421</t>
  </si>
  <si>
    <t>G41</t>
  </si>
  <si>
    <t>0041 DE 2025</t>
  </si>
  <si>
    <t>1. Apoyar la realización de las proyecciones salariales de docentes Planta, Ocasionales y Catedráticos (Pregrado y Centro de idiomas interno y externos), anualmente. 2. Apoyar y coordinar la solicitud del Certificado de Disponibilidad Presupuestal docentes cátedra (Pregrado y centro de idiomas interno y externos) semestralmente según los requerimientos. 3. Apoyar la verificación de solicitudes de servicios y requerimientos de docentes ocasionales y cátedra de pregrado, centro de idiomas internos y externos, según el plan de estudio de cada programa. 4. Apoyar la verificación de documentos para contratación de docentes catedráticos cátedra de pregrado, centro de idiomas internos – externos   y ocasionales en pregrado. 5. Apoyar el proceso de recepción de paz y salvo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de pregrado. 8. Prestar apoyo en realizar las afiliaciones al Sistema de Seguridad Social en Salud, Pensión, Cesantías, COFREM y Afiliación a Riesgos Laborales de docentes ocasionales. 9. Apoyar la elaboración de contratos de profesores catedráticos (pregrado y centro de idiomas internos y externos). 10. Apoyar el proceso de las firmas de los contratos de los profesores catedráticos y centro de idiomas internos y externos (pregrado) en el Sistema de información asignado para el proceso. 11. Apoyar el proceso de información de contrato de hora catedra pregrado y centro de idiomas interno y externo en el sistema de información asignado para el proceso. 12. Apoyar la elaboración de las solicitudes de Compromisos presupuestales en el SICOF de docentes catedráticos pregrado y centro de idiomas internos y externos. 13. Apoyar la elaboración de Resolución Rectorales para la vinculación de docentes ocasionales. 14. Apoyar la recepción de los documentos para liquidar contratos de hora cátedra pregrado y centro de idiomas interno y externos frente al contrato. 15. Apoyar la recepción de los documentos para pago mensual de los docentes catedráticos de pregrado y centro de idiomas interno y externos. 16. Apoyar la liquidación de los contratos de profesores catedráticos pregrado y centro de idiomas interno y externos en el sistema SICOF. 17. Apoyo para la entrega de información a nomina correspondiente a las novedades de los docentes ocasionales. 18.  Apoyo a la notificación (vinculación) docentes ocasionales. 19. Apoyar la elaboración de órdenes de pago para Docentes catedráticos pregrado y centro de idiomas interno y externos en el sistema SICOF mensualmente. 20.  Apoyar la verificación de la entrega de documentos de pago de catedráticos catedráticos (pregrado y centro de idiomas internos y externos ante las áreas de vicerrectoría de recursos universitarios y área de tesorería. 21.  Apoyar la realización de novedades a los contratos de hora cátedra catedráticos (pregrado y centro de idiomas internos y externos. 22. Apoyar la verificación y ajustes de los procedimientos y formatos de los programas de pregrado de acuerdo a las exigencias establecidas en el marco de la implementación del nuevo sistema de información. 23. Prestar apoyo para el proceso de los exámenes médicos de ingreso y egreso de los docentes de Ocasionales y planta. 24. Apoyar el proceso de rendición de los contratos de los docentes catedráticos (pregrado y centro de idiomas internos y externos al sistema integral de auditoria (SIA OBSERVA)). 25. Apoyar el proceso de contratación de docentes de planta. 26. Apoyar el proceso de proyecciones del anteproyecto presupuestal de gastos de personal, administrativos y docentes.</t>
  </si>
  <si>
    <t>G42</t>
  </si>
  <si>
    <t>0042 DE 2025</t>
  </si>
  <si>
    <t>1. Apoyar la verificación de documentos para la contratación de docentes catedráticos y ocasionales. 2. Cooperar con la verificación de antecedentes judiciales, fiscales y disciplinarios del personal docente a vincular. 3. Coadyuvar en la elaboración de resoluciones y respectivas notificaciones de vacaciones de docentes de planta, personal administrativo docente y docentes ocasionales. 4. Prestar apoyo en la elaboración de certificaciones de docentes de planta, ocasionales y catedráticos. 5. Apoyar las diferentes actividades de gestión documental y archivo de docentes de planta, ocasionales y catedráticos. 6. Coadyuvar en las afiliaciones a riesgos laborales de docentes catedráticos y ocasionales. 7. Brindar apoyo en dar respuesta a correos de docentes y personal que tuvo vínculo laboral con la universidad. 8. Coadyuvar en la proyección de respuestas a las solicitudes de los órganos de control y de las diferentes dependencias de la Universidad de los docentes. 9. Prestar apoyo a las auditorías internas y externas recibidas y al plan de mejoramiento de acuerdo con las actividades en la División de Servicios Administrativos. 10. Apoyar el proceso de información a docentes y empleados públicos de vacaciones pendientes por disfrutar. 11. Apoyar el proceso de verificación y actualización de hojas de vida y bienes y rentas en el SIGEP II, como lo establece el Decreto 1083 del 26 de mayo de 2015, de los empleados públicos y docentes de la Universidad de los Llanos.</t>
  </si>
  <si>
    <t>G43</t>
  </si>
  <si>
    <t>0043 DE 2025</t>
  </si>
  <si>
    <t>G44</t>
  </si>
  <si>
    <t>0044 DE 2025</t>
  </si>
  <si>
    <t>1. Apoyar el proceso para el control de ingreso y salida de los empleados y trabajadores administrativos. 2. Apoyo en el proceso de Ausentismo laboral. 3. Apoyar el proceso de capacitaciones. 4. Contribuir con la correcta gestión documental de evaluaciones de desempeño de empleados de carrera. 5. Apoyar el proceso de novedades de nómina. 6. Apoyar la actualización de hojas de vida y bienes y rentas de empleados oficiales, planta y Docentes, para revisión en SIGEP II. 7. Apoyar el proceso de archivo de hojas de vida. 8. Apoyar las actividades de gestión documental y archivo. 9. Prestar apoyo a las auditorías internas y externas recibidas y al plan de mejoramiento de acuerdo con las actividades en la División de Servicios Administrativos. 10. Brindar apoyo en la revisión de trabajo suplementario y horas extras del personal de granja. 11. Apoyar el proceso de alimentación del Indicador de ausentismo por enfermedad general o común. 12. Apoyar la verificación de Documentos para vinculación de Docentes Catedráticos de Posgrado. 13. Apoyar la verificación de documentos para cuentas de Docentes Posgrados.</t>
  </si>
  <si>
    <t>G46</t>
  </si>
  <si>
    <t>0045 DE 2025</t>
  </si>
  <si>
    <t>240</t>
  </si>
  <si>
    <t>G47</t>
  </si>
  <si>
    <t>0046 DE 2025</t>
  </si>
  <si>
    <t>G48</t>
  </si>
  <si>
    <t>0047 DE 2025</t>
  </si>
  <si>
    <t>G49</t>
  </si>
  <si>
    <t>0048 DE 2025</t>
  </si>
  <si>
    <t>1. Apoyar el proceso de estandarización y elaboración de los planes de mejoramiento institucionales y de programa del proceso de autoevaluación, fruto de auditorías internas y externas. 2. Apoyar el seguimiento a los planes estratégicos institucionales. 3. Brindar apoyo en el análisis y elaboración de conceptos de viabilidad técnica para el trámite ante el Consejo Superior Universitario. 4. Brindar apoyo en la verificación de la información de los formatos de SIRECI reportada al área de Sistemas de Información y Estadística. 5. Apoyar el monitoreo y análisis de los indicadores de gestión asociados al proceso de direccionamiento estratégico. 6. Brindar apoyo en la estructuración de los planes, políticas y prospectivas institucionales. 7. Apoyar la elaboración de los análisis estadísticos de la información reportada en el boletín de la oficina de Planeación y demás información institucional.</t>
  </si>
  <si>
    <t>G50</t>
  </si>
  <si>
    <t>0049 DE 2025</t>
  </si>
  <si>
    <t>G51</t>
  </si>
  <si>
    <t>0050 DE 2025</t>
  </si>
  <si>
    <t>0051 DE 2025</t>
  </si>
  <si>
    <t>200</t>
  </si>
  <si>
    <t>G53</t>
  </si>
  <si>
    <t>0052 DE 2025</t>
  </si>
  <si>
    <t>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t>
  </si>
  <si>
    <t>G54</t>
  </si>
  <si>
    <t>0053 DE 2025</t>
  </si>
  <si>
    <t>G55</t>
  </si>
  <si>
    <t>0054 DE 2025</t>
  </si>
  <si>
    <t>G56</t>
  </si>
  <si>
    <t>0055 DE 2025</t>
  </si>
  <si>
    <t>310</t>
  </si>
  <si>
    <t>G57</t>
  </si>
  <si>
    <t>0056 DE 2025</t>
  </si>
  <si>
    <t>G58</t>
  </si>
  <si>
    <t>0057 DE 2025</t>
  </si>
  <si>
    <t>G59</t>
  </si>
  <si>
    <t>0058 DE 2025</t>
  </si>
  <si>
    <t xml:space="preserve">1. Contribuir en la redacción de comunicaciones escritas y control de agenda a reuniones y asistencia por delegación a las mismas. 2. Apoyar en el seguimiento a Planes de Mejoramiento, Mapa de Riesgos y demás actividades que contribuyen a la mejora continua de la Tesorería. 3. Apoyo en la consolidación de la información correspondiente al cierre de Tesorería de forma anual, de acuerdo a los FORMATOS FO-FIN-05, FO-FIN-16, FO-FIN-20, FO- FIN-21, del proceso de Gestión Financiera. 4. Brindar apoyo en el seguimiento de las cuentas bancaria de Convenios (activas e inactivas) mediante el requerimiento a la oficina asesora Jurídica de la Universidad de manera bimestral del estado actual de los convenios conforme a proceso de liquidación- acta de liquidación y otros, para el traslado de saldos y/o cancelación de las mismas cuentas bancarias por Tesorería. 5. Apoyar en el seguimiento de transferencias Nación, Generación E y/o Fondo Solidario para la Educación – FSE, resoluciones de giro y extractos bancarios de la Universidad.  6. Contribuir en la consolidación de los reportes en SICOF para la verificación de la correcta ejecución presupuestal en los pagos realizados por Tesorería mensualmente. 7. Brindar apoyo en la consolidación de los reportes en SICOF, para la construcción y validación de la información de los reportes mensuales denominado Cadena Presupuestal -Reporte de Gastos-, presentado a la Contraloría General de la Nación APPUI.  8. Contribuir en el apoyo en la recepción y verificación de lista de chequeo de la documentación que contiene las diferentes órdenes de pago a los proyectos con recursos del SPGR, para el proceso de giros al Ministerio de Hacienda.  9. Apoyo en la recepción y registro de las diferentes órdenes de pago, como también la verificación de los documentos conforme a su lista de chequeo y la identificación del rubro presupuestal y la cuenta bancaria a causar para el pago de la misma. 10. Apoyo en la revisión y respuesta del correo institucional tesoreria@unillanos.edu.co y el reenvío según requerimientos a los correos institucionales del equipo de trabajo de la División de Tesorería y a los correos de procesos: extractostesoreria @ unillanos.edu.co,   certificados_retenciones@unillanos.edu.co, pactesoreria@unillanos.edu.co, cajasmenoresextractos@unillanos.edu.co y su seguimiento oportuno a las respuestas de los mismos. 11.  Apoyar en la revisión de la información del tercero beneficiario en el proceso de devolución de giros a estudiantes por diferentes conceptos y coordinar con el Área de Sistemas para la elaboración del respectivo archivo plano para el cargue de la información en el respectivo Portal Bancario.  12. Apoyar la consolidación de la información conforme a la Ejecución Presupuestal de Ingresos y Gastos de Estampilla Departamental desde su inicio hasta la fecha actual. 13. Apoyar a la Tesorería en la elaboración de informes y demás requerimientos emanados por los diferentes entes de control y dependencias de la Universidad.   </t>
  </si>
  <si>
    <t>G60</t>
  </si>
  <si>
    <t>Acta de terminación a partir del 3/02/2025</t>
  </si>
  <si>
    <t>0059 DE 2025</t>
  </si>
  <si>
    <t xml:space="preserve">1.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2. Coordinar con Sección de Presupuesto y Contabilidad, la revisión y aprobación de los documentos que acompañan las legalizaciones de los avances en proceso. 3. Coordinar con Caja de Tesorería la devolución de los dineros por concepto de avances y sus retenciones.  4. Apoyo en la preparación y presentación a la Oficina Asesora de Control Interno, el informe mensual de avances pendientes por legalizar.  5. Apoyo en la revisión SICOF y entrega de Certificados de Retención en la Fuente, IVA e ICA, Certificados de Ingresos y Retenciones, entre otras.  6. Apoyo en la preparación mensual y cargue del informe de Contribución Democrática FONSECON – MEN. 7. Brindar apoyo en la preparación semestral y cargue del informe de ESTAMPILLA-MEN. 8. Contribuir en el proceso de revisión y preparación de la información EXOGENA de la Universidad, en Formato-22-73-DIAN, Medios Magnéticos año fiscal.  9. Apoyo en la elaboración de informes sobre reintegros del valor de los avances a la División de Servicios Administrativos. 10. Apoyo en la revisión y elaboración de los Paz y Salvo, conforme a la respectiva solicitud emanada de las diferentes dependencias que gestionan el otorgamiento de nuevos avances.  11. Apoyo a la Tesorería en la elaboración de informes y demás requerimientos emanados por los diferentes entes de control y dependencias de la Universidad. </t>
  </si>
  <si>
    <t>G62</t>
  </si>
  <si>
    <t>0060 DE 2025</t>
  </si>
  <si>
    <t>500</t>
  </si>
  <si>
    <t>G63</t>
  </si>
  <si>
    <t>0061 DE 2025</t>
  </si>
  <si>
    <t>1. Contribuir en la proyección, revisión y trámite de la etapa precontractual de los distintos procesos a cargo de la Vicerrectoría de Recursos Universitarios, conforme a la normatividad vigente de la universidad de los llanos. 2. Apoyar en la realización de evaluaciones financieras de los distintos procesos contractuales, conforme a la normatividad vigente de la universidad de los llanos. 3. Apoyar con la revisión y trámite de los pagos de contratos de obra y consultoría de la Vicerrectoría de Recursos Universitarios. 4. Cooperar en el cargue y seguimiento de la documentación emitida en los procesos contractuales de la vicerrectoría de Recursos Universitarios (SECOP, SICOF, Drive, micrositio contratación unillanos, entre otros). 5. Colaborar en el diligenciamiento del informe Sia Observa, conforme a los lineamientos establecidos para su correcta elaboración.</t>
  </si>
  <si>
    <t>400</t>
  </si>
  <si>
    <t>G64</t>
  </si>
  <si>
    <t>0062 DE 2025</t>
  </si>
  <si>
    <t>1. Contribuir en la proyección, revisión y trámite de la etapa precontractual de los distintos procesos a cargo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t>
  </si>
  <si>
    <t>G65</t>
  </si>
  <si>
    <t>0063 DE 2025</t>
  </si>
  <si>
    <t>1. Contribuir en la proyección, revisión y trámite de las diferentes etapas de los procesos contractuales de la Vicerrectoría de Recursos Universitarios, en lo concerniente a obra pública y/o consultoría, conforme a la normatividad vigente de la Universidad de los Llanos. 2. Apoyar en la estructuración de proyectos de inversión o documentos estratégicos asociados a la infraestructura de la universidad. 3. Apoyar el proceso de vigilancia, seguimiento y control de los contratos de infraestructura a cargo de la Vicerrectoría de Recursos Universitarios. 4. Contribuir técnicamente en el área de ingeniería a los diferentes contratos de obra y/o consultoría asignados a la vicerrectoría de recursos universitarios, abarcando aspectos como anticipos, prórrogas, suspensiones, modificaciones, ajustes de mayores, menores y nuevas cantidades de obra, así como la terminación y liquidación de los mismos. 5. Coadyuvar en la proyección de informes o solicitudes internas o externas asignadas a la Vicerrectoría de Recursos Universitarios. 6. Participar en reuniones técnicas relacionados con procesos de obra pública y/o consultoría. 7. Contribuir en las auditorías internas y externas de los procesos de gestión de obra y/o consultoría, asignadas a la Vicerrectoría de Recursos Universitarios.</t>
  </si>
  <si>
    <t>G66</t>
  </si>
  <si>
    <t>0064 DE 2025</t>
  </si>
  <si>
    <t>SERGIO DAVID VACA GALINDO</t>
  </si>
  <si>
    <t>1. Colaborar en la proyección, revisión y gestión de las diferentes etapas de los procesos contractuales relacionados con obra pública y/o consultoría, asegurando el estricto cumplimiento de la normativa vigente de la Universidad de los Llanos. 2. Apoyar en la elaboración técnica de informes o solicitudes, tanto internas como externas, asignadas a la Vicerrectoría de Recursos Universitarios. 3. Brindar apoyo en la elaboración de conceptos, evaluaciones técnicas, presupuestos de obra y/o consultoría, así como en proyectos de inversión asignados a la Vicerrectoría de Recursos Universitarios, en cumplimiento de los lineamientos establecidos por la entidad. 4. Colaborar técnicamente en las actividades de vigilancia, seguimiento y control de los contratos de obra y/o consultoría bajo la responsabilidad de la Vicerrectoría de Recursos Universitarios. 5. Participar en reuniones técnicas relacionadas con procesos de obra y/o consultoría.</t>
  </si>
  <si>
    <t>G67</t>
  </si>
  <si>
    <t>0065 DE 2025</t>
  </si>
  <si>
    <t>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 verificación de los actos administrativos que disponen el reintegro o la devolución de recursos por diversos conceptos a estudiantes, personal administrativo u otras entidades que lo requieran. 5. Colaborar en la proyección y revisión de los procesos de contratación relacionados con el arrendamiento de bienes de la Universidad.</t>
  </si>
  <si>
    <t>G68</t>
  </si>
  <si>
    <t>0066 DE 2025</t>
  </si>
  <si>
    <t>1. Apoyar en la elaboración de informes y respuestas a solicitudes internas y externas, relacionadas con el Campus Boquemonte de la Universidad de los Llanos. 2. Colaborar tanto en la planificación como en la ejecución del plan de mantenimiento preventivo y correctivo, incluyendo la actualización del inventario del Campus Boquemonte. 3. Coadyuvar en la organización de espacios, actividades académico-administrativas y eventos institucionales en el Campus Boquemont. 4. Brindar apoyo en la revisión y gestión de los requerimientos del personal docente para el adecuado desarrollo académico en el Campus Boquemonte. 5. Brindar apoyo en las auditorías internas y externas asignadas al Campus Boquemonte.</t>
  </si>
  <si>
    <t>G75</t>
  </si>
  <si>
    <t>0067 DE 2025</t>
  </si>
  <si>
    <t>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t>
  </si>
  <si>
    <t>G69</t>
  </si>
  <si>
    <t>0068 DE 2025</t>
  </si>
  <si>
    <t>G72</t>
  </si>
  <si>
    <t>0069 DE 2025</t>
  </si>
  <si>
    <t>G74</t>
  </si>
  <si>
    <t>0070 DE 2025</t>
  </si>
  <si>
    <t>0071 DE 2025</t>
  </si>
  <si>
    <t>0072 DE 2025</t>
  </si>
  <si>
    <t>0073 DE 2025</t>
  </si>
  <si>
    <t>0074 DE 2025</t>
  </si>
  <si>
    <t>0075 DE 2025</t>
  </si>
  <si>
    <t>0076 DE 2025</t>
  </si>
  <si>
    <t>Cinco (05) meses y veintidós (22) días calendario</t>
  </si>
  <si>
    <t xml:space="preserve">1. Apoyar y asesorar los requerimientos e inquietudes de los aspirantes, admitidos y estudiantes con respecto a su situación académica de acuerdo a la normatividad vigente.2. Apoyar en la notificación telefónica de admitidos a los programas de pregrado. 3. Apoyar en la verificación de soportes de admisión de estudiantes de pregrado, brindando asesoría en las dudas que pueda presentar el admitido. 4. Apoyar en la expedición de certificados de notas y constancias de estudios de estudiantes de pregrado. 5. Contribuir en la recepción, verificación y registro correspondiente de documentos para grado a estudiantes de programas de pregrado.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t>
  </si>
  <si>
    <t>G17</t>
  </si>
  <si>
    <t>0077 DE 2025</t>
  </si>
  <si>
    <t>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 atendiendo solicitud de creación de los usuarios que lo soliciten. 10. Apoyar en el análisis, elaboración y reclasificación de grupo de inventarios de bienes muebles e inmuebles.</t>
  </si>
  <si>
    <t>G77</t>
  </si>
  <si>
    <t>0078 DE 2025</t>
  </si>
  <si>
    <t>G78</t>
  </si>
  <si>
    <t>0079 DE 2025</t>
  </si>
  <si>
    <t>G80</t>
  </si>
  <si>
    <t>0080 DE 2025</t>
  </si>
  <si>
    <t>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mediante la atención al público de manera telefónica y personal e informar oportunamente a la supervisora cualquier novedad que se presente y que afecte el proceso.</t>
  </si>
  <si>
    <t>G81</t>
  </si>
  <si>
    <t>0081 DE 2025</t>
  </si>
  <si>
    <t>G82</t>
  </si>
  <si>
    <t>0082 DE 2025</t>
  </si>
  <si>
    <t>DELFINA ACOSTA LOPEZ</t>
  </si>
  <si>
    <t>1. Apoyar en la valoración de las hojas de vida de los docentes de pregrado y posgrado que ingresan por convocatoria y necesidad del servicio. 2. Contribuir en la verificación de títulos de docentes de posgrados para la entrega de los informes correspondientes. 3. Cooperar en el diligenciamiento de la base de datos de los docentes de posgrados para informes estadísticos y de banco de datos.  4. Apoyar en la relación de los docentes por Facultades, en cada periodo académico y consolidar por año. 5. Contribuir en el diligenciamiento en el drive de la información sobre acreditación de programas de posgrado y acreditación institucional.  6. Apoyar en la elaboración de las presentaciones de los programas de posgrados para las visitas de pares académicos, correspondientes a la Oficina de Asuntos Docentes.  7. Apoyar en la respuestas oportuna de la información solicitada por la dependencias internas de la Institución, así como a entes externos que la soliciten. 8. Apoyar en las actividades administrativas en cuanto a la información relacionada con los profesores de posgrados a las diferentes dependencias de la universidad, así como a entes externos que la soliciten. 9. Apoyar en la respuesta oportuna de la información solicitada por los programas de posgrados y el Área Autoevaluación y Acreditación. 10. Apoyar en el trámite de proyección para el pago, CDP, solicitud y envío de libros y software de los pares evaluadores.  11. Apoyar en el seguimiento, elaboración del informe mensual y entrega para el pago de par evaluador a la dependencia a cargo. 12. Apoyar en la organización del informe de experiencia calificada y cargo académico administrativo de los docentes de planta y ocasionales con su respectiva resolución rectoral. 13. Brindar apoyo en la elaboración y organización del inventario documental de la Oficina de Asuntos Docentes. 14. Brindar apoyo en la entrega de oficios, memorandos de resoluciones rectorales y novedades de docentes planta, ocasionales y catedráticos a la División de Servicios Administrativos.</t>
  </si>
  <si>
    <t>G83</t>
  </si>
  <si>
    <t>0083 DE 2025</t>
  </si>
  <si>
    <t>1. Brindar apoyo en las solicitudes de los docentes que ascienden por escalafón y por títulos. 2. Coadyuvar en la coordinación, elaboración y programación del cronograma de actividades del CARP en los dos semestres del año.  3. Apoyar en la citación de docentes pertenecientes al comité CARP a las diferentes sesiones ordinarias y extraordinarias.  4. Apoyar en la proyección de las diferentes actas realizadas por el comité CARP en cada sesión. 5. Apoyar en la convocatoria y recepción de productividad académica de docentes planta: clasificarla, incluir la información de cada producto en el acta correspondiente. 6. Apoyar en la elaboración de las resoluciones de productividad académica por puntos salariales y bonificaciones, y resoluciones rectorales negando puntaje salarial y de bonificación. 7. Apoyar la elaboración y envío de respuestas de las diferentes sesiones a los docentes. 8. Apoyar la convocatoria y recepción de productividad académica de docentes ocasionales: clasificarla, incluir la información de cada producto en el acta correspondiente. 9. Apoyar en la organización de las respuestas de las diferentes sesiones a los docentes ocasionales. 10. Apoyar en la proyección y elaboración de las resoluciones para ascenso en el escalafón expedidas por el CARP. 11. Apoyar la elaboración de resoluciones otorgadas a los docentes de planta por títulos. 12. Brindar apoyo en la recopilación de la información para la elaboración de las certificaciones de productividad académica para ascenso en el escalafón. 13. Apoyar en la recepción de solicitudes de puntaje salarial realizada por los docentes y dar respuesta. 14. Apoyar en la elaboración de oficios, memorandos de resoluciones rectorales y novedades de docentes planta, ocasionales y catedráticos por productividad académica a la División de servicios administrativos. 15. Brindar apoyo en la elaboración y organización del inventario documental de la Oficina de Asuntos Docentes. 16. Apoyar en la recopilación de información de productividad académica solicitada por los docentes ocasionales. 17. Apoyar en el diligenciamiento de la información de los puntajes salariales de docentes de planta y ocasionales.</t>
  </si>
  <si>
    <t>G84</t>
  </si>
  <si>
    <t>0084 DE 2025</t>
  </si>
  <si>
    <t>G85</t>
  </si>
  <si>
    <t>0085 DE 2025</t>
  </si>
  <si>
    <t>G86</t>
  </si>
  <si>
    <t>0086 DE 2025</t>
  </si>
  <si>
    <t>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a estudiantes, docentes, administrativos y público en general, que requieran colaboración de la Oficina de Ayudas Educativas.  4. Apoyar en el manejo de sonido y medios audiovisuales en los auditorios de la Universidad cuando sea requerido. 5. Colaborar en la verificación del estado de las aulas, salas audiovisuales e infraestructura general para la prestación del servicio.</t>
  </si>
  <si>
    <t>G88</t>
  </si>
  <si>
    <t>0087 DE 2025</t>
  </si>
  <si>
    <t>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9. Brindar apoyo en la proyección de respuestas a los requerimientos internos o provenientes de entidades externas sobre temas de su competencia. 10. Brindar apoyo a la jefatura de Bienestar en los eventos institucionales que se realicen y sean liderados o apoyados por la Dirección de Bienestar Institucional.</t>
  </si>
  <si>
    <t>G89</t>
  </si>
  <si>
    <t>0088 DE 2025</t>
  </si>
  <si>
    <t>1. Apoyar en la capacitación e inducción en el uso y manejo de las plataformas y bases de datos de la División de Biblioteca. 2. Apoyar con informes estadísticos, reportes bibliográficos de las plataformas y bases de datos de División de Biblioteca, solicitadas por unidades académicas, administrativas o por entes externos. 3. Apoyar en el soporte técnico las plataformas tecnológicas, bases de datos, equipos tecnológicos y página Web del Sistema de Bibliotecas de la Universidad. 4. Coadyuvar en la participación de las reuniones y programas de formación del Sistema de Bibliotecas, solicitados por las unidades académicas, administrativas o entes externos. 5. Prestar apoyo en los procesos de gestión de los recursos bibliográficos, muebles y equipos tecnológicos del Sistema de Biblioteca. 6. Brindar apoyo en la realización de reporte de multas de préstamo en el sistema y reportarla en la plataforma SIAU.</t>
  </si>
  <si>
    <t>G90</t>
  </si>
  <si>
    <t>0089 DE 2025</t>
  </si>
  <si>
    <t>G92</t>
  </si>
  <si>
    <t>0090 DE 2025</t>
  </si>
  <si>
    <t>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3. Prestar apoyo en la atención de primeros auxilios básicos para la comunidad del centro de idiomas. 4. Cooperar con el supervisor y la coordinación en la elaboración del informe mensual descriptivo y estadístico, en medio físico y magnético con los soportes respectivos de las actividades realizadas. 5. Contribuir en la gestión de actividades y eventos especiales que desde el centro de idiomas se realicen con la universidad de los llanos. 6. Colaborar en las estrategias que se desarrollan en el centro de idiomas encaminadas a masificar la divulgación de servicios y aumentar el índice de participación de la comunidad del centro de idiomas (estudiantes, docentes, administrativos y egresados).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Apoyar en la atención a estudiantes y usuarios del Centro de Idiomas. 10. Contribuir con los procesos de calidad y planes de mejora.</t>
  </si>
  <si>
    <t>G93</t>
  </si>
  <si>
    <t>0091 DE 2025</t>
  </si>
  <si>
    <t>1. Apoyar en la atención en el área del servicio al cliente para toda la comunidad educativa del Centro de Idioma.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los procesos de apertura de semestre académico de las diferentes sedes de Centro de Idiomas. 6. Coadyuvar con el registro de estudiantes en la plataforma SIET. 7. Contribuir con los procesos de calidad y planes de mejora.</t>
  </si>
  <si>
    <t>G94</t>
  </si>
  <si>
    <t>0092 DE 2025</t>
  </si>
  <si>
    <t>G95</t>
  </si>
  <si>
    <t>0093 DE 2025</t>
  </si>
  <si>
    <t>G96</t>
  </si>
  <si>
    <t>0094 DE 2025</t>
  </si>
  <si>
    <t>G97</t>
  </si>
  <si>
    <t>0095 DE 2025</t>
  </si>
  <si>
    <t>G98</t>
  </si>
  <si>
    <t>0096 DE 2025</t>
  </si>
  <si>
    <t>G99</t>
  </si>
  <si>
    <t>0097 DE 2025</t>
  </si>
  <si>
    <t>G100</t>
  </si>
  <si>
    <t>0098 DE 2025</t>
  </si>
  <si>
    <t>G102</t>
  </si>
  <si>
    <t>0099 DE 2025</t>
  </si>
  <si>
    <t>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Participar en la socialización de la actualización en el régimen disciplinario y sus modificaciones. 16. Coadyuvar en tener debidamente sustanciado, organizado y digitalizado el expediente. Así mismo, entregar el expediente organizado al momento de dar por finalizado el contrato. 17. Apoyar el manejo del correo electrónico de la oficina asesora de Control Interno Disciplinario. 18. Colaborar con la elaboración de informes e inventarios de la oficina asesora de Control Interno Disciplinario. 19. Prestar apoyo en el envío de información requerida a través de medios electrónicos.</t>
  </si>
  <si>
    <t>G103</t>
  </si>
  <si>
    <t>0100 DE 2025</t>
  </si>
  <si>
    <t>G104</t>
  </si>
  <si>
    <t>0101 DE 2025</t>
  </si>
  <si>
    <t>1. Coadyuvar en las instancias de las actuaciones disciplinarias-jurídicas contenidas en el código único disciplinario. 2. Contribuir en la sustanciación de los diferentes procesos disciplinarios. 3. Colaborar en la proyección de autos de apertura de indagación previa. 4. Apoyar a la proyección autos de apertura de investigación disciplinaria. 5. Coadyuvar en la proyección autos de trámite e impulso procesal. 6. Apoyo en la formulación de pliego de cargos. 7. Coadyuvar a la fijación y desfijación de edictos. 8. Apoyar en la realización de comunicaciones de las actuaciones disciplinarias y notificaciones de las actuaciones disciplinarias. 9. Contribuir a la proyección y revisión de respuestas a solicitudes y derechos de petición. 10. Coadyuvar en la actualización de la información diligenciada en la matriz de inventario de expedientes. 11. Apoyar en la elaboración del libro de correspondencia recibida y generada. 12. Contribuir en la práctica de pruebas e información necesarias para las actuaciones disciplinarias previa designación del Asesor de Control Interno Disciplinario. 13. Coadyuvar en el diligenciamiento de la matriz de procesos. 14. Apoyar en la elaboración de los formatos para las diferentes actuaciones disciplinarias teniendo en cuenta las nuevas normas. 15. Coadyuvar en tener debidamente organizado y digitalizado el expediente que se encuentra sustanciando. 16. Apoyar el manejo del correo electrónico de la oficina asesora de Control Interno Disciplinario. 17. Colaborar con la elaboración de informes e inventarios de la Oficina de Control Interno Disciplinario. 18. Prestar apoyo en el envío de información requerida a través de medios electrónicos.</t>
  </si>
  <si>
    <t>G105</t>
  </si>
  <si>
    <t>0102 DE 2025</t>
  </si>
  <si>
    <t>1. Apoyar en la planeación y ejecución de las auditorías internas de tercera línea, de acuerdo al programa de auditorías para la vigencia 2025. 2. Colaborar en el seguimiento e informe mensual a una muestra mínima de diez contratos y su verificación en el aplicativo Secop II. 3. Apoyar con la evaluación y seguimiento trimestral de Austeridad del gasto Público con corte a diciembre, marzo y junio. 4. Contribuir en el seguimiento a la implementación del Código de Ética, Integridad y Buen Gobierno. 5. Coadyuvar en el seguimiento a Planes de acción de las facultades con corte a marzo. 6. Contribuir para la realización de la encuesta de Autocontrol y su respectivo informe de Gestión. 7.  Colaborar en el seguimiento a la liquidación y estado de convenios pendientes por liquidar y generar las alertas respectivas.</t>
  </si>
  <si>
    <t>G106</t>
  </si>
  <si>
    <t>0103 DE 2025</t>
  </si>
  <si>
    <t>1. Apoyar en la planeación y ejecución de las auditorías internas de tercera línea, de acuerdo al programa de auditorías para la vigencia 2025. 2. Colaborar en la evaluación del informe de Control Interno Contable. 3. Coadyuvar en el seguimiento trimestral a la legalización de avances con corte a marzo y junio. 4. Contribuir en el seguimiento al Plan de Mejoramiento Archivístico trimestralmente. 5. Colaborar cuatrimestralmente a la realización del Informe de seguimiento de la estrategia de rendición de cuentas. 6. Apoyar trimestralmente al seguimiento al plan de acción institucional - PAI, con corte a marzo y junio. 7.  Apoyar en el seguimiento trimestral a las Cajas Menores a través de arqueos. 8.  Coadyuvar en el seguimiento bimestral a las conciliaciones bancarias sobre una muestra aleatoria de 10 cuentas y apoyar a la verificación del cumplimiento de los registros contables para presentación de Estados Financieros.</t>
  </si>
  <si>
    <t>G107</t>
  </si>
  <si>
    <t>0104 DE 2025</t>
  </si>
  <si>
    <t>1. Apoyar en la planeación y ejecución de las auditorías internas de tercera línea, de acuerdo al programa de auditorías para la vigencia 2025. 2. Contribuir en el seguimiento y evaluación a la política anti trámites en el Aplicativo SUIT de acuerdo a la normatividad vigente. 3. Apoyar en el seguimiento semestral al Sistema Único de Gestión e Información Litigiosa y comité de conciliaciones a través de la plataforma EKOGUI. 4.  Colaborar en el seguimiento y verificación al cumplimiento a los criterios de publicación ITA transparencia y acceso a la información pública trimestralmente. 5. Apoyar en el seguimiento mensual al Plan de Mejoramiento Institucional de la CGR y Contraloría Departamental.  6. Coadyuvar en el seguimiento y evaluación de las solicitudes realizadas por los diferentes procesos. 7. Apoyar la consolidación de la información y el diligenciamiento de indicadores de gestión relacionados con el proceso de evaluación, control y contribuir en el seguimiento institucional.</t>
  </si>
  <si>
    <t>G108</t>
  </si>
  <si>
    <t>0105 DE 2025</t>
  </si>
  <si>
    <t>1. Apoyar en la planeación y ejecución de las auditorías internas de tercera línea, de acuerdo al programa de auditorías para la vigencia 2025.  2. Contribuir en la evaluación cuatrimestral al Programa de transparencia y ética pública, incluyendo el Mapa de Riesgos de Corrupción de los diferentes procesos de acuerdo a la reglamentación vigente. 3.  Colaborar en el seguimiento al plan de mejoramiento General de la Universidad de acuerdo al procedimiento establecido y generar las alertas respectivas. 4. Coadyuvar en el seguimiento al área financiera sobre el plan de mejoramiento de la Comisión Legal de Cuentas de la Cámara de Representantes. 5. Brindar acompañamiento y asesoría en el marco del Sistema de Control Interno, de acuerdo a las necesidades o solicitudes de los diferentes procesos de la Universidad. 6. Brindar orientación y acompañamiento en las actividades de mantenimiento y mejora continua del proceso de Gestión de Control Interno, de acuerdo con los lineamientos del Sistema de Gestión de la Calidad.</t>
  </si>
  <si>
    <t>G110</t>
  </si>
  <si>
    <t>0106 DE 2025</t>
  </si>
  <si>
    <t>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Colaborar en la elaboración, digitación y presentación de la documentación requerida para la radicación y seguimiento a fichas BPUNI asignadas. 8. Brindar apoyo al seguimiento, verificación de los avances y cumplimiento de las metas PAI. 9. Prestar apoyo en la elaboración, consolidación y presentación de los informes de gestión solicitados a la Dirección General de Currículo. 10. Apoyar las actividades propias en el desarrollo de las funciones de la Dirección General de Currículo para el cumplimiento de metas y objetivos.</t>
  </si>
  <si>
    <t>G111</t>
  </si>
  <si>
    <t>0107 DE 2025</t>
  </si>
  <si>
    <t>GIOVANNY ANDRES DIAZ GIRALDO</t>
  </si>
  <si>
    <t>PRESTACIÓN DE SERVICIOS PROFESIONALES NECESARIO PARA EL FORTALECIMIENTO DE LOS PROCESOS DE REVISIÓN DE DOCUMENTOS DE AUTOEVALUACIÓN Y REGISTRO CALIFICADO DE PROGRAMAS DE POSGRADO EN LA DIRECCIÓN GENERAL DE CURRÍCULO DE LA UNIVERSIDAD DE LOS LLANOS.</t>
  </si>
  <si>
    <t>1. Apoyar en la recepción y tramite de validación para los documentos maestros de condiciones de calidad de programas de posgrados. 2. Brindar acompañamiento en la revisión, ajuste y asesoría de documentos de condiciones de calidad para los programas académicos de posgrado. 3. Brindar apoyo en la digitación y proyección de acuerdos y resoluciones académicas.  4. Colaborar en la revisión de normatividad interna respecto a lineamientos pedagógicos y curriculares de la Universidad.  5. Apoyar en la digitación, edición y seguimiento de documentos propios solicitados a la Dirección General de Currículo. 6. Apoyo en el desarrollo del comité curricular de posgrados, elaboración y proyección de actas. 7. Prestar apoyo en la elaboración, edición y digitación de documentos requeridos para aprobación y seguimiento de ejecución para fichas BPUNI. 8. Prestar apoyo para la elaboración, consolidación y presentación de los informes de gestión solicitados a la Dirección General de Currículo. 9. Apoyar las actividades propias en el desarrollo de las funciones de la Dirección General de Currículo para el cumplimiento de metas y objetivos.</t>
  </si>
  <si>
    <t>G112</t>
  </si>
  <si>
    <t>0108 DE 2025</t>
  </si>
  <si>
    <t>1. Apoyar los procesos tecnológicos, académicos y administrativos que el Instituto de Educación Abierta y a Distancia implemente. 2. Apoyar en la generación de contenidos multimedia para los programas de pregrado y posgrado que implementen la modalidad presencial, a distancia o virtual. 3. Colaborar con la administración de la plataforma Moodle establecida por Unillanos como herramienta oficial de los procesos docentes en sus diversas modalidades. 4. Colaborar en el soporte técnico a docentes y estudiantes que utilizan la plataforma Moodle en sus diversas modalidades. 5. Apoyar en el proceso de auditoría a los cursos que incorporen el uso y manejo de la plataforma Moodle en la Universidad de los Llanos. 6. Apoyar en el proceso de capacitación a docentes y estudiantes en el uso y manejo de la plataforma Moodle en la Universidad de los Llanos. 7. Apoyar los aspectos técnicos relacionados con los procesos contractuales y necesidades tecnológicas del IDEAD. 8. Colaborar con la administración del ambiente AVA. 9. Contribuir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t>
  </si>
  <si>
    <t>G114</t>
  </si>
  <si>
    <t>0109 DE 2025</t>
  </si>
  <si>
    <t>PRESTACIÓN DE SERVICIOS DE APOYO A LA GESTIÓN NECESARIO PARA EL FORTALECIMIENTO DE LOS PROCESOS ACADÉMICOS Y ADMINISTRATIVOS DEL INSTITUTO DE EDUCACIÓN ABIERTA Y A DISTANCIA DE LA UNIVERSIDAD DE LOS LLANOS.</t>
  </si>
  <si>
    <t>1. Contribuir en la atención adecuada a usuarios internos y externos que requieran información de la dependencia. 2. Apoyar la recepción, clasificación y archivo de correspondencia y documentación de la dependencia. 3. Apoyar el registro y control de equipos informáticos de la dependencia. 4. Apoyar el registro y control de inventario de los devolutivos de la dependencia. 5. Apoyar las reuniones de la dependencia y llevar actas. 6. Apoyar las actividades administrativas relacionadas con correspondencia, inventarios y manejo de archivos.</t>
  </si>
  <si>
    <t>G115</t>
  </si>
  <si>
    <t>0110 DE 2025</t>
  </si>
  <si>
    <t>1. Colaborar con la administración del ambiente AVA. 2. Colaborar con el desarrollo de los procesos académicos y administrativos en las diferentes modalidades (virtual, distancia, continua, hibrida) ofrecidas por la universidad a través del campus virtual Unillanos (Moodle). 3. Apoyar la construcción de documentos a incorporar en el proceso de innovación y regionalización de Unillanos. 4. Apoyar en el proceso de recopilación de información académica y administrativa, en programas de pregrado y posgrado, para la carga en el plataforma virtual y generación de material multimedia por parte del área técnica. 5. Colaborar en el diseño, desarrollo e implementación de los contenidos generados para el apoyo de los cursos a ofertar por el IDEAD. 6. Brindar apoyo en los procesos administrativos y académicos que el Instituto de Educación Abierta y a Distancia implemente.</t>
  </si>
  <si>
    <t>G116</t>
  </si>
  <si>
    <t>0111 DE 2025</t>
  </si>
  <si>
    <t>G117</t>
  </si>
  <si>
    <t>0112 DE 2025</t>
  </si>
  <si>
    <t>G118</t>
  </si>
  <si>
    <t>0113 DE 2025</t>
  </si>
  <si>
    <t>1. Prestar apoyo jurídico en la proyección de conceptos jurídicos. 2. Prestar apoyo en asesorías jurídicas cuando le sean requeridas por la Asesora Jurídica. 3. Prestar apoyo jurídico en la proyección de las respuestas a las solicitudes efectuadas por los órganos de control. 4.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Prestar apoyo jurídico en la proyección o revisión de respuestas a los derechos de petición. 6. Prestar apoyo jurídico de los procesos, trámites y particularidades institucionales en materia de contratación (resoluciones, contratos, modificaciones, prórrogas y demás solicitudes) que realice la Vicerrectoría de Recursos. 7. Prestar apoyo jurídico en la proyección o revisión de actos administrativos, documentos, informes, requerimientos y circulares, a suscribir por parte de la Universidad de los Llanos, de acuerdo a la naturaleza de los mismos y conforme a la normatividad aplicable. 8. Prestar apoyo jurídico con la proyección o revisión de respuestas a los recursos que sean interpuestos contra los actos administrativos expedidos por la Universidad de los Llanos y que se trasladen al conocimiento y competencia de la oficina Asesora Jurídica. 9.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t>
  </si>
  <si>
    <t>G119</t>
  </si>
  <si>
    <t>0114 DE 2025</t>
  </si>
  <si>
    <t>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Prestar apoyo en la orientación para la legalización de las comisiones otorgadas al personal docente y no docente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posgrado. 9. Brindar apoyo en la afiliación a ARL de Monitores y Auxiliares de Docencia.</t>
  </si>
  <si>
    <t>G120</t>
  </si>
  <si>
    <t>0115 DE 2025</t>
  </si>
  <si>
    <t>1. Apoyar las actividades de gestión archivística de la División de Servicios Administrativos, con criterio de eficiencia, eficacia y efectividad. 2. Apoyar la recepción, revisión, clasificación, radicación, distribución y control de la correspondencia interna y externa, tanto física como digital de acuerdo con las instrucciones del jefe de la Oficina de la División de Servicios Administrativos. 3. Contribuir en la proyección de informes referentes a la gestión documental, que se requieran de la División de Servicios Administrativos para las dependencias de la institución. 4. Brindar apoyo en la elaboración de informes periódicos de las actividades realizadas. 5. Apoyar las actividades en cuanto a disposiciones legales en materia de gestión documental y archivo.  6. Apoyar el proceso de verificación del correo de la División.</t>
  </si>
  <si>
    <t>G121</t>
  </si>
  <si>
    <t>0116 DE 2025</t>
  </si>
  <si>
    <t>G124</t>
  </si>
  <si>
    <t>0117 DE 2025</t>
  </si>
  <si>
    <t>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31 de enero de 2020.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proceso de gestión ante las ARL y fondos de pensiones necesarios para el reconocimiento y pago de incapacidades y el reconocimiento de pensión por invalidez o indemnización por merma laboral. 13. Apoyar en el desarrollo y gestión de las incapacidades que llegan a la División de Servicios Administrativos. 14. Apoyar las gestiones de la División en el tema de nómina, relacionado con la verificación de supervivencia de pensionados.</t>
  </si>
  <si>
    <t>G126</t>
  </si>
  <si>
    <t>0118 DE 2025</t>
  </si>
  <si>
    <t>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referente a capacitación y estímulos de los funcionarios no docentes (PIC) de la Universidad de los Llanos asignado a la División de Servicios Administrativos y brindar apoyo en la asesoría en el diligenciamiento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Coadyuvar en el desarrollo de actos administrativos y actualización de documentos en general, de acuerdo con las actividades del contrato. 15. Apoyar con el desarrollo de convocatorias de concursos que lleve a cabo la Universidad de los Llanos para cubrimiento de vacantes de cargos administrativos. 16. Prestar apoyo con el cumplimiento y desarrollo de las evaluaciones de desempeño laboral de los funcionarios de la Universidad de los Llanos. 17. Apoyo en la elaboración, diligenciamiento y seguimiento de proyectos BPUNIS para la División de Servicios Administrativos. 18. Prestar apoyo en el desarrollo de Clima Organizacional de la Universidad de los Llanos. 19. Prestar apoyo en brindar respuesta a solicitudes y requerimientos del Departamento Administrativos de la Función Pública y demás entidades del estado. 20. Apoyar la gestión documental y archivo que se generen de las actividades. 21. Contribuir en la proyección de los requerimientos y memorandos que se requieran para la suscripción, ejecución y seguimiento de los contratos que se suscriban con la universidad. 22. Contribuir en la proyección de informes que se requieran la División de Servicios Administrativos para las dependencias de la institución, entidades del estado y órganos de control. 23. Brindar apoyo en el asesoramiento a la División de Servicios Administrativos en el comité de convivencia laboral.  24. Brindar apoyo en la revisión de Estudios Previos y Certificados de necesidad para la contratación de CPS. 25. Apoyar la gestión de la división, en temas de prestaciones sociales, mesada pensional, mesada 14 y otros resultantes de las sentencias judiciales.</t>
  </si>
  <si>
    <t>G127</t>
  </si>
  <si>
    <t>0119 DE 2025</t>
  </si>
  <si>
    <t>1. Apoyar en la revisión y evaluación técnica de las propuestas precontractuales relacionadas con los proyectos que comprenden componente de infraestructura física. 2. Brindar apoyo profesional especializado en la estructuración técnica de proyectos de inversión de infraestructura física, así como la elaboración de documentos estratégicos relacionados con la infraestructura de la Universidad. 3. Brindar apoyo integral en la elaboración de presupuestos, análisis de precios, memorias, especificaciones técnicas, análisis técnico de infraestructura necesarios para los proyectos de inversión de la Universidad. 4. Contribuir en la elaboración de estudios preliminares requeridos para el proceso de contratación por la Vicerrectoría de Recursos Universitarios, enfocados en la infraestructura física de la Universidad y los proyectos de inversión. 5. Evaluar la viabilidad técnica para el apoyo a la supervisión, vigilancia y control en la ejecución de los contratos de consultoría que le sean designadas, de acuerdo con los proyectos de inversión. 6. Coadyuvar en el reporte de la información requerida de SNIES, SIRECI, Contraloría General y demás entidades que así lo requieran. 7. Brindar apoyo en el seguimiento y reportes de avance de los proyectos de inversión relacionados con infraestructura, a través de las herramientas establecidas para tal fin. 8.Revisar y aprobar en el aspecto técnico, las novedades de los contratos de consultoría (anticipos, prórrogas, suspensiones, modificaciones, liquidaciones y demás) que le sean encomendadas. 9. Tramitar de forma oportuna los requerimientos de interventores o contratistas que le sean asignados. 10. Presentar las observaciones que considere conveniente en el desarrollo de la ejecución de contratos de consultoría y convenios. 11. Elaborar los conceptos técnicos solicitados por la Universidad. 12. Brindar apoyo en la respuesta oportuna a los requerimientos institucionales, de la comunidad educativa y de los órganos de control, en materia de infraestructura física. 13. Brindar apoyo en la elaboración y actualización del Plan de mantenimiento físico y el Plan de Desarrollo de infraestructura de la Universidad. 14. Elaborar un informe del estado de las funciones administrativas, contables, legales y técnicas de los contratos de consultoría en los que haya sido designado como apoyo a supervisión cuando finalice su contrato de prestación de servicios profesionales.</t>
  </si>
  <si>
    <t>G128</t>
  </si>
  <si>
    <t>0120 DE 2025</t>
  </si>
  <si>
    <t>G129</t>
  </si>
  <si>
    <t>0121 DE 2025</t>
  </si>
  <si>
    <t>YULY PAOLA DIAZ VACCA</t>
  </si>
  <si>
    <t>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t>
  </si>
  <si>
    <t>G130</t>
  </si>
  <si>
    <t>0122 DE 2025</t>
  </si>
  <si>
    <t>G131</t>
  </si>
  <si>
    <t>0123 DE 2025</t>
  </si>
  <si>
    <t xml:space="preserve">1. Apoyar el proceso de formulación y monitoreo del Plan Anticorrupción y Atención al ciudadano (PAAC) y Mapa de Riesgos Institucional. 2. Brindar apoyo en el proceso de diligenciamiento y monitoreo del FURAG. 3. Apoyar desde su perfil, la elaboración de conceptos, respuestas a derechos de petición, PQR y solicitudes de información.  4. Apoyar la actualización de las secciones de Transparencia y Acceso a la Información, Participa en el sitio web de la Universidad. 5. Brindar apoyo a la secretaría técnica del comité institucional de gestión y desempeño. 6. Brindar apoyo en la formulación y monitoreo de la estrategia de participación ciudadana. 7. Brindar apoyo en la elaboración del boletín estadístico de la oficina de Planeación y demás información institucional. 8. Apoyar la implementación de las buenas practicas del Modelo Integrado de Planeación y Gestión (MIPG) en los componentes definidos por la Universidad. </t>
  </si>
  <si>
    <t>G132</t>
  </si>
  <si>
    <t>0124 DE 2025</t>
  </si>
  <si>
    <t>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Apoyar los procesos de formulación de proyectos de consecución de recursos mediante convocatorias internas, externas, nacionales e internacionales.</t>
  </si>
  <si>
    <t>G133</t>
  </si>
  <si>
    <t>Acta de terminación a partir del 13/06/2025</t>
  </si>
  <si>
    <t>0125 DE 2025</t>
  </si>
  <si>
    <t>JOSE DAVID OSORIO LONDOÑO</t>
  </si>
  <si>
    <t>1. Apoyar la evaluación del contexto institucional conforme a los cambios que impactan a los objetivos estratégicos y a los objetivos de los procesos en el marco del Sistema de Gestión de la Calidad. 2. Acompañar la mejora continua de los procesos del Sistema de Gestión de la Calidad. 3. Apoyar la implementación de herramientas que permitan hacer seguimiento y medición a los procesos. 4.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5. Apoyar la ejecución del programa anual de auditorías internas. 6. Apoyar la elaboración y presentación de informes de revisión por la alta dirección del Sistema de Gestión de la Calidad. 7. Apoyar la reestructuración y articulación del Sistema de Gestión de la Calidad. 8. Apoyar en la Planeación y ejecución de las actividades de sensibilización sobre el Sistema de Gestión de Calidad de la Universidad.</t>
  </si>
  <si>
    <t>G134</t>
  </si>
  <si>
    <t>0126 DE 2025</t>
  </si>
  <si>
    <t>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4. Apoyar las actividades relacionadas con la actualización y administración del micro sitio web del SIG. 5. Apoyar la planeación y ejecución del programa anual de auditorías internas. 6. Apoyar la elaboración de los informes requeridos por las unidades Académico - administrativas y entes externos que así lo requieran. 7. Apoyar la reestructuración y articulación del Sistema de Gestión de la Calidad. 8. Apoyar la planeación y ejecución de las actividades de sensibilización sobre el Sistema de Gestión de Calidad de la Universidad.</t>
  </si>
  <si>
    <t>G135</t>
  </si>
  <si>
    <t>0127 DE 2025</t>
  </si>
  <si>
    <t>1. Brindar apoyo en la mejora continua de los procesos del sistema de gestión de la calidad, mediante el monitoreo de las herramientas de gestión implementadas. 2.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3. Apoyar la elaboración de informes del Sistema de Gestión de la Calidad. 4. Apoyar las actividades relacionadas con la racionalización de trámites, en el marco del Plan Anticorrupción y Atención al Ciudadano y en concordancia con la plataforma SUIT. 5. Apoyar la ejecución del programa anual de auditorías internas. 6. Apoyar el monitoreo de los riesgos de gestión, indicadores de gestión, salidas no conformes y planes de mejoramiento, producto de la implementación del Sistema de Gestión de la Calidad. 7. Apoyar la planeación y ejecución de las actividades de sensibilización sobre el Sistema de Gestión de Calidad de la Universidad.</t>
  </si>
  <si>
    <t>G136</t>
  </si>
  <si>
    <t>0128 DE 2025</t>
  </si>
  <si>
    <t>G137</t>
  </si>
  <si>
    <t>0129 DE 2025</t>
  </si>
  <si>
    <t>JAIRA MICHELE TOVAR ESPINEL</t>
  </si>
  <si>
    <t>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asesora de Planeación. 6. Apoyar en el proceso de actualización de tarifas de servicios ofrecidos por la Universidad de los Llanos. 7. Coadyuvar en la elaboración de las proyecciones financieras de los programas académicos. 8. Apoyar la elaboración de los análisis estadísticos de la información reportada en el boletín de la oficina asesora de Planeación y demás información institucional.</t>
  </si>
  <si>
    <t>G139</t>
  </si>
  <si>
    <t>0130 DE 2025</t>
  </si>
  <si>
    <t xml:space="preserve">PRESTACIÓN DE SERVICIOS PROFESIONALES NECESARIO PARA EL DESARROLLO DEL PROYECTO FICHA BPUNI PLAN 01 2110 2024 “FORTALECIMIENTO DEL SISTEMA DE GESTIÓN AMBIENTAL EN LA UNIVERSIDAD DE LOS LLANOS: COMPROMISO CON LA SOSTENIBILIDAD Y LA OPTIMIZACIÓN DE RECURSOS - ACTUALIZACIÓN I” </t>
  </si>
  <si>
    <t>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siembra de árboles en la institución.</t>
  </si>
  <si>
    <t>G140</t>
  </si>
  <si>
    <t>0131 DE 2025</t>
  </si>
  <si>
    <t>1. Apoyar la implementación del Sistema de Gestión Ambiental bajo los requisitos establecidos en la Norma ISO 14001:2015. 2. Apoyar el seguimiento y evaluación del PIGA de la Universidad de los Llanos. 3. Apoyar el seguimiento, cumplimiento de las normas ambientales y los expedientes de la Universidad de los Llanos con la Autoridad Ambiental. 4. Apoyar en la identificación de las necesidades para el desarrollo de la gestión ambiental en la Institución. 5. Apoyar en la consolidación del informe a la alta dirección del desarrollo de la gestión ambiental. 6. Apoyo a la supervisión de ejecución de contratos en materia ambiental de acuerdo a su perfil. 7. Apoyar en el seguimiento, actualización o estructuración de los proyectos de inversión asociados al Sistema de Gestión Ambiental. 8. Apoyar en el acompañamiento de las visitas de control de la autoridad ambiental y demás visitas técnicas realizadas a la Entidad. 9. Apoyar el desarrollo de auditorías internas en los sistemas de gestión. 10. Apoyar la identificación de los riesgos y oportunidades del SGA. 11. Apoyar la revisión y el seguimiento a los planes de manejo ambiental presentados por los contratistas, en el marco de la ejecución de contratos de obra.</t>
  </si>
  <si>
    <t>G141</t>
  </si>
  <si>
    <t>0132 DE 2025</t>
  </si>
  <si>
    <t>1. Colaborar en la planificación, organización, operación y desarrollo de procesos de soldadura, incluyendo preparación de superficies y maquinaria. 2. Coadyuvar en el mantenimiento del sistema hidrosanitario según el Plan de Mantenimiento y participar en la instalación y sustitución accesorios o elementos según sea necesario. 3. Brindar apoyo en la limpieza y reparación de cubiertas y techos, así como prestar apoyo en trabajos en alturas y podas según sea necesario. 4. Contribuir al servicio de limpieza de senderos y participar activamente en la limpieza de zanjas para mantener un entorno seguro y ordenado en el campus. 5. Cooperar en pintar y revestir superficies con diversas herramientas y en la reparación de paredes, pisos, techos, aceras y cañerías para mantener la infraestructura en óptimas condiciones de los distintos campus. 6. Coadyuvar en el lavado de tanques aéreos y subterráneos, asegurando la calidad y salubridad del agua almacenada para el adecuado funcionamiento de las instalaciones.</t>
  </si>
  <si>
    <t>G143</t>
  </si>
  <si>
    <t>0133 DE 2025</t>
  </si>
  <si>
    <t>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Brindar apoyo en el mantenimiento de la cancha de fútbol (podar con el tractor).</t>
  </si>
  <si>
    <t>G145</t>
  </si>
  <si>
    <t>0134 DE 2025</t>
  </si>
  <si>
    <t>1. Contribuir en el mantenimiento preventivo y correctivo de la infraestructura de la Universidad de los Llanos, conforme a los procedimientos de calidad establecidos para desarrollar la actividad. 2. Contribuir en la recolección y disposición final de los residuos generados en la Universidad de los Llanos. 3. Colaborar en la organización, limpieza y mantenimiento ordenado de la bodega y de los materiales que allí se encuentran. 4. Colaborar en el alistamiento del terreno, herramientas y andamios requeridos para la ejecución de los diversos mantenimientos de la infraestructura de la Universidad de los Llanos. 5. Participar en actividades que impliquen trabajo en alturas, cumpliendo con las normas de seguridad establecidas.  6. Apoyar en las labores de limpieza, lavado y recolección de residuos generados en el Laboratorio de Necropsia.</t>
  </si>
  <si>
    <t>G146</t>
  </si>
  <si>
    <t>0135 DE 2025</t>
  </si>
  <si>
    <t>1. Prestar apoyo a las transferencias documentales, realizar su revisión y colaborar con la clasificación, foliación y ordenación de expedientes del archivo de Servicios Generales. 2. Coadyuvar en actividades de programación de prácticas extramuros. 3. Apoyar en él envió de la relación de horas extras laboradas por los funcionarios de servicios generales. 4. Contribuir en la construcción y mantenimiento de las hojas de vida de los vehículos pertenecientes al parque automotor de la Universidad. 5. Apoyar en la recepción de las solicitudes de información allegadas a servicios generales y comunicarlas al supervisor.</t>
  </si>
  <si>
    <t>G147</t>
  </si>
  <si>
    <t>0136 DE 2025</t>
  </si>
  <si>
    <t>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Contribuir en el mantenimiento preventivo y correctivo de la infraestructura de la Universidad de los Llanos, conforme a los procedimientos de calidad establecidos para desarrollar la actividad. 3. Contribuir en la recolección y disposición final de los diferentes residuos generados en la Universidad de los Llanos. 4. Contribuir en el cumplimiento de los protocolos y procedimientos de seguridad y salud en el trabajo para la ejecución de las actividades asignadas. 5. Prestar apoyo en trabajos en Alturas.</t>
  </si>
  <si>
    <t>G148</t>
  </si>
  <si>
    <t>0137 DE 2025</t>
  </si>
  <si>
    <t>1. Contribuir con el servicio de limpieza de senderos. 2. Participar en las limpiezas de las zanjas. 3. Brindar apoyo en la limpieza y reparación de cubiertas y techos, así como prestar apoyo en trabajos en alturas y podas según sea necesario. 4. Cooperar en pintar paredes, pisos, techos, aceras para mantener la infraestructura en óptimas condiciones de los distintos campus. 5. Coadyuvar en el lavado de tanques aéreos y subterráneos. 6. Coadyuvar en el cargue y descargue de bienes y materiales según programación del Área de Servicios Generales.</t>
  </si>
  <si>
    <t>G149</t>
  </si>
  <si>
    <t>0138 DE 2025</t>
  </si>
  <si>
    <t>1. Colaborar en el cumplimiento del cronograma del Plan de Mantenimiento de Infraestructura física en las diferentes zonas, desarrollando actividades como de limpieza de senderos, zanjas y arreglo de jardines ubicado en la Universidad de los Llanos. 2. Colaborar con la poda de árboles (utilizando motosierra y maquina podadora de alturas). 3. Apoyar la ejecución y desarrollo de las actividades como mantenimiento de Jardines y Zonas verdes (utilizando la guadaña); en las diferentes sedes de la Universidad de los Llanos. 4. Prestar apoyo en trabajos en Alturas.</t>
  </si>
  <si>
    <t>G150</t>
  </si>
  <si>
    <t>0139 DE 2025</t>
  </si>
  <si>
    <t>OMAR YESID LEIVANO GARAVITO</t>
  </si>
  <si>
    <t>1. Colaborar en la inspección y cumplimiento del mantenimiento preventivo y correctivo de las redes de baja y media tensión ubicadas en la Universidad de los Llanos. 2. Contribuir en el buen uso y cuidado de las herramientas y equipos destinados al desarrollo de las actividades de mantenimiento eléctrico en la Universidad de los Llanos. 3. Prestar apoyo en trabajos en Alturas</t>
  </si>
  <si>
    <t>G151</t>
  </si>
  <si>
    <t>0140 DE 2025</t>
  </si>
  <si>
    <t>G153</t>
  </si>
  <si>
    <t>0141 DE 2025</t>
  </si>
  <si>
    <t>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t>
  </si>
  <si>
    <t>G70</t>
  </si>
  <si>
    <t>0142 DE 2025</t>
  </si>
  <si>
    <t>1. Coadyuvar en el mantenimiento del sistema hidrosanitario según el Plan de Mantenimiento y participar en la instalación y sustitución accesorios o elementos según sea necesario. 2. Brindar apoyo en la limpieza y reparación de cubiertas y techos, así como prestar apoyo en trabajos en alturas y podas según sea necesario. 3. Contribuir al servicio de limpieza de senderos y participar activamente en la limpieza de zanjas para mantener un entorno seguro y ordenado en el campus. 4. Cooperar en pintar y revestir superficies con diversas herramientas y en la reparación de paredes, pisos, techos, aceras y cañerías para mantener la infraestructura en óptimas condiciones de los distintos campus. 5. Coadyuvar en el lavado de tanques aéreos y subterráneos, asegurando la calidad y salubridad del agua almacenada para el adecuado funcionamiento de las instalaciones.</t>
  </si>
  <si>
    <t>G71</t>
  </si>
  <si>
    <t>0143 DE 2025</t>
  </si>
  <si>
    <t>G73</t>
  </si>
  <si>
    <t>0144 DE 2025</t>
  </si>
  <si>
    <t>1. Colaborar con el proceso mensual de cierre de bancos y sus ajustes de tesorería.  2. Brindar apoyo en la identificación y revisión de Ingresos y sus terceros para proceso de depuración a través de la plataforma SIAU y su posterior facturación electrónica. 3. Apoyar en la identificación de los ingresos que se encuentran facturados en SICOF, teniendo como referencia la cuenta 13 (cuentas por pagar) para el respectivo cruce y su contabilización.  4. Contribuir en la depuración de facturas que están pendientes por cruzar en SICOF, para su contabilización y respectivo cargue en INTERFACE y Manualmente.  5. Brindar apoyo en revisar, identificar, depurar y consolidar el informe de matrículas pregrados para su correspondiente facturación.  6. Apoyar en la búsqueda de los soportes bancarios para la elaboración de las conciliaciones bancarias.  7. Brindar apoyo en la consolidación de los reportes en SICOF, para la construcción y validación de la información de los reportes mensuales denominado Cadena Presupuestal -Reporte de Gastos-, presentado a la Contraloría General de la Nación -APPUI.  8. Apoyar en la revisión de actos administrativos y saldos a favor de estudiantes en proceso de devolución.  9. Colaborar en la elaboración de comprobantes de egreso de los giros empresariales conforme a las resoluciones de devolución. 10.  Apoyar a la Tesorería en la elaboración de informes y demás requerimientos emanados por los diferentes entes de control y dependencias de la Universidad.</t>
  </si>
  <si>
    <t>G154</t>
  </si>
  <si>
    <t>0145 DE 2025</t>
  </si>
  <si>
    <t>G155</t>
  </si>
  <si>
    <t>0146 DE 2025</t>
  </si>
  <si>
    <t>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Promover la oportuna comunicación entre la Vicerrectoría Académica, Consejo Académico, Consejos de Facultad y unidades académicas, con miras a garantizar el normal desarrollo de la convocatoria en el marco de la normativa institucional. 11. Apoyar el trámite de avances relacionados con proyectos de investigación y proyección social. 12. Apoyar la respuesta a solicitudes de permisos académicos. 13. Apoyar la proyección de respuestas a derechos de petición y/o solicitudes de entes externos. 14. Apoyo en la revisión de los soportes previstos en la etapa pre contractual, para la contratación de servicios del personal de Apoyó. 15. Apoyo en la revisión a los informes de ejecución de los contratos de prestación de servicios del personal de Apoyó adscrito a la Vicerrectoría Académica, y demás soportes, como requisito para el pago honorarios mensuales. 16. Apoyo en la consolidación de informes de seguimiento a la ejecución de contratos de prestación de servicios, bajo la supervisión de la Vicerrectoría Académica.</t>
  </si>
  <si>
    <t>G156</t>
  </si>
  <si>
    <t>0147 DE 2025</t>
  </si>
  <si>
    <t>1. Cooperar en el cargue y seguimiento de la documentación emitida en los procesos contractuales de la Vicerrectoría de Recursos Universitarios (Drive, micrositio contratación unillanos, entre otros). 2. Coadyuvar en la recopilación de información necesaria para la elaboración de informes y/o respuestas a solicitudes internas o externas asignadas a la Vicerrectoría de Recursos Universitarios. 3. Apoyar en la recopilación de información para las distintas auditorías internas o externas asignadas a la Vicerrectoría de Recursos Universitarios. 4. Colaborar en las actividades de revisión, foliación, organización general de los expedientes, cambio de carpetas, rotulación para el archivo, cierre final del expediente e inventario documental conforme a los procedimientos de gestión de archivo de la Universidad de los Llanos.</t>
  </si>
  <si>
    <t>G157</t>
  </si>
  <si>
    <t>0148 DE 2025</t>
  </si>
  <si>
    <t>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Colaborar en la gestión de las solicitudes relacionadas con los distintos siniestros que ocurran en la Universidad de los Llanos, en cumplimiento de la normatividad vigente de la entidad. 5. Apoyar en la gestión y trámite del pago de los seguros estudiantiles de la Universidad de los Llanos. 6. Apoyar en la revisión de minutas y demás documentos necesarios para el proceso de contratación de docentes por hora cátedra.</t>
  </si>
  <si>
    <t>G158</t>
  </si>
  <si>
    <t>0149 DE 2025</t>
  </si>
  <si>
    <t>1. Apoyar con la proyección, revisión y trámite de los pagos correspondientes a los contratos a cargo de la Vicerrectoría de Recursos Universitarios. 2. Colaborar en el cargue, gestión y seguimiento de la documentación generada en los procesos contractuales de la Vicerrectoría de Recursos Universitarios, utilizando plataformas como SECOP, SICOF, Drive, el micrositio de contratación de Unillanos, entre otras.</t>
  </si>
  <si>
    <t>G159</t>
  </si>
  <si>
    <t>0150 DE 2025</t>
  </si>
  <si>
    <t>CAMILO ANDRES LOAIZA GARCIA</t>
  </si>
  <si>
    <t>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Apoyar las diferentes etapas de los procesos contractuales de Recursos provenientes de Regalías a cargo de la Vicerrectoría de Recursos Universitarios, conforme a la normatividad vigente de la Universidad de los Llanos.</t>
  </si>
  <si>
    <t>G160</t>
  </si>
  <si>
    <t>0151 DE 2025</t>
  </si>
  <si>
    <t>1. Contribuir en la proyección, revisión y trámite de las diferentes etapas de los procesos de la modalidad de contratación directa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Colaborar en la revisión y elaboración de la documentación necesaria para los procesos de comisiones de estudio de la Universidad de los Llanos.</t>
  </si>
  <si>
    <t>G161</t>
  </si>
  <si>
    <t>0152 DE 2025</t>
  </si>
  <si>
    <t>KAREN STEPHANY VERGARA MELO</t>
  </si>
  <si>
    <t>PRESTACIÓN DE SERVICIOS DE APOYO A LA GESTIÓN NECESARIO PARA FORTALECER LOS PROCEDIMIENTOS DEL SISTEMA FINANCIERO (SICOF) EN LA VICERRECTORÍA DE RECURSOS UNIVERSITARIOS DE LA UNIVERSIDAD DE LOS LLANOS.</t>
  </si>
  <si>
    <t>1. Brindar apoyo contable para el trámite, revisión y proyección de los diferentes pagos a cargo de la Vicerrectoría de Recursos Universitarios, utilizando el sistema de información financiera SICOF y los procedimientos vigentes. 2. Cooperar con el diligenciamiento del informe SIRECI a cargo de la Vicerrectoría de Recursos Universitarios. 3. Brindar apoyo en el cargue de órdenes de pago en la herramienta de control de contratos para las auditorías internas o externas, asignadas a la Vicerrectoría de Recursos Universitarios.</t>
  </si>
  <si>
    <t>G162</t>
  </si>
  <si>
    <t>0153 DE 2025</t>
  </si>
  <si>
    <t>1. Contribuir en los procesos académico-administrativos de los programas ofertados en el campus Boquemonte de acuerdo a los procedimientos establecidos por la Universidad. 2. Apoyar en la verificación de la asistencia en los procesos de docencia de los programas ofertados en el campus Boquemonte (Control de Asistencia a Clase). 3. Colaborar en la recepción, custodia y entrega de los formatos FODOC23 del programa de administración de empresas ofertado en el campus Boquemonte. 4. Prestar apoyo en la atención a la comunicad universitaria (estudiantes y docentes). 5. Apoyar las actividades encaminadas a la conservación, sostenimiento, mantenimiento y operación de las instalaciones físicas del campus Boquemonte. 6. Apoyar la custodia y gestión del inventario físico y documental del campus Boquemonte.</t>
  </si>
  <si>
    <t>G163</t>
  </si>
  <si>
    <t>0154 DE 2025</t>
  </si>
  <si>
    <t>1. Colaborar en las actividades de revisión, foliación, organización general de los expedientes, cambio de carpetas y rotulación para el archivo de la Vicerrectoría de Recursos Universitarios, conforme a los procedimientos de gestión de archivo de la Universidad de los Llanos. 2. Cooperar en la actualización de la tabla documental de cada uno de los expedientes contractuales, de conformidad con la normatividad vigente.</t>
  </si>
  <si>
    <t>G164</t>
  </si>
  <si>
    <t>0155 DE 2025</t>
  </si>
  <si>
    <t>1. Apoyar con la proyección, revisión y trámite de los pagos correspondientes a los contratos a cargo de la Vicerrectoría de Recursos Universitarios. 2. Colaborar en el cargue, gestión y seguimiento de la documentación generada en los procesos contractuales de la Vicerrectoría de Recursos Universitarios, utilizando plataformas como SECOP, SICOF, Drive, el micrositio de contratación de Unillanos, entre otras. 3. Coadyuvar en la proyección de informes o solicitudes internas o externas asignadas a la Vicerrectoría de Recursos Universitarios. 4. Colaborar en las auditorías internas y externas asignadas a la Vicerrectoría de Recursos Universitarios de los procesos de gestión de bienes y servicios.</t>
  </si>
  <si>
    <t>G166</t>
  </si>
  <si>
    <t>0156 DE 2025</t>
  </si>
  <si>
    <t>1. Contribuir en la gestión de los contratos de prestación de servicios profesionales y de apoyo a la gestión a cargo de la Vicerrectoría de Recursos Universitarios. 2. Apoyar con la revisión, cargue y trámite de la documentación relacionada con la supervisión a los contratos de prestación de servicios profesionales y de apoyo a la gestión a cargo de la Vicerrectoría de Recursos Universitarios. 3. Contribuir en el seguimiento al correcto diligenciamiento de la herramienta de control, análisis y planeación de las actividades asignadas a la Vicerrectoría de Recursos Universitarios.</t>
  </si>
  <si>
    <t>G167</t>
  </si>
  <si>
    <t>0157 DE 2025</t>
  </si>
  <si>
    <t>G168</t>
  </si>
  <si>
    <t>0158 DE 2025</t>
  </si>
  <si>
    <t xml:space="preserve">PRESTACIÓN DE SERVICIOS PROFESIONALES NECESARIO PARA EL DESARROLLO DEL PROYECTO FICHA BPUNI VIAC 05 0310 2024 “FORTALECIMIENTO DE LOS PROCESOS DE ASEGURAMIENTO DE LA CALIDAD ACADÉMICA DE LA UNIVERSIDAD DE LOS LLANOS” </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</si>
  <si>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en la elaboración y seguimiento del proyecto de inversión de la Secretaría Técnica de Acreditación.</t>
  </si>
  <si>
    <t>G169</t>
  </si>
  <si>
    <t>0159 DE 2025</t>
  </si>
  <si>
    <t>1. Coadyuvar en la asesoría para la construcción y actualización de Documentos de Condiciones de Calidad o el que haga sus veces y en el desarrollo de los trámites asociados a Registro Calificado de Programas académicos y de la Institución.  2. Apoyar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Brindar apoyo en la asesoría al equipo de trabajo de la Secretaría Técnica de Acreditación en los procesos de aseguramiento de la calidad.</t>
  </si>
  <si>
    <t>G170</t>
  </si>
  <si>
    <t>0160 DE 2025</t>
  </si>
  <si>
    <t xml:space="preserve">NATALIA DEL PILAR  LEON ROLDAN </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</si>
  <si>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Asesorar al equipo de la Secretaría Técnica de Acreditación en temas inherentes a la normatividad interna y externa sobre los procesos de aseguramiento de la calidad académica.</t>
  </si>
  <si>
    <t>G171</t>
  </si>
  <si>
    <t>0161 DE 2025</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</si>
  <si>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revision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trámite para acreditar internacionalmente a los programas académicos de la Institución.</t>
  </si>
  <si>
    <t>G172</t>
  </si>
  <si>
    <t>0162 DE 2025</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</si>
  <si>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t>
  </si>
  <si>
    <t>G173</t>
  </si>
  <si>
    <t>0163 DE 2025</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</si>
  <si>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t>
  </si>
  <si>
    <t>G174</t>
  </si>
  <si>
    <t>0164 DE 2025</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</si>
  <si>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Apoyo en la construcción y revisión de documentos para la radicación de condiciones Institucionales de los diferentes lugares de desarrollo.</t>
  </si>
  <si>
    <t>G175</t>
  </si>
  <si>
    <t>0165 DE 2025</t>
  </si>
  <si>
    <t>KATHERINE TATIANA PEREZ CASTAÑEDA</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</si>
  <si>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las actividades de gestión de las pruebas Saber Pro y Saber TyT, y realizar los informes de seguimiento con los análisis de los resultados.</t>
  </si>
  <si>
    <t>G177</t>
  </si>
  <si>
    <t>0166 DE 2025</t>
  </si>
  <si>
    <t>PRESTACIÓN DE SERVICIOS PROFESIONALES NECESARIO PARA EL DESARROLLO DE LOS DIFERENTES PROCESOS DE ACREDITACIÓN DEL PROYECTO FICHA BPUNI BU 01 2510 2024 “IMPLEMENTACIÓN DEL MODELO DE BIENESTAR A TRAVÉS DE ESTRATEGIAS QUE BENEFICIEN A LA COMUNIDAD DE LA UNIVERSIDAD DE LOS LLANOS”</t>
  </si>
  <si>
    <t>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Contribuir en masificar la divulgación y visualización de los servicios de Bienestar. 8. Apoyar la formulación y seguimiento de los diferentes planes de acción y Planes de Mejoramiento de la División de Bienestar Universitario. 9.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11. Brindar apoyo a la jefatura de Bienestar en los eventos institucionales que se realicen y sean liderados o apoyados por la Dirección de Bienestar Institucional.</t>
  </si>
  <si>
    <t>G178</t>
  </si>
  <si>
    <t>0167 DE 2025</t>
  </si>
  <si>
    <t>PRESTACIÓN DE SERVICIOS PROFESIONALES NECESARIO PARA EL DESARROLLO DE LOS DIFERENTES PROCESOS DE SISTEMAS INFORMÁTICOS EN EL PROGRAMA DE RETENCIÓN ESTUDIANTIL UNILLANISTA DEL PROYECTO FICHA BPUNI BU 01 2510 2024 “IMPLEMENTACIÓN DEL MODELO DE BIENESTAR A TRAVÉS DE ESTRATEGIAS QUE BENEFICIEN A LA COMUNIDAD DE LA UNIVERSIDAD DE LOS LLANOS”</t>
  </si>
  <si>
    <t>1. Apoyar a la jefatura de Bienestar en la consolidación, administración y generación de reportes estadísticos de participación y cobertura de la comunidad universitaria en los programas/servicios/actividades de Bienestar Institucional Universitario. 2. Apoyar  la implementación,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del Área de Desarrollo Humano y Permanencia (SIG, PDI, PAI,  planes de mejoramiento, procesos acreditación). 6. Apoyar a la jefatura de Bienestar Institucional en la elaboración de informes que permitan responder los procesos de autoevaluación con fines de acreditación de calidad y registro calificado de los programas académicos. 7. Coadyuvar en la planeación y ejecución de la estrategia de “Comunicación y Socialización”, siendo participe activo en la promoción y divulgación de las diversas estrategias del Área de Desarrollo Humano y Permanencia, de forma tanto escrita (presentación de informes, notas, boletines, entre otros) como en las reuniones o eventos donde el Área de Desarrollo Humano y Permanencia participe. 8. Brindar apoyo en el aporte de información correspondiente al sistema integrado de gestión de calidad SIG. 9. Brindar apoyo logístico en la Jornada de Primer Encuentro con la U al Inicio de cada periodo académico. 10. Brindar apoyo a la jefatura de Bienestar en los eventos institucionales que se realicen y sean liderados o apoyados por la Dirección de Bienestar Institucional.</t>
  </si>
  <si>
    <t>G179</t>
  </si>
  <si>
    <t>0168 DE 2025</t>
  </si>
  <si>
    <t>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4. Contribuir en masificar la divulgación y visualización de los servicios de Bienestar. 5. Apoyar la formulación y seguimiento de los diferentes planes de acción y Planes de Mejoramiento de la División de Bienestar Universitario. 6. Brindar apoyo a la jefatura de Bienestar en los eventos institucionales que se realicen y sean liderados o apoyados por la Dirección de Bienestar Institucional. 7. Apoyar con el seguimiento de la ejecución financiera de las fichas BPUNI a cargo de la División de Bienestar Institucional.</t>
  </si>
  <si>
    <t>G180</t>
  </si>
  <si>
    <t>0169 DE 2025</t>
  </si>
  <si>
    <t>PRESTACIÓN DE SERVICIOS PROFESIONALES NECESARIO PARA EL DESARROLLO DE LOS DIFERENTES PROCESOS DE SISTEMAS INFORMÁTICOS DE LA DIVISIÓN DE BIENESTAR UNIVERSITARIO CON CARGO AL PROYECTO FICHA BPUNI BU 01 2510 2024 “IMPLEMENTACIÓN DEL MODELO DE BIENESTAR A TRAVÉS DE ESTRATEGIAS QUE BENEFICIEN A LA COMUNIDAD DE LA UNIVERSIDAD DE LOS LLANOS”</t>
  </si>
  <si>
    <t>1. Contribuir con la realización de proyectos de desarrollo tecnológico mediante la implementación de sistemas informáticos. 2. Apoyar el seguimiento y monitoreo eficiente de los sistemas de información de la División de Bienestar Universitario. 3. Brindar asistencia técnica y capacitación de los desarrollos tecnológicos implantados por la División de Bienestar Universitario. 4. Aportar información necesaria para la elaboración de informes relacionados con la ejecución de los proyectos y actividades de la División de Bienestar Universitario. 5. Apoyar con información del sistema de alertas tempranas las actividades de consejería. 6. Apoyar la planeación y ejecución de la estrategia de “Comunicación y Socialización”, siendo participe activo en la promoción y divulgación de las diversas estrategias de la División de Bienestar Universitario, de forma tanto escrita (presentación de informes, notas, boletines, entre otros) como en las reuniones o eventos donde la División participe. 7. Aportar información correspondiente al sistema integrado de gestión de calidad SIG. 8. Brindar apoyo a la jefatura de Bienestar en los eventos institucionales que se realicen y sean liderados o apoyados por la División de Bienestar Universitario. 9. Apoyar a la jefatura de Bienestar Institucional en la elaboración de informes que permitan responder los procesos de autoevaluación con fines de acreditación de calidad y registro calificado de los programas académicos.</t>
  </si>
  <si>
    <t>G181</t>
  </si>
  <si>
    <t>0170 DE 2025</t>
  </si>
  <si>
    <t>PRESTACIÓN DE SERVICIOS PROFESIONALES NECESARIO PARA EL DESARROLLO DE LOS DIFERENTES PROCESOS DE CONVIVENCIA INSTITUCIONAL E INTRAFAMILIAR DEL PROYECTO FICHA BPUNI BU 01 2510 2024 “IMPLEMENTACIÓN DEL MODELO DE BIENESTAR A TRAVÉS DE ESTRATEGIAS QUE BENEFICIEN A LA COMUNIDAD DE LA UNIVERSIDAD DE LOS LLANOS”</t>
  </si>
  <si>
    <t>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 7. Apoyar a la jefatura de Bienestar Institucional en la elaboración de informes que permitan responder los procesos de autoevaluación con fines de acreditación de calidad y registro calificado de los programas académicos.</t>
  </si>
  <si>
    <t>G182</t>
  </si>
  <si>
    <t>0171 DE 2025</t>
  </si>
  <si>
    <t>PRESTACIÓN DE SERVICIOS PROFESIONALES NECESARIO PARA EL DESARROLLO DEL PROYECTO FICHA BPUNI BU 01 2510 2024 “IMPLEMENTACIÓN DEL MODELO DE BIENESTAR A TRAVÉS DE ESTRATEGIAS QUE BENEFICIEN A LA COMUNIDAD DE LA UNIVERSIDAD DE LOS LLANOS”</t>
  </si>
  <si>
    <t>1. Contribuir en la construcción de estrategias de comunicación para la divulgación del área de Bienestar Institucional. 2. Prestar apoyo en el diseño y producción de contenidos en formato de audio y a fines para medios internos y externos del área de Bienestar Institucional. 3. Prestar apoyo en la redacción de notas informativas, que sean resultado de las actividades del área de Bienestar Institucional. 4. Colaborar con el acompañamiento y cubrimiento de los diferentes eventos del área de Bienestar Institucional de la Universidad de los Llanos. 5. Prestar apoyo en el protocolo de eventos institucionales a través de redes sociales, de acuerdo a requerimientos y disponibilidad. 6. Prestar apoyo en el manejo y publicación en la página web de la institución micrositio (Bienestar Institucional). 7. Prestar apoyo en la planificación, redacción, edición y difusión del boletín ‘El Unillanista’. 8. Brindar apoyo en la creación de material audiovisual (reels, historias y storytelling) de los eventos desarrollados por el área de Bienestar Institucional con el fin de dinamizar las interacciones en las redes sociales. 9. ⁠prestar apoyo en la elaboración de informes de la División de Bienestar Institucional Universitario. 10. Brindar apoyo a la jefatura de Bienestar en los eventos institucionales que se realicen y sean liderados o apoyados por la Dirección de Bienestar Institucional.</t>
  </si>
  <si>
    <t>G183</t>
  </si>
  <si>
    <t>0172 DE 2025</t>
  </si>
  <si>
    <t>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t>
  </si>
  <si>
    <t>1.  Contribuir con el levantamiento e identificación de los requisitos necesarios para la realización y programación de módulos sobre: Proceso de Inscripciones y Matricula Online, Recibo de Matriculas/Certificados en línea, seguimiento al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3. Coadyuvar en los procesos tecnológicos que permitan garantizar el buen funcionamiento y sostenibilidad constante y tecnológica en los siguientes procesos: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4. Colaborar en el desarrollo de programación e interfaz, manejo de servidor (es), hosting, seguridad, portabilidad y las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la oficina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 11. Contribuir con los procesos de calidad y planes de mejora.</t>
  </si>
  <si>
    <t>G184</t>
  </si>
  <si>
    <t>0173 DE 2025</t>
  </si>
  <si>
    <t>G185</t>
  </si>
  <si>
    <t>0174 DE 2025</t>
  </si>
  <si>
    <t>PRESTACIÓN DE SERVICIOS PROFESIONALES NECESARIO PARA EL DESARROLLO DEL PROYECTO FICHA BPUNI FCHE 02 1710 2024 “APRENDIZAJE SIGNIFICATIVO EN UNA SEGUNDA LENGUA EN ESTUDIANTES DEL PLAN DE BILINGÜISMO DE LA UNIVERSIDAD DE LOS LLANOS MEDIANTE EL DESARROLLO DE ESTRATEGIAS COMUNICATIVAS”</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</si>
  <si>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Brindar apoyo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Coadyuvar en la verificación del cumplimiento de los docentes del Plan Bull orientado por la Universidad. 6. Apoyar en el seguimiento al proceso de formación de la evolución en el nivel de inglés de los estudiantes de los diferentes programas según resultados de las pruebas Saber Pro. 7. Contribuir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Brindar apoyo en el proceso de evaluación docente orientada por la Universidad para el Centro de Idiomas. 10.  Apoyar en la realización de la trazabilidad académica de los estudiantes del Plan Bull, de acuerdo con las inscripciones enviadas por los programas. 11. Brindar apoyo en la respuesta a la correspondencia allegada al Centro de Idiomas. 12. Apoyar en el proceso y verificación de los auxiliares y monitores como apoyo en los procesos académicos del plan de Bilingüismo. 13. Contribuir con los procesos de calidad y planes de mejora. 14. Coadyuvar en el proceso de trazabilidad de los estudiantes Bull. 15. Apoyar a la coordinación académica en los diferentes procesos y requerimientos del plan de bilinguismo.</t>
  </si>
  <si>
    <t>G186</t>
  </si>
  <si>
    <t>0175 DE 2025</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</si>
  <si>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Brindar apoyo a los docentes en los módulos asignados en los tiempos y espacios establecidos, en pro del cumplimiento del calendario académico aprobado. 4. Apoyar en la entrega a los docentes Bull los formatos de uso interno e institucional para su quehacer académico, además material didáctico necesario dentro del ambiente de aprendizaje. 5. Coadyuvar en la verificación del cumplimiento de los docentes del Plan Bull orientado por la Universidad. 6. Apoyar el seguimiento al proceso de formación de la evolución en el nivel de inglés de los estudiantes de los diferentes programas según resultados de las pruebas Saber Pro. 7. Apoyar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Apoyar el proceso de evaluación docente orientada por la Universidad para el Centro de Idiomas. 10.  Apoyar en la realización de la trazabilidad académica de los estudiantes del Plan Bull, de acuerdo con las inscripciones enviadas por los programas. 11. Apoyar en dar respuesta a la correspondencia allegada al Centro de Idiomas. 12. Apoyar en el proceso y verificación de los auxiliares y monitores como apoyo en los procesos académicos del plan de Bilingüismo. 13. Contribuir con los procesos de calidad y planes de mejora. 14. Apoyo al proceso de trazabilidad de los estudiantes Bull. 15. Apoyar a la coordinación académica en los diferentes procesos y requerimientos del plan de bilinguismo.</t>
  </si>
  <si>
    <t>G188</t>
  </si>
  <si>
    <t xml:space="preserve">Acta modificatoria </t>
  </si>
  <si>
    <t>0176 DE 2025</t>
  </si>
  <si>
    <t>DUMAR ALCIDES PARRA FANDIÑO</t>
  </si>
  <si>
    <t>PRESTACIÓN DE SERVICIOS PROFESIONALES NECESARIO PARA EL DESARROLLO DEL PROYECTO FICHA BPUNI VIARE 09 1510 2024 “CONSOLIDACIÓN DE LA IDENTIDAD INSTITUCIONAL HACIA LA TRASCENDENCIA ACADÉMICA Y LA INNOVACIÓN SOCIAL EN LA UNIVERSIDAD DE LOS LLANOS”</t>
  </si>
  <si>
    <t>G189</t>
  </si>
  <si>
    <t>0177 DE 2025</t>
  </si>
  <si>
    <t>G190</t>
  </si>
  <si>
    <t>0178 DE 2025</t>
  </si>
  <si>
    <t xml:space="preserve">1. Contribuir en la coordinación las diferentes acciones para el buen desarrollo del proceso de comunicación institucional. 2. Contribuir con el diseño e implementación del Plan de Comunicaciones y Medios de la Universidad. 3. Cooperar en la creación y ejecución de una estrategia de comunicaciones que fortalezca el mensaje y la imagen institucional. 4. Colaborar en la selección y verificación del cumplimiento de la pauta publicitaria que la Universidad de los Llanos contrata con los diferentes medios de comunicación regional o nacional. 5. Contribuir con la recepción, diligenciamiento y requerimientos de los documentos, oficios salientes y entrantes del proceso de comunicación institucional de la Universidad de los Llanos. 6. Colaborar en la revisión y aprobación de los productos periodísticos realizados dentro del proceso de comunicación institucional para ser publicados a través de las redes sociales y los diferentes canales periodísticos institucionales. 7. Coordinar los cubrimientos y acompañamientos a eventos. 8. Prestar apoyo en el monitoreo y seguimiento a los medios. 9. Contribuir en el cumplimiento de los requerimientos realizados por la comunidad Unillanista. 10. Apoyar en la revisión y actualización de matrices correspondientes al Área de Comunicaciones. 11. Contribuir con el manejo y cuidado de todas las herramientas tecnológicas e implementos que sean puestos a su disposición para el desarrollo de sus actividades. </t>
  </si>
  <si>
    <t>G191</t>
  </si>
  <si>
    <t>0179 DE 2025</t>
  </si>
  <si>
    <t>PRESTACIÓN DE SERVICIOS DE APOYO A LA GESTIÓN NECESARIO PARA EL DESARROLLO DEL PROYECTO FICHA BPUNI VIARE 09 1510 2024 “CONSOLIDACIÓN DE LA IDENTIDAD INSTITUCIONAL HACIA LA TRASCENDENCIA ACADÉMICA Y LA INNOVACIÓN SOCIAL EN LA UNIVERSIDAD DE LOS LLANOS”</t>
  </si>
  <si>
    <t>G192</t>
  </si>
  <si>
    <t>0180 DE 2025</t>
  </si>
  <si>
    <t>1. Contribuir en la construcción de estrategias de comunicación y plan de comunicaciones institucional. 2.  Prestar apoyo en el diseño y producción de contenidos en formato de audio y a fines para medios internos y externos. 2. Brindar apoyo en la creación de parrillas de contenidos para las redes sociales donde se incluyan copys para las respectivas publicaciones. 3. Prestar apoyo en la redacción de notas informativas de acuerdo a las fuentes asignadas. 4. Colaborar con el acompañamiento y cubrimiento de los diferentes eventos de la Universidad de los Llanos por parte del proceso de comunicación institucional. 5. Prestar apoyo en las transmisiones y protocolo de eventos institucionales a través de redes sociales, de acuerdo a requerimientos y disponibilidad. 6. Prestar apoyo en la realización del boletín ‘El Unillanista’ y el periódico “Revista Contexto de proyección social”. 7. Apoyar en la revisión y actualización de matrices correspondientes al Área de Comunicaciones. 8. Contribuir con el manejo y cuidado de todas las herramientas tecnológicas e implementos que sean puestos a su disposición para el desarrollo de sus actividades. 9. Contribuir en las actividades administrativas que se desarrollan en marco del proyecto Ficha BPUNI VIARE 09 1510 2024 “Consolidación de la identidad institucional hacia la trascendencia académica y la innovación social en la universidad de los llanos”. 10. Brindar apoyo en la creación de material audiovisual (reels, historias) de los eventos desarrollados por la Universidad con el fin de dinamizar las interacciones en las redes sociales.</t>
  </si>
  <si>
    <t>G193</t>
  </si>
  <si>
    <t>0181 DE 2025</t>
  </si>
  <si>
    <t>G194</t>
  </si>
  <si>
    <t>0182 DE 2025</t>
  </si>
  <si>
    <t>G196</t>
  </si>
  <si>
    <t>0183 DE 2025</t>
  </si>
  <si>
    <t xml:space="preserve">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la realización del boletín ‘El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t>
  </si>
  <si>
    <t>G197</t>
  </si>
  <si>
    <t>0184 DE 2025</t>
  </si>
  <si>
    <t>G198</t>
  </si>
  <si>
    <t>0185 DE 2025</t>
  </si>
  <si>
    <t>G199</t>
  </si>
  <si>
    <t>0186 DE 2025</t>
  </si>
  <si>
    <t>G200</t>
  </si>
  <si>
    <t>0187 DE 2025</t>
  </si>
  <si>
    <t>G201</t>
  </si>
  <si>
    <t>0188 DE 2025</t>
  </si>
  <si>
    <t>G202</t>
  </si>
  <si>
    <t>0189 DE 2025</t>
  </si>
  <si>
    <t>G203</t>
  </si>
  <si>
    <t>0190 DE 2025</t>
  </si>
  <si>
    <t>1. Proponer a la supervisión la ejecución de acciones encaminadas a fortalecer, ampliar y mejorar los sistemas de información desarrollados por el Área de Sistemas. 2. Contribuir con el análisis, desarrollo, pruebas e implementación del módulo de Internacionalización y la actualización del módulo de Pruebas Saber Pro del Sistema de Información Académico de la Universidad de los Llanos (SIAU), atendiendo los procedimientos establecidos en el proceso de Gestión de TIC. 3. Colaborar con la elaboración de la documentación técnica del módulo de Internacionalización y del módulo de Pruebas Saber Pro del SIAU. 4. Brindar soporte técnico a los usuarios finales, resolviendo las inquietudes/solicitudes relacionadas con la operación y funcionamiento de los módulos del SIAU que le haya sido asignado. 5. Bridar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t>
  </si>
  <si>
    <t>G204</t>
  </si>
  <si>
    <t>0191 DE 2025</t>
  </si>
  <si>
    <t>1. Proponer a la supervisión la ejecución de acciones encaminadas a fortalecer, ampliar y mejorar los sistemas de información desarrollados por el Área de Sistemas. 2. Contribuir con el análisis, desarrollo, pruebas e implementación de nuevas funcionalidades del módulo de Bienestar Institucional del Sistema de Información Académico de la Universidad de los Llanos (SIAU), atendiendo los procedimientos establecidos en el proceso de Gestión de TIC. 3. Contribuir con el mantenimiento, actualización y pruebas del módulo existente de Bienestar Institucional del SIAU, atendiendo los procedimientos establecidos en el proceso de Gestión de TIC. 4. Colaborar con la elaboración de la documentación técnica del módulo de Bienestar Institucional del SIAU.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</si>
  <si>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G205</t>
  </si>
  <si>
    <t>0192 DE 2025</t>
  </si>
  <si>
    <t>1. Proponer a la supervisión la ejecución de acciones encaminadas a fortalecer, ampliar y mejorar los sistemas de información desarrollados por el Área de Sistemas. 2. Contribuir con el análisis, desarrollo, pruebas, implementación y documentación de nuevos reportes para el Sistema de Información Académico de la Universidad de los Llanos (SIAU), atendiendo los procedimientos establecidos en el proceso de Gestión de TIC. 3. Coadyuvar con el mantenimiento, actualización y pruebas de los reportes existentes en el SIAU, atendiendo los procedimientos establecidos en el proceso de Gestión de TIC. 4. Colaborar con la elaboración de la documentación técnica de los reportes nuevos y de los que sean actualizados en el SIAU.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nuevos reportes y la actualización de reportes existentes en el SIAU y la elaboración de la documentación técnica. 7. Apoyar la revisión de la documentación de usuario, la entrega de los reportes desarrollados y las capacitaciones que al respecto se requieran. 8. Asistir a las reuniones a las que sea convocado en el marco del desarrollo de sus actividades y atender las directrices que sean emanadas de estas.</t>
  </si>
  <si>
    <t>G206</t>
  </si>
  <si>
    <t>0193 DE 2025</t>
  </si>
  <si>
    <t xml:space="preserve">PRESTACIÓN DE SERVICIOS PROFESIONALES NECESARIO PARA EL DESARROLLO DEL PROYECTO FICHA BPUNI VIAC 08 1510 2024 “FORTALECIMIENTO DEL SISTEMA DE INVESTIGACIONES DE LA UNIVERSIDAD DE LOS LLANOS PARA ATENDER LOS RETOS Y DESAFÍOS DEL TERRITORIO” </t>
  </si>
  <si>
    <t>1. Contribuir en el trámite, revisión, y proyección de las fichas técnicas de los proyectos de investigación conforme a la normatividad vigente de la Universidad de los Llanos.  2. Apoyar la realización de estudios de mercado, elaboración de estudios de oportunidad y conveniencia de los proyectos de investigación para la adquisición de bienes y servicios.   3. Apoyar en la proyección de disponibilidad presupuestal y acto administrativo de los avances solicitados desde la Dirección General de Investigaciones. 4.Contribuir en las auditorías internas o externas de gestión de calidad realizada por control interno y en los procesos de gestión de bienes y servicios asignadas a la Dirección General de Investigaciones. 5. Coadyuvar en la proyección de informes o solicitudes internas o externas asignadas a la Dirección General de Investigaciones.  6. Coadyuvar en el seguimiento del presupuesto de la Dirección General de Investigaciones.  7. Colaborar en la planificación, elaboración, evaluación y seguimiento de los procedimientos y demás formatos del Sistema Integrado de Gestión de Calidad, relacionados con el proceso de Investigación.</t>
  </si>
  <si>
    <t>G207</t>
  </si>
  <si>
    <t>0194 DE 2025</t>
  </si>
  <si>
    <t xml:space="preserve">PRESTACIÓN DE SERVICIOS DE APOYO A LA GESTIÓN NECESARIO PARA EL DESARROLLO DEL PROYECTO FICHA BPUNI VIAC 08 1510 2024 “FORTALECIMIENTO DEL SISTEMA DE INVESTIGACIONES DE LA UNIVERSIDAD DE LOS LLANOS PARA ATENDER LOS RETOS Y DESAFÍOS DEL TERRITORIO” </t>
  </si>
  <si>
    <t>G208</t>
  </si>
  <si>
    <t>0195 DE 2025</t>
  </si>
  <si>
    <t>1. Apoyar la participación de los grupos de investigación en convocatorias externas realizadas por el Ministerio de Ciencia Tecnología e Innovación –Minciencias y el Sistema General de Regalías- SGR.  2. Coadyuvar a los grupos de investigación en la formulación, diligenciamiento de las plataformas, seguimiento en la ejecución y solicitud de informes de los proyectos de investigación que participan en convocatorias externas.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 6. Apoyar la gestión llevada a cabo en la Red de Investigación, Innovación y Gestión del Conocimiento REDIME.</t>
  </si>
  <si>
    <t>G209</t>
  </si>
  <si>
    <t>0196 DE 2025</t>
  </si>
  <si>
    <t>1. Apoyar estrategias que permitan el seguimiento y renovación en el marco del permiso de recolección de la Autoridad Nacional de Licencias Ambientales (ANLA) o de contrato de acceso a recursos genéticos y sus derivados.  2. Coadyuvar en la gestión y fortalecimiento de las colecciones científicas y proyectos de investigación de la Universidad de los Llanos mediante la publicación de datos abiertos sobre biodiversidad a través del SiB Colombia. 3. Apoyar las estrategias para el fortalecimiento de los procesos de ética, bioética e integridad científica en la Universidad de los Llanos, así como apoyar los comités afines. 4. Contribuir al análisis y seguimiento de los informes técnicos y a la productividad científica y tecnológica de los proyectos de investigación conforme a la propuesta aprobada y reportada ante la Dirección General de Investigaciones. 5. Apoyar las actividades del programa CATI- Centros de Apoyo a la Tecnología y la Innovación de la Superintendencia de Industria y Comercio en la Dirección General de Investigaciones. 6. Apoyar el seguimiento de la matriz de riesgos del proceso de investigaciones, así como la proyección y asignación de horas de investigación de los proyectos de investigación.</t>
  </si>
  <si>
    <t>G210</t>
  </si>
  <si>
    <t>0197 DE 2025</t>
  </si>
  <si>
    <t>1. Apoyar el diseño de políticas y estrategias que fomenten, fortalezcan y articulen la investigación, el desarrollo, la innovación y la extensión en la Universidad de los Llanos. 2. Apoyar el diseño, implementación y seguimiento de indicadores de investigación, desarrollo tecnológico, innovación y extensión en la Universidad de los Llanos. 3. Coadyuvar en la elaboración del presupuesto de la Dirección General de Investigaciones. 4.  Apoyar el diseño, estructuración y articulación de la Vicerrectoría de Investigaciones y Extensión Social de la Universidad de los Llanos.  5. Coadyuvar en la elaboración de informes ejecutivos y presentaciones de la Dirección General de Investigaciones. 6. Apoyar la construcción de convocatorias internas que permitan el fortalecimiento de las capacidades científicas y tecnológicas de los actores institucionales de CTeI.  7. Apoyar el diseño y estrategias planteadas por la Directora Técnica de Investigaciones en la Red de Investigación, Innovación y Gestión del Conocimiento REDIME.</t>
  </si>
  <si>
    <t>G211</t>
  </si>
  <si>
    <t>0198 DE 2025</t>
  </si>
  <si>
    <t>G212</t>
  </si>
  <si>
    <t>0199 DE 2025</t>
  </si>
  <si>
    <t>1. Brindar apoyo a los Grupos de Investigación de la Universidad de los Llanos a través de la clasificación, seguimiento y consolidación de su productividad de manera interna y ante las plataformas establecidas por Sistema Nacional de Ciencia, Tecnología e innovación.  2. Contribuir en la planificación e implementación de estrategias, así como el seguimiento de las actividades,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 5. Contribuir con la presentación del estado de los proyectos de investigación, ante las diferentes dependencias de la Universidad y el Consejo Institucional de investigaciones.</t>
  </si>
  <si>
    <t>G213</t>
  </si>
  <si>
    <t>0200 DE 2025</t>
  </si>
  <si>
    <t>1. Apoyar en la consolidación de información de la base de datos de investigaciones solicitada por dependencias de la universidad (planeación, control interno, acreditación, entre otros) y por el Sistema Nacional de Información de la Educación Superior - SNIES. 2. Apoyar en la gestión y desarrollo del procedimiento de convocatorias internas de la Universidad de los Llanos, así como los trámites para la cesión de derechos de productos de desarrollo tecnológico e innovación. 3. Apoyar los trámites y procesos administrativos para la vinculación de Jóvenes Investigadores. 4. Apoyar la divulgación y participación de los investigadores y grupos de investigación en convocatorias externas realizadas por entidades nacionales e internacionales. 5. Coadyuvar a los grupos de investigación en la formulación y cargue de información de los proyectos de investigación presentados a convocatorias internacionales. 6. Apoyar la Secretaria Técnica del Consejo de Ciencia y Tecnología e Innovación del Meta - CODECTI.</t>
  </si>
  <si>
    <t>G214</t>
  </si>
  <si>
    <t>0201 DE 2025</t>
  </si>
  <si>
    <t>1. Coadyuvar en el análisis detallado de los presupuestos de los proyectos de investigación a ser postulados, según lo establecido en los términos de referencia de las convocatorias internas de la Dirección General de Investigaciones. 2. Coadyuvar en los trámites y procesos para la ejecución de desplazamientos y salidas de campo requeridos en la ejecución de los proyectos de investigación. 3. Apoyar la planificación y estructuración de los pedidos de compra para la adquisición de bienes y servicios requeridos en los proyectos de investigación financiados por la Dirección General de Investigaciones. 4. Contribuir a la implementación de estrategias que permitan la viabilidad presupuestal de los bienes y servicios requeridos en los proyectos de investigación con financiación interna. 5. Apoyar el análisis e implementación de los sistemas de costeo asociados a los procesos financieros de los proyectos de investigación.</t>
  </si>
  <si>
    <t>G215</t>
  </si>
  <si>
    <t>0202 DE 2025</t>
  </si>
  <si>
    <t>CARLOS FERNANDO MATEO OMAÑA RUIZ</t>
  </si>
  <si>
    <t>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t>
  </si>
  <si>
    <t>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Colaborar en el diseño de instrumentos de seguimiento a las actividades del IDEAD.</t>
  </si>
  <si>
    <t>G216</t>
  </si>
  <si>
    <t>0203 DE 2025</t>
  </si>
  <si>
    <t>MARIA CONSTANZA CORTES SANCHEZ</t>
  </si>
  <si>
    <t>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brindar respuesta a inquietudes de profesores y estudiantes en temas relacionados con el uso de plataforma Moodle y herramientas de apoyo a la formación. 6. Colaborar en el diseño de instrumentos de seguimiento a las actividades del IDEAD.</t>
  </si>
  <si>
    <t>G217</t>
  </si>
  <si>
    <t>0204 DE 2025</t>
  </si>
  <si>
    <t>1. Contribuir al desarrollo de contenidos académicos y administrativos establecidos por UNILLANOS y utilizada por el IDEAD. 2. Coordinar y apoyar en la dirección de las transmisiones de eventos académicos institucionales apoyados por el Instituto de Educación Abierta y a Distancia. 3. Coadyuvar en el diseño de contenido multimedia interactivo, como presentaciones, videos y actividades educativas, para los cursos ofertados por el IDEAD. 4. Brindar apoyo en el soporte técnico a docentes y estudiantes para el uso efectivo del campus virtual Unillanos (Moodle) y otras herramientas tecnológicas implementadas en el IDEAD. 5. Apoyar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Desarrollar y coordinar capacitaciones dirigidas a la comunidad Unillanista, impulsados por el IDEAD. 7. Brindar apoyo en los procesos administrativos y académicos que el Instituto de Educación Abierta y a Distancia implemente.</t>
  </si>
  <si>
    <t>G219</t>
  </si>
  <si>
    <t>0205 DE 2025</t>
  </si>
  <si>
    <t>1. Apoyar los procesos de la educación a distancia y continua de la Unillanos. 2. Brindar soporte técnico a estudiantes y docentes en la solución de inquietudes y solicitudes en temas relacionados con el uso del campus virtual Unillanos (Moodle) y herramientas de apoyo para la formación. 3. Brindar capacitación a estudiantes y docentes en el uso del campus virtual, enfocado en los procedimientos y actividades relacionadas con la integración del modelo de educación digital de la Unillanos. 4. Coadyuvar a la generación y coordinación de contenido digital para la oferta del IDEAD en el campus virtual Unillanos. 5. Colaborar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Brindar apoyo en los procesos administrativos y académicos que el Instituto de Educación Abierta y a Distancia implemente.</t>
  </si>
  <si>
    <t>G220</t>
  </si>
  <si>
    <t>0206 DE 2025</t>
  </si>
  <si>
    <t>1. Brindar apoyo de soporte estructural en las modalidades de educación hibrida y virtual. 2. Apoyar y acompañar el diseño de ambientes virtuales de aprendizaje. 3.Brindar apoyo en la implementación de estrategias del modelo de educación digital de la universidad (MediU). 4. Contribuir con la elaboración de los lineamientos de soporte para las modalidades hibrida y virtual de la universidad de los llanos. 5. Brindar apoyo y dar seguimiento a la generación del diseño instruccional de la oferta hibrida y virtual del IDEAD.</t>
  </si>
  <si>
    <t>G221</t>
  </si>
  <si>
    <t>0207 DE 2025</t>
  </si>
  <si>
    <t>1. Apoyar el diseño, implementación, divulgación y seguimiento de convocatorias internas de movilidad académica saliente de estudiantes presentación de ponencias, cursos cortos, participación en eventos, misiones académicas y estancias de investigación. 2. Apoyar el diseño, implementación, divulgación y seguimiento de convocatorias internas de movilidad entrante de docentes nacionales o extranjeros que participan con una agenda de cooperación relacionada con las tres funciones misionales. 3. Contribuir en el acompañamiento a programas académicos, facultades, escuelas, entre otras áreas que se postulen a movilidad entrante. 4. Contribuir en la asesoría y seguimiento de los estudiantes que se postulan de movilidad saliente en de presentación de ponencias, cursos cortos, participación en eventos, misiones académicas y estancias de investigación. 5. Coadyuvar en la consolidación de información de docentes en movilidad saliente que participan en presentación de ponencias, cursos cortos, participación en eventos, misiones académicas y estancias de investigación. 6. Contribuir al seguimiento del proyecto de inversión de Internacionalización. 7. Coadyuvar en el reporte interno de OIRI los datos relacionados con movilidad de los programas académicos y con el registro SIRE de extranjeros en movilidad entrante.</t>
  </si>
  <si>
    <t>G222</t>
  </si>
  <si>
    <t>0208 DE 2025</t>
  </si>
  <si>
    <t>1. Apoyar la gestión y seguimiento de las funcionalidades del sistema MoveOn de QS Stars.  2. Apoyar la actualización del micro sitio web del área de internacionalización. 3. Apoyar las reuniones con el área de sistemas en el desarrollo del Módulo de Internacionalización del SIAU. 4. Apoyar las jornadas de sensibilización y capacitación que realiza OIRI a estudiantes y comunidad académica.  5. Coadyuvar en el seguimiento y consolidación de información de profesores con certificación internacional de segunda lengua que incorporan la segunda lengua en su actividad docente. 6. Contribuir en la consolidación de información de egresados que se encuentran en el exterior. 7. Apoyar las actividades de inventario propias del área de internacionalización y de archivo.</t>
  </si>
  <si>
    <t>G224</t>
  </si>
  <si>
    <t>0210 DE 2025</t>
  </si>
  <si>
    <t>G226</t>
  </si>
  <si>
    <t>0211 DE 2025</t>
  </si>
  <si>
    <t>PRESTACIÓN DE SERVICIOS PROFESIONALES NECESARIO PARA EL DESARROLLO DEL PROYECTO FICHA BPUNI VIAC 10 1610 2024 “POTENCIAR EL DESARROLLO DEL SISTEMA DE LABORATORIOS COMO APOYO AL CUMPLIMIENTO DE LAS FUNCIONES MISIONALES DE LA UNIVERSIDAD DE LLANOS”</t>
  </si>
  <si>
    <t>1. Coadyuvar a la coordinación del sistema de laboratorios en la planeación y/o ejecución de capacitaciones en relación a la gestión del Aseguramiento Metrológico. 2. Apoyar a la coordinación del sistema de laboratorios en la planeación, revisión, ajuste, ejecución y seguimiento del Procedimiento de Aseguramiento Metrológico (PD-GAA-78) de los Equipos de laboratorios. 3. Apoyar la supervisión del diligenciamiento del libro de aseguramiento metrológico de los laboratorios de la universidad. 4. Brindar apoyo a los laboratorios para capacitar, guiar, confirmar, asegurar, la ejecución del Procedimiento de Aseguramiento Metrológico (PD-GAA-78) de los Equipos de laboratorios. 5. Apoyar a la Coordinación de Laboratorios en las reuniones del Comité Institucional del Sistema de Laboratorios de la Universidad de los Llanos. 6. Apoyar a la coordinación del sistema de laboratorios en la formulación de proyectos de inversión en la metodología establecida por el banco de proyecto. 7. Apoyar a la coordinación del sistema de laboratorios en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9. Apoyar a la coordinación del sistema de laboratorios en la atención de las auditorías Internas y/o externas definidas en la universidad. 10. Coadyuvar a la coordinación del sistema de  laboratorios en el cumplimiento de los requisitos legales, la normatividad y directrices de la universidad.</t>
  </si>
  <si>
    <t>G227</t>
  </si>
  <si>
    <t>0212 DE 2025</t>
  </si>
  <si>
    <t>1. Brindar apoyo a la Coordinación de Laboratorios en las reuniones del Comité Institucional del Sistema de Laboratorios de la Universidad de los Llanos. 2. Apoyar la planeación estratégica de la gestión del Sistema de Laboratorios de la Universidad de los Llanos.  3. Coadyuvar a la coordinación del sistema de laboratorios en el cumplimiento de los requisitos legales, la normatividad y directrices de la universidad.  4. Brindar apoyo a la coordinación del sistema de laboratorios en la formulación de proyectos de inversión en la metodología establecida por el banco de proyecto.  5. Apoyar a la coordinación del sistema de laboratorios en el seguimiento de la ejecución de proyectos de inversión. 6. Apoyar a la coordinación de laboratorios en la gestión del riesgo y la implementación del SGA en los laboratorios. 7. Brindar apoyo a la coordinación del sistema de laboratorios en la planeación, revisión, ajuste, ejecución y seguimiento del Procedimiento de Aseguramiento Metrológico (PD-GAA-78) de los Equipos de laboratorios.  8. Apoyar la revisión y ajuste de la documentación de los Laboratorios (planes, manuales, procedimientos, formatos, indicadores de gestión, mapa de riesgos, etc), cuando se requiera. 9. Contribuir en la articulación de la Coordinación del sistema de Laboratorios con las dependencias de la universidad como seguridad y salud, ambiental, planeación entre otras en relación al quehacer misional del sistema de laboratorio. 10. Apoyar a la coordinación del sistema de laboratorios en la supervisión del control de inventario de reactivos (FO- GAA 15) de los Laboratorios y del software definido por el SL. 11. Contribuir en la articulación de la Coordinación del sistema de Laboratorios con las dependencias de la universidad como seguridad y salud, ambiental, planeación entre otras en relación al quehacer misional del sistema de laboratorio.</t>
  </si>
  <si>
    <t>G228</t>
  </si>
  <si>
    <t>0213 DE 2025</t>
  </si>
  <si>
    <t>PRESTACIÓN DE SERVICIOS PROFESIONALES NECESARIO PARA EL DESARROLLO DEL PROYECTO FICHA BPUNI VIAC 07 0810 2024 “TEJIENDO VÍNCULOS: PROYECCIÓN E INTERACCIÓN SOCIAL DE LA UNIVERSIDAD DE LOS LLANOS EN LA REGIÓN ORINOQUIA”</t>
  </si>
  <si>
    <t>1. Coadyuvar en los procesos de formulación, evaluación, seguimiento y cierre de los proyectos de extensión con enfoque comunitario que se desarrollen en convocatorias internas. 2. Contribuir en el diseño e implementación de estrategias que permitan fortalecer y mejorar las etapas de formulación y seguimiento de proyectos de extensión e iniciativas de innovación y responsabilidad social que surjan de la comunidad académica. 3. Apoyar los procesos contractuales y las etapas que surjan de estos para la adquisición de requerimientos (bienes y servicios) ante la Vicerrectoría de Recursos Universitarios necesarios para la ejecución de proyectos de extensión. 4. Coadyuvar con los procesos administrativos de solicitud de avances para el desarrollo de las actividades programadas dentro de los proyectos de extensión con enfoque comunitario. 5. Brindar apoyo en los procesos contractuales que surjan para la contratación del recurso humano requerido en los diferentes proyectos de extensión. 6. Contribuir en el diseño, revisión e implementación de procedimientos y formatos en el marco de la autoevaluación, acreditación y aseguramiento de la calidad en los procesos de Proyección Social. 7. Colaborar en el diseño e implementación de estrategias que optimicen la eficacia y eficiencia en la formulación y seguimiento de proyectos, garantizando el cumplimiento de los estándares de calidad institucionales. 8. Brindar apoyo a los procesos de auditorías internas y externas que se reciban en la Dirección General de Proyección Social y al desarrollo, seguimiento y monitoreo de los respectivos planes de mejoramiento que surjan de estos procesos.</t>
  </si>
  <si>
    <t>G229</t>
  </si>
  <si>
    <t>0214 DE 2025</t>
  </si>
  <si>
    <t>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t>
  </si>
  <si>
    <t>G231</t>
  </si>
  <si>
    <t>0215 DE 2025</t>
  </si>
  <si>
    <t>JUAN CARLOS BELTRAN RUBIO</t>
  </si>
  <si>
    <t>PRESTACIÓN DE SERVICIOS DE APOYO A LA GESTIÓN NECESARIO PARA EL DESARROLLO DEL PROYECTO FICHA BPUNI VIAC 07 0810 2024 “TEJIENDO VÍNCULOS: PROYECCIÓN E INTERACCIÓN SOCIAL DE LA UNIVERSIDAD DE LOS LLANOS EN LA REGIÓN ORINOQUIA”</t>
  </si>
  <si>
    <t>1. Contribuir con las actividades tendientes a la elaboración de diseños, impresión material institucional y publicitario que se requiere en los proyectos, educación continuada y eventos debidamente institucionalizados o autorizados por la Dirección General de Proyección Social. 2. Apoyar la Dirección General de Proyección Social en lo que respecta al uso de símbolos institucionales en coordinación con la Secretaria General y de acuerdo con los lineamientos del manual de identidad visual de la Universidad. 3. Coadyuvar en la actualización permanente de la página web del Sistema de Proyección Social. 4. Apoyar las actividades de diseño editorial de la revista “Corocora” y publicaciones como informes y boletines de la Dirección General de Proyección Social. 5. Apoyar las actividades de impresión de material divulgativo y de portafolios de servicios de la Universidad de los Llanos. 6. Coadyuvar en la diagramación de los libros de Sello Editorial Unillanos. 7. Apoyar el diseño e implementación de estrategias de divulgación de las actividades realizadas por la Dirección General de Proyección Social. 8. Apoyar el diseño e implementación de estrategias de comunicación que fortalezcan la imagen institucional de la Universidad de los Llanos.</t>
  </si>
  <si>
    <t>G233</t>
  </si>
  <si>
    <t>0216 DE 2025</t>
  </si>
  <si>
    <t>1. Contribuir en el diseño, gestión e implementación de estrategias que fortalezcan el seguimiento y contacto permanente con los egresados en la Universidad de los Llanos de acuerdo con el Plan de Acción Institucional. 2. Apoyar el diseño y fortalecimiento de los canales de comunicación con los graduados, actualización del Portal Web Egresados, paginas sociales Facebook y correo electrónico. 3. Coadyuvar en el diseño, promoción y recepción de artículos, publicación y divulgación de la revista Corocora. 4. Brindar acompañamiento a los egresados en el proceso de carnetización y diligenciamiento de las encuestas de seguimiento del MEN y de la Universidad de los Llanos. 5. Cooperar con la promoción del portal de empleo con entidades públicas y privadas. 6. Coadyuvar en la recepción de documentos de estudiantes en Trámite de grado y firma de paz y salvos. 7. Apoyar la implementación de estrategias de divulgación de los estímulos, beneficios y servicios para los egresados de la Universidad de los Llanos. 8. Contribuir con la organización y participar en los procesos de planeación y programación de espacios académicos y de relacionamiento con los egresados.</t>
  </si>
  <si>
    <t>G235</t>
  </si>
  <si>
    <t>0217 DE 2025</t>
  </si>
  <si>
    <t>1. Contribuir con el análisis y documentación de las especificaciones de requerimientos, diagramas y gráficas de flujo e historias de usuario, desarrollo, pruebas e implementación de los módulos de Proyección Social del Sistema de Información Académico de la Universidad de los Llanos (SIAU), atendiendo los procedimientos establecidos en el proceso de Gestión de TIC. 2. Colaborar con la elaboración de la documentación técnica de los módulos. 3. Brindar soporte técnico a los usuarios finales, resolviendo las inquietudes/solicitudes relacionadas con la operación y funcionamiento de los módulos de Proyección social. 4. Contribuir en la elaboración y aportes al plan de trabajo en donde se establezca el tiempo de respuesta para atender el desarrollo, el mantenimiento y mejora de funcionalidades de los módulos de proyección social. 5. Apoyar la revisión de la documentación de usuario y las capacitaciones que se requieran sobre el funcionamiento de los módulos. 6. Apoyar los procesos de actualización y mantenimiento de los micrositios web destinados a la visibilización del sistema de proyección social.</t>
  </si>
  <si>
    <t>G236</t>
  </si>
  <si>
    <t>0218 DE 2025</t>
  </si>
  <si>
    <t>1. Contribuir en el diseño, gestión e implementación de estrategias que fortalezcan el seguimiento y contacto permanente con los egresados en la Universidad de los Llanos de acuerdo con el Plan de Acción Institucional. 2. Contribuir con la organización y participar en los procesos de planeación y programación de espacios académicos y de relacionamiento con los egresados. 3. Apoyar el diseño y fortalecimiento de los canales de comunicación con los graduados, actualización del Portal Web Egresados, paginas sociales Facebook y correo electrónico. 4. Apoyar el diseño e implementación de estrategias de difusión de beneficios, servicios y actividades proyectadas para el programa de egresados. 5. Coadyuvar en el diseño, implementación y seguimiento de estrategias que fortalezcan la inserción laboral de los egresados de la Universidad de los Llanos. 6. Apoyar la gestión y consolidación de mesas de trabajo y redes de participación del programa de egresados en entidades públicas y privadas. 7. Coadyuvar en la recepción de documentos de estudiantes en Trámite de grado y firma de paz y salvos. 8. Brindar acompañamiento a los egresados en el proceso de carnetización y diligenciamiento de las encuestas de seguimiento del MEN y de la Universidad de los Llanos.</t>
  </si>
  <si>
    <t>G237</t>
  </si>
  <si>
    <t>0219 DE 2025</t>
  </si>
  <si>
    <t>G238</t>
  </si>
  <si>
    <t>0220 DE 2025</t>
  </si>
  <si>
    <t>G240</t>
  </si>
  <si>
    <t>0221 DE 2025</t>
  </si>
  <si>
    <t>G241</t>
  </si>
  <si>
    <t>0222 DE 2025</t>
  </si>
  <si>
    <t>G242</t>
  </si>
  <si>
    <t>0223 DE 2025</t>
  </si>
  <si>
    <t>G243</t>
  </si>
  <si>
    <t>0224 DE 2025</t>
  </si>
  <si>
    <t>G245</t>
  </si>
  <si>
    <t>0225 DE 2025</t>
  </si>
  <si>
    <t>MARTHA LILIANA PUENTES MARTIN</t>
  </si>
  <si>
    <t>PRESTACIÓN DE SERVICIOS DE APOYO A LA GESTIÓN NECESARIO PARA EL FORTALECIMIENTO DE LOS PROCESOS EN LA ESCUELA DE CIENCIAS ANIMALES DE LA FACULTAD DE CIENCIAS AGROPECUARIAS Y RECURSOS NATURALES DE LA UNIVERSIDAD DE LOS LLANOS.</t>
  </si>
  <si>
    <t>1. Prestar apoyo en la gestión, organización, manejo y custodia del archivo documental de la Escuela de Ciencias Animales. 2. Contribuir al desarrollo de las actividades de la dependencia mediante la recepción, redacción y envío de comunicaciones, así como la atención telefónica y la organización de la información física y digital. 3. Apoyar las iniciativas que buscan el fortalecimiento de la actividad docente, la gestión administrativa y la atención al usuario. 4. Colaborar en la planificación, logística y asistencia de las reuniones del Comité de Escuela y el Claustro Docente. 5. Prestar apoyo en la redacción y elaboración de actas para las reuniones del Comité de Escuela y del Claustro Docente. 6. Contribuir en proceso de proyección e ingreso de las responsabilidades académicas en el Sistema de Información Académico de la Universidad de los Llanos (SIAU) y en el manejo de otros aplicativos y bases de datos. 7. Brindar apoyo en la implementación de conocimientos básicos en Tecnologías de la Información y la Comunicación (TIC). 8. Apoyar en la recopilación de datos e información que alimenten los diferentes indicadores del área. 9. Colaborar en la redacción y entrega de informes requeridos por las distintas instancias académicas y administrativas. 10. Participar activamente en programas de capacitación, formación y desarrollo para fortalecer competencias laborales, mejorar el desempeño y elevar la calidad de la atención al usuario, garantizando una respuesta eficiente y efectiva a sus necesidades.</t>
  </si>
  <si>
    <t>G246</t>
  </si>
  <si>
    <t>0226 DE 2025</t>
  </si>
  <si>
    <t>G247</t>
  </si>
  <si>
    <t>0227 DE 2025</t>
  </si>
  <si>
    <t>G248</t>
  </si>
  <si>
    <t>0228 DE 2025</t>
  </si>
  <si>
    <t>1. Realizar y presentar informes parciales y finales al Comité de Autoevaluación y Acreditación Institucional, respecto del desarrollo del proceso de autoevaluación. 2. Aplicar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Organizar la información documental requerida como soporte del proceso. 4. Analizar la información obtenida a la luz de los criterios del CNA y el Decreto 1295 de 2010 y los referentes conceptuales internos y externos del proceso. 5. Mantener comunicación con el área de Aseguramiento de la calidad académica y con el Comité de Autoevaluación y Acreditación Institucional. 6. Elaborar y presentar al Comité de Autoevaluación y Acreditación Institucional, el informe final de Autoevaluación del programa para su respectiva evaluación y concepto, previa revisión y aval del Comité de Programa y del Consejo de Facultad respectivo. 7. Elaborar Planes de Mejoramiento de acuerdo con los resultados de la Autoevaluación del Programa. 8. Liderar acciones de mejoramiento que sean de competencia del programa. 9. Establecer dinámicas de sensibilización con la comunidad académica, acerca de los procesos de autoevaluación. 10.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 14. Prestar apoyo a estudiantes y docentes en el uso de la plataforma Moodle de la Universidad de los Llanos.</t>
  </si>
  <si>
    <t>G249</t>
  </si>
  <si>
    <t>0229 DE 2025</t>
  </si>
  <si>
    <t>280104128</t>
  </si>
  <si>
    <t>G250</t>
  </si>
  <si>
    <t>0230 DE 2025</t>
  </si>
  <si>
    <t>AHYDE SORAYA VALIENTE ROJAS</t>
  </si>
  <si>
    <t>1. Apoyar con la realización de actividades para el cumplimiento de los procesos de mejoramiento y acreditación del desarrollo, ejecución del direccionamiento curricular. 2. Apoyar en recibir las solicitudes y la correspondencia externa o de las demás dependencias internas que son dirigidas a la Facultad, distribuir para su trámite o respuesta, hacer seguimiento para su respuesta en los tiempos establecidos. 3. Contribuir en la debida elaboración de respuestas de la correspondencia externa o interna que recibe la Decanatura, como en la elaboración de informes relacionados con procesos de la dependencia.  4. Apoyar en la proyección y remisión de oficios según el requerimiento pertinente del Decano y mantener informados por medio de los canales institucionales a los docentes, estudiantes sobre los procesos académicos y administrativos. 5. Cooperar con los procesos administrativos de la Secretaria Académica y los programas de pregrados y posgrado. 6. Apoyar en la atención y suministro de información a los usuarios internos y externos de acuerdo con la normativa y procesos mediante los canales institucionales de comunicación establecidos. 7. Coadyuvar en la elaboración de los informes administrativos. 8. Brindar apoyo en la revisión, verificación y cumplimiento de los soportes para pago de docentes de hora catedra enviadas por las escuelas de la facultad, para dar posterior trámite a la firma del decano. 9. Adelantar los procesos de gestión documental de la dependencia, que permita llevar el control de los documentos, datos, elementos y correspondencia, relacionados con los asuntos de competencia, de acuerdo con la normatividad vigente y los lineamientos y procedimientos institucionales aplicables. 10. Brindar apoyo en la actualización de la agenda del Decano de acuerdo con los procedimientos establecidos para tal fin.</t>
  </si>
  <si>
    <t>G251</t>
  </si>
  <si>
    <t>0231 DE 2025</t>
  </si>
  <si>
    <t>G252</t>
  </si>
  <si>
    <t>0232 DE 2025</t>
  </si>
  <si>
    <t>G253</t>
  </si>
  <si>
    <t>0233 DE 2025</t>
  </si>
  <si>
    <t>G254</t>
  </si>
  <si>
    <t>0234 DE 2025</t>
  </si>
  <si>
    <t>ADRIANA MARCELA MOLINA SOSA</t>
  </si>
  <si>
    <t>G255</t>
  </si>
  <si>
    <t>0235 DE 2025</t>
  </si>
  <si>
    <t>G256</t>
  </si>
  <si>
    <t>0237 DE 2025</t>
  </si>
  <si>
    <t>G258</t>
  </si>
  <si>
    <t>0238 DE 2025</t>
  </si>
  <si>
    <t>G259</t>
  </si>
  <si>
    <t>0239 DE 2025</t>
  </si>
  <si>
    <t>PRESTACIÓN DE SERVICIOS DE APOYO A LA GESTIÓN NECESARIO PARA EL FORTALECIMIENTO DE LOS PROCESOS ACADÉMICOS Y ADMINISTRATIVOS DE LA MAESTRÍA DE EPIDEMIOLOGÍA DE LA FACULTAD DE CIENCIAS DE LA SALUD DE LA UNIVERSIDAD DE LOS LLANOS.</t>
  </si>
  <si>
    <t>1.  Apoyar la tramitación de la correspondencia de entrada y salida de la dependencia.  2. Contribuir al buen servicio de la Maestría en Epidemiología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Maestría en Epidemiología.  5. Coadyuvar en las actividades de educación continuada (Diplomados, cursos, talleres, tutorados, etc.).  6. Apoyar en la promoción del programa académico de Maestría en Epidemiología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t>
  </si>
  <si>
    <t>280205105</t>
  </si>
  <si>
    <t>G260</t>
  </si>
  <si>
    <t>0240 DE 2025</t>
  </si>
  <si>
    <t>G261</t>
  </si>
  <si>
    <t>0241 DE 2025</t>
  </si>
  <si>
    <t>G262</t>
  </si>
  <si>
    <t>Acta de terminación a partir del 10/02/2025</t>
  </si>
  <si>
    <t>0243 DE 2025</t>
  </si>
  <si>
    <t>SANDRA MILENA BOLIVAR RUBIO</t>
  </si>
  <si>
    <t>PRESTACIÓN DE SERVICIOS DE APOYO A LA GESTIÓN NECESARIO PARA EL FORTALECIMIENTO DE LOS PROCESOS ACADÉMICOS Y ADMINISTRATIVOS EN LA ESCUELA DE PEDAGOGÍA Y BELLAS ARTES DE LA FACULTAD DE CIENCIAS HUMANAS Y DE LA EDUCACIÓN DE LA UNIVERSIDAD DE LOS LLANOS.</t>
  </si>
  <si>
    <t>1. Colaborar en el desarrollo de las actividades de la dependencia como:  atención al público de manera presencial, telefónica o virtual, recepción, redacción o proyección de respuestas y revisión de correos electrónicos.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Brindar apoyo en la elaboración de informes que sean requeridos por las diferentes instancias.</t>
  </si>
  <si>
    <t>320402</t>
  </si>
  <si>
    <t>G264</t>
  </si>
  <si>
    <t>0244 DE 2025</t>
  </si>
  <si>
    <t>G265</t>
  </si>
  <si>
    <t>0245 DE 2025</t>
  </si>
  <si>
    <t>320401</t>
  </si>
  <si>
    <t>G266</t>
  </si>
  <si>
    <t>Acta de terminación a partir del 01/02/2025</t>
  </si>
  <si>
    <t>0246 DE 2025</t>
  </si>
  <si>
    <t>NATALIA CORREDOR BONELO</t>
  </si>
  <si>
    <t>G268</t>
  </si>
  <si>
    <t>0247 DE 2025</t>
  </si>
  <si>
    <t>G269</t>
  </si>
  <si>
    <t>0249 DE 2025</t>
  </si>
  <si>
    <t>1. Contribuir en la atención adecuada de la Escuela de Ingeniería facilitando los procesos y brindando información a través de los diferentes medios de comunicación a los docentes, estudiantes, administrativos y personal externo a la Universidad. 2. Contribuir con el manejo y organización de la agenda del Director de Escuela de Ingeniería. 3. Apoyar al director con la organización de la correspondencia, citaciones y elaboración de actas, que se generen en el desarrollo de los Comités de Escuela. 4. Contribuir en la publicación y difusión de la información que se genere de los procesos propios a la Escuela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 la Escuela.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 Escuela. 12. Apoyar en la elaboración del inventario documental y modificaciones al acta de descarte. 13. Apoyar en la gestión para las convocatorias docentes de la Escuela de ingeniería. 14. Apoyar la logística para la realización de claustros académicos. 15. Apoyar a los programas académicos brindando información en el marco de los procesos de acreditación.</t>
  </si>
  <si>
    <t>G271</t>
  </si>
  <si>
    <t>0250 DE 2025</t>
  </si>
  <si>
    <t>CLAUDIA VIVIANA BUITRAGO GUTIERREZ</t>
  </si>
  <si>
    <t>1. Contribuir en la atención adecuada del departamento de biología y química facilitando los procesos y brindando información a través de los diferentes medios de comunicación a los docentes, estudiantes, administrativos y personal externo a la Universidad. 2. Contribuir con el manejo y organización de la agenda del director del departamento de biología y química. 3. Apoyar a los directores con la organización de la correspondencia, citaciones y elaboración de actas, que se generen en el desarrollo del comité de departamento de biología y química. 4. Contribuir en la publicación y difusión de la información que se genere de los procesos propios del departamento de biología y química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de biología y química. 12. Apoyar en la elaboración del inventario documental y modificaciones al acta de descarte. 13. Apoyar en la gestión para las convocatorias docentes del departamento de biología y química. 14. Apoyar la logística para la realización de claustros académicos. 15. Apoyar a los programas académicos brindando información en el marco de los procesos de acreditación.</t>
  </si>
  <si>
    <t>G272</t>
  </si>
  <si>
    <t>0251 DE 2025</t>
  </si>
  <si>
    <t>1. Contribuir en la atención adecuada del departamento de matemáticas y física facilitando los procesos y brindando información a través de los diferentes medios de comunicación a los docentes, estudiantes, administrativos y personal externo a la Universidad. 2. Contribuir con el manejo y organización de la agenda del director del departamento de matemáticas y física. 3. Apoyar a los directores con la organización de la correspondencia, citaciones y elaboración de actas, que se generen en el desarrollo del comité de departamento de matemáticas y física. 4. Contribuir en la publicación y difusión de la información que se genere de los procesos propios del departamento de matemáticas y física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matemáticas y física. 12. Apoyar en la elaboración del inventario documental y modificaciones al acta de descarte. 13. Apoyar en la gestión para las convocatorias docentes del departamento matemáticas y física. 14. Apoyar la logística para la realización de claustros académicos. 15. Apoyar a los programas académicos brindando información en el marco de los procesos de acreditación.</t>
  </si>
  <si>
    <t>2801011010003</t>
  </si>
  <si>
    <t>G273</t>
  </si>
  <si>
    <t>0252 DE 2025</t>
  </si>
  <si>
    <t>G274</t>
  </si>
  <si>
    <t>0253 DE 2025</t>
  </si>
  <si>
    <t>PRESTACIÓN DE SERVICIOS DE APOYO A LA GESTIÓN NECESARIO PARA EL FORTALECIMIENTO DE LOS PROCESOS ACADÉMICOS Y ADMINISTRATIVOS EN LOS PROGRAMAS DE POSGRADOS DE LA FACULTAD DE CIENCIAS BÁSICAS E INGENIERÍA DE LA UNIVERSIDAD DE LOS LLANOS.</t>
  </si>
  <si>
    <t xml:space="preserve">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Prestar apoyo en las actividades inmersas en el manejo adecuado del material documental que se genere al interior de la dependencia. 3. Apoyar los procesos operativos, logísticos y administrativos institucionales de los programas de posgrados adscritos a la Escuela de Ingeniería de la Facultad. 4. Apoyar las direcciones de posgrados en la elaboración de los informes de ejecución y seguimiento a actividades de la Facultad. 5. Participar en la promoción y difusión de los programas académicos de posgrados. 6. Contribuir en la atención de las necesidades que se presenten y que sean de competencia para hacer las gestiones necesarias para dar la solución pertinente.  </t>
  </si>
  <si>
    <t>G275</t>
  </si>
  <si>
    <t>0254 DE 2025</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</si>
  <si>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t>
  </si>
  <si>
    <t>G276</t>
  </si>
  <si>
    <t>0255 DE 2025</t>
  </si>
  <si>
    <t>1. Proponer a la supervisión la ejecución de acciones encaminadas a fortalecer, ampliar y mejorar los sistemas de información desarrollados por el Área de Sistemas. 2. Contribuir con el análisis, desarrollo, pruebas e implementación del módulo de Proyección Social, el módulo de Granja y el módulo de Convenios del Sistema de Información Académico de la Universidad de los Llanos (SIAU), atendiendo los procedimientos establecidos en el proceso de Gestión de TIC. 3. Colaborar con la elaboración de la documentación técnica relacionada con las funcionalidades nuevas y existentes del SIAU que le haya sido asignado. 4. Brindar soporte técnico a los usuarios finales, resolviendo las inquietudes/solicitudes relacionadas con la operación y funcionamiento de los módulos del SIAU que le haya sido asignado. 5.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t>
  </si>
  <si>
    <t>G277</t>
  </si>
  <si>
    <t>0256 DE 2025</t>
  </si>
  <si>
    <t>1. Proponer a la supervisión la ejecución de acciones encaminadas a fortalecer, ampliar y mejorar los sistemas de información desarrollados por el Área de Sistemas.2. Contribuir con el análisis, desarrollo, pruebas e implementación de la tercera fase del Sistema de Alertas Tempranas en el Sistema de Información Académico de la Universidad de los Llanos (SIAU), atendiendo los procedimientos establecidos en el proceso de Gestión de TIC. 3. Contribuir con el mantenimiento, actualización y pruebas de la primera y segunda fase del Sistema de Alertas Tempranas del SIAU, atendiendo los procedimientos establecidos en el proceso de Gestión de TIC. 4. Colaborar con la elaboración de la documentación técnica de los módulos que le hayan sido asignados.5.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</si>
  <si>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G279</t>
  </si>
  <si>
    <t>0257 DE 2025</t>
  </si>
  <si>
    <t>1. Proponer a la supervisión la ejecución de acciones encaminadas a fortalecer, ampliar y mejorar los sistemas de información desarrollados por la Oficina de Sistemas. 2. Contribuir con el análisis, desarrollo, pruebas e implementación del sistema de información del Sistema de Investigaciones, atendiendo los procedimientos establecidos en el proceso de Gestión de TIC. 3. Colaborar con la elaboración de la documentación técnica del sistema de información del Sistema de Investigaciones. 4. Brindar soporte técnico a los usuarios finales, resolviendo las inquietudes/solicitudes relacionadas con la operación y funcionamiento del sistema de información del Sistema de Investigaciones. 5. Elaborar y aportar plan de trabajo en donde se establezca el tiempo de respuesta para atender el desarrollo de funcionalidades nuevas, el mantenimiento y mejora de funcionalidades existentes en el sistema de información del Sistema de Investigaciones. 6. Apoyar la revisión de la documentación de usuario y las capacitaciones que se requieran sobre el funcionamiento del sistema de información del Sistema de Investigaciones. 7. Asistir a las reuniones a las que sea convocado en el marco del desarrollo de sus actividades y atender las directrices que sean emanadas de estas.</t>
  </si>
  <si>
    <t>G280</t>
  </si>
  <si>
    <t>0258 DE 2025</t>
  </si>
  <si>
    <t>G281</t>
  </si>
  <si>
    <t>Acta de terminación a partir del 01/03/2025</t>
  </si>
  <si>
    <t>0259 DE 2025</t>
  </si>
  <si>
    <t>YAIR LEANDRO ZAPATA MUÑOZ</t>
  </si>
  <si>
    <t>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t>
  </si>
  <si>
    <t>1. Colaborar en la revisión de solicitudes y generación de cotizaciones allegadas al Centro de Calidad de Aguas del ICAOC. 2. Apoyar los procesos de verificación y actualización del plan de aseguramiento metrológico e inventario de reactivos del Centro de Calidad de Aguas. 3. Apoyar el seguimiento del sistema de identificación y generación de muestras - SIDEM, reporte de resultados e informes del Centro de Calidad de Aguas. 4. Apoyar en el pretratamiento y análisis de laboratorio de muestras de las matrices agua, suelo y biota requeridas en el Centro de Calidad de Aguas. 5. Cooperar en los procesos del sistema de gestión de calidad, basados en los estándares NTC ISO/IEC 17025:2017, para contribuir a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t>
  </si>
  <si>
    <t>28010120002</t>
  </si>
  <si>
    <t>G282</t>
  </si>
  <si>
    <t>0260 DE 2025</t>
  </si>
  <si>
    <t xml:space="preserve">1. Colaborar en al generación y desarrollo de nuevos proyectos de investigación para el Instituto de Ciencias Ambientales de la Orinoquia Colombiana (ICAOC). 2. Apoyar en el análisis de información cuantitativa, cualitativa y análisis estadisitcos generados por los proyectos de investigación del Instituto de Ciencias Ambientales de la Orinoquia Colombiana. 3. Cooperar en la elaboración de manuscritos de investigación e informes técnicos de avance de los proyectos de investigación desarrollados en el ICAOC. 4. Cooperar en las actividades académicas, investigativas y de divulgación que se adelanten por el Instituto de Ciencias Ambientales de la Orinoquía Colombiana (ICAOC). </t>
  </si>
  <si>
    <t>G283</t>
  </si>
  <si>
    <t>0261 DE 2025</t>
  </si>
  <si>
    <t>ERIKA ALEJANDRA GONZALEZ RUIZ</t>
  </si>
  <si>
    <t>1. Apoyar con el análisis de laboratorio y controles de calidad para las matrices de agua, suelo y biota requeridos por el Centro de Calidad de Aguas. (Actividad que implica trabajo de laboratorio). 2. Apoyar la revisión y verificación de los resultados de los análisis para garantizar la confiabilidad de los datos emitidos por el laboratorio. (Actividad que implica trabajo de laboratorio). 3. Apoyar el seguimiento para la verificación y/o validación de métodos de ensayos fisicoquímicos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t>
  </si>
  <si>
    <t>G284</t>
  </si>
  <si>
    <t>0262 DE 2025</t>
  </si>
  <si>
    <t>1. Apoyar con el análisis de laboratorio y controles de calidad para las matrices de agua, suelo y biota requeridos por el Centro de Calidad de Aguas. (Actividad que implica trabajo de laboratorio). 2. Contribuir a la toma y aseguramiento de muestras, así como al registro de parámetros in situ en campo requeridos por el Centro de Calidad de Aguas. (Actividad que implica trabajo de campo). 3. Apoyar la elaboración de informes y registro de formatos de control de laboratorio requeridos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t>
  </si>
  <si>
    <t>G285</t>
  </si>
  <si>
    <t>Acta de terminación a partir del 01/05/2024</t>
  </si>
  <si>
    <t>0263 DE 2025</t>
  </si>
  <si>
    <t>CRISTIAN DAVID OJEDA GARCIA</t>
  </si>
  <si>
    <t>G286</t>
  </si>
  <si>
    <t>0264 DE 2025</t>
  </si>
  <si>
    <t>G287</t>
  </si>
  <si>
    <t>0265 DE 2025</t>
  </si>
  <si>
    <t>PRESTACIÓN DE SERVICIOS DE APOYO A LA GESTIÓN NECESARIOS PARA EL DESARROLLO DEL PROYECTO FICHA BPUNI FCBI 02 2510 2024 “FORTALECIMIENTO ESTRATÉGICO DEL CENTRO DE INVESTIGACIÓN - INSTITUTO DE CIENCIAS AMBIENTALES DE LA ORINOQUIA COLOMBIANA PARA LA SOSTENIBILIDAD COMO ACTOR REGIONAL DEL SNCTI”</t>
  </si>
  <si>
    <t>1. Contribuir a la toma y aseguramiento de muestras, así como al registro de parámetros in situ en campo requeridos por el Centro de Calidad de Aguas. (Actividad que implica trabajo de campo). 2. Apoyar el procesamiento de muestras en laboratorio y preparación de soluciones asociados a los métodos de ensayo. (Actividad que implica trabajo de laboratorio). 3. Colaborar en el registro y seguimiento de condiciones ambientales, así como en la organización y disposición final de residuos de las diferentes unidades del Centro de Calidad de Aguas. 4. Apoyar las actividades académicas y de investigación que se adelanten por el Instituto de Ciencias Ambientales de la Orinoquía Colombiana (ICAOC) que coadyuven al desarrollo de los distintos convenios y contratos interadministrativos.</t>
  </si>
  <si>
    <t>G288</t>
  </si>
  <si>
    <t>0266 DE 2025</t>
  </si>
  <si>
    <t>1. Colaborar en la revisión y recopilación información necesaria para el proceso de actualización del registro calificado del programa de Especialización en Gestión Ambiental Sostenible de la Universidad de los Llanos. 2. Apoyar en la construcción de los documentos de condiciones para el informe del proceso de actualización del registro calificado del programa de Especialización en Gestión Ambiental Sostenible de la Universidad de los Llanos. 3. Cooperar con los procesos de aplicación a convocatorias internas o externas en Ciencia Tecnología e Innovación para el Instituto de Ciencias Ambientales de la Orinoquia Colombiana (ICAOC). 4. Apoyar las actividades académicas y de investigación que se adelanten por el Instituto de Ciencias Ambientales de la Orinoquia Colombiana (ICAOC).</t>
  </si>
  <si>
    <t>G289</t>
  </si>
  <si>
    <t>0267 DE 2025</t>
  </si>
  <si>
    <t>PRESTACIÓN DE SERVICIOS PROFESIONALES NECESARIO PARA EL DESARROLLO DE LOS DIFERENTES PROCESOS ADMINISTRATIVOS DEL PROYECTO FICHA BPUNI BU 01 2510 2024 “IMPLEMENTACIÓN DEL MODELO DE BIENESTAR A TRAVÉS DE ESTRATEGIAS QUE BENEFICIEN A LA COMUNIDAD DE LA UNIVERSIDAD DE LOS LLANOS”</t>
  </si>
  <si>
    <t>1. Colaborar en la compilación de información de las áreas de bienestar y mantener actualizadas las bases de datos creadas para obtener información de todos los beneficios ofrecidos en la División de Bienestar Universitario. 2. Contribuir en masificar la divulgación y visualización de los servicios de Bienestar. 3. Apoyar la formulación y seguimiento de los diferentes planes de acción y Planes de Mejoramiento de la División de Bienestar Universitario. 4. Brindar apoyo a la jefatura de Bienestar en los eventos institucionales que se realicen y sean liderados o apoyados por la Dirección de Bienestar Institucional. 5. Contribuir en la elaboración de informes de informes institucionales requeridos a la División de Bienestar. 6. Brindar apoyo en el seguimiento de peticiones y/o requerimientos internos y/o externos.</t>
  </si>
  <si>
    <t>G290</t>
  </si>
  <si>
    <t>Actas modificatoria / Reconocimiento y pago de gastos de desplazamiento y manutención</t>
  </si>
  <si>
    <t>0268 DE 2025</t>
  </si>
  <si>
    <t>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t>
  </si>
  <si>
    <t>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t>
  </si>
  <si>
    <t>G291</t>
  </si>
  <si>
    <t>0269 DE 2025</t>
  </si>
  <si>
    <t>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t>
  </si>
  <si>
    <t>ELSA EDILMA PÁEZ CASTRO</t>
  </si>
  <si>
    <t>Profesional Especializado</t>
  </si>
  <si>
    <t>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t>
  </si>
  <si>
    <t>G292</t>
  </si>
  <si>
    <t>0270 DE 2025</t>
  </si>
  <si>
    <t>G293</t>
  </si>
  <si>
    <t>0271 DE 2025</t>
  </si>
  <si>
    <t>G294</t>
  </si>
  <si>
    <t>0272 DE 2025</t>
  </si>
  <si>
    <t>G295</t>
  </si>
  <si>
    <t>0273 DE 2025</t>
  </si>
  <si>
    <t>G296</t>
  </si>
  <si>
    <t>0274 DE 2025</t>
  </si>
  <si>
    <t>G297</t>
  </si>
  <si>
    <t>0275 DE 2025</t>
  </si>
  <si>
    <t>G299</t>
  </si>
  <si>
    <t>0276 DE 2025</t>
  </si>
  <si>
    <t>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desinfección. 10. Apoyar a la supervisión de ejecución de contratos en materia ambiental de acuerdo a su perfil. 11. Apoyar la implementación, seguimiento y evaluación del programa de manejo y control de plagas.</t>
  </si>
  <si>
    <t>G300</t>
  </si>
  <si>
    <t>0277 DE 2025</t>
  </si>
  <si>
    <t>G302</t>
  </si>
  <si>
    <t>0278 DE 2025</t>
  </si>
  <si>
    <t>1. Cooperar en los procesos de gestión de la investigación que permitan la colaboración del ICAOC como centro de investigación con otros actores del SNCTI (Actividad que implica desplazamiento). 2. Apoyar la formulación de proyectos de investigación para la participación del ICAOC en convocatorias internas y externas. 3. Colaborar en el proceso de seguimiento técnico y administrativo en el marco del desarrollo del proyecto BPUNI de ICAOC. 4. Cooperar en la elaboración de manuscritos de investigación e informes técnicos de avance de los proyectos de investigación desarrollados en el ICAOC. 5. Apoyar las actividades académicas y de investigación que se adelanten por el Instituto de Ciencias Ambientales de la Orinoquía Colombiana (ICAOC).</t>
  </si>
  <si>
    <t>G303</t>
  </si>
  <si>
    <t>0279 DE 2025</t>
  </si>
  <si>
    <t>1. Cooperar con la revisión, análisis y seguimiento de la información documental y financiera generada en las actividades y procesos llevados a cabo en el Instituto de Ciencias Ambientales de la Orinoquia Colombiana (ICAOC). 2. Colaborar en la gestión administrativa requerida en la ejecución de procesos financieros desarrollados por los acuerdos, convenios y contratos que se ejecutan en el Instituto de Ciencias Ambientales de la Orinoquia Colombiana (ICAOC). 3. Coadyuvar en los procesos de cotización y facturación de los servicios del Instituto de Ciencias Ambientales de la Orinoquia Colombiana (ICAOC) en el marco de los sistemas de aseguramiento de calidad. 4. Apoyar las actividades académicas y de investigación que se adelanten por el Instituto de Ciencias Ambientales de la Orinoquía Colombiana (ICAOC).</t>
  </si>
  <si>
    <t>G304</t>
  </si>
  <si>
    <t>0280 DE 2025</t>
  </si>
  <si>
    <t>NICOLAS GUARNIZO CARBALLO</t>
  </si>
  <si>
    <t>1. Apoyar la gestión editorial de las revistas científicas de la Universidad de los Llanos (Revista Impetus, Punto de Inflexión, Revista de Sistemas de Producción Agroecológicos, Revista Boletín El Conuco),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Contribuir en la inclusión de los artículos y las revistas en bases de datos y directorios nacionales e internacionales que permitan visibilizar las publicaciones de las revistas científicas de la Universidad de los Llanos. 3. Apoyar con las estrategias para convocatoria de autores (para la publicación de artículos), revisores (para la revisión de los artículos) y lectores (para difundir el conocimiento) y que se registren en la plataforma OJS de la revista respectiva.  4. Contribuir en el desarrollo y ejecución de estrategias que permitan divulgar la ciencia de la producción intelectual de la comunidad académica de la Universidad de los Llanos. 5. Contribuir con la implementación de estrategias de visibilidad de las publicaciones científicas de la Universidad de los Llanos. 6. Realizar informe detallado, de manera semestral, de las actividades desarrolladas en las revistas, tanto a la Dirección General de Investigaciones como al Consejo Institucional de Investigaciones.</t>
  </si>
  <si>
    <t>G305</t>
  </si>
  <si>
    <t>0281 DE 2025</t>
  </si>
  <si>
    <t>ALVARO LEONEL GUERRERO CASTIBLANCO</t>
  </si>
  <si>
    <t>1. Contribuir con el diseño, maquetación y diagramación, material audiovisual y conceptos visuales de los artículos de las revistas científicas de la Universidad de los Llanos. 2. Coadyuvar en el proceso de marcación de metadatos de acuerdo con las políticas de las diferentes bases de datos, directorios e indizadores correspondiente a los artículos publicados por las revistas científicas de la Universidad de los Llanos, en los diferentes formatos html, XML, JATS, Epub, PDF, Marcalyc, Scielo y aquellos necesarios que aporte a la visibilidad de los artículos de las revistas. 3. Colaborar en las piezas, conceptos visuales, portadas y material audiovisual necesario para tener actualizados los sitios web de las revistas científicas de la Universidad de los Llanos y que aporten a la visibilidad y lectura de las publicaciones. 4. Apoyar en el diseño e implementación de productos de comunicación visual, piezas, producción web para la divulgación de la ciencia de la comunidad académica y el Sistema de Investigaciones de la Universidad de los Llanos.</t>
  </si>
  <si>
    <t>G306</t>
  </si>
  <si>
    <t>0282 DE 2025</t>
  </si>
  <si>
    <t>ERAMIS OLIVERO CORRALES</t>
  </si>
  <si>
    <t>1. Contribuir en la revisión de los procedimientos actuales para la elaboración de documentos presupuestales (Disponibilidades, Compromisos, Traslados Presupuestales entre otros). 2. Colaborar en la realización de una propuesta sobre las mejores prácticas frente a los procesos financieros previamente revisados. 3. Coadyuvar en la socialización de las mejores prácticas aprobadas para el área financiera (Presupuesto, Contabilidad y Tesorería). 4. Apoyar para la atención a las inquietudes presentadas por los funcionarios del área financiera (Presupuesto, Contabilidad y Tesorería). 5. Contribuir en la actualización y capacitación a los funcionarios del área financiera (Presupuesto, Contabilidad y Tesorería) en los diferentes procesos y cambios normativos. 6. Coadyuvar en el acompañamiento trimestral en la generación de los reportes a los entes de control. 7. Colaborar en el acompañamiento para la revisión y respuesta a requerimientos de los diferentes entes de control o directivos de la entidad. 8. Apoyar en la realización del seguimiento de la taxonomía de centros de costos. 9. Contribuir en el acompañamiento para la estructuración de los presupuestos de ingreso y gastos. 10. Apoyar en el acompañamiento para el proceso de cierre y apertura de la vigencia.</t>
  </si>
  <si>
    <t>G307</t>
  </si>
  <si>
    <t>0283 DE 2025</t>
  </si>
  <si>
    <t>PRESTACIÓN DE SERVICIOS PROFESIONALES NECESARIO PARA EL DESARROLLO DEL PROYECTO VIARE 01 0202 2024 “IMPLEMENTACIÓN DE UN SISTEMA DE COSTEO ACADÉMICO EN LA UNIVERSIDAD DE LOS LLANOS (FASE III) (ACTUALIZACIÓN I)”.</t>
  </si>
  <si>
    <t>Dos (02) meses y nueve (09) días calendario</t>
  </si>
  <si>
    <t>CRISTIAN EDUARDO GARCIA GARCIA /  ROIMAN ARTURO SASTOQUE GUZMÁN</t>
  </si>
  <si>
    <t>Director Financiero - División Financiera / Jefe de Oficina - Área de Sistemas</t>
  </si>
  <si>
    <t>1. Apoyar técnica y administrativamente el desarrollo del proyecto de inversión en lo concerniente a realización de reuniones, elaboración de actas, informes y demás documentación que deba elaborarse, entre otros. 2. Apoyar las actividades que a la Oficina de Sistemas le correspondan para continuar con el desarrollo, implementación, soporte, mantenimiento y mejora de la Plataforma BI (Business Intelligence) sobre una nube híbrida para su aplicación al modelo de costos de la Universidad de los Llanos desarrollada en la fase II del proyecto. 3. Contribuir en la elaboración de pruebas de usuario final para la implementación de la plataforma BI (Business Inteligence) e informar a la supervisión sobre las observaciones y oportunidades de mejora de la herramienta. 4. Apoyar las capacitaciones que deban realizarse con los usuarios para el uso de la plataforma BI (Business Inteligence). 5. Contribuir con los lineamientos de la oficina en materia de uso de formatos y procedimientos establecidos en el SIG.</t>
  </si>
  <si>
    <t>4608</t>
  </si>
  <si>
    <t>G308</t>
  </si>
  <si>
    <t>1122649519 / 86057944</t>
  </si>
  <si>
    <t>0284 DE 2025</t>
  </si>
  <si>
    <t>1. Apoyar en los requerimientos de las diferentes auditorías internas o externas realizadas al proceso de gestión de bienes y servicios y asignadas a la Vicerrectoría de Recursos Universitarios. 2. Colaborar en la elaboración y seguimiento de los procedimientos y formatos del sistema integrado de gestión de calidad (sig) del proceso de gestión de bienes y servicios. 3. Contribuir en la proyección, revisión y trámite de la etapa precontractual de los diferentes procesos a cargo de la Vicerrectoría de Recursos Universitarios, conforme a la normatividad vigente de la universidad de los llanos. 4. Apoyar el diligenciamiento de herramientas que contribuyan al seguimiento, control, análisis y planeación de las actividades propias de la Vicerrectoría de Recursos Universitarios. 5. Colaborar con el procedimiento de contratación en la tienda virtual de colombia compra eficiente. 6. Colaborar con la formulación, revisión, publicación y seguimiento del plan de adquisiciones de la universidad de los llanos.</t>
  </si>
  <si>
    <t>G309</t>
  </si>
  <si>
    <t>0285 DE 2025</t>
  </si>
  <si>
    <t xml:space="preserve">JHON ALEXANDER PALACINO VARGAS </t>
  </si>
  <si>
    <t>1. Coadyuvar en la realización de la reclasificación de activos por depuración. 2. Contribuir en la clasificación de activos de acuerdo a su naturaleza, nombre y estado en el módulo de almacén e inventarios. 3. Apoyar en la realización de los ajustes de inventarios según verificación física de inventarios a cargo de cada responsable, cumpliendo procedimiento PD-GBS-10 Procedimiento Inventario de Bienes y sus actas respectivas. 4. Contribuir en la verificación de saldos reales por grupo en cada una de las bodegas, según inventarios físicos. 5. Apoyar en la revisión de los parámetros generales del sistema para establecer los datos reales de la menor y mayor cuantía. 6. Coadyuvar en la revisión de saldos menor y mayor cuantía por grupos. 7. Contribuir en la revisión de política de inventarios, propiedad planta y equipo, amortizaciones y diferidos, incluido el indicio de deterioro, analizados bajo norma internacional. Ajustar si es el caso el deterioro de activos". 8. Apoyar en la conciliación de saldos de inventarios por tipo de grupo de inventarios. 9. Colaborar en la actualización integradamente los artículos del inventario de la Universidad con los cálculos contables como depreciación, amortización y valorización</t>
  </si>
  <si>
    <t>G310</t>
  </si>
  <si>
    <t>Acta de suspensión a partir del 23/01/2025</t>
  </si>
  <si>
    <t>0286 DE 2025</t>
  </si>
  <si>
    <t>PRESTACIÓN DE SERVICIOS DE APOYO A LA GESTIÓN NECESARIOS PARA EL FORTALECIMIENTO DE LOS PROCESOS DEL LABORATORIO DE BIOLOGÍA DE LA FACULTAD DE CIENCIAS BÁSICAS E INGENIERÍA DE LA UNIVERSIDAD DE LOS LLANOS.</t>
  </si>
  <si>
    <t>1. Apoyar en la revisión, actualización y documentación de las fichas técnicas correspondientes a los equipos especializados del laboratorio de Biología, asegurando que la información técnica sea precisa y esté en conformidad con las especificaciones del fabricante y las normativas aplicables. 2. Colaborar en la preparación de contenidos y materiales didácticos para la capacitación dirigida a los docentes que utilizan los equipos especializados del laboratorio de Biología, así como participar en la planificación, coordinación y ejecución de las sesiones de capacitación, asegurando la comprensión de los protocolos de uso. 3. Apoyar en la creación y actualización de manuales operativos para cada equipo especializado, incluyendo procedimientos de instalación, operación segura y mantenimiento preventivo, orientados a optimizar su funcionalidad y duración.</t>
  </si>
  <si>
    <t>280101314</t>
  </si>
  <si>
    <t>G312</t>
  </si>
  <si>
    <t>Facultad de Ciencias Básicas E Ingeniería</t>
  </si>
  <si>
    <t>0287 DE 2025</t>
  </si>
  <si>
    <t>0288 DE 2025</t>
  </si>
  <si>
    <t>G79</t>
  </si>
  <si>
    <t>0289 DE 2025</t>
  </si>
  <si>
    <t>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organización de elementos para ser entregados a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Apoyar con el diligenciamiento de los formatos necesarios para la realización de la supervisión de los contratos a cargo de Almacén: actas, informes, certificaciones. 10. Apoyar por el buen uso, seguridad e integridad de los elementos en bodega de inactivos. 11. Apoyar en el análisis, elaboración y reclasificación de grupo de inventarios de bienes muebles e inmuebles.</t>
  </si>
  <si>
    <t>G313</t>
  </si>
  <si>
    <t>Acta de terminación a partir del 22/04/2024</t>
  </si>
  <si>
    <t>0292 DE 2025</t>
  </si>
  <si>
    <t>ANGEL ESTEBAN MANRIQUE SUAREZ</t>
  </si>
  <si>
    <t>Cuatro (04) meses y cinco (05) días calendario</t>
  </si>
  <si>
    <t>G316</t>
  </si>
  <si>
    <t>0294 DE 2025</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</si>
  <si>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t>
  </si>
  <si>
    <t>G318</t>
  </si>
  <si>
    <t>0295 DE 2025</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</si>
  <si>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t>
  </si>
  <si>
    <t>G319</t>
  </si>
  <si>
    <t>0296 DE 2025</t>
  </si>
  <si>
    <t>G320</t>
  </si>
  <si>
    <t>0297 DE 2025</t>
  </si>
  <si>
    <t>1. Apoyar a la jefatura de Bienestar en el diseño, ejecución, evaluación y seguimiento de las diferentes acciones suscritas en los planes de acción y planes de mejoramiento que contribuyan al cumplimiento de estrategias, planes, programas y proyectos del área actividad física y deporte en los tres niveles,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Contribuir en la Implementación de los planes de entrenamientos y capacitación a los instructores a partir de las necesidades presentadas por los mismos. 15. Apoyar en el planteamiento de estrategias y fases de desarrollo para la consolidación de los entrenamientos con los grupos de inicio, avanzado y competitivo. 16. Contribuir en la participación de los eventos formativos, lúdicos, recreativos, deportivos y campeonatos organizados desde la coordinación de deportes, la División de Bienestar o a los que la Universidad sea invitada. 17. Brindar apoyo en el desarrollo de las actividades del Club deportivo de la Universidad de los Llanos. 18. Apoyar en las reuniones de orientación metodológica para la elaboración de los planes de entrenamiento, plan de trabajo, de enseñanza y de actividades por deporte. 19. Brindar apoyo a la jefatura de Bienestar en los eventos institucionales que se realicen y sean liderados o apoyados por la Dirección de Bienestar Institucional.</t>
  </si>
  <si>
    <t>G321</t>
  </si>
  <si>
    <t>0298 DE 2025</t>
  </si>
  <si>
    <t>1. Apoyar en la implementación y ejecución de la Política de Género, los protocolos y ruta para la prevención mitigación y atención en los casos de todo tipo de acoso, abuso discriminación y violencia en la Universidad de los Llanos. 2. Prestar apoyo en la identificación y documentación de la cultura organizacional sobre la temática de género y sobre los casos de acoso, abuso, discriminación y violencia en la Universidad de los Llanos. 3. Apoyar en la organización de la documentación y normatividad correspondiente a la Política de Género, protocolos y rutas que la operacionalice. 4. Contribuir en el aseguramiento de los registros físicos y virtuales que den cuenta del desarrollo de eventos/actividades/talleres de género realizados desde la División de Bienestar Institucional. 5. Apoyar en la recopilación y formulación de informes solicitados por entidades externas e informes de interés interinstitucional. 6. Colaborar en la organización de la base de datos en la masificación, divulgación y visualización de la política de Género de la Universidad de los Llanos. 7. Coadyuvar en la realización de los informes del proceso que apoyen la presentación de informes de gestión de la División de Bienestar Universitario y el Área de Desarrollo Humano y Permanencia. 8. Brindar apoyo a la jefatura de Bienestar en los eventos institucionales que se realicen y sean liderados o apoyados por la Dirección de Bienestar Institucional.</t>
  </si>
  <si>
    <t>G298</t>
  </si>
  <si>
    <t>0299 DE 2025</t>
  </si>
  <si>
    <t>PRESTACIÓN DE SERVICIOS PROFESIONALES NECESARIO PARA EL DESARROLLO DE LOS DIFERENTES PROCESOS DE ASIGNACIÓN DE DESCUENTOS SOCIOECONÓMICOS DEL PROYECTO FICHA BPUNI BU 01 2510 2024 “IMPLEMENTACIÓN DEL MODELO DE BIENESTAR A TRAVÉS DE ESTRATEGIAS QUE BENEFICIEN A LA COMUNIDAD DE LA UNIVERSIDAD DE LOS LLANOS”</t>
  </si>
  <si>
    <t>1. Apoyar a la División de Bienestar en el desarrollo de los procesos y procedimientos administrativos que permitan la implementación y ejecución de programas, servicios y actividades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Contribuir al desarrollo de convocatorias, recepción, verificación de condiciones socioeconómicas, sistematización de datos y selección de los estudiantes que serán beneficiados con el reconocimiento de apoyos económicos a través de los programas y proyectos que desde el Área de Promoción Socioeconómica se estime conveniente y que están orientados a disminuir la deserción estudiantil en la Universidad de los Llanos. 4. Apoyar a la coordinación del área en la participación y desarrollo de eventos, entrega de informes y estadísticas que sustenten las actividades desarrolladas.  5. Contribuir con las estrategias que desarrolle la División de Bienestar Universitario encaminadas a masificar la divulgación de sus servicios y aumentar el índice de participación de la comunidad Unillanista. 6. Coadyuvar en la articulación que desde el área de promoción socioeconómica pueda realizarse con las demás áreas de la División de Bienestar Universitario, para atender a la población estudiantil considerada en condición de vulnerabilidad. 7. Prestar apoyo en el proceso de clasificación y organización del archivo documental físico y digital del Área de Promoción Socioeconómica y velar por el buen uso del inventario físico devolutivo de la División de Bienestar Universitario. 8.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9. Brindar apoyo a la jefatura de Bienestar en los eventos institucionales que se realicen y sean liderados o apoyados por la Dirección de Bienestar Institucional.</t>
  </si>
  <si>
    <t>G360</t>
  </si>
  <si>
    <t>Actas modificatoria</t>
  </si>
  <si>
    <t>0302 DE 2025</t>
  </si>
  <si>
    <t>PRESTACIÓN DE SERVICIOS PROFESIONALES NECESARIO PARA EL DESARROLLO DE LOS DIFERENTES PROCESOS DE INCLUSIÓN DEL PROYECTO FICHA BPUNI BU 01 2510 2024 “IMPLEMENTACIÓN DEL MODELO DE BIENESTAR A TRAVÉS DE ESTRATEGIAS QUE BENEFICIEN A LA COMUNIDAD DE LA UNIVERSIDAD DE LOS LLANOS”</t>
  </si>
  <si>
    <t>1. Brindar apoyo a la jefatura de Bienestar Institucional en la implementación y evaluación de la política de inclusión en la Universidad de los Llanos. 2. Coadyuvar en el uso y aplicación de la herramienta (MEN- IES - INES): módulo “Índice de Inclusión para Educación Superior” a estudiantes, administrativos y docentes de índices de inclusión.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Prestar apoyo para el desarrollo del análisis estadístico de la información obtenida de encuestas a estudiantes, administrativos y docentes de índices de inclusión (MEN-IES - INES). 7. Apoyar en la recopilación y formulación de informes solicitados por los organismos de control e informes de interés interinstitucional. 8. Brindar apoyo a la jefatura de Bienestar en los eventos institucionales que se realicen y sean liderados o apoyados por la Dirección de Bienestar Institucional.</t>
  </si>
  <si>
    <t>G363</t>
  </si>
  <si>
    <t>0303 DE 2025</t>
  </si>
  <si>
    <t>G364</t>
  </si>
  <si>
    <t>0304 DE 2025</t>
  </si>
  <si>
    <t>G322</t>
  </si>
  <si>
    <t>0305 DE 2025</t>
  </si>
  <si>
    <t>G323</t>
  </si>
  <si>
    <t>0306 DE 2025</t>
  </si>
  <si>
    <t>G324</t>
  </si>
  <si>
    <t>0307 DE 2025</t>
  </si>
  <si>
    <t>SANDRA PATRICIA GARCIA</t>
  </si>
  <si>
    <t>G325</t>
  </si>
  <si>
    <t>0308 DE 2025</t>
  </si>
  <si>
    <t>0309 DE 2025</t>
  </si>
  <si>
    <t>G327</t>
  </si>
  <si>
    <t>0310 DE 2025</t>
  </si>
  <si>
    <t>G328</t>
  </si>
  <si>
    <t>0311 DE 2025</t>
  </si>
  <si>
    <t>G244</t>
  </si>
  <si>
    <t>0312 DE 2025</t>
  </si>
  <si>
    <t>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t>
  </si>
  <si>
    <t>G239</t>
  </si>
  <si>
    <t>0313 DE 2025</t>
  </si>
  <si>
    <t>G329</t>
  </si>
  <si>
    <t>0314 DE 2025</t>
  </si>
  <si>
    <t>HEDY RUTH RODRIGUEZ NOVOA</t>
  </si>
  <si>
    <t>G330</t>
  </si>
  <si>
    <t>0315 DE 2025</t>
  </si>
  <si>
    <t>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t>
  </si>
  <si>
    <t>280101103</t>
  </si>
  <si>
    <t>G331</t>
  </si>
  <si>
    <t>0316 DE 2025</t>
  </si>
  <si>
    <t>G332</t>
  </si>
  <si>
    <t>0317 DE 2025</t>
  </si>
  <si>
    <t>G333</t>
  </si>
  <si>
    <t>0318 DE 2025</t>
  </si>
  <si>
    <t>G334</t>
  </si>
  <si>
    <t>0319 DE 2025</t>
  </si>
  <si>
    <t>HEIDY GISSELA ALONSO GUTIERREZ</t>
  </si>
  <si>
    <t>G335</t>
  </si>
  <si>
    <t>0320 DE 2025</t>
  </si>
  <si>
    <t>G336</t>
  </si>
  <si>
    <t>0321 DE 2025</t>
  </si>
  <si>
    <t>280103202</t>
  </si>
  <si>
    <t>G267</t>
  </si>
  <si>
    <t>0322 DE 2025</t>
  </si>
  <si>
    <t>G337</t>
  </si>
  <si>
    <t>0323 DE 2025</t>
  </si>
  <si>
    <t>G338</t>
  </si>
  <si>
    <t>0324 DE 2025</t>
  </si>
  <si>
    <t>G339</t>
  </si>
  <si>
    <t>0325 DE 2025</t>
  </si>
  <si>
    <t>G341</t>
  </si>
  <si>
    <t>0326 DE 2025</t>
  </si>
  <si>
    <t>G342</t>
  </si>
  <si>
    <t>Acta de terminación a partir del 19/02/2025</t>
  </si>
  <si>
    <t>0329 DE 2025</t>
  </si>
  <si>
    <t>BYRON NICOLAS BAQUERO SOLANO</t>
  </si>
  <si>
    <t>G345</t>
  </si>
  <si>
    <t>0330 DE 2025</t>
  </si>
  <si>
    <t>G346</t>
  </si>
  <si>
    <t>0331 DE 2025</t>
  </si>
  <si>
    <t>G347</t>
  </si>
  <si>
    <t>0332 DE 2025</t>
  </si>
  <si>
    <t>G349</t>
  </si>
  <si>
    <t>0333 DE 2025</t>
  </si>
  <si>
    <t>DEYSI ALEJANDRA VARGAS PARRA</t>
  </si>
  <si>
    <t>G350</t>
  </si>
  <si>
    <t>0334 DE 2025</t>
  </si>
  <si>
    <t>DAYANA ROMERO GONZALEZ</t>
  </si>
  <si>
    <t>G351</t>
  </si>
  <si>
    <t>0335 DE 2025</t>
  </si>
  <si>
    <t>PRESTACIÓN DE SERVICIOS DE APOYO A LA GESTIÓN NECESARIO PARA EL FORTALECIMIENTO DE LOS PROCESOS ACADÉMICOS Y ADMINISTRATIVOS DEL PROGRAMA DE TECNOLOGÍA EN REGENCIA DE FARMACIA DE LA FACULTAD DE CIENCIAS DE LA SALUD DE LA UNIVERSIDAD DE LOS LLANOS.</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</si>
  <si>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de Regencia de Farmacia. 6. Apoyar al manejo de las TIC´s. 7. Contribuir en la proyección de los oficios según el requerimiento pertinente al Director de Programa.  8. Apoyar los procesos de Investigación, Proyección Social y Docencia coherentes al programa académico.</t>
  </si>
  <si>
    <t>G352</t>
  </si>
  <si>
    <t>0336 DE 2025</t>
  </si>
  <si>
    <t>1. Brindar apoyo en la elaboración y radicación de documentos de condiciones institucionales para otros lugares de desarrollo en la modalidad distancia, virtual e hibrida, junto con el área de la secretaria técnica de acreditación. 2. Coadyuvar en la elaboración, publicación y socialización de lineamientos pedagógicos del IDEAD, así como en la actualización que se requiera de los mismos. 3. Contribuir con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4. Brindar apoyo logístico en la organización, coordinación y ejecución de las Masterclass ofertadas por el IDEAD. 5. Brindar apoyo en los procesos administrativos y académicos que el Instituto de Educación Abierta y a Distancia implemente.</t>
  </si>
  <si>
    <t>G218</t>
  </si>
  <si>
    <t>0337 DE 2025</t>
  </si>
  <si>
    <t>1. Contribuir en el diseño e implementación de políticas, estrategias, programas y proyectos que fomenten y fortalezcan el cumplimiento de la función de proyección social y extensión universitaria, alineando estos esfuerzos con los objetivos estratégicos del Plan de Desarrollo Institucional, los Planes de Acción y Planes de mejoramiento. 2. Brindar apoyo en la planificación y programación institucional mediante el seguimiento y monitoreo de planes, programas y proyectos de inversión a cargo de la Dirección General de Proyección Social. 3. Colaborar en el seguimiento y evaluación de la gestión institucional, incluyendo la ejecución presupuestal de la Dirección General de Proyección Social, utilizando herramientas y metodologías establecidas para garantizar el uso eficiente de los recursos. 4. Cooperar en el control de la ejecución de las políticas, estrategias, programas y proyectos a cargo de la Dirección General de Proyección Social. 5. Apoyar con la consolidación y elaboración de informes ejecutivos requeridos por las instancias superiores sobre los resultados y temas a cargo de la Dirección General de Proyección Social. 6. Apoyar en la redacción, proyección y validación de actos administrativos, documentos, actas y relatorías derivados de los procesos institucionales, asegurando que reflejen las decisiones adoptadas por el Consejo Institucional de Proyección Social y respalden la gestión de la Dirección General de Proyección Social. 7. Coadyuvar en la aprobación y trámite de procesos contractuales, solicitud de avances para el desarrollo de las actividades programadas en los diferentes campos de acción de Proyección Social. 8.  Contribuir y participar en la actualización y mejora continua de procesos y procedimientos de Proyección Social para el aseguramiento de la calidad. 9. Brindar apoyo en los procesos que atienda la Dirección relacionados con la autoevaluación, rendición de cuentas y acreditación y aseguramiento de la calidad.</t>
  </si>
  <si>
    <t>G230</t>
  </si>
  <si>
    <t>0338 DE 2025</t>
  </si>
  <si>
    <t>1. Contribuir con el archivo y control de los documentos de los registros correspondientes para programas de extensión a la comunidad alineados con la normatividad de archivo vigente al igual que la normatividad de la Secretaría de Educación Municipal y Departamental siguiendo las medidas dispuestas por la Oficina de Correspondencia y Archivo. 2. Coadyuvar con la oferta y promoción de los servicios del Centro de Idiomas.  3. Apoyo en la actualización del estudio de mercado y aspectos de contexto de acuerdo a las normas establecidas. 4. Coadyuvar en los diferentes procesos de legalización, actualización o de trámite de proyectos de registros, educación continuada, convenios etc. 5. Apoyar a la dirección y/o coordinación en diferentes procesos de acuerdo a las necesidades. 6. Apoyar en el control del inventario que se encuentra en el Centro de Idiomas. 7. Apoyar en el seguimiento y control de la base de datos de los estudiantes de extensión a la comunidad.  8. Contribuir con los procesos de calidad y planes de mejora.</t>
  </si>
  <si>
    <t>G91</t>
  </si>
  <si>
    <t>0339 DE 2025</t>
  </si>
  <si>
    <t>G101</t>
  </si>
  <si>
    <t>0340 DE 2025</t>
  </si>
  <si>
    <t>1. Apoyar con brindar información sobre los servicios ofertados a la comunidad en general del centro de idiomas. 2. Apoyar mediante la trazabilidad y consolidación del historial documental de los estudiantes de los diferentes programas del centro de idiomas. 3. Apoyar con la revisión y aprobación de los soportes que son parte del proceso de matrícula de estudiantes de cada uno de los programas del centro de idiomas. 4. Apoyar mediante el acompañamiento y articulación con el Centro de Idiomas a los estudiantes de pasantías que realizan actividades en el Centro de Idiomas. 5. Apoyar con la recopilación y análisis de indicadores internos de calidad educativa para los diferentes programas del centro de idiomas. 6. Contribuir con los procesos de calidad y planes de mejora que se ejecuten en el centro de idiomas.</t>
  </si>
  <si>
    <t>G357</t>
  </si>
  <si>
    <t>0341 DE 2025</t>
  </si>
  <si>
    <t xml:space="preserve"> 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4. Coadyuvar con la oferta y promoción de los servicios del Centro de Idiomas. 5. Contribuir y facilitar el acceso a la información que se encuentra registrada en los documentos de archivo de las diferentes sedes del centro de idiomas.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t>
  </si>
  <si>
    <t>G187</t>
  </si>
  <si>
    <t>0342 DE 2025</t>
  </si>
  <si>
    <t>0343 DE 2025</t>
  </si>
  <si>
    <t>G125</t>
  </si>
  <si>
    <t>0344 DE 2025</t>
  </si>
  <si>
    <t>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t>
  </si>
  <si>
    <t>G45</t>
  </si>
  <si>
    <t>0345 DE 2025</t>
  </si>
  <si>
    <t>G358</t>
  </si>
  <si>
    <t>0346 DE 2025</t>
  </si>
  <si>
    <t>G359</t>
  </si>
  <si>
    <t>0347 DE 2025</t>
  </si>
  <si>
    <t>G152</t>
  </si>
  <si>
    <t>0348 DE 2025</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</si>
  <si>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actualización permanente del Sistema de Información de la Secretaría Técnica de Acreditación y el manejo de las plataformas del Sistema de Aseguramiento de la Calidad en la Educación Superior SACES-CONACES y SACES-CNA, o las que hagan sus veces.</t>
  </si>
  <si>
    <t>G176</t>
  </si>
  <si>
    <t>0349 DE 2025</t>
  </si>
  <si>
    <t>1. Contribuir en el diseño, implementación, divulgación y seguimiento de convocatorias internas y externas para la movilidad académica de estudiantes, tanto entrante como saliente, en programas de intercambio, prácticas y pasantías, así como el acompañamiento a los estudiantes y a las instituciones de educación superior (IES) postulantes, en cumplimiento de los procedimientos establecidos en el SIG. 2. Coadyuvar en el seguimiento y acompañamiento de los estudiantes que realizan intercambios académicos, prácticas o pasantías a nivel nacional, internacional, asegurando el cumplimiento en los informes requeridos y la correcta gestión de los trámites relacionados con el desarrollo de cada una de las etapas de la movilidad. 3. Apoyar la gestión y consolidación de redes de casas amigas para estudiantes de movilidad entrante, garantizando su bienestar y adecuada integración. 4. Contribuir en la consolidación y reporte de la información requerida para rendir informe a instancias superiores (SNIES y SIRECI). 5. Apoyar la actualización y reporte de la matriz de riesgos del proceso de internacionalización, asegurando el cumplimiento de los estándares y regulaciones aplicables. 6. Contribuir y participar en el control de la ejecución de las políticas y procedimientos de la Oficina de Internacionalización relacionados con la autoevaluación, acreditación y aseguramiento de la calidad.</t>
  </si>
  <si>
    <t>G223</t>
  </si>
  <si>
    <t>0350 DE 2025</t>
  </si>
  <si>
    <t>1. Colaborar en la proyección, revisión y gestión de las diferentes etapas de los procesos contractuales relacionados con obra pública y/o consultoría, asegurando el estricto cumplimiento de la normativa vigente de la Universidad de los Llanos. 2. Brindar apoyo en la elaboración de conceptos, evaluaciones técnicas, presupuestos de obra y/o consultoría, así como en proyectos de inversión asignados a la Vicerrectoría de Recursos Universitarios, en cumplimiento de los lineamientos establecidos por la entidad. 3. Colaborar técnicamente en las actividades de vigilancia, seguimiento y control de los contratos de obra y/o consultoría bajo la responsabilidad de la Vicerrectoría de Recursos Universitarios. 4. Participar en reuniones técnicas relacionadas con procesos de obra y/o consultoría.</t>
  </si>
  <si>
    <t>4001</t>
  </si>
  <si>
    <t>G165</t>
  </si>
  <si>
    <t>0351 DE 2025</t>
  </si>
  <si>
    <t>1. Brindar apoyo en la revisión del correo de Presupuesto, analizando las diferentes solicitudes y e informar sobre las misma y su estado. 2. Identificar las diferentes solicitudes de reuniones establecidas para el Director Financiero, agendarlas, informar y recordar sobre las mismas. 3. Colaborar en las diferentes solicitudes allegadas a la Dirección Financiera (Derechos de Petición, Movimientos del Rubro, Saldos disponibles, Certificaciones, Memorandos, entre otros). 4. Colaborar con la identificación, elaboración y presentación de Informes requeridos por entes Internos de la Universidad de los Llanos (CSU, Acreditación, Rectoría, Viceacademica, Vicerrectoria, posgrados, planeación, entre Otros). 5. Colaborar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Disponibilidades Presupuestales, Compromisos Presupuestales, Orden de Pago y su respectiva distribución, del Presupuesto ordinario y/o Regalías cuando sea el caso. 8. Colaborar con la elaboración y seguimiento de las diferentes Matrices y Planes a cargo de la Dirección Financiera (PAI, ITA, Mapa de Riesgo, Plan de Mejoramiento, entre otros). 9. Colaborar con la elaboración y presentación de Información requeridos por los diferentes Proyectos de Regalías de la Universidad de los Llanos. 10. Brindar apoyo al proceso de cierre financiero con relación de reintegros, verificación de los ajustes a los documentos presupuestales disponibilidades, registros y obligaciones.</t>
  </si>
  <si>
    <t>G311</t>
  </si>
  <si>
    <t>0352 DE 2025</t>
  </si>
  <si>
    <t>G370</t>
  </si>
  <si>
    <t>0354 DE 2025</t>
  </si>
  <si>
    <t>G372</t>
  </si>
  <si>
    <t>0355 DE 2025</t>
  </si>
  <si>
    <t xml:space="preserve">PRESTACIÓN DE SERVICIOS DE APOYO A LA GESTIÓN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</si>
  <si>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Diez (10) meses y diecinueve (19) días calendario</t>
  </si>
  <si>
    <t>1. Apoyar la coordinación administrativa del proyecto. 2. Apoyar la elaboración de informes administrativos, requeridos durante la ejecución del proyecto. 3. Colaborar con su participación en el Comité Técnico administrativo del proyecto. 4. Contribuir en el registro y actualización de los gastos presupuestales realizados, de conformidad con los informes financieros presentados por el profesional financiero del proyecto. 5. Prestar apoyo en la conservación y organización de los archivos relativos al proyecto. 6. Brindar apoyo en la gestión informes, contrataciones, nóminas, avances, archivo y compras. 7. Apoyar el proceso de liquidación del proyecto.</t>
  </si>
  <si>
    <t>G367</t>
  </si>
  <si>
    <t>0356 DE 2025</t>
  </si>
  <si>
    <t xml:space="preserve">PRESTACIÓN DE SERVICIOS PROFESIONALES NECESARIO PARA EL DESARROLLO DEL CONTRATO DE FINANCIAMIENTO DE RECUPERACIÓN CONTINGENTE NO.655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</si>
  <si>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Dos (02) meses y dieciocho (18) días calendario</t>
  </si>
  <si>
    <t>1</t>
  </si>
  <si>
    <t>Tres (03) meses y veintidós (22) días calendario</t>
  </si>
  <si>
    <t>1. Apoyar la gestión jurídica durante la ejecución del proyecto. 2. Apoyar en la elaboración de documentos e informes, brindando soporte jurídico, acorde a la normatividad institucional y nacional vigente. 3. Apoyar los distintos procesos de contratación y compras del proyecto desde el componente jurídico. 4. Apoyar la formulación de documentos legales de autorización y tratamiento de información a utilizar y publicar dentro del portal web del observatorio de salud mental, a ser firmados por los directivos de las entidades regionales aportantes de información y data sensible. 5. Prestar apoyo en asesoría jurídico para el establecimiento de lineamientos legales sobre los cuales funcionará y brindará servicio en un futuro el Observatorio de salud mental, familia y convivencia social de la Orinoquia colombiana. 6. Prestar apoyo en la formulación, seguimiento y gestión de las obligaciones derivadas en la alianza interinstitucional suscrita con las entidades coejecutoras del proyecto.</t>
  </si>
  <si>
    <t>G368</t>
  </si>
  <si>
    <t>0357 DE 2025</t>
  </si>
  <si>
    <t>0358 DE 2025</t>
  </si>
  <si>
    <t>0359 DE 2025</t>
  </si>
  <si>
    <t>0360 DE 2025</t>
  </si>
  <si>
    <t>0361 DE 2025</t>
  </si>
  <si>
    <t>0362 DE 2025</t>
  </si>
  <si>
    <t>0363 DE 2025</t>
  </si>
  <si>
    <t>0364 DE 2025</t>
  </si>
  <si>
    <t>0365 DE 2025</t>
  </si>
  <si>
    <t>0366 DE 2025</t>
  </si>
  <si>
    <t>0367 DE 2025</t>
  </si>
  <si>
    <t>0368 DE 2025</t>
  </si>
  <si>
    <t>0369 DE 2025</t>
  </si>
  <si>
    <t>0370 DE 2025</t>
  </si>
  <si>
    <t>Acta de terminación a partir del 15/05/2025</t>
  </si>
  <si>
    <t>0371 DE 2025</t>
  </si>
  <si>
    <t>SALLY VANESSA CARRILLO GUTIERREZ</t>
  </si>
  <si>
    <t>G373</t>
  </si>
  <si>
    <t>0372 DE 2025</t>
  </si>
  <si>
    <t>G374</t>
  </si>
  <si>
    <t>0373 DE 2025</t>
  </si>
  <si>
    <t>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en la comunidad universitaria.</t>
  </si>
  <si>
    <t>G375</t>
  </si>
  <si>
    <t>0374 DE 2025</t>
  </si>
  <si>
    <t>1. Apoyar los programas de formación de usuarios, sobre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de la comunidad universitaria.</t>
  </si>
  <si>
    <t>G377</t>
  </si>
  <si>
    <t>0376 DE 2025</t>
  </si>
  <si>
    <t xml:space="preserve">LAURA VIVIANA MELO ARENAS </t>
  </si>
  <si>
    <t>1. Coadyuvar con la elaboración del presupuesto que le solicitan anualmente a la clínica y la elaboración del plan anual de compras. 2. Prestar apoyo en la elaboración de informes que requieran los órganos de control del estado. 3. Brindar apoyo en la coordinación administrativa con la presentación de propuestas de mejora entorno a los servicios prestados por la clínica.  4. Prestar apoyo en la coordinación, verificación y evaluación de los sistemas de control interno y controles definidos para los procesos y las actividades llevadas a cabo al interior del centro clínico veterinario. 5. Brindar apoyo al jefe del centro clínico veterinario con el desarrollo de los planes y programas del Centro. 6. Prestar apoyo y participar, de acuerdo con su especialidad en las investigaciones que realice la dependencia.  7. Colaborar en la atención de las quejas, consultas y reclamos que en materia de prestación de servicios de la clínica y hacerlos conocer del jefe para darles solución. 8. Apoyar la consolidación de la información requerida por el supervisor. 9. Coadyuvar en archivar los documentos e historias clínicas, del Centro Clínico Veterinario, según la normatividad del archivo documental de la nación.  10. Prestar apoyo en la realización de la apertura y reseña de las historias clínicas, de los pacientes que ingresan al Centro Clínico veterinario.  11.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12. Contribuir en la verificación de las carpetas de uso de cada uno de los equipos (Ecógrafo, rayos X, anestesia, monitores), verificando que se estén registrando por parte de los docentes que los soliciten. 13. Prestar apoyo en la atención de pacientes de urgencia y pacientes críticos.14. Coadyuvar en brindar las indicaciones necesarias al usuario, sobre los requisitos de preparación para   la realización de estudios médicos. 15. Prestar apoyo para la toma de estudios de imagenología (Radiografía y Ecografía) en pacientes pequeños animales. 16. Colaborar en brindar atención veterinaria en la toma de imágenes diagnósticas de pequeñas especies y fauna en urgencias. 17. Apoyar en la lectura e interpretación de las imágenes resultantes de ecografías y radiografías. 18. Colaborar en la identiﬁcación y diagnóstico de las posibles patologías y proporcionar informes detallados de los resultados.19. Contribuir con el diligenciamiento de    los documentos requeridos para la toma de estudios de imagenología como son consentimiento informado, autorización de sedación anexos físicos o electrónicos que estén ligados a la prestación del servicio de imagenología. 20. Coadyuvar en el diligenciamiento de las carpetas de uso diario de equipos de radiología y ecografía. 21. Colaborar en el mantenimiento de los registros precisos de todos los estudios realizados. 22. Apoyar en la documentación de información relevante, en los temas relacionados a la radiación y los detalles de la técnica utilizada en los estudios de los pacientes.</t>
  </si>
  <si>
    <t>G380</t>
  </si>
  <si>
    <t>0377 DE 2025</t>
  </si>
  <si>
    <t>G381</t>
  </si>
  <si>
    <t>0378 DE 2025</t>
  </si>
  <si>
    <t>G382</t>
  </si>
  <si>
    <t>0379 DE 2025</t>
  </si>
  <si>
    <t>G383</t>
  </si>
  <si>
    <t>0380 DE 2025</t>
  </si>
  <si>
    <t>G385</t>
  </si>
  <si>
    <t>0381 DE 2025</t>
  </si>
  <si>
    <t>G386</t>
  </si>
  <si>
    <t>0382 DE 2025</t>
  </si>
  <si>
    <t>G387</t>
  </si>
  <si>
    <t>0383 DE 2025</t>
  </si>
  <si>
    <t>280104604</t>
  </si>
  <si>
    <t>G388</t>
  </si>
  <si>
    <t>0384 DE 2025</t>
  </si>
  <si>
    <t>G389</t>
  </si>
  <si>
    <t>0385 DE 2025</t>
  </si>
  <si>
    <t>G390</t>
  </si>
  <si>
    <t>0386 DE 2025</t>
  </si>
  <si>
    <t>G391</t>
  </si>
  <si>
    <t>0387 DE 2025</t>
  </si>
  <si>
    <t>G392</t>
  </si>
  <si>
    <t>0388 DE 2025</t>
  </si>
  <si>
    <t>VALENTINA VALENCIA GUEVARA</t>
  </si>
  <si>
    <t>PRESTACIÓN DE SERVICIOS PROFESIONALES NECESARIO PARA EL FORTALECIMIENTO DE LOS PROCESOS DEL LABORATORIO DE TOXICOLOGÍA DE LA FACULTAD DE CIENCIAS AGROPECUARIAS Y RECURSOS NATURALES DE LA UNIVERSIDAD DE LOS LLANOS.</t>
  </si>
  <si>
    <t>1. Colaborar en el mantenimiento, limpieza y organización del Laboratorio de Toxicología y Biotecnología y del Laboratorio de Microbiología Animal. 2. Apoyar la organización, limpieza, actualización de hojas de vida y el registro de uso de equipos de los Laboratorios. 3. Apoyar con la organización, almacenamiento, inventario y correcto uso de materiales y reactivos de los Laboratorios. 4. Prestar apoyo en el análisis de muestras y ensayos de laboratorio que se llevan a cabo para el desarrollo de actividades curriculares y de grupos de investigación que hacen uso de los laboratorios. 5. Colaborar con el mantenimiento y preservación de todo material biológico utilizado en proyectos de investigación y actividades curriculares de los laboratorios. 6. Apoyar con el descarte, clasificación, rotulación y diligenciamiento de formatos de residuos biológicos, líquidos y sólidos derivados de las prácticas académicas y de proyectos de investigación realizadas en los laboratorios. 7. Coadyuvar con la esterilización de material de vidrio y otros elementos de los laboratorios para el desarrollo de las prácticas académicas y actividades de proyectos de investigación. 8. Contribuir con la aplicación y cumplimiento del reglamento y buenas prácticas de uso de los laboratorios por parte de los usuarios e informar de cualquier eventualidad al Coordinador del laboratorio respectivo. 9. Colaborar, asistir e instruir a los docentes, estudiantes e investigadores en el correcto uso de los equipos con el fin de que realicen las actividades de los laboratorios en forma adecuada. 10. Apoyar el diligenciamiento y aplicación de formatos del Sistema de Laboratorios de la Universidad y propios de los laboratorios de acuerdo a lo establecido por el Coordinador de cada laboratorio. 11. Mantener la reserva profesional sobre la información que le sea suministrada de los dos laboratorios con ocasión del desarrollo del contrato. 12. Brindar apoyo a los coordinadores de los laboratorios en la elaboración de informes de gestión, así como con el manejo y custodia del archivo documental de cada uno de los laboratorios.</t>
  </si>
  <si>
    <t>G393</t>
  </si>
  <si>
    <t>0390 DE 2025</t>
  </si>
  <si>
    <t>Ampliación No. 3 al Acta de suspensión a partir del 05/05/2025</t>
  </si>
  <si>
    <t>0391 DE 2025</t>
  </si>
  <si>
    <t>G396</t>
  </si>
  <si>
    <t>0392 DE 2025</t>
  </si>
  <si>
    <t>280101315</t>
  </si>
  <si>
    <t>G397</t>
  </si>
  <si>
    <t>0393 DE 2025</t>
  </si>
  <si>
    <t>G398</t>
  </si>
  <si>
    <t>0394 DE 2025</t>
  </si>
  <si>
    <t>0396 DE 2025</t>
  </si>
  <si>
    <t>MAYRA NATALY ROA GONZALEZ</t>
  </si>
  <si>
    <t>G401</t>
  </si>
  <si>
    <t>0397 DE 2025</t>
  </si>
  <si>
    <t>0398 DE 2025</t>
  </si>
  <si>
    <t>DANIS DANIELA GALINDO RODRIGUEZ</t>
  </si>
  <si>
    <t>G403</t>
  </si>
  <si>
    <t>0399 DE 2025</t>
  </si>
  <si>
    <t>G404</t>
  </si>
  <si>
    <t>0400 DE 2025</t>
  </si>
  <si>
    <t>G405</t>
  </si>
  <si>
    <t>0401 DE 2025</t>
  </si>
  <si>
    <t>G406</t>
  </si>
  <si>
    <t>0402 DE 2025</t>
  </si>
  <si>
    <t>G407</t>
  </si>
  <si>
    <t>0403 DE 2025</t>
  </si>
  <si>
    <t>G408</t>
  </si>
  <si>
    <t>0404 DE 2025</t>
  </si>
  <si>
    <t>280301</t>
  </si>
  <si>
    <t>G409</t>
  </si>
  <si>
    <t>0406 DE 2025</t>
  </si>
  <si>
    <t>G412</t>
  </si>
  <si>
    <t>0407 DE 2025</t>
  </si>
  <si>
    <t>DANIEL HUMBERTO MORENO MORENO</t>
  </si>
  <si>
    <t>G413</t>
  </si>
  <si>
    <t>0408 DE 2025</t>
  </si>
  <si>
    <t>G414</t>
  </si>
  <si>
    <t>0409 DE 2025</t>
  </si>
  <si>
    <t>PABLO EMILIO HERRERA CELIS</t>
  </si>
  <si>
    <t>G415</t>
  </si>
  <si>
    <t>0410 DE 2025</t>
  </si>
  <si>
    <t>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 7. Contribuir con el manejo y cuidado de todas las herramientas tecnológicas e implementos que sean puestos a su disposición para el desarrollo de las actividades.</t>
  </si>
  <si>
    <t>G195</t>
  </si>
  <si>
    <t>0411 DE 2025</t>
  </si>
  <si>
    <t>Un (01) mes y seis (06) días calendario</t>
  </si>
  <si>
    <t>Tres (03) meses y veintiocho (28) días calendario</t>
  </si>
  <si>
    <t>280103305</t>
  </si>
  <si>
    <t>G416</t>
  </si>
  <si>
    <t>0413 DE 2025</t>
  </si>
  <si>
    <t>G417</t>
  </si>
  <si>
    <t>0414 DE 2025</t>
  </si>
  <si>
    <t>G418</t>
  </si>
  <si>
    <t>0415 DE 2025</t>
  </si>
  <si>
    <t>G419</t>
  </si>
  <si>
    <t>0416 DE 2025</t>
  </si>
  <si>
    <t>DERLY JULIETH VARON DUCUARA</t>
  </si>
  <si>
    <t>1. Apoyar los procesos de sistematización del Plan de Bilingüismo de la Universidad de los Llanos. 2. Contribuir con los diseños de comunicación asertiva para los estudiantes del Plan Bull. 3. Colaborar en los procesos de aprendizaje a estudiantes del Plan Bull que presentan dificultades durante el desarrollo de los módulos. 4. Coadyuvar a la coordinación en la revisión de los documentos soportes de las clases del Plan Bull. 5. Contribuir con los procesos de calidad y planes de mejora.</t>
  </si>
  <si>
    <t>G365</t>
  </si>
  <si>
    <t>0417 DE 2025</t>
  </si>
  <si>
    <t>SAIDA NIYIRETH RODRIGUEZ GARZON</t>
  </si>
  <si>
    <t>1. Coadyuvar en los procesos de formulación, evaluación, seguimiento y cierre de los proyectos de extensión de educación continuada y eventos de la Universidad de los Llanos. 2. Apoyar la consolidación de requerimientos para los procesos contractuales necesarios para la ejecución de los proyectos de educación continuada y eventos. 3. Coadyuvar con los procesos administrativos de solicitud de avances para el desarrollo de las actividades programadas dentro de los proyectos de extensión de educación continuada y eventos. 4. Brindar apoyo a las Facultades y dependencias en la realización de los procesos contractuales que surjan para la contratación del recurso humano requerido en los diferentes proyectos de educación continuada y eventos. 5. Apoyar el manejo y publicación de educación continuada, actividades académicas y/o eventos en las plataformas institucionales. 6. Contribuir con el proceso de trazabilidad en la plataforma SIAU de cada uno de los proyectos institucionalizados en lo concerniente a la educación continua, actividades académicas y eventos. 7. Apoyar en el diseño, revisión e implementación de procedimientos y formatos en el marco de la autoevaluación, acreditación y aseguramiento de la calidad del proceso de educación continuada.</t>
  </si>
  <si>
    <t>G356</t>
  </si>
  <si>
    <t>0418 DE 2025</t>
  </si>
  <si>
    <t>Cuatro (04) meses y tres (03) días calendario</t>
  </si>
  <si>
    <t>G421</t>
  </si>
  <si>
    <t>0419 DE 2025</t>
  </si>
  <si>
    <t>PRESTACIÓN DE SERVICIOS DE APOYO A LA GESTIÓN NECESARIO PARA EL DESARROLLO DE LOS DIFERENTES PROCESOS EN LA INSTRUCCIÓN DE MÚSICA Y TÉCNICA VOCAL DEL PROYECTO FICHA BPUNI BU 01 2510 2024 “IMPLEMENTACIÓN DEL MODELO DE BIENESTAR A TRAVÉS DE ESTRATEGIAS QUE BENEFICIEN A LA COMUNIDAD DE LA UNIVERSIDAD DE LOS LLANOS”</t>
  </si>
  <si>
    <t>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t>
  </si>
  <si>
    <t>G422</t>
  </si>
  <si>
    <t>0420 DE 2025</t>
  </si>
  <si>
    <t>PRESTACIÓN DE SERVICIOS DE APOYO A LA GESTIÓN NECESARIO PARA EL DESARROLLO DE LOS DIFERENTES PROCESOS EN LA INSTRUCCIÓN DE MÚSICA LLANERA DEL PROYECTO FICHA BPUNI BU 01 2510 2024 “IMPLEMENTACIÓN DEL MODELO DE BIENESTAR A TRAVÉS DE ESTRATEGIAS QUE BENEFICIEN A LA COMUNIDAD DE LA UNIVERSIDAD DE LOS LLANOS”</t>
  </si>
  <si>
    <t>G424</t>
  </si>
  <si>
    <t>0421 DE 2025</t>
  </si>
  <si>
    <t>PRESTACIÓN DE SERVICIOS DE APOYO A LA GESTIÓN NECESARIO PARA EL DESARROLLO DE LOS DIFERENTES PROCESOS EN LA INSTRUCCIÓN DE BAILE JOROPO DEL PROYECTO FICHA BPUNI BU 01 2510 2024 “IMPLEMENTACIÓN DEL MODELO DE BIENESTAR A TRAVÉS DE ESTRATEGIAS QUE BENEFICIEN A LA COMUNIDAD DE LA UNIVERSIDAD DE LOS LLANOS”</t>
  </si>
  <si>
    <t>G425</t>
  </si>
  <si>
    <t>0422 DE 2025</t>
  </si>
  <si>
    <t>PRESTACIÓN DE SERVICIOS DE APOYO A LA GESTIÓN NECESARIO PARA EL DESARROLLO DE LOS DIFERENTES PROCESOS EN LA INSTRUCCIÓN DE TÉCNICA VOCAL DE MÚSICA LLANERA DEL PROYECTO FICHA BPUNI BU 01 2510 2024 “IMPLEMENTACIÓN DEL MODELO DE BIENESTAR A TRAVÉS DE ESTRATEGIAS QUE BENEFICIEN A LA COMUNIDAD DE LA UNIVERSIDAD DE LOS LLANOS”</t>
  </si>
  <si>
    <t>G426</t>
  </si>
  <si>
    <t>0423 DE 2025</t>
  </si>
  <si>
    <t>GERMAN CARRERA CASTRO</t>
  </si>
  <si>
    <t>PRESTACIÓN DE SERVICIOS DE APOYO A LA GESTIÓN NECESARIO PARA EL DESARROLLO DE LOS DIFERENTES PROCESOS EN LA DISCIPLINA DE BALONCESTO DEL PROYECTO FICHA BPUNI BU 01 2510 2024 “IMPLEMENTACIÓN DEL MODELO DE BIENESTAR A TRAVÉS DE ESTRATEGIAS QUE BENEFICIEN A LA COMUNIDAD DE LA UNIVERSIDAD DE LOS LLANOS”</t>
  </si>
  <si>
    <t>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t>
  </si>
  <si>
    <t>G427</t>
  </si>
  <si>
    <t>0424 DE 2025</t>
  </si>
  <si>
    <t>PRESTACIÓN DE SERVICIOS DE APOYO A LA GESTIÓN NECESARIO PARA EL DESARROLLO DE LOS DIFERENTES PROCESOS EN ACTIVIDAD FÍSICA DIRIGIDA DEL PROYECTO FICHA BPUNI BU 01 2510 2024 “IMPLEMENTACIÓN DEL MODELO DE BIENESTAR A TRAVÉS DE ESTRATEGIAS QUE BENEFICIEN A LA COMUNIDAD DE LA UNIVERSIDAD DE LOS LLANOS”</t>
  </si>
  <si>
    <t>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actividad masiva como evento recreativo.</t>
  </si>
  <si>
    <t>G428</t>
  </si>
  <si>
    <t>0425 DE 2025</t>
  </si>
  <si>
    <t>PRESTACIÓN DE SERVICIOS DE APOYO A LA GESTIÓN NECESARIO PARA EL DESARROLLO DE LOS DIFERENTES PROCESOS EN LA DISCIPLINA DE ATLETISMO DEL PROYECTO FICHA BPUNI BU 01 2510 2024 “IMPLEMENTACIÓN DEL MODELO DE BIENESTAR A TRAVÉS DE ESTRATEGIAS QUE BENEFICIEN A LA COMUNIDAD DE LA UNIVERSIDAD DE LOS LLANOS”</t>
  </si>
  <si>
    <t>G429</t>
  </si>
  <si>
    <t>0426 DE 2025</t>
  </si>
  <si>
    <t>GILDARDO DAZA</t>
  </si>
  <si>
    <t xml:space="preserve">PRESTACIÓN DE SERVICIOS DE APOYO A LA GESTIÓN NECESARIO PARA EL DESARROLLO DE LOS DIFERENTES PROCESOS EN LA DISCIPLINA TAEKWONDO DEL PROYECTO FICHA BPUNI BU 01 2510 2024 “IMPLEMENTACIÓN DEL MODELO DE BIENESTAR A TRAVÉS DE ESTRATEGIAS QUE BENEFICIEN A LA COMUNIDAD DE LA UNIVERSIDAD DE LOS LLANOS” </t>
  </si>
  <si>
    <t>G430</t>
  </si>
  <si>
    <t>0427 DE 2025</t>
  </si>
  <si>
    <t>PRESTACIÓN DE SERVICIOS DE APOYO A LA GESTIÓN NECESARIO PARA EL DESARROLLO DE LOS DIFERENTES PROCESOS EN LA DISCIPLINA DE FÚTBOL DEL PROYECTO FICHA BPUNI BU 01 2510 2024 “IMPLEMENTACIÓN DEL MODELO DE BIENESTAR A TRAVÉS DE ESTRATEGIAS QUE BENEFICIEN A LA COMUNIDAD DE LA UNIVERSIDAD DE LOS LLANOS”</t>
  </si>
  <si>
    <t>G431</t>
  </si>
  <si>
    <t>0428 DE 2025</t>
  </si>
  <si>
    <t>JOLBER ALEXANDER PLAZAS</t>
  </si>
  <si>
    <t>PRESTACIÓN DE SERVICIOS DE APOYO A LA GESTIÓN NECESARIO PARA EL DESARROLLO DE LOS DIFERENTES PROCESOS DEL ÁREA DE RECREACIÓN Y DEPORTES DEL PROYECTO FICHA BPUNI BU 01 2510 2024 “IMPLEMENTACIÓN DEL MODELO DE BIENESTAR A TRAVÉS DE ESTRATEGIAS QUE BENEFICIEN A LA COMUNIDAD DE LA UNIVERSIDAD DE LOS LLANOS”</t>
  </si>
  <si>
    <t>G432</t>
  </si>
  <si>
    <t>0429 DE 2025</t>
  </si>
  <si>
    <t>PRESTACIÓN DE SERVICIOS DE APOYO A LA GESTIÓN NECESARIO PARA EL DESARROLLO DE LOS DIFERENTES PROCESOS EN LA DISCIPLINA DE NATACIÓN DEL PROYECTO FICHA BPUNI BU 01 2510 2024 “IMPLEMENTACIÓN DEL MODELO DE BIENESTAR A TRAVÉS DE ESTRATEGIAS QUE BENEFICIEN A LA COMUNIDAD DE LA UNIVERSIDAD DE LOS LLANOS”</t>
  </si>
  <si>
    <t>G434</t>
  </si>
  <si>
    <t>0430 DE 2025</t>
  </si>
  <si>
    <t>G435</t>
  </si>
  <si>
    <t>0431 DE 2025</t>
  </si>
  <si>
    <t>G437</t>
  </si>
  <si>
    <t>0432 DE 2025</t>
  </si>
  <si>
    <t>G438</t>
  </si>
  <si>
    <t>0433 DE 2025</t>
  </si>
  <si>
    <t>PRESTACIÓN DE SERVICIOS PROFESIONALES NECESARIO PARA EL DESARROLLO DE LOS DIFERENTES PROCESOS DE PROMOCIÓN Y FOMENTO DE ESTILOS DE VIDA SALUDABLES (MÉDICO) DEL PROYECTO FICHA BPUNI BU 01 2510 2024 “IMPLEMENTACIÓN DEL MODELO DE BIENESTAR A TRAVÉS DE ESTRATEGIAS QUE BENEFICIEN A LA COMUNIDAD DE LA UNIVERSIDAD DE LOS LLANOS”</t>
  </si>
  <si>
    <t>1. Brindar apoyo en los servicios de asesoría y orientación médica a la comunidad universitaria. 2. Prestar apoyo en la atención de primeros auxilios básicos para la comunidad universitaria. 3.  Contribuir en la planeación y ejecución de estrategias de promoción de la salud y prevención de la enfermedad para la comunidad universitaria.  4. Apoyar con la caracterización en salud de los participantes en los diferentes eventos deportivos y culturales liderados por la División de Bienestar universitario, en representación de la Universidad de los Llanos. 5. Apoyar las actividades educativas sobre promoción y prevención en salud a la comunidad Universitaria y aquellas que sean virtuales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Brinda apoyo en el cuidado del inventario físico y existente y notificar oportunamente en caso de pérdida o deterioro de los mismos.</t>
  </si>
  <si>
    <t>G439</t>
  </si>
  <si>
    <t>0434 DE 2025</t>
  </si>
  <si>
    <t>PRESTACIÓN DE SERVICIOS DE APOYO A LA GESTIÓN NECESARIO PARA EL DESARROLLO DE LOS DIFERENTES PROCESOS EN LA INSTRUCCIÓN DE ARTES ESCÉNICAS DEL PROYECTO FICHA BPUNI BU 01 2510 2024 “IMPLEMENTACIÓN DEL MODELO DE BIENESTAR A TRAVÉS DE ESTRATEGIAS QUE BENEFICIEN A LA COMUNIDAD DE LA UNIVERSIDAD DE LOS LLANOS”</t>
  </si>
  <si>
    <t>G442</t>
  </si>
  <si>
    <t>0435 DE 2025</t>
  </si>
  <si>
    <t>JHON LEANDRO TORO DIAZ</t>
  </si>
  <si>
    <t>PRESTACIÓN DE SERVICIOS DE APOYO A LA GESTIÓN NECESARIO PARA EL DESARROLLO DE LOS DIFERENTES PROCESOS EN LA INSTRUCCIÓN DE DANZAS DEL PROYECTO FICHA BPUNI BU 01 2510 2024 “IMPLEMENTACIÓN DEL MODELO DE BIENESTAR A TRAVÉS DE ESTRATEGIAS QUE BENEFICIEN A LA COMUNIDAD DE LA UNIVERSIDAD DE LOS LLANOS”</t>
  </si>
  <si>
    <t>G443</t>
  </si>
  <si>
    <t>0436 DE 2025</t>
  </si>
  <si>
    <t>PRESTACIÓN DE SERVICIOS DE APOYO A LA GESTIÓN NECESARIO PARA EL DESARROLLO DE LOS DIFERENTES PROCESOS DEPORTIVOS DEL PROYECTO FICHA BPUNI BU 01 2510 2024 “IMPLEMENTACIÓN DEL MODELO DE BIENESTAR A TRAVÉS DE ESTRATEGIAS QUE BENEFICIEN A LA COMUNIDAD DE LA UNIVERSIDAD DE LOS LLANOS”</t>
  </si>
  <si>
    <t>1. Apoyar a la división de bienestar institucional en la planeación, desarrollo e implementación de sesiones de practica entrenamientos deportivos, recreacionales, formativos y competitivos o de acondicionamiento físico. 2. Contribuir al desarrollo de programas, servicios y actividades de Bienestar dirigidas a la comunidad académica de los programas de posgrado de la universidad de los Llanos. 3. Apoyar la elaboración del plan de entrenamiento de la disciplina, desarrollar planes de juego, dirigir deportistas durante los eventos deportivos. 4.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5. Brindar apoyo en identificar y reclutar deportistas promisorios para fortalecer los procesos deportivos formativos y competitivos. 6. Contribuir en la planeación y ejecución de estrategias tendientes a incentivar la participación del personal administrativo y docente en las actividades programadas. 7. Apoyar a la división de bienestar en la articulación de proyectos y/o actividades dirigidas al bienestar físico al fomento de la actividad física y el deporte. 8. Contribuir con el buen uso de los escenarios y los implementos deportivos puestos a su disposición para llevar a cabo los entrenamientos los cuales deben ser utilizados exclusivamente para los integrantes de la comunidad Unillanista. 9. Velar por el aseguramiento de los registros de participación de la comunidad universitaria en los procesos deportivos formativos y competitivos adelantados por la división de bienestar institucional. 10. Contribuir con la actualización de datos o sistema de información que este habilitado para los usuarios del área de recreación y deportes, informes cualitativos y cuantitativos con sus respectivas evidencias fotográficas deberán reportarlas de acuerdo las necesidades del área. 11. Apoyar a la división de bienestar en la oferta y desarrollo de programas y actividades del fomento del deporte y la actividad física a través de medios digítales dirigido a estudiantes, docentes, funcionarios y egresados.  12. Brindar apoyo a la jefatura de Bienestar en los eventos institucionales que se realicen y sean liderados y apoyados por la dirección de bienestar institucional. 13. Apoyar en la promoción de la práctica deportiva o de actividad física, realizando una actividad masiva como evento recreativo. 14. Apoyar con el fortalecimiento del club deportivo de la Universidad de los llanos, por medio de las escuelas de formación atendiendo las necesidades del mismo.</t>
  </si>
  <si>
    <t>G444</t>
  </si>
  <si>
    <t>0437 DE 2025</t>
  </si>
  <si>
    <t>G446</t>
  </si>
  <si>
    <t>0438 DE 2025</t>
  </si>
  <si>
    <t>G447</t>
  </si>
  <si>
    <t>0439 DE 2025</t>
  </si>
  <si>
    <t>LINA MARCELA GUERRERO BETANCOURT</t>
  </si>
  <si>
    <t>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t>
  </si>
  <si>
    <t>G448</t>
  </si>
  <si>
    <t>0440 DE 2025</t>
  </si>
  <si>
    <t>PRESTACIÓN DE SERVICIOS DE APOYO A LA GESTIÓN NECESARIO PARA EL DESARROLLO DE LOS DIFERENTES PROCESOS DE PREVENCIÓN Y REHABILITACIÓN DE LESIONES OSTEOMUSCULARES DE PRACTICANTES DE ACTIVIDADES DEPORTIVAS DEL PROYECTO FICHA BPUNI BU 01 2510 2024 “IMPLEMENTACIÓN DEL MODELO DE BIENESTAR A TRAVÉS DE ESTRATEGIAS QUE BENEFICIEN A LA COMUNIDAD DE LA UNIVERSIDAD DE LOS LLANOS”</t>
  </si>
  <si>
    <t>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t>
  </si>
  <si>
    <t>G449</t>
  </si>
  <si>
    <t>0441 DE 2025</t>
  </si>
  <si>
    <t>G450</t>
  </si>
  <si>
    <t>0442 DE 2025</t>
  </si>
  <si>
    <t>G451</t>
  </si>
  <si>
    <t>0443 DE 2025</t>
  </si>
  <si>
    <t>G453</t>
  </si>
  <si>
    <t>0444 DE 2025</t>
  </si>
  <si>
    <t>PRESTACIÓN DE SERVICIOS DE APOYO A LA GESTIÓN NECESARIO PARA EL DESARROLLO DE LOS DIFERENTES PROCESOS EN LA DISCIPLINA DE FUTBOL SALA DEL PROYECTO FICHA BPUNI BU 01 2510 2024 “IMPLEMENTACIÓN DEL MODELO DE BIENESTAR A TRAVÉS DE ESTRATEGIAS QUE BENEFICIEN A LA COMUNIDAD DE LA UNIVERSIDAD DE LOS LLANOS”</t>
  </si>
  <si>
    <t>G454</t>
  </si>
  <si>
    <t>0445 DE 2025</t>
  </si>
  <si>
    <t>LORENA AGUDELO SUESCUN</t>
  </si>
  <si>
    <t>G455</t>
  </si>
  <si>
    <t>0446 DE 2025</t>
  </si>
  <si>
    <t>1. Prestar apoyo en velar por el cumplimiento de las normas de seguridad y salud en el trabajo. 2. Prestar apoyo en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a la coordinación sobre las deficiencias detectadas en las inspecciones periódicas. 9. Colaborar en la investigación de accidentes laborales. 10. Apoyar el proceso de afiliación de ARL a estudiantes con prácticas extramuros. 11. Prestar apoyo en la realización de inspecciones del botiquín de primeros auxilios y de los equipos de extinción de incendios, así como su correcta ubicación. 12. Apoyar la elaboración y actualización el programa de seguridad y salud en el trabajo y el panorama de factores de riesgo. 13. Apoyar en el desarrollo del sistema de gestión en seguridad y salud en el trabajo. 14. Brindar apoyo en la socialización de las matrices de identificación de peligros evaluación y control de riesgos en la universidad. 15. Apoyar en el diseño de mecanismos e implementarlos para la socialización del sistema de gestión de seguridad y salud en el trabajo, la política, objetivos, metas, resultados de los indicadores. 16. Prestar apoyo en velar por cumplimiento a los decretos 1443 de 2014, Decreto 1072 de 2015, Resolución 0312 de 2019 y demás normatividad aplicable, en lo pertinente a la implementación y ejecución del sistema de gestión de seguridad y salud en el trabajo.</t>
  </si>
  <si>
    <t>G122</t>
  </si>
  <si>
    <t>0447 DE 2025</t>
  </si>
  <si>
    <t xml:space="preserve">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</si>
  <si>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Ocho (08) meses y veinte (20) días calendario</t>
  </si>
  <si>
    <t>1. Apoyar la realización de enlaces con los territorios. 2. Apoyar la formulación de instrumentos de recolección de información. 3. Apoyar la recolección de información. 4. Brindar apoyo técnico y científico. 5. Prestar apoyo en la elaboración de los informes de gestión técnico y administrativo del contrato de recuperación contingente No. 655 de 2022. 6. Apoyar las actividades de cierre y liquidación del contrato No 655 de 2022 suscrito con MINICIENCIAS.</t>
  </si>
  <si>
    <t>G369</t>
  </si>
  <si>
    <t>0448 DE 2025</t>
  </si>
  <si>
    <t>1. Apoyar en la elaboración y entrega de información a las diferentes auditorías internas o externas programadas y asignadas al Área de Servicios Generales. 2. Garantizar el diligenciamiento de las diferentes herramientas para el seguimiento de gestión a cargo del Área de Servicios Generales. 3. Cooperar en la elaboración de la documentación necesaria para la planeación y supervisión de los diferentes procesos contractuales a cargo del Área de Servicios Generales, conforme a los procedimientos establecidos. 4. Contribuir en la elaboración de proyectos de inversión para la presentación, aprobación y trámite ante las diferentes instancias de la Universidad de los Llanos. 5. Apoyar en la elaboración de avances y gastos de desplazamiento a cargo del Área de Servicios Generales, según procedimientos internos.</t>
  </si>
  <si>
    <t>G144</t>
  </si>
  <si>
    <t>0449 DE 2025</t>
  </si>
  <si>
    <t>CRISTIAN ANDRES IBAÑEZ PUENTES</t>
  </si>
  <si>
    <t>280101319</t>
  </si>
  <si>
    <t>G456</t>
  </si>
  <si>
    <t>0450 DE 2025</t>
  </si>
  <si>
    <t>1. Contribuir en la atención adecuada, facilitando los procesos y brindando la información al público docente, estudiantil, administrativo y exterior a la Universidad. 2. Apoyar en las actividades de organización, etiqueta, catalogo y almacenamiento de las colecciones biológicas. 3. Contribuir con las acciones necesarias para la preservación de los especímenes y colecciones biológicas depositadas en el Museo. 4. Apoyar en el empaque de los especímenes en condición de préstamo. 5. Brindar apoyo en las acciones necesarias que permitan la conservación de las diferentes colecciones biológicas existentes en el Museo de la Universidad. 6. Apoyar en las actividades de registro de las colecciones. 7. Contribuir en la atención de las necesidades que se presenten y que sean de competencia para hacer las gestiones necesarias para dar la solución pertinente.</t>
  </si>
  <si>
    <t>G457</t>
  </si>
  <si>
    <t>0451 DE 2025</t>
  </si>
  <si>
    <t>0452 DE 2025</t>
  </si>
  <si>
    <t>0453 DE 2025</t>
  </si>
  <si>
    <t>0454 DE 2025</t>
  </si>
  <si>
    <t>0455 DE 2025</t>
  </si>
  <si>
    <t>0456 DE 2025</t>
  </si>
  <si>
    <t>0457 DE 2025</t>
  </si>
  <si>
    <t>0458 DE 2025</t>
  </si>
  <si>
    <t>JUAN MANUEL SUANCHA JEREZ</t>
  </si>
  <si>
    <t>G87</t>
  </si>
  <si>
    <t>0459 DE 2025</t>
  </si>
  <si>
    <t>SHARICK MARIANA HERNANDEZ RUIZ</t>
  </si>
  <si>
    <t>Tres (03) meses y veintiún (21) días calendario</t>
  </si>
  <si>
    <t>G376</t>
  </si>
  <si>
    <t>0460 DE 2025</t>
  </si>
  <si>
    <t>1. Apoyar en la revisión y actualización de las actividades de seguimiento de la DGC. 2. Apoyar la elaboración de plan de prácticas y visitas extramuros (vpe): Cronograma, proyección de presupuesto, elaboración de solicitud de disponibilidades presupuestales y compromisos presupuestales, elaboración de Resoluciones de desplazamiento y reportar con servicios generales los requerimientos de transporte de conformidad con las vpe. 3. Contribuir en la elaboración de informes sobre la ejecución y proceso de las salidas y prácticas extramuros. 4. Prestar apoyo en la atención del personal administrativo, docentes y estudiantes, así como el trámite de los correos electrónicos de la manera oportuna. 5. Contribuir en la elaboración de oficios, memorandos y correspondencia interna o externa allegados a la Dirección General de Currículo. 6. Coadyuvar en la organización y archivo de los documentos que ingresan o salen de la dirección general de currículo en carpetas teniendo en cuenta las tablas de retención documental. 7. Apoyo en el desarrollo del Comité Coordinador de Visitas y Prácticas Extramuros, elaboración y proyección de actas. 8. Apoyar en los trámites para la contestación de los derechos de petición solicitados a la dependencia. 9. Apoyar en toda la información que se requiera entregar, para apoyar el proceso de acreditación Institucional. 10. Brindar apoyo para el desarrollo y la trazabilidad de los convenios bajo supervisión de la Dirección General de Currículo. 11. Brindar apoyo en la elaboración, consolidación y presentación de los informes de gestión solicitados a la Dirección General de Currículo.</t>
  </si>
  <si>
    <t>G113</t>
  </si>
  <si>
    <t>0461 DE 2025</t>
  </si>
  <si>
    <t>G464</t>
  </si>
  <si>
    <t>0462 DE 2025</t>
  </si>
  <si>
    <t>G384</t>
  </si>
  <si>
    <t>0463 DE 2025</t>
  </si>
  <si>
    <t>G411</t>
  </si>
  <si>
    <t>0464 DE 2025</t>
  </si>
  <si>
    <t>SHIRLEY GIGIOLA VERGARA PEÑA</t>
  </si>
  <si>
    <t>G348</t>
  </si>
  <si>
    <t>0465 DE 2025</t>
  </si>
  <si>
    <t>DORIS ELIANA GOMEZ ZUÑIGA</t>
  </si>
  <si>
    <t>G366</t>
  </si>
  <si>
    <t>0466 DE 2025</t>
  </si>
  <si>
    <t>PRESTACIÓN DE SERVICIOS DE APOYO A LA GESTIÓN NECESARIO PARA EL DESARROLLO DE LOS DIFERENTES PROCESOS EN LA INSTRUCCIÓN DE DANZAS NACIONALES DEL PROYECTO FICHA BPUNI BU 01 2510 2024 “IMPLEMENTACIÓN DEL MODELO DE BIENESTAR A TRAVÉS DE ESTRATEGIAS QUE BENEFICIEN A LA COMUNIDAD DE LA UNIVERSIDAD DE LOS LLANOS”</t>
  </si>
  <si>
    <t>G423</t>
  </si>
  <si>
    <t>0467 DE 2025</t>
  </si>
  <si>
    <t>PRESTACIÓN DE SERVICIOS DE APOYO A LA GESTIÓN NECESARIO PARA EL DESARROLLO DE LOS DIFERENTES PROCESOS EN LA DISCIPLINA DE VOLEIBOL DEL PROYECTO FICHA BPUNI BU 01 2510 2024 “IMPLEMENTACIÓN DEL MODELO DE BIENESTAR A TRAVÉS DE ESTRATEGIAS QUE BENEFICIEN A LA COMUNIDAD DE LA UNIVERSIDAD DE LOS LLANOS”</t>
  </si>
  <si>
    <t>G445</t>
  </si>
  <si>
    <t>0468 DE 2025</t>
  </si>
  <si>
    <t>PRESTACIÓN DE SERVICIOS DE APOYO A LA GESTIÓN NECESARIO PARA EL DESARROLLO DE LOS DIFERENTES PROCESOS EN LA INSTRUCCIÓN DE NARRATIVA ORAL DEL PROYECTO FICHA BPUNI BU 01 2510 2024 “IMPLEMENTACIÓN DEL MODELO DE BIENESTAR A TRAVÉS DE ESTRATEGIAS QUE BENEFICIEN A LA COMUNIDAD DE LA UNIVERSIDAD DE LOS LLANOS”</t>
  </si>
  <si>
    <t>G441</t>
  </si>
  <si>
    <t>0469 DE 2025</t>
  </si>
  <si>
    <t>G436</t>
  </si>
  <si>
    <t>0470 DE 2025</t>
  </si>
  <si>
    <t>LUIS CARLOS ROJAS VILLA</t>
  </si>
  <si>
    <t>G52</t>
  </si>
  <si>
    <t>0471 DE 2025</t>
  </si>
  <si>
    <t>1. Contribuir en la redacción y proyección de respuestas a derechos de petición, tutelas y solicitudes internas o externas asignadas a la Vicerrectoría de Recursos Universitarios. 2. Colaborar en el seguimiento y la revisión jurídica de la documentación emitida durante la ejecución de la construcción del edificio María Cristina Cobos. 3. Apoyar en la elaboración de informes internos o externos asignados a la Vicerrectoría de Recursos Universitarios. 4. Asistir en la revisión de minutas y otros documentos necesarios para el proceso de contratación de prestaciones de servicios profesionales o de gestión.</t>
  </si>
  <si>
    <t>G301</t>
  </si>
  <si>
    <t>0473 DE 2025</t>
  </si>
  <si>
    <t>G395</t>
  </si>
  <si>
    <t>0474 DE 2025</t>
  </si>
  <si>
    <t xml:space="preserve">RONALD ADRIANO NOVOA FORERO </t>
  </si>
  <si>
    <t>1. Brindar información adecuada y oportuno a los usuarios del Laboratorio de Física, tanto internos como externos a la Universidad. 2. Colaborar y velar por el cuidado de los equipos, materiales e instalaciones del Laboratorio de Física, procurando que permanezcan en buen estado y que se haga correcto uso de ellos. 3. Colaborar con la organización anticipada de los materiales y equipos necesarios para desarrollar las prácticas de laboratorio programadas, comprobando su buen estado. 4. Contribuir con la entrega a estudiantes y docentes los materiales y equipos necesarios antes de la realización de cada práctica. 5. Apoyar el desarrollo de las prácticas de laboratorio, en lo que se refiere a la disponibilidad y estado de materiales y equipos. 6. Apoyar la revisión de los equipos y materiales del laboratorio al finalizar cada práctica. En caso de presentarse algún daño o eventualidad, tomar los datos de la persona implicada e informar al Coordinador de laboratorios. 7. Apoyar la revisión de los equipos y materiales del laboratorio al finalizar cada práctica. En caso de presentarse algún daño o eventualidad, registrar los datos de las personas implicada e informar al Coordinador de laboratorios. 8. Apoyar al Coordinador del Laboratorio de Física en la elaboración de pedidos, inventarios, informes y demás documentos que relacionados con el funcionamiento del Laboratorio. 9. Brindar apoyo al coordinador de laboratorios en la elaboración de pedidos, inventarios, informes y demás documentos relacionados con el funcionamiento del laboratorio. 10. Coadyuvar con la aplicación y cumplimiento del reglamento del laboratorio por parte de los usuarios e informar de cualquier eventualidad al Coordinador de laboratorios.</t>
  </si>
  <si>
    <t>280101317</t>
  </si>
  <si>
    <t>G399</t>
  </si>
  <si>
    <t>0475 DE 2025</t>
  </si>
  <si>
    <t>G402</t>
  </si>
  <si>
    <t>0476 DE 2025</t>
  </si>
  <si>
    <t>G326</t>
  </si>
  <si>
    <t>0477 DE 2025</t>
  </si>
  <si>
    <t>58401</t>
  </si>
  <si>
    <t>G340</t>
  </si>
  <si>
    <t>0478 DE 2025</t>
  </si>
  <si>
    <t>PRESTACIÓN DE SERVICIOS DE APOYO A LA GESTIÓN NECESARIO PARA EL DESARROLLO DE LOS DIFERENTES PROCESOS DE CONTROL DE ELEMENTOS ARTÍSTICOS Y DEPORTIVOS DEL PROYECTO FICHA BPUNI BU 01 2510 2024 “IMPLEMENTACIÓN DEL MODELO DE BIENESTAR A TRAVÉS DE ESTRATEGIAS QUE BENEFICIEN A LA COMUNIDAD DE LA UNIVERSIDAD DE LOS LLANOS”</t>
  </si>
  <si>
    <t>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t>
  </si>
  <si>
    <t>G452</t>
  </si>
  <si>
    <t>0479 DE 2025</t>
  </si>
  <si>
    <t>0480 DE 2025</t>
  </si>
  <si>
    <t>0481 DE 2025</t>
  </si>
  <si>
    <t>0482 DE 2025</t>
  </si>
  <si>
    <t>0483 DE 2025</t>
  </si>
  <si>
    <t>0484 DE 2025</t>
  </si>
  <si>
    <t>0485 DE 2025</t>
  </si>
  <si>
    <t>0486 DE 2025</t>
  </si>
  <si>
    <t>0487 DE 2025</t>
  </si>
  <si>
    <t>0488 DE 2025</t>
  </si>
  <si>
    <t>0489 DE 2025</t>
  </si>
  <si>
    <t>0490 DE 2025</t>
  </si>
  <si>
    <t>0491 DE 2025</t>
  </si>
  <si>
    <t>0492 DE 2025</t>
  </si>
  <si>
    <t>Tres (03) meses y cinco (05) días calendario</t>
  </si>
  <si>
    <t>G142</t>
  </si>
  <si>
    <t>0493 DE 2025</t>
  </si>
  <si>
    <t>Cuatro (04) meses y doce (12) días calendario</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</si>
  <si>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construcción e implementación institucional de la evaluación y medición de los Resultados de Aprendizaje.</t>
  </si>
  <si>
    <t>G420</t>
  </si>
  <si>
    <t>0494 DE 2025</t>
  </si>
  <si>
    <t>1. Contribuir con el diseño e implementación de estrategias de comunicación y promoción que fomenten y fortalezcan las actividades de difusión y oferta de los programas académicos y presenciales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t>
  </si>
  <si>
    <t>G232</t>
  </si>
  <si>
    <t>0495 DE 2025</t>
  </si>
  <si>
    <t>PRESTACIÓN DE SERVICIOS DE APOYO A LA GESTIÓN NECESARIO PARA EL DESARROLLO DE LOS DIFERENTES PROCESOS EN LAS DISCIPLINAS DEPORTIVAS DEL PROYECTO FICHA BPUNI BU 01 2510 2024 “IMPLEMENTACIÓN DEL MODELO DE BIENESTAR A TRAVÉS DE ESTRATEGIAS QUE BENEFICIEN A LA COMUNIDAD DE LA UNIVERSIDAD DE LOS LLANOS”</t>
  </si>
  <si>
    <t>Tres (03) meses y once (11) días calendario</t>
  </si>
  <si>
    <t>G433</t>
  </si>
  <si>
    <t>0496 DE 2025</t>
  </si>
  <si>
    <t>ANDRES FERNANDO PINEDA GUERRA</t>
  </si>
  <si>
    <t>Cinco (05) meses y tres (03) días calendario</t>
  </si>
  <si>
    <t>1. Apoyar el desarrollo de FrontEnd. 2. Apoyar en la Coordinación y supervisión del equipo de desarrollo en la implementación de los 5 módulos de la plataforma. 3. Apoyar en Proponer y revisar opciones de arquitectura y tecnologías para el desarrollo del sistema. 4. Apoyar la Gestión del cronograma de desarrollo y asignar tareas al equipo. 5. Apoyar las revisiones de código y asegurar la calidad del software producido. 6. Apoyar como enlace entre el equipo de desarrollo y otros stakeholders del proyecto. 7. Apoyar el cumplimiento del objetivo específico 2 del contrato No 655 de 2022 suscrito con MINCIENCIAS.</t>
  </si>
  <si>
    <t>G468</t>
  </si>
  <si>
    <t>0497 DE 2025</t>
  </si>
  <si>
    <t>SAUL ERNESTO GAMBA GUERRA</t>
  </si>
  <si>
    <t>1. Apoyar el desarrollo de software de la aplicación. 2. Apoyar la Implementar de los módulos asignados de la plataforma siguiendo las especificaciones técnicas. 3. Apoyar el desarrollo tanto el frontend como el backend de la aplicación. 4. Apoyar la realización pruebas unitarias y de integración del código producido. 5. Colaborar en la resolución de problemas técnicos y optimización del rendimiento. 6. Apoyar el proceso de documentar el código y contribuir a la elaboración de manuales técnicos. 7. Apoyar el proceso de documentar el código y contribuir a la elaboración de manuales técnicos. 8. Apoyar el cumplimiento del objetivo específico 2 del contrato No 655 de 2022 suscrito con MINCIENCIAS.</t>
  </si>
  <si>
    <t>G469</t>
  </si>
  <si>
    <t>0498 DE 2025</t>
  </si>
  <si>
    <t xml:space="preserve">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</si>
  <si>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1. Apoyar el desarrollo de BackEnd. 2. Apoyar la implementar de los módulos asignados de la plataforma siguiendo las especificaciones técnicas. 3. Apoyar el desarrollo tanto el frontend como el backend de la aplicación. 4. Apoyar la realización pruebas unitarias y de integración del código producido. 5. Colaborar en la resolución de problemas técnicos y optimización del rendimiento. 6. Apoyar el proceso de documentar el código y contribuir a la elaboración de manuales técnicos. 7.  Apoyar el cumplimiento del objetivo específico 2 del contrato No 655 de 2022 suscrito con MINCIENCIAS.</t>
  </si>
  <si>
    <t>G470</t>
  </si>
  <si>
    <t>0500 DE 2025</t>
  </si>
  <si>
    <t>KAREN JULIETH QUINTERO DIAZ</t>
  </si>
  <si>
    <t>PRESTACIÓN DE SERVICIOS PROFESIONALES NECESARIO PARA EL DESARROLLO DEL CONTRATO DE FINANCIAMIENTO DE RECUPERACIÓN CONTINGENTE NO. 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</si>
  <si>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1. Apoyo en recolección de datos. 2. Apoyo en sistematización de datos. 3. Apoyo en análisis de datos. 4. Apoyo en divulgación de resultados. 5. Prestar apoyo en la realización de los eventos que se desarrollen en el marco del proyecto. 6. Prestar apoyo en la elaboración de los informes de gestión técnico científico del contrato de recuperación contingente No. 655 de 2022. 7. Apoyar el cumplimiento de los objetivos específicos del contrato No 655 de 2022 suscrito con MINCIENCIAS.</t>
  </si>
  <si>
    <t>G472</t>
  </si>
  <si>
    <t>0501 DE 2025</t>
  </si>
  <si>
    <t>NICOLAS EDUARDO LADINO GOMEZ</t>
  </si>
  <si>
    <t>PRESTACIÓN DE SERVICIOS PROFESIONALES NECESARIO PARA EL DESARROLLO DEL CONTRATO DE FINANCIAMIENTO DE RECUPERACIÓN CONTINGENTE NO.655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</si>
  <si>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G473</t>
  </si>
  <si>
    <t>0502 DE 2025</t>
  </si>
  <si>
    <t>JIRLEY VANESSA ROJAS GOMEZ</t>
  </si>
  <si>
    <t>Tres (03) meses y tres (03) días calendario</t>
  </si>
  <si>
    <t>1. Apoyar la realización de enlaces con los territorios. 2. Apoyar la formulación de instrumentos de recolección de información. 3. Prestar apoyo en la recolección de información. 4. Brindar apoyo técnico y científico. 5. Prestar apoyo en la realización de informes del contrato No 655 de 2022 suscrito con MINCIENCIAS. 6. Apoyar el cumplimiento del objetivo específico 2 del contrato No 655 de 2022 suscrito con MINCIENCIAS.</t>
  </si>
  <si>
    <t>G474</t>
  </si>
  <si>
    <t>Acta de terminación a partir del 01/05/2025</t>
  </si>
  <si>
    <t>0503 DE 2025</t>
  </si>
  <si>
    <t>YURY TATIANA GUTIERREZ VIGOYA</t>
  </si>
  <si>
    <t>Tres (03) meses y veinte (20) días calendario</t>
  </si>
  <si>
    <t>G38</t>
  </si>
  <si>
    <t>0504 DE 2025</t>
  </si>
  <si>
    <t>0505 DE 2025</t>
  </si>
  <si>
    <t>0506 DE 2025</t>
  </si>
  <si>
    <t>0507 DE 2025</t>
  </si>
  <si>
    <t>0508 DE 2025</t>
  </si>
  <si>
    <t>0509 DE 2025</t>
  </si>
  <si>
    <t>0510 DE 2025</t>
  </si>
  <si>
    <t>0511 DE 2025</t>
  </si>
  <si>
    <t>0512 DE 2025</t>
  </si>
  <si>
    <t>0513 DE 2025</t>
  </si>
  <si>
    <t>0514 DE 2025</t>
  </si>
  <si>
    <t>0515 DE 2025</t>
  </si>
  <si>
    <t>0516 DE 2025</t>
  </si>
  <si>
    <t>0517 DE 2025</t>
  </si>
  <si>
    <t>0518 DE 2025</t>
  </si>
  <si>
    <t>0519 DE 2025</t>
  </si>
  <si>
    <t>Tres (03) meses y cuatro (04) días calendario</t>
  </si>
  <si>
    <t>G465</t>
  </si>
  <si>
    <t>0520 DE 2025</t>
  </si>
  <si>
    <t>Tres (03) meses y veintiséis (26) días calendario</t>
  </si>
  <si>
    <t>1. Apoyar en la planeación y ejecución de las auditorías internas de tercera línea, de acuerdo al programa de auditorías para la vigencia 2025.  2. Contribuir en el seguimiento permanente a PQRS´D que se interponen en la Universidad y apoyar en la elaboración del informe respectivo trimestralmente. 3.  Apoyar el Informe de evaluación independiente del estado del Sistema de Control Interno con corte a junio. 4. Coadyuvar a la generación del recordatorio mensual a los diferentes procesos sobre la rendición de informes de ley. 5. Colaborar en la promoción de las actividades para el fortalecimiento y sensibilización del sistema de control interno y cultura del autocontrol, mediante la difusión de mensajes mensuales a través del correo corporativo. 6. Apoyar en el seguimiento mensual a la PLATAFORMA SIGEP y generar las alertas respectivas. 7. Coadyuvar en la consolidación de información, proyección de actas y seguimiento a compromisos asociados al comité Institucional de Coordinación de Control Interno.</t>
  </si>
  <si>
    <t>G109</t>
  </si>
  <si>
    <t>0521 DE 2025</t>
  </si>
  <si>
    <t>G278</t>
  </si>
  <si>
    <t>0522 DE 2025</t>
  </si>
  <si>
    <t>PRESTACIÓN DE SERVICIOS PROFESIONALES PARA APOYAR LA GESTIÓN ADMINISTRATIVA EN EL MARCO PROYECTO BPUNI FCS 01 2805 2024 “FORTALECIMIENTO DEL BIENESTAR ESTUDIANTIL EN LAS PRÁCTICAS FORMATIVAS EN EL MARCO DE LA RELACIÓN DOCENCIA SERVICIO DE LA UNIVERSIDAD DE LOS LLANOS” EN LA FACULTAD DE CIENCIAS DE LA SALUD – ACTUALIZACIÓN I.</t>
  </si>
  <si>
    <t>Dos (02) meses y veintiún (21) días calendario</t>
  </si>
  <si>
    <t>1. Apoyar en la elaboración de convenios específicos con las instituciones donde se van a tener espacios de bienestar para los estudiantes de los diferentes programas de la Facultad de Ciencias de la salud de la Universidad de los Llanos. 2. Apoyar en la elaboración Actas de entrega, informes, planes y demás documentos que sean necesarios para dar cumplimiento al proyecto denominado “Fortalecimiento del bienestar estudiantil en las prácticas formativas en el marco de la relación docencia-servicio de la Universidad de los Llanos - Actualización I”. 3. Apoyar el proceso de las entradas y salidas de los equipos, insumos y mobiliario ante la oficina de almacén de la universidad de los llanos. 4. Contribuir con la revisión y proyección en las diferentes etapas del proceso contractual del proyecto. 5. Apoyar con el trámite, revisión, proyección de los diferentes informes para los pagos de los contratos derivados del proyecto ante Vicerrectoría de recursos Universitarios. 6. Cooperar en el cargue y seguimiento de la documentación emitida en el proceso contractual derivada del proyecto. 7. Contribuir al buen servicio de la facultad de ciencias de la salud, en información relacionada con el proyecto denominado “Fortalecimiento del bienestar estudiantil en las prácticas formativas en el marco de la relación docencia-servicio de la Universidad de los Llanos - Actualización I” a los estudiantes, docentes y particulares.</t>
  </si>
  <si>
    <t>280205405</t>
  </si>
  <si>
    <t>G476</t>
  </si>
  <si>
    <t>0523 DE 2025</t>
  </si>
  <si>
    <t>GLORIA ELENA PAVA DIAZ</t>
  </si>
  <si>
    <t>PRESTACIÓN DE SERVICIOS PROFESIONALES PARA LA CONSTRUCCIÓN DEL DOCUMENTO MAESTRO Y FICHA DE REGISTRO CALIFICADO DEL PROGRAMA DE GRADO EN TECNOLOGÍA EN RECREACIÓN Y TURISMO CONFORME A LA FICHA BPUNI VIAC 09 0711 2023 “CONSTRUCCIÓN DE DOCUMENTOS MAESTROS PARA PROGRAMAS ACADÉMICOS DE GRADO Y POSGRADO EN LA UNIVERSIDAD DE LOS LLANOS”.</t>
  </si>
  <si>
    <t>Dos (02) meses y once (11) días calendario</t>
  </si>
  <si>
    <t>1. Construir el documento de condiciones de calidad y ficha de registro calificado conducentes al registro calificado del programa de Tecnología en Recreación y Turismo.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Tecnología en Recreación y Turismo. 3. Coadyuvar en recopilar, revisar, sistematizar y analizar la información de carácter académico, jurídico y normativo como base para la construcción del documento maestro o documento de condiciones de calidad y ficha de registro calificado del programa de Tecnología en Recreación y Turismo. 4. Contribuir a ajustar y actualizar el documento maestro o de condiciones de calidad y ficha de registro calificado del programa de Tecnología en Recreación y Turismo, de acuerdo a las directrices y normativas vigentes del Ministerio de Educación Nacional y los lineamientos y la normativa interna de la Universidad de los Llanos. 5. Contribuir a la elaboración de los documentos soporte (o anexos) que se adjuntarán al documento maestro o de condiciones de calidad y ficha de registro calificado con sus respectivas evidencias físicas y digitales, para el programa de Tecnología en Recreación y Turismo. 6. Coadyuvar en la presentación y sustentación del documento maestro o documento de condiciones de calidad y de la ficha de registro calificado del programa de Tecnología en Recreación y Turismo, al equipo de autoevaluación ante las diferentes unidades académicas, de conformidad con las necesidades del Consejo de Facultad respectivo, de la Universidad de los Llanos.</t>
  </si>
  <si>
    <t>23010402</t>
  </si>
  <si>
    <t>G478</t>
  </si>
  <si>
    <t>0524 DE 2025</t>
  </si>
  <si>
    <t>PRESTACIÓN DE SERVICIOS DE APOYO A LA GESTIÓN COMO AUXILIAR DE INVESTIGACIÓN NECESARIOS PARA EL DESARROLLO DEL PROYECTO DE INVESTIGACIÓN “IDENTIFICACIÓN DE PLANTAS COMO ALTERNATIVA TERAPÉUTICA PARA EL CONTROL DE GARRAPATAS EN BOVINOS DEL DEPARTAMENTO DEL META” CON CÓDIGO C05-F01-001 2022, DE LA FACULTAD DE CIENCIAS AGROPECUARIAS Y RECURSOS NATURALES, CONFORME A LA FICHA BPUNI VIAC 08 1510 2024 “FORTALECIMIENTO DEL SISTEMA DE INVESTIGACIONES DE LA UNIVERSIDAD DE LOS LLANOS PARA ATENDER LOS RETOS Y DESAFÍOS DEL TERRITORIO”.</t>
  </si>
  <si>
    <t>DUMAR ALEXANDER JARAMILLO</t>
  </si>
  <si>
    <t>1. Brindar apoyo en las actividades del proyecto tales como preparación de extractos vegetales, mantenimiento de la colonia de garrapatas y pruebas in vitro acaricidas, desarrolladas en el laboratorio de farmacología de la escuela de ciencias animales. 2.Contribuir en la redacción y análisis de reportes intermedios y finales del proyecto. 3. Apoyar a la recopilación de información para la elaboración de estado del arte, con el fin de complementar la documentación para radicar solicitud de patente. 4. Coadyuvar a la toma de muestras vegetales en sistemas de producción animal en los municipios establecidos en el proyecto interno.</t>
  </si>
  <si>
    <t>G479</t>
  </si>
  <si>
    <t>0525 DE 2025</t>
  </si>
  <si>
    <t>G379</t>
  </si>
  <si>
    <t>0526 DE 2025</t>
  </si>
  <si>
    <t>G486</t>
  </si>
  <si>
    <t>0527 DE 2025</t>
  </si>
  <si>
    <t>0528 DE 2025</t>
  </si>
  <si>
    <t>0529 DE 2025</t>
  </si>
  <si>
    <t>0530 DE 2025</t>
  </si>
  <si>
    <t>0531 DE 2025</t>
  </si>
  <si>
    <t>0532 DE 2025</t>
  </si>
  <si>
    <t>0533 DE 2025</t>
  </si>
  <si>
    <t>0534 DE 2025</t>
  </si>
  <si>
    <t>0535 DE 2025</t>
  </si>
  <si>
    <t>0536 DE 2025</t>
  </si>
  <si>
    <t>0537 DE 2025</t>
  </si>
  <si>
    <t>DIANA MILENA CUELLAR VASQUEZ</t>
  </si>
  <si>
    <t>PRESTACIÓN DE SERVICIOS DE APOYO A LA GESTIÓN NECESARIO PARA EL DESARROLLO DEL PROYECTO FICHA BPUNI VIAC 07 0810 2024 “TEJIENDO VÍNCULOS: PROYECCIÓN E INTERACCIÓN SOCIAL DE LA UNIVERSIDAD DE LOS LLANOS EN LA REGIÓN ORINOQUIA - ACTUALIZACIÓN I”</t>
  </si>
  <si>
    <t>Tres (03) meses y catorce (14) días calendario</t>
  </si>
  <si>
    <t>1. Contribuir a la elaboración de diseños y generación de contenidos digitales y radiales para las campañas de promoción, educación continuada, proyectos comunitarios, egresados, eventos y editorial de la Dirección de Proyección Social en línea con la estrategia de comunicación institucional y las directrices establecidas. 2. Brindar apoyo en la elaboración de contenidos digitales destinados a las redes sociales, que destaquen la comunicación misional de la Dirección de Proyección Social. Este apoyo deberá incluir la edición de videos, asegurando el estricto cumplimiento de las pautas y lineamientos institucionales. 3. Brindar apoyo en la implementación y difusión de las estrategias de extensión universitaria lideradas por la Dirección de Proyección Social. 4. Realizar las entrevistas y recopilar la información de las personas designadas, según la estrategia de comunicación y los requerimientos de la Dirección General de Proyección Social. 5. Colaborar en la redacción de diferentes contenidos periodísticos para las diferentes revistas de la Universidad de los Llanos.</t>
  </si>
  <si>
    <t>G354</t>
  </si>
  <si>
    <t>0538 DE 2025</t>
  </si>
  <si>
    <t>PRESTACIÓN DE SERVICIOS PROFESIONALES NECESARIO PARA EL DESARROLLO DEL PROYECTO FICHA BPUNI VIAC 07 0810 2024 “TEJIENDO   VÍNCULOS:   PROYECCIÓN   E INTERACCIÓN   SOCIAL DE LA UNIVERSIDAD   DE LOS LLANOS EN LA REGIÓN ORINOQUIA - ACTUALIZACIÓN I”</t>
  </si>
  <si>
    <t>1. Contribuir en el diseño, maquetación y diagramación de libros de la Editorial y la Dirección General de Proyección Social. 2. Apoyar en el diseño, maquetación y diagramación de las revistas de carácter científico de la Universidad de los Llanos. 3. Colaborar en la realización de material de comunicación audiovisual para divulgar el contenido de las revistas de la Universidad de los Llanos y libros de la Editorial con el fin de mejorar la visibilización y citación de los productos. 4. Coadyuvar en el proceso de marcación de metadatos de acuerdo a los indexadores de los productos científicos de las Revistas de la Universidad de los Llanos y los libros de la Editorial. 5. Brindar apoyo en la generación de los productos de las Revistas de la Universidad de los Llanos y los libros de la Editorial en los formatos html, Xml, Epub, pdf, y aquellos que soliciten los directorios e indexadores que aporten a la visibilización de la producción intelectual. 6. Apoyar en la actualización de los sitios web de las revistas y la editorial que aporten al mejoramiento de la comunicación gráfica de la producción científica de la universidad de los Llanos. 7. Apoyar a la Dirección General de Proyección Social en productos de comunicación visual, producción web, manejo de marca y proceso de comunicaciones de la Universidad de los Llanos.</t>
  </si>
  <si>
    <t>G234</t>
  </si>
  <si>
    <t>0539 DE 2025</t>
  </si>
  <si>
    <t>1.  Prestar apoyo en velar por el cumplimiento de las normas y uso adecuado de lo implementos de  bioseguridad.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apoyo  en  la comunicación sobre el uso obligatorio de equipos de protección individual y colectiva. 7. Coadyuvar  a la coordinación brindando información  sobre las deficiencias detectadas en las inspecciones periódicas. 8.  Brindar  información  sobre  las  medidas de emergencia contempladas en el plan de emergencia de la Universidad. 9. Prestar apoyo en la realización de inspecciones del botiquín de primeros auxilios y de los equipos de extinción de incendios, así como su correcta ubicación. 10. Apoyar la elaboración y actualización del programa de seguridad y salud en el trabajo y el panorama de factores de riesgo. 11. Brindar apoyo en la socialización de las matrices de identificación de peligros evaluación y control de riesgos en la universidad. 12. Apoyar en el diseño de mecanismos e implementarlos para la socialización del sistema de gestión de seguridad y salud en el trabajo, la política, objetivos, metas, resultados de los indicadores. 13. Brindar apoyo en la ejecución efectiva de los protocolos de bioseguridad en las instalaciones de la Universidad de los Llanos.</t>
  </si>
  <si>
    <t>G123</t>
  </si>
  <si>
    <t>0540 DE 2025</t>
  </si>
  <si>
    <t>DANIEL FELIPE ZAMBRANO SUSATAMA</t>
  </si>
  <si>
    <t>PRESTACIÓN DE SERVICIOS DE APOYO A LA GESTIÓN COMO AUXILIAR DE INVESTIGACIÓN PARA EL DESARROLLO DEL PROYECTO DE INVESTIGACIÓN “INICIATIVAS DE CONSTRUCCIÓN DE PAZ AMBIENTAL Y CUIDADO DEL TERRITORIO DESDE UNA PERSPECTIVA ECO-FEMINISTA PARA LAS MEMORIAS Y LA RECONCILIACIÓN EN MUJERES DE TERRITORIOS DE POSCONFLICTO EN EL DEPARTAMENTO DEL META” CON CÓDIGO C05-F04-001-2023, DE LA FACULTAD DE CIENCIAS HUMANAS Y DE LA EDUCACIÓN CONFORME A LA FICHA BPUNI VIAC 08 1510 2024 “FORTALECIMIENTO DEL SISTEMA DE INVESTIGACIONES DE LA UNIVERSIDAD DE LOS LLANOS PARA ATENDER LOS RETOS Y DESAFÍOS DEL TERRITORIO”.</t>
  </si>
  <si>
    <t>CLAUDIA MARITZA GUZMÁN ARIZA</t>
  </si>
  <si>
    <t>1. Apoyar en la sistematización de información del trabajo de campo (Diarios de campo, talleres, entrevistas, conversatorio con informantes calificados). 2. Apoyar en la sistematización de información sesiones de trabajo previo al trabajo de campo (talleres y reuniones – relatorías). 3. Acompañar al equipo investigador al trabajo de campo en el municipio de Vista Hermosa Meta. 4. Coadyuvar en el registro fotográfico del trabajo de campo con referencias y datos del campo. 5. Colaborar en el registro de experiencias en el campo – laboratorio de experiencias a partir de la reflexión de cada evento de trabajo de campo. (Reflexiones escritas).</t>
  </si>
  <si>
    <t>G480</t>
  </si>
  <si>
    <t>0541 DE 2025</t>
  </si>
  <si>
    <t>JANIER STIVEN SALAZAR CORDERO</t>
  </si>
  <si>
    <t>PRESTACIÓN DE SERVICIOS DE APOYO A LA GESTIÓN COMO AUXILIAR DE INVESTIGACIÓN PARA EL DESARROLLO DEL PROYECTO DE INVESTIGACIÓN “INICIATIVAS DE CONSTRUCCIÓN DE PAZ AMBIENTAL Y CUIDADO DEL TERRITORIO DESDE UNA PERSPECTIVA ECO-FEMINISTA PARA LAS MEMORIAS Y LA RECONCILIACIÓN EN MUJERES DE TERRITORIOS DE POSCONFLICTO EN EL DEPARTAMENTO DEL META” CON CÓDIGO C05-F04-001-2023, DE LA FACULTAD DE CIENCIAS HUMANAS Y DE LA EDUCACIÓN CONFORME A LA FICHA BPUNI VIAC 08 1510 2024 “FORTALECIMIENTO DEL SISTEMA DE INVESTIGACIONES DE LA UNIVERSIDAD DE LOS LLANOS PARA ATENDER LOS RETOS Y DESAFÍOS DEL TERRITORIO”</t>
  </si>
  <si>
    <t xml:space="preserve">1. Coadyuvar con la sistematización de información de sesiones de trabajo previo al trabajo de campo (talleres y reuniones – relatorías). 2. Apoyar la sistematización de la información del trabajo de campo como diarios de campo, talleres, entrevistas, conversatorio con informantes calificados, entre otros. 3. Acompañar al equipo investigador en el trabajo de campo en el municipio de Vista Hermosa – Meta durante el tiempo de su vinculación. 4. Apoyar las actividades administrativas para la ejecución técnica del proyecto. 5. Cooperar con el registro de experiencias en campo/laboratorio a partir de la reflexión de cada evento de trabajo de campo. 6. Apoyar la revisión de literatura asociada a los objetivos del proyecto y consolidar una base de datos en una plataforma bibliográfica. </t>
  </si>
  <si>
    <t>G481</t>
  </si>
  <si>
    <t>0542 DE 2025</t>
  </si>
  <si>
    <t>ANDRES FELIPE MUÑOZ CARRERO</t>
  </si>
  <si>
    <t>PRESTACIÓN DE SERVICIOS PROFESIONALES NECESARIOS PARA EL DESARROLLO DEL PROYECTO DE INVESTIGACIÓN DENOMINADO “DINÁMICA TEMPORAL DE LA ACTIVIDAD DE DOS ESPECIES HERMANAS DE MURCIÉLAGOS INSECTÍVOROS EN EL PIEDEMONTE LLANERO COLOMBIANO" CON CÓDIGO C10-F02-001-2024, “, DE LA FACULTAD DE CIENCIAS BÁSICAS E INGENIERÍA, CONFORME A LA FICHA BPUNI VIAC 08 1510 2024 “FORTALECIMIENTO DEL SISTEMA DE INVESTIGACIONES DE LA UNIVERSIDAD DE LOS LLANOS PARA ATENDER LOS RETOS Y DESAFÍOS DEL TERRITORIO”.</t>
  </si>
  <si>
    <t>Ocho (08) meses calendario</t>
  </si>
  <si>
    <t>1. Contribuir en la preparación y procesamiento de datos de señales digitales de ecolocalización de murciélagos para su análisis, construcción del conjunto de datos y experimentación de modelos de aprendizaje automático o aprendizaje profundo. 2. Colaborar con el diseño e implementación de métodos apropiados de aprendizaje automático o profundo para la detección de pulsos o secuencias de pulsos de especies de murciélagos a partir de señales de ecolocalización. 3. Apoyar el diseño y desarrollo de experimentos de aprendizaje automático o aprendizaje profundo para la detección de pulsos o secuencias de pulsos de especies de murciélagos a partir de señales de ecolocalización. 4. Contribuir con el diseño y desarrollo de un prototipo de aplicación WEB para el registro y análisis de datos de señales de ecolocalización de murciélagos, usando tecnologías de información geográfica, de visualización y analítica de datos. 5. Brindar apoyo en la elaboración y redacción de informes o artículos científicos.</t>
  </si>
  <si>
    <t>G482</t>
  </si>
  <si>
    <t>0543 DE 2025</t>
  </si>
  <si>
    <t>G485</t>
  </si>
  <si>
    <t>0544 DE 2025</t>
  </si>
  <si>
    <t>ANDRES JULIAN BONILLA REYES</t>
  </si>
  <si>
    <t>PRESTACIÓN DE SERVICIOS DE APOYO A LA GESTIÓN COMO AUXILIAR DE INVESTIGACIÓN PARA EL DESARROLLO DEL PROYECTO DE INVESTIGACIÓN PROYECTO ¨PRESENCIA Y REMOCIÓN DE CONTAMINANTES EMERGENTES EN CACHAMAS DE CULTIVO DE LA LAGUNA LA VENTUROSA, PUERTO LÓPEZ, META, CON CÓDIGO C10-F02-004-2024 “, DE LA FACULTAD DE CIENCIAS BÁSICAS E INGENIERÍA, CONFORME A LA FICHA BPUNI VIAC 08 1510 2024 “FORTALECIMIENTO DEL SISTEMA DE INVESTIGACIONES DE LA UNIVERSIDAD DE LOS LLANOS PARA ATENDER LOS RETOS Y DESAFÍOS DEL TERRITORIO”.</t>
  </si>
  <si>
    <t>MIGUEL ANGEL NAVARRO RAMIREZ</t>
  </si>
  <si>
    <t>1. Apoyar la toma de muestras de agua y peces para los respectivos análisis, en la laguna la Venturosa – Puerto López Meta. 2. Coadyuvar en la determinación de las condiciones de extracción de contaminantes emergentes (cafeína, estradiol, diclofenaco) en muestras de agua y peces en laboratorios de Química de a Universidad de los Llanos y la Universidad de Antioquia. 3. Coadyuvar para la determinación de las condiciones de cuantificación de contaminantes emergentes (cafeína, estradiol, diclofenaco) por HPLC.</t>
  </si>
  <si>
    <t>320306</t>
  </si>
  <si>
    <t>G487</t>
  </si>
  <si>
    <t>0545 DE 2025</t>
  </si>
  <si>
    <t>1.  Apoyar la ejecución de actividades silviculturales y mantenimiento de árboles, jardines y zonas verdes del Campus Barcelona. 2. Apoyar en la operación de la plataforma eléctrica articulada BA20ERT:4X4 en tareas operativas como control, poda de árboles y mantenimiento de cubiertas, techos y redes. 3.  Apoyar en las actividades de lavado y mantenimiento de tanques de almacenamiento de agua, así como el reporte y seguimiento a la matriz de reparación de fugas.</t>
  </si>
  <si>
    <t>G489</t>
  </si>
  <si>
    <t>0546 DE 2025</t>
  </si>
  <si>
    <t>KEVIN ESTEBAN PIÑEROS CANO</t>
  </si>
  <si>
    <t>PRESTACIÓN DE SERVICIOS DE APOYO A LA GESTIÓN COMO AUXILIAR DE INVESTIGACIÓN PARA EL DESARROLLO DEL PROYECTO DE INVESTIGACIÓN INCLUSIÓN DE PÉPTIDOS ANTIMICROBIANOS A PARTIR DE SPIRULINA ARTHROSPIRA MAXIMA (CYANOPHYCEAE) EN LA ALIMENTACIÓN DE ZEBRAFISH DANIO RERIO COMO SUPLEMENTO EN LA MEJORA DE LA RESPUESTA INMUNE, CON CÓDIGO C10-F01-002-2024, DE LA FACULTAD DE CIENCIAS AGROPECUARIAS Y RECURSOS NATURALES, CONFORME A LA FICHA BPUNI VIAC 08 1510 2024 DENOMINADO “FORTALECIMIENTO DEL SISTEMA DE INVESTIGACIONES DE LA UNIVERSIDAD DE LOS LLANOS PARA ATENDER LOS RETOS Y DESAFÍOS DEL TERRITORIO”.</t>
  </si>
  <si>
    <t>Tres (03) meses y treinta (30) días calendario</t>
  </si>
  <si>
    <t>VICTOR MAURICIO MEDINA ROBLES</t>
  </si>
  <si>
    <t>1. Apoyar la recolección de información, digitación y análisis teórico. 2. Colaborar en el desarrollo experimental y administrativo del proyecto. 3. Coadyuvar en la elaboración de Informes de avance y finales del proyecto. 4. Prestar apoyo en la redacción de artículos científicos y resúmenes de eventos. 5. Contribuir en la organización y ejecución de los experimentos y salidas de campo.</t>
  </si>
  <si>
    <t>G490</t>
  </si>
  <si>
    <t>0547 DE 2025</t>
  </si>
  <si>
    <t>G491</t>
  </si>
  <si>
    <t>0548 DE 2025</t>
  </si>
  <si>
    <t>OSCAR JAVIER RIVERA HERNANDEZ</t>
  </si>
  <si>
    <t>PRESTACIÓN DE SERVICIOS PROFESIONALES NECESARIO PARA EL DESARROLLO DEL PROYECTO FICHA BPUNI VIAC 07 0810 2024 “TEJIENDO   VÍNCULOS:   PROYECCIÓN   E INTERACCIÓN   SOCIAL DE LA UNIVERSIDAD   DE LOS LLANOS EN LA REGIÓN ORINOQUIA– ACTUALIZACIÓN I”</t>
  </si>
  <si>
    <t>1. Apoyar el diseño e implementación de estrategias que fortalezcan la función misional de la Editorial. 2. Colaborar en los eventos y ferias en donde exista participación de la editorial de la Universidad de los Llanos 3. Apoyar en la revisión y control del cumplimiento de los procesos editoriales. 4. Contribuir en los procesos de la Editorial y decisiones del Consejo Editorial. 5. Contribuir en la formulación de políticas, estrategias, programas y proyectos de proyección social y extensión universitaria alineados con el Plan de Desarrollo Institucional. 6. Apoyar la planificación institucional mediante el monitoreo de planes, programas y proyectos de inversión de la Dirección General de Proyección Social. 7. Apoyar en el seguimiento y evaluación de la gestión institucional, incluyendo la ejecución presupuestal de la Dirección General de Proyección Social. 8. Controlar la ejecución de políticas, estrategias, programas y proyectos a cargo de la Dirección General de Proyección Social. 9. Apoyar la consolidación y elaboración de informes ejecutivos requeridos por las instancias superiores. 10. Redactar, proyectar y validar actos administrativos, documentos, actas y relatorías de los procesos institucionales.</t>
  </si>
  <si>
    <t>G355</t>
  </si>
  <si>
    <t>0549 DE 2025</t>
  </si>
  <si>
    <t>0550 DE 2025</t>
  </si>
  <si>
    <t>0551 DE 2025</t>
  </si>
  <si>
    <t>0552 DE 2025</t>
  </si>
  <si>
    <t>Tres (03) meses y siete (07) días calendario</t>
  </si>
  <si>
    <t>1. Apoyar la recepción, clasificación, registro y archivo de documentos, actas y solicitudes de la Oficina de Admisiones, Registro y Control Académico aplicando los procedimientos indicados por la Oficina de Correspondencia y Archivo.  2. Prestar apoyo en la proyección de oficios de respuesta para la firma del Jefe de Oficina de Admisiones, Registro y Control Académico. 3. Brindar apoyo y asesoría a los requerimientos e inquietudes de los aspirantes, admitidos y estudiantes con respecto a su situación académica de acuerdo a la normatividad vigente y demás requerimientos de la comunidad en general. 4. Apoyar la coordinación de la verificación Académica de estudiantes y autenticidad de certificados y constancias generadas por la Oficina de Admisiones, Registro y Control Académico según solicitudes internas o externas. 5. Colaborar con la actualización de datos personales de los estudiantes de pregrado en el sistema de información institucional. 6. Apoyar en la expedición de certificados de notas y constancias de estudios. 7. Contribuir en la organización de la agenda, compromisos y reuniones del jefe de la Oficina de Admisiones, Registro y Control Académico. 8. Apoyar en la verificación de soportes de admisión de estudiantes de pregrado, brindando asesoría en las dudas que pueda presentar el admitido.</t>
  </si>
  <si>
    <t>G76</t>
  </si>
  <si>
    <t>0553 DE 2025</t>
  </si>
  <si>
    <t xml:space="preserve">DIANA NATHALIE GUAJE RAMIREZ </t>
  </si>
  <si>
    <t>PRESTACIÓN DE SERVICIOS DE APOYO A LA GESTIÓN COMO AUXILIAR DE INVESTIGACIÓN NECESARIOS PARA EL DESARROLLO DEL PROYECTO DE INVESTIGACIÓN “EVALUACIÓN GENÓMICA Y FENOTÍPICA DE PROGENIES DE CACHAMA BLANCA (PIARACTUS ORINOQUENSIS) OBTENIDOS CON SEMEN  CRIOCONSERVADO Y FRESCO EN CONDICIONES DE CULTIVO COMERCIAL”, CON CÓDIGO C10-F01-003-2024, DE LA FACULTAD DE CIENCIAS AGROPECUARIAS Y RECURSOS NATURALES, CONFORME A LA FICHA BPUNI VIAC 08 1510 2024 “FORTALECIMIENTO DEL SISTEMA DE INVESTIGACIONES DE LA UNIVERSIDAD DE LOS LLANOS PARA ATENDER LOS RETOS Y DESAFÍOS DEL TERRITORIO”.</t>
  </si>
  <si>
    <t xml:space="preserve">1. Coadyuvancia en la recolección de información, digitación de información y análisis teórico. 2. Apoyar el desarrollo tanto experimental como administrativo del proyecto. 3. Coadyuvar en la elaboración de Informes de avance y finales del proyecto. 4. Brindar asistencia en la redacción de artículos científicos y la elaboración de resúmenes sobre eventos. 5. Apoyar en la planificación, desarrollo y realización de experimentos, así como en la coordinación de las salidas de campo. </t>
  </si>
  <si>
    <t>G483</t>
  </si>
  <si>
    <t>0554 DE 2025</t>
  </si>
  <si>
    <t>ANGELA MARITZA MORALES LOZADA</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</si>
  <si>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9.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10.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en la proyección, asesoramiento y revisión de los requerimientos de suscripción, elaboración, ejecución y seguimiento de los convenios que se suscriban en la Universidad de los Llanos. 14. Contribuir y prestar apoyo en la proyección y revisión de respuestas institucionales a las solicitudes realizadas por diferentes dependencias de la Universidad, así como, a los requerimientos internos y/o externos relacionados con la suscripción y ejecución de los convenios. 15. Contribuir y prestar apoyo en la proyección y revisión de resoluciones rectorales para la designación del supervisor y/o interventor de convenios.  16. Contribuir y prestar apoyo en la consolidación de la información de los convenios que suscriba la Universidad de los Llanos, así como, la organización y mantenimiento del archivo físico documental. 17.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t>
  </si>
  <si>
    <t>G484</t>
  </si>
  <si>
    <t>0555 DE 2025</t>
  </si>
  <si>
    <t>PRESTACIÓN DE SERVICIOS PROFESIONALES NECESARIOS PARA LA CONSTRUCCIÓN DEL DOCUMENTO MAESTRO Y FICHA DE REGISTRO CALIFICADO DEL PROGRAMA DE GRADO EN TECNOLOGÍA EN PROCESOS AGROINDUSTRIALES CONFORME A LA FICHA BPUNI VIAC 09 0711 2023 “CONSTRUCCIÓN DE DOCUMENTOS MAESTROS PARA PROGRAMAS ACADÉMICOS DE GRADO Y POSGRADO EN LA UNIVERSIDAD DE LOS LLANOS”.</t>
  </si>
  <si>
    <t>Un (01) mes y veintiocho (28) días calendario</t>
  </si>
  <si>
    <t>1. Construir el documento de condiciones de calidad y ficha de registro calificado conducentes al registro calificado del programa de Tecnología en Procesos Agroindustriales.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Tecnología en Procesos Agroindustriales. 3. Coadyuvar en recopilar, revisar, sistematizar y analizar la información de carácter académico, jurídico y normativo como base para la construcción del documento maestro o documento de condiciones de calidad y ficha de registro calificado del programa de Tecnología en Procesos Agroindustriales. 4. Contribuir a ajustar y actualizar el documento maestro o de condiciones de calidad y ficha de registro calificado del programa de Tecnología en Procesos Agroindustriales, de acuerdo a las directrices y normativas vigentes del Ministerio de Educación Nacional y los lineamientos y la normativa interna de la Universidad de los Llanos. 5. Contribuir a la elaboración de los documentos soporte (o anexos) que se adjuntarán al documento maestro o de condiciones de calidad y ficha de registro calificado con sus respectivas evidencias físicas y digitales, para el programa de Tecnología en Procesos Agroindustriales. 6. Coadyuvar en la presentación y sustentación del documento maestro o documento de condiciones de calidad y de la ficha de registro calificado del programa de Tecnología en Procesos Agroindustriales, al equipo de autoevaluación ante las diferentes unidades académicas, de conformidad con las necesidades del Consejo de Facultad respectivo, de la Universidad de los Llanos.</t>
  </si>
  <si>
    <t>G477</t>
  </si>
  <si>
    <t>0556 DE 2025</t>
  </si>
  <si>
    <t xml:space="preserve">RODRIGO HERNAN GARCIA ALARCON </t>
  </si>
  <si>
    <t>PRESTACIÓN DE SERVICIOS PROFESIONALES EN LA IMPLEMENTACIÓN DE ACCIONES QUE FORTALEZCAN LA ÉTICA DE LA INVESTIGACIÓN, BIOÉTICA E INTEGRIDAD CIENTÍFICA, ASÍ COMO LA CIENCIA ABIERTA DE LA INSTITUCIÓN CON CARGO A LA FICHA BPUNI VIAC 08 1510 2024 “FORTALECIMIENTO DEL SISTEMA DE INVESTIGACIONES DE LA UNIVERSIDAD DE LOS LLANOS PARA ATENDER LOS RETOS Y DESAFÍOS DEL TERRITORIO”</t>
  </si>
  <si>
    <t>1. Contribuir con el diseño y formulación de la política institucional de ética, bioética e integridad científica de la Universidad de los Llanos en concordancia con la normatividad nacional e internacional. 2. Coadyuvar en la reestructuración normativa y operativa del Comité de Bioética Institucional conforme a la dinámica propia de la Universidad. 3. Colaborar en el diseño e implementación de estrategias para la formación y capacitación sobre ética, bioética e integridad científica para la comunidad universitaria. 4. Contribuir en la actualización y creación de lineamientos, procedimientos, procesos, instrumentos, entre otros, relacionados con la gestión de la ética, bioética e integridad científica de la Universidad de los Llanos.</t>
  </si>
  <si>
    <t>G488</t>
  </si>
  <si>
    <t>0557 DE 2025</t>
  </si>
  <si>
    <t>MAIRA ALEJANDRA TORRES HERNANDEZ</t>
  </si>
  <si>
    <t xml:space="preserve">PRESTACIÓN DE SERVICIOS PROFESIONALES NECESARIOS PARA EL DESARROLLO DEL PROYECTO DE INVESTIGACIÓN DENOMINADO “DINÁMICA TEMPORAL DE LA ACTIVIDAD DE DOS ESPECIES HERMANAS DE MURCIÉLAGOS INSECTÍVOROS EN EL PIEDEMONTE LLANERO COLOMBIANO" CON CÓDIGO C10-F02-001-2024”, DE LA FACULTAD DE CIENCIAS BÁSICAS E INGENIERÍA, CONFORME A LA FICHA BPUNI VIAC 08 1510 2024 “FORTALECIMIENTO DEL SISTEMA DE INVESTIGACIONES DE LA UNIVERSIDAD DE LOS LLANOS PARA ATENDER LOS RETOS Y DESAFÍOS DEL TERRITORIO”. </t>
  </si>
  <si>
    <t>Siete (07) meses y quince (15) días calendario</t>
  </si>
  <si>
    <t>FRANCISCO SÁNCHEZ BARRERA</t>
  </si>
  <si>
    <t>1. Apoyar las actividades de campo para grabar las señales de ecolocalización de murciélagos para posterior análisis e identificación. 2. Coadyuvar en la identificación de las especies de murciélagos Saccopteryx en las grabaciones, con el fin preparar y procesar datos de las señales digitales de ecolocalización de murciélagos para su análisis, construcción del conjunto de datos y experimentación de modelos de aprendizaje. 3. Contribuir en la cuantificación de la detección de pulsos o secuencias de pulsos de especies de murciélagos a partir de señales de ecolocalización. 4. Apoyar el diseño y desarrollo de experimentos de aprendizaje automático o aprendizaje profundo para la detección de pulsos o secuencias de pulsos de especies de murciélagos a partir de señales de ecolocalización. 5. Colaborar en la elaboración y redacción de informes o artículos científicos.</t>
  </si>
  <si>
    <t>G493</t>
  </si>
  <si>
    <t>0558 DE 2025</t>
  </si>
  <si>
    <t>PRESTACIÓN DE SERVICIOS DE APOYO A LA GESTIÓN COMO AUXILIAR DE INVESTIGACIÓN PARA EL DESARROLLO DEL PROYECTO DE INVESTIGACIÓN “EVALUACIÓN DE DIETAS SUPLEMENTADAS CON L-TRYPTOPHAN EN LA ALIMENTACIÓN DE Brycon amazonicus EN ETAPAS TEMPRANAS EN SISTEMAS BIOFLOC Y RAS’’, CON CÓDIGO C01-01-2025-005. DE LA FACULTAD DE CIENCIAS AGROPECUARIAS Y RECURSOS NATURALES, CON CARGO A LA FICHA BPUNI VIAC 08 1510 2024, “FORTALECIMIENTO DEL SISTEMA DE INVESTIGACIONES DE LA UNIVERSIDAD DE LOS LLANOS PARA ATENDER LOS RETOS Y DESAFÍOS DEL TERRITORIO”.</t>
  </si>
  <si>
    <t xml:space="preserve">1. Contribuir en la toma de los parámetros de calidad de agua. 2. Colaborar en el monitoreo continuo del desarrollo zootécnico. 3. Contribuir y velar por la correcta toma de datos de campo. 4. Coadyuvar en la gestión y manejo de los datos obtenidos. 5. Colaborar en la redacción del informe parcial del proyecto.
</t>
  </si>
  <si>
    <t>G498</t>
  </si>
  <si>
    <t>0559 DE 2025</t>
  </si>
  <si>
    <t>0560 DE 2025</t>
  </si>
  <si>
    <t>GERMAN ANDRES BAEZ DONCEL</t>
  </si>
  <si>
    <t>PRESTACIÓN DE SERVICIOS PROFESIONALES NECESARIOS PARA EL DESARROLLO DEL PROYECTO No. 401002525 “DIPLOMADO EN FORMULACIÓN Y GESTIÓN DE PROYECTOS” DE LA DIRECCIÓN GENERAL DE PROYECCIÓN SOCIAL DE LA UNIVERSIDAD DE LOS LLANOS, AVALADO POR EL CONSEJO INSTITUCIONAL DE PROYECCIÓN SOCIAL.</t>
  </si>
  <si>
    <t>Un (01) mes y veintitrés (23) días calendario</t>
  </si>
  <si>
    <t>1. Prestar apoyo en la planificación y realización del cronograma del “Diplomado en Formulación y Gestión de Proyectos”, con código No 401002525. 2. Coadyuvar en la apertura de las plataformas tecnológicas necesarias para la ejecución del proyecto. 3. Contribuir en la coordinación análisis y elaboración de documentos para los procesos de contratación de los capacitadores necesarios para el desarrollo del diplomado. 4. Brindar apoyo a la supervisión en el cumplimiento de los requisitos para la expedición de certificación a los participantes ante la Dirección General de Proyección Social.  5. Colaborar en la revisión de las actividades que lleven a cabo los capacitadores del diplomado. 6. Contribuir en la revisión, actualización y soportes de los procedimientos necesarios para el desarrollo del diplomado. 7. Brindar asistencia tanto a los participantes como a los capacitadores en caso de que surja algún inconveniente durante la realización del diplomado.</t>
  </si>
  <si>
    <t>G497</t>
  </si>
  <si>
    <t>0561 DE 2025</t>
  </si>
  <si>
    <t>0562 DE 2025</t>
  </si>
  <si>
    <t>0563 DE 2025</t>
  </si>
  <si>
    <t>0564 DE 2025</t>
  </si>
  <si>
    <t>0565 DE 2025</t>
  </si>
  <si>
    <t>0566 DE 2025</t>
  </si>
  <si>
    <t>0567 DE 2025</t>
  </si>
  <si>
    <t>0568 DE 2025</t>
  </si>
  <si>
    <t>CARLOS ANDRES MARTINEZ ALAYON </t>
  </si>
  <si>
    <t>1. Gestionar y administrar la plataforma tecnológica del proyecto, asegurando su disponibilidad, rendimiento y seguridad. 2. Brindar apoyo en las actividades de carácter científico y formulación de artículo científico resultado del desarrollo de la plataforma tecnológica. 3. Realizar monitoreo continuo de la infraestructura tecnológica utilizada en la plataforma, identificando áreas de mejora de los sistemas para garantizar un servicio eficiente. 4. Prestar apoyo en la elaboración de los informes técnicos acerca de la implementación de la plataforma. 5. Apoyar el proceso de migración de plataforma una vez finalizada la etapa de desarrollo y pruebas. 6. Apoyar el desarrollo Fullstack. 7. Apoyar la coordinación técnica de software.</t>
  </si>
  <si>
    <t>G494</t>
  </si>
  <si>
    <t>0569 DE 2025</t>
  </si>
  <si>
    <t>CESAR AUGUSTO SERNA MEJIA           </t>
  </si>
  <si>
    <t>1. Apoyar el proceso de tratamiento de datos y establecimiento de Indicadores para el Observatorio. 2. Diseñar los modelos matemáticos predictivos para escenarios de salud mental, familia y convivencia social, definiendo variables, ecuaciones y parámetros configurables. 3. Desarrollar algoritmos para la calibración de los modelos utilizando datos históricos y realizar pruebas de validación para garantizar la precisión de las predicciones. 4. Implementar los modelos matemáticos en la plataforma que sea definida por el proyecto, adaptando las ecuaciones y parámetros al entorno de simulación. 5. Programar la lógica de simulación que permita la evolución temporal de las variables y la funcionalidad para configurar la velocidad de visualización. 6. Desarrollar módulos de visualización de resultados que generen gráficas dinámicas en formatos vectoriales (SVG, PDF) a partir de los datos de simulación. 7. Implementar mecanismos para guardar y recuperar configuraciones de escenarios y resultados de predicciones para cada usuario. 8. Elaborar documentación técnica de los modelos matemáticos y crear manuales metodológicos para la interpretación de resultados. 8. Realizar pruebas de rendimiento y ofrecer soporte técnico durante la implementación inicial del módulo de predicción de escenarios de la plataforma tecnológica del proyecto.</t>
  </si>
  <si>
    <t>G495</t>
  </si>
  <si>
    <t>0570 DE 2025</t>
  </si>
  <si>
    <t>OSCAR JAVIER DIAZ CELIS</t>
  </si>
  <si>
    <t>PRESTACIÓN DE SERVICIOS PROFESIONALES NECESARIO PARA EL FORTALECIMIENTO DE LOS PROCESOS DEL PROYECTO “DISEÑAR NUEVAS TECNOLOGÍAS DE GESTIÓN, PROCESAMIENTO Y ANÁLISIS DE INFORMACIÓN MÉDICA PARA APOYO AL MANEJO DEL RIESGO CARDIOVASCULAR, SOBRE LA BASE DEL FORTALECIMIENTO DE CAPACIDADES CIENTÍFICAS Y TECNOLÓGICAS DE TRANSFORMACIÓN DIGITAL E INTELIGENCIA ARTIFICIAL PARA EL SECTOR SALUD” SELECCIONADO EN LA CONVOCATORIA 890 DE 2020 DEL MINISTERIO DE CIENCIA, TECNOLOGÍA E INNOVACIÓN.</t>
  </si>
  <si>
    <t>Coordinador del proyecto – convenio 014 de 2023</t>
  </si>
  <si>
    <t xml:space="preserve">1. Apoyo con las actividades asociadas a diseñar y desarrollar un sistema de información para realizar el seguimiento a los pacientes, y establecer criterios de relevancia sobre los datos de la enfermedad. 2. Apoyo con las actividades asociadas diseñar y desarrollar un módulo del sistema de información centrado en el usuario, que integre un sistema de recomendación que apoye la toma de decisiones de pacientes con riesgo cardiovascular. 3. Apoyo con actividades asociadas a establecer la correlación entre el perfil de pacientes con riesgo cardiovascular y diferentes representaciones espacio-temporales de la imagen ecocardiográfica filtrando aquellos patrones con alta correlación para utilizar como biomarcador. 4. Apoyo con la elaboración de informes técnicos y elaboración de artículos científicos para eventos o revistas científicas. </t>
  </si>
  <si>
    <t>280101504</t>
  </si>
  <si>
    <t>G499</t>
  </si>
  <si>
    <t>0571 DE 2025</t>
  </si>
  <si>
    <t>JUAN CAMILO TORRES SANTAMARIA</t>
  </si>
  <si>
    <t>1. Apoyo con las actividades asociadas a diseñar y desarrollar un módulo del sistema de información centrado en el usuario, que integre un sistema de recomendación que apoye la toma de decisiones de pacientes con riesgo cardiovascular. 2. Apoyo con actividades asociadas a establecer la correlación entre el perfil de pacientes con riesgo cardiovascular y diferentes representaciones espacio-temporales de la imagen ecocardiográfica filtrando aquellos patrones con alta correlación para utilizar como biomarcador. 3. Apoyo con la elaboración de informes técnicos y elaboración de artículos científicos para eventos o revistas científicas.</t>
  </si>
  <si>
    <t>G500</t>
  </si>
  <si>
    <t>0572 DE 2025</t>
  </si>
  <si>
    <t>DANIEL FERNANDO MUÑOZ MELENDEZ</t>
  </si>
  <si>
    <t>1. Apoyo con las actividades asociadas a diseñas y desarrollar un sistema de información para realizar el seguimiento a los pacientes, y establecer criterios de relevancia sobre los datos de la enfermedad. 2. Apoyo con las actividades asociadas diseñar y desarrollar un módulo del sistema de información centrado en el usuario, que integre un sistema de recomendación que apoye la toma de decisiones de pacientes con riesgo cardiovascular. 3. Apoyo con la elaboración de informes técnicos o elaboración de artículos científicos para eventos o revistas científicas.</t>
  </si>
  <si>
    <t>G501</t>
  </si>
  <si>
    <t>0573 DE 2025</t>
  </si>
  <si>
    <t>ANA SOFIA RODRIGUEZ GUALTEROS</t>
  </si>
  <si>
    <t>PRESTACIÓN DE SERVICIOS PROFESIONALES NECESARIOS PARA EL FORTALECIMIENTO DEL PROYECTO “OBTENCIÓN DE BIOPRODUCTOS DE ALTO VALOR AGREGADO A PARTIR DE RESIDUOS DE LA PALMA DE ACEITE Y ANÁLISIS DE SU IMPACTO BAJO CRITERIOS SOCIALES, ECONÓMICOS Y AMBIENTALES EN LA REGIÓN DE LA ORINOQUIA” CON CÓDIGO 82079 SELECCIONADO EN LA CONVOCATORIA 890 DE 2020 DEL MINISTERIO DE CIENCIA, TECNOLOGÍA E INNOVACIÓN.</t>
  </si>
  <si>
    <t>Siete (07) meses y veintiocho (28) días calendario</t>
  </si>
  <si>
    <t xml:space="preserve"> Facultad de Ciencias Económicas</t>
  </si>
  <si>
    <t>ASTRID LEON CAMARGO</t>
  </si>
  <si>
    <t xml:space="preserve">Docente de planta de la Facultad de Ciencias Económicas de la Universidad de los Llanos </t>
  </si>
  <si>
    <t xml:space="preserve">1. Apoyar la investigación, por medio de la aplicación de encuestas a los grupos de interés identificados. 2. Contribuir con la revisión bibliográfica de los impactos socioeconómicos de los bioproductos. 3. Apoyo metodológico para aplicar instrumentos de comparación pareada, procesar los datos con herramientas especializadas y validar los resultados para priorizar alternativas bajo criterios sociales, económicos y ambientales. 4.  Apoyo administrativo enfocado en la coordinación eficiente de actividades, seguimiento de cronograma y manejo documental del proyecto. Incluye la gestión articulada con el personal de investigación para garantizar el cumplimiento de los objetivos y la adecuada ejecución de recursos. 5. Contribuir en la gestión de la información, a través de la organización y análisis de los avances completados en el proyecto, redactar y acopiar estos documentos en informes o de la manera que se requiera, para verificación del líder del proyecto. </t>
  </si>
  <si>
    <t>280302401</t>
  </si>
  <si>
    <t>G502</t>
  </si>
  <si>
    <t>0574 DE 2025</t>
  </si>
  <si>
    <t>LIZETH KATHERINE HERNANDEZ MURCIA</t>
  </si>
  <si>
    <t>Dos (02) meses y veintitrés (23) días calendario</t>
  </si>
  <si>
    <t>G503</t>
  </si>
  <si>
    <t>0575 DE 2025</t>
  </si>
  <si>
    <t>0576 DE 2025</t>
  </si>
  <si>
    <t>0577 DE 2025</t>
  </si>
  <si>
    <t>0578 DE 2025</t>
  </si>
  <si>
    <t>0579 DE 2025</t>
  </si>
  <si>
    <t>0580 DE 2025</t>
  </si>
  <si>
    <t>0581 DE 2025</t>
  </si>
  <si>
    <t>0582 DE 2025</t>
  </si>
  <si>
    <t>0583 DE 2025</t>
  </si>
  <si>
    <t>0584 DE 2025</t>
  </si>
  <si>
    <t>0585 DE 2025</t>
  </si>
  <si>
    <t>0586 DE 2025</t>
  </si>
  <si>
    <t>0587 DE 2025</t>
  </si>
  <si>
    <t>0588 DE 2025</t>
  </si>
  <si>
    <t>0589 DE 2025</t>
  </si>
  <si>
    <t>G138</t>
  </si>
  <si>
    <t>0591 DE 2025</t>
  </si>
  <si>
    <t>FERNANDO ALONSO VELEZ REYES </t>
  </si>
  <si>
    <t>1. Apoyar el proceso de tratamiento de datos y establecimiento de Indicadores para el Observatorio. 2. Diseñar los modelos matemáticos predictivos para escenarios de salud mental, familia y convivencia social, definiendo variables, ecuaciones y parámetros configurables. 3. Desarrollar algoritmos para la calibración de los modelos utilizando datos históricos y realizar pruebas de validación para garantizar la precisión de las predicciones. 4. Implementar los modelos matemáticos en la plataforma que sea definida por el proyecto, adaptando las ecuaciones y parámetros al entorno de simulación. 5. Programar la lógica de simulación que permita la evolución temporal de las variables y la funcionalidad para configurar la velocidad de visualización. 6. Desarrollar módulos de visualización de resultados que generen gráficas dinámicas en formatos vectoriales (SVG, PDF) a partir de los datos de simulación. 7. Implementar mecanismos para guardar y recuperar configuraciones de escenarios y resultados de predicciones para cada usuario. 8. Elaborar documentación técnica de los modelos matemáticos y crear manuales metodológicos para la interpretación de resultados. 9. Realizar pruebas de rendimiento y ofrecer soporte técnico durante la implementación inicial del módulo de predicción de escenarios de la plataforma tecnológica del proyecto.</t>
  </si>
  <si>
    <t>G496</t>
  </si>
  <si>
    <t>0592 DE 2025</t>
  </si>
  <si>
    <t>CRISTIAN LEONARDO MENDOZA RODRIGUEZ</t>
  </si>
  <si>
    <t>PRESTACIÓN DE SERVICIOS DE APOYO A LA GESTIÓN COMO AUXILIAR DE INVESTIGACIÓN PARA EL DESARROLLO DEL PROYECTO DE INVESTIGACIÓN “INCIDENCIA DE LA MIGRACIÓN PROVENIENTE DE VENEZUELA SOBRE LA PRODUCTIVIDAD LABORAL DE JÓVENES Y MUJERES Y LA DISTRIBUCIÓN DE OCUPACIONES EN COLOMBIA CON CÓDIGO C10-F05-005-2024, DE LA FACULTAD DE CIENCIAS ECONÓMICAS, CONFORME A LA FICHA BPUNI VIAC 08 1510 2024 “FORTALECIMIENTO DEL SISTEMA DE INVESTIGACIONES DE LA UNIVERSIDAD DE LOS LLANOS PARA ATENDER LOS RETOS Y DESAFÍOS DEL TERRITORIO”</t>
  </si>
  <si>
    <t>JENNY MILENA RIVEROS CASTAÑEDA</t>
  </si>
  <si>
    <t>1. Apoyar la estructuración de un documento que sintetice la base de datos requerida para el proyecto, eliminando datos nulos y lista para trabajar. 2. Colaborar en la construcción de un Do files o un texto tipo scripts donde este aplicado el modelo. 3. Contribuir con la elaboración de un documento de análisis sobre el proceso y resultados obtenidos. 4. Coadyuvar con la elaboración de un documento técnico donde se sintetice el procedimiento desarrollado, y se establezca un análisis riguroso de los resultados, identificando las principales variables y aportes a cumplir con el objetivo de investigación. 5. Coadyuvar en la configuración y diseño las bases de datos de las diferentes encuestas.</t>
  </si>
  <si>
    <t>G492</t>
  </si>
  <si>
    <t>0593 DE 2025</t>
  </si>
  <si>
    <t xml:space="preserve">MONICA TATIANA RIOBUENO BERNAL </t>
  </si>
  <si>
    <t>Un (01) mes y diecisiete (17) días calendario</t>
  </si>
  <si>
    <t>G509</t>
  </si>
  <si>
    <t>0594 DE 2025</t>
  </si>
  <si>
    <t>0595 DE 2025</t>
  </si>
  <si>
    <t>0596 DE 2025</t>
  </si>
  <si>
    <t>0597 DE 2025</t>
  </si>
  <si>
    <t>0598 DE 2025</t>
  </si>
  <si>
    <t>0599 DE 2025</t>
  </si>
  <si>
    <t>0600 DE 2025</t>
  </si>
  <si>
    <t>MARIA PAULA GONZALEZ REY</t>
  </si>
  <si>
    <t>PRESTACIÓN DE SERVICIOS DE APOYO AL A GESTIÓN COMO AUXILIAR DE INVESTIGACIÓN NECESARIOS PARA EL DESARROLLO DEL PROYECTO DE INVESTIGACIÓN DENOMINADO “DINÁMICA TEMPORAL DE LA ACTIVIDAD DE DOS ESPECIES HERMANAS DE MURCIÉLAGOS INSECTÍVOROS EN EL PIEDEMONTE LLANERO COLOMBIANO" CON CÓDIGO C10-F02-001-2024”, DE LA FACULTAD DE CIENCIAS BÁSICAS E INGENIERÍA, CONFORME A LA FICHA BPUNI VIAC 08 1510 2024 “FORTALECIMIENTO DEL SISTEMA DE INVESTIGACIONES DE LA UNIVERSIDAD DE LOS LLANOS PARA ATENDER LOS RETOS Y DESAFÍOS DEL TERRITORIO”.</t>
  </si>
  <si>
    <t>1. Apoyar las actividades de campo para grabar las señales de ecolocalización de murciélagos para posterior análisis e identificación. 2. Brindar apoyo para la cuantificación de la detección de pulsos o secuencias de pulsos de especies de murciélagos a partir de señales de ecolocalización. 3. Colaborar en la elaboración y redacción de informes o artículos científicos.</t>
  </si>
  <si>
    <t>G507</t>
  </si>
  <si>
    <t>0601 DE 2025</t>
  </si>
  <si>
    <t>0602 DE 2025</t>
  </si>
  <si>
    <t>0603 DE 2025</t>
  </si>
  <si>
    <t>0604 DE 2025</t>
  </si>
  <si>
    <t>0605 DE 2025</t>
  </si>
  <si>
    <t>0606 DE 2025</t>
  </si>
  <si>
    <t>0607 DE 2025</t>
  </si>
  <si>
    <t>PRESTACIÓN DE SERVICIOS PROFESIONALES NECESARIO PARA EL DESARROLLO DEL PROYECTO FICHA BPUNI VIARE 09 1510 2024 “CONSOLIDACIÓN DE LA IDENTIDAD INSTITUCIONAL HACIA LA TRASCENDENCIA ACADÉMICA Y LA INNOVACIÓN SOCIAL EN LA UNIVERSIDAD DE LOS LLANOS – ACTUALIZACIÓN 1”</t>
  </si>
  <si>
    <t>1. Prestar apoyo en el diseño y producción de contenidos en formato de audio y a fines para medios internos y externos. 2. Brindar apoyo en la creación de parrillas de contenidos para las redes sociales donde se incluyan copys para las respectivas publicaciones. 3. Colaborar con el acompañamiento y cubrimiento de los diferentes eventos de la Universidad de los Llanos por parte del proceso de comunicación institucional. 4. Implementar estrategias de comunicación estratégica y relaciones públicas para fortalecer la imagen y reputación de la Universidad ante diferentes públicos de interés.  5. Prestar apoyo en las transmisiones y protocolo de eventos institucionales a través de redes sociales, de acuerdo a requerimientos y disponibilidad. 6. Gestionar la producción de materiales promocionales y de comunicación, asegurando la calidad y coherencia con la identidad visual de la Universidad. 7. Prestar apoyo en las transmisiones y protocolo de eventos institucionales a través de redes sociales, de acuerdo a requerimientos y disponibilidad. 8.Apoyar en la revisión y actualización de matrices correspondientes al Área de Comunicaciones. 9.Contribuir con el manejo y cuidado de todas las herramientas tecnológicas e implementos que sean puestos a su disposición para el desarrollo de sus actividades.</t>
  </si>
  <si>
    <t>G440</t>
  </si>
  <si>
    <t>0608 DE 2025</t>
  </si>
  <si>
    <t>280101501</t>
  </si>
  <si>
    <t>G510</t>
  </si>
  <si>
    <t>0609 DE 2025</t>
  </si>
  <si>
    <t>CAMILO ANDRES MARIN BONILLA</t>
  </si>
  <si>
    <t>1. Brindar apoyo en la aplicación de instrumentos y protocolos de la investigación bajo la supervisión del Director del proyecto. 2. Apoyar la argumentación sobre las alternativas metodológicas y procedimentales que convienen dentro del proyecto de investigación. 3. Contribuir en la clasificación del material acústico recolectado. 4. Desarrollar el trabajo de grado de pregrado en el marco del proyecto. 5. Apoyar con su participación con contenidos a través de las herramientas TIC ́s que se implementan en el proyecto. 6. Coadyuvar en la escritura de un artículo de reflexión académica y experiencia investigativa que dé cuenta de su aporte en el ámbito conceptual y empírico en el desarrollo del proyecto. 7. Apoyar en la socialización del proyecto a la comunidad local donde se realizará el trabajo del campo, utilizando la estructura en el sistema de Darwin Core material acústico clasificado.</t>
  </si>
  <si>
    <t>G512</t>
  </si>
  <si>
    <t>0610 DE 2025</t>
  </si>
  <si>
    <t>JANCEL DUBIEL PINTO ACOSTA</t>
  </si>
  <si>
    <t xml:space="preserve">1. Brindar apoyo en las actividades asociadas a la toma y descarga de grabaciones de murciélagos realizadas en la Universidad de los Llanos. 2. Apoyo en la identificación y etiquetación de las señales de ecolocalización de los murciélagos de las grabaciones hechas en la Universidad de los Llanos. 3. Coadyuvar en la elaboración de informes técnicos y de artículos científicos para eventos internacionales o revista científica indexada u homologada Publindex B o superior. </t>
  </si>
  <si>
    <t>G513</t>
  </si>
  <si>
    <t>0611 DE 2025</t>
  </si>
  <si>
    <t>0612 DE 2025</t>
  </si>
  <si>
    <t>0613 DE 2025</t>
  </si>
  <si>
    <t>0614 DE 2025</t>
  </si>
  <si>
    <t>0615 DE 2025</t>
  </si>
  <si>
    <t>0616 DE 2025</t>
  </si>
  <si>
    <t>0617 DE 2025</t>
  </si>
  <si>
    <t>0618 DE 2025</t>
  </si>
  <si>
    <t>0619 DE 2025</t>
  </si>
  <si>
    <t>0620 DE 2025</t>
  </si>
  <si>
    <t>0621 DE 2025</t>
  </si>
  <si>
    <t>0622 DE 2025</t>
  </si>
  <si>
    <t>G511</t>
  </si>
  <si>
    <t>0624 DE 2025</t>
  </si>
  <si>
    <t>Seis (06) meses y veinticuatro (24) días calendario</t>
  </si>
  <si>
    <t>1. Apoyar en la elaboración de informes y en la atención de solicitudes internas y externas relacionadas con la gestión administrativa y operativa del Campus Restrepo, garantizando oportunidad, precisión y claridad en la información suministrada. 2. Colaborar en la formulación, actualización y ejecución del plan de mantenimiento preventivo y correctivo de la infraestructura física del Campus Restrepo. 3. Velar por el adecuado uso, conservación y control de los bienes muebles e inmuebles del Campus Restrepo, reportando cualquier novedad, daño, pérdida o uso inadecuado de los mismos a la dependencia correspondiente. 4. Coadyuvar en la organización y logística de espacios, actividades académico - administrativas y eventos institucionales que se desarrollen en el Campus Restrepo. 5. Brindar apoyo en la revisión, gestión y seguimiento de requerimientos técnicos, logísticos o administrativos necesarios para el adecuado funcionamiento y operación del Campus Restrepo. 6. Apoyar en la realización y atención de auditorías internas y externas relacionadas con los procesos institucionales del Campus Restrepo, incluyendo la preparación de documentos, revisión de inventarios y verificación del cumplimiento normativo. 7. Realizar seguimiento y control al consumo de servicios públicos del Campus Restrepo, reportando oportunamente los recibos correspondientes a la dependencia encargada para su trámite y pago, así como alertando sobre posibles irregularidades o consumos inusuales. 8. Apoyar en la administración y control del préstamo y uso de espacios físicos del Campus Restrepo, verificando que se cumplan las condiciones de uso y que los espacios sean devueltos en buen estado, según las políticas institucionales. 9. Atender y dar respuesta a requerimientos o instrucciones emitidas por la supervisión del contrato, dentro de los términos establecidos. 10. Mantener confidencialidad y responsabilidad en el manejo de información institucional, así como cumplir con las normas internas de bioseguridad, convivencia, ética y uso adecuado de recursos institucionales durante la ejecución del contrato.</t>
  </si>
  <si>
    <t>G515</t>
  </si>
  <si>
    <t>0625 DE 2025</t>
  </si>
  <si>
    <t>YEISSON FABIAN REINA CARRILLO</t>
  </si>
  <si>
    <t>Seis (06) meses y dieciséis (16) días calendario</t>
  </si>
  <si>
    <t>1.  Apoyar en el control químico del agua de la piscina del Campus Barcelona, asegurando un pH óptimo entre 7.0 y 7.5 mediante el uso adecuado de insumos. 2. Colaborar en la verificación y ajuste los niveles de pH y cloro al final de cada jornada de mantenimiento, asegurando que el pH se mantenga entre 7.0 y 7.5. 3. Apoyar en el registro de cada ajuste químico y de todas las actividades de mantenimiento en la bitácora técnica de la piscina del Campus Barcelona, reportando de inmediato cualquier anomalía a la Sección de Servicios Generales. 4. Coadyuvar en la limpieza de la trampa de suciedad de la piscina según cronograma de mantenimiento, asegurando el retiro de residuos sólidos, la revisión del estado estructural del sistema y el reporte inmediato de cualquier anomalía en su funcionamiento. 5. Contribuir en el mantenimiento del filtro de agua según cronograma de mantenimiento, realizando su limpieza según el manual técnico, verificando presión y flujo, y reportando cualquier fallo o disminución en su eficiencia. 6.    Colaborar en el barrido y escobillado manual de las superficies internas de la piscina, rompeolas y piso, según cronograma de mantenimiento, verificando y reportando el estado de los recubrimientos. 7.    Coadyuvar en el aspirado del fondo de la piscina según cronograma de mantenimiento, asegurando el buen funcionamiento del sistema de aspirado. 8. Apoyar en la realización del mantenimiento externo del área de la piscina según cronograma, incluyendo lavado de pisos laterales, limpieza de áreas verdes y recolección de residuos sólidos. 9. Contribuir en la limpieza de las rejas de drenaje perimetral según cronograma, retirando pasto, tierra y obstrucciones, y verificando la conexión y limpieza de la tubería de retorno hacia los tanques de abastecimiento.</t>
  </si>
  <si>
    <t>G518</t>
  </si>
  <si>
    <t>0626 DE 2025</t>
  </si>
  <si>
    <t>HARI NATALI SAAVEDRA AGUIRRE</t>
  </si>
  <si>
    <t>PRESTACIÓN DE SERVICIOS DE APOYO A LA GESTIÓN NECESARIOS PARA EL FORTALECIMIENTO DEL PROYECTO “OBTENCIÓN DE BIOPRODUCTOS DE ALTO VALOR AGREGADO A PARTIR DE RESIDUOS DE LA PALMA DE ACEITE Y ANÁLISIS DE SU IMPACTO BAJO CRITERIOS SOCIALES, ECONÓMICOS Y AMBIENTALES EN LA REGIÓN DE LA ORINOQUIA” CON CÓDIGO 82079 SELECCIONADO EN LA CONVOCATORIA 890 DE 2020 DEL MINISTERIO DE CIENCIA, TECNOLOGÍA E INNOVACIÓN.</t>
  </si>
  <si>
    <t>1. Contribuir en la revisión de la bibliografía de los impactos socioeconómicos de los bioproductos. 2. Apoyar en el proceso metodológico. 3. Realizar encuestas al grupo de interesados seleccionados y realizar su respectivo análisis individual.</t>
  </si>
  <si>
    <t>G519</t>
  </si>
  <si>
    <t>0627 DE 2025</t>
  </si>
  <si>
    <t xml:space="preserve">PRESTACIÓN DE SERVICIOS PROFESIONALES NECESARIO PARA EL DESARROLLO DEL CONTRATO DE FINANCIAMIENTO DE RECUPERACIÓN CONTINGENTE No. 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</si>
  <si>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Cuatro (04) meses y siete (07) días calendario</t>
  </si>
  <si>
    <t>1. Apoyar la gestión jurídica durante la ejecución del proyecto. 2. Apoyar en la elaboración de documentos e informes, brindando soporte jurídico, acorde a la normatividad institucional y nacional vigente. 3. Apoyar los distintos procesos de contratación y compras del proyecto desde el componente jurídico. 4. Apoyar la formulación de documentos legales de autorización y tratamiento de información a utilizar y publicar dentro del portal web del observatorio de salud mental, a ser firmados por los directivos de las entidades regionales aportantes de información y data sensible. 5. Prestar apoyo en asesoría jurídico para el establecimiento de lineamientos legales sobre los cuales funcionará y brindará servicio en un futuro el Observatorio de salud mental, familia y convivencia social de la Orinoquia colombiana. 6. Prestar apoyo en la formulación, seguimiento y gestión de la alianza interinstitucional con entidades coejecutoras del proyecto, en los cuales se establezcan las condiciones sobre las cuales se reportará y legalizará la ejecución de contrapartidas y entrega de productos comprometidos por cada entidad.</t>
  </si>
  <si>
    <t>G521</t>
  </si>
  <si>
    <t>0209 DE 2025</t>
  </si>
  <si>
    <t>Diecinueve (19) días calendario</t>
  </si>
  <si>
    <t>1. Cooperar con el diseño e implementación y seguimiento de la estrategia de internacionalización con enfoque global e intercultural y su incorporación en los programas académicos que se encuentren en procesos de autoevaluación de acuerdo a los lineamientos establecidos. 2. Contribuir en el seguimiento de las actividades desarrolladas en las redes académicas e investigativas a las que pertenece la Universidad. 3. Brindar apoyo en el seguimiento de las asociaciones internacionales a las que pertenece la universidad en el proceso de inscripción y seguimiento de actividades conjuntas. 4. Apoyar la gestión de internacionalización en el aula en estrategias profesor invitado, cursos con proyectos COIL y clases espejo y en la participación de docentes y estudiantes en estas actividades. 5. Contribuir en la consolidación de informes e indicadores relacionados con el plan de mejoramiento institucional y de programas en términos de acreditación y de auditorías internas.</t>
  </si>
  <si>
    <t>G225</t>
  </si>
  <si>
    <t>0236 DE 2025</t>
  </si>
  <si>
    <t>G257</t>
  </si>
  <si>
    <t>0242 DE 2025</t>
  </si>
  <si>
    <t>G263</t>
  </si>
  <si>
    <t>0248 DE 2025</t>
  </si>
  <si>
    <t>1. Contribuir en la elaboración de informes requeridos por los diferentes entes de control que supervisan a la Universidad. 2. Contribuir en la elaboración de propuestas de proyectos de inversión en infraestructura física y tecnológica para garantizar el mejoramiento de las condiciones de calidad, la sostenibilidad del crecimiento y el fortalecimiento de todas las dependencias en sus diversas actividades. 3. Brindar apoyo en la gestión, coordinación y administración de proyectos que se desarrollen al interior de la Facultad. 4.  Apoyar en la elaboración de planes, programas y demás documentos que soliciten las dependencias al interior de la Universidad. 5. Brindar apoyo en la recopilación de información de las diferentes dependencias de la Facultad con el objetivo de generar los reportes correspondientes para ser consolidados y presentados a las instancias superiores para a su vez ser consolidadas en el informe general de la Universidad. 6. Brindar apoyo en las acciones necesarias para la elaboración y suscripción de Convenios nacionales e internacionales para la extensión de servicios que permitan el desarrollo y puesta en marcha de proyectos de innovación, educación continuada, prácticas y pasantías para los alumnos de la Facultad y demás formas de acción universitaria. 7. Apoyar la elaboración de informes de cumplimiento de los distintos procesos y proyectos asignados bajo supervisión de la Facultad. 8. Contribuir en la atención de las necesidades que se presenten y que sean de competencia para hacer las gestiones necesarias para dar la solución pertinente. 9. Brindar apoyo, seguimiento y verificación a los procesos de comisiones de estudio de los docentes adscritos a los Departamentos, Instituto y Escuela de la Facultad. 10. Apoyar las comunicaciones de la decanatura con las diferentes dependencias de la Facultad con el fin de facilitar los procesos al interior de la facultad. 11. Prestar apoyo en las actividades y gestiones necesarias en el marco de los procesos de acreditación de la alta calidad, renovación de registro calificado de todos los programas inmersos en estos procesos y registro calificado de las nuevas ofertas académicas que se construyan al interior de la Facultad. 12. Contribuir con las acciones y gestiones necesarias que lleven al cumplimiento de las actividades, planes y programas propuestos en el Plan de Acción de la Facultad. 13. Apoyar la recopilación de información de diferentes herramientas con el objetivo de consolidar los datos y generar los reportes e informes de gestión correspondientes al Plan de Acción de la Facultad.</t>
  </si>
  <si>
    <t>G270</t>
  </si>
  <si>
    <t>0290 DE 2025</t>
  </si>
  <si>
    <t>Cuatro (04) meses y dieciocho (18) días calendario</t>
  </si>
  <si>
    <t>G314</t>
  </si>
  <si>
    <t>0291 DE 2025</t>
  </si>
  <si>
    <t>G315</t>
  </si>
  <si>
    <t>0293 DE 2025</t>
  </si>
  <si>
    <t>G317</t>
  </si>
  <si>
    <t>0327 DE 2025</t>
  </si>
  <si>
    <t>G343</t>
  </si>
  <si>
    <t>0328 DE 2025</t>
  </si>
  <si>
    <t>DAMARIS GARCIA CADAVID</t>
  </si>
  <si>
    <t>G344</t>
  </si>
  <si>
    <t>0353 DE 2025</t>
  </si>
  <si>
    <t>PRESTACIÓN DE SERVICIOS DE APOYO A LA GESTIÓN NECESARIO PARA EL DESARROLLO DE LOS DIFERENTES PROCESOS EN LA DISCIPLINA DE FUTBOL PARA ADMINISTRATIVOS DEL PROYECTO FICHA BPUNI BU 01 2510 2024 “IMPLEMENTACIÓN DEL MODELO DE BIENESTAR A TRAVÉS DE ESTRATEGIAS QUE BENEFICIEN A LA COMUNIDAD DE LA UNIVERSIDAD DE LOS LLANOS”</t>
  </si>
  <si>
    <t>Once (11) días calendario</t>
  </si>
  <si>
    <t>Cuatro (04) meses y once (11) días calendario</t>
  </si>
  <si>
    <t>G371</t>
  </si>
  <si>
    <t>0375 DE 2025</t>
  </si>
  <si>
    <t>Cuatro (04) meses y diez (10) días calendario</t>
  </si>
  <si>
    <t>G378</t>
  </si>
  <si>
    <t>0389 DE 2025</t>
  </si>
  <si>
    <t>Un (01) mes y siete (07) días calendario</t>
  </si>
  <si>
    <t>G394</t>
  </si>
  <si>
    <t>0395 DE 2025</t>
  </si>
  <si>
    <t>280104127</t>
  </si>
  <si>
    <t>G400</t>
  </si>
  <si>
    <t>0405 DE 2025</t>
  </si>
  <si>
    <t>280101305</t>
  </si>
  <si>
    <t>G410</t>
  </si>
  <si>
    <t>0412 DE 2025</t>
  </si>
  <si>
    <t>280205201</t>
  </si>
  <si>
    <t>G353</t>
  </si>
  <si>
    <t>0472 DE 2025</t>
  </si>
  <si>
    <t>1. Colaborar en la revisión, recopilación y actualización de las condiciones de calidad para la renovación de la acreditación de alta calidad del programa de Maestría en Gestión Ambiental Sostenible del Instituto de Ciencias Ambientales de la Orinoquia Colombiana (ICAOC). 2. Apoyar la preparación logística para la visita de pares evaluadores en el marco del proceso de renovación de la acreditación de alta calidad de la Maestría en Gestión Ambiental Sostenible del ICAOC. 3. Apoyar las actividades académicas y de investigación que adelante el Instituto de Ciencias Ambientales de la Orinoquia Colombiana (ICAOC), en el marco de sus funciones y objetivos institucionales. 4. Apoyar la actualización de las bases de datos requeridos para la renovación de la acreditación de alta calidad del programa de Maestría en Gestión Ambiental Sostenible del Instituto de Ciencias Ambientales de la Orinoquia Colombiana (ICAOC).</t>
  </si>
  <si>
    <t>28010120005</t>
  </si>
  <si>
    <t>G466</t>
  </si>
  <si>
    <t>0300 DE 2025</t>
  </si>
  <si>
    <t>1256. 1364</t>
  </si>
  <si>
    <t>3276. 3407</t>
  </si>
  <si>
    <t>G361</t>
  </si>
  <si>
    <t>0301 DE 2025</t>
  </si>
  <si>
    <t>Diecisiete (17) días calendario</t>
  </si>
  <si>
    <t>Cinco (05) meses y dos (02) días calendario</t>
  </si>
  <si>
    <t>G362</t>
  </si>
  <si>
    <t>0628 DE 2025</t>
  </si>
  <si>
    <t>0629 DE 2025</t>
  </si>
  <si>
    <t>0630 DE 2025</t>
  </si>
  <si>
    <t>0631 DE 2025</t>
  </si>
  <si>
    <t>0632 DE 2025</t>
  </si>
  <si>
    <t>0633 DE 2025</t>
  </si>
  <si>
    <t>0634 DE 2025</t>
  </si>
  <si>
    <t>0635 DE 2025</t>
  </si>
  <si>
    <t>0636 DE 2025</t>
  </si>
  <si>
    <t>0637 DE 2025</t>
  </si>
  <si>
    <t>0638 DE 2025</t>
  </si>
  <si>
    <t>BRAYAN OSORIO VANEGAS</t>
  </si>
  <si>
    <t>PRESTACIÓN DE SERVICIOS DE APOYO A LA GESTIÓN COMO AUXILIAR DE INVESTIGACIÓN PARA EL DESARROLLO DEL PROYECTO DE INVESTIGACIÓN “MONITOREO Y ANÁLISIS DE LA ACTIVIDAD ECONÓMICA DEL DEPARTAMENTO DEL META” CON CÓDIGO: C01-05-2025-008, DE LA FACULTAD DE CIENCIAS ECONÓMICAS, CONFORME A LA FICHA BPUNI VIAC 08 1510 2024, DENOMINADO “FORTALECIMIENTO DEL SISTEMA DE INVESTIGACIONES DE LA UNIVERSIDAD DE LOS LLANOS PARA ATENDER LOS RETOS Y DESAFÍOS DEL TERRITORIO”</t>
  </si>
  <si>
    <t>1. Apoyar la recolección y organización de datos económicos del Meta. 2. Colaborar en la utilización de herramientas estadísticas avanzada. 3. Contribuir con la validación de los resultados preliminares. 4. Contribuir en las mejoras en los métodos implementados. 5. Coadyuvar en la redacción de los informes requeridos.</t>
  </si>
  <si>
    <t>G505</t>
  </si>
  <si>
    <t>Acta de terminación a partir del 25/07/2025 / Reconocimiento y pago de gastos de desplazamiento y manutención</t>
  </si>
  <si>
    <t>0639 DE 2025</t>
  </si>
  <si>
    <t>DANIEL FELIPE SARAZA VELEZ</t>
  </si>
  <si>
    <t>170101</t>
  </si>
  <si>
    <t>G523</t>
  </si>
  <si>
    <t>0640 DE 2025</t>
  </si>
  <si>
    <t>PRESTACIÓN DE SERVICIOS PROFESIONALES NECESARIO PARA EL DESARROLLO DEL PROYECTO FICHA BPUNI VIAC 10 1610 2024" POTENCIAR EL DESARROLLO DEL SISTEMA DE LABORATORIOS COMO APOYO AL CUMPLIMIENTO DE LAS FUNCIONES MISIONALES DE LA UNIVERSIDAD DE LLANOS”.</t>
  </si>
  <si>
    <t>1.  Brindar apoyo a la coordinación del sistema de laboratorios en la revisión y generación de formatos para la documentación del laboratorio de instrumentación química para el cumplimiento de la norma (NTC ISO/IEC 17025:2017). 2. Coadyuvar a la coordinación del sistema de laboratorios en la implementación de la norma ISO/IEC 17025 en el numeral 7.2 Selección, verificación y validación de métodos en el Laboratorio de Instrumentación Química.</t>
  </si>
  <si>
    <t>G524</t>
  </si>
  <si>
    <t>0641 DE 2025</t>
  </si>
  <si>
    <t>0642 DE 2025</t>
  </si>
  <si>
    <t>0643 DE 2025</t>
  </si>
  <si>
    <t>0644 DE 2025</t>
  </si>
  <si>
    <t>0645 DE 2025</t>
  </si>
  <si>
    <t>0646 DE 2025</t>
  </si>
  <si>
    <t>0647 DE 2025</t>
  </si>
  <si>
    <t>0648 DE 2025</t>
  </si>
  <si>
    <t>0649 DE 2025</t>
  </si>
  <si>
    <t>0650 DE 2025</t>
  </si>
  <si>
    <t>0651 DE 2025</t>
  </si>
  <si>
    <t>0652 DE 2025</t>
  </si>
  <si>
    <t>0653 DE 2025</t>
  </si>
  <si>
    <t>0654 DE 2025</t>
  </si>
  <si>
    <t>0655 DE 2025</t>
  </si>
  <si>
    <t>0656 DE 2025</t>
  </si>
  <si>
    <t>0657 DE 2025</t>
  </si>
  <si>
    <t>0658 DE 2025</t>
  </si>
  <si>
    <t>0659 DE 2025</t>
  </si>
  <si>
    <t>0660 DE 2025</t>
  </si>
  <si>
    <t>0661 DE 2025</t>
  </si>
  <si>
    <t>0662 DE 2025</t>
  </si>
  <si>
    <t>0663 DE 2025</t>
  </si>
  <si>
    <t>0664 DE 2025</t>
  </si>
  <si>
    <t>G536</t>
  </si>
  <si>
    <t>0666 DE 2025</t>
  </si>
  <si>
    <t>G538</t>
  </si>
  <si>
    <t>0667 DE 2025</t>
  </si>
  <si>
    <t>G539</t>
  </si>
  <si>
    <t>0670 DE 2025</t>
  </si>
  <si>
    <t>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Apoyar en la recolección de firmas en documentos de traslados o reintegros. 12. Prestar apoyo para alimentar el cronograma de inventarios. 13. Apoyar cuando se requiera, con el archivo de los documentos generados en la realización de inventarios, traslados, reintegros y bajas. 14. Colaborar en la elaboración del borrador del memorando de faltantes en responsables. 15. Apoyar al cumplimiento del plan de mejoramiento de la Contraloría General de la Nación en lo referente con la revisión, constatación, ajuste del listado de bienes según grupos contables versus SICOF. 16. Apoyar en el análisis, elaboración y reclasificación de grupo de inventarios de bienes muebles e inmuebles.</t>
  </si>
  <si>
    <t>G542</t>
  </si>
  <si>
    <t>0671 DE 2025</t>
  </si>
  <si>
    <t>G543</t>
  </si>
  <si>
    <t>0672 DE 2025</t>
  </si>
  <si>
    <t>G544</t>
  </si>
  <si>
    <t>0673 DE 2025</t>
  </si>
  <si>
    <t>G546</t>
  </si>
  <si>
    <t>0674 DE 2025</t>
  </si>
  <si>
    <t>G547</t>
  </si>
  <si>
    <t>0675 DE 2025</t>
  </si>
  <si>
    <t>G548</t>
  </si>
  <si>
    <t>0676 DE 2025</t>
  </si>
  <si>
    <t>G549</t>
  </si>
  <si>
    <t>0677 DE 2025</t>
  </si>
  <si>
    <t>G550</t>
  </si>
  <si>
    <t>0678 DE 2025</t>
  </si>
  <si>
    <t>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a la oficina de correspondencia y archivo en la consolidación del reporte mensual de incidencias de PQRSD recibidas, en la consolidación y elaboración del informe trimestral de PQRSD y en la elaboración de informes similares que se requieran.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y entrega de documentos institucionales para trámites internos y externos, que son gestionados por las dependencias de la Universidad, a través de la Oficina de Archivo y Correspondencia. 8. Prestar apoyo a la División de Tesorería en las diligencias bancarias que se requieran. 9. Contribuir en salvaguarda la totalidad de la documentación e información entregada por la Universidad a través de la Oficina de Correspondencia y Archivo y las demás dependencias que lo requieran.</t>
  </si>
  <si>
    <t>G551</t>
  </si>
  <si>
    <t>0679 DE 2025</t>
  </si>
  <si>
    <t>G552</t>
  </si>
  <si>
    <t>0680 DE 2025</t>
  </si>
  <si>
    <t>G553</t>
  </si>
  <si>
    <t>0681 DE 2025</t>
  </si>
  <si>
    <t>G554</t>
  </si>
  <si>
    <t>0682 DE 2025</t>
  </si>
  <si>
    <t>G555</t>
  </si>
  <si>
    <t>0683 DE 2025</t>
  </si>
  <si>
    <t>G558</t>
  </si>
  <si>
    <t>0685 DE 2025</t>
  </si>
  <si>
    <t>G576</t>
  </si>
  <si>
    <t>0686 DE 2025</t>
  </si>
  <si>
    <t>G578</t>
  </si>
  <si>
    <t>0687 DE 2025</t>
  </si>
  <si>
    <t>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para estudiantes en general. 3. Brindar apoyo en el desarrollo de las acciones del área de salud del centro de idiomas (asesorías individuales, grupales, talleres, jornadas y campañas de promoción y prevención en salud) para el personal docente y administrativo. 4. Prestar apoyo en la atención de primeros auxilios básicos para la comunidad del centro de idiomas. 5. Cooperar con el supervisor y la coordinación en la elaboración del informe mensual descriptivo y estadístico, en medio físico y magnético con los soportes respectivos de las actividades realizadas. 6. Contribuir en la gestión de actividades y eventos especiales que desde el centro de idiomas se realicen con la universidad de los llanos.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Apoyar mediante la organización Contribuir con los procesos de calidad y planes de mejora.</t>
  </si>
  <si>
    <t>G579</t>
  </si>
  <si>
    <t>0688 DE 2025</t>
  </si>
  <si>
    <t>G580</t>
  </si>
  <si>
    <t>0689 DE 2025</t>
  </si>
  <si>
    <t>G581</t>
  </si>
  <si>
    <t>0690 DE 2025</t>
  </si>
  <si>
    <t>G582</t>
  </si>
  <si>
    <t>0691 DE 2025</t>
  </si>
  <si>
    <t>G583</t>
  </si>
  <si>
    <t>0692 DE 2025</t>
  </si>
  <si>
    <t>G584</t>
  </si>
  <si>
    <t>0693 DE 2025</t>
  </si>
  <si>
    <t>G585</t>
  </si>
  <si>
    <t>0694 DE 2025</t>
  </si>
  <si>
    <t>G586</t>
  </si>
  <si>
    <t>0695 DE 2025</t>
  </si>
  <si>
    <t>G587</t>
  </si>
  <si>
    <t>0696 DE 2025</t>
  </si>
  <si>
    <t>G588</t>
  </si>
  <si>
    <t>0697 DE 2025</t>
  </si>
  <si>
    <t>G589</t>
  </si>
  <si>
    <t>0699 DE 2025</t>
  </si>
  <si>
    <t>G591</t>
  </si>
  <si>
    <t>0700 DE 2025</t>
  </si>
  <si>
    <t>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Brindar apoyo en la contabilización de la respectiva legalización de las cajas menores, otorgados a los decanos, las Vicerrectorías Académica y de Recursos y la Secretaría General, Igualmente, la revisión y verificación de los documentos que soportan la legalización de los mismas según la Ley, y la resolución rectoral que la otorga.6.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 10. Brindar apoyo cuando se requiera en el proceso del modelo para un sistema de costeo apropiado para la Universidad de los Llanos.</t>
  </si>
  <si>
    <t>G592</t>
  </si>
  <si>
    <t>0701 DE 2025</t>
  </si>
  <si>
    <t>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 y notas a los mismos. 9. Coadyuvar al proceso contable en la presentación de informes.</t>
  </si>
  <si>
    <t>G593</t>
  </si>
  <si>
    <t>0702 DE 2025</t>
  </si>
  <si>
    <t>G594</t>
  </si>
  <si>
    <t>0703 DE 2025</t>
  </si>
  <si>
    <t>G595</t>
  </si>
  <si>
    <t>0704 DE 2025</t>
  </si>
  <si>
    <t>G596</t>
  </si>
  <si>
    <t>0705 DE 2025</t>
  </si>
  <si>
    <t>G597</t>
  </si>
  <si>
    <t>0706 DE 2025</t>
  </si>
  <si>
    <t>G598</t>
  </si>
  <si>
    <t>0707 DE 2025</t>
  </si>
  <si>
    <t>1. Apoyar en la planeación y ejecución de las auditorías internas de tercera línea, de acuerdo al programa de auditorías para la presente vigencia. 2. Contribuir en el seguimiento permanente a PQRS´D que se interponen en la Universidad y apoyar en la elaboración del informe respectivo trimestralmente. 3.  Apoyar el Informe de evaluación independiente del estado del Sistema de Control Interno. 4. Coadyuvar a la generación del recordatorio mensual a los diferentes procesos sobre la rendición de informes de ley.  5. Colaborar en la promoción de las actividades para el fortalecimiento y sensibilización del sistema de control interno y cultura del autocontrol, mediante la difusión de mensajes mensuales a través del correo corporativo. 6. Apoyar en el seguimiento mensual a la Plataforma SIGEP y generar las alertas respectivas. 7. Coadyuvar en la consolidación de información, proyección de actas y seguimiento a compromisos asociados al comité Institucional de Coordinación de Control Interno.</t>
  </si>
  <si>
    <t>G599</t>
  </si>
  <si>
    <t>0708 DE 2025</t>
  </si>
  <si>
    <t>1. Apoyar en la planeación y ejecución de las auditorías internas de tercera línea, de acuerdo al programa de auditorías para la presente vigencia. 2. Colaborar en el seguimiento e informe mensual a una muestra mínima de diez contratos y su verificación en el aplicativo Secop II. 3. Apoyar con la evaluación y seguimiento trimestral de Austeridad del gasto Público. 4. Contribuir en el seguimiento a la implementación del Código de Ética, Integridad y Buen Gobierno. 5. Coadyuvar en el seguimiento a Planes de acción de las facultades. 6. Contribuir para la realización de la encuesta de Autocontrol y su respectivo informe de Gestión. 7.  Colaborar en el seguimiento a la liquidación y estado de convenios pendientes por liquidar y generar las alertas respectivas.</t>
  </si>
  <si>
    <t>G600</t>
  </si>
  <si>
    <t>0709 DE 2025</t>
  </si>
  <si>
    <t>1. Apoyar en la planeación y ejecución de las auditorías internas de tercera línea, de acuerdo al programa de auditorías para la presente vigencia. 2. Coadyuvar en el seguimiento trimestral a la legalización de avances. 3. Contribuir en el seguimiento al Plan de Mejoramiento Archivístico trimestralmente. 4. Colaborar cuatrimestralmente a la realización del Informe de seguimiento de la estrategia de rendición de cuentas. 5. Apoyar trimestralmente al seguimiento al plan de acción institucional – PAI. 6.  Apoyar en el seguimiento trimestral a las Cajas Menores a través de arqueos. 7.  Coadyuvar en el seguimiento bimestral a las conciliaciones bancarias sobre una muestra aleatoria de 10 cuentas y apoyar a la verificación del cumplimiento de los registros contables para presentación de Estados Financieros.</t>
  </si>
  <si>
    <t>G601</t>
  </si>
  <si>
    <t>0710 DE 2025</t>
  </si>
  <si>
    <t>1. Apoyar en la planeación y ejecución de las auditorías internas de tercera línea, de acuerdo al programa de auditorías para la presente vigencia. 2. Contribuir en el seguimiento y evaluación a la política anti trámites en el Aplicativo SUIT de acuerdo a la normatividad vigente. 3. Apoyar en el seguimiento semestral al Sistema Único de Gestión e Información Litigiosa y comité de conciliaciones a través de la plataforma EKOGUI. 4.  Colaborar en el seguimiento y verificación trimestralmente al cumplimiento a los criterios de publicación ITA transparencia y acceso a la información pública trimestralmente. 5. Apoyar en el seguimiento y evaluación cuatrimestral a la estrategia de participación ciudadana de acuerdo al instrumento y periodicidad establecida. 6. Coadyuvar en el seguimiento y evaluación de las solicitudes realizadas por los diferentes procesos. 7. Apoyar la consolidación de la información y el diligenciamiento de indicadores de gestión relacionados con el proceso de evaluación, control y contribuir en el seguimiento institucional.</t>
  </si>
  <si>
    <t>G602</t>
  </si>
  <si>
    <t>0711 DE 2025</t>
  </si>
  <si>
    <t>1. Apoyar en la planeación y ejecución de las auditorías internas de tercera línea, de acuerdo al programa de auditorías para la presente vigencia.  2. Contribuir en la evaluación cuatrimestral al Programa de transparencia y ética pública, incluyendo el Mapa de Riesgos de Corrupción de los diferentes procesos de acuerdo a la reglamentación vigente. 3.  Colaborar en el seguimiento al plan de mejoramiento General de la Universidad de acuerdo al procedimiento establecido y generar las alertas respectivas. 4. Coadyuvar en el seguimiento al área financiera sobre el plan de mejoramiento de la Comisión Legal de Cuentas de la Cámara de Representantes. 5. Brindar acompañamiento y asesoría en el marco del Sistema de Control Interno, de acuerdo a las necesidades o solicitudes de los diferentes procesos de la Universidad. 6. Brindar orientación y acompañamiento en las actividades de mantenimiento y mejora continua del proceso de Gestión de Control Interno, de acuerdo con los lineamientos del Sistema de Gestión de la Calidad.</t>
  </si>
  <si>
    <t>G603</t>
  </si>
  <si>
    <t>0712 DE 2025</t>
  </si>
  <si>
    <t>G604</t>
  </si>
  <si>
    <t>0713 DE 2025</t>
  </si>
  <si>
    <t>G605</t>
  </si>
  <si>
    <t>0714 DE 2025</t>
  </si>
  <si>
    <t>G606</t>
  </si>
  <si>
    <t>0716 DE 2025</t>
  </si>
  <si>
    <t>G608</t>
  </si>
  <si>
    <t>0717 DE 2025</t>
  </si>
  <si>
    <t>G609</t>
  </si>
  <si>
    <t>0718 DE 2025</t>
  </si>
  <si>
    <t>G610</t>
  </si>
  <si>
    <t>0719 DE 2025</t>
  </si>
  <si>
    <t>G612</t>
  </si>
  <si>
    <t>0720 DE 2025</t>
  </si>
  <si>
    <t>G613</t>
  </si>
  <si>
    <t>0721 DE 2025</t>
  </si>
  <si>
    <t>G614</t>
  </si>
  <si>
    <t>0722 DE 2025</t>
  </si>
  <si>
    <t>G615</t>
  </si>
  <si>
    <t>0723 DE 2025</t>
  </si>
  <si>
    <t>G616</t>
  </si>
  <si>
    <t>0724 DE 2025</t>
  </si>
  <si>
    <t>G618</t>
  </si>
  <si>
    <t>0725 DE 2025</t>
  </si>
  <si>
    <t>G619</t>
  </si>
  <si>
    <t>0726 DE 2025</t>
  </si>
  <si>
    <t>G620</t>
  </si>
  <si>
    <t>0727 DE 2025</t>
  </si>
  <si>
    <t>G625</t>
  </si>
  <si>
    <t>0728 DE 2025</t>
  </si>
  <si>
    <t>G627</t>
  </si>
  <si>
    <t>0730 DE 2025</t>
  </si>
  <si>
    <t>G648</t>
  </si>
  <si>
    <t>0731 DE 2025</t>
  </si>
  <si>
    <t>G649</t>
  </si>
  <si>
    <t>0732 DE 2025</t>
  </si>
  <si>
    <t>G650</t>
  </si>
  <si>
    <t>0733 DE 2025</t>
  </si>
  <si>
    <t>1. Contribuir en la atención adecuada de la Escuela de Ingeniería facilitando los procesos y brindando información a través de los diferentes medios de comunicación a los docentes, estudiantes, administrativos y personal externo a la Universidad. 2. Contribuir con el manejo y organización de la agenda del Director de Escuela de Ingeniería. 3. Apoyar al director con la organización de la correspondencia, citaciones y elaboración de actas, que se generen en el desarrollo de los Comités de Escuela.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en el trámite de correspondencia interna y externa, incluyendo correspondencia electrónica de la Escuela. 7. Colaborar en la entrega de los elementos a los docentes para el desarrollo de las clases. 8. Apoyar la difusión y seguimiento de los documentos para contratación de los profesores de hora cátedra y ocasionales. 9. Apoyar la recepción, recopilación y trámite de documentos para pago de los profesores de hora cátedra.  10. Contribuir en la organización, proyección e ingreso de las responsabilidades académicas en el Sistema de Información Académico de la Universidad de los Llanos – SIAU de acuerdo a las solicitudes de servicio y horarios. 11. Contribuir con la información requerida para la elaboración del informe de gestión de Director de Escuela. 12. Apoyar en la gestión para las convocatorias docentes de la Escuela de ingeniería. 13. Apoyar la logística para la realización de claustros académicos. 14. Apoyar a los programas académicos brindando información en el marco de los procesos de acreditación.</t>
  </si>
  <si>
    <t>G656</t>
  </si>
  <si>
    <t>0734 DE 2025</t>
  </si>
  <si>
    <t>1. Contribuir en la atención adecuada del Departamento de Biología y Química facilitando los procesos y brindando información a través de los diferentes medios de comunicación a los docentes, estudiantes, administrativos y personal externo a la Universidad. 2. Contribuir con el manejo y organización de la agenda del Departamento de Biología y Química. 3. Apoyar al director con la organización de la correspondencia, citaciones y elaboración de actas, que se generen en el desarrollo del Departamento de Biología y Química.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en el trámite de correspondencia interna y externa, incluyendo correspondencia electrónica del Departamento. 7. Colaborar en la entrega de los elementos a los docentes para el desarrollo de las clases. 8. Apoyar la difusión y seguimiento de los documentos para contratación de los profesores de hora cátedra y ocasionales. 9. Apoyar la recepción, recopilación y trámite de documentos para pago de los profesores de hora cátedra. 10. Contribuir en la organización, proyección e ingreso de las responsabilidades académicas en el Sistema de Información Académico de la Universidad de los Llanos – SIAU de acuerdo a las solicitudes de servicio y horarios. 11. Contribuir con la información requerida para la elaboración del informe de gestión del Departamento de Biología y Química. 12. Apoyar en la gestión para las convocatorias docentes del Departamento de Biología y Química. 13. Apoyar la logística para la realización de claustros académicos. 14. Apoyar a los programas académicos brindando información en el marco de los procesos de acreditación.</t>
  </si>
  <si>
    <t>G652</t>
  </si>
  <si>
    <t>0735 DE 2025</t>
  </si>
  <si>
    <t>1. Contribuir en la atención adecuada del Departamento de Matemáticas y Física facilitando los procesos y brindando información a través de los diferentes medios de comunicación a los docentes, estudiantes, administrativos y personal externo a la Universidad. 2. Contribuir con el manejo y organización de la agenda del Departamento de Matemáticas y Fisica. 3. Apoyar al director con la organización de la correspondencia, citaciones y elaboración de actas, que se generen en el desarrollo del Departamento de Matemáticas y Física.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en el trámite de correspondencia interna y externa, incluyendo correspondencia electrónica del Departamento. 7. Colaborar en la entrega de los elementos a los docentes para el desarrollo de las clases. 8. Apoyar la difusión y seguimiento de los documentos para contratación de los profesores de hora cátedra y ocasionales. 9. Apoyar la recepción, recopilación y trámite de documentos para pago de los profesores de hora cátedra. 10. Contribuir en la organización, proyección e ingreso de las responsabilidades académicas en el Sistema de Información Académico de la Universidad de los Llanos – SIAU de acuerdo a las solicitudes de servicio y horarios. 11. Contribuir con la información requerida para la elaboración del informe de gestión del Departamento de Matemáticas y Física. 12. Apoyar en la gestión para las convocatorias docentes del Departamento de Matemáticas y Física. 13. Apoyar la logística para la realización de claustros académicos. 14. Apoyar a los programas académicos brindando información en el marco de los procesos de acreditación.</t>
  </si>
  <si>
    <t>2801011010002</t>
  </si>
  <si>
    <t>G653</t>
  </si>
  <si>
    <t>0736 DE 2025</t>
  </si>
  <si>
    <t>G654</t>
  </si>
  <si>
    <t>0737 DE 2025</t>
  </si>
  <si>
    <t>G683</t>
  </si>
  <si>
    <t>0738 DE 2025</t>
  </si>
  <si>
    <t>G684</t>
  </si>
  <si>
    <t>0739 DE 2025</t>
  </si>
  <si>
    <t>G685</t>
  </si>
  <si>
    <t>0740 DE 2025</t>
  </si>
  <si>
    <t>G686</t>
  </si>
  <si>
    <t>0741 DE 2025</t>
  </si>
  <si>
    <t>G687</t>
  </si>
  <si>
    <t>0743 DE 2025</t>
  </si>
  <si>
    <t>G696</t>
  </si>
  <si>
    <t>0744 DE 2025</t>
  </si>
  <si>
    <t>G697</t>
  </si>
  <si>
    <t>0745 DE 2025</t>
  </si>
  <si>
    <t>G698</t>
  </si>
  <si>
    <t>0746 DE 2025</t>
  </si>
  <si>
    <t>G700</t>
  </si>
  <si>
    <t>0747 DE 2025</t>
  </si>
  <si>
    <t>G701</t>
  </si>
  <si>
    <t>0748 DE 2025</t>
  </si>
  <si>
    <t>G702</t>
  </si>
  <si>
    <t>0750 DE 2025</t>
  </si>
  <si>
    <t>G714</t>
  </si>
  <si>
    <t>0751 DE 2025</t>
  </si>
  <si>
    <t>G715</t>
  </si>
  <si>
    <t>0752 DE 2025</t>
  </si>
  <si>
    <t>G724</t>
  </si>
  <si>
    <t>0753 DE 2025</t>
  </si>
  <si>
    <t>G726</t>
  </si>
  <si>
    <t>0754 DE 2025</t>
  </si>
  <si>
    <t>G727</t>
  </si>
  <si>
    <t>0755 DE 2025</t>
  </si>
  <si>
    <t>1. Apoyar los procesos tecnológicos, académicos y administrativos que el Instituto de Educación Abierta y a Distancia implemente. 2. Apoyar en la generación de contenidos multimedia para los programas de pregrado y posgrado que implementen la modalidad presencial, a distancia o virtual. 3. Colaborar con la administración de la plataforma Moodle establecida por Unillanos como herramienta oficial de los procesos docentes en sus diversas modalidades. 4. Colaborar en el soporte técnico a docentes y estudiantes que utilizan la plataforma Moodle en sus diversas modalidades. 5. Apoyar en el proceso de auditoría a los cursos que incorporen el uso y manejo de la plataforma Moodle en la Universidad de los Llanos. 6. Apoyar en el proceso de capacitación a docentes y estudiantes en el uso y manejo de la plataforma Moodle en la Universidad de los Llanos. 7. Apoyar los aspectos técnicos relacionados con los procesos contractuales y necesidades tecnológicas del IDEAD. 8. Colaborar con la administración del ambiente Virtual de Aprendizaje (AVA) denominado Campus Virtual Unillanos. 9. Apoyar la elaboración y actualización de las guías de uso del campus virtual de la Universidad de los Llanos, dirigidas a estudiantes y docentes, con el fin de facilitar el acceso, la navegación y el aprovechamiento de las herramientas tecnológicas disponibles para el desarrollo de actividades académicas.</t>
  </si>
  <si>
    <t>G730</t>
  </si>
  <si>
    <t>0756 DE 2025</t>
  </si>
  <si>
    <t>G731</t>
  </si>
  <si>
    <t>0757 DE 2025</t>
  </si>
  <si>
    <t>1. Colaborar con la administración del ambiente AVA. 2. Colaborar con el desarrollo de los procesos académicos y administrativos en las diferentes modalidades (virtual, distancia, continuada, hibrida) ofrecidas por la universidad a través del campus virtual Unillanos (Moodle). 3. Apoyar la construcción de documentos a incorporar en el proceso de innovación y regionalización de Unillanos. 4. Apoyar en el proceso de recopilación de información académica y administrativa, en programas de pregrado y posgrado, para los informes de analítica de cada uno en el campus virtual y generación de informes a la dirección y los programas de la Universidad que los requieran. 5. Colaborar en el diseño, desarrollo e implementación de los contenidos generados para el apoyo de los cursos a ofertar por el IDEAD. 6. Apoyar los procesos administrativos y académicos para la ejecución de las Fichas BPUNI que estén a cargo del IDEAD. 7. Brindar soporte técnico a las transmisiones en vivo realizadas a través del espacio virtual de aprendizaje @cursosvirtuales en YouTube, asegurando la correcta configuración de equipos, conectividad, audio y video, así como el monitoreo continuo durante la emisión.</t>
  </si>
  <si>
    <t>G732</t>
  </si>
  <si>
    <t>0758 DE 2025</t>
  </si>
  <si>
    <t>G733</t>
  </si>
  <si>
    <t>0759 DE 2025</t>
  </si>
  <si>
    <t>G734</t>
  </si>
  <si>
    <t>0760 DE 2025</t>
  </si>
  <si>
    <t>G735</t>
  </si>
  <si>
    <t>0761 DE 2025</t>
  </si>
  <si>
    <t>G736</t>
  </si>
  <si>
    <t>0762 DE 2025</t>
  </si>
  <si>
    <t>G737</t>
  </si>
  <si>
    <t>0763 DE 2025</t>
  </si>
  <si>
    <t>G738</t>
  </si>
  <si>
    <t xml:space="preserve">Licencia </t>
  </si>
  <si>
    <t>0764 DE 2025</t>
  </si>
  <si>
    <t>Un (01) mes y veintidós (22) días calendario</t>
  </si>
  <si>
    <t>G739</t>
  </si>
  <si>
    <t>0765 DE 2025</t>
  </si>
  <si>
    <t>G740</t>
  </si>
  <si>
    <t>0766 DE 2025</t>
  </si>
  <si>
    <t>G741</t>
  </si>
  <si>
    <t>0767 DE 2025</t>
  </si>
  <si>
    <t>G742</t>
  </si>
  <si>
    <t xml:space="preserve">Acta de terminación a partir del 09/09/2025 / Embarazada </t>
  </si>
  <si>
    <t>0768 DE 2025</t>
  </si>
  <si>
    <t>G743</t>
  </si>
  <si>
    <t>0769 DE 2025</t>
  </si>
  <si>
    <t>G744</t>
  </si>
  <si>
    <t>Acta de terminación a partir del 08/10/2025</t>
  </si>
  <si>
    <t>0770 DE 2025</t>
  </si>
  <si>
    <t>G745</t>
  </si>
  <si>
    <t xml:space="preserve">Acta de terminación a partir del 26/08/2025 </t>
  </si>
  <si>
    <t>0771 DE 2025</t>
  </si>
  <si>
    <t>G746</t>
  </si>
  <si>
    <t>0772 DE 2025</t>
  </si>
  <si>
    <t>G747</t>
  </si>
  <si>
    <t>0773 DE 2025</t>
  </si>
  <si>
    <t>G748</t>
  </si>
  <si>
    <t>0774 DE 2025</t>
  </si>
  <si>
    <t>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en el SICOF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la verificación de documentación para contratación de Evaluadores de Posgrados y Externos. 10. Apoyar el proceso de recibir y revisar documentos para pagos de evaluadores de posgrados y externos. 11. Apoyar la elaboración de Órdenes de pago para Evaluadores de posgrados y externos. 12. Apoyar la elaboración de Órdenes de Pago para Docentes de posgrados. 13. Apoyar la verificación y ajuste de los procedimientos y formatos de los programas de posgrados, de acuerdo a las exigencias establecidas en el marco de la implementación del nuevo sistema de información institucional. 14. Apoyar las diferentes actividades de gestión documental y archivo. 15. Apoyar el proceso de elaboración de constancias. 16. Prestar apoyo a las auditorías internas y externas recibidas y al plan de mejoramiento de acuerdo con las actividades en la División de Servicios Administrativos. 17. Contribuir en la revisión y aprobación de docentes de posgrado en el sistema SIAU. 18. Apoyar el proceso de recepción de planeaciones, recepción de documentos, elaboración de contratos, recepción de documentos para pago y afiliación de ARL para capacitadores de educación continuada. 19. Apoyar el proceso de revisión y cargue de hojas de vida y cuentas CPS en la División de Servicios Administrativos. 20. Apoyar los procesos de rendición de contratos en SIA OBSERVA. 21. Apoyar el proceso de revisión de Nomina. 22. Brindar apoyo en la revisión de estudios previos y certificados de necesidad para la contratación de CPS. 23. Apoyar el proceso de Jóvenes Investigadores.</t>
  </si>
  <si>
    <t>G749</t>
  </si>
  <si>
    <t>0775 DE 2025</t>
  </si>
  <si>
    <t>G750</t>
  </si>
  <si>
    <t>0776 DE 2025</t>
  </si>
  <si>
    <t>G751</t>
  </si>
  <si>
    <t>0777 DE 2025</t>
  </si>
  <si>
    <t>G752</t>
  </si>
  <si>
    <t>0778 DE 2025</t>
  </si>
  <si>
    <t>1. Apoyar el proceso para el control de ingreso y salida de los empleados y trabajadores administrativos. 2. Apoyo en el proceso de Ausentismo laboral. 3. Apoyar el proceso de capacitaciones. 4. Contribuir con la correcta gestión documental de evaluaciones de desempeño de empleados de carrera. 5. Apoyar el proceso de novedades de nómina. 6. Apoyar el proceso de archivo de hojas de vida. 7. Apoyar las actividades de gestión documental y archivo. 8. Prestar apoyo a las auditorías internas y externas recibidas y al plan de mejoramiento de acuerdo con las actividades en la División de Servicios Administrativos. 9. Brindar apoyo en la revisión de trabajo suplementario y horas extras del personal de granja. 10. Apoyar el proceso de alimentación del Indicador de ausentismo por enfermedad general o común. 11. Apoyar la verificación de Documentos para vinculación de Docentes Catedráticos de Pregrado y Posgrado. 12. Apoyar la verificación de documentos para cuentas de Docentes Posgrados. 13.  Apoyar en el desarrollo y gestión de las incapacidades que llegan a la División de Servicios Administrativos.</t>
  </si>
  <si>
    <t>G753</t>
  </si>
  <si>
    <t>0779 DE 2025</t>
  </si>
  <si>
    <t>G754</t>
  </si>
  <si>
    <t>0780 DE 2025</t>
  </si>
  <si>
    <t>1. Apoyar las actividades de gestión archivística de la División de Servicios Administrativos, con criterio de eficiencia, eficacia y efectividad. 2. Apoyar la recepción, revisión, clasificación, radicación, distribución y control de la correspondencia interna y externa, tanto física como digital de acuerdo con las instrucciones del jefe de la Oficina de la División de Servicios Administrativos. 3. Apoyar en la clasificación y organización de documentos tanto físicos como digitales de acuerdo con la tabla de retención documental. 4. Contribuir en la proyección de informes referentes a la gestión documental, que se requieran de la División de Servicios Administrativos para las dependencias de la institución. 5. Apoyar en la atención a los requerimientos de los usuarios, asistiendo en la gestión de documentación y correspondencia tanto física como digital de acuerdo con los procedimientos establecidos. 6. Contribuir con la realización de las actividades y tareas asignadas de acuerdo con los procedimientos y normas internas, contribuyendo al cumplimiento de los objetivos de la dependencia. 7. Apoyar el proceso de verificación del correo de la División.</t>
  </si>
  <si>
    <t>G755</t>
  </si>
  <si>
    <t>0781 DE 2025</t>
  </si>
  <si>
    <t>G756</t>
  </si>
  <si>
    <t>0782 DE 2025</t>
  </si>
  <si>
    <t>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la fecha.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proceso de gestión ante las ARL y fondos de pensiones necesarios para el reconocimiento y pago de incapacidades y el reconocimiento de pensión por invalidez o indemnización por merma laboral. 13. Apoyar las gestiones de la División en el tema de nómina, relacionado con la verificación de supervivencia de pensionados.</t>
  </si>
  <si>
    <t>G757</t>
  </si>
  <si>
    <t>0783 DE 2025</t>
  </si>
  <si>
    <t>G758</t>
  </si>
  <si>
    <t>0784 DE 2025</t>
  </si>
  <si>
    <t>G759</t>
  </si>
  <si>
    <t>0785 DE 2025</t>
  </si>
  <si>
    <t>G760</t>
  </si>
  <si>
    <t>0786 DE 2025</t>
  </si>
  <si>
    <t>G761</t>
  </si>
  <si>
    <t>0787 DE 2025</t>
  </si>
  <si>
    <t>G762</t>
  </si>
  <si>
    <t>0788 DE 2025</t>
  </si>
  <si>
    <t>G763</t>
  </si>
  <si>
    <t>0789 DE 2025</t>
  </si>
  <si>
    <t>G764</t>
  </si>
  <si>
    <t>0790 DE 2025</t>
  </si>
  <si>
    <t>G765</t>
  </si>
  <si>
    <t>0791 DE 2025</t>
  </si>
  <si>
    <t>G766</t>
  </si>
  <si>
    <t>0792 DE 2025</t>
  </si>
  <si>
    <t>G767</t>
  </si>
  <si>
    <t>0793 DE 2025</t>
  </si>
  <si>
    <t>G768</t>
  </si>
  <si>
    <t>0794 DE 2025</t>
  </si>
  <si>
    <t>G769</t>
  </si>
  <si>
    <t>0796 DE 2025</t>
  </si>
  <si>
    <t>No. libre</t>
  </si>
  <si>
    <t>0797 DE 2025</t>
  </si>
  <si>
    <t>G772</t>
  </si>
  <si>
    <t>0798 DE 2025</t>
  </si>
  <si>
    <t>1. Apoyar el proceso de formulación y monitoreo del Programa de Transparenica y Ética Pública PTEP. 2. Apoyar el monitoreo del Mapa de Riesgos Institucional. 3. Brindar apoyo en el proceso de diligenciamiento y monitoreo del FURAG. 4. Apoyar desde su perfil, la elaboración de conceptos, respuestas a derechos de petición, PQR y solicitudes de información.  5. Apoyar la actualización de las secciones de Transparencia y Acceso a la Información, Participa en el sitio web de la Universidad. 6. Brindar apoyo a la secretaría técnica del comité institucional de gestión y desempeño. 7. Brindar apoyo en la formulación y monitoreo de la estrategia de participación ciudadana. 8. Apoyar la implementación de las buenas practicas del Modelo Integrado de Planeación y Gestión (MIPG) en los componentes definidos por la Universidad.</t>
  </si>
  <si>
    <t>G773</t>
  </si>
  <si>
    <t>0799 DE 2025</t>
  </si>
  <si>
    <t>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 9. Apoyar el proceso de cierre de los proyectos de inversión en las herramientas y aplicativos que correspondan. 10. Brindar apoyo en los trámites relacionados con el Comité de Proyectos del Sistema General de Regalías.  11. Apoyar el diseño del Plan de formalización Laboral de la Universidad de los Llanos.</t>
  </si>
  <si>
    <t>G774</t>
  </si>
  <si>
    <t>0800 DE 2025</t>
  </si>
  <si>
    <t>G775</t>
  </si>
  <si>
    <t>0801 DE 2025</t>
  </si>
  <si>
    <t>G776</t>
  </si>
  <si>
    <t>0802 DE 2025</t>
  </si>
  <si>
    <t>0803 DE 2025</t>
  </si>
  <si>
    <t>G778</t>
  </si>
  <si>
    <t>0804 DE 2025</t>
  </si>
  <si>
    <t>G779</t>
  </si>
  <si>
    <t>0805 DE 2025</t>
  </si>
  <si>
    <t>G780</t>
  </si>
  <si>
    <t>0806 DE 2025</t>
  </si>
  <si>
    <t>1. Brindar apoyo en la revisión del correo de Presupuesto, analizando las diferentes solicitudes e informar sobre las misma y su estado. 2. Colaborar con la identificación, elaboración y presentación de Informes requeridos por entes Internos de la Universidad de los Llanos (Acreditación, Rectoría, Vice académica, Vicerrectoría, Posgrados, Planeación, entre otros).  3. Colaborar con la Identificación, elaboración y presentación de informes respecto a los Ingresos y gastos de los diferentes Centros de Costos de la Universidad de los Llanos. 4. Participar en la elaboración de órdenes de pago para apoyos económicos de la Universidad de los Llanos. 5. Cooperar con la expedición y seguimiento a solicitudes de disponibilidades presupuestales, compromisos presupuestales, orden de pago y su respectiva distribución, del presupuesto ordinario y/o regalías cuando sea el caso. 6. Colaborar en la elaboración y presentación de los diferentes informes, Mensuales (SIA Observa, SNIES y APUII), Trimestrales (CHIP), Cuatrimestrales, (Informe Financiero), Semestrales (SIA CONTRALORIA) y Anuales (SIRECI, SUE, IES), entre otros; del Presupuesto Ordinario y/o Regalías requeridos por los diferentes entes Externos del Orden Regional y Orden Nacional.  7. Colaborar con la elaboración y seguimiento de las diferentes matrices y planes a cargo de la Dirección Financiera (PAI, ITA, mapa de riesgo, plan de mejoramiento, entre otros). 8. Colaborar con la elaboración y presentación de Información requeridos por los diferentes Proyectos de Regalías de la Universidad de los Llanos. 9. colaborar en las diferentes solicitudes allegadas a la dirección financiera (derechos de petición, movimientos del rubro, saldos disponibles, certificaciones, memorandos, entre otros). 10. Brindar apoyo al proceso de cierre financiero con relación de reintegros, verificación de los ajustes a los documentos presupuestales disponibilidades, registros y obligaciones.</t>
  </si>
  <si>
    <t>G781</t>
  </si>
  <si>
    <t>0808 DE 2025</t>
  </si>
  <si>
    <t>1. Apoyar técnica y administrativamente a la Dirección Financiera en el seguimiento de los diferentes informes del módulo de costeo. 2. Apoyar las actividades que el Área de Sistemas le correspondan para continuar con el desarrollo, implementación, soporte, mantenimiento y mejora de la Plataforma BI (Business Intelligence) sobre una nube híbrida para su aplicación al modelo de costos de la Universidad de los Llanos desarrollada en la fase II del proyecto. 3. Contribuir en la elaboración de pruebas de usuario final parala implementación de la plataforma BI (Business Inteligence) e informar a la supervisión sobre las observaciones y oportunidades de mejora de la herramienta. 4. Apoyar las capacitaciones que deban realizarse con los usuarios para el uso de la plataforma BI (Business Inteligence). 5. Contribuir con los lineamientos de la oficina en materia de uso de formatos y procedimientos establecidos en el SIG.</t>
  </si>
  <si>
    <t>G783</t>
  </si>
  <si>
    <t>0809 DE 2025</t>
  </si>
  <si>
    <t>1. Brindar apoyo en la revisión del correo de Presupuesto y/o contabilidad, analizando las diferentes solicitudes correspondientes a los Centros de costos. 2. Coadyuvar en el acompañamiento trimestral de la generación de los reportes a los entes de control en la revisión de los Centro de Costos. 3. Colaborar en el acompañamiento para la revisión y respuesta a requerimientos de los diferentes entes de control o directivos de la entidad. 4. Apoyar en la realización y revisión de la taxonomía de centros de costos. 5. Colaborar con la Identificación, elaboración y presentación de informes respecto a los Ingresos y gastos de los diferentes centros de costos de la Universidad de los Llanos. 6. Revisar la migración de los datos al Programa de Costeo consolidando la información y corregir las diferencias en el cargue. 7. Realizar la divulgación del uso del programa de costeo y de su implementación. 8. Cooperar con la expedición y seguimiento a solicitudes de Disponibilidades Presupuestales, Compromisos Presupuestales, Orden de Pago y su respectiva distribución, del Presupuesto ordinario y/o Regalías cuando sea el caso. 9. Generar reportes de los diferentes centros de costos que sean solicitados por entes internos o externos y que coadyuven a la toma de decisiones cuando fuese necesarios.</t>
  </si>
  <si>
    <t>G784</t>
  </si>
  <si>
    <t>0810 DE 2025</t>
  </si>
  <si>
    <t>1. Apoyar en la elaboración de la descripción de los indicadores financieros, para el proceso de gestión financiera -presupuesto sig. 2. Brindar apoyo en la revisión del correo de Presupuesto, analizando las diferentes solicitudes y e informar sobre las misma y su estado. 3. Colaborar en las diferentes solicitudes allegadas a la Dirección Financiera (Derechos de Petición, Movimientos del Rubro, Saldos disponibles, Certificaciones, Memorandos, entre otros). 4. Colaborar con la consolidación de las proyecciones dadas por cada dependencia, y presentación del Presupuesto Ordinario y/o Regalías para la apertura de la nueva vigencia. 5. Colaborar con lo asignado en el cierre Presupuestal del Presupuesto Ordinario y/o Regalías de cada vigencia. 6. Colaborar con la identificación, elaboración y presentación de Informes requeridos por entes Internos de la Universidad de los Llanos (CSU, Acreditación, Rectoría, Viceacademica, Vicerrectoria, posgrados, planeación, entre Otros). 7. Colaborar con la Identificación, elaboración y presentación de informes respecto a los Ingresos y gastos de los diferentes centros de costos de la Universidad de los Llanos. 8. Cooperar con la expedición y seguimiento a solicitudes de Disponibilidades Presupuestales, Compromisos Presupuestales, Orden de Pago y su respectiva distribución, del Presupuesto ordinario y/o Regalías cuando sea el caso. 9. Colaborar con la elaboración y seguimiento de las diferentes Matrices y Planes a cargo de la Dirección Financiera (PAI, ITA, Mapa de Riesgo, Plan de Mejoramiento, entre otros). 10. Colaborar con la elaboración y presentación de Información requeridos por los diferentes Proyectos de Regalías de la Universidad de los Llanos. 11. Brindar apoyo al proceso de cierre financiero con relación de reintegros, verificación de los ajustes a los documentos presupuestales disponibilidades, registros y obligaciones. 12. Colaborar con la elaboración mensual de las diferentes Resoluciones Rectorales que son requeridas desde la Dirección Financiera, del Presupuesto Ordinario y/o Presupuesto de Regalías, así mismo como el seguimiento de las mismas.</t>
  </si>
  <si>
    <t>G785</t>
  </si>
  <si>
    <t>0811 DE 2025</t>
  </si>
  <si>
    <t>G786</t>
  </si>
  <si>
    <t>0812 DE 2025</t>
  </si>
  <si>
    <t>1. Colaborar en la ejecución del cronograma establecido en el Plan de Mantenimiento de la infraestructura física de la Universidad de los Llanos, mediante actividades como la limpieza de senderos y zanjas, así como el mantenimiento de jardines utilizando herramientas como guadaña y sopladora. 2. Brindar apoyo en las labores de mantenimiento de la cancha de fútbol, especialmente en la poda del césped con el uso del tractor.</t>
  </si>
  <si>
    <t>G787</t>
  </si>
  <si>
    <t>0813 DE 2025</t>
  </si>
  <si>
    <t>1. Contribuir en el mantenimiento preventivo y correctivo de la infraestructura de la Universidad de los Llanos, siguiendo los procedimientos de calidad establecidos. 2. Participar en la recolección y disposición final adecuada de los residuos generados en la institución. 3. Colaborar en la organización, limpieza y mantenimiento ordenado de la bodega y sus materiales. 4. Apoyar en el alistamiento de terrenos, herramientas y andamios necesarios para la ejecución de trabajos de mantenimiento en la infraestructura universitaria. 5. Participar en actividades que requieran trabajo en alturas, cumpliendo estrictamente con las normas de seguridad vigentes. 6. Brindar apoyo en la limpieza, lavado y manejo de residuos generados en el Laboratorio de Necropsia.</t>
  </si>
  <si>
    <t>G788</t>
  </si>
  <si>
    <t>0814 DE 2025</t>
  </si>
  <si>
    <t>1. Prestar apoyo en las transferencias documentales, incluyendo la revisión, clasificación, foliación y ordenación de expedientes en el archivo de Servicios Generales. 2. Apoyar en el envío de la relación de horas extras laboradas por el personal de Servicios Generales. 3. Contribuir en la elaboración y actualización de las hojas de vida de los vehículos del parque automotor de la Universidad. 4. Colaborar en la recepción de solicitudes de información dirigidas a Servicios Generales y comunicar dichas solicitudes al supervisor correspondiente.</t>
  </si>
  <si>
    <t>G789</t>
  </si>
  <si>
    <t>0815 DE 2025</t>
  </si>
  <si>
    <t>1. Colaborar en la ejecución del cronograma del Plan de Mantenimiento de infraestructura física en las distintas zonas de la Universidad de los Llanos, realizando actividades como limpieza de senderos, zanjas y arreglo de jardines, utilizando guadaña y sopladora. 2. Contribuir en el mantenimiento preventivo y correctivo de la infraestructura, conforme a los procedimientos de calidad establecidos. 3. Participar en la recolección y disposición final adecuada de los residuos generados en la institución. 4. Cumplir con los protocolos y procedimientos de seguridad y salud en el trabajo durante la realización de las actividades asignadas. 5. Prestar apoyo en trabajos en alturas, garantizando el cumplimiento de las normas de seguridad.</t>
  </si>
  <si>
    <t>G790</t>
  </si>
  <si>
    <t>0816 DE 2025</t>
  </si>
  <si>
    <t>1. Contribuir en la limpieza de senderos y mantenimiento de zanjas. 2. Apoyar en la limpieza y reparación de cubiertas y techos, así como en trabajos en alturas. 3. Colaborar en la pintura de paredes, pisos, techos y aceras para conservar la infraestructura en óptimas condiciones. 4. Coadyuvar en el lavado de tanques aéreos y subterráneos. 5. Apoyar en el cargue y descargue de bienes y materiales conforme a la programación de la Sección de Servicios Generales.</t>
  </si>
  <si>
    <t>G791</t>
  </si>
  <si>
    <t>0817 DE 2025</t>
  </si>
  <si>
    <t>1. Colaborar en la ejecución del cronograma del Plan de Mantenimiento de infraestructura física en las distintas zonas de la Universidad de los Llanos, realizando actividades como limpieza de senderos, zanjas y arreglo de jardines. 2. Apoyar en la poda de árboles, utilizando motosierra y máquina podadora de alturas. 3. Contribuir en el mantenimiento de jardines y zonas verdes, empleando guadaña, en las diferentes sedes de la Universidad de los Llanos. 4. Prestar apoyo en trabajos en alturas, cumpliendo con las normas de seguridad establecidas.</t>
  </si>
  <si>
    <t>G792</t>
  </si>
  <si>
    <t>0818 DE 2025</t>
  </si>
  <si>
    <t>1. Colaborar en la inspección y ejecución del mantenimiento preventivo y correctivo de las redes de baja y media tensión en la Universidad de los Llanos. 2. Contribuir al adecuado uso y cuidado de las herramientas y equipos utilizados en las actividades de mantenimiento eléctrico. 3. Prestar apoyo en trabajos en alturas, cumpliendo con las normas de seguridad establecidas.</t>
  </si>
  <si>
    <t>G793</t>
  </si>
  <si>
    <t>0819 DE 2025</t>
  </si>
  <si>
    <t>1. Apoyar en la elaboración y entrega de información requerida por auditorías internas y externas asignadas a la Sección de Servicios Generales. 2. Garantizar el diligenciamiento oportuno de las herramientas para el seguimiento de la gestión de la Sección de Servicios Generales. 3. Cooperar en la elaboración de documentación necesaria para la planificación y supervisión de los procesos contractuales asignados a la Sección de Servicios Generales, conforme a los procedimientos establecidos. 4. Apoyar en la elaboración de comisiones y gastos de desplazamiento de la Sección de Servicios Generales, siguiendo los procedimientos internos.</t>
  </si>
  <si>
    <t>G794</t>
  </si>
  <si>
    <t>0820 DE 2025</t>
  </si>
  <si>
    <t>1. Apoyar en la ejecución de trabajos de soldadura, incluyendo la preparación de superficies, equipos y maquinaria. 2. Coadyuvar en el mantenimiento del sistema hidrosanitario, así como en la instalación y reemplazo de accesorios según el Plan de Mantenimiento. 3. Brindar apoyo en la limpieza y reparación de cubiertas y techos, y en trabajos en alturas cuando se requiera. 4. Contribuir a la limpieza de senderos y zanjas para garantizar un entorno seguro y ordenado. 5. Cooperar en labores de pintura y reparación de infraestructura (paredes, pisos, techos, aceras y cañerías). 6. Apoyar el lavado y mantenimiento de tanques de agua, aéreos y subterráneos, para asegurar su adecuado funcionamiento.</t>
  </si>
  <si>
    <t>G795</t>
  </si>
  <si>
    <t>0821 DE 2025</t>
  </si>
  <si>
    <t>1. Colaborar en la inspección preoperacional del vehículo conforme al cronograma establecido, reportar novedades y velar por su adecuado uso y conservación, junto con las herramientas asignadas. 2. Apoyar en el cargue, descargue de materiales y transporte de personal según indicaciones de la Sección de Servicios Generales. 3. Aplicar los procedimientos de gestión de calidad, seguridad vial y salud ocupacional, cumplir normas de tránsito y apoyar en reparaciones básicas cuando se requiera.</t>
  </si>
  <si>
    <t>G796</t>
  </si>
  <si>
    <t>0822 DE 2025</t>
  </si>
  <si>
    <t>G797</t>
  </si>
  <si>
    <t>0823 DE 2025</t>
  </si>
  <si>
    <t>1. Colaborar en la inspección y ejecución del mantenimiento preventivo y correctivo de las redes de baja, media y alta tensión de la Universidad de los Llanos. 2. Apoyar en la maniobra de la 34 del arranque de la avenida Puerto López. 3. Contribuir al adecuado uso, cuidado e inventario de los elementos empleados en las actividades de mantenimiento eléctrico. 4. Prestar apoyo en trabajos en alturas, cumpliendo con las normas de seguridad establecidas.</t>
  </si>
  <si>
    <t>G798</t>
  </si>
  <si>
    <t>0824 DE 2025</t>
  </si>
  <si>
    <t>1. Coadyuvar en el mantenimiento del sistema hidrosanitario, así como en la instalación y reemplazo de accesorios según el Plan de Mantenimiento. 2. Brindar apoyo en la limpieza y reparación de cubiertas y techos, y en trabajos en alturas cuando se requiera. 3. Contribuir a la limpieza de senderos y zanjas para garantizar un entorno seguro y ordenado. 4. Cooperar en labores de pintura y reparación de infraestructura (paredes, pisos, techos, aceras y cañerías). 5. Apoyar el lavado y mantenimiento de tanques de agua, aéreos y subterráneos, para asegurar su adecuado funcionamiento.</t>
  </si>
  <si>
    <t>G799</t>
  </si>
  <si>
    <t>0825 DE 2025</t>
  </si>
  <si>
    <t>G800</t>
  </si>
  <si>
    <t>0826 DE 2025</t>
  </si>
  <si>
    <t>G520</t>
  </si>
  <si>
    <t>0827 DE 2025</t>
  </si>
  <si>
    <t>G801</t>
  </si>
  <si>
    <t>0828 DE 2025</t>
  </si>
  <si>
    <t>G802</t>
  </si>
  <si>
    <t>0829 DE 2025</t>
  </si>
  <si>
    <t>G803</t>
  </si>
  <si>
    <t>0830 DE 2025</t>
  </si>
  <si>
    <t xml:space="preserve">1. Apoyar en la ejecución de actividades silviculturales y en el mantenimiento de árboles, jardines y zonas verdes del Campus Barcelona. 2. Colaborar en la operación de la plataforma eléctrica articulada BA20ERT: 4X4 para tareas como control, poda de árboles y mantenimiento de cubiertas, techos y redes. 3. Apoyar en el cargue y descargue de bienes y materiales conforme a la programación de la Sección de Servicios Generales. 4. Brindar apoyo en la limpieza y reparación de cubiertas y techos, y en trabajos en alturas cuando se requiera. 5. Apoyar el lavado y mantenimiento de tanques de agua, aéreos y subterráneos, para asegurar su adecuado funcionamiento. </t>
  </si>
  <si>
    <t>G804</t>
  </si>
  <si>
    <t>0832 DE 2025</t>
  </si>
  <si>
    <t>G806</t>
  </si>
  <si>
    <t>0833 DE 2025</t>
  </si>
  <si>
    <t>G807</t>
  </si>
  <si>
    <t>0834 DE 2025</t>
  </si>
  <si>
    <t>G808</t>
  </si>
  <si>
    <t>0835 DE 2025</t>
  </si>
  <si>
    <t>G809</t>
  </si>
  <si>
    <t>0836 DE 2025</t>
  </si>
  <si>
    <t>G810</t>
  </si>
  <si>
    <t>0837 DE 2025</t>
  </si>
  <si>
    <t>G811</t>
  </si>
  <si>
    <t>0838 DE 2025</t>
  </si>
  <si>
    <t>G812</t>
  </si>
  <si>
    <t>0839 DE 2025</t>
  </si>
  <si>
    <t>G813</t>
  </si>
  <si>
    <t>0840 DE 2025</t>
  </si>
  <si>
    <t xml:space="preserve">1. Contribuir en la redacción de comunicaciones escritas y control de agenda a reuniones y asistencia por delegación a las mismas. 2. Apoyar en el seguimiento a Planes de Mejoramiento, Mapa de Riesgos y demás actividades que contribuyen a la mejora continua de la Tesorería. 3. Apoyo en la consolidación de la información correspondiente al cierre de Tesorería de forma anual, de acuerdo a los FORMATOS FO-FIN-05, FO-FIN-16, FO-FIN-20, FO- FIN-21, del proceso de Gestión Financiera. 4. Brindar apoyo en el seguimiento de las cuentas bancaria de Convenios (activas e inactivas) mediante el requerimiento a la oficina asesora Jurídica de la Universidad de manera bimestral del estado actual de los convenios conforme a proceso de liquidación- acta de liquidación y otros, para el traslado de saldos y/o cancelación de las mismas cuentas bancarias por Tesorería y el archivo de la documentación conforme a la Gestión. 5. Apoyo al seguimiento de los actos administrativos del Orden Departamental y Nacional en el que se asignen Recursos a la Universidad.  6. Apoyo en la revisión mensual de la Ejecución Presupuestal frente a los pagos realizados por la Tesorería conforme a la cuenta bancaria y su afectación al rubro presupuestal. 7.  Apoyar en la elaboración del informe de Matriz de Gastos para su presentación ante la Contraloría General de la Nación -APPUI.  8. Apoyo en la recepción, revisión y la verificación con la lista de chequeo de la documentación que contiene las diferentes órdenes de pago, identificando el rubro presupuestal y la cuenta bancaria a causar para el pago de la misma. 9. Apoyo en la revisión y respuesta del correo institucional tesoreria@unillanos.edu.co y el reenvío según requerimientos a los correos institucionales del equipo de trabajo de la División de Tesorería y a los correos de procesos: extractostesoreria @unillanos.edu.co, certificados_retenciones@unillanos.edu.co, pactesoreria@unillanos.edu.co, cajasmenoresextractos@unillanos.edu.co y su seguimiento oportuno a las respuestas de los mismos. 10.  Apoyar en la revisión de la información del tercero beneficiario en el proceso de devolución de giros a estudiantes por diferentes conceptos y su acto administrativo que lo ordena, coordinar con el Área de Sistemas para la elaboración del respectivo archivo plano para el cargue de la información en el respectivo Portal Bancario por el Tesorero.  11.  Apoyar a la Tesorería en la elaboración de informes y demás requerimientos emanados por los diferentes entes de control y dependencias de la Universidad.   </t>
  </si>
  <si>
    <t>G814</t>
  </si>
  <si>
    <t>0841 DE 2025</t>
  </si>
  <si>
    <t>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de manera mensual) al proceso de conciliaciones bancarias, contabilización de ajustes tesorales e identificación y depuración de las partidas conciliatorias; igualmente, apoyar en la elaboración de Archivos en Excel de los extractos bancarios, para elaboración de conciliación bancaria.  4.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el Área de Sistemas para la elaboración de las facturas por la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Sección de Presupuesto y Contabilidad y posterior cargue en la plataforma de impuestos de la Alcaldía de Villavicencio. (firma Rector y Contador). 10. Apoyar en la elaboración del Estado de Tesorería como informe a presentar a la Dirección Financiera, el cual comprende Saldos de Bancos al cierre mensual y las cuentas por pagar y saldo a favor de Estudiantes y a Terceros, Recursos de Convenios.  11. Contribuir en la información correspondiente al cierre de Tesorería de forma anual, de acuerdo al FORMATO FO-FIN-21 del proceso de Gestión Financiera.  12. Brindar apoyo en la elaboración de informe anual de las cuentas por pagar en Formato Excel, como apoyo al cierre de Tesorería, de acuerdo al proceso de Gestión Financiera. 13. Apoyar en el seguimiento de transferencias Nación, Generación E y/o Fondo Solidario para la Educación – FSE, resoluciones de giro y extractos bancarios de la Universidad. 14. Contribuir en revisar la contabilización de los pagos de los derechos académicos y verificar su registro en las plataformas de SICOF y SIAU, como apoyo al proceso de autorización de los grados de estudiantes de la Universidad. 15. Apoyo a la Tesorería en la elaboración de informes y demás requerimientos emanados por los diferentes entes de control y dependencias de la Universidad.  16. Apoyo en la conciliación de los Pagos a través del PSE y Tarjetas de Crédito y su plataforma ecollect y la plataforma SIAU.</t>
  </si>
  <si>
    <t>G815</t>
  </si>
  <si>
    <t>0842 DE 2025</t>
  </si>
  <si>
    <t>G818</t>
  </si>
  <si>
    <t>0843 DE 2025</t>
  </si>
  <si>
    <t>G819</t>
  </si>
  <si>
    <t>0844 DE 2025</t>
  </si>
  <si>
    <t>G820</t>
  </si>
  <si>
    <t>Acta de terminación a partir del 19/09/2025</t>
  </si>
  <si>
    <t>0845 DE 2025</t>
  </si>
  <si>
    <t>1.  Apoyar en la proyección, revisión y gestión de la etapa precontractual de los diferentes procesos a cargo de la Vicerrectoría de Recursos Universitarios, asegurando el cumplimiento de la normatividad vigente. 2. Brindar apoyo en la realización de evaluaciones financieras relacionadas con los procesos contractuales, conforme a la normativa aplicable. 3. Colaborar en el registro y seguimiento de la documentación generada durante los procesos contractuales de la Vicerrectoría de Recursos Universitarios, utilizando herramientas como SECOP, SICOF, Drive y el micrositio de contratación de Unillanos, entre otros. 4. Contribuir en la elaboración del informe SIA Observa, siguiendo los lineamientos establecidos para garantizar su correcta presentación.</t>
  </si>
  <si>
    <t>G821</t>
  </si>
  <si>
    <t>0846 DE 2025</t>
  </si>
  <si>
    <t>1. Contribuir en la proyección, revisión y trámite de la etapa precontractual de los diferentes procesos a cargo de la Vicerrectoría de Recursos Universitarios, en cumplimiento de la normatividad vigente de la Universidad de los Llanos. 2. Cooperar en el cargue y seguimiento de la documentación generada en los procesos contractuales de la Vicerrectoría de Recursos Universitarios, a través de plataformas como SECOP, Drive, el micrositio de contratación de Unillanos, entre otros. 3. Coadyuvar en la elaboración y proyección de informes o solicitudes, tanto internas como externas que sean asignadas a la Vicerrectoría de Recursos Universitarios.</t>
  </si>
  <si>
    <t>G822</t>
  </si>
  <si>
    <t>0847 DE 2025</t>
  </si>
  <si>
    <t>1. Apoyar en la proyección, revisión y trámite de las distintas etapas de los procesos contractuales de obra o consultoría, conforme a la normatividad vigente de la Universidad de los Llanos. 2. Apoyar en la formulación de proyectos de inversión y demás documentos estratégicos vinculados a la infraestructura de la Universidad. 3. Colaborar en la vigilancia, seguimiento y control de la ejecución de los contratos de obra o consultoría a cargo de la Vicerrectoría de Recursos Universitarios. 4. Brindar asistencia técnica en ingeniería respecto de los contratos de obra o consultoría, incluyendo la gestión de anticipos, prórrogas, suspensiones, modificaciones, ajustes en cantidades de obra y los actos de terminación y liquidación. 5. Coadyuvar en la elaboración de informes y solicitudes internas o externas a cargo de la Vicerrectoría de Recursos Universitarios. 6. Participar en reuniones técnicas relacionadas con la planeación, ejecución y seguimiento de obras o consultorías. 7. Apoyar en el desarrollo de auditorías internas y externas relacionadas con los procesos de infraestructura asignados a la Vicerrectoría.</t>
  </si>
  <si>
    <t>G823</t>
  </si>
  <si>
    <t>0848 DE 2025</t>
  </si>
  <si>
    <t>1. Apoyar en la proyección, revisión y trámite de las distintas etapas de los procesos contractuales de obra o consultoría, conforme a la normatividad vigente de la Universidad de los Llanos. 2. Apoyar en la formulación de proyectos de inversión y demás documentos estratégicos vinculados a la infraestructura de la Universidad. 3. Colaborar en la vigilancia, seguimiento y control de la ejecución de los contratos de obra o consultoría a cargo de la Vicerrectoría de Recursos Universitarios. 4. Brindar asistencia técnica en ingeniería respecto de los contratos de obra o consultoría, incluyendo la gestión de anticipos, prórrogas, suspensiones, modificaciones, ajustes en cantidades de obra y los actos de terminación y liquidación. 5. Coadyuvar en la elaboración de informes y solicitudes internas o externas a cargo de la Vicerrectoría de Recursos Universitarios. 6. Participar en reuniones técnicas relacionadas con la planeación, ejecución y seguimiento de obras o consultorías.</t>
  </si>
  <si>
    <t>G824</t>
  </si>
  <si>
    <t>0849 DE 2025</t>
  </si>
  <si>
    <t>1. Contribuir en la proyección, revisión y trámite de la etapa contractual y poscontractual de los diferentes procesos a cargo de la Vicerrectoría de Recursos Universitarios, incluido el seguimiento a supervisores y liquidación del contrato, conforme a la normatividad vigente de la Universidad de los Llanos. 2. Cooperar en el cargue, organización y seguimiento de la documentación generada en los procesos contractuales de la Vicerrectoría, a través de plataformas como SECOP, Drive, el micrositio de contratación de Unillanos, entre otros medios institucionales. 3. Coadyuvar en la elaboración y revisión de informes o solicitudes de carácter jurídico, tanto internas como externas, que sean asignadas a la Vicerrectoría de Recursos Universitarios. 4. Contribuir en la verificación de los actos administrativos que ordenen el reintegro o la devolución de recursos a estudiantes, personal administrativo u otras entidades, conforme a la normativa aplicable. 5. Colaborar en la proyección y revisión de los procesos de contratación relacionados con el arrendamiento de bienes de la Universidad.</t>
  </si>
  <si>
    <t>G825</t>
  </si>
  <si>
    <t>0850 DE 2025</t>
  </si>
  <si>
    <t xml:space="preserve">1. Cooperar en el cargue y seguimiento de la documentación generada en los procesos contractuales alojados en el Drive de la Vicerrectoría de Recursos Universitarios. 2. Coadyuvar en la recopilación de información para la elaboración de informes y respuestas a solicitudes internas o externas asignadas a la Vicerrectoría de Recursos Universitarios. 3. Apoyar en la recopilación de información requerida para las auditorías internas o externas asignadas a la Vicerrectoría de Recursos Universitarios. 4. Colaborar en la revisión, organización e inventario documental de expedientes, conforme a los procedimientos de gestión archivística de la Universidad de los Llanos. 5. Apoyar en la elaboración de certificados de experiencia solicitados a la Vicerrectoría de Recursos Universitarios.
</t>
  </si>
  <si>
    <t>G826</t>
  </si>
  <si>
    <t>0851 DE 2025</t>
  </si>
  <si>
    <t>1. Contribuir en la proyección, revisión y trámite de la etapa contractual y poscontractual de los diferentes procesos a cargo de la Vicerrectoría de Recursos Universitarios, incluido el seguimiento a supervisores y liquidación del contrato, conforme a la normatividad vigente de la Universidad de los Llanos. 2. Cooperar en el cargue, organización y seguimiento de la documentación generada en los procesos contractuales de la Vicerrectoría, a través de plataformas como SECOP, Drive, el micrositio de contratación de Unillanos, entre otros medios institucionales. 3. Coadyuvar en la elaboración y revisión de informes o solicitudes de carácter jurídico, tanto internas como externas, que sean asignadas a la Vicerrectoría de Recursos Universitarios. 4. Colaborar en la gestión de las solicitudes relacionadas con los distintos siniestros que se presenten en la Universidad de los Llano. 5. Apoyar en la gestión y trámite del pago de los seguros estudiantiles, garantizando la correcta ejecución de los procedimientos. 6. Apoyar en el cumplimiento de los lineamientos para la suscripción minutas y demás documentos requeridos para el proceso de contratación de docentes bajo la modalidad de hora cátedra.</t>
  </si>
  <si>
    <t>G827</t>
  </si>
  <si>
    <t>0852 DE 2025</t>
  </si>
  <si>
    <t xml:space="preserve">1. Apoyar con la proyección, revisión y trámite de los pagos correspondientes a los contratos a cargo de la Vicerrectoría de Recursos Universitarios. 2. Colaborar en el cargue, gestión y seguimiento de la documentación generada en el proceso de pagos en las plataformas de SECOP y Drive. 3. Apoyar en la revisión del cumplimiento de la entrega oportuna y adecuada de los informes de supervisión de los contratos, conforme a los lineamientos y plazos establecidos por la entidad. 4. Colaborar en la proyección, revisión y trámite de avances de bienes y servicios, conforme al procedimiento establecido por la Universidad de los Llanos. </t>
  </si>
  <si>
    <t>G828</t>
  </si>
  <si>
    <t>0853 DE 2025</t>
  </si>
  <si>
    <t>1. Contribuir en la proyección, revisión y trámite de la etapa contractual y poscontractual de los diferentes procesos a cargo de la Vicerrectoría de Recursos Universitarios, incluido el seguimiento a supervisores y liquidación del contrato, conforme a la normatividad vigente de la Universidad de los Llanos. 2. Cooperar en el cargue, organización y seguimiento de la documentación generada en los procesos contractuales de la Vicerrectoría, a través de plataformas como SECOP, Drive, el micrositio de contratación de Unillanos, entre otros medios institucionales. 3. Coadyuvar en la elaboración y revisión de informes o solicitudes de carácter jurídico, tanto internas como externas, que sean asignadas a la Vicerrectoría de Recursos Universitarios. 4. Brindar apoyo en la realización de informes relacionados con los procesos contractuales financiados con recursos provenientes de Regalías, a cargo de la Vicerrectoría de Recursos Universitarios.</t>
  </si>
  <si>
    <t>G829</t>
  </si>
  <si>
    <t>0854 DE 2025</t>
  </si>
  <si>
    <t>1. Contribuir en la proyección, revisión y trámite de la etapa contractual y poscontractual de los diferentes procesos a cargo de la Vicerrectoría de Recursos Universitarios, incluido el seguimiento a supervisores y liquidación del contrato, conforme a la normatividad vigente de la Universidad de los Llanos. 2. Cooperar en el cargue, organización y seguimiento de la documentación generada en los procesos contractuales de la Vicerrectoría, a través de plataformas como SECOP, Drive, el micrositio de contratación de Unillanos, entre otros medios institucionales. 3. Coadyuvar en la elaboración y revisión de informes o solicitudes de carácter jurídico, tanto internas como externas, que sean asignadas a la Vicerrectoría de Recursos Universitarios. 4. Colaborar en la elaboración y revisión de la documentación requerida para los procesos de comisiones de estudio de la Universidad de los Llanos. 5. Apoyar en la proyección y revisión de la documentación correspondiente a los contratos de cesión de derechos a cargo de la Vicerrectoría de Recursos Universitarios.</t>
  </si>
  <si>
    <t>G830</t>
  </si>
  <si>
    <t>0855 DE 2025</t>
  </si>
  <si>
    <t>1. Apoyar en el trámite, revisión y proyección contable de los pagos a cargo de la Vicerrectoría de Recursos Universitarios, conforme a los procedimientos vigentes y utilizando el sistema de información financiera SICOF. 2. Colaborar en el diligenciamiento y seguimiento del informe SIRECI y austeridad del gasto, en cumplimiento de las responsabilidades asignadas a la Vicerrectoría de Recursos Universitarios. 3. Apoyar en el cargue y organización de las órdenes de pago en la herramienta de control de contratos, con el fin de atender los requerimientos de auditorías internas y externas.</t>
  </si>
  <si>
    <t>G831</t>
  </si>
  <si>
    <t>0856 DE 2025</t>
  </si>
  <si>
    <t>1. Colaborar en la revisión, foliación, organización, cambio de carpetas y rotulación de expedientes para el archivo de la Vicerrectoría de Recursos Universitarios, conforme a los procedimientos de gestión documental establecidos por la Universidad de los Llanos. 2. Cooperar en la actualización de la tabla documental de los expedientes contractuales, asegurando el cumplimiento de la normatividad vigente.</t>
  </si>
  <si>
    <t>G832</t>
  </si>
  <si>
    <t>0857 DE 2025</t>
  </si>
  <si>
    <t xml:space="preserve">1. Apoyar con la proyección, revisión y trámite de los pagos correspondientes a los contratos a cargo de la Vicerrectoría de Recursos Universitarios. 2. Colaborar en el cargue, gestión y seguimiento de la documentación generada en el proceso de pagos en las plataformas de SECOP y Drive. 3. Apoyar en la revisión del cumplimiento de la entrega oportuna y adecuada de los informes de supervisión de los contratos, conforme a los lineamientos y plazos establecidos por la entidad. </t>
  </si>
  <si>
    <t>G833</t>
  </si>
  <si>
    <t>0858 DE 2025</t>
  </si>
  <si>
    <t>1. Apoyar en la revisión, cargue y trámite de la documentación relacionada con la supervisión de los contratos de prestación de servicios profesionales y de apoyo a la gestión, bajo la responsabilidad de la Vicerrectoría de Recursos Universitarios. 2. Contribuir en el diligenciamiento de la herramienta de control de contratos de la Vicerrectoría de Recursos Universitarios. 3. Coadyuvar en la revisión y cargue de la documentación contractual correspondiente a las vigencias 2023 y 2024 en la plataforma SECOP.</t>
  </si>
  <si>
    <t>G834</t>
  </si>
  <si>
    <t>0859 DE 2025</t>
  </si>
  <si>
    <t>1. Apoyar en la revisión, cargue y trámite de la documentación relacionada con la supervisión de los contratos de prestación de servicios profesionales y de apoyo a la gestión, bajo la responsabilidad de la Vicerrectoría de Recursos Universitarios. 2. Contribuir en el diligenciamiento de la herramienta de control de contratos de la Vicerrectoría de Recursos Universitarios. 3. Apoyar en la revisión del cumplimiento de la entrega oportuna y adecuada de los informes de supervisión de los contratos, conforme a los lineamientos y plazos establecidos por la Universidad de los Llanos. 4. Apoyar en el trámite de devolución y reintegro a estudiantes, asegurando el cumplimiento de los procedimientos establecidos. 5. Colaborar con la proyección de informes para requerir a supervisores que incumplen con sus responsabilidades.</t>
  </si>
  <si>
    <t>G835</t>
  </si>
  <si>
    <t>0860 DE 2025</t>
  </si>
  <si>
    <t>1. Apoyar en los requerimientos de auditorías internas y externas relacionadas con el proceso de gestión de bienes y servicios asignadas a la Vicerrectoría de Recursos Universitarios.2. Colaborar en la elaboración y seguimiento de procedimientos y formatos del Sistema Integrado de Gestión de Calidad (SIG) para el proceso de gestión de bienes y servicios. 3. Contribuir en la proyección, revisión y trámite de la etapa precontractual de los procesos a cargo de la Vicerrectoría de Recursos Universitarios, conforme a la normatividad vigente de la Universidad de los Llanos. 4. Apoyar en el diligenciamiento de herramientas que faciliten el seguimiento, control, análisis y planeación de las actividades de la Vicerrectoría de Recursos Universitarios. 5. Colaborar en el procedimiento de contratación a través de la tienda virtual de Colombia Compra Eficiente. 6. Participar en la formulación, revisión, publicación y seguimiento del plan de adquisiciones de la Universidad de los Llanos.</t>
  </si>
  <si>
    <t>G836</t>
  </si>
  <si>
    <t>0861 DE 2025</t>
  </si>
  <si>
    <t>1. Colaborar en la proyección, revisión y gestión de las diferentes etapas de los procesos contractuales relacionados con obra pública o consultoría, garantizando el cumplimiento estricto de la normativa vigente de la Universidad de los Llanos. 2. Brindar apoyo como ingeniero civil en la elaboración de conceptos, evaluaciones técnicas, presupuestos, proyectos de inversión asignados a la Vicerrectoría de Recursos Universitarios, conforme a los lineamientos establecidos por la entidad. 3. Colaborar técnicamente en la vigilancia, seguimiento y control de los contratos de obra o consultoría bajo la responsabilidad de la Vicerrectoría de Recursos Universitarios. 4. Participar en reuniones técnicas relacionadas con los procesos de obra o consultoría.</t>
  </si>
  <si>
    <t>G837</t>
  </si>
  <si>
    <t>0862 DE 2025</t>
  </si>
  <si>
    <t>1. Contribuir en la redacción y proyección de respuestas a derechos de petición, tutelas y solicitudes internas o externas asignadas a la Vicerrectoría de Recursos Universitarios. 2. Colaborar en el seguimiento y revisión jurídica de la documentación generada durante la ejecución de la construcción del edificio María Cristina Cobos. 3. Apoyar en la elaboración de informes internos y externos asignados a la Vicerrectoría de Recursos Universitarios. 4. Colaborar en la revisión de minutas de los distintos procesos contractuales a cargo de la Vicerrectoría de Recursos Universitarios.</t>
  </si>
  <si>
    <t>G838</t>
  </si>
  <si>
    <t>0863 DE 2025</t>
  </si>
  <si>
    <t>1. Apoyar en la elaboración de informes y en la atención de solicitudes internas y externas relacionadas con el Campus Boquemonte de la Universidad de los Llanos. 2. Colaborar en la planificación y ejecución del plan de mantenimiento preventivo y correctivo del Campus Boquemonte, así como en la actualización del inventario correspondiente. 3. Coadyuvar en la organización de espacios, actividades académico-administrativas y eventos institucionales que se desarrollen en el Campus Boquemonte. 4. Brindar apoyo en la revisión y gestión de los requerimientos presentados por el personal docente, con el fin de garantizar el adecuado desarrollo académico en el Campus. 5. Apoyar los procesos de auditoría interna y externa que involucren al Campus Boquemonte.</t>
  </si>
  <si>
    <t>G839</t>
  </si>
  <si>
    <t>0864 DE 2025</t>
  </si>
  <si>
    <t>G841</t>
  </si>
  <si>
    <t>0865 DE 2025</t>
  </si>
  <si>
    <t>G842</t>
  </si>
  <si>
    <t>0866 DE 2025</t>
  </si>
  <si>
    <t>G843</t>
  </si>
  <si>
    <t>0867 DE 2025</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</si>
  <si>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revision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seguimiento de los planes de mejoramiento de los programas de posgrado de la institución.</t>
  </si>
  <si>
    <t>G844</t>
  </si>
  <si>
    <t>0868 DE 2025</t>
  </si>
  <si>
    <t>G845</t>
  </si>
  <si>
    <t>0869 DE 2025</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</si>
  <si>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seguimiento del Plan de Mejoramiento Institucional y los planes de mejoramiento de los programas de pregrado de la universidad.</t>
  </si>
  <si>
    <t>G846</t>
  </si>
  <si>
    <t>0870 DE 2025</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</si>
  <si>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seguimiento del Plan de Renovación de la Acreditación Institucional.</t>
  </si>
  <si>
    <t>G847</t>
  </si>
  <si>
    <t>0871 DE 2025</t>
  </si>
  <si>
    <t>G848</t>
  </si>
  <si>
    <t>0872 DE 2025</t>
  </si>
  <si>
    <t>G849</t>
  </si>
  <si>
    <t>0873 DE 2025</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</si>
  <si>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t>
  </si>
  <si>
    <t>G850</t>
  </si>
  <si>
    <t>0874 DE 2025</t>
  </si>
  <si>
    <t>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en la identificación de las necesidades para el desarrollo de la gestión ambiental en la Institución.</t>
  </si>
  <si>
    <t>G851</t>
  </si>
  <si>
    <t>0875 DE 2025</t>
  </si>
  <si>
    <t>1. Apoyar la implementación del Sistema de Gestión Ambiental bajo los requisitos establecidos en la Norma ISO 14001:2015. 2. Apoyar el seguimiento y evaluación del PIGA de la Universidad de los Llanos. 3. Apoyar el seguimiento, cumplimiento de las normas ambientales y los expedientes de la Universidad de los Llanos con la Autoridad Ambiental. 4. Apoyar con el seguimiento del tratamiento de silvicultura y trámite de permisos ambientales para tala y poda de los árboles en riesgo en la institución. 5. Apoyar en la consolidación del informe a la alta dirección del desarrollo de la gestión ambiental. 6. Apoyo a la supervisión de ejecución de contratos en materia ambiental de acuerdo a su perfil. 7. Apoyar en el seguimiento, actualización o estructuración de los proyectos de inversión asociados al Sistema de Gestión Ambiental. 8. Apoyar en el acompañamiento de las visitas de control de la autoridad ambiental y demás visitas técnicas realizadas a la Entidad. 9. Apoyar el desarrollo de auditorías internas en los sistemas de gestión. 10. Apoyar la identificación de los riesgos y oportunidades del SGA. 11. Apoyar la revisión y el seguimiento a los planes de manejo ambiental presentados por los contratistas, en el marco de la ejecución de contratos de obra.</t>
  </si>
  <si>
    <t>G852</t>
  </si>
  <si>
    <t>0876 DE 2025</t>
  </si>
  <si>
    <t>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desinfección. 10. Apoyar a la supervisión de ejecución de contratos en materia ambiental de acuerdo a su perfil. 11. Apoyar el seguimiento, cumplimiento de las normas ambientales y los expedientes de la Universidad de los Llanos con la Autoridad Ambiental.</t>
  </si>
  <si>
    <t>G853</t>
  </si>
  <si>
    <t>0879 DE 2025</t>
  </si>
  <si>
    <t xml:space="preserve">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Contribuir en masificar la divulgación y visualización de los servicios de Bienestar. 8. Apoyar la formulación y seguimiento de los diferentes planes de acción y Planes de Mejoramiento de la División de Bienestar Universitario. 9.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11. Brindar apoyo a la jefatura de Bienestar en los eventos institucionales que se realicen y sean liderados o apoyados por la Dirección de Bienestar Institucional. </t>
  </si>
  <si>
    <t>G856</t>
  </si>
  <si>
    <t>0880 DE 2025</t>
  </si>
  <si>
    <t>G857</t>
  </si>
  <si>
    <t>0881 DE 2025</t>
  </si>
  <si>
    <t>0882 DE 2025</t>
  </si>
  <si>
    <t>G859</t>
  </si>
  <si>
    <t>0883 DE 2025</t>
  </si>
  <si>
    <t>G860</t>
  </si>
  <si>
    <t>0884 DE 2025</t>
  </si>
  <si>
    <t>G861</t>
  </si>
  <si>
    <t>0885 DE 2025</t>
  </si>
  <si>
    <t>1. Apoyar en la implementación y ejecución de la Política de Género, los protocolos y ruta para la prevención mitigación y atención en los casos de todo tipo de acoso, abuso discriminación y violencia en la Universidad de los Llanos. 2. Prestar apoyo en la identificación y documentación de la cultura organizacional sobre la temática de género y sobre los casos de acoso, abuso, discriminación y violencia en la Universidad de los Llanos. 3. Apoyar en la organización de la documentación y normatividad correspondiente a la Política de Género, protocolos y rutas que la operacionalice. 4. Contribuir en el aseguramiento de los registros físicos y virtuales que den cuenta del desarrollo de eventos/actividades/talleres de género realizados desde la División de Bienestar Institucional. 5. Apoyar en la recopilación y formulación de informes solicitados por entidades externas e informes de interés interinstitucional. 6. Colaborar en la organización de la base de datos en la masificación, divulgación y visualización de la política de Género de la Universidad de los Llanos. 7. Coadyuvar en la realización de los informes del proceso que apoyen la presentación de informes de gestión de la División de Bienestar Universitario y el Área de Desarrollo Humano y Permanencia.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t>
  </si>
  <si>
    <t>G869</t>
  </si>
  <si>
    <t>0886 DE 2025</t>
  </si>
  <si>
    <t>1. Apoyar a la División de Bienestar en el desarrollo de los procesos y procedimientos administrativos que permitan la implementación y ejecución de programas, servicios y actividades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Contribuir al desarrollo de convocatorias, recepción, verificación de condiciones socioeconómicas, sistematización de datos y selección de los estudiantes que serán beneficiados con el reconocimiento de apoyos económicos a través de los programas y proyectos que desde el Área de Promoción Socioeconómica se estime conveniente y que están orientados a disminuir la deserción estudiantil en la Universidad de los Llanos. 4. Apoyar a la coordinación del área en la participación y desarrollo de eventos, entrega de informes y estadísticas que sustenten las actividades desarrolladas.  5. Contribuir en masificar la divulgación y visualización de los servicios y actividades desarrollados por la División de Bienestar Institucional. 6. Coadyuvar en la articulación que desde el área de promoción socioeconómica pueda realizarse con las demás áreas de la División de Bienestar Universitario, para atender a la población estudiantil considerada en condición de vulnerabilidad. 7. Prestar apoyo en el proceso de clasificación y organización del archivo documental físico y digital del Área de Promoción Socioeconómica y velar por el buen uso del inventario físico devolutivo de la División de Bienestar Universitario. 8.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9. Brindar apoyo a la jefatura de Bienestar en los eventos institucionales que se realicen y sean liderados o apoyados por la Dirección de Bienestar Institucional.</t>
  </si>
  <si>
    <t>G870</t>
  </si>
  <si>
    <t>0887 DE 2025</t>
  </si>
  <si>
    <t>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 8. Contribuir en masificar la divulgación y visualización de los servicios y actividades desarrollados por la División de Bienestar Institucional.</t>
  </si>
  <si>
    <t>G871</t>
  </si>
  <si>
    <t>0888 DE 2025</t>
  </si>
  <si>
    <t>G874</t>
  </si>
  <si>
    <t>0889 DE 2025</t>
  </si>
  <si>
    <t>1. Brindar apoyo en los servicios de asesoría y orientación médica a la comunidad universitaria. 2. Prestar apoyo en la atención de primeros auxilios básicos para la comunidad universitaria. 3.  Contribuir en la planeación y ejecución de estrategias de promoción de la salud y prevención de la enfermedad para la comunidad universitaria.  4. Apoyar con la caracterización en salud de los participantes en los diferentes eventos deportivos y culturales liderados por la División de Bienestar universitario, en representación de la Universidad de los Llanos. 5. Apoyar las actividades educativas sobre promoción y prevención en salud a la comunidad Universitaria y aquellas que sean virtuales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Brinda apoyo en el cuidado del inventario físico y existente y notificar oportunamente en caso de pérdida o deterioro de los mismos. 9. Contribuir en masificar la divulgación y visualización de los servicios y actividades desarrollados por la División de Bienestar Institucional.</t>
  </si>
  <si>
    <t>G887</t>
  </si>
  <si>
    <t>0890 DE 2025</t>
  </si>
  <si>
    <t>1. Colaborar en la generación y desarrollo de nuevos proyectos de investigación para el Instituto de Ciencias Ambientales de la Orinoquia Colombiana (ICAOC). 2. Apoyar a la unidad hidrobiológica del Centro de Calidad de Aguas dentro del marco del sistema de Calidad NTC ISO 17025:2017. 3. Cooperar en la elaboración de manuscritos de investigación e informes técnicos de avance de los proyectos de investigación desarrollados en el ICAOC. 4. Cooperar en las actividades académicas, investigativas y de divulgación que se adelanten por el Instituto de Ciencias Ambientales de la Orinoquía Colombiana (ICAOC).</t>
  </si>
  <si>
    <t>G912</t>
  </si>
  <si>
    <t>Acta de terminación a partir del 15/09/2025</t>
  </si>
  <si>
    <t>0891 DE 2025</t>
  </si>
  <si>
    <t>G913</t>
  </si>
  <si>
    <t>0892 DE 2025</t>
  </si>
  <si>
    <t>G914</t>
  </si>
  <si>
    <t>0893 DE 2025</t>
  </si>
  <si>
    <t>G916</t>
  </si>
  <si>
    <t>0894 DE 2025</t>
  </si>
  <si>
    <t>G917</t>
  </si>
  <si>
    <t>0895 DE 2025</t>
  </si>
  <si>
    <t>1. Cooperar en los procesos de gestión de la investigación que permitan la colaboración del ICAOC como centro de investigación con otros actores del SNCTI (Actividad que implica desplazamiento). 2. Apoyar la formulación de proyectos de investigación para la participación del ICAOC en convocatorias internas y externas. 3. Colaborar en el proceso de seguimiento técnico y administrativo en el marco del desarrollo del proyecto BPUNI de ICAOC. 4. Cooperar en la elaboración de informes técnicos de los proyectos desarrollados por el ICAOC. 5. Apoyar las actividades académicas y de investigación que se adelanten por el Instituto de Ciencias Ambientales de la Orinoquía Colombiana (ICAOC).</t>
  </si>
  <si>
    <t>G918</t>
  </si>
  <si>
    <t>0896 DE 2025</t>
  </si>
  <si>
    <t>1. Cooperar con la revisión, análisis y seguimiento de la información documental y financiera generada en las actividades y procesos llevados a cabo en el Instituto de Ciencias Ambientales de la Orinoquia Colombiana (ICAOC). 2. Colaborar en la gestión administrativa requerida en la ejecución de procesos financieros desarrollados por los acuerdos, convenios y contratos que se ejecutan en el Instituto de Ciencias Ambientales de la Orinoquia Colombiana (ICAOC). 3. Coadyuvar en los procesos de cotización y facturación de los servicios del Instituto de Ciencias Ambientales de la Orinoquia Colombiana (ICAOC) en el marco de los sistemas de aseguramiento de calidad. 4. Colaborar en el proceso de seguimiento financiero en el marco del desarrollo del proyecto BPUNI del ICAOC. 5. Apoyar las actividades académicas y de investigación que se adelanten por el Instituto de Ciencias Ambientales de la Orinoquía Colombiana (ICAOC).</t>
  </si>
  <si>
    <t>G919</t>
  </si>
  <si>
    <t>0897 DE 2025</t>
  </si>
  <si>
    <t>G920</t>
  </si>
  <si>
    <t>0898 DE 2025</t>
  </si>
  <si>
    <t>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 - ACTUALIZACIÓN I”</t>
  </si>
  <si>
    <t>G921</t>
  </si>
  <si>
    <t>0899 DE 2025</t>
  </si>
  <si>
    <t>G922</t>
  </si>
  <si>
    <t>0900 DE 2025</t>
  </si>
  <si>
    <t>PRESTACIÓN DE SERVICIOS PROFESIONALES NECESARIO PARA EL DESARROLLO DEL PROYECTO FICHA BPUNI FCHE 02 1710 2024 “APRENDIZAJE SIGNIFICATIVO EN UNA SEGUNDA LENGUA EN ESTUDIANTES DEL PLAN DE BILINGÜISMO DE LA UNIVERSIDAD DE LOS LLANOS MEDIANTE EL DESARROLLO DE ESTRATEGIAS COMUNICATIVAS - ACTUALIZACIÓN I”</t>
  </si>
  <si>
    <t>G923</t>
  </si>
  <si>
    <t>0901 DE 2025</t>
  </si>
  <si>
    <t>G924</t>
  </si>
  <si>
    <t>0902 DE 2025</t>
  </si>
  <si>
    <t>G925</t>
  </si>
  <si>
    <t>0903 DE 2025</t>
  </si>
  <si>
    <t>G926</t>
  </si>
  <si>
    <t>0904 DE 2025</t>
  </si>
  <si>
    <t>PRESTACIÓN DE SERVICIOS DE APOYO A LA GESTIÓN NECESARIO PARA EL DESARROLLO DEL PROYECTO FICHA BPUNI VIARE 09 1510 2024 “CONSOLIDACIÓN DE LA IDENTIDAD INSTITUCIONAL HACIA LA TRASCENDENCIA ACADÉMICA Y LA INNOVACIÓN SOCIAL EN LA UNIVERSIDAD DE LOS LLANOS - ACTUALIZACIÓN I”</t>
  </si>
  <si>
    <t>G927</t>
  </si>
  <si>
    <t>0905 DE 2025</t>
  </si>
  <si>
    <t>G928</t>
  </si>
  <si>
    <t>0907 DE 2025</t>
  </si>
  <si>
    <t>G930</t>
  </si>
  <si>
    <t>0908 DE 2025</t>
  </si>
  <si>
    <t>G931</t>
  </si>
  <si>
    <t>0909 DE 2025</t>
  </si>
  <si>
    <t>G932</t>
  </si>
  <si>
    <t>0910 DE 2025</t>
  </si>
  <si>
    <t>G933</t>
  </si>
  <si>
    <t>0911 DE 2025</t>
  </si>
  <si>
    <t>G934</t>
  </si>
  <si>
    <t>0912 DE 2025</t>
  </si>
  <si>
    <t>G935</t>
  </si>
  <si>
    <t>0913 DE 2025</t>
  </si>
  <si>
    <t>G936</t>
  </si>
  <si>
    <t>0915 DE 2025</t>
  </si>
  <si>
    <t>G941</t>
  </si>
  <si>
    <t>0916 DE 2025</t>
  </si>
  <si>
    <t>G942</t>
  </si>
  <si>
    <t>0917 DE 2025</t>
  </si>
  <si>
    <t>1. Apoyar estrategias que permitan el seguimiento y renovación en el marco del permiso de recolección de la Autoridad Nacional de Licencias Ambientales (ANLA) o de contrato de acceso a recursos genéticos y sus derivados. 2. Coadyuvar en la gestión y fortalecimiento de las colecciones científicas y proyectos de investigación de la Universidad de los Llanos mediante la publicación de datos abiertos sobre biodiversidad a través del SiB Colombia. 3. Apoyar las estrategias para el fortalecimiento de los procesos de ética, bioética e integridad científica en la Universidad de los Llanos, así como apoyar los comités afines. 4. Contribuir al análisis y seguimiento de los informes técnicos y a la productividad científica y tecnológica de los proyectos de investigación conforme a la propuesta aprobada y reportada ante la Dirección General de Investigaciones. 5. Apoyar las actividades del programa Centros de Apoyo a la Tecnología y la Innovación-CATI de la Superintendencia de Industria y Comercio en la Dirección General de Investigaciones y orientación en términos de registros de secretos empresariales. 6. Apoyar el seguimiento de la matriz de riesgos del proceso de investigaciones, así como la proyección y asignación de horas de investigación de los proyectos de investigación.</t>
  </si>
  <si>
    <t>G943</t>
  </si>
  <si>
    <t>0918 DE 2025</t>
  </si>
  <si>
    <t>G944</t>
  </si>
  <si>
    <t>0920 DE 2025</t>
  </si>
  <si>
    <t>G946</t>
  </si>
  <si>
    <t>0921 DE 2025</t>
  </si>
  <si>
    <t>G947</t>
  </si>
  <si>
    <t>0923 DE 2025</t>
  </si>
  <si>
    <t>G949</t>
  </si>
  <si>
    <t>0924 DE 2025</t>
  </si>
  <si>
    <t>G952</t>
  </si>
  <si>
    <t>0925 DE 2025</t>
  </si>
  <si>
    <t>1. Prestar apoyo en la realización y estructuración del diseño de las experiencias de aprendizaje en el campus virtual, asegurando la coherencia visual y pedagógica de los contenidos en sus diferentes modalidades. 2. Colaborar en el diseño y diagramación de los materiales educativos que acompañan los procesos del IDEAD, como guías, presentaciones, cartillas, lineamientos y otros recursos, asegurando una presentación visual clara, organizada y alineada con la identidad gráfica institucional. 3. Coadyuvar en el diseño de recursos gráficos y visuales para entornos virtuales de aprendizaje, incluyendo infografías, ilustraciones, animaciones y elementos interactivos, que faciliten la comprensión y apropiación de los contenidos. 4. Contribuir en la adaptación de piezas gráficas y recursos visuales a criterios de accesibilidad digital e inclusión, de acuerdo con normativas institucionales y el Decreto 1421 de 2017 que reglamenta la educación inclusiva para estudiantes con discapacidad en Colombia. 5. Apoyar en el diseño gráfico y audiovisual para el desarrollo de MOOCs (Massive Open Online Courses) en la oferta educativa del IDEAD, garantizando una experiencia de aprendizaje accesible, interactiva y alineada con los objetivos educativos. 6. Colaborar en el diseño de instrumentos de seguimiento a las actividades del IDEAD, tales como formularios, plantillas de informes y reportes gráficos de resultados. 7. Apoyar en la actualización del diseño gráfico del campus virtual y en la organización del repositorio institucional de imágenes, mediante la creación, clasificación y renovación de elementos visuales (banners, íconos, fondos, ilustraciones, entre otros), con el fin de mejorar la navegación, la identidad visual y ofrecer recursos gráficos accesibles para el diseño de contenidos educativos y el apoyo a la docencia en las diferentes modalidades.</t>
  </si>
  <si>
    <t>G953</t>
  </si>
  <si>
    <t>0926 DE 2025</t>
  </si>
  <si>
    <t xml:space="preserve">1. Apoyar los procesos de la educación a distancia y continua de la Unillanos, mediante la elaboración de lineamientos pedagógicos que orienten a los programas, asegurando coherencia, identidad institucional y calidad en la experiencia de aprendizaje. 2. Coadyuvar en brindar soporte técnico a estudiantes y docentes en la solución de inquietudes y solicitudes en temas relacionados con el uso del campus virtual Unillanos (Moodle) y herramientas de apoyo para la formación. 3. Contribuir en la capacitación a estudiantes y docentes en el uso del campus virtual, enfocado en los procedimientos y actividades relacionadas con la integración del modelo de educación digital de la Unillanos. 4. Coadyuvar a la generación y coordinación de contenido digital para la oferta del IDEAD en el campus virtual Unillanos. 5. Colaborar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t>
  </si>
  <si>
    <t>G955</t>
  </si>
  <si>
    <t>0927 DE 2025</t>
  </si>
  <si>
    <t>1. Apoyar en la elaboración y radicación de documentos de condiciones institucionales para otros lugares de desarrollo en la modalidad distancia, virtual e hibrida, junto con el área de la secretaria técnica de acreditación. 2. Coadyuvar en la elaboración, publicación y socialización de lineamientos pedagógicos del IDEAD, así como en la actualización que se requiera de los mismos. 3. Contribuir con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4. Colaborar en el apoyo logístico en la organización, coordinación y ejecución de las Masterclass ofertadas por el IDEAD.</t>
  </si>
  <si>
    <t>G956</t>
  </si>
  <si>
    <t>0928 DE 2025</t>
  </si>
  <si>
    <t>G957</t>
  </si>
  <si>
    <t>0929 DE 2025</t>
  </si>
  <si>
    <t>1. Contribuir al desarrollo de contenidos académicos y administrativos establecidos por UNILLANOS y utilizada por el IDEAD. 2. Colaborar en la coordinación y apoyar en la dirección de las transmisiones de eventos académicos institucionales apoyados por el Instituto de Educación Abierta y a Distancia. 3. Coadyuvar en el diseño de contenido multimedia interactivo, como presentaciones, videos y actividades educativas, para los cursos ofertados por el IDEAD. 4. Brindar apoyo en el soporte técnico a docentes y estudiantes para el uso efectivo del campus virtual Unillanos (Moodle) y otras herramientas tecnológicas implementadas en el IDEAD. 5. Apoyar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Contribuir en el desarrollo y coordinación de capacitaciones dirigidas a la comunidad Unillanista, impulsados por el IDEAD.</t>
  </si>
  <si>
    <t>G958</t>
  </si>
  <si>
    <t>0931 DE 2025</t>
  </si>
  <si>
    <t>G964</t>
  </si>
  <si>
    <t>0932 DE 2025</t>
  </si>
  <si>
    <t>G965</t>
  </si>
  <si>
    <t>0933 DE 2025</t>
  </si>
  <si>
    <t>PRESTACIÓN DE SERVICIOS PROFESIONALES NECESARIO PARA EL DESARROLLO DEL PROYECTO FICHA BPUNI VIAC 07 0810 2024 “TEJIENDO VÍNCULOS: PROYECCIÓN E INTERACCIÓN SOCIAL DE LA UNIVERSIDAD DE LOS LLANOS EN LA REGIÓN ORINOQUIA - ACTUALIZACIÓN I”</t>
  </si>
  <si>
    <t>G966</t>
  </si>
  <si>
    <t>0934 DE 2025</t>
  </si>
  <si>
    <t>G967</t>
  </si>
  <si>
    <t>0935 DE 2025</t>
  </si>
  <si>
    <t>G968</t>
  </si>
  <si>
    <t>0936 DE 2025</t>
  </si>
  <si>
    <t>G969</t>
  </si>
  <si>
    <t>0937 DE 2025</t>
  </si>
  <si>
    <t>G970</t>
  </si>
  <si>
    <t>0938 DE 2025</t>
  </si>
  <si>
    <t>G971</t>
  </si>
  <si>
    <t>0939 DE 2025</t>
  </si>
  <si>
    <t>G972</t>
  </si>
  <si>
    <t>0940 DE 2025</t>
  </si>
  <si>
    <t>G973</t>
  </si>
  <si>
    <t>0941 DE 2025</t>
  </si>
  <si>
    <t>G974</t>
  </si>
  <si>
    <t>0942 DE 2025</t>
  </si>
  <si>
    <t>G975</t>
  </si>
  <si>
    <t>0943 DE 2025</t>
  </si>
  <si>
    <t>G976</t>
  </si>
  <si>
    <t>0944 DE 2025</t>
  </si>
  <si>
    <t>1. Colaborar en la generación de propuestas a la supervisión para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</si>
  <si>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G979</t>
  </si>
  <si>
    <t>0945 DE 2025</t>
  </si>
  <si>
    <t>G981</t>
  </si>
  <si>
    <t>0946 DE 2025</t>
  </si>
  <si>
    <t>G982</t>
  </si>
  <si>
    <t>0948 DE 2025</t>
  </si>
  <si>
    <t>G984</t>
  </si>
  <si>
    <t>0949 DE 2025</t>
  </si>
  <si>
    <t>G985</t>
  </si>
  <si>
    <t>0950 DE 2025</t>
  </si>
  <si>
    <t>G986</t>
  </si>
  <si>
    <t>0951 DE 2025</t>
  </si>
  <si>
    <t>G987</t>
  </si>
  <si>
    <t>0952 DE 2025</t>
  </si>
  <si>
    <t>1. Colaborar en la generación de propuestas a la supervisión la ejecución de acciones encaminadas a fortalecer, ampliar y mejorar los sistemas de información desarrollados por el Área de Sistemas. 2. Contribuir con el análisis, desarrollo, pruebas e implementación del módulo de Internacionalización y la actualización del módulo de Pruebas Saber Pro del Sistema de Información Académico de la Universidad de los Llanos (SIAU), atendiendo los procedimientos establecidos en el proceso de Gestión de TIC. 3. Colaborar con la elaboración de la documentación técnica del módulo de Internacionalización y del módulo de Pruebas Saber Pro del SIAU. 4. Brindar soporte técnico a los usuarios finales, resolviendo las inquietudes/solicitudes relacionadas con la operación y funcionamiento de los módulos del SIAU que le hayan sido asignados. 5. Apoyar la revisión de la documentación de usuario y las capacitaciones que se requieran sobre el funcionamiento de los módulos del SIAU que le haya sido asignado. 6. Asistir a las reuniones a las que sea convocado en el marco del desarrollo de sus actividades y atender las directrices que sean emanadas de estas.</t>
  </si>
  <si>
    <t>G988</t>
  </si>
  <si>
    <t>0953 DE 2025</t>
  </si>
  <si>
    <t>1.Colaborar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del módulo de Bienestar Institucional del Sistema de Información Académico de la Universidad de los Llanos (SIAU), atendiendo los procedimientos establecidos en el proceso de Gestión de TIC. 3. Contribuir con el mantenimiento, actualización y pruebas del módulo existente de Bienestar Institucional del SIAU, atendiendo los procedimientos establecidos en el proceso de Gestión de TIC. 4. Colaborar con la elaboración de la documentación técnica del módulo de Bienestar Institucional del SIAU.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t>
  </si>
  <si>
    <t>G989</t>
  </si>
  <si>
    <t>0954 DE 2025</t>
  </si>
  <si>
    <t>1. Colaborar en la generación de propuestas a la supervisión la ejecución de acciones encaminadas a fortalecer, ampliar y mejorar los sistemas de información desarrollados por el Área de Sistemas. 2. Contribuir con el análisis, desarrollo, pruebas, implementación y documentación de nuevos reportes para el Sistema de Información Académico de la Universidad de los Llanos (SIAU), atendiendo los procedimientos establecidos en el proceso de Gestión de TIC. 3. Coadyuvar con el mantenimiento, actualización y pruebas de los reportes existentes en el SIAU, atendiendo los procedimientos establecidos en el proceso de Gestión de TIC. 4. Colaborar con la elaboración de la documentación técnica de los reportes nuevos y de los que sean actualizados en el SIAU. 5. Brindar soporte técnico a los usuarios finales, resolviendo las inquietudes/solicitudes relacionadas con la operación y funcionamiento de los módulos del SIAU que le haya sido asignado. 6. Apoyar la revisión de la documentación de usuario, la entrega de los reportes desarrollados y las capacitaciones que al respecto se requieran. 7. Asistir a las reuniones a las que sea convocado en el marco del desarrollo de sus actividades y atender las directrices que sean emanadas de estas.</t>
  </si>
  <si>
    <t>G990</t>
  </si>
  <si>
    <t>0955 DE 2025</t>
  </si>
  <si>
    <t>1. Colaborar en la generación de propuestas a la supervisión la ejecución de acciones encaminadas a fortalecer, ampliar y mejorar los sistemas de información desarrollados por la Oficina de Sistemas. 2. Contribuir con el análisis, desarrollo, pruebas e implementación del sistema de información del Sistema de Investigaciones, atendiendo los procedimientos establecidos en el proceso de Gestión de TIC. 3. Colaborar con la elaboración de la documentación técnica del sistema de información del Sistema de Investigaciones. 4. Brindar soporte técnico a los usuarios finales, resolviendo las inquietudes/solicitudes relacionadas con la operación y funcionamiento del sistema de información del Sistema de Investigaciones. 5. Apoyar la revisión de la documentación de usuario y las capacitaciones que se requieran sobre el funcionamiento del sistema de información del Sistema de Investigaciones. 6. Asistir a las reuniones a las que sea convocado en el marco del desarrollo de sus actividades y atender las directrices que sean emanadas de estas.</t>
  </si>
  <si>
    <t>G991</t>
  </si>
  <si>
    <t>0956 DE 2025</t>
  </si>
  <si>
    <t>G992</t>
  </si>
  <si>
    <t>0957 DE 2025</t>
  </si>
  <si>
    <t>1. Colaborar en la generación de propuestas a la supervisión la ejecución de acciones encaminadas a fortalecer, ampliar y mejorar los sistemas de información desarrollados por el Área de Sistemas. 2. Contribuir con el análisis, desarrollo, pruebas e implementación del módulo de Proyección Social, el módulo de Granja y el módulo de Convenios del Sistema de Información Académico de la Universidad de los Llanos (SIAU), atendiendo los procedimientos establecidos en el proceso de Gestión de TIC. 3. Colaborar con la elaboración de la documentación técnica relacionada con las funcionalidades nuevas y existentes del SIAU que le haya sido asignado. 4. Brindar soporte técnico a los usuarios finales, resolviendo las inquietudes/solicitudes relacionadas con la operación y funcionamiento de los módulos del SIAU que le haya sido asignado. 5. Apoyar la revisión de la documentación de usuario y las capacitaciones que se requieran sobre el funcionamiento de los módulos del SIAU que le haya sido asignado. 6. Asistir a las reuniones a las que sea convocado en el marco del desarrollo de sus actividades y atender las directrices que sean emanadas de estas.</t>
  </si>
  <si>
    <t>G993</t>
  </si>
  <si>
    <t>0958 DE 2025</t>
  </si>
  <si>
    <t>1. Colaborar en la generación de propuestas a la supervisión la ejecución de acciones encaminadas a fortalecer, ampliar y mejorar los sistemas de información desarrollados por el Área de Sistemas.2. Contribuir con el análisis, desarrollo, pruebas e implementación de la tercera fase del Sistema de Alertas Tempranas en el Sistema de Información Académico de la Universidad de los Llanos (SIAU), atendiendo los procedimientos establecidos en el proceso de Gestión de TIC. 3. Contribuir con el mantenimiento, actualización y pruebas de la primera y segunda fase del Sistema de Alertas Tempranas del SIAU, atendiendo los procedimientos establecidos en el proceso de Gestión de TIC. 4. Colaborar con la elaboración de la documentación técnica de los módulos que le hayan sido asignados. 5. Brindar soporte técnico a los usuarios finales, resolviendo las inquietudes/solicitudes relacionadas con la operación y funcionamiento de los módulos del SIAU que le haya sido asignado.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t>
  </si>
  <si>
    <t>G994</t>
  </si>
  <si>
    <t>0959 DE 2025</t>
  </si>
  <si>
    <t>JAIME MAURICIO HERNANDEZ JIMENEZ</t>
  </si>
  <si>
    <t>PRESTACIÓN DE SERVICIOS DE APOYO A LA GESTIÓN COMO AUXILIAR DE INVESTIGACIÓN  NECESARIOS PARA EL DESARROLLO DEL PROYECTO DE INVESTIGACIÓN “EFECTO DE DOS PROTOCOLOS DE ESTIRAMIENTOS EN EL PICO MÁXIMO DE LA POTENCIA DE MIEMBROS INFERIORES EN JÓVENES DE 18 A 25 AÑOS” CON C05-F03- 002-2024, DE LA FACULTAD DE CIENCIAS DE LA SALUD, CONFORME A LA FICHA BPUNI VIAC 08 1510 2024, “FORTALECIMIENTO DEL SISTEMA DE INVESTIGACIONES DE LA UNIVERSIDAD DE LOS LLANOS PARA ATENDER LOS RETOS Y DESAFÍOS DEL TERRITORIO”.</t>
  </si>
  <si>
    <t xml:space="preserve">1). Coadyuvar en la verificación de criterios de inclusión e ingreso de los sujetos al estudio 30 30 20. 2). Apoyar la recolección y verificación de los formatos de consentimiento informado 30 30 20. 3). Colaborar en la distribución de sujetos según la secuencia de asignación de la intervención, dada por los investigadores 30 30 20. 4). Apoyar la evaluación inicial de los sujetos (caracterización) 30 30 20. 5). Contribuir con la ejecución de las diferentes intervenciones de acuerdo con el orden de la secuencia 30 30 20. 6). Prestar apoyo para la ejecución de las evaluaciones de los resultados de las diferentes intervenciones de acuerdo con el orden de la secuencia 30 30 20. 7). Contribuir en la recolección de la información en el formato pertinente 30 30 20.  8). Coadyuvar en la tabulación de resultados 30 30 20. </t>
  </si>
  <si>
    <t>G504</t>
  </si>
  <si>
    <t>0960 DE 2025</t>
  </si>
  <si>
    <t>G508</t>
  </si>
  <si>
    <t>0961 DE 2025</t>
  </si>
  <si>
    <t>IRENE DEL PILAR HATAY JIMENEZ</t>
  </si>
  <si>
    <t>PRESTACIÓN DE SERVICIOS DE APOYO A LA GESTIÓN, NECESARIOS PARA EL DESARROLLO DEL PROYECTO DE EXTENSIÓN CON ENFOQUE COMUNITARIO TITULADO “CONSERVACIÓN DE LA AVIFAUNA: ESTRATEGIAS PARA MITIGAR COLISIONES DE  AVES EN LA UNIVERSIDAD DE LOS LLANOS” – CON CÓDIGO N.° 401002520 DE LA FACULTAD DE CIENCIAS BÁSICAS E INGENIERÍA, AVALADO POR EL CONSEJO INSTITUCIONAL DE PROYECCIÓN SOCIAL CONFORME A LA FICHA BPUNI VIAC 07 0810 2024“ TEJIENDO VÍNCULOS: PROYECCIÓN E INTERACCIÓN SOCIAL DE LA UNIVERSIDAD DE LOS LLANOS EN LA REGIÓN ORINOQUIA- ACTUALIZACIÓN I”.</t>
  </si>
  <si>
    <t xml:space="preserve">LUIS ALBERTO NÚÑEZ AVELLANEDA </t>
  </si>
  <si>
    <t xml:space="preserve">Docente tiempo completo de la Universidad de los Llanos </t>
  </si>
  <si>
    <t>1. Apoyar en la selección de estructuras (ventanas) de prueba para las medidas de mitigación (adhesivos antichoque) de colisiones de aves en ambas sedes (Barcelona y San Antonio). 2. Brindar apoyo en el desarrollo de las capacitaciones para la vinculación de la comunidad universitaria frente a la problemática de colisiones aviares. 3. Prestar apoyo en la organización y revisión del conjunto de datos de registro presencia-ausencia de aves en las estructuras de prueba. 4. Coadyuvar en la elaboración de documentos de divulgación respecto al tema de colisiones, propuesta de mitigación y resultados de los adhesivos en los puntos de prueba.</t>
  </si>
  <si>
    <t>330201</t>
  </si>
  <si>
    <t>G522</t>
  </si>
  <si>
    <t>0962 DE 2025</t>
  </si>
  <si>
    <t>YIRA DANIELA ANGEL CORTES</t>
  </si>
  <si>
    <t>PRESTACIÓN DE SERVICIOS DE APOYO A LA GESTIÓN COMO AUXILIAR DE INVESTIGACIÓN NECESARIOS PARA EL DESARROLLO DEL PROYECTO DE INVESTIGACIÓN “CLASIFICACIÓN Y CUANTIFICACIÓN DE FORMACIÓN TUBULAR Y DE MITOSIS EN CARCINOMAS MAMARIOS CANINOS A PARTIR DE LÁMINAS DIGITALES E INTELIGENCIA ARTIFICIAL USANDO REDES NEURONALES CONVOLUCIONALES (O APRENDIZAJE PROFUNDO) CÓDIGO C01-01-2025-003, DE LA FACULTAD DE CIENCIAS AGROPECUARIAS Y RECURSOS NATURALES, CONFORME A LA FICHA BPUNI VIAC 08 1510 2024, “FORTALECIMIENTO DEL SISTEMA DE INVESTIGACIONES DE LA UNIVERSIDAD DE LOS LLANOS PARA ATENDER LOS RETOS Y DESAFÍOS DEL TERRITORIO”.</t>
  </si>
  <si>
    <t>LUIS GABRIEL RIVERA CALDERÓN</t>
  </si>
  <si>
    <t xml:space="preserve">1. Brindar apoyo en la recolección de información, digitación y análisis teórico. 2. Contribuir en la organización y ejecución experimental. 3. Coadyuvar en la elaboración de Informes de avance y finales. 4. Prestar apoyo en la escritura de artículos científicos y resúmenes de eventos.
</t>
  </si>
  <si>
    <t>G525</t>
  </si>
  <si>
    <t>0964 DE 2025</t>
  </si>
  <si>
    <t>JESICA ANDREA DIAZ BEJARANO</t>
  </si>
  <si>
    <t>PRESTACIÓN DE SERVICIOS DE APOYO A LA GESTIÓN PARA EL DESARROLLO DEL PROYECTO DE INVESTIGACIÓN: “TRANSMISIÓN DE HEMOPARÁSITOS POR IXODIDAE EN ÁREAS PERIURBANAS Y RURALES DE PRODUCCIÓN ANIMAL DEL MUNICIPIO DE VILLAVICENCIO: ENFOQUE “UNA SALUD”, CON CÓDIGO C10-F01-008-2024, DE LA FACULTAD DE CIENCIAS AGROPECUARIAS Y RECURSOS NATURALES CONFORME A LA FICHA BPUNI VIAC 08 1510 2024 DENOMINADO “FORTALECIMIENTO DEL SISTEMA DE INVESTIGACIONES DE LA UNIVERSIDAD DE LOS LLANOS PARA ATENDER LOS RETOS Y DESAFÍOS DEL TERRITORIO”.</t>
  </si>
  <si>
    <t>1. Apoyar en la toma de muestras de sangre venosa de personal asociado a las fincas seleccionadas. 2. Brindar apoyo para el diligenciamiento de formatos y encuestas epidemiológicas. 3. Colaborar en el procesamiento de las muestras (centrifugación y obtención de suero sanguíneo).</t>
  </si>
  <si>
    <t>G533</t>
  </si>
  <si>
    <t>0965 DE 2025</t>
  </si>
  <si>
    <t>ANA MARIA GARCIA ACOSTA</t>
  </si>
  <si>
    <t>Cinco (05) meses y seis (06) días calendario</t>
  </si>
  <si>
    <t>1. Apoyar el desarrollo de BackEnd. 2. Apoyar la Implementar de los módulos asignados de la plataforma siguiendo las especificaciones técnicas. 3. Apoyar el desarrollo tanto el frontend como el backend de la aplicación. 4. Apoyar la realización pruebas unitarias y de integración del código producido. 5. Colaborar en la resolución de problemas técnicos y optimización del rendimiento. 6. Apoyar el proceso de documentar el código y contribuir a la elaboración de manuales técnicos. 7. Apoyar el cumplimiento del objetivo específico 2 del contrato No 655 de 2022 suscrito con MINCIENCIAS.</t>
  </si>
  <si>
    <t>G534</t>
  </si>
  <si>
    <t>0966 DE 2025</t>
  </si>
  <si>
    <t>0967 DE 2025</t>
  </si>
  <si>
    <t>0968 DE 2025</t>
  </si>
  <si>
    <t>0969 DE 2025</t>
  </si>
  <si>
    <t>1. Coadyuvar en la realización de la reclasificación de activos por depuración. 2. Contribuir en la clasificación de activos de acuerdo a su naturaleza, nombre y estado en el módulo de almacén e inventarios. 3. Apoyar en la realización de los ajustes de inventarios según verificación física de inventarios a cargo de cada responsable, cumpliendo procedimiento PD-GBS-10 Procedimiento Inventario de Bienes y sus actas respectivas. 4. Contribuir en la verificación de saldos reales por grupo en cada una de las bodegas, según inventarios físicos. 5. Apoyar en la revisión de los parámetros generales y revisión de saldos del sistema para establecer los datos reales de la menor y mayor cuantía por grupos. 6. Contribuir en la revisión de política de inventarios, propiedad planta y equipo, amortizaciones y diferidos, incluido el indicio de deterioro, analizados bajo norma internacional. Ajustar si es el caso el deterioro de activos". 7. Apoyar en la conciliación de saldos de inventarios por tipo de grupo de inventarios. 8. Colaborar en la actualización integradamente los artículos del inventario de la Universidad con los cálculos contables como depreciación, amortización y valorización. 9. Contribuir en la elaboración y presentación de un informe de avance de las obligaciones contractuales, en medio digital, que consolide las actividades desarrolladas, los resultados obtenidos y los soportes correspondientes, con periodicidad mensual o cuando lo solicite la supervisión del contrato. 10. Brindar apoyo en la gestión, verificación de la creación de solicitudes de servicio (tickets) para las correcciones y mejoras funcionales del sistema, en respuesta a los cambios y movimientos de bienes dejando soporte de las mismas.</t>
  </si>
  <si>
    <t>G545</t>
  </si>
  <si>
    <t>0970 DE 2025</t>
  </si>
  <si>
    <t>G556</t>
  </si>
  <si>
    <t>0971 DE 2025</t>
  </si>
  <si>
    <t>G557</t>
  </si>
  <si>
    <t>0973 DE 2025</t>
  </si>
  <si>
    <t>G562</t>
  </si>
  <si>
    <t>0974 DE 2025</t>
  </si>
  <si>
    <t>G566</t>
  </si>
  <si>
    <t>0975 DE 2025</t>
  </si>
  <si>
    <t>G567</t>
  </si>
  <si>
    <t>0976 DE 2025</t>
  </si>
  <si>
    <t>G568</t>
  </si>
  <si>
    <t>0977 DE 2025</t>
  </si>
  <si>
    <t>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9. Brindar apoyo en la proyección de respuestas a los requerimientos internos o provenientes de entidades externas sobre temas de su competencia. 10. Brindar apoyo a la jefatura de Bienestar en los eventos institucionales que se realicen y sean liderados o apoyados por la Dirección de Bienestar Institucional. 11. Contribuir en masificar la divulgación y visualización de los servicios y actividades desarrollados por la División de Bienestar Institucional.</t>
  </si>
  <si>
    <t>G572</t>
  </si>
  <si>
    <t>0978 DE 2025</t>
  </si>
  <si>
    <t>G573</t>
  </si>
  <si>
    <t>0979 DE 2025</t>
  </si>
  <si>
    <t>G574</t>
  </si>
  <si>
    <t>0980 DE 2025</t>
  </si>
  <si>
    <t>G575</t>
  </si>
  <si>
    <t>0981 DE 2025</t>
  </si>
  <si>
    <t>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de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 11. Apoyar en la elaboración de la Política de la Salud Mental.</t>
  </si>
  <si>
    <t>G577</t>
  </si>
  <si>
    <t>0983 DE 2025</t>
  </si>
  <si>
    <t>G617</t>
  </si>
  <si>
    <t>0984 DE 2025</t>
  </si>
  <si>
    <t>G621</t>
  </si>
  <si>
    <t>0985 DE 2025</t>
  </si>
  <si>
    <t>G622</t>
  </si>
  <si>
    <t>0986 DE 2025</t>
  </si>
  <si>
    <t>G623</t>
  </si>
  <si>
    <t>0988 DE 2025</t>
  </si>
  <si>
    <t xml:space="preserve">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
</t>
  </si>
  <si>
    <t>G626</t>
  </si>
  <si>
    <t>0989 DE 2025</t>
  </si>
  <si>
    <t>G628</t>
  </si>
  <si>
    <t>0990 DE 2025</t>
  </si>
  <si>
    <t>G629</t>
  </si>
  <si>
    <t>0991 DE 2025</t>
  </si>
  <si>
    <t>G630</t>
  </si>
  <si>
    <t>0992 DE 2025</t>
  </si>
  <si>
    <t>G631</t>
  </si>
  <si>
    <t>0993 DE 2025</t>
  </si>
  <si>
    <t>G632</t>
  </si>
  <si>
    <t>0994 DE 2025</t>
  </si>
  <si>
    <t>G633</t>
  </si>
  <si>
    <t>0995 DE 2025</t>
  </si>
  <si>
    <t>G634</t>
  </si>
  <si>
    <t>0996 DE 2025</t>
  </si>
  <si>
    <t>G635</t>
  </si>
  <si>
    <t>0997 DE 2025</t>
  </si>
  <si>
    <t>G636</t>
  </si>
  <si>
    <t>0998 DE 2025</t>
  </si>
  <si>
    <t>G637</t>
  </si>
  <si>
    <t>0999 DE 2025</t>
  </si>
  <si>
    <t>G638</t>
  </si>
  <si>
    <t>1000 DE 2025</t>
  </si>
  <si>
    <t>G639</t>
  </si>
  <si>
    <t>1001 DE 2025</t>
  </si>
  <si>
    <t>G640</t>
  </si>
  <si>
    <t>1002 DE 2025</t>
  </si>
  <si>
    <t>G641</t>
  </si>
  <si>
    <t>1003 DE 2025</t>
  </si>
  <si>
    <t>DAVID ESTEBAN VILLALBA HERNANDEZ</t>
  </si>
  <si>
    <t>G642</t>
  </si>
  <si>
    <t>1004 DE 2025</t>
  </si>
  <si>
    <t>G645</t>
  </si>
  <si>
    <t>1005 DE 2025</t>
  </si>
  <si>
    <t>G646</t>
  </si>
  <si>
    <t>1007 DE 2025</t>
  </si>
  <si>
    <t>G655</t>
  </si>
  <si>
    <t>1008 DE 2025</t>
  </si>
  <si>
    <t>G658</t>
  </si>
  <si>
    <t>1009 DE 2025</t>
  </si>
  <si>
    <t>G657</t>
  </si>
  <si>
    <t>1010 DE 2025</t>
  </si>
  <si>
    <t>LUISA FERNANDA HINESTROZA NIÑO</t>
  </si>
  <si>
    <t>G659</t>
  </si>
  <si>
    <t>1011 DE 2025</t>
  </si>
  <si>
    <t>G651</t>
  </si>
  <si>
    <t>1012 DE 2025</t>
  </si>
  <si>
    <t>G660</t>
  </si>
  <si>
    <t>1013 DE 2025</t>
  </si>
  <si>
    <t>G661</t>
  </si>
  <si>
    <t>1014 DE 2025</t>
  </si>
  <si>
    <t>G662</t>
  </si>
  <si>
    <t>1015 DE 2025</t>
  </si>
  <si>
    <t>G663</t>
  </si>
  <si>
    <t>1016 DE 2025</t>
  </si>
  <si>
    <t>G664</t>
  </si>
  <si>
    <t>1017 DE 2025</t>
  </si>
  <si>
    <t>G665</t>
  </si>
  <si>
    <t>1018 DE 2025</t>
  </si>
  <si>
    <t>2801011040006</t>
  </si>
  <si>
    <t>G667</t>
  </si>
  <si>
    <t>1019 DE 2025</t>
  </si>
  <si>
    <t>G668</t>
  </si>
  <si>
    <t>1020 DE 2025</t>
  </si>
  <si>
    <t>G669</t>
  </si>
  <si>
    <t>1021 DE 2025</t>
  </si>
  <si>
    <t>G670</t>
  </si>
  <si>
    <t>1022 DE 2025</t>
  </si>
  <si>
    <t>G672</t>
  </si>
  <si>
    <t>1023 DE 2025</t>
  </si>
  <si>
    <t>G673</t>
  </si>
  <si>
    <t>1024 DE 2025</t>
  </si>
  <si>
    <t>G674</t>
  </si>
  <si>
    <t>1025 DE 2025</t>
  </si>
  <si>
    <t>G675</t>
  </si>
  <si>
    <t>1026 DE 2025</t>
  </si>
  <si>
    <t>G676</t>
  </si>
  <si>
    <t>1027 DE 2025</t>
  </si>
  <si>
    <t>G677</t>
  </si>
  <si>
    <t>1028 DE 2025</t>
  </si>
  <si>
    <t>G678</t>
  </si>
  <si>
    <t>1029 DE 2025</t>
  </si>
  <si>
    <t>G679</t>
  </si>
  <si>
    <t>1030 DE 2025</t>
  </si>
  <si>
    <t>G680</t>
  </si>
  <si>
    <t>1031 DE 2025</t>
  </si>
  <si>
    <t>G682</t>
  </si>
  <si>
    <t>1032 DE 2025</t>
  </si>
  <si>
    <t>G688</t>
  </si>
  <si>
    <t>1033 DE 2025</t>
  </si>
  <si>
    <t>G689</t>
  </si>
  <si>
    <t>1034 DE 2025</t>
  </si>
  <si>
    <t>G690</t>
  </si>
  <si>
    <t>1035 DE 2025</t>
  </si>
  <si>
    <t>G691</t>
  </si>
  <si>
    <t>1036 DE 2025</t>
  </si>
  <si>
    <t>G692</t>
  </si>
  <si>
    <t>1037 DE 2025</t>
  </si>
  <si>
    <t>G694</t>
  </si>
  <si>
    <t>1038 DE 2025</t>
  </si>
  <si>
    <t>G695</t>
  </si>
  <si>
    <t>1039 DE 2025</t>
  </si>
  <si>
    <t>G699</t>
  </si>
  <si>
    <t>1040 DE 2025</t>
  </si>
  <si>
    <t>G704</t>
  </si>
  <si>
    <t>1041 DE 2025</t>
  </si>
  <si>
    <t>G705</t>
  </si>
  <si>
    <t>1042 DE 2025</t>
  </si>
  <si>
    <t>G706</t>
  </si>
  <si>
    <t>1043 DE 2025</t>
  </si>
  <si>
    <t>G707</t>
  </si>
  <si>
    <t>1044 DE 2025</t>
  </si>
  <si>
    <t>G708</t>
  </si>
  <si>
    <t>1045 DE 2025</t>
  </si>
  <si>
    <t>G709</t>
  </si>
  <si>
    <t>Acta de terminación a partir del 01/09/2025</t>
  </si>
  <si>
    <t>1046 DE 2025</t>
  </si>
  <si>
    <t>G710</t>
  </si>
  <si>
    <t>1047 DE 2025</t>
  </si>
  <si>
    <t>MONICA TATIANA RIOBUENO BERNAL</t>
  </si>
  <si>
    <t>G711</t>
  </si>
  <si>
    <t>1048 DE 2025</t>
  </si>
  <si>
    <t>G712</t>
  </si>
  <si>
    <t>1049 DE 2025</t>
  </si>
  <si>
    <t>G713</t>
  </si>
  <si>
    <t>1050 DE 2025</t>
  </si>
  <si>
    <t>G716</t>
  </si>
  <si>
    <t>1051 DE 2025</t>
  </si>
  <si>
    <t>G717</t>
  </si>
  <si>
    <t>1052 DE 2025</t>
  </si>
  <si>
    <t>G718</t>
  </si>
  <si>
    <t>1053 DE 2025</t>
  </si>
  <si>
    <t>G719</t>
  </si>
  <si>
    <t>1054 DE 2025</t>
  </si>
  <si>
    <t>G720</t>
  </si>
  <si>
    <t>1055 DE 2025</t>
  </si>
  <si>
    <t>G721</t>
  </si>
  <si>
    <t>1056 DE 2025</t>
  </si>
  <si>
    <t>G722</t>
  </si>
  <si>
    <t>1057 DE 2025</t>
  </si>
  <si>
    <t>G723</t>
  </si>
  <si>
    <t>1058 DE 2025</t>
  </si>
  <si>
    <t>1.  Apoyar el seguimiento a los procesos administrativos del Instituto de Ciencias Ambientales de la Orinoquia Colombiana – ICAOC, asegurando el cumplimiento del plan estratégico, en el marco de su funcionamiento como centro de investigación reconocido por MinCiencias. 2.  Cooperar con los procesos de aplicación a convocatorias internas o externas en Ciencia Tecnología e Innovación para el Instituto de Ciencias Ambientales de la Orinoquia Colombiana – ICAOC. 3.  Apoyar las actividades académicas y de investigación que se adelanten por el Instituto de Ciencias Ambientales de la Orinoquia Colombiana – ICAOC.</t>
  </si>
  <si>
    <t>G728</t>
  </si>
  <si>
    <t>1059 DE 2025</t>
  </si>
  <si>
    <t>1. Apoyar en la planificación, organización y articulación de las actividades necesarias para el desarrollo de la V Jornada de Ciencias Ambientales del Instituto de Ciencias Ambientales de la Orinoquia (ICAOC). 2. Colaborar en el desarrollo logístico de la V Jornada de Ciencias Ambientales del Instituto de Ciencias Ambientales de la Orinoquia (ICAOC). 3.  Apoyar en la sistematización de la información recopilada, elaboración de memorias e informes resultado de la V Jornada de Ciencias Ambientales del Instituto de Ciencias Ambientales de la Orinoquia (ICAOC). 4. Apoyar las actividades académicas y de investigación del Instituto de Ciencias Ambientales de la Orinoquia Colombiana (ICAOC), en el marco de sus funciones y objetivos institucionales.</t>
  </si>
  <si>
    <t>G729</t>
  </si>
  <si>
    <t>1060 DE 2025</t>
  </si>
  <si>
    <t>G771</t>
  </si>
  <si>
    <t>1061 DE 2025</t>
  </si>
  <si>
    <t>Cinco (05) meses y ocho (08) días calendario</t>
  </si>
  <si>
    <t>G817</t>
  </si>
  <si>
    <t>1062 DE 2025</t>
  </si>
  <si>
    <t>1. Contribuir en los procesos académico-administrativos de los programas ofertados en el campus Boquemonte, de acuerdo con los procedimientos establecidos por la Universidad de los Llanos. 2. Apoyar en la verificación de la asistencia de los docentes en las clases correspondientes a los programas académicos del campus Boquemonte, como parte del control institucional. 3. Colaborar en la recepción, custodia y entrega de los formatos FODOC23 del programa de Administración de Empresas, ofertado en el campus Boquemonte. 4. Coadyuvar en la atención a la comunidad universitaria, incluyendo estudiantes y docentes del campus Boquemonte. 5. Colaborar en la custodia y gestión del inventario físico y documental del campus Boquemonte, garantizando su adecuada organización y control.</t>
  </si>
  <si>
    <t>G840</t>
  </si>
  <si>
    <t>1063 DE 2025</t>
  </si>
  <si>
    <t>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t>
  </si>
  <si>
    <t>G863</t>
  </si>
  <si>
    <t>1064 DE 2025</t>
  </si>
  <si>
    <t>G864</t>
  </si>
  <si>
    <t>1065 DE 2025</t>
  </si>
  <si>
    <t>G865</t>
  </si>
  <si>
    <t>1066 DE 2025</t>
  </si>
  <si>
    <t>G866</t>
  </si>
  <si>
    <t>1067 DE 2025</t>
  </si>
  <si>
    <t>G867</t>
  </si>
  <si>
    <t>1068 DE 2025</t>
  </si>
  <si>
    <t>G868</t>
  </si>
  <si>
    <t>1069 DE 2025</t>
  </si>
  <si>
    <t>G872</t>
  </si>
  <si>
    <t>1070 DE 2025</t>
  </si>
  <si>
    <t>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t>
  </si>
  <si>
    <t>G875</t>
  </si>
  <si>
    <t>1071 DE 2025</t>
  </si>
  <si>
    <t>1. Apoyar en el diseño, implementación, divulgación y seguimiento de las convocatorias internas de movilidad académica saliente para estudiantes, orientadas a la presentación de ponencias, participación en cursos cortos, eventos académicos, misiones académicas y estancias de investigación. 2. Apoyar en el diseño, implementación, divulgación y seguimiento de la convocatoria interna de movilidad académica entrante para docentes nacionales o internacionales, cuya participación se articula con una agenda de cooperación alineada con las funciones misionales de la institución,y las convocatorias externas. 3. Coadyuvar en la consolidación y sistematización de la información relacionada con la movilidad saliente de docentes que participan en ponencias, cursos cortos, eventos, misiones académicas y estancias de investigación. 4. Contribuir al seguimiento de metas y la ejecución financiera del proyecto de inversión de la Oficina de Internacionalización. 5. Coadyuvar en el reporte de movilidad académica entrante ante Migración Colombia, mediante el registro oportuno y correcto de los extranjeros en el Sistema de Información para el Reporte de Extranjeros (SIRE).</t>
  </si>
  <si>
    <t>G959</t>
  </si>
  <si>
    <t>1072 DE 2025</t>
  </si>
  <si>
    <t>1. Apoyar en la planificación, organización y ejecución de eventos y jornadas de socialización lideradas por la Oficina de Internacionalización en los diferentes campus de la Universidad. 2. Colaborar en el diseño, implementación y seguimiento del programa de monitorias orientado al acompañamiento de estudiantes en su proceso de adaptación académica y cultural. 3. Apoyar la gestión de iniciativas de internacionalización en el aula, incluyendo estrategias como profesor invitado, COIL y clases espejo, así como fomentar la participación de docentes y estudiantes en estas actividades. 4. Contribuir en la actualización y mantenimiento del micrositio web de la Oficina de Internacionalización, asegurando la disponibilidad y pertinencia de la información publicada. 5. Apoyar las reuniones de articulación con la Oficina de Sistemas para el desarrollo e implementación del Módulo de Internacionalización en el Sistema de Información Académica Universitaria (SIAU). 6. Coadyuvar en el seguimiento y reporte del plan de mejoramiento derivado de las auditorías realizadas por la Oficina de Control Interno, velando por el cumplimiento de los compromisos establecidos. 7. Apoyar las actividades relacionadas con el inventario físico y documental del área de Internacionalización, incluyendo la organización y gestión del archivo. 8. Contribuir en la consolidación de información de egresados que se encuentran en el exterior.</t>
  </si>
  <si>
    <t>G960</t>
  </si>
  <si>
    <t>1073 DE 2025</t>
  </si>
  <si>
    <t>1. Cooperar con el diseño, implementación y seguimiento de la estrategia de internacionalización con enfoque global e intercultural y su incorporación en los programas académicos que se encuentren en procesos de autoevaluación de acuerdo a los lineamientos establecidos. 2. Contribuir al seguimiento de las actividades desarrolladas en las redes académicas e investigativas a las que pertenece la Universidad, con el fin de fortalecer su participación y visibilidad en escenarios de cooperación internacional. 3. Brindar apoyo en el seguimiento de las asociaciones internacionales de las que hace parte la Universidad, incluyendo el proceso de inscripción y la coordinación de actividades conjuntas. 4. Contribuir en la consolidación de informes e indicadores relacionados con el plan de mejoramiento institucional y de programas en términos de acreditación. 5. Apoyar en el diseño, seguimiento y elaboración de informes sobre los indicadores de resultado, logro e impacto de las actividades de internacionalización desarrolladas en los programas académicos de pregrado y posgrado, en el marco de los procesos de Registro Calificado y Acreditación de Alta Calidad.</t>
  </si>
  <si>
    <t>G961</t>
  </si>
  <si>
    <t>1074 DE 2025</t>
  </si>
  <si>
    <t>G963</t>
  </si>
  <si>
    <t>1075 DE 2025</t>
  </si>
  <si>
    <t>1076 DE 2025</t>
  </si>
  <si>
    <t>1077 DE 2025</t>
  </si>
  <si>
    <t>1078 DE 2025</t>
  </si>
  <si>
    <t>1079 DE 2025</t>
  </si>
  <si>
    <t>1080 DE 2025</t>
  </si>
  <si>
    <t>1081 DE 2025</t>
  </si>
  <si>
    <t>1082 DE 2025</t>
  </si>
  <si>
    <t>1083 DE 2025</t>
  </si>
  <si>
    <t>1084 DE 2025</t>
  </si>
  <si>
    <t>1085 DE 2025</t>
  </si>
  <si>
    <t>G915</t>
  </si>
  <si>
    <t>1086 DE 2025</t>
  </si>
  <si>
    <t>G725</t>
  </si>
  <si>
    <t>1087 DE 2025</t>
  </si>
  <si>
    <t>1. Colaborar con el proceso mensual de cierre de bancos y sus ajustes de tesorería.  2. Brindar apoyo en la identificación y revisión de Ingresos y sus terceros para proceso de depuración a través de la plataforma SIAU y su posterior facturación electrónica. 3. Apoyar en la identificación de los ingresos que se encuentran facturados en SICOF, teniendo como referencia la cuenta 13 (cuentas por pagar) para el respectivo cruce y su contabilización.  4. Contribuir en la depuración de facturas que están pendientes por cruzar en SICOF, para su contabilización y respectivo cargue en INTERFACE y Manualmente.  5. Brindar apoyo en revisar, identificar, depurar y consolidar el informe de matrículas pregrados para su correspondiente facturación.  6. Apoyar en la búsqueda de los soportes bancarios para la elaboración de las conciliaciones bancarias.  7. Apoyar en la elaboración del informe de “Matriz de Gastos” para su presentación ante la Contraloría General de la Nación -APPUI.  8. Apoyar en la revisión de actos administrativos y saldos a favor de estudiantes en proceso de devolución.  9. Colaborar en la elaboración de comprobantes de egreso de los giros empresariales conforme a las resoluciones de devolución. 10.  Apoyar a la Tesorería en la elaboración de informes y demás requerimientos emanados por los diferentes entes de control y dependencias de la Universidad.</t>
  </si>
  <si>
    <t>G816</t>
  </si>
  <si>
    <t>Acta de terminación a partir del 05/11/2025</t>
  </si>
  <si>
    <t>1088 DE 2025</t>
  </si>
  <si>
    <t xml:space="preserve">JUANA VALENTINA HERNANDEZ ORTIZ </t>
  </si>
  <si>
    <t>Tres (03) meses y veinticinco (25) días calendario</t>
  </si>
  <si>
    <t>G681</t>
  </si>
  <si>
    <t>1089 DE 2025</t>
  </si>
  <si>
    <t>1090 DE 2025</t>
  </si>
  <si>
    <t>1091 DE 2025</t>
  </si>
  <si>
    <t>1092 DE 2025</t>
  </si>
  <si>
    <t>1093 DE 2025</t>
  </si>
  <si>
    <t>Tres (03) meses y diecinueve (19) días calendario</t>
  </si>
  <si>
    <t>G561</t>
  </si>
  <si>
    <t>1094 DE 2025</t>
  </si>
  <si>
    <t>1095 DE 2025</t>
  </si>
  <si>
    <t>G565</t>
  </si>
  <si>
    <t>1096 DE 2025</t>
  </si>
  <si>
    <t>G570</t>
  </si>
  <si>
    <t>1097 DE 2025</t>
  </si>
  <si>
    <t>MYRIAN MORENO FONSECA</t>
  </si>
  <si>
    <t>PRESTACION DE SERVICIOS PROFESIONALES PARA EL FORTALECIMIENTO DE LOS PROCESOS DE CALIDAD EN EL CENTRO DE IDIOMAS DE LA UNIVERSIDAD, ADSCRITO A LA FACULTAD DE CIENCIAS HUMANAS Y DE LA EDUCACIÓN.</t>
  </si>
  <si>
    <t>1. Coadyuvar en la formulación del plan de auditoría interna al Sistema de Gestión del Centro de Idiomas, de acuerdo a los requisitos de las Normas Técnicas Colombianas 5555:2011, NTC 5580: 2011 y 9001:2015; y en concordancia con el Procedimiento de auditoria interna a los Sistemas de Gestión (PD-GCL-01) en su versión vigente. 2. Contribuir a la coordinación y liderando la reunión de apertura de auditoría interna al Sistema de Gestión del Centro de Idiomas de la Universidad, de acuerdo al Procedimiento de auditoria interna a los Sistemas de Gestión (PD-GCL-01) en su versión vigente. 3. Colaborar para llevar a cabo la auditoría al Sistema de Gestión del Centro de Idiomas de la Universidad, de acuerdo a los requisitos de las Normas Técnicas Colombianas 5555:2011, NTC 5580: 2011 y 9001:2015; y en concordancia con el Procedimiento de auditoria interna a los Sistemas de Gestión (PD-GCL-01) en su versión vigente. 4. Contribuir en la elaboración del informe de la auditoría interna al Sistema de Gestión del Centro de Idiomas de acuerdo a los resultados de la misma, indicando fortalezas, oportunidades de mejora y No Conformidades en caso de presentarse, de acuerdo al Procedimiento de auditoria interna a los Sistemas de Gestión (PD-GCL-01) en su versión vigente. 5. Coadyuvar en la coordinación y liderando la reunión de cierre de la auditoría interna al Sistema de Gestión del Centro de Idiomas de la Universidad, garantizando la comunicación de los resultados a la Dirección del Centro de Idiomas y a la Decanatura de la Facultad de Ciencias Humanas y de la Educación, de acuerdo al Procedimiento de auditoria interna a los Sistemas de Gestión (PD-GCL-01) en su versión vigente. 6. Apoyar a los procesos en la determinación de acciones correctivas en respuesta a las no conformidades detectadas durante la auditoría interna al Sistema de Gestión del Centro de Idiomas. 7. Contribuir en la sensibilización del personal de Centro de Idiomas, en relación con los requisitos de las Normas Técnicas Colombianas 5555:2011, NTC 5580: 2011 y 9001:2015.</t>
  </si>
  <si>
    <t>G938</t>
  </si>
  <si>
    <t>1098 DE 2025</t>
  </si>
  <si>
    <t>1. Apoyar con el seguimiento al uso, conservación y control de los bienes muebles e inmuebles del campus Restrepo, registrando y reportando novedades, daños, pérdidas o usos inadecuados ante las instancias correspondientes. 2. Coadyuvar en la planificación y logística de espacios, actividades académico-administrativas y eventos institucionales desarrollados en el Museo de Historia Natural, asegurando condiciones operativas adecuadas. 3. Colaborar en el desarrollo de acciones de promoción y divulgación de las actividades, exposiciones y servicios del Museo de Historia Natural, mediante estrategias de comunicación orientadas a su posicionamiento institucional. 4. Apoyar en la generación y gestión de contenidos para redes sociales del Museo de Historia Natural, garantizando su actualización oportuna y la coherencia con los lineamientos de imagen institucional.</t>
  </si>
  <si>
    <t>G9</t>
  </si>
  <si>
    <t>1099 DE 2025</t>
  </si>
  <si>
    <t>1. Brindar apoyo a la jefatura de Bienestar Institucional en la implementación y evaluación de la política de inclusión en la Universidad de los Llanos. 2. Coadyuvar en el uso y aplicación de la herramienta (MEN- IES - INES): módulo “Índice de Inclusión para Educación Superior” a estudiantes, administrativos y docentes de índices de inclusión.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Prestar apoyo para el desarrollo del análisis estadístico de la información obtenida de encuestas a estudiantes, administrativos y docentes de índices de inclusión (MEN-IES - INES). 7. Apoyar en la recopilación y formulación de informes solicitados por los organismos de control e informes de interés interinstitucional.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t>
  </si>
  <si>
    <t>G873</t>
  </si>
  <si>
    <t>1100 DE 2025</t>
  </si>
  <si>
    <t>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 11. Contribuir en masificar la divulgación y visualización de los servicios y actividades desarrollados por la División de Bienestar Institucional.</t>
  </si>
  <si>
    <t>G876</t>
  </si>
  <si>
    <t>1101 DE 2025</t>
  </si>
  <si>
    <t>G877</t>
  </si>
  <si>
    <t>1102 DE 2025</t>
  </si>
  <si>
    <t>G878</t>
  </si>
  <si>
    <t>1103 DE 2025</t>
  </si>
  <si>
    <t>G879</t>
  </si>
  <si>
    <t>1104 DE 2025</t>
  </si>
  <si>
    <t>G880</t>
  </si>
  <si>
    <t>1105 DE 2025</t>
  </si>
  <si>
    <t>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actividad masiva como evento recreativo. 13. Contribuir en masificar la divulgación y visualización de los servicios y actividades desarrollados por la División de Bienestar Institucional.</t>
  </si>
  <si>
    <t>G881</t>
  </si>
  <si>
    <t>1106 DE 2025</t>
  </si>
  <si>
    <t>G882</t>
  </si>
  <si>
    <t>1107 DE 2025</t>
  </si>
  <si>
    <t xml:space="preserve">PRESTACIÓN DE SERVICIOS DE APOYO A LA GESTIÓN NECESARIO PARA EL DESARROLLO DE LOS DIFERENTES PROCESOS EN LA DISCIPLINA TAEKWONDO DEL PROYECTO FICHA BPUNI BU 01 2510 2024 “IMPLEMENTACIÓN DEL MODELO DE BIENESTAR A TRAVÉS DE ESTRATEGIAS QUE BENEFICIEN A LA COMUNIDAD DE LA UNIVERSIDAD DE LOS LLANOS”  </t>
  </si>
  <si>
    <t>G883</t>
  </si>
  <si>
    <t>1108 DE 2025</t>
  </si>
  <si>
    <t>G884</t>
  </si>
  <si>
    <t>1109 DE 2025</t>
  </si>
  <si>
    <t>G885</t>
  </si>
  <si>
    <t>1110 DE 2025</t>
  </si>
  <si>
    <t>G886</t>
  </si>
  <si>
    <t>1111 DE 2025</t>
  </si>
  <si>
    <t>G888</t>
  </si>
  <si>
    <t>1112 DE 2025</t>
  </si>
  <si>
    <t>G889</t>
  </si>
  <si>
    <t>1113 DE 2025</t>
  </si>
  <si>
    <t>1. Apoyar a la división de bienestar institucional en la planeación, desarrollo e implementación de sesiones de practica entrenamientos deportivos, recreacionales, formativos y competitivos o de acondicionamiento físico. 2. Contribuir al desarrollo de programas, servicios y actividades de Bienestar dirigidas a la comunidad académica de los programas de posgrado de la universidad de los Llanos. 3. Apoyar la elaboración del plan de entrenamiento de la disciplina, desarrollar planes de juego, dirigir deportistas durante los eventos deportivos. 4.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5. Brindar apoyo en identificar y reclutar deportistas promisorios para fortalecer los procesos deportivos formativos y competitivos. 6. Contribuir en la planeación y ejecución de estrategias tendientes a incentivar la participación del personal administrativo y docente en las actividades programadas. 7. Apoyar a la división de bienestar en la articulación de proyectos y/o actividades dirigidas al bienestar físico al fomento de la actividad física y el deporte. 8. Contribuir con el buen uso de los escenarios y los implementos deportivos puestos a su disposición para llevar a cabo los entrenamientos los cuales deben ser utilizados exclusivamente para los integrantes de la comunidad Unillanista. 9. Velar por el aseguramiento de los registros de participación de la comunidad universitaria en los procesos deportivos formativos y competitivos adelantados por la división de bienestar institucional. 10. Contribuir con la actualización de datos o sistema de información que este habilitado para los usuarios del área de recreación y deportes, informes cualitativos y cuantitativos con sus respectivas evidencias fotográficas deberán reportarlas de acuerdo las necesidades del área. 11. Apoyar a la división de bienestar en la oferta y desarrollo de programas y actividades del fomento del deporte y la actividad física a través de medios digítales dirigido a estudiantes, docentes, funcionarios y egresados.  12. Brindar apoyo a la jefatura de Bienestar en los eventos institucionales que se realicen y sean liderados y apoyados por la dirección de bienestar institucional. 13. Apoyar en la promoción de la práctica deportiva o de actividad física, realizando una actividad masiva como evento recreativo. 14. Apoyar con el fortalecimiento del club deportivo de la Universidad de los llanos, por medio de las escuelas de formación atendiendo las necesidades del mismo. 15. Contribuir en masificar la divulgación y visualización de los servicios y actividades desarrollados por la División de Bienestar Institucional.</t>
  </si>
  <si>
    <t>G890</t>
  </si>
  <si>
    <t>1114 DE 2025</t>
  </si>
  <si>
    <t>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t>
  </si>
  <si>
    <t>G892</t>
  </si>
  <si>
    <t>1115 DE 2025</t>
  </si>
  <si>
    <t>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t>
  </si>
  <si>
    <t>G893</t>
  </si>
  <si>
    <t>1116 DE 2025</t>
  </si>
  <si>
    <t>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t>
  </si>
  <si>
    <t>G894</t>
  </si>
  <si>
    <t>1117 DE 2025</t>
  </si>
  <si>
    <t>G895</t>
  </si>
  <si>
    <t>1118 DE 2025</t>
  </si>
  <si>
    <t>1119 DE 2025</t>
  </si>
  <si>
    <t>G897</t>
  </si>
  <si>
    <t>1120 DE 2025</t>
  </si>
  <si>
    <t>G899</t>
  </si>
  <si>
    <t>1121 DE 2025</t>
  </si>
  <si>
    <t>G900</t>
  </si>
  <si>
    <t>1122 DE 2025</t>
  </si>
  <si>
    <t>G901</t>
  </si>
  <si>
    <t>1124 DE 2025</t>
  </si>
  <si>
    <t>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t>
  </si>
  <si>
    <t>G904</t>
  </si>
  <si>
    <t>1125 DE 2025</t>
  </si>
  <si>
    <t>G905</t>
  </si>
  <si>
    <t>1126 DE 2025</t>
  </si>
  <si>
    <t>G906</t>
  </si>
  <si>
    <t>1127 DE 2025</t>
  </si>
  <si>
    <t>G907</t>
  </si>
  <si>
    <t>1128 DE 2025</t>
  </si>
  <si>
    <t>G908</t>
  </si>
  <si>
    <t>1129 DE 2025</t>
  </si>
  <si>
    <t>G909</t>
  </si>
  <si>
    <t>1130 DE 2025</t>
  </si>
  <si>
    <t>G910</t>
  </si>
  <si>
    <t>1131 DE 2025</t>
  </si>
  <si>
    <t>G911</t>
  </si>
  <si>
    <t>1132 DE 2025</t>
  </si>
  <si>
    <t>1133 DE 2025</t>
  </si>
  <si>
    <t>PRESTACIÓN DE SERVICIOS DE APOYO A LA GESTIÓN NECESARIOS PARA EL DESARROLLO DEL PROYECTO FICHA BPUNI VIAC 09 1710 2024 “IMPLEMENTACIÓN DEL MODELO DE EDUCACIÓN DIGITAL DE LA UNIVERSIDAD DE LOS LLANOS (MEDIU), PARA POTENCIAR LOS PROCESOS DE ENSEÑANZA Y APRENDIZAJE EN LAS DIFERENTES MODALIDADES” ACTUALIZADO EN RESOLUCIÓN RECTORAL 1450 DE 2025.</t>
  </si>
  <si>
    <t>1. Prestar apoyo en la realización y estructuración del diseño de las experiencias de aprendizaje de los cursos virtuales en el campus virtual, asegurando la coherencia visual y pedagógica de los contenidos en sus diferentes modalidades. 2. Contribuir en el diseño e implementación de estrategias de posicionamiento SEO y marketing de contenidos que contribuyan al aumento del tráfico y visibilidad orgánica del sitio web del Campus Virtual Unillanos. 3. Colaborar en el diseño y diagramación de los materiales educativos que apoyan los procesos liderados por IDEAD, como instructivos, presentaciones y otros recursos digitales, alineados con la identidad gráfica institucional. 4. Coadyuvar en el diseño de recursos gráficos y visuales para entornos virtuales de aprendizaje, incluyendo H5P, infografías, ilustraciones, animaciones y elementos interactivos, que faciliten la comprensión y apropiación de los contenidos.  5. Apoyar en el diseño gráfico y audiovisual para el desarrollo de NOOCs (Nano Open Online Courses) y/o SPOC (Small Private Online Courses) en la oferta educativa institucional, garantizando una experiencia de aprendizaje accesible, interactiva y alineada con los objetivos educativos. 6. Coadyuvar en la creación, optimización y gestión de contenidos digitales interactivos de alta calidad, orientados a mejorar la experiencia del usuario, el tiempo de permanencia y la tasa de conversión en el sitio web institucional. 7. Apoyar en la actualización del diseño gráfico del campus virtual y en la organización del repositorio institucional de imágenes, mediante la creación, clasificación y renovación de elementos visuales (banners, íconos, fondos, ilustraciones, entre otros), con el fin de mejorar la navegación, la identidad visual y ofrecer recursos gráficos accesibles para el diseño de contenidos educativos y el apoyo a la docencia en las diferentes modalidades.</t>
  </si>
  <si>
    <t>G950</t>
  </si>
  <si>
    <t>1134 DE 2025</t>
  </si>
  <si>
    <t>Cuatro (04) meses y dieciséis (16) días calendario</t>
  </si>
  <si>
    <t>G980</t>
  </si>
  <si>
    <t>1135 DE 2025</t>
  </si>
  <si>
    <t>1136 DE 2025</t>
  </si>
  <si>
    <t>1137 DE 2025</t>
  </si>
  <si>
    <t>1138 DE 2025</t>
  </si>
  <si>
    <t>1139 DE 2025</t>
  </si>
  <si>
    <t>Tres (03) meses y dieciséis (16) días calendario</t>
  </si>
  <si>
    <t>G559</t>
  </si>
  <si>
    <t>1140 DE 2025</t>
  </si>
  <si>
    <t>G564</t>
  </si>
  <si>
    <t>1141 DE 2025</t>
  </si>
  <si>
    <t>G563</t>
  </si>
  <si>
    <t>1142 DE 2025</t>
  </si>
  <si>
    <t>Tres (03) meses y diez (10) días calendario</t>
  </si>
  <si>
    <t>G569</t>
  </si>
  <si>
    <t>1143 DE 2025</t>
  </si>
  <si>
    <t>1144 DE 2025</t>
  </si>
  <si>
    <t>1. Brindar apoyo en la aplicación de instrumentos y protocolos de la investigación bajo la supervisión del Director del proyecto. 2. Apoyar la argumentación sobre las alternativas metodológicas y procedimentales que convienen dentro del proyecto de investigación. 3. Contribuir en la clasificación del material acústico recolectado. 4. Participar en los cursos, talleres y workshops. 5. Desarrollar el trabajo de grado de pregrado en el marco del proyecto. 6. Desarrollar una aplicación Web para el registro y anotación de señales de ecolocación. 7. Apoyar en la extracción de las características y realización de análisis de señales de ecolocación. 8. Participar con contenidos a través de las herramientas TIC ́s que se implementen en el proyecto. 9. Coadyuvar en la escritura de un artículo de reflexión académica y experiencia investigativa que dé cuenta de su aporte en el ámbito conceptual y empírico en el desarrollo del proyecto. 10, Apoyar en la elaboración de informes técnicos y elaboración de artículos científicos para eventos internacionales o revista científica indexada u homologada Publindex B o superior.</t>
  </si>
  <si>
    <t>G951</t>
  </si>
  <si>
    <t>1145 DE 2025</t>
  </si>
  <si>
    <t>LUZ MAYDA LAVADO BELTRAN</t>
  </si>
  <si>
    <t>G666</t>
  </si>
  <si>
    <t>1146 DE 2025</t>
  </si>
  <si>
    <t>G939</t>
  </si>
  <si>
    <t>1147 DE 2025</t>
  </si>
  <si>
    <t>PRESTACIÓN DE SERVICIOS DE APOYO A LA GESTIÓN NECESARIO PARA EL DESARROLLO DE LOS DIFERENTES PROCESOS EN LA DISCIPLINA DE VOLEIBOL DEL PROYECTO FICHA BPUNI BU 01 2510 2024 “IMPLEMENTACIÓN DEL MODELO DE BIENESTAR A TRAVÉS DE ESTRATEGIAS QUE BENEFICIEN A LA COMUNIDAD DE LA UNIVERSIDAD DE LOS LLANOS - ACTUALIZACIÓN I”</t>
  </si>
  <si>
    <t>G898</t>
  </si>
  <si>
    <t>1148 DE 2025</t>
  </si>
  <si>
    <t>MARLADY TORRES AGUIRRE</t>
  </si>
  <si>
    <t>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 - ACTUALIZACIÓN I”, CAMPUS BOQUEMONTE.</t>
  </si>
  <si>
    <t>G996</t>
  </si>
  <si>
    <t>1150 DE 2025</t>
  </si>
  <si>
    <t>G671</t>
  </si>
  <si>
    <t>1151 DE 2025</t>
  </si>
  <si>
    <t>1152 DE 2025</t>
  </si>
  <si>
    <t>1153 DE 2025</t>
  </si>
  <si>
    <t>1154 DE 2025</t>
  </si>
  <si>
    <t>1155 DE 2025</t>
  </si>
  <si>
    <t>1156 DE 2025</t>
  </si>
  <si>
    <t>1157 DE 2025</t>
  </si>
  <si>
    <t>1158 DE 2025</t>
  </si>
  <si>
    <t>1159 DE 2025</t>
  </si>
  <si>
    <t>1160 DE 2025</t>
  </si>
  <si>
    <t>1161 DE 2025</t>
  </si>
  <si>
    <t>PRESTACIÓN DE SERVICIOS PROFESIONALES NECESARIO PARA EL DESARROLLO DE LOS DIFERENTES PROCESOS ADMINISTRATIVOS DEL PROYECTO FICHA BPUNI BU 01 2510 2024 “IMPLEMENTACIÓN DEL MODELO DE BIENESTAR A TRAVÉS DE ESTRATEGIAS QUE BENEFICIEN A LA COMUNIDAD DE LA UNIVERSIDAD DE LOS LLANOS - ACTUALIZACIÓN I”</t>
  </si>
  <si>
    <t>Tres (03) meses y ocho (08) días calendario</t>
  </si>
  <si>
    <t>1. Colaborar en la compilación de información de las áreas de bienestar y mantener actualizadas las bases de datos creadas para obtener información de todos los beneficios ofrecidos en la División de Bienestar Universitario. 2. Contribuir en masificar la divulgación y visualización de los servicios de Bienestar. 3. Apoyar la formulación y seguimiento de los diferentes planes de acción y Planes de Mejoramiento de la División de Bienestar Universitario. 4. Brindar apoyo a la jefatura de Bienestar en los eventos institucionales que se realicen y sean liderados o apoyados por la Dirección de Bienestar Institucional. 5. Contribuir en la elaboración de informes institucionales requeridos a la División de Bienestar. 6. Brindar apoyo en el seguimiento de peticiones y/o requerimientos internos y/o externos.</t>
  </si>
  <si>
    <t>G862</t>
  </si>
  <si>
    <t>1162 DE 2025</t>
  </si>
  <si>
    <t>1. Brindar apoyo en la mejora continua de los procesos del sistema de gestión de la calidad, mediante el monitoreo de los indicadores de gestión, las salidas no conformes y los cambios y oportunidades documentados. 2. Apoyar en el proceso de levantamiento, documentación, análisis, validación y formalización de manuales, procedimientos, guías y formatos de los Procesos del Sistema Gestión de Calidad; de conformidad con los mecanismos e instrumentos institucionales y los requisitos aplicables. 3. Apoyar las actividades relacionadas con la racionalización de trámites, en el marco del Programa de Transparencia y Ética Pública PTEP y de conformidad con la plataforma SUIT. 4. Apoyar la ejecución del programa anual de auditorías internas, en el rol de segunda línea de defensa. 5. Apoyar el monitoreo de los planes de mejoramiento, producto de la implementación del Sistema de Gestión de la Calidad y otras auditorías internas o externas que impacten el proceso. 6. Apoyar la planeación y ejecución de las actividades de sensibilización sobre el Sistema de Gestión de Calidad de la Universidad.</t>
  </si>
  <si>
    <t>G777</t>
  </si>
  <si>
    <t>1163 DE 2025</t>
  </si>
  <si>
    <t>BRAYAN STIVEN ZAMORA CORDOBA</t>
  </si>
  <si>
    <t>PRESTACIÓN DE SERVICIOS PROFESIONALES NECESARIOS PARA EL FORTALECIMIENTO Y APOYO A LA COORDINACIÓN COMO ASESOR DEL PROYECTO DENOMINADO “IMPLEMENTACIÓN DEL PROGRAMA ONDAS EN EL DEPARTAMENTO DEL META “APROBADO MEDIANTE CONVENIO ESPECIAL DE COOPERACIÓN No. C- 80740-203-2021-018-2021 CELEBRADO ENTRE FIDUCIARIA COLOMBIANA DE COMERCIO EXTERIOR S.A. FIDUCOLDEX Y UNIVERSIDAD DE LOS LLANOS.</t>
  </si>
  <si>
    <t>Un (01) mes y nueve (09) días calendario</t>
  </si>
  <si>
    <t>1. Motivar la conformación de grupos de investigación y el desarrollo de proyectos de investigación. 2. Lograr la formulación de proyectos de investigación, a partir de la ruta metodológica propuesta por el programa Ondas. 3. Asesorar, acompañar, realizar seguimiento y formación de grupos in situ y de forma virtual, de los proyectos de investigación asignados. 4. Acompañar y participar en la planeación colectiva del trabajo y actividades a realizar en las instituciones educativas asignadas que requieran la interacción con la comunidad educativa. 5. Presentar el plan de trabajo de asesoría, cronograma de asesorías, visitas y talleres a los grupos de investigación de las instituciones educativas. 6. Formar a docentes acompañantes y a estudiantes, a partir de los talleres y ruta metodológica que presenta la propuesta del Programa Ondas. 7. Desarrollar habilidades investigativas, de gestión institucional y de construcción de ciudadanía en los grupos de investigación asesorados, de acuerdo con las dimensiones del acompañamiento del programa Ondas. 8. Identificar aliados estratégicos que apoyen los procesos de investigación. 9. Diligenciar y entregar los formatos de visitas (registro fotográfico, registro de asistencia e informe de visita) de las divulgaciones, los talleres y asesorías realizadas. 10. Entregar informes mensuales técnico pedagógicos e informe final de los proyectos de investigación asignados. 11. Fomentar la interacción y el intercambio entre los grupos y la conformación de redes que permitan el fortalecimiento de los proyectos de investigación en la plataforma virtual Héroes Ondas. 12. Elaborar el documento de sistematización de la experiencia Ondas en la línea temática desde el proceso realizados. 13. Colaborar en la presentación de informes del Programa siguiendo los lineamientos nacionales de Minciencias o cuando sean requeridos por instancias institucionales. 14. Apoyar las actividades de divulgación del Programa en los diferentes medio físicos y virtuales.  15. Apoyar la organización logística de los eventos o encuentros investigativos del programa en el Departamento. 16. Apoyar a los maestros investigadores y semilleros de investigación en el diligenciamiento de las bitácoras y registro de información en la plataforma Héroes. 17. Apoyar a los maestros investigadores y semilleros de investigación en la elaboración y presentación de informes para el programa Ondas Unillanos o Minciencias.</t>
  </si>
  <si>
    <t>280104505</t>
  </si>
  <si>
    <t>G997</t>
  </si>
  <si>
    <t>1165 DE 2025</t>
  </si>
  <si>
    <t>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 ACTUALIZADO EN RESOLUCIÓN RECTORAL 1450 DE 2025.</t>
  </si>
  <si>
    <t xml:space="preserve">1. Brindar apoyo en la planeación y estructuración del diseño instruccional de los ambientes virtuales de aprendizaje de los cursos ofertados por el IDEAD, asegurando su coherencia con las necesidades educativas, los objetivos de aprendizaje y el enfoque disciplinar de cada asignatura. 2. Colaborar en la estructuración del contenido académico para la oferta de un diplomado 100% virtual del IDEAD, abarcando desde el componente pedagógico, la estructura instruccional, hasta su implementación, garantizando una experiencia de aprendizaje accesible, interactiva y alineada con los objetivos educativos. 3. Brindar apoyo en la creación, revisión y actualización de los lineamientos pedagógicos y guías de apoyo a los procesos de aprendizaje para las para las modalidades virtual, híbrida y a distancia, de acuerdo a lo establecido en el Modelo de educación digital. 4. Coadyuvar en la formulación, revisión y actualización de la normativa del Instituto de Educación Abierta y a Distancia. 5. Apoyar la estructuración de la estrategia de ampliación de cobertura de servicios institucionales. 6. Colaborar en el diseño de instrumentos de seguimiento a las actividades del IDEAD. </t>
  </si>
  <si>
    <t>G954</t>
  </si>
  <si>
    <t>1166 DE 2025</t>
  </si>
  <si>
    <t xml:space="preserve">PRESTACIÓN DE SERVICIOS PROFESIONALES NECESARIO PARA LA ELABORACIÓN DEL DOCUMENTO DE CONDICIONES DE CALIDAD PARA EL NUEVO PROGRAMA ACADÉMICO DE MAESTRÍA EN INGENIERÍA - GESTIÓN ENERGÉTICA INDUSTRIAL DE LA FACULTAD DE CIENCIAS BÁSICAS E INGENIERÍA DE LA UNIVERSIDAD DE LOS LLANOS. </t>
  </si>
  <si>
    <t xml:space="preserve">JAVIER EDUARDO MARTINEZ BAQUERO </t>
  </si>
  <si>
    <t>Director de la Especialización en Instrumentación y Control Industrial</t>
  </si>
  <si>
    <t xml:space="preserve">1. Contribuir a la elaboración del documento de condiciones de calidad y ficha de registro calificado conducentes al registro calificado del programa DE MAESTRÍA EN INGENIERÍA - GESTIÓN ENERGÉTICA INDUSTRIAL DE LA UNIVERSIDAD DE LOS LLANOS.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MAESTRÍA EN INGENIERÍA - GESTIÓN ENERGÉTICA INDUSTRIAL DE LA UNIVERSIDAD DE LOS LLANOS.  3. Coadyuvar en recopilar, revisar, sistematizar y analizar la información de carácter académico, jurídico y normativo como base para la construcción del documento maestro o documento de condiciones de calidad y ficha de registro calificado del programa de MAESTRÍA EN INGENIERÍA - GESTIÓN ENERGÉTICA INDUSTRIAL DE LA UNIVERSIDAD DE LOS LLANOS.  4. Contribuir en el ajuste y actualización del documento maestro o de condiciones de calidad y ficha de registro calificado del programa de MAESTRÍA EN INGENIERÍA - GESTIÓN ENERGÉTICA INDUSTRIAL DE LA UNIVERSIDAD DE LOS LLANOS, de acuerdo a las directrices y normativas vigentes del Ministerio de Educación Nacional y los lineamientos y la normativa interna de la Universidad de los Llanos.  5. Contribuir a la elaboración de los documentos soporte (o anexos) que se adjuntará al documento maestro o de condiciones de calidad y ficha de registro calificado con sus respectivas evidencias físicas y digitales. 6. Coadyuvar en la presentación y sustentación del documento maestro o documento de condiciones de calidad y de la ficha de registro calificado del programa de MAESTRÍA EN INGENIERÍA - GESTIÓN ENERGÉTICA INDUSTRIAL DE LA UNIVERSIDAD DE LOS LLANOS, al equipo de autoevaluación ante las diferentes unidades académicas, de conformidad con las necesidades del Consejo de Facultad respectivo, de la Universidad de los Llanos. </t>
  </si>
  <si>
    <t>G1003</t>
  </si>
  <si>
    <t>1167 DE 2025</t>
  </si>
  <si>
    <t>Dos (02) meses y veintiocho (28) días calendario</t>
  </si>
  <si>
    <t>G1004</t>
  </si>
  <si>
    <t>1168 DE 2025</t>
  </si>
  <si>
    <t>INGRY YISETH  ROMERO ROBLES</t>
  </si>
  <si>
    <t>PRESTACIÓN DE SERVICIOS PROFESIONALES NECESARIOS PARA EL DESARROLLO DEL PROYECTO FICHA BPUNI VIC 05 0310 2024 “FORTALECIMIENTO DE LOS PROCESOS DE ASEGURAMIENTO DE LA CALIDAD ACADÉMICA DE LA UNIVERSIDAD DE LOS LLANOS- ACTUALIZACIÓN”.</t>
  </si>
  <si>
    <t>1. Coadyuvar en las actividades de articulación de la data de los procesos de autoevaluación de programas académicos e institucional. 2. Coadyuvar en las actividades de actualización del Sistema de Información de Autoevaluación y Acreditación Institucional –SIAAI. 3. Coadyuvar en las actividades de articulación de la data de los procesos de autoevaluación de los procesos vigentes de Acreditación internacional.</t>
  </si>
  <si>
    <t>G1005</t>
  </si>
  <si>
    <t>1169 DE 2025</t>
  </si>
  <si>
    <t>G1008</t>
  </si>
  <si>
    <t>1170 DE 2025</t>
  </si>
  <si>
    <t>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  - ACTUALIZACIÓN I”</t>
  </si>
  <si>
    <t>G891</t>
  </si>
  <si>
    <t>1171 DE 2025</t>
  </si>
  <si>
    <t>1172 DE 2025</t>
  </si>
  <si>
    <t>1173 DE 2025</t>
  </si>
  <si>
    <t>1174 DE 2025</t>
  </si>
  <si>
    <t>1175 DE 2025</t>
  </si>
  <si>
    <t>1176 DE 2025</t>
  </si>
  <si>
    <t>1177 DE 2025</t>
  </si>
  <si>
    <t>MARYERLY SALAZAR RODRIGUEZ</t>
  </si>
  <si>
    <t>PRESTACIÓN DE SERVICIOS PROFESIONALES NECESARIO PARA EL DESARROLLO DE LOS DIFERENTES PROCESOS DE ACREDITACIÓN DEL PROYECTO FICHA BPUNI BU 01 2510 2024 “IMPLEMENTACIÓN DEL MODELO DE BIENESTAR A TRAVÉS DE ESTRATEGIAS QUE BENEFICIEN A LA COMUNIDAD DE LA UNIVERSIDAD DE LOS LLANOS - ACTUALIZACIÓN I”</t>
  </si>
  <si>
    <t>G858</t>
  </si>
  <si>
    <t>1178 DE 2025</t>
  </si>
  <si>
    <t>PRESTACIÓN DE SERVICIOS DE APOYO A LA GESTIÓN COMO AUXILIAR DE INVESTIGACIÓN PARA EL DESARROLLO DEL PROYECTO DE INVESTIGACIÓN “MONITOREO Y ANÁLISIS DE LA ACTIVIDAD ECONÓMICA DEL DEPARTAMENTO DEL META” CON CÓDIGO: C01-05-2025-008, DE LA FACULTAD DE CIENCIAS ECONÓMICAS, CONFORME A LA FICHA BPUNI VIAC 08 1510 2024, DENOMINADO “FORTALECIMIENTO DEL SISTEMA DE INVESTIGACIONES DE LA UNIVERSIDAD DE LOS LLANOS PARA ATENDER LOS RETOS Y DESAFÍOS DEL TERRITORIO”-ACTUALIZACIÓN</t>
  </si>
  <si>
    <t>G1000</t>
  </si>
  <si>
    <t>1179 DE 2025</t>
  </si>
  <si>
    <t>G1007</t>
  </si>
  <si>
    <t>1181 DE 2025</t>
  </si>
  <si>
    <t>1182 DE 2025</t>
  </si>
  <si>
    <t>1183 DE 2025</t>
  </si>
  <si>
    <t>1184 DE 2025</t>
  </si>
  <si>
    <t>1185 DE 2025</t>
  </si>
  <si>
    <t>1186 DE 2025</t>
  </si>
  <si>
    <t>1187 DE 2025</t>
  </si>
  <si>
    <t>1188 DE 2025</t>
  </si>
  <si>
    <t>1189 DE 2025</t>
  </si>
  <si>
    <t>1190 DE 2025</t>
  </si>
  <si>
    <t>Dos (02) meses y trece (13) días calendario</t>
  </si>
  <si>
    <t>G644</t>
  </si>
  <si>
    <t>1191 DE 2025</t>
  </si>
  <si>
    <t>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 - ACTUALIZACIÓN I”</t>
  </si>
  <si>
    <t>G896</t>
  </si>
  <si>
    <t>1192 DE 2025</t>
  </si>
  <si>
    <t>SARA LUCIA CASTRO VILLEGAS</t>
  </si>
  <si>
    <t>Veintitrés (23) días calendario</t>
  </si>
  <si>
    <t>G998</t>
  </si>
  <si>
    <t>1193 DE 2025</t>
  </si>
  <si>
    <t>YINNY MARCELA CANO CALDERON</t>
  </si>
  <si>
    <t>PRESTACION DE SERVICIOS PROFESIONALES NECESARIOS PARA EL FORTALECIMIENTO Y APOYO A LA COORDINACIÓN DEL PROYECTO DENOMINADO “IMPLEMENTACIÓN DEL PROGRAMA ONDAS EN EL DEPARTAMENTO DEL META “APROBADO MEDIANTE CONVENIO ESPECIAL DE COOPERACIÓN No. C- 80740-203-2021-018-2021 CELEBRADO ENTRE FIDUCIARIA COLOMBIANA DE COMERCIO EXTERIOR S.A. FIDUCOLDEX ACTUANDO COMO VOCERA Y ADMINISTRADORA DEL FONDO NACIONAL DE FINANCIAMIENTO PARA LA CIENCIA, LA TECNOLOGÍA Y LA INNOVACIÓN, FONDO FRANCISCO JOSÉ DE CALDAS Y UNIVERSIDAD DE LOS LLANOS.</t>
  </si>
  <si>
    <t>1. Apoyar a gestión administrativa y financiera para la entrega del capital semilla a los grupos de investigación. 2. Contribuir en la elaboración de informes de gestión y ejecución técnica y financiera del proyecto de acuerdo con la programación y solicitudes de la supervisión del proyecto o Minciencias, con sus respectivos soportes. 3. Coadyuvar en el seguimiento al cumplimiento de metas en la conformación de grupos de investigación, niños y niñas beneficiados, maestros y cobertura previstas en el proyecto. 4. Colaborar a la coordinación en la verificación del cumplimiento de las actividades de los asesores de proyecto relacionados con la entrega de informes de ejecución de contrato, aportes a seguridad social, informes técnicos y financieros de ejecución del capital semilla y sistematización de información en la plataforma Héroes Ondas según los lineamientos del programa Ondas. 5. Apoyar el proceso de diseño e implementación de la estrategia de formación y fortalecimiento de capacidades a maestros co-investigadores Ondas y del plan de trabajo de los espacios de socialización y divulgación. 6. Contribuir a la coordinación en la citación y elaboración de actas del Comité Departamental del Programa Ondas y generar las comunicaciones que de éstas se deriven. 7. Apoyar la gestión y elaboración de informes sobre la realización y desarrollo de los espacios de socialización, divulgación, el acceso de los grupos de investigación Ondas a los ambientes de aprendizaje, los grupos de investigación, recursos electrónicos, las agendas académicas realizados en el marco del proyecto.</t>
  </si>
  <si>
    <t>G1009</t>
  </si>
  <si>
    <t>1194 DE 2025</t>
  </si>
  <si>
    <t>1195 DE 2025</t>
  </si>
  <si>
    <t>1196 DE 2025</t>
  </si>
  <si>
    <t>1197 DE 2025</t>
  </si>
  <si>
    <t>1198 DE 2025</t>
  </si>
  <si>
    <t>1199 DE 2025</t>
  </si>
  <si>
    <t>PRESTACIÓN DE SERVICIOS PROFESIONALES EN LA IMPLEMENTACIÓN DE ACCIONES QUE FORTALEZCAN LA ÉTICA DE LA INVESTIGACIÓN, BIOÉTICA E INTEGRIDAD CIENTÍFICA, ASÍ COMO LA CIENCIA ABIERTA DE LA INSTITUCIÓN CON CARGO A LA FICHA BPUNI VIAC 08 1510 2024 “FORTALECIMIENTO DEL SISTEMA DE INVESTIGACIONES DE LA UNIVERSIDAD DE LOS LLANOS PARA ATENDER LOS RETOS Y DESAFÍOS DEL TERRITORIO”-ACTUALIZACIÓN.</t>
  </si>
  <si>
    <t>1. Generar la línea base institucional en Ciencia Abierta, Datos Abiertos y Ciencia Ciudadana mediante: revisión sistemática de la producción científica; validación editorial de las revistas institucionales (apertura, licencias, metadatos, indexación); inventario de datasets y planes de gestión de datos; y sondeos/entrevistas a investigadores, editores, biblioteca y TI para caracterizar prácticas vigentes. 2. Analizar infraestructuras y procesos asociados (repositorio institucional/DSpace-CRIS, plataformas OJS, DOI/ORCID, OAI-PMH, preservación, flujos editoriales, soporte TI y capacidades del personal), evaluando calidad de metadatos, interoperabilidad y trazabilidad de la información para establecer el grado real de adopción de acceso y datos abiertos. 3. Revisar, analizar y generar un documento que consolide el marco normativo aplicable (internacional, nacional e institucional) y construir la matriz de cumplimiento y brechas, incluyendo un índice de madurez por ejes (apertura editorial, gestión de datos, infraestructura, cultura/competencias), y socializar/validar el diagnóstico con una mesa técnica institucional.</t>
  </si>
  <si>
    <t>G978</t>
  </si>
  <si>
    <t>1200 DE 2025</t>
  </si>
  <si>
    <t>1.  Apoyar en la proyección, revisión y gestión de la etapa precontractual de los diferentes procesos a cargo de la Vicerrectoría de Recursos Universitarios, asegurando el cumplimiento de la normatividad vigente. 2. Brindar apoyo en la realización de evaluaciones financieras relacionadas con los procesos contractuales, conforme a la normativa aplicable. 3. Colaborar en el registro y seguimiento de la documentación generada durante los procesos contractuales de la Vicerrectoría de Recursos Universitarios, utilizando herramientas como SECOP, SICOF, Drive y el micrositio de contratación de Unillanos, entre otros. 4. Apoyar en los requerimientos de auditorías internas y externas relacionadas con el proceso de gestión de bienes y servicios asignadas a la Vicerrectoría de Recursos Universitarios. 5. Colaborar en la elaboración y seguimiento de procedimientos y formatos del Sistema Integrado de Gestión de Calidad (SIG) para el proceso de gestión de bienes y servicios. 6. Coordinar la proyección, formulación, revisión, publicación y seguimiento del plan de adquisiciones de la Universidad de los Llanos. 7. Contribuir en la elaboración de informes solicitados por el área Financiera o Planeación, siguiendo los lineamientos establecidos para garantizar su correcta presentación.</t>
  </si>
  <si>
    <t>G1017</t>
  </si>
  <si>
    <t>1201 DE 2025</t>
  </si>
  <si>
    <t>1202 DE 2025</t>
  </si>
  <si>
    <t>1203 DE 2025</t>
  </si>
  <si>
    <t>1204 DE 2025</t>
  </si>
  <si>
    <t>1205 DE 2025</t>
  </si>
  <si>
    <t>1206 DE 2025</t>
  </si>
  <si>
    <t>1207 DE 2025</t>
  </si>
  <si>
    <t>1208 DE 2025</t>
  </si>
  <si>
    <t>1209 DE 2025</t>
  </si>
  <si>
    <t>CARLOS ARTURO GOMEZ JIMENEZ</t>
  </si>
  <si>
    <t>PRESTACIÓN DE SERVICIOS PROFESIONALES NECESARIOS PARA EL DESARROLLO DEL PROYECTO DE EXTENSIÓN CON ENFOQUE COMUNITARIO TITULADO “ENERGÍA Y SOCIEDAD DESDE EL METAVERSO, UNA EXPERIENCIA INMERSIVA PARA EL CAMPUS RESTREPO” CON CÓDIGO N° 401002511 DE LA FACULTAD DE CIENCIAS BÁSICAS E INGENIERÍA, AVALADO POR EL CONSEJO INSTITUCIONAL DE PROYECCIÓN SOCIAL CONFORME A LA FICHA BPUNI VIAC 07 0810 2024“ TEJIENDO VÍNCULOS: PROYECCIÓN E INTERACCIÓN SOCIAL DE LA UNIVERSIDAD DE LOS LLANOS EN LA REGION ORINOQUIA- ACTUALIZACIÓN I”.</t>
  </si>
  <si>
    <t xml:space="preserve">Un (01) mes calendario </t>
  </si>
  <si>
    <t xml:space="preserve">ELVIS MIGUEL PEREZ RODRIGUEZ   </t>
  </si>
  <si>
    <t>Decano de la Facultad de Ciencias Básicas e Ingeniería</t>
  </si>
  <si>
    <t>1. Apoyar la coordinación técnica y administrativa del proyecto en lo relacionado con el diseño e implementación de un SISTEMA DE SOFTWARE BASADO EN WEB PARA LA EXPOSICIÓN MEDIANTE REALIDAD VIRTUAL. 2. Apoyar el levantamiento de información y determinación de especificaciones del sistema software basado en web y realidad virtual. 3. Colaborar con la información de software documentada para el informe de ejecución del proyecto. 4. Apoyar la elaboración de los informes técnicos relacionados con el sistema software basado en web para la exposición mediante realidad virtual.</t>
  </si>
  <si>
    <t>G999</t>
  </si>
  <si>
    <t>1210 DE 2025</t>
  </si>
  <si>
    <t>YENNEHIRE OCHOA BERNAL</t>
  </si>
  <si>
    <t>PRESTACIÓN DE SERVICIOS PROFESIONALES PARA EL DESARROLLO DEL PROYECTO DE INVESTIGACIÓN “ESTUDIO DE COSTOS CATASTRÓFICOS QUE EXPERIMENTAN LAS PERSONAS AFECTADAS POR LA TUBERCULOSIS EN EL MUNICIPIO DE VILLAVICENCIO AÑO 2023”, CON CÓDIGO C05-F03-003-2024, DE LA FACULTAD DE CIENCIAS DE LA SALUD, CONFORME FICHA BPUNI VIAC 08 1510 2024 DENOMINADO “FORTALECIMIENTO DEL SISTEMA DE INVESTIGACIONES DE LA UNIVERSIDAD DE LOS LLANOS PARA ATENDER LOS RETOS Y DESAFÍOS DEL TERRITORIO”-ACTUALIZACIÓN.</t>
  </si>
  <si>
    <t>1. Apoyar con la depuración de datos análisis estadísticos de los resultados de investigación.</t>
  </si>
  <si>
    <t>320702</t>
  </si>
  <si>
    <t>G1002</t>
  </si>
  <si>
    <t>1211 DE 2025</t>
  </si>
  <si>
    <t xml:space="preserve">GABRIEL GONZALO DURAN RODRIGUEZ </t>
  </si>
  <si>
    <t>Dos (02) meses y diecinueve (19) días calendario</t>
  </si>
  <si>
    <t>1. Coadyuvar en las actividades de la data del proceso de autoevaluación de Relación Docencia – Servicio. 2. Coadyuvar en las actividades de actualización de instrumentos correspondientes al Momento del Modelo Institucional de Autoevaluación y Autorregulación. 3. Coadyuvar en las actividades de actualización de instrumentos de los procesos de Autoevaluación. PARÁGRAFO PRIMERO: Los traslados a sitios distintos del lugar de ejecución del contrato serán autorizados por el supervisor, el reconocimiento de gastos por desplazamiento se hará de acuerdo con los criterios establecidos por la entidad para tal efecto.</t>
  </si>
  <si>
    <t>G1006</t>
  </si>
  <si>
    <t>1212 DE 2025</t>
  </si>
  <si>
    <t>G1015</t>
  </si>
  <si>
    <t>1213 DE 2025</t>
  </si>
  <si>
    <t>ERIKA ALEXANDRA SANCHEZ ZARATE</t>
  </si>
  <si>
    <t>PRESTACIÓN DE SERVICIOS PROFESIONALES NECESARIO PARA EL DESARROLLO DEL PROYECTO FICHA BPUNI VIAC 07 0810 2024 “TEJIENDO   VÍNCULOS:   PROYECCIÓN   E INTERACCIÓN   SOCIAL DE LA UNIVERSIDAD   DE LOS LLANOS EN LA REGIÓN ORINOQUIA - ACTUALIZACIÓN II”</t>
  </si>
  <si>
    <t>1. Brindar asesoría técnica y especializada en la formulación, revisión y ajuste de documentos estratégicos, conceptuales, administrativos y técnicos requeridos por la Dirección General de Proyección Social. 2. Apoyar la redacción y estructuración de políticas institucionales, planes, lineamientos, informes, proyectos y estrategias de articulación interinstitucional, asegurando coherencia normativa, técnica y metodológica. 3. Brindar apoyo en generación de recomendaciones técnicas orientadas a fortalecer la pertinencia y calidad de los instrumentos documentales que soporten la gestión misional de la dependencia. 4. Apoyar en la consolidación de propuestas y documentos que promuevan la articulación de la Universidad de los Llanos con actores internos y externos, en el marco de la proyección social. PARÁGRAFO PRIMERO:  Los traslados a sitios distintos del lugar de ejecución del contrato serán autorizados por el supervisor, el reconocimiento de gastos por desplazamiento se hará de acuerdo con los criterios establecidos por la entidad para tal efecto.</t>
  </si>
  <si>
    <t>G1018</t>
  </si>
  <si>
    <t>1214 DE 2025</t>
  </si>
  <si>
    <t>PRESTACIÓN DE SERVICIOS PROFESIONALES NECESARIO PARA EL DESARROLLO DEL PROYECTO FICHA BPUNI VIAC 07 0810 2024 “TEJIENDO   VÍNCULOS:   PROYECCIÓN   E INTERACCIÓN   SOCIAL DE LA UNIVERSIDAD   DE LOS LLANOS EN LA REGIÓN ORINOQUIA - ACTUALIZACIÓN II.”</t>
  </si>
  <si>
    <t>1. Brindar asesoría técnica y especializada en la formulación, revisión y ajuste de documentos estratégicos, conceptuales, administrativos y técnicos requeridos por la Dirección General de Proyección Social. 2. Apoyar la redacción y estructuración de políticas institucionales, planes, lineamientos, informes, proyectos y estrategias de articulación interinstitucional, asegurando coherencia normativa, técnica y metodológica. 3. Emitir recomendaciones técnicas orientadas a fortalecer la pertinencia y calidad de los instrumentos documentales que soporten la gestión misional de la dependencia. 4. Brindar acompañamiento especializado en la consolidación de propuestas y documentos que promuevan la articulación de la Universidad de los Llanos con actores internos y externos, en el marco de la proyección social. 5. Apoyar el diseño, revisión, edición y validación de publicaciones institucionales, tales como el libro de extensión universitaria y otros documentos académicos, técnicos o de divulgación requeridos por la Dirección General de Proyección Social. PARÁGRAFO PRIMERO:  Los traslados a sitios distintos del lugar de ejecución del contrato serán autorizados por el supervisor, el reconocimiento de gastos por desplazamiento se hará de acuerdo con los criterios establecidos por la entidad para tal efecto.</t>
  </si>
  <si>
    <t>G1019</t>
  </si>
  <si>
    <t>1215 DE 2025</t>
  </si>
  <si>
    <t>1216 DE 2025</t>
  </si>
  <si>
    <t>1217 DE 2025</t>
  </si>
  <si>
    <t>1218 DE 2025</t>
  </si>
  <si>
    <t>1219 DE 2025</t>
  </si>
  <si>
    <t>1220 DE 2025</t>
  </si>
  <si>
    <t>1221 DE 2025</t>
  </si>
  <si>
    <t>JULIO HERNANDO VARGAS RIAÑO</t>
  </si>
  <si>
    <t>PRESTACIÓN DE SERVICIOS PROFESIONALES, NECESARIOS PARA EL DESARROLLO DEL PROYECTO DE EXTENSIÓN CON ENFOQUE COMUNITARIO TITULADO “INTEGRACIÓN DE STEAM CON ROBÓTICA EDUCATIVA APLICANDO UNA PRÁCTICA DE LABORATORIO DE QUÍMICA EN EL NIVEL DE SECUNDARIA EN EL MUNICIPIO DE PUERTO LÓPEZ, META.” CÓDIGO N.° 401002510 DE LA FACULTAD DE CIENCIAS BÁSICAS E INGENIERÍA, AVALADO POR EL CONSEJO INSTITUCIONAL DE PROYECCIÓN SOCIAL CONFORME A LA FICHA BPUNI VIAC 07 0810 2024“TEJIENDO VÍNCULOS: PROYECCIÓN E INTERACCIÓN SOCIAL DE LA UNIVERSIDAD DE LOS LLANOS EN LA REGIÓN ORINOQUIA- ACTUALIZACIÓN I”.</t>
  </si>
  <si>
    <t>Un (01) mes y veintisiete (27) días calendario</t>
  </si>
  <si>
    <t>SANTIAGO VALBUENA RODRÍGUEZ</t>
  </si>
  <si>
    <t>1. Apoyar en el diseño de todas las partes del robot. 2. Apoyar en la integración de la parte electrónica y el PC del robot. 3. Prestar apoyo con los ensayos para la realización de las prácticas de laboratorio con el robot. 4. Colaborar en la presentación de las prácticas de laboratorio en los colegios de Puerto López.</t>
  </si>
  <si>
    <t>G937</t>
  </si>
  <si>
    <t>1222 DE 2025</t>
  </si>
  <si>
    <t>PRESTACIÓN DE SERVICIOS PROFESIONALES NECESARIOS PARA EL DESARROLLO DEL PROYECTO DE EXTENSIÓN CON ENFOQUE COMUNITARIO TITULADO: “SISTEMA INTELIGENTE DE GESTIÓN DE AGUA EN LA INSTITUCIÓN EDUCATIVA FELICIDAD BARRIOS” CON CÓDIGO N° 401002507 DE LA FACULTAD DE CIENCIAS BÁSICAS E INGENIERÍA, AVALADO POR EL CONSEJO INSTITUCIONAL DE PROYECCIÓN SOCIAL CONFORME A LA FICHA BPUNI VIAC 07 0810 2024“ TEJIENDO VÍNCULOS: PROYECCIÓN E INTERACCIÓN SOCIAL DE LA UNIVERSIDAD DE LOS LLANOS EN LA REGIÓN ORINOQUIA- ACTUALIZACIÓN I”.</t>
  </si>
  <si>
    <t>ÓSCAR MANUEL AGUDELO VARELA</t>
  </si>
  <si>
    <t>1. Apoyar el diseño conceptual y funcional del sistema IoT, contribuyendo a la definición de especificaciones técnicas de hardware y comunicación electrónica. Prestar apoyo en la selección de componentes electrónicos, sensores, actuadores y módulos de conectividad (Wi-Fi, LoRa, ZigBee, etc.) acordes con los objetivos del proyecto. 3. Colaborar en la integración de dispositivos IoT con plataformas de software y servicios en la nube, garantizando la compatibilidad eléctrica y de comunicación. 4. Apoyar la elaboración de diagramas electrónicos, planos de circuito impreso (PCB) y esquemáticos para el ensamblaje del hardware requerido. 5. Contribuir en el desarrollo y construcción del sistema electrónico del proyecto IoT, incluyendo el prototipado, validación, pruebas y puesta en marcha del hardware. 6. Prestar apoyo técnico en la implementación de medidas de eficiencia energética, protección de circuitos y normativas de seguridad eléctrica. 7. Colaborar con el equipo de software y comunicaciones para garantizar una integración fluida entre los dispositivos físicos y la capa digital del sistema. 8. Apoyar la elaboración de manuales técnicos, informes de pruebas y documentación de soporte para el montaje, operación y mantenimiento del sistema IoT.</t>
  </si>
  <si>
    <t>G1013</t>
  </si>
  <si>
    <t>1223 DE 2025</t>
  </si>
  <si>
    <t>1224 DE 2025</t>
  </si>
  <si>
    <t>1225 DE 2025</t>
  </si>
  <si>
    <t>1226 DE 2025</t>
  </si>
  <si>
    <t>1227 DE 2025</t>
  </si>
  <si>
    <t>1228 DE 2025</t>
  </si>
  <si>
    <t>1229 DE 2025</t>
  </si>
  <si>
    <t>1230 DE 2025</t>
  </si>
  <si>
    <t>1231 DE 2025</t>
  </si>
  <si>
    <t>1232 DE 2025</t>
  </si>
  <si>
    <t>1233 DE 2025</t>
  </si>
  <si>
    <t>1234 DE 2025</t>
  </si>
  <si>
    <t>1235 DE 2025</t>
  </si>
  <si>
    <t>1236 DE 2025</t>
  </si>
  <si>
    <t>1237 DE 2025</t>
  </si>
  <si>
    <t>1238 DE 2025</t>
  </si>
  <si>
    <t>1239 DE 2025</t>
  </si>
  <si>
    <t>Dos (02) meses y cinco (05) días calendario</t>
  </si>
  <si>
    <t>1. Apoyar la elaboración de respuestas jurídicas a las consultas o peticiones relacionadas con la gestión de la Dirección General de Proyección Social. 2.Contribuir en la elaboración de conceptos jurídicos que respalden la viabilidad de proyectos, convenios, contratos o iniciativas desarrolladas en el marco de la proyección social. 3.Prestar apoyo en la revisión y redacción de documentos jurídicos, tales como actos administrativos, circulares, minutas, borradores de acuerdos, términos de referencia y demás documentos contractuales o normativos. 4.Brindar acompañamiento jurídico a los procesos de planeación y gestión institucional adelantados por la Dirección General de Proyección Social, velando por su coherencia con la normatividad vigente. 5. Coadyuvar en la revisión y verificación jurídica de los proyectos internos y convocatorias externas adelantadas por la Dirección General de Proyección Social. 6.Apoyar a la Dirección General de Proyección Social en la revisión y ejecución de proyectos, estrategias y acciones orientadas a la participación de actores sociales e institucionales. 7.Brindar apoyo jurídico a los compromisos adquiridos por la Dirección General de Proyección Social en los diferentes espacios de participación. 8.Prestar apoyo legal en la estructuración de alianzas estratégicas con entidades públicas, privadas y comunitarias, procurando su ajuste al marco jurídico correspondiente. 9.Orientar al equipo de la Dirección General de Proyección Social en aspectos jurídicos relacionados con la planeación, desarrollo y ejecución de proyectos de impacto institucional y comunitario. 10.Elaborar cuando se requieran, informes jurídicos de apoyo que contengan análisis, recomendaciones y avances de los procesos a cargo de la Dirección General de Proyección Social.</t>
  </si>
  <si>
    <t>G506</t>
  </si>
  <si>
    <t>1240 DE 2025</t>
  </si>
  <si>
    <t>PRESTACIÓN DE SERVICIOS COMO AUXILIAR DE INVESTIGACIÓN PARA EL DESARROLLO DEL PROYECTO DE INVESTIGACIÓN “CARACTERIZACIÓN ECO-EPIDEMIOLÓGICA Y EVALUACIÓN DE FACTORES DE RIESGO ASOCIADOS A LEPTOSPIROSIS CANINA EN LA VEREDA BARCELONA Y COCUY” CON CÓDIGO C01-01-2025-006, DE LA FACULTAD DE CIENCIAS AGROPECUARIAS Y RECURSOS NATURALES CONFORME A LA FICHA BPUNI VIAC 08 1510 2024 “FORTALECIMIENTO DEL SISTEMA DE INVESTIGACIONES DE LA UNIVERSDAD DE LOS LLANOS PARA ATENDER LOS RETOS Y DESAFÍOS DEL TERRITORIO”- ACTUALIZACIÓN.</t>
  </si>
  <si>
    <t>1. Apoyar el agendamiento, muestreo (sangre y orina) y consulta clínica de los animales incluidos en el proyecto. 2. Contribuir a la organización de datos recolectados para mantener actualizadas las bases de datos correspondientes a los pacientes. 3. Colaborar en el procesamiento de muestras de sangre y orina recolectadas de cada paciente en el laboratorio clínico veterinario, así como la separación de sueros y orina para conformar y conservar el banco de muestras del proyecto. 4. Ayudar con la preparación del material requerido para los muestreos programados, tanto en las instalaciones del centro clínico veterinario como en campo (vereda). 5. Apoyar el proceso de estandarización de las pruebas moleculares PCR en el laboratorio, así como el montaje y ejecución de las pruebas PCR para diagnóstico de leptospirosis. 6. Brindar asistencia en el análisis estadístico de resultados, mediante el uso del software R Studio. 7. Apoyar la elaboración de un mapa de riesgos utilizando sistemas de información geográfica (SIG), identificando las áreas con mayor propensión a la transmisión de leptospirosis. 8. Colaborar en el desarrollo preliminar de un plan de intervención que contemple: Capacitación de la comunidad del área de estudio, Medidas de bioseguridad aplicables en la universidad, Estrategias de control en animales reservorios.</t>
  </si>
  <si>
    <t>G1014</t>
  </si>
  <si>
    <t>1241 DE 2025</t>
  </si>
  <si>
    <t>MICHELLE VALENTINA VILLAMIZAR HURTADO</t>
  </si>
  <si>
    <t>G1016</t>
  </si>
  <si>
    <t>1242 DE 2025</t>
  </si>
  <si>
    <t>G1021</t>
  </si>
  <si>
    <t>1243 DE 2025</t>
  </si>
  <si>
    <t>1244 DE 2025</t>
  </si>
  <si>
    <t>1245 DE 2025</t>
  </si>
  <si>
    <t>1246 DE 2025</t>
  </si>
  <si>
    <t>1247 DE 2025</t>
  </si>
  <si>
    <t>1248 DE 2025</t>
  </si>
  <si>
    <t>1249 DE 2025</t>
  </si>
  <si>
    <t>1250 DE 2025</t>
  </si>
  <si>
    <t>1251 DE 2025</t>
  </si>
  <si>
    <t>1252 DE 2025</t>
  </si>
  <si>
    <t>1253 DE 2025</t>
  </si>
  <si>
    <t>1254 DE 2025</t>
  </si>
  <si>
    <t>1255 DE 2025</t>
  </si>
  <si>
    <t>1256 DE 2025</t>
  </si>
  <si>
    <t>1257 DE 2025</t>
  </si>
  <si>
    <t>1258 DE 2025</t>
  </si>
  <si>
    <t>1259 DE 2025</t>
  </si>
  <si>
    <t>1260 DE 2025</t>
  </si>
  <si>
    <t>1261 DE 2025</t>
  </si>
  <si>
    <t>1262 DE 2025</t>
  </si>
  <si>
    <t>1263 DE 2025</t>
  </si>
  <si>
    <t>1264 DE 2025</t>
  </si>
  <si>
    <t>1265 DE 2025</t>
  </si>
  <si>
    <t>1266 DE 2025</t>
  </si>
  <si>
    <t>1267 DE 2025</t>
  </si>
  <si>
    <t>1268 DE 2025</t>
  </si>
  <si>
    <t>1269 DE 2025</t>
  </si>
  <si>
    <t>1270 DE 2025</t>
  </si>
  <si>
    <t>G1033</t>
  </si>
  <si>
    <t>1271 DE 2025</t>
  </si>
  <si>
    <t>1272 DE 2025</t>
  </si>
  <si>
    <t>1273 DE 2025</t>
  </si>
  <si>
    <t>1274 DE 2025</t>
  </si>
  <si>
    <t>1275 DE 2025</t>
  </si>
  <si>
    <t>1276 DE 2025</t>
  </si>
  <si>
    <t>1277 DE 2025</t>
  </si>
  <si>
    <t>1278 DE 2025</t>
  </si>
  <si>
    <t>1279 DE 2025</t>
  </si>
  <si>
    <t>1280 DE 2025</t>
  </si>
  <si>
    <t>1281 DE 2025</t>
  </si>
  <si>
    <t>1282 DE 2025</t>
  </si>
  <si>
    <t>1283 DE 2025</t>
  </si>
  <si>
    <t>1284 DE 2025</t>
  </si>
  <si>
    <t>1285 DE 2025</t>
  </si>
  <si>
    <t>1286 DE 2025</t>
  </si>
  <si>
    <t>1287 DE 2025</t>
  </si>
  <si>
    <t>1288 DE 2025</t>
  </si>
  <si>
    <t>1289 DE 2025</t>
  </si>
  <si>
    <t>1290 DE 2025</t>
  </si>
  <si>
    <t>1291 DE 2025</t>
  </si>
  <si>
    <t>1292 DE 2025</t>
  </si>
  <si>
    <t>1293 DE 2025</t>
  </si>
  <si>
    <t>1294 DE 2025</t>
  </si>
  <si>
    <t>1295 DE 2025</t>
  </si>
  <si>
    <t>1296 DE 2025</t>
  </si>
  <si>
    <t>1297 DE 2025</t>
  </si>
  <si>
    <t>1298 DE 2025</t>
  </si>
  <si>
    <t>1299 DE 2025</t>
  </si>
  <si>
    <t>1300 DE 2025</t>
  </si>
  <si>
    <t>1301 DE 2025</t>
  </si>
  <si>
    <t>1302 DE 2025</t>
  </si>
  <si>
    <t>1303 DE 2025</t>
  </si>
  <si>
    <t>1304 DE 2025</t>
  </si>
  <si>
    <t>1305 DE 2025</t>
  </si>
  <si>
    <t>1306 DE 2025</t>
  </si>
  <si>
    <t>1307 DE 2025</t>
  </si>
  <si>
    <t>1308 DE 2025</t>
  </si>
  <si>
    <t>1309 DE 2025</t>
  </si>
  <si>
    <t>1310 DE 2025</t>
  </si>
  <si>
    <t>1311 DE 2025</t>
  </si>
  <si>
    <t>G1001</t>
  </si>
  <si>
    <t>1312 DE 2025</t>
  </si>
  <si>
    <t>G1030</t>
  </si>
  <si>
    <t>0669 DE 2025</t>
  </si>
  <si>
    <t>G541</t>
  </si>
  <si>
    <t>0698 DE 2025</t>
  </si>
  <si>
    <t>Diez (10) días calendario</t>
  </si>
  <si>
    <t>G590</t>
  </si>
  <si>
    <t>0749 DE 2025</t>
  </si>
  <si>
    <t>Siete (07) días calendario</t>
  </si>
  <si>
    <t>G703</t>
  </si>
  <si>
    <t>0914 DE 2025</t>
  </si>
  <si>
    <t>G940</t>
  </si>
  <si>
    <t>0919 DE 2025</t>
  </si>
  <si>
    <t>G945</t>
  </si>
  <si>
    <t>0922 DE 2025</t>
  </si>
  <si>
    <t>G948</t>
  </si>
  <si>
    <t>0982 DE 2025</t>
  </si>
  <si>
    <t>G611</t>
  </si>
  <si>
    <t>0987 DE 2025</t>
  </si>
  <si>
    <t>G624</t>
  </si>
  <si>
    <t>1006 DE 2025</t>
  </si>
  <si>
    <t>G647</t>
  </si>
  <si>
    <t>Adición y prórroga / Reconocimiento y pago de gastos de desplazamiento y manutención</t>
  </si>
  <si>
    <t>1123 DE 2025</t>
  </si>
  <si>
    <t>G903</t>
  </si>
  <si>
    <t>0665 DE 2025</t>
  </si>
  <si>
    <t xml:space="preserve"> 04/12/2025</t>
  </si>
  <si>
    <t>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infografías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Coordinar junto con el Jefe de Admisiones propuestas de creación, actualización de procedimientos y/o normas de posgrado conforme a los avances tecnológicos o ajustes de normatividad nacional o institucional. 13. Colaborar con el reporte de estudiantes extranjeros matriculados en programas de posgrado al Sistema de Información de Migración (SIRE).</t>
  </si>
  <si>
    <t>G537</t>
  </si>
  <si>
    <t>0668 DE 2025</t>
  </si>
  <si>
    <t>G540</t>
  </si>
  <si>
    <t xml:space="preserve">Cedula Supervisor </t>
  </si>
  <si>
    <t xml:space="preserve">Fecha de la firma del Acta de terminación </t>
  </si>
  <si>
    <t>Acta de terminación a partir del 21/01/2026  / Acta de reinicio a partir del 14/01/2026 / Acta de suspensión a partir del 02/11/2025</t>
  </si>
  <si>
    <t xml:space="preserve">Acta de reinicio 17/01/2026 / Acta de suspensión a partir del 20/12/2025 / Embarazada </t>
  </si>
  <si>
    <r>
      <t xml:space="preserve">Código: </t>
    </r>
    <r>
      <rPr>
        <i/>
        <sz val="9"/>
        <color theme="1"/>
        <rFont val="Arial"/>
        <family val="2"/>
      </rPr>
      <t>FO-GBS-34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</si>
</sst>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2" formatCode="_-&quot;$&quot;\ * #,##0_-;\-&quot;$&quot;\ * #,##0_-;_-&quot;$&quot;\ * &quot;-&quot;_-;_-@_-"/>
    <numFmt numFmtId="43" formatCode="_-* #,##0.00_-;\-* #,##0.00_-;_-* &quot;-&quot;??_-;_-@_-"/>
    <numFmt numFmtId="164" formatCode="_(&quot;$&quot;\ * #,##0.00_);_(&quot;$&quot;\ * \(#,##0.00\);_(&quot;$&quot;\ * &quot;-&quot;??_);_(@_)"/>
    <numFmt numFmtId="165" formatCode="_(* #,##0.00_);_(* \(#,##0.00\);_(* &quot;-&quot;??_);_(@_)"/>
    <numFmt numFmtId="166" formatCode="&quot;$&quot;\ #,##0"/>
    <numFmt numFmtId="167" formatCode="0.0"/>
    <numFmt numFmtId="168" formatCode="_(&quot;$&quot;\ * #,##0_);_(&quot;$&quot;\ * \(#,##0\);_(&quot;$&quot;\ * &quot;-&quot;??_);_(@_)"/>
    <numFmt numFmtId="169" formatCode="dd/mm/yyyy;@"/>
    <numFmt numFmtId="170" formatCode="[$$-240A]\ #,##0"/>
    <numFmt numFmtId="171" formatCode="General_)"/>
    <numFmt numFmtId="172" formatCode="&quot;$&quot;#,##0"/>
    <numFmt numFmtId="173" formatCode="[$-240A]d&quot; de &quot;mmmm&quot; de &quot;yyyy;@"/>
    <numFmt numFmtId="174" formatCode="_-[$$-240A]\ * #,##0_-;\-[$$-240A]\ * #,##0_-;_-[$$-240A]\ * &quot;-&quot;??_-;_-@_-"/>
  </numFmts>
  <fonts count="65" x14ac:knownFonts="1">
    <font>
      <sz val="11"/>
      <color theme="1"/>
      <name val="Calibri"/>
      <family val="2"/>
      <scheme val="minor"/>
    </font>
    <font>
      <sz val="11"/>
      <color theme="1"/>
      <name val="Calibri"/>
      <family val="2"/>
      <scheme val="minor"/>
    </font>
    <font>
      <b/>
      <sz val="10"/>
      <color theme="1"/>
      <name val="Calibri"/>
      <family val="2"/>
      <scheme val="minor"/>
    </font>
    <font>
      <sz val="10"/>
      <name val="Courier"/>
      <family val="3"/>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1"/>
      <color indexed="8"/>
      <name val="Calibri"/>
      <family val="2"/>
      <scheme val="minor"/>
    </font>
    <font>
      <sz val="9"/>
      <color indexed="81"/>
      <name val="Tahoma"/>
      <family val="2"/>
    </font>
    <font>
      <b/>
      <sz val="11"/>
      <name val="Arial"/>
      <family val="2"/>
    </font>
    <font>
      <b/>
      <sz val="10"/>
      <name val="Arial"/>
      <family val="2"/>
    </font>
    <font>
      <i/>
      <sz val="9"/>
      <name val="Arial"/>
      <family val="2"/>
    </font>
    <font>
      <b/>
      <i/>
      <sz val="9"/>
      <name val="Arial"/>
      <family val="2"/>
    </font>
    <font>
      <sz val="10"/>
      <color theme="1"/>
      <name val="Arial"/>
      <family val="2"/>
    </font>
    <font>
      <b/>
      <sz val="10"/>
      <color theme="1"/>
      <name val="Arial"/>
      <family val="2"/>
    </font>
    <font>
      <b/>
      <sz val="11"/>
      <color theme="1"/>
      <name val="Arial"/>
      <family val="2"/>
    </font>
    <font>
      <b/>
      <i/>
      <sz val="9"/>
      <color theme="1"/>
      <name val="Arial"/>
      <family val="2"/>
    </font>
    <font>
      <i/>
      <sz val="9"/>
      <color theme="1"/>
      <name val="Arial"/>
      <family val="2"/>
    </font>
    <font>
      <sz val="11"/>
      <color theme="1"/>
      <name val="Arial"/>
      <family val="2"/>
    </font>
    <font>
      <sz val="9"/>
      <color theme="1"/>
      <name val="Arial"/>
      <family val="2"/>
    </font>
    <font>
      <i/>
      <sz val="9"/>
      <color indexed="8"/>
      <name val="Arial"/>
      <family val="2"/>
    </font>
    <font>
      <b/>
      <i/>
      <sz val="9"/>
      <color indexed="8"/>
      <name val="Arial"/>
      <family val="2"/>
    </font>
    <font>
      <b/>
      <u/>
      <sz val="10"/>
      <color theme="1"/>
      <name val="Arial"/>
      <family val="2"/>
    </font>
    <font>
      <i/>
      <sz val="8"/>
      <color theme="1"/>
      <name val="Arial"/>
      <family val="2"/>
    </font>
    <font>
      <i/>
      <sz val="9"/>
      <color indexed="81"/>
      <name val="Tahoma"/>
      <family val="2"/>
    </font>
    <font>
      <b/>
      <i/>
      <sz val="9"/>
      <color indexed="81"/>
      <name val="Tahoma"/>
      <family val="2"/>
    </font>
    <font>
      <sz val="10"/>
      <color rgb="FF000000"/>
      <name val="Calibri"/>
      <family val="2"/>
      <scheme val="minor"/>
    </font>
    <font>
      <sz val="10"/>
      <color theme="1"/>
      <name val="Calibri"/>
      <family val="2"/>
      <scheme val="minor"/>
    </font>
    <font>
      <sz val="10"/>
      <name val="Calibri"/>
      <family val="2"/>
      <scheme val="minor"/>
    </font>
    <font>
      <b/>
      <sz val="10"/>
      <color rgb="FF000000"/>
      <name val="Calibri"/>
      <family val="2"/>
      <scheme val="minor"/>
    </font>
    <font>
      <b/>
      <sz val="10"/>
      <name val="Calibri"/>
      <family val="2"/>
      <scheme val="minor"/>
    </font>
    <font>
      <sz val="9"/>
      <color rgb="FF000000"/>
      <name val="Calibri"/>
      <family val="2"/>
      <scheme val="minor"/>
    </font>
    <font>
      <sz val="10"/>
      <color rgb="FF000000"/>
      <name val="Calibri"/>
      <family val="2"/>
    </font>
    <font>
      <sz val="10"/>
      <color theme="1"/>
      <name val="Calibri"/>
      <family val="2"/>
    </font>
    <font>
      <b/>
      <sz val="10"/>
      <color rgb="FFFF0000"/>
      <name val="Calibri"/>
      <family val="2"/>
      <scheme val="minor"/>
    </font>
    <font>
      <sz val="10"/>
      <color indexed="8"/>
      <name val="Calibri"/>
      <family val="2"/>
      <scheme val="minor"/>
    </font>
    <font>
      <sz val="10"/>
      <color rgb="FFFF0000"/>
      <name val="Calibri"/>
      <family val="2"/>
      <scheme val="minor"/>
    </font>
    <font>
      <sz val="8"/>
      <color rgb="FF1F1F1F"/>
      <name val="Arial"/>
      <family val="2"/>
    </font>
    <font>
      <sz val="9"/>
      <color theme="1"/>
      <name val="Calibri"/>
      <family val="2"/>
      <scheme val="minor"/>
    </font>
    <font>
      <sz val="11"/>
      <color rgb="FF000000"/>
      <name val="Calibri"/>
      <family val="2"/>
      <scheme val="minor"/>
    </font>
    <font>
      <sz val="10"/>
      <name val="Calibri"/>
      <family val="2"/>
    </font>
    <font>
      <sz val="9"/>
      <color rgb="FF000000"/>
      <name val="Arial"/>
      <family val="2"/>
    </font>
    <font>
      <sz val="9"/>
      <name val="Arial"/>
      <family val="2"/>
    </font>
    <font>
      <b/>
      <sz val="9"/>
      <color theme="1"/>
      <name val="Arial"/>
      <family val="2"/>
    </font>
    <font>
      <b/>
      <sz val="9"/>
      <color rgb="FF000000"/>
      <name val="Arial"/>
      <family val="2"/>
    </font>
    <font>
      <b/>
      <sz val="9"/>
      <color rgb="FFFF0000"/>
      <name val="Arial"/>
      <family val="2"/>
    </font>
    <font>
      <sz val="9"/>
      <color rgb="FFFF0000"/>
      <name val="Arial"/>
      <family val="2"/>
    </font>
    <font>
      <sz val="9"/>
      <color rgb="FF1F1F1F"/>
      <name val="Arial"/>
      <family val="2"/>
    </font>
    <font>
      <b/>
      <sz val="10"/>
      <color theme="0"/>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5"/>
        <bgColor indexed="64"/>
      </patternFill>
    </fill>
    <fill>
      <patternFill patternType="solid">
        <fgColor rgb="FF7E0000"/>
        <bgColor indexed="64"/>
      </patternFill>
    </fill>
    <fill>
      <patternFill patternType="solid">
        <fgColor rgb="FFFFFFCC"/>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FF"/>
        <bgColor indexed="64"/>
      </patternFill>
    </fill>
    <fill>
      <patternFill patternType="solid">
        <fgColor theme="7" tint="0.7999816888943144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tint="0.249977111117893"/>
      </left>
      <right/>
      <top style="thin">
        <color theme="1" tint="0.249977111117893"/>
      </top>
      <bottom/>
      <diagonal/>
    </border>
    <border>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top/>
      <bottom/>
      <diagonal/>
    </border>
    <border>
      <left/>
      <right style="thin">
        <color theme="1" tint="0.249977111117893"/>
      </right>
      <top/>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bottom style="thin">
        <color theme="1" tint="0.34998626667073579"/>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theme="1" tint="0.34998626667073579"/>
      </left>
      <right/>
      <top style="thin">
        <color theme="1" tint="0.34998626667073579"/>
      </top>
      <bottom/>
      <diagonal/>
    </border>
    <border>
      <left/>
      <right style="thin">
        <color theme="1" tint="0.249977111117893"/>
      </right>
      <top style="thin">
        <color theme="1" tint="0.34998626667073579"/>
      </top>
      <bottom/>
      <diagonal/>
    </border>
    <border>
      <left style="thin">
        <color theme="1" tint="0.249977111117893"/>
      </left>
      <right style="thin">
        <color theme="1" tint="0.249977111117893"/>
      </right>
      <top style="thin">
        <color theme="1" tint="0.34998626667073579"/>
      </top>
      <bottom style="thin">
        <color theme="1" tint="0.249977111117893"/>
      </bottom>
      <diagonal/>
    </border>
    <border>
      <left style="thin">
        <color theme="1" tint="0.34998626667073579"/>
      </left>
      <right/>
      <top style="thin">
        <color theme="1" tint="0.249977111117893"/>
      </top>
      <bottom/>
      <diagonal/>
    </border>
    <border>
      <left style="thin">
        <color theme="1" tint="0.249977111117893"/>
      </left>
      <right style="thin">
        <color theme="1" tint="0.34998626667073579"/>
      </right>
      <top style="thin">
        <color theme="1" tint="0.249977111117893"/>
      </top>
      <bottom style="thin">
        <color theme="1" tint="0.249977111117893"/>
      </bottom>
      <diagonal/>
    </border>
    <border>
      <left style="thin">
        <color theme="1" tint="0.34998626667073579"/>
      </left>
      <right/>
      <top/>
      <bottom/>
      <diagonal/>
    </border>
    <border>
      <left/>
      <right style="thin">
        <color theme="1" tint="0.34998626667073579"/>
      </right>
      <top style="thin">
        <color theme="1" tint="0.249977111117893"/>
      </top>
      <bottom style="thin">
        <color theme="1" tint="0.249977111117893"/>
      </bottom>
      <diagonal/>
    </border>
    <border>
      <left/>
      <right/>
      <top style="thin">
        <color theme="1" tint="0.34998626667073579"/>
      </top>
      <bottom style="thin">
        <color theme="1" tint="0.34998626667073579"/>
      </bottom>
      <diagonal/>
    </border>
    <border>
      <left style="thin">
        <color theme="1" tint="0.249977111117893"/>
      </left>
      <right/>
      <top style="thin">
        <color theme="1" tint="0.34998626667073579"/>
      </top>
      <bottom style="thin">
        <color theme="1" tint="0.249977111117893"/>
      </bottom>
      <diagonal/>
    </border>
    <border>
      <left style="thin">
        <color theme="1" tint="0.249977111117893"/>
      </left>
      <right style="thin">
        <color theme="1" tint="0.34998626667073579"/>
      </right>
      <top style="thin">
        <color theme="1" tint="0.249977111117893"/>
      </top>
      <bottom/>
      <diagonal/>
    </border>
    <border>
      <left/>
      <right/>
      <top style="thin">
        <color theme="1" tint="0.34998626667073579"/>
      </top>
      <bottom style="thin">
        <color theme="1" tint="0.249977111117893"/>
      </bottom>
      <diagonal/>
    </border>
    <border>
      <left/>
      <right style="thin">
        <color theme="1" tint="0.34998626667073579"/>
      </right>
      <top style="thin">
        <color theme="1" tint="0.34998626667073579"/>
      </top>
      <bottom style="thin">
        <color theme="1" tint="0.249977111117893"/>
      </bottom>
      <diagonal/>
    </border>
    <border>
      <left/>
      <right/>
      <top style="thin">
        <color theme="1" tint="0.34998626667073579"/>
      </top>
      <bottom/>
      <diagonal/>
    </border>
    <border>
      <left style="thin">
        <color theme="1" tint="0.249977111117893"/>
      </left>
      <right style="thin">
        <color theme="1" tint="0.249977111117893"/>
      </right>
      <top/>
      <bottom style="thin">
        <color theme="1" tint="0.249977111117893"/>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indexed="64"/>
      </top>
      <bottom style="thin">
        <color indexed="64"/>
      </bottom>
      <diagonal/>
    </border>
    <border>
      <left style="thin">
        <color indexed="64"/>
      </left>
      <right/>
      <top style="thin">
        <color indexed="64"/>
      </top>
      <bottom/>
      <diagonal/>
    </border>
    <border>
      <left style="thin">
        <color rgb="FF000000"/>
      </left>
      <right/>
      <top style="thin">
        <color rgb="FF000000"/>
      </top>
      <bottom/>
      <diagonal/>
    </border>
  </borders>
  <cellStyleXfs count="63">
    <xf numFmtId="0" fontId="0" fillId="0" borderId="0"/>
    <xf numFmtId="164" fontId="1" fillId="0" borderId="0" applyFont="0" applyFill="0" applyBorder="0" applyAlignment="0" applyProtection="0"/>
    <xf numFmtId="169" fontId="1" fillId="0" borderId="0" applyFont="0" applyFill="0" applyBorder="0" applyAlignment="0" applyProtection="0"/>
    <xf numFmtId="171" fontId="3" fillId="0" borderId="0"/>
    <xf numFmtId="0" fontId="5" fillId="0" borderId="0" applyNumberFormat="0" applyFill="0" applyBorder="0" applyAlignment="0" applyProtection="0"/>
    <xf numFmtId="0" fontId="6" fillId="0" borderId="4"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7" applyNumberFormat="0" applyAlignment="0" applyProtection="0"/>
    <xf numFmtId="0" fontId="13" fillId="6" borderId="8" applyNumberFormat="0" applyAlignment="0" applyProtection="0"/>
    <xf numFmtId="0" fontId="14" fillId="6" borderId="7" applyNumberFormat="0" applyAlignment="0" applyProtection="0"/>
    <xf numFmtId="0" fontId="15" fillId="0" borderId="9" applyNumberFormat="0" applyFill="0" applyAlignment="0" applyProtection="0"/>
    <xf numFmtId="0" fontId="16" fillId="7" borderId="10" applyNumberFormat="0" applyAlignment="0" applyProtection="0"/>
    <xf numFmtId="0" fontId="17" fillId="0" borderId="0" applyNumberFormat="0" applyFill="0" applyBorder="0" applyAlignment="0" applyProtection="0"/>
    <xf numFmtId="0" fontId="1" fillId="8" borderId="11" applyNumberFormat="0" applyFont="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 fillId="32" borderId="0" applyNumberFormat="0" applyBorder="0" applyAlignment="0" applyProtection="0"/>
    <xf numFmtId="0" fontId="22" fillId="0" borderId="0"/>
    <xf numFmtId="0" fontId="2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21" fillId="0" borderId="0"/>
    <xf numFmtId="0" fontId="21" fillId="0" borderId="0"/>
    <xf numFmtId="0" fontId="23" fillId="0" borderId="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00">
    <xf numFmtId="0" fontId="0" fillId="0" borderId="0" xfId="0"/>
    <xf numFmtId="0" fontId="4" fillId="33" borderId="1" xfId="0" applyFont="1" applyFill="1" applyBorder="1" applyAlignment="1">
      <alignment horizontal="center" vertical="center" wrapText="1"/>
    </xf>
    <xf numFmtId="0" fontId="19" fillId="0" borderId="0" xfId="0" applyFont="1" applyAlignment="1">
      <alignment horizontal="center" vertical="center" wrapText="1"/>
    </xf>
    <xf numFmtId="0" fontId="0" fillId="0" borderId="0" xfId="0"/>
    <xf numFmtId="14" fontId="0" fillId="0" borderId="0" xfId="0" applyNumberFormat="1"/>
    <xf numFmtId="164" fontId="0" fillId="0" borderId="0" xfId="1" applyFont="1"/>
    <xf numFmtId="0" fontId="0" fillId="33" borderId="1" xfId="0" applyFill="1" applyBorder="1" applyAlignment="1">
      <alignment horizontal="center"/>
    </xf>
    <xf numFmtId="0" fontId="19" fillId="0" borderId="1" xfId="0" applyFont="1" applyBorder="1" applyAlignment="1">
      <alignment horizontal="center" vertical="center" wrapText="1"/>
    </xf>
    <xf numFmtId="164" fontId="19" fillId="0" borderId="1" xfId="1" applyFont="1" applyBorder="1" applyAlignment="1">
      <alignment horizontal="center" vertical="center" wrapText="1"/>
    </xf>
    <xf numFmtId="14" fontId="19" fillId="0" borderId="1" xfId="0" applyNumberFormat="1" applyFont="1" applyBorder="1" applyAlignment="1">
      <alignment horizontal="center" vertical="center" wrapText="1"/>
    </xf>
    <xf numFmtId="167" fontId="0" fillId="0" borderId="0" xfId="0" applyNumberFormat="1"/>
    <xf numFmtId="167" fontId="19" fillId="0" borderId="1" xfId="0" applyNumberFormat="1" applyFont="1" applyBorder="1" applyAlignment="1">
      <alignment horizontal="center" vertical="center" wrapText="1"/>
    </xf>
    <xf numFmtId="0" fontId="0" fillId="0" borderId="1" xfId="0" applyFill="1" applyBorder="1" applyAlignment="1">
      <alignment horizontal="center"/>
    </xf>
    <xf numFmtId="0" fontId="0" fillId="0" borderId="0" xfId="0" applyFill="1"/>
    <xf numFmtId="0" fontId="0" fillId="33" borderId="1" xfId="0" applyFont="1" applyFill="1" applyBorder="1" applyAlignment="1">
      <alignment horizontal="center"/>
    </xf>
    <xf numFmtId="0" fontId="19" fillId="33" borderId="1" xfId="0" applyFont="1" applyFill="1" applyBorder="1" applyAlignment="1">
      <alignment horizontal="center"/>
    </xf>
    <xf numFmtId="14" fontId="0" fillId="0" borderId="1" xfId="0" applyNumberFormat="1" applyBorder="1"/>
    <xf numFmtId="0" fontId="0" fillId="0" borderId="1" xfId="0" applyBorder="1"/>
    <xf numFmtId="0" fontId="0" fillId="0" borderId="1" xfId="0" applyFont="1" applyBorder="1"/>
    <xf numFmtId="164" fontId="0" fillId="0" borderId="1" xfId="1" applyFont="1" applyBorder="1"/>
    <xf numFmtId="167" fontId="0" fillId="0" borderId="1" xfId="0" applyNumberFormat="1" applyFont="1" applyBorder="1"/>
    <xf numFmtId="14" fontId="0" fillId="0" borderId="1" xfId="0" applyNumberFormat="1" applyFont="1" applyBorder="1"/>
    <xf numFmtId="164" fontId="2" fillId="0" borderId="1" xfId="1" applyFont="1" applyFill="1" applyBorder="1" applyAlignment="1">
      <alignment horizontal="center" wrapText="1"/>
    </xf>
    <xf numFmtId="0" fontId="19" fillId="0" borderId="0" xfId="0" applyFont="1" applyFill="1" applyAlignment="1">
      <alignment horizontal="center"/>
    </xf>
    <xf numFmtId="0" fontId="0" fillId="0" borderId="0" xfId="0" applyFill="1" applyAlignment="1">
      <alignment horizontal="center"/>
    </xf>
    <xf numFmtId="0" fontId="19" fillId="0" borderId="1" xfId="0" applyFont="1" applyFill="1" applyBorder="1" applyAlignment="1">
      <alignment horizontal="center" vertical="center" wrapText="1"/>
    </xf>
    <xf numFmtId="0" fontId="0" fillId="0" borderId="1" xfId="0" applyFont="1" applyFill="1" applyBorder="1"/>
    <xf numFmtId="0" fontId="0" fillId="0" borderId="1" xfId="0" applyFill="1" applyBorder="1" applyAlignment="1">
      <alignment horizontal="right"/>
    </xf>
    <xf numFmtId="0" fontId="19" fillId="0" borderId="1" xfId="0" applyFont="1" applyFill="1" applyBorder="1" applyAlignment="1">
      <alignment horizontal="right" vertical="center" wrapText="1"/>
    </xf>
    <xf numFmtId="0" fontId="0" fillId="0" borderId="1" xfId="0" applyFont="1" applyFill="1" applyBorder="1" applyAlignment="1">
      <alignment horizontal="right"/>
    </xf>
    <xf numFmtId="0" fontId="0" fillId="0" borderId="0" xfId="0" applyFill="1" applyAlignment="1">
      <alignment horizontal="right"/>
    </xf>
    <xf numFmtId="49" fontId="0" fillId="0" borderId="1" xfId="0" applyNumberFormat="1" applyFill="1" applyBorder="1"/>
    <xf numFmtId="49" fontId="19" fillId="0" borderId="1" xfId="0" applyNumberFormat="1" applyFont="1" applyFill="1" applyBorder="1" applyAlignment="1">
      <alignment horizontal="center" vertical="center" wrapText="1"/>
    </xf>
    <xf numFmtId="49" fontId="0" fillId="0" borderId="0" xfId="0" applyNumberFormat="1" applyFill="1"/>
    <xf numFmtId="0" fontId="0" fillId="0" borderId="1" xfId="0" applyFill="1" applyBorder="1"/>
    <xf numFmtId="0" fontId="21" fillId="0" borderId="0" xfId="0" applyFont="1" applyFill="1" applyAlignment="1" applyProtection="1">
      <alignment vertical="center"/>
    </xf>
    <xf numFmtId="173" fontId="21" fillId="0" borderId="0" xfId="0" applyNumberFormat="1" applyFont="1" applyFill="1" applyBorder="1" applyAlignment="1" applyProtection="1">
      <alignment vertical="center"/>
    </xf>
    <xf numFmtId="0" fontId="26"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27" fillId="0" borderId="14" xfId="0" applyFont="1" applyFill="1" applyBorder="1" applyAlignment="1" applyProtection="1">
      <alignment horizontal="left" vertical="center" wrapText="1"/>
    </xf>
    <xf numFmtId="169" fontId="29" fillId="0" borderId="0" xfId="0" applyNumberFormat="1" applyFont="1" applyFill="1" applyAlignment="1" applyProtection="1">
      <alignment vertical="center"/>
    </xf>
    <xf numFmtId="0" fontId="30" fillId="0" borderId="0" xfId="0" applyFont="1" applyFill="1" applyBorder="1" applyAlignment="1" applyProtection="1">
      <alignment horizontal="left" vertical="center" wrapText="1"/>
    </xf>
    <xf numFmtId="0" fontId="21" fillId="0" borderId="0" xfId="0" applyNumberFormat="1" applyFont="1" applyFill="1" applyBorder="1" applyAlignment="1" applyProtection="1">
      <alignment horizontal="center" vertical="center" wrapText="1"/>
    </xf>
    <xf numFmtId="14" fontId="21" fillId="0" borderId="0" xfId="0" applyNumberFormat="1" applyFont="1" applyFill="1" applyBorder="1" applyAlignment="1" applyProtection="1">
      <alignment horizontal="center" vertical="center" wrapText="1"/>
    </xf>
    <xf numFmtId="173" fontId="29" fillId="0" borderId="0" xfId="0" applyNumberFormat="1" applyFont="1" applyFill="1" applyBorder="1" applyAlignment="1" applyProtection="1">
      <alignment vertical="center"/>
    </xf>
    <xf numFmtId="0" fontId="21" fillId="0" borderId="0" xfId="0" applyFont="1" applyFill="1" applyAlignment="1" applyProtection="1">
      <alignment vertical="center" wrapText="1"/>
    </xf>
    <xf numFmtId="0" fontId="0" fillId="0" borderId="0" xfId="0" applyProtection="1"/>
    <xf numFmtId="0" fontId="33" fillId="0" borderId="13" xfId="0" applyFont="1" applyBorder="1" applyAlignment="1" applyProtection="1">
      <alignment horizontal="left" vertical="center"/>
    </xf>
    <xf numFmtId="0" fontId="0" fillId="0" borderId="0" xfId="0" applyBorder="1" applyAlignment="1" applyProtection="1">
      <alignment horizontal="center" vertical="center"/>
    </xf>
    <xf numFmtId="0" fontId="30" fillId="0" borderId="0" xfId="0" applyFont="1" applyBorder="1" applyAlignment="1" applyProtection="1">
      <alignment horizontal="center" vertical="center" wrapText="1"/>
    </xf>
    <xf numFmtId="0" fontId="29" fillId="0" borderId="0" xfId="0" applyFont="1" applyBorder="1" applyAlignment="1" applyProtection="1">
      <alignment horizontal="left" vertical="center"/>
    </xf>
    <xf numFmtId="1" fontId="29" fillId="0" borderId="0" xfId="0" applyNumberFormat="1" applyFont="1" applyBorder="1" applyAlignment="1" applyProtection="1">
      <alignment horizontal="center" vertical="center"/>
    </xf>
    <xf numFmtId="173" fontId="29" fillId="0" borderId="13" xfId="0" applyNumberFormat="1" applyFont="1" applyFill="1" applyBorder="1" applyAlignment="1" applyProtection="1">
      <alignment horizontal="center" vertical="center"/>
    </xf>
    <xf numFmtId="0" fontId="0" fillId="0" borderId="15" xfId="0" applyBorder="1" applyAlignment="1" applyProtection="1">
      <alignment horizontal="center" vertical="center"/>
    </xf>
    <xf numFmtId="173" fontId="0" fillId="0" borderId="16" xfId="0" applyNumberFormat="1" applyBorder="1" applyAlignment="1" applyProtection="1">
      <alignment horizontal="center" vertical="center"/>
    </xf>
    <xf numFmtId="0" fontId="0" fillId="0" borderId="17" xfId="0" applyBorder="1" applyAlignment="1" applyProtection="1">
      <alignment horizontal="center" vertical="center"/>
    </xf>
    <xf numFmtId="173" fontId="0" fillId="0" borderId="18" xfId="0" applyNumberFormat="1" applyBorder="1" applyAlignment="1" applyProtection="1">
      <alignment horizontal="center" vertical="center"/>
    </xf>
    <xf numFmtId="0" fontId="29" fillId="0" borderId="0" xfId="0" applyFont="1" applyBorder="1" applyAlignment="1" applyProtection="1">
      <alignment vertical="center"/>
    </xf>
    <xf numFmtId="0" fontId="29" fillId="0" borderId="26" xfId="0" applyFont="1" applyBorder="1" applyAlignment="1" applyProtection="1">
      <alignment vertical="top"/>
    </xf>
    <xf numFmtId="0" fontId="29" fillId="0" borderId="0" xfId="0" applyFont="1" applyBorder="1" applyAlignment="1" applyProtection="1">
      <alignment vertical="top"/>
    </xf>
    <xf numFmtId="0" fontId="29" fillId="0" borderId="22" xfId="0" applyFont="1" applyBorder="1" applyAlignment="1" applyProtection="1">
      <alignment horizontal="left" vertical="top"/>
    </xf>
    <xf numFmtId="3" fontId="29" fillId="0" borderId="23" xfId="0" applyNumberFormat="1" applyFont="1" applyBorder="1" applyAlignment="1" applyProtection="1">
      <alignment vertical="top"/>
    </xf>
    <xf numFmtId="0" fontId="29" fillId="0" borderId="0" xfId="0" applyFont="1" applyProtection="1"/>
    <xf numFmtId="0" fontId="29" fillId="0" borderId="0" xfId="0" applyFont="1" applyAlignment="1" applyProtection="1">
      <alignment horizontal="center" vertical="center"/>
    </xf>
    <xf numFmtId="1" fontId="29" fillId="0" borderId="13" xfId="0" applyNumberFormat="1" applyFont="1" applyFill="1" applyBorder="1" applyAlignment="1" applyProtection="1">
      <alignment horizontal="center" vertical="center"/>
      <protection locked="0"/>
    </xf>
    <xf numFmtId="0" fontId="30" fillId="0" borderId="0" xfId="0" applyFont="1" applyFill="1" applyBorder="1" applyAlignment="1" applyProtection="1">
      <alignment vertical="center"/>
    </xf>
    <xf numFmtId="166" fontId="29" fillId="0" borderId="0" xfId="0" applyNumberFormat="1" applyFont="1" applyBorder="1" applyAlignment="1" applyProtection="1">
      <alignment vertical="center"/>
    </xf>
    <xf numFmtId="0" fontId="29" fillId="0" borderId="0" xfId="0" applyFont="1" applyAlignment="1" applyProtection="1">
      <alignment vertical="center"/>
    </xf>
    <xf numFmtId="0" fontId="37" fillId="0" borderId="14" xfId="0" applyFont="1" applyBorder="1" applyAlignment="1" applyProtection="1">
      <alignment vertical="center"/>
    </xf>
    <xf numFmtId="0" fontId="30" fillId="0" borderId="0" xfId="0" applyFont="1" applyFill="1" applyBorder="1" applyAlignment="1" applyProtection="1">
      <alignment vertical="center" wrapText="1"/>
    </xf>
    <xf numFmtId="0" fontId="26" fillId="0" borderId="0" xfId="0" applyFont="1" applyBorder="1" applyAlignment="1" applyProtection="1">
      <alignment vertical="center" wrapText="1"/>
    </xf>
    <xf numFmtId="0" fontId="21" fillId="0" borderId="0" xfId="0" applyFont="1" applyAlignment="1" applyProtection="1">
      <alignment vertical="center"/>
    </xf>
    <xf numFmtId="0" fontId="19" fillId="0" borderId="0" xfId="0" applyFont="1"/>
    <xf numFmtId="0" fontId="26" fillId="0" borderId="0" xfId="0" applyFont="1" applyFill="1" applyAlignment="1" applyProtection="1">
      <alignment horizontal="left" vertical="center" wrapText="1"/>
    </xf>
    <xf numFmtId="0" fontId="29" fillId="0" borderId="0" xfId="0" applyFont="1" applyFill="1" applyAlignment="1" applyProtection="1">
      <alignment horizontal="justify" vertical="center" wrapText="1"/>
    </xf>
    <xf numFmtId="0" fontId="21" fillId="0" borderId="0" xfId="0" applyFont="1" applyFill="1" applyAlignment="1" applyProtection="1">
      <alignment horizontal="left" vertical="center"/>
    </xf>
    <xf numFmtId="0" fontId="26" fillId="0" borderId="0" xfId="0" applyFont="1" applyFill="1" applyAlignment="1" applyProtection="1">
      <alignment horizontal="left" vertical="center"/>
    </xf>
    <xf numFmtId="0" fontId="21" fillId="0" borderId="0" xfId="0" applyFont="1" applyFill="1" applyAlignment="1" applyProtection="1">
      <alignment horizontal="left" vertical="center" wrapText="1"/>
    </xf>
    <xf numFmtId="173" fontId="21" fillId="0" borderId="0" xfId="0" applyNumberFormat="1" applyFont="1" applyFill="1" applyBorder="1" applyAlignment="1" applyProtection="1">
      <alignment horizontal="left" vertical="center"/>
    </xf>
    <xf numFmtId="0" fontId="21" fillId="0" borderId="0" xfId="0" applyFont="1" applyFill="1" applyBorder="1" applyAlignment="1" applyProtection="1">
      <alignment horizontal="left" vertical="center"/>
    </xf>
    <xf numFmtId="0" fontId="27" fillId="0" borderId="13"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32" fillId="0" borderId="13" xfId="0" applyFont="1" applyBorder="1" applyAlignment="1" applyProtection="1">
      <alignment horizontal="left" vertical="center" wrapText="1"/>
    </xf>
    <xf numFmtId="0" fontId="29" fillId="0" borderId="0" xfId="0" applyFont="1" applyBorder="1" applyAlignment="1" applyProtection="1">
      <alignment horizontal="center" vertical="center"/>
    </xf>
    <xf numFmtId="0" fontId="29" fillId="0" borderId="0" xfId="0" applyFont="1" applyFill="1" applyBorder="1" applyAlignment="1" applyProtection="1">
      <alignment vertical="center"/>
    </xf>
    <xf numFmtId="174" fontId="29" fillId="0" borderId="0" xfId="0" applyNumberFormat="1" applyFont="1" applyFill="1" applyBorder="1" applyAlignment="1" applyProtection="1">
      <alignment vertical="center"/>
    </xf>
    <xf numFmtId="0" fontId="39" fillId="0" borderId="0" xfId="0" applyFont="1" applyAlignment="1" applyProtection="1">
      <alignment horizontal="left" vertical="center"/>
    </xf>
    <xf numFmtId="0" fontId="34" fillId="0" borderId="0" xfId="0" applyFont="1" applyAlignment="1" applyProtection="1">
      <alignment vertical="center"/>
    </xf>
    <xf numFmtId="0" fontId="35" fillId="0" borderId="0" xfId="0" applyFont="1" applyAlignment="1" applyProtection="1">
      <alignment vertical="center"/>
    </xf>
    <xf numFmtId="169" fontId="29" fillId="0" borderId="0" xfId="0" applyNumberFormat="1" applyFont="1" applyAlignment="1" applyProtection="1">
      <alignment vertical="center"/>
    </xf>
    <xf numFmtId="174" fontId="29" fillId="0" borderId="0" xfId="53" applyNumberFormat="1" applyFont="1" applyAlignment="1" applyProtection="1">
      <alignment vertical="center"/>
    </xf>
    <xf numFmtId="14" fontId="29" fillId="0" borderId="0" xfId="0" applyNumberFormat="1" applyFont="1" applyAlignment="1" applyProtection="1">
      <alignment vertical="center"/>
    </xf>
    <xf numFmtId="174" fontId="29" fillId="0" borderId="0" xfId="0" applyNumberFormat="1" applyFont="1" applyAlignment="1" applyProtection="1">
      <alignment vertical="center"/>
    </xf>
    <xf numFmtId="174" fontId="29" fillId="0" borderId="0" xfId="0" applyNumberFormat="1" applyFont="1" applyFill="1" applyAlignment="1" applyProtection="1">
      <alignment vertical="center"/>
    </xf>
    <xf numFmtId="166" fontId="29" fillId="0" borderId="0" xfId="0" applyNumberFormat="1" applyFont="1" applyAlignment="1" applyProtection="1">
      <alignment vertical="center"/>
    </xf>
    <xf numFmtId="0" fontId="29" fillId="0" borderId="38" xfId="0" applyFont="1" applyBorder="1" applyAlignment="1" applyProtection="1">
      <alignment horizontal="left" vertical="center"/>
    </xf>
    <xf numFmtId="14" fontId="29" fillId="0" borderId="38" xfId="0" applyNumberFormat="1" applyFont="1" applyFill="1" applyBorder="1" applyAlignment="1" applyProtection="1">
      <alignment horizontal="left" vertical="center" wrapText="1"/>
    </xf>
    <xf numFmtId="14" fontId="29" fillId="0" borderId="43" xfId="0" applyNumberFormat="1" applyFont="1" applyBorder="1" applyAlignment="1" applyProtection="1">
      <alignment horizontal="left" vertical="center"/>
    </xf>
    <xf numFmtId="14" fontId="29" fillId="0" borderId="25" xfId="0" applyNumberFormat="1" applyFont="1" applyBorder="1" applyAlignment="1" applyProtection="1">
      <alignment horizontal="left" vertical="center"/>
    </xf>
    <xf numFmtId="14" fontId="29" fillId="0" borderId="13" xfId="0" applyNumberFormat="1" applyFont="1" applyFill="1" applyBorder="1" applyAlignment="1" applyProtection="1">
      <alignment horizontal="left" vertical="center" wrapText="1"/>
    </xf>
    <xf numFmtId="14" fontId="26" fillId="0" borderId="14" xfId="0" applyNumberFormat="1" applyFont="1" applyFill="1" applyBorder="1" applyAlignment="1" applyProtection="1">
      <alignment horizontal="left" vertical="center"/>
    </xf>
    <xf numFmtId="0" fontId="29" fillId="0" borderId="14" xfId="0" applyFont="1" applyBorder="1" applyAlignment="1" applyProtection="1">
      <alignment horizontal="left" vertical="center"/>
    </xf>
    <xf numFmtId="14" fontId="30" fillId="0" borderId="14" xfId="0" applyNumberFormat="1" applyFont="1" applyFill="1" applyBorder="1" applyAlignment="1" applyProtection="1">
      <alignment horizontal="left" vertical="center" wrapText="1"/>
    </xf>
    <xf numFmtId="14" fontId="29" fillId="0" borderId="14" xfId="0" applyNumberFormat="1" applyFont="1" applyFill="1" applyBorder="1" applyAlignment="1" applyProtection="1">
      <alignment horizontal="left" vertical="center" wrapText="1"/>
    </xf>
    <xf numFmtId="3" fontId="21" fillId="0" borderId="39" xfId="0" applyNumberFormat="1" applyFont="1" applyFill="1" applyBorder="1" applyAlignment="1" applyProtection="1">
      <alignment vertical="center"/>
    </xf>
    <xf numFmtId="173" fontId="29" fillId="0" borderId="0" xfId="0" applyNumberFormat="1" applyFont="1" applyFill="1" applyBorder="1" applyAlignment="1" applyProtection="1">
      <alignment horizontal="center" vertical="center"/>
    </xf>
    <xf numFmtId="0" fontId="29" fillId="0" borderId="13" xfId="0" applyFont="1" applyFill="1" applyBorder="1" applyAlignment="1" applyProtection="1">
      <alignment horizontal="left" vertical="center" wrapText="1"/>
    </xf>
    <xf numFmtId="0" fontId="29" fillId="0" borderId="13" xfId="0" applyFont="1" applyFill="1" applyBorder="1" applyAlignment="1" applyProtection="1">
      <alignment horizontal="left" vertical="center"/>
    </xf>
    <xf numFmtId="14" fontId="21" fillId="0" borderId="14" xfId="0" applyNumberFormat="1" applyFont="1" applyFill="1" applyBorder="1" applyAlignment="1" applyProtection="1">
      <alignment horizontal="left" vertical="center"/>
    </xf>
    <xf numFmtId="0" fontId="21" fillId="0" borderId="14" xfId="0" applyNumberFormat="1" applyFont="1" applyFill="1" applyBorder="1" applyAlignment="1" applyProtection="1">
      <alignment horizontal="left" vertical="center"/>
    </xf>
    <xf numFmtId="0" fontId="21" fillId="0" borderId="0" xfId="0" applyFont="1" applyFill="1" applyAlignment="1" applyProtection="1">
      <alignment horizontal="left" vertical="center"/>
    </xf>
    <xf numFmtId="0" fontId="26" fillId="0" borderId="0" xfId="0" applyFont="1" applyFill="1" applyAlignment="1" applyProtection="1">
      <alignment horizontal="left" vertical="center"/>
    </xf>
    <xf numFmtId="0" fontId="21" fillId="0" borderId="0"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39" fillId="0" borderId="0" xfId="0" applyFont="1" applyAlignment="1" applyProtection="1">
      <alignment horizontal="left" vertical="center"/>
    </xf>
    <xf numFmtId="170" fontId="21" fillId="0" borderId="14" xfId="0" applyNumberFormat="1" applyFont="1" applyFill="1" applyBorder="1" applyAlignment="1" applyProtection="1">
      <alignment horizontal="left" vertical="center"/>
    </xf>
    <xf numFmtId="0" fontId="21" fillId="0" borderId="0" xfId="0" applyFont="1" applyFill="1" applyAlignment="1" applyProtection="1">
      <alignment vertical="top" wrapText="1"/>
    </xf>
    <xf numFmtId="173" fontId="26" fillId="0" borderId="0" xfId="0" applyNumberFormat="1" applyFont="1" applyFill="1" applyAlignment="1" applyProtection="1">
      <alignment vertical="center"/>
    </xf>
    <xf numFmtId="0" fontId="26" fillId="0" borderId="0" xfId="0" applyFont="1" applyFill="1" applyAlignment="1" applyProtection="1">
      <alignment vertical="center"/>
    </xf>
    <xf numFmtId="173" fontId="21" fillId="0" borderId="0" xfId="0" applyNumberFormat="1" applyFont="1" applyFill="1" applyAlignment="1" applyProtection="1">
      <alignment vertical="top" wrapText="1"/>
    </xf>
    <xf numFmtId="173" fontId="21" fillId="0" borderId="0" xfId="0" applyNumberFormat="1" applyFont="1" applyFill="1" applyAlignment="1" applyProtection="1">
      <alignment vertical="center" wrapText="1"/>
    </xf>
    <xf numFmtId="0" fontId="27" fillId="0" borderId="14" xfId="0" applyFont="1" applyFill="1" applyBorder="1" applyAlignment="1" applyProtection="1">
      <alignment horizontal="left" vertical="center"/>
    </xf>
    <xf numFmtId="2" fontId="0" fillId="0" borderId="1" xfId="0" applyNumberFormat="1" applyFont="1" applyFill="1" applyBorder="1"/>
    <xf numFmtId="14" fontId="21" fillId="0" borderId="0" xfId="0" applyNumberFormat="1" applyFont="1" applyFill="1" applyAlignment="1" applyProtection="1">
      <alignment vertical="center"/>
    </xf>
    <xf numFmtId="14" fontId="42" fillId="0" borderId="1" xfId="0" applyNumberFormat="1" applyFont="1" applyFill="1" applyBorder="1" applyAlignment="1">
      <alignment horizontal="left" vertical="center"/>
    </xf>
    <xf numFmtId="167" fontId="43" fillId="0" borderId="1" xfId="0" applyNumberFormat="1" applyFont="1" applyFill="1" applyBorder="1" applyAlignment="1" applyProtection="1">
      <alignment horizontal="left"/>
    </xf>
    <xf numFmtId="167" fontId="43" fillId="0" borderId="1" xfId="47" applyNumberFormat="1" applyFont="1" applyFill="1" applyBorder="1" applyAlignment="1" applyProtection="1">
      <alignment horizontal="left" vertical="center"/>
    </xf>
    <xf numFmtId="0" fontId="2" fillId="0" borderId="1" xfId="47" applyFont="1" applyFill="1" applyBorder="1" applyAlignment="1" applyProtection="1">
      <alignment horizontal="left" vertical="center" wrapText="1"/>
    </xf>
    <xf numFmtId="169" fontId="44" fillId="0" borderId="1" xfId="47" applyNumberFormat="1" applyFont="1" applyFill="1" applyBorder="1" applyAlignment="1" applyProtection="1">
      <alignment horizontal="left" vertical="center"/>
    </xf>
    <xf numFmtId="6" fontId="43" fillId="0" borderId="1" xfId="0" applyNumberFormat="1" applyFont="1" applyFill="1" applyBorder="1" applyAlignment="1">
      <alignment horizontal="left" vertical="center"/>
    </xf>
    <xf numFmtId="0" fontId="43" fillId="0" borderId="0" xfId="0" applyFont="1" applyFill="1" applyBorder="1" applyAlignment="1">
      <alignment horizontal="left" vertical="center"/>
    </xf>
    <xf numFmtId="6" fontId="42" fillId="0" borderId="1" xfId="0" applyNumberFormat="1" applyFont="1" applyFill="1" applyBorder="1" applyAlignment="1">
      <alignment horizontal="left" vertical="center"/>
    </xf>
    <xf numFmtId="167" fontId="44" fillId="0" borderId="1" xfId="47" applyNumberFormat="1" applyFont="1" applyFill="1" applyBorder="1" applyAlignment="1" applyProtection="1">
      <alignment horizontal="left"/>
    </xf>
    <xf numFmtId="166" fontId="43" fillId="0" borderId="1" xfId="0" applyNumberFormat="1" applyFont="1" applyFill="1" applyBorder="1" applyAlignment="1" applyProtection="1">
      <alignment horizontal="left"/>
    </xf>
    <xf numFmtId="0" fontId="43" fillId="0" borderId="1" xfId="0" applyNumberFormat="1" applyFont="1" applyFill="1" applyBorder="1" applyAlignment="1">
      <alignment horizontal="left" vertical="center"/>
    </xf>
    <xf numFmtId="168" fontId="43" fillId="0" borderId="1" xfId="1" applyNumberFormat="1" applyFont="1" applyFill="1" applyBorder="1" applyAlignment="1">
      <alignment horizontal="left" vertical="center"/>
    </xf>
    <xf numFmtId="167" fontId="44" fillId="0" borderId="1" xfId="47" applyNumberFormat="1" applyFont="1" applyFill="1" applyBorder="1" applyAlignment="1" applyProtection="1">
      <alignment horizontal="left" vertical="center"/>
    </xf>
    <xf numFmtId="166" fontId="43" fillId="0" borderId="0" xfId="0" applyNumberFormat="1" applyFont="1" applyFill="1" applyBorder="1" applyAlignment="1">
      <alignment horizontal="left" vertical="center"/>
    </xf>
    <xf numFmtId="0" fontId="43" fillId="0" borderId="0" xfId="0" applyFont="1" applyFill="1" applyBorder="1" applyAlignment="1">
      <alignment horizontal="left" vertical="center" wrapText="1"/>
    </xf>
    <xf numFmtId="166" fontId="44" fillId="0" borderId="0" xfId="1" applyNumberFormat="1" applyFont="1" applyFill="1" applyBorder="1" applyAlignment="1">
      <alignment horizontal="left" vertical="center"/>
    </xf>
    <xf numFmtId="0" fontId="44" fillId="0" borderId="0" xfId="0" applyNumberFormat="1" applyFont="1" applyFill="1" applyBorder="1" applyAlignment="1">
      <alignment horizontal="left" vertical="center"/>
    </xf>
    <xf numFmtId="1" fontId="44" fillId="0" borderId="0" xfId="1" applyNumberFormat="1" applyFont="1" applyFill="1" applyBorder="1" applyAlignment="1">
      <alignment horizontal="left" vertical="center"/>
    </xf>
    <xf numFmtId="14" fontId="44" fillId="0" borderId="0" xfId="1" applyNumberFormat="1" applyFont="1" applyFill="1" applyBorder="1" applyAlignment="1">
      <alignment horizontal="left" vertical="center"/>
    </xf>
    <xf numFmtId="14" fontId="44" fillId="0" borderId="0" xfId="0" applyNumberFormat="1" applyFont="1" applyFill="1" applyBorder="1" applyAlignment="1">
      <alignment horizontal="left" vertical="center"/>
    </xf>
    <xf numFmtId="1" fontId="44" fillId="0" borderId="14" xfId="0" applyNumberFormat="1" applyFont="1" applyFill="1" applyBorder="1" applyAlignment="1">
      <alignment horizontal="left" vertical="center"/>
    </xf>
    <xf numFmtId="0" fontId="2" fillId="0" borderId="0" xfId="0" applyFont="1" applyFill="1" applyBorder="1" applyAlignment="1">
      <alignment horizontal="left" vertical="top" wrapText="1"/>
    </xf>
    <xf numFmtId="0" fontId="46" fillId="0" borderId="14" xfId="0" applyFont="1" applyFill="1" applyBorder="1" applyAlignment="1">
      <alignment horizontal="left" vertical="top" wrapText="1"/>
    </xf>
    <xf numFmtId="14" fontId="46" fillId="0" borderId="14" xfId="0" applyNumberFormat="1" applyFont="1" applyFill="1" applyBorder="1" applyAlignment="1">
      <alignment horizontal="left" vertical="top" wrapText="1"/>
    </xf>
    <xf numFmtId="166" fontId="46" fillId="0" borderId="14" xfId="1" applyNumberFormat="1" applyFont="1" applyFill="1" applyBorder="1" applyAlignment="1">
      <alignment horizontal="left" vertical="top" wrapText="1"/>
    </xf>
    <xf numFmtId="1" fontId="46" fillId="0" borderId="14" xfId="0" applyNumberFormat="1" applyFont="1" applyFill="1" applyBorder="1" applyAlignment="1">
      <alignment horizontal="left" vertical="top" wrapText="1"/>
    </xf>
    <xf numFmtId="1" fontId="46" fillId="0" borderId="14" xfId="0" applyNumberFormat="1" applyFont="1" applyFill="1" applyBorder="1" applyAlignment="1">
      <alignment horizontal="left" vertical="top"/>
    </xf>
    <xf numFmtId="0" fontId="46" fillId="0" borderId="14" xfId="0" applyNumberFormat="1" applyFont="1" applyFill="1" applyBorder="1" applyAlignment="1">
      <alignment horizontal="left" vertical="top"/>
    </xf>
    <xf numFmtId="14" fontId="46" fillId="0" borderId="14" xfId="0" applyNumberFormat="1" applyFont="1" applyFill="1" applyBorder="1" applyAlignment="1">
      <alignment horizontal="left" vertical="top"/>
    </xf>
    <xf numFmtId="166" fontId="46" fillId="0" borderId="14" xfId="0" applyNumberFormat="1" applyFont="1" applyFill="1" applyBorder="1" applyAlignment="1">
      <alignment horizontal="left" vertical="top" wrapText="1"/>
    </xf>
    <xf numFmtId="0" fontId="46" fillId="0" borderId="14" xfId="0" applyNumberFormat="1" applyFont="1" applyFill="1" applyBorder="1" applyAlignment="1">
      <alignment horizontal="left" vertical="top" wrapText="1"/>
    </xf>
    <xf numFmtId="14" fontId="46" fillId="0" borderId="14" xfId="1" applyNumberFormat="1" applyFont="1" applyFill="1" applyBorder="1" applyAlignment="1">
      <alignment horizontal="left" vertical="top" wrapText="1"/>
    </xf>
    <xf numFmtId="168" fontId="46" fillId="0" borderId="14" xfId="1" applyNumberFormat="1" applyFont="1" applyFill="1" applyBorder="1" applyAlignment="1">
      <alignment horizontal="left" vertical="top" wrapText="1"/>
    </xf>
    <xf numFmtId="0" fontId="46" fillId="0" borderId="14" xfId="1" applyNumberFormat="1" applyFont="1" applyFill="1" applyBorder="1" applyAlignment="1">
      <alignment horizontal="left" vertical="top" wrapText="1"/>
    </xf>
    <xf numFmtId="167" fontId="46" fillId="0" borderId="14" xfId="1" applyNumberFormat="1" applyFont="1" applyFill="1" applyBorder="1" applyAlignment="1">
      <alignment horizontal="left" vertical="top" wrapText="1"/>
    </xf>
    <xf numFmtId="0" fontId="2" fillId="0" borderId="14" xfId="0" applyFont="1" applyFill="1" applyBorder="1" applyAlignment="1">
      <alignment horizontal="left" vertical="top" wrapText="1"/>
    </xf>
    <xf numFmtId="0" fontId="2" fillId="0" borderId="14" xfId="0" applyFont="1" applyFill="1" applyBorder="1" applyAlignment="1">
      <alignment horizontal="left" vertical="top"/>
    </xf>
    <xf numFmtId="0" fontId="2" fillId="0" borderId="1" xfId="0" applyFont="1" applyFill="1" applyBorder="1" applyAlignment="1">
      <alignment horizontal="left" vertical="top" wrapText="1"/>
    </xf>
    <xf numFmtId="0" fontId="2" fillId="0" borderId="0" xfId="0" applyFont="1" applyFill="1" applyBorder="1" applyAlignment="1">
      <alignment horizontal="left" vertical="top"/>
    </xf>
    <xf numFmtId="166" fontId="43" fillId="0" borderId="1" xfId="1" applyNumberFormat="1" applyFont="1" applyFill="1" applyBorder="1" applyAlignment="1">
      <alignment horizontal="left" vertical="center"/>
    </xf>
    <xf numFmtId="14" fontId="43" fillId="0" borderId="1" xfId="1" applyNumberFormat="1" applyFont="1" applyFill="1" applyBorder="1" applyAlignment="1">
      <alignment horizontal="left" vertical="center"/>
    </xf>
    <xf numFmtId="0" fontId="43" fillId="0" borderId="1" xfId="47" applyFont="1" applyFill="1" applyBorder="1" applyAlignment="1">
      <alignment horizontal="left"/>
    </xf>
    <xf numFmtId="0" fontId="43" fillId="0" borderId="0" xfId="0" applyNumberFormat="1" applyFont="1" applyFill="1" applyBorder="1" applyAlignment="1">
      <alignment horizontal="left" vertical="center"/>
    </xf>
    <xf numFmtId="168" fontId="43" fillId="0" borderId="0" xfId="1" applyNumberFormat="1" applyFont="1" applyFill="1" applyBorder="1" applyAlignment="1">
      <alignment horizontal="left" vertical="center"/>
    </xf>
    <xf numFmtId="14" fontId="43" fillId="0" borderId="0" xfId="0" applyNumberFormat="1" applyFont="1" applyFill="1" applyBorder="1" applyAlignment="1">
      <alignment horizontal="left" vertical="center"/>
    </xf>
    <xf numFmtId="14" fontId="43" fillId="0" borderId="0" xfId="1" applyNumberFormat="1" applyFont="1" applyFill="1" applyBorder="1" applyAlignment="1">
      <alignment horizontal="left" vertical="center"/>
    </xf>
    <xf numFmtId="167" fontId="43" fillId="0" borderId="0" xfId="0" applyNumberFormat="1" applyFont="1" applyFill="1" applyBorder="1" applyAlignment="1">
      <alignment horizontal="left" vertical="center"/>
    </xf>
    <xf numFmtId="166" fontId="43" fillId="0" borderId="0" xfId="1" applyNumberFormat="1" applyFont="1" applyFill="1" applyBorder="1" applyAlignment="1">
      <alignment horizontal="left" vertical="center"/>
    </xf>
    <xf numFmtId="1" fontId="43" fillId="0" borderId="0" xfId="0" applyNumberFormat="1" applyFont="1" applyFill="1" applyBorder="1" applyAlignment="1">
      <alignment horizontal="left" vertical="center"/>
    </xf>
    <xf numFmtId="166" fontId="46" fillId="0" borderId="49" xfId="48" applyNumberFormat="1" applyFont="1" applyFill="1" applyBorder="1" applyAlignment="1">
      <alignment horizontal="left" vertical="top" wrapText="1"/>
    </xf>
    <xf numFmtId="14" fontId="46" fillId="0" borderId="49" xfId="48" applyNumberFormat="1" applyFont="1" applyFill="1" applyBorder="1" applyAlignment="1">
      <alignment horizontal="left" vertical="top" wrapText="1"/>
    </xf>
    <xf numFmtId="168" fontId="46" fillId="0" borderId="49" xfId="48" applyNumberFormat="1" applyFont="1" applyFill="1" applyBorder="1" applyAlignment="1">
      <alignment horizontal="left" vertical="top" wrapText="1"/>
    </xf>
    <xf numFmtId="0" fontId="46" fillId="0" borderId="49" xfId="48" applyNumberFormat="1" applyFont="1" applyFill="1" applyBorder="1" applyAlignment="1">
      <alignment horizontal="left" vertical="top" wrapText="1"/>
    </xf>
    <xf numFmtId="0" fontId="46" fillId="0" borderId="14" xfId="48" applyNumberFormat="1" applyFont="1" applyFill="1" applyBorder="1" applyAlignment="1">
      <alignment horizontal="left" vertical="top" wrapText="1"/>
    </xf>
    <xf numFmtId="168" fontId="46" fillId="0" borderId="14" xfId="48" applyNumberFormat="1" applyFont="1" applyFill="1" applyBorder="1" applyAlignment="1">
      <alignment horizontal="left" vertical="top" wrapText="1"/>
    </xf>
    <xf numFmtId="0" fontId="43" fillId="0" borderId="3" xfId="0" applyFont="1" applyFill="1" applyBorder="1" applyAlignment="1" applyProtection="1">
      <alignment horizontal="left"/>
    </xf>
    <xf numFmtId="167" fontId="43" fillId="0" borderId="48" xfId="47" applyNumberFormat="1" applyFont="1" applyFill="1" applyBorder="1" applyAlignment="1" applyProtection="1">
      <alignment horizontal="left"/>
    </xf>
    <xf numFmtId="0" fontId="43" fillId="0" borderId="2" xfId="0" applyFont="1" applyFill="1" applyBorder="1" applyAlignment="1">
      <alignment horizontal="left"/>
    </xf>
    <xf numFmtId="1" fontId="44" fillId="0" borderId="28" xfId="0" applyNumberFormat="1" applyFont="1" applyFill="1" applyBorder="1" applyAlignment="1">
      <alignment horizontal="left" vertical="center"/>
    </xf>
    <xf numFmtId="172" fontId="43" fillId="0" borderId="2" xfId="47" applyNumberFormat="1" applyFont="1" applyFill="1" applyBorder="1" applyAlignment="1" applyProtection="1">
      <alignment horizontal="left" vertical="center"/>
    </xf>
    <xf numFmtId="0" fontId="0" fillId="0" borderId="0" xfId="0" applyProtection="1">
      <protection locked="0"/>
    </xf>
    <xf numFmtId="0" fontId="44" fillId="0" borderId="1" xfId="47" applyFont="1" applyFill="1" applyBorder="1" applyAlignment="1" applyProtection="1">
      <alignment horizontal="left" vertical="top"/>
    </xf>
    <xf numFmtId="0" fontId="43" fillId="0" borderId="1" xfId="0" applyFont="1" applyFill="1" applyBorder="1" applyAlignment="1">
      <alignment horizontal="left" vertical="center"/>
    </xf>
    <xf numFmtId="0" fontId="43" fillId="0" borderId="1" xfId="47" applyFont="1" applyFill="1" applyBorder="1" applyAlignment="1" applyProtection="1">
      <alignment horizontal="left" vertical="center"/>
    </xf>
    <xf numFmtId="0" fontId="43" fillId="0" borderId="1" xfId="0" applyFont="1" applyFill="1" applyBorder="1" applyAlignment="1">
      <alignment horizontal="left"/>
    </xf>
    <xf numFmtId="0" fontId="43" fillId="0" borderId="1" xfId="47" applyFont="1" applyFill="1" applyBorder="1" applyAlignment="1" applyProtection="1">
      <alignment horizontal="left"/>
    </xf>
    <xf numFmtId="14" fontId="43" fillId="0" borderId="1" xfId="47" applyNumberFormat="1" applyFont="1" applyFill="1" applyBorder="1" applyAlignment="1" applyProtection="1">
      <alignment horizontal="left"/>
    </xf>
    <xf numFmtId="14" fontId="43" fillId="0" borderId="1" xfId="0" applyNumberFormat="1" applyFont="1" applyFill="1" applyBorder="1" applyAlignment="1">
      <alignment horizontal="left" vertical="center"/>
    </xf>
    <xf numFmtId="0" fontId="42" fillId="0" borderId="1" xfId="47" applyFont="1" applyFill="1" applyBorder="1" applyAlignment="1" applyProtection="1">
      <alignment horizontal="left" vertical="center"/>
    </xf>
    <xf numFmtId="0" fontId="44" fillId="0" borderId="1" xfId="47" applyFont="1" applyFill="1" applyBorder="1" applyAlignment="1" applyProtection="1">
      <alignment horizontal="left" vertical="center"/>
    </xf>
    <xf numFmtId="0" fontId="42" fillId="0" borderId="1" xfId="0" applyFont="1" applyFill="1" applyBorder="1" applyAlignment="1">
      <alignment horizontal="left" vertical="center"/>
    </xf>
    <xf numFmtId="1" fontId="44" fillId="0" borderId="1" xfId="47" applyNumberFormat="1" applyFont="1" applyFill="1" applyBorder="1" applyAlignment="1" applyProtection="1">
      <alignment horizontal="left" vertical="center"/>
    </xf>
    <xf numFmtId="0" fontId="43" fillId="0" borderId="1" xfId="0" applyFont="1" applyFill="1" applyBorder="1" applyAlignment="1" applyProtection="1">
      <alignment horizontal="left"/>
    </xf>
    <xf numFmtId="0" fontId="43" fillId="0" borderId="3" xfId="47" applyNumberFormat="1" applyFont="1" applyFill="1" applyBorder="1" applyAlignment="1" applyProtection="1">
      <alignment horizontal="left" vertical="center"/>
    </xf>
    <xf numFmtId="167" fontId="43" fillId="0" borderId="1" xfId="47" applyNumberFormat="1" applyFont="1" applyFill="1" applyBorder="1" applyAlignment="1" applyProtection="1">
      <alignment horizontal="left"/>
    </xf>
    <xf numFmtId="167" fontId="42" fillId="0" borderId="1" xfId="47" applyNumberFormat="1" applyFont="1" applyFill="1" applyBorder="1" applyAlignment="1" applyProtection="1">
      <alignment horizontal="left" vertical="center"/>
    </xf>
    <xf numFmtId="14" fontId="43" fillId="0" borderId="1" xfId="0" applyNumberFormat="1" applyFont="1" applyFill="1" applyBorder="1" applyAlignment="1" applyProtection="1">
      <alignment horizontal="left"/>
    </xf>
    <xf numFmtId="166" fontId="43" fillId="0" borderId="1" xfId="0" applyNumberFormat="1" applyFont="1" applyFill="1" applyBorder="1" applyAlignment="1">
      <alignment horizontal="left" vertical="center"/>
    </xf>
    <xf numFmtId="166" fontId="43" fillId="0" borderId="1" xfId="47" applyNumberFormat="1" applyFont="1" applyFill="1" applyBorder="1" applyAlignment="1" applyProtection="1">
      <alignment horizontal="left"/>
    </xf>
    <xf numFmtId="0" fontId="43" fillId="0" borderId="1" xfId="47" applyNumberFormat="1" applyFont="1" applyFill="1" applyBorder="1" applyAlignment="1" applyProtection="1">
      <alignment horizontal="left" vertical="center"/>
    </xf>
    <xf numFmtId="172" fontId="43" fillId="0" borderId="1" xfId="47" applyNumberFormat="1" applyFont="1" applyFill="1" applyBorder="1" applyAlignment="1" applyProtection="1">
      <alignment horizontal="left" vertical="center"/>
    </xf>
    <xf numFmtId="14" fontId="43" fillId="0" borderId="1" xfId="47" applyNumberFormat="1" applyFont="1" applyFill="1" applyBorder="1" applyAlignment="1" applyProtection="1">
      <alignment horizontal="left" vertical="center"/>
    </xf>
    <xf numFmtId="166" fontId="43" fillId="0" borderId="1" xfId="47" applyNumberFormat="1" applyFont="1" applyFill="1" applyBorder="1" applyAlignment="1" applyProtection="1">
      <alignment horizontal="left" vertical="center"/>
    </xf>
    <xf numFmtId="0" fontId="43" fillId="0" borderId="2" xfId="0" applyFont="1" applyFill="1" applyBorder="1" applyAlignment="1">
      <alignment horizontal="left" vertical="center"/>
    </xf>
    <xf numFmtId="172" fontId="43" fillId="0" borderId="1" xfId="47" applyNumberFormat="1" applyFont="1" applyFill="1" applyBorder="1" applyAlignment="1" applyProtection="1">
      <alignment horizontal="left"/>
    </xf>
    <xf numFmtId="0" fontId="43" fillId="0" borderId="1" xfId="47" applyNumberFormat="1" applyFont="1" applyFill="1" applyBorder="1" applyAlignment="1" applyProtection="1">
      <alignment horizontal="left"/>
    </xf>
    <xf numFmtId="0" fontId="42" fillId="0" borderId="48" xfId="47" applyFont="1" applyFill="1" applyBorder="1" applyAlignment="1" applyProtection="1">
      <alignment horizontal="left" vertical="center"/>
    </xf>
    <xf numFmtId="0" fontId="43" fillId="0" borderId="48" xfId="47" applyFont="1" applyFill="1" applyBorder="1" applyAlignment="1" applyProtection="1">
      <alignment horizontal="left" vertical="center"/>
    </xf>
    <xf numFmtId="0" fontId="43" fillId="0" borderId="3" xfId="47" applyFont="1" applyFill="1" applyBorder="1" applyAlignment="1" applyProtection="1">
      <alignment horizontal="left"/>
    </xf>
    <xf numFmtId="0" fontId="43" fillId="0" borderId="3" xfId="47" applyFont="1" applyFill="1" applyBorder="1" applyAlignment="1" applyProtection="1">
      <alignment horizontal="left" vertical="center"/>
    </xf>
    <xf numFmtId="0" fontId="43" fillId="0" borderId="0" xfId="47" applyNumberFormat="1" applyFont="1" applyFill="1" applyBorder="1" applyAlignment="1" applyProtection="1">
      <alignment horizontal="left" vertical="center"/>
    </xf>
    <xf numFmtId="0" fontId="29" fillId="0" borderId="0" xfId="0" applyFont="1" applyBorder="1" applyAlignment="1" applyProtection="1">
      <alignment horizontal="center" vertical="center"/>
    </xf>
    <xf numFmtId="0" fontId="29" fillId="0" borderId="13" xfId="0" applyFont="1" applyFill="1" applyBorder="1" applyAlignment="1" applyProtection="1">
      <alignment horizontal="left" vertical="center"/>
    </xf>
    <xf numFmtId="0" fontId="32" fillId="0" borderId="13" xfId="0" applyFont="1" applyFill="1" applyBorder="1" applyAlignment="1" applyProtection="1">
      <alignment horizontal="left" vertical="center" wrapText="1"/>
    </xf>
    <xf numFmtId="1" fontId="29" fillId="0" borderId="13" xfId="0" applyNumberFormat="1" applyFont="1" applyFill="1" applyBorder="1" applyAlignment="1" applyProtection="1">
      <alignment horizontal="center" vertical="center"/>
    </xf>
    <xf numFmtId="3" fontId="0" fillId="0" borderId="0" xfId="0" applyNumberFormat="1" applyProtection="1"/>
    <xf numFmtId="14" fontId="43" fillId="0" borderId="3" xfId="47" applyNumberFormat="1" applyFont="1" applyFill="1" applyBorder="1" applyAlignment="1" applyProtection="1">
      <alignment horizontal="left"/>
    </xf>
    <xf numFmtId="6" fontId="43" fillId="0" borderId="52" xfId="0" applyNumberFormat="1" applyFont="1" applyFill="1" applyBorder="1" applyAlignment="1">
      <alignment horizontal="left" vertical="center"/>
    </xf>
    <xf numFmtId="0" fontId="43" fillId="0" borderId="0" xfId="0" applyFont="1" applyFill="1" applyBorder="1" applyAlignment="1" applyProtection="1">
      <alignment horizontal="left"/>
    </xf>
    <xf numFmtId="0" fontId="43" fillId="0" borderId="3" xfId="47" applyFont="1" applyFill="1" applyBorder="1" applyAlignment="1" applyProtection="1">
      <alignment horizontal="left"/>
      <protection locked="0"/>
    </xf>
    <xf numFmtId="0" fontId="42" fillId="0" borderId="0" xfId="47" applyFont="1" applyFill="1" applyBorder="1" applyAlignment="1" applyProtection="1">
      <alignment horizontal="left" vertical="center"/>
    </xf>
    <xf numFmtId="0" fontId="43" fillId="0" borderId="53" xfId="47" applyNumberFormat="1" applyFont="1" applyFill="1" applyBorder="1" applyAlignment="1" applyProtection="1">
      <alignment horizontal="left" vertical="center"/>
    </xf>
    <xf numFmtId="0" fontId="43" fillId="0" borderId="3" xfId="0" applyFont="1" applyFill="1" applyBorder="1" applyAlignment="1" applyProtection="1">
      <alignment horizontal="left"/>
      <protection locked="0"/>
    </xf>
    <xf numFmtId="0" fontId="51" fillId="0" borderId="1" xfId="0" applyFont="1" applyFill="1" applyBorder="1" applyAlignment="1">
      <alignment horizontal="left"/>
    </xf>
    <xf numFmtId="0" fontId="44" fillId="0" borderId="48" xfId="47" applyFont="1" applyFill="1" applyBorder="1" applyAlignment="1" applyProtection="1">
      <alignment horizontal="left" vertical="top"/>
    </xf>
    <xf numFmtId="0" fontId="44" fillId="0" borderId="3" xfId="47" applyFont="1" applyFill="1" applyBorder="1" applyAlignment="1" applyProtection="1">
      <alignment horizontal="left" vertical="center"/>
      <protection locked="0"/>
    </xf>
    <xf numFmtId="0" fontId="44" fillId="0" borderId="3" xfId="47" applyNumberFormat="1" applyFont="1" applyFill="1" applyBorder="1" applyAlignment="1" applyProtection="1">
      <alignment horizontal="left" vertical="center"/>
    </xf>
    <xf numFmtId="0" fontId="43" fillId="0" borderId="0" xfId="47" applyFont="1" applyFill="1" applyBorder="1" applyAlignment="1" applyProtection="1">
      <alignment horizontal="left" vertical="center"/>
    </xf>
    <xf numFmtId="0" fontId="43" fillId="0" borderId="3" xfId="47" applyFont="1" applyFill="1" applyBorder="1" applyAlignment="1" applyProtection="1">
      <alignment horizontal="left" vertical="center"/>
      <protection locked="0"/>
    </xf>
    <xf numFmtId="0" fontId="43" fillId="0" borderId="50" xfId="47" applyNumberFormat="1" applyFont="1" applyFill="1" applyBorder="1" applyAlignment="1" applyProtection="1">
      <alignment horizontal="left" vertical="center"/>
    </xf>
    <xf numFmtId="167" fontId="42" fillId="0" borderId="1" xfId="47" applyNumberFormat="1" applyFont="1" applyFill="1" applyBorder="1" applyAlignment="1">
      <alignment horizontal="left" vertical="center"/>
    </xf>
    <xf numFmtId="167" fontId="44" fillId="0" borderId="1" xfId="0" applyNumberFormat="1" applyFont="1" applyFill="1" applyBorder="1" applyAlignment="1" applyProtection="1">
      <alignment horizontal="left" vertical="center"/>
    </xf>
    <xf numFmtId="167" fontId="44" fillId="0" borderId="1" xfId="47" applyNumberFormat="1" applyFont="1" applyFill="1" applyBorder="1" applyAlignment="1">
      <alignment horizontal="left" vertical="center"/>
    </xf>
    <xf numFmtId="0" fontId="44" fillId="0" borderId="3" xfId="47" applyFont="1" applyFill="1" applyBorder="1" applyAlignment="1" applyProtection="1">
      <alignment horizontal="left"/>
    </xf>
    <xf numFmtId="0" fontId="43" fillId="0" borderId="0" xfId="47" applyFont="1" applyFill="1" applyBorder="1" applyAlignment="1" applyProtection="1">
      <alignment horizontal="left"/>
    </xf>
    <xf numFmtId="0" fontId="43" fillId="0" borderId="2" xfId="0" applyFont="1" applyFill="1" applyBorder="1" applyAlignment="1" applyProtection="1">
      <alignment horizontal="left"/>
    </xf>
    <xf numFmtId="0" fontId="44" fillId="0" borderId="1" xfId="0" applyFont="1" applyFill="1" applyBorder="1" applyAlignment="1">
      <alignment horizontal="left"/>
    </xf>
    <xf numFmtId="0" fontId="45" fillId="0" borderId="1" xfId="0" applyFont="1" applyBorder="1" applyAlignment="1">
      <alignment horizontal="left" vertical="center"/>
    </xf>
    <xf numFmtId="0" fontId="42" fillId="0" borderId="1" xfId="0" applyFont="1" applyBorder="1" applyAlignment="1">
      <alignment horizontal="left" vertical="center"/>
    </xf>
    <xf numFmtId="3" fontId="42" fillId="0" borderId="1" xfId="0" applyNumberFormat="1" applyFont="1" applyBorder="1" applyAlignment="1">
      <alignment horizontal="left" vertical="center"/>
    </xf>
    <xf numFmtId="14" fontId="42" fillId="0" borderId="1" xfId="0" applyNumberFormat="1" applyFont="1" applyBorder="1" applyAlignment="1">
      <alignment horizontal="left" vertical="center"/>
    </xf>
    <xf numFmtId="6" fontId="42" fillId="0" borderId="1" xfId="0" applyNumberFormat="1" applyFont="1" applyBorder="1" applyAlignment="1">
      <alignment horizontal="left" vertical="center"/>
    </xf>
    <xf numFmtId="0" fontId="2" fillId="0" borderId="1" xfId="0" applyFont="1" applyBorder="1" applyAlignment="1">
      <alignment horizontal="left" vertical="center"/>
    </xf>
    <xf numFmtId="0" fontId="43" fillId="0" borderId="1" xfId="0" applyFont="1" applyBorder="1" applyAlignment="1">
      <alignment horizontal="left" vertical="center"/>
    </xf>
    <xf numFmtId="3" fontId="43" fillId="0" borderId="1" xfId="0" applyNumberFormat="1" applyFont="1" applyBorder="1" applyAlignment="1">
      <alignment horizontal="left" vertical="center"/>
    </xf>
    <xf numFmtId="0" fontId="47" fillId="0" borderId="1" xfId="0" applyFont="1" applyBorder="1" applyAlignment="1">
      <alignment horizontal="left" vertical="center"/>
    </xf>
    <xf numFmtId="0" fontId="0" fillId="0" borderId="1" xfId="0" applyBorder="1" applyAlignment="1">
      <alignment horizontal="left"/>
    </xf>
    <xf numFmtId="3" fontId="4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3" fontId="43" fillId="0" borderId="1" xfId="0" applyNumberFormat="1" applyFont="1" applyFill="1" applyBorder="1" applyAlignment="1">
      <alignment horizontal="left" vertical="center"/>
    </xf>
    <xf numFmtId="0" fontId="48" fillId="0" borderId="1" xfId="0" applyFont="1" applyFill="1" applyBorder="1" applyAlignment="1">
      <alignment horizontal="left" vertical="center"/>
    </xf>
    <xf numFmtId="14" fontId="48" fillId="0" borderId="1" xfId="0" applyNumberFormat="1" applyFont="1" applyFill="1" applyBorder="1" applyAlignment="1">
      <alignment horizontal="left" vertical="center"/>
    </xf>
    <xf numFmtId="6" fontId="48" fillId="0" borderId="1" xfId="0" applyNumberFormat="1" applyFont="1" applyFill="1" applyBorder="1" applyAlignment="1">
      <alignment horizontal="left" vertical="center"/>
    </xf>
    <xf numFmtId="6" fontId="49" fillId="0" borderId="1" xfId="0" applyNumberFormat="1" applyFont="1" applyFill="1" applyBorder="1" applyAlignment="1">
      <alignment horizontal="left" vertical="center"/>
    </xf>
    <xf numFmtId="0" fontId="47" fillId="0" borderId="1" xfId="0" applyFont="1" applyFill="1" applyBorder="1" applyAlignment="1">
      <alignment horizontal="left" vertical="center"/>
    </xf>
    <xf numFmtId="0" fontId="49" fillId="0" borderId="51" xfId="60" applyNumberFormat="1" applyFont="1" applyFill="1" applyBorder="1" applyAlignment="1">
      <alignment horizontal="left"/>
    </xf>
    <xf numFmtId="0" fontId="43" fillId="0" borderId="2" xfId="47" applyNumberFormat="1" applyFont="1" applyFill="1" applyBorder="1" applyAlignment="1" applyProtection="1">
      <alignment horizontal="left"/>
    </xf>
    <xf numFmtId="166" fontId="42" fillId="0" borderId="1" xfId="0" applyNumberFormat="1" applyFont="1" applyFill="1" applyBorder="1" applyAlignment="1">
      <alignment horizontal="left" vertical="center"/>
    </xf>
    <xf numFmtId="0" fontId="42" fillId="0" borderId="48" xfId="0" applyFont="1" applyFill="1" applyBorder="1" applyAlignment="1">
      <alignment horizontal="left" vertical="center"/>
    </xf>
    <xf numFmtId="3" fontId="43" fillId="0" borderId="48" xfId="0" applyNumberFormat="1" applyFont="1" applyFill="1" applyBorder="1" applyAlignment="1">
      <alignment horizontal="left" vertical="center"/>
    </xf>
    <xf numFmtId="0" fontId="43" fillId="0" borderId="48" xfId="0" applyFont="1" applyFill="1" applyBorder="1" applyAlignment="1">
      <alignment horizontal="left" vertical="center"/>
    </xf>
    <xf numFmtId="14" fontId="42" fillId="0" borderId="48" xfId="0" applyNumberFormat="1" applyFont="1" applyFill="1" applyBorder="1" applyAlignment="1">
      <alignment horizontal="left" vertical="center"/>
    </xf>
    <xf numFmtId="0" fontId="45" fillId="0" borderId="1" xfId="0" applyFont="1" applyFill="1" applyBorder="1" applyAlignment="1">
      <alignment horizontal="left" vertical="center"/>
    </xf>
    <xf numFmtId="0" fontId="50" fillId="0" borderId="1" xfId="0" applyFont="1" applyFill="1" applyBorder="1" applyAlignment="1">
      <alignment horizontal="left" vertical="center"/>
    </xf>
    <xf numFmtId="0" fontId="45" fillId="0" borderId="1" xfId="0" applyFont="1" applyFill="1" applyBorder="1" applyAlignment="1">
      <alignment horizontal="left" vertical="center" wrapText="1"/>
    </xf>
    <xf numFmtId="0" fontId="52" fillId="0" borderId="1" xfId="0" applyFont="1" applyFill="1" applyBorder="1" applyAlignment="1">
      <alignment horizontal="left" vertical="center"/>
    </xf>
    <xf numFmtId="0" fontId="53" fillId="0" borderId="1" xfId="0" applyFont="1" applyFill="1" applyBorder="1" applyAlignment="1">
      <alignment horizontal="left" vertical="center"/>
    </xf>
    <xf numFmtId="6" fontId="43" fillId="0" borderId="52" xfId="0" applyNumberFormat="1" applyFont="1" applyBorder="1" applyAlignment="1">
      <alignment horizontal="left" vertical="center"/>
    </xf>
    <xf numFmtId="6" fontId="43" fillId="0" borderId="1" xfId="0" applyNumberFormat="1" applyFont="1" applyBorder="1" applyAlignment="1">
      <alignment horizontal="left" vertical="center"/>
    </xf>
    <xf numFmtId="0" fontId="43" fillId="0" borderId="1" xfId="0" applyFont="1" applyBorder="1" applyAlignment="1">
      <alignment horizontal="left"/>
    </xf>
    <xf numFmtId="167" fontId="43" fillId="0" borderId="1" xfId="48" applyNumberFormat="1" applyFont="1" applyFill="1" applyBorder="1" applyAlignment="1" applyProtection="1">
      <alignment horizontal="left" vertical="center"/>
    </xf>
    <xf numFmtId="167" fontId="44" fillId="0" borderId="1" xfId="0" applyNumberFormat="1" applyFont="1" applyFill="1" applyBorder="1" applyAlignment="1">
      <alignment horizontal="left" vertical="center"/>
    </xf>
    <xf numFmtId="0" fontId="43" fillId="0" borderId="48" xfId="0" applyFont="1" applyFill="1" applyBorder="1" applyAlignment="1">
      <alignment horizontal="left"/>
    </xf>
    <xf numFmtId="0" fontId="2" fillId="0" borderId="2" xfId="0" applyFont="1" applyFill="1" applyBorder="1" applyAlignment="1">
      <alignment horizontal="left" vertical="top" wrapText="1"/>
    </xf>
    <xf numFmtId="0" fontId="49" fillId="0" borderId="54" xfId="59" applyFont="1" applyFill="1" applyBorder="1" applyAlignment="1">
      <alignment horizontal="left"/>
    </xf>
    <xf numFmtId="0" fontId="49" fillId="0" borderId="2" xfId="59" applyFont="1" applyFill="1" applyBorder="1" applyAlignment="1">
      <alignment horizontal="left"/>
    </xf>
    <xf numFmtId="0" fontId="2" fillId="0" borderId="1" xfId="0" applyFont="1" applyFill="1" applyBorder="1" applyAlignment="1">
      <alignment horizontal="left" vertical="top"/>
    </xf>
    <xf numFmtId="166" fontId="44" fillId="0" borderId="14" xfId="0" applyNumberFormat="1" applyFont="1" applyFill="1" applyBorder="1" applyAlignment="1">
      <alignment horizontal="left" vertical="center"/>
    </xf>
    <xf numFmtId="166" fontId="42" fillId="0" borderId="48" xfId="0" applyNumberFormat="1" applyFont="1" applyFill="1" applyBorder="1" applyAlignment="1">
      <alignment horizontal="left" vertical="center"/>
    </xf>
    <xf numFmtId="0" fontId="43" fillId="0" borderId="0" xfId="1" applyNumberFormat="1" applyFont="1" applyFill="1" applyBorder="1" applyAlignment="1">
      <alignment horizontal="left" vertical="center"/>
    </xf>
    <xf numFmtId="0" fontId="42" fillId="0" borderId="1" xfId="47" applyFont="1" applyBorder="1" applyAlignment="1">
      <alignment horizontal="left" vertical="center"/>
    </xf>
    <xf numFmtId="0" fontId="43" fillId="0" borderId="1" xfId="47" applyFont="1" applyBorder="1" applyAlignment="1">
      <alignment horizontal="left" vertical="center"/>
    </xf>
    <xf numFmtId="0" fontId="43" fillId="0" borderId="1" xfId="47" applyFont="1" applyBorder="1" applyAlignment="1">
      <alignment horizontal="left"/>
    </xf>
    <xf numFmtId="14" fontId="43" fillId="0" borderId="1" xfId="47" applyNumberFormat="1" applyFont="1" applyBorder="1" applyAlignment="1">
      <alignment horizontal="left"/>
    </xf>
    <xf numFmtId="172" fontId="43" fillId="0" borderId="1" xfId="47" applyNumberFormat="1" applyFont="1" applyBorder="1" applyAlignment="1">
      <alignment horizontal="left"/>
    </xf>
    <xf numFmtId="172" fontId="43" fillId="0" borderId="1" xfId="47" applyNumberFormat="1" applyFont="1" applyBorder="1" applyAlignment="1">
      <alignment horizontal="left" vertical="center"/>
    </xf>
    <xf numFmtId="167" fontId="43" fillId="0" borderId="1" xfId="47" applyNumberFormat="1" applyFont="1" applyBorder="1" applyAlignment="1">
      <alignment horizontal="left"/>
    </xf>
    <xf numFmtId="0" fontId="43" fillId="0" borderId="0" xfId="47" applyFont="1" applyAlignment="1">
      <alignment horizontal="left" vertical="center"/>
    </xf>
    <xf numFmtId="0" fontId="43" fillId="0" borderId="3" xfId="47" applyFont="1" applyBorder="1" applyAlignment="1">
      <alignment horizontal="left" vertical="center"/>
    </xf>
    <xf numFmtId="3" fontId="43" fillId="0" borderId="1" xfId="47" applyNumberFormat="1" applyFont="1" applyFill="1" applyBorder="1" applyAlignment="1" applyProtection="1">
      <alignment horizontal="left"/>
    </xf>
    <xf numFmtId="0" fontId="43" fillId="0" borderId="51" xfId="47" applyNumberFormat="1" applyFont="1" applyFill="1" applyBorder="1" applyAlignment="1" applyProtection="1">
      <alignment horizontal="left"/>
    </xf>
    <xf numFmtId="169" fontId="43" fillId="0" borderId="1" xfId="47" applyNumberFormat="1" applyFont="1" applyFill="1" applyBorder="1" applyAlignment="1" applyProtection="1">
      <alignment horizontal="left" vertical="center"/>
    </xf>
    <xf numFmtId="0" fontId="44" fillId="0" borderId="1" xfId="47" applyFont="1" applyBorder="1" applyAlignment="1">
      <alignment horizontal="left" vertical="center"/>
    </xf>
    <xf numFmtId="0" fontId="51" fillId="0" borderId="1" xfId="0" applyFont="1" applyBorder="1" applyAlignment="1">
      <alignment horizontal="left"/>
    </xf>
    <xf numFmtId="0" fontId="49" fillId="0" borderId="1" xfId="60" applyNumberFormat="1" applyFont="1" applyFill="1" applyBorder="1" applyAlignment="1">
      <alignment horizontal="left"/>
    </xf>
    <xf numFmtId="0" fontId="49" fillId="0" borderId="51" xfId="59" applyFont="1" applyBorder="1" applyAlignment="1">
      <alignment horizontal="left"/>
    </xf>
    <xf numFmtId="0" fontId="44" fillId="0" borderId="1" xfId="47" applyFont="1" applyFill="1" applyBorder="1" applyAlignment="1">
      <alignment horizontal="left" vertical="top"/>
    </xf>
    <xf numFmtId="0" fontId="43" fillId="0" borderId="1" xfId="47" applyFont="1" applyFill="1" applyBorder="1" applyAlignment="1">
      <alignment horizontal="left" vertical="center"/>
    </xf>
    <xf numFmtId="0" fontId="42" fillId="0" borderId="1" xfId="47" applyFont="1" applyFill="1" applyBorder="1" applyAlignment="1">
      <alignment horizontal="left" vertical="center"/>
    </xf>
    <xf numFmtId="0" fontId="43" fillId="0" borderId="2" xfId="47" applyFont="1" applyFill="1" applyBorder="1" applyAlignment="1" applyProtection="1">
      <alignment horizontal="left" vertical="center"/>
    </xf>
    <xf numFmtId="14" fontId="43" fillId="0" borderId="1" xfId="0" applyNumberFormat="1" applyFont="1" applyBorder="1" applyAlignment="1">
      <alignment horizontal="left"/>
    </xf>
    <xf numFmtId="0" fontId="43" fillId="0" borderId="48" xfId="47" applyFont="1" applyFill="1" applyBorder="1" applyAlignment="1" applyProtection="1">
      <alignment horizontal="left"/>
    </xf>
    <xf numFmtId="0" fontId="43" fillId="0" borderId="50" xfId="0" applyFont="1" applyFill="1" applyBorder="1" applyAlignment="1" applyProtection="1">
      <alignment horizontal="left"/>
    </xf>
    <xf numFmtId="0" fontId="44" fillId="0" borderId="0" xfId="47" applyFont="1" applyFill="1" applyBorder="1" applyAlignment="1" applyProtection="1">
      <alignment horizontal="left" vertical="center"/>
    </xf>
    <xf numFmtId="0" fontId="49" fillId="0" borderId="51" xfId="59" applyFont="1" applyFill="1" applyBorder="1" applyAlignment="1">
      <alignment horizontal="left"/>
    </xf>
    <xf numFmtId="0" fontId="43" fillId="0" borderId="0" xfId="47" applyFont="1" applyFill="1" applyAlignment="1">
      <alignment horizontal="left" vertical="center"/>
    </xf>
    <xf numFmtId="0" fontId="49" fillId="0" borderId="1" xfId="59" applyFont="1" applyFill="1" applyBorder="1" applyAlignment="1">
      <alignment horizontal="left"/>
    </xf>
    <xf numFmtId="0" fontId="49" fillId="0" borderId="55" xfId="59" applyFont="1" applyFill="1" applyBorder="1" applyAlignment="1">
      <alignment horizontal="left"/>
    </xf>
    <xf numFmtId="0" fontId="43" fillId="0" borderId="0" xfId="0" applyFont="1" applyFill="1" applyBorder="1" applyAlignment="1" applyProtection="1">
      <alignment horizontal="left" vertical="center"/>
    </xf>
    <xf numFmtId="0" fontId="43" fillId="0" borderId="1" xfId="0" applyFont="1" applyFill="1" applyBorder="1" applyAlignment="1" applyProtection="1">
      <alignment horizontal="left" vertical="center"/>
    </xf>
    <xf numFmtId="14" fontId="43" fillId="0" borderId="1" xfId="0" applyNumberFormat="1" applyFont="1" applyFill="1" applyBorder="1" applyAlignment="1" applyProtection="1">
      <alignment horizontal="left" vertical="center"/>
    </xf>
    <xf numFmtId="166" fontId="43" fillId="0" borderId="1" xfId="0" applyNumberFormat="1" applyFont="1" applyFill="1" applyBorder="1" applyAlignment="1" applyProtection="1">
      <alignment horizontal="left" vertical="center"/>
    </xf>
    <xf numFmtId="168" fontId="43" fillId="0" borderId="0" xfId="48" applyNumberFormat="1" applyFont="1" applyFill="1" applyBorder="1" applyAlignment="1">
      <alignment horizontal="left" vertical="center"/>
    </xf>
    <xf numFmtId="14" fontId="43" fillId="0" borderId="1" xfId="0" applyNumberFormat="1" applyFont="1" applyBorder="1" applyAlignment="1">
      <alignment horizontal="left" vertical="center"/>
    </xf>
    <xf numFmtId="0" fontId="49" fillId="0" borderId="1" xfId="59" applyFont="1" applyBorder="1" applyAlignment="1">
      <alignment horizontal="left"/>
    </xf>
    <xf numFmtId="0" fontId="54" fillId="0" borderId="1" xfId="0" applyFont="1" applyBorder="1" applyAlignment="1">
      <alignment horizontal="left" vertical="center"/>
    </xf>
    <xf numFmtId="0" fontId="43" fillId="0" borderId="55" xfId="0" applyFont="1" applyFill="1" applyBorder="1" applyAlignment="1">
      <alignment horizontal="left"/>
    </xf>
    <xf numFmtId="0" fontId="49" fillId="0" borderId="0" xfId="59" applyFont="1" applyFill="1" applyBorder="1" applyAlignment="1">
      <alignment horizontal="left"/>
    </xf>
    <xf numFmtId="0" fontId="42" fillId="0" borderId="48" xfId="0" applyFont="1" applyBorder="1" applyAlignment="1">
      <alignment horizontal="left" vertical="center"/>
    </xf>
    <xf numFmtId="0" fontId="43" fillId="0" borderId="48" xfId="0" applyFont="1" applyBorder="1" applyAlignment="1">
      <alignment horizontal="left" vertical="center"/>
    </xf>
    <xf numFmtId="14" fontId="42" fillId="0" borderId="48" xfId="0" applyNumberFormat="1" applyFont="1" applyBorder="1" applyAlignment="1">
      <alignment horizontal="left" vertical="center"/>
    </xf>
    <xf numFmtId="14" fontId="43" fillId="0" borderId="3" xfId="0" applyNumberFormat="1" applyFont="1" applyFill="1" applyBorder="1" applyAlignment="1" applyProtection="1">
      <alignment horizontal="left"/>
    </xf>
    <xf numFmtId="0" fontId="43" fillId="0" borderId="1" xfId="47" applyFont="1" applyFill="1" applyBorder="1" applyAlignment="1" applyProtection="1">
      <alignment horizontal="left" wrapText="1"/>
    </xf>
    <xf numFmtId="167" fontId="42" fillId="0" borderId="48" xfId="47" applyNumberFormat="1" applyFont="1" applyFill="1" applyBorder="1" applyAlignment="1" applyProtection="1">
      <alignment horizontal="left" vertical="center"/>
    </xf>
    <xf numFmtId="0" fontId="43" fillId="0" borderId="3" xfId="0" applyFont="1" applyFill="1" applyBorder="1" applyAlignment="1">
      <alignment horizontal="left"/>
    </xf>
    <xf numFmtId="167" fontId="43" fillId="0" borderId="1" xfId="47" applyNumberFormat="1" applyFont="1" applyFill="1" applyBorder="1" applyAlignment="1">
      <alignment horizontal="left"/>
    </xf>
    <xf numFmtId="0" fontId="43" fillId="0" borderId="3" xfId="47" applyFont="1" applyFill="1" applyBorder="1" applyAlignment="1">
      <alignment horizontal="left" vertical="center"/>
    </xf>
    <xf numFmtId="166" fontId="43" fillId="0" borderId="0" xfId="0" applyNumberFormat="1" applyFont="1" applyAlignment="1">
      <alignment horizontal="left" vertical="center"/>
    </xf>
    <xf numFmtId="0" fontId="43" fillId="0" borderId="0" xfId="0" applyFont="1" applyAlignment="1">
      <alignment horizontal="left" vertical="center"/>
    </xf>
    <xf numFmtId="166" fontId="43" fillId="0" borderId="1" xfId="0" applyNumberFormat="1" applyFont="1" applyBorder="1" applyAlignment="1">
      <alignment horizontal="left" vertical="center"/>
    </xf>
    <xf numFmtId="167" fontId="43" fillId="0" borderId="1" xfId="0" applyNumberFormat="1" applyFont="1" applyBorder="1" applyAlignment="1">
      <alignment horizontal="left"/>
    </xf>
    <xf numFmtId="0" fontId="43" fillId="0" borderId="0" xfId="0" applyFont="1" applyAlignment="1">
      <alignment horizontal="left"/>
    </xf>
    <xf numFmtId="166" fontId="43" fillId="0" borderId="0" xfId="48" applyNumberFormat="1" applyFont="1" applyFill="1" applyBorder="1" applyAlignment="1">
      <alignment horizontal="left" vertical="center"/>
    </xf>
    <xf numFmtId="14" fontId="43" fillId="0" borderId="0" xfId="48" applyNumberFormat="1" applyFont="1" applyFill="1" applyBorder="1" applyAlignment="1">
      <alignment horizontal="left" vertical="center"/>
    </xf>
    <xf numFmtId="0" fontId="43" fillId="0" borderId="50" xfId="47" applyFont="1" applyFill="1" applyBorder="1" applyAlignment="1" applyProtection="1">
      <alignment horizontal="left"/>
    </xf>
    <xf numFmtId="0" fontId="43" fillId="0" borderId="51" xfId="0" applyFont="1" applyFill="1" applyBorder="1" applyAlignment="1">
      <alignment horizontal="left"/>
    </xf>
    <xf numFmtId="14" fontId="43" fillId="0" borderId="48" xfId="0" applyNumberFormat="1" applyFont="1" applyFill="1" applyBorder="1" applyAlignment="1" applyProtection="1">
      <alignment horizontal="left"/>
    </xf>
    <xf numFmtId="0" fontId="43" fillId="0" borderId="48" xfId="47" applyNumberFormat="1" applyFont="1" applyFill="1" applyBorder="1" applyAlignment="1" applyProtection="1">
      <alignment horizontal="left"/>
    </xf>
    <xf numFmtId="14" fontId="43" fillId="0" borderId="48" xfId="47" applyNumberFormat="1" applyFont="1" applyFill="1" applyBorder="1" applyAlignment="1" applyProtection="1">
      <alignment horizontal="left"/>
    </xf>
    <xf numFmtId="172" fontId="43" fillId="0" borderId="48" xfId="47" applyNumberFormat="1" applyFont="1" applyFill="1" applyBorder="1" applyAlignment="1" applyProtection="1">
      <alignment horizontal="left"/>
    </xf>
    <xf numFmtId="0" fontId="43" fillId="0" borderId="48" xfId="47" applyNumberFormat="1" applyFont="1" applyFill="1" applyBorder="1" applyAlignment="1" applyProtection="1">
      <alignment horizontal="left" vertical="center"/>
    </xf>
    <xf numFmtId="172" fontId="43" fillId="0" borderId="48" xfId="47" applyNumberFormat="1" applyFont="1" applyFill="1" applyBorder="1" applyAlignment="1" applyProtection="1">
      <alignment horizontal="left" vertical="center"/>
    </xf>
    <xf numFmtId="0" fontId="43" fillId="0" borderId="48" xfId="47" applyFont="1" applyFill="1" applyBorder="1" applyAlignment="1" applyProtection="1">
      <alignment horizontal="left" wrapText="1"/>
    </xf>
    <xf numFmtId="0" fontId="55" fillId="0" borderId="1" xfId="0" applyFont="1" applyBorder="1" applyAlignment="1">
      <alignment horizontal="left" vertical="center"/>
    </xf>
    <xf numFmtId="0" fontId="45" fillId="0" borderId="1" xfId="0" applyFont="1" applyBorder="1" applyAlignment="1">
      <alignment horizontal="left" vertical="center" wrapText="1"/>
    </xf>
    <xf numFmtId="0" fontId="50" fillId="0" borderId="1" xfId="0" applyFont="1" applyBorder="1" applyAlignment="1">
      <alignment horizontal="left" vertical="center"/>
    </xf>
    <xf numFmtId="0" fontId="52" fillId="0" borderId="1" xfId="0" applyFont="1" applyBorder="1" applyAlignment="1">
      <alignment horizontal="left" vertical="center"/>
    </xf>
    <xf numFmtId="0" fontId="53" fillId="0" borderId="1" xfId="0" applyFont="1" applyBorder="1" applyAlignment="1">
      <alignment horizontal="left" vertical="center"/>
    </xf>
    <xf numFmtId="0" fontId="43" fillId="0" borderId="56" xfId="0" applyFont="1" applyFill="1" applyBorder="1" applyAlignment="1" applyProtection="1">
      <alignment horizontal="left"/>
    </xf>
    <xf numFmtId="0" fontId="43" fillId="0" borderId="0" xfId="47" applyFont="1" applyBorder="1" applyAlignment="1">
      <alignment horizontal="left" vertical="center"/>
    </xf>
    <xf numFmtId="14" fontId="43" fillId="0" borderId="2" xfId="47" applyNumberFormat="1" applyFont="1" applyFill="1" applyBorder="1" applyAlignment="1" applyProtection="1">
      <alignment horizontal="left" vertical="center"/>
    </xf>
    <xf numFmtId="14" fontId="44" fillId="0" borderId="2" xfId="47" applyNumberFormat="1" applyFont="1" applyFill="1" applyBorder="1" applyAlignment="1" applyProtection="1">
      <alignment horizontal="left" vertical="center"/>
    </xf>
    <xf numFmtId="14" fontId="43" fillId="0" borderId="2" xfId="0" applyNumberFormat="1" applyFont="1" applyFill="1" applyBorder="1" applyAlignment="1" applyProtection="1">
      <alignment horizontal="left" vertical="center"/>
    </xf>
    <xf numFmtId="172" fontId="43" fillId="0" borderId="2" xfId="47" applyNumberFormat="1" applyFont="1" applyBorder="1" applyAlignment="1">
      <alignment horizontal="left" vertical="center"/>
    </xf>
    <xf numFmtId="14" fontId="43" fillId="0" borderId="54" xfId="0" applyNumberFormat="1" applyFont="1" applyFill="1" applyBorder="1" applyAlignment="1" applyProtection="1">
      <alignment horizontal="left" vertical="center"/>
    </xf>
    <xf numFmtId="172" fontId="43" fillId="0" borderId="57" xfId="47" applyNumberFormat="1" applyFont="1" applyFill="1" applyBorder="1" applyAlignment="1" applyProtection="1">
      <alignment horizontal="left" vertical="center"/>
    </xf>
    <xf numFmtId="14" fontId="43" fillId="0" borderId="2" xfId="47" applyNumberFormat="1" applyFont="1" applyFill="1" applyBorder="1" applyAlignment="1" applyProtection="1">
      <alignment horizontal="left"/>
    </xf>
    <xf numFmtId="1" fontId="44" fillId="0" borderId="0" xfId="0" applyNumberFormat="1" applyFont="1" applyFill="1" applyBorder="1" applyAlignment="1">
      <alignment horizontal="left" vertical="center"/>
    </xf>
    <xf numFmtId="0" fontId="44" fillId="0" borderId="1" xfId="47" applyFont="1" applyFill="1" applyBorder="1" applyAlignment="1">
      <alignment horizontal="left" vertical="center"/>
    </xf>
    <xf numFmtId="0" fontId="55" fillId="0" borderId="1" xfId="0" applyFont="1" applyFill="1" applyBorder="1" applyAlignment="1">
      <alignment horizontal="left" vertical="center"/>
    </xf>
    <xf numFmtId="169" fontId="44" fillId="0" borderId="1" xfId="47" applyNumberFormat="1" applyFont="1" applyFill="1" applyBorder="1" applyAlignment="1">
      <alignment horizontal="left" vertical="center"/>
    </xf>
    <xf numFmtId="14" fontId="43" fillId="0" borderId="0" xfId="47" applyNumberFormat="1" applyFont="1" applyFill="1" applyBorder="1" applyAlignment="1" applyProtection="1">
      <alignment horizontal="left" vertical="center"/>
    </xf>
    <xf numFmtId="3" fontId="49" fillId="0" borderId="1" xfId="0" applyNumberFormat="1" applyFont="1" applyFill="1" applyBorder="1" applyAlignment="1">
      <alignment horizontal="left" vertical="center"/>
    </xf>
    <xf numFmtId="0" fontId="42" fillId="0" borderId="1" xfId="0" applyFont="1" applyFill="1" applyBorder="1" applyAlignment="1">
      <alignment horizontal="left" vertical="center" wrapText="1"/>
    </xf>
    <xf numFmtId="3" fontId="42" fillId="0" borderId="48" xfId="0" applyNumberFormat="1" applyFont="1" applyFill="1" applyBorder="1" applyAlignment="1">
      <alignment horizontal="left" vertical="center"/>
    </xf>
    <xf numFmtId="0" fontId="39" fillId="0" borderId="0" xfId="0" applyFont="1" applyAlignment="1" applyProtection="1">
      <alignment horizontal="left" vertical="center"/>
    </xf>
    <xf numFmtId="0" fontId="30" fillId="0" borderId="13" xfId="0" applyNumberFormat="1" applyFont="1" applyFill="1" applyBorder="1" applyAlignment="1" applyProtection="1">
      <alignment horizontal="center" vertical="center"/>
      <protection locked="0"/>
    </xf>
    <xf numFmtId="169" fontId="30" fillId="0" borderId="13" xfId="0" applyNumberFormat="1" applyFont="1" applyFill="1" applyBorder="1" applyAlignment="1" applyProtection="1">
      <alignment vertical="center"/>
    </xf>
    <xf numFmtId="169" fontId="29" fillId="38" borderId="0" xfId="0" applyNumberFormat="1" applyFont="1" applyFill="1" applyAlignment="1" applyProtection="1">
      <alignment vertical="center"/>
    </xf>
    <xf numFmtId="0" fontId="29" fillId="38" borderId="0" xfId="0" applyFont="1" applyFill="1" applyAlignment="1" applyProtection="1">
      <alignment vertical="center"/>
    </xf>
    <xf numFmtId="0" fontId="29" fillId="0" borderId="0" xfId="0" applyFont="1" applyFill="1" applyBorder="1" applyAlignment="1" applyProtection="1">
      <alignment vertical="center" wrapText="1"/>
    </xf>
    <xf numFmtId="0" fontId="0" fillId="0" borderId="1" xfId="0" applyFill="1" applyBorder="1" applyAlignment="1">
      <alignment horizontal="left"/>
    </xf>
    <xf numFmtId="166" fontId="43" fillId="0" borderId="1" xfId="0" applyNumberFormat="1" applyFont="1" applyFill="1" applyBorder="1" applyAlignment="1">
      <alignment horizontal="left"/>
    </xf>
    <xf numFmtId="0" fontId="44" fillId="0" borderId="1" xfId="47" applyFont="1" applyFill="1" applyBorder="1" applyAlignment="1" applyProtection="1">
      <alignment horizontal="left"/>
    </xf>
    <xf numFmtId="0" fontId="44" fillId="0" borderId="1" xfId="47" applyNumberFormat="1" applyFont="1" applyFill="1" applyBorder="1" applyAlignment="1" applyProtection="1">
      <alignment horizontal="left" vertical="center"/>
    </xf>
    <xf numFmtId="0" fontId="43" fillId="0" borderId="0" xfId="0" applyNumberFormat="1" applyFont="1" applyFill="1" applyBorder="1" applyAlignment="1" applyProtection="1">
      <alignment horizontal="left"/>
    </xf>
    <xf numFmtId="14" fontId="43" fillId="0" borderId="0" xfId="0" applyNumberFormat="1" applyFont="1" applyFill="1" applyBorder="1" applyAlignment="1" applyProtection="1">
      <alignment horizontal="left"/>
    </xf>
    <xf numFmtId="0" fontId="42" fillId="0" borderId="2" xfId="47" applyFont="1" applyFill="1" applyBorder="1" applyAlignment="1">
      <alignment horizontal="left"/>
    </xf>
    <xf numFmtId="14" fontId="47" fillId="0" borderId="1" xfId="0" applyNumberFormat="1" applyFont="1" applyFill="1" applyBorder="1" applyAlignment="1">
      <alignment horizontal="left" vertical="center"/>
    </xf>
    <xf numFmtId="0" fontId="44" fillId="0" borderId="1" xfId="47" applyNumberFormat="1" applyFont="1" applyFill="1" applyBorder="1" applyAlignment="1" applyProtection="1">
      <alignment horizontal="left"/>
    </xf>
    <xf numFmtId="0" fontId="48" fillId="0" borderId="1" xfId="0" applyFont="1" applyFill="1" applyBorder="1" applyAlignment="1">
      <alignment horizontal="left" vertical="center" wrapText="1"/>
    </xf>
    <xf numFmtId="166" fontId="48" fillId="0" borderId="1" xfId="0" applyNumberFormat="1" applyFont="1" applyFill="1" applyBorder="1" applyAlignment="1">
      <alignment horizontal="left" vertical="center"/>
    </xf>
    <xf numFmtId="0" fontId="49" fillId="0" borderId="54" xfId="57" applyFont="1" applyFill="1" applyBorder="1" applyAlignment="1">
      <alignment horizontal="left"/>
    </xf>
    <xf numFmtId="0" fontId="49" fillId="0" borderId="54" xfId="0" applyFont="1" applyFill="1" applyBorder="1" applyAlignment="1">
      <alignment horizontal="left"/>
    </xf>
    <xf numFmtId="0" fontId="48" fillId="0" borderId="51" xfId="60" applyNumberFormat="1" applyFont="1" applyFill="1" applyBorder="1" applyAlignment="1">
      <alignment horizontal="left"/>
    </xf>
    <xf numFmtId="14" fontId="43" fillId="0" borderId="1" xfId="47" applyNumberFormat="1" applyFont="1" applyFill="1" applyBorder="1" applyAlignment="1" applyProtection="1">
      <alignment horizontal="left" wrapText="1"/>
    </xf>
    <xf numFmtId="0" fontId="43" fillId="0" borderId="2" xfId="0" applyFont="1" applyFill="1" applyBorder="1" applyAlignment="1">
      <alignment horizontal="left" wrapText="1"/>
    </xf>
    <xf numFmtId="1" fontId="44" fillId="0" borderId="48" xfId="47" applyNumberFormat="1" applyFont="1" applyFill="1" applyBorder="1" applyAlignment="1" applyProtection="1">
      <alignment horizontal="left" vertical="center"/>
    </xf>
    <xf numFmtId="0" fontId="43" fillId="0" borderId="50" xfId="47" applyFont="1" applyFill="1" applyBorder="1" applyAlignment="1" applyProtection="1">
      <alignment horizontal="left" vertical="center"/>
    </xf>
    <xf numFmtId="0" fontId="43" fillId="0" borderId="58" xfId="0" applyFont="1" applyFill="1" applyBorder="1" applyAlignment="1">
      <alignment horizontal="left"/>
    </xf>
    <xf numFmtId="0" fontId="49" fillId="0" borderId="54" xfId="56" applyFont="1" applyFill="1" applyBorder="1" applyAlignment="1">
      <alignment horizontal="left"/>
    </xf>
    <xf numFmtId="0" fontId="42" fillId="40" borderId="1" xfId="0" applyFont="1" applyFill="1" applyBorder="1" applyAlignment="1">
      <alignment horizontal="left" vertical="center"/>
    </xf>
    <xf numFmtId="0" fontId="0" fillId="0" borderId="1" xfId="0" applyFill="1" applyBorder="1" applyAlignment="1">
      <alignment horizontal="left" vertical="center"/>
    </xf>
    <xf numFmtId="166" fontId="0" fillId="0" borderId="1" xfId="0" applyNumberFormat="1" applyFill="1" applyBorder="1" applyAlignment="1">
      <alignment horizontal="left"/>
    </xf>
    <xf numFmtId="0" fontId="43" fillId="0" borderId="3" xfId="47" applyNumberFormat="1" applyFont="1" applyFill="1" applyBorder="1" applyAlignment="1" applyProtection="1">
      <alignment horizontal="left"/>
    </xf>
    <xf numFmtId="6" fontId="43" fillId="0" borderId="0" xfId="0" applyNumberFormat="1" applyFont="1" applyFill="1" applyBorder="1" applyAlignment="1">
      <alignment horizontal="left" vertical="center"/>
    </xf>
    <xf numFmtId="14" fontId="43" fillId="0" borderId="0" xfId="47" applyNumberFormat="1" applyFont="1" applyFill="1" applyBorder="1" applyAlignment="1" applyProtection="1">
      <alignment horizontal="left"/>
    </xf>
    <xf numFmtId="0" fontId="0" fillId="0" borderId="48" xfId="0" applyFill="1" applyBorder="1" applyAlignment="1">
      <alignment horizontal="left" vertical="center"/>
    </xf>
    <xf numFmtId="0" fontId="0" fillId="0" borderId="48" xfId="0" applyFill="1" applyBorder="1" applyAlignment="1">
      <alignment horizontal="left"/>
    </xf>
    <xf numFmtId="0" fontId="43" fillId="0" borderId="54" xfId="0" applyFont="1" applyFill="1" applyBorder="1" applyAlignment="1">
      <alignment horizontal="left"/>
    </xf>
    <xf numFmtId="0" fontId="42" fillId="39" borderId="1" xfId="0" applyFont="1" applyFill="1" applyBorder="1" applyAlignment="1">
      <alignment horizontal="left" vertical="center"/>
    </xf>
    <xf numFmtId="3" fontId="42" fillId="39" borderId="1" xfId="0" applyNumberFormat="1" applyFont="1" applyFill="1" applyBorder="1" applyAlignment="1">
      <alignment horizontal="left" vertical="center"/>
    </xf>
    <xf numFmtId="14" fontId="42" fillId="39" borderId="1" xfId="0" applyNumberFormat="1" applyFont="1" applyFill="1" applyBorder="1" applyAlignment="1">
      <alignment horizontal="left" vertical="center"/>
    </xf>
    <xf numFmtId="166" fontId="42" fillId="39" borderId="1" xfId="0" applyNumberFormat="1" applyFont="1" applyFill="1" applyBorder="1" applyAlignment="1">
      <alignment horizontal="left" vertical="center"/>
    </xf>
    <xf numFmtId="0" fontId="43" fillId="39" borderId="1" xfId="47" applyNumberFormat="1" applyFont="1" applyFill="1" applyBorder="1" applyAlignment="1" applyProtection="1">
      <alignment horizontal="left"/>
    </xf>
    <xf numFmtId="6" fontId="42" fillId="39" borderId="1" xfId="0" applyNumberFormat="1" applyFont="1" applyFill="1" applyBorder="1" applyAlignment="1">
      <alignment horizontal="left" vertical="center"/>
    </xf>
    <xf numFmtId="14" fontId="43" fillId="39" borderId="1" xfId="0" applyNumberFormat="1" applyFont="1" applyFill="1" applyBorder="1" applyAlignment="1" applyProtection="1">
      <alignment horizontal="left"/>
    </xf>
    <xf numFmtId="14" fontId="43" fillId="39" borderId="1" xfId="47" applyNumberFormat="1" applyFont="1" applyFill="1" applyBorder="1" applyAlignment="1" applyProtection="1">
      <alignment horizontal="left"/>
    </xf>
    <xf numFmtId="169" fontId="44" fillId="39" borderId="1" xfId="47" applyNumberFormat="1" applyFont="1" applyFill="1" applyBorder="1" applyAlignment="1" applyProtection="1">
      <alignment horizontal="left" vertical="center"/>
    </xf>
    <xf numFmtId="6" fontId="43" fillId="39" borderId="1" xfId="0" applyNumberFormat="1" applyFont="1" applyFill="1" applyBorder="1" applyAlignment="1">
      <alignment horizontal="left" vertical="center"/>
    </xf>
    <xf numFmtId="0" fontId="0" fillId="39" borderId="1" xfId="0" applyFill="1" applyBorder="1" applyAlignment="1">
      <alignment horizontal="left"/>
    </xf>
    <xf numFmtId="0" fontId="43" fillId="39" borderId="0" xfId="0" applyFont="1" applyFill="1" applyBorder="1" applyAlignment="1" applyProtection="1">
      <alignment horizontal="left"/>
    </xf>
    <xf numFmtId="166" fontId="43" fillId="39" borderId="0" xfId="0" applyNumberFormat="1" applyFont="1" applyFill="1" applyBorder="1" applyAlignment="1">
      <alignment horizontal="left" vertical="center"/>
    </xf>
    <xf numFmtId="0" fontId="43" fillId="39" borderId="0" xfId="0" applyFont="1" applyFill="1" applyBorder="1" applyAlignment="1">
      <alignment horizontal="left" vertical="center"/>
    </xf>
    <xf numFmtId="0" fontId="43" fillId="39" borderId="1" xfId="47" applyFont="1" applyFill="1" applyBorder="1" applyAlignment="1" applyProtection="1">
      <alignment horizontal="left" vertical="center"/>
    </xf>
    <xf numFmtId="0" fontId="44" fillId="39" borderId="1" xfId="47" applyFont="1" applyFill="1" applyBorder="1" applyAlignment="1" applyProtection="1">
      <alignment horizontal="left" vertical="center"/>
    </xf>
    <xf numFmtId="0" fontId="43" fillId="39" borderId="1" xfId="47" applyFont="1" applyFill="1" applyBorder="1" applyAlignment="1" applyProtection="1">
      <alignment horizontal="left"/>
    </xf>
    <xf numFmtId="172" fontId="43" fillId="39" borderId="1" xfId="47" applyNumberFormat="1" applyFont="1" applyFill="1" applyBorder="1" applyAlignment="1" applyProtection="1">
      <alignment horizontal="left"/>
    </xf>
    <xf numFmtId="0" fontId="43" fillId="39" borderId="1" xfId="47" applyNumberFormat="1" applyFont="1" applyFill="1" applyBorder="1" applyAlignment="1" applyProtection="1">
      <alignment horizontal="left" vertical="center"/>
    </xf>
    <xf numFmtId="172" fontId="43" fillId="39" borderId="1" xfId="47" applyNumberFormat="1" applyFont="1" applyFill="1" applyBorder="1" applyAlignment="1" applyProtection="1">
      <alignment horizontal="left" vertical="center"/>
    </xf>
    <xf numFmtId="166" fontId="43" fillId="39" borderId="0" xfId="1" applyNumberFormat="1" applyFont="1" applyFill="1" applyBorder="1" applyAlignment="1">
      <alignment horizontal="left" vertical="center"/>
    </xf>
    <xf numFmtId="14" fontId="43" fillId="39" borderId="0" xfId="1" applyNumberFormat="1" applyFont="1" applyFill="1" applyBorder="1" applyAlignment="1">
      <alignment horizontal="left" vertical="center"/>
    </xf>
    <xf numFmtId="0" fontId="43" fillId="39" borderId="0" xfId="0" applyNumberFormat="1" applyFont="1" applyFill="1" applyBorder="1" applyAlignment="1">
      <alignment horizontal="left" vertical="center"/>
    </xf>
    <xf numFmtId="14" fontId="43" fillId="39" borderId="0" xfId="0" applyNumberFormat="1" applyFont="1" applyFill="1" applyBorder="1" applyAlignment="1">
      <alignment horizontal="left" vertical="center"/>
    </xf>
    <xf numFmtId="168" fontId="43" fillId="39" borderId="0" xfId="1" applyNumberFormat="1" applyFont="1" applyFill="1" applyBorder="1" applyAlignment="1">
      <alignment horizontal="left" vertical="center"/>
    </xf>
    <xf numFmtId="0" fontId="43" fillId="39" borderId="0" xfId="1" applyNumberFormat="1" applyFont="1" applyFill="1" applyBorder="1" applyAlignment="1">
      <alignment horizontal="left" vertical="center"/>
    </xf>
    <xf numFmtId="0" fontId="43" fillId="39" borderId="3" xfId="47" applyNumberFormat="1" applyFont="1" applyFill="1" applyBorder="1" applyAlignment="1" applyProtection="1">
      <alignment horizontal="left" vertical="center"/>
    </xf>
    <xf numFmtId="167" fontId="43" fillId="39" borderId="1" xfId="47" applyNumberFormat="1" applyFont="1" applyFill="1" applyBorder="1" applyAlignment="1" applyProtection="1">
      <alignment horizontal="left"/>
    </xf>
    <xf numFmtId="0" fontId="42" fillId="39" borderId="1" xfId="47" applyFont="1" applyFill="1" applyBorder="1" applyAlignment="1" applyProtection="1">
      <alignment horizontal="left" vertical="center"/>
    </xf>
    <xf numFmtId="166" fontId="43" fillId="39" borderId="1" xfId="0" applyNumberFormat="1" applyFont="1" applyFill="1" applyBorder="1" applyAlignment="1">
      <alignment horizontal="left" vertical="center"/>
    </xf>
    <xf numFmtId="6" fontId="43" fillId="39" borderId="52" xfId="0" applyNumberFormat="1" applyFont="1" applyFill="1" applyBorder="1" applyAlignment="1">
      <alignment horizontal="left" vertical="center"/>
    </xf>
    <xf numFmtId="0" fontId="43" fillId="39" borderId="54" xfId="0" applyFont="1" applyFill="1" applyBorder="1" applyAlignment="1">
      <alignment horizontal="left"/>
    </xf>
    <xf numFmtId="0" fontId="43" fillId="39" borderId="1" xfId="0" applyNumberFormat="1" applyFont="1" applyFill="1" applyBorder="1" applyAlignment="1">
      <alignment horizontal="left" vertical="center"/>
    </xf>
    <xf numFmtId="167" fontId="42" fillId="39" borderId="1" xfId="47" applyNumberFormat="1" applyFont="1" applyFill="1" applyBorder="1" applyAlignment="1" applyProtection="1">
      <alignment horizontal="left" vertical="center"/>
    </xf>
    <xf numFmtId="167" fontId="43" fillId="39" borderId="1" xfId="0" applyNumberFormat="1" applyFont="1" applyFill="1" applyBorder="1" applyAlignment="1" applyProtection="1">
      <alignment horizontal="left"/>
    </xf>
    <xf numFmtId="6" fontId="43" fillId="39" borderId="0" xfId="0" applyNumberFormat="1" applyFont="1" applyFill="1" applyBorder="1" applyAlignment="1">
      <alignment horizontal="left" vertical="center"/>
    </xf>
    <xf numFmtId="14" fontId="43" fillId="39" borderId="0" xfId="47" applyNumberFormat="1" applyFont="1" applyFill="1" applyBorder="1" applyAlignment="1" applyProtection="1">
      <alignment horizontal="left"/>
    </xf>
    <xf numFmtId="0" fontId="49" fillId="39" borderId="54" xfId="59" applyFont="1" applyFill="1" applyBorder="1" applyAlignment="1">
      <alignment horizontal="left"/>
    </xf>
    <xf numFmtId="0" fontId="43" fillId="0" borderId="53" xfId="0" applyFont="1" applyFill="1" applyBorder="1" applyAlignment="1" applyProtection="1">
      <alignment horizontal="left"/>
      <protection locked="0"/>
    </xf>
    <xf numFmtId="0" fontId="43" fillId="40" borderId="1" xfId="0" applyFont="1" applyFill="1" applyBorder="1" applyAlignment="1">
      <alignment horizontal="left" vertical="center"/>
    </xf>
    <xf numFmtId="0" fontId="43" fillId="40" borderId="1" xfId="47" applyFont="1" applyFill="1" applyBorder="1" applyAlignment="1" applyProtection="1">
      <alignment horizontal="left"/>
    </xf>
    <xf numFmtId="14" fontId="43" fillId="40" borderId="1" xfId="47" applyNumberFormat="1" applyFont="1" applyFill="1" applyBorder="1" applyAlignment="1" applyProtection="1">
      <alignment horizontal="left"/>
    </xf>
    <xf numFmtId="172" fontId="43" fillId="40" borderId="1" xfId="47" applyNumberFormat="1" applyFont="1" applyFill="1" applyBorder="1" applyAlignment="1" applyProtection="1">
      <alignment horizontal="left"/>
    </xf>
    <xf numFmtId="0" fontId="43" fillId="40" borderId="1" xfId="47" applyNumberFormat="1" applyFont="1" applyFill="1" applyBorder="1" applyAlignment="1" applyProtection="1">
      <alignment horizontal="left" vertical="center"/>
    </xf>
    <xf numFmtId="172" fontId="43" fillId="40" borderId="1" xfId="47" applyNumberFormat="1" applyFont="1" applyFill="1" applyBorder="1" applyAlignment="1" applyProtection="1">
      <alignment horizontal="left" vertical="center"/>
    </xf>
    <xf numFmtId="166" fontId="0" fillId="0" borderId="48" xfId="0" applyNumberFormat="1" applyFill="1" applyBorder="1" applyAlignment="1">
      <alignment horizontal="left"/>
    </xf>
    <xf numFmtId="166" fontId="42" fillId="0" borderId="1" xfId="0" applyNumberFormat="1" applyFont="1" applyBorder="1" applyAlignment="1">
      <alignment horizontal="left" vertical="center"/>
    </xf>
    <xf numFmtId="0" fontId="56" fillId="0" borderId="54" xfId="59" applyFont="1" applyFill="1" applyBorder="1" applyAlignment="1">
      <alignment horizontal="left"/>
    </xf>
    <xf numFmtId="6" fontId="42" fillId="0" borderId="0" xfId="0" applyNumberFormat="1" applyFont="1" applyBorder="1" applyAlignment="1">
      <alignment horizontal="left" vertical="center"/>
    </xf>
    <xf numFmtId="6" fontId="43" fillId="0" borderId="0" xfId="0" applyNumberFormat="1" applyFont="1" applyBorder="1" applyAlignment="1">
      <alignment horizontal="left" vertical="center"/>
    </xf>
    <xf numFmtId="6" fontId="42" fillId="0" borderId="52" xfId="0" applyNumberFormat="1" applyFont="1" applyBorder="1" applyAlignment="1">
      <alignment horizontal="left" vertical="center"/>
    </xf>
    <xf numFmtId="14" fontId="43" fillId="0" borderId="2" xfId="47" applyNumberFormat="1" applyFont="1" applyFill="1" applyBorder="1" applyAlignment="1">
      <alignment horizontal="left" vertical="center"/>
    </xf>
    <xf numFmtId="166" fontId="0" fillId="0" borderId="1" xfId="0" applyNumberFormat="1" applyBorder="1" applyAlignment="1">
      <alignment horizontal="left"/>
    </xf>
    <xf numFmtId="0" fontId="34" fillId="0" borderId="0" xfId="0" applyFont="1" applyFill="1" applyAlignment="1">
      <alignment horizontal="left"/>
    </xf>
    <xf numFmtId="0" fontId="0" fillId="0" borderId="0" xfId="0" applyAlignment="1">
      <alignment horizontal="left"/>
    </xf>
    <xf numFmtId="167" fontId="44" fillId="0" borderId="1" xfId="50" applyNumberFormat="1" applyFont="1" applyFill="1" applyBorder="1" applyAlignment="1" applyProtection="1">
      <alignment horizontal="left" vertical="center"/>
    </xf>
    <xf numFmtId="0" fontId="43" fillId="0" borderId="53" xfId="47" applyFont="1" applyFill="1" applyBorder="1" applyAlignment="1" applyProtection="1">
      <alignment horizontal="left"/>
    </xf>
    <xf numFmtId="0" fontId="47" fillId="40" borderId="1" xfId="0" applyFont="1" applyFill="1" applyBorder="1" applyAlignment="1">
      <alignment horizontal="left" vertical="center"/>
    </xf>
    <xf numFmtId="0" fontId="43" fillId="0" borderId="1" xfId="47" applyFont="1" applyFill="1" applyBorder="1" applyAlignment="1" applyProtection="1">
      <alignment horizontal="left"/>
      <protection locked="0"/>
    </xf>
    <xf numFmtId="0" fontId="43" fillId="0" borderId="3" xfId="0" applyFont="1" applyBorder="1" applyAlignment="1">
      <alignment horizontal="left"/>
    </xf>
    <xf numFmtId="0" fontId="44" fillId="0" borderId="1" xfId="47" applyFont="1" applyBorder="1" applyAlignment="1">
      <alignment horizontal="left" vertical="top"/>
    </xf>
    <xf numFmtId="167" fontId="42" fillId="0" borderId="1" xfId="47" applyNumberFormat="1" applyFont="1" applyBorder="1" applyAlignment="1">
      <alignment horizontal="left" vertical="center"/>
    </xf>
    <xf numFmtId="0" fontId="43" fillId="0" borderId="2" xfId="47" applyFont="1" applyBorder="1" applyAlignment="1">
      <alignment horizontal="left" vertical="center"/>
    </xf>
    <xf numFmtId="0" fontId="43" fillId="0" borderId="1" xfId="47" applyFont="1" applyBorder="1" applyAlignment="1">
      <alignment horizontal="left" vertical="top"/>
    </xf>
    <xf numFmtId="0" fontId="44" fillId="0" borderId="52" xfId="47" applyFont="1" applyBorder="1" applyAlignment="1">
      <alignment horizontal="left" vertical="center"/>
    </xf>
    <xf numFmtId="0" fontId="44" fillId="0" borderId="53" xfId="47" applyFont="1" applyBorder="1" applyAlignment="1">
      <alignment horizontal="left" vertical="center"/>
    </xf>
    <xf numFmtId="167" fontId="44" fillId="0" borderId="52" xfId="47" applyNumberFormat="1" applyFont="1" applyBorder="1" applyAlignment="1">
      <alignment horizontal="left" vertical="center"/>
    </xf>
    <xf numFmtId="0" fontId="42" fillId="0" borderId="52" xfId="47" applyFont="1" applyBorder="1" applyAlignment="1">
      <alignment horizontal="left" vertical="center"/>
    </xf>
    <xf numFmtId="1" fontId="44" fillId="0" borderId="1" xfId="47" applyNumberFormat="1" applyFont="1" applyBorder="1" applyAlignment="1">
      <alignment horizontal="left" vertical="center"/>
    </xf>
    <xf numFmtId="0" fontId="43" fillId="0" borderId="0" xfId="47" applyFont="1" applyAlignment="1">
      <alignment horizontal="left"/>
    </xf>
    <xf numFmtId="0" fontId="49" fillId="0" borderId="1" xfId="0" applyFont="1" applyFill="1" applyBorder="1" applyAlignment="1">
      <alignment horizontal="left"/>
    </xf>
    <xf numFmtId="0" fontId="42" fillId="41" borderId="1" xfId="0" applyFont="1" applyFill="1" applyBorder="1" applyAlignment="1">
      <alignment horizontal="left" vertical="center"/>
    </xf>
    <xf numFmtId="0" fontId="56" fillId="0" borderId="1" xfId="59" applyFont="1" applyFill="1" applyBorder="1" applyAlignment="1">
      <alignment horizontal="left" wrapText="1"/>
    </xf>
    <xf numFmtId="3" fontId="43" fillId="0" borderId="48" xfId="0" applyNumberFormat="1" applyFont="1" applyBorder="1" applyAlignment="1">
      <alignment horizontal="left" vertical="center"/>
    </xf>
    <xf numFmtId="166" fontId="42" fillId="0" borderId="48" xfId="0" applyNumberFormat="1" applyFont="1" applyBorder="1" applyAlignment="1">
      <alignment horizontal="left" vertical="center"/>
    </xf>
    <xf numFmtId="14" fontId="43" fillId="0" borderId="0" xfId="0" applyNumberFormat="1" applyFont="1" applyAlignment="1">
      <alignment horizontal="left" vertical="center"/>
    </xf>
    <xf numFmtId="0" fontId="44" fillId="0" borderId="3" xfId="47" applyFont="1" applyBorder="1" applyAlignment="1">
      <alignment horizontal="left"/>
    </xf>
    <xf numFmtId="167" fontId="44" fillId="0" borderId="1" xfId="47" applyNumberFormat="1" applyFont="1" applyBorder="1" applyAlignment="1">
      <alignment horizontal="left"/>
    </xf>
    <xf numFmtId="0" fontId="43" fillId="0" borderId="3" xfId="47" applyFont="1" applyBorder="1" applyAlignment="1">
      <alignment horizontal="left" vertical="center" wrapText="1"/>
    </xf>
    <xf numFmtId="167" fontId="44" fillId="0" borderId="1" xfId="50" applyNumberFormat="1" applyFont="1" applyBorder="1" applyAlignment="1">
      <alignment horizontal="left" vertical="center"/>
    </xf>
    <xf numFmtId="0" fontId="43" fillId="0" borderId="1" xfId="47" applyFont="1" applyBorder="1" applyAlignment="1">
      <alignment horizontal="left" wrapText="1"/>
    </xf>
    <xf numFmtId="0" fontId="43" fillId="0" borderId="3" xfId="47" applyFont="1" applyBorder="1" applyAlignment="1">
      <alignment horizontal="left"/>
    </xf>
    <xf numFmtId="167" fontId="43" fillId="0" borderId="1" xfId="47" applyNumberFormat="1" applyFont="1" applyBorder="1" applyAlignment="1">
      <alignment horizontal="left" vertical="center"/>
    </xf>
    <xf numFmtId="167" fontId="44" fillId="0" borderId="1" xfId="0" applyNumberFormat="1" applyFont="1" applyBorder="1" applyAlignment="1">
      <alignment horizontal="left" vertical="center"/>
    </xf>
    <xf numFmtId="0" fontId="43" fillId="0" borderId="3" xfId="47" applyFont="1" applyBorder="1" applyAlignment="1" applyProtection="1">
      <alignment horizontal="left"/>
      <protection locked="0"/>
    </xf>
    <xf numFmtId="167" fontId="44" fillId="0" borderId="48" xfId="47" applyNumberFormat="1" applyFont="1" applyBorder="1" applyAlignment="1">
      <alignment horizontal="left" vertical="center"/>
    </xf>
    <xf numFmtId="166" fontId="43" fillId="40" borderId="1" xfId="0" applyNumberFormat="1" applyFont="1" applyFill="1" applyBorder="1" applyAlignment="1">
      <alignment horizontal="left" vertical="center"/>
    </xf>
    <xf numFmtId="0" fontId="49" fillId="0" borderId="1" xfId="0" applyFont="1" applyBorder="1" applyAlignment="1">
      <alignment horizontal="left" vertical="center"/>
    </xf>
    <xf numFmtId="0" fontId="48" fillId="0" borderId="1" xfId="0" applyFont="1" applyBorder="1" applyAlignment="1">
      <alignment horizontal="left" vertical="center"/>
    </xf>
    <xf numFmtId="3" fontId="48" fillId="0" borderId="1" xfId="0" applyNumberFormat="1" applyFont="1" applyBorder="1" applyAlignment="1">
      <alignment horizontal="left" vertical="center"/>
    </xf>
    <xf numFmtId="14" fontId="48" fillId="0" borderId="1" xfId="0" applyNumberFormat="1" applyFont="1" applyBorder="1" applyAlignment="1">
      <alignment horizontal="left" vertical="center"/>
    </xf>
    <xf numFmtId="6" fontId="48" fillId="0" borderId="1" xfId="0" applyNumberFormat="1" applyFont="1" applyBorder="1" applyAlignment="1">
      <alignment horizontal="left" vertical="center"/>
    </xf>
    <xf numFmtId="6" fontId="49" fillId="0" borderId="1" xfId="0" applyNumberFormat="1" applyFont="1" applyBorder="1" applyAlignment="1">
      <alignment horizontal="left" vertical="center"/>
    </xf>
    <xf numFmtId="0" fontId="48" fillId="0" borderId="48" xfId="0" applyFont="1" applyBorder="1" applyAlignment="1">
      <alignment horizontal="left" vertical="center"/>
    </xf>
    <xf numFmtId="0" fontId="43" fillId="0" borderId="2" xfId="47" applyFont="1" applyBorder="1" applyAlignment="1">
      <alignment horizontal="left"/>
    </xf>
    <xf numFmtId="14" fontId="43" fillId="0" borderId="3" xfId="0" applyNumberFormat="1" applyFont="1" applyBorder="1" applyAlignment="1">
      <alignment horizontal="left"/>
    </xf>
    <xf numFmtId="14" fontId="43" fillId="0" borderId="3" xfId="47" applyNumberFormat="1" applyFont="1" applyBorder="1" applyAlignment="1">
      <alignment horizontal="left"/>
    </xf>
    <xf numFmtId="0" fontId="43" fillId="42" borderId="48" xfId="0" applyFont="1" applyFill="1" applyBorder="1" applyAlignment="1">
      <alignment horizontal="left"/>
    </xf>
    <xf numFmtId="0" fontId="42" fillId="42" borderId="48" xfId="0" applyFont="1" applyFill="1" applyBorder="1" applyAlignment="1">
      <alignment horizontal="left" vertical="center"/>
    </xf>
    <xf numFmtId="166" fontId="42" fillId="42" borderId="48" xfId="0" applyNumberFormat="1" applyFont="1" applyFill="1" applyBorder="1" applyAlignment="1">
      <alignment horizontal="left" vertical="center"/>
    </xf>
    <xf numFmtId="0" fontId="43" fillId="42" borderId="48" xfId="0" applyFont="1" applyFill="1" applyBorder="1" applyAlignment="1" applyProtection="1">
      <alignment horizontal="left"/>
    </xf>
    <xf numFmtId="166" fontId="43" fillId="42" borderId="0" xfId="0" applyNumberFormat="1" applyFont="1" applyFill="1" applyBorder="1" applyAlignment="1">
      <alignment horizontal="left" vertical="center"/>
    </xf>
    <xf numFmtId="0" fontId="43" fillId="42" borderId="0" xfId="0" applyFont="1" applyFill="1" applyBorder="1" applyAlignment="1">
      <alignment horizontal="left" vertical="center"/>
    </xf>
    <xf numFmtId="166" fontId="43" fillId="42" borderId="0" xfId="1" applyNumberFormat="1" applyFont="1" applyFill="1" applyBorder="1" applyAlignment="1">
      <alignment horizontal="left" vertical="center"/>
    </xf>
    <xf numFmtId="14" fontId="43" fillId="42" borderId="0" xfId="1" applyNumberFormat="1" applyFont="1" applyFill="1" applyBorder="1" applyAlignment="1">
      <alignment horizontal="left" vertical="center"/>
    </xf>
    <xf numFmtId="0" fontId="43" fillId="42" borderId="0" xfId="0" applyNumberFormat="1" applyFont="1" applyFill="1" applyBorder="1" applyAlignment="1">
      <alignment horizontal="left" vertical="center"/>
    </xf>
    <xf numFmtId="14" fontId="43" fillId="42" borderId="0" xfId="0" applyNumberFormat="1" applyFont="1" applyFill="1" applyBorder="1" applyAlignment="1">
      <alignment horizontal="left" vertical="center"/>
    </xf>
    <xf numFmtId="168" fontId="43" fillId="42" borderId="0" xfId="1" applyNumberFormat="1" applyFont="1" applyFill="1" applyBorder="1" applyAlignment="1">
      <alignment horizontal="left" vertical="center"/>
    </xf>
    <xf numFmtId="0" fontId="43" fillId="42" borderId="50" xfId="0" applyFont="1" applyFill="1" applyBorder="1" applyAlignment="1" applyProtection="1">
      <alignment horizontal="left"/>
    </xf>
    <xf numFmtId="0" fontId="49" fillId="42" borderId="55" xfId="59" applyFont="1" applyFill="1" applyBorder="1" applyAlignment="1">
      <alignment horizontal="left"/>
    </xf>
    <xf numFmtId="0" fontId="43" fillId="42" borderId="48" xfId="0" applyNumberFormat="1" applyFont="1" applyFill="1" applyBorder="1" applyAlignment="1">
      <alignment horizontal="left" vertical="center"/>
    </xf>
    <xf numFmtId="0" fontId="43" fillId="0" borderId="0" xfId="47" applyFont="1" applyBorder="1" applyAlignment="1">
      <alignment horizontal="left"/>
    </xf>
    <xf numFmtId="0" fontId="43" fillId="0" borderId="52" xfId="0" applyNumberFormat="1" applyFont="1" applyFill="1" applyBorder="1" applyAlignment="1">
      <alignment horizontal="left" vertical="center"/>
    </xf>
    <xf numFmtId="0" fontId="29" fillId="0" borderId="13" xfId="0" applyNumberFormat="1" applyFont="1" applyFill="1" applyBorder="1" applyAlignment="1" applyProtection="1">
      <alignment horizontal="center" vertical="center"/>
    </xf>
    <xf numFmtId="14" fontId="43" fillId="0" borderId="1" xfId="47" applyNumberFormat="1" applyFont="1" applyFill="1" applyBorder="1" applyAlignment="1">
      <alignment horizontal="left" vertical="center"/>
    </xf>
    <xf numFmtId="14" fontId="43" fillId="0" borderId="1" xfId="47" applyNumberFormat="1" applyFont="1" applyFill="1" applyBorder="1" applyAlignment="1">
      <alignment horizontal="left"/>
    </xf>
    <xf numFmtId="172" fontId="43" fillId="0" borderId="1" xfId="47" applyNumberFormat="1" applyFont="1" applyFill="1" applyBorder="1" applyAlignment="1">
      <alignment horizontal="left"/>
    </xf>
    <xf numFmtId="172" fontId="43" fillId="0" borderId="1" xfId="47" applyNumberFormat="1" applyFont="1" applyFill="1" applyBorder="1" applyAlignment="1">
      <alignment horizontal="left" vertical="center"/>
    </xf>
    <xf numFmtId="14" fontId="43" fillId="0" borderId="1" xfId="0" applyNumberFormat="1" applyFont="1" applyFill="1" applyBorder="1" applyAlignment="1">
      <alignment horizontal="left"/>
    </xf>
    <xf numFmtId="166" fontId="43" fillId="0" borderId="0" xfId="0" applyNumberFormat="1" applyFont="1" applyFill="1" applyAlignment="1">
      <alignment horizontal="left" vertical="center"/>
    </xf>
    <xf numFmtId="0" fontId="43" fillId="0" borderId="0" xfId="0" applyFont="1" applyFill="1" applyAlignment="1">
      <alignment horizontal="left" vertical="center"/>
    </xf>
    <xf numFmtId="0" fontId="43" fillId="0" borderId="0" xfId="47" applyFont="1" applyFill="1" applyBorder="1" applyAlignment="1">
      <alignment horizontal="left" vertical="center"/>
    </xf>
    <xf numFmtId="172" fontId="43" fillId="0" borderId="2" xfId="47" applyNumberFormat="1" applyFont="1" applyFill="1" applyBorder="1" applyAlignment="1">
      <alignment horizontal="left" vertical="center"/>
    </xf>
    <xf numFmtId="167" fontId="43" fillId="0" borderId="1" xfId="0" applyNumberFormat="1" applyFont="1" applyFill="1" applyBorder="1" applyAlignment="1">
      <alignment horizontal="left"/>
    </xf>
    <xf numFmtId="6" fontId="42" fillId="0" borderId="48" xfId="0" applyNumberFormat="1" applyFont="1" applyFill="1" applyBorder="1" applyAlignment="1">
      <alignment horizontal="left" vertical="center"/>
    </xf>
    <xf numFmtId="14" fontId="43" fillId="0" borderId="57" xfId="0" applyNumberFormat="1" applyFont="1" applyFill="1" applyBorder="1" applyAlignment="1" applyProtection="1">
      <alignment horizontal="left" vertical="center"/>
    </xf>
    <xf numFmtId="169" fontId="29" fillId="0" borderId="13"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wrapText="1"/>
    </xf>
    <xf numFmtId="0" fontId="21" fillId="0" borderId="0" xfId="0" applyFont="1" applyFill="1" applyAlignment="1" applyProtection="1">
      <alignment horizontal="left" vertical="top" wrapText="1"/>
    </xf>
    <xf numFmtId="0" fontId="21" fillId="0" borderId="0" xfId="0" applyFont="1" applyFill="1" applyAlignment="1" applyProtection="1">
      <alignment horizontal="center" vertical="center" wrapText="1"/>
    </xf>
    <xf numFmtId="0" fontId="30" fillId="0" borderId="14" xfId="0" applyFont="1" applyFill="1" applyBorder="1" applyAlignment="1" applyProtection="1">
      <alignment horizontal="left" vertical="center" wrapText="1"/>
    </xf>
    <xf numFmtId="0" fontId="21" fillId="0" borderId="14" xfId="0" applyNumberFormat="1" applyFont="1" applyFill="1" applyBorder="1" applyAlignment="1" applyProtection="1">
      <alignment horizontal="justify" vertical="center" wrapText="1"/>
    </xf>
    <xf numFmtId="169" fontId="29" fillId="0" borderId="14" xfId="0" applyNumberFormat="1" applyFont="1" applyFill="1" applyBorder="1" applyAlignment="1" applyProtection="1">
      <alignment horizontal="justify" vertical="center"/>
    </xf>
    <xf numFmtId="0" fontId="29" fillId="0" borderId="0" xfId="0" applyFont="1" applyFill="1" applyAlignment="1" applyProtection="1">
      <alignment horizontal="justify" vertical="center" wrapText="1"/>
    </xf>
    <xf numFmtId="0" fontId="29" fillId="0" borderId="0" xfId="0" applyFont="1" applyFill="1" applyAlignment="1" applyProtection="1">
      <alignment horizontal="left" vertical="center" wrapText="1"/>
    </xf>
    <xf numFmtId="0" fontId="29" fillId="0" borderId="0" xfId="0" applyFont="1" applyFill="1" applyAlignment="1" applyProtection="1">
      <alignment horizontal="left" vertical="center"/>
    </xf>
    <xf numFmtId="0" fontId="21" fillId="0" borderId="14" xfId="0" applyNumberFormat="1" applyFont="1" applyFill="1" applyBorder="1" applyAlignment="1" applyProtection="1">
      <alignment horizontal="left" vertical="center" wrapText="1"/>
    </xf>
    <xf numFmtId="14" fontId="26" fillId="0" borderId="14" xfId="0" applyNumberFormat="1" applyFont="1" applyFill="1" applyBorder="1" applyAlignment="1" applyProtection="1">
      <alignment horizontal="center" vertical="center" wrapText="1"/>
    </xf>
    <xf numFmtId="14" fontId="21" fillId="0" borderId="14" xfId="0" applyNumberFormat="1" applyFont="1" applyFill="1" applyBorder="1" applyAlignment="1" applyProtection="1">
      <alignment horizontal="left" vertical="center" wrapText="1"/>
    </xf>
    <xf numFmtId="0" fontId="26" fillId="0" borderId="14" xfId="0" applyNumberFormat="1" applyFont="1" applyFill="1" applyBorder="1" applyAlignment="1" applyProtection="1">
      <alignment horizontal="center" vertical="center" wrapText="1"/>
    </xf>
    <xf numFmtId="166" fontId="29" fillId="0" borderId="14" xfId="0" applyNumberFormat="1" applyFont="1" applyFill="1" applyBorder="1" applyAlignment="1" applyProtection="1">
      <alignment horizontal="justify" vertical="center"/>
    </xf>
    <xf numFmtId="0" fontId="29" fillId="0" borderId="14" xfId="0" applyFont="1" applyFill="1" applyBorder="1" applyAlignment="1" applyProtection="1">
      <alignment horizontal="justify" vertical="center"/>
    </xf>
    <xf numFmtId="0" fontId="29" fillId="0" borderId="14" xfId="0" applyFont="1" applyFill="1" applyBorder="1" applyAlignment="1" applyProtection="1">
      <alignment horizontal="justify" vertical="center" wrapText="1"/>
    </xf>
    <xf numFmtId="0" fontId="30" fillId="0" borderId="14" xfId="0" applyFont="1" applyFill="1" applyBorder="1" applyAlignment="1" applyProtection="1">
      <alignment horizontal="left" vertical="center"/>
    </xf>
    <xf numFmtId="0" fontId="29" fillId="0" borderId="14" xfId="0" applyFont="1" applyFill="1" applyBorder="1" applyAlignment="1" applyProtection="1">
      <alignment horizontal="justify" vertical="center"/>
      <protection locked="0"/>
    </xf>
    <xf numFmtId="0" fontId="21" fillId="0" borderId="14" xfId="0" applyFont="1" applyFill="1" applyBorder="1" applyAlignment="1" applyProtection="1">
      <alignment horizontal="center" vertical="center" wrapText="1"/>
    </xf>
    <xf numFmtId="0" fontId="25" fillId="0" borderId="14" xfId="0" applyFont="1" applyFill="1" applyBorder="1" applyAlignment="1" applyProtection="1">
      <alignment horizontal="center" vertical="center" wrapText="1"/>
    </xf>
    <xf numFmtId="0" fontId="26" fillId="0" borderId="14" xfId="0" applyFont="1" applyFill="1" applyBorder="1" applyAlignment="1" applyProtection="1">
      <alignment horizontal="center" vertical="center" wrapText="1"/>
    </xf>
    <xf numFmtId="0" fontId="28" fillId="0" borderId="14" xfId="0" applyFont="1" applyFill="1" applyBorder="1" applyAlignment="1" applyProtection="1">
      <alignment horizontal="left" vertical="center" wrapText="1"/>
    </xf>
    <xf numFmtId="0" fontId="29" fillId="0" borderId="0" xfId="0" applyFont="1" applyFill="1" applyBorder="1" applyAlignment="1" applyProtection="1">
      <alignment horizontal="center" vertical="center"/>
    </xf>
    <xf numFmtId="3" fontId="21" fillId="0" borderId="14" xfId="0" applyNumberFormat="1" applyFont="1" applyFill="1" applyBorder="1" applyAlignment="1" applyProtection="1">
      <alignment horizontal="justify" vertical="center"/>
    </xf>
    <xf numFmtId="173" fontId="21" fillId="0" borderId="0" xfId="0" applyNumberFormat="1" applyFont="1" applyFill="1" applyAlignment="1" applyProtection="1">
      <alignment horizontal="left" vertical="center" wrapText="1"/>
    </xf>
    <xf numFmtId="0" fontId="21" fillId="0" borderId="0" xfId="0" applyFont="1" applyFill="1" applyAlignment="1" applyProtection="1">
      <alignment horizontal="left" vertical="center" wrapText="1"/>
    </xf>
    <xf numFmtId="0" fontId="21" fillId="0" borderId="0" xfId="0" applyFont="1" applyFill="1" applyBorder="1" applyAlignment="1" applyProtection="1">
      <alignment horizontal="justify" vertical="center" wrapText="1"/>
    </xf>
    <xf numFmtId="0" fontId="21" fillId="0" borderId="0" xfId="0" applyFont="1" applyFill="1" applyBorder="1" applyAlignment="1" applyProtection="1">
      <alignment horizontal="justify" vertical="center"/>
    </xf>
    <xf numFmtId="0" fontId="21" fillId="0" borderId="0" xfId="0" applyFont="1" applyFill="1" applyAlignment="1" applyProtection="1">
      <alignment horizontal="left" vertical="center"/>
    </xf>
    <xf numFmtId="173" fontId="26" fillId="0" borderId="0" xfId="0" applyNumberFormat="1" applyFont="1" applyFill="1" applyAlignment="1" applyProtection="1">
      <alignment horizontal="left" vertical="center"/>
    </xf>
    <xf numFmtId="0" fontId="26" fillId="0" borderId="0" xfId="0" applyFont="1" applyFill="1" applyAlignment="1" applyProtection="1">
      <alignment horizontal="left" vertical="center"/>
    </xf>
    <xf numFmtId="173" fontId="21" fillId="0" borderId="0" xfId="0" applyNumberFormat="1" applyFont="1" applyFill="1" applyAlignment="1" applyProtection="1">
      <alignment horizontal="left" vertical="top" wrapText="1"/>
    </xf>
    <xf numFmtId="173" fontId="26" fillId="0" borderId="0" xfId="0" applyNumberFormat="1" applyFont="1" applyFill="1" applyBorder="1" applyAlignment="1" applyProtection="1">
      <alignment horizontal="left" vertical="center"/>
    </xf>
    <xf numFmtId="173" fontId="21" fillId="0" borderId="0" xfId="0" applyNumberFormat="1" applyFont="1" applyFill="1" applyBorder="1" applyAlignment="1" applyProtection="1">
      <alignment horizontal="left" vertical="center"/>
    </xf>
    <xf numFmtId="0" fontId="26" fillId="0" borderId="13"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xf>
    <xf numFmtId="0" fontId="21" fillId="0" borderId="13" xfId="0" applyFont="1" applyFill="1" applyBorder="1" applyAlignment="1" applyProtection="1">
      <alignment horizontal="center" vertical="center" wrapText="1"/>
    </xf>
    <xf numFmtId="0" fontId="21" fillId="0" borderId="0" xfId="0" applyFont="1" applyFill="1" applyBorder="1" applyAlignment="1" applyProtection="1">
      <alignment horizontal="left" vertical="center"/>
    </xf>
    <xf numFmtId="0" fontId="25" fillId="0" borderId="13" xfId="0" applyFont="1" applyFill="1" applyBorder="1" applyAlignment="1" applyProtection="1">
      <alignment horizontal="center" vertical="center"/>
    </xf>
    <xf numFmtId="0" fontId="26" fillId="0" borderId="13" xfId="0" applyFont="1" applyFill="1" applyBorder="1" applyAlignment="1" applyProtection="1">
      <alignment horizontal="center" vertical="center"/>
    </xf>
    <xf numFmtId="0" fontId="27" fillId="0" borderId="13"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25"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justify" vertical="top" wrapText="1"/>
    </xf>
    <xf numFmtId="0" fontId="39" fillId="0" borderId="0" xfId="0" applyFont="1" applyAlignment="1" applyProtection="1">
      <alignment horizontal="left" vertical="center"/>
    </xf>
    <xf numFmtId="0" fontId="21" fillId="0" borderId="14" xfId="0" applyFont="1" applyFill="1" applyBorder="1" applyAlignment="1" applyProtection="1">
      <alignment horizontal="center" vertical="center"/>
    </xf>
    <xf numFmtId="0" fontId="25" fillId="0" borderId="14" xfId="0" applyFont="1" applyFill="1" applyBorder="1" applyAlignment="1" applyProtection="1">
      <alignment horizontal="center" vertical="center"/>
    </xf>
    <xf numFmtId="0" fontId="26" fillId="0" borderId="14" xfId="0" applyFont="1" applyFill="1" applyBorder="1" applyAlignment="1" applyProtection="1">
      <alignment horizontal="center" vertical="center"/>
    </xf>
    <xf numFmtId="0" fontId="27" fillId="0" borderId="14" xfId="0" applyFont="1" applyFill="1" applyBorder="1" applyAlignment="1" applyProtection="1">
      <alignment horizontal="left" vertical="center"/>
    </xf>
    <xf numFmtId="170" fontId="29" fillId="0" borderId="37" xfId="0" applyNumberFormat="1" applyFont="1" applyBorder="1" applyAlignment="1" applyProtection="1">
      <alignment horizontal="left" vertical="center"/>
    </xf>
    <xf numFmtId="170" fontId="29" fillId="0" borderId="21" xfId="0" applyNumberFormat="1" applyFont="1" applyBorder="1" applyAlignment="1" applyProtection="1">
      <alignment horizontal="left" vertical="center"/>
    </xf>
    <xf numFmtId="0" fontId="29" fillId="0" borderId="37" xfId="0" applyFont="1" applyBorder="1" applyAlignment="1" applyProtection="1">
      <alignment horizontal="left" vertical="center"/>
    </xf>
    <xf numFmtId="0" fontId="29" fillId="0" borderId="21" xfId="0" applyFont="1" applyBorder="1" applyAlignment="1" applyProtection="1">
      <alignment horizontal="left" vertical="center"/>
    </xf>
    <xf numFmtId="0" fontId="29" fillId="0" borderId="13" xfId="0" applyFont="1" applyFill="1" applyBorder="1" applyAlignment="1" applyProtection="1">
      <alignment horizontal="left" vertical="center"/>
    </xf>
    <xf numFmtId="3" fontId="21" fillId="0" borderId="14" xfId="0" applyNumberFormat="1" applyFont="1" applyFill="1" applyBorder="1" applyAlignment="1" applyProtection="1">
      <alignment horizontal="left" vertical="center"/>
    </xf>
    <xf numFmtId="0" fontId="29" fillId="0" borderId="34" xfId="0" applyFont="1" applyBorder="1" applyAlignment="1" applyProtection="1">
      <alignment horizontal="left" vertical="center"/>
    </xf>
    <xf numFmtId="0" fontId="29" fillId="0" borderId="35" xfId="0" applyFont="1" applyBorder="1" applyAlignment="1" applyProtection="1">
      <alignment horizontal="left" vertical="center"/>
    </xf>
    <xf numFmtId="0" fontId="30" fillId="0" borderId="13" xfId="0" applyFont="1" applyFill="1" applyBorder="1" applyAlignment="1" applyProtection="1">
      <alignment horizontal="left" vertical="center" wrapText="1"/>
    </xf>
    <xf numFmtId="14" fontId="30" fillId="0" borderId="25" xfId="0" applyNumberFormat="1" applyFont="1" applyFill="1" applyBorder="1" applyAlignment="1" applyProtection="1">
      <alignment horizontal="left" vertical="center" wrapText="1"/>
    </xf>
    <xf numFmtId="14" fontId="29" fillId="0" borderId="31" xfId="0" applyNumberFormat="1" applyFont="1" applyBorder="1" applyAlignment="1" applyProtection="1">
      <alignment horizontal="left" vertical="center"/>
    </xf>
    <xf numFmtId="14" fontId="29" fillId="0" borderId="32" xfId="0" applyNumberFormat="1" applyFont="1" applyBorder="1" applyAlignment="1" applyProtection="1">
      <alignment horizontal="left" vertical="center"/>
    </xf>
    <xf numFmtId="14" fontId="29" fillId="0" borderId="40" xfId="0" applyNumberFormat="1" applyFont="1" applyBorder="1" applyAlignment="1" applyProtection="1">
      <alignment horizontal="left" vertical="center"/>
    </xf>
    <xf numFmtId="14" fontId="29" fillId="0" borderId="42" xfId="0" applyNumberFormat="1" applyFont="1" applyFill="1" applyBorder="1" applyAlignment="1" applyProtection="1">
      <alignment horizontal="left" vertical="center" wrapText="1"/>
    </xf>
    <xf numFmtId="14" fontId="29" fillId="0" borderId="44" xfId="0" applyNumberFormat="1" applyFont="1" applyFill="1" applyBorder="1" applyAlignment="1" applyProtection="1">
      <alignment horizontal="left" vertical="center" wrapText="1"/>
    </xf>
    <xf numFmtId="14" fontId="29" fillId="0" borderId="45" xfId="0" applyNumberFormat="1" applyFont="1" applyFill="1" applyBorder="1" applyAlignment="1" applyProtection="1">
      <alignment horizontal="left" vertical="center" wrapText="1"/>
    </xf>
    <xf numFmtId="14" fontId="29" fillId="0" borderId="31" xfId="0" applyNumberFormat="1" applyFont="1" applyFill="1" applyBorder="1" applyAlignment="1" applyProtection="1">
      <alignment horizontal="left" vertical="center" wrapText="1"/>
    </xf>
    <xf numFmtId="14" fontId="29" fillId="0" borderId="32" xfId="0" applyNumberFormat="1" applyFont="1" applyFill="1" applyBorder="1" applyAlignment="1" applyProtection="1">
      <alignment horizontal="left" vertical="center" wrapText="1"/>
    </xf>
    <xf numFmtId="14" fontId="29" fillId="0" borderId="40" xfId="0" applyNumberFormat="1" applyFont="1" applyFill="1" applyBorder="1" applyAlignment="1" applyProtection="1">
      <alignment horizontal="left" vertical="center" wrapText="1"/>
    </xf>
    <xf numFmtId="14" fontId="30" fillId="0" borderId="13" xfId="0" applyNumberFormat="1" applyFont="1" applyFill="1" applyBorder="1" applyAlignment="1" applyProtection="1">
      <alignment horizontal="left" vertical="center" wrapText="1"/>
    </xf>
    <xf numFmtId="0" fontId="30" fillId="0" borderId="31" xfId="0" applyFont="1" applyBorder="1" applyAlignment="1" applyProtection="1">
      <alignment horizontal="left" vertical="center"/>
    </xf>
    <xf numFmtId="0" fontId="30" fillId="0" borderId="32" xfId="0" applyFont="1" applyBorder="1" applyAlignment="1" applyProtection="1">
      <alignment horizontal="left" vertical="center"/>
    </xf>
    <xf numFmtId="0" fontId="29" fillId="0" borderId="0" xfId="0" applyFont="1" applyAlignment="1" applyProtection="1">
      <alignment horizontal="center" vertical="center"/>
    </xf>
    <xf numFmtId="0" fontId="30" fillId="0" borderId="0" xfId="0" applyFont="1" applyAlignment="1" applyProtection="1">
      <alignment horizontal="left" vertical="center"/>
    </xf>
    <xf numFmtId="0" fontId="29" fillId="0" borderId="0" xfId="0" applyFont="1" applyAlignment="1" applyProtection="1">
      <alignment horizontal="left" vertical="top" wrapText="1"/>
    </xf>
    <xf numFmtId="0" fontId="29" fillId="0" borderId="0" xfId="0" applyFont="1" applyAlignment="1" applyProtection="1">
      <alignment horizontal="left" vertical="center" wrapText="1"/>
    </xf>
    <xf numFmtId="0" fontId="21" fillId="0" borderId="13" xfId="0" applyFont="1" applyFill="1" applyBorder="1" applyAlignment="1" applyProtection="1">
      <alignment horizontal="justify" vertical="center" wrapText="1"/>
    </xf>
    <xf numFmtId="0" fontId="29" fillId="0" borderId="0" xfId="0" applyFont="1" applyFill="1" applyBorder="1" applyAlignment="1" applyProtection="1">
      <alignment horizontal="center" vertical="center" wrapText="1"/>
    </xf>
    <xf numFmtId="0" fontId="29" fillId="0" borderId="0" xfId="0" applyFont="1" applyAlignment="1" applyProtection="1">
      <alignment horizontal="left" vertical="center"/>
    </xf>
    <xf numFmtId="173" fontId="29" fillId="0" borderId="23" xfId="0" applyNumberFormat="1" applyFont="1" applyBorder="1" applyAlignment="1" applyProtection="1">
      <alignment horizontal="center" vertical="center"/>
      <protection locked="0"/>
    </xf>
    <xf numFmtId="166" fontId="29" fillId="0" borderId="13" xfId="0" applyNumberFormat="1" applyFont="1" applyFill="1" applyBorder="1" applyAlignment="1" applyProtection="1">
      <alignment horizontal="center" vertical="center"/>
    </xf>
    <xf numFmtId="169" fontId="29" fillId="0" borderId="13" xfId="0" applyNumberFormat="1" applyFont="1" applyFill="1" applyBorder="1" applyAlignment="1" applyProtection="1">
      <alignment horizontal="center" vertical="center"/>
    </xf>
    <xf numFmtId="0" fontId="29" fillId="0" borderId="13" xfId="0" applyFont="1" applyFill="1" applyBorder="1" applyAlignment="1" applyProtection="1">
      <alignment horizontal="center" vertical="center"/>
    </xf>
    <xf numFmtId="0" fontId="30" fillId="0" borderId="13" xfId="0" applyFont="1" applyFill="1" applyBorder="1" applyAlignment="1" applyProtection="1">
      <alignment horizontal="center" vertical="center"/>
    </xf>
    <xf numFmtId="0" fontId="30" fillId="0" borderId="25" xfId="0" applyFont="1" applyFill="1" applyBorder="1" applyAlignment="1" applyProtection="1">
      <alignment horizontal="left" vertical="center" wrapText="1"/>
    </xf>
    <xf numFmtId="0" fontId="30" fillId="0" borderId="19" xfId="0" applyFont="1" applyFill="1" applyBorder="1" applyAlignment="1" applyProtection="1">
      <alignment horizontal="left" vertical="center" wrapText="1"/>
    </xf>
    <xf numFmtId="0" fontId="29" fillId="0" borderId="0" xfId="0" applyFont="1" applyAlignment="1" applyProtection="1">
      <alignment vertical="center" wrapText="1"/>
    </xf>
    <xf numFmtId="173" fontId="29" fillId="0" borderId="23" xfId="0" applyNumberFormat="1" applyFont="1" applyBorder="1" applyAlignment="1" applyProtection="1">
      <alignment horizontal="left" vertical="center"/>
    </xf>
    <xf numFmtId="173" fontId="29" fillId="0" borderId="23" xfId="0" applyNumberFormat="1" applyFont="1" applyBorder="1" applyAlignment="1" applyProtection="1">
      <alignment horizontal="center" vertical="center"/>
    </xf>
    <xf numFmtId="0" fontId="29" fillId="0" borderId="0" xfId="0" applyFont="1" applyBorder="1" applyAlignment="1" applyProtection="1">
      <alignment horizontal="center" vertical="center"/>
    </xf>
    <xf numFmtId="0" fontId="21" fillId="0" borderId="28" xfId="0" applyFont="1" applyFill="1" applyBorder="1" applyAlignment="1" applyProtection="1">
      <alignment horizontal="left" vertical="center"/>
    </xf>
    <xf numFmtId="0" fontId="21" fillId="0" borderId="41" xfId="0" applyFont="1" applyFill="1" applyBorder="1" applyAlignment="1" applyProtection="1">
      <alignment horizontal="left" vertical="center"/>
    </xf>
    <xf numFmtId="0" fontId="21" fillId="0" borderId="29" xfId="0" applyFont="1" applyFill="1" applyBorder="1" applyAlignment="1" applyProtection="1">
      <alignment horizontal="left" vertical="center"/>
    </xf>
    <xf numFmtId="14" fontId="21" fillId="0" borderId="28" xfId="0" applyNumberFormat="1" applyFont="1" applyFill="1" applyBorder="1" applyAlignment="1" applyProtection="1">
      <alignment horizontal="left" vertical="center"/>
    </xf>
    <xf numFmtId="14" fontId="21" fillId="0" borderId="41" xfId="0" applyNumberFormat="1" applyFont="1" applyFill="1" applyBorder="1" applyAlignment="1" applyProtection="1">
      <alignment horizontal="left" vertical="center"/>
    </xf>
    <xf numFmtId="14" fontId="21" fillId="0" borderId="29" xfId="0" applyNumberFormat="1" applyFont="1" applyFill="1" applyBorder="1" applyAlignment="1" applyProtection="1">
      <alignment horizontal="left" vertical="center"/>
    </xf>
    <xf numFmtId="14" fontId="29" fillId="0" borderId="28" xfId="0" applyNumberFormat="1" applyFont="1" applyBorder="1" applyAlignment="1" applyProtection="1">
      <alignment horizontal="left" vertical="center"/>
    </xf>
    <xf numFmtId="14" fontId="29" fillId="0" borderId="41" xfId="0" applyNumberFormat="1" applyFont="1" applyBorder="1" applyAlignment="1" applyProtection="1">
      <alignment horizontal="left" vertical="center"/>
    </xf>
    <xf numFmtId="14" fontId="29" fillId="0" borderId="29" xfId="0" applyNumberFormat="1" applyFont="1" applyBorder="1" applyAlignment="1" applyProtection="1">
      <alignment horizontal="left" vertical="center"/>
    </xf>
    <xf numFmtId="169" fontId="29" fillId="0" borderId="13" xfId="0" applyNumberFormat="1" applyFont="1" applyFill="1" applyBorder="1" applyAlignment="1" applyProtection="1">
      <alignment horizontal="left" vertical="center"/>
    </xf>
    <xf numFmtId="0" fontId="39" fillId="0" borderId="0" xfId="0" applyFont="1" applyAlignment="1" applyProtection="1">
      <alignment horizontal="left" vertical="center"/>
      <protection locked="0"/>
    </xf>
    <xf numFmtId="166" fontId="29" fillId="0" borderId="13" xfId="0" applyNumberFormat="1" applyFont="1" applyFill="1" applyBorder="1" applyAlignment="1" applyProtection="1">
      <alignment horizontal="left" vertical="center"/>
    </xf>
    <xf numFmtId="0" fontId="26" fillId="0" borderId="13" xfId="0" applyFont="1" applyFill="1" applyBorder="1" applyAlignment="1" applyProtection="1">
      <alignment horizontal="left" vertical="center" wrapText="1"/>
    </xf>
    <xf numFmtId="0" fontId="26" fillId="0" borderId="25" xfId="0" applyFont="1" applyFill="1" applyBorder="1" applyAlignment="1" applyProtection="1">
      <alignment horizontal="center" vertical="center" wrapText="1"/>
    </xf>
    <xf numFmtId="0" fontId="30" fillId="0" borderId="36" xfId="0" applyFont="1" applyFill="1" applyBorder="1" applyAlignment="1" applyProtection="1">
      <alignment horizontal="left" vertical="center" wrapText="1"/>
    </xf>
    <xf numFmtId="0" fontId="30" fillId="0" borderId="13" xfId="0" applyFont="1" applyFill="1" applyBorder="1" applyAlignment="1" applyProtection="1">
      <alignment horizontal="left" vertical="center"/>
    </xf>
    <xf numFmtId="0" fontId="29" fillId="0" borderId="13" xfId="0" applyNumberFormat="1" applyFont="1" applyFill="1" applyBorder="1" applyAlignment="1" applyProtection="1">
      <alignment horizontal="left" vertical="center"/>
      <protection locked="0"/>
    </xf>
    <xf numFmtId="0" fontId="29" fillId="0" borderId="13" xfId="0" applyFont="1" applyBorder="1" applyAlignment="1" applyProtection="1">
      <alignment horizontal="center" vertical="center"/>
    </xf>
    <xf numFmtId="0" fontId="31" fillId="0" borderId="13" xfId="0"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32" fillId="0" borderId="13" xfId="0" applyFont="1" applyBorder="1" applyAlignment="1" applyProtection="1">
      <alignment horizontal="left" vertical="center" wrapText="1"/>
    </xf>
    <xf numFmtId="0" fontId="30" fillId="0" borderId="31" xfId="0" applyFont="1" applyFill="1" applyBorder="1" applyAlignment="1" applyProtection="1">
      <alignment horizontal="left" vertical="center" wrapText="1"/>
    </xf>
    <xf numFmtId="0" fontId="29" fillId="0" borderId="47" xfId="0" applyNumberFormat="1" applyFont="1" applyFill="1" applyBorder="1" applyAlignment="1" applyProtection="1">
      <alignment horizontal="left" vertical="center"/>
    </xf>
    <xf numFmtId="0" fontId="29" fillId="0" borderId="13" xfId="0" applyFont="1" applyFill="1" applyBorder="1" applyAlignment="1" applyProtection="1">
      <alignment horizontal="left" vertical="center" wrapText="1"/>
    </xf>
    <xf numFmtId="3" fontId="29" fillId="0" borderId="23" xfId="0" applyNumberFormat="1" applyFont="1" applyBorder="1" applyAlignment="1" applyProtection="1">
      <alignment horizontal="left" vertical="top"/>
    </xf>
    <xf numFmtId="0" fontId="29" fillId="0" borderId="23" xfId="0" applyFont="1" applyBorder="1" applyAlignment="1" applyProtection="1">
      <alignment horizontal="left" vertical="top" wrapText="1"/>
    </xf>
    <xf numFmtId="0" fontId="29" fillId="0" borderId="24" xfId="0" applyFont="1" applyBorder="1" applyAlignment="1" applyProtection="1">
      <alignment horizontal="left" vertical="top" wrapText="1"/>
    </xf>
    <xf numFmtId="0" fontId="29" fillId="0" borderId="26" xfId="0" applyFont="1" applyBorder="1" applyAlignment="1" applyProtection="1">
      <alignment horizontal="center"/>
    </xf>
    <xf numFmtId="0" fontId="29" fillId="0" borderId="0" xfId="0" applyFont="1" applyBorder="1" applyAlignment="1" applyProtection="1">
      <alignment horizontal="center"/>
    </xf>
    <xf numFmtId="0" fontId="29" fillId="0" borderId="22" xfId="0" applyFont="1" applyBorder="1" applyAlignment="1" applyProtection="1">
      <alignment horizontal="center"/>
    </xf>
    <xf numFmtId="0" fontId="29" fillId="0" borderId="23" xfId="0" applyFont="1" applyBorder="1" applyAlignment="1" applyProtection="1">
      <alignment horizontal="center"/>
    </xf>
    <xf numFmtId="0" fontId="29" fillId="0" borderId="27" xfId="0" applyFont="1" applyBorder="1" applyAlignment="1" applyProtection="1">
      <alignment horizontal="center"/>
    </xf>
    <xf numFmtId="0" fontId="29" fillId="0" borderId="24" xfId="0" applyFont="1" applyBorder="1" applyAlignment="1" applyProtection="1">
      <alignment horizontal="center"/>
    </xf>
    <xf numFmtId="0" fontId="30" fillId="0" borderId="19" xfId="0" applyFont="1" applyBorder="1" applyAlignment="1" applyProtection="1">
      <alignment horizontal="left" vertical="center" wrapText="1"/>
    </xf>
    <xf numFmtId="0" fontId="30" fillId="0" borderId="20" xfId="0" applyFont="1" applyBorder="1" applyAlignment="1" applyProtection="1">
      <alignment horizontal="left" vertical="center" wrapText="1"/>
    </xf>
    <xf numFmtId="0" fontId="30" fillId="0" borderId="20" xfId="0" applyFont="1" applyBorder="1" applyAlignment="1" applyProtection="1">
      <alignment horizontal="left" vertical="center"/>
    </xf>
    <xf numFmtId="0" fontId="30" fillId="0" borderId="21" xfId="0" applyFont="1" applyBorder="1" applyAlignment="1" applyProtection="1">
      <alignment horizontal="left" vertical="center"/>
    </xf>
    <xf numFmtId="3" fontId="29" fillId="0" borderId="0" xfId="0" applyNumberFormat="1" applyFont="1" applyBorder="1" applyAlignment="1" applyProtection="1">
      <alignment horizontal="left" vertical="top"/>
    </xf>
    <xf numFmtId="0" fontId="29" fillId="0" borderId="0" xfId="0" applyFont="1" applyBorder="1" applyAlignment="1" applyProtection="1">
      <alignment horizontal="left" vertical="top" wrapText="1"/>
    </xf>
    <xf numFmtId="0" fontId="29" fillId="0" borderId="27" xfId="0" applyFont="1" applyBorder="1" applyAlignment="1" applyProtection="1">
      <alignment horizontal="left" vertical="top" wrapText="1"/>
    </xf>
    <xf numFmtId="0" fontId="29" fillId="0" borderId="25" xfId="0" applyFont="1" applyFill="1" applyBorder="1" applyAlignment="1" applyProtection="1">
      <alignment horizontal="left" vertical="center"/>
    </xf>
    <xf numFmtId="0" fontId="29" fillId="0" borderId="19" xfId="0" applyFont="1" applyFill="1" applyBorder="1" applyAlignment="1" applyProtection="1">
      <alignment horizontal="left" vertical="center"/>
    </xf>
    <xf numFmtId="0" fontId="29" fillId="0" borderId="21" xfId="0" applyFont="1" applyFill="1" applyBorder="1" applyAlignment="1" applyProtection="1">
      <alignment horizontal="left" vertical="center"/>
    </xf>
    <xf numFmtId="173" fontId="34" fillId="0" borderId="31" xfId="0" applyNumberFormat="1" applyFont="1" applyFill="1" applyBorder="1" applyAlignment="1" applyProtection="1">
      <alignment horizontal="left" vertical="center"/>
    </xf>
    <xf numFmtId="173" fontId="34" fillId="0" borderId="33" xfId="0" applyNumberFormat="1" applyFont="1" applyFill="1" applyBorder="1" applyAlignment="1" applyProtection="1">
      <alignment horizontal="left" vertical="center"/>
    </xf>
    <xf numFmtId="173" fontId="34" fillId="0" borderId="32" xfId="0" applyNumberFormat="1" applyFont="1" applyFill="1" applyBorder="1" applyAlignment="1" applyProtection="1">
      <alignment horizontal="left" vertical="center"/>
    </xf>
    <xf numFmtId="173" fontId="34" fillId="0" borderId="13" xfId="0" applyNumberFormat="1" applyFont="1" applyFill="1" applyBorder="1" applyAlignment="1" applyProtection="1">
      <alignment horizontal="center" vertical="center"/>
      <protection locked="0"/>
    </xf>
    <xf numFmtId="0" fontId="29" fillId="0" borderId="31" xfId="0" applyFont="1" applyFill="1" applyBorder="1" applyAlignment="1" applyProtection="1">
      <alignment horizontal="justify" vertical="top" wrapText="1"/>
    </xf>
    <xf numFmtId="0" fontId="29" fillId="0" borderId="32" xfId="0" applyFont="1" applyFill="1" applyBorder="1" applyAlignment="1" applyProtection="1">
      <alignment horizontal="justify" vertical="top" wrapText="1"/>
    </xf>
    <xf numFmtId="0" fontId="29" fillId="0" borderId="33" xfId="0" applyFont="1" applyFill="1" applyBorder="1" applyAlignment="1" applyProtection="1">
      <alignment horizontal="justify" vertical="top" wrapText="1"/>
    </xf>
    <xf numFmtId="0" fontId="29" fillId="0" borderId="19" xfId="0" applyFont="1" applyFill="1" applyBorder="1" applyAlignment="1" applyProtection="1">
      <alignment horizontal="justify" vertical="top" wrapText="1"/>
    </xf>
    <xf numFmtId="0" fontId="29" fillId="0" borderId="20" xfId="0" applyFont="1" applyFill="1" applyBorder="1" applyAlignment="1" applyProtection="1">
      <alignment horizontal="justify" vertical="top" wrapText="1"/>
    </xf>
    <xf numFmtId="0" fontId="29" fillId="0" borderId="21" xfId="0" applyFont="1" applyFill="1" applyBorder="1" applyAlignment="1" applyProtection="1">
      <alignment horizontal="justify" vertical="top" wrapText="1"/>
    </xf>
    <xf numFmtId="0" fontId="29" fillId="0" borderId="22" xfId="0" applyFont="1" applyFill="1" applyBorder="1" applyAlignment="1" applyProtection="1">
      <alignment horizontal="justify" vertical="top" wrapText="1"/>
    </xf>
    <xf numFmtId="0" fontId="29" fillId="0" borderId="23" xfId="0" applyFont="1" applyFill="1" applyBorder="1" applyAlignment="1" applyProtection="1">
      <alignment horizontal="justify" vertical="top" wrapText="1"/>
    </xf>
    <xf numFmtId="0" fontId="29" fillId="0" borderId="24" xfId="0" applyFont="1" applyFill="1" applyBorder="1" applyAlignment="1" applyProtection="1">
      <alignment horizontal="justify" vertical="top" wrapText="1"/>
    </xf>
    <xf numFmtId="0" fontId="29" fillId="0" borderId="13" xfId="0" applyFont="1" applyFill="1" applyBorder="1" applyAlignment="1" applyProtection="1">
      <alignment horizontal="left" vertical="top" wrapText="1"/>
      <protection locked="0"/>
    </xf>
    <xf numFmtId="3" fontId="34" fillId="0" borderId="31" xfId="0" applyNumberFormat="1" applyFont="1" applyFill="1" applyBorder="1" applyAlignment="1" applyProtection="1">
      <alignment horizontal="left" vertical="center"/>
    </xf>
    <xf numFmtId="3" fontId="34" fillId="0" borderId="32" xfId="0" applyNumberFormat="1" applyFont="1" applyFill="1" applyBorder="1" applyAlignment="1" applyProtection="1">
      <alignment horizontal="left" vertical="center"/>
    </xf>
    <xf numFmtId="3" fontId="34" fillId="0" borderId="33" xfId="0" applyNumberFormat="1" applyFont="1" applyFill="1" applyBorder="1" applyAlignment="1" applyProtection="1">
      <alignment horizontal="left" vertical="center"/>
    </xf>
    <xf numFmtId="0" fontId="34" fillId="0" borderId="31" xfId="0" applyFont="1" applyFill="1" applyBorder="1" applyAlignment="1" applyProtection="1">
      <alignment horizontal="left" vertical="center"/>
    </xf>
    <xf numFmtId="0" fontId="34" fillId="0" borderId="32" xfId="0" applyFont="1" applyFill="1" applyBorder="1" applyAlignment="1" applyProtection="1">
      <alignment horizontal="left" vertical="center"/>
    </xf>
    <xf numFmtId="0" fontId="34" fillId="0" borderId="33" xfId="0" applyFont="1" applyFill="1" applyBorder="1" applyAlignment="1" applyProtection="1">
      <alignment horizontal="left" vertical="center"/>
    </xf>
    <xf numFmtId="0" fontId="0" fillId="0" borderId="13" xfId="0" applyBorder="1" applyAlignment="1" applyProtection="1">
      <alignment horizontal="center" vertical="center"/>
    </xf>
    <xf numFmtId="0" fontId="32" fillId="0" borderId="13" xfId="0" applyFont="1" applyFill="1" applyBorder="1" applyAlignment="1" applyProtection="1">
      <alignment horizontal="left" vertical="center" wrapText="1"/>
    </xf>
    <xf numFmtId="3" fontId="34" fillId="0" borderId="31" xfId="0" applyNumberFormat="1" applyFont="1" applyFill="1" applyBorder="1" applyAlignment="1" applyProtection="1">
      <alignment horizontal="left" vertical="center"/>
      <protection locked="0"/>
    </xf>
    <xf numFmtId="3" fontId="34" fillId="0" borderId="32" xfId="0" applyNumberFormat="1" applyFont="1" applyFill="1" applyBorder="1" applyAlignment="1" applyProtection="1">
      <alignment horizontal="left" vertical="center"/>
      <protection locked="0"/>
    </xf>
    <xf numFmtId="3" fontId="34" fillId="0" borderId="33" xfId="0" applyNumberFormat="1" applyFont="1" applyFill="1" applyBorder="1" applyAlignment="1" applyProtection="1">
      <alignment horizontal="left" vertical="center"/>
      <protection locked="0"/>
    </xf>
    <xf numFmtId="0" fontId="26" fillId="0" borderId="13" xfId="0" applyFont="1" applyFill="1" applyBorder="1" applyAlignment="1" applyProtection="1">
      <alignment horizontal="left" vertical="center"/>
    </xf>
    <xf numFmtId="0" fontId="29" fillId="0" borderId="19" xfId="0" applyFont="1" applyFill="1" applyBorder="1" applyAlignment="1" applyProtection="1">
      <alignment horizontal="center" vertical="top" wrapText="1"/>
      <protection locked="0"/>
    </xf>
    <xf numFmtId="0" fontId="29" fillId="0" borderId="20" xfId="0" applyFont="1" applyFill="1" applyBorder="1" applyAlignment="1" applyProtection="1">
      <alignment horizontal="center" vertical="top" wrapText="1"/>
      <protection locked="0"/>
    </xf>
    <xf numFmtId="0" fontId="29" fillId="0" borderId="21" xfId="0" applyFont="1" applyFill="1" applyBorder="1" applyAlignment="1" applyProtection="1">
      <alignment horizontal="center" vertical="top" wrapText="1"/>
      <protection locked="0"/>
    </xf>
    <xf numFmtId="0" fontId="29" fillId="0" borderId="26" xfId="0" applyFont="1" applyFill="1" applyBorder="1" applyAlignment="1" applyProtection="1">
      <alignment horizontal="center" vertical="top" wrapText="1"/>
      <protection locked="0"/>
    </xf>
    <xf numFmtId="0" fontId="29" fillId="0" borderId="0" xfId="0" applyFont="1" applyFill="1" applyBorder="1" applyAlignment="1" applyProtection="1">
      <alignment horizontal="center" vertical="top" wrapText="1"/>
      <protection locked="0"/>
    </xf>
    <xf numFmtId="0" fontId="29" fillId="0" borderId="27" xfId="0" applyFont="1" applyFill="1" applyBorder="1" applyAlignment="1" applyProtection="1">
      <alignment horizontal="center" vertical="top" wrapText="1"/>
      <protection locked="0"/>
    </xf>
    <xf numFmtId="0" fontId="29" fillId="0" borderId="22" xfId="0" applyFont="1" applyFill="1" applyBorder="1" applyAlignment="1" applyProtection="1">
      <alignment horizontal="center" vertical="top" wrapText="1"/>
      <protection locked="0"/>
    </xf>
    <xf numFmtId="0" fontId="29" fillId="0" borderId="23" xfId="0" applyFont="1" applyFill="1" applyBorder="1" applyAlignment="1" applyProtection="1">
      <alignment horizontal="center" vertical="top" wrapText="1"/>
      <protection locked="0"/>
    </xf>
    <xf numFmtId="0" fontId="29" fillId="0" borderId="24" xfId="0" applyFont="1" applyFill="1" applyBorder="1" applyAlignment="1" applyProtection="1">
      <alignment horizontal="center" vertical="top" wrapText="1"/>
      <protection locked="0"/>
    </xf>
    <xf numFmtId="0" fontId="29" fillId="0" borderId="31" xfId="0" applyFont="1" applyFill="1" applyBorder="1" applyAlignment="1" applyProtection="1">
      <alignment horizontal="left" vertical="center" wrapText="1"/>
    </xf>
    <xf numFmtId="0" fontId="29" fillId="0" borderId="33" xfId="0" applyFont="1" applyFill="1" applyBorder="1" applyAlignment="1" applyProtection="1">
      <alignment horizontal="left" vertical="center" wrapText="1"/>
    </xf>
    <xf numFmtId="0" fontId="21" fillId="0" borderId="31" xfId="0" applyFont="1" applyFill="1" applyBorder="1" applyAlignment="1" applyProtection="1">
      <alignment horizontal="justify" vertical="center" wrapText="1"/>
    </xf>
    <xf numFmtId="0" fontId="21" fillId="0" borderId="32" xfId="0" applyFont="1" applyFill="1" applyBorder="1" applyAlignment="1" applyProtection="1">
      <alignment horizontal="justify" vertical="center" wrapText="1"/>
    </xf>
    <xf numFmtId="0" fontId="21" fillId="0" borderId="33" xfId="0" applyFont="1" applyFill="1" applyBorder="1" applyAlignment="1" applyProtection="1">
      <alignment horizontal="justify" vertical="center" wrapText="1"/>
    </xf>
    <xf numFmtId="0" fontId="29" fillId="0" borderId="0" xfId="0" applyFont="1" applyAlignment="1" applyProtection="1">
      <alignment horizontal="left" vertical="top"/>
    </xf>
    <xf numFmtId="0" fontId="26" fillId="0" borderId="0" xfId="0" applyFont="1" applyBorder="1" applyAlignment="1" applyProtection="1">
      <alignment horizontal="left" vertical="center" wrapText="1"/>
    </xf>
    <xf numFmtId="0" fontId="21" fillId="0" borderId="0" xfId="0" applyFont="1" applyAlignment="1" applyProtection="1">
      <alignment horizontal="left" vertical="top" wrapText="1"/>
    </xf>
    <xf numFmtId="0" fontId="26" fillId="0" borderId="0" xfId="0" applyFont="1" applyAlignment="1" applyProtection="1">
      <alignment horizontal="left" vertical="center"/>
    </xf>
    <xf numFmtId="0" fontId="21" fillId="0" borderId="0" xfId="0" applyFont="1" applyAlignment="1" applyProtection="1">
      <alignment horizontal="center" vertical="center"/>
    </xf>
    <xf numFmtId="0" fontId="21" fillId="0" borderId="0" xfId="0" applyFont="1" applyAlignment="1" applyProtection="1">
      <alignment horizontal="justify" vertical="center" wrapText="1"/>
    </xf>
    <xf numFmtId="14" fontId="29" fillId="37" borderId="30" xfId="0" applyNumberFormat="1" applyFont="1" applyFill="1" applyBorder="1" applyAlignment="1" applyProtection="1">
      <alignment horizontal="left" vertical="center"/>
      <protection locked="0"/>
    </xf>
    <xf numFmtId="0" fontId="29" fillId="37" borderId="30" xfId="0" applyFont="1" applyFill="1" applyBorder="1" applyAlignment="1" applyProtection="1">
      <alignment horizontal="left" vertical="center"/>
      <protection locked="0"/>
    </xf>
    <xf numFmtId="0" fontId="38" fillId="0" borderId="0" xfId="0" applyFont="1" applyAlignment="1" applyProtection="1">
      <alignment horizontal="left" vertical="center"/>
    </xf>
    <xf numFmtId="0" fontId="29" fillId="0" borderId="46" xfId="0" applyFont="1" applyFill="1" applyBorder="1" applyAlignment="1" applyProtection="1">
      <alignment horizontal="center" vertical="center"/>
    </xf>
    <xf numFmtId="14" fontId="21" fillId="0" borderId="14" xfId="0" applyNumberFormat="1" applyFont="1" applyFill="1" applyBorder="1" applyAlignment="1" applyProtection="1">
      <alignment horizontal="left" vertical="center"/>
    </xf>
    <xf numFmtId="166" fontId="26" fillId="0" borderId="28" xfId="0" applyNumberFormat="1" applyFont="1" applyFill="1" applyBorder="1" applyAlignment="1" applyProtection="1">
      <alignment horizontal="left" vertical="center"/>
    </xf>
    <xf numFmtId="166" fontId="26" fillId="0" borderId="29" xfId="0" applyNumberFormat="1" applyFont="1" applyFill="1" applyBorder="1" applyAlignment="1" applyProtection="1">
      <alignment horizontal="left" vertical="center"/>
    </xf>
    <xf numFmtId="0" fontId="30" fillId="0" borderId="14" xfId="0" applyFont="1" applyBorder="1" applyAlignment="1" applyProtection="1">
      <alignment horizontal="left" vertical="center"/>
    </xf>
    <xf numFmtId="0" fontId="21" fillId="0" borderId="14" xfId="0" applyFont="1" applyFill="1" applyBorder="1" applyAlignment="1" applyProtection="1">
      <alignment horizontal="left" vertical="center"/>
    </xf>
    <xf numFmtId="0" fontId="30" fillId="0" borderId="28" xfId="0" applyFont="1" applyFill="1" applyBorder="1" applyAlignment="1" applyProtection="1">
      <alignment horizontal="center" vertical="center"/>
    </xf>
    <xf numFmtId="0" fontId="30" fillId="0" borderId="41" xfId="0" applyFont="1" applyFill="1" applyBorder="1" applyAlignment="1" applyProtection="1">
      <alignment horizontal="center" vertical="center"/>
    </xf>
    <xf numFmtId="0" fontId="30" fillId="0" borderId="29" xfId="0" applyFont="1" applyFill="1" applyBorder="1" applyAlignment="1" applyProtection="1">
      <alignment horizontal="center" vertical="center"/>
    </xf>
    <xf numFmtId="0" fontId="30" fillId="0" borderId="41" xfId="0" applyFont="1" applyBorder="1" applyAlignment="1" applyProtection="1">
      <alignment horizontal="center" vertical="center"/>
    </xf>
    <xf numFmtId="0" fontId="21" fillId="0" borderId="14" xfId="0" applyNumberFormat="1" applyFont="1" applyFill="1" applyBorder="1" applyAlignment="1" applyProtection="1">
      <alignment horizontal="left" vertical="center"/>
    </xf>
    <xf numFmtId="0" fontId="30" fillId="0" borderId="41" xfId="0" applyFont="1" applyFill="1" applyBorder="1" applyAlignment="1" applyProtection="1">
      <alignment horizontal="center" vertical="center" wrapText="1"/>
    </xf>
    <xf numFmtId="0" fontId="21" fillId="0" borderId="28" xfId="0" applyFont="1" applyFill="1" applyBorder="1" applyAlignment="1" applyProtection="1">
      <alignment horizontal="justify" vertical="top" wrapText="1"/>
    </xf>
    <xf numFmtId="0" fontId="21" fillId="0" borderId="41" xfId="0" applyFont="1" applyFill="1" applyBorder="1" applyAlignment="1" applyProtection="1">
      <alignment horizontal="justify" vertical="top" wrapText="1"/>
    </xf>
    <xf numFmtId="0" fontId="21" fillId="0" borderId="29" xfId="0" applyFont="1" applyFill="1" applyBorder="1" applyAlignment="1" applyProtection="1">
      <alignment horizontal="justify" vertical="top" wrapText="1"/>
    </xf>
    <xf numFmtId="166" fontId="21" fillId="0" borderId="14" xfId="0" applyNumberFormat="1" applyFont="1" applyFill="1" applyBorder="1" applyAlignment="1" applyProtection="1">
      <alignment horizontal="left" vertical="center"/>
    </xf>
    <xf numFmtId="0" fontId="29" fillId="0" borderId="14" xfId="0" applyFont="1" applyFill="1" applyBorder="1" applyAlignment="1" applyProtection="1">
      <alignment horizontal="left" vertical="center"/>
      <protection locked="0"/>
    </xf>
    <xf numFmtId="0" fontId="29" fillId="0" borderId="14" xfId="0" applyFont="1" applyBorder="1" applyAlignment="1" applyProtection="1">
      <alignment horizontal="center" vertical="center"/>
    </xf>
    <xf numFmtId="0" fontId="31" fillId="0" borderId="14" xfId="0" applyFont="1" applyBorder="1" applyAlignment="1" applyProtection="1">
      <alignment horizontal="center" vertical="center"/>
    </xf>
    <xf numFmtId="0" fontId="26" fillId="0" borderId="14" xfId="0" applyFont="1" applyBorder="1" applyAlignment="1" applyProtection="1">
      <alignment horizontal="center" vertical="center" wrapText="1"/>
    </xf>
    <xf numFmtId="0" fontId="32" fillId="0" borderId="14" xfId="0" applyFont="1" applyBorder="1" applyAlignment="1" applyProtection="1">
      <alignment vertical="center"/>
    </xf>
    <xf numFmtId="0" fontId="33" fillId="0" borderId="14" xfId="0" applyFont="1" applyBorder="1" applyAlignment="1" applyProtection="1">
      <alignment vertical="center"/>
    </xf>
    <xf numFmtId="0" fontId="36" fillId="0" borderId="28" xfId="0" applyFont="1" applyBorder="1" applyAlignment="1" applyProtection="1">
      <alignment horizontal="left" vertical="center"/>
    </xf>
    <xf numFmtId="0" fontId="36" fillId="0" borderId="29" xfId="0" applyFont="1" applyBorder="1" applyAlignment="1" applyProtection="1">
      <alignment horizontal="left" vertical="center"/>
    </xf>
    <xf numFmtId="0" fontId="37" fillId="0" borderId="14" xfId="0" applyFont="1" applyBorder="1" applyAlignment="1" applyProtection="1">
      <alignment horizontal="left" vertical="center"/>
    </xf>
    <xf numFmtId="0" fontId="30" fillId="0" borderId="14" xfId="0" applyFont="1" applyFill="1" applyBorder="1" applyAlignment="1" applyProtection="1">
      <alignment horizontal="center" vertical="center"/>
    </xf>
    <xf numFmtId="0" fontId="29" fillId="0" borderId="41" xfId="0" applyFont="1" applyBorder="1" applyAlignment="1" applyProtection="1">
      <alignment horizontal="center" vertical="center"/>
    </xf>
    <xf numFmtId="14" fontId="29" fillId="0" borderId="0" xfId="0" applyNumberFormat="1" applyFont="1" applyFill="1" applyAlignment="1" applyProtection="1">
      <alignment horizontal="center" vertical="center"/>
    </xf>
    <xf numFmtId="0" fontId="30" fillId="0" borderId="0" xfId="0" applyFont="1" applyAlignment="1" applyProtection="1">
      <alignment horizontal="left" vertical="top"/>
    </xf>
    <xf numFmtId="169" fontId="21" fillId="0" borderId="13" xfId="0" applyNumberFormat="1" applyFont="1" applyFill="1" applyBorder="1" applyAlignment="1" applyProtection="1">
      <alignment horizontal="left" vertical="center"/>
    </xf>
    <xf numFmtId="169" fontId="29" fillId="0" borderId="13" xfId="0" applyNumberFormat="1" applyFont="1" applyFill="1" applyBorder="1" applyAlignment="1" applyProtection="1">
      <alignment horizontal="left" vertical="center" wrapText="1"/>
    </xf>
    <xf numFmtId="3" fontId="21" fillId="37" borderId="28" xfId="0" applyNumberFormat="1" applyFont="1" applyFill="1" applyBorder="1" applyAlignment="1" applyProtection="1">
      <alignment horizontal="left" vertical="center"/>
      <protection locked="0"/>
    </xf>
    <xf numFmtId="3" fontId="21" fillId="37" borderId="29" xfId="0" applyNumberFormat="1" applyFont="1" applyFill="1" applyBorder="1" applyAlignment="1" applyProtection="1">
      <alignment horizontal="left" vertical="center"/>
      <protection locked="0"/>
    </xf>
    <xf numFmtId="3" fontId="26" fillId="0" borderId="28" xfId="0" applyNumberFormat="1" applyFont="1" applyFill="1" applyBorder="1" applyAlignment="1" applyProtection="1">
      <alignment horizontal="center" vertical="center"/>
    </xf>
    <xf numFmtId="3" fontId="26" fillId="0" borderId="29" xfId="0" applyNumberFormat="1" applyFont="1" applyFill="1" applyBorder="1" applyAlignment="1" applyProtection="1">
      <alignment horizontal="center" vertical="center"/>
    </xf>
    <xf numFmtId="0" fontId="29" fillId="0" borderId="31" xfId="0" applyNumberFormat="1" applyFont="1" applyFill="1" applyBorder="1" applyAlignment="1" applyProtection="1">
      <alignment horizontal="left" vertical="center"/>
    </xf>
    <xf numFmtId="0" fontId="29" fillId="0" borderId="32" xfId="0" applyNumberFormat="1" applyFont="1" applyFill="1" applyBorder="1" applyAlignment="1" applyProtection="1">
      <alignment horizontal="left" vertical="center"/>
    </xf>
    <xf numFmtId="0" fontId="29" fillId="0" borderId="33" xfId="0" applyNumberFormat="1" applyFont="1" applyFill="1" applyBorder="1" applyAlignment="1" applyProtection="1">
      <alignment horizontal="left" vertical="center"/>
    </xf>
    <xf numFmtId="167" fontId="46" fillId="0" borderId="0" xfId="0" applyNumberFormat="1" applyFont="1" applyFill="1" applyBorder="1" applyAlignment="1">
      <alignment horizontal="left" vertical="center"/>
    </xf>
    <xf numFmtId="1" fontId="44" fillId="0" borderId="0" xfId="0" applyNumberFormat="1" applyFont="1" applyFill="1" applyBorder="1" applyAlignment="1">
      <alignment horizontal="left" vertical="center"/>
    </xf>
    <xf numFmtId="0" fontId="0" fillId="34" borderId="1" xfId="0" applyFill="1" applyBorder="1" applyAlignment="1">
      <alignment horizontal="center"/>
    </xf>
    <xf numFmtId="14" fontId="0" fillId="35" borderId="2" xfId="0" applyNumberFormat="1" applyFill="1" applyBorder="1" applyAlignment="1">
      <alignment horizontal="center"/>
    </xf>
    <xf numFmtId="14" fontId="0" fillId="35" borderId="3" xfId="0" applyNumberFormat="1" applyFill="1" applyBorder="1" applyAlignment="1">
      <alignment horizontal="center"/>
    </xf>
    <xf numFmtId="0" fontId="57" fillId="0" borderId="1" xfId="0" applyFont="1" applyFill="1" applyBorder="1" applyAlignment="1">
      <alignment horizontal="left" vertical="center"/>
    </xf>
    <xf numFmtId="0" fontId="35" fillId="0" borderId="1" xfId="0" applyFont="1" applyFill="1" applyBorder="1" applyAlignment="1">
      <alignment horizontal="left" vertical="center"/>
    </xf>
    <xf numFmtId="0" fontId="35" fillId="0" borderId="0" xfId="0" applyFont="1" applyFill="1" applyBorder="1" applyAlignment="1">
      <alignment horizontal="left" vertical="center" wrapText="1"/>
    </xf>
    <xf numFmtId="1" fontId="58" fillId="0" borderId="0" xfId="0" applyNumberFormat="1" applyFont="1" applyFill="1" applyBorder="1" applyAlignment="1">
      <alignment horizontal="left" vertical="center"/>
    </xf>
    <xf numFmtId="0" fontId="35" fillId="0" borderId="0" xfId="0" applyFont="1" applyFill="1" applyBorder="1" applyAlignment="1">
      <alignment horizontal="left" vertical="center"/>
    </xf>
    <xf numFmtId="0" fontId="57" fillId="0" borderId="1" xfId="47" applyFont="1" applyFill="1" applyBorder="1" applyAlignment="1" applyProtection="1">
      <alignment horizontal="left" vertical="center"/>
    </xf>
    <xf numFmtId="0" fontId="35" fillId="0" borderId="1" xfId="47" applyFont="1" applyFill="1" applyBorder="1" applyAlignment="1" applyProtection="1">
      <alignment horizontal="left" vertical="center"/>
    </xf>
    <xf numFmtId="1" fontId="58" fillId="0" borderId="1" xfId="47" applyNumberFormat="1" applyFont="1" applyFill="1" applyBorder="1" applyAlignment="1" applyProtection="1">
      <alignment horizontal="left" vertical="center"/>
    </xf>
    <xf numFmtId="0" fontId="35" fillId="0" borderId="1" xfId="0" applyFont="1" applyFill="1" applyBorder="1" applyAlignment="1">
      <alignment horizontal="left"/>
    </xf>
    <xf numFmtId="0" fontId="58" fillId="0" borderId="1" xfId="59" applyFont="1" applyFill="1" applyBorder="1" applyAlignment="1">
      <alignment horizontal="left" wrapText="1"/>
    </xf>
    <xf numFmtId="0" fontId="35" fillId="0" borderId="1" xfId="59" applyFont="1" applyFill="1" applyBorder="1" applyAlignment="1">
      <alignment horizontal="left"/>
    </xf>
    <xf numFmtId="0" fontId="58" fillId="0" borderId="1" xfId="47" applyFont="1" applyFill="1" applyBorder="1" applyAlignment="1" applyProtection="1">
      <alignment horizontal="left" vertical="top"/>
    </xf>
    <xf numFmtId="0" fontId="35" fillId="0" borderId="1" xfId="47" applyFont="1" applyFill="1" applyBorder="1" applyAlignment="1">
      <alignment horizontal="left" vertical="center"/>
    </xf>
    <xf numFmtId="0" fontId="58" fillId="0" borderId="1" xfId="47" applyFont="1" applyFill="1" applyBorder="1" applyAlignment="1">
      <alignment horizontal="left" vertical="top"/>
    </xf>
    <xf numFmtId="0" fontId="58" fillId="0" borderId="1" xfId="47" applyFont="1" applyFill="1" applyBorder="1" applyAlignment="1" applyProtection="1">
      <alignment horizontal="left" vertical="center"/>
    </xf>
    <xf numFmtId="0" fontId="35" fillId="39" borderId="0" xfId="0" applyFont="1" applyFill="1" applyBorder="1" applyAlignment="1">
      <alignment horizontal="left" vertical="center"/>
    </xf>
    <xf numFmtId="1" fontId="58" fillId="0" borderId="1" xfId="47" applyNumberFormat="1" applyFont="1" applyFill="1" applyBorder="1" applyAlignment="1">
      <alignment horizontal="left" vertical="center"/>
    </xf>
    <xf numFmtId="0" fontId="58" fillId="0" borderId="1" xfId="0" applyFont="1" applyFill="1" applyBorder="1" applyAlignment="1">
      <alignment horizontal="left"/>
    </xf>
    <xf numFmtId="0" fontId="58" fillId="0" borderId="1" xfId="47" applyFont="1" applyFill="1" applyBorder="1" applyAlignment="1">
      <alignment horizontal="left" vertical="center"/>
    </xf>
    <xf numFmtId="0" fontId="35" fillId="0" borderId="0" xfId="0" applyFont="1" applyBorder="1" applyAlignment="1">
      <alignment horizontal="left" vertical="center"/>
    </xf>
    <xf numFmtId="0" fontId="35" fillId="0" borderId="1" xfId="0" applyFont="1" applyFill="1" applyBorder="1" applyAlignment="1" applyProtection="1">
      <alignment horizontal="left"/>
    </xf>
    <xf numFmtId="0" fontId="63" fillId="0" borderId="1" xfId="0" applyFont="1" applyFill="1" applyBorder="1" applyAlignment="1">
      <alignment horizontal="left" vertical="center"/>
    </xf>
    <xf numFmtId="0" fontId="35" fillId="0" borderId="1" xfId="56" applyFont="1" applyFill="1" applyBorder="1" applyAlignment="1">
      <alignment horizontal="left"/>
    </xf>
    <xf numFmtId="0" fontId="58" fillId="0" borderId="1" xfId="59" applyFont="1" applyFill="1" applyBorder="1" applyAlignment="1">
      <alignment horizontal="left"/>
    </xf>
    <xf numFmtId="0" fontId="57" fillId="0" borderId="1" xfId="47" applyFont="1" applyFill="1" applyBorder="1" applyAlignment="1">
      <alignment horizontal="left" vertical="center"/>
    </xf>
    <xf numFmtId="0" fontId="30" fillId="0" borderId="0" xfId="0" applyFont="1" applyFill="1" applyBorder="1" applyAlignment="1">
      <alignment horizontal="center" vertical="top" wrapText="1"/>
    </xf>
    <xf numFmtId="0" fontId="64" fillId="36" borderId="1" xfId="0" applyFont="1" applyFill="1" applyBorder="1" applyAlignment="1">
      <alignment horizontal="center" vertical="center" wrapText="1"/>
    </xf>
    <xf numFmtId="0" fontId="30" fillId="0" borderId="0" xfId="0" applyFont="1" applyFill="1" applyBorder="1" applyAlignment="1">
      <alignment horizontal="center" vertical="top"/>
    </xf>
    <xf numFmtId="0" fontId="57" fillId="0" borderId="0" xfId="0" applyFont="1" applyFill="1" applyBorder="1" applyAlignment="1">
      <alignment horizontal="left" vertical="center"/>
    </xf>
    <xf numFmtId="0" fontId="35" fillId="0" borderId="0" xfId="0" applyFont="1" applyFill="1" applyBorder="1" applyAlignment="1">
      <alignment horizontal="left"/>
    </xf>
    <xf numFmtId="0" fontId="60" fillId="0" borderId="0" xfId="0" applyFont="1" applyFill="1" applyBorder="1" applyAlignment="1">
      <alignment horizontal="left" vertical="center"/>
    </xf>
    <xf numFmtId="14" fontId="35" fillId="0" borderId="0" xfId="0" applyNumberFormat="1" applyFont="1" applyFill="1" applyBorder="1" applyAlignment="1" applyProtection="1">
      <alignment horizontal="left" vertical="center"/>
    </xf>
    <xf numFmtId="14" fontId="35" fillId="0" borderId="0" xfId="47" applyNumberFormat="1" applyFont="1" applyFill="1" applyBorder="1" applyAlignment="1">
      <alignment horizontal="left" vertical="center"/>
    </xf>
    <xf numFmtId="0" fontId="59" fillId="0" borderId="0" xfId="0" applyFont="1" applyFill="1" applyBorder="1" applyAlignment="1">
      <alignment horizontal="left" vertical="center"/>
    </xf>
    <xf numFmtId="0" fontId="35" fillId="0" borderId="0" xfId="0" applyFont="1" applyFill="1" applyBorder="1" applyAlignment="1" applyProtection="1">
      <alignment horizontal="left"/>
    </xf>
    <xf numFmtId="14" fontId="35" fillId="0" borderId="0" xfId="47" applyNumberFormat="1" applyFont="1" applyFill="1" applyBorder="1" applyAlignment="1" applyProtection="1">
      <alignment horizontal="left" vertical="center"/>
    </xf>
    <xf numFmtId="0" fontId="61" fillId="0" borderId="0" xfId="0" applyFont="1" applyFill="1" applyBorder="1" applyAlignment="1">
      <alignment horizontal="left" vertical="center"/>
    </xf>
    <xf numFmtId="0" fontId="60" fillId="0" borderId="0" xfId="0" applyFont="1" applyFill="1" applyBorder="1" applyAlignment="1">
      <alignment horizontal="left" vertical="center" wrapText="1"/>
    </xf>
    <xf numFmtId="0" fontId="62" fillId="0" borderId="0" xfId="0" applyFont="1" applyFill="1" applyBorder="1" applyAlignment="1">
      <alignment horizontal="left" vertical="center"/>
    </xf>
    <xf numFmtId="14" fontId="58" fillId="0" borderId="0" xfId="47" applyNumberFormat="1" applyFont="1" applyFill="1" applyBorder="1" applyAlignment="1" applyProtection="1">
      <alignment horizontal="left" vertical="center"/>
    </xf>
    <xf numFmtId="1" fontId="58" fillId="0" borderId="0" xfId="0" applyNumberFormat="1" applyFont="1" applyFill="1" applyBorder="1" applyAlignment="1">
      <alignment horizontal="right" vertical="center"/>
    </xf>
    <xf numFmtId="0" fontId="64" fillId="36" borderId="1" xfId="0" applyFont="1" applyFill="1" applyBorder="1" applyAlignment="1">
      <alignment horizontal="right" vertical="center" wrapText="1"/>
    </xf>
    <xf numFmtId="3" fontId="57" fillId="0" borderId="1" xfId="0" applyNumberFormat="1" applyFont="1" applyFill="1" applyBorder="1" applyAlignment="1">
      <alignment horizontal="right" vertical="center"/>
    </xf>
    <xf numFmtId="3" fontId="35" fillId="0" borderId="1" xfId="0" applyNumberFormat="1" applyFont="1" applyFill="1" applyBorder="1" applyAlignment="1">
      <alignment horizontal="right" vertical="center"/>
    </xf>
    <xf numFmtId="0" fontId="35" fillId="0" borderId="0" xfId="0" applyFont="1" applyFill="1" applyBorder="1" applyAlignment="1">
      <alignment horizontal="right" vertical="center"/>
    </xf>
  </cellXfs>
  <cellStyles count="63">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Incorrecto" xfId="10" builtinId="27" customBuiltin="1"/>
    <cellStyle name="Millares 2" xfId="49" xr:uid="{00000000-0005-0000-0000-000020000000}"/>
    <cellStyle name="Millares 2 2" xfId="54" xr:uid="{00000000-0005-0000-0000-000021000000}"/>
    <cellStyle name="Moneda" xfId="1" builtinId="4"/>
    <cellStyle name="Moneda [0]" xfId="53" builtinId="7"/>
    <cellStyle name="Moneda [0] 2" xfId="55" xr:uid="{00000000-0005-0000-0000-000024000000}"/>
    <cellStyle name="Moneda 2" xfId="2" xr:uid="{00000000-0005-0000-0000-000025000000}"/>
    <cellStyle name="Moneda 2 2" xfId="48" xr:uid="{00000000-0005-0000-0000-000026000000}"/>
    <cellStyle name="Neutral" xfId="11" builtinId="28" customBuiltin="1"/>
    <cellStyle name="Normal" xfId="0" builtinId="0"/>
    <cellStyle name="Normal 13" xfId="60" xr:uid="{00000000-0005-0000-0000-000029000000}"/>
    <cellStyle name="Normal 14" xfId="61" xr:uid="{00000000-0005-0000-0000-00002A000000}"/>
    <cellStyle name="Normal 2" xfId="3" xr:uid="{00000000-0005-0000-0000-00002B000000}"/>
    <cellStyle name="Normal 2 2" xfId="46" xr:uid="{00000000-0005-0000-0000-00002C000000}"/>
    <cellStyle name="Normal 2 2 2" xfId="47" xr:uid="{00000000-0005-0000-0000-00002D000000}"/>
    <cellStyle name="Normal 2 2 6" xfId="58" xr:uid="{00000000-0005-0000-0000-00002E000000}"/>
    <cellStyle name="Normal 3" xfId="45" xr:uid="{00000000-0005-0000-0000-00002F000000}"/>
    <cellStyle name="Normal 3 2" xfId="50" xr:uid="{00000000-0005-0000-0000-000030000000}"/>
    <cellStyle name="Normal 4" xfId="51" xr:uid="{00000000-0005-0000-0000-000031000000}"/>
    <cellStyle name="Normal 5" xfId="52" xr:uid="{00000000-0005-0000-0000-000032000000}"/>
    <cellStyle name="Normal 6" xfId="56" xr:uid="{00000000-0005-0000-0000-000033000000}"/>
    <cellStyle name="Normal 7" xfId="57" xr:uid="{00000000-0005-0000-0000-000034000000}"/>
    <cellStyle name="Normal 8" xfId="59" xr:uid="{00000000-0005-0000-0000-000035000000}"/>
    <cellStyle name="Normal 9" xfId="62" xr:uid="{00000000-0005-0000-0000-000036000000}"/>
    <cellStyle name="Notas" xfId="18" builtinId="10" customBuiltin="1"/>
    <cellStyle name="Salida" xfId="13" builtinId="21" customBuiltin="1"/>
    <cellStyle name="Texto de advertencia" xfId="17" builtinId="11" customBuiltin="1"/>
    <cellStyle name="Texto explicativo" xfId="19" builtinId="53" customBuiltin="1"/>
    <cellStyle name="Título" xfId="4" builtinId="15" customBuiltin="1"/>
    <cellStyle name="Título 2" xfId="6" builtinId="17" customBuiltin="1"/>
    <cellStyle name="Título 3" xfId="7" builtinId="18" customBuiltin="1"/>
    <cellStyle name="Total" xfId="20" builtinId="25" customBuiltin="1"/>
  </cellStyles>
  <dxfs count="3095">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bgColor theme="7" tint="0.39994506668294322"/>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00B05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C000"/>
        </patternFill>
      </fill>
    </dxf>
    <dxf>
      <fill>
        <patternFill>
          <bgColor theme="9" tint="0.39994506668294322"/>
        </patternFill>
      </fill>
    </dxf>
    <dxf>
      <fill>
        <patternFill>
          <bgColor rgb="FFFF0000"/>
        </patternFill>
      </fill>
    </dxf>
    <dxf>
      <fill>
        <patternFill>
          <bgColor rgb="FF00B0F0"/>
        </patternFill>
      </fill>
    </dxf>
    <dxf>
      <fill>
        <patternFill>
          <bgColor rgb="FFC00000"/>
        </patternFill>
      </fill>
    </dxf>
    <dxf>
      <fill>
        <patternFill>
          <bgColor rgb="FFC00000"/>
        </patternFill>
      </fill>
    </dxf>
    <dxf>
      <fill>
        <patternFill>
          <bgColor theme="7" tint="-0.499984740745262"/>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s>
  <tableStyles count="0" defaultTableStyle="TableStyleMedium2" defaultPivotStyle="PivotStyleLight16"/>
  <colors>
    <mruColors>
      <color rgb="FFFFFFCC"/>
      <color rgb="FF7E0000"/>
      <color rgb="FF990000"/>
      <color rgb="FF00FFFF"/>
      <color rgb="FF99FF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57150</xdr:rowOff>
    </xdr:from>
    <xdr:to>
      <xdr:col>3</xdr:col>
      <xdr:colOff>685800</xdr:colOff>
      <xdr:row>3</xdr:row>
      <xdr:rowOff>142875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42875"/>
          <a:ext cx="15811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57150</xdr:rowOff>
    </xdr:from>
    <xdr:to>
      <xdr:col>2</xdr:col>
      <xdr:colOff>647700</xdr:colOff>
      <xdr:row>3</xdr:row>
      <xdr:rowOff>152400</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3350"/>
          <a:ext cx="1485900" cy="4762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1</xdr:row>
      <xdr:rowOff>85725</xdr:rowOff>
    </xdr:from>
    <xdr:to>
      <xdr:col>2</xdr:col>
      <xdr:colOff>647325</xdr:colOff>
      <xdr:row>3</xdr:row>
      <xdr:rowOff>138886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61925"/>
          <a:ext cx="1476000" cy="472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95251</xdr:rowOff>
    </xdr:from>
    <xdr:to>
      <xdr:col>3</xdr:col>
      <xdr:colOff>295050</xdr:colOff>
      <xdr:row>3</xdr:row>
      <xdr:rowOff>128253</xdr:rowOff>
    </xdr:to>
    <xdr:pic>
      <xdr:nvPicPr>
        <xdr:cNvPr id="2" name="2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71451"/>
          <a:ext cx="1800000" cy="5759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1</xdr:row>
      <xdr:rowOff>85726</xdr:rowOff>
    </xdr:from>
    <xdr:to>
      <xdr:col>2</xdr:col>
      <xdr:colOff>1173450</xdr:colOff>
      <xdr:row>3</xdr:row>
      <xdr:rowOff>107209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09551"/>
          <a:ext cx="1764000" cy="5644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1</xdr:row>
      <xdr:rowOff>85726</xdr:rowOff>
    </xdr:from>
    <xdr:to>
      <xdr:col>2</xdr:col>
      <xdr:colOff>1173450</xdr:colOff>
      <xdr:row>4</xdr:row>
      <xdr:rowOff>21484</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42876"/>
          <a:ext cx="1764000" cy="5644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1</xdr:row>
      <xdr:rowOff>104777</xdr:rowOff>
    </xdr:from>
    <xdr:to>
      <xdr:col>2</xdr:col>
      <xdr:colOff>861225</xdr:colOff>
      <xdr:row>3</xdr:row>
      <xdr:rowOff>95691</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61927"/>
          <a:ext cx="1728000" cy="5528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1</xdr:row>
      <xdr:rowOff>95251</xdr:rowOff>
    </xdr:from>
    <xdr:to>
      <xdr:col>3</xdr:col>
      <xdr:colOff>295050</xdr:colOff>
      <xdr:row>3</xdr:row>
      <xdr:rowOff>128253</xdr:rowOff>
    </xdr:to>
    <xdr:pic>
      <xdr:nvPicPr>
        <xdr:cNvPr id="2" name="2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71451"/>
          <a:ext cx="1800000" cy="5759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47625</xdr:rowOff>
    </xdr:from>
    <xdr:to>
      <xdr:col>1</xdr:col>
      <xdr:colOff>657225</xdr:colOff>
      <xdr:row>0</xdr:row>
      <xdr:rowOff>390525</xdr:rowOff>
    </xdr:to>
    <xdr:sp macro="[0]!copiaManual" textlink="">
      <xdr:nvSpPr>
        <xdr:cNvPr id="2" name="1 Rectángulo redondeado">
          <a:extLst>
            <a:ext uri="{FF2B5EF4-FFF2-40B4-BE49-F238E27FC236}">
              <a16:creationId xmlns:a16="http://schemas.microsoft.com/office/drawing/2014/main" id="{00000000-0008-0000-0A00-000002000000}"/>
            </a:ext>
          </a:extLst>
        </xdr:cNvPr>
        <xdr:cNvSpPr/>
      </xdr:nvSpPr>
      <xdr:spPr>
        <a:xfrm>
          <a:off x="47625" y="47625"/>
          <a:ext cx="16002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GENERAR PLANO</a:t>
          </a:r>
        </a:p>
      </xdr:txBody>
    </xdr:sp>
    <xdr:clientData/>
  </xdr:twoCellAnchor>
  <xdr:twoCellAnchor>
    <xdr:from>
      <xdr:col>4</xdr:col>
      <xdr:colOff>38100</xdr:colOff>
      <xdr:row>0</xdr:row>
      <xdr:rowOff>28575</xdr:rowOff>
    </xdr:from>
    <xdr:to>
      <xdr:col>5</xdr:col>
      <xdr:colOff>857250</xdr:colOff>
      <xdr:row>0</xdr:row>
      <xdr:rowOff>419100</xdr:rowOff>
    </xdr:to>
    <xdr:sp macro="[0]!limpiarHoja" textlink="">
      <xdr:nvSpPr>
        <xdr:cNvPr id="3" name="2 Rectángulo redondeado">
          <a:extLst>
            <a:ext uri="{FF2B5EF4-FFF2-40B4-BE49-F238E27FC236}">
              <a16:creationId xmlns:a16="http://schemas.microsoft.com/office/drawing/2014/main" id="{00000000-0008-0000-0A00-000003000000}"/>
            </a:ext>
          </a:extLst>
        </xdr:cNvPr>
        <xdr:cNvSpPr/>
      </xdr:nvSpPr>
      <xdr:spPr>
        <a:xfrm>
          <a:off x="3781425" y="28575"/>
          <a:ext cx="1809750" cy="39052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s-ES" sz="1100" b="1"/>
            <a:t>LIMPIAR</a:t>
          </a:r>
          <a:r>
            <a:rPr lang="es-ES" sz="1100" b="1" baseline="0"/>
            <a:t> EL ARCHIVO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wnloads\FORMATOS%20PARA%20PAGO%20-%20CONTRATOS%20DE%20PRESTACION%20DE%20SERVICIOS%202024%20(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CONTRATACION%20DIANA%20AVILA\CONTRATACION%202025\FORMATOS%20PARA%20PAGO%20-%20CONTRATOS%20DE%20PRESTACION%20DE%20SERVICIOS%202025_MACRO%20SICO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e_num_contrato"/>
      <sheetName val="ActadeInicio"/>
      <sheetName val="ComunicacionSupervisor"/>
      <sheetName val="Recomendación"/>
      <sheetName val="CertificaciónSupervisor"/>
      <sheetName val="InformeActividades"/>
      <sheetName val="Actaterminación"/>
      <sheetName val="datos"/>
      <sheetName val="generador"/>
      <sheetName val="textos"/>
    </sheetNames>
    <sheetDataSet>
      <sheetData sheetId="0"/>
      <sheetData sheetId="1"/>
      <sheetData sheetId="2"/>
      <sheetData sheetId="3"/>
      <sheetData sheetId="4"/>
      <sheetData sheetId="5"/>
      <sheetData sheetId="6"/>
      <sheetData sheetId="7">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cell r="Y2">
            <v>24</v>
          </cell>
          <cell r="Z2">
            <v>25</v>
          </cell>
          <cell r="AA2">
            <v>26</v>
          </cell>
          <cell r="AB2">
            <v>27</v>
          </cell>
          <cell r="AC2">
            <v>28</v>
          </cell>
          <cell r="AD2">
            <v>29</v>
          </cell>
          <cell r="AE2">
            <v>30</v>
          </cell>
          <cell r="AF2">
            <v>31</v>
          </cell>
          <cell r="AG2">
            <v>32</v>
          </cell>
          <cell r="AH2">
            <v>33</v>
          </cell>
          <cell r="AI2">
            <v>34</v>
          </cell>
          <cell r="AJ2">
            <v>35</v>
          </cell>
          <cell r="AK2">
            <v>36</v>
          </cell>
          <cell r="AL2">
            <v>37</v>
          </cell>
          <cell r="AM2">
            <v>38</v>
          </cell>
          <cell r="AN2">
            <v>39</v>
          </cell>
          <cell r="AO2">
            <v>40</v>
          </cell>
          <cell r="AP2">
            <v>41</v>
          </cell>
          <cell r="AQ2">
            <v>42</v>
          </cell>
          <cell r="AR2">
            <v>43</v>
          </cell>
          <cell r="AS2">
            <v>44</v>
          </cell>
          <cell r="AT2">
            <v>45</v>
          </cell>
          <cell r="AU2">
            <v>46</v>
          </cell>
          <cell r="AV2">
            <v>47</v>
          </cell>
          <cell r="AW2">
            <v>48</v>
          </cell>
          <cell r="AX2">
            <v>49</v>
          </cell>
          <cell r="AY2">
            <v>50</v>
          </cell>
          <cell r="AZ2">
            <v>51</v>
          </cell>
          <cell r="BA2">
            <v>52</v>
          </cell>
          <cell r="BB2">
            <v>53</v>
          </cell>
          <cell r="BC2">
            <v>54</v>
          </cell>
          <cell r="BD2">
            <v>55</v>
          </cell>
          <cell r="BE2">
            <v>56</v>
          </cell>
          <cell r="BF2">
            <v>57</v>
          </cell>
          <cell r="BG2">
            <v>58</v>
          </cell>
          <cell r="BH2">
            <v>59</v>
          </cell>
          <cell r="BI2">
            <v>60</v>
          </cell>
          <cell r="BJ2">
            <v>61</v>
          </cell>
          <cell r="BK2">
            <v>62</v>
          </cell>
          <cell r="BL2">
            <v>63</v>
          </cell>
          <cell r="BM2">
            <v>64</v>
          </cell>
          <cell r="BN2">
            <v>65</v>
          </cell>
          <cell r="BO2">
            <v>66</v>
          </cell>
          <cell r="BP2">
            <v>67</v>
          </cell>
          <cell r="BQ2">
            <v>68</v>
          </cell>
          <cell r="BR2">
            <v>69</v>
          </cell>
          <cell r="BS2">
            <v>70</v>
          </cell>
          <cell r="BT2">
            <v>71</v>
          </cell>
          <cell r="BU2">
            <v>72</v>
          </cell>
          <cell r="BV2">
            <v>73</v>
          </cell>
          <cell r="BW2">
            <v>74</v>
          </cell>
          <cell r="BX2">
            <v>75</v>
          </cell>
          <cell r="BY2">
            <v>76</v>
          </cell>
          <cell r="BZ2">
            <v>77</v>
          </cell>
          <cell r="CA2">
            <v>78</v>
          </cell>
          <cell r="CB2">
            <v>79</v>
          </cell>
          <cell r="CC2">
            <v>80</v>
          </cell>
          <cell r="CD2">
            <v>81</v>
          </cell>
          <cell r="CE2">
            <v>82</v>
          </cell>
          <cell r="CF2">
            <v>83</v>
          </cell>
          <cell r="CG2">
            <v>84</v>
          </cell>
          <cell r="CH2">
            <v>85</v>
          </cell>
          <cell r="CI2">
            <v>86</v>
          </cell>
          <cell r="CJ2">
            <v>87</v>
          </cell>
          <cell r="CK2">
            <v>88</v>
          </cell>
          <cell r="CL2">
            <v>89</v>
          </cell>
          <cell r="CM2">
            <v>90</v>
          </cell>
          <cell r="CN2">
            <v>91</v>
          </cell>
          <cell r="CO2">
            <v>92</v>
          </cell>
          <cell r="CP2">
            <v>93</v>
          </cell>
          <cell r="CQ2">
            <v>94</v>
          </cell>
          <cell r="CR2">
            <v>95</v>
          </cell>
          <cell r="CS2">
            <v>96</v>
          </cell>
          <cell r="CT2">
            <v>97</v>
          </cell>
          <cell r="CU2">
            <v>98</v>
          </cell>
          <cell r="CV2">
            <v>99</v>
          </cell>
          <cell r="CW2">
            <v>100</v>
          </cell>
          <cell r="CX2">
            <v>101</v>
          </cell>
          <cell r="CY2">
            <v>102</v>
          </cell>
          <cell r="CZ2">
            <v>103</v>
          </cell>
        </row>
        <row r="3">
          <cell r="B3" t="str">
            <v>NÚMERO DE CONTRATO</v>
          </cell>
          <cell r="C3" t="str">
            <v>IDENTIFICACIÓN DEL CONTRATISTA</v>
          </cell>
          <cell r="D3" t="str">
            <v>NOMBRES Y APELLIDOS 
DEL CONTRATISTA</v>
          </cell>
          <cell r="E3" t="str">
            <v>CLASE DE CONTRATO</v>
          </cell>
          <cell r="F3" t="str">
            <v>OBJETO DEL CONTRATO</v>
          </cell>
          <cell r="G3" t="str">
            <v>FECHA SUSCRIPCIÓN DEL CONTRATO</v>
          </cell>
          <cell r="H3" t="str">
            <v>VALOR CONTRATO</v>
          </cell>
          <cell r="I3" t="str">
            <v>PLAZO EJECUCIÓN DEL CONTRATO</v>
          </cell>
          <cell r="J3" t="str">
            <v>FECHA INICIO DEL CONTRATO</v>
          </cell>
          <cell r="K3" t="str">
            <v>FECHA TERMINACIÓN DEL CONTRATO</v>
          </cell>
          <cell r="L3" t="str">
            <v>POLIZA</v>
          </cell>
          <cell r="M3" t="str">
            <v>ASEGURADORA</v>
          </cell>
          <cell r="N3" t="str">
            <v>FECHA APROBACIÓN PÓLIZA</v>
          </cell>
          <cell r="O3" t="str">
            <v>NÚMERO 
DE PAGOS</v>
          </cell>
          <cell r="P3" t="str">
            <v>VALOR PRIMER PAGO</v>
          </cell>
          <cell r="Q3" t="str">
            <v>DESDE</v>
          </cell>
          <cell r="R3" t="str">
            <v>HASTA</v>
          </cell>
          <cell r="S3" t="str">
            <v>VALOR SEGUNDO PAGO</v>
          </cell>
          <cell r="T3" t="str">
            <v>DESDE</v>
          </cell>
          <cell r="U3" t="str">
            <v>HASTA</v>
          </cell>
          <cell r="V3" t="str">
            <v>VALOR TERCER PAGO</v>
          </cell>
          <cell r="W3" t="str">
            <v>DESDE</v>
          </cell>
          <cell r="X3" t="str">
            <v>HASTA</v>
          </cell>
          <cell r="Y3" t="str">
            <v>VALOR CUARTO PAGO</v>
          </cell>
          <cell r="Z3" t="str">
            <v>DESDE</v>
          </cell>
          <cell r="AA3" t="str">
            <v>HASTA</v>
          </cell>
          <cell r="AB3" t="str">
            <v>VALOR QUINTO PAGO</v>
          </cell>
          <cell r="AC3" t="str">
            <v>DESDE</v>
          </cell>
          <cell r="AD3" t="str">
            <v>HASTA</v>
          </cell>
          <cell r="AE3" t="str">
            <v>VALOR SEXTO PAGO</v>
          </cell>
          <cell r="AF3" t="str">
            <v>DESDE</v>
          </cell>
          <cell r="AG3" t="str">
            <v>HASTA</v>
          </cell>
          <cell r="AH3" t="str">
            <v>VALOR SEPTIMO PAGO</v>
          </cell>
          <cell r="AI3" t="str">
            <v>DESDE</v>
          </cell>
          <cell r="AJ3" t="str">
            <v>HASTA</v>
          </cell>
          <cell r="AK3" t="str">
            <v>VALOR OCTAVO PAGO</v>
          </cell>
          <cell r="AL3" t="str">
            <v>DESDE</v>
          </cell>
          <cell r="AM3" t="str">
            <v>HASTA</v>
          </cell>
          <cell r="AN3" t="str">
            <v>VALOR NOVENO PAGO</v>
          </cell>
          <cell r="AO3" t="str">
            <v>DESDE</v>
          </cell>
          <cell r="AP3" t="str">
            <v>HASTA</v>
          </cell>
          <cell r="AQ3" t="str">
            <v>VALOR DECIMO PAGO</v>
          </cell>
          <cell r="AR3" t="str">
            <v>DESDE</v>
          </cell>
          <cell r="AS3" t="str">
            <v>HASTA</v>
          </cell>
          <cell r="AT3" t="str">
            <v>VALOR UNDÉCIMO PAGO</v>
          </cell>
          <cell r="AU3" t="str">
            <v>DESDE</v>
          </cell>
          <cell r="AV3" t="str">
            <v>HASTA</v>
          </cell>
          <cell r="AW3" t="str">
            <v>VALOR DUODÉCIMO PAGO</v>
          </cell>
          <cell r="AX3" t="str">
            <v>DESDE</v>
          </cell>
          <cell r="AY3" t="str">
            <v>HASTA</v>
          </cell>
          <cell r="AZ3" t="str">
            <v>VALOR DECIMO TERCER PAGO</v>
          </cell>
          <cell r="BA3" t="str">
            <v>DESDE</v>
          </cell>
          <cell r="BB3" t="str">
            <v>HASTA</v>
          </cell>
          <cell r="BC3" t="str">
            <v>VALOR DÉCIMO CUARTO PAGO</v>
          </cell>
          <cell r="BD3" t="str">
            <v>DESDE</v>
          </cell>
          <cell r="BE3" t="str">
            <v>HASTA</v>
          </cell>
          <cell r="BF3" t="str">
            <v>VALOR DÉCIMO QUINTO PAGO</v>
          </cell>
          <cell r="BG3" t="str">
            <v>DESDE</v>
          </cell>
          <cell r="BH3" t="str">
            <v>HASTA</v>
          </cell>
          <cell r="BI3" t="str">
            <v>DEPENDENCIA SOLICITANTE</v>
          </cell>
          <cell r="BJ3" t="str">
            <v>NOMBRE DEL SUPERVISOR</v>
          </cell>
          <cell r="BK3" t="str">
            <v>CARGO DEL SUPERVISOR</v>
          </cell>
          <cell r="BL3" t="str">
            <v>NÚMERO DEL CDP</v>
          </cell>
          <cell r="BM3" t="str">
            <v>FECHA DEL CDP</v>
          </cell>
          <cell r="BN3" t="str">
            <v>VALOR DEL CDP</v>
          </cell>
          <cell r="BO3" t="str">
            <v>NÚMERO DEL CP</v>
          </cell>
          <cell r="BP3" t="str">
            <v>FECHA DEL CP</v>
          </cell>
          <cell r="BQ3" t="str">
            <v>VALOR DEL CP</v>
          </cell>
          <cell r="BR3" t="str">
            <v>PRORROGA No.</v>
          </cell>
          <cell r="BS3" t="str">
            <v xml:space="preserve">FECHA DE SUSCRIPCIÓN PRORROGA </v>
          </cell>
          <cell r="BT3" t="str">
            <v>FECHA DE INICIO PRORROGA</v>
          </cell>
          <cell r="BU3" t="str">
            <v>FECHA DE TERMINACIÓN PRORROGA</v>
          </cell>
          <cell r="BV3" t="str">
            <v>PLAZO DE EJECUCIÓN DE PRORROGA</v>
          </cell>
          <cell r="BW3" t="str">
            <v>PLAZO DE EJECUCIÓN FINAL CONTRATO + PRORROGA</v>
          </cell>
          <cell r="BX3" t="str">
            <v>ADICIÓN No.</v>
          </cell>
          <cell r="BY3" t="str">
            <v xml:space="preserve">FECHA DE SUSCRIPCIÓN ADICIÓN </v>
          </cell>
          <cell r="BZ3" t="str">
            <v>VALOR ADICIÓN</v>
          </cell>
          <cell r="CA3" t="str">
            <v>NUMERO CDP ADICIÓN</v>
          </cell>
          <cell r="CB3" t="str">
            <v>FECHA CDP ADICIÓN</v>
          </cell>
          <cell r="CC3" t="str">
            <v>VALOR CDP ADICIÓN</v>
          </cell>
          <cell r="CD3" t="str">
            <v>NUMERO CP ADICIÓN</v>
          </cell>
          <cell r="CE3" t="str">
            <v>FECHA CP ADICIÓN</v>
          </cell>
          <cell r="CF3" t="str">
            <v>VALOR CP ADICIÓN</v>
          </cell>
          <cell r="CG3" t="str">
            <v>ACTA ACLARATORIA No.</v>
          </cell>
          <cell r="CH3" t="str">
            <v>FECHA DE SUSCRIPCIÓN ACTA ACLARATORIA</v>
          </cell>
          <cell r="CI3" t="str">
            <v xml:space="preserve">ACTA MODIFICATORIA No. </v>
          </cell>
          <cell r="CJ3" t="str">
            <v>FECHA DE SUSCRIPCIÓN ACTA MODIFICATORIA</v>
          </cell>
          <cell r="CK3" t="str">
            <v>ACTA DE SUSPENSIÓN No.</v>
          </cell>
          <cell r="CL3" t="str">
            <v xml:space="preserve">FECHA DE SUSCRIPCIÓN ACTA SUSPENSIÓN </v>
          </cell>
          <cell r="CM3" t="str">
            <v>ACTA DE REINICIO No.</v>
          </cell>
          <cell r="CN3" t="str">
            <v>FECHA DE SUSCRIPCIÓN ACTA DE REINICIO</v>
          </cell>
          <cell r="CO3" t="str">
            <v>FECHA DE TERMINACIÓN ACTA DE REINICIO</v>
          </cell>
          <cell r="CP3" t="str">
            <v>FECHA DE TERMINACIÓN FINAL DEL CONTRATO (Si existen prórrogas o suspensión)</v>
          </cell>
          <cell r="CQ3" t="str">
            <v>CESIÓN No.</v>
          </cell>
          <cell r="CR3" t="str">
            <v>FECHA DE SUSCRIPCIÓN DE LA CESIÓN</v>
          </cell>
          <cell r="CS3" t="str">
            <v>ACTIVIDADES</v>
          </cell>
          <cell r="CT3" t="str">
            <v>NIT SICOF</v>
          </cell>
          <cell r="CU3" t="str">
            <v>CONCEPTO INTERFACE
(IGUAL AL RUBRO) CONTRATO</v>
          </cell>
          <cell r="CV3" t="str">
            <v>CENTRO DE COSTOS CONTRATO</v>
          </cell>
          <cell r="CW3" t="str">
            <v xml:space="preserve">CONCEPTO INTERFACE
(IGUAL AL RUBRO) ADICIÓN
</v>
          </cell>
          <cell r="CX3" t="str">
            <v xml:space="preserve">CENTRO DE COSTOS ADICIÓN
</v>
          </cell>
          <cell r="CY3" t="str">
            <v>ACTIVIDAD ECONOMICA</v>
          </cell>
          <cell r="CZ3" t="str">
            <v>TARIFA</v>
          </cell>
        </row>
        <row r="4">
          <cell r="B4" t="str">
            <v>12767 DE 2021</v>
          </cell>
          <cell r="C4">
            <v>1022419159</v>
          </cell>
          <cell r="D4" t="str">
            <v>TANIA LIZETH OLAYA RAMIREZ</v>
          </cell>
          <cell r="E4" t="str">
            <v>Contrato de Prestación de Servicios Profesionales</v>
          </cell>
          <cell r="F4" t="str">
            <v xml:space="preserve">EL CONTRATISTA SE COMPROMETE CON LA UNIVERSIDAD DE LOS LLANOS A PRESTAR LOS SERVICIOS PROFESIONALES COMO AUXILIAR DE INVESTIGACIÓN EN FORMA EFICIENTE Y EFICAZ APOYANDO EL FORTALECIMIENTO DEL PROYECTO DE INVESTIGACIÓN “EXPERIMENTOS DE PISCICULTURA DE TRES ESPECIES DE PECES ORNAMENTALES EN SISTEMA INTENSIVO CON TECNOLOGÍA BIOFLOC, A PARTIR DE LARVAS”, DE LA FACULTAD DE CIENCIAS AGROPECUARIAS Y RECURSOS NATURALES AVALADO POR EL CONSEJO INSTITUCIONAL DE INVESTIGACIONES. </v>
          </cell>
          <cell r="G4">
            <v>44364</v>
          </cell>
          <cell r="H4">
            <v>3475133</v>
          </cell>
          <cell r="I4" t="str">
            <v>Un (01) mes y tres (03) días calendario</v>
          </cell>
          <cell r="J4">
            <v>44364</v>
          </cell>
          <cell r="K4">
            <v>44396</v>
          </cell>
          <cell r="L4" t="str">
            <v>NO APLICA</v>
          </cell>
          <cell r="M4" t="str">
            <v>NO APLICA</v>
          </cell>
          <cell r="N4" t="str">
            <v>NO APLICA</v>
          </cell>
          <cell r="O4">
            <v>1</v>
          </cell>
          <cell r="P4">
            <v>3475133</v>
          </cell>
          <cell r="Q4">
            <v>44364</v>
          </cell>
          <cell r="R4">
            <v>44396</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t="str">
            <v xml:space="preserve">Dirección General de Investigaciones  </v>
          </cell>
          <cell r="BJ4" t="str">
            <v>ELIZABETH AYA BAQUERO</v>
          </cell>
          <cell r="BK4" t="str">
            <v>Docente de Planta de la Universidad de los Llanos</v>
          </cell>
          <cell r="BL4">
            <v>964</v>
          </cell>
          <cell r="BM4">
            <v>44364.766111111108</v>
          </cell>
          <cell r="BN4">
            <v>18475133</v>
          </cell>
          <cell r="BO4">
            <v>2594</v>
          </cell>
          <cell r="BP4">
            <v>44364</v>
          </cell>
          <cell r="BQ4">
            <v>3475133</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t="str">
            <v>1. Apoyar en la adecuación de la unidad de experimentación para el desarrollo de los experimentos de cultivo de tres especies de peces ornamentales en sistema con tecnología biofloc, a partir de larvas en las instalaciones del Instituto de Acuicultura de los Llanos (IALL). 2. Cooperar en el establecimiento, estabilización y mantenimiento del biofloc tendiente a la producción de organismos planctónico. 3. Apoyar las actividades relacionadas con la obtención del material biológico (larvas de moneda, escalar y betas) tales como: reproducción, incubación y larvicultura. 4. Colaborar en el monitoreo de parámetros físico-químico del agua, registro de parámetros zootécnico y análisis de datos según lo planteado en los experimentos de larvicultura, alevinaje y levante de tres especies ornamentales en la unidad de biofloc del IALL. 5. Apoyar las adiciones y regulaciones necesarias para mantener la relación carbono nitrógeno en cada uno de los tratamientos planteados en la metodología del presente proyecto. 6. Colaborar en la elaboración de informes técnicos.</v>
          </cell>
          <cell r="CT4">
            <v>1022419159</v>
          </cell>
          <cell r="CU4">
            <v>758</v>
          </cell>
          <cell r="CV4" t="str">
            <v>50039</v>
          </cell>
          <cell r="CW4">
            <v>0</v>
          </cell>
          <cell r="CX4">
            <v>0</v>
          </cell>
          <cell r="CY4">
            <v>7490</v>
          </cell>
          <cell r="CZ4" t="str">
            <v>M6</v>
          </cell>
        </row>
        <row r="5">
          <cell r="B5" t="str">
            <v>12832 DE 2021</v>
          </cell>
          <cell r="C5">
            <v>1120364752</v>
          </cell>
          <cell r="D5" t="str">
            <v>JESUS DARIO NUÑEZ JIMENEZ</v>
          </cell>
          <cell r="E5" t="str">
            <v>Contrato de Prestación de Servicios Profesionales</v>
          </cell>
          <cell r="F5" t="str">
            <v>EL CONTRATISTA SE COMPROMETE CON LA UNIVERSIDAD DE LOS LLANOS A PRESTAR LOS SERVICIOS COMO PROFESIONAL EN FORMA EFICIENTE Y EFICAZ EN LA GESTIÓN DE ACTIVIDADES OPERATIVAS Y ADMINISTRATIVAS DE LA OFICINA DE ADMISIONES, REGISTRO Y CONTROL ACADÉMICO.</v>
          </cell>
          <cell r="G5">
            <v>44383</v>
          </cell>
          <cell r="H5">
            <v>8763843</v>
          </cell>
          <cell r="I5" t="str">
            <v xml:space="preserve">Cuatro (04) meses </v>
          </cell>
          <cell r="J5">
            <v>44383</v>
          </cell>
          <cell r="K5">
            <v>44505</v>
          </cell>
          <cell r="L5" t="str">
            <v>NO APLICA</v>
          </cell>
          <cell r="M5" t="str">
            <v>NO APLICA</v>
          </cell>
          <cell r="N5" t="str">
            <v>NO APLICA</v>
          </cell>
          <cell r="O5">
            <v>5</v>
          </cell>
          <cell r="P5">
            <v>1825801</v>
          </cell>
          <cell r="Q5">
            <v>44383</v>
          </cell>
          <cell r="R5">
            <v>44408</v>
          </cell>
          <cell r="S5">
            <v>2190961</v>
          </cell>
          <cell r="T5">
            <v>44409</v>
          </cell>
          <cell r="U5">
            <v>44439</v>
          </cell>
          <cell r="V5">
            <v>2190961</v>
          </cell>
          <cell r="W5">
            <v>44440</v>
          </cell>
          <cell r="X5">
            <v>44469</v>
          </cell>
          <cell r="Y5">
            <v>2190961</v>
          </cell>
          <cell r="Z5">
            <v>44470</v>
          </cell>
          <cell r="AA5">
            <v>44500</v>
          </cell>
          <cell r="AB5">
            <v>365159</v>
          </cell>
          <cell r="AC5">
            <v>44501</v>
          </cell>
          <cell r="AD5">
            <v>44505</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t="str">
            <v>Oficina de Admisiones, Registro y Control Académico</v>
          </cell>
          <cell r="BJ5" t="str">
            <v>JEISSON ANTONIO RODRIGUEZ NEIRA</v>
          </cell>
          <cell r="BK5" t="str">
            <v>Jefe de Oficina</v>
          </cell>
          <cell r="BL5">
            <v>1044</v>
          </cell>
          <cell r="BM5">
            <v>44379.393530092595</v>
          </cell>
          <cell r="BN5">
            <v>800949374</v>
          </cell>
          <cell r="BO5">
            <v>3021</v>
          </cell>
          <cell r="BP5">
            <v>44383</v>
          </cell>
          <cell r="BQ5">
            <v>8763843</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5">
            <v>1120364752</v>
          </cell>
          <cell r="CU5">
            <v>583</v>
          </cell>
          <cell r="CV5" t="str">
            <v>603</v>
          </cell>
          <cell r="CW5">
            <v>0</v>
          </cell>
          <cell r="CX5">
            <v>0</v>
          </cell>
          <cell r="CY5">
            <v>8299</v>
          </cell>
          <cell r="CZ5" t="str">
            <v>M6</v>
          </cell>
        </row>
        <row r="6">
          <cell r="B6" t="str">
            <v>12847 DE 2021</v>
          </cell>
          <cell r="C6">
            <v>86060565</v>
          </cell>
          <cell r="D6" t="str">
            <v>FELIPE ANDRES PRIETO TACHA</v>
          </cell>
          <cell r="E6" t="str">
            <v>Contrato de Prestación de Servicios Profesionales</v>
          </cell>
          <cell r="F6"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6">
            <v>44383</v>
          </cell>
          <cell r="H6">
            <v>14197426</v>
          </cell>
          <cell r="I6" t="str">
            <v>Cinco (05) meses y doce (12) días calendario</v>
          </cell>
          <cell r="J6">
            <v>44383</v>
          </cell>
          <cell r="K6">
            <v>44547</v>
          </cell>
          <cell r="L6" t="str">
            <v>NO APLICA</v>
          </cell>
          <cell r="M6" t="str">
            <v>NO APLICA</v>
          </cell>
          <cell r="N6" t="str">
            <v>NO APLICA</v>
          </cell>
          <cell r="O6">
            <v>6</v>
          </cell>
          <cell r="P6">
            <v>2190961</v>
          </cell>
          <cell r="Q6">
            <v>44383</v>
          </cell>
          <cell r="R6">
            <v>44408</v>
          </cell>
          <cell r="S6">
            <v>2629153</v>
          </cell>
          <cell r="T6">
            <v>44409</v>
          </cell>
          <cell r="U6">
            <v>44439</v>
          </cell>
          <cell r="V6">
            <v>2629153</v>
          </cell>
          <cell r="W6">
            <v>44440</v>
          </cell>
          <cell r="X6">
            <v>44469</v>
          </cell>
          <cell r="Y6">
            <v>2629153</v>
          </cell>
          <cell r="Z6">
            <v>44470</v>
          </cell>
          <cell r="AA6">
            <v>44500</v>
          </cell>
          <cell r="AB6">
            <v>2629153</v>
          </cell>
          <cell r="AC6">
            <v>44501</v>
          </cell>
          <cell r="AD6">
            <v>44530</v>
          </cell>
          <cell r="AE6">
            <v>1489853</v>
          </cell>
          <cell r="AF6">
            <v>44531</v>
          </cell>
          <cell r="AG6">
            <v>44547</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t="str">
            <v>Facultad de Ciencias Humanas y de la Educación</v>
          </cell>
          <cell r="BJ6" t="str">
            <v>ROIMAN ARTURO SASTOQUE GUZMÁN</v>
          </cell>
          <cell r="BK6" t="str">
            <v>Jefe de Oficina</v>
          </cell>
          <cell r="BL6">
            <v>1041</v>
          </cell>
          <cell r="BM6">
            <v>44379.391643518517</v>
          </cell>
          <cell r="BN6">
            <v>195214622</v>
          </cell>
          <cell r="BO6">
            <v>3036</v>
          </cell>
          <cell r="BP6">
            <v>44383</v>
          </cell>
          <cell r="BQ6">
            <v>14197426</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t="str">
            <v>1.  Contribuir con el levantamiento e identificación de los requisitos necesarios para la realización y programación de módulos sobre: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el Área de Sistemas de la Universidad de los Llanos. 3. Coadyuvar en los procesos tecnológicos que permitan garantizar el buen funcionamiento y sostenibilidad constante y tecnológica en los siguientes procesos: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el Área de Sistemas de la Universidad de los Llanos. 4. Colaborar en el desarrollo de programación e interfaz, manejo de servidor (es), hosting, seguridad, portabilidad y todas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el Área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v>
          </cell>
          <cell r="CT6">
            <v>86060565</v>
          </cell>
          <cell r="CU6">
            <v>743</v>
          </cell>
          <cell r="CV6" t="str">
            <v>56503</v>
          </cell>
          <cell r="CW6">
            <v>0</v>
          </cell>
          <cell r="CX6">
            <v>0</v>
          </cell>
          <cell r="CY6">
            <v>6201</v>
          </cell>
          <cell r="CZ6" t="str">
            <v>M6</v>
          </cell>
        </row>
        <row r="7">
          <cell r="B7" t="str">
            <v>12855 DE 2021</v>
          </cell>
          <cell r="C7">
            <v>1122648900</v>
          </cell>
          <cell r="D7" t="str">
            <v>JURGEN KLINSMANN ORJUELA RODRIGUEZ</v>
          </cell>
          <cell r="E7" t="str">
            <v>Contrato de Prestación de Servicios Profesionales</v>
          </cell>
          <cell r="F7" t="str">
            <v>EL CONTRATISTA SE COMPROMETE CON LA UNIVERSIDAD DE LOS LLANOS A PRESTAR LOS SERVICIOS COMO PROFESIONAL EN FORMA EFICIENTE Y EFICAZ APOYANDO EL FORTALECIMIENTO DE LOS DIFERENTES PROCESOS ACADÉMICOS EN EL ÁREA DE SISTEMAS.</v>
          </cell>
          <cell r="G7">
            <v>44385</v>
          </cell>
          <cell r="H7">
            <v>11758157</v>
          </cell>
          <cell r="I7" t="str">
            <v>Cinco (05) meses y once (11) días calendario</v>
          </cell>
          <cell r="J7">
            <v>44385</v>
          </cell>
          <cell r="K7">
            <v>44548</v>
          </cell>
          <cell r="L7" t="str">
            <v>NO APLICA</v>
          </cell>
          <cell r="M7" t="str">
            <v>NO APLICA</v>
          </cell>
          <cell r="N7" t="str">
            <v>NO APLICA</v>
          </cell>
          <cell r="O7">
            <v>6</v>
          </cell>
          <cell r="P7">
            <v>1679737</v>
          </cell>
          <cell r="Q7">
            <v>44385</v>
          </cell>
          <cell r="R7">
            <v>44408</v>
          </cell>
          <cell r="S7">
            <v>2190961</v>
          </cell>
          <cell r="T7">
            <v>44409</v>
          </cell>
          <cell r="U7">
            <v>44439</v>
          </cell>
          <cell r="V7">
            <v>2190961</v>
          </cell>
          <cell r="W7">
            <v>44440</v>
          </cell>
          <cell r="X7">
            <v>44469</v>
          </cell>
          <cell r="Y7">
            <v>2190961</v>
          </cell>
          <cell r="Z7">
            <v>44470</v>
          </cell>
          <cell r="AA7">
            <v>44500</v>
          </cell>
          <cell r="AB7">
            <v>2190961</v>
          </cell>
          <cell r="AC7">
            <v>44501</v>
          </cell>
          <cell r="AD7">
            <v>44507</v>
          </cell>
          <cell r="AE7">
            <v>1314576</v>
          </cell>
          <cell r="AF7">
            <v>44531</v>
          </cell>
          <cell r="AG7">
            <v>44548</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t="str">
            <v>Área de Sistemas</v>
          </cell>
          <cell r="BJ7" t="str">
            <v>ROIMAN ARTURO SASTOQUE GUZMÁN</v>
          </cell>
          <cell r="BK7" t="str">
            <v>Jefe de Oficina</v>
          </cell>
          <cell r="BL7">
            <v>1091</v>
          </cell>
          <cell r="BM7">
            <v>44385.709675925929</v>
          </cell>
          <cell r="BN7">
            <v>11758157</v>
          </cell>
          <cell r="BO7">
            <v>3054</v>
          </cell>
          <cell r="BP7">
            <v>44385</v>
          </cell>
          <cell r="BQ7">
            <v>11758157</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t="str">
            <v>1. Contribuir a fortalecer los sistemas académicos de la Universidad, atendiendo la Ficha BPUNI SIST 10 2411 2020 “Implementación del plan estratégico de tecnologías de la información de la Universidad de los Llanos (Fase II) (Actualización)”, propendiendo por el óptimo funcionamiento del sistema de información SIAU. 2. Cooperar en el levantamiento de requerimientos para estandarizar los procesos de la granja de la Universidad de los Llanos. 3. Coadyuvar en el desarrollo de las funcionalidades de los procesos de la granja de la universidad. 4. Colaborar en la elaboración de pruebas de las funcionalidades desarrolladas para garantizar la calidad del sistema de información. 5. Cooperar en el desarrollo de correcciones de acuerdo con las pruebas realizadas. 6. Coadyuvar en la elaboración de reportes de las funcionalidades. 7. Apoyar en la documentación de las funcionalidades del sistema de información.</v>
          </cell>
          <cell r="CT7">
            <v>1122648900</v>
          </cell>
          <cell r="CU7">
            <v>769</v>
          </cell>
          <cell r="CV7" t="str">
            <v>44713</v>
          </cell>
          <cell r="CW7">
            <v>0</v>
          </cell>
          <cell r="CX7">
            <v>0</v>
          </cell>
          <cell r="CY7">
            <v>6201</v>
          </cell>
          <cell r="CZ7" t="str">
            <v>M6</v>
          </cell>
        </row>
        <row r="8">
          <cell r="B8" t="str">
            <v>12969 DE 2021</v>
          </cell>
          <cell r="C8">
            <v>1122648440</v>
          </cell>
          <cell r="D8" t="str">
            <v>OMAR EDGARDO VARGAS ROJAS</v>
          </cell>
          <cell r="E8" t="str">
            <v>Contrato de Prestación de Servicios Profesionales</v>
          </cell>
          <cell r="F8" t="str">
            <v>EL CONTRATISTA SE COMPROMETE CON LA UNIVERSIDAD DE LOS LLANOS A PRESTAR LOS SERVICIOS COMO PROFESIONAL EN FORMA EFICIENTE Y EFICAZ APOYANDO EL FORTALECIMIENTO DEL PROCESO DE AUTOEVALUACIÓN EN EL PROGRAMA DE LICENCIATURA EN MATEMÁTICAS, EN EL MARCO DEL ASEGURAMIENTO DE LA CALIDAD ACADÉMICA</v>
          </cell>
          <cell r="G8">
            <v>44410</v>
          </cell>
          <cell r="H8">
            <v>8763844</v>
          </cell>
          <cell r="I8" t="str">
            <v>Cuatro (04) meses</v>
          </cell>
          <cell r="J8">
            <v>44410</v>
          </cell>
          <cell r="K8">
            <v>44531</v>
          </cell>
          <cell r="L8" t="str">
            <v>NO APLICA</v>
          </cell>
          <cell r="M8" t="str">
            <v>NO APLICA</v>
          </cell>
          <cell r="N8" t="str">
            <v>NO APLICA</v>
          </cell>
          <cell r="O8">
            <v>4</v>
          </cell>
          <cell r="P8">
            <v>2117929</v>
          </cell>
          <cell r="Q8">
            <v>44410</v>
          </cell>
          <cell r="R8">
            <v>44439</v>
          </cell>
          <cell r="S8">
            <v>2190961</v>
          </cell>
          <cell r="T8">
            <v>44440</v>
          </cell>
          <cell r="U8">
            <v>44469</v>
          </cell>
          <cell r="V8">
            <v>73032</v>
          </cell>
          <cell r="W8">
            <v>44470</v>
          </cell>
          <cell r="X8">
            <v>44470</v>
          </cell>
          <cell r="Y8">
            <v>0</v>
          </cell>
          <cell r="Z8">
            <v>44501</v>
          </cell>
          <cell r="AA8">
            <v>44531</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t="str">
            <v>Vicerrectoría Académica</v>
          </cell>
          <cell r="BJ8" t="str">
            <v>FERNANDO CAMPOS POLO</v>
          </cell>
          <cell r="BK8" t="str">
            <v>Decano de la Facultad de Ciencias Humanas y de la Educación</v>
          </cell>
          <cell r="BL8">
            <v>1232</v>
          </cell>
          <cell r="BM8">
            <v>44410.89366898148</v>
          </cell>
          <cell r="BN8">
            <v>43819220</v>
          </cell>
          <cell r="BO8">
            <v>3355</v>
          </cell>
          <cell r="BP8">
            <v>44410</v>
          </cell>
          <cell r="BQ8">
            <v>8763844</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t="str">
            <v>1. Apoyar la búsqueda, recopilación y sistematización de la información que se requiere dentro de los diez (10) factores del proceso de autoevaluación. 2.  Apoyar la valoración y análisis de la información recolectada. 3.  Contribuir en las actividades con fines del cumplimiento del proceso de autoevaluación del programa académico de Licenciatura en Matemáticas, adscrito a la Facultad de Ciencias Humanas y de la Educación.</v>
          </cell>
          <cell r="CT8">
            <v>1122648440</v>
          </cell>
          <cell r="CU8">
            <v>772</v>
          </cell>
          <cell r="CV8" t="str">
            <v>50038</v>
          </cell>
          <cell r="CW8">
            <v>0</v>
          </cell>
          <cell r="CX8">
            <v>0</v>
          </cell>
          <cell r="CY8">
            <v>9511</v>
          </cell>
          <cell r="CZ8" t="str">
            <v>M4</v>
          </cell>
        </row>
        <row r="9">
          <cell r="B9" t="str">
            <v>12971 DE 2021</v>
          </cell>
          <cell r="C9">
            <v>1121877899</v>
          </cell>
          <cell r="D9" t="str">
            <v>SALLY VANESSA FLOREZ GUZMAN</v>
          </cell>
          <cell r="E9" t="str">
            <v>Contrato de Prestación de Servicios Profesionales</v>
          </cell>
          <cell r="F9" t="str">
            <v>EL CONTRATISTA SE COMPROMETE CON LA UNIVERSIDAD DE LOS LLANOS A PRESTAR LOS SERVICIOS COMO PROFESIONAL EN FORMA EFICIENTE Y EFICAZ APOYANDO EL FORTALECIMIENTO DEL PROCESO DE AUTOEVALUACIÓN EN EL PROGRAMA DE MAESTRÍA EN SISTEMAS SOSTENIBLES SALUD PRODUCCIÓN ANIMAL TROPICAL, EN EL MARCO DEL ASEGURAMIENTO DE LA CALIDAD ACADÉMICA</v>
          </cell>
          <cell r="G9">
            <v>44410</v>
          </cell>
          <cell r="H9">
            <v>8763844</v>
          </cell>
          <cell r="I9" t="str">
            <v>Cuatro (04) meses</v>
          </cell>
          <cell r="J9">
            <v>44410</v>
          </cell>
          <cell r="K9">
            <v>44531</v>
          </cell>
          <cell r="L9" t="str">
            <v>NO APLICA</v>
          </cell>
          <cell r="M9" t="str">
            <v>NO APLICA</v>
          </cell>
          <cell r="N9" t="str">
            <v>NO APLICA</v>
          </cell>
          <cell r="O9">
            <v>4</v>
          </cell>
          <cell r="P9">
            <v>2117929</v>
          </cell>
          <cell r="Q9">
            <v>44410</v>
          </cell>
          <cell r="R9">
            <v>44439</v>
          </cell>
          <cell r="S9">
            <v>2190961</v>
          </cell>
          <cell r="T9">
            <v>44440</v>
          </cell>
          <cell r="U9">
            <v>44469</v>
          </cell>
          <cell r="V9">
            <v>2190961</v>
          </cell>
          <cell r="W9">
            <v>44470</v>
          </cell>
          <cell r="X9">
            <v>44500</v>
          </cell>
          <cell r="Y9">
            <v>2263993</v>
          </cell>
          <cell r="Z9">
            <v>44501</v>
          </cell>
          <cell r="AA9">
            <v>44531</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t="str">
            <v>Vicerrectoría Académica</v>
          </cell>
          <cell r="BJ9" t="str">
            <v>CRISTÓBAL LUGO LÓPEZ</v>
          </cell>
          <cell r="BK9" t="str">
            <v>Decano de la Facultad de Ciencias Agropecuarias y Recursos Naturales (E)</v>
          </cell>
          <cell r="BL9">
            <v>1232</v>
          </cell>
          <cell r="BM9">
            <v>44410.89366898148</v>
          </cell>
          <cell r="BN9">
            <v>43819220</v>
          </cell>
          <cell r="BO9">
            <v>3357</v>
          </cell>
          <cell r="BP9">
            <v>44410</v>
          </cell>
          <cell r="BQ9">
            <v>8763844</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t="str">
            <v>1. Apoyar la búsqueda, recopilación y sistematización de la información que se requiere dentro de los diez (10) factores del proceso de autoevaluación. 2. Apoyar la valoración y análisis de la información recolectada. 3. Contribuir en las actividades con fines del cumplimiento del proceso de autoevaluación del programa académico de Maestría en Sistemas Sostenibles Salud Producción Animal Tropical, adscrito a la Facultad de Ciencias Agropecuarias y Recursos Naturales.</v>
          </cell>
          <cell r="CT9">
            <v>1121877899</v>
          </cell>
          <cell r="CU9">
            <v>772</v>
          </cell>
          <cell r="CV9" t="str">
            <v>50038</v>
          </cell>
          <cell r="CW9">
            <v>0</v>
          </cell>
          <cell r="CX9">
            <v>0</v>
          </cell>
          <cell r="CY9">
            <v>7490</v>
          </cell>
          <cell r="CZ9" t="str">
            <v>M6</v>
          </cell>
        </row>
        <row r="10">
          <cell r="B10" t="str">
            <v>13020 de 2021</v>
          </cell>
          <cell r="C10">
            <v>1039452317</v>
          </cell>
          <cell r="D10" t="str">
            <v>GABRIEL JAIME ARANGO RESTREPO</v>
          </cell>
          <cell r="E10" t="str">
            <v>Contrato de Prestación de Servicios Profesionales</v>
          </cell>
          <cell r="F10" t="str">
            <v>EL CONTRATISTA SE COMPROMETE CON LA UNIVERSIDAD DE LOS LLANOS A PRESTAR LOS SERVICIOS PROFESIONALES ESPECIALIZADOS EN FORMA EFICIENTE Y EFICAZ APOYANDO LA ELABORACIÓN DE LOS DOCUMENTOS DE CONDICIONES DE CALIDAD PARA LA CREACIÓN DEL PROGRAMA DE FILOSOFÍA E HISTORIA DE LA FACULTAD DE CIENCIAS HUMANAS Y DE LA EDUCACIÓN</v>
          </cell>
          <cell r="G10">
            <v>44453</v>
          </cell>
          <cell r="H10">
            <v>14476667</v>
          </cell>
          <cell r="I10" t="str">
            <v>Tres (03) meses y once (11) días calendario</v>
          </cell>
          <cell r="J10">
            <v>44453</v>
          </cell>
          <cell r="K10">
            <v>44554</v>
          </cell>
          <cell r="L10" t="str">
            <v>NO APLICA</v>
          </cell>
          <cell r="M10" t="str">
            <v>NO APLICA</v>
          </cell>
          <cell r="N10" t="str">
            <v>NO APLICA</v>
          </cell>
          <cell r="O10">
            <v>4</v>
          </cell>
          <cell r="P10">
            <v>2436667</v>
          </cell>
          <cell r="Q10">
            <v>44453</v>
          </cell>
          <cell r="R10">
            <v>44469</v>
          </cell>
          <cell r="S10">
            <v>4300000</v>
          </cell>
          <cell r="T10">
            <v>44470</v>
          </cell>
          <cell r="U10">
            <v>44500</v>
          </cell>
          <cell r="V10">
            <v>4300000</v>
          </cell>
          <cell r="W10">
            <v>44501</v>
          </cell>
          <cell r="X10">
            <v>44530</v>
          </cell>
          <cell r="Y10">
            <v>3440000</v>
          </cell>
          <cell r="Z10">
            <v>44531</v>
          </cell>
          <cell r="AA10">
            <v>44554</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t="str">
            <v>Dirección General de Currículo</v>
          </cell>
          <cell r="BJ10" t="str">
            <v>FERNANDO CAMPOS POLO</v>
          </cell>
          <cell r="BK10" t="str">
            <v>Decano de la Facultad de Ciencias Humanas y de la Educación</v>
          </cell>
          <cell r="BL10">
            <v>1495</v>
          </cell>
          <cell r="BM10">
            <v>44453</v>
          </cell>
          <cell r="BN10">
            <v>14476667</v>
          </cell>
          <cell r="BO10">
            <v>3823</v>
          </cell>
          <cell r="BP10">
            <v>44453</v>
          </cell>
          <cell r="BQ10">
            <v>14476667</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t="str">
            <v>1. Apoyar en la elaboración del documento de condiciones de Calidad del programa (deberá seguir los requerimientos del Decreto 1330 de 2019 del MEN, la Resolución No 021795 del 19 de noviembre de 2020 del Ministerio de Educación Nacional y las directrices de la “Guía para la elaboración del documento de Condiciones de Calidad o Documento Maestro para programas Académicos de la Universidad de los Llanos” suministrado por la Universidad), el cual consta de los siguientes capítulos: Condición 1. Denominación del Programa. Condición 2. Justificación. Condición 3. Aspectos Curriculares. Condición 4. Organización de las Actividades Académicas y Proceso Formativo. Condición 5. Investigación, Innovación y/o Creación Artística y Cultural. Condición 6. Relación con el Sector Externo. 2. Revisar y elaborar los respectivos diseños de cursos del área profesional en su respectivo formato institucional (FO-DOC-81). 3. Elaborar y apoyar la revisión de los documentos del Proyecto Educativo del Programa. 4. Apoyar en gestión, logística y preparación de reuniones para la sustentación de los documentos de las Condiciones de Calidad del programa ante el Consejo de Facultad en las fechas que para tal fin proponga la Universidad.</v>
          </cell>
          <cell r="CT10">
            <v>1039452317</v>
          </cell>
          <cell r="CU10">
            <v>761</v>
          </cell>
          <cell r="CV10">
            <v>50041</v>
          </cell>
          <cell r="CW10">
            <v>0</v>
          </cell>
          <cell r="CX10">
            <v>0</v>
          </cell>
          <cell r="CY10">
            <v>8299</v>
          </cell>
          <cell r="CZ10" t="str">
            <v>M6</v>
          </cell>
        </row>
        <row r="11">
          <cell r="B11" t="str">
            <v>0043 DE 2022</v>
          </cell>
          <cell r="C11">
            <v>1121836960</v>
          </cell>
          <cell r="D11" t="str">
            <v>DIEGO EDINSON ROJAS CASTRO</v>
          </cell>
          <cell r="E11" t="str">
            <v>CONTRATO DE PRESTACIÓN DE SERVICIOS PROFESIONALES</v>
          </cell>
          <cell r="F11" t="str">
            <v>EL CONTRATISTA SE COMPROMETE CON LA UNIVERSIDAD A PRESTAR LOS SERVICIOS COMO PROFESIONAL EN FORMA EFICIENTE Y EFICAZ APOYANDO EL FORTALECIMIENTO DE GESTIÓN ADMINISTRATIVA Y CONTABLE EN LA DIVISIÓN DE TESORERÍA DE LA UNIVERSIDAD DE LOS LLANOS.</v>
          </cell>
          <cell r="G11">
            <v>44574</v>
          </cell>
          <cell r="H11">
            <v>16248168</v>
          </cell>
          <cell r="I11" t="str">
            <v>Seis (06) meses calendario</v>
          </cell>
          <cell r="J11">
            <v>44574</v>
          </cell>
          <cell r="K11">
            <v>44754</v>
          </cell>
          <cell r="L11" t="str">
            <v>NO APLICA</v>
          </cell>
          <cell r="M11" t="str">
            <v>NO APLICA</v>
          </cell>
          <cell r="N11" t="str">
            <v>NO APLICA</v>
          </cell>
          <cell r="O11">
            <v>7</v>
          </cell>
          <cell r="P11">
            <v>1624817</v>
          </cell>
          <cell r="Q11">
            <v>44574</v>
          </cell>
          <cell r="R11">
            <v>44592</v>
          </cell>
          <cell r="S11">
            <v>2708028</v>
          </cell>
          <cell r="T11">
            <v>44593</v>
          </cell>
          <cell r="U11">
            <v>44620</v>
          </cell>
          <cell r="V11">
            <v>2708028</v>
          </cell>
          <cell r="W11">
            <v>44621</v>
          </cell>
          <cell r="X11">
            <v>44651</v>
          </cell>
          <cell r="Y11">
            <v>2708028</v>
          </cell>
          <cell r="Z11">
            <v>44652</v>
          </cell>
          <cell r="AA11">
            <v>44681</v>
          </cell>
          <cell r="AB11">
            <v>2708028</v>
          </cell>
          <cell r="AC11">
            <v>44682</v>
          </cell>
          <cell r="AD11">
            <v>44712</v>
          </cell>
          <cell r="AE11">
            <v>2708028</v>
          </cell>
          <cell r="AF11">
            <v>44713</v>
          </cell>
          <cell r="AG11">
            <v>44742</v>
          </cell>
          <cell r="AH11">
            <v>1083211</v>
          </cell>
          <cell r="AI11">
            <v>44743</v>
          </cell>
          <cell r="AJ11">
            <v>44754</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t="str">
            <v>División de Tesorería</v>
          </cell>
          <cell r="BJ11" t="str">
            <v>JAIME RAÚL BARRIOS RAMÍREZ</v>
          </cell>
          <cell r="BK11" t="str">
            <v>Jefe de Oficina</v>
          </cell>
          <cell r="BL11">
            <v>1</v>
          </cell>
          <cell r="BM11">
            <v>44574</v>
          </cell>
          <cell r="BN11">
            <v>2702873904</v>
          </cell>
          <cell r="BO11">
            <v>45</v>
          </cell>
          <cell r="BP11">
            <v>44574</v>
          </cell>
          <cell r="BQ11">
            <v>16248168</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t="str">
            <v>1. Brindar apoyo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en el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la contabilización de ajustes tesórales. 4. Brindar apoyo en la generación y revisión del informe de ingresos posterior al cierre de bancos para su remisión a las dependencias pertinentes de la Universidad. 5. Brindar apoyo en el cargue de los archivos con los ingresos de matrículas, inscripciones y servicios en la plataforma SIAU para la habilitación de los estudiantes en el proceso de matrículas. 6. Brindar apoyo en la contabilización de los pagos rechazados en el proceso de dispersión en bancos. 7. Brindar apoyo en el proceso de facturación electrónica, realizando el descargue del recaudo en bancos y el respectivo cargue de los archivos revisados por la oficina de Sistemas para la elaboración de las facturas por la oficina de Contabilidad. 8. Brindar apoyo en la acusación del crédito ICETEX y el registro del ingreso para los procesos de pagos de devolución ICETEX - créditos y Generación E. 9. Coadyuvar en la revisión y preparación de la información exógena de Industria y Comercio Alcaldía de Villavicencio para su revisión por la Oficina de Contabilidad y posterior cargue en la plataforma de impuestos de la Alcaldía de Villavicencio. 10. Brindar apoyo en la validación de los pagos realizados por los estudiantes para la expedición de Certificados y Constancias de estudio por la Oficina de Admisiones Registro y Control de la Universidad. 11. Brindar apoyo en la elaboración de informes y demás requerimientos emanados por los diferentes entes de control y dependencias de la Universidad.</v>
          </cell>
          <cell r="CT11">
            <v>1121836960</v>
          </cell>
          <cell r="CU11">
            <v>175</v>
          </cell>
          <cell r="CV11" t="str">
            <v>415</v>
          </cell>
          <cell r="CW11">
            <v>0</v>
          </cell>
          <cell r="CX11">
            <v>0</v>
          </cell>
          <cell r="CY11">
            <v>6920</v>
          </cell>
          <cell r="CZ11" t="str">
            <v>M5</v>
          </cell>
        </row>
        <row r="12">
          <cell r="B12" t="str">
            <v>0287 de 2022</v>
          </cell>
          <cell r="C12">
            <v>30083872</v>
          </cell>
          <cell r="D12" t="str">
            <v>SHIRLEY BERMUDEZ ZABALA</v>
          </cell>
          <cell r="E12" t="str">
            <v>CONTRATO DE PRESTACIÓN DE SERVICIOS DE APOYO A LA GESTIÓN</v>
          </cell>
          <cell r="F12" t="str">
            <v>EL CONTRATISTA SE COMPROMETE CON LA UNIVERSIDAD DE LOS LLANOS A PRESTAR LOS SERVICIOS EN FORMA EFICIENTE Y EFICAZ APOYANDO EL FORTALECIMIENTO DE LOS DIFERENTES PROCESOS EN LA DIVISIÓN DE BIBLIOTECA.</v>
          </cell>
          <cell r="G12">
            <v>44586</v>
          </cell>
          <cell r="H12">
            <v>7616330</v>
          </cell>
          <cell r="I12" t="str">
            <v>Cinco (05) meses calendario</v>
          </cell>
          <cell r="J12">
            <v>44586</v>
          </cell>
          <cell r="K12">
            <v>44736</v>
          </cell>
          <cell r="L12" t="str">
            <v>NO APLICA</v>
          </cell>
          <cell r="M12" t="str">
            <v>NO APLICA</v>
          </cell>
          <cell r="N12" t="str">
            <v>NO APLICA</v>
          </cell>
          <cell r="O12">
            <v>5</v>
          </cell>
          <cell r="P12">
            <v>1827919</v>
          </cell>
          <cell r="Q12">
            <v>44586</v>
          </cell>
          <cell r="R12">
            <v>44620</v>
          </cell>
          <cell r="S12">
            <v>1269388</v>
          </cell>
          <cell r="T12">
            <v>44621</v>
          </cell>
          <cell r="U12">
            <v>44645</v>
          </cell>
          <cell r="V12">
            <v>1777144</v>
          </cell>
          <cell r="W12">
            <v>44676</v>
          </cell>
          <cell r="X12">
            <v>44712</v>
          </cell>
          <cell r="Y12">
            <v>1523266</v>
          </cell>
          <cell r="Z12">
            <v>44713</v>
          </cell>
          <cell r="AA12">
            <v>44742</v>
          </cell>
          <cell r="AB12">
            <v>1218613</v>
          </cell>
          <cell r="AC12">
            <v>44743</v>
          </cell>
          <cell r="AD12">
            <v>44766</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t="str">
            <v>División de Biblioteca</v>
          </cell>
          <cell r="BJ12" t="str">
            <v>BLANCA HERMINDA NAVARRO ARGUELLO</v>
          </cell>
          <cell r="BK12" t="str">
            <v>Jefe de Oficina</v>
          </cell>
          <cell r="BL12">
            <v>102</v>
          </cell>
          <cell r="BM12">
            <v>44586</v>
          </cell>
          <cell r="BN12">
            <v>100986865</v>
          </cell>
          <cell r="BO12">
            <v>561</v>
          </cell>
          <cell r="BP12">
            <v>44586</v>
          </cell>
          <cell r="BQ12">
            <v>7616330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44646</v>
          </cell>
          <cell r="CM12">
            <v>1</v>
          </cell>
          <cell r="CN12">
            <v>44676</v>
          </cell>
          <cell r="CO12">
            <v>44766</v>
          </cell>
          <cell r="CP12">
            <v>44766</v>
          </cell>
          <cell r="CQ12">
            <v>0</v>
          </cell>
          <cell r="CR12">
            <v>0</v>
          </cell>
          <cell r="CS12" t="str">
            <v>1. Prestar apoyo a la comunidad universitaria y usuarios externos que visiten el Sistema de Biblioteca en las diferentes solicitudes. 2. Colaborar con el soporte a los usuarios en el manejo de las plataformas y herramientas tecnológicas. 3. Prestar apoyo en el préstamo interno y externo del material bibliográfico a través del módulo automatizado de circulación y préstamo. 4. Contribuir en el control de los deudores y el pago de multas ocasionadas. 5. Brindar apoyo al jefe de la dependencia en informar y relacionar el material bibliográfico no devuelto. 6. Colaborar en la realización de inventarios bibliográficos. 7. Prestar apoyo en la ubicación de libros en la estantería. 8. Prestar apoyo en la rotulación de los libros del Sistema de Biblioteca. 9.Revisión y organización de los trabajos de grado y tesis en formato CD. 10.Colaborar con la limpieza de la estantería y material bibliográfico de las bibliotecas.</v>
          </cell>
          <cell r="CT12">
            <v>30083872</v>
          </cell>
          <cell r="CU12">
            <v>174</v>
          </cell>
          <cell r="CV12" t="str">
            <v>432</v>
          </cell>
          <cell r="CW12">
            <v>0</v>
          </cell>
          <cell r="CX12">
            <v>0</v>
          </cell>
          <cell r="CY12">
            <v>8299</v>
          </cell>
          <cell r="CZ12" t="str">
            <v>M6</v>
          </cell>
        </row>
        <row r="13">
          <cell r="B13" t="str">
            <v>0467 de 2022</v>
          </cell>
          <cell r="C13">
            <v>1121946400</v>
          </cell>
          <cell r="D13" t="str">
            <v>ANGELICA MARIA BULLA JEREZ</v>
          </cell>
          <cell r="E13" t="str">
            <v>CONTRATO DE PRESTACIÓN DE SERVICIOS DE APOYO A LA GESTIÓN</v>
          </cell>
          <cell r="F13" t="str">
            <v>EL CONTRATISTA SE COMPROMETE CON LA UNIVERSIDAD DE LOS LLANOS A PRESTAR LOS SERVICIOS EN FORMA EFICIENTE Y EFICAZ APOYANDO EL FORTALECIMIENTO DE LOS DIFERENTES PROCESOS EN LA DIVISIÓN DE BIBLIOTECA.</v>
          </cell>
          <cell r="G13">
            <v>44589</v>
          </cell>
          <cell r="H13">
            <v>7616330</v>
          </cell>
          <cell r="I13" t="str">
            <v>Cinco (05) meses calendario</v>
          </cell>
          <cell r="J13">
            <v>44589</v>
          </cell>
          <cell r="K13">
            <v>44739</v>
          </cell>
          <cell r="L13" t="str">
            <v>NO APLICA</v>
          </cell>
          <cell r="M13" t="str">
            <v>NO APLICA</v>
          </cell>
          <cell r="N13" t="str">
            <v>NO APLICA</v>
          </cell>
          <cell r="O13">
            <v>5</v>
          </cell>
          <cell r="P13">
            <v>1675593</v>
          </cell>
          <cell r="Q13">
            <v>44589</v>
          </cell>
          <cell r="R13">
            <v>44620</v>
          </cell>
          <cell r="S13">
            <v>1269388</v>
          </cell>
          <cell r="T13">
            <v>44621</v>
          </cell>
          <cell r="U13">
            <v>44645</v>
          </cell>
          <cell r="V13">
            <v>1777144</v>
          </cell>
          <cell r="W13">
            <v>44676</v>
          </cell>
          <cell r="X13">
            <v>44712</v>
          </cell>
          <cell r="Y13">
            <v>1523266</v>
          </cell>
          <cell r="Z13">
            <v>44713</v>
          </cell>
          <cell r="AA13">
            <v>44742</v>
          </cell>
          <cell r="AB13">
            <v>1370939</v>
          </cell>
          <cell r="AC13">
            <v>44743</v>
          </cell>
          <cell r="AD13">
            <v>44769</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t="str">
            <v>División de Biblioteca</v>
          </cell>
          <cell r="BJ13" t="str">
            <v>BLANCA HERMINDA NAVARRO ARGUELLO</v>
          </cell>
          <cell r="BK13" t="str">
            <v>Jefe de Oficina</v>
          </cell>
          <cell r="BL13">
            <v>102</v>
          </cell>
          <cell r="BM13">
            <v>44586</v>
          </cell>
          <cell r="BN13">
            <v>100986865</v>
          </cell>
          <cell r="BO13">
            <v>954</v>
          </cell>
          <cell r="BP13">
            <v>44589</v>
          </cell>
          <cell r="BQ13">
            <v>7616330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1</v>
          </cell>
          <cell r="CL13">
            <v>44646</v>
          </cell>
          <cell r="CM13">
            <v>1</v>
          </cell>
          <cell r="CN13">
            <v>44676</v>
          </cell>
          <cell r="CO13">
            <v>44769</v>
          </cell>
          <cell r="CP13">
            <v>44769</v>
          </cell>
          <cell r="CQ13">
            <v>0</v>
          </cell>
          <cell r="CR13">
            <v>0</v>
          </cell>
          <cell r="CS13" t="str">
            <v>1. Prestar apoyo a la comunidad universitaria y usuarios externos que visiten el Sistema de Biblioteca en las diferentes solicitudes. 2. Colaborar con el soporte a los usuarios en el manejo de las plataformas y herramientas tecnológicas. 3. Prestar apoyo en el préstamo interno y externo del material bibliográfico a través del módulo automatizado de circulación y préstamo. 4. Contribuir en el control de los deudores y el pago de multas ocasionadas. 5. Brindar apoyo al jefe de la dependencia en informar y relacionar el material bibliográfico no devuelto. 6. Colaborar en la realización de inventarios bibliográficos. 7. Prestar apoyo en la ubicación de libros en la estantería. 8. Prestar apoyo en la rotulación de los libros del Sistema de Biblioteca. 9.Revisión y organización de los trabajos de grado y tesis en formato CD. 10.Colaborar con la limpieza de la estantería y material bibliográfico de las bibliotecas.</v>
          </cell>
          <cell r="CT13">
            <v>1121946400</v>
          </cell>
          <cell r="CU13">
            <v>174</v>
          </cell>
          <cell r="CV13" t="str">
            <v>432</v>
          </cell>
          <cell r="CW13">
            <v>0</v>
          </cell>
          <cell r="CX13">
            <v>0</v>
          </cell>
          <cell r="CY13">
            <v>7490</v>
          </cell>
          <cell r="CZ13" t="str">
            <v>M6</v>
          </cell>
        </row>
        <row r="14">
          <cell r="B14" t="str">
            <v>0639 DE 2022</v>
          </cell>
          <cell r="C14">
            <v>1121822371</v>
          </cell>
          <cell r="D14" t="str">
            <v xml:space="preserve">JOAN SEBASTIAN TORRES RIOS </v>
          </cell>
          <cell r="E14" t="str">
            <v>CONTRATO DE PRESTACIÓN DE SERVICIOS DE APOYO A LA GESTIÓN</v>
          </cell>
          <cell r="F14" t="str">
            <v>PRESTACIÓN DE SERVICIOS DE APOYO A LA GESTIÓN NECESARIO PARA EL FORTALECIMIENTO DE LOS PROCESOS OPERATIVOS DE SERVICIOS GENERALES EN LA SEDE SAN ANTONIO DE LA UNIVERSIDAD DE LOS LLANOS.</v>
          </cell>
          <cell r="G14">
            <v>44756</v>
          </cell>
          <cell r="H14">
            <v>10230331</v>
          </cell>
          <cell r="I14" t="str">
            <v>Cinco (05) meses y diez (10) días calendario</v>
          </cell>
          <cell r="J14">
            <v>44756</v>
          </cell>
          <cell r="K14">
            <v>44918</v>
          </cell>
          <cell r="L14" t="str">
            <v>NO APLICA</v>
          </cell>
          <cell r="M14" t="str">
            <v>NO APLICA</v>
          </cell>
          <cell r="N14" t="str">
            <v>NO APLICA</v>
          </cell>
          <cell r="O14">
            <v>6</v>
          </cell>
          <cell r="P14">
            <v>1086973</v>
          </cell>
          <cell r="Q14">
            <v>44756</v>
          </cell>
          <cell r="R14">
            <v>44773</v>
          </cell>
          <cell r="S14">
            <v>1918187</v>
          </cell>
          <cell r="T14">
            <v>44774</v>
          </cell>
          <cell r="U14">
            <v>44804</v>
          </cell>
          <cell r="V14">
            <v>1918187</v>
          </cell>
          <cell r="W14">
            <v>44805</v>
          </cell>
          <cell r="X14">
            <v>44834</v>
          </cell>
          <cell r="Y14">
            <v>0</v>
          </cell>
          <cell r="Z14">
            <v>44870</v>
          </cell>
          <cell r="AA14">
            <v>44895</v>
          </cell>
          <cell r="AB14">
            <v>0</v>
          </cell>
          <cell r="AC14">
            <v>44896</v>
          </cell>
          <cell r="AD14">
            <v>44926</v>
          </cell>
          <cell r="AE14">
            <v>0</v>
          </cell>
          <cell r="AF14">
            <v>44927</v>
          </cell>
          <cell r="AG14">
            <v>44953</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t="str">
            <v>Vicerrectoría de Recursos Universitarios</v>
          </cell>
          <cell r="BJ14" t="str">
            <v>CLAUDIA CONSTANZA GANTIVA ORTEGON</v>
          </cell>
          <cell r="BK14" t="str">
            <v>Técnico Administrativo</v>
          </cell>
          <cell r="BL14">
            <v>1150</v>
          </cell>
          <cell r="BM14">
            <v>44750.420659722222</v>
          </cell>
          <cell r="BN14">
            <v>1034297286</v>
          </cell>
          <cell r="BO14">
            <v>3787</v>
          </cell>
          <cell r="BP14">
            <v>44756</v>
          </cell>
          <cell r="BQ14">
            <v>10230331</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44835</v>
          </cell>
          <cell r="CM14">
            <v>1</v>
          </cell>
          <cell r="CN14">
            <v>44870</v>
          </cell>
          <cell r="CO14">
            <v>44953</v>
          </cell>
          <cell r="CP14">
            <v>44953</v>
          </cell>
          <cell r="CQ14">
            <v>0</v>
          </cell>
          <cell r="CR14">
            <v>0</v>
          </cell>
          <cell r="CS14" t="str">
            <v>1. Apoyar la instalación y mantenimiento de redes de baja, media y alta tensión en la Universidad de los Llanos. 2. Prestar Apoyo en las novedades que se presente en las sedes de la Universidad. 3. Prestar apoyo y asesoría de manipulación adecuada de ductos y conductos para uso en instalaciones eléctricas, y respetando las normas de seguridad. 4. Coadyuvar en la instalación de lámparas de todos los tipos requeridos. 5. Colaborar en la conexión de cables de energía a las redes respectivas. 6. Prestar apoyo en el chequeo de las condiciones eléctricas de equipos y artefactos. 7. Apoyar la ubicación del cableado adecuado para la instalación de equipos y/o aparatos eléctricos. 8. Contribuir con el buen manejo y orden de los equipos y sitios de trabajo, reportando cualquier anomalía. 9. Contribuir con el buen manejo y orden de elementos puestos a su disposición e informar sobre cualquier anormalidad o deterioro que ellos presenten y solicitar su reposición o reparación si es del caso. 10. Apoyar el mantenimiento de postes para alumbrado, velar  por las Instalaciones y cuidado del alumbrado público de las calles internas de la sede San Antonio. 11. Coadyuvar en las instalaciones eléctricas de las oficinas de la Universidad cuenten con la iluminación adecuada para el normal funcionamiento.</v>
          </cell>
          <cell r="CT14">
            <v>1121822371.5</v>
          </cell>
          <cell r="CU14">
            <v>175</v>
          </cell>
          <cell r="CV14" t="str">
            <v>423</v>
          </cell>
          <cell r="CW14">
            <v>0</v>
          </cell>
          <cell r="CX14">
            <v>0</v>
          </cell>
          <cell r="CY14">
            <v>4321</v>
          </cell>
          <cell r="CZ14" t="str">
            <v>M5</v>
          </cell>
        </row>
        <row r="15">
          <cell r="B15" t="str">
            <v>0108 DE 2023</v>
          </cell>
          <cell r="C15">
            <v>86042424</v>
          </cell>
          <cell r="D15" t="str">
            <v>RODOLFO SALAMANCA SALAMANCA</v>
          </cell>
          <cell r="E15" t="str">
            <v>CONTRATO DE PRESTACIÓN DE SERVICIOS DE APOYO A LA GESTIÓN</v>
          </cell>
          <cell r="F15" t="str">
            <v>PRESTACIÓN DE SERVICIOS DE APOYO A LA GESTIÓN NECESARIO PARA EL FORTALECIMIENTO DE LOS PROCESOS OPERATIVOS DE SERVICIOS GENERALES DE LA UNIVERSIDAD DE LOS LLANOS.</v>
          </cell>
          <cell r="G15">
            <v>44944</v>
          </cell>
          <cell r="H15">
            <v>9459480</v>
          </cell>
          <cell r="I15" t="str">
            <v>Seis (06) meses calendario</v>
          </cell>
          <cell r="J15">
            <v>44944</v>
          </cell>
          <cell r="K15">
            <v>45124</v>
          </cell>
          <cell r="L15" t="str">
            <v>NO APLICA</v>
          </cell>
          <cell r="M15" t="str">
            <v>NO APLICA</v>
          </cell>
          <cell r="N15" t="str">
            <v>NO APLICA</v>
          </cell>
          <cell r="O15">
            <v>7</v>
          </cell>
          <cell r="P15">
            <v>683185</v>
          </cell>
          <cell r="Q15">
            <v>44944</v>
          </cell>
          <cell r="R15">
            <v>44957</v>
          </cell>
          <cell r="S15">
            <v>1576580</v>
          </cell>
          <cell r="T15">
            <v>44958</v>
          </cell>
          <cell r="U15">
            <v>44985</v>
          </cell>
          <cell r="V15">
            <v>1576580</v>
          </cell>
          <cell r="W15">
            <v>44986</v>
          </cell>
          <cell r="X15">
            <v>45016</v>
          </cell>
          <cell r="Y15">
            <v>1576580</v>
          </cell>
          <cell r="Z15">
            <v>45017</v>
          </cell>
          <cell r="AA15">
            <v>45046</v>
          </cell>
          <cell r="AB15">
            <v>1576580</v>
          </cell>
          <cell r="AC15">
            <v>45047</v>
          </cell>
          <cell r="AD15">
            <v>45077</v>
          </cell>
          <cell r="AE15">
            <v>1576580</v>
          </cell>
          <cell r="AF15">
            <v>45078</v>
          </cell>
          <cell r="AG15">
            <v>45107</v>
          </cell>
          <cell r="AH15">
            <v>893395</v>
          </cell>
          <cell r="AI15">
            <v>45108</v>
          </cell>
          <cell r="AJ15">
            <v>45124</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t="str">
            <v>Vicerrectoría de Recursos Universitarios</v>
          </cell>
          <cell r="BJ15" t="str">
            <v>CLAUDIA CONSTANZA GANTIVA ORTEGON</v>
          </cell>
          <cell r="BK15" t="str">
            <v>Técnico Administrativo</v>
          </cell>
          <cell r="BL15">
            <v>12</v>
          </cell>
          <cell r="BM15">
            <v>44944.787187499998</v>
          </cell>
          <cell r="BN15">
            <v>2431266061</v>
          </cell>
          <cell r="BO15">
            <v>106</v>
          </cell>
          <cell r="BP15">
            <v>44944</v>
          </cell>
          <cell r="BQ15">
            <v>9459480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v>
          </cell>
          <cell r="CT15">
            <v>86042424</v>
          </cell>
          <cell r="CU15">
            <v>436</v>
          </cell>
          <cell r="CV15" t="str">
            <v>423</v>
          </cell>
          <cell r="CW15">
            <v>0</v>
          </cell>
          <cell r="CX15">
            <v>0</v>
          </cell>
          <cell r="CY15">
            <v>8299</v>
          </cell>
          <cell r="CZ15" t="str">
            <v>M6</v>
          </cell>
        </row>
        <row r="16">
          <cell r="B16" t="str">
            <v>0113 DE 2023</v>
          </cell>
          <cell r="C16">
            <v>86064731</v>
          </cell>
          <cell r="D16" t="str">
            <v>JAIRO GUILLERMO JIMENEZ REINA</v>
          </cell>
          <cell r="E16" t="str">
            <v>CONTRATO DE PRESTACIÓN DE SERVICIOS DE APOYO A LA GESTIÓN</v>
          </cell>
          <cell r="F16" t="str">
            <v>PRESTACIÓN DE SERVICIOS DE APOYO A LA GESTIÓN NECESARIO PARA EL FORTALECIMIENTO DE LOS PROCESOS OPERATIVOS DE SERVICIOS GENERALES DE LA UNIVERSIDAD DE LOS LLANOS.</v>
          </cell>
          <cell r="G16">
            <v>44944</v>
          </cell>
          <cell r="H16">
            <v>9459480</v>
          </cell>
          <cell r="I16" t="str">
            <v>Seis (06) meses calendario</v>
          </cell>
          <cell r="J16">
            <v>44944</v>
          </cell>
          <cell r="K16">
            <v>45124</v>
          </cell>
          <cell r="L16" t="str">
            <v>NO APLICA</v>
          </cell>
          <cell r="M16" t="str">
            <v>NO APLICA</v>
          </cell>
          <cell r="N16" t="str">
            <v>NO APLICA</v>
          </cell>
          <cell r="O16">
            <v>8</v>
          </cell>
          <cell r="P16">
            <v>683185</v>
          </cell>
          <cell r="Q16">
            <v>44944</v>
          </cell>
          <cell r="R16">
            <v>44957</v>
          </cell>
          <cell r="S16">
            <v>1576580</v>
          </cell>
          <cell r="T16">
            <v>44958</v>
          </cell>
          <cell r="U16">
            <v>44985</v>
          </cell>
          <cell r="V16">
            <v>1576580</v>
          </cell>
          <cell r="W16">
            <v>44986</v>
          </cell>
          <cell r="X16">
            <v>45016</v>
          </cell>
          <cell r="Y16">
            <v>525527</v>
          </cell>
          <cell r="Z16">
            <v>45017</v>
          </cell>
          <cell r="AA16">
            <v>45026</v>
          </cell>
          <cell r="AB16">
            <v>1576580</v>
          </cell>
          <cell r="AC16">
            <v>45047</v>
          </cell>
          <cell r="AD16">
            <v>45077</v>
          </cell>
          <cell r="AE16">
            <v>1576580</v>
          </cell>
          <cell r="AF16">
            <v>45078</v>
          </cell>
          <cell r="AG16">
            <v>45107</v>
          </cell>
          <cell r="AH16">
            <v>1576580</v>
          </cell>
          <cell r="AI16">
            <v>45108</v>
          </cell>
          <cell r="AJ16">
            <v>45138</v>
          </cell>
          <cell r="AK16">
            <v>367868</v>
          </cell>
          <cell r="AL16">
            <v>45139</v>
          </cell>
          <cell r="AM16">
            <v>45144</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t="str">
            <v>Vicerrectoría de Recursos Universitarios</v>
          </cell>
          <cell r="BJ16" t="str">
            <v>CLAUDIA CONSTANZA GANTIVA ORTEGON</v>
          </cell>
          <cell r="BK16" t="str">
            <v>Técnico Administrativo</v>
          </cell>
          <cell r="BL16">
            <v>12</v>
          </cell>
          <cell r="BM16">
            <v>44944.787187499998</v>
          </cell>
          <cell r="BN16">
            <v>2431266061</v>
          </cell>
          <cell r="BO16">
            <v>111</v>
          </cell>
          <cell r="BP16">
            <v>44944</v>
          </cell>
          <cell r="BQ16">
            <v>9459480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45027</v>
          </cell>
          <cell r="CM16">
            <v>1</v>
          </cell>
          <cell r="CN16">
            <v>45047</v>
          </cell>
          <cell r="CO16">
            <v>45144</v>
          </cell>
          <cell r="CP16">
            <v>45144</v>
          </cell>
          <cell r="CQ16">
            <v>0</v>
          </cell>
          <cell r="CR16">
            <v>0</v>
          </cell>
          <cell r="CS16"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16">
            <v>86064731</v>
          </cell>
          <cell r="CU16">
            <v>436</v>
          </cell>
          <cell r="CV16" t="str">
            <v>423</v>
          </cell>
          <cell r="CW16">
            <v>0</v>
          </cell>
          <cell r="CX16">
            <v>0</v>
          </cell>
          <cell r="CY16">
            <v>8299</v>
          </cell>
          <cell r="CZ16" t="str">
            <v>M6</v>
          </cell>
        </row>
        <row r="17">
          <cell r="B17" t="str">
            <v>0141 DE 2023</v>
          </cell>
          <cell r="C17">
            <v>1119886943</v>
          </cell>
          <cell r="D17" t="str">
            <v>EDWIN ALEXANDER GUEVARA</v>
          </cell>
          <cell r="E17" t="str">
            <v>CONTRATO DE PRESTACIÓN DE SERVICIOS DE APOYO A LA GESTIÓN</v>
          </cell>
          <cell r="F17"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17">
            <v>44944</v>
          </cell>
          <cell r="H17">
            <v>11911944</v>
          </cell>
          <cell r="I17" t="str">
            <v>Seis (06) meses calendario</v>
          </cell>
          <cell r="J17">
            <v>44944</v>
          </cell>
          <cell r="K17">
            <v>45124</v>
          </cell>
          <cell r="L17" t="str">
            <v>NO APLICA</v>
          </cell>
          <cell r="M17" t="str">
            <v>NO APLICA</v>
          </cell>
          <cell r="N17" t="str">
            <v>NO APLICA</v>
          </cell>
          <cell r="O17">
            <v>7</v>
          </cell>
          <cell r="P17">
            <v>860307</v>
          </cell>
          <cell r="Q17">
            <v>44944</v>
          </cell>
          <cell r="R17">
            <v>44957</v>
          </cell>
          <cell r="S17">
            <v>1985324</v>
          </cell>
          <cell r="T17">
            <v>44958</v>
          </cell>
          <cell r="U17">
            <v>44985</v>
          </cell>
          <cell r="V17">
            <v>1985324</v>
          </cell>
          <cell r="W17">
            <v>44986</v>
          </cell>
          <cell r="X17">
            <v>45016</v>
          </cell>
          <cell r="Y17">
            <v>1985324</v>
          </cell>
          <cell r="Z17">
            <v>45017</v>
          </cell>
          <cell r="AA17">
            <v>45046</v>
          </cell>
          <cell r="AB17">
            <v>1985324</v>
          </cell>
          <cell r="AC17">
            <v>45047</v>
          </cell>
          <cell r="AD17">
            <v>45077</v>
          </cell>
          <cell r="AE17">
            <v>1985324</v>
          </cell>
          <cell r="AF17">
            <v>45078</v>
          </cell>
          <cell r="AG17">
            <v>45107</v>
          </cell>
          <cell r="AH17">
            <v>1125017</v>
          </cell>
          <cell r="AI17">
            <v>45108</v>
          </cell>
          <cell r="AJ17">
            <v>45124</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t="str">
            <v>Facultad de Ciencias Agropecuarias y Recursos Naturales</v>
          </cell>
          <cell r="BJ17" t="str">
            <v>CRISTÓBAL LUGO LÓPEZ</v>
          </cell>
          <cell r="BK17" t="str">
            <v>Decano de la Facultad de Ciencias Agropecuarias y Recursos Naturales</v>
          </cell>
          <cell r="BL17">
            <v>11</v>
          </cell>
          <cell r="BM17">
            <v>44944.774837962963</v>
          </cell>
          <cell r="BN17">
            <v>949606500</v>
          </cell>
          <cell r="BO17">
            <v>139</v>
          </cell>
          <cell r="BP17">
            <v>44944</v>
          </cell>
          <cell r="BQ17">
            <v>11911944</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17">
            <v>1119886943</v>
          </cell>
          <cell r="CU17">
            <v>27</v>
          </cell>
          <cell r="CV17" t="str">
            <v>54406</v>
          </cell>
          <cell r="CW17">
            <v>0</v>
          </cell>
          <cell r="CX17">
            <v>0</v>
          </cell>
          <cell r="CY17">
            <v>8299</v>
          </cell>
          <cell r="CZ17" t="str">
            <v>M6</v>
          </cell>
        </row>
        <row r="18">
          <cell r="B18" t="str">
            <v>0288 DE 2023</v>
          </cell>
          <cell r="C18">
            <v>12201507</v>
          </cell>
          <cell r="D18" t="str">
            <v>FELIPE ANDRES MOSQUERA MORERA</v>
          </cell>
          <cell r="E18" t="str">
            <v>CONTRATO DE PRESTACIÓN DE SERVICIOS PROFESIONALES</v>
          </cell>
          <cell r="F18" t="str">
            <v>PRESTACIÓN DE LOS SERVICIOS PROFESIONALES NECESARIO PARA EL DESARROLLO DEL PROYECTO FICHA BPUNI FCHE 02 1011 2022 “MEJORAMIENTO DE LA CALIDAD ACADÉMICA A TRAVÉS DE LA FORMACIÓN Y DESARROLLO DE LENGUAS EXTRANJERAS EN LA UNIVERSIDAD DE LOS LLANOS”</v>
          </cell>
          <cell r="G18">
            <v>44944</v>
          </cell>
          <cell r="H18">
            <v>14014044</v>
          </cell>
          <cell r="I18" t="str">
            <v>Seis (06) meses calendario</v>
          </cell>
          <cell r="J18">
            <v>44944</v>
          </cell>
          <cell r="K18">
            <v>45124</v>
          </cell>
          <cell r="L18" t="str">
            <v>NO APLICA</v>
          </cell>
          <cell r="M18" t="str">
            <v>NO APLICA</v>
          </cell>
          <cell r="N18" t="str">
            <v>NO APLICA</v>
          </cell>
          <cell r="O18">
            <v>7</v>
          </cell>
          <cell r="P18">
            <v>1012125</v>
          </cell>
          <cell r="Q18">
            <v>44944</v>
          </cell>
          <cell r="R18">
            <v>44957</v>
          </cell>
          <cell r="S18">
            <v>2335674</v>
          </cell>
          <cell r="T18">
            <v>44958</v>
          </cell>
          <cell r="U18">
            <v>44985</v>
          </cell>
          <cell r="V18">
            <v>2335674</v>
          </cell>
          <cell r="W18">
            <v>44986</v>
          </cell>
          <cell r="X18">
            <v>45016</v>
          </cell>
          <cell r="Y18">
            <v>2335674</v>
          </cell>
          <cell r="Z18">
            <v>45017</v>
          </cell>
          <cell r="AA18">
            <v>45046</v>
          </cell>
          <cell r="AB18">
            <v>2335674</v>
          </cell>
          <cell r="AC18">
            <v>45047</v>
          </cell>
          <cell r="AD18">
            <v>45077</v>
          </cell>
          <cell r="AE18">
            <v>2335674</v>
          </cell>
          <cell r="AF18">
            <v>45078</v>
          </cell>
          <cell r="AG18">
            <v>45107</v>
          </cell>
          <cell r="AH18">
            <v>1323549</v>
          </cell>
          <cell r="AI18">
            <v>45108</v>
          </cell>
          <cell r="AJ18">
            <v>45124</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t="str">
            <v>Facultad de Ciencias Humanas y de la Educación</v>
          </cell>
          <cell r="BJ18" t="str">
            <v>FERNANDO CAMPOS POLO</v>
          </cell>
          <cell r="BK18" t="str">
            <v>Decano de la Facultad de Ciencias Humanas y de la Educación</v>
          </cell>
          <cell r="BL18">
            <v>16</v>
          </cell>
          <cell r="BM18">
            <v>44944.929143518515</v>
          </cell>
          <cell r="BN18">
            <v>99096906</v>
          </cell>
          <cell r="BO18">
            <v>288</v>
          </cell>
          <cell r="BP18">
            <v>44944</v>
          </cell>
          <cell r="BQ18">
            <v>14014044</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 Colaborar en el seguimiento de forma trimestral al BPUNI de acuerdo a los parámetros dados por la oficina de Planeación. 2. Coadyuvar en las solicitudes de avances de acuerdo a las necesidades que se presenten y sus respectivas legalizaciones. 3. Ayudar en la proyección de respuestas de solicitudes y requerimientos por parte de la universidad y estudiantes Bull.  4. Colaborar en otras actividades que le solicite la dirección con base en la gestión del Centro de Idiomas para el plan de bilingüismo. 5. Apoyar en la elaboración de Informe de gestión. 6. Colaborar en la digitación de facturación electrónica. 7. Apoyar en la gestión correspondiente a pagos y liquidaciones de docentes, con la orientación de la dependencia encargada de este proceso en la universidad para el plan de bilingüismo de la universidad. 8. Brindar apoyo en la proyección de la elaboración y sustentación de actos administrativos de materia administrativa y presupuestal frente a las instancias determinadas por la universidad. 9. Contribuir con los procesos de calidad y planes de mejora.</v>
          </cell>
          <cell r="CT18">
            <v>12201507</v>
          </cell>
          <cell r="CU18">
            <v>471</v>
          </cell>
          <cell r="CV18" t="str">
            <v>56505</v>
          </cell>
          <cell r="CW18">
            <v>0</v>
          </cell>
          <cell r="CX18">
            <v>0</v>
          </cell>
          <cell r="CY18">
            <v>7490</v>
          </cell>
          <cell r="CZ18" t="str">
            <v>M6</v>
          </cell>
        </row>
        <row r="19">
          <cell r="B19" t="str">
            <v>0359 DE 2023</v>
          </cell>
          <cell r="C19">
            <v>1121885815</v>
          </cell>
          <cell r="D19" t="str">
            <v>SANTIAGO RAMOS NARANJO</v>
          </cell>
          <cell r="E19" t="str">
            <v>CONTRATO DE PRESTACIÓN DE SERVICIOS DE APOYO A LA GESTIÓN</v>
          </cell>
          <cell r="F19" t="str">
            <v>PRESTACIÓN DE SERVICIOS DE APOYO A LA GESTIÓN NECESARIO PARA EL FORTALECIMIENTO DE LOS PROCESOS DE LA DIVISIÓN DE BIBLIOTECA DE LA UNIVERSIDAD DE LOS LLANOS.</v>
          </cell>
          <cell r="G19">
            <v>44958</v>
          </cell>
          <cell r="H19">
            <v>1261264</v>
          </cell>
          <cell r="I19" t="str">
            <v>Veinticuatro (24) días calendario</v>
          </cell>
          <cell r="J19">
            <v>44958</v>
          </cell>
          <cell r="K19">
            <v>44981</v>
          </cell>
          <cell r="L19" t="str">
            <v>NO APLICA</v>
          </cell>
          <cell r="M19" t="str">
            <v>NO APLICA</v>
          </cell>
          <cell r="N19" t="str">
            <v>NO APLICA</v>
          </cell>
          <cell r="O19">
            <v>1</v>
          </cell>
          <cell r="P19">
            <v>1261264</v>
          </cell>
          <cell r="Q19">
            <v>44958</v>
          </cell>
          <cell r="R19">
            <v>44981</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t="str">
            <v>División de Biblioteca</v>
          </cell>
          <cell r="BJ19" t="str">
            <v>BLANCA HERMINDA NAVARRO ARGUELLO</v>
          </cell>
          <cell r="BK19" t="str">
            <v>Jefe de Oficina</v>
          </cell>
          <cell r="BL19">
            <v>12</v>
          </cell>
          <cell r="BM19">
            <v>44944.787187499998</v>
          </cell>
          <cell r="BN19">
            <v>2431266061</v>
          </cell>
          <cell r="BO19">
            <v>606</v>
          </cell>
          <cell r="BP19">
            <v>44958</v>
          </cell>
          <cell r="BQ19">
            <v>1261264</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Colaborar con la limpieza de la estantería y los recursos bibliográficos de las Bibliotecas. 5. Prestar apoyo a los procesos de gestión de recurso bibliográficos. (Inventario, descarte, proceso de compra). 6. Contribuir en el cumplimiento del reglamento general para el funcionamiento y servicio del sistema de biblioteca de la universidad.</v>
          </cell>
          <cell r="CT19">
            <v>1121885815</v>
          </cell>
          <cell r="CU19">
            <v>436</v>
          </cell>
          <cell r="CV19" t="str">
            <v>432</v>
          </cell>
          <cell r="CW19">
            <v>0</v>
          </cell>
          <cell r="CX19">
            <v>0</v>
          </cell>
          <cell r="CY19">
            <v>7490</v>
          </cell>
          <cell r="CZ19" t="str">
            <v>M6</v>
          </cell>
        </row>
        <row r="20">
          <cell r="B20" t="str">
            <v>0390 DE 2023</v>
          </cell>
          <cell r="C20">
            <v>86073607</v>
          </cell>
          <cell r="D20" t="str">
            <v>ANDRES LISIMACO PRIETO GOMEZ</v>
          </cell>
          <cell r="E20" t="str">
            <v>CONTRATO DE PRESTACIÓN DE SERVICIOS DE APOYO A LA GESTIÓN</v>
          </cell>
          <cell r="F20" t="str">
            <v>PRESTACIÓN DE SERVICIOS DE APOYO A LA GESTIÓN NECESARIO PARA EL DESARROLLO DE LOS DIFERENTES PROCESOS EN LAS DISCIPLINAS DEPORTIVAS DEL PROYECTO FICHA BPUNI BU 02 1011 2022 “FORTALECER LAS CONDICIONES DE BIENESTAR Y PERMANENCIA DE LA COMUNIDAD UNIVERSITARIA EN LA UNIVERSIDAD DE LOS LLANOS - ACTUALIZACIÓN”</v>
          </cell>
          <cell r="G20">
            <v>44958</v>
          </cell>
          <cell r="H20">
            <v>1588259</v>
          </cell>
          <cell r="I20" t="str">
            <v>Veinticuatro (24) días calendario</v>
          </cell>
          <cell r="J20">
            <v>44958</v>
          </cell>
          <cell r="K20">
            <v>44981</v>
          </cell>
          <cell r="L20" t="str">
            <v>NO APLICA</v>
          </cell>
          <cell r="M20" t="str">
            <v>NO APLICA</v>
          </cell>
          <cell r="N20" t="str">
            <v>NO APLICA</v>
          </cell>
          <cell r="O20">
            <v>1</v>
          </cell>
          <cell r="P20">
            <v>1588259</v>
          </cell>
          <cell r="Q20">
            <v>44958</v>
          </cell>
          <cell r="R20">
            <v>44981</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t="str">
            <v>División de Bienestar Universitario</v>
          </cell>
          <cell r="BJ20" t="str">
            <v>JHON FREYD MONROY RODRIGUEZ</v>
          </cell>
          <cell r="BK20" t="str">
            <v>Jefe de Oficina</v>
          </cell>
          <cell r="BL20">
            <v>291</v>
          </cell>
          <cell r="BM20">
            <v>44958</v>
          </cell>
          <cell r="BN20">
            <v>21815205</v>
          </cell>
          <cell r="BO20">
            <v>632</v>
          </cell>
          <cell r="BP20">
            <v>44958</v>
          </cell>
          <cell r="BQ20">
            <v>1588259</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t="str">
            <v>1. Apoyar a la División de Bienestar Institucional en la planeación, desarrollo e implementación sesiones de práctica y entrenamiento deportivos, recreacionales, formativos y competitivos o de acondicionamiento físico. 2. Apoyar en la formulación de estrategias,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v>
          </cell>
          <cell r="CT20">
            <v>86073607</v>
          </cell>
          <cell r="CU20">
            <v>453</v>
          </cell>
          <cell r="CV20" t="str">
            <v>44108</v>
          </cell>
          <cell r="CW20">
            <v>0</v>
          </cell>
          <cell r="CX20">
            <v>0</v>
          </cell>
          <cell r="CY20">
            <v>8299</v>
          </cell>
          <cell r="CZ20" t="str">
            <v>M6</v>
          </cell>
        </row>
        <row r="21">
          <cell r="B21" t="str">
            <v>0460 DE 2023</v>
          </cell>
          <cell r="C21">
            <v>1121924363</v>
          </cell>
          <cell r="D21" t="str">
            <v>LAURA YINETH SUAREZ CONTENTO</v>
          </cell>
          <cell r="E21" t="str">
            <v>CONTRATO DE PRESTACIÓN DE SERVICIOS DE APOYO A LA GESTIÓN</v>
          </cell>
          <cell r="F21"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21">
            <v>44986</v>
          </cell>
          <cell r="H21">
            <v>9319338</v>
          </cell>
          <cell r="I21" t="str">
            <v>Cuatro (04) meses y seis (06) días calendario</v>
          </cell>
          <cell r="J21">
            <v>44986</v>
          </cell>
          <cell r="K21">
            <v>45113</v>
          </cell>
          <cell r="L21" t="str">
            <v>NO APLICA</v>
          </cell>
          <cell r="M21" t="str">
            <v>NO APLICA</v>
          </cell>
          <cell r="N21" t="str">
            <v>NO APLICA</v>
          </cell>
          <cell r="O21">
            <v>6</v>
          </cell>
          <cell r="P21">
            <v>2218890</v>
          </cell>
          <cell r="Q21">
            <v>44986</v>
          </cell>
          <cell r="R21">
            <v>45016</v>
          </cell>
          <cell r="S21">
            <v>2218890</v>
          </cell>
          <cell r="T21">
            <v>45017</v>
          </cell>
          <cell r="U21">
            <v>45046</v>
          </cell>
          <cell r="V21">
            <v>2218890</v>
          </cell>
          <cell r="W21">
            <v>45047</v>
          </cell>
          <cell r="X21">
            <v>45077</v>
          </cell>
          <cell r="Y21">
            <v>2218890</v>
          </cell>
          <cell r="Z21">
            <v>45078</v>
          </cell>
          <cell r="AA21">
            <v>45107</v>
          </cell>
          <cell r="AB21">
            <v>443778</v>
          </cell>
          <cell r="AC21">
            <v>45108</v>
          </cell>
          <cell r="AD21">
            <v>45113</v>
          </cell>
          <cell r="AE21">
            <v>1109445</v>
          </cell>
          <cell r="AF21">
            <v>45114</v>
          </cell>
          <cell r="AG21">
            <v>45128</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t="str">
            <v>Facultad de Ciencias Agropecuarias y Recursos Naturales</v>
          </cell>
          <cell r="BJ21" t="str">
            <v>CRISTÓBAL LUGO LÓPEZ</v>
          </cell>
          <cell r="BK21" t="str">
            <v>Decano de la Facultad de Ciencias Agropecuarias y Recursos Naturales</v>
          </cell>
          <cell r="BL21">
            <v>521</v>
          </cell>
          <cell r="BM21">
            <v>44986.661608796298</v>
          </cell>
          <cell r="BN21">
            <v>18662046</v>
          </cell>
          <cell r="BO21">
            <v>989</v>
          </cell>
          <cell r="BP21">
            <v>44986</v>
          </cell>
          <cell r="BQ21">
            <v>9331023</v>
          </cell>
          <cell r="BR21">
            <v>1</v>
          </cell>
          <cell r="BS21">
            <v>45113</v>
          </cell>
          <cell r="BT21">
            <v>45114</v>
          </cell>
          <cell r="BU21">
            <v>45128</v>
          </cell>
          <cell r="BV21" t="str">
            <v>Quince (15) días calendario</v>
          </cell>
          <cell r="BW21" t="str">
            <v>Cuatro (04) meses y veintiún (21) días calendario</v>
          </cell>
          <cell r="BX21">
            <v>1</v>
          </cell>
          <cell r="BY21">
            <v>45113</v>
          </cell>
          <cell r="BZ21">
            <v>1109445</v>
          </cell>
          <cell r="CA21">
            <v>1578</v>
          </cell>
          <cell r="CB21">
            <v>45113</v>
          </cell>
          <cell r="CC21">
            <v>1109445</v>
          </cell>
          <cell r="CD21">
            <v>3251</v>
          </cell>
          <cell r="CE21">
            <v>45113</v>
          </cell>
          <cell r="CF21">
            <v>1109445</v>
          </cell>
          <cell r="CG21">
            <v>0</v>
          </cell>
          <cell r="CH21">
            <v>0</v>
          </cell>
          <cell r="CI21">
            <v>0</v>
          </cell>
          <cell r="CJ21">
            <v>0</v>
          </cell>
          <cell r="CK21">
            <v>0</v>
          </cell>
          <cell r="CL21">
            <v>0</v>
          </cell>
          <cell r="CM21">
            <v>0</v>
          </cell>
          <cell r="CN21">
            <v>0</v>
          </cell>
          <cell r="CO21">
            <v>0</v>
          </cell>
          <cell r="CP21">
            <v>45128</v>
          </cell>
          <cell r="CQ21">
            <v>0</v>
          </cell>
          <cell r="CR21">
            <v>0</v>
          </cell>
          <cell r="CS21"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21">
            <v>1121924363</v>
          </cell>
          <cell r="CU21">
            <v>27</v>
          </cell>
          <cell r="CV21" t="str">
            <v>54614</v>
          </cell>
          <cell r="CW21">
            <v>27</v>
          </cell>
          <cell r="CX21">
            <v>54614</v>
          </cell>
          <cell r="CY21">
            <v>8299</v>
          </cell>
          <cell r="CZ21" t="str">
            <v>M6</v>
          </cell>
        </row>
        <row r="22">
          <cell r="B22" t="str">
            <v>0605 DE 2023</v>
          </cell>
          <cell r="C22">
            <v>1121894892</v>
          </cell>
          <cell r="D22" t="str">
            <v>LEONEL ALBEIRO ZAMBRANO TRUJILLO</v>
          </cell>
          <cell r="E22" t="str">
            <v>CONTRATO DE PRESTACIÓN DE SERVICIOS PROFESIONALES</v>
          </cell>
          <cell r="F22" t="str">
            <v>PRESTACIÓN DE SERVICIOS PROFESIONALES NECESARIO PARA EL FORTALECIMIENTO DEL PROCESO DE AUTOEVALUACIÓN EN MIRAS DE LA ACTUALIZACIÓN DEL DOCUMENTO DE CONDICIONES CON FINES DE RENOVACIÓN DE REGISTRO CALIFICADO DEL PROGRAMA DE ESPECIALIZACIÓN EN ACUICULTURA – AGUAS CONTINENTALES, EN EL MARCO DEL ASEGURAMIENTO DE LA CALIDAD ACADÉMICA DE LA UNIVERSIDAD DE LOS LLANOS.</v>
          </cell>
          <cell r="G22">
            <v>45035</v>
          </cell>
          <cell r="H22">
            <v>9342696</v>
          </cell>
          <cell r="I22" t="str">
            <v>Cuatro (04) meses calendario</v>
          </cell>
          <cell r="J22">
            <v>45035</v>
          </cell>
          <cell r="K22">
            <v>45156</v>
          </cell>
          <cell r="L22" t="str">
            <v>NO APLICA</v>
          </cell>
          <cell r="M22" t="str">
            <v>NO APLICA</v>
          </cell>
          <cell r="N22" t="str">
            <v>NO APLICA</v>
          </cell>
          <cell r="O22">
            <v>4</v>
          </cell>
          <cell r="P22">
            <v>3269944</v>
          </cell>
          <cell r="Q22">
            <v>45035</v>
          </cell>
          <cell r="R22">
            <v>45077</v>
          </cell>
          <cell r="S22">
            <v>2335674</v>
          </cell>
          <cell r="T22">
            <v>45078</v>
          </cell>
          <cell r="U22">
            <v>45107</v>
          </cell>
          <cell r="V22">
            <v>2335674</v>
          </cell>
          <cell r="W22">
            <v>45108</v>
          </cell>
          <cell r="X22">
            <v>45138</v>
          </cell>
          <cell r="Y22">
            <v>1401404</v>
          </cell>
          <cell r="Z22">
            <v>45139</v>
          </cell>
          <cell r="AA22">
            <v>45156</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t="str">
            <v>Facultad de Ciencias Agropecuarias y Recursos Naturales</v>
          </cell>
          <cell r="BJ22" t="str">
            <v>CRISTÓBAL LUGO LÓPEZ</v>
          </cell>
          <cell r="BK22" t="str">
            <v>Decano de la Facultad de Ciencias Agropecuarias y Recursos Naturales</v>
          </cell>
          <cell r="BL22">
            <v>888</v>
          </cell>
          <cell r="BM22">
            <v>45033.70045138889</v>
          </cell>
          <cell r="BN22">
            <v>9342696</v>
          </cell>
          <cell r="BO22">
            <v>2055</v>
          </cell>
          <cell r="BP22">
            <v>45035.668425925927</v>
          </cell>
          <cell r="BQ22">
            <v>9342696</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t="str">
            <v>1. Brindar apoyo en el proceso de revisión, ajuste y sistematización requerida en los aspectos faltantes del proceso de autoevaluación como instrumento y fines de Renovación del Registro calificado del programa de Especialización en Acuicultura Aguas Continentales. 2. Apoyar el análisis de la información recolectada para la construcción y actualización de condiciones de calidad (Decreto 1330 de 2019), y sus respectivos anexos para la renovación del Registro Calificado del programa de Especialización En Acuicultura – Aguas Continentales. 3. Contribuir en el cumplimiento de la Condición No. 6 - Relación con el Sector Externo, de acuerdo con la meta de mejora en el estudio de impacto de los egresados del programa de Especialización en Acuicultura – Aguas Continentales, adscrito a la Facultad de Ciencias Agropecuarias y Recursos Naturales. 4. Contribuir en el cumplimiento de la Condición No. 10. Mecanismos de Selección y Evaluación del plan de mejoramiento vigencia 2023-2025, en la creación de propuestas y estrategias para el diseño de campañas de divulgación del programa y actualización de bases de datos del programa de Especialización en Acuicultura Aguas Continentales.</v>
          </cell>
          <cell r="CT22">
            <v>1121894892</v>
          </cell>
          <cell r="CU22">
            <v>241</v>
          </cell>
          <cell r="CV22" t="str">
            <v>54604</v>
          </cell>
          <cell r="CW22">
            <v>0</v>
          </cell>
          <cell r="CX22">
            <v>0</v>
          </cell>
          <cell r="CY22">
            <v>7500</v>
          </cell>
          <cell r="CZ22" t="str">
            <v>M6</v>
          </cell>
        </row>
        <row r="23">
          <cell r="B23" t="str">
            <v>0667 DE 2023</v>
          </cell>
          <cell r="C23">
            <v>1121874914</v>
          </cell>
          <cell r="D23" t="str">
            <v>LUIS ALEJANDRO SANCHEZ BARRIOS</v>
          </cell>
          <cell r="E23" t="str">
            <v>CONTRATO DE PRESTACIÓN DE SERVICIOS DE APOYO A LA GESTIÓN</v>
          </cell>
          <cell r="F23" t="str">
            <v>PRESTACIÓN DE SERVICIOS DE APOYO A LA GESTIÓN NECESARIO PARA EL DESARROLLO DEL PROYECTO FICHA BPUNI PLAN 04 0111 2022 “IMPLEMENTACIÓN DEL SISTEMA DE GESTIÓN AMBIENTAL EN LA UNIVERSIDAD DE LOS LLANOS - ACTUALIZACIÓN”</v>
          </cell>
          <cell r="G23">
            <v>45084</v>
          </cell>
          <cell r="H23">
            <v>8933958</v>
          </cell>
          <cell r="I23" t="str">
            <v>Cuatro (04) meses y quince (15) días calendario</v>
          </cell>
          <cell r="J23">
            <v>45084</v>
          </cell>
          <cell r="K23">
            <v>45220</v>
          </cell>
          <cell r="L23" t="str">
            <v>NO APLICA</v>
          </cell>
          <cell r="M23" t="str">
            <v>NO APLICA</v>
          </cell>
          <cell r="N23" t="str">
            <v>NO APLICA</v>
          </cell>
          <cell r="O23">
            <v>5</v>
          </cell>
          <cell r="P23">
            <v>1588259</v>
          </cell>
          <cell r="Q23">
            <v>45084</v>
          </cell>
          <cell r="R23">
            <v>45107</v>
          </cell>
          <cell r="S23">
            <v>1985324</v>
          </cell>
          <cell r="T23">
            <v>45108</v>
          </cell>
          <cell r="U23">
            <v>45138</v>
          </cell>
          <cell r="V23">
            <v>1985324</v>
          </cell>
          <cell r="W23">
            <v>45139</v>
          </cell>
          <cell r="X23">
            <v>45169</v>
          </cell>
          <cell r="Y23">
            <v>1985324</v>
          </cell>
          <cell r="Z23">
            <v>45170</v>
          </cell>
          <cell r="AA23">
            <v>45199</v>
          </cell>
          <cell r="AB23">
            <v>1389727</v>
          </cell>
          <cell r="AC23">
            <v>45200</v>
          </cell>
          <cell r="AD23">
            <v>45220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t="str">
            <v>Oficina Asesora de Planeación</v>
          </cell>
          <cell r="BJ23" t="str">
            <v xml:space="preserve">MARIA PAULA ESTUPIÑAN TIUSO  </v>
          </cell>
          <cell r="BK23" t="str">
            <v>Asesora de Planeación</v>
          </cell>
          <cell r="BL23">
            <v>1357</v>
          </cell>
          <cell r="BM23">
            <v>45084.635416666664</v>
          </cell>
          <cell r="BN23">
            <v>8933958</v>
          </cell>
          <cell r="BO23">
            <v>2841</v>
          </cell>
          <cell r="BP23">
            <v>45084</v>
          </cell>
          <cell r="BQ23">
            <v>8933958</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t="str">
            <v>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v>
          </cell>
          <cell r="CT23">
            <v>1121874914</v>
          </cell>
          <cell r="CU23">
            <v>486</v>
          </cell>
          <cell r="CV23" t="str">
            <v>24019</v>
          </cell>
          <cell r="CW23">
            <v>0</v>
          </cell>
          <cell r="CX23">
            <v>0</v>
          </cell>
          <cell r="CY23">
            <v>7490</v>
          </cell>
          <cell r="CZ23" t="str">
            <v>M6</v>
          </cell>
        </row>
        <row r="24">
          <cell r="B24" t="str">
            <v>0679 DE 2023</v>
          </cell>
          <cell r="C24">
            <v>1032359067</v>
          </cell>
          <cell r="D24" t="str">
            <v>IVAN ABELARDO PRADA NAGAI</v>
          </cell>
          <cell r="E24" t="str">
            <v>CONTRATO DE PRESTACIÓN DE SERVICIOS PROFESIONALES</v>
          </cell>
          <cell r="F24" t="str">
            <v>PRESTACIÓN DE SERVICIOS PROFESIONALES NECESARIOS PARA LA CONSTRUCCIÓN DEL DOCUMENTO MAESTRO DEL PROGRAMA DE COMUNICACIÓN AUDIOVISUAL DE LA FACULTAD DE CIENCIAS HUMANAS Y DE LA EDUCACIÓN.</v>
          </cell>
          <cell r="G24">
            <v>45092</v>
          </cell>
          <cell r="H24">
            <v>11300000</v>
          </cell>
          <cell r="I24" t="str">
            <v>Cuatro (04) meses calendario</v>
          </cell>
          <cell r="J24">
            <v>45092</v>
          </cell>
          <cell r="K24">
            <v>45213</v>
          </cell>
          <cell r="L24" t="str">
            <v>NO APLICA</v>
          </cell>
          <cell r="M24" t="str">
            <v>NO APLICA</v>
          </cell>
          <cell r="N24" t="str">
            <v>NO APLICA</v>
          </cell>
          <cell r="O24">
            <v>5</v>
          </cell>
          <cell r="P24">
            <v>1506667</v>
          </cell>
          <cell r="Q24">
            <v>45092</v>
          </cell>
          <cell r="R24">
            <v>45107</v>
          </cell>
          <cell r="S24">
            <v>2825000</v>
          </cell>
          <cell r="T24">
            <v>45108</v>
          </cell>
          <cell r="U24">
            <v>45138</v>
          </cell>
          <cell r="V24">
            <v>2825000</v>
          </cell>
          <cell r="W24">
            <v>45139</v>
          </cell>
          <cell r="X24">
            <v>45169</v>
          </cell>
          <cell r="Y24">
            <v>2825000</v>
          </cell>
          <cell r="Z24">
            <v>45170</v>
          </cell>
          <cell r="AA24">
            <v>45199</v>
          </cell>
          <cell r="AB24">
            <v>1318333</v>
          </cell>
          <cell r="AC24">
            <v>45200</v>
          </cell>
          <cell r="AD24">
            <v>45213</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t="str">
            <v>Facultad de Ciencias Humanas y de la Educación</v>
          </cell>
          <cell r="BJ24" t="str">
            <v xml:space="preserve">FERNANDO CAMPOS POLO </v>
          </cell>
          <cell r="BK24" t="str">
            <v>Decano de la Facultad de Ciencias Humanas y de la Educación</v>
          </cell>
          <cell r="BL24">
            <v>1195</v>
          </cell>
          <cell r="BM24">
            <v>45064.691631944443</v>
          </cell>
          <cell r="BN24">
            <v>11300000</v>
          </cell>
          <cell r="BO24">
            <v>3000</v>
          </cell>
          <cell r="BP24">
            <v>45092</v>
          </cell>
          <cell r="BQ24">
            <v>11300000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t="str">
            <v>1. Contribuir a la elaboración del documento de condiciones de calidad conducente al registro calificado del programa de Comunicación Audiovisual. 2. Brindar apoyo en la elaboración los documentos complementarios requeridos por la Secretaría Técnica de Acreditación de la Universidad de los Llanos y el Ministerio de Educación Nacional con función específica a la contribución del documento de condiciones de calidad del programa de Comunicación Audiovisual. 3. Coadyuvar en recopilar, revisar, sistematizar y analizar información de carácter académico, jurídico y normativo base para la construcción del documento. 4. Contribuir a ajustar y actualizar el documento maestro o de condiciones de calidad del programa de acuerdo a las directrices y normativas vigentes del Ministerio de Educación Nacional y los lineamientos y la normativa interna de la Universidad de los Llanos. 5. Contribuir a la elaboración de los documentos soporte (o anexos) que se adjuntaran al documento maestro o de condiciones de calidad con sus respectivas evidencias físicas. 6. Coadyuvar en la presentación y sustentación del documento maestro o de condiciones de calidad al equipo de autoevaluación ante las diferentes unidades académicas de la universidad (Comité de Programa, Consejo de Facultad, Consejo Académico y Consejo Superior).</v>
          </cell>
          <cell r="CT24">
            <v>1032359067</v>
          </cell>
          <cell r="CU24">
            <v>440</v>
          </cell>
          <cell r="CV24" t="str">
            <v>56503</v>
          </cell>
          <cell r="CW24">
            <v>0</v>
          </cell>
          <cell r="CX24">
            <v>0</v>
          </cell>
          <cell r="CY24">
            <v>7220</v>
          </cell>
          <cell r="CZ24" t="str">
            <v>M6</v>
          </cell>
        </row>
        <row r="25">
          <cell r="B25" t="str">
            <v>0704 DE 2023</v>
          </cell>
          <cell r="C25">
            <v>1121924359</v>
          </cell>
          <cell r="D25" t="str">
            <v>JUAN MANUEL ACOSTA ORTIZ</v>
          </cell>
          <cell r="E25" t="str">
            <v>CONTRATO DE PRESTACIÓN DE SERVICIOS DE APOYO A LA GESTIÓN</v>
          </cell>
          <cell r="F25" t="str">
            <v>PRESTACION DE SERVICIOS COMO JOVEN INVESTIGADOR EN FORMA EFICIENTE Y EFICAZ APOYANDO EL FORTALECIMIENTO DEL PROYECTO DE INVESTIGACIÓN “FORTALECIMIENTO DE LOS SISTEMAS DE INFORMACIÓN DE LA CALIDAD Y VALORACIÓN DE LOS SERVICIOS AMBIENTALES DEL AGUA CON EL FIN DE CONTRIBUIR CON EL DESARROLLO SOSTENIBLE DEL SECTOR AGROINDUSTRIAL DEL DEPARTAMENTO DEL CASANARE”, EN VIRTUD A LA CONVOCATORIA INTERNA JÓVENES INVESTIGADORES 2022 PRESENTADO POR LA FACULTAD DE CIENCIAS AGROPECUARIAS Y RECURSOS NATURALES, AVALADO POR EL CONSEJO INSTITUCIONAL DE INVESTIGACIONES.</v>
          </cell>
          <cell r="G25">
            <v>45113</v>
          </cell>
          <cell r="H25">
            <v>9600000</v>
          </cell>
          <cell r="I25" t="str">
            <v>Cinco (05) meses y diez (10) días calendario</v>
          </cell>
          <cell r="J25">
            <v>45113</v>
          </cell>
          <cell r="K25">
            <v>45275</v>
          </cell>
          <cell r="L25" t="str">
            <v>NO APLICA</v>
          </cell>
          <cell r="M25" t="str">
            <v>NO APLICA</v>
          </cell>
          <cell r="N25" t="str">
            <v>NO APLICA</v>
          </cell>
          <cell r="O25">
            <v>6</v>
          </cell>
          <cell r="P25">
            <v>1500000</v>
          </cell>
          <cell r="Q25">
            <v>45113</v>
          </cell>
          <cell r="R25">
            <v>45138</v>
          </cell>
          <cell r="S25">
            <v>1800000</v>
          </cell>
          <cell r="T25">
            <v>45139</v>
          </cell>
          <cell r="U25">
            <v>45169</v>
          </cell>
          <cell r="V25">
            <v>1800000</v>
          </cell>
          <cell r="W25">
            <v>45170</v>
          </cell>
          <cell r="X25">
            <v>45199</v>
          </cell>
          <cell r="Y25">
            <v>1800000</v>
          </cell>
          <cell r="Z25">
            <v>45200</v>
          </cell>
          <cell r="AA25">
            <v>45230</v>
          </cell>
          <cell r="AB25">
            <v>1800000</v>
          </cell>
          <cell r="AC25">
            <v>45231</v>
          </cell>
          <cell r="AD25">
            <v>45260</v>
          </cell>
          <cell r="AE25">
            <v>900000</v>
          </cell>
          <cell r="AF25">
            <v>45261</v>
          </cell>
          <cell r="AG25">
            <v>45275</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t="str">
            <v xml:space="preserve">Dirección General de Investigaciones  </v>
          </cell>
          <cell r="BJ25" t="str">
            <v>YOHANA MARIA VELASCO SANTAMARIA</v>
          </cell>
          <cell r="BK25" t="str">
            <v>Docente de Planta de la Universidad de los Llanos</v>
          </cell>
          <cell r="BL25">
            <v>1265</v>
          </cell>
          <cell r="BM25">
            <v>45072.703402777777</v>
          </cell>
          <cell r="BN25">
            <v>11700000</v>
          </cell>
          <cell r="BO25">
            <v>3245</v>
          </cell>
          <cell r="BP25">
            <v>45113.669548611113</v>
          </cell>
          <cell r="BQ25">
            <v>9600000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t="str">
            <v>1. Realizar revisión de literatura y elaborar de una base de datos sobre el tema del proyecto de investigación. 2. Elaborar un manuscrito científico o de revisión sobre el tema del proyecto. 3. Realizar muestreo e identificación de anuros en áreas de estudio. 4. Realizar análisis histológicos en tejidos de anuros colectados. 5. Evaluar las proteínas en mucus de anuros. 6. Presentar los resultados del proyecto en un evento académico de carácter regional, nacional o internacional. 7. Redactar los informes de avance y los borradores del manuscrito de investigación.</v>
          </cell>
          <cell r="CT25">
            <v>1121924359</v>
          </cell>
          <cell r="CU25">
            <v>466</v>
          </cell>
          <cell r="CV25" t="str">
            <v>52009</v>
          </cell>
          <cell r="CW25">
            <v>0</v>
          </cell>
          <cell r="CX25">
            <v>0</v>
          </cell>
          <cell r="CY25">
            <v>8299</v>
          </cell>
          <cell r="CZ25" t="str">
            <v>M6</v>
          </cell>
        </row>
        <row r="26">
          <cell r="B26" t="str">
            <v>0794 DE 2023</v>
          </cell>
          <cell r="C26">
            <v>40334161</v>
          </cell>
          <cell r="D26" t="str">
            <v>NANCY VIVIANA ROZO CHAVES</v>
          </cell>
          <cell r="E26" t="str">
            <v>CONTRATO DE PRESTACIÓN DE SERVICIOS PROFESIONALES</v>
          </cell>
          <cell r="F26"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26">
            <v>45125</v>
          </cell>
          <cell r="H26">
            <v>11522658</v>
          </cell>
          <cell r="I26" t="str">
            <v>Cuatro (04) meses y veintiocho (28) días calendario</v>
          </cell>
          <cell r="J26">
            <v>45125</v>
          </cell>
          <cell r="K26">
            <v>45275</v>
          </cell>
          <cell r="L26" t="str">
            <v>NO APLICA</v>
          </cell>
          <cell r="M26" t="str">
            <v>NO APLICA</v>
          </cell>
          <cell r="N26" t="str">
            <v>NO APLICA</v>
          </cell>
          <cell r="O26">
            <v>6</v>
          </cell>
          <cell r="P26">
            <v>1012125</v>
          </cell>
          <cell r="Q26">
            <v>45125</v>
          </cell>
          <cell r="R26">
            <v>45138</v>
          </cell>
          <cell r="S26">
            <v>2335674</v>
          </cell>
          <cell r="T26">
            <v>45139</v>
          </cell>
          <cell r="U26">
            <v>45169</v>
          </cell>
          <cell r="V26">
            <v>2335674</v>
          </cell>
          <cell r="W26">
            <v>45170</v>
          </cell>
          <cell r="X26">
            <v>45199</v>
          </cell>
          <cell r="Y26">
            <v>2335674</v>
          </cell>
          <cell r="Z26">
            <v>45200</v>
          </cell>
          <cell r="AA26">
            <v>45230</v>
          </cell>
          <cell r="AB26">
            <v>2335674</v>
          </cell>
          <cell r="AC26">
            <v>45231</v>
          </cell>
          <cell r="AD26">
            <v>45260</v>
          </cell>
          <cell r="AE26">
            <v>1167837</v>
          </cell>
          <cell r="AF26">
            <v>45261</v>
          </cell>
          <cell r="AG26">
            <v>45275</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t="str">
            <v>Facultad de Ciencias Básicas e Ingeniería</v>
          </cell>
          <cell r="BJ26" t="str">
            <v>WILMAR LEONARDO CRUZ ROMERO</v>
          </cell>
          <cell r="BK26" t="str">
            <v>Profesional Especializado</v>
          </cell>
          <cell r="BL26">
            <v>1646</v>
          </cell>
          <cell r="BM26">
            <v>45122</v>
          </cell>
          <cell r="BN26">
            <v>3162464808</v>
          </cell>
          <cell r="BO26">
            <v>3780</v>
          </cell>
          <cell r="BP26">
            <v>45125</v>
          </cell>
          <cell r="BQ26">
            <v>11522658</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26">
            <v>40334161.700000003</v>
          </cell>
          <cell r="CU26">
            <v>252</v>
          </cell>
          <cell r="CV26" t="str">
            <v>57502</v>
          </cell>
          <cell r="CW26">
            <v>0</v>
          </cell>
          <cell r="CX26">
            <v>0</v>
          </cell>
          <cell r="CY26">
            <v>6920</v>
          </cell>
          <cell r="CZ26" t="str">
            <v>M5</v>
          </cell>
        </row>
        <row r="27">
          <cell r="B27" t="str">
            <v>0868 DE 2023</v>
          </cell>
          <cell r="C27">
            <v>17338682</v>
          </cell>
          <cell r="D27" t="str">
            <v>EDILBERTO VELANDIA</v>
          </cell>
          <cell r="E27" t="str">
            <v>CONTRATO DE PRESTACIÓN DE SERVICIOS PROFESIONALES</v>
          </cell>
          <cell r="F27" t="str">
            <v>PRESTACIÓN DE SERVICIOS PROFESIONALES NECESARIO PARA EL DESARROLLO DEL PROYECTO FICHA BPUNI VIAC 07 0610 2022 “ESCENARIOS DE EXTENSIÓN UNIVERSITARIA PARA LA CUALIFICACIÓN ACADÉMICA Y ACCIÓN SOCIAL DE LA UNIVERSIDAD DE LOS LLANOS”</v>
          </cell>
          <cell r="G27">
            <v>45125</v>
          </cell>
          <cell r="H27">
            <v>13827191</v>
          </cell>
          <cell r="I27" t="str">
            <v>Cuatro (04) meses y veintiocho (28) días calendario</v>
          </cell>
          <cell r="J27">
            <v>45125</v>
          </cell>
          <cell r="K27">
            <v>45275</v>
          </cell>
          <cell r="L27" t="str">
            <v>NO APLICA</v>
          </cell>
          <cell r="M27" t="str">
            <v>NO APLICA</v>
          </cell>
          <cell r="N27" t="str">
            <v>NO APLICA</v>
          </cell>
          <cell r="O27">
            <v>6</v>
          </cell>
          <cell r="P27">
            <v>1214551</v>
          </cell>
          <cell r="Q27">
            <v>45125</v>
          </cell>
          <cell r="R27">
            <v>45138</v>
          </cell>
          <cell r="S27">
            <v>2802809</v>
          </cell>
          <cell r="T27">
            <v>45139</v>
          </cell>
          <cell r="U27">
            <v>45169</v>
          </cell>
          <cell r="V27">
            <v>2802809</v>
          </cell>
          <cell r="W27">
            <v>45170</v>
          </cell>
          <cell r="X27">
            <v>45199</v>
          </cell>
          <cell r="Y27">
            <v>2802809</v>
          </cell>
          <cell r="Z27">
            <v>45200</v>
          </cell>
          <cell r="AA27">
            <v>45230</v>
          </cell>
          <cell r="AB27">
            <v>2802809</v>
          </cell>
          <cell r="AC27">
            <v>45231</v>
          </cell>
          <cell r="AD27">
            <v>45260</v>
          </cell>
          <cell r="AE27">
            <v>1401404</v>
          </cell>
          <cell r="AF27">
            <v>45261</v>
          </cell>
          <cell r="AG27">
            <v>45275</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t="str">
            <v>Dirección General de Proyección Social</v>
          </cell>
          <cell r="BJ27" t="str">
            <v>OMAR YESID BELTRÁN GUTIÉRREZ</v>
          </cell>
          <cell r="BK27" t="str">
            <v>Director Técnico de Proyección Social</v>
          </cell>
          <cell r="BL27">
            <v>1621</v>
          </cell>
          <cell r="BM27">
            <v>45121</v>
          </cell>
          <cell r="BN27">
            <v>177137529</v>
          </cell>
          <cell r="BO27">
            <v>3696</v>
          </cell>
          <cell r="BP27">
            <v>45125</v>
          </cell>
          <cell r="BQ27">
            <v>13827191</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t="str">
            <v>1. Contribuir con el diseño e implementación de estrategias de comunicación y promoción que fomenten y fortalezcan las actividades de difusión y oferta de los programas académicos y presencia institucional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27">
            <v>17338682.699999999</v>
          </cell>
          <cell r="CU27">
            <v>469</v>
          </cell>
          <cell r="CV27" t="str">
            <v>53013</v>
          </cell>
          <cell r="CW27">
            <v>0</v>
          </cell>
          <cell r="CX27">
            <v>0</v>
          </cell>
          <cell r="CY27">
            <v>7010</v>
          </cell>
          <cell r="CZ27" t="str">
            <v>M6</v>
          </cell>
        </row>
        <row r="28">
          <cell r="B28" t="str">
            <v>0870 DE 2023</v>
          </cell>
          <cell r="C28">
            <v>1144024742</v>
          </cell>
          <cell r="D28" t="str">
            <v>JHONY AUGUSTO LINARES GOMEZ</v>
          </cell>
          <cell r="E28" t="str">
            <v>CONTRATO DE PRESTACIÓN DE SERVICIOS PROFESIONALES</v>
          </cell>
          <cell r="F28" t="str">
            <v>PRESTACIÓN DE SERVICIOS PROFESIONALES NECESARIO PARA EL DESARROLLO DEL PROYECTO FICHA BPUNI VIAC 07 0610 2022 “ESCENARIOS DE EXTENSIÓN UNIVERSITARIA PARA LA CUALIFICACIÓN ACADÉMICA Y ACCIÓN SOCIAL DE LA UNIVERSIDAD DE LOS LLANOS”</v>
          </cell>
          <cell r="G28">
            <v>45125</v>
          </cell>
          <cell r="H28">
            <v>13827191</v>
          </cell>
          <cell r="I28" t="str">
            <v>Cuatro (04) meses y veintiocho (28) días calendario</v>
          </cell>
          <cell r="J28">
            <v>45125</v>
          </cell>
          <cell r="K28">
            <v>45275</v>
          </cell>
          <cell r="L28" t="str">
            <v>NO APLICA</v>
          </cell>
          <cell r="M28" t="str">
            <v>NO APLICA</v>
          </cell>
          <cell r="N28" t="str">
            <v>NO APLICA</v>
          </cell>
          <cell r="O28">
            <v>6</v>
          </cell>
          <cell r="P28">
            <v>1214551</v>
          </cell>
          <cell r="Q28">
            <v>45125</v>
          </cell>
          <cell r="R28">
            <v>45138</v>
          </cell>
          <cell r="S28">
            <v>2802809</v>
          </cell>
          <cell r="T28">
            <v>45139</v>
          </cell>
          <cell r="U28">
            <v>45169</v>
          </cell>
          <cell r="V28">
            <v>2802809</v>
          </cell>
          <cell r="W28">
            <v>45170</v>
          </cell>
          <cell r="X28">
            <v>45199</v>
          </cell>
          <cell r="Y28">
            <v>2802809</v>
          </cell>
          <cell r="Z28">
            <v>45200</v>
          </cell>
          <cell r="AA28">
            <v>45230</v>
          </cell>
          <cell r="AB28">
            <v>2802809</v>
          </cell>
          <cell r="AC28">
            <v>45231</v>
          </cell>
          <cell r="AD28">
            <v>45260</v>
          </cell>
          <cell r="AE28">
            <v>1401404</v>
          </cell>
          <cell r="AF28">
            <v>45261</v>
          </cell>
          <cell r="AG28">
            <v>45275</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t="str">
            <v>Dirección General de Proyección Social</v>
          </cell>
          <cell r="BJ28" t="str">
            <v>OMAR YESID BELTRÁN GUTIÉRREZ</v>
          </cell>
          <cell r="BK28" t="str">
            <v>Director Técnico de Proyección Social</v>
          </cell>
          <cell r="BL28">
            <v>1621</v>
          </cell>
          <cell r="BM28">
            <v>45121</v>
          </cell>
          <cell r="BN28">
            <v>177137529</v>
          </cell>
          <cell r="BO28">
            <v>3703</v>
          </cell>
          <cell r="BP28">
            <v>45125</v>
          </cell>
          <cell r="BQ28">
            <v>13827191</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t="str">
            <v>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v>
          </cell>
          <cell r="CT28">
            <v>1144024742</v>
          </cell>
          <cell r="CU28">
            <v>469</v>
          </cell>
          <cell r="CV28" t="str">
            <v>53013</v>
          </cell>
          <cell r="CW28">
            <v>0</v>
          </cell>
          <cell r="CX28">
            <v>0</v>
          </cell>
          <cell r="CY28">
            <v>7310</v>
          </cell>
          <cell r="CZ28" t="str">
            <v>M6</v>
          </cell>
        </row>
        <row r="29">
          <cell r="B29" t="str">
            <v>0931 DE 2023</v>
          </cell>
          <cell r="C29">
            <v>40446918</v>
          </cell>
          <cell r="D29" t="str">
            <v>NANCY GONGORA GUTIERREZ</v>
          </cell>
          <cell r="E29" t="str">
            <v>CONTRATO DE PRESTACIÓN DE SERVICIOS DE APOYO A LA GESTIÓN</v>
          </cell>
          <cell r="F29" t="str">
            <v>PRESTACIÓN DE SERVICIOS DE APOYO A LA GESTIÓN NECESARIO PARA EL FORTALECIMIENTO DE LOS PROCESOS DE SOPORTE TÉCNICO EN EL ÁREA DE SISTEMAS DE LA UNIVERSIDAD DE LOS LLANOS.</v>
          </cell>
          <cell r="G29">
            <v>45125</v>
          </cell>
          <cell r="H29">
            <v>10946523</v>
          </cell>
          <cell r="I29" t="str">
            <v>Cuatro (04) meses y veintiocho (28) días calendario</v>
          </cell>
          <cell r="J29">
            <v>45125</v>
          </cell>
          <cell r="K29">
            <v>45275</v>
          </cell>
          <cell r="L29" t="str">
            <v>NO APLICA</v>
          </cell>
          <cell r="M29" t="str">
            <v>NO APLICA</v>
          </cell>
          <cell r="N29" t="str">
            <v>NO APLICA</v>
          </cell>
          <cell r="O29">
            <v>6</v>
          </cell>
          <cell r="P29">
            <v>961519</v>
          </cell>
          <cell r="Q29">
            <v>45125</v>
          </cell>
          <cell r="R29">
            <v>45138</v>
          </cell>
          <cell r="S29">
            <v>2218890</v>
          </cell>
          <cell r="T29">
            <v>45139</v>
          </cell>
          <cell r="U29">
            <v>45169</v>
          </cell>
          <cell r="V29">
            <v>2218890</v>
          </cell>
          <cell r="W29">
            <v>45170</v>
          </cell>
          <cell r="X29">
            <v>45199</v>
          </cell>
          <cell r="Y29">
            <v>1849075</v>
          </cell>
          <cell r="Z29">
            <v>45200</v>
          </cell>
          <cell r="AA29">
            <v>45224</v>
          </cell>
          <cell r="AB29">
            <v>1849075</v>
          </cell>
          <cell r="AC29">
            <v>45328</v>
          </cell>
          <cell r="AD29">
            <v>45351</v>
          </cell>
          <cell r="AE29">
            <v>1849074</v>
          </cell>
          <cell r="AF29">
            <v>45352</v>
          </cell>
          <cell r="AG29">
            <v>45376</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t="str">
            <v>Área de Sistemas</v>
          </cell>
          <cell r="BJ29" t="str">
            <v>ROIMAN ARTURO SASTOQUE GUZMÁN</v>
          </cell>
          <cell r="BK29" t="str">
            <v>Jefe de Oficina</v>
          </cell>
          <cell r="BL29">
            <v>1646</v>
          </cell>
          <cell r="BM29">
            <v>45122</v>
          </cell>
          <cell r="BN29">
            <v>3162464808</v>
          </cell>
          <cell r="BO29">
            <v>3799</v>
          </cell>
          <cell r="BP29">
            <v>45125</v>
          </cell>
          <cell r="BQ29">
            <v>10946523</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45225</v>
          </cell>
          <cell r="CM29">
            <v>1</v>
          </cell>
          <cell r="CN29">
            <v>45328</v>
          </cell>
          <cell r="CO29">
            <v>45376</v>
          </cell>
          <cell r="CP29">
            <v>45376</v>
          </cell>
          <cell r="CQ29">
            <v>0</v>
          </cell>
          <cell r="CR29">
            <v>0</v>
          </cell>
          <cell r="CS29"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29">
            <v>40446918</v>
          </cell>
          <cell r="CU29">
            <v>504</v>
          </cell>
          <cell r="CV29" t="str">
            <v>447</v>
          </cell>
          <cell r="CW29">
            <v>0</v>
          </cell>
          <cell r="CX29">
            <v>0</v>
          </cell>
          <cell r="CY29">
            <v>6209</v>
          </cell>
          <cell r="CZ29" t="str">
            <v>M6</v>
          </cell>
        </row>
        <row r="30">
          <cell r="B30" t="str">
            <v>0963 DE 2023</v>
          </cell>
          <cell r="C30">
            <v>23467228</v>
          </cell>
          <cell r="D30" t="str">
            <v>MARLENY ACEVEDO JIMENEZ</v>
          </cell>
          <cell r="E30" t="str">
            <v>CONTRATO DE PRESTACIÓN DE SERVICIOS DE APOYO A LA GESTIÓN</v>
          </cell>
          <cell r="F30" t="str">
            <v>PRESTACIÓN DE SERVICIOS DE APOYO A LA GESTIÓN NECESARIO PARA EL FORTALECIMIENTO DE LOS PROCESOS DE GESTIÓN DOCUMENTAL DE LA OFICINA DE CORRESPONDENCIA Y ARCHIVO DE LA UNIVERSIDAD DE LOS LLANOS.</v>
          </cell>
          <cell r="G30">
            <v>45139</v>
          </cell>
          <cell r="H30">
            <v>8933958</v>
          </cell>
          <cell r="I30" t="str">
            <v>Cuatro (04) meses y quince (15) días calendario</v>
          </cell>
          <cell r="J30">
            <v>45139</v>
          </cell>
          <cell r="K30">
            <v>45275</v>
          </cell>
          <cell r="L30" t="str">
            <v>NO APLICA</v>
          </cell>
          <cell r="M30" t="str">
            <v>NO APLICA</v>
          </cell>
          <cell r="N30" t="str">
            <v>NO APLICA</v>
          </cell>
          <cell r="O30">
            <v>5</v>
          </cell>
          <cell r="P30">
            <v>1985324</v>
          </cell>
          <cell r="Q30">
            <v>45139</v>
          </cell>
          <cell r="R30">
            <v>45169</v>
          </cell>
          <cell r="S30">
            <v>1985324</v>
          </cell>
          <cell r="T30">
            <v>45170</v>
          </cell>
          <cell r="U30">
            <v>45199</v>
          </cell>
          <cell r="V30">
            <v>1985324</v>
          </cell>
          <cell r="W30">
            <v>45200</v>
          </cell>
          <cell r="X30">
            <v>45230</v>
          </cell>
          <cell r="Y30">
            <v>1985324</v>
          </cell>
          <cell r="Z30">
            <v>45231</v>
          </cell>
          <cell r="AA30">
            <v>45260</v>
          </cell>
          <cell r="AB30">
            <v>992662</v>
          </cell>
          <cell r="AC30">
            <v>45261</v>
          </cell>
          <cell r="AD30">
            <v>45275</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t="str">
            <v>Oficina de Correspondencia y Archivo</v>
          </cell>
          <cell r="BJ30" t="str">
            <v>LUZ SAIDA ARIAS MENA</v>
          </cell>
          <cell r="BK30" t="str">
            <v>Jefe de Oficina</v>
          </cell>
          <cell r="BL30">
            <v>1646</v>
          </cell>
          <cell r="BM30">
            <v>45122</v>
          </cell>
          <cell r="BN30">
            <v>3162464808</v>
          </cell>
          <cell r="BO30">
            <v>4113</v>
          </cell>
          <cell r="BP30">
            <v>45139</v>
          </cell>
          <cell r="BQ30">
            <v>8933958</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Contribuir en la búsqueda y recuperación de documentos de archivo requeridos por los usuarios. 4. Apoyar técnicamente el proceso de transferencias documentales. 5. Apoyar los procesos básicos de preservación de documentos. 6. Apoyar los procesos y actividades de conservación documental como la reprografía y la digitalización.</v>
          </cell>
          <cell r="CT30">
            <v>23467228</v>
          </cell>
          <cell r="CU30">
            <v>504</v>
          </cell>
          <cell r="CV30" t="str">
            <v>320</v>
          </cell>
          <cell r="CW30">
            <v>0</v>
          </cell>
          <cell r="CX30">
            <v>0</v>
          </cell>
          <cell r="CY30">
            <v>8211</v>
          </cell>
          <cell r="CZ30" t="str">
            <v>M6</v>
          </cell>
        </row>
        <row r="31">
          <cell r="B31" t="str">
            <v>1011 DE 2023</v>
          </cell>
          <cell r="C31">
            <v>1121942651</v>
          </cell>
          <cell r="D31" t="str">
            <v>HUBER MARCEL ARANGO LOPEZ</v>
          </cell>
          <cell r="E31" t="str">
            <v>CONTRATO DE PRESTACIÓN DE SERVICIOS DE APOYO A LA GESTIÓN</v>
          </cell>
          <cell r="F31" t="str">
            <v>PRESTACIÓN DE SERVICIOS DE APOYO A LA GESTIÓN NECESARIO PARA EL FORTALECIMIENTO DE LOS PROCESOS ACADÉMICOS Y ADMINISTRATIVOS DE LOS PROGRAMAS DE POSGRADOS DE LA FACULTAD DE CIENCIAS ECONÓMICAS DE LA UNIVERSIDAD DE LOS LLANOS.</v>
          </cell>
          <cell r="G31">
            <v>45146</v>
          </cell>
          <cell r="H31">
            <v>8470716</v>
          </cell>
          <cell r="I31" t="str">
            <v>Cuatro (04) meses y ocho (08) días calendario</v>
          </cell>
          <cell r="J31">
            <v>45146</v>
          </cell>
          <cell r="K31">
            <v>45275</v>
          </cell>
          <cell r="L31" t="str">
            <v>NO APLICA</v>
          </cell>
          <cell r="M31" t="str">
            <v>NO APLICA</v>
          </cell>
          <cell r="N31" t="str">
            <v>NO APLICA</v>
          </cell>
          <cell r="O31">
            <v>5</v>
          </cell>
          <cell r="P31">
            <v>1522082</v>
          </cell>
          <cell r="Q31">
            <v>45146</v>
          </cell>
          <cell r="R31">
            <v>45169</v>
          </cell>
          <cell r="S31">
            <v>1985324</v>
          </cell>
          <cell r="T31">
            <v>45170</v>
          </cell>
          <cell r="U31">
            <v>45199</v>
          </cell>
          <cell r="V31">
            <v>1985324</v>
          </cell>
          <cell r="W31">
            <v>45200</v>
          </cell>
          <cell r="X31">
            <v>45230</v>
          </cell>
          <cell r="Y31">
            <v>1985324</v>
          </cell>
          <cell r="Z31">
            <v>45231</v>
          </cell>
          <cell r="AA31">
            <v>45260</v>
          </cell>
          <cell r="AB31">
            <v>992662</v>
          </cell>
          <cell r="AC31">
            <v>45261</v>
          </cell>
          <cell r="AD31">
            <v>45275</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t="str">
            <v>Facultad de Ciencias Económicas</v>
          </cell>
          <cell r="BJ31" t="str">
            <v>JAVIER DIAZ CASTRO</v>
          </cell>
          <cell r="BK31" t="str">
            <v>Decano de la Facultad de Ciencias Económicas</v>
          </cell>
          <cell r="BL31">
            <v>1646</v>
          </cell>
          <cell r="BM31">
            <v>45122</v>
          </cell>
          <cell r="BN31">
            <v>3162464808</v>
          </cell>
          <cell r="BO31">
            <v>4226</v>
          </cell>
          <cell r="BP31">
            <v>45146</v>
          </cell>
          <cell r="BQ31">
            <v>8470716</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31">
            <v>1121942651.7</v>
          </cell>
          <cell r="CU31">
            <v>249</v>
          </cell>
          <cell r="CV31" t="str">
            <v>58303. 58305</v>
          </cell>
          <cell r="CW31">
            <v>0</v>
          </cell>
          <cell r="CX31">
            <v>0</v>
          </cell>
          <cell r="CY31">
            <v>8299</v>
          </cell>
          <cell r="CZ31" t="str">
            <v>M6</v>
          </cell>
        </row>
        <row r="32">
          <cell r="B32" t="str">
            <v>1034 DE 2023</v>
          </cell>
          <cell r="C32">
            <v>1121816409</v>
          </cell>
          <cell r="D32" t="str">
            <v>MARICELA GARCIA CASTAÑO</v>
          </cell>
          <cell r="E32" t="str">
            <v>CONTRATO DE PRESTACIÓN DE SERVICIOS DE APOYO A LA GESTIÓN</v>
          </cell>
          <cell r="F32" t="str">
            <v>PRESTACIÓN DE SERVICIOS DE APOYO A LA GESTIÓN NECESARIO PARA EL FORTALECIMIENTO DE LOS PROCESOS DEL PROGRAMA DE MERCADEO DE LA FACULTAD DE CIENCIAS ECONÓMICAS DE LA UNIVERSIDAD DE LOS LLANOS.</v>
          </cell>
          <cell r="G32">
            <v>45152</v>
          </cell>
          <cell r="H32">
            <v>8073650</v>
          </cell>
          <cell r="I32" t="str">
            <v>Cuatro (04) meses y dos (02) días calendario</v>
          </cell>
          <cell r="J32">
            <v>45152</v>
          </cell>
          <cell r="K32">
            <v>45275</v>
          </cell>
          <cell r="L32" t="str">
            <v>NO APLICA</v>
          </cell>
          <cell r="M32" t="str">
            <v>NO APLICA</v>
          </cell>
          <cell r="N32" t="str">
            <v>NO APLICA</v>
          </cell>
          <cell r="O32">
            <v>5</v>
          </cell>
          <cell r="P32">
            <v>1125017</v>
          </cell>
          <cell r="Q32">
            <v>45152</v>
          </cell>
          <cell r="R32">
            <v>45169</v>
          </cell>
          <cell r="S32">
            <v>1985324</v>
          </cell>
          <cell r="T32">
            <v>45170</v>
          </cell>
          <cell r="U32">
            <v>45199</v>
          </cell>
          <cell r="V32">
            <v>1985324</v>
          </cell>
          <cell r="W32">
            <v>45200</v>
          </cell>
          <cell r="X32">
            <v>45230</v>
          </cell>
          <cell r="Y32">
            <v>1985324</v>
          </cell>
          <cell r="Z32">
            <v>45231</v>
          </cell>
          <cell r="AA32">
            <v>45260</v>
          </cell>
          <cell r="AB32">
            <v>992661</v>
          </cell>
          <cell r="AC32">
            <v>45261</v>
          </cell>
          <cell r="AD32">
            <v>45275</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t="str">
            <v>Facultad de Ciencias Económicas</v>
          </cell>
          <cell r="BJ32" t="str">
            <v>JAVIER DIAZ CASTRO</v>
          </cell>
          <cell r="BK32" t="str">
            <v>Decano de la Facultad de Ciencias Económicas</v>
          </cell>
          <cell r="BL32">
            <v>1646</v>
          </cell>
          <cell r="BM32">
            <v>45122</v>
          </cell>
          <cell r="BN32">
            <v>3162464808</v>
          </cell>
          <cell r="BO32">
            <v>4335</v>
          </cell>
          <cell r="BP32">
            <v>45152</v>
          </cell>
          <cell r="BQ32">
            <v>8073650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2">
            <v>1121816409.0999999</v>
          </cell>
          <cell r="CU32" t="str">
            <v>109. 249</v>
          </cell>
          <cell r="CV32" t="str">
            <v>58302. 58303</v>
          </cell>
          <cell r="CW32">
            <v>0</v>
          </cell>
          <cell r="CX32">
            <v>0</v>
          </cell>
          <cell r="CY32">
            <v>8299</v>
          </cell>
          <cell r="CZ32" t="str">
            <v>M6</v>
          </cell>
        </row>
        <row r="33">
          <cell r="B33" t="str">
            <v>1185 DE 2023</v>
          </cell>
          <cell r="C33">
            <v>52816017</v>
          </cell>
          <cell r="D33" t="str">
            <v>SONIA PATRICIA CARREÑO MORENO</v>
          </cell>
          <cell r="E33" t="str">
            <v>CONTRATO DE PRESTACIÓN DE SERVICIOS PROFESIONALES</v>
          </cell>
          <cell r="F33" t="str">
            <v>PRESTACIÓN DE SERVICIOS PROFESIONALES COMO ASESOR APOYANDO EL FORTALECIMIENTO DEL PROYECTO DE INVESTIGACIÓN “RESILIENCIA, AUTOEFICACIA Y HABILIDAD DE CUIDADO EN CUIDADORES DE NIÑOS, NIÑAS Y ADOLESCENTES CON DISCAPACIDAD INTELECTUAL DE CENTROS DE ATENCIÓN DE VILLAVICENCIO, META COLOMBIA”, PRESENTADO POR LA FACULTAD DE CIENCIAS DE LA SALUD, AVALADO POR EL CONSEJO INSTITUCIONAL DE INVESTIGACIONES.</v>
          </cell>
          <cell r="G33">
            <v>45181</v>
          </cell>
          <cell r="H33">
            <v>3000000</v>
          </cell>
          <cell r="I33" t="str">
            <v>Un (01) mes calendario</v>
          </cell>
          <cell r="J33">
            <v>45181</v>
          </cell>
          <cell r="K33">
            <v>45210</v>
          </cell>
          <cell r="L33" t="str">
            <v>NO APLICA</v>
          </cell>
          <cell r="M33" t="str">
            <v>NO APLICA</v>
          </cell>
          <cell r="N33" t="str">
            <v>NO APLICA</v>
          </cell>
          <cell r="O33">
            <v>2</v>
          </cell>
          <cell r="P33">
            <v>1900000</v>
          </cell>
          <cell r="Q33">
            <v>45181</v>
          </cell>
          <cell r="R33">
            <v>45199</v>
          </cell>
          <cell r="S33">
            <v>1100000</v>
          </cell>
          <cell r="T33">
            <v>45200</v>
          </cell>
          <cell r="U33">
            <v>45210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t="str">
            <v xml:space="preserve">Dirección General de Investigaciones  </v>
          </cell>
          <cell r="BJ33" t="str">
            <v>CLARA ROCIO GALVIS LOPEZ</v>
          </cell>
          <cell r="BK33" t="str">
            <v>Docente de planta de la Universidad de los Llanos</v>
          </cell>
          <cell r="BL33">
            <v>1075</v>
          </cell>
          <cell r="BM33">
            <v>45051.666562500002</v>
          </cell>
          <cell r="BN33">
            <v>3000000</v>
          </cell>
          <cell r="BO33">
            <v>5322</v>
          </cell>
          <cell r="BP33">
            <v>45181</v>
          </cell>
          <cell r="BQ33">
            <v>3000000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t="str">
            <v xml:space="preserve">1. Contribuir en el asesoramiento a los aspectos metodológicos relacionados con el diseño del estudio, muestra, muestreo. 2. Apoyar la construcción de bases de datos y control de calidad de datos. 3. Apoyar la ejecución del plan de análisis y manejo estadístico de resultados y discusión de hallazgos. </v>
          </cell>
          <cell r="CT33">
            <v>52816017</v>
          </cell>
          <cell r="CU33">
            <v>465</v>
          </cell>
          <cell r="CV33" t="str">
            <v>52009</v>
          </cell>
          <cell r="CW33">
            <v>0</v>
          </cell>
          <cell r="CX33">
            <v>0</v>
          </cell>
          <cell r="CY33">
            <v>8299</v>
          </cell>
          <cell r="CZ33" t="str">
            <v>M6</v>
          </cell>
        </row>
        <row r="34">
          <cell r="B34" t="str">
            <v>1186 DE 2023</v>
          </cell>
          <cell r="C34">
            <v>52217451</v>
          </cell>
          <cell r="D34" t="str">
            <v>NANCY GIOVANNA COCUNUBO COCUNUBO</v>
          </cell>
          <cell r="E34" t="str">
            <v>CONTRATO DE PRESTACIÓN DE SERVICIOS PROFESIONALES</v>
          </cell>
          <cell r="F34" t="str">
            <v>PRESTACIÓN DE SERVICIOS PROFESIONALES NECESARIO PARA EL FORTALECIMIENTO DEL PROCESO DE ASEGURAMIENTO DE LA CALIDAD DE LOS PROGRAMAS DE MAESTRÍA DE SEGURIDAD Y SALUD EN EL TRABAJO Y ESPECIALIZACIÓN EN EPIDEMIOLOGÍA, EN EL MARCO DEL ASEGURAMIENTO DE LA CALIDAD ACADÉMICA DE LA UNIVERSIDAD DE LOS LLANOS.</v>
          </cell>
          <cell r="G34">
            <v>45181</v>
          </cell>
          <cell r="H34">
            <v>14014044</v>
          </cell>
          <cell r="I34" t="str">
            <v>Tres (03) meses calendario</v>
          </cell>
          <cell r="J34">
            <v>45181</v>
          </cell>
          <cell r="K34">
            <v>45271</v>
          </cell>
          <cell r="L34" t="str">
            <v>NO APLICA</v>
          </cell>
          <cell r="M34" t="str">
            <v>NO APLICA</v>
          </cell>
          <cell r="N34" t="str">
            <v>NO APLICA</v>
          </cell>
          <cell r="O34">
            <v>4</v>
          </cell>
          <cell r="P34">
            <v>2958520</v>
          </cell>
          <cell r="Q34">
            <v>45181</v>
          </cell>
          <cell r="R34">
            <v>45199</v>
          </cell>
          <cell r="S34">
            <v>4671348</v>
          </cell>
          <cell r="T34">
            <v>45200</v>
          </cell>
          <cell r="U34">
            <v>45230</v>
          </cell>
          <cell r="V34">
            <v>0</v>
          </cell>
          <cell r="W34">
            <v>45231</v>
          </cell>
          <cell r="X34">
            <v>45260</v>
          </cell>
          <cell r="Y34">
            <v>0</v>
          </cell>
          <cell r="Z34">
            <v>45261</v>
          </cell>
          <cell r="AA34">
            <v>45271</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t="str">
            <v>Facultad de Ciencias de la Salud</v>
          </cell>
          <cell r="BJ34" t="str">
            <v>LUZ MIRYAM TOBÓN BORRERO</v>
          </cell>
          <cell r="BK34" t="str">
            <v>Decana de la Facultad de Ciencias de la Salud</v>
          </cell>
          <cell r="BL34">
            <v>2065</v>
          </cell>
          <cell r="BM34">
            <v>45181.695972222224</v>
          </cell>
          <cell r="BN34">
            <v>22796179</v>
          </cell>
          <cell r="BO34">
            <v>5330</v>
          </cell>
          <cell r="BP34">
            <v>45181</v>
          </cell>
          <cell r="BQ34">
            <v>14014044</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t="str">
            <v>1. Apoyar los procesos de búsqueda, recopilación y sistematización de la información que se requiere dentro de los diez factores del proceso de autoevaluación. 2. Apoyar la valoración y análisis de la información obtenida de los públicos de interés y de los indicadores del programa. 3. Apoyar la construcción de documentos maestros, anexos técnicos y evidencias para procesos de calidad en la educación superior.  4. Apoyar la definición y seguimiento de planes de mejoramiento cuando aplique.</v>
          </cell>
          <cell r="CT34">
            <v>52217451</v>
          </cell>
          <cell r="CU34">
            <v>244</v>
          </cell>
          <cell r="CV34" t="str">
            <v>55200</v>
          </cell>
          <cell r="CW34">
            <v>0</v>
          </cell>
          <cell r="CX34">
            <v>0</v>
          </cell>
          <cell r="CY34">
            <v>8560</v>
          </cell>
          <cell r="CZ34" t="str">
            <v>M5</v>
          </cell>
        </row>
        <row r="35">
          <cell r="B35" t="str">
            <v>1219 DE 2023</v>
          </cell>
          <cell r="C35">
            <v>20993446</v>
          </cell>
          <cell r="D35" t="str">
            <v>ELVINIA SANTANA CASTAÑEDA</v>
          </cell>
          <cell r="E35" t="str">
            <v>CONTRATO DE PRESTACIÓN DE SERVICIOS PROFESIONALES</v>
          </cell>
          <cell r="F35" t="str">
            <v xml:space="preserve">PRESTACIÓN DE SERVICIOS PROFESIONALES NECESARIO PARA EL FORTALECIMIENTO DEL PROCESO DE AUTOEVALUACIÓN CON FINES DE RENOVACIÓN DE REGISTRO CALIFICADO Y ACREDITACIÓN DE ALTA CALIDAD EN EL PROGRAMA DE MAESTRÍA EN GESTIÓN AMBIENTAL SOSTENIBLE, EN EL MARCO DEL ASEGURAMIENTO DE LA CALIDAD ACADÉMICA DE LA UNIVERSIDAD DE LOS LLANOS. </v>
          </cell>
          <cell r="G35">
            <v>45202</v>
          </cell>
          <cell r="H35">
            <v>5683473</v>
          </cell>
          <cell r="I35" t="str">
            <v xml:space="preserve">Dos (02) meses y trece (13) días calendario </v>
          </cell>
          <cell r="J35">
            <v>45202</v>
          </cell>
          <cell r="K35">
            <v>45275</v>
          </cell>
          <cell r="L35" t="str">
            <v>NO APLICA</v>
          </cell>
          <cell r="M35" t="str">
            <v>NO APLICA</v>
          </cell>
          <cell r="N35" t="str">
            <v>NO APLICA</v>
          </cell>
          <cell r="O35">
            <v>3</v>
          </cell>
          <cell r="P35">
            <v>2179962</v>
          </cell>
          <cell r="Q35">
            <v>45202</v>
          </cell>
          <cell r="R35">
            <v>45230</v>
          </cell>
          <cell r="S35">
            <v>2335674</v>
          </cell>
          <cell r="T35">
            <v>45231</v>
          </cell>
          <cell r="U35">
            <v>45260</v>
          </cell>
          <cell r="V35">
            <v>1167837</v>
          </cell>
          <cell r="W35">
            <v>45261</v>
          </cell>
          <cell r="X35">
            <v>45275</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t="str">
            <v>Facultad de Ciencias Básicas e Ingeniería</v>
          </cell>
          <cell r="BJ35" t="str">
            <v>CLARA INES CARO CARO</v>
          </cell>
          <cell r="BK35" t="str">
            <v xml:space="preserve">Docente de planta de la Universidad de los Llanos </v>
          </cell>
          <cell r="BL35">
            <v>2194</v>
          </cell>
          <cell r="BM35">
            <v>45195.596585648149</v>
          </cell>
          <cell r="BN35">
            <v>11366947</v>
          </cell>
          <cell r="BO35">
            <v>5755</v>
          </cell>
          <cell r="BP35">
            <v>45202</v>
          </cell>
          <cell r="BQ35">
            <v>5683473</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t="str">
            <v>1. Asesorar la búsqueda, recopilación, sistematización y análisis de la información que se requiere dentro de los primeros cuatro (4) factores del proceso de Autoevaluación – DATA 2019 – 2023. 2. Contribuir con la ejecución de las actividades necesarias para la realización del proceso de autoevaluación de los primeros cuatro (4) factores del programa de Maestría en Gestión Ambiental Sostenible de la Facultad de Ciencias Básicas e Ingeniería, con fines de renovación de la Acreditación en Alta Calidad. 3. Asesorar la construcción del Informe de Autoevaluación y sus respectivos anexos, de los primeros cuatro (4) factores.</v>
          </cell>
          <cell r="CT35">
            <v>20993446</v>
          </cell>
          <cell r="CU35">
            <v>252</v>
          </cell>
          <cell r="CV35" t="str">
            <v>57502</v>
          </cell>
          <cell r="CW35">
            <v>0</v>
          </cell>
          <cell r="CX35">
            <v>0</v>
          </cell>
          <cell r="CY35">
            <v>7020</v>
          </cell>
          <cell r="CZ35" t="str">
            <v>M5</v>
          </cell>
        </row>
        <row r="36">
          <cell r="B36" t="str">
            <v>1263 DE 2023</v>
          </cell>
          <cell r="C36">
            <v>1006874611</v>
          </cell>
          <cell r="D36" t="str">
            <v>MARIA CAMILA AVILA RODRIGUEZ</v>
          </cell>
          <cell r="E36" t="str">
            <v>CONTRATO DE PRESTACIÓN DE SERVICIOS DE APOYO A LA GESTIÓN</v>
          </cell>
          <cell r="F36" t="str">
            <v xml:space="preserve">PRESTACIÓN DE SERVICIOS DE APOYO A LA GESTIÓN COMO AUXILIAR DE INVESTIGACIÓN PARA EL FORTALECIMIENTO DEL PROYECTO DE INVESTIGACIÓN “ANÁLISIS DE LA ESTRUCTURA GENÉTICA MITOCONDRIAL DE LA TORTUGA SABANERA (PODOCNEMIS VOGLI) COMO CONTRIBUCIÓN PARA SU CONSERVACIÓN”, DE LA FACULTAD DE CIENCIAS BÁSICAS E INGENIERÍAS, AVALADO POR EL CONSEJO INSTITUCIONAL DE INVESTIGACIONES, CONFORME A LA FICHA BPUNI VIAC 06 1010 2022 “FORTALECIMIENTO DE LAS CAPACIDADES CIENTÍFICAS, TECNOLÓGICAS Y DE INNOVACIÓN PARA LA GENERACIÓN Y USO DEL CONOCIMIENTO EN LA UNIVERSIDAD DE LOS LLANOS – ACTUALIZACIÓN II”. </v>
          </cell>
          <cell r="G36">
            <v>45239</v>
          </cell>
          <cell r="H36">
            <v>2400000</v>
          </cell>
          <cell r="I36" t="str">
            <v>Un (01) mes calendario</v>
          </cell>
          <cell r="J36">
            <v>45239</v>
          </cell>
          <cell r="K36">
            <v>45268</v>
          </cell>
          <cell r="L36" t="str">
            <v>NO APLICA</v>
          </cell>
          <cell r="M36" t="str">
            <v>NO APLICA</v>
          </cell>
          <cell r="N36" t="str">
            <v>NO APLICA</v>
          </cell>
          <cell r="O36">
            <v>2</v>
          </cell>
          <cell r="P36">
            <v>1760000</v>
          </cell>
          <cell r="Q36">
            <v>45239</v>
          </cell>
          <cell r="R36">
            <v>45260</v>
          </cell>
          <cell r="S36">
            <v>640000</v>
          </cell>
          <cell r="T36">
            <v>45261</v>
          </cell>
          <cell r="U36">
            <v>45268</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t="str">
            <v xml:space="preserve">Dirección General de Investigaciones  </v>
          </cell>
          <cell r="BJ36" t="str">
            <v>JOSE ARIEL RODRIGUEZ PULIDO</v>
          </cell>
          <cell r="BK36" t="str">
            <v>Docente de Planta de la Universidad de los Llanos</v>
          </cell>
          <cell r="BL36">
            <v>2078</v>
          </cell>
          <cell r="BM36">
            <v>45183.588217592594</v>
          </cell>
          <cell r="BN36">
            <v>4800000</v>
          </cell>
          <cell r="BO36">
            <v>6222</v>
          </cell>
          <cell r="BP36">
            <v>45239.66777777778</v>
          </cell>
          <cell r="BQ36">
            <v>2400000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t="str">
            <v>1. Colaborar en el diseño de primers, estandarización del protocolo de amplificación.  2. Contribuir en el procesamiento de las muestras. 3. Brindar apoyo en el análisis de datos. 4. Prestar apoyo en la elaboración de ponencias y artículo científico.</v>
          </cell>
          <cell r="CT36">
            <v>1006874611</v>
          </cell>
          <cell r="CU36">
            <v>465</v>
          </cell>
          <cell r="CV36" t="str">
            <v>52009</v>
          </cell>
          <cell r="CW36">
            <v>0</v>
          </cell>
          <cell r="CX36">
            <v>0</v>
          </cell>
          <cell r="CY36">
            <v>7490</v>
          </cell>
          <cell r="CZ36" t="str">
            <v>M6</v>
          </cell>
        </row>
        <row r="37">
          <cell r="B37" t="str">
            <v>1264 DE 2023</v>
          </cell>
          <cell r="C37">
            <v>1003688667</v>
          </cell>
          <cell r="D37" t="str">
            <v>DIANA MARCELA LOZANO NARANJO</v>
          </cell>
          <cell r="E37" t="str">
            <v>CONTRATO DE PRESTACIÓN DE SERVICIOS DE APOYO A LA GESTIÓN</v>
          </cell>
          <cell r="F37" t="str">
            <v>PRESTACIÓN DE SERVICIOS DE APOYO A LA GESTIÓN COMO AUXILIAR DE INVESTIGACIÓN PARA EL FORTALECIMIENTO DEL PROYECTO DE INVESTIGACIÓN “ANÁLISIS DE LA ESTRUCTURA GENÉTICA MITOCONDRIAL DE LA TORTUGA SABANERA (PODOCNEMIS VOGLI) COMO CONTRIBUCIÓN PARA SU CONSERVACIÓN”, DE LA FACULTAD DE CIENCIAS BÁSICAS E INGENIERÍAS, AVALADO POR EL CONSEJO INSTITUCIONAL DE INVESTIGACIONES, CONFORME A LA FICHA BPUNI VIAC 06 1010 2022 “FORTALECIMIENTO DE LAS CAPACIDADES CIENTÍFICAS, TECNOLÓGICAS Y DE INNOVACIÓN PARA LA GENERACIÓN Y USO DEL CONOCIMIENTO EN LA UNIVERSIDAD DE LOS LLANOS – ACTUALIZACIÓN II”.</v>
          </cell>
          <cell r="G37">
            <v>45239</v>
          </cell>
          <cell r="H37">
            <v>2400000</v>
          </cell>
          <cell r="I37" t="str">
            <v>Un (01) mes calendario</v>
          </cell>
          <cell r="J37">
            <v>45239</v>
          </cell>
          <cell r="K37">
            <v>45268</v>
          </cell>
          <cell r="L37" t="str">
            <v>NO APLICA</v>
          </cell>
          <cell r="M37" t="str">
            <v>NO APLICA</v>
          </cell>
          <cell r="N37" t="str">
            <v>NO APLICA</v>
          </cell>
          <cell r="O37">
            <v>2</v>
          </cell>
          <cell r="P37">
            <v>1760000</v>
          </cell>
          <cell r="Q37">
            <v>45239</v>
          </cell>
          <cell r="R37">
            <v>45260</v>
          </cell>
          <cell r="S37">
            <v>640000</v>
          </cell>
          <cell r="T37">
            <v>45261</v>
          </cell>
          <cell r="U37">
            <v>45268</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t="str">
            <v xml:space="preserve">Dirección General de Investigaciones  </v>
          </cell>
          <cell r="BJ37" t="str">
            <v>JOSE ARIEL RODRIGUEZ PULIDO</v>
          </cell>
          <cell r="BK37" t="str">
            <v>Docente de Planta de la Universidad de los Llanos</v>
          </cell>
          <cell r="BL37">
            <v>2078</v>
          </cell>
          <cell r="BM37">
            <v>45183.588217592594</v>
          </cell>
          <cell r="BN37">
            <v>4800000</v>
          </cell>
          <cell r="BO37">
            <v>6223</v>
          </cell>
          <cell r="BP37">
            <v>45239.668877314813</v>
          </cell>
          <cell r="BQ37">
            <v>2400000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t="str">
            <v xml:space="preserve">1. Colaborar en la colecta y procesamiento de las muestras. 2. Brindar apoyo en el análisis de datos. 3. Prestar apoyo en la elaboración de ponencia y artículo científico. </v>
          </cell>
          <cell r="CT37">
            <v>1003688667</v>
          </cell>
          <cell r="CU37">
            <v>465</v>
          </cell>
          <cell r="CV37" t="str">
            <v>52009</v>
          </cell>
          <cell r="CW37">
            <v>0</v>
          </cell>
          <cell r="CX37">
            <v>0</v>
          </cell>
          <cell r="CY37">
            <v>7490</v>
          </cell>
          <cell r="CZ37" t="str">
            <v>M6</v>
          </cell>
        </row>
        <row r="38">
          <cell r="B38" t="str">
            <v>1277 DE 2023</v>
          </cell>
          <cell r="C38">
            <v>1006827482</v>
          </cell>
          <cell r="D38" t="str">
            <v>LUISA FERNANDA DUQUE GUTIERREZ</v>
          </cell>
          <cell r="E38" t="str">
            <v>CONTRATO DE PRESTACIÓN DE SERVICIOS DE APOYO A LA GESTIÓN</v>
          </cell>
          <cell r="F38" t="str">
            <v>PRESTACIÓN DE SERVICIOS DE APOYO A LA GESTIÓN NECESARIOS PARA EL FORTALECIMIENTO DEL PROYECTO DE INVESTIGACIÓN “ESTUDIO SOBRE INSPECCIÓN Y DIAGNÓSTICO DE LESIONES COMPATIBLES CON TUBERCULOSIS Y POLISEROSITIS EN BÚFALOS DE AGUA (BUBALUS BUBALIS) EN LA PLANTA DE BENEFICIO ANIMAL FRIOGAN S.A. EN VILLAVICENCIO - META”, DE LA FACULTAD DE CIENCIAS AGROPECUARIAS Y RECURSOS NATURALES, AVALADO POR EL CONSEJO INSTITUCIONAL DE INVESTIGACIONES, CONFORME A LA FICHA BPUNI VIAC 06 1010 2022 “FORTALECIMIENTO DE LAS CAPACIDADES CIENTÍFICAS, TECNOLÓGICAS Y DE INNOVACIÓN PARA LA GENERACIÓN Y USO DEL CONOCIMIENTO EN LA UNIVERSIDAD DE LOS LLANOS ACTUALIZACIÓN II”.</v>
          </cell>
          <cell r="G38">
            <v>45246</v>
          </cell>
          <cell r="H38">
            <v>1200000</v>
          </cell>
          <cell r="I38" t="str">
            <v>Un (01) mes calendario</v>
          </cell>
          <cell r="J38">
            <v>45246</v>
          </cell>
          <cell r="K38">
            <v>45275</v>
          </cell>
          <cell r="L38" t="str">
            <v>NO APLICA</v>
          </cell>
          <cell r="M38" t="str">
            <v>NO APLICA</v>
          </cell>
          <cell r="N38" t="str">
            <v>NO APLICA</v>
          </cell>
          <cell r="O38">
            <v>2</v>
          </cell>
          <cell r="P38">
            <v>600000</v>
          </cell>
          <cell r="Q38">
            <v>45246</v>
          </cell>
          <cell r="R38">
            <v>45260</v>
          </cell>
          <cell r="S38">
            <v>600000</v>
          </cell>
          <cell r="T38">
            <v>45261</v>
          </cell>
          <cell r="U38">
            <v>45275</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t="str">
            <v xml:space="preserve">Dirección General de Investigaciones  </v>
          </cell>
          <cell r="BJ38" t="str">
            <v>PEDRO RENE ESLAVA MOCHA</v>
          </cell>
          <cell r="BK38" t="str">
            <v>Docente de planta de la Universidad de los Llanos</v>
          </cell>
          <cell r="BL38">
            <v>2122</v>
          </cell>
          <cell r="BM38">
            <v>45188.653645833336</v>
          </cell>
          <cell r="BN38">
            <v>2920000</v>
          </cell>
          <cell r="BO38">
            <v>6318</v>
          </cell>
          <cell r="BP38">
            <v>45246.428587962961</v>
          </cell>
          <cell r="BQ38">
            <v>1200000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t="str">
            <v>1. Brindar acompañamiento en la toma de muestras de tejidos de canales de búfalo en la planta de beneficio. 2. Contribuir en el embalaje de las muestras de tejidos en cavas de icopor. 3. Apoyar en el traslado de las muestras al servicio de transporte hacia Bogotá.</v>
          </cell>
          <cell r="CT38">
            <v>1006827482</v>
          </cell>
          <cell r="CU38">
            <v>465</v>
          </cell>
          <cell r="CV38" t="str">
            <v>52009</v>
          </cell>
          <cell r="CW38">
            <v>0</v>
          </cell>
          <cell r="CX38">
            <v>0</v>
          </cell>
          <cell r="CY38">
            <v>8299</v>
          </cell>
          <cell r="CZ38" t="str">
            <v>M6</v>
          </cell>
        </row>
        <row r="39">
          <cell r="B39" t="str">
            <v>0662 DE 2023</v>
          </cell>
          <cell r="C39">
            <v>1234791971</v>
          </cell>
          <cell r="D39" t="str">
            <v>LEIDY TATIANA ALFONSO VILLADA</v>
          </cell>
          <cell r="E39" t="str">
            <v>CONTRATO DE PRESTACIÓN DE SERVICIOS PROFESIONALES</v>
          </cell>
          <cell r="F39" t="str">
            <v>PRESTACIÓN DE SERVICIOS PROFESIONALES NECESARIO PARA EL FORTALECIMIENTO DE LOS PROCESOS DE GESTIÓN JURÍDICA DE LA OFICINA ASESORA JURÍDICA DE LA UNIVERSIDAD DE LOS LLANOS.</v>
          </cell>
          <cell r="G39">
            <v>45078</v>
          </cell>
          <cell r="H39">
            <v>16116151</v>
          </cell>
          <cell r="I39" t="str">
            <v>Seis (06) meses y veintisiete (27) días calendario</v>
          </cell>
          <cell r="J39">
            <v>45078</v>
          </cell>
          <cell r="K39">
            <v>45287</v>
          </cell>
          <cell r="L39" t="str">
            <v>NO APLICA</v>
          </cell>
          <cell r="M39" t="str">
            <v>NO APLICA</v>
          </cell>
          <cell r="N39" t="str">
            <v>NO APLICA</v>
          </cell>
          <cell r="O39">
            <v>8</v>
          </cell>
          <cell r="P39">
            <v>2335674</v>
          </cell>
          <cell r="Q39">
            <v>45078</v>
          </cell>
          <cell r="R39">
            <v>45107</v>
          </cell>
          <cell r="S39">
            <v>2335674</v>
          </cell>
          <cell r="T39">
            <v>45108</v>
          </cell>
          <cell r="U39">
            <v>45138</v>
          </cell>
          <cell r="V39">
            <v>2335674</v>
          </cell>
          <cell r="W39">
            <v>45139</v>
          </cell>
          <cell r="X39">
            <v>45169</v>
          </cell>
          <cell r="Y39">
            <v>2335674</v>
          </cell>
          <cell r="Z39">
            <v>45170</v>
          </cell>
          <cell r="AA39">
            <v>45199</v>
          </cell>
          <cell r="AB39">
            <v>2335674</v>
          </cell>
          <cell r="AC39">
            <v>45200</v>
          </cell>
          <cell r="AD39">
            <v>45230</v>
          </cell>
          <cell r="AE39">
            <v>2335674</v>
          </cell>
          <cell r="AF39">
            <v>45231</v>
          </cell>
          <cell r="AG39">
            <v>45260</v>
          </cell>
          <cell r="AH39">
            <v>2102106.6</v>
          </cell>
          <cell r="AI39">
            <v>45261</v>
          </cell>
          <cell r="AJ39">
            <v>45287</v>
          </cell>
          <cell r="AK39">
            <v>1401404</v>
          </cell>
          <cell r="AL39">
            <v>45288</v>
          </cell>
          <cell r="AM39">
            <v>45305</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t="str">
            <v>Oficina Asesora Jurídica</v>
          </cell>
          <cell r="BJ39" t="str">
            <v>ZULITH ANDREA ROMERO MARTIN</v>
          </cell>
          <cell r="BK39" t="str">
            <v>Asesora Jurídica</v>
          </cell>
          <cell r="BL39">
            <v>1310</v>
          </cell>
          <cell r="BM39">
            <v>45078.627118055556</v>
          </cell>
          <cell r="BN39">
            <v>17867907</v>
          </cell>
          <cell r="BO39">
            <v>2792</v>
          </cell>
          <cell r="BP39">
            <v>45078</v>
          </cell>
          <cell r="BQ39">
            <v>16116151</v>
          </cell>
          <cell r="BR39" t="str">
            <v>1</v>
          </cell>
          <cell r="BS39">
            <v>45259</v>
          </cell>
          <cell r="BT39">
            <v>45288</v>
          </cell>
          <cell r="BU39">
            <v>45305</v>
          </cell>
          <cell r="BV39" t="str">
            <v xml:space="preserve">Dieciocho (18) días calendario </v>
          </cell>
          <cell r="BW39" t="str">
            <v>Siete (07) meses y quince (15) días calendario</v>
          </cell>
          <cell r="BX39">
            <v>1</v>
          </cell>
          <cell r="BY39">
            <v>45259</v>
          </cell>
          <cell r="BZ39">
            <v>1401404</v>
          </cell>
          <cell r="CA39">
            <v>2901</v>
          </cell>
          <cell r="CB39">
            <v>45259</v>
          </cell>
          <cell r="CC39">
            <v>132169843</v>
          </cell>
          <cell r="CD39">
            <v>7066</v>
          </cell>
          <cell r="CE39">
            <v>45259</v>
          </cell>
          <cell r="CF39">
            <v>1401404</v>
          </cell>
          <cell r="CG39">
            <v>0</v>
          </cell>
          <cell r="CH39">
            <v>0</v>
          </cell>
          <cell r="CI39">
            <v>0</v>
          </cell>
          <cell r="CJ39">
            <v>0</v>
          </cell>
          <cell r="CK39">
            <v>0</v>
          </cell>
          <cell r="CL39">
            <v>0</v>
          </cell>
          <cell r="CM39">
            <v>0</v>
          </cell>
          <cell r="CN39">
            <v>0</v>
          </cell>
          <cell r="CO39">
            <v>0</v>
          </cell>
          <cell r="CP39">
            <v>45305</v>
          </cell>
          <cell r="CQ39">
            <v>0</v>
          </cell>
          <cell r="CR39">
            <v>0</v>
          </cell>
          <cell r="CS39"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perteneciente a los Convenios y/o proyectos suscritos con la Universidad de los Llanos. 6. Revisar y viabilizar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Proyectar las minutas de prórroga y/o adición de los contratos de prestación de servicios suscritos con la universidad de los Llanos. 10.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11.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12.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Publica SECOP II.  21. Prestar apoyo a los procesos de defensa judicial de la Universidad de los Llanos.</v>
          </cell>
          <cell r="CT39">
            <v>1234791971</v>
          </cell>
          <cell r="CU39">
            <v>436</v>
          </cell>
          <cell r="CV39" t="str">
            <v>210</v>
          </cell>
          <cell r="CW39">
            <v>504</v>
          </cell>
          <cell r="CX39" t="str">
            <v>210</v>
          </cell>
          <cell r="CY39">
            <v>8299</v>
          </cell>
          <cell r="CZ39" t="str">
            <v>M6</v>
          </cell>
        </row>
        <row r="40">
          <cell r="B40" t="str">
            <v>0712 DE 2023</v>
          </cell>
          <cell r="C40">
            <v>35263186</v>
          </cell>
          <cell r="D40" t="str">
            <v xml:space="preserve">NURY CONSUELO ALVAREZ </v>
          </cell>
          <cell r="E40" t="str">
            <v>CONTRATO DE PRESTACIÓN DE SERVICIOS PROFESIONALES</v>
          </cell>
          <cell r="F40" t="str">
            <v>PRESTACIÓN DE SERVICIOS PROFESIONALES NECESARIO PARA EL FORTALECIMIENTO DE LOS PROCESOS ADMINISTRATIVOS DE LA OFICINA DE ADMISIONES, REGISTRO Y CONTROL ACADÉMICO DE LA UNIVERSIDAD DE LOS LLANOS.</v>
          </cell>
          <cell r="G40">
            <v>45125</v>
          </cell>
          <cell r="H40">
            <v>17439701</v>
          </cell>
          <cell r="I40" t="str">
            <v>Cinco (05) meses y diez (10) días calendario</v>
          </cell>
          <cell r="J40">
            <v>45125</v>
          </cell>
          <cell r="K40">
            <v>45287</v>
          </cell>
          <cell r="L40" t="str">
            <v>NO APLICA</v>
          </cell>
          <cell r="M40" t="str">
            <v>NO APLICA</v>
          </cell>
          <cell r="N40" t="str">
            <v>NO APLICA</v>
          </cell>
          <cell r="O40">
            <v>7</v>
          </cell>
          <cell r="P40">
            <v>1416976</v>
          </cell>
          <cell r="Q40">
            <v>45125</v>
          </cell>
          <cell r="R40">
            <v>45138</v>
          </cell>
          <cell r="S40">
            <v>3269944</v>
          </cell>
          <cell r="T40">
            <v>45139</v>
          </cell>
          <cell r="U40">
            <v>45169</v>
          </cell>
          <cell r="V40">
            <v>3269944</v>
          </cell>
          <cell r="W40">
            <v>45170</v>
          </cell>
          <cell r="X40">
            <v>45199</v>
          </cell>
          <cell r="Y40">
            <v>3269944</v>
          </cell>
          <cell r="Z40">
            <v>45200</v>
          </cell>
          <cell r="AA40">
            <v>45230</v>
          </cell>
          <cell r="AB40">
            <v>3269944</v>
          </cell>
          <cell r="AC40">
            <v>45231</v>
          </cell>
          <cell r="AD40">
            <v>45260</v>
          </cell>
          <cell r="AE40">
            <v>2942949</v>
          </cell>
          <cell r="AF40">
            <v>45261</v>
          </cell>
          <cell r="AG40">
            <v>45287</v>
          </cell>
          <cell r="AH40">
            <v>1961966</v>
          </cell>
          <cell r="AI40">
            <v>45288</v>
          </cell>
          <cell r="AJ40">
            <v>45305</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t="str">
            <v>Oficina de Admisiones, Registro y Control Académico</v>
          </cell>
          <cell r="BJ40" t="str">
            <v>JEISSON ANTONIO RODRIGUEZ NEIRA</v>
          </cell>
          <cell r="BK40" t="str">
            <v>Jefe de Oficina</v>
          </cell>
          <cell r="BL40">
            <v>1646</v>
          </cell>
          <cell r="BM40">
            <v>45122</v>
          </cell>
          <cell r="BN40">
            <v>3162464808</v>
          </cell>
          <cell r="BO40">
            <v>3770</v>
          </cell>
          <cell r="BP40">
            <v>45125</v>
          </cell>
          <cell r="BQ40">
            <v>17439701</v>
          </cell>
          <cell r="BR40">
            <v>1</v>
          </cell>
          <cell r="BS40">
            <v>45259</v>
          </cell>
          <cell r="BT40">
            <v>45288</v>
          </cell>
          <cell r="BU40">
            <v>45305</v>
          </cell>
          <cell r="BV40" t="str">
            <v xml:space="preserve">Dieciocho (18) días calendario </v>
          </cell>
          <cell r="BW40" t="str">
            <v>Cinco (05) meses y veintiocho (28) días calendario</v>
          </cell>
          <cell r="BX40">
            <v>1</v>
          </cell>
          <cell r="BY40">
            <v>45259</v>
          </cell>
          <cell r="BZ40">
            <v>1961966</v>
          </cell>
          <cell r="CA40">
            <v>2901</v>
          </cell>
          <cell r="CB40">
            <v>45259</v>
          </cell>
          <cell r="CC40">
            <v>132169843</v>
          </cell>
          <cell r="CD40">
            <v>7005</v>
          </cell>
          <cell r="CE40">
            <v>45259</v>
          </cell>
          <cell r="CF40">
            <v>1961966</v>
          </cell>
          <cell r="CG40">
            <v>0</v>
          </cell>
          <cell r="CH40">
            <v>0</v>
          </cell>
          <cell r="CI40">
            <v>0</v>
          </cell>
          <cell r="CJ40">
            <v>0</v>
          </cell>
          <cell r="CK40">
            <v>0</v>
          </cell>
          <cell r="CL40">
            <v>0</v>
          </cell>
          <cell r="CM40">
            <v>0</v>
          </cell>
          <cell r="CN40">
            <v>0</v>
          </cell>
          <cell r="CO40">
            <v>0</v>
          </cell>
          <cell r="CP40">
            <v>45305</v>
          </cell>
          <cell r="CQ40">
            <v>0</v>
          </cell>
          <cell r="CR40">
            <v>0</v>
          </cell>
          <cell r="CS40" t="str">
            <v>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40">
            <v>35263186</v>
          </cell>
          <cell r="CU40">
            <v>504</v>
          </cell>
          <cell r="CV40" t="str">
            <v>603</v>
          </cell>
          <cell r="CW40">
            <v>504</v>
          </cell>
          <cell r="CX40" t="str">
            <v>603</v>
          </cell>
          <cell r="CY40">
            <v>7110</v>
          </cell>
          <cell r="CZ40" t="str">
            <v>M5</v>
          </cell>
        </row>
        <row r="41">
          <cell r="B41" t="str">
            <v>0715 DE 2023</v>
          </cell>
          <cell r="C41">
            <v>1121832460</v>
          </cell>
          <cell r="D41" t="str">
            <v>CARLOS ROBINSON CELIS REINOSO</v>
          </cell>
          <cell r="E41" t="str">
            <v>CONTRATO DE PRESTACIÓN DE SERVICIOS DE APOYO A LA GESTIÓN</v>
          </cell>
          <cell r="F41" t="str">
            <v>PRESTACIÓN DE SERVICIOS DE APOYO A LA GESTIÓN NECESARIO PARA EL FORTALECIMIENTO DE LOS PROCESOS OPERATIVOS Y ADMINISTRATIVOS DE LA OFICINA DE ADMISIONES, REGISTRO Y CONTROL ACADÉMICO DE LA UNIVERSIDAD DE LOS LLANOS.</v>
          </cell>
          <cell r="G41">
            <v>45125</v>
          </cell>
          <cell r="H41">
            <v>10946524</v>
          </cell>
          <cell r="I41" t="str">
            <v>Cuatro (04) meses y veintiocho (28) días calendario</v>
          </cell>
          <cell r="J41">
            <v>45125</v>
          </cell>
          <cell r="K41">
            <v>45275</v>
          </cell>
          <cell r="L41" t="str">
            <v>NO APLICA</v>
          </cell>
          <cell r="M41" t="str">
            <v>NO APLICA</v>
          </cell>
          <cell r="N41" t="str">
            <v>NO APLICA</v>
          </cell>
          <cell r="O41">
            <v>8</v>
          </cell>
          <cell r="P41">
            <v>961519</v>
          </cell>
          <cell r="Q41">
            <v>45125</v>
          </cell>
          <cell r="R41">
            <v>45138</v>
          </cell>
          <cell r="S41">
            <v>2218890</v>
          </cell>
          <cell r="T41">
            <v>45139</v>
          </cell>
          <cell r="U41">
            <v>45169</v>
          </cell>
          <cell r="V41">
            <v>2218890</v>
          </cell>
          <cell r="W41">
            <v>45170</v>
          </cell>
          <cell r="X41">
            <v>45199</v>
          </cell>
          <cell r="Y41">
            <v>2218890</v>
          </cell>
          <cell r="Z41">
            <v>45200</v>
          </cell>
          <cell r="AA41">
            <v>45230</v>
          </cell>
          <cell r="AB41">
            <v>2218890</v>
          </cell>
          <cell r="AC41">
            <v>45231</v>
          </cell>
          <cell r="AD41">
            <v>45260</v>
          </cell>
          <cell r="AE41">
            <v>1109445</v>
          </cell>
          <cell r="AF41">
            <v>45261</v>
          </cell>
          <cell r="AG41">
            <v>45275</v>
          </cell>
          <cell r="AH41">
            <v>887556</v>
          </cell>
          <cell r="AI41">
            <v>45276</v>
          </cell>
          <cell r="AJ41">
            <v>45287</v>
          </cell>
          <cell r="AK41">
            <v>1331334</v>
          </cell>
          <cell r="AL41">
            <v>45288</v>
          </cell>
          <cell r="AM41">
            <v>45305</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t="str">
            <v>Oficina de Admisiones, Registro y Control Académico</v>
          </cell>
          <cell r="BJ41" t="str">
            <v>JEISSON ANTONIO RODRIGUEZ NEIRA</v>
          </cell>
          <cell r="BK41" t="str">
            <v>Jefe de Oficina</v>
          </cell>
          <cell r="BL41">
            <v>1646</v>
          </cell>
          <cell r="BM41">
            <v>45122</v>
          </cell>
          <cell r="BN41">
            <v>3162464808</v>
          </cell>
          <cell r="BO41">
            <v>3849</v>
          </cell>
          <cell r="BP41">
            <v>45125</v>
          </cell>
          <cell r="BQ41">
            <v>10946524</v>
          </cell>
          <cell r="BR41">
            <v>1</v>
          </cell>
          <cell r="BS41">
            <v>45259</v>
          </cell>
          <cell r="BT41">
            <v>45276</v>
          </cell>
          <cell r="BU41">
            <v>45305</v>
          </cell>
          <cell r="BV41" t="str">
            <v>Treinta (30) días calendario</v>
          </cell>
          <cell r="BW41" t="str">
            <v>Cinco (05) meses y veintiocho (28) días calendario</v>
          </cell>
          <cell r="BX41">
            <v>1</v>
          </cell>
          <cell r="BY41">
            <v>45259</v>
          </cell>
          <cell r="BZ41">
            <v>2218890</v>
          </cell>
          <cell r="CA41">
            <v>2901</v>
          </cell>
          <cell r="CB41">
            <v>45259</v>
          </cell>
          <cell r="CC41">
            <v>132169843</v>
          </cell>
          <cell r="CD41">
            <v>7037</v>
          </cell>
          <cell r="CE41">
            <v>45259</v>
          </cell>
          <cell r="CF41">
            <v>2218890</v>
          </cell>
          <cell r="CG41">
            <v>0</v>
          </cell>
          <cell r="CH41">
            <v>0</v>
          </cell>
          <cell r="CI41">
            <v>0</v>
          </cell>
          <cell r="CJ41">
            <v>0</v>
          </cell>
          <cell r="CK41">
            <v>0</v>
          </cell>
          <cell r="CL41">
            <v>0</v>
          </cell>
          <cell r="CM41">
            <v>0</v>
          </cell>
          <cell r="CN41">
            <v>0</v>
          </cell>
          <cell r="CO41">
            <v>0</v>
          </cell>
          <cell r="CP41">
            <v>45305</v>
          </cell>
          <cell r="CQ41">
            <v>0</v>
          </cell>
          <cell r="CR41">
            <v>0</v>
          </cell>
          <cell r="CS41"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41">
            <v>1121832460.5</v>
          </cell>
          <cell r="CU41">
            <v>504</v>
          </cell>
          <cell r="CV41" t="str">
            <v>603</v>
          </cell>
          <cell r="CW41">
            <v>504</v>
          </cell>
          <cell r="CX41" t="str">
            <v>603</v>
          </cell>
          <cell r="CY41">
            <v>8299</v>
          </cell>
          <cell r="CZ41" t="str">
            <v>M6</v>
          </cell>
        </row>
        <row r="42">
          <cell r="B42" t="str">
            <v>0717 DE 2023</v>
          </cell>
          <cell r="C42">
            <v>1121838496</v>
          </cell>
          <cell r="D42" t="str">
            <v xml:space="preserve">DARWIN SCHLEYDEN GUTIERREZ CASALLAS </v>
          </cell>
          <cell r="E42" t="str">
            <v>CONTRATO DE PRESTACIÓN DE SERVICIOS PROFESIONALES</v>
          </cell>
          <cell r="F42" t="str">
            <v>PRESTACIÓN DE SERVICIOS PROFESIONALES NECESARIO PARA EL FORTALECIMIENTO DE LOS PROCESOS DE LA SECCIÓN DE ALMACÉN DE LA UNIVERSIDAD DE LOS LLANOS.</v>
          </cell>
          <cell r="G42">
            <v>45125</v>
          </cell>
          <cell r="H42">
            <v>14948315</v>
          </cell>
          <cell r="I42" t="str">
            <v>Cinco (05) meses y diez (10) días calendario</v>
          </cell>
          <cell r="J42">
            <v>45125</v>
          </cell>
          <cell r="K42">
            <v>45287</v>
          </cell>
          <cell r="L42" t="str">
            <v>NO APLICA</v>
          </cell>
          <cell r="M42" t="str">
            <v>NO APLICA</v>
          </cell>
          <cell r="N42" t="str">
            <v>NO APLICA</v>
          </cell>
          <cell r="O42">
            <v>7</v>
          </cell>
          <cell r="P42">
            <v>1214551</v>
          </cell>
          <cell r="Q42">
            <v>45125</v>
          </cell>
          <cell r="R42">
            <v>45138</v>
          </cell>
          <cell r="S42">
            <v>2802809</v>
          </cell>
          <cell r="T42">
            <v>45139</v>
          </cell>
          <cell r="U42">
            <v>45169</v>
          </cell>
          <cell r="V42">
            <v>2802809</v>
          </cell>
          <cell r="W42">
            <v>45170</v>
          </cell>
          <cell r="X42">
            <v>45199</v>
          </cell>
          <cell r="Y42">
            <v>2802809</v>
          </cell>
          <cell r="Z42">
            <v>45200</v>
          </cell>
          <cell r="AA42">
            <v>45230</v>
          </cell>
          <cell r="AB42">
            <v>2802809</v>
          </cell>
          <cell r="AC42">
            <v>45231</v>
          </cell>
          <cell r="AD42">
            <v>45260</v>
          </cell>
          <cell r="AE42">
            <v>2522528</v>
          </cell>
          <cell r="AF42">
            <v>45261</v>
          </cell>
          <cell r="AG42">
            <v>45287</v>
          </cell>
          <cell r="AH42">
            <v>1681685</v>
          </cell>
          <cell r="AI42">
            <v>45288</v>
          </cell>
          <cell r="AJ42">
            <v>45305</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t="str">
            <v>Sección de Almacén</v>
          </cell>
          <cell r="BJ42" t="str">
            <v>GLORIA INÉS HERRERA SARMIENTO</v>
          </cell>
          <cell r="BK42" t="str">
            <v>Jefe de Oficina</v>
          </cell>
          <cell r="BL42">
            <v>1646</v>
          </cell>
          <cell r="BM42">
            <v>45122</v>
          </cell>
          <cell r="BN42">
            <v>3162464808</v>
          </cell>
          <cell r="BO42">
            <v>3853</v>
          </cell>
          <cell r="BP42">
            <v>45125</v>
          </cell>
          <cell r="BQ42">
            <v>14948315</v>
          </cell>
          <cell r="BR42">
            <v>1</v>
          </cell>
          <cell r="BS42">
            <v>45259</v>
          </cell>
          <cell r="BT42">
            <v>45288</v>
          </cell>
          <cell r="BU42">
            <v>45305</v>
          </cell>
          <cell r="BV42" t="str">
            <v xml:space="preserve">Dieciocho (18) días calendario </v>
          </cell>
          <cell r="BW42" t="str">
            <v>Cinco (05) meses y veintiocho (28) días calendario</v>
          </cell>
          <cell r="BX42">
            <v>1</v>
          </cell>
          <cell r="BY42">
            <v>45259</v>
          </cell>
          <cell r="BZ42">
            <v>1681685</v>
          </cell>
          <cell r="CA42">
            <v>2901</v>
          </cell>
          <cell r="CB42">
            <v>45259</v>
          </cell>
          <cell r="CC42">
            <v>132169843</v>
          </cell>
          <cell r="CD42">
            <v>7038</v>
          </cell>
          <cell r="CE42">
            <v>45259</v>
          </cell>
          <cell r="CF42">
            <v>1681685</v>
          </cell>
          <cell r="CG42">
            <v>0</v>
          </cell>
          <cell r="CH42">
            <v>0</v>
          </cell>
          <cell r="CI42">
            <v>0</v>
          </cell>
          <cell r="CJ42">
            <v>0</v>
          </cell>
          <cell r="CK42">
            <v>0</v>
          </cell>
          <cell r="CL42">
            <v>0</v>
          </cell>
          <cell r="CM42">
            <v>0</v>
          </cell>
          <cell r="CN42">
            <v>0</v>
          </cell>
          <cell r="CO42">
            <v>0</v>
          </cell>
          <cell r="CP42">
            <v>45305</v>
          </cell>
          <cell r="CQ42">
            <v>0</v>
          </cell>
          <cell r="CR42">
            <v>0</v>
          </cell>
          <cell r="CS42"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v>
          </cell>
          <cell r="CT42">
            <v>1121838496.7</v>
          </cell>
          <cell r="CU42">
            <v>504</v>
          </cell>
          <cell r="CV42" t="str">
            <v>416</v>
          </cell>
          <cell r="CW42">
            <v>504</v>
          </cell>
          <cell r="CX42" t="str">
            <v>416</v>
          </cell>
          <cell r="CY42">
            <v>7490</v>
          </cell>
          <cell r="CZ42" t="str">
            <v>M6</v>
          </cell>
        </row>
        <row r="43">
          <cell r="B43" t="str">
            <v>0719 DE 2023</v>
          </cell>
          <cell r="C43">
            <v>1121918871</v>
          </cell>
          <cell r="D43" t="str">
            <v xml:space="preserve">LISA DANIELA CHIRIVI ROMERO </v>
          </cell>
          <cell r="E43" t="str">
            <v>CONTRATO DE PRESTACIÓN DE SERVICIOS DE APOYO A LA GESTIÓN</v>
          </cell>
          <cell r="F43" t="str">
            <v>PRESTACIÓN DE SERVICIOS DE APOYO A LA GESTIÓN NECESARIO PARA EL FORTALECIMIENTO DE LOS PROCESOS ADMINISTRATIVOS DE LA SECCIÓN DE ALMACÉN DE LA UNIVERSIDAD DE LOS LLANOS.</v>
          </cell>
          <cell r="G43">
            <v>45125</v>
          </cell>
          <cell r="H43">
            <v>9794265</v>
          </cell>
          <cell r="I43" t="str">
            <v>Cuatro (04) meses y veintiocho (28) días calendario</v>
          </cell>
          <cell r="J43">
            <v>45125</v>
          </cell>
          <cell r="K43">
            <v>45275</v>
          </cell>
          <cell r="L43" t="str">
            <v>NO APLICA</v>
          </cell>
          <cell r="M43" t="str">
            <v>NO APLICA</v>
          </cell>
          <cell r="N43" t="str">
            <v>NO APLICA</v>
          </cell>
          <cell r="O43">
            <v>8</v>
          </cell>
          <cell r="P43">
            <v>860307</v>
          </cell>
          <cell r="Q43">
            <v>45125</v>
          </cell>
          <cell r="R43">
            <v>45138</v>
          </cell>
          <cell r="S43">
            <v>1985324</v>
          </cell>
          <cell r="T43">
            <v>45139</v>
          </cell>
          <cell r="U43">
            <v>45169</v>
          </cell>
          <cell r="V43">
            <v>1985324</v>
          </cell>
          <cell r="W43">
            <v>45170</v>
          </cell>
          <cell r="X43">
            <v>45199</v>
          </cell>
          <cell r="Y43">
            <v>1985324</v>
          </cell>
          <cell r="Z43">
            <v>45200</v>
          </cell>
          <cell r="AA43">
            <v>45230</v>
          </cell>
          <cell r="AB43">
            <v>1985324</v>
          </cell>
          <cell r="AC43">
            <v>45231</v>
          </cell>
          <cell r="AD43">
            <v>45260</v>
          </cell>
          <cell r="AE43">
            <v>992662</v>
          </cell>
          <cell r="AF43">
            <v>45261</v>
          </cell>
          <cell r="AG43">
            <v>45275</v>
          </cell>
          <cell r="AH43">
            <v>794130</v>
          </cell>
          <cell r="AI43">
            <v>45276</v>
          </cell>
          <cell r="AJ43">
            <v>45287</v>
          </cell>
          <cell r="AK43">
            <v>1191194</v>
          </cell>
          <cell r="AL43">
            <v>45288</v>
          </cell>
          <cell r="AM43">
            <v>45305</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t="str">
            <v>Sección de Almacén</v>
          </cell>
          <cell r="BJ43" t="str">
            <v>GLORIA INÉS HERRERA SARMIENTO</v>
          </cell>
          <cell r="BK43" t="str">
            <v>Jefe de Oficina</v>
          </cell>
          <cell r="BL43">
            <v>1646</v>
          </cell>
          <cell r="BM43">
            <v>45122</v>
          </cell>
          <cell r="BN43">
            <v>3162464808</v>
          </cell>
          <cell r="BO43">
            <v>3894</v>
          </cell>
          <cell r="BP43">
            <v>45125</v>
          </cell>
          <cell r="BQ43">
            <v>9794265</v>
          </cell>
          <cell r="BR43">
            <v>1</v>
          </cell>
          <cell r="BS43">
            <v>45259</v>
          </cell>
          <cell r="BT43">
            <v>45276</v>
          </cell>
          <cell r="BU43">
            <v>45305</v>
          </cell>
          <cell r="BV43" t="str">
            <v>Treinta (30) días calendario</v>
          </cell>
          <cell r="BW43" t="str">
            <v>Cinco (05) meses y veintiocho (28) días calendario</v>
          </cell>
          <cell r="BX43">
            <v>1</v>
          </cell>
          <cell r="BY43">
            <v>45259</v>
          </cell>
          <cell r="BZ43">
            <v>1985324</v>
          </cell>
          <cell r="CA43">
            <v>2901</v>
          </cell>
          <cell r="CB43">
            <v>45259</v>
          </cell>
          <cell r="CC43">
            <v>132169843</v>
          </cell>
          <cell r="CD43">
            <v>7058</v>
          </cell>
          <cell r="CE43">
            <v>45259</v>
          </cell>
          <cell r="CF43">
            <v>1985324</v>
          </cell>
          <cell r="CG43">
            <v>0</v>
          </cell>
          <cell r="CH43">
            <v>0</v>
          </cell>
          <cell r="CI43">
            <v>0</v>
          </cell>
          <cell r="CJ43">
            <v>0</v>
          </cell>
          <cell r="CK43">
            <v>0</v>
          </cell>
          <cell r="CL43">
            <v>0</v>
          </cell>
          <cell r="CM43">
            <v>0</v>
          </cell>
          <cell r="CN43">
            <v>0</v>
          </cell>
          <cell r="CO43">
            <v>0</v>
          </cell>
          <cell r="CP43">
            <v>45305</v>
          </cell>
          <cell r="CQ43">
            <v>0</v>
          </cell>
          <cell r="CR43">
            <v>0</v>
          </cell>
          <cell r="CS43"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v>
          </cell>
          <cell r="CT43">
            <v>1121918871</v>
          </cell>
          <cell r="CU43">
            <v>504</v>
          </cell>
          <cell r="CV43" t="str">
            <v>416</v>
          </cell>
          <cell r="CW43">
            <v>504</v>
          </cell>
          <cell r="CX43" t="str">
            <v>416</v>
          </cell>
          <cell r="CY43">
            <v>8299</v>
          </cell>
          <cell r="CZ43" t="str">
            <v>M6</v>
          </cell>
        </row>
        <row r="44">
          <cell r="B44" t="str">
            <v>0722 DE 2023</v>
          </cell>
          <cell r="C44">
            <v>52821671</v>
          </cell>
          <cell r="D44" t="str">
            <v>BREY DIDIANA AMADO</v>
          </cell>
          <cell r="E44" t="str">
            <v>CONTRATO DE PRESTACIÓN DE SERVICIOS DE APOYO A LA GESTIÓN</v>
          </cell>
          <cell r="F44" t="str">
            <v>PRESTACIÓN DE SERVICIOS DE APOYO A LA GESTIÓN NECESARIO PARA EL FORTALECIMIENTO DE LOS PROCESOS ADMINISTRATIVOS DE LA SECCIÓN DE ALMACÉN DE LA UNIVERSIDAD DE LOS LLANOS.</v>
          </cell>
          <cell r="G44">
            <v>45125</v>
          </cell>
          <cell r="H44">
            <v>9794264</v>
          </cell>
          <cell r="I44" t="str">
            <v>Cuatro (04) meses y veintiocho (28) días calendario</v>
          </cell>
          <cell r="J44">
            <v>45125</v>
          </cell>
          <cell r="K44">
            <v>45275</v>
          </cell>
          <cell r="L44" t="str">
            <v>NO APLICA</v>
          </cell>
          <cell r="M44" t="str">
            <v>NO APLICA</v>
          </cell>
          <cell r="N44" t="str">
            <v>NO APLICA</v>
          </cell>
          <cell r="O44">
            <v>8</v>
          </cell>
          <cell r="P44">
            <v>860307</v>
          </cell>
          <cell r="Q44">
            <v>45125</v>
          </cell>
          <cell r="R44">
            <v>45138</v>
          </cell>
          <cell r="S44">
            <v>1985324</v>
          </cell>
          <cell r="T44">
            <v>45139</v>
          </cell>
          <cell r="U44">
            <v>45169</v>
          </cell>
          <cell r="V44">
            <v>1985324</v>
          </cell>
          <cell r="W44">
            <v>45170</v>
          </cell>
          <cell r="X44">
            <v>45199</v>
          </cell>
          <cell r="Y44">
            <v>1985324</v>
          </cell>
          <cell r="Z44">
            <v>45200</v>
          </cell>
          <cell r="AA44">
            <v>45230</v>
          </cell>
          <cell r="AB44">
            <v>1985324</v>
          </cell>
          <cell r="AC44">
            <v>45231</v>
          </cell>
          <cell r="AD44">
            <v>45260</v>
          </cell>
          <cell r="AE44">
            <v>992661</v>
          </cell>
          <cell r="AF44">
            <v>45261</v>
          </cell>
          <cell r="AG44">
            <v>45275</v>
          </cell>
          <cell r="AH44">
            <v>794130</v>
          </cell>
          <cell r="AI44">
            <v>45276</v>
          </cell>
          <cell r="AJ44">
            <v>45287</v>
          </cell>
          <cell r="AK44">
            <v>1191194</v>
          </cell>
          <cell r="AL44">
            <v>45288</v>
          </cell>
          <cell r="AM44">
            <v>45305</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t="str">
            <v>Sección de Almacén</v>
          </cell>
          <cell r="BJ44" t="str">
            <v>GLORIA INÉS HERRERA SARMIENTO</v>
          </cell>
          <cell r="BK44" t="str">
            <v>Jefe de Oficina</v>
          </cell>
          <cell r="BL44">
            <v>1646</v>
          </cell>
          <cell r="BM44">
            <v>45122</v>
          </cell>
          <cell r="BN44">
            <v>3162464808</v>
          </cell>
          <cell r="BO44">
            <v>3803</v>
          </cell>
          <cell r="BP44">
            <v>45125</v>
          </cell>
          <cell r="BQ44">
            <v>9794264</v>
          </cell>
          <cell r="BR44">
            <v>1</v>
          </cell>
          <cell r="BS44">
            <v>45259</v>
          </cell>
          <cell r="BT44">
            <v>45276</v>
          </cell>
          <cell r="BU44">
            <v>45305</v>
          </cell>
          <cell r="BV44" t="str">
            <v>Treinta (30) días calendario</v>
          </cell>
          <cell r="BW44" t="str">
            <v>Cinco (05) meses y veintiocho (28) días calendario</v>
          </cell>
          <cell r="BX44">
            <v>1</v>
          </cell>
          <cell r="BY44">
            <v>45259</v>
          </cell>
          <cell r="BZ44">
            <v>1985324</v>
          </cell>
          <cell r="CA44">
            <v>2901</v>
          </cell>
          <cell r="CB44">
            <v>45259</v>
          </cell>
          <cell r="CC44">
            <v>132169843</v>
          </cell>
          <cell r="CD44">
            <v>7018</v>
          </cell>
          <cell r="CE44">
            <v>45259</v>
          </cell>
          <cell r="CF44">
            <v>1985324</v>
          </cell>
          <cell r="CG44">
            <v>0</v>
          </cell>
          <cell r="CH44">
            <v>0</v>
          </cell>
          <cell r="CI44">
            <v>0</v>
          </cell>
          <cell r="CJ44">
            <v>0</v>
          </cell>
          <cell r="CK44">
            <v>0</v>
          </cell>
          <cell r="CL44">
            <v>0</v>
          </cell>
          <cell r="CM44">
            <v>0</v>
          </cell>
          <cell r="CN44">
            <v>0</v>
          </cell>
          <cell r="CO44">
            <v>0</v>
          </cell>
          <cell r="CP44">
            <v>45305</v>
          </cell>
          <cell r="CQ44">
            <v>0</v>
          </cell>
          <cell r="CR44">
            <v>0</v>
          </cell>
          <cell r="CS44"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v>
          </cell>
          <cell r="CT44">
            <v>52821671</v>
          </cell>
          <cell r="CU44">
            <v>504</v>
          </cell>
          <cell r="CV44" t="str">
            <v>416</v>
          </cell>
          <cell r="CW44">
            <v>504</v>
          </cell>
          <cell r="CX44" t="str">
            <v>416</v>
          </cell>
          <cell r="CY44">
            <v>8299</v>
          </cell>
          <cell r="CZ44" t="str">
            <v>M6</v>
          </cell>
        </row>
        <row r="45">
          <cell r="B45" t="str">
            <v>0733 DE 2023</v>
          </cell>
          <cell r="C45">
            <v>1122121514</v>
          </cell>
          <cell r="D45" t="str">
            <v>JENNY PAOLA TORRES RIVAS</v>
          </cell>
          <cell r="E45" t="str">
            <v>CONTRATO DE PRESTACIÓN DE SERVICIOS PROFESIONALES</v>
          </cell>
          <cell r="F45" t="str">
            <v>PRESTACIÓN DE SERVICIOS PROFESIONALES NECESARIO PARA EL FORTALECIMIENTO DE LOS PROCESOS DE COORDINACIÓN DEL ÁREA DE PROMOCIÓN SOCIOECONÓMICA DE LA DIVISIÓN DE BIENESTAR UNIVERSITARIO DE LA UNIVERSIDAD DE LOS LLANOS.</v>
          </cell>
          <cell r="G45">
            <v>45125</v>
          </cell>
          <cell r="H45">
            <v>17439701</v>
          </cell>
          <cell r="I45" t="str">
            <v>Cinco (05) meses y diez (10) días calendario</v>
          </cell>
          <cell r="J45">
            <v>45125</v>
          </cell>
          <cell r="K45">
            <v>45287</v>
          </cell>
          <cell r="L45" t="str">
            <v>NO APLICA</v>
          </cell>
          <cell r="M45" t="str">
            <v>NO APLICA</v>
          </cell>
          <cell r="N45" t="str">
            <v>NO APLICA</v>
          </cell>
          <cell r="O45">
            <v>7</v>
          </cell>
          <cell r="P45">
            <v>1416976</v>
          </cell>
          <cell r="Q45">
            <v>45125</v>
          </cell>
          <cell r="R45">
            <v>45138</v>
          </cell>
          <cell r="S45">
            <v>3269944</v>
          </cell>
          <cell r="T45">
            <v>45139</v>
          </cell>
          <cell r="U45">
            <v>45169</v>
          </cell>
          <cell r="V45">
            <v>3269944</v>
          </cell>
          <cell r="W45">
            <v>45170</v>
          </cell>
          <cell r="X45">
            <v>45199</v>
          </cell>
          <cell r="Y45">
            <v>3269944</v>
          </cell>
          <cell r="Z45">
            <v>45200</v>
          </cell>
          <cell r="AA45">
            <v>45230</v>
          </cell>
          <cell r="AB45">
            <v>3269944</v>
          </cell>
          <cell r="AC45">
            <v>45231</v>
          </cell>
          <cell r="AD45">
            <v>45260</v>
          </cell>
          <cell r="AE45">
            <v>2942949</v>
          </cell>
          <cell r="AF45">
            <v>45261</v>
          </cell>
          <cell r="AG45">
            <v>45287</v>
          </cell>
          <cell r="AH45">
            <v>1961966</v>
          </cell>
          <cell r="AI45">
            <v>45288</v>
          </cell>
          <cell r="AJ45">
            <v>45305</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t="str">
            <v>División de Bienestar Universitario</v>
          </cell>
          <cell r="BJ45" t="str">
            <v>JHON FREYD MONROY RODRIGUEZ</v>
          </cell>
          <cell r="BK45" t="str">
            <v>Jefe de Oficina</v>
          </cell>
          <cell r="BL45">
            <v>1646</v>
          </cell>
          <cell r="BM45">
            <v>45122</v>
          </cell>
          <cell r="BN45">
            <v>3162464808</v>
          </cell>
          <cell r="BO45">
            <v>3907</v>
          </cell>
          <cell r="BP45">
            <v>45125</v>
          </cell>
          <cell r="BQ45">
            <v>17439701</v>
          </cell>
          <cell r="BR45">
            <v>1</v>
          </cell>
          <cell r="BS45">
            <v>45259</v>
          </cell>
          <cell r="BT45">
            <v>45288</v>
          </cell>
          <cell r="BU45">
            <v>45305</v>
          </cell>
          <cell r="BV45" t="str">
            <v xml:space="preserve">Dieciocho (18) días calendario </v>
          </cell>
          <cell r="BW45" t="str">
            <v>Cinco (05) meses y veintiocho (28) días calendario</v>
          </cell>
          <cell r="BX45">
            <v>1</v>
          </cell>
          <cell r="BY45">
            <v>45259</v>
          </cell>
          <cell r="BZ45">
            <v>1961966</v>
          </cell>
          <cell r="CA45">
            <v>2901</v>
          </cell>
          <cell r="CB45">
            <v>45259</v>
          </cell>
          <cell r="CC45">
            <v>132169843</v>
          </cell>
          <cell r="CD45">
            <v>7063</v>
          </cell>
          <cell r="CE45">
            <v>45259</v>
          </cell>
          <cell r="CF45">
            <v>1961966</v>
          </cell>
          <cell r="CG45">
            <v>0</v>
          </cell>
          <cell r="CH45">
            <v>0</v>
          </cell>
          <cell r="CI45">
            <v>0</v>
          </cell>
          <cell r="CJ45">
            <v>0</v>
          </cell>
          <cell r="CK45">
            <v>0</v>
          </cell>
          <cell r="CL45">
            <v>0</v>
          </cell>
          <cell r="CM45">
            <v>0</v>
          </cell>
          <cell r="CN45">
            <v>0</v>
          </cell>
          <cell r="CO45">
            <v>0</v>
          </cell>
          <cell r="CP45">
            <v>45305</v>
          </cell>
          <cell r="CQ45">
            <v>0</v>
          </cell>
          <cell r="CR45">
            <v>0</v>
          </cell>
          <cell r="CS45"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45">
            <v>1122121514</v>
          </cell>
          <cell r="CU45">
            <v>504</v>
          </cell>
          <cell r="CV45" t="str">
            <v>441</v>
          </cell>
          <cell r="CW45">
            <v>504</v>
          </cell>
          <cell r="CX45" t="str">
            <v>441</v>
          </cell>
          <cell r="CY45">
            <v>7220</v>
          </cell>
          <cell r="CZ45" t="str">
            <v>M6</v>
          </cell>
        </row>
        <row r="46">
          <cell r="B46" t="str">
            <v>0734 DE 2023</v>
          </cell>
          <cell r="C46">
            <v>1121873518</v>
          </cell>
          <cell r="D46" t="str">
            <v>LINA PAOLA ROJAS ROJAS</v>
          </cell>
          <cell r="E46" t="str">
            <v>CONTRATO DE PRESTACIÓN DE SERVICIOS PROFESIONALES</v>
          </cell>
          <cell r="F46" t="str">
            <v>PRESTACIÓN DE SERVICIOS PROFESIONALES NECESARIO PARA EL FORTALECIMIENTO DE LOS PROCESOS DE COORDINACIÓN DEL ÁREA DE LA SALUD DE LA DIVISIÓN DE BIENESTAR UNIVERSITARIO DE LA UNIVERSIDAD DE LOS LLANOS.</v>
          </cell>
          <cell r="G46">
            <v>45125</v>
          </cell>
          <cell r="H46">
            <v>17439701</v>
          </cell>
          <cell r="I46" t="str">
            <v>Cinco (05) meses y diez (10) días calendario</v>
          </cell>
          <cell r="J46">
            <v>45125</v>
          </cell>
          <cell r="K46">
            <v>45287</v>
          </cell>
          <cell r="L46" t="str">
            <v>NO APLICA</v>
          </cell>
          <cell r="M46" t="str">
            <v>NO APLICA</v>
          </cell>
          <cell r="N46" t="str">
            <v>NO APLICA</v>
          </cell>
          <cell r="O46">
            <v>7</v>
          </cell>
          <cell r="P46">
            <v>1416976</v>
          </cell>
          <cell r="Q46">
            <v>45125</v>
          </cell>
          <cell r="R46">
            <v>45138</v>
          </cell>
          <cell r="S46">
            <v>3269944</v>
          </cell>
          <cell r="T46">
            <v>45139</v>
          </cell>
          <cell r="U46">
            <v>45169</v>
          </cell>
          <cell r="V46">
            <v>3269944</v>
          </cell>
          <cell r="W46">
            <v>45170</v>
          </cell>
          <cell r="X46">
            <v>45199</v>
          </cell>
          <cell r="Y46">
            <v>3269944</v>
          </cell>
          <cell r="Z46">
            <v>45200</v>
          </cell>
          <cell r="AA46">
            <v>45230</v>
          </cell>
          <cell r="AB46">
            <v>3269944</v>
          </cell>
          <cell r="AC46">
            <v>45231</v>
          </cell>
          <cell r="AD46">
            <v>45260</v>
          </cell>
          <cell r="AE46">
            <v>2942949</v>
          </cell>
          <cell r="AF46">
            <v>45261</v>
          </cell>
          <cell r="AG46">
            <v>45287</v>
          </cell>
          <cell r="AH46">
            <v>1961966</v>
          </cell>
          <cell r="AI46">
            <v>45288</v>
          </cell>
          <cell r="AJ46">
            <v>45305</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t="str">
            <v>División de Bienestar Universitario</v>
          </cell>
          <cell r="BJ46" t="str">
            <v>JHON FREYD MONROY RODRIGUEZ</v>
          </cell>
          <cell r="BK46" t="str">
            <v>Jefe de Oficina</v>
          </cell>
          <cell r="BL46">
            <v>1646</v>
          </cell>
          <cell r="BM46">
            <v>45122</v>
          </cell>
          <cell r="BN46">
            <v>3162464808</v>
          </cell>
          <cell r="BO46">
            <v>3873</v>
          </cell>
          <cell r="BP46">
            <v>45125</v>
          </cell>
          <cell r="BQ46">
            <v>17439701</v>
          </cell>
          <cell r="BR46">
            <v>1</v>
          </cell>
          <cell r="BS46">
            <v>45259</v>
          </cell>
          <cell r="BT46">
            <v>45288</v>
          </cell>
          <cell r="BU46">
            <v>45305</v>
          </cell>
          <cell r="BV46" t="str">
            <v xml:space="preserve">Dieciocho (18) días calendario </v>
          </cell>
          <cell r="BW46" t="str">
            <v>Cinco (05) meses y veintiocho (28) días calendario</v>
          </cell>
          <cell r="BX46">
            <v>1</v>
          </cell>
          <cell r="BY46">
            <v>45259</v>
          </cell>
          <cell r="BZ46">
            <v>1961966</v>
          </cell>
          <cell r="CA46">
            <v>2901</v>
          </cell>
          <cell r="CB46">
            <v>45259</v>
          </cell>
          <cell r="CC46">
            <v>132169843</v>
          </cell>
          <cell r="CD46">
            <v>7051</v>
          </cell>
          <cell r="CE46">
            <v>45259</v>
          </cell>
          <cell r="CF46">
            <v>1961966</v>
          </cell>
          <cell r="CG46">
            <v>0</v>
          </cell>
          <cell r="CH46">
            <v>0</v>
          </cell>
          <cell r="CI46">
            <v>0</v>
          </cell>
          <cell r="CJ46">
            <v>0</v>
          </cell>
          <cell r="CK46">
            <v>0</v>
          </cell>
          <cell r="CL46">
            <v>0</v>
          </cell>
          <cell r="CM46">
            <v>0</v>
          </cell>
          <cell r="CN46">
            <v>0</v>
          </cell>
          <cell r="CO46">
            <v>0</v>
          </cell>
          <cell r="CP46">
            <v>45305</v>
          </cell>
          <cell r="CQ46">
            <v>0</v>
          </cell>
          <cell r="CR46">
            <v>0</v>
          </cell>
          <cell r="CS46"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46">
            <v>1121873518.9000001</v>
          </cell>
          <cell r="CU46">
            <v>504</v>
          </cell>
          <cell r="CV46" t="str">
            <v>441</v>
          </cell>
          <cell r="CW46">
            <v>504</v>
          </cell>
          <cell r="CX46" t="str">
            <v>441</v>
          </cell>
          <cell r="CY46">
            <v>8692</v>
          </cell>
          <cell r="CZ46" t="str">
            <v>M6</v>
          </cell>
        </row>
        <row r="47">
          <cell r="B47" t="str">
            <v>0738 DE 2023</v>
          </cell>
          <cell r="C47">
            <v>1121830981</v>
          </cell>
          <cell r="D47" t="str">
            <v>LEIDY CAROLINA LEON RUIZ</v>
          </cell>
          <cell r="E47" t="str">
            <v>CONTRATO DE PRESTACIÓN DE SERVICIOS DE APOYO A LA GESTIÓN</v>
          </cell>
          <cell r="F47" t="str">
            <v>PRESTACIÓN DE SERVICIOS DE APOYO A LA GESTIÓN NECESARIO PARA EL DESARROLLO DE LOS DIFERENTES PROCESOS DE PROMOCIÓN Y FOMENTO DE ESTILOS DE VIDA SALUDABLES DEL PROYECTO FICHA BPUNI BU 02 1011 2022 “FORTALECER LAS CONDICIONES DE BIENESTAR Y PERMANENCIA DE LA COMUNIDAD UNIVERSITARIA EN LA UNIVERSIDAD DE LOS LLANOS - ACTUALIZACIÓN II”</v>
          </cell>
          <cell r="G47">
            <v>45125</v>
          </cell>
          <cell r="H47">
            <v>9794265</v>
          </cell>
          <cell r="I47" t="str">
            <v>Cuatro (04) meses y veintiocho (28) días calendario</v>
          </cell>
          <cell r="J47">
            <v>45125</v>
          </cell>
          <cell r="K47">
            <v>45275</v>
          </cell>
          <cell r="L47" t="str">
            <v>NO APLICA</v>
          </cell>
          <cell r="M47" t="str">
            <v>NO APLICA</v>
          </cell>
          <cell r="N47" t="str">
            <v>NO APLICA</v>
          </cell>
          <cell r="O47">
            <v>8</v>
          </cell>
          <cell r="P47">
            <v>860307</v>
          </cell>
          <cell r="Q47">
            <v>45125</v>
          </cell>
          <cell r="R47">
            <v>45138</v>
          </cell>
          <cell r="S47">
            <v>1985324</v>
          </cell>
          <cell r="T47">
            <v>45139</v>
          </cell>
          <cell r="U47">
            <v>45169</v>
          </cell>
          <cell r="V47">
            <v>1985324</v>
          </cell>
          <cell r="W47">
            <v>45170</v>
          </cell>
          <cell r="X47">
            <v>45199</v>
          </cell>
          <cell r="Y47">
            <v>1985324</v>
          </cell>
          <cell r="Z47">
            <v>45200</v>
          </cell>
          <cell r="AA47">
            <v>45230</v>
          </cell>
          <cell r="AB47">
            <v>1985324</v>
          </cell>
          <cell r="AC47">
            <v>45231</v>
          </cell>
          <cell r="AD47">
            <v>45260</v>
          </cell>
          <cell r="AE47">
            <v>992662</v>
          </cell>
          <cell r="AF47">
            <v>45261</v>
          </cell>
          <cell r="AG47">
            <v>45275</v>
          </cell>
          <cell r="AH47">
            <v>794130</v>
          </cell>
          <cell r="AI47">
            <v>45276</v>
          </cell>
          <cell r="AJ47">
            <v>45287</v>
          </cell>
          <cell r="AK47">
            <v>1191194</v>
          </cell>
          <cell r="AL47">
            <v>45288</v>
          </cell>
          <cell r="AM47">
            <v>45305</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t="str">
            <v>División de Bienestar Universitario</v>
          </cell>
          <cell r="BJ47" t="str">
            <v>JHON FREYD MONROY RODRIGUEZ</v>
          </cell>
          <cell r="BK47" t="str">
            <v>Jefe de Oficina</v>
          </cell>
          <cell r="BL47">
            <v>1639</v>
          </cell>
          <cell r="BM47">
            <v>45121</v>
          </cell>
          <cell r="BN47">
            <v>505140258</v>
          </cell>
          <cell r="BO47">
            <v>3686</v>
          </cell>
          <cell r="BP47">
            <v>45125</v>
          </cell>
          <cell r="BQ47">
            <v>9794265</v>
          </cell>
          <cell r="BR47">
            <v>1</v>
          </cell>
          <cell r="BS47">
            <v>45259</v>
          </cell>
          <cell r="BT47">
            <v>45276</v>
          </cell>
          <cell r="BU47">
            <v>45305</v>
          </cell>
          <cell r="BV47" t="str">
            <v>Treinta (30) días calendario</v>
          </cell>
          <cell r="BW47" t="str">
            <v>Cinco (05) meses y veintiocho (28) días calendario</v>
          </cell>
          <cell r="BX47">
            <v>1</v>
          </cell>
          <cell r="BY47">
            <v>45259</v>
          </cell>
          <cell r="BZ47">
            <v>1985324</v>
          </cell>
          <cell r="CA47">
            <v>2901</v>
          </cell>
          <cell r="CB47">
            <v>45259</v>
          </cell>
          <cell r="CC47">
            <v>132169843</v>
          </cell>
          <cell r="CD47">
            <v>7036</v>
          </cell>
          <cell r="CE47">
            <v>45259</v>
          </cell>
          <cell r="CF47">
            <v>1985324</v>
          </cell>
          <cell r="CG47">
            <v>0</v>
          </cell>
          <cell r="CH47">
            <v>0</v>
          </cell>
          <cell r="CI47">
            <v>0</v>
          </cell>
          <cell r="CJ47">
            <v>0</v>
          </cell>
          <cell r="CK47">
            <v>0</v>
          </cell>
          <cell r="CL47">
            <v>0</v>
          </cell>
          <cell r="CM47">
            <v>0</v>
          </cell>
          <cell r="CN47">
            <v>0</v>
          </cell>
          <cell r="CO47">
            <v>0</v>
          </cell>
          <cell r="CP47">
            <v>45305</v>
          </cell>
          <cell r="CQ47">
            <v>0</v>
          </cell>
          <cell r="CR47">
            <v>0</v>
          </cell>
          <cell r="CS47"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7">
            <v>1121830981</v>
          </cell>
          <cell r="CU47">
            <v>453</v>
          </cell>
          <cell r="CV47" t="str">
            <v>44108</v>
          </cell>
          <cell r="CW47">
            <v>504</v>
          </cell>
          <cell r="CX47" t="str">
            <v>441</v>
          </cell>
          <cell r="CY47">
            <v>7490</v>
          </cell>
          <cell r="CZ47" t="str">
            <v>M6</v>
          </cell>
        </row>
        <row r="48">
          <cell r="B48" t="str">
            <v>0739 DE 2023</v>
          </cell>
          <cell r="C48">
            <v>35264344</v>
          </cell>
          <cell r="D48" t="str">
            <v>IRENE PAOLA QUIÑONEZ</v>
          </cell>
          <cell r="E48" t="str">
            <v>CONTRATO DE PRESTACIÓN DE SERVICIOS DE APOYO A LA GESTIÓN</v>
          </cell>
          <cell r="F48" t="str">
            <v>PRESTACIÓN DE SERVICIOS DE APOYO A LA GESTIÓN NECESARIO PARA EL DESARROLLO DE LOS DIFERENTES PROCESOS DE PROMOCIÓN Y FOMENTO DE ESTILOS DE VIDA SALUDABLES DEL PROYECTO FICHA BPUNI BU 02 1011 2022 “FORTALECER LAS CONDICIONES DE BIENESTAR Y PERMANENCIA DE LA COMUNIDAD UNIVERSITARIA EN LA UNIVERSIDAD DE LOS LLANOS - ACTUALIZACIÓN II”</v>
          </cell>
          <cell r="G48">
            <v>45125</v>
          </cell>
          <cell r="H48">
            <v>9794265</v>
          </cell>
          <cell r="I48" t="str">
            <v>Cuatro (04) meses y veintiocho (28) días calendario</v>
          </cell>
          <cell r="J48">
            <v>45125</v>
          </cell>
          <cell r="K48">
            <v>45275</v>
          </cell>
          <cell r="L48" t="str">
            <v>NO APLICA</v>
          </cell>
          <cell r="M48" t="str">
            <v>NO APLICA</v>
          </cell>
          <cell r="N48" t="str">
            <v>NO APLICA</v>
          </cell>
          <cell r="O48">
            <v>8</v>
          </cell>
          <cell r="P48">
            <v>860307</v>
          </cell>
          <cell r="Q48">
            <v>45125</v>
          </cell>
          <cell r="R48">
            <v>45138</v>
          </cell>
          <cell r="S48">
            <v>1985324</v>
          </cell>
          <cell r="T48">
            <v>45139</v>
          </cell>
          <cell r="U48">
            <v>45169</v>
          </cell>
          <cell r="V48">
            <v>1985324</v>
          </cell>
          <cell r="W48">
            <v>45170</v>
          </cell>
          <cell r="X48">
            <v>45199</v>
          </cell>
          <cell r="Y48">
            <v>1985324</v>
          </cell>
          <cell r="Z48">
            <v>45200</v>
          </cell>
          <cell r="AA48">
            <v>45230</v>
          </cell>
          <cell r="AB48">
            <v>1985324</v>
          </cell>
          <cell r="AC48">
            <v>45231</v>
          </cell>
          <cell r="AD48">
            <v>45260</v>
          </cell>
          <cell r="AE48">
            <v>992662</v>
          </cell>
          <cell r="AF48">
            <v>45261</v>
          </cell>
          <cell r="AG48">
            <v>45275</v>
          </cell>
          <cell r="AH48">
            <v>794130</v>
          </cell>
          <cell r="AI48">
            <v>45276</v>
          </cell>
          <cell r="AJ48">
            <v>45287</v>
          </cell>
          <cell r="AK48">
            <v>1191194</v>
          </cell>
          <cell r="AL48">
            <v>45288</v>
          </cell>
          <cell r="AM48">
            <v>45305</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t="str">
            <v>División de Bienestar Universitario</v>
          </cell>
          <cell r="BJ48" t="str">
            <v>JHON FREYD MONROY RODRIGUEZ</v>
          </cell>
          <cell r="BK48" t="str">
            <v>Jefe de Oficina</v>
          </cell>
          <cell r="BL48">
            <v>1639</v>
          </cell>
          <cell r="BM48">
            <v>45121</v>
          </cell>
          <cell r="BN48">
            <v>505140258</v>
          </cell>
          <cell r="BO48">
            <v>3683</v>
          </cell>
          <cell r="BP48">
            <v>45125</v>
          </cell>
          <cell r="BQ48">
            <v>9794265</v>
          </cell>
          <cell r="BR48">
            <v>1</v>
          </cell>
          <cell r="BS48">
            <v>45259</v>
          </cell>
          <cell r="BT48">
            <v>45276</v>
          </cell>
          <cell r="BU48">
            <v>45305</v>
          </cell>
          <cell r="BV48" t="str">
            <v>Treinta (30) días calendario</v>
          </cell>
          <cell r="BW48" t="str">
            <v>Cinco (05) meses y veintiocho (28) días calendario</v>
          </cell>
          <cell r="BX48">
            <v>1</v>
          </cell>
          <cell r="BY48">
            <v>45259</v>
          </cell>
          <cell r="BZ48">
            <v>1985324</v>
          </cell>
          <cell r="CA48">
            <v>2901</v>
          </cell>
          <cell r="CB48">
            <v>45259</v>
          </cell>
          <cell r="CC48">
            <v>132169843</v>
          </cell>
          <cell r="CD48">
            <v>7006</v>
          </cell>
          <cell r="CE48">
            <v>45259</v>
          </cell>
          <cell r="CF48">
            <v>1985324</v>
          </cell>
          <cell r="CG48">
            <v>0</v>
          </cell>
          <cell r="CH48">
            <v>0</v>
          </cell>
          <cell r="CI48">
            <v>0</v>
          </cell>
          <cell r="CJ48">
            <v>0</v>
          </cell>
          <cell r="CK48">
            <v>0</v>
          </cell>
          <cell r="CL48">
            <v>0</v>
          </cell>
          <cell r="CM48">
            <v>0</v>
          </cell>
          <cell r="CN48">
            <v>0</v>
          </cell>
          <cell r="CO48">
            <v>0</v>
          </cell>
          <cell r="CP48">
            <v>45305</v>
          </cell>
          <cell r="CQ48">
            <v>0</v>
          </cell>
          <cell r="CR48">
            <v>0</v>
          </cell>
          <cell r="CS48"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8">
            <v>35264344</v>
          </cell>
          <cell r="CU48">
            <v>453</v>
          </cell>
          <cell r="CV48" t="str">
            <v>44108</v>
          </cell>
          <cell r="CW48">
            <v>504</v>
          </cell>
          <cell r="CX48" t="str">
            <v>441</v>
          </cell>
          <cell r="CY48">
            <v>7490</v>
          </cell>
          <cell r="CZ48" t="str">
            <v>M6</v>
          </cell>
        </row>
        <row r="49">
          <cell r="B49" t="str">
            <v>0754 DE 2023</v>
          </cell>
          <cell r="C49">
            <v>53122303</v>
          </cell>
          <cell r="D49" t="str">
            <v>MIRTA PATRICIA SAYADO VARGAS</v>
          </cell>
          <cell r="E49" t="str">
            <v>CONTRATO DE PRESTACIÓN DE SERVICIOS PROFESIONALES</v>
          </cell>
          <cell r="F49" t="str">
            <v>PRESTACIÓN DE SERVICIOS PROFESIONALES NECESARIO PARA EL FORTALECIMIENTO DE LOS PROCESOS DE LA SECCIÓN DE PRESUPUESTO Y CONTABILIDAD DE LA UNIVERSIDAD DE LOS LLANOS.</v>
          </cell>
          <cell r="G49">
            <v>45125</v>
          </cell>
          <cell r="H49">
            <v>17439701</v>
          </cell>
          <cell r="I49" t="str">
            <v>Cinco (05) meses y diez (10) días calendario</v>
          </cell>
          <cell r="J49">
            <v>45125</v>
          </cell>
          <cell r="K49">
            <v>45287</v>
          </cell>
          <cell r="L49" t="str">
            <v>NO APLICA</v>
          </cell>
          <cell r="M49" t="str">
            <v>NO APLICA</v>
          </cell>
          <cell r="N49" t="str">
            <v>NO APLICA</v>
          </cell>
          <cell r="O49">
            <v>7</v>
          </cell>
          <cell r="P49">
            <v>1416976</v>
          </cell>
          <cell r="Q49">
            <v>45125</v>
          </cell>
          <cell r="R49">
            <v>45138</v>
          </cell>
          <cell r="S49">
            <v>3269944</v>
          </cell>
          <cell r="T49">
            <v>45139</v>
          </cell>
          <cell r="U49">
            <v>45169</v>
          </cell>
          <cell r="V49">
            <v>3269944</v>
          </cell>
          <cell r="W49">
            <v>45170</v>
          </cell>
          <cell r="X49">
            <v>45199</v>
          </cell>
          <cell r="Y49">
            <v>3269944</v>
          </cell>
          <cell r="Z49">
            <v>45200</v>
          </cell>
          <cell r="AA49">
            <v>45230</v>
          </cell>
          <cell r="AB49">
            <v>3269944</v>
          </cell>
          <cell r="AC49">
            <v>45231</v>
          </cell>
          <cell r="AD49">
            <v>45260</v>
          </cell>
          <cell r="AE49">
            <v>2942949</v>
          </cell>
          <cell r="AF49">
            <v>45261</v>
          </cell>
          <cell r="AG49">
            <v>45287</v>
          </cell>
          <cell r="AH49">
            <v>1961966</v>
          </cell>
          <cell r="AI49">
            <v>45288</v>
          </cell>
          <cell r="AJ49">
            <v>45305</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t="str">
            <v xml:space="preserve">Sección de Presupuesto y Contabilidad </v>
          </cell>
          <cell r="BJ49" t="str">
            <v>CRISTIAN EDUARDO GARCIA GARCIA</v>
          </cell>
          <cell r="BK49" t="str">
            <v>Jefe de Oficina</v>
          </cell>
          <cell r="BL49">
            <v>1646</v>
          </cell>
          <cell r="BM49">
            <v>45122</v>
          </cell>
          <cell r="BN49">
            <v>3162464808</v>
          </cell>
          <cell r="BO49">
            <v>3805</v>
          </cell>
          <cell r="BP49">
            <v>45125</v>
          </cell>
          <cell r="BQ49">
            <v>17439701</v>
          </cell>
          <cell r="BR49">
            <v>1</v>
          </cell>
          <cell r="BS49">
            <v>45259</v>
          </cell>
          <cell r="BT49">
            <v>45288</v>
          </cell>
          <cell r="BU49">
            <v>45305</v>
          </cell>
          <cell r="BV49" t="str">
            <v xml:space="preserve">Dieciocho (18) días calendario </v>
          </cell>
          <cell r="BW49" t="str">
            <v>Cinco (05) meses y veintiocho (28) días calendario</v>
          </cell>
          <cell r="BX49">
            <v>1</v>
          </cell>
          <cell r="BY49">
            <v>45259</v>
          </cell>
          <cell r="BZ49">
            <v>1961966</v>
          </cell>
          <cell r="CA49">
            <v>2901</v>
          </cell>
          <cell r="CB49">
            <v>45259</v>
          </cell>
          <cell r="CC49">
            <v>132169843</v>
          </cell>
          <cell r="CD49">
            <v>7020</v>
          </cell>
          <cell r="CE49">
            <v>45259</v>
          </cell>
          <cell r="CF49">
            <v>1961966</v>
          </cell>
          <cell r="CG49">
            <v>0</v>
          </cell>
          <cell r="CH49">
            <v>0</v>
          </cell>
          <cell r="CI49">
            <v>0</v>
          </cell>
          <cell r="CJ49">
            <v>0</v>
          </cell>
          <cell r="CK49">
            <v>0</v>
          </cell>
          <cell r="CL49">
            <v>0</v>
          </cell>
          <cell r="CM49">
            <v>0</v>
          </cell>
          <cell r="CN49">
            <v>0</v>
          </cell>
          <cell r="CO49">
            <v>0</v>
          </cell>
          <cell r="CP49">
            <v>45305</v>
          </cell>
          <cell r="CQ49">
            <v>0</v>
          </cell>
          <cell r="CR49">
            <v>0</v>
          </cell>
          <cell r="CS49"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v>
          </cell>
          <cell r="CT49">
            <v>53122303</v>
          </cell>
          <cell r="CU49">
            <v>504</v>
          </cell>
          <cell r="CV49" t="str">
            <v>413</v>
          </cell>
          <cell r="CW49">
            <v>504</v>
          </cell>
          <cell r="CX49" t="str">
            <v>413</v>
          </cell>
          <cell r="CY49">
            <v>6920</v>
          </cell>
          <cell r="CZ49" t="str">
            <v>M5</v>
          </cell>
        </row>
        <row r="50">
          <cell r="B50" t="str">
            <v>0756 DE 2023</v>
          </cell>
          <cell r="C50">
            <v>1121860595</v>
          </cell>
          <cell r="D50" t="str">
            <v>DIANA VANESSA VALENCIA GUERRERO</v>
          </cell>
          <cell r="E50" t="str">
            <v>CONTRATO DE PRESTACIÓN DE SERVICIOS PROFESIONALES</v>
          </cell>
          <cell r="F50" t="str">
            <v>PRESTACIÓN DE SERVICIOS PROFESIONALES NECESARIO PARA EL FORTALECIMIENTO DE LOS PROCESOS DE LA SECCIÓN DE PRESUPUESTO Y CONTABILIDAD DE LA UNIVERSIDAD DE LOS LLANOS.</v>
          </cell>
          <cell r="G50">
            <v>45125</v>
          </cell>
          <cell r="H50">
            <v>14948315</v>
          </cell>
          <cell r="I50" t="str">
            <v>Cinco (05) meses y diez (10) días calendario</v>
          </cell>
          <cell r="J50">
            <v>45125</v>
          </cell>
          <cell r="K50">
            <v>45287</v>
          </cell>
          <cell r="L50" t="str">
            <v>NO APLICA</v>
          </cell>
          <cell r="M50" t="str">
            <v>NO APLICA</v>
          </cell>
          <cell r="N50" t="str">
            <v>NO APLICA</v>
          </cell>
          <cell r="O50">
            <v>7</v>
          </cell>
          <cell r="P50">
            <v>1214551</v>
          </cell>
          <cell r="Q50">
            <v>45125</v>
          </cell>
          <cell r="R50">
            <v>45138</v>
          </cell>
          <cell r="S50">
            <v>2802809</v>
          </cell>
          <cell r="T50">
            <v>45139</v>
          </cell>
          <cell r="U50">
            <v>45169</v>
          </cell>
          <cell r="V50">
            <v>2802809</v>
          </cell>
          <cell r="W50">
            <v>45170</v>
          </cell>
          <cell r="X50">
            <v>45199</v>
          </cell>
          <cell r="Y50">
            <v>2802809</v>
          </cell>
          <cell r="Z50">
            <v>45200</v>
          </cell>
          <cell r="AA50">
            <v>45230</v>
          </cell>
          <cell r="AB50">
            <v>2802809</v>
          </cell>
          <cell r="AC50">
            <v>45231</v>
          </cell>
          <cell r="AD50">
            <v>45260</v>
          </cell>
          <cell r="AE50">
            <v>2522528</v>
          </cell>
          <cell r="AF50">
            <v>45261</v>
          </cell>
          <cell r="AG50">
            <v>45287</v>
          </cell>
          <cell r="AH50">
            <v>1681685</v>
          </cell>
          <cell r="AI50">
            <v>45288</v>
          </cell>
          <cell r="AJ50">
            <v>45305</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t="str">
            <v xml:space="preserve">Sección de Presupuesto y Contabilidad </v>
          </cell>
          <cell r="BJ50" t="str">
            <v>CRISTIAN EDUARDO GARCIA GARCIA</v>
          </cell>
          <cell r="BK50" t="str">
            <v>Jefe de Oficina</v>
          </cell>
          <cell r="BL50">
            <v>1646</v>
          </cell>
          <cell r="BM50">
            <v>45122</v>
          </cell>
          <cell r="BN50">
            <v>3162464808</v>
          </cell>
          <cell r="BO50">
            <v>3870</v>
          </cell>
          <cell r="BP50">
            <v>45125</v>
          </cell>
          <cell r="BQ50">
            <v>14948315</v>
          </cell>
          <cell r="BR50">
            <v>1</v>
          </cell>
          <cell r="BS50">
            <v>45259</v>
          </cell>
          <cell r="BT50">
            <v>45288</v>
          </cell>
          <cell r="BU50">
            <v>45305</v>
          </cell>
          <cell r="BV50" t="str">
            <v xml:space="preserve">Dieciocho (18) días calendario </v>
          </cell>
          <cell r="BW50" t="str">
            <v>Cinco (05) meses y veintiocho (28) días calendario</v>
          </cell>
          <cell r="BX50">
            <v>1</v>
          </cell>
          <cell r="BY50">
            <v>45259</v>
          </cell>
          <cell r="BZ50">
            <v>1681685</v>
          </cell>
          <cell r="CA50">
            <v>2901</v>
          </cell>
          <cell r="CB50">
            <v>45259</v>
          </cell>
          <cell r="CC50">
            <v>132169843</v>
          </cell>
          <cell r="CD50">
            <v>7050</v>
          </cell>
          <cell r="CE50">
            <v>45259</v>
          </cell>
          <cell r="CF50">
            <v>1681685</v>
          </cell>
          <cell r="CG50">
            <v>0</v>
          </cell>
          <cell r="CH50">
            <v>0</v>
          </cell>
          <cell r="CI50">
            <v>0</v>
          </cell>
          <cell r="CJ50">
            <v>0</v>
          </cell>
          <cell r="CK50">
            <v>0</v>
          </cell>
          <cell r="CL50">
            <v>0</v>
          </cell>
          <cell r="CM50">
            <v>0</v>
          </cell>
          <cell r="CN50">
            <v>0</v>
          </cell>
          <cell r="CO50">
            <v>0</v>
          </cell>
          <cell r="CP50">
            <v>45305</v>
          </cell>
          <cell r="CQ50">
            <v>0</v>
          </cell>
          <cell r="CR50">
            <v>0</v>
          </cell>
          <cell r="CS50"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v>
          </cell>
          <cell r="CT50">
            <v>1121860595</v>
          </cell>
          <cell r="CU50">
            <v>504</v>
          </cell>
          <cell r="CV50" t="str">
            <v>413</v>
          </cell>
          <cell r="CW50">
            <v>504</v>
          </cell>
          <cell r="CX50" t="str">
            <v>413</v>
          </cell>
          <cell r="CY50">
            <v>6920</v>
          </cell>
          <cell r="CZ50" t="str">
            <v>M5</v>
          </cell>
        </row>
        <row r="51">
          <cell r="B51" t="str">
            <v>0777 DE 2023</v>
          </cell>
          <cell r="C51">
            <v>86067232</v>
          </cell>
          <cell r="D51" t="str">
            <v>ALEXANDER HERNAN TORRES TINTIN</v>
          </cell>
          <cell r="E51" t="str">
            <v>CONTRATO DE PRESTACIÓN DE SERVICIOS DE APOYO A LA GESTIÓN</v>
          </cell>
          <cell r="F51"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51">
            <v>45125</v>
          </cell>
          <cell r="H51">
            <v>10588395</v>
          </cell>
          <cell r="I51" t="str">
            <v>Cinco (05) meses y diez (10) días calendario</v>
          </cell>
          <cell r="J51">
            <v>45125</v>
          </cell>
          <cell r="K51">
            <v>45287</v>
          </cell>
          <cell r="L51" t="str">
            <v>NO APLICA</v>
          </cell>
          <cell r="M51" t="str">
            <v>NO APLICA</v>
          </cell>
          <cell r="N51" t="str">
            <v>NO APLICA</v>
          </cell>
          <cell r="O51">
            <v>7</v>
          </cell>
          <cell r="P51">
            <v>860307</v>
          </cell>
          <cell r="Q51">
            <v>45125</v>
          </cell>
          <cell r="R51">
            <v>45138</v>
          </cell>
          <cell r="S51">
            <v>1985324</v>
          </cell>
          <cell r="T51">
            <v>45139</v>
          </cell>
          <cell r="U51">
            <v>45169</v>
          </cell>
          <cell r="V51">
            <v>1985324</v>
          </cell>
          <cell r="W51">
            <v>45170</v>
          </cell>
          <cell r="X51">
            <v>45199</v>
          </cell>
          <cell r="Y51">
            <v>1985324</v>
          </cell>
          <cell r="Z51">
            <v>45200</v>
          </cell>
          <cell r="AA51">
            <v>45230</v>
          </cell>
          <cell r="AB51">
            <v>1985324</v>
          </cell>
          <cell r="AC51">
            <v>45231</v>
          </cell>
          <cell r="AD51">
            <v>45260</v>
          </cell>
          <cell r="AE51">
            <v>1786792</v>
          </cell>
          <cell r="AF51">
            <v>45261</v>
          </cell>
          <cell r="AG51">
            <v>45287</v>
          </cell>
          <cell r="AH51">
            <v>1191194</v>
          </cell>
          <cell r="AI51">
            <v>45288</v>
          </cell>
          <cell r="AJ51">
            <v>45305</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t="str">
            <v>Facultad de Ciencias Agropecuarias y Recursos Naturales</v>
          </cell>
          <cell r="BJ51" t="str">
            <v>CRISTÓBAL LUGO LÓPEZ</v>
          </cell>
          <cell r="BK51" t="str">
            <v>Decano de la Facultad de Ciencias Agropecuarias y Recursos Naturales</v>
          </cell>
          <cell r="BL51">
            <v>1646</v>
          </cell>
          <cell r="BM51">
            <v>45122</v>
          </cell>
          <cell r="BN51">
            <v>3162464808</v>
          </cell>
          <cell r="BO51">
            <v>3822</v>
          </cell>
          <cell r="BP51">
            <v>45125</v>
          </cell>
          <cell r="BQ51">
            <v>10588395</v>
          </cell>
          <cell r="BR51">
            <v>1</v>
          </cell>
          <cell r="BS51">
            <v>45259</v>
          </cell>
          <cell r="BT51">
            <v>45288</v>
          </cell>
          <cell r="BU51">
            <v>45305</v>
          </cell>
          <cell r="BV51" t="str">
            <v xml:space="preserve">Dieciocho (18) días calendario </v>
          </cell>
          <cell r="BW51" t="str">
            <v>Cinco (05) meses y veintiocho (28) días calendario</v>
          </cell>
          <cell r="BX51">
            <v>1</v>
          </cell>
          <cell r="BY51">
            <v>45259</v>
          </cell>
          <cell r="BZ51">
            <v>1191194</v>
          </cell>
          <cell r="CA51">
            <v>2901</v>
          </cell>
          <cell r="CB51">
            <v>45259</v>
          </cell>
          <cell r="CC51">
            <v>132169843</v>
          </cell>
          <cell r="CD51">
            <v>6997</v>
          </cell>
          <cell r="CE51">
            <v>45259</v>
          </cell>
          <cell r="CF51">
            <v>1191194</v>
          </cell>
          <cell r="CG51">
            <v>0</v>
          </cell>
          <cell r="CH51">
            <v>0</v>
          </cell>
          <cell r="CI51">
            <v>0</v>
          </cell>
          <cell r="CJ51">
            <v>0</v>
          </cell>
          <cell r="CK51">
            <v>0</v>
          </cell>
          <cell r="CL51">
            <v>0</v>
          </cell>
          <cell r="CM51">
            <v>0</v>
          </cell>
          <cell r="CN51">
            <v>0</v>
          </cell>
          <cell r="CO51">
            <v>0</v>
          </cell>
          <cell r="CP51">
            <v>45305</v>
          </cell>
          <cell r="CQ51">
            <v>0</v>
          </cell>
          <cell r="CR51">
            <v>0</v>
          </cell>
          <cell r="CS51"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51">
            <v>86067232</v>
          </cell>
          <cell r="CU51">
            <v>27</v>
          </cell>
          <cell r="CV51" t="str">
            <v>54406</v>
          </cell>
          <cell r="CW51">
            <v>27</v>
          </cell>
          <cell r="CX51" t="str">
            <v>54406</v>
          </cell>
          <cell r="CY51">
            <v>4111</v>
          </cell>
          <cell r="CZ51" t="str">
            <v>M5</v>
          </cell>
        </row>
        <row r="52">
          <cell r="B52" t="str">
            <v>0778 DE 2023</v>
          </cell>
          <cell r="C52">
            <v>17267844</v>
          </cell>
          <cell r="D52" t="str">
            <v>JOSE ALEXANDER ZAPATA BELTRAN</v>
          </cell>
          <cell r="E52" t="str">
            <v>CONTRATO DE PRESTACIÓN DE SERVICIOS DE APOYO A LA GESTIÓN</v>
          </cell>
          <cell r="F52"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52">
            <v>45125</v>
          </cell>
          <cell r="H52">
            <v>10588395</v>
          </cell>
          <cell r="I52" t="str">
            <v>Cinco (05) meses y diez (10) días calendario</v>
          </cell>
          <cell r="J52">
            <v>45125</v>
          </cell>
          <cell r="K52">
            <v>45287</v>
          </cell>
          <cell r="L52" t="str">
            <v>NO APLICA</v>
          </cell>
          <cell r="M52" t="str">
            <v>NO APLICA</v>
          </cell>
          <cell r="N52" t="str">
            <v>NO APLICA</v>
          </cell>
          <cell r="O52">
            <v>7</v>
          </cell>
          <cell r="P52">
            <v>860307</v>
          </cell>
          <cell r="Q52">
            <v>45125</v>
          </cell>
          <cell r="R52">
            <v>45138</v>
          </cell>
          <cell r="S52">
            <v>1985324</v>
          </cell>
          <cell r="T52">
            <v>45139</v>
          </cell>
          <cell r="U52">
            <v>45169</v>
          </cell>
          <cell r="V52">
            <v>1985324</v>
          </cell>
          <cell r="W52">
            <v>45170</v>
          </cell>
          <cell r="X52">
            <v>45199</v>
          </cell>
          <cell r="Y52">
            <v>1985324</v>
          </cell>
          <cell r="Z52">
            <v>45200</v>
          </cell>
          <cell r="AA52">
            <v>45230</v>
          </cell>
          <cell r="AB52">
            <v>1985324</v>
          </cell>
          <cell r="AC52">
            <v>45231</v>
          </cell>
          <cell r="AD52">
            <v>45260</v>
          </cell>
          <cell r="AE52">
            <v>1786792</v>
          </cell>
          <cell r="AF52">
            <v>45261</v>
          </cell>
          <cell r="AG52">
            <v>45287</v>
          </cell>
          <cell r="AH52">
            <v>1191194</v>
          </cell>
          <cell r="AI52">
            <v>45288</v>
          </cell>
          <cell r="AJ52">
            <v>45305</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t="str">
            <v>Facultad de Ciencias Agropecuarias y Recursos Naturales</v>
          </cell>
          <cell r="BJ52" t="str">
            <v>CRISTÓBAL LUGO LÓPEZ</v>
          </cell>
          <cell r="BK52" t="str">
            <v>Decano de la Facultad de Ciencias Agropecuarias y Recursos Naturales</v>
          </cell>
          <cell r="BL52">
            <v>1646</v>
          </cell>
          <cell r="BM52">
            <v>45122</v>
          </cell>
          <cell r="BN52">
            <v>3162464808</v>
          </cell>
          <cell r="BO52">
            <v>3754</v>
          </cell>
          <cell r="BP52">
            <v>45125</v>
          </cell>
          <cell r="BQ52">
            <v>10588395</v>
          </cell>
          <cell r="BR52">
            <v>1</v>
          </cell>
          <cell r="BS52">
            <v>45259</v>
          </cell>
          <cell r="BT52">
            <v>45288</v>
          </cell>
          <cell r="BU52">
            <v>45305</v>
          </cell>
          <cell r="BV52" t="str">
            <v xml:space="preserve">Dieciocho (18) días calendario </v>
          </cell>
          <cell r="BW52" t="str">
            <v>Cinco (05) meses y veintiocho (28) días calendario</v>
          </cell>
          <cell r="BX52">
            <v>1</v>
          </cell>
          <cell r="BY52">
            <v>45259</v>
          </cell>
          <cell r="BZ52">
            <v>1191194</v>
          </cell>
          <cell r="CA52">
            <v>2901</v>
          </cell>
          <cell r="CB52">
            <v>45259</v>
          </cell>
          <cell r="CC52">
            <v>132169843</v>
          </cell>
          <cell r="CD52">
            <v>6996</v>
          </cell>
          <cell r="CE52">
            <v>45259</v>
          </cell>
          <cell r="CF52">
            <v>1191194</v>
          </cell>
          <cell r="CG52">
            <v>0</v>
          </cell>
          <cell r="CH52">
            <v>0</v>
          </cell>
          <cell r="CI52">
            <v>0</v>
          </cell>
          <cell r="CJ52">
            <v>0</v>
          </cell>
          <cell r="CK52">
            <v>0</v>
          </cell>
          <cell r="CL52">
            <v>0</v>
          </cell>
          <cell r="CM52">
            <v>0</v>
          </cell>
          <cell r="CN52">
            <v>0</v>
          </cell>
          <cell r="CO52">
            <v>0</v>
          </cell>
          <cell r="CP52">
            <v>45305</v>
          </cell>
          <cell r="CQ52">
            <v>0</v>
          </cell>
          <cell r="CR52">
            <v>0</v>
          </cell>
          <cell r="CS52" t="str">
            <v>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v>
          </cell>
          <cell r="CT52">
            <v>17267844</v>
          </cell>
          <cell r="CU52">
            <v>27</v>
          </cell>
          <cell r="CV52" t="str">
            <v>54406</v>
          </cell>
          <cell r="CW52">
            <v>27</v>
          </cell>
          <cell r="CX52" t="str">
            <v>54406</v>
          </cell>
          <cell r="CY52">
            <v>8299</v>
          </cell>
          <cell r="CZ52" t="str">
            <v>M6</v>
          </cell>
        </row>
        <row r="53">
          <cell r="B53" t="str">
            <v>0782 DE 2023</v>
          </cell>
          <cell r="C53">
            <v>1122651218</v>
          </cell>
          <cell r="D53" t="str">
            <v>REYES ANDRES VEGA BELTRAN</v>
          </cell>
          <cell r="E53" t="str">
            <v>CONTRATO DE PRESTACIÓN DE SERVICIOS DE APOYO A LA GESTIÓN</v>
          </cell>
          <cell r="F53"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53">
            <v>45125</v>
          </cell>
          <cell r="H53">
            <v>8408427</v>
          </cell>
          <cell r="I53" t="str">
            <v>Cinco (05) meses y diez (10) días calendario</v>
          </cell>
          <cell r="J53">
            <v>45125</v>
          </cell>
          <cell r="K53">
            <v>45287</v>
          </cell>
          <cell r="L53" t="str">
            <v>NO APLICA</v>
          </cell>
          <cell r="M53" t="str">
            <v>NO APLICA</v>
          </cell>
          <cell r="N53" t="str">
            <v>NO APLICA</v>
          </cell>
          <cell r="O53">
            <v>7</v>
          </cell>
          <cell r="P53">
            <v>683185</v>
          </cell>
          <cell r="Q53">
            <v>45125</v>
          </cell>
          <cell r="R53">
            <v>45138</v>
          </cell>
          <cell r="S53">
            <v>1576580</v>
          </cell>
          <cell r="T53">
            <v>45139</v>
          </cell>
          <cell r="U53">
            <v>45169</v>
          </cell>
          <cell r="V53">
            <v>1576580</v>
          </cell>
          <cell r="W53">
            <v>45170</v>
          </cell>
          <cell r="X53">
            <v>45199</v>
          </cell>
          <cell r="Y53">
            <v>1576580</v>
          </cell>
          <cell r="Z53">
            <v>45200</v>
          </cell>
          <cell r="AA53">
            <v>45230</v>
          </cell>
          <cell r="AB53">
            <v>1576580</v>
          </cell>
          <cell r="AC53">
            <v>45231</v>
          </cell>
          <cell r="AD53">
            <v>45260</v>
          </cell>
          <cell r="AE53">
            <v>1418922</v>
          </cell>
          <cell r="AF53">
            <v>45261</v>
          </cell>
          <cell r="AG53">
            <v>45287</v>
          </cell>
          <cell r="AH53">
            <v>945948</v>
          </cell>
          <cell r="AI53">
            <v>45288</v>
          </cell>
          <cell r="AJ53">
            <v>45305</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t="str">
            <v>Facultad de Ciencias Agropecuarias y Recursos Naturales</v>
          </cell>
          <cell r="BJ53" t="str">
            <v>CRISTÓBAL LUGO LÓPEZ</v>
          </cell>
          <cell r="BK53" t="str">
            <v>Decano de la Facultad de Ciencias Agropecuarias y Recursos Naturales</v>
          </cell>
          <cell r="BL53">
            <v>1646</v>
          </cell>
          <cell r="BM53">
            <v>45122</v>
          </cell>
          <cell r="BN53">
            <v>3162464808</v>
          </cell>
          <cell r="BO53">
            <v>3910</v>
          </cell>
          <cell r="BP53">
            <v>45125</v>
          </cell>
          <cell r="BQ53">
            <v>8408427</v>
          </cell>
          <cell r="BR53">
            <v>1</v>
          </cell>
          <cell r="BS53">
            <v>45259</v>
          </cell>
          <cell r="BT53">
            <v>45288</v>
          </cell>
          <cell r="BU53">
            <v>45305</v>
          </cell>
          <cell r="BV53" t="str">
            <v xml:space="preserve">Dieciocho (18) días calendario </v>
          </cell>
          <cell r="BW53" t="str">
            <v>Cinco (05) meses y veintiocho (28) días calendario</v>
          </cell>
          <cell r="BX53">
            <v>1</v>
          </cell>
          <cell r="BY53">
            <v>45259</v>
          </cell>
          <cell r="BZ53">
            <v>945948</v>
          </cell>
          <cell r="CA53">
            <v>2901</v>
          </cell>
          <cell r="CB53">
            <v>45259</v>
          </cell>
          <cell r="CC53">
            <v>132169843</v>
          </cell>
          <cell r="CD53">
            <v>6999</v>
          </cell>
          <cell r="CE53">
            <v>45259</v>
          </cell>
          <cell r="CF53">
            <v>945948</v>
          </cell>
          <cell r="CG53">
            <v>0</v>
          </cell>
          <cell r="CH53">
            <v>0</v>
          </cell>
          <cell r="CI53">
            <v>0</v>
          </cell>
          <cell r="CJ53">
            <v>0</v>
          </cell>
          <cell r="CK53">
            <v>0</v>
          </cell>
          <cell r="CL53">
            <v>0</v>
          </cell>
          <cell r="CM53">
            <v>0</v>
          </cell>
          <cell r="CN53">
            <v>0</v>
          </cell>
          <cell r="CO53">
            <v>0</v>
          </cell>
          <cell r="CP53">
            <v>45305</v>
          </cell>
          <cell r="CQ53">
            <v>0</v>
          </cell>
          <cell r="CR53">
            <v>0</v>
          </cell>
          <cell r="CS53"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en las labores Agropecuarias. 10. Apoyar las labores realizadas en la Institución para elevar la productividad de la granja.</v>
          </cell>
          <cell r="CT53">
            <v>1122651218.5</v>
          </cell>
          <cell r="CU53">
            <v>27</v>
          </cell>
          <cell r="CV53" t="str">
            <v>54406</v>
          </cell>
          <cell r="CW53">
            <v>27</v>
          </cell>
          <cell r="CX53" t="str">
            <v>54406</v>
          </cell>
          <cell r="CY53">
            <v>8299</v>
          </cell>
          <cell r="CZ53" t="str">
            <v>M6</v>
          </cell>
        </row>
        <row r="54">
          <cell r="B54" t="str">
            <v>0787 DE 2023</v>
          </cell>
          <cell r="C54">
            <v>1119888213</v>
          </cell>
          <cell r="D54" t="str">
            <v>WILMER JAVIER VEGA BELTRAN</v>
          </cell>
          <cell r="E54" t="str">
            <v>CONTRATO DE PRESTACIÓN DE SERVICIOS DE APOYO A LA GESTIÓN</v>
          </cell>
          <cell r="F54"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54">
            <v>45125</v>
          </cell>
          <cell r="H54">
            <v>9794265</v>
          </cell>
          <cell r="I54" t="str">
            <v>Cuatro (04) meses y veintiocho (28) días calendario</v>
          </cell>
          <cell r="J54">
            <v>45125</v>
          </cell>
          <cell r="K54">
            <v>45275</v>
          </cell>
          <cell r="L54" t="str">
            <v>NO APLICA</v>
          </cell>
          <cell r="M54" t="str">
            <v>NO APLICA</v>
          </cell>
          <cell r="N54" t="str">
            <v>NO APLICA</v>
          </cell>
          <cell r="O54">
            <v>8</v>
          </cell>
          <cell r="P54">
            <v>860307</v>
          </cell>
          <cell r="Q54">
            <v>45125</v>
          </cell>
          <cell r="R54">
            <v>45138</v>
          </cell>
          <cell r="S54">
            <v>1985324</v>
          </cell>
          <cell r="T54">
            <v>45139</v>
          </cell>
          <cell r="U54">
            <v>45169</v>
          </cell>
          <cell r="V54">
            <v>1985324</v>
          </cell>
          <cell r="W54">
            <v>45170</v>
          </cell>
          <cell r="X54">
            <v>45199</v>
          </cell>
          <cell r="Y54">
            <v>1985324</v>
          </cell>
          <cell r="Z54">
            <v>45200</v>
          </cell>
          <cell r="AA54">
            <v>45230</v>
          </cell>
          <cell r="AB54">
            <v>1985324</v>
          </cell>
          <cell r="AC54">
            <v>45231</v>
          </cell>
          <cell r="AD54">
            <v>45260</v>
          </cell>
          <cell r="AE54">
            <v>992662</v>
          </cell>
          <cell r="AF54">
            <v>45261</v>
          </cell>
          <cell r="AG54">
            <v>45275</v>
          </cell>
          <cell r="AH54">
            <v>794130</v>
          </cell>
          <cell r="AI54">
            <v>45276</v>
          </cell>
          <cell r="AJ54">
            <v>45287</v>
          </cell>
          <cell r="AK54">
            <v>1191194</v>
          </cell>
          <cell r="AL54">
            <v>45288</v>
          </cell>
          <cell r="AM54">
            <v>45305</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t="str">
            <v>Facultad de Ciencias Agropecuarias y Recursos Naturales</v>
          </cell>
          <cell r="BJ54" t="str">
            <v>CRISTÓBAL LUGO LÓPEZ</v>
          </cell>
          <cell r="BK54" t="str">
            <v>Decano de la Facultad de Ciencias Agropecuarias y Recursos Naturales</v>
          </cell>
          <cell r="BL54">
            <v>1646</v>
          </cell>
          <cell r="BM54">
            <v>45122</v>
          </cell>
          <cell r="BN54">
            <v>3162464808</v>
          </cell>
          <cell r="BO54">
            <v>3839</v>
          </cell>
          <cell r="BP54">
            <v>45125</v>
          </cell>
          <cell r="BQ54">
            <v>9794265</v>
          </cell>
          <cell r="BR54">
            <v>1</v>
          </cell>
          <cell r="BS54">
            <v>45259</v>
          </cell>
          <cell r="BT54">
            <v>45276</v>
          </cell>
          <cell r="BU54">
            <v>45305</v>
          </cell>
          <cell r="BV54" t="str">
            <v>Treinta (30) días calendario</v>
          </cell>
          <cell r="BW54" t="str">
            <v>Cinco (05) meses y veintiocho (28) días calendario</v>
          </cell>
          <cell r="BX54">
            <v>1</v>
          </cell>
          <cell r="BY54">
            <v>45259</v>
          </cell>
          <cell r="BZ54">
            <v>1985324</v>
          </cell>
          <cell r="CA54">
            <v>2901</v>
          </cell>
          <cell r="CB54">
            <v>45259</v>
          </cell>
          <cell r="CC54">
            <v>132169843</v>
          </cell>
          <cell r="CD54">
            <v>6998</v>
          </cell>
          <cell r="CE54">
            <v>45259</v>
          </cell>
          <cell r="CF54">
            <v>1985324</v>
          </cell>
          <cell r="CG54">
            <v>0</v>
          </cell>
          <cell r="CH54">
            <v>0</v>
          </cell>
          <cell r="CI54">
            <v>0</v>
          </cell>
          <cell r="CJ54">
            <v>0</v>
          </cell>
          <cell r="CK54">
            <v>0</v>
          </cell>
          <cell r="CL54">
            <v>0</v>
          </cell>
          <cell r="CM54">
            <v>0</v>
          </cell>
          <cell r="CN54">
            <v>0</v>
          </cell>
          <cell r="CO54">
            <v>0</v>
          </cell>
          <cell r="CP54">
            <v>45305</v>
          </cell>
          <cell r="CQ54">
            <v>0</v>
          </cell>
          <cell r="CR54">
            <v>0</v>
          </cell>
          <cell r="CS54"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54">
            <v>1119888213</v>
          </cell>
          <cell r="CU54">
            <v>27</v>
          </cell>
          <cell r="CV54" t="str">
            <v>54406</v>
          </cell>
          <cell r="CW54">
            <v>27</v>
          </cell>
          <cell r="CX54" t="str">
            <v>54406</v>
          </cell>
          <cell r="CY54">
            <v>8299</v>
          </cell>
          <cell r="CZ54" t="str">
            <v>M6</v>
          </cell>
        </row>
        <row r="55">
          <cell r="B55" t="str">
            <v>0788 DE 2023</v>
          </cell>
          <cell r="C55">
            <v>11518445</v>
          </cell>
          <cell r="D55" t="str">
            <v>MARTIN ENRIQUE RINCON ROMERO</v>
          </cell>
          <cell r="E55" t="str">
            <v>CONTRATO DE PRESTACIÓN DE SERVICIOS DE APOYO A LA GESTIÓN</v>
          </cell>
          <cell r="F55"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55">
            <v>45125</v>
          </cell>
          <cell r="H55">
            <v>10588395</v>
          </cell>
          <cell r="I55" t="str">
            <v>Cinco (05) meses y diez (10) días calendario</v>
          </cell>
          <cell r="J55">
            <v>45125</v>
          </cell>
          <cell r="K55">
            <v>45287</v>
          </cell>
          <cell r="L55" t="str">
            <v>NO APLICA</v>
          </cell>
          <cell r="M55" t="str">
            <v>NO APLICA</v>
          </cell>
          <cell r="N55" t="str">
            <v>NO APLICA</v>
          </cell>
          <cell r="O55">
            <v>7</v>
          </cell>
          <cell r="P55">
            <v>860307</v>
          </cell>
          <cell r="Q55">
            <v>45125</v>
          </cell>
          <cell r="R55">
            <v>45138</v>
          </cell>
          <cell r="S55">
            <v>1985324</v>
          </cell>
          <cell r="T55">
            <v>45139</v>
          </cell>
          <cell r="U55">
            <v>45169</v>
          </cell>
          <cell r="V55">
            <v>1985324</v>
          </cell>
          <cell r="W55">
            <v>45170</v>
          </cell>
          <cell r="X55">
            <v>45199</v>
          </cell>
          <cell r="Y55">
            <v>1985324</v>
          </cell>
          <cell r="Z55">
            <v>45200</v>
          </cell>
          <cell r="AA55">
            <v>45230</v>
          </cell>
          <cell r="AB55">
            <v>1985324</v>
          </cell>
          <cell r="AC55">
            <v>45231</v>
          </cell>
          <cell r="AD55">
            <v>45260</v>
          </cell>
          <cell r="AE55">
            <v>1786792</v>
          </cell>
          <cell r="AF55">
            <v>45261</v>
          </cell>
          <cell r="AG55">
            <v>45287</v>
          </cell>
          <cell r="AH55">
            <v>1191194</v>
          </cell>
          <cell r="AI55">
            <v>45288</v>
          </cell>
          <cell r="AJ55">
            <v>45305</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t="str">
            <v>Facultad de Ciencias Agropecuarias y Recursos Naturales</v>
          </cell>
          <cell r="BJ55" t="str">
            <v>CRISTÓBAL LUGO LÓPEZ</v>
          </cell>
          <cell r="BK55" t="str">
            <v>Decano de la Facultad de Ciencias Agropecuarias y Recursos Naturales</v>
          </cell>
          <cell r="BL55">
            <v>1646</v>
          </cell>
          <cell r="BM55">
            <v>45122</v>
          </cell>
          <cell r="BN55">
            <v>3162464808</v>
          </cell>
          <cell r="BO55">
            <v>3750</v>
          </cell>
          <cell r="BP55">
            <v>45125</v>
          </cell>
          <cell r="BQ55">
            <v>10588395</v>
          </cell>
          <cell r="BR55">
            <v>1</v>
          </cell>
          <cell r="BS55">
            <v>45259</v>
          </cell>
          <cell r="BT55">
            <v>45288</v>
          </cell>
          <cell r="BU55">
            <v>45305</v>
          </cell>
          <cell r="BV55" t="str">
            <v xml:space="preserve">Dieciocho (18) días calendario </v>
          </cell>
          <cell r="BW55" t="str">
            <v>Cinco (05) meses y veintiocho (28) días calendario</v>
          </cell>
          <cell r="BX55">
            <v>1</v>
          </cell>
          <cell r="BY55">
            <v>45259</v>
          </cell>
          <cell r="BZ55">
            <v>1191194</v>
          </cell>
          <cell r="CA55">
            <v>2901</v>
          </cell>
          <cell r="CB55">
            <v>45259</v>
          </cell>
          <cell r="CC55">
            <v>132169843</v>
          </cell>
          <cell r="CD55">
            <v>6995</v>
          </cell>
          <cell r="CE55">
            <v>45259</v>
          </cell>
          <cell r="CF55">
            <v>1191194</v>
          </cell>
          <cell r="CG55">
            <v>0</v>
          </cell>
          <cell r="CH55">
            <v>0</v>
          </cell>
          <cell r="CI55">
            <v>0</v>
          </cell>
          <cell r="CJ55">
            <v>0</v>
          </cell>
          <cell r="CK55">
            <v>0</v>
          </cell>
          <cell r="CL55">
            <v>0</v>
          </cell>
          <cell r="CM55">
            <v>0</v>
          </cell>
          <cell r="CN55">
            <v>0</v>
          </cell>
          <cell r="CO55">
            <v>0</v>
          </cell>
          <cell r="CP55">
            <v>45305</v>
          </cell>
          <cell r="CQ55">
            <v>0</v>
          </cell>
          <cell r="CR55">
            <v>0</v>
          </cell>
          <cell r="CS55"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55">
            <v>11518445</v>
          </cell>
          <cell r="CU55">
            <v>27</v>
          </cell>
          <cell r="CV55" t="str">
            <v>54406</v>
          </cell>
          <cell r="CW55">
            <v>27</v>
          </cell>
          <cell r="CX55" t="str">
            <v>54406</v>
          </cell>
          <cell r="CY55">
            <v>7490</v>
          </cell>
          <cell r="CZ55" t="str">
            <v>M6</v>
          </cell>
        </row>
        <row r="56">
          <cell r="B56" t="str">
            <v>0821 DE 2023</v>
          </cell>
          <cell r="C56">
            <v>40442774</v>
          </cell>
          <cell r="D56" t="str">
            <v xml:space="preserve">ADRIANA YOHANA GARZON VEGA  </v>
          </cell>
          <cell r="E56" t="str">
            <v>CONTRATO DE PRESTACIÓN DE SERVICIOS PROFESIONALES</v>
          </cell>
          <cell r="F56" t="str">
            <v>PRESTACIÓN DE SERVICIOS PROFESIONALES NECESARIO PARA EL FORTALECIMIENTO DE LOS PROCESOS DE LA VICERRECTORÍA ACADÉMICA DE LA UNIVERSIDAD DE LOS LLANOS.</v>
          </cell>
          <cell r="G56">
            <v>45125</v>
          </cell>
          <cell r="H56">
            <v>16131724</v>
          </cell>
          <cell r="I56" t="str">
            <v>Cuatro (04) meses y veintiocho (28) días calendario</v>
          </cell>
          <cell r="J56">
            <v>45125</v>
          </cell>
          <cell r="K56">
            <v>45275</v>
          </cell>
          <cell r="L56" t="str">
            <v>NO APLICA</v>
          </cell>
          <cell r="M56" t="str">
            <v>NO APLICA</v>
          </cell>
          <cell r="N56" t="str">
            <v>NO APLICA</v>
          </cell>
          <cell r="O56">
            <v>8</v>
          </cell>
          <cell r="P56">
            <v>1416976</v>
          </cell>
          <cell r="Q56">
            <v>45125</v>
          </cell>
          <cell r="R56">
            <v>45138</v>
          </cell>
          <cell r="S56">
            <v>3269944</v>
          </cell>
          <cell r="T56">
            <v>45139</v>
          </cell>
          <cell r="U56">
            <v>45169</v>
          </cell>
          <cell r="V56">
            <v>3269944</v>
          </cell>
          <cell r="W56">
            <v>45170</v>
          </cell>
          <cell r="X56">
            <v>45199</v>
          </cell>
          <cell r="Y56">
            <v>3269944</v>
          </cell>
          <cell r="Z56">
            <v>45200</v>
          </cell>
          <cell r="AA56">
            <v>45230</v>
          </cell>
          <cell r="AB56">
            <v>3269944</v>
          </cell>
          <cell r="AC56">
            <v>45231</v>
          </cell>
          <cell r="AD56">
            <v>45260</v>
          </cell>
          <cell r="AE56">
            <v>1634972</v>
          </cell>
          <cell r="AF56">
            <v>45261</v>
          </cell>
          <cell r="AG56">
            <v>45275</v>
          </cell>
          <cell r="AH56">
            <v>1307978</v>
          </cell>
          <cell r="AI56">
            <v>45276</v>
          </cell>
          <cell r="AJ56">
            <v>45287</v>
          </cell>
          <cell r="AK56">
            <v>1961966</v>
          </cell>
          <cell r="AL56">
            <v>45288</v>
          </cell>
          <cell r="AM56">
            <v>45305</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t="str">
            <v>Vicerrectoría Académica</v>
          </cell>
          <cell r="BJ56" t="str">
            <v>MONICA SILVA QUICENO</v>
          </cell>
          <cell r="BK56" t="str">
            <v>Vicerrector Universitario</v>
          </cell>
          <cell r="BL56">
            <v>1646</v>
          </cell>
          <cell r="BM56">
            <v>45122</v>
          </cell>
          <cell r="BN56">
            <v>3162464808</v>
          </cell>
          <cell r="BO56">
            <v>3796</v>
          </cell>
          <cell r="BP56">
            <v>45125</v>
          </cell>
          <cell r="BQ56">
            <v>16131724</v>
          </cell>
          <cell r="BR56">
            <v>1</v>
          </cell>
          <cell r="BS56">
            <v>45259</v>
          </cell>
          <cell r="BT56">
            <v>45276</v>
          </cell>
          <cell r="BU56">
            <v>45305</v>
          </cell>
          <cell r="BV56" t="str">
            <v>Treinta (30) días calendario</v>
          </cell>
          <cell r="BW56" t="str">
            <v>Cinco (05) meses y veintiocho (28) días calendario</v>
          </cell>
          <cell r="BX56">
            <v>1</v>
          </cell>
          <cell r="BY56">
            <v>45259</v>
          </cell>
          <cell r="BZ56">
            <v>3269944</v>
          </cell>
          <cell r="CA56">
            <v>2901</v>
          </cell>
          <cell r="CB56">
            <v>45259</v>
          </cell>
          <cell r="CC56">
            <v>132169843</v>
          </cell>
          <cell r="CD56">
            <v>7014</v>
          </cell>
          <cell r="CE56">
            <v>45259</v>
          </cell>
          <cell r="CF56">
            <v>3269944</v>
          </cell>
          <cell r="CG56">
            <v>0</v>
          </cell>
          <cell r="CH56">
            <v>0</v>
          </cell>
          <cell r="CI56">
            <v>0</v>
          </cell>
          <cell r="CJ56">
            <v>0</v>
          </cell>
          <cell r="CK56">
            <v>0</v>
          </cell>
          <cell r="CL56">
            <v>0</v>
          </cell>
          <cell r="CM56">
            <v>0</v>
          </cell>
          <cell r="CN56">
            <v>0</v>
          </cell>
          <cell r="CO56">
            <v>0</v>
          </cell>
          <cell r="CP56">
            <v>45305</v>
          </cell>
          <cell r="CQ56">
            <v>0</v>
          </cell>
          <cell r="CR56">
            <v>0</v>
          </cell>
          <cell r="CS56"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Colaborar en la Vicerrectoría Académica en todo lo relacionado con planes de estudio, calendario académico y planeación académica de los programas de grado. 4. Cooperar en la proyección del acto administrativo por el cual se prueban: cupos y horarios para cada semestre, tiempos de dedicación a labores académicas administrativas, acreditación. 5. Contribuir a la Vicerrectoría en lo que respecta al proceso de convocatorias docentes. 6. Apoyar la elaboración y ajustes de los procedimientos relacionados con la docencia (asignación responsabilidades académicas, convocatorias, vinculación y pago de docentes catedráticos de grado y realizar seguimiento a los mismos. 7. Apoyar y asesorar en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v>
          </cell>
          <cell r="CT56">
            <v>40442774</v>
          </cell>
          <cell r="CU56">
            <v>504</v>
          </cell>
          <cell r="CV56" t="str">
            <v>500</v>
          </cell>
          <cell r="CW56">
            <v>504</v>
          </cell>
          <cell r="CX56" t="str">
            <v>500</v>
          </cell>
          <cell r="CY56">
            <v>6209</v>
          </cell>
          <cell r="CZ56" t="str">
            <v>M6</v>
          </cell>
        </row>
        <row r="57">
          <cell r="B57" t="str">
            <v>0827 DE 2023</v>
          </cell>
          <cell r="C57">
            <v>40441513</v>
          </cell>
          <cell r="D57" t="str">
            <v>NINA LISSETH BALLEN RODRIGUEZ</v>
          </cell>
          <cell r="E57" t="str">
            <v>CONTRATO DE PRESTACIÓN DE SERVICIOS PROFESIONALES</v>
          </cell>
          <cell r="F57" t="str">
            <v>PRESTACIÓN DE SERVICIOS PROFESIONALES NECESARIO PARA EL FORTALECIMIENTO DE LOS PROCESOS ESTRATÉGICOS Y MISIONALES DE LA OFICINA ASESORA DE PLANEACIÓN DE LA UNIVERSIDAD DE LOS LLANOS.</v>
          </cell>
          <cell r="G57">
            <v>45125</v>
          </cell>
          <cell r="H57">
            <v>17439701</v>
          </cell>
          <cell r="I57" t="str">
            <v>Cinco (05) meses y diez (10) días calendario</v>
          </cell>
          <cell r="J57">
            <v>45125</v>
          </cell>
          <cell r="K57">
            <v>45287</v>
          </cell>
          <cell r="L57" t="str">
            <v>NO APLICA</v>
          </cell>
          <cell r="M57" t="str">
            <v>NO APLICA</v>
          </cell>
          <cell r="N57" t="str">
            <v>NO APLICA</v>
          </cell>
          <cell r="O57">
            <v>7</v>
          </cell>
          <cell r="P57">
            <v>1416976</v>
          </cell>
          <cell r="Q57">
            <v>45125</v>
          </cell>
          <cell r="R57">
            <v>45138</v>
          </cell>
          <cell r="S57">
            <v>3269944</v>
          </cell>
          <cell r="T57">
            <v>45139</v>
          </cell>
          <cell r="U57">
            <v>45169</v>
          </cell>
          <cell r="V57">
            <v>3269944</v>
          </cell>
          <cell r="W57">
            <v>45170</v>
          </cell>
          <cell r="X57">
            <v>45199</v>
          </cell>
          <cell r="Y57">
            <v>3269944</v>
          </cell>
          <cell r="Z57">
            <v>45200</v>
          </cell>
          <cell r="AA57">
            <v>45230</v>
          </cell>
          <cell r="AB57">
            <v>3269944</v>
          </cell>
          <cell r="AC57">
            <v>45231</v>
          </cell>
          <cell r="AD57">
            <v>45260</v>
          </cell>
          <cell r="AE57">
            <v>2942949</v>
          </cell>
          <cell r="AF57">
            <v>45261</v>
          </cell>
          <cell r="AG57">
            <v>45287</v>
          </cell>
          <cell r="AH57">
            <v>1961966</v>
          </cell>
          <cell r="AI57">
            <v>45288</v>
          </cell>
          <cell r="AJ57">
            <v>45305</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t="str">
            <v>Oficina Asesora de Planeación</v>
          </cell>
          <cell r="BJ57" t="str">
            <v xml:space="preserve">MARIA PAULA ESTUPIÑAN TIUSO  </v>
          </cell>
          <cell r="BK57" t="str">
            <v>Asesora de Planeación</v>
          </cell>
          <cell r="BL57">
            <v>1646</v>
          </cell>
          <cell r="BM57">
            <v>45122</v>
          </cell>
          <cell r="BN57">
            <v>3162464808</v>
          </cell>
          <cell r="BO57">
            <v>3795</v>
          </cell>
          <cell r="BP57">
            <v>45125</v>
          </cell>
          <cell r="BQ57">
            <v>17439701</v>
          </cell>
          <cell r="BR57">
            <v>1</v>
          </cell>
          <cell r="BS57">
            <v>45259</v>
          </cell>
          <cell r="BT57">
            <v>45288</v>
          </cell>
          <cell r="BU57">
            <v>45305</v>
          </cell>
          <cell r="BV57" t="str">
            <v xml:space="preserve">Dieciocho (18) días calendario </v>
          </cell>
          <cell r="BW57" t="str">
            <v>Cinco (05) meses y veintiocho (28) días calendario</v>
          </cell>
          <cell r="BX57">
            <v>1</v>
          </cell>
          <cell r="BY57">
            <v>45259</v>
          </cell>
          <cell r="BZ57">
            <v>1961966</v>
          </cell>
          <cell r="CA57">
            <v>2901</v>
          </cell>
          <cell r="CB57">
            <v>45259</v>
          </cell>
          <cell r="CC57">
            <v>132169843</v>
          </cell>
          <cell r="CD57">
            <v>7013</v>
          </cell>
          <cell r="CE57">
            <v>45259</v>
          </cell>
          <cell r="CF57">
            <v>1961966</v>
          </cell>
          <cell r="CG57">
            <v>0</v>
          </cell>
          <cell r="CH57">
            <v>0</v>
          </cell>
          <cell r="CI57">
            <v>0</v>
          </cell>
          <cell r="CJ57">
            <v>0</v>
          </cell>
          <cell r="CK57">
            <v>0</v>
          </cell>
          <cell r="CL57">
            <v>0</v>
          </cell>
          <cell r="CM57">
            <v>0</v>
          </cell>
          <cell r="CN57">
            <v>0</v>
          </cell>
          <cell r="CO57">
            <v>0</v>
          </cell>
          <cell r="CP57">
            <v>45305</v>
          </cell>
          <cell r="CQ57">
            <v>0</v>
          </cell>
          <cell r="CR57">
            <v>0</v>
          </cell>
          <cell r="CS57"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v>
          </cell>
          <cell r="CT57">
            <v>40441513</v>
          </cell>
          <cell r="CU57">
            <v>504</v>
          </cell>
          <cell r="CV57" t="str">
            <v>240</v>
          </cell>
          <cell r="CW57">
            <v>504</v>
          </cell>
          <cell r="CX57" t="str">
            <v>240</v>
          </cell>
          <cell r="CY57">
            <v>8299</v>
          </cell>
          <cell r="CZ57" t="str">
            <v>M6</v>
          </cell>
        </row>
        <row r="58">
          <cell r="B58" t="str">
            <v>0829 DE 2023</v>
          </cell>
          <cell r="C58">
            <v>80830452</v>
          </cell>
          <cell r="D58" t="str">
            <v>JUAN PABLO ARANGO MEDINA</v>
          </cell>
          <cell r="E58" t="str">
            <v>CONTRATO DE PRESTACIÓN DE SERVICIOS PROFESIONALES</v>
          </cell>
          <cell r="F58" t="str">
            <v>PRESTACIÓN DE SERVICIOS PROFESIONALES NECESARIO PARA EL FORTALECIMIENTO DE LOS PROCESOS DEL ÁREA DE INFRAESTRUCTURA DE LA OFICINA ASESORA DE PLANEACIÓN DE LA UNIVERSIDAD DE LOS LLANOS.</v>
          </cell>
          <cell r="G58">
            <v>45125</v>
          </cell>
          <cell r="H58">
            <v>19931088</v>
          </cell>
          <cell r="I58" t="str">
            <v>Cinco (05) meses y diez (10) días calendario</v>
          </cell>
          <cell r="J58">
            <v>45125</v>
          </cell>
          <cell r="K58">
            <v>45287</v>
          </cell>
          <cell r="L58" t="str">
            <v>NO APLICA</v>
          </cell>
          <cell r="M58" t="str">
            <v>NO APLICA</v>
          </cell>
          <cell r="N58" t="str">
            <v>NO APLICA</v>
          </cell>
          <cell r="O58">
            <v>7</v>
          </cell>
          <cell r="P58">
            <v>1619401</v>
          </cell>
          <cell r="Q58">
            <v>45125</v>
          </cell>
          <cell r="R58">
            <v>45138</v>
          </cell>
          <cell r="S58">
            <v>3737079</v>
          </cell>
          <cell r="T58">
            <v>45139</v>
          </cell>
          <cell r="U58">
            <v>45169</v>
          </cell>
          <cell r="V58">
            <v>3737079</v>
          </cell>
          <cell r="W58">
            <v>45170</v>
          </cell>
          <cell r="X58">
            <v>45199</v>
          </cell>
          <cell r="Y58">
            <v>3737079</v>
          </cell>
          <cell r="Z58">
            <v>45200</v>
          </cell>
          <cell r="AA58">
            <v>45230</v>
          </cell>
          <cell r="AB58">
            <v>3737079</v>
          </cell>
          <cell r="AC58">
            <v>45231</v>
          </cell>
          <cell r="AD58">
            <v>45260</v>
          </cell>
          <cell r="AE58">
            <v>3363371</v>
          </cell>
          <cell r="AF58">
            <v>45261</v>
          </cell>
          <cell r="AG58">
            <v>45287</v>
          </cell>
          <cell r="AH58">
            <v>2242247</v>
          </cell>
          <cell r="AI58">
            <v>45288</v>
          </cell>
          <cell r="AJ58">
            <v>45305</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t="str">
            <v>Oficina Asesora de Planeación</v>
          </cell>
          <cell r="BJ58" t="str">
            <v xml:space="preserve">MARIA PAULA ESTUPIÑAN TIUSO  </v>
          </cell>
          <cell r="BK58" t="str">
            <v>Asesora de Planeación</v>
          </cell>
          <cell r="BL58">
            <v>1646</v>
          </cell>
          <cell r="BM58">
            <v>45122</v>
          </cell>
          <cell r="BN58">
            <v>3162464808</v>
          </cell>
          <cell r="BO58">
            <v>3809</v>
          </cell>
          <cell r="BP58">
            <v>45125</v>
          </cell>
          <cell r="BQ58">
            <v>19931088</v>
          </cell>
          <cell r="BR58">
            <v>1</v>
          </cell>
          <cell r="BS58">
            <v>45259</v>
          </cell>
          <cell r="BT58">
            <v>45288</v>
          </cell>
          <cell r="BU58">
            <v>45305</v>
          </cell>
          <cell r="BV58" t="str">
            <v xml:space="preserve">Dieciocho (18) días calendario </v>
          </cell>
          <cell r="BW58" t="str">
            <v>Cinco (05) meses y veintiocho (28) días calendario</v>
          </cell>
          <cell r="BX58">
            <v>1</v>
          </cell>
          <cell r="BY58">
            <v>45259</v>
          </cell>
          <cell r="BZ58">
            <v>2242247</v>
          </cell>
          <cell r="CA58">
            <v>2901</v>
          </cell>
          <cell r="CB58">
            <v>45259</v>
          </cell>
          <cell r="CC58">
            <v>132169843</v>
          </cell>
          <cell r="CD58">
            <v>7021</v>
          </cell>
          <cell r="CE58">
            <v>45259</v>
          </cell>
          <cell r="CF58">
            <v>2242247</v>
          </cell>
          <cell r="CG58">
            <v>0</v>
          </cell>
          <cell r="CH58">
            <v>0</v>
          </cell>
          <cell r="CI58">
            <v>0</v>
          </cell>
          <cell r="CJ58">
            <v>0</v>
          </cell>
          <cell r="CK58">
            <v>0</v>
          </cell>
          <cell r="CL58">
            <v>0</v>
          </cell>
          <cell r="CM58">
            <v>0</v>
          </cell>
          <cell r="CN58">
            <v>0</v>
          </cell>
          <cell r="CO58">
            <v>0</v>
          </cell>
          <cell r="CP58">
            <v>45305</v>
          </cell>
          <cell r="CQ58">
            <v>0</v>
          </cell>
          <cell r="CR58">
            <v>0</v>
          </cell>
          <cell r="CS58"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58">
            <v>80830452</v>
          </cell>
          <cell r="CU58">
            <v>504</v>
          </cell>
          <cell r="CV58" t="str">
            <v>240</v>
          </cell>
          <cell r="CW58">
            <v>504</v>
          </cell>
          <cell r="CX58" t="str">
            <v>240</v>
          </cell>
          <cell r="CY58">
            <v>4290</v>
          </cell>
          <cell r="CZ58" t="str">
            <v>M5</v>
          </cell>
        </row>
        <row r="59">
          <cell r="B59" t="str">
            <v>0830 DE 2023</v>
          </cell>
          <cell r="C59">
            <v>17342779</v>
          </cell>
          <cell r="D59" t="str">
            <v>HIGINIO CASTRO HERNANDEZ</v>
          </cell>
          <cell r="E59" t="str">
            <v>CONTRATO DE PRESTACIÓN DE SERVICIOS PROFESIONALES</v>
          </cell>
          <cell r="F59" t="str">
            <v>PRESTACIÓN DE SERVICIOS PROFESIONALES NECESARIO PARA EL FORTALECIMIENTO DE LOS PROCESOS DEL ÁREA DE INFRAESTRUCTURA DE LA OFICINA ASESORA DE PLANEACIÓN DE LA UNIVERSIDAD DE LOS LLANOS.</v>
          </cell>
          <cell r="G59">
            <v>45125</v>
          </cell>
          <cell r="H59">
            <v>24913856</v>
          </cell>
          <cell r="I59" t="str">
            <v>Cinco (05) meses y diez (10) días calendario</v>
          </cell>
          <cell r="J59">
            <v>45125</v>
          </cell>
          <cell r="K59">
            <v>45287</v>
          </cell>
          <cell r="L59" t="str">
            <v>NO APLICA</v>
          </cell>
          <cell r="M59" t="str">
            <v>NO APLICA</v>
          </cell>
          <cell r="N59" t="str">
            <v>NO APLICA</v>
          </cell>
          <cell r="O59">
            <v>7</v>
          </cell>
          <cell r="P59">
            <v>2024251</v>
          </cell>
          <cell r="Q59">
            <v>45125</v>
          </cell>
          <cell r="R59">
            <v>45138</v>
          </cell>
          <cell r="S59">
            <v>4671348</v>
          </cell>
          <cell r="T59">
            <v>45139</v>
          </cell>
          <cell r="U59">
            <v>45169</v>
          </cell>
          <cell r="V59">
            <v>4671348</v>
          </cell>
          <cell r="W59">
            <v>45170</v>
          </cell>
          <cell r="X59">
            <v>45199</v>
          </cell>
          <cell r="Y59">
            <v>4671348</v>
          </cell>
          <cell r="Z59">
            <v>45200</v>
          </cell>
          <cell r="AA59">
            <v>45230</v>
          </cell>
          <cell r="AB59">
            <v>4671348</v>
          </cell>
          <cell r="AC59">
            <v>45231</v>
          </cell>
          <cell r="AD59">
            <v>45260</v>
          </cell>
          <cell r="AE59">
            <v>4204213</v>
          </cell>
          <cell r="AF59">
            <v>45261</v>
          </cell>
          <cell r="AG59">
            <v>45287</v>
          </cell>
          <cell r="AH59">
            <v>2802809</v>
          </cell>
          <cell r="AI59">
            <v>45288</v>
          </cell>
          <cell r="AJ59">
            <v>45305</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t="str">
            <v>Oficina Asesora de Planeación</v>
          </cell>
          <cell r="BJ59" t="str">
            <v xml:space="preserve">MARIA PAULA ESTUPIÑAN TIUSO  </v>
          </cell>
          <cell r="BK59" t="str">
            <v>Asesora de Planeación</v>
          </cell>
          <cell r="BL59">
            <v>1646</v>
          </cell>
          <cell r="BM59">
            <v>45122</v>
          </cell>
          <cell r="BN59">
            <v>3162464808</v>
          </cell>
          <cell r="BO59">
            <v>3759</v>
          </cell>
          <cell r="BP59">
            <v>45125</v>
          </cell>
          <cell r="BQ59">
            <v>24913856</v>
          </cell>
          <cell r="BR59">
            <v>1</v>
          </cell>
          <cell r="BS59">
            <v>45259</v>
          </cell>
          <cell r="BT59">
            <v>45288</v>
          </cell>
          <cell r="BU59">
            <v>45305</v>
          </cell>
          <cell r="BV59" t="str">
            <v xml:space="preserve">Dieciocho (18) días calendario </v>
          </cell>
          <cell r="BW59" t="str">
            <v>Cinco (05) meses y veintiocho (28) días calendario</v>
          </cell>
          <cell r="BX59">
            <v>1</v>
          </cell>
          <cell r="BY59">
            <v>45259</v>
          </cell>
          <cell r="BZ59">
            <v>2802809</v>
          </cell>
          <cell r="CA59">
            <v>2901</v>
          </cell>
          <cell r="CB59">
            <v>45259</v>
          </cell>
          <cell r="CC59">
            <v>132169843</v>
          </cell>
          <cell r="CD59">
            <v>7001</v>
          </cell>
          <cell r="CE59">
            <v>45259</v>
          </cell>
          <cell r="CF59">
            <v>2802809</v>
          </cell>
          <cell r="CG59">
            <v>0</v>
          </cell>
          <cell r="CH59">
            <v>0</v>
          </cell>
          <cell r="CI59">
            <v>0</v>
          </cell>
          <cell r="CJ59">
            <v>0</v>
          </cell>
          <cell r="CK59">
            <v>0</v>
          </cell>
          <cell r="CL59">
            <v>0</v>
          </cell>
          <cell r="CM59">
            <v>0</v>
          </cell>
          <cell r="CN59">
            <v>0</v>
          </cell>
          <cell r="CO59">
            <v>0</v>
          </cell>
          <cell r="CP59">
            <v>45305</v>
          </cell>
          <cell r="CQ59">
            <v>0</v>
          </cell>
          <cell r="CR59">
            <v>0</v>
          </cell>
          <cell r="CS59"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v>
          </cell>
          <cell r="CT59">
            <v>17342779</v>
          </cell>
          <cell r="CU59">
            <v>504</v>
          </cell>
          <cell r="CV59" t="str">
            <v>240</v>
          </cell>
          <cell r="CW59">
            <v>504</v>
          </cell>
          <cell r="CX59" t="str">
            <v>240</v>
          </cell>
          <cell r="CY59">
            <v>7020</v>
          </cell>
          <cell r="CZ59" t="str">
            <v>M5</v>
          </cell>
        </row>
        <row r="60">
          <cell r="B60" t="str">
            <v>0831 DE 2023</v>
          </cell>
          <cell r="C60">
            <v>1121883647</v>
          </cell>
          <cell r="D60" t="str">
            <v>ESTEFANY ANDREA ZABALA RAMOS</v>
          </cell>
          <cell r="E60" t="str">
            <v>CONTRATO DE PRESTACIÓN DE SERVICIOS PROFESIONALES</v>
          </cell>
          <cell r="F60" t="str">
            <v>PRESTACIÓN DE SERVICIOS PROFESIONALES NECESARIO PARA EL FORTALECIMIENTO DE LOS PROCESOS DEL ÁREA DE INFRAESTRUCTURA DE LA OFICINA ASESORA DE PLANEACIÓN DE LA UNIVERSIDAD DE LOS LLANOS.</v>
          </cell>
          <cell r="G60">
            <v>45125</v>
          </cell>
          <cell r="H60">
            <v>17439701</v>
          </cell>
          <cell r="I60" t="str">
            <v>Cinco (05) meses y diez (10) días calendario</v>
          </cell>
          <cell r="J60">
            <v>45125</v>
          </cell>
          <cell r="K60">
            <v>45287</v>
          </cell>
          <cell r="L60" t="str">
            <v>NO APLICA</v>
          </cell>
          <cell r="M60" t="str">
            <v>NO APLICA</v>
          </cell>
          <cell r="N60" t="str">
            <v>NO APLICA</v>
          </cell>
          <cell r="O60">
            <v>7</v>
          </cell>
          <cell r="P60">
            <v>1416976</v>
          </cell>
          <cell r="Q60">
            <v>45125</v>
          </cell>
          <cell r="R60">
            <v>45138</v>
          </cell>
          <cell r="S60">
            <v>3269944</v>
          </cell>
          <cell r="T60">
            <v>45139</v>
          </cell>
          <cell r="U60">
            <v>45169</v>
          </cell>
          <cell r="V60">
            <v>3269944</v>
          </cell>
          <cell r="W60">
            <v>45170</v>
          </cell>
          <cell r="X60">
            <v>45199</v>
          </cell>
          <cell r="Y60">
            <v>3269944</v>
          </cell>
          <cell r="Z60">
            <v>45200</v>
          </cell>
          <cell r="AA60">
            <v>45230</v>
          </cell>
          <cell r="AB60">
            <v>3269944</v>
          </cell>
          <cell r="AC60">
            <v>45231</v>
          </cell>
          <cell r="AD60">
            <v>45260</v>
          </cell>
          <cell r="AE60">
            <v>2942949</v>
          </cell>
          <cell r="AF60">
            <v>45261</v>
          </cell>
          <cell r="AG60">
            <v>45287</v>
          </cell>
          <cell r="AH60">
            <v>1961966</v>
          </cell>
          <cell r="AI60">
            <v>45288</v>
          </cell>
          <cell r="AJ60">
            <v>45305</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t="str">
            <v>Oficina Asesora de Planeación</v>
          </cell>
          <cell r="BJ60" t="str">
            <v xml:space="preserve">MARIA PAULA ESTUPIÑAN TIUSO  </v>
          </cell>
          <cell r="BK60" t="str">
            <v>Asesora de Planeación</v>
          </cell>
          <cell r="BL60">
            <v>1646</v>
          </cell>
          <cell r="BM60">
            <v>45122</v>
          </cell>
          <cell r="BN60">
            <v>3162464808</v>
          </cell>
          <cell r="BO60">
            <v>3880</v>
          </cell>
          <cell r="BP60">
            <v>45125</v>
          </cell>
          <cell r="BQ60">
            <v>17439701</v>
          </cell>
          <cell r="BR60">
            <v>1</v>
          </cell>
          <cell r="BS60">
            <v>45259</v>
          </cell>
          <cell r="BT60">
            <v>45288</v>
          </cell>
          <cell r="BU60">
            <v>45305</v>
          </cell>
          <cell r="BV60" t="str">
            <v xml:space="preserve">Dieciocho (18) días calendario </v>
          </cell>
          <cell r="BW60" t="str">
            <v>Cinco (05) meses y veintiocho (28) días calendario</v>
          </cell>
          <cell r="BX60">
            <v>1</v>
          </cell>
          <cell r="BY60">
            <v>45259</v>
          </cell>
          <cell r="BZ60">
            <v>1961966</v>
          </cell>
          <cell r="CA60">
            <v>2901</v>
          </cell>
          <cell r="CB60">
            <v>45259</v>
          </cell>
          <cell r="CC60">
            <v>132169843</v>
          </cell>
          <cell r="CD60">
            <v>7052</v>
          </cell>
          <cell r="CE60">
            <v>45259</v>
          </cell>
          <cell r="CF60">
            <v>1961966</v>
          </cell>
          <cell r="CG60">
            <v>0</v>
          </cell>
          <cell r="CH60">
            <v>0</v>
          </cell>
          <cell r="CI60">
            <v>0</v>
          </cell>
          <cell r="CJ60">
            <v>0</v>
          </cell>
          <cell r="CK60">
            <v>0</v>
          </cell>
          <cell r="CL60">
            <v>0</v>
          </cell>
          <cell r="CM60">
            <v>0</v>
          </cell>
          <cell r="CN60">
            <v>0</v>
          </cell>
          <cell r="CO60">
            <v>0</v>
          </cell>
          <cell r="CP60">
            <v>45305</v>
          </cell>
          <cell r="CQ60">
            <v>0</v>
          </cell>
          <cell r="CR60">
            <v>0</v>
          </cell>
          <cell r="CS60"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solicitados por la Universidad. 8. Brindar apoyo en la respuesta oportuna a los requerimientos institucionales, de la comunidad educativa y de los órganos de control, en materia de obras de infraestructura física. 9. Realizar los diseños arquitectónicos requeridos en los diferentes proyectos de la Universidad. 10. Elaborar un informe del estado de las funciones administrativas, contables, legales y técnicas de los contratos en los que haya sido designado supervisor o apoyo a supervisión cuando finalice su contrato de prestación de servicios profesionales.</v>
          </cell>
          <cell r="CT60">
            <v>1121883647</v>
          </cell>
          <cell r="CU60">
            <v>504</v>
          </cell>
          <cell r="CV60" t="str">
            <v>240</v>
          </cell>
          <cell r="CW60">
            <v>504</v>
          </cell>
          <cell r="CX60" t="str">
            <v>240</v>
          </cell>
          <cell r="CY60">
            <v>4111</v>
          </cell>
          <cell r="CZ60" t="str">
            <v>M5</v>
          </cell>
        </row>
        <row r="61">
          <cell r="B61" t="str">
            <v>0854 DE 2023</v>
          </cell>
          <cell r="C61">
            <v>86058755</v>
          </cell>
          <cell r="D61" t="str">
            <v>JHON ALEJANDRO LEON RODRIGUEZ</v>
          </cell>
          <cell r="E61" t="str">
            <v>CONTRATO DE PRESTACIÓN DE SERVICIOS PROFESIONALES</v>
          </cell>
          <cell r="F61" t="str">
            <v>PRESTACIÓN DE SERVICIOS PROFESIONALES NECESARIO PARA EL FORTALECIMIENTO DE LOS PROCESOS ADMINISTRATIVOS DE LA SECRETARIA GENERAL Y EL CONSEJO ACADÉMICO DE LA UNIVERSIDAD DE LOS LLANOS.</v>
          </cell>
          <cell r="G61">
            <v>45125</v>
          </cell>
          <cell r="H61">
            <v>14948315</v>
          </cell>
          <cell r="I61" t="str">
            <v>Cinco (05) meses y diez (10) días calendario</v>
          </cell>
          <cell r="J61">
            <v>45125</v>
          </cell>
          <cell r="K61">
            <v>45287</v>
          </cell>
          <cell r="L61" t="str">
            <v>NO APLICA</v>
          </cell>
          <cell r="M61" t="str">
            <v>NO APLICA</v>
          </cell>
          <cell r="N61" t="str">
            <v>NO APLICA</v>
          </cell>
          <cell r="O61">
            <v>7</v>
          </cell>
          <cell r="P61">
            <v>1214551</v>
          </cell>
          <cell r="Q61">
            <v>45125</v>
          </cell>
          <cell r="R61">
            <v>45138</v>
          </cell>
          <cell r="S61">
            <v>2802809</v>
          </cell>
          <cell r="T61">
            <v>45139</v>
          </cell>
          <cell r="U61">
            <v>45169</v>
          </cell>
          <cell r="V61">
            <v>2802809</v>
          </cell>
          <cell r="W61">
            <v>45170</v>
          </cell>
          <cell r="X61">
            <v>45199</v>
          </cell>
          <cell r="Y61">
            <v>2802809</v>
          </cell>
          <cell r="Z61">
            <v>45200</v>
          </cell>
          <cell r="AA61">
            <v>45230</v>
          </cell>
          <cell r="AB61">
            <v>2802809</v>
          </cell>
          <cell r="AC61">
            <v>45231</v>
          </cell>
          <cell r="AD61">
            <v>45260</v>
          </cell>
          <cell r="AE61">
            <v>2522528</v>
          </cell>
          <cell r="AF61">
            <v>45261</v>
          </cell>
          <cell r="AG61">
            <v>45287</v>
          </cell>
          <cell r="AH61">
            <v>1681685</v>
          </cell>
          <cell r="AI61">
            <v>45288</v>
          </cell>
          <cell r="AJ61">
            <v>45305</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t="str">
            <v>Secretaria General</v>
          </cell>
          <cell r="BJ61" t="str">
            <v>DEIVER GIOVANNY QUINTERO REYES</v>
          </cell>
          <cell r="BK61" t="str">
            <v>Secretario General</v>
          </cell>
          <cell r="BL61">
            <v>1646</v>
          </cell>
          <cell r="BM61">
            <v>45122</v>
          </cell>
          <cell r="BN61">
            <v>3162464808</v>
          </cell>
          <cell r="BO61">
            <v>3818</v>
          </cell>
          <cell r="BP61">
            <v>45125</v>
          </cell>
          <cell r="BQ61">
            <v>14948315</v>
          </cell>
          <cell r="BR61">
            <v>1</v>
          </cell>
          <cell r="BS61">
            <v>45259</v>
          </cell>
          <cell r="BT61">
            <v>45288</v>
          </cell>
          <cell r="BU61">
            <v>45305</v>
          </cell>
          <cell r="BV61" t="str">
            <v xml:space="preserve">Dieciocho (18) días calendario </v>
          </cell>
          <cell r="BW61" t="str">
            <v>Cinco (05) meses y veintiocho (28) días calendario</v>
          </cell>
          <cell r="BX61">
            <v>1</v>
          </cell>
          <cell r="BY61">
            <v>45259</v>
          </cell>
          <cell r="BZ61">
            <v>1681685</v>
          </cell>
          <cell r="CA61">
            <v>2901</v>
          </cell>
          <cell r="CB61">
            <v>45259</v>
          </cell>
          <cell r="CC61">
            <v>132169843</v>
          </cell>
          <cell r="CD61">
            <v>7026</v>
          </cell>
          <cell r="CE61">
            <v>45259</v>
          </cell>
          <cell r="CF61">
            <v>1681685</v>
          </cell>
          <cell r="CG61">
            <v>0</v>
          </cell>
          <cell r="CH61">
            <v>0</v>
          </cell>
          <cell r="CI61">
            <v>0</v>
          </cell>
          <cell r="CJ61">
            <v>0</v>
          </cell>
          <cell r="CK61">
            <v>0</v>
          </cell>
          <cell r="CL61">
            <v>0</v>
          </cell>
          <cell r="CM61">
            <v>0</v>
          </cell>
          <cell r="CN61">
            <v>0</v>
          </cell>
          <cell r="CO61">
            <v>0</v>
          </cell>
          <cell r="CP61">
            <v>45305</v>
          </cell>
          <cell r="CQ61">
            <v>0</v>
          </cell>
          <cell r="CR61">
            <v>0</v>
          </cell>
          <cell r="CS61" t="str">
            <v>1. Prestar apoyo en las sesiones del Consejo Académico. 2. Coadyuvar en la transcripción de las grabaciones y digitación de los proyectos de actas que registran el desarrollo de las sesiones del Consejo Académico. 3. Prestar apoyo en la proyección de comunicaciones y respuestas de la correspondencia tratada en las sesiones del Consejo Académico.  4. Prepara  la proyección de  Acuerdos Académicos debidamente tratados en las sesiones del Consejo Académico. 5. Contribuir en la proyección de Resoluciones Académicas debidamente tratadas en las sesiones del Consejo Académico. 6. Prestar apoyo a las actividades de organización, logística y de desarrollo electorales a cargo de la Secretaría General. 7. Contribuir en el diligenciamiento de informes que se requieran en virtud del apoyo que se hace en función de la Secretaría General en funciones de Secretaría del Consejo Académico.</v>
          </cell>
          <cell r="CT61">
            <v>86058755</v>
          </cell>
          <cell r="CU61">
            <v>504</v>
          </cell>
          <cell r="CV61" t="str">
            <v>310</v>
          </cell>
          <cell r="CW61">
            <v>504</v>
          </cell>
          <cell r="CX61" t="str">
            <v>310</v>
          </cell>
          <cell r="CY61">
            <v>7020</v>
          </cell>
          <cell r="CZ61" t="str">
            <v>M5</v>
          </cell>
        </row>
        <row r="62">
          <cell r="B62" t="str">
            <v>0855 DE 2023</v>
          </cell>
          <cell r="C62">
            <v>1120870734</v>
          </cell>
          <cell r="D62" t="str">
            <v xml:space="preserve">CARLOS ALBERTO PEÑA GODOY </v>
          </cell>
          <cell r="E62" t="str">
            <v>CONTRATO DE PRESTACIÓN DE SERVICIOS DE APOYO A LA GESTIÓN</v>
          </cell>
          <cell r="F62" t="str">
            <v>PRESTACIÓN DE SERVICIOS DE APOYO A LA GESTIÓN NECESARIO PARA EL FORTALECIMIENTO DE LOS PROCESOS ADMINISTRATIVOS DE LA SECRETARIA GENERAL Y EL CONSEJO SUPERIOR DE LA UNIVERSIDAD DE LOS LLANOS.</v>
          </cell>
          <cell r="G62">
            <v>45125</v>
          </cell>
          <cell r="H62">
            <v>11834080</v>
          </cell>
          <cell r="I62" t="str">
            <v>Cinco (05) meses y diez (10) días calendario</v>
          </cell>
          <cell r="J62">
            <v>45125</v>
          </cell>
          <cell r="K62">
            <v>45287</v>
          </cell>
          <cell r="L62" t="str">
            <v>NO APLICA</v>
          </cell>
          <cell r="M62" t="str">
            <v>NO APLICA</v>
          </cell>
          <cell r="N62" t="str">
            <v>NO APLICA</v>
          </cell>
          <cell r="O62">
            <v>7</v>
          </cell>
          <cell r="P62">
            <v>961519</v>
          </cell>
          <cell r="Q62">
            <v>45125</v>
          </cell>
          <cell r="R62">
            <v>45138</v>
          </cell>
          <cell r="S62">
            <v>2218890</v>
          </cell>
          <cell r="T62">
            <v>45139</v>
          </cell>
          <cell r="U62">
            <v>45169</v>
          </cell>
          <cell r="V62">
            <v>2218890</v>
          </cell>
          <cell r="W62">
            <v>45170</v>
          </cell>
          <cell r="X62">
            <v>45199</v>
          </cell>
          <cell r="Y62">
            <v>2218890</v>
          </cell>
          <cell r="Z62">
            <v>45200</v>
          </cell>
          <cell r="AA62">
            <v>45230</v>
          </cell>
          <cell r="AB62">
            <v>2218890</v>
          </cell>
          <cell r="AC62">
            <v>45231</v>
          </cell>
          <cell r="AD62">
            <v>45260</v>
          </cell>
          <cell r="AE62">
            <v>1997001</v>
          </cell>
          <cell r="AF62">
            <v>45261</v>
          </cell>
          <cell r="AG62">
            <v>45287</v>
          </cell>
          <cell r="AH62">
            <v>1331334</v>
          </cell>
          <cell r="AI62">
            <v>45288</v>
          </cell>
          <cell r="AJ62">
            <v>45305</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t="str">
            <v>Secretaria General</v>
          </cell>
          <cell r="BJ62" t="str">
            <v>DEIVER GIOVANNY QUINTERO REYES</v>
          </cell>
          <cell r="BK62" t="str">
            <v>Secretario General</v>
          </cell>
          <cell r="BL62">
            <v>1646</v>
          </cell>
          <cell r="BM62">
            <v>45122</v>
          </cell>
          <cell r="BN62">
            <v>3162464808</v>
          </cell>
          <cell r="BO62">
            <v>3841</v>
          </cell>
          <cell r="BP62">
            <v>45125</v>
          </cell>
          <cell r="BQ62">
            <v>11834080</v>
          </cell>
          <cell r="BR62">
            <v>1</v>
          </cell>
          <cell r="BS62">
            <v>45259</v>
          </cell>
          <cell r="BT62">
            <v>45288</v>
          </cell>
          <cell r="BU62">
            <v>45305</v>
          </cell>
          <cell r="BV62" t="str">
            <v xml:space="preserve">Dieciocho (18) días calendario </v>
          </cell>
          <cell r="BW62" t="str">
            <v>Cinco (05) meses y veintiocho (28) días calendario</v>
          </cell>
          <cell r="BX62">
            <v>1</v>
          </cell>
          <cell r="BY62">
            <v>45259</v>
          </cell>
          <cell r="BZ62">
            <v>1331334</v>
          </cell>
          <cell r="CA62">
            <v>2901</v>
          </cell>
          <cell r="CB62">
            <v>45259</v>
          </cell>
          <cell r="CC62">
            <v>132169843</v>
          </cell>
          <cell r="CD62">
            <v>7032</v>
          </cell>
          <cell r="CE62">
            <v>45259</v>
          </cell>
          <cell r="CF62">
            <v>1331334</v>
          </cell>
          <cell r="CG62">
            <v>0</v>
          </cell>
          <cell r="CH62">
            <v>0</v>
          </cell>
          <cell r="CI62">
            <v>0</v>
          </cell>
          <cell r="CJ62">
            <v>0</v>
          </cell>
          <cell r="CK62">
            <v>0</v>
          </cell>
          <cell r="CL62">
            <v>0</v>
          </cell>
          <cell r="CM62">
            <v>0</v>
          </cell>
          <cell r="CN62">
            <v>0</v>
          </cell>
          <cell r="CO62">
            <v>0</v>
          </cell>
          <cell r="CP62">
            <v>45305</v>
          </cell>
          <cell r="CQ62">
            <v>0</v>
          </cell>
          <cell r="CR62">
            <v>0</v>
          </cell>
          <cell r="CS62" t="str">
            <v>1. Prestar apoyo en las sesiones del Consejo Superior. 2. Coadyuvar en la transcripción de las grabaciones y digitación de los proyectos de actas que registran el desarrollo de las sesiones del Consejo Superior. 3. Contribuir en la proyección de las comunicaciones y respuestas de la correspondencia del Consejo Superior. 4. Contribuir con la proyección de actos administrativos del Consejo Superior. 5. Colaborar con el cumplimiento y diligenciamiento de información en las matrices de seguimiento correspondiente a la secretaria General. 6. Prestar apoyo a las actividades de organización, logística y de desarrollo electorales a cargo de la Secretaría General. 7. Contribuir en el diligenciamiento de informes que se requieran en virtud del apoyo que se hace en función de la Secretaría General en funciones de Secretaría del Consejo Superior.</v>
          </cell>
          <cell r="CT62">
            <v>1120870734</v>
          </cell>
          <cell r="CU62">
            <v>504</v>
          </cell>
          <cell r="CV62" t="str">
            <v>310</v>
          </cell>
          <cell r="CW62">
            <v>504</v>
          </cell>
          <cell r="CX62" t="str">
            <v>310</v>
          </cell>
          <cell r="CY62">
            <v>8299</v>
          </cell>
          <cell r="CZ62" t="str">
            <v>M6</v>
          </cell>
        </row>
        <row r="63">
          <cell r="B63" t="str">
            <v>0872 DE 2023</v>
          </cell>
          <cell r="C63">
            <v>1026577505</v>
          </cell>
          <cell r="D63" t="str">
            <v>ALEXANDER MEZA AVILA</v>
          </cell>
          <cell r="E63" t="str">
            <v>CONTRATO DE PRESTACIÓN DE SERVICIOS PROFESIONALES</v>
          </cell>
          <cell r="F63" t="str">
            <v>PRESTACIÓN DE SERVICIOS PROFESIONALES NECESARIO PARA EL FORTALECIMIENTO DE LOS PROCESOS DE GESTIÓN JURÍDICA DE LA OFICINA ASESORA JURÍDICA DE LA UNIVERSIDAD DE LOS LLANOS.</v>
          </cell>
          <cell r="G63">
            <v>45125</v>
          </cell>
          <cell r="H63">
            <v>17439701</v>
          </cell>
          <cell r="I63" t="str">
            <v>Cinco (05) meses y diez (10) días calendario</v>
          </cell>
          <cell r="J63">
            <v>45125</v>
          </cell>
          <cell r="K63">
            <v>45287</v>
          </cell>
          <cell r="L63" t="str">
            <v>NO APLICA</v>
          </cell>
          <cell r="M63" t="str">
            <v>NO APLICA</v>
          </cell>
          <cell r="N63" t="str">
            <v>NO APLICA</v>
          </cell>
          <cell r="O63">
            <v>7</v>
          </cell>
          <cell r="P63">
            <v>1416976</v>
          </cell>
          <cell r="Q63">
            <v>45125</v>
          </cell>
          <cell r="R63">
            <v>45138</v>
          </cell>
          <cell r="S63">
            <v>3269944</v>
          </cell>
          <cell r="T63">
            <v>45139</v>
          </cell>
          <cell r="U63">
            <v>45169</v>
          </cell>
          <cell r="V63">
            <v>3269944</v>
          </cell>
          <cell r="W63">
            <v>45170</v>
          </cell>
          <cell r="X63">
            <v>45199</v>
          </cell>
          <cell r="Y63">
            <v>3269944</v>
          </cell>
          <cell r="Z63">
            <v>45200</v>
          </cell>
          <cell r="AA63">
            <v>45230</v>
          </cell>
          <cell r="AB63">
            <v>3269944</v>
          </cell>
          <cell r="AC63">
            <v>45231</v>
          </cell>
          <cell r="AD63">
            <v>45260</v>
          </cell>
          <cell r="AE63">
            <v>2942949</v>
          </cell>
          <cell r="AF63">
            <v>45261</v>
          </cell>
          <cell r="AG63">
            <v>45287</v>
          </cell>
          <cell r="AH63">
            <v>1961966</v>
          </cell>
          <cell r="AI63">
            <v>45288</v>
          </cell>
          <cell r="AJ63">
            <v>45305</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t="str">
            <v>Oficina Asesora Jurídica</v>
          </cell>
          <cell r="BJ63" t="str">
            <v>ZULITH ANDREA ROMERO MARTIN</v>
          </cell>
          <cell r="BK63" t="str">
            <v>Asesora Jurídica</v>
          </cell>
          <cell r="BL63">
            <v>1646</v>
          </cell>
          <cell r="BM63">
            <v>45122</v>
          </cell>
          <cell r="BN63">
            <v>3162464808</v>
          </cell>
          <cell r="BO63">
            <v>3833</v>
          </cell>
          <cell r="BP63">
            <v>45125</v>
          </cell>
          <cell r="BQ63">
            <v>17439701</v>
          </cell>
          <cell r="BR63">
            <v>1</v>
          </cell>
          <cell r="BS63">
            <v>45259</v>
          </cell>
          <cell r="BT63">
            <v>45288</v>
          </cell>
          <cell r="BU63">
            <v>45305</v>
          </cell>
          <cell r="BV63" t="str">
            <v xml:space="preserve">Dieciocho (18) días calendario </v>
          </cell>
          <cell r="BW63" t="str">
            <v>Cinco (05) meses y veintiocho (28) días calendario</v>
          </cell>
          <cell r="BX63">
            <v>1</v>
          </cell>
          <cell r="BY63">
            <v>45259</v>
          </cell>
          <cell r="BZ63">
            <v>1961966</v>
          </cell>
          <cell r="CA63">
            <v>2901</v>
          </cell>
          <cell r="CB63">
            <v>45259</v>
          </cell>
          <cell r="CC63">
            <v>132169843</v>
          </cell>
          <cell r="CD63">
            <v>7028</v>
          </cell>
          <cell r="CE63">
            <v>45259</v>
          </cell>
          <cell r="CF63">
            <v>1961966</v>
          </cell>
          <cell r="CG63">
            <v>0</v>
          </cell>
          <cell r="CH63">
            <v>0</v>
          </cell>
          <cell r="CI63">
            <v>0</v>
          </cell>
          <cell r="CJ63">
            <v>0</v>
          </cell>
          <cell r="CK63">
            <v>0</v>
          </cell>
          <cell r="CL63">
            <v>0</v>
          </cell>
          <cell r="CM63">
            <v>0</v>
          </cell>
          <cell r="CN63">
            <v>0</v>
          </cell>
          <cell r="CO63">
            <v>0</v>
          </cell>
          <cell r="CP63">
            <v>45305</v>
          </cell>
          <cell r="CQ63">
            <v>0</v>
          </cell>
          <cell r="CR63">
            <v>0</v>
          </cell>
          <cell r="CS63" t="str">
            <v>1. Contribuir y prestar apoyo en la proyección de conceptos jurídicos. 2. Prestar apoyo en asesorías jurídicas cuando le sean requeridas por el Asesor Jurídico. 3. Coadyuvar en la proyección de respuestas a las solicitudes de los órganos de control. 4. Contribuir en la proyección de respuestas de las solicitudes realizadas y/o asignadas por las diferentes dependencias de la Universidad. 5. Prestar apoyo en la proyección de respuestas a los derechos de petición.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Contribuir con la proyección de actos administrativos o respuestas a los recursos que sean interpuestos contra los mismos y que se pasen al conocimiento de la oficina. 9. Apoyar la ejecución del programa anual de auditorías internas de gestión y calidad en caso de que la Oficina Asesora de Control Interno así lo requiera. 10. Prestar apoyo a los procesos de defensa judicial de la Universidad de los Llanos. 11. Coadyuvar en la revisión, verificación y cumplimiento de la documentación requerida para la vinculación por contrato de prestación de servicios profesionales o de apoyo a la gestión, perteneciente a los Convenios y/o proyectos suscritos con la Universidad de los Llanos. 12. Revisar las minutas de contrato de prestación de servicios profesionales o de apoyo a la gestión y todos los actos que modifiquen los contratos iniciales. 13. Prestar apoyo en las actividades desarrolladas por el Consejo Electoral.</v>
          </cell>
          <cell r="CT63">
            <v>1026577505</v>
          </cell>
          <cell r="CU63">
            <v>504</v>
          </cell>
          <cell r="CV63" t="str">
            <v>210</v>
          </cell>
          <cell r="CW63">
            <v>504</v>
          </cell>
          <cell r="CX63" t="str">
            <v>210</v>
          </cell>
          <cell r="CY63">
            <v>6920</v>
          </cell>
          <cell r="CZ63" t="str">
            <v>M5</v>
          </cell>
        </row>
        <row r="64">
          <cell r="B64" t="str">
            <v>0873 DE 2023</v>
          </cell>
          <cell r="C64">
            <v>1121845439</v>
          </cell>
          <cell r="D64" t="str">
            <v xml:space="preserve">STEFANNI LOPEZ BUITRAGO </v>
          </cell>
          <cell r="E64" t="str">
            <v>CONTRATO DE PRESTACIÓN DE SERVICIOS PROFESIONALES</v>
          </cell>
          <cell r="F64" t="str">
            <v>PRESTACIÓN DE SERVICIOS PROFESIONALES NECESARIO PARA EL FORTALECIMIENTO DE LOS PROCESOS DE GESTIÓN CONTABLE Y ADMINISTRATIVA DE LA OFICINA ASESORA JURÍDICA DE LA UNIVERSIDAD DE LOS LLANOS.</v>
          </cell>
          <cell r="G64">
            <v>45125</v>
          </cell>
          <cell r="H64">
            <v>17439701</v>
          </cell>
          <cell r="I64" t="str">
            <v>Cinco (05) meses y diez (10) días calendario</v>
          </cell>
          <cell r="J64">
            <v>45125</v>
          </cell>
          <cell r="K64">
            <v>45287</v>
          </cell>
          <cell r="L64" t="str">
            <v>NO APLICA</v>
          </cell>
          <cell r="M64" t="str">
            <v>NO APLICA</v>
          </cell>
          <cell r="N64" t="str">
            <v>NO APLICA</v>
          </cell>
          <cell r="O64">
            <v>7</v>
          </cell>
          <cell r="P64">
            <v>1416976</v>
          </cell>
          <cell r="Q64">
            <v>45125</v>
          </cell>
          <cell r="R64">
            <v>45138</v>
          </cell>
          <cell r="S64">
            <v>3269944</v>
          </cell>
          <cell r="T64">
            <v>45139</v>
          </cell>
          <cell r="U64">
            <v>45169</v>
          </cell>
          <cell r="V64">
            <v>3269944</v>
          </cell>
          <cell r="W64">
            <v>45170</v>
          </cell>
          <cell r="X64">
            <v>45199</v>
          </cell>
          <cell r="Y64">
            <v>3269944</v>
          </cell>
          <cell r="Z64">
            <v>45200</v>
          </cell>
          <cell r="AA64">
            <v>45230</v>
          </cell>
          <cell r="AB64">
            <v>3269944</v>
          </cell>
          <cell r="AC64">
            <v>45231</v>
          </cell>
          <cell r="AD64">
            <v>45260</v>
          </cell>
          <cell r="AE64">
            <v>2942949</v>
          </cell>
          <cell r="AF64">
            <v>45261</v>
          </cell>
          <cell r="AG64">
            <v>45287</v>
          </cell>
          <cell r="AH64">
            <v>1961966</v>
          </cell>
          <cell r="AI64">
            <v>45288</v>
          </cell>
          <cell r="AJ64">
            <v>45305</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t="str">
            <v>Oficina Asesora Jurídica</v>
          </cell>
          <cell r="BJ64" t="str">
            <v>ZULITH ANDREA ROMERO MARTIN</v>
          </cell>
          <cell r="BK64" t="str">
            <v>Asesora Jurídica</v>
          </cell>
          <cell r="BL64">
            <v>1646</v>
          </cell>
          <cell r="BM64">
            <v>45122</v>
          </cell>
          <cell r="BN64">
            <v>3162464808</v>
          </cell>
          <cell r="BO64">
            <v>3859</v>
          </cell>
          <cell r="BP64">
            <v>45125</v>
          </cell>
          <cell r="BQ64">
            <v>17439701</v>
          </cell>
          <cell r="BR64">
            <v>1</v>
          </cell>
          <cell r="BS64">
            <v>45259</v>
          </cell>
          <cell r="BT64">
            <v>45288</v>
          </cell>
          <cell r="BU64">
            <v>45305</v>
          </cell>
          <cell r="BV64" t="str">
            <v xml:space="preserve">Dieciocho (18) días calendario </v>
          </cell>
          <cell r="BW64" t="str">
            <v>Cinco (05) meses y veintiocho (28) días calendario</v>
          </cell>
          <cell r="BX64">
            <v>1</v>
          </cell>
          <cell r="BY64">
            <v>45259</v>
          </cell>
          <cell r="BZ64">
            <v>1961966</v>
          </cell>
          <cell r="CA64">
            <v>2901</v>
          </cell>
          <cell r="CB64">
            <v>45259</v>
          </cell>
          <cell r="CC64">
            <v>132169843</v>
          </cell>
          <cell r="CD64">
            <v>7042</v>
          </cell>
          <cell r="CE64">
            <v>45259</v>
          </cell>
          <cell r="CF64">
            <v>1961966</v>
          </cell>
          <cell r="CG64">
            <v>0</v>
          </cell>
          <cell r="CH64">
            <v>0</v>
          </cell>
          <cell r="CI64">
            <v>0</v>
          </cell>
          <cell r="CJ64">
            <v>0</v>
          </cell>
          <cell r="CK64">
            <v>0</v>
          </cell>
          <cell r="CL64">
            <v>0</v>
          </cell>
          <cell r="CM64">
            <v>0</v>
          </cell>
          <cell r="CN64">
            <v>0</v>
          </cell>
          <cell r="CO64">
            <v>0</v>
          </cell>
          <cell r="CP64">
            <v>45305</v>
          </cell>
          <cell r="CQ64">
            <v>0</v>
          </cell>
          <cell r="CR64">
            <v>0</v>
          </cell>
          <cell r="CS64" t="str">
            <v>1. Prestar apoyo en la creación, actualización y dar de baja a usuarios en el Sistema de Información y Gestión del Empleo Público – SIGEP II- Entidades Públicas. 2. Colaborar en la revisión, verificación y cumplimiento de la documentación requerida para la vinculación por contrato de prestación de servicios. 3. Prestar apoyo en la elaboración de certificaciones de contratos de prestación de servicio suscritos entre la Universidad y terceros. 4. Coadyuvar con la recepción, verificación y cumplimiento de los soportes para pago de cuentas de cobro y/o terminaciones de contratos presentadas por los contratistas. 5. Brindar apoyo en la creación de conceptos - módulo de Tesorería -  en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y la elaboración de órdenes de pago para cuentas de cobro por cargue masivo - módulo de presupuesto - SICOF ERP (Sistema Integrado de Información De Control Fiscal) para su posterior trámite de pago.  7.  Colaborar en la realización de solicitud ante la División de Tesorería del Plan Anualizado de Caja (PAC) de cada uno de los rubros a afectar en el proceso para realización de órdenes de pago por procedimiento de cargue masivo o individual de las cuentas de cobro. 8. Colaborar en remitir el listado de órdenes de pago de las cuentas de cobro de administrativos, academia, proyectos de investigación y entregar soportes de las cuentas de cobro de proyectos de Regalías a la División de Tesorería. 9. Prestar apoyo atendiendo los requerimientos de la División de Tesorería relacionados con la verificación y/o corrección de las cuentas de cobro o terminación de contratos de proyectos de Regalías .10. Brindar apoyo en la afiliación (cargue de información, validación y radicación) a través del portal web de la Aseguradora de Riesgos Laborales – Positiva Compañía de Seguros de los contratistas vinculados en la Universidad de los Llanos. 11.   Apoyar el proceso de generación para pago (Causación, remisión y orden de pago) de aportes Administradora de Riesgos Laborales – ARL -   de los contratistas afiliados con riesgo IV y V vinculados con la Universidad. 12. Prestar apoyo en la validación de las hojas de vida de los contratistas ante el Sistema de Información y Gestión del Empleo Público –SIGEP II-Entidades Públicas, en caso de que se requiera. 13.  Colaborar con el registro ante el Sistema de Información y Gestión del Empleo Público -SIGEP II-Entidades Públicas de los datos de contratos suscritos por la Universidad en cada uno de los periodos, en caso de que se requiera. 14. Contribuir en la elaboración del reporte de vinculación y contratación de jóvenes entre 18 y 28 años vinculados a la Universidad de los Llanos para ser remitida al Departamento Administrativo de la Función Pública. 15. Prestar apoyo en la elaboración del directorio de contratistas de la Universidad de los Llanos, en caso de que se requiera. 16. Coadyuvar en la verificación y cumplimiento de la documentación requerida para la vinculación por contrato de prestación de servicios pertenecientes a los convenios y/o proyectos suscritos con la Universidad de los Llanos.</v>
          </cell>
          <cell r="CT64">
            <v>1121845439.5999999</v>
          </cell>
          <cell r="CU64">
            <v>504</v>
          </cell>
          <cell r="CV64" t="str">
            <v>210</v>
          </cell>
          <cell r="CW64">
            <v>504</v>
          </cell>
          <cell r="CX64" t="str">
            <v>210</v>
          </cell>
          <cell r="CY64">
            <v>6920</v>
          </cell>
          <cell r="CZ64" t="str">
            <v>M5</v>
          </cell>
        </row>
        <row r="65">
          <cell r="B65" t="str">
            <v>0874 DE 2023</v>
          </cell>
          <cell r="C65">
            <v>1121951648</v>
          </cell>
          <cell r="D65" t="str">
            <v xml:space="preserve">SARA ROCIO MORENO BALMACEDA </v>
          </cell>
          <cell r="E65" t="str">
            <v>CONTRATO DE PRESTACIÓN DE SERVICIOS DE APOYO A LA GESTIÓN</v>
          </cell>
          <cell r="F65" t="str">
            <v>PRESTACIÓN DE SERVICIOS DE APOYO A LA GESTIÓN NECESARIO PARA EL FORTALECIMIENTO DE LOS PROCESOS ADMINISTRATIVOS Y DE GESTIÓN DOCUMENTAL DE LA OFICINA ASESORA JURÍDICA DE LA UNIVERSIDAD DE LOS LLANOS.</v>
          </cell>
          <cell r="G65">
            <v>45125</v>
          </cell>
          <cell r="H65">
            <v>11834080</v>
          </cell>
          <cell r="I65" t="str">
            <v>Cinco (05) meses y diez (10) días calendario</v>
          </cell>
          <cell r="J65">
            <v>45125</v>
          </cell>
          <cell r="K65">
            <v>45287</v>
          </cell>
          <cell r="L65" t="str">
            <v>NO APLICA</v>
          </cell>
          <cell r="M65" t="str">
            <v>NO APLICA</v>
          </cell>
          <cell r="N65" t="str">
            <v>NO APLICA</v>
          </cell>
          <cell r="O65">
            <v>7</v>
          </cell>
          <cell r="P65">
            <v>961519</v>
          </cell>
          <cell r="Q65">
            <v>45125</v>
          </cell>
          <cell r="R65">
            <v>45138</v>
          </cell>
          <cell r="S65">
            <v>2218890</v>
          </cell>
          <cell r="T65">
            <v>45139</v>
          </cell>
          <cell r="U65">
            <v>45169</v>
          </cell>
          <cell r="V65">
            <v>2218890</v>
          </cell>
          <cell r="W65">
            <v>45170</v>
          </cell>
          <cell r="X65">
            <v>45199</v>
          </cell>
          <cell r="Y65">
            <v>2218890</v>
          </cell>
          <cell r="Z65">
            <v>45200</v>
          </cell>
          <cell r="AA65">
            <v>45230</v>
          </cell>
          <cell r="AB65">
            <v>2218890</v>
          </cell>
          <cell r="AC65">
            <v>45231</v>
          </cell>
          <cell r="AD65">
            <v>45260</v>
          </cell>
          <cell r="AE65">
            <v>1997001</v>
          </cell>
          <cell r="AF65">
            <v>45261</v>
          </cell>
          <cell r="AG65">
            <v>45287</v>
          </cell>
          <cell r="AH65">
            <v>1331334</v>
          </cell>
          <cell r="AI65">
            <v>45288</v>
          </cell>
          <cell r="AJ65">
            <v>45305</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t="str">
            <v>Oficina Asesora Jurídica</v>
          </cell>
          <cell r="BJ65" t="str">
            <v>ZULITH ANDREA ROMERO MARTIN</v>
          </cell>
          <cell r="BK65" t="str">
            <v>Asesora Jurídica</v>
          </cell>
          <cell r="BL65">
            <v>1646</v>
          </cell>
          <cell r="BM65">
            <v>45122</v>
          </cell>
          <cell r="BN65">
            <v>3162464808</v>
          </cell>
          <cell r="BO65">
            <v>3903</v>
          </cell>
          <cell r="BP65">
            <v>45125</v>
          </cell>
          <cell r="BQ65">
            <v>11834080</v>
          </cell>
          <cell r="BR65">
            <v>1</v>
          </cell>
          <cell r="BS65">
            <v>45259</v>
          </cell>
          <cell r="BT65">
            <v>45288</v>
          </cell>
          <cell r="BU65">
            <v>45305</v>
          </cell>
          <cell r="BV65" t="str">
            <v xml:space="preserve">Dieciocho (18) días calendario </v>
          </cell>
          <cell r="BW65" t="str">
            <v>Cinco (05) meses y veintiocho (28) días calendario</v>
          </cell>
          <cell r="BX65">
            <v>1</v>
          </cell>
          <cell r="BY65">
            <v>45259</v>
          </cell>
          <cell r="BZ65">
            <v>1331334</v>
          </cell>
          <cell r="CA65">
            <v>2901</v>
          </cell>
          <cell r="CB65">
            <v>45259</v>
          </cell>
          <cell r="CC65">
            <v>132169843</v>
          </cell>
          <cell r="CD65">
            <v>7062</v>
          </cell>
          <cell r="CE65">
            <v>45259</v>
          </cell>
          <cell r="CF65">
            <v>1331334</v>
          </cell>
          <cell r="CG65">
            <v>0</v>
          </cell>
          <cell r="CH65">
            <v>0</v>
          </cell>
          <cell r="CI65">
            <v>0</v>
          </cell>
          <cell r="CJ65">
            <v>0</v>
          </cell>
          <cell r="CK65">
            <v>0</v>
          </cell>
          <cell r="CL65">
            <v>0</v>
          </cell>
          <cell r="CM65">
            <v>0</v>
          </cell>
          <cell r="CN65">
            <v>0</v>
          </cell>
          <cell r="CO65">
            <v>0</v>
          </cell>
          <cell r="CP65">
            <v>45305</v>
          </cell>
          <cell r="CQ65">
            <v>0</v>
          </cell>
          <cell r="CR65">
            <v>0</v>
          </cell>
          <cell r="CS65"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Brindar apoyo en la digitalización de los Contratos de Prestación de Servicios que afectan los rubros de Estampilla con el fin de ser cargados en el aplicativo de la Auditoria General de la Republica (SIA - OBSERVA). 8. Coadyuvar en la verificación y cumplimiento de la documentación requerida para la vinculación por contrato de prestación de servicios pertenecientes a los convenios y/o proyectos suscritos con la Universidad de los Llanos.</v>
          </cell>
          <cell r="CT65">
            <v>1121951648.2</v>
          </cell>
          <cell r="CU65">
            <v>504</v>
          </cell>
          <cell r="CV65" t="str">
            <v>210</v>
          </cell>
          <cell r="CW65">
            <v>504</v>
          </cell>
          <cell r="CX65" t="str">
            <v>210</v>
          </cell>
          <cell r="CY65">
            <v>8299</v>
          </cell>
          <cell r="CZ65" t="str">
            <v>M6</v>
          </cell>
        </row>
        <row r="66">
          <cell r="B66" t="str">
            <v>0875 DE 2023</v>
          </cell>
          <cell r="C66">
            <v>40439797</v>
          </cell>
          <cell r="D66" t="str">
            <v xml:space="preserve">ISLANDA MILENA CASTRO QUEVEDO </v>
          </cell>
          <cell r="E66" t="str">
            <v>CONTRATO DE PRESTACIÓN DE SERVICIOS PROFESIONALES</v>
          </cell>
          <cell r="F66" t="str">
            <v>PRESTACIÓN DE SERVICIOS PROFESIONALES NECESARIO PARA EL FORTALECIMIENTO DE LOS PROCESOS DE GESTIÓN ADMINISTRATIVA Y CONTRATACIÓN DE LA OFICINA ASESORA JURÍDICA DE LA UNIVERSIDAD DE LOS LLANOS.</v>
          </cell>
          <cell r="G66">
            <v>45125</v>
          </cell>
          <cell r="H66">
            <v>23045317</v>
          </cell>
          <cell r="I66" t="str">
            <v>Cinco (05) meses y diez (10) días calendario</v>
          </cell>
          <cell r="J66">
            <v>45125</v>
          </cell>
          <cell r="K66">
            <v>45287</v>
          </cell>
          <cell r="L66" t="str">
            <v>NO APLICA</v>
          </cell>
          <cell r="M66" t="str">
            <v>NO APLICA</v>
          </cell>
          <cell r="N66" t="str">
            <v>NO APLICA</v>
          </cell>
          <cell r="O66">
            <v>7</v>
          </cell>
          <cell r="P66">
            <v>1872432</v>
          </cell>
          <cell r="Q66">
            <v>45125</v>
          </cell>
          <cell r="R66">
            <v>45138</v>
          </cell>
          <cell r="S66">
            <v>4320997</v>
          </cell>
          <cell r="T66">
            <v>45139</v>
          </cell>
          <cell r="U66">
            <v>45169</v>
          </cell>
          <cell r="V66">
            <v>4320997</v>
          </cell>
          <cell r="W66">
            <v>45170</v>
          </cell>
          <cell r="X66">
            <v>45199</v>
          </cell>
          <cell r="Y66">
            <v>4320997</v>
          </cell>
          <cell r="Z66">
            <v>45200</v>
          </cell>
          <cell r="AA66">
            <v>45230</v>
          </cell>
          <cell r="AB66">
            <v>4320997</v>
          </cell>
          <cell r="AC66">
            <v>45231</v>
          </cell>
          <cell r="AD66">
            <v>45260</v>
          </cell>
          <cell r="AE66">
            <v>3888897</v>
          </cell>
          <cell r="AF66">
            <v>45261</v>
          </cell>
          <cell r="AG66">
            <v>45287</v>
          </cell>
          <cell r="AH66">
            <v>2592598</v>
          </cell>
          <cell r="AI66">
            <v>45288</v>
          </cell>
          <cell r="AJ66">
            <v>45305</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t="str">
            <v>Oficina Asesora Jurídica</v>
          </cell>
          <cell r="BJ66" t="str">
            <v>ZULITH ANDREA ROMERO MARTIN</v>
          </cell>
          <cell r="BK66" t="str">
            <v>Asesora Jurídica</v>
          </cell>
          <cell r="BL66">
            <v>1646</v>
          </cell>
          <cell r="BM66">
            <v>45122</v>
          </cell>
          <cell r="BN66">
            <v>3162464808</v>
          </cell>
          <cell r="BO66">
            <v>3792</v>
          </cell>
          <cell r="BP66">
            <v>45125</v>
          </cell>
          <cell r="BQ66">
            <v>23045317</v>
          </cell>
          <cell r="BR66">
            <v>1</v>
          </cell>
          <cell r="BS66">
            <v>45259</v>
          </cell>
          <cell r="BT66">
            <v>45288</v>
          </cell>
          <cell r="BU66">
            <v>45305</v>
          </cell>
          <cell r="BV66" t="str">
            <v xml:space="preserve">Dieciocho (18) días calendario </v>
          </cell>
          <cell r="BW66" t="str">
            <v>Cinco (05) meses y veintiocho (28) días calendario</v>
          </cell>
          <cell r="BX66">
            <v>1</v>
          </cell>
          <cell r="BY66">
            <v>45259</v>
          </cell>
          <cell r="BZ66">
            <v>2592598</v>
          </cell>
          <cell r="CA66">
            <v>2901</v>
          </cell>
          <cell r="CB66">
            <v>45259</v>
          </cell>
          <cell r="CC66">
            <v>132169843</v>
          </cell>
          <cell r="CD66">
            <v>7012</v>
          </cell>
          <cell r="CE66">
            <v>45259</v>
          </cell>
          <cell r="CF66">
            <v>2592598</v>
          </cell>
          <cell r="CG66">
            <v>0</v>
          </cell>
          <cell r="CH66">
            <v>0</v>
          </cell>
          <cell r="CI66">
            <v>0</v>
          </cell>
          <cell r="CJ66">
            <v>0</v>
          </cell>
          <cell r="CK66">
            <v>0</v>
          </cell>
          <cell r="CL66">
            <v>0</v>
          </cell>
          <cell r="CM66">
            <v>0</v>
          </cell>
          <cell r="CN66">
            <v>0</v>
          </cell>
          <cell r="CO66">
            <v>0</v>
          </cell>
          <cell r="CP66">
            <v>45305</v>
          </cell>
          <cell r="CQ66">
            <v>0</v>
          </cell>
          <cell r="CR66">
            <v>0</v>
          </cell>
          <cell r="CS66"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66">
            <v>40439797.200000003</v>
          </cell>
          <cell r="CU66">
            <v>504</v>
          </cell>
          <cell r="CV66" t="str">
            <v>210</v>
          </cell>
          <cell r="CW66">
            <v>504</v>
          </cell>
          <cell r="CX66" t="str">
            <v>210</v>
          </cell>
          <cell r="CY66">
            <v>8299</v>
          </cell>
          <cell r="CZ66" t="str">
            <v>M6</v>
          </cell>
        </row>
        <row r="67">
          <cell r="B67" t="str">
            <v>0876 DE 2023</v>
          </cell>
          <cell r="C67">
            <v>1121912878</v>
          </cell>
          <cell r="D67" t="str">
            <v xml:space="preserve">DIANA HASBLEIDY AVILA LARA </v>
          </cell>
          <cell r="E67" t="str">
            <v>CONTRATO DE PRESTACIÓN DE SERVICIOS PROFESIONALES</v>
          </cell>
          <cell r="F67" t="str">
            <v>PRESTACIÓN DE SERVICIOS PROFESIONALES NECESARIO PARA EL FORTALECIMIENTO DEL PROCESO CONTRACTUAL Y DE GESTIÓN ADMINISTRATIVA DE LA OFICINA ASESORA JURÍDICA DE LA UNIVERSIDAD DE LOS LLANOS.</v>
          </cell>
          <cell r="G67">
            <v>45125</v>
          </cell>
          <cell r="H67">
            <v>19653867</v>
          </cell>
          <cell r="I67" t="str">
            <v>Cinco (05) meses y diez (10) días calendario</v>
          </cell>
          <cell r="J67">
            <v>45125</v>
          </cell>
          <cell r="K67">
            <v>45287</v>
          </cell>
          <cell r="L67" t="str">
            <v>NO APLICA</v>
          </cell>
          <cell r="M67" t="str">
            <v>NO APLICA</v>
          </cell>
          <cell r="N67" t="str">
            <v>NO APLICA</v>
          </cell>
          <cell r="O67">
            <v>7</v>
          </cell>
          <cell r="P67">
            <v>1596877</v>
          </cell>
          <cell r="Q67">
            <v>45125</v>
          </cell>
          <cell r="R67">
            <v>45138</v>
          </cell>
          <cell r="S67">
            <v>3685100</v>
          </cell>
          <cell r="T67">
            <v>45139</v>
          </cell>
          <cell r="U67">
            <v>45169</v>
          </cell>
          <cell r="V67">
            <v>3685100</v>
          </cell>
          <cell r="W67">
            <v>45170</v>
          </cell>
          <cell r="X67">
            <v>45199</v>
          </cell>
          <cell r="Y67">
            <v>3685100</v>
          </cell>
          <cell r="Z67">
            <v>45200</v>
          </cell>
          <cell r="AA67">
            <v>45230</v>
          </cell>
          <cell r="AB67">
            <v>3685100</v>
          </cell>
          <cell r="AC67">
            <v>45231</v>
          </cell>
          <cell r="AD67">
            <v>45260</v>
          </cell>
          <cell r="AE67">
            <v>3316590</v>
          </cell>
          <cell r="AF67">
            <v>45261</v>
          </cell>
          <cell r="AG67">
            <v>45287</v>
          </cell>
          <cell r="AH67">
            <v>2211060</v>
          </cell>
          <cell r="AI67">
            <v>45288</v>
          </cell>
          <cell r="AJ67">
            <v>45305</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t="str">
            <v>Oficina Asesora Jurídica</v>
          </cell>
          <cell r="BJ67" t="str">
            <v>ZULITH ANDREA ROMERO MARTIN</v>
          </cell>
          <cell r="BK67" t="str">
            <v>Asesora Jurídica</v>
          </cell>
          <cell r="BL67">
            <v>1646</v>
          </cell>
          <cell r="BM67">
            <v>45122</v>
          </cell>
          <cell r="BN67">
            <v>3162464808</v>
          </cell>
          <cell r="BO67">
            <v>3891</v>
          </cell>
          <cell r="BP67">
            <v>45125</v>
          </cell>
          <cell r="BQ67">
            <v>19653867</v>
          </cell>
          <cell r="BR67">
            <v>1</v>
          </cell>
          <cell r="BS67">
            <v>45259</v>
          </cell>
          <cell r="BT67">
            <v>45288</v>
          </cell>
          <cell r="BU67">
            <v>45305</v>
          </cell>
          <cell r="BV67" t="str">
            <v xml:space="preserve">Dieciocho (18) días calendario </v>
          </cell>
          <cell r="BW67" t="str">
            <v>Cinco (05) meses y veintiocho (28) días calendario</v>
          </cell>
          <cell r="BX67">
            <v>1</v>
          </cell>
          <cell r="BY67">
            <v>45259</v>
          </cell>
          <cell r="BZ67">
            <v>2211060</v>
          </cell>
          <cell r="CA67">
            <v>2901</v>
          </cell>
          <cell r="CB67">
            <v>45259</v>
          </cell>
          <cell r="CC67">
            <v>132169843</v>
          </cell>
          <cell r="CD67">
            <v>7057</v>
          </cell>
          <cell r="CE67">
            <v>45259</v>
          </cell>
          <cell r="CF67">
            <v>2211060</v>
          </cell>
          <cell r="CG67">
            <v>0</v>
          </cell>
          <cell r="CH67">
            <v>0</v>
          </cell>
          <cell r="CI67">
            <v>0</v>
          </cell>
          <cell r="CJ67">
            <v>0</v>
          </cell>
          <cell r="CK67">
            <v>0</v>
          </cell>
          <cell r="CL67">
            <v>0</v>
          </cell>
          <cell r="CM67">
            <v>0</v>
          </cell>
          <cell r="CN67">
            <v>0</v>
          </cell>
          <cell r="CO67">
            <v>0</v>
          </cell>
          <cell r="CP67">
            <v>45305</v>
          </cell>
          <cell r="CQ67">
            <v>0</v>
          </cell>
          <cell r="CR67">
            <v>0</v>
          </cell>
          <cell r="CS67" t="str">
            <v>1. Coadyuvar en la verificación y cumplimiento de los requisitos de la etapa precontractual en modalidad de contratación directa - contratos de prestación de servicios profesionales y de apoyo a la gestión, perteneciente a los convenios y/o proyectos suscritos con la Universidad de los Llanos. 2. Proyectar las minutas de los contratos de prestación de servicios profesionales y de apoyo a la gestión suscritos con la universidad de los Llanos, y demás actos administrativos que se deriven de la etapa contractual. 3. Brindar apoyo en la revisión de los valores de los compromisos presupuestales de los contratos y adiciones de prestación de servicios e informar por correo electrónico si presentan irregularidades. 4. Contribuir en la elaboración de actas de inicio y comunicación de designación de supervisión de los contratos de prestación de servicios profesionales y de apoyo a la gestión. 5. Proyectar las minutas de prórroga y/o adición de los contratos de prestación de servicios profesionales y de apoyo a la gestión suscritos con la universidad de los Llanos. 6.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profesionales y de apoyo a la gestión. 7. Contribuir en la elaboración de base de datos que facilite los formatos de cuentas de cobro de los contratista de prestación de servicios con las novedades que se devengan dentro de la etapa contractual y poscontractual, verificando que se han cargados y habilitados en la página de la Universidad de los Llanos. 8. Suministrar la información de los rubros y centros de costos de los contratos y adiciones de prestación de servicios para la creación de conceptos, plantillas contables y solitud de Plan Anualizado de Caja (PAC). 9.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10. Brindar reporte mensual de los contratos y las novedades que surjan dentro del proceso, para la proyección de informes y procedimientos que sean requeridos por los entes de control y diferentes dependencias de la Universidad. 11.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12.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13. Contribuir en la elaboración de los formatos de código de contratación y verificar que se han cargado en la página de la Universidad de los Llanos. 14. Enviar la información correspondiente al área de sistemas, para la actualización de los aplicativo que se llevan a cabo en el área de contratación. 15. Brindar apoyo en el análisis y diseño de formatos que se requieran para el buen funcionamiento del proceso de contratación. 16. Colaborar con la atención y respuesta a solicitudes que realicen los contratistas.</v>
          </cell>
          <cell r="CT67">
            <v>1121912878</v>
          </cell>
          <cell r="CU67">
            <v>504</v>
          </cell>
          <cell r="CV67" t="str">
            <v>210</v>
          </cell>
          <cell r="CW67">
            <v>504</v>
          </cell>
          <cell r="CX67" t="str">
            <v>210</v>
          </cell>
          <cell r="CY67">
            <v>7490</v>
          </cell>
          <cell r="CZ67" t="str">
            <v>M6</v>
          </cell>
        </row>
        <row r="68">
          <cell r="B68" t="str">
            <v>0877 DE 2023</v>
          </cell>
          <cell r="C68">
            <v>1120364712</v>
          </cell>
          <cell r="D68" t="str">
            <v>NARLY LIZETH VALERO SANCHEZ</v>
          </cell>
          <cell r="E68" t="str">
            <v>CONTRATO DE PRESTACIÓN DE SERVICIOS PROFESIONALES</v>
          </cell>
          <cell r="F68" t="str">
            <v>PRESTACIÓN DE SERVICIOS PROFESIONALES NECESARIO PARA EL FORTALECIMIENTO DE LOS PROCESOS DE GESTIÓN JURÍDICA DE LA OFICINA ASESORA JURÍDICA DE LA UNIVERSIDAD DE LOS LLANOS.</v>
          </cell>
          <cell r="G68">
            <v>45125</v>
          </cell>
          <cell r="H68">
            <v>12456928</v>
          </cell>
          <cell r="I68" t="str">
            <v>Cinco (05) meses y diez (10) días calendario</v>
          </cell>
          <cell r="J68">
            <v>45125</v>
          </cell>
          <cell r="K68">
            <v>45287</v>
          </cell>
          <cell r="L68" t="str">
            <v>NO APLICA</v>
          </cell>
          <cell r="M68" t="str">
            <v>NO APLICA</v>
          </cell>
          <cell r="N68" t="str">
            <v>NO APLICA</v>
          </cell>
          <cell r="O68">
            <v>7</v>
          </cell>
          <cell r="P68">
            <v>1012125</v>
          </cell>
          <cell r="Q68">
            <v>45125</v>
          </cell>
          <cell r="R68">
            <v>45138</v>
          </cell>
          <cell r="S68">
            <v>2335674</v>
          </cell>
          <cell r="T68">
            <v>45139</v>
          </cell>
          <cell r="U68">
            <v>45169</v>
          </cell>
          <cell r="V68">
            <v>2335674</v>
          </cell>
          <cell r="W68">
            <v>45170</v>
          </cell>
          <cell r="X68">
            <v>45199</v>
          </cell>
          <cell r="Y68">
            <v>2335674</v>
          </cell>
          <cell r="Z68">
            <v>45200</v>
          </cell>
          <cell r="AA68">
            <v>45230</v>
          </cell>
          <cell r="AB68">
            <v>2335674</v>
          </cell>
          <cell r="AC68">
            <v>45231</v>
          </cell>
          <cell r="AD68">
            <v>45260</v>
          </cell>
          <cell r="AE68">
            <v>2102107</v>
          </cell>
          <cell r="AF68">
            <v>45261</v>
          </cell>
          <cell r="AG68">
            <v>45287</v>
          </cell>
          <cell r="AH68">
            <v>1401404</v>
          </cell>
          <cell r="AI68">
            <v>45288</v>
          </cell>
          <cell r="AJ68">
            <v>45305</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t="str">
            <v>Oficina Asesora Jurídica</v>
          </cell>
          <cell r="BJ68" t="str">
            <v>ZULITH ANDREA ROMERO MARTIN</v>
          </cell>
          <cell r="BK68" t="str">
            <v>Asesora Jurídica</v>
          </cell>
          <cell r="BL68">
            <v>1646</v>
          </cell>
          <cell r="BM68">
            <v>45122</v>
          </cell>
          <cell r="BN68">
            <v>3162464808</v>
          </cell>
          <cell r="BO68">
            <v>3840</v>
          </cell>
          <cell r="BP68">
            <v>45125</v>
          </cell>
          <cell r="BQ68">
            <v>12456928</v>
          </cell>
          <cell r="BR68">
            <v>1</v>
          </cell>
          <cell r="BS68">
            <v>45259</v>
          </cell>
          <cell r="BT68">
            <v>45288</v>
          </cell>
          <cell r="BU68">
            <v>45305</v>
          </cell>
          <cell r="BV68" t="str">
            <v xml:space="preserve">Dieciocho (18) días calendario </v>
          </cell>
          <cell r="BW68" t="str">
            <v>Cinco (05) meses y veintiocho (28) días calendario</v>
          </cell>
          <cell r="BX68">
            <v>1</v>
          </cell>
          <cell r="BY68">
            <v>45259</v>
          </cell>
          <cell r="BZ68">
            <v>1401404</v>
          </cell>
          <cell r="CA68">
            <v>2901</v>
          </cell>
          <cell r="CB68">
            <v>45259</v>
          </cell>
          <cell r="CC68">
            <v>132169843</v>
          </cell>
          <cell r="CD68">
            <v>7031</v>
          </cell>
          <cell r="CE68">
            <v>45259</v>
          </cell>
          <cell r="CF68">
            <v>1401404</v>
          </cell>
          <cell r="CG68">
            <v>0</v>
          </cell>
          <cell r="CH68">
            <v>0</v>
          </cell>
          <cell r="CI68">
            <v>0</v>
          </cell>
          <cell r="CJ68">
            <v>0</v>
          </cell>
          <cell r="CK68">
            <v>0</v>
          </cell>
          <cell r="CL68">
            <v>0</v>
          </cell>
          <cell r="CM68">
            <v>0</v>
          </cell>
          <cell r="CN68">
            <v>0</v>
          </cell>
          <cell r="CO68">
            <v>0</v>
          </cell>
          <cell r="CP68">
            <v>45305</v>
          </cell>
          <cell r="CQ68">
            <v>0</v>
          </cell>
          <cell r="CR68">
            <v>0</v>
          </cell>
          <cell r="CS68" t="str">
            <v xml:space="preserve">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perteneciente a los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Contribuir en la elaboración de actas de inicio y comunicación de designación de supervisión de los contratos de prestación de servicios. 10. Proyectar las minutas de prórroga y/o adición de los contratos de prestación de servicios suscritos con la universidad de los Llanos. 11.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12.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13.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14. Brindar reporte mensual de los contratos y las novedades que surjan dentro del proceso, para la proyección de informes y procedimientos que sean requeridos por los entes de control y diferentes dependencias de la Universidad. 15. Brindar reporte mensual de las fechas de liquidación de los contratos de prestación de servicios, para dar cumplimiento al informe de SIRECI (Sistema de Rendición Electrónica de la Cuenta e Informes). 16.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17. Contribuir en la elaboración de los formatos de código de contratación y verificar que se han cargado en la página de la Universidad de los Llanos. 18. Enviar por correo electrónico al Área de Sistemas la información correspondiente para la actualización de los aplicativo que se llevan a cabo.  19. Colaborar en el trámite de revisión de la plataforma del Sistema Electrónico de Contratación Pública – SECOP y prestar apoyo en la actualización, publicación y control de todos los actos administrativos derivados del contrato hasta su liquidación o terminación de la Oficina Asesora Jurídica. </v>
          </cell>
          <cell r="CT68">
            <v>1120364712</v>
          </cell>
          <cell r="CU68">
            <v>504</v>
          </cell>
          <cell r="CV68" t="str">
            <v>210</v>
          </cell>
          <cell r="CW68">
            <v>504</v>
          </cell>
          <cell r="CX68" t="str">
            <v>210</v>
          </cell>
          <cell r="CY68">
            <v>6910</v>
          </cell>
          <cell r="CZ68" t="str">
            <v>M5</v>
          </cell>
        </row>
        <row r="69">
          <cell r="B69" t="str">
            <v>0882 DE 2023</v>
          </cell>
          <cell r="C69">
            <v>40218615</v>
          </cell>
          <cell r="D69" t="str">
            <v>NORMA CONSTANZA BELTRAN TRIGUEROS</v>
          </cell>
          <cell r="E69" t="str">
            <v>CONTRATO DE PRESTACIÓN DE SERVICIOS PROFESIONALES</v>
          </cell>
          <cell r="F69" t="str">
            <v>PRESTACIÓN DE SERVICIOS PROFESIONALES NECESARIO PARA EL FORTALECIMIENTO DE LOS PROCESOS DE CONTRATACIÓN EN LA DIVISIÓN DE SERVICIOS ADMINISTRATIVOS DE LA UNIVERSIDAD DE LOS LLANOS.</v>
          </cell>
          <cell r="G69">
            <v>45125</v>
          </cell>
          <cell r="H69">
            <v>17439701</v>
          </cell>
          <cell r="I69" t="str">
            <v>Cinco (05) meses y diez (10) días calendario</v>
          </cell>
          <cell r="J69">
            <v>45125</v>
          </cell>
          <cell r="K69">
            <v>45287</v>
          </cell>
          <cell r="L69" t="str">
            <v>NO APLICA</v>
          </cell>
          <cell r="M69" t="str">
            <v>NO APLICA</v>
          </cell>
          <cell r="N69" t="str">
            <v>NO APLICA</v>
          </cell>
          <cell r="O69">
            <v>7</v>
          </cell>
          <cell r="P69">
            <v>1416976</v>
          </cell>
          <cell r="Q69">
            <v>45125</v>
          </cell>
          <cell r="R69">
            <v>45138</v>
          </cell>
          <cell r="S69">
            <v>3269944</v>
          </cell>
          <cell r="T69">
            <v>45139</v>
          </cell>
          <cell r="U69">
            <v>45169</v>
          </cell>
          <cell r="V69">
            <v>3269944</v>
          </cell>
          <cell r="W69">
            <v>45170</v>
          </cell>
          <cell r="X69">
            <v>45199</v>
          </cell>
          <cell r="Y69">
            <v>3269944</v>
          </cell>
          <cell r="Z69">
            <v>45200</v>
          </cell>
          <cell r="AA69">
            <v>45230</v>
          </cell>
          <cell r="AB69">
            <v>3269944</v>
          </cell>
          <cell r="AC69">
            <v>45231</v>
          </cell>
          <cell r="AD69">
            <v>45260</v>
          </cell>
          <cell r="AE69">
            <v>2942949</v>
          </cell>
          <cell r="AF69">
            <v>45261</v>
          </cell>
          <cell r="AG69">
            <v>45287</v>
          </cell>
          <cell r="AH69">
            <v>1961966</v>
          </cell>
          <cell r="AI69">
            <v>45288</v>
          </cell>
          <cell r="AJ69">
            <v>45305</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t="str">
            <v xml:space="preserve">División de Servicios Administrativos </v>
          </cell>
          <cell r="BJ69" t="str">
            <v>VÍCTOR EFREN ORTÍZ ORTÍZ</v>
          </cell>
          <cell r="BK69" t="str">
            <v>Jefe de Oficina</v>
          </cell>
          <cell r="BL69">
            <v>1646</v>
          </cell>
          <cell r="BM69">
            <v>45122</v>
          </cell>
          <cell r="BN69">
            <v>3162464808</v>
          </cell>
          <cell r="BO69">
            <v>3777</v>
          </cell>
          <cell r="BP69">
            <v>45125</v>
          </cell>
          <cell r="BQ69">
            <v>17439701</v>
          </cell>
          <cell r="BR69">
            <v>1</v>
          </cell>
          <cell r="BS69">
            <v>45259</v>
          </cell>
          <cell r="BT69">
            <v>45288</v>
          </cell>
          <cell r="BU69">
            <v>45305</v>
          </cell>
          <cell r="BV69" t="str">
            <v xml:space="preserve">Dieciocho (18) días calendario </v>
          </cell>
          <cell r="BW69" t="str">
            <v>Cinco (05) meses y veintiocho (28) días calendario</v>
          </cell>
          <cell r="BX69">
            <v>1</v>
          </cell>
          <cell r="BY69">
            <v>45259</v>
          </cell>
          <cell r="BZ69">
            <v>1961966</v>
          </cell>
          <cell r="CA69">
            <v>2901</v>
          </cell>
          <cell r="CB69">
            <v>45259</v>
          </cell>
          <cell r="CC69">
            <v>132169843</v>
          </cell>
          <cell r="CD69">
            <v>7008</v>
          </cell>
          <cell r="CE69">
            <v>45259</v>
          </cell>
          <cell r="CF69">
            <v>1961966</v>
          </cell>
          <cell r="CG69">
            <v>0</v>
          </cell>
          <cell r="CH69">
            <v>0</v>
          </cell>
          <cell r="CI69">
            <v>0</v>
          </cell>
          <cell r="CJ69">
            <v>0</v>
          </cell>
          <cell r="CK69">
            <v>0</v>
          </cell>
          <cell r="CL69">
            <v>0</v>
          </cell>
          <cell r="CM69">
            <v>0</v>
          </cell>
          <cell r="CN69">
            <v>0</v>
          </cell>
          <cell r="CO69">
            <v>0</v>
          </cell>
          <cell r="CP69">
            <v>45305</v>
          </cell>
          <cell r="CQ69">
            <v>0</v>
          </cell>
          <cell r="CR69">
            <v>0</v>
          </cell>
          <cell r="CS69"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el proceso de recibir y verificar documentos de Monitores y Auxiliares de Docencia de la Universidad para pago de los mismos. 10. Apoyar la elaboración de solicitudes de Compromisos Presupuestales de Monitores y Auxiliares de Docencia. 11. Apoyar el proceso de recibir y revisar documentos de evaluadores de trabajo de grado, evaluadores de proyectos e investigación y pares académicos. 12. Apoyar la elaboración de Órdenes de Pago para Docentes de posgrados. 13. Apoyar la elaboración de Órdenes de Pago para monitores, auxiliares de docencia, evaluadores y pares académicos.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de cuentas CPS en la División de Servicios Administrativos. 21. Apoyar los procesos del aplicativo SECOP.</v>
          </cell>
          <cell r="CT69">
            <v>40218615</v>
          </cell>
          <cell r="CU69">
            <v>504</v>
          </cell>
          <cell r="CV69" t="str">
            <v>421</v>
          </cell>
          <cell r="CW69">
            <v>504</v>
          </cell>
          <cell r="CX69" t="str">
            <v>421</v>
          </cell>
          <cell r="CY69">
            <v>8299</v>
          </cell>
          <cell r="CZ69" t="str">
            <v>M6</v>
          </cell>
        </row>
        <row r="70">
          <cell r="B70" t="str">
            <v>0883 DE 2023</v>
          </cell>
          <cell r="C70">
            <v>40447397</v>
          </cell>
          <cell r="D70" t="str">
            <v>ERIKA MENDEZ RONDON</v>
          </cell>
          <cell r="E70" t="str">
            <v>CONTRATO DE PRESTACIÓN DE SERVICIOS PROFESIONALES</v>
          </cell>
          <cell r="F70" t="str">
            <v>PRESTACIÓN DE SERVICIOS PROFESIONALES NECESARIO PARA EL FORTALECIMIENTO DE LOS PROCESOS DE CONTRATACIÓN EN LA DIVISIÓN DE SERVICIOS ADMINISTRATIVOS DE LA UNIVERSIDAD DE LOS LLANOS.</v>
          </cell>
          <cell r="G70">
            <v>45125</v>
          </cell>
          <cell r="H70">
            <v>17439701</v>
          </cell>
          <cell r="I70" t="str">
            <v>Cinco (05) meses y diez (10) días calendario</v>
          </cell>
          <cell r="J70">
            <v>45125</v>
          </cell>
          <cell r="K70">
            <v>45287</v>
          </cell>
          <cell r="L70" t="str">
            <v>NO APLICA</v>
          </cell>
          <cell r="M70" t="str">
            <v>NO APLICA</v>
          </cell>
          <cell r="N70" t="str">
            <v>NO APLICA</v>
          </cell>
          <cell r="O70">
            <v>7</v>
          </cell>
          <cell r="P70">
            <v>1416976</v>
          </cell>
          <cell r="Q70">
            <v>45125</v>
          </cell>
          <cell r="R70">
            <v>45138</v>
          </cell>
          <cell r="S70">
            <v>3269944</v>
          </cell>
          <cell r="T70">
            <v>45139</v>
          </cell>
          <cell r="U70">
            <v>45169</v>
          </cell>
          <cell r="V70">
            <v>3269944</v>
          </cell>
          <cell r="W70">
            <v>45170</v>
          </cell>
          <cell r="X70">
            <v>45199</v>
          </cell>
          <cell r="Y70">
            <v>3269944</v>
          </cell>
          <cell r="Z70">
            <v>45200</v>
          </cell>
          <cell r="AA70">
            <v>45230</v>
          </cell>
          <cell r="AB70">
            <v>3269944</v>
          </cell>
          <cell r="AC70">
            <v>45231</v>
          </cell>
          <cell r="AD70">
            <v>45260</v>
          </cell>
          <cell r="AE70">
            <v>2942949</v>
          </cell>
          <cell r="AF70">
            <v>45261</v>
          </cell>
          <cell r="AG70">
            <v>45287</v>
          </cell>
          <cell r="AH70">
            <v>1961966</v>
          </cell>
          <cell r="AI70">
            <v>45288</v>
          </cell>
          <cell r="AJ70">
            <v>45305</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t="str">
            <v xml:space="preserve">División de Servicios Administrativos </v>
          </cell>
          <cell r="BJ70" t="str">
            <v>VÍCTOR EFREN ORTÍZ ORTÍZ</v>
          </cell>
          <cell r="BK70" t="str">
            <v>Jefe de Oficina</v>
          </cell>
          <cell r="BL70">
            <v>1646</v>
          </cell>
          <cell r="BM70">
            <v>45122</v>
          </cell>
          <cell r="BN70">
            <v>3162464808</v>
          </cell>
          <cell r="BO70">
            <v>3800</v>
          </cell>
          <cell r="BP70">
            <v>45125</v>
          </cell>
          <cell r="BQ70">
            <v>17439701</v>
          </cell>
          <cell r="BR70">
            <v>1</v>
          </cell>
          <cell r="BS70">
            <v>45259</v>
          </cell>
          <cell r="BT70">
            <v>45288</v>
          </cell>
          <cell r="BU70">
            <v>45305</v>
          </cell>
          <cell r="BV70" t="str">
            <v xml:space="preserve">Dieciocho (18) días calendario </v>
          </cell>
          <cell r="BW70" t="str">
            <v>Cinco (05) meses y veintiocho (28) días calendario</v>
          </cell>
          <cell r="BX70">
            <v>1</v>
          </cell>
          <cell r="BY70">
            <v>45259</v>
          </cell>
          <cell r="BZ70">
            <v>1961966</v>
          </cell>
          <cell r="CA70">
            <v>2901</v>
          </cell>
          <cell r="CB70">
            <v>45259</v>
          </cell>
          <cell r="CC70">
            <v>132169843</v>
          </cell>
          <cell r="CD70">
            <v>7016</v>
          </cell>
          <cell r="CE70">
            <v>45259</v>
          </cell>
          <cell r="CF70">
            <v>1961966</v>
          </cell>
          <cell r="CG70">
            <v>0</v>
          </cell>
          <cell r="CH70">
            <v>0</v>
          </cell>
          <cell r="CI70">
            <v>0</v>
          </cell>
          <cell r="CJ70">
            <v>0</v>
          </cell>
          <cell r="CK70">
            <v>0</v>
          </cell>
          <cell r="CL70">
            <v>0</v>
          </cell>
          <cell r="CM70">
            <v>0</v>
          </cell>
          <cell r="CN70">
            <v>0</v>
          </cell>
          <cell r="CO70">
            <v>0</v>
          </cell>
          <cell r="CP70">
            <v>45305</v>
          </cell>
          <cell r="CQ70">
            <v>0</v>
          </cell>
          <cell r="CR70">
            <v>0</v>
          </cell>
          <cell r="CS70" t="str">
            <v>1. Apoyar la realización de las proyecciones salariales de docentes Ocasionales y Catedráticos (Unillanos). 2. Apoyar y coordinar la solicitud del Certificado de Disponibilidad Presupuestal docentes (ocasionales, cátedra). 3. Apoyar la verificación de solicitudes de servicios y requerimientos de docentes ocasionales y cátedra, según el plan de estudio de cada programa. 4. Apoyar la verificación de documentos para contratación de docentes catedráticos. 5. Apoyar la verificación de documentos para contratación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8. Prestar apoyo en realizar las afiliaciones al Sistema de Seguridad Social en Salud, Pensión, Cesantías, COFREM y Afiliación a Riesgos Laborales de docentes ocasionales. 9. Apoyar la elaboración de contratos de profesores catedráticos Unillanos. 10. Apoyar el proceso de las firmas de los contratos de los profesores catedráticos. 11. Apoyar el proceso de firma de contrato de hora cátedra ante la vicerrectoría de recursos universitarios.  12. Apoyar la elaboración de las solicitudes de Compromisos presupuestales de docentes catedráticos. 13. Apoyar la elaboración de contratos de profesores catedráticos Unillanos.  14. Apoyar la verificación de las notificaciones de la vinculación de docentes catedráticos. 15. Apoyar la elaboración de Resolución Rectorales para la vinculación de docentes ocasionales. 16. Apoyar la recepción de los documentos para liquidar contratos de hora cátedra frente al contrato. 17. Apoyar la recepción de los documentos para pago mensual de los docentes catedráticos. 18. Apoyar la liquidación de los contratos de profesores catedráticos. 19. Apoyo para la entrega de información a nomina correspondiente a las novedades de los docentes ocasionales. 20.  Apoyo a la notificación (vinculación) docentes ocasionales. 21. Apoyar el proceso de pago y liquidación en el SICOF de docentes catedráticos. 22. Apoyar la elaboración de órdenes de pago para Docentes catedráticos. 23.  Apoyar la entrega de documentos de pago de catedráticos ante las áreas de vicerrectoría de recursos universitarios y área de tesorería. 24.  Apoyar la realización de novedades a los contratos de hora cátedra. 25. Apoyar la verificación y ajustes de los procedimientos y formatos de los programas de pregrado de acuerdo a las exigencias establecidas en el marco de la implementación del nuevo sistema de información. 26. Prestar apoyo en la verificación de los exámenes médicos de ingreso y egreso de los docentes de Ocasionales y catedráticos de pregrado como requisito en su hoja de vida. 27. Apoyar los procesos del aplicativo SECOP.</v>
          </cell>
          <cell r="CT70">
            <v>40447397</v>
          </cell>
          <cell r="CU70">
            <v>504</v>
          </cell>
          <cell r="CV70" t="str">
            <v>421</v>
          </cell>
          <cell r="CW70">
            <v>504</v>
          </cell>
          <cell r="CX70" t="str">
            <v>421</v>
          </cell>
          <cell r="CY70">
            <v>8299</v>
          </cell>
          <cell r="CZ70" t="str">
            <v>M6</v>
          </cell>
        </row>
        <row r="71">
          <cell r="B71" t="str">
            <v>0884 DE 2023</v>
          </cell>
          <cell r="C71">
            <v>1121845390</v>
          </cell>
          <cell r="D71" t="str">
            <v>AURA CAROLINA VILLARREAL VILLERA</v>
          </cell>
          <cell r="E71" t="str">
            <v>CONTRATO DE PRESTACIÓN DE SERVICIOS DE APOYO A LA GESTIÓN</v>
          </cell>
          <cell r="F71" t="str">
            <v>PRESTACIÓN DE SERVICIOS DE APOYO A LA GESTIÓN NECESARIO PARA EL FORTALECIMIENTO DE LOS PROCESOS EN GESTIÓN ADMINISTRATIVA EN LA DIVISIÓN DE SERVICIOS ADMINISTRATIVOS DE LA UNIVERSIDAD DE LOS LLANOS.</v>
          </cell>
          <cell r="G71">
            <v>45125</v>
          </cell>
          <cell r="H71">
            <v>11834080</v>
          </cell>
          <cell r="I71" t="str">
            <v>Cinco (05) meses y diez (10) días calendario</v>
          </cell>
          <cell r="J71">
            <v>45125</v>
          </cell>
          <cell r="K71">
            <v>45287</v>
          </cell>
          <cell r="L71" t="str">
            <v>NO APLICA</v>
          </cell>
          <cell r="M71" t="str">
            <v>NO APLICA</v>
          </cell>
          <cell r="N71" t="str">
            <v>NO APLICA</v>
          </cell>
          <cell r="O71">
            <v>7</v>
          </cell>
          <cell r="P71">
            <v>961519</v>
          </cell>
          <cell r="Q71">
            <v>45125</v>
          </cell>
          <cell r="R71">
            <v>45138</v>
          </cell>
          <cell r="S71">
            <v>2218890</v>
          </cell>
          <cell r="T71">
            <v>45139</v>
          </cell>
          <cell r="U71">
            <v>45169</v>
          </cell>
          <cell r="V71">
            <v>2218890</v>
          </cell>
          <cell r="W71">
            <v>45170</v>
          </cell>
          <cell r="X71">
            <v>45199</v>
          </cell>
          <cell r="Y71">
            <v>2218890</v>
          </cell>
          <cell r="Z71">
            <v>45200</v>
          </cell>
          <cell r="AA71">
            <v>45230</v>
          </cell>
          <cell r="AB71">
            <v>2218890</v>
          </cell>
          <cell r="AC71">
            <v>45231</v>
          </cell>
          <cell r="AD71">
            <v>45260</v>
          </cell>
          <cell r="AE71">
            <v>1997001</v>
          </cell>
          <cell r="AF71">
            <v>45261</v>
          </cell>
          <cell r="AG71">
            <v>45287</v>
          </cell>
          <cell r="AH71">
            <v>1331334</v>
          </cell>
          <cell r="AI71">
            <v>45288</v>
          </cell>
          <cell r="AJ71">
            <v>45305</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t="str">
            <v xml:space="preserve">División de Servicios Administrativos </v>
          </cell>
          <cell r="BJ71" t="str">
            <v>VÍCTOR EFREN ORTÍZ ORTÍZ</v>
          </cell>
          <cell r="BK71" t="str">
            <v>Jefe de Oficina</v>
          </cell>
          <cell r="BL71">
            <v>1646</v>
          </cell>
          <cell r="BM71">
            <v>45122</v>
          </cell>
          <cell r="BN71">
            <v>3162464808</v>
          </cell>
          <cell r="BO71">
            <v>3858</v>
          </cell>
          <cell r="BP71">
            <v>45125</v>
          </cell>
          <cell r="BQ71">
            <v>11834080</v>
          </cell>
          <cell r="BR71">
            <v>1</v>
          </cell>
          <cell r="BS71">
            <v>45259</v>
          </cell>
          <cell r="BT71">
            <v>45288</v>
          </cell>
          <cell r="BU71">
            <v>45305</v>
          </cell>
          <cell r="BV71" t="str">
            <v xml:space="preserve">Dieciocho (18) días calendario </v>
          </cell>
          <cell r="BW71" t="str">
            <v>Cinco (05) meses y veintiocho (28) días calendario</v>
          </cell>
          <cell r="BX71">
            <v>1</v>
          </cell>
          <cell r="BY71">
            <v>45259</v>
          </cell>
          <cell r="BZ71">
            <v>1331334</v>
          </cell>
          <cell r="CA71">
            <v>2901</v>
          </cell>
          <cell r="CB71">
            <v>45259</v>
          </cell>
          <cell r="CC71">
            <v>132169843</v>
          </cell>
          <cell r="CD71">
            <v>7041</v>
          </cell>
          <cell r="CE71">
            <v>45259</v>
          </cell>
          <cell r="CF71">
            <v>1331334</v>
          </cell>
          <cell r="CG71">
            <v>0</v>
          </cell>
          <cell r="CH71">
            <v>0</v>
          </cell>
          <cell r="CI71">
            <v>0</v>
          </cell>
          <cell r="CJ71">
            <v>0</v>
          </cell>
          <cell r="CK71">
            <v>0</v>
          </cell>
          <cell r="CL71">
            <v>0</v>
          </cell>
          <cell r="CM71">
            <v>0</v>
          </cell>
          <cell r="CN71">
            <v>0</v>
          </cell>
          <cell r="CO71">
            <v>0</v>
          </cell>
          <cell r="CP71">
            <v>45305</v>
          </cell>
          <cell r="CQ71">
            <v>0</v>
          </cell>
          <cell r="CR71">
            <v>0</v>
          </cell>
          <cell r="CS71" t="str">
            <v>1. Apoyar la verificación de documentos para la contratación de docentes catedráticos y ocasionales. 2. Cooperar con la verificación de antecedentes judiciales, fiscales y disciplinarios del personal docente a vincular. 3. Apoyar el proceso de recibir y verificar las notificaciones de la vinculación de docentes ocasionales. 4. Coadyuvar en la elaboración de resoluciones y respectivas notificaciones de vacaciones de docentes de planta, personal administrativo docente y docentes ocasionales. 5. Prestar apoyo en la elaboración de certificaciones de docentes de planta, ocasionales y catedráticos. 6. Apoyar las diferentes actividades de gestión documental y archivo de docentes de planta, ocasionales y catedráticos. 7. Coadyuvar en las afiliaciones a riesgos laborales de docentes catedráticos y ocasionales. 8. Brindar apoyo en dar respuesta a correos de docentes y personal que tuvo vínculo laboral con la universidad. 9. Apoyar la verificación de los exámenes médicos de ingreso y egreso de los docentes de Ocasionales de pregrado como requisito en su hoja de vida. 10. Coadyuvar en la proyección de respuestas a las solicitudes de los órganos de control y de las diferentes dependencias de la Universidad de los docentes. 11. Apoyar el proceso de rendición de los contratos de los docentes catedráticos al sistema integral de auditoria (SIA OBSERVA). 12. Prestar apoyo a las auditorías internas y externas recibidas y al plan de mejoramiento de acuerdo con las actividades en la División de Servicios Administrativos. 13. Apoyar el proceso de información a docentes y empleados públicos de vacaciones pendientes por disfrutar. 14. Apoyar el proceso de recibir y verificar documentos de monitores y auxiliares de docencia de la Universidad para pago de los mismos.</v>
          </cell>
          <cell r="CT71">
            <v>1121845390.4000001</v>
          </cell>
          <cell r="CU71">
            <v>504</v>
          </cell>
          <cell r="CV71" t="str">
            <v>421</v>
          </cell>
          <cell r="CW71">
            <v>504</v>
          </cell>
          <cell r="CX71" t="str">
            <v>421</v>
          </cell>
          <cell r="CY71">
            <v>9609</v>
          </cell>
          <cell r="CZ71" t="str">
            <v>M6</v>
          </cell>
        </row>
        <row r="72">
          <cell r="B72" t="str">
            <v>0885 DE 2023</v>
          </cell>
          <cell r="C72">
            <v>40445474</v>
          </cell>
          <cell r="D72" t="str">
            <v xml:space="preserve">MABEL PATRICIA CASTILLO INSIGNARES </v>
          </cell>
          <cell r="E72" t="str">
            <v>CONTRATO DE PRESTACIÓN DE SERVICIOS PROFESIONALES</v>
          </cell>
          <cell r="F72" t="str">
            <v>PRESTACIÓN DE SERVICIOS PROFESIONALES NECESARIO PARA EL FORTALECIMIENTO DE LOS PROCESOS DE COORDINACIÓN DEL ÁREA DE SEGURIDAD Y SALUD EN EL TRABAJO EN LA DIVISIÓN DE SERVICIOS ADMINISTRATIVOS DE LA UNIVERSIDAD DE LOS LLANOS.</v>
          </cell>
          <cell r="G72">
            <v>45125</v>
          </cell>
          <cell r="H72">
            <v>21316919</v>
          </cell>
          <cell r="I72" t="str">
            <v>Cuatro (04) meses y veintiocho (28) días calendario</v>
          </cell>
          <cell r="J72">
            <v>45125</v>
          </cell>
          <cell r="K72">
            <v>45275</v>
          </cell>
          <cell r="L72" t="str">
            <v>NO APLICA</v>
          </cell>
          <cell r="M72" t="str">
            <v>NO APLICA</v>
          </cell>
          <cell r="N72" t="str">
            <v>NO APLICA</v>
          </cell>
          <cell r="O72">
            <v>8</v>
          </cell>
          <cell r="P72">
            <v>1872432</v>
          </cell>
          <cell r="Q72">
            <v>45125</v>
          </cell>
          <cell r="R72">
            <v>45138</v>
          </cell>
          <cell r="S72">
            <v>4320997</v>
          </cell>
          <cell r="T72">
            <v>45139</v>
          </cell>
          <cell r="U72">
            <v>45169</v>
          </cell>
          <cell r="V72">
            <v>4320997</v>
          </cell>
          <cell r="W72">
            <v>45170</v>
          </cell>
          <cell r="X72">
            <v>45199</v>
          </cell>
          <cell r="Y72">
            <v>4320997</v>
          </cell>
          <cell r="Z72">
            <v>45200</v>
          </cell>
          <cell r="AA72">
            <v>45230</v>
          </cell>
          <cell r="AB72">
            <v>4320997</v>
          </cell>
          <cell r="AC72">
            <v>45231</v>
          </cell>
          <cell r="AD72">
            <v>45260</v>
          </cell>
          <cell r="AE72">
            <v>2160499</v>
          </cell>
          <cell r="AF72">
            <v>45261</v>
          </cell>
          <cell r="AG72">
            <v>45275</v>
          </cell>
          <cell r="AH72">
            <v>1728399</v>
          </cell>
          <cell r="AI72">
            <v>45276</v>
          </cell>
          <cell r="AJ72">
            <v>45287</v>
          </cell>
          <cell r="AK72">
            <v>2592598</v>
          </cell>
          <cell r="AL72">
            <v>45288</v>
          </cell>
          <cell r="AM72">
            <v>45305</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t="str">
            <v xml:space="preserve">División de Servicios Administrativos </v>
          </cell>
          <cell r="BJ72" t="str">
            <v>VÍCTOR EFREN ORTÍZ ORTÍZ</v>
          </cell>
          <cell r="BK72" t="str">
            <v>Jefe de Oficina</v>
          </cell>
          <cell r="BL72">
            <v>1646</v>
          </cell>
          <cell r="BM72">
            <v>45122</v>
          </cell>
          <cell r="BN72">
            <v>3162464808</v>
          </cell>
          <cell r="BO72">
            <v>3798</v>
          </cell>
          <cell r="BP72">
            <v>45125</v>
          </cell>
          <cell r="BQ72">
            <v>21316919</v>
          </cell>
          <cell r="BR72">
            <v>1</v>
          </cell>
          <cell r="BS72">
            <v>45259</v>
          </cell>
          <cell r="BT72">
            <v>45276</v>
          </cell>
          <cell r="BU72">
            <v>45305</v>
          </cell>
          <cell r="BV72" t="str">
            <v>Treinta (30) días calendario</v>
          </cell>
          <cell r="BW72" t="str">
            <v>Cinco (05) meses y veintiocho (28) días calendario</v>
          </cell>
          <cell r="BX72">
            <v>1</v>
          </cell>
          <cell r="BY72">
            <v>45259</v>
          </cell>
          <cell r="BZ72">
            <v>4320997</v>
          </cell>
          <cell r="CA72">
            <v>2901</v>
          </cell>
          <cell r="CB72">
            <v>45259</v>
          </cell>
          <cell r="CC72">
            <v>132169843</v>
          </cell>
          <cell r="CD72">
            <v>7015</v>
          </cell>
          <cell r="CE72">
            <v>45259</v>
          </cell>
          <cell r="CF72">
            <v>4320997</v>
          </cell>
          <cell r="CG72">
            <v>0</v>
          </cell>
          <cell r="CH72">
            <v>0</v>
          </cell>
          <cell r="CI72">
            <v>0</v>
          </cell>
          <cell r="CJ72">
            <v>0</v>
          </cell>
          <cell r="CK72">
            <v>0</v>
          </cell>
          <cell r="CL72">
            <v>0</v>
          </cell>
          <cell r="CM72">
            <v>0</v>
          </cell>
          <cell r="CN72">
            <v>0</v>
          </cell>
          <cell r="CO72">
            <v>0</v>
          </cell>
          <cell r="CP72">
            <v>45305</v>
          </cell>
          <cell r="CQ72">
            <v>0</v>
          </cell>
          <cell r="CR72">
            <v>0</v>
          </cell>
          <cell r="CS72"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72">
            <v>40445474.299999997</v>
          </cell>
          <cell r="CU72">
            <v>504</v>
          </cell>
          <cell r="CV72" t="str">
            <v>421</v>
          </cell>
          <cell r="CW72">
            <v>504</v>
          </cell>
          <cell r="CX72" t="str">
            <v>421</v>
          </cell>
          <cell r="CY72">
            <v>7110</v>
          </cell>
          <cell r="CZ72" t="str">
            <v>M5</v>
          </cell>
        </row>
        <row r="73">
          <cell r="B73" t="str">
            <v>0887 DE 2023</v>
          </cell>
          <cell r="C73">
            <v>1121827176</v>
          </cell>
          <cell r="D73" t="str">
            <v>ERNESTO JARAMILLO VALENZUELA</v>
          </cell>
          <cell r="E73" t="str">
            <v>CONTRATO DE PRESTACIÓN DE SERVICIOS PROFESIONALES</v>
          </cell>
          <cell r="F73"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73">
            <v>45125</v>
          </cell>
          <cell r="H73">
            <v>16707858</v>
          </cell>
          <cell r="I73" t="str">
            <v>Cuatro (04) meses y veintiocho (28) días calendario</v>
          </cell>
          <cell r="J73">
            <v>45125</v>
          </cell>
          <cell r="K73">
            <v>45275</v>
          </cell>
          <cell r="L73" t="str">
            <v>NO APLICA</v>
          </cell>
          <cell r="M73" t="str">
            <v>NO APLICA</v>
          </cell>
          <cell r="N73" t="str">
            <v>NO APLICA</v>
          </cell>
          <cell r="O73">
            <v>8</v>
          </cell>
          <cell r="P73">
            <v>1467582</v>
          </cell>
          <cell r="Q73">
            <v>45125</v>
          </cell>
          <cell r="R73">
            <v>45138</v>
          </cell>
          <cell r="S73">
            <v>3386728</v>
          </cell>
          <cell r="T73">
            <v>45139</v>
          </cell>
          <cell r="U73">
            <v>45169</v>
          </cell>
          <cell r="V73">
            <v>3386728</v>
          </cell>
          <cell r="W73">
            <v>45170</v>
          </cell>
          <cell r="X73">
            <v>45199</v>
          </cell>
          <cell r="Y73">
            <v>3386728</v>
          </cell>
          <cell r="Z73">
            <v>45200</v>
          </cell>
          <cell r="AA73">
            <v>45230</v>
          </cell>
          <cell r="AB73">
            <v>3386728</v>
          </cell>
          <cell r="AC73">
            <v>45231</v>
          </cell>
          <cell r="AD73">
            <v>45260</v>
          </cell>
          <cell r="AE73">
            <v>1693364</v>
          </cell>
          <cell r="AF73">
            <v>45261</v>
          </cell>
          <cell r="AG73">
            <v>45275</v>
          </cell>
          <cell r="AH73">
            <v>1354691</v>
          </cell>
          <cell r="AI73">
            <v>45276</v>
          </cell>
          <cell r="AJ73">
            <v>45287</v>
          </cell>
          <cell r="AK73">
            <v>2032037</v>
          </cell>
          <cell r="AL73">
            <v>45288</v>
          </cell>
          <cell r="AM73">
            <v>45305</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t="str">
            <v xml:space="preserve">División de Servicios Administrativos </v>
          </cell>
          <cell r="BJ73" t="str">
            <v>VÍCTOR EFREN ORTÍZ ORTÍZ</v>
          </cell>
          <cell r="BK73" t="str">
            <v>Jefe de Oficina</v>
          </cell>
          <cell r="BL73">
            <v>1646</v>
          </cell>
          <cell r="BM73">
            <v>45122</v>
          </cell>
          <cell r="BN73">
            <v>3162464808</v>
          </cell>
          <cell r="BO73">
            <v>3847</v>
          </cell>
          <cell r="BP73">
            <v>45125</v>
          </cell>
          <cell r="BQ73">
            <v>16707858</v>
          </cell>
          <cell r="BR73">
            <v>1</v>
          </cell>
          <cell r="BS73">
            <v>45259</v>
          </cell>
          <cell r="BT73">
            <v>45276</v>
          </cell>
          <cell r="BU73">
            <v>45305</v>
          </cell>
          <cell r="BV73" t="str">
            <v>Treinta (30) días calendario</v>
          </cell>
          <cell r="BW73" t="str">
            <v>Cinco (05) meses y veintiocho (28) días calendario</v>
          </cell>
          <cell r="BX73">
            <v>1</v>
          </cell>
          <cell r="BY73">
            <v>45259</v>
          </cell>
          <cell r="BZ73">
            <v>3386728</v>
          </cell>
          <cell r="CA73">
            <v>2901</v>
          </cell>
          <cell r="CB73">
            <v>45259</v>
          </cell>
          <cell r="CC73">
            <v>132169843</v>
          </cell>
          <cell r="CD73">
            <v>7035</v>
          </cell>
          <cell r="CE73">
            <v>45259</v>
          </cell>
          <cell r="CF73">
            <v>3386728</v>
          </cell>
          <cell r="CG73">
            <v>0</v>
          </cell>
          <cell r="CH73">
            <v>0</v>
          </cell>
          <cell r="CI73">
            <v>0</v>
          </cell>
          <cell r="CJ73">
            <v>0</v>
          </cell>
          <cell r="CK73">
            <v>0</v>
          </cell>
          <cell r="CL73">
            <v>0</v>
          </cell>
          <cell r="CM73">
            <v>0</v>
          </cell>
          <cell r="CN73">
            <v>0</v>
          </cell>
          <cell r="CO73">
            <v>0</v>
          </cell>
          <cell r="CP73">
            <v>45305</v>
          </cell>
          <cell r="CQ73">
            <v>0</v>
          </cell>
          <cell r="CR73">
            <v>0</v>
          </cell>
          <cell r="CS73" t="str">
            <v>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73">
            <v>1121827176</v>
          </cell>
          <cell r="CU73">
            <v>504</v>
          </cell>
          <cell r="CV73" t="str">
            <v>421</v>
          </cell>
          <cell r="CW73">
            <v>504</v>
          </cell>
          <cell r="CX73" t="str">
            <v>421</v>
          </cell>
          <cell r="CY73">
            <v>7490</v>
          </cell>
          <cell r="CZ73" t="str">
            <v>M6</v>
          </cell>
        </row>
        <row r="74">
          <cell r="B74" t="str">
            <v>0897 DE 2023</v>
          </cell>
          <cell r="C74">
            <v>1006729308</v>
          </cell>
          <cell r="D74" t="str">
            <v>LUDDY ANDREA ZAPATA LADINO</v>
          </cell>
          <cell r="E74" t="str">
            <v>CONTRATO DE PRESTACIÓN DE SERVICIOS PROFESIONALES</v>
          </cell>
          <cell r="F74" t="str">
            <v>PRESTACIÓN DE SERVICIOS PROFESIONALES NECESARIO PARA EL FORTALECIMIENTO DE LOS PROCESOS DE LA DIVISIÓN FINANCIERA DE LA UNIVERSIDAD DE LOS LLANOS.</v>
          </cell>
          <cell r="G74">
            <v>45125</v>
          </cell>
          <cell r="H74">
            <v>14948315</v>
          </cell>
          <cell r="I74" t="str">
            <v>Cinco (05) meses y diez (10) días calendario</v>
          </cell>
          <cell r="J74">
            <v>45125</v>
          </cell>
          <cell r="K74">
            <v>45287</v>
          </cell>
          <cell r="L74" t="str">
            <v>NO APLICA</v>
          </cell>
          <cell r="M74" t="str">
            <v>NO APLICA</v>
          </cell>
          <cell r="N74" t="str">
            <v>NO APLICA</v>
          </cell>
          <cell r="O74">
            <v>7</v>
          </cell>
          <cell r="P74">
            <v>1214551</v>
          </cell>
          <cell r="Q74">
            <v>45125</v>
          </cell>
          <cell r="R74">
            <v>45138</v>
          </cell>
          <cell r="S74">
            <v>2802809</v>
          </cell>
          <cell r="T74">
            <v>45139</v>
          </cell>
          <cell r="U74">
            <v>45169</v>
          </cell>
          <cell r="V74">
            <v>2802809</v>
          </cell>
          <cell r="W74">
            <v>45170</v>
          </cell>
          <cell r="X74">
            <v>45199</v>
          </cell>
          <cell r="Y74">
            <v>2802809</v>
          </cell>
          <cell r="Z74">
            <v>45200</v>
          </cell>
          <cell r="AA74">
            <v>45230</v>
          </cell>
          <cell r="AB74">
            <v>2802809</v>
          </cell>
          <cell r="AC74">
            <v>45231</v>
          </cell>
          <cell r="AD74">
            <v>45260</v>
          </cell>
          <cell r="AE74">
            <v>2522528</v>
          </cell>
          <cell r="AF74">
            <v>45261</v>
          </cell>
          <cell r="AG74">
            <v>45287</v>
          </cell>
          <cell r="AH74">
            <v>1681685</v>
          </cell>
          <cell r="AI74">
            <v>45288</v>
          </cell>
          <cell r="AJ74">
            <v>45305</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t="str">
            <v>División Financiera</v>
          </cell>
          <cell r="BJ74" t="str">
            <v>NANCY VELÁSQUEZ CÉSPEDES</v>
          </cell>
          <cell r="BK74" t="str">
            <v>Director Financiero</v>
          </cell>
          <cell r="BL74">
            <v>1646</v>
          </cell>
          <cell r="BM74">
            <v>45122</v>
          </cell>
          <cell r="BN74">
            <v>3162464808</v>
          </cell>
          <cell r="BO74">
            <v>3825</v>
          </cell>
          <cell r="BP74">
            <v>45125</v>
          </cell>
          <cell r="BQ74">
            <v>14948315</v>
          </cell>
          <cell r="BR74">
            <v>1</v>
          </cell>
          <cell r="BS74">
            <v>45259</v>
          </cell>
          <cell r="BT74">
            <v>45288</v>
          </cell>
          <cell r="BU74">
            <v>45305</v>
          </cell>
          <cell r="BV74" t="str">
            <v xml:space="preserve">Dieciocho (18) días calendario </v>
          </cell>
          <cell r="BW74" t="str">
            <v>Cinco (05) meses y veintiocho (28) días calendario</v>
          </cell>
          <cell r="BX74">
            <v>1</v>
          </cell>
          <cell r="BY74">
            <v>45259</v>
          </cell>
          <cell r="BZ74">
            <v>1681685</v>
          </cell>
          <cell r="CA74">
            <v>2901</v>
          </cell>
          <cell r="CB74">
            <v>45259</v>
          </cell>
          <cell r="CC74">
            <v>132169843</v>
          </cell>
          <cell r="CD74">
            <v>7027</v>
          </cell>
          <cell r="CE74">
            <v>45259</v>
          </cell>
          <cell r="CF74">
            <v>1681685</v>
          </cell>
          <cell r="CG74">
            <v>0</v>
          </cell>
          <cell r="CH74">
            <v>0</v>
          </cell>
          <cell r="CI74">
            <v>0</v>
          </cell>
          <cell r="CJ74">
            <v>0</v>
          </cell>
          <cell r="CK74">
            <v>0</v>
          </cell>
          <cell r="CL74">
            <v>0</v>
          </cell>
          <cell r="CM74">
            <v>0</v>
          </cell>
          <cell r="CN74">
            <v>0</v>
          </cell>
          <cell r="CO74">
            <v>0</v>
          </cell>
          <cell r="CP74">
            <v>45305</v>
          </cell>
          <cell r="CQ74">
            <v>0</v>
          </cell>
          <cell r="CR74">
            <v>0</v>
          </cell>
          <cell r="CS74" t="str">
            <v>1. Apoyar elaboración de indicadores financieros, presupuestales, contables y de tesorería, para el proceso de gestión financiera-SIG. 2. Colaborar con la elaboración de informes y presentaciones del presupuesto de la Universidad de los Llanos. 3. Contribuir con la identificación de los ingresos y gastos de los proyectos de investigación desarrollados por la Universidad.  4. Participar en la elaboración de órdenes de pago para avances, comisiones y apoyos económicos de la Universidad de los Llanos. 5. Cooperar con la expedición y seguimiento a solicitud de CDP´s, compromisos presupuestales y orden de pago y su respectiva distribución, cuando sea el caso. 6. Brindar apoyo a la Oficina Asesora de Planeación en todo lo correspondiente al POAI e informes requeridos por diferentes entes externos. 7. Colaborar con la elaboración y seguimiento al mapa de riesgos de la presente vigencia.</v>
          </cell>
          <cell r="CT74">
            <v>1006729308</v>
          </cell>
          <cell r="CU74">
            <v>504</v>
          </cell>
          <cell r="CV74" t="str">
            <v>412</v>
          </cell>
          <cell r="CW74">
            <v>504</v>
          </cell>
          <cell r="CX74" t="str">
            <v>412</v>
          </cell>
          <cell r="CY74">
            <v>7490</v>
          </cell>
          <cell r="CZ74" t="str">
            <v>M6</v>
          </cell>
        </row>
        <row r="75">
          <cell r="B75" t="str">
            <v>0899 DE 2023</v>
          </cell>
          <cell r="C75">
            <v>53016744</v>
          </cell>
          <cell r="D75" t="str">
            <v>DIANA MILENA SALAS LEAL</v>
          </cell>
          <cell r="E75" t="str">
            <v>CONTRATO DE PRESTACIÓN DE SERVICIOS PROFESIONALES</v>
          </cell>
          <cell r="F75" t="str">
            <v>PRESTACIÓN DE SERVICIOS PROFESIONALES NECESARIO PARA EL FORTALECIMIENTO DE LOS PROCESOS DE GESTIÓN JURÍDICA DE LA RECTORÍA DE LA UNIVERSIDAD DE LOS LLANOS.</v>
          </cell>
          <cell r="G75">
            <v>45125</v>
          </cell>
          <cell r="H75">
            <v>24913856</v>
          </cell>
          <cell r="I75" t="str">
            <v>Cinco (05) meses y diez (10) días calendario</v>
          </cell>
          <cell r="J75">
            <v>45125</v>
          </cell>
          <cell r="K75">
            <v>45287</v>
          </cell>
          <cell r="L75" t="str">
            <v>NO APLICA</v>
          </cell>
          <cell r="M75" t="str">
            <v>NO APLICA</v>
          </cell>
          <cell r="N75" t="str">
            <v>NO APLICA</v>
          </cell>
          <cell r="O75">
            <v>7</v>
          </cell>
          <cell r="P75">
            <v>2024251</v>
          </cell>
          <cell r="Q75">
            <v>45125</v>
          </cell>
          <cell r="R75">
            <v>45138</v>
          </cell>
          <cell r="S75">
            <v>4671348</v>
          </cell>
          <cell r="T75">
            <v>45139</v>
          </cell>
          <cell r="U75">
            <v>45169</v>
          </cell>
          <cell r="V75">
            <v>4671348</v>
          </cell>
          <cell r="W75">
            <v>45170</v>
          </cell>
          <cell r="X75">
            <v>45199</v>
          </cell>
          <cell r="Y75">
            <v>4671348</v>
          </cell>
          <cell r="Z75">
            <v>45200</v>
          </cell>
          <cell r="AA75">
            <v>45230</v>
          </cell>
          <cell r="AB75">
            <v>4671348</v>
          </cell>
          <cell r="AC75">
            <v>45231</v>
          </cell>
          <cell r="AD75">
            <v>45260</v>
          </cell>
          <cell r="AE75">
            <v>4204213</v>
          </cell>
          <cell r="AF75">
            <v>45261</v>
          </cell>
          <cell r="AG75">
            <v>45287</v>
          </cell>
          <cell r="AH75">
            <v>2802809</v>
          </cell>
          <cell r="AI75">
            <v>45288</v>
          </cell>
          <cell r="AJ75">
            <v>45305</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t="str">
            <v>Rectoría</v>
          </cell>
          <cell r="BJ75" t="str">
            <v>CHARLES ROBIN AROSA CARRERA</v>
          </cell>
          <cell r="BK75" t="str">
            <v>Rector</v>
          </cell>
          <cell r="BL75">
            <v>1646</v>
          </cell>
          <cell r="BM75">
            <v>45122</v>
          </cell>
          <cell r="BN75">
            <v>3162464808</v>
          </cell>
          <cell r="BO75">
            <v>3804</v>
          </cell>
          <cell r="BP75">
            <v>45125</v>
          </cell>
          <cell r="BQ75">
            <v>24913856</v>
          </cell>
          <cell r="BR75">
            <v>1</v>
          </cell>
          <cell r="BS75">
            <v>45259</v>
          </cell>
          <cell r="BT75">
            <v>45288</v>
          </cell>
          <cell r="BU75">
            <v>45305</v>
          </cell>
          <cell r="BV75" t="str">
            <v xml:space="preserve">Dieciocho (18) días calendario </v>
          </cell>
          <cell r="BW75" t="str">
            <v>Cinco (05) meses y veintiocho (28) días calendario</v>
          </cell>
          <cell r="BX75">
            <v>1</v>
          </cell>
          <cell r="BY75">
            <v>45259</v>
          </cell>
          <cell r="BZ75">
            <v>2802809</v>
          </cell>
          <cell r="CA75">
            <v>2901</v>
          </cell>
          <cell r="CB75">
            <v>45259</v>
          </cell>
          <cell r="CC75">
            <v>132169843</v>
          </cell>
          <cell r="CD75">
            <v>7019</v>
          </cell>
          <cell r="CE75">
            <v>45259</v>
          </cell>
          <cell r="CF75">
            <v>2802809</v>
          </cell>
          <cell r="CG75">
            <v>0</v>
          </cell>
          <cell r="CH75">
            <v>0</v>
          </cell>
          <cell r="CI75">
            <v>0</v>
          </cell>
          <cell r="CJ75">
            <v>0</v>
          </cell>
          <cell r="CK75">
            <v>0</v>
          </cell>
          <cell r="CL75">
            <v>0</v>
          </cell>
          <cell r="CM75">
            <v>0</v>
          </cell>
          <cell r="CN75">
            <v>0</v>
          </cell>
          <cell r="CO75">
            <v>0</v>
          </cell>
          <cell r="CP75">
            <v>45305</v>
          </cell>
          <cell r="CQ75">
            <v>0</v>
          </cell>
          <cell r="CR75">
            <v>0</v>
          </cell>
          <cell r="CS75" t="str">
            <v>1. Prestar apoyo en asesorías jurídicas y proyectar respuesta de las acciones de tutela y derechos de petición presentadas en contra de la Universidad cuando le sean requeridas por el Rector. 2. Apoyar la proyección de documentos de estudios previos de oportunidad y conveniencia de contratos de prestación de servicios o Prestación servicios profesionales de la Rectoría de procesos que se surtan en la Rectoría. 3. Brindar el apoyo en la proyección de respuestas a las solicitudes de los órganos de control y distintas dependencias de la Universidad cuando le sean requeridas por el Rector. 4. Prestar apoyo en la elaboración y revisión de las resoluciones rectorales, circulares y actos administrativos de competencia del Rector, según sea su naturaleza. 5. Prestar apoyo en la sustanciación de las respuestas de los recursos de reposición y apelación cualquiera sea su naturaleza, que sean de competencia del señor Rector. 6. Prestar apoyo en las reuniones que le fueren asignadas y participar en las mesas de trabajo requeridas por los entes de Control. 7. Prestar apoyo en el acompañamiento, revisión y seguimiento de los convenios que le sean asignados por el Rector. 8. Prestar apoyo oportunamente en la validación del informe mensual de los contratos celebrados por la Universidad de los Llanos, que deben presentarse en el aplicativo SIA OBSERVA de la Controlaría General de la República. 9. Coadyuvar en la elaboración y organización de los informes que deba presentar el Rector, ante el Consejo Superior Universitario, Consejo Académico, entes de Control y demás situaciones que lo ameriten. 10. Prestar apoyo en el proceso de revisión de las etapas precontractuales y contractuales de los diferentes contratos que se adelanten en la Vicerrectoría de Recursos Universitarios, que deba suscribir el señor Rector. 11. Prestar apoyo en la revisión permanente de los canales digitales que sean de manejo de la Rectoría, y del correo electrónico institucional de la Rectoría.</v>
          </cell>
          <cell r="CT75">
            <v>53016744</v>
          </cell>
          <cell r="CU75">
            <v>504</v>
          </cell>
          <cell r="CV75" t="str">
            <v>200</v>
          </cell>
          <cell r="CW75">
            <v>504</v>
          </cell>
          <cell r="CX75" t="str">
            <v>200</v>
          </cell>
          <cell r="CY75">
            <v>6910</v>
          </cell>
          <cell r="CZ75" t="str">
            <v>M5</v>
          </cell>
        </row>
        <row r="76">
          <cell r="B76" t="str">
            <v>0900 DE 2023</v>
          </cell>
          <cell r="C76">
            <v>1121884982</v>
          </cell>
          <cell r="D76" t="str">
            <v>NAISSHA XIOMARA RESTREPO TORO</v>
          </cell>
          <cell r="E76" t="str">
            <v>CONTRATO DE PRESTACIÓN DE SERVICIOS PROFESIONALES</v>
          </cell>
          <cell r="F76" t="str">
            <v>PRESTACIÓN DE SERVICIOS PROFESIONALES NECESARIO PARA EL FORTALECIMIENTO DE LOS PROCESOS DE LA RECTORÍA DE LA UNIVERSIDAD DE LOS LLANOS.</v>
          </cell>
          <cell r="G76">
            <v>45125</v>
          </cell>
          <cell r="H76">
            <v>18062549</v>
          </cell>
          <cell r="I76" t="str">
            <v>Cinco (05) meses y diez (10) días calendario</v>
          </cell>
          <cell r="J76">
            <v>45125</v>
          </cell>
          <cell r="K76">
            <v>45287</v>
          </cell>
          <cell r="L76" t="str">
            <v>NO APLICA</v>
          </cell>
          <cell r="M76" t="str">
            <v>NO APLICA</v>
          </cell>
          <cell r="N76" t="str">
            <v>NO APLICA</v>
          </cell>
          <cell r="O76">
            <v>7</v>
          </cell>
          <cell r="P76">
            <v>1467582</v>
          </cell>
          <cell r="Q76">
            <v>45125</v>
          </cell>
          <cell r="R76">
            <v>45138</v>
          </cell>
          <cell r="S76">
            <v>3386728</v>
          </cell>
          <cell r="T76">
            <v>45139</v>
          </cell>
          <cell r="U76">
            <v>45169</v>
          </cell>
          <cell r="V76">
            <v>3386728</v>
          </cell>
          <cell r="W76">
            <v>45170</v>
          </cell>
          <cell r="X76">
            <v>45199</v>
          </cell>
          <cell r="Y76">
            <v>3386728</v>
          </cell>
          <cell r="Z76">
            <v>45200</v>
          </cell>
          <cell r="AA76">
            <v>45230</v>
          </cell>
          <cell r="AB76">
            <v>3386728</v>
          </cell>
          <cell r="AC76">
            <v>45231</v>
          </cell>
          <cell r="AD76">
            <v>45260</v>
          </cell>
          <cell r="AE76">
            <v>3048055</v>
          </cell>
          <cell r="AF76">
            <v>45261</v>
          </cell>
          <cell r="AG76">
            <v>45287</v>
          </cell>
          <cell r="AH76">
            <v>2032037</v>
          </cell>
          <cell r="AI76">
            <v>45288</v>
          </cell>
          <cell r="AJ76">
            <v>45305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t="str">
            <v>Rectoría</v>
          </cell>
          <cell r="BJ76" t="str">
            <v>CHARLES ROBIN AROSA CARRERA</v>
          </cell>
          <cell r="BK76" t="str">
            <v>Rector</v>
          </cell>
          <cell r="BL76">
            <v>1646</v>
          </cell>
          <cell r="BM76">
            <v>45122</v>
          </cell>
          <cell r="BN76">
            <v>3162464808</v>
          </cell>
          <cell r="BO76">
            <v>3881</v>
          </cell>
          <cell r="BP76">
            <v>45125</v>
          </cell>
          <cell r="BQ76">
            <v>18062549</v>
          </cell>
          <cell r="BR76">
            <v>1</v>
          </cell>
          <cell r="BS76">
            <v>45259</v>
          </cell>
          <cell r="BT76">
            <v>45288</v>
          </cell>
          <cell r="BU76">
            <v>45305</v>
          </cell>
          <cell r="BV76" t="str">
            <v xml:space="preserve">Dieciocho (18) días calendario </v>
          </cell>
          <cell r="BW76" t="str">
            <v>Cinco (05) meses y veintiocho (28) días calendario</v>
          </cell>
          <cell r="BX76">
            <v>1</v>
          </cell>
          <cell r="BY76">
            <v>45259</v>
          </cell>
          <cell r="BZ76">
            <v>2032037</v>
          </cell>
          <cell r="CA76">
            <v>2901</v>
          </cell>
          <cell r="CB76">
            <v>45259</v>
          </cell>
          <cell r="CC76">
            <v>132169843</v>
          </cell>
          <cell r="CD76">
            <v>7053</v>
          </cell>
          <cell r="CE76">
            <v>45259</v>
          </cell>
          <cell r="CF76">
            <v>2032037</v>
          </cell>
          <cell r="CG76">
            <v>0</v>
          </cell>
          <cell r="CH76">
            <v>0</v>
          </cell>
          <cell r="CI76">
            <v>0</v>
          </cell>
          <cell r="CJ76">
            <v>0</v>
          </cell>
          <cell r="CK76">
            <v>0</v>
          </cell>
          <cell r="CL76">
            <v>0</v>
          </cell>
          <cell r="CM76">
            <v>0</v>
          </cell>
          <cell r="CN76">
            <v>0</v>
          </cell>
          <cell r="CO76">
            <v>0</v>
          </cell>
          <cell r="CP76">
            <v>45305</v>
          </cell>
          <cell r="CQ76">
            <v>0</v>
          </cell>
          <cell r="CR76">
            <v>0</v>
          </cell>
          <cell r="CS76"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v>
          </cell>
          <cell r="CT76">
            <v>1121884982</v>
          </cell>
          <cell r="CU76">
            <v>504</v>
          </cell>
          <cell r="CV76" t="str">
            <v>200</v>
          </cell>
          <cell r="CW76">
            <v>504</v>
          </cell>
          <cell r="CX76" t="str">
            <v>200</v>
          </cell>
          <cell r="CY76">
            <v>7490</v>
          </cell>
          <cell r="CZ76" t="str">
            <v>M6</v>
          </cell>
        </row>
        <row r="77">
          <cell r="B77" t="str">
            <v>0907 DE 2023</v>
          </cell>
          <cell r="C77">
            <v>86048506</v>
          </cell>
          <cell r="D77" t="str">
            <v>OMAR PALACIOS ROZO</v>
          </cell>
          <cell r="E77" t="str">
            <v>CONTRATO DE PRESTACIÓN DE SERVICIOS DE APOYO A LA GESTIÓN</v>
          </cell>
          <cell r="F77" t="str">
            <v>PRESTACIÓN DE SERVICIOS DE APOYO A LA GESTIÓN NECESARIO PARA EL FORTALECIMIENTO DE LOS PROCESOS OPERATIVOS DE SERVICIOS GENERALES DE LA UNIVERSIDAD DE LOS LLANOS.</v>
          </cell>
          <cell r="G77">
            <v>45125</v>
          </cell>
          <cell r="H77">
            <v>7777795</v>
          </cell>
          <cell r="I77" t="str">
            <v>Cuatro (04) meses y veintiocho (28) días calendario</v>
          </cell>
          <cell r="J77">
            <v>45125</v>
          </cell>
          <cell r="K77">
            <v>45275</v>
          </cell>
          <cell r="L77" t="str">
            <v>NO APLICA</v>
          </cell>
          <cell r="M77" t="str">
            <v>NO APLICA</v>
          </cell>
          <cell r="N77" t="str">
            <v>NO APLICA</v>
          </cell>
          <cell r="O77">
            <v>8</v>
          </cell>
          <cell r="P77">
            <v>683185</v>
          </cell>
          <cell r="Q77">
            <v>45125</v>
          </cell>
          <cell r="R77">
            <v>45138</v>
          </cell>
          <cell r="S77">
            <v>1576580</v>
          </cell>
          <cell r="T77">
            <v>45139</v>
          </cell>
          <cell r="U77">
            <v>45169</v>
          </cell>
          <cell r="V77">
            <v>1576580</v>
          </cell>
          <cell r="W77">
            <v>45170</v>
          </cell>
          <cell r="X77">
            <v>45199</v>
          </cell>
          <cell r="Y77">
            <v>1576580</v>
          </cell>
          <cell r="Z77">
            <v>45200</v>
          </cell>
          <cell r="AA77">
            <v>45230</v>
          </cell>
          <cell r="AB77">
            <v>1576580</v>
          </cell>
          <cell r="AC77">
            <v>45231</v>
          </cell>
          <cell r="AD77">
            <v>45260</v>
          </cell>
          <cell r="AE77">
            <v>788290</v>
          </cell>
          <cell r="AF77">
            <v>45261</v>
          </cell>
          <cell r="AG77">
            <v>45275</v>
          </cell>
          <cell r="AH77">
            <v>630632</v>
          </cell>
          <cell r="AI77">
            <v>45276</v>
          </cell>
          <cell r="AJ77">
            <v>45287</v>
          </cell>
          <cell r="AK77">
            <v>945948</v>
          </cell>
          <cell r="AL77">
            <v>45288</v>
          </cell>
          <cell r="AM77">
            <v>45305</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t="str">
            <v>Vicerrectoría de Recursos Universitarios</v>
          </cell>
          <cell r="BJ77" t="str">
            <v>CLAUDIA CONSTANZA GANTIVA ORTEGON</v>
          </cell>
          <cell r="BK77" t="str">
            <v>Técnico Administrativo</v>
          </cell>
          <cell r="BL77">
            <v>1646</v>
          </cell>
          <cell r="BM77">
            <v>45122</v>
          </cell>
          <cell r="BN77">
            <v>3162464808</v>
          </cell>
          <cell r="BO77">
            <v>3812</v>
          </cell>
          <cell r="BP77">
            <v>45125</v>
          </cell>
          <cell r="BQ77">
            <v>7777795</v>
          </cell>
          <cell r="BR77">
            <v>1</v>
          </cell>
          <cell r="BS77">
            <v>45259</v>
          </cell>
          <cell r="BT77">
            <v>45276</v>
          </cell>
          <cell r="BU77">
            <v>45305</v>
          </cell>
          <cell r="BV77" t="str">
            <v>Treinta (30) días calendario</v>
          </cell>
          <cell r="BW77" t="str">
            <v>Cinco (05) meses y veintiocho (28) días calendario</v>
          </cell>
          <cell r="BX77">
            <v>1</v>
          </cell>
          <cell r="BY77">
            <v>45259</v>
          </cell>
          <cell r="BZ77">
            <v>1576580</v>
          </cell>
          <cell r="CA77">
            <v>2901</v>
          </cell>
          <cell r="CB77">
            <v>45259</v>
          </cell>
          <cell r="CC77">
            <v>132169843</v>
          </cell>
          <cell r="CD77">
            <v>7023</v>
          </cell>
          <cell r="CE77">
            <v>45259</v>
          </cell>
          <cell r="CF77">
            <v>1576580</v>
          </cell>
          <cell r="CG77">
            <v>0</v>
          </cell>
          <cell r="CH77">
            <v>0</v>
          </cell>
          <cell r="CI77">
            <v>0</v>
          </cell>
          <cell r="CJ77">
            <v>0</v>
          </cell>
          <cell r="CK77">
            <v>0</v>
          </cell>
          <cell r="CL77">
            <v>0</v>
          </cell>
          <cell r="CM77">
            <v>0</v>
          </cell>
          <cell r="CN77">
            <v>0</v>
          </cell>
          <cell r="CO77">
            <v>0</v>
          </cell>
          <cell r="CP77">
            <v>45305</v>
          </cell>
          <cell r="CQ77">
            <v>0</v>
          </cell>
          <cell r="CR77">
            <v>0</v>
          </cell>
          <cell r="CS77"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77">
            <v>86048506</v>
          </cell>
          <cell r="CU77">
            <v>504</v>
          </cell>
          <cell r="CV77" t="str">
            <v>423</v>
          </cell>
          <cell r="CW77">
            <v>504</v>
          </cell>
          <cell r="CX77" t="str">
            <v>423</v>
          </cell>
          <cell r="CY77">
            <v>8299</v>
          </cell>
          <cell r="CZ77" t="str">
            <v>M6</v>
          </cell>
        </row>
        <row r="78">
          <cell r="B78" t="str">
            <v>0908 DE 2023</v>
          </cell>
          <cell r="C78">
            <v>17335623</v>
          </cell>
          <cell r="D78" t="str">
            <v>JORGE ALBERTO DAZA ROJAS</v>
          </cell>
          <cell r="E78" t="str">
            <v>CONTRATO DE PRESTACIÓN DE SERVICIOS DE APOYO A LA GESTIÓN</v>
          </cell>
          <cell r="F78" t="str">
            <v>PRESTACIÓN DE SERVICIOS DE APOYO A LA GESTIÓN NECESARIO PARA EL FORTALECIMIENTO DE LOS PROCESOS OPERATIVOS DE SERVICIOS GENERALES DE LA UNIVERSIDAD DE LOS LLANOS.</v>
          </cell>
          <cell r="G78">
            <v>45125</v>
          </cell>
          <cell r="H78">
            <v>8408427</v>
          </cell>
          <cell r="I78" t="str">
            <v>Cinco (05) meses y diez (10) días calendario</v>
          </cell>
          <cell r="J78">
            <v>45125</v>
          </cell>
          <cell r="K78">
            <v>45287</v>
          </cell>
          <cell r="L78" t="str">
            <v>NO APLICA</v>
          </cell>
          <cell r="M78" t="str">
            <v>NO APLICA</v>
          </cell>
          <cell r="N78" t="str">
            <v>NO APLICA</v>
          </cell>
          <cell r="O78">
            <v>7</v>
          </cell>
          <cell r="P78">
            <v>683185</v>
          </cell>
          <cell r="Q78">
            <v>45125</v>
          </cell>
          <cell r="R78">
            <v>45138</v>
          </cell>
          <cell r="S78">
            <v>1576580</v>
          </cell>
          <cell r="T78">
            <v>45139</v>
          </cell>
          <cell r="U78">
            <v>45169</v>
          </cell>
          <cell r="V78">
            <v>1576580</v>
          </cell>
          <cell r="W78">
            <v>45170</v>
          </cell>
          <cell r="X78">
            <v>45199</v>
          </cell>
          <cell r="Y78">
            <v>1576580</v>
          </cell>
          <cell r="Z78">
            <v>45200</v>
          </cell>
          <cell r="AA78">
            <v>45230</v>
          </cell>
          <cell r="AB78">
            <v>1576580</v>
          </cell>
          <cell r="AC78">
            <v>45231</v>
          </cell>
          <cell r="AD78">
            <v>45260</v>
          </cell>
          <cell r="AE78">
            <v>1418922</v>
          </cell>
          <cell r="AF78">
            <v>45261</v>
          </cell>
          <cell r="AG78">
            <v>45287</v>
          </cell>
          <cell r="AH78">
            <v>945948</v>
          </cell>
          <cell r="AI78">
            <v>45288</v>
          </cell>
          <cell r="AJ78">
            <v>45305</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t="str">
            <v>Vicerrectoría de Recursos Universitarios</v>
          </cell>
          <cell r="BJ78" t="str">
            <v>CLAUDIA CONSTANZA GANTIVA ORTEGON</v>
          </cell>
          <cell r="BK78" t="str">
            <v>Técnico Administrativo</v>
          </cell>
          <cell r="BL78">
            <v>1646</v>
          </cell>
          <cell r="BM78">
            <v>45122</v>
          </cell>
          <cell r="BN78">
            <v>3162464808</v>
          </cell>
          <cell r="BO78">
            <v>3758</v>
          </cell>
          <cell r="BP78">
            <v>45125</v>
          </cell>
          <cell r="BQ78">
            <v>8408427</v>
          </cell>
          <cell r="BR78">
            <v>1</v>
          </cell>
          <cell r="BS78">
            <v>45259</v>
          </cell>
          <cell r="BT78">
            <v>45288</v>
          </cell>
          <cell r="BU78">
            <v>45305</v>
          </cell>
          <cell r="BV78" t="str">
            <v xml:space="preserve">Dieciocho (18) días calendario </v>
          </cell>
          <cell r="BW78" t="str">
            <v>Cinco (05) meses y veintiocho (28) días calendario</v>
          </cell>
          <cell r="BX78">
            <v>1</v>
          </cell>
          <cell r="BY78">
            <v>45259</v>
          </cell>
          <cell r="BZ78">
            <v>945948</v>
          </cell>
          <cell r="CA78">
            <v>2901</v>
          </cell>
          <cell r="CB78">
            <v>45259</v>
          </cell>
          <cell r="CC78">
            <v>132169843</v>
          </cell>
          <cell r="CD78">
            <v>7000</v>
          </cell>
          <cell r="CE78">
            <v>45259</v>
          </cell>
          <cell r="CF78">
            <v>945948</v>
          </cell>
          <cell r="CG78">
            <v>0</v>
          </cell>
          <cell r="CH78">
            <v>0</v>
          </cell>
          <cell r="CI78">
            <v>0</v>
          </cell>
          <cell r="CJ78">
            <v>0</v>
          </cell>
          <cell r="CK78">
            <v>0</v>
          </cell>
          <cell r="CL78">
            <v>0</v>
          </cell>
          <cell r="CM78">
            <v>0</v>
          </cell>
          <cell r="CN78">
            <v>0</v>
          </cell>
          <cell r="CO78">
            <v>0</v>
          </cell>
          <cell r="CP78">
            <v>45305</v>
          </cell>
          <cell r="CQ78">
            <v>0</v>
          </cell>
          <cell r="CR78">
            <v>0</v>
          </cell>
          <cell r="CS78"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78">
            <v>17335623</v>
          </cell>
          <cell r="CU78">
            <v>504</v>
          </cell>
          <cell r="CV78" t="str">
            <v>423</v>
          </cell>
          <cell r="CW78">
            <v>504</v>
          </cell>
          <cell r="CX78" t="str">
            <v>423</v>
          </cell>
          <cell r="CY78">
            <v>8010</v>
          </cell>
          <cell r="CZ78" t="str">
            <v>M6</v>
          </cell>
        </row>
        <row r="79">
          <cell r="B79" t="str">
            <v>0909 DE 2023</v>
          </cell>
          <cell r="C79">
            <v>86049427</v>
          </cell>
          <cell r="D79" t="str">
            <v xml:space="preserve">GILBERTO ALEJANDRO RAMIREZ CLAVIJO </v>
          </cell>
          <cell r="E79" t="str">
            <v>CONTRATO DE PRESTACIÓN DE SERVICIOS DE APOYO A LA GESTIÓN</v>
          </cell>
          <cell r="F79" t="str">
            <v>PRESTACIÓN DE SERVICIOS DE APOYO A LA GESTIÓN NECESARIO PARA EL FORTALECIMIENTO DE LOS PROCESOS OPERATIVOS DE SERVICIOS GENERALES EN LA SEDE BARCELONA DE LA UNIVERSIDAD DE LOS LLANOS.</v>
          </cell>
          <cell r="G79">
            <v>45125</v>
          </cell>
          <cell r="H79">
            <v>9794265</v>
          </cell>
          <cell r="I79" t="str">
            <v>Cuatro (04) meses y veintiocho (28) días calendario</v>
          </cell>
          <cell r="J79">
            <v>45125</v>
          </cell>
          <cell r="K79">
            <v>45275</v>
          </cell>
          <cell r="L79" t="str">
            <v>NO APLICA</v>
          </cell>
          <cell r="M79" t="str">
            <v>NO APLICA</v>
          </cell>
          <cell r="N79" t="str">
            <v>NO APLICA</v>
          </cell>
          <cell r="O79">
            <v>8</v>
          </cell>
          <cell r="P79">
            <v>860307</v>
          </cell>
          <cell r="Q79">
            <v>45125</v>
          </cell>
          <cell r="R79">
            <v>45138</v>
          </cell>
          <cell r="S79">
            <v>1985324</v>
          </cell>
          <cell r="T79">
            <v>45139</v>
          </cell>
          <cell r="U79">
            <v>45169</v>
          </cell>
          <cell r="V79">
            <v>1985324</v>
          </cell>
          <cell r="W79">
            <v>45170</v>
          </cell>
          <cell r="X79">
            <v>45199</v>
          </cell>
          <cell r="Y79">
            <v>1985324</v>
          </cell>
          <cell r="Z79">
            <v>45200</v>
          </cell>
          <cell r="AA79">
            <v>45230</v>
          </cell>
          <cell r="AB79">
            <v>1985324</v>
          </cell>
          <cell r="AC79">
            <v>45231</v>
          </cell>
          <cell r="AD79">
            <v>45260</v>
          </cell>
          <cell r="AE79">
            <v>992662</v>
          </cell>
          <cell r="AF79">
            <v>45261</v>
          </cell>
          <cell r="AG79">
            <v>45275</v>
          </cell>
          <cell r="AH79">
            <v>794130</v>
          </cell>
          <cell r="AI79">
            <v>45276</v>
          </cell>
          <cell r="AJ79">
            <v>45287</v>
          </cell>
          <cell r="AK79">
            <v>1191194</v>
          </cell>
          <cell r="AL79">
            <v>45288</v>
          </cell>
          <cell r="AM79">
            <v>45305</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t="str">
            <v>Vicerrectoría de Recursos Universitarios</v>
          </cell>
          <cell r="BJ79" t="str">
            <v>CLAUDIA CONSTANZA GANTIVA ORTEGON</v>
          </cell>
          <cell r="BK79" t="str">
            <v>Técnico Administrativo</v>
          </cell>
          <cell r="BL79">
            <v>1646</v>
          </cell>
          <cell r="BM79">
            <v>45122</v>
          </cell>
          <cell r="BN79">
            <v>3162464808</v>
          </cell>
          <cell r="BO79">
            <v>3815</v>
          </cell>
          <cell r="BP79">
            <v>45125</v>
          </cell>
          <cell r="BQ79">
            <v>9794265</v>
          </cell>
          <cell r="BR79">
            <v>1</v>
          </cell>
          <cell r="BS79">
            <v>45259</v>
          </cell>
          <cell r="BT79">
            <v>45276</v>
          </cell>
          <cell r="BU79">
            <v>45305</v>
          </cell>
          <cell r="BV79" t="str">
            <v>Treinta (30) días calendario</v>
          </cell>
          <cell r="BW79" t="str">
            <v>Cinco (05) meses y veintiocho (28) días calendario</v>
          </cell>
          <cell r="BX79">
            <v>1</v>
          </cell>
          <cell r="BY79">
            <v>45259</v>
          </cell>
          <cell r="BZ79">
            <v>1985324</v>
          </cell>
          <cell r="CA79">
            <v>2901</v>
          </cell>
          <cell r="CB79">
            <v>45259</v>
          </cell>
          <cell r="CC79">
            <v>132169843</v>
          </cell>
          <cell r="CD79">
            <v>7024</v>
          </cell>
          <cell r="CE79">
            <v>45259</v>
          </cell>
          <cell r="CF79">
            <v>1985324</v>
          </cell>
          <cell r="CG79">
            <v>0</v>
          </cell>
          <cell r="CH79">
            <v>0</v>
          </cell>
          <cell r="CI79">
            <v>0</v>
          </cell>
          <cell r="CJ79">
            <v>0</v>
          </cell>
          <cell r="CK79">
            <v>0</v>
          </cell>
          <cell r="CL79">
            <v>0</v>
          </cell>
          <cell r="CM79">
            <v>0</v>
          </cell>
          <cell r="CN79">
            <v>0</v>
          </cell>
          <cell r="CO79">
            <v>0</v>
          </cell>
          <cell r="CP79">
            <v>45305</v>
          </cell>
          <cell r="CQ79">
            <v>0</v>
          </cell>
          <cell r="CR79">
            <v>0</v>
          </cell>
          <cell r="CS79" t="str">
            <v>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v>
          </cell>
          <cell r="CT79">
            <v>86049427</v>
          </cell>
          <cell r="CU79">
            <v>504</v>
          </cell>
          <cell r="CV79" t="str">
            <v>423</v>
          </cell>
          <cell r="CW79">
            <v>504</v>
          </cell>
          <cell r="CX79" t="str">
            <v>423</v>
          </cell>
          <cell r="CY79">
            <v>4321</v>
          </cell>
          <cell r="CZ79" t="str">
            <v>M5</v>
          </cell>
        </row>
        <row r="80">
          <cell r="B80" t="str">
            <v>0910 DE 2023</v>
          </cell>
          <cell r="C80">
            <v>17347467</v>
          </cell>
          <cell r="D80" t="str">
            <v>LUIS EDUARDO DIAZ MELO</v>
          </cell>
          <cell r="E80" t="str">
            <v>CONTRATO DE PRESTACIÓN DE SERVICIOS DE APOYO A LA GESTIÓN</v>
          </cell>
          <cell r="F80" t="str">
            <v>PRESTACIÓN DE SERVICIOS DE APOYO A LA GESTIÓN NECESARIO PARA EL FORTALECIMIENTO DE LOS PROCESOS OPERATIVOS DE SERVICIOS GENERALES DE LA UNIVERSIDAD DE LOS LLANOS.</v>
          </cell>
          <cell r="G80">
            <v>45125</v>
          </cell>
          <cell r="H80">
            <v>9794265</v>
          </cell>
          <cell r="I80" t="str">
            <v>Cuatro (04) meses y veintiocho (28) días calendario</v>
          </cell>
          <cell r="J80">
            <v>45125</v>
          </cell>
          <cell r="K80">
            <v>45275</v>
          </cell>
          <cell r="L80" t="str">
            <v>NO APLICA</v>
          </cell>
          <cell r="M80" t="str">
            <v>NO APLICA</v>
          </cell>
          <cell r="N80" t="str">
            <v>NO APLICA</v>
          </cell>
          <cell r="O80">
            <v>8</v>
          </cell>
          <cell r="P80">
            <v>860307</v>
          </cell>
          <cell r="Q80">
            <v>45125</v>
          </cell>
          <cell r="R80">
            <v>45138</v>
          </cell>
          <cell r="S80">
            <v>1985324</v>
          </cell>
          <cell r="T80">
            <v>45139</v>
          </cell>
          <cell r="U80">
            <v>45169</v>
          </cell>
          <cell r="V80">
            <v>1985324</v>
          </cell>
          <cell r="W80">
            <v>45170</v>
          </cell>
          <cell r="X80">
            <v>45199</v>
          </cell>
          <cell r="Y80">
            <v>1985324</v>
          </cell>
          <cell r="Z80">
            <v>45200</v>
          </cell>
          <cell r="AA80">
            <v>45230</v>
          </cell>
          <cell r="AB80">
            <v>1985324</v>
          </cell>
          <cell r="AC80">
            <v>45231</v>
          </cell>
          <cell r="AD80">
            <v>45260</v>
          </cell>
          <cell r="AE80">
            <v>992662</v>
          </cell>
          <cell r="AF80">
            <v>45261</v>
          </cell>
          <cell r="AG80">
            <v>45275</v>
          </cell>
          <cell r="AH80">
            <v>794130</v>
          </cell>
          <cell r="AI80">
            <v>45276</v>
          </cell>
          <cell r="AJ80">
            <v>45287</v>
          </cell>
          <cell r="AK80">
            <v>1191194</v>
          </cell>
          <cell r="AL80">
            <v>45288</v>
          </cell>
          <cell r="AM80">
            <v>45305</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t="str">
            <v>Vicerrectoría de Recursos Universitarios</v>
          </cell>
          <cell r="BJ80" t="str">
            <v>CLAUDIA CONSTANZA GANTIVA ORTEGON</v>
          </cell>
          <cell r="BK80" t="str">
            <v>Técnico Administrativo</v>
          </cell>
          <cell r="BL80">
            <v>1646</v>
          </cell>
          <cell r="BM80">
            <v>45122</v>
          </cell>
          <cell r="BN80">
            <v>3162464808</v>
          </cell>
          <cell r="BO80">
            <v>3760</v>
          </cell>
          <cell r="BP80">
            <v>45125</v>
          </cell>
          <cell r="BQ80">
            <v>9794265</v>
          </cell>
          <cell r="BR80">
            <v>1</v>
          </cell>
          <cell r="BS80">
            <v>45259</v>
          </cell>
          <cell r="BT80">
            <v>45276</v>
          </cell>
          <cell r="BU80">
            <v>45305</v>
          </cell>
          <cell r="BV80" t="str">
            <v>Treinta (30) días calendario</v>
          </cell>
          <cell r="BW80" t="str">
            <v>Cinco (05) meses y veintiocho (28) días calendario</v>
          </cell>
          <cell r="BX80">
            <v>1</v>
          </cell>
          <cell r="BY80">
            <v>45259</v>
          </cell>
          <cell r="BZ80">
            <v>1985324</v>
          </cell>
          <cell r="CA80">
            <v>2901</v>
          </cell>
          <cell r="CB80">
            <v>45259</v>
          </cell>
          <cell r="CC80">
            <v>132169843</v>
          </cell>
          <cell r="CD80">
            <v>7002</v>
          </cell>
          <cell r="CE80">
            <v>45259</v>
          </cell>
          <cell r="CF80">
            <v>1985324</v>
          </cell>
          <cell r="CG80">
            <v>0</v>
          </cell>
          <cell r="CH80">
            <v>0</v>
          </cell>
          <cell r="CI80">
            <v>0</v>
          </cell>
          <cell r="CJ80">
            <v>0</v>
          </cell>
          <cell r="CK80">
            <v>0</v>
          </cell>
          <cell r="CL80">
            <v>0</v>
          </cell>
          <cell r="CM80">
            <v>0</v>
          </cell>
          <cell r="CN80">
            <v>0</v>
          </cell>
          <cell r="CO80">
            <v>0</v>
          </cell>
          <cell r="CP80">
            <v>45305</v>
          </cell>
          <cell r="CQ80">
            <v>0</v>
          </cell>
          <cell r="CR80">
            <v>0</v>
          </cell>
          <cell r="CS80" t="str">
            <v>1. Contribuir en el mantenimiento preventivo y correctivo del sistema hidrosanitario de acuerdo a los cronogramas estipulados en el Plan de Mantenimiento de infraestructura física de la Universidad de los Llanos. 2. Colaborar en la limpieza y reparación de cubiertas y techos de acuerdo al Plan de Mantenimiento de Infraestructura física de la Universidad de los Llanos. 3. Prestar apoyo en trabajos en Alturas. 4. Coadyuvar en la instalación y sustitución de sanitarios y griferías. 5. Participar en la revisión de las baterías de baños para determinar el estado de sifones, lavamanos, duchas, servicio de descarga de agua de las unidades sanitarias, presión de agua con el fin de evitar fugas. 6. Cooperar en pintar y/o aplicar material de revestimiento a toda clase de superficies, usando brochas, pistolas y cualquier equipo que facilite las actividades. 7. Coadyuvar en la reparación de paredes, pisos, pasillos, techos, aceras y cañerías. 8. Coadyuvar en el lavado de tanques aéreos y subterráneos.</v>
          </cell>
          <cell r="CT80">
            <v>17347467</v>
          </cell>
          <cell r="CU80">
            <v>504</v>
          </cell>
          <cell r="CV80" t="str">
            <v>423</v>
          </cell>
          <cell r="CW80">
            <v>504</v>
          </cell>
          <cell r="CX80" t="str">
            <v>423</v>
          </cell>
          <cell r="CY80">
            <v>8299</v>
          </cell>
          <cell r="CZ80" t="str">
            <v>M6</v>
          </cell>
        </row>
        <row r="81">
          <cell r="B81" t="str">
            <v>0913 DE 2023</v>
          </cell>
          <cell r="C81">
            <v>1121899808</v>
          </cell>
          <cell r="D81" t="str">
            <v>WENDY KATHERINE URREA GONZALEZ</v>
          </cell>
          <cell r="E81" t="str">
            <v>CONTRATO DE PRESTACIÓN DE SERVICIOS PROFESIONALES</v>
          </cell>
          <cell r="F81" t="str">
            <v>PRESTACIÓN DE SERVICIOS PROFESIONALES NECESARIO PARA EL FORTALECIMIENTO DE LOS PROCESOS DE GESTIÓN ADMINISTRATIVA Y DE CALIDAD DE LA VICERRECTORÍA DE RECURSOS UNIVERSITARIOS DE LA UNIVERSIDAD DE LOS LLANOS.</v>
          </cell>
          <cell r="G81">
            <v>45125</v>
          </cell>
          <cell r="H81">
            <v>18062549</v>
          </cell>
          <cell r="I81" t="str">
            <v>Cinco (05) meses y diez (10) días calendario</v>
          </cell>
          <cell r="J81">
            <v>45125</v>
          </cell>
          <cell r="K81">
            <v>45287</v>
          </cell>
          <cell r="L81" t="str">
            <v>NO APLICA</v>
          </cell>
          <cell r="M81" t="str">
            <v>NO APLICA</v>
          </cell>
          <cell r="N81" t="str">
            <v>NO APLICA</v>
          </cell>
          <cell r="O81">
            <v>7</v>
          </cell>
          <cell r="P81">
            <v>1467582</v>
          </cell>
          <cell r="Q81">
            <v>45125</v>
          </cell>
          <cell r="R81">
            <v>45138</v>
          </cell>
          <cell r="S81">
            <v>3386728</v>
          </cell>
          <cell r="T81">
            <v>45139</v>
          </cell>
          <cell r="U81">
            <v>45169</v>
          </cell>
          <cell r="V81">
            <v>3386728</v>
          </cell>
          <cell r="W81">
            <v>45170</v>
          </cell>
          <cell r="X81">
            <v>45199</v>
          </cell>
          <cell r="Y81">
            <v>3386728</v>
          </cell>
          <cell r="Z81">
            <v>45200</v>
          </cell>
          <cell r="AA81">
            <v>45230</v>
          </cell>
          <cell r="AB81">
            <v>3386728</v>
          </cell>
          <cell r="AC81">
            <v>45231</v>
          </cell>
          <cell r="AD81">
            <v>45260</v>
          </cell>
          <cell r="AE81">
            <v>3048055</v>
          </cell>
          <cell r="AF81">
            <v>45261</v>
          </cell>
          <cell r="AG81">
            <v>45287</v>
          </cell>
          <cell r="AH81">
            <v>2032037</v>
          </cell>
          <cell r="AI81">
            <v>45288</v>
          </cell>
          <cell r="AJ81">
            <v>45305</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t="str">
            <v>Vicerrectoría de Recursos Universitarios</v>
          </cell>
          <cell r="BJ81" t="str">
            <v>WILSON FERNANDO SALGADO CIFUENTES</v>
          </cell>
          <cell r="BK81" t="str">
            <v>Vicerrector Universitario</v>
          </cell>
          <cell r="BL81">
            <v>1646</v>
          </cell>
          <cell r="BM81">
            <v>45122</v>
          </cell>
          <cell r="BN81">
            <v>3162464808</v>
          </cell>
          <cell r="BO81">
            <v>3888</v>
          </cell>
          <cell r="BP81">
            <v>45125</v>
          </cell>
          <cell r="BQ81">
            <v>18062549</v>
          </cell>
          <cell r="BR81">
            <v>1</v>
          </cell>
          <cell r="BS81">
            <v>45259</v>
          </cell>
          <cell r="BT81">
            <v>45288</v>
          </cell>
          <cell r="BU81">
            <v>45305</v>
          </cell>
          <cell r="BV81" t="str">
            <v xml:space="preserve">Dieciocho (18) días calendario </v>
          </cell>
          <cell r="BW81" t="str">
            <v>Cinco (05) meses y veintiocho (28) días calendario</v>
          </cell>
          <cell r="BX81">
            <v>1</v>
          </cell>
          <cell r="BY81">
            <v>45259</v>
          </cell>
          <cell r="BZ81">
            <v>2032037</v>
          </cell>
          <cell r="CA81">
            <v>2901</v>
          </cell>
          <cell r="CB81">
            <v>45259</v>
          </cell>
          <cell r="CC81">
            <v>132169843</v>
          </cell>
          <cell r="CD81">
            <v>7055</v>
          </cell>
          <cell r="CE81">
            <v>45259</v>
          </cell>
          <cell r="CF81">
            <v>2032037</v>
          </cell>
          <cell r="CG81">
            <v>0</v>
          </cell>
          <cell r="CH81">
            <v>0</v>
          </cell>
          <cell r="CI81">
            <v>0</v>
          </cell>
          <cell r="CJ81">
            <v>0</v>
          </cell>
          <cell r="CK81">
            <v>0</v>
          </cell>
          <cell r="CL81">
            <v>0</v>
          </cell>
          <cell r="CM81">
            <v>0</v>
          </cell>
          <cell r="CN81">
            <v>0</v>
          </cell>
          <cell r="CO81">
            <v>0</v>
          </cell>
          <cell r="CP81">
            <v>45305</v>
          </cell>
          <cell r="CQ81">
            <v>0</v>
          </cell>
          <cell r="CR81">
            <v>0</v>
          </cell>
          <cell r="CS81" t="str">
            <v>1. Contribuir en el trámite, revisión, proyección y evaluación en las diferentes etapas de los procesos contractuales y administrativos, conforme a la normatividad vigente de la Universidad de los Llanos. 2. Contribuir en las auditorías internas o externas de gestión de calidad realizada por control interno y en los procesos de gestión de bienes y servicios asignadas a la Vicerrectoría de Recursos Universitarios. 3. Coadyuvar en la proyección de informes o solicitudes internas o externas asignadas a la Vicerrectoría de Recursos Universitarios. 4. Cooperar en el cargue y seguimiento de la documentación emitida en los procesos contractuales de la Vicerrectoría de Recursos Universitarios (SECOP, SICOF,Drive, micrositio contratación unillanos, entre otros.). 5. Colaborar en la planificación, elaboración, evaluación y seguimiento de los procedimientos y demás formatos del Sistema Integrado de Gestión de Calidad, del proceso de gestión de bienes y servicios.</v>
          </cell>
          <cell r="CT81">
            <v>1121899808</v>
          </cell>
          <cell r="CU81">
            <v>504</v>
          </cell>
          <cell r="CV81" t="str">
            <v>400</v>
          </cell>
          <cell r="CW81">
            <v>504</v>
          </cell>
          <cell r="CX81" t="str">
            <v>400</v>
          </cell>
          <cell r="CY81">
            <v>8299</v>
          </cell>
          <cell r="CZ81" t="str">
            <v>M6</v>
          </cell>
        </row>
        <row r="82">
          <cell r="B82" t="str">
            <v>0919 DE 2023</v>
          </cell>
          <cell r="C82">
            <v>1123115650</v>
          </cell>
          <cell r="D82" t="str">
            <v>BRENDA NATALIA DIAZ MEJIA</v>
          </cell>
          <cell r="E82" t="str">
            <v>CONTRATO DE PRESTACIÓN DE SERVICIOS PROFESIONALES</v>
          </cell>
          <cell r="F82" t="str">
            <v>PRESTACIÓN DE SERVICIOS PROFESIONALES NECESARIO PARA EL FORTALECIMIENTO DE LOS PROCESOS ADMINISTRATIVOS Y JURÍDICOS DE LA VICERRECTORÍA DE RECURSOS UNIVERSITARIOS DE LA UNIVERSIDAD DE LOS LLANOS.</v>
          </cell>
          <cell r="G82">
            <v>45125</v>
          </cell>
          <cell r="H82">
            <v>16131724</v>
          </cell>
          <cell r="I82" t="str">
            <v>Cuatro (04) meses y veintiocho (28) días calendario</v>
          </cell>
          <cell r="J82">
            <v>45125</v>
          </cell>
          <cell r="K82">
            <v>45275</v>
          </cell>
          <cell r="L82" t="str">
            <v>NO APLICA</v>
          </cell>
          <cell r="M82" t="str">
            <v>NO APLICA</v>
          </cell>
          <cell r="N82" t="str">
            <v>NO APLICA</v>
          </cell>
          <cell r="O82">
            <v>8</v>
          </cell>
          <cell r="P82">
            <v>1416976</v>
          </cell>
          <cell r="Q82">
            <v>45125</v>
          </cell>
          <cell r="R82">
            <v>45138</v>
          </cell>
          <cell r="S82">
            <v>3269944</v>
          </cell>
          <cell r="T82">
            <v>45139</v>
          </cell>
          <cell r="U82">
            <v>45169</v>
          </cell>
          <cell r="V82">
            <v>3269944</v>
          </cell>
          <cell r="W82">
            <v>45170</v>
          </cell>
          <cell r="X82">
            <v>45199</v>
          </cell>
          <cell r="Y82">
            <v>3269944</v>
          </cell>
          <cell r="Z82">
            <v>45200</v>
          </cell>
          <cell r="AA82">
            <v>45230</v>
          </cell>
          <cell r="AB82">
            <v>3269944</v>
          </cell>
          <cell r="AC82">
            <v>45231</v>
          </cell>
          <cell r="AD82">
            <v>45260</v>
          </cell>
          <cell r="AE82">
            <v>1634972</v>
          </cell>
          <cell r="AF82">
            <v>45261</v>
          </cell>
          <cell r="AG82">
            <v>45275</v>
          </cell>
          <cell r="AH82">
            <v>1307978</v>
          </cell>
          <cell r="AI82">
            <v>45276</v>
          </cell>
          <cell r="AJ82">
            <v>45287</v>
          </cell>
          <cell r="AK82">
            <v>1961966</v>
          </cell>
          <cell r="AL82">
            <v>45288</v>
          </cell>
          <cell r="AM82">
            <v>45305</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t="str">
            <v>Vicerrectoría de Recursos Universitarios</v>
          </cell>
          <cell r="BJ82" t="str">
            <v>WILSON FERNANDO SALGADO CIFUENTES</v>
          </cell>
          <cell r="BK82" t="str">
            <v>Vicerrector Universitario</v>
          </cell>
          <cell r="BL82">
            <v>1646</v>
          </cell>
          <cell r="BM82">
            <v>45122</v>
          </cell>
          <cell r="BN82">
            <v>3162464808</v>
          </cell>
          <cell r="BO82">
            <v>3911</v>
          </cell>
          <cell r="BP82">
            <v>45125</v>
          </cell>
          <cell r="BQ82">
            <v>16131724</v>
          </cell>
          <cell r="BR82">
            <v>1</v>
          </cell>
          <cell r="BS82">
            <v>45259</v>
          </cell>
          <cell r="BT82">
            <v>45276</v>
          </cell>
          <cell r="BU82">
            <v>45305</v>
          </cell>
          <cell r="BV82" t="str">
            <v>Treinta (30) días calendario</v>
          </cell>
          <cell r="BW82" t="str">
            <v>Cinco (05) meses y veintiocho (28) días calendario</v>
          </cell>
          <cell r="BX82">
            <v>1</v>
          </cell>
          <cell r="BY82">
            <v>45259</v>
          </cell>
          <cell r="BZ82">
            <v>3269944</v>
          </cell>
          <cell r="CA82">
            <v>2901</v>
          </cell>
          <cell r="CB82">
            <v>45259</v>
          </cell>
          <cell r="CC82">
            <v>132169843</v>
          </cell>
          <cell r="CD82">
            <v>7065</v>
          </cell>
          <cell r="CE82">
            <v>45259</v>
          </cell>
          <cell r="CF82">
            <v>3269944</v>
          </cell>
          <cell r="CG82">
            <v>0</v>
          </cell>
          <cell r="CH82">
            <v>0</v>
          </cell>
          <cell r="CI82">
            <v>0</v>
          </cell>
          <cell r="CJ82">
            <v>0</v>
          </cell>
          <cell r="CK82">
            <v>0</v>
          </cell>
          <cell r="CL82">
            <v>0</v>
          </cell>
          <cell r="CM82">
            <v>0</v>
          </cell>
          <cell r="CN82">
            <v>0</v>
          </cell>
          <cell r="CO82">
            <v>0</v>
          </cell>
          <cell r="CP82">
            <v>45305</v>
          </cell>
          <cell r="CQ82">
            <v>0</v>
          </cell>
          <cell r="CR82">
            <v>0</v>
          </cell>
          <cell r="CS82" t="str">
            <v>1. Contribuir en el trámite, revisión, proyección y evaluación en las diferentes etapas de los procesos contractuales y administrativos,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Colaborar en el trámite de las solicitudes que se generen debido a los siniestros que ocurran en la Universidad de los Llanos según la normatividad vigente de la entidad. 6. Colaborar en el trámite de pago de seguros estudiantiles de la Universidad de los Llanos.</v>
          </cell>
          <cell r="CT82">
            <v>1123115650.0999999</v>
          </cell>
          <cell r="CU82">
            <v>504</v>
          </cell>
          <cell r="CV82" t="str">
            <v>400</v>
          </cell>
          <cell r="CW82">
            <v>504</v>
          </cell>
          <cell r="CX82" t="str">
            <v>400</v>
          </cell>
          <cell r="CY82">
            <v>8299</v>
          </cell>
          <cell r="CZ82" t="str">
            <v>M6</v>
          </cell>
        </row>
        <row r="83">
          <cell r="B83" t="str">
            <v>0922 DE 2023</v>
          </cell>
          <cell r="C83">
            <v>18256514</v>
          </cell>
          <cell r="D83" t="str">
            <v>OMAR ALFONSO SANCHEZ BARRIOS</v>
          </cell>
          <cell r="E83" t="str">
            <v>CONTRATO DE PRESTACIÓN DE SERVICIOS DE APOYO A LA GESTIÓN</v>
          </cell>
          <cell r="F83" t="str">
            <v>PRESTACIÓN DE SERVICIOS DE APOYO A LA GESTIÓN NECESARIO PARA EL FORTALECIMIENTO DE LOS PROCESOS OPERATIVOS DE SERVICIOS GENERALES DE LA UNIVERSIDAD DE LOS LLANOS.</v>
          </cell>
          <cell r="G83">
            <v>45125</v>
          </cell>
          <cell r="H83">
            <v>10946524</v>
          </cell>
          <cell r="I83" t="str">
            <v>Cuatro (04) meses y veintiocho (28) días calendario</v>
          </cell>
          <cell r="J83">
            <v>45125</v>
          </cell>
          <cell r="K83">
            <v>45275</v>
          </cell>
          <cell r="L83" t="str">
            <v>NO APLICA</v>
          </cell>
          <cell r="M83" t="str">
            <v>NO APLICA</v>
          </cell>
          <cell r="N83" t="str">
            <v>NO APLICA</v>
          </cell>
          <cell r="O83">
            <v>8</v>
          </cell>
          <cell r="P83">
            <v>961519</v>
          </cell>
          <cell r="Q83">
            <v>45125</v>
          </cell>
          <cell r="R83">
            <v>45138</v>
          </cell>
          <cell r="S83">
            <v>2218890</v>
          </cell>
          <cell r="T83">
            <v>45139</v>
          </cell>
          <cell r="U83">
            <v>45169</v>
          </cell>
          <cell r="V83">
            <v>2218890</v>
          </cell>
          <cell r="W83">
            <v>45170</v>
          </cell>
          <cell r="X83">
            <v>45199</v>
          </cell>
          <cell r="Y83">
            <v>2218890</v>
          </cell>
          <cell r="Z83">
            <v>45200</v>
          </cell>
          <cell r="AA83">
            <v>45230</v>
          </cell>
          <cell r="AB83">
            <v>2218890</v>
          </cell>
          <cell r="AC83">
            <v>45231</v>
          </cell>
          <cell r="AD83">
            <v>45260</v>
          </cell>
          <cell r="AE83">
            <v>1109445</v>
          </cell>
          <cell r="AF83">
            <v>45261</v>
          </cell>
          <cell r="AG83">
            <v>45275</v>
          </cell>
          <cell r="AH83">
            <v>887556</v>
          </cell>
          <cell r="AI83">
            <v>45276</v>
          </cell>
          <cell r="AJ83">
            <v>45287</v>
          </cell>
          <cell r="AK83">
            <v>1331334</v>
          </cell>
          <cell r="AL83">
            <v>45288</v>
          </cell>
          <cell r="AM83">
            <v>45305</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t="str">
            <v>Vicerrectoría de Recursos Universitarios</v>
          </cell>
          <cell r="BJ83" t="str">
            <v>WILSON FERNANDO SALGADO CIFUENTES</v>
          </cell>
          <cell r="BK83" t="str">
            <v>Vicerrector Universitario</v>
          </cell>
          <cell r="BL83">
            <v>1646</v>
          </cell>
          <cell r="BM83">
            <v>45122</v>
          </cell>
          <cell r="BN83">
            <v>3162464808</v>
          </cell>
          <cell r="BO83">
            <v>3762</v>
          </cell>
          <cell r="BP83">
            <v>45125</v>
          </cell>
          <cell r="BQ83">
            <v>10946524</v>
          </cell>
          <cell r="BR83">
            <v>1</v>
          </cell>
          <cell r="BS83">
            <v>45259</v>
          </cell>
          <cell r="BT83">
            <v>45276</v>
          </cell>
          <cell r="BU83">
            <v>45305</v>
          </cell>
          <cell r="BV83" t="str">
            <v>Treinta (30) días calendario</v>
          </cell>
          <cell r="BW83" t="str">
            <v>Cinco (05) meses y veintiocho (28) días calendario</v>
          </cell>
          <cell r="BX83">
            <v>1</v>
          </cell>
          <cell r="BY83">
            <v>45259</v>
          </cell>
          <cell r="BZ83">
            <v>2218890</v>
          </cell>
          <cell r="CA83">
            <v>2901</v>
          </cell>
          <cell r="CB83">
            <v>45259</v>
          </cell>
          <cell r="CC83">
            <v>132169843</v>
          </cell>
          <cell r="CD83">
            <v>7003</v>
          </cell>
          <cell r="CE83">
            <v>45259</v>
          </cell>
          <cell r="CF83">
            <v>2218890</v>
          </cell>
          <cell r="CG83">
            <v>0</v>
          </cell>
          <cell r="CH83">
            <v>0</v>
          </cell>
          <cell r="CI83">
            <v>0</v>
          </cell>
          <cell r="CJ83">
            <v>0</v>
          </cell>
          <cell r="CK83">
            <v>0</v>
          </cell>
          <cell r="CL83">
            <v>0</v>
          </cell>
          <cell r="CM83">
            <v>0</v>
          </cell>
          <cell r="CN83">
            <v>0</v>
          </cell>
          <cell r="CO83">
            <v>0</v>
          </cell>
          <cell r="CP83">
            <v>45305</v>
          </cell>
          <cell r="CQ83">
            <v>0</v>
          </cell>
          <cell r="CR83">
            <v>0</v>
          </cell>
          <cell r="CS83" t="str">
            <v>1.  Apoyar la ejecución y desarrollo de las actividades silviculturales planificadas como siembra, control, poda y mantenimiento de árboles, Jardines y Zonas verdes; en las diferentes sedes de la Universidad de los Llanos. 2. Apoyar en la operación y conducción de la Plataforma Eléctrica Articulada BA20ERT:4X4, utilizada en la ejecución de procedimientos operativos de: control, poda de árboles, mantenimiento de cubiertas, techos y redes. 3.  Apoyar en la coordinación de la producción de material vegetal para la restauración ecológica del vivero, así como la reforestación y paisajismo en las diferentes sedes de la Universidad de los Llanos. 4.  Apoyar el seguimiento de lavado, mantenimiento de tanques de almacenamiento de agua, reporte y seguimiento a la matriz de reparación de fugas de agua. 5.    Colaborar en la capacitación de los asistentes a las campañas de buenas prácticas ambientales planificadas por la Universidad de los Llanos. 6.  Contribuir en el cumplimiento de los protocolos y procedimientos de seguridad y salud en el trabajo para la ejecución de las actividades asignadas.</v>
          </cell>
          <cell r="CT83">
            <v>18256514</v>
          </cell>
          <cell r="CU83">
            <v>504</v>
          </cell>
          <cell r="CV83" t="str">
            <v>400</v>
          </cell>
          <cell r="CW83">
            <v>504</v>
          </cell>
          <cell r="CX83" t="str">
            <v>423</v>
          </cell>
          <cell r="CY83">
            <v>7490</v>
          </cell>
          <cell r="CZ83" t="str">
            <v>M6</v>
          </cell>
        </row>
        <row r="84">
          <cell r="B84" t="str">
            <v>0924 DE 2023</v>
          </cell>
          <cell r="C84">
            <v>1121945142</v>
          </cell>
          <cell r="D84" t="str">
            <v>LAURA CAMILA ORTIZ VALBUENA</v>
          </cell>
          <cell r="E84" t="str">
            <v>CONTRATO DE PRESTACIÓN DE SERVICIOS DE APOYO A LA GESTIÓN</v>
          </cell>
          <cell r="F84" t="str">
            <v>PRESTACIÓN DE SERVICIOS DE APOYO A LA GESTIÓN NECESARIO PARA FORTALECER LOS PROCEDIMIENTOS DE GESTIÓN DE ARCHIVO, PUBLICIDAD Y SEGUIMIENTO DE LA VICERRECTORÍA DE RECURSOS UNIVERSITARIOS DE LA UNIVERSIDAD DE LOS LLANOS.</v>
          </cell>
          <cell r="G84">
            <v>45125</v>
          </cell>
          <cell r="H84">
            <v>10946524</v>
          </cell>
          <cell r="I84" t="str">
            <v>Cuatro (04) meses y veintiocho (28) días calendario</v>
          </cell>
          <cell r="J84">
            <v>45125</v>
          </cell>
          <cell r="K84">
            <v>45275</v>
          </cell>
          <cell r="L84" t="str">
            <v>NO APLICA</v>
          </cell>
          <cell r="M84" t="str">
            <v>NO APLICA</v>
          </cell>
          <cell r="N84" t="str">
            <v>NO APLICA</v>
          </cell>
          <cell r="O84">
            <v>8</v>
          </cell>
          <cell r="P84">
            <v>961519</v>
          </cell>
          <cell r="Q84">
            <v>45125</v>
          </cell>
          <cell r="R84">
            <v>45138</v>
          </cell>
          <cell r="S84">
            <v>2218890</v>
          </cell>
          <cell r="T84">
            <v>45139</v>
          </cell>
          <cell r="U84">
            <v>45169</v>
          </cell>
          <cell r="V84">
            <v>2218890</v>
          </cell>
          <cell r="W84">
            <v>45170</v>
          </cell>
          <cell r="X84">
            <v>45199</v>
          </cell>
          <cell r="Y84">
            <v>2218890</v>
          </cell>
          <cell r="Z84">
            <v>45200</v>
          </cell>
          <cell r="AA84">
            <v>45230</v>
          </cell>
          <cell r="AB84">
            <v>2218890</v>
          </cell>
          <cell r="AC84">
            <v>45231</v>
          </cell>
          <cell r="AD84">
            <v>45260</v>
          </cell>
          <cell r="AE84">
            <v>1109445</v>
          </cell>
          <cell r="AF84">
            <v>45261</v>
          </cell>
          <cell r="AG84">
            <v>45275</v>
          </cell>
          <cell r="AH84">
            <v>887556</v>
          </cell>
          <cell r="AI84">
            <v>45276</v>
          </cell>
          <cell r="AJ84">
            <v>45287</v>
          </cell>
          <cell r="AK84">
            <v>1331334</v>
          </cell>
          <cell r="AL84">
            <v>45288</v>
          </cell>
          <cell r="AM84">
            <v>45305</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t="str">
            <v>Vicerrectoría de Recursos Universitarios</v>
          </cell>
          <cell r="BJ84" t="str">
            <v>WILSON FERNANDO SALGADO CIFUENTES</v>
          </cell>
          <cell r="BK84" t="str">
            <v>Vicerrector Universitario</v>
          </cell>
          <cell r="BL84">
            <v>1646</v>
          </cell>
          <cell r="BM84">
            <v>45122</v>
          </cell>
          <cell r="BN84">
            <v>3162464808</v>
          </cell>
          <cell r="BO84">
            <v>3902</v>
          </cell>
          <cell r="BP84">
            <v>45125</v>
          </cell>
          <cell r="BQ84">
            <v>10946524</v>
          </cell>
          <cell r="BR84">
            <v>1</v>
          </cell>
          <cell r="BS84">
            <v>45259</v>
          </cell>
          <cell r="BT84">
            <v>45276</v>
          </cell>
          <cell r="BU84">
            <v>45305</v>
          </cell>
          <cell r="BV84" t="str">
            <v>Treinta (30) días calendario</v>
          </cell>
          <cell r="BW84" t="str">
            <v>Cinco (05) meses y veintiocho (28) días calendario</v>
          </cell>
          <cell r="BX84">
            <v>1</v>
          </cell>
          <cell r="BY84">
            <v>45259</v>
          </cell>
          <cell r="BZ84">
            <v>2218890</v>
          </cell>
          <cell r="CA84">
            <v>2901</v>
          </cell>
          <cell r="CB84">
            <v>45259</v>
          </cell>
          <cell r="CC84">
            <v>132169843</v>
          </cell>
          <cell r="CD84">
            <v>7061</v>
          </cell>
          <cell r="CE84">
            <v>45259</v>
          </cell>
          <cell r="CF84">
            <v>2218890</v>
          </cell>
          <cell r="CG84">
            <v>0</v>
          </cell>
          <cell r="CH84">
            <v>0</v>
          </cell>
          <cell r="CI84">
            <v>0</v>
          </cell>
          <cell r="CJ84">
            <v>0</v>
          </cell>
          <cell r="CK84">
            <v>0</v>
          </cell>
          <cell r="CL84">
            <v>0</v>
          </cell>
          <cell r="CM84">
            <v>0</v>
          </cell>
          <cell r="CN84">
            <v>0</v>
          </cell>
          <cell r="CO84">
            <v>0</v>
          </cell>
          <cell r="CP84">
            <v>45305</v>
          </cell>
          <cell r="CQ84">
            <v>0</v>
          </cell>
          <cell r="CR84">
            <v>0</v>
          </cell>
          <cell r="CS84" t="str">
            <v>1. Colaborar en las actividades de revisión, foliación, organización general de los expedientes, cambio de carpetas y rotulación para el archivo y cierre final del expediente, conforme a los procedimientos de gestión de archivo de la Universidad de los Llanos. 2. Cooperar en el cargue y seguimiento de la documentación emitida en los procesos contractuales de la Vicerrectoría de Recursos Universitarios (SECOP, Drive, micrositio contratación unillanos, Herramienta de supervisiones, entre otros.). 3. Apoyar con el trámite, revisión, proyección de los diferentes pagos de contratos a cargo de la Vicerrectoría de Recursos Universitarios.</v>
          </cell>
          <cell r="CT84">
            <v>1121945142</v>
          </cell>
          <cell r="CU84">
            <v>504</v>
          </cell>
          <cell r="CV84" t="str">
            <v>400</v>
          </cell>
          <cell r="CW84">
            <v>504</v>
          </cell>
          <cell r="CX84" t="str">
            <v>400</v>
          </cell>
          <cell r="CY84">
            <v>4290</v>
          </cell>
          <cell r="CZ84" t="str">
            <v>M5</v>
          </cell>
        </row>
        <row r="85">
          <cell r="B85" t="str">
            <v>0925 DE 2023</v>
          </cell>
          <cell r="C85">
            <v>1121845699</v>
          </cell>
          <cell r="D85" t="str">
            <v xml:space="preserve">OSCAR EDUARDO PAEZ BAQUERO  </v>
          </cell>
          <cell r="E85" t="str">
            <v>CONTRATO DE PRESTACIÓN DE SERVICIOS PROFESIONALES</v>
          </cell>
          <cell r="F85"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85">
            <v>45125</v>
          </cell>
          <cell r="H85">
            <v>18062549</v>
          </cell>
          <cell r="I85" t="str">
            <v>Cinco (05) meses y diez (10) días calendario</v>
          </cell>
          <cell r="J85">
            <v>45125</v>
          </cell>
          <cell r="K85">
            <v>45287</v>
          </cell>
          <cell r="L85" t="str">
            <v>NO APLICA</v>
          </cell>
          <cell r="M85" t="str">
            <v>NO APLICA</v>
          </cell>
          <cell r="N85" t="str">
            <v>NO APLICA</v>
          </cell>
          <cell r="O85">
            <v>7</v>
          </cell>
          <cell r="P85">
            <v>1467582</v>
          </cell>
          <cell r="Q85">
            <v>45125</v>
          </cell>
          <cell r="R85">
            <v>45138</v>
          </cell>
          <cell r="S85">
            <v>3386728</v>
          </cell>
          <cell r="T85">
            <v>45139</v>
          </cell>
          <cell r="U85">
            <v>45169</v>
          </cell>
          <cell r="V85">
            <v>3386728</v>
          </cell>
          <cell r="W85">
            <v>45170</v>
          </cell>
          <cell r="X85">
            <v>45199</v>
          </cell>
          <cell r="Y85">
            <v>3386728</v>
          </cell>
          <cell r="Z85">
            <v>45200</v>
          </cell>
          <cell r="AA85">
            <v>45230</v>
          </cell>
          <cell r="AB85">
            <v>3386728</v>
          </cell>
          <cell r="AC85">
            <v>45231</v>
          </cell>
          <cell r="AD85">
            <v>45260</v>
          </cell>
          <cell r="AE85">
            <v>3048055</v>
          </cell>
          <cell r="AF85">
            <v>45261</v>
          </cell>
          <cell r="AG85">
            <v>45287</v>
          </cell>
          <cell r="AH85">
            <v>2032037</v>
          </cell>
          <cell r="AI85">
            <v>45288</v>
          </cell>
          <cell r="AJ85">
            <v>45305</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t="str">
            <v>Área de Sistemas</v>
          </cell>
          <cell r="BJ85" t="str">
            <v>ROIMAN ARTURO SASTOQUE GUZMÁN</v>
          </cell>
          <cell r="BK85" t="str">
            <v>Jefe de Oficina</v>
          </cell>
          <cell r="BL85">
            <v>1646</v>
          </cell>
          <cell r="BM85">
            <v>45122</v>
          </cell>
          <cell r="BN85">
            <v>3162464808</v>
          </cell>
          <cell r="BO85">
            <v>3860</v>
          </cell>
          <cell r="BP85">
            <v>45125</v>
          </cell>
          <cell r="BQ85">
            <v>18062549</v>
          </cell>
          <cell r="BR85">
            <v>1</v>
          </cell>
          <cell r="BS85">
            <v>45259</v>
          </cell>
          <cell r="BT85">
            <v>45288</v>
          </cell>
          <cell r="BU85">
            <v>45305</v>
          </cell>
          <cell r="BV85" t="str">
            <v xml:space="preserve">Dieciocho (18) días calendario </v>
          </cell>
          <cell r="BW85" t="str">
            <v>Cinco (05) meses y veintiocho (28) días calendario</v>
          </cell>
          <cell r="BX85">
            <v>1</v>
          </cell>
          <cell r="BY85">
            <v>45259</v>
          </cell>
          <cell r="BZ85">
            <v>2032037</v>
          </cell>
          <cell r="CA85">
            <v>2901</v>
          </cell>
          <cell r="CB85">
            <v>45259</v>
          </cell>
          <cell r="CC85">
            <v>132169843</v>
          </cell>
          <cell r="CD85">
            <v>7043</v>
          </cell>
          <cell r="CE85">
            <v>45259</v>
          </cell>
          <cell r="CF85">
            <v>2032037</v>
          </cell>
          <cell r="CG85">
            <v>0</v>
          </cell>
          <cell r="CH85">
            <v>0</v>
          </cell>
          <cell r="CI85">
            <v>0</v>
          </cell>
          <cell r="CJ85">
            <v>0</v>
          </cell>
          <cell r="CK85">
            <v>0</v>
          </cell>
          <cell r="CL85">
            <v>0</v>
          </cell>
          <cell r="CM85">
            <v>0</v>
          </cell>
          <cell r="CN85">
            <v>0</v>
          </cell>
          <cell r="CO85">
            <v>0</v>
          </cell>
          <cell r="CP85">
            <v>45305</v>
          </cell>
          <cell r="CQ85">
            <v>0</v>
          </cell>
          <cell r="CR85">
            <v>0</v>
          </cell>
          <cell r="CS85" t="str">
            <v>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v>
          </cell>
          <cell r="CT85">
            <v>1121845699</v>
          </cell>
          <cell r="CU85">
            <v>504</v>
          </cell>
          <cell r="CV85" t="str">
            <v>447</v>
          </cell>
          <cell r="CW85">
            <v>504</v>
          </cell>
          <cell r="CX85" t="str">
            <v>447</v>
          </cell>
          <cell r="CY85">
            <v>7110</v>
          </cell>
          <cell r="CZ85" t="str">
            <v>M5</v>
          </cell>
        </row>
        <row r="86">
          <cell r="B86" t="str">
            <v>0926 DE 2023</v>
          </cell>
          <cell r="C86">
            <v>1121825157</v>
          </cell>
          <cell r="D86" t="str">
            <v>JAIME ELIECER ROA GARCIA</v>
          </cell>
          <cell r="E86" t="str">
            <v>CONTRATO DE PRESTACIÓN DE SERVICIOS PROFESIONALES</v>
          </cell>
          <cell r="F86" t="str">
            <v>PRESTACIÓN DE SERVICIOS PROFESIONALES NECESARIO PARA EL FORTALECIMIENTO DE LOS PROCESOS ADMINISTRATIVOS Y DE SOPORTE TÉCNICO EN EL ÁREA DE SISTEMAS DE LA UNIVERSIDAD DE LOS LLANOS.</v>
          </cell>
          <cell r="G86">
            <v>45125</v>
          </cell>
          <cell r="H86">
            <v>14948315</v>
          </cell>
          <cell r="I86" t="str">
            <v>Cinco (05) meses y diez (10) días calendario</v>
          </cell>
          <cell r="J86">
            <v>45125</v>
          </cell>
          <cell r="K86">
            <v>45287</v>
          </cell>
          <cell r="L86" t="str">
            <v>NO APLICA</v>
          </cell>
          <cell r="M86" t="str">
            <v>NO APLICA</v>
          </cell>
          <cell r="N86" t="str">
            <v>NO APLICA</v>
          </cell>
          <cell r="O86">
            <v>7</v>
          </cell>
          <cell r="P86">
            <v>1214551</v>
          </cell>
          <cell r="Q86">
            <v>45125</v>
          </cell>
          <cell r="R86">
            <v>45138</v>
          </cell>
          <cell r="S86">
            <v>2802809</v>
          </cell>
          <cell r="T86">
            <v>45139</v>
          </cell>
          <cell r="U86">
            <v>45169</v>
          </cell>
          <cell r="V86">
            <v>2802809</v>
          </cell>
          <cell r="W86">
            <v>45170</v>
          </cell>
          <cell r="X86">
            <v>45199</v>
          </cell>
          <cell r="Y86">
            <v>2802809</v>
          </cell>
          <cell r="Z86">
            <v>45200</v>
          </cell>
          <cell r="AA86">
            <v>45230</v>
          </cell>
          <cell r="AB86">
            <v>2802809</v>
          </cell>
          <cell r="AC86">
            <v>45231</v>
          </cell>
          <cell r="AD86">
            <v>45260</v>
          </cell>
          <cell r="AE86">
            <v>2522528</v>
          </cell>
          <cell r="AF86">
            <v>45261</v>
          </cell>
          <cell r="AG86">
            <v>45287</v>
          </cell>
          <cell r="AH86">
            <v>1681685</v>
          </cell>
          <cell r="AI86">
            <v>45288</v>
          </cell>
          <cell r="AJ86">
            <v>45305</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t="str">
            <v>Área de Sistemas</v>
          </cell>
          <cell r="BJ86" t="str">
            <v>ROIMAN ARTURO SASTOQUE GUZMÁN</v>
          </cell>
          <cell r="BK86" t="str">
            <v>Jefe de Oficina</v>
          </cell>
          <cell r="BL86">
            <v>1646</v>
          </cell>
          <cell r="BM86">
            <v>45122</v>
          </cell>
          <cell r="BN86">
            <v>3162464808</v>
          </cell>
          <cell r="BO86">
            <v>3846</v>
          </cell>
          <cell r="BP86">
            <v>45125</v>
          </cell>
          <cell r="BQ86">
            <v>14948315</v>
          </cell>
          <cell r="BR86">
            <v>1</v>
          </cell>
          <cell r="BS86">
            <v>45259</v>
          </cell>
          <cell r="BT86">
            <v>45288</v>
          </cell>
          <cell r="BU86">
            <v>45305</v>
          </cell>
          <cell r="BV86" t="str">
            <v xml:space="preserve">Dieciocho (18) días calendario </v>
          </cell>
          <cell r="BW86" t="str">
            <v>Cinco (05) meses y veintiocho (28) días calendario</v>
          </cell>
          <cell r="BX86">
            <v>1</v>
          </cell>
          <cell r="BY86">
            <v>45259</v>
          </cell>
          <cell r="BZ86">
            <v>1681685</v>
          </cell>
          <cell r="CA86">
            <v>2901</v>
          </cell>
          <cell r="CB86">
            <v>45259</v>
          </cell>
          <cell r="CC86">
            <v>132169843</v>
          </cell>
          <cell r="CD86">
            <v>7034</v>
          </cell>
          <cell r="CE86">
            <v>45259</v>
          </cell>
          <cell r="CF86">
            <v>1681685</v>
          </cell>
          <cell r="CG86">
            <v>0</v>
          </cell>
          <cell r="CH86">
            <v>0</v>
          </cell>
          <cell r="CI86">
            <v>0</v>
          </cell>
          <cell r="CJ86">
            <v>0</v>
          </cell>
          <cell r="CK86">
            <v>0</v>
          </cell>
          <cell r="CL86">
            <v>0</v>
          </cell>
          <cell r="CM86">
            <v>0</v>
          </cell>
          <cell r="CN86">
            <v>0</v>
          </cell>
          <cell r="CO86">
            <v>0</v>
          </cell>
          <cell r="CP86">
            <v>45305</v>
          </cell>
          <cell r="CQ86">
            <v>0</v>
          </cell>
          <cell r="CR86">
            <v>0</v>
          </cell>
          <cell r="CS86"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v>
          </cell>
          <cell r="CT86">
            <v>1121825157</v>
          </cell>
          <cell r="CU86">
            <v>504</v>
          </cell>
          <cell r="CV86" t="str">
            <v>447</v>
          </cell>
          <cell r="CW86">
            <v>504</v>
          </cell>
          <cell r="CX86" t="str">
            <v>447</v>
          </cell>
          <cell r="CY86">
            <v>6209</v>
          </cell>
          <cell r="CZ86" t="str">
            <v>M6</v>
          </cell>
        </row>
        <row r="87">
          <cell r="B87" t="str">
            <v>0927 DE 2023</v>
          </cell>
          <cell r="C87">
            <v>1121855170</v>
          </cell>
          <cell r="D87" t="str">
            <v>GLORIA PATRICIA RAMIREZ NARVAEZ</v>
          </cell>
          <cell r="E87" t="str">
            <v>CONTRATO DE PRESTACIÓN DE SERVICIOS PROFESIONALES</v>
          </cell>
          <cell r="F87" t="str">
            <v>PRESTACIÓN DE SERVICIOS PROFESIONALES NECESARIO PARA EL FORTALECIMIENTO DE LOS PROCESOS DEL ÁREA DE SISTEMAS DE LA UNIVERSIDAD DE LOS LLANOS.</v>
          </cell>
          <cell r="G87">
            <v>45125</v>
          </cell>
          <cell r="H87">
            <v>14948315</v>
          </cell>
          <cell r="I87" t="str">
            <v>Cinco (05) meses y diez (10) días calendario</v>
          </cell>
          <cell r="J87">
            <v>45125</v>
          </cell>
          <cell r="K87">
            <v>45287</v>
          </cell>
          <cell r="L87" t="str">
            <v>NO APLICA</v>
          </cell>
          <cell r="M87" t="str">
            <v>NO APLICA</v>
          </cell>
          <cell r="N87" t="str">
            <v>NO APLICA</v>
          </cell>
          <cell r="O87">
            <v>7</v>
          </cell>
          <cell r="P87">
            <v>1214551</v>
          </cell>
          <cell r="Q87">
            <v>45125</v>
          </cell>
          <cell r="R87">
            <v>45138</v>
          </cell>
          <cell r="S87">
            <v>2802809</v>
          </cell>
          <cell r="T87">
            <v>45139</v>
          </cell>
          <cell r="U87">
            <v>45169</v>
          </cell>
          <cell r="V87">
            <v>2802809</v>
          </cell>
          <cell r="W87">
            <v>45170</v>
          </cell>
          <cell r="X87">
            <v>45199</v>
          </cell>
          <cell r="Y87">
            <v>2802809</v>
          </cell>
          <cell r="Z87">
            <v>45200</v>
          </cell>
          <cell r="AA87">
            <v>45230</v>
          </cell>
          <cell r="AB87">
            <v>2802809</v>
          </cell>
          <cell r="AC87">
            <v>45231</v>
          </cell>
          <cell r="AD87">
            <v>45260</v>
          </cell>
          <cell r="AE87">
            <v>2522528</v>
          </cell>
          <cell r="AF87">
            <v>45261</v>
          </cell>
          <cell r="AG87">
            <v>45287</v>
          </cell>
          <cell r="AH87">
            <v>1681685</v>
          </cell>
          <cell r="AI87">
            <v>45288</v>
          </cell>
          <cell r="AJ87">
            <v>45305</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t="str">
            <v>Área de Sistemas</v>
          </cell>
          <cell r="BJ87" t="str">
            <v>ROIMAN ARTURO SASTOQUE GUZMÁN</v>
          </cell>
          <cell r="BK87" t="str">
            <v>Jefe de Oficina</v>
          </cell>
          <cell r="BL87">
            <v>1646</v>
          </cell>
          <cell r="BM87">
            <v>45122</v>
          </cell>
          <cell r="BN87">
            <v>3162464808</v>
          </cell>
          <cell r="BO87">
            <v>3866</v>
          </cell>
          <cell r="BP87">
            <v>45125</v>
          </cell>
          <cell r="BQ87">
            <v>14948315</v>
          </cell>
          <cell r="BR87">
            <v>1</v>
          </cell>
          <cell r="BS87">
            <v>45259</v>
          </cell>
          <cell r="BT87">
            <v>45288</v>
          </cell>
          <cell r="BU87">
            <v>45305</v>
          </cell>
          <cell r="BV87" t="str">
            <v xml:space="preserve">Dieciocho (18) días calendario </v>
          </cell>
          <cell r="BW87" t="str">
            <v>Cinco (05) meses y veintiocho (28) días calendario</v>
          </cell>
          <cell r="BX87">
            <v>1</v>
          </cell>
          <cell r="BY87">
            <v>45259</v>
          </cell>
          <cell r="BZ87">
            <v>1681685</v>
          </cell>
          <cell r="CA87">
            <v>2901</v>
          </cell>
          <cell r="CB87">
            <v>45259</v>
          </cell>
          <cell r="CC87">
            <v>132169843</v>
          </cell>
          <cell r="CD87">
            <v>7045</v>
          </cell>
          <cell r="CE87">
            <v>45259</v>
          </cell>
          <cell r="CF87">
            <v>1681685</v>
          </cell>
          <cell r="CG87">
            <v>0</v>
          </cell>
          <cell r="CH87">
            <v>0</v>
          </cell>
          <cell r="CI87">
            <v>0</v>
          </cell>
          <cell r="CJ87">
            <v>0</v>
          </cell>
          <cell r="CK87">
            <v>0</v>
          </cell>
          <cell r="CL87">
            <v>0</v>
          </cell>
          <cell r="CM87">
            <v>0</v>
          </cell>
          <cell r="CN87">
            <v>0</v>
          </cell>
          <cell r="CO87">
            <v>0</v>
          </cell>
          <cell r="CP87">
            <v>45305</v>
          </cell>
          <cell r="CQ87">
            <v>0</v>
          </cell>
          <cell r="CR87">
            <v>0</v>
          </cell>
          <cell r="CS87" t="str">
            <v>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v>
          </cell>
          <cell r="CT87">
            <v>1121855170</v>
          </cell>
          <cell r="CU87">
            <v>504</v>
          </cell>
          <cell r="CV87" t="str">
            <v>447</v>
          </cell>
          <cell r="CW87">
            <v>504</v>
          </cell>
          <cell r="CX87" t="str">
            <v>447</v>
          </cell>
          <cell r="CY87">
            <v>8299</v>
          </cell>
          <cell r="CZ87" t="str">
            <v>M6</v>
          </cell>
        </row>
        <row r="88">
          <cell r="B88" t="str">
            <v>0929 DE 2023</v>
          </cell>
          <cell r="C88">
            <v>1121859904</v>
          </cell>
          <cell r="D88" t="str">
            <v xml:space="preserve">CRISTIAN ADRIAN DOMINGUEZ MANTILLA </v>
          </cell>
          <cell r="E88" t="str">
            <v>CONTRATO DE PRESTACIÓN DE SERVICIOS PROFESIONALES</v>
          </cell>
          <cell r="F88" t="str">
            <v>PRESTACIÓN DE SERVICIOS PROFESIONALES NECESARIO PARA EL FORTALECIMIENTO DE LOS PROCESOS DEL ÁREA DE SISTEMAS DE LA UNIVERSIDAD DE LOS LLANOS.</v>
          </cell>
          <cell r="G88">
            <v>45125</v>
          </cell>
          <cell r="H88">
            <v>14948315</v>
          </cell>
          <cell r="I88" t="str">
            <v>Cinco (05) meses y diez (10) días calendario</v>
          </cell>
          <cell r="J88">
            <v>45125</v>
          </cell>
          <cell r="K88">
            <v>45287</v>
          </cell>
          <cell r="L88" t="str">
            <v>NO APLICA</v>
          </cell>
          <cell r="M88" t="str">
            <v>NO APLICA</v>
          </cell>
          <cell r="N88" t="str">
            <v>NO APLICA</v>
          </cell>
          <cell r="O88">
            <v>7</v>
          </cell>
          <cell r="P88">
            <v>1214551</v>
          </cell>
          <cell r="Q88">
            <v>45125</v>
          </cell>
          <cell r="R88">
            <v>45138</v>
          </cell>
          <cell r="S88">
            <v>2802809</v>
          </cell>
          <cell r="T88">
            <v>45139</v>
          </cell>
          <cell r="U88">
            <v>45169</v>
          </cell>
          <cell r="V88">
            <v>2802809</v>
          </cell>
          <cell r="W88">
            <v>45170</v>
          </cell>
          <cell r="X88">
            <v>45199</v>
          </cell>
          <cell r="Y88">
            <v>2802809</v>
          </cell>
          <cell r="Z88">
            <v>45200</v>
          </cell>
          <cell r="AA88">
            <v>45230</v>
          </cell>
          <cell r="AB88">
            <v>2802809</v>
          </cell>
          <cell r="AC88">
            <v>45231</v>
          </cell>
          <cell r="AD88">
            <v>45260</v>
          </cell>
          <cell r="AE88">
            <v>2522528</v>
          </cell>
          <cell r="AF88">
            <v>45261</v>
          </cell>
          <cell r="AG88">
            <v>45287</v>
          </cell>
          <cell r="AH88">
            <v>1681685</v>
          </cell>
          <cell r="AI88">
            <v>45288</v>
          </cell>
          <cell r="AJ88">
            <v>45305</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Área de Sistemas</v>
          </cell>
          <cell r="BJ88" t="str">
            <v>ROIMAN ARTURO SASTOQUE GUZMÁN</v>
          </cell>
          <cell r="BK88" t="str">
            <v>Jefe de Oficina</v>
          </cell>
          <cell r="BL88">
            <v>1646</v>
          </cell>
          <cell r="BM88">
            <v>45122</v>
          </cell>
          <cell r="BN88">
            <v>3162464808</v>
          </cell>
          <cell r="BO88">
            <v>3869</v>
          </cell>
          <cell r="BP88">
            <v>45125</v>
          </cell>
          <cell r="BQ88">
            <v>14948315</v>
          </cell>
          <cell r="BR88">
            <v>1</v>
          </cell>
          <cell r="BS88">
            <v>45259</v>
          </cell>
          <cell r="BT88">
            <v>45288</v>
          </cell>
          <cell r="BU88">
            <v>45305</v>
          </cell>
          <cell r="BV88" t="str">
            <v xml:space="preserve">Dieciocho (18) días calendario </v>
          </cell>
          <cell r="BW88" t="str">
            <v>Cinco (05) meses y veintiocho (28) días calendario</v>
          </cell>
          <cell r="BX88">
            <v>1</v>
          </cell>
          <cell r="BY88">
            <v>45259</v>
          </cell>
          <cell r="BZ88">
            <v>1681685</v>
          </cell>
          <cell r="CA88">
            <v>2901</v>
          </cell>
          <cell r="CB88">
            <v>45259</v>
          </cell>
          <cell r="CC88">
            <v>132169843</v>
          </cell>
          <cell r="CD88">
            <v>7048</v>
          </cell>
          <cell r="CE88">
            <v>45259</v>
          </cell>
          <cell r="CF88">
            <v>1681685</v>
          </cell>
          <cell r="CG88">
            <v>0</v>
          </cell>
          <cell r="CH88">
            <v>0</v>
          </cell>
          <cell r="CI88">
            <v>0</v>
          </cell>
          <cell r="CJ88">
            <v>0</v>
          </cell>
          <cell r="CK88">
            <v>0</v>
          </cell>
          <cell r="CL88">
            <v>0</v>
          </cell>
          <cell r="CM88">
            <v>0</v>
          </cell>
          <cell r="CN88">
            <v>0</v>
          </cell>
          <cell r="CO88">
            <v>0</v>
          </cell>
          <cell r="CP88">
            <v>45305</v>
          </cell>
          <cell r="CQ88">
            <v>0</v>
          </cell>
          <cell r="CR88">
            <v>0</v>
          </cell>
          <cell r="CS88"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88">
            <v>1121859904</v>
          </cell>
          <cell r="CU88">
            <v>504</v>
          </cell>
          <cell r="CV88" t="str">
            <v>447</v>
          </cell>
          <cell r="CW88">
            <v>504</v>
          </cell>
          <cell r="CX88" t="str">
            <v>447</v>
          </cell>
          <cell r="CY88">
            <v>8299</v>
          </cell>
          <cell r="CZ88" t="str">
            <v>M6</v>
          </cell>
        </row>
        <row r="89">
          <cell r="B89" t="str">
            <v>0934 DE 2023</v>
          </cell>
          <cell r="C89">
            <v>1121902199</v>
          </cell>
          <cell r="D89" t="str">
            <v>RAFAEL ANTONIO HUERTAS CASTRO</v>
          </cell>
          <cell r="E89" t="str">
            <v>CONTRATO DE PRESTACIÓN DE SERVICIOS PROFESIONALES</v>
          </cell>
          <cell r="F89" t="str">
            <v>PRESTACIÓN DE SERVICIOS PROFESIONALES NECESARIO PARA EL DESARROLLO DEL PROYECTO FICHA BPUNI SIST 02 0610 2022 “ADQUISICIÓN DE INFRAESTRUCTURA TIC PARA EL FORTALECIMIENTO DE LAS FUNCIONES MISIONALES Y ADMINISTRATIVAS DE LA UNIVERSIDAD DE LOS LLANOS”</v>
          </cell>
          <cell r="G89">
            <v>45125</v>
          </cell>
          <cell r="H89">
            <v>21316919</v>
          </cell>
          <cell r="I89" t="str">
            <v>Cuatro (04) meses y veintiocho (28) días calendario</v>
          </cell>
          <cell r="J89">
            <v>45125</v>
          </cell>
          <cell r="K89">
            <v>45275</v>
          </cell>
          <cell r="L89" t="str">
            <v>NO APLICA</v>
          </cell>
          <cell r="M89" t="str">
            <v>NO APLICA</v>
          </cell>
          <cell r="N89" t="str">
            <v>NO APLICA</v>
          </cell>
          <cell r="O89">
            <v>8</v>
          </cell>
          <cell r="P89">
            <v>1872432</v>
          </cell>
          <cell r="Q89">
            <v>45125</v>
          </cell>
          <cell r="R89">
            <v>45138</v>
          </cell>
          <cell r="S89">
            <v>4320997</v>
          </cell>
          <cell r="T89">
            <v>45139</v>
          </cell>
          <cell r="U89">
            <v>45169</v>
          </cell>
          <cell r="V89">
            <v>4320997</v>
          </cell>
          <cell r="W89">
            <v>45170</v>
          </cell>
          <cell r="X89">
            <v>45199</v>
          </cell>
          <cell r="Y89">
            <v>4320997</v>
          </cell>
          <cell r="Z89">
            <v>45200</v>
          </cell>
          <cell r="AA89">
            <v>45230</v>
          </cell>
          <cell r="AB89">
            <v>4320997</v>
          </cell>
          <cell r="AC89">
            <v>45231</v>
          </cell>
          <cell r="AD89">
            <v>45260</v>
          </cell>
          <cell r="AE89">
            <v>2160499</v>
          </cell>
          <cell r="AF89">
            <v>45261</v>
          </cell>
          <cell r="AG89">
            <v>45275</v>
          </cell>
          <cell r="AH89">
            <v>1728399</v>
          </cell>
          <cell r="AI89">
            <v>45276</v>
          </cell>
          <cell r="AJ89">
            <v>45287</v>
          </cell>
          <cell r="AK89">
            <v>2592598</v>
          </cell>
          <cell r="AL89">
            <v>45288</v>
          </cell>
          <cell r="AM89">
            <v>45305</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t="str">
            <v>Área de Sistemas</v>
          </cell>
          <cell r="BJ89" t="str">
            <v>ROIMAN ARTURO SASTOQUE GUZMÁN</v>
          </cell>
          <cell r="BK89" t="str">
            <v>Jefe de Oficina</v>
          </cell>
          <cell r="BL89">
            <v>1622</v>
          </cell>
          <cell r="BM89">
            <v>45121</v>
          </cell>
          <cell r="BN89">
            <v>250617833</v>
          </cell>
          <cell r="BO89">
            <v>3720</v>
          </cell>
          <cell r="BP89">
            <v>45125</v>
          </cell>
          <cell r="BQ89">
            <v>21316919</v>
          </cell>
          <cell r="BR89">
            <v>1</v>
          </cell>
          <cell r="BS89">
            <v>45259</v>
          </cell>
          <cell r="BT89">
            <v>45276</v>
          </cell>
          <cell r="BU89">
            <v>45305</v>
          </cell>
          <cell r="BV89" t="str">
            <v>Treinta (30) días calendario</v>
          </cell>
          <cell r="BW89" t="str">
            <v>Cinco (05) meses y veintiocho (28) días calendario</v>
          </cell>
          <cell r="BX89">
            <v>1</v>
          </cell>
          <cell r="BY89">
            <v>45259</v>
          </cell>
          <cell r="BZ89">
            <v>4320997</v>
          </cell>
          <cell r="CA89">
            <v>2901</v>
          </cell>
          <cell r="CB89">
            <v>45259</v>
          </cell>
          <cell r="CC89">
            <v>132169843</v>
          </cell>
          <cell r="CD89">
            <v>7056</v>
          </cell>
          <cell r="CE89">
            <v>45259</v>
          </cell>
          <cell r="CF89">
            <v>4320997</v>
          </cell>
          <cell r="CG89">
            <v>0</v>
          </cell>
          <cell r="CH89">
            <v>0</v>
          </cell>
          <cell r="CI89">
            <v>0</v>
          </cell>
          <cell r="CJ89">
            <v>0</v>
          </cell>
          <cell r="CK89">
            <v>0</v>
          </cell>
          <cell r="CL89">
            <v>0</v>
          </cell>
          <cell r="CM89">
            <v>0</v>
          </cell>
          <cell r="CN89">
            <v>0</v>
          </cell>
          <cell r="CO89">
            <v>0</v>
          </cell>
          <cell r="CP89">
            <v>45305</v>
          </cell>
          <cell r="CQ89">
            <v>0</v>
          </cell>
          <cell r="CR89">
            <v>0</v>
          </cell>
          <cell r="CS89" t="str">
            <v>1. Contribuir a fortalecer el Sistema de Información Académico de la Universidad de los Llanos (SIAU), atendiendo la Ficha BPUNI SIST 02 0610 2022 “Adquisición de infraestructura TIC para el fortalecimiento de las funciones misionales y administrativas de la Universidad de los Llanos”. 2. Cooperar con el análisis de la información para el Sistema de Información Académico de la Universidad de los Llanos (SIAU). 3. Contribuir con el desarrollo, pruebas, implementación y documentación de nuevas funcionalidades para Sistema de Información Académico de la Universidad de los Llanos (SIAU). 4. Constribuir con el mantenimiento, soporte y pruebas de las funcionalidades existentes en el SIAU, solucionando los incidentes y requerimientos planteados por los usuarios. 5. Cooperar con la elaboración de la documentación técnica de los ajustes implementados. 6. Apoyar la gestión y respuesta oportuna a las solicitudes/inquietudes presentadas por los usuarios finales, relacionadas con la operación del SIAU. 7. Aportar un cronograma que establezca las actividades y los tiempos de los desarrollos, mantenimientos y soportes que le sean asignados, y reportar su avance. 8. Contribuir a fortalecer el proceso de Gestión de TIC, aplicando estrictamente los procedimientos establecidos.</v>
          </cell>
          <cell r="CT89">
            <v>1121902199.8</v>
          </cell>
          <cell r="CU89">
            <v>490</v>
          </cell>
          <cell r="CV89" t="str">
            <v>40062</v>
          </cell>
          <cell r="CW89">
            <v>504</v>
          </cell>
          <cell r="CX89" t="str">
            <v>447</v>
          </cell>
          <cell r="CY89">
            <v>8299</v>
          </cell>
          <cell r="CZ89" t="str">
            <v>M6</v>
          </cell>
        </row>
        <row r="90">
          <cell r="B90" t="str">
            <v>0935 DE 2023</v>
          </cell>
          <cell r="C90">
            <v>1121919590</v>
          </cell>
          <cell r="D90" t="str">
            <v xml:space="preserve">CARLOS DANIEL GONZALEZ TORRES </v>
          </cell>
          <cell r="E90" t="str">
            <v>CONTRATO DE PRESTACIÓN DE SERVICIOS PROFESIONALES</v>
          </cell>
          <cell r="F90" t="str">
            <v>PRESTACIÓN DE SERVICIOS PROFESIONALES NECESARIO PARA EL DESARROLLO DEL PROYECTO FICHA BPUNI SIST 02 0610 2022 “ADQUISICIÓN DE INFRAESTRUCTURA TIC PARA EL FORTALECIMIENTO DE LAS FUNCIONES MISIONALES Y ADMINISTRATIVAS DE LA UNIVERSIDAD DE LOS LLANOS”</v>
          </cell>
          <cell r="G90">
            <v>45125</v>
          </cell>
          <cell r="H90">
            <v>18436256</v>
          </cell>
          <cell r="I90" t="str">
            <v>Cuatro (04) meses y veintiocho (28) días calendario</v>
          </cell>
          <cell r="J90">
            <v>45125</v>
          </cell>
          <cell r="K90">
            <v>45275</v>
          </cell>
          <cell r="L90" t="str">
            <v>NO APLICA</v>
          </cell>
          <cell r="M90" t="str">
            <v>NO APLICA</v>
          </cell>
          <cell r="N90" t="str">
            <v>NO APLICA</v>
          </cell>
          <cell r="O90">
            <v>8</v>
          </cell>
          <cell r="P90">
            <v>1619401</v>
          </cell>
          <cell r="Q90">
            <v>45125</v>
          </cell>
          <cell r="R90">
            <v>45138</v>
          </cell>
          <cell r="S90">
            <v>3737079</v>
          </cell>
          <cell r="T90">
            <v>45139</v>
          </cell>
          <cell r="U90">
            <v>45169</v>
          </cell>
          <cell r="V90">
            <v>3737079</v>
          </cell>
          <cell r="W90">
            <v>45170</v>
          </cell>
          <cell r="X90">
            <v>45199</v>
          </cell>
          <cell r="Y90">
            <v>3737079</v>
          </cell>
          <cell r="Z90">
            <v>45200</v>
          </cell>
          <cell r="AA90">
            <v>45230</v>
          </cell>
          <cell r="AB90">
            <v>3737079</v>
          </cell>
          <cell r="AC90">
            <v>45231</v>
          </cell>
          <cell r="AD90">
            <v>45260</v>
          </cell>
          <cell r="AE90">
            <v>1868539</v>
          </cell>
          <cell r="AF90">
            <v>45261</v>
          </cell>
          <cell r="AG90">
            <v>45275</v>
          </cell>
          <cell r="AH90">
            <v>1494832</v>
          </cell>
          <cell r="AI90">
            <v>45276</v>
          </cell>
          <cell r="AJ90">
            <v>45287</v>
          </cell>
          <cell r="AK90">
            <v>2242247</v>
          </cell>
          <cell r="AL90">
            <v>45288</v>
          </cell>
          <cell r="AM90">
            <v>45305</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t="str">
            <v>Área de Sistemas</v>
          </cell>
          <cell r="BJ90" t="str">
            <v>ROIMAN ARTURO SASTOQUE GUZMÁN</v>
          </cell>
          <cell r="BK90" t="str">
            <v>Jefe de Oficina</v>
          </cell>
          <cell r="BL90">
            <v>1622</v>
          </cell>
          <cell r="BM90">
            <v>45121</v>
          </cell>
          <cell r="BN90">
            <v>250617833</v>
          </cell>
          <cell r="BO90">
            <v>3723</v>
          </cell>
          <cell r="BP90">
            <v>45125</v>
          </cell>
          <cell r="BQ90">
            <v>18436256</v>
          </cell>
          <cell r="BR90">
            <v>1</v>
          </cell>
          <cell r="BS90">
            <v>45259</v>
          </cell>
          <cell r="BT90">
            <v>45276</v>
          </cell>
          <cell r="BU90">
            <v>45305</v>
          </cell>
          <cell r="BV90" t="str">
            <v>Treinta (30) días calendario</v>
          </cell>
          <cell r="BW90" t="str">
            <v>Cinco (05) meses y veintiocho (28) días calendario</v>
          </cell>
          <cell r="BX90">
            <v>1</v>
          </cell>
          <cell r="BY90">
            <v>45259</v>
          </cell>
          <cell r="BZ90">
            <v>3737079</v>
          </cell>
          <cell r="CA90">
            <v>2901</v>
          </cell>
          <cell r="CB90">
            <v>45259</v>
          </cell>
          <cell r="CC90">
            <v>132169843</v>
          </cell>
          <cell r="CD90">
            <v>7059</v>
          </cell>
          <cell r="CE90">
            <v>45259</v>
          </cell>
          <cell r="CF90">
            <v>3737079</v>
          </cell>
          <cell r="CG90">
            <v>0</v>
          </cell>
          <cell r="CH90">
            <v>0</v>
          </cell>
          <cell r="CI90">
            <v>0</v>
          </cell>
          <cell r="CJ90">
            <v>0</v>
          </cell>
          <cell r="CK90">
            <v>0</v>
          </cell>
          <cell r="CL90">
            <v>0</v>
          </cell>
          <cell r="CM90">
            <v>0</v>
          </cell>
          <cell r="CN90">
            <v>0</v>
          </cell>
          <cell r="CO90">
            <v>0</v>
          </cell>
          <cell r="CP90">
            <v>45305</v>
          </cell>
          <cell r="CQ90">
            <v>0</v>
          </cell>
          <cell r="CR90">
            <v>0</v>
          </cell>
          <cell r="CS90" t="str">
            <v>1. Contribuir a fortalecer el Sistema de Información Académico de la Universidad de los Llanos (SIAU), atendiendo la Ficha BPUNI SIST 02 0610 2022 “Adquisición de infraestructura TIC para el fortalecimiento de las funciones misionales y administrativas de la Universidad de los Llanos”. 2. Cooperar con el análisis de la información para el Sistema de Información Académico de la Universidad de los Llanos (SIAU). 3. Contribuir con el desarrollo, pruebas, implementación y documentación de nuevas funcionalidades para el Sistema de Información Académico de la Universidad de los Llanos (SIAU). 4. Coadyuvar con el mantenimiento, soporte y pruebas de las funcionalidades existentes en el SIAU, solucionando los incidentes y requerimientos planteados por los usuarios. 5. Cooperar con la elaboración de la documentación técnica de los ajustes implementados. 6. Apoyar la gestión y respuesta oportuna a las solicitudes/inquietudes presentadas por los usuarios finales, relacionadas con la operación del SIAU. 7. Aportar un cronograma que establezca las actividades y los tiempos de los desarrollos, mantenimientos y soportes que le sean asignados, y reportar su avance. 8. Contribuir a fortalecer el proceso de Gestión de TIC, aplicando estrictamente los procedimientos establecidos.</v>
          </cell>
          <cell r="CT90">
            <v>1121919590.0999999</v>
          </cell>
          <cell r="CU90">
            <v>490</v>
          </cell>
          <cell r="CV90" t="str">
            <v>40062</v>
          </cell>
          <cell r="CW90">
            <v>504</v>
          </cell>
          <cell r="CX90" t="str">
            <v>447</v>
          </cell>
          <cell r="CY90">
            <v>6201</v>
          </cell>
          <cell r="CZ90" t="str">
            <v>M6</v>
          </cell>
        </row>
        <row r="91">
          <cell r="B91" t="str">
            <v>0946 DE 2023</v>
          </cell>
          <cell r="C91">
            <v>38239974</v>
          </cell>
          <cell r="D91" t="str">
            <v xml:space="preserve">MARTA INES VARON RANGEL </v>
          </cell>
          <cell r="E91" t="str">
            <v>CONTRATO DE PRESTACIÓN DE SERVICIOS PROFESIONALES</v>
          </cell>
          <cell r="F91" t="str">
            <v>PRESTACIÓN DE SERVICIOS PROFESIONALES NECESARIO PARA EL FORTALECIMIENTO DE LOS PROCESOS DE GESTIÓN ADMINISTRATIVA Y CONTABLE DE LA DIVISIÓN DE TESORERÍA DE LA UNIVERSIDAD DE LOS LLANOS.</v>
          </cell>
          <cell r="G91">
            <v>45125</v>
          </cell>
          <cell r="H91">
            <v>14948315</v>
          </cell>
          <cell r="I91" t="str">
            <v>Cinco (05) meses y diez (10) días calendario</v>
          </cell>
          <cell r="J91">
            <v>45125</v>
          </cell>
          <cell r="K91">
            <v>45287</v>
          </cell>
          <cell r="L91" t="str">
            <v>NO APLICA</v>
          </cell>
          <cell r="M91" t="str">
            <v>NO APLICA</v>
          </cell>
          <cell r="N91" t="str">
            <v>NO APLICA</v>
          </cell>
          <cell r="O91">
            <v>7</v>
          </cell>
          <cell r="P91">
            <v>1214551</v>
          </cell>
          <cell r="Q91">
            <v>45125</v>
          </cell>
          <cell r="R91">
            <v>45138</v>
          </cell>
          <cell r="S91">
            <v>2802809</v>
          </cell>
          <cell r="T91">
            <v>45139</v>
          </cell>
          <cell r="U91">
            <v>45169</v>
          </cell>
          <cell r="V91">
            <v>2802809</v>
          </cell>
          <cell r="W91">
            <v>45170</v>
          </cell>
          <cell r="X91">
            <v>45199</v>
          </cell>
          <cell r="Y91">
            <v>2802809</v>
          </cell>
          <cell r="Z91">
            <v>45200</v>
          </cell>
          <cell r="AA91">
            <v>45230</v>
          </cell>
          <cell r="AB91">
            <v>2802809</v>
          </cell>
          <cell r="AC91">
            <v>45231</v>
          </cell>
          <cell r="AD91">
            <v>45260</v>
          </cell>
          <cell r="AE91">
            <v>2522528</v>
          </cell>
          <cell r="AF91">
            <v>45261</v>
          </cell>
          <cell r="AG91">
            <v>45287</v>
          </cell>
          <cell r="AH91">
            <v>1681685</v>
          </cell>
          <cell r="AI91">
            <v>45288</v>
          </cell>
          <cell r="AJ91">
            <v>45305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t="str">
            <v>División de Tesorería</v>
          </cell>
          <cell r="BJ91" t="str">
            <v>JAIME RAÚL BARRIOS RAMÍREZ</v>
          </cell>
          <cell r="BK91" t="str">
            <v>Jefe de Oficina</v>
          </cell>
          <cell r="BL91">
            <v>1646</v>
          </cell>
          <cell r="BM91">
            <v>45122</v>
          </cell>
          <cell r="BN91">
            <v>3162464808</v>
          </cell>
          <cell r="BO91">
            <v>3773</v>
          </cell>
          <cell r="BP91">
            <v>45125</v>
          </cell>
          <cell r="BQ91">
            <v>14948315</v>
          </cell>
          <cell r="BR91">
            <v>1</v>
          </cell>
          <cell r="BS91">
            <v>45259</v>
          </cell>
          <cell r="BT91">
            <v>45288</v>
          </cell>
          <cell r="BU91">
            <v>45305</v>
          </cell>
          <cell r="BV91" t="str">
            <v xml:space="preserve">Dieciocho (18) días calendario </v>
          </cell>
          <cell r="BW91" t="str">
            <v>Cinco (05) meses y veintiocho (28) días calendario</v>
          </cell>
          <cell r="BX91">
            <v>1</v>
          </cell>
          <cell r="BY91">
            <v>45259</v>
          </cell>
          <cell r="BZ91">
            <v>1681685</v>
          </cell>
          <cell r="CA91">
            <v>2901</v>
          </cell>
          <cell r="CB91">
            <v>45259</v>
          </cell>
          <cell r="CC91">
            <v>132169843</v>
          </cell>
          <cell r="CD91">
            <v>7007</v>
          </cell>
          <cell r="CE91">
            <v>45259</v>
          </cell>
          <cell r="CF91">
            <v>1681685</v>
          </cell>
          <cell r="CG91">
            <v>0</v>
          </cell>
          <cell r="CH91">
            <v>0</v>
          </cell>
          <cell r="CI91">
            <v>0</v>
          </cell>
          <cell r="CJ91">
            <v>0</v>
          </cell>
          <cell r="CK91">
            <v>0</v>
          </cell>
          <cell r="CL91">
            <v>0</v>
          </cell>
          <cell r="CM91">
            <v>0</v>
          </cell>
          <cell r="CN91">
            <v>0</v>
          </cell>
          <cell r="CO91">
            <v>0</v>
          </cell>
          <cell r="CP91">
            <v>45305</v>
          </cell>
          <cell r="CQ91">
            <v>0</v>
          </cell>
          <cell r="CR91">
            <v>0</v>
          </cell>
          <cell r="CS91" t="str">
            <v>1.	Contribuir en la redacción de comunicaciones escritas y control de agenda a reuniones y asistencia por delegación a las mismas. 2. Apoyar en el seguimiento a Planes de Mejoramiento, Mapa de Riesgos y demás informes requeridos a la Tesorería (FO-FIN-05, FO-FIN-16, FO-FIN-20, FO-FIN-21). 3. Brindar apoyo en el seguimiento de las cuentas bancaria de convenios (Activas e Inactivas) y su estado actual en la oficina Jurídica de la Universidad (proceso de liquidación- acta de liquidación) para el traslado de saldos y/o cancelación de las mismas cuentas bancarias. 4. Apoyo al seguimiento de transferencias Nación, Generación E y/o Fondo Solidario para la Educación – FSE, resoluciones de giro y extractos bancarios Universidad. 5. Coadyuvar en la consolidación de los reportes en SICOF para la verificación de la correcta ejecución presupuestal en los pagos realizados por Tesorería mensualmente. 6. Apoyar a la consolidación de los reportes en SICOF, para la construcción y validación de la información de los reportes a la Contraloría General de la Nación: Vista 2 y Vista 7. 7. Contribuir en el apoyo en la recepción y verificación de lista de chequeo de la documentación que contiene las diferentes órdenes de pago a los proyectos con recursos del SPGR, para el proceso de giros al Ministerio de Hacienda. 8. Apoyo en la revisión y respuesta del correo institucional tesoreria@unillanos.edu.co y el reenvió según requerimientos a los correos institucionales del equipo de trabajo de la oficina de Tesorería y a los correo de procesos: extractostesoreria@unillanos.edu.co,  certificados_retenciones@unillanos.edu.co, pactesoreria@unillanos.edu.co, cajasmenoresextractos@unillanos.edu.co y su seguimiento oportuno a la contestación de los mismos. 9. Apoyo a la elaboración de informes y demás requerimientos emanados por los diferentes entes de control y dependencias de la Universidad.</v>
          </cell>
          <cell r="CT91">
            <v>38239974</v>
          </cell>
          <cell r="CU91">
            <v>504</v>
          </cell>
          <cell r="CV91" t="str">
            <v>415</v>
          </cell>
          <cell r="CW91">
            <v>504</v>
          </cell>
          <cell r="CX91" t="str">
            <v>415</v>
          </cell>
          <cell r="CY91">
            <v>9609</v>
          </cell>
          <cell r="CZ91" t="str">
            <v>M6</v>
          </cell>
        </row>
        <row r="92">
          <cell r="B92" t="str">
            <v>0947 DE 2023</v>
          </cell>
          <cell r="C92">
            <v>40340708</v>
          </cell>
          <cell r="D92" t="str">
            <v>KARINA GISELL GONZALEZ SANCHEZ</v>
          </cell>
          <cell r="E92" t="str">
            <v>CONTRATO DE PRESTACIÓN DE SERVICIOS PROFESIONALES</v>
          </cell>
          <cell r="F92" t="str">
            <v>PRESTACIÓN DE SERVICIOS PROFESIONALES NECESARIO PARA EL FORTALECIMIENTO DE LOS PROCESOS DE GESTIÓN ADMINISTRATIVA Y CONTABLE DE LA DIVISIÓN DE TESORERÍA DE LA UNIVERSIDAD DE LOS LLANOS.</v>
          </cell>
          <cell r="G92">
            <v>45125</v>
          </cell>
          <cell r="H92">
            <v>14948315</v>
          </cell>
          <cell r="I92" t="str">
            <v>Cinco (05) meses y diez (10) días calendario</v>
          </cell>
          <cell r="J92">
            <v>45125</v>
          </cell>
          <cell r="K92">
            <v>45287</v>
          </cell>
          <cell r="L92" t="str">
            <v>NO APLICA</v>
          </cell>
          <cell r="M92" t="str">
            <v>NO APLICA</v>
          </cell>
          <cell r="N92" t="str">
            <v>NO APLICA</v>
          </cell>
          <cell r="O92">
            <v>7</v>
          </cell>
          <cell r="P92">
            <v>1214551</v>
          </cell>
          <cell r="Q92">
            <v>45125</v>
          </cell>
          <cell r="R92">
            <v>45138</v>
          </cell>
          <cell r="S92">
            <v>2802809</v>
          </cell>
          <cell r="T92">
            <v>45139</v>
          </cell>
          <cell r="U92">
            <v>45169</v>
          </cell>
          <cell r="V92">
            <v>2802809</v>
          </cell>
          <cell r="W92">
            <v>45170</v>
          </cell>
          <cell r="X92">
            <v>45199</v>
          </cell>
          <cell r="Y92">
            <v>2802809</v>
          </cell>
          <cell r="Z92">
            <v>45200</v>
          </cell>
          <cell r="AA92">
            <v>45230</v>
          </cell>
          <cell r="AB92">
            <v>2802809</v>
          </cell>
          <cell r="AC92">
            <v>45231</v>
          </cell>
          <cell r="AD92">
            <v>45260</v>
          </cell>
          <cell r="AE92">
            <v>2522528</v>
          </cell>
          <cell r="AF92">
            <v>45261</v>
          </cell>
          <cell r="AG92">
            <v>45287</v>
          </cell>
          <cell r="AH92">
            <v>1681685</v>
          </cell>
          <cell r="AI92">
            <v>45288</v>
          </cell>
          <cell r="AJ92">
            <v>45305</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t="str">
            <v>División de Tesorería</v>
          </cell>
          <cell r="BJ92" t="str">
            <v>JAIME RAÚL BARRIOS RAMÍREZ</v>
          </cell>
          <cell r="BK92" t="str">
            <v>Jefe de Oficina</v>
          </cell>
          <cell r="BL92">
            <v>1646</v>
          </cell>
          <cell r="BM92">
            <v>45122</v>
          </cell>
          <cell r="BN92">
            <v>3162464808</v>
          </cell>
          <cell r="BO92">
            <v>3781</v>
          </cell>
          <cell r="BP92">
            <v>45125</v>
          </cell>
          <cell r="BQ92">
            <v>14948315</v>
          </cell>
          <cell r="BR92">
            <v>1</v>
          </cell>
          <cell r="BS92">
            <v>45259</v>
          </cell>
          <cell r="BT92">
            <v>45288</v>
          </cell>
          <cell r="BU92">
            <v>45305</v>
          </cell>
          <cell r="BV92" t="str">
            <v xml:space="preserve">Dieciocho (18) días calendario </v>
          </cell>
          <cell r="BW92" t="str">
            <v>Cinco (05) meses y veintiocho (28) días calendario</v>
          </cell>
          <cell r="BX92">
            <v>1</v>
          </cell>
          <cell r="BY92">
            <v>45259</v>
          </cell>
          <cell r="BZ92">
            <v>1681685</v>
          </cell>
          <cell r="CA92">
            <v>2901</v>
          </cell>
          <cell r="CB92">
            <v>45259</v>
          </cell>
          <cell r="CC92">
            <v>132169843</v>
          </cell>
          <cell r="CD92">
            <v>7010</v>
          </cell>
          <cell r="CE92">
            <v>45259</v>
          </cell>
          <cell r="CF92">
            <v>1681685</v>
          </cell>
          <cell r="CG92">
            <v>0</v>
          </cell>
          <cell r="CH92">
            <v>0</v>
          </cell>
          <cell r="CI92">
            <v>0</v>
          </cell>
          <cell r="CJ92">
            <v>0</v>
          </cell>
          <cell r="CK92">
            <v>0</v>
          </cell>
          <cell r="CL92">
            <v>0</v>
          </cell>
          <cell r="CM92">
            <v>0</v>
          </cell>
          <cell r="CN92">
            <v>0</v>
          </cell>
          <cell r="CO92">
            <v>0</v>
          </cell>
          <cell r="CP92">
            <v>45305</v>
          </cell>
          <cell r="CQ92">
            <v>0</v>
          </cell>
          <cell r="CR92">
            <v>0</v>
          </cell>
          <cell r="CS92" t="str">
            <v>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mensuales) al proceso de conciliaciones bancarias, contabilización de ajustes tesórales, e identificación y depuración de las partidas conciliatorias. 4. Apoyo en la generación y revisión del informe de ingresos posterior al cierre de bancos para su remisión a las dependencias pertinentes de la Universidad. 5. Coadyuvar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la oficina de Sistemas para la elaboración de las facturas por la oficina de Contabilidad. 7. Brindar apoyo en la causación del crédito ICETEX y el registro del ingreso para los procesos de pagos de devolución ICETEX - créditos y Generación E. 8. Contribuir en la validación de los pagos realizados por los estudiantes para la expedición de Certificados y Constancias de estudio por la Oficina de Admisiones Registro y Control de la Universidad. 9. Apoyar en la revisión y preparación de la información exógena de Industria y Comercio Alcaldía de Villavicencio para su revisión por la Oficina de Contabilidad y posterior cargue en la plataforma de impuestos de la Alcaldía de Villavicencio. 10. Apoyo a la consolidación de los reportes en SICOF, para la construcción y validación de la información de los reportes a la Contraloría General de la Nación: Vista 2 y Vista 7. 11. Apoyar la elaboración de informes y demás requerimientos emanados por los diferentes entes de control y dependencias de la Universidad.</v>
          </cell>
          <cell r="CT92">
            <v>40340708</v>
          </cell>
          <cell r="CU92">
            <v>504</v>
          </cell>
          <cell r="CV92" t="str">
            <v>415</v>
          </cell>
          <cell r="CW92">
            <v>504</v>
          </cell>
          <cell r="CX92" t="str">
            <v>415</v>
          </cell>
          <cell r="CY92">
            <v>6920</v>
          </cell>
          <cell r="CZ92" t="str">
            <v>M5</v>
          </cell>
        </row>
        <row r="93">
          <cell r="B93" t="str">
            <v>0948 DE 2023</v>
          </cell>
          <cell r="C93">
            <v>1121396500</v>
          </cell>
          <cell r="D93" t="str">
            <v>JUAN DAVID VARGAS GARCIA</v>
          </cell>
          <cell r="E93" t="str">
            <v>CONTRATO DE PRESTACIÓN DE SERVICIOS PROFESIONALES</v>
          </cell>
          <cell r="F93" t="str">
            <v>PRESTACIÓN DE SERVICIOS PROFESIONALES NECESARIO PARA EL FORTALECIMIENTO DE LOS PROCESOS DE GESTIÓN ADMINISTRATIVA Y CONTABLE DE LA DIVISIÓN DE TESORERÍA DE LA UNIVERSIDAD DE LOS LLANOS.</v>
          </cell>
          <cell r="G93">
            <v>45125</v>
          </cell>
          <cell r="H93">
            <v>12456928</v>
          </cell>
          <cell r="I93" t="str">
            <v>Cinco (05) meses y diez (10) días calendario</v>
          </cell>
          <cell r="J93">
            <v>45125</v>
          </cell>
          <cell r="K93">
            <v>45287</v>
          </cell>
          <cell r="L93" t="str">
            <v>NO APLICA</v>
          </cell>
          <cell r="M93" t="str">
            <v>NO APLICA</v>
          </cell>
          <cell r="N93" t="str">
            <v>NO APLICA</v>
          </cell>
          <cell r="O93">
            <v>7</v>
          </cell>
          <cell r="P93">
            <v>1012125</v>
          </cell>
          <cell r="Q93">
            <v>45125</v>
          </cell>
          <cell r="R93">
            <v>45138</v>
          </cell>
          <cell r="S93">
            <v>2335674</v>
          </cell>
          <cell r="T93">
            <v>45139</v>
          </cell>
          <cell r="U93">
            <v>45169</v>
          </cell>
          <cell r="V93">
            <v>2335674</v>
          </cell>
          <cell r="W93">
            <v>45170</v>
          </cell>
          <cell r="X93">
            <v>45199</v>
          </cell>
          <cell r="Y93">
            <v>2335674</v>
          </cell>
          <cell r="Z93">
            <v>45200</v>
          </cell>
          <cell r="AA93">
            <v>45230</v>
          </cell>
          <cell r="AB93">
            <v>2335674</v>
          </cell>
          <cell r="AC93">
            <v>45231</v>
          </cell>
          <cell r="AD93">
            <v>45260</v>
          </cell>
          <cell r="AE93">
            <v>2102107</v>
          </cell>
          <cell r="AF93">
            <v>45261</v>
          </cell>
          <cell r="AG93">
            <v>45287</v>
          </cell>
          <cell r="AH93">
            <v>1401404</v>
          </cell>
          <cell r="AI93">
            <v>45288</v>
          </cell>
          <cell r="AJ93">
            <v>45305</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t="str">
            <v>División de Tesorería</v>
          </cell>
          <cell r="BJ93" t="str">
            <v>JAIME RAÚL BARRIOS RAMÍREZ</v>
          </cell>
          <cell r="BK93" t="str">
            <v>Jefe de Oficina</v>
          </cell>
          <cell r="BL93">
            <v>1646</v>
          </cell>
          <cell r="BM93">
            <v>45122</v>
          </cell>
          <cell r="BN93">
            <v>3162464808</v>
          </cell>
          <cell r="BO93">
            <v>3842</v>
          </cell>
          <cell r="BP93">
            <v>45125</v>
          </cell>
          <cell r="BQ93">
            <v>12456928</v>
          </cell>
          <cell r="BR93">
            <v>1</v>
          </cell>
          <cell r="BS93">
            <v>45259</v>
          </cell>
          <cell r="BT93">
            <v>45288</v>
          </cell>
          <cell r="BU93">
            <v>45305</v>
          </cell>
          <cell r="BV93" t="str">
            <v xml:space="preserve">Dieciocho (18) días calendario </v>
          </cell>
          <cell r="BW93" t="str">
            <v>Cinco (05) meses y veintiocho (28) días calendario</v>
          </cell>
          <cell r="BX93">
            <v>1</v>
          </cell>
          <cell r="BY93">
            <v>45259</v>
          </cell>
          <cell r="BZ93">
            <v>1401404</v>
          </cell>
          <cell r="CA93">
            <v>2901</v>
          </cell>
          <cell r="CB93">
            <v>45259</v>
          </cell>
          <cell r="CC93">
            <v>132169843</v>
          </cell>
          <cell r="CD93">
            <v>7033</v>
          </cell>
          <cell r="CE93">
            <v>45259</v>
          </cell>
          <cell r="CF93">
            <v>1401404</v>
          </cell>
          <cell r="CG93">
            <v>0</v>
          </cell>
          <cell r="CH93">
            <v>0</v>
          </cell>
          <cell r="CI93">
            <v>0</v>
          </cell>
          <cell r="CJ93">
            <v>0</v>
          </cell>
          <cell r="CK93">
            <v>0</v>
          </cell>
          <cell r="CL93">
            <v>0</v>
          </cell>
          <cell r="CM93">
            <v>0</v>
          </cell>
          <cell r="CN93">
            <v>0</v>
          </cell>
          <cell r="CO93">
            <v>0</v>
          </cell>
          <cell r="CP93">
            <v>45305</v>
          </cell>
          <cell r="CQ93">
            <v>0</v>
          </cell>
          <cell r="CR93">
            <v>0</v>
          </cell>
          <cell r="CS93" t="str">
            <v>1. Apoyar en el procedimiento de corrección de los Certificados de Ingresos y Retenciones. 2. Contribuir en el proceso de parametrización y preparación de la información exógena (Formato-22-73- DIAN) de la Universidad de los Llanos. 3. Brindar apoyo al proceso de parametrización y preparación de la información exógena de Industria y Comercio Alcaldía de Villavicencio. 4. Colaborar en el proceso mensual de cierre de bancos y sus ajustes tesorales. 5. Brindar apoyo en la identificación y revisión de ingresos y sus terceros para proceso de depuración, extraídos de los archivos planos de los portales bancarios para el en plataforma SIAU y posterior Facturación Electrónica. 6. Identificar los ingresos que se encuentran facturados en SICOF, teniendo como referencia el reporte QUERY de cuentas por cobrar, para la construcción de los archivos planos y cargue en INTERFACE en SICOF y su respectiva contabilización. 7. Contribuir en la depuración de todas las facturas que están pendientes por cruzar en SICOF, para su contabilización y respectivo cargue en INTERFACE. 8. Contribuir en revisar la contabilización de los pagos de los derechos académicos y verificar su registro en las plataformas de SICOF y SIAU, como apoyo al proceso de autorización para los grados de estudiantes de la Universidad. 9. Apoyar el registro total de los ajustes contables, mediante el cargue masivo (matriculas pregrado y posgrados) por la opción INTERFACE – SICOF, a través del módulo de Tesorería. 10. Brindar apoyo en revisar, identificar, depurar y contabilizar en SICOF, de forma manual de todos los ingresos de posgrados de la Universidad. 11. Apoyar en la elaboración de informes y demás requerimientos emanados por los diferentes entes de control y dependencias de la Universidad.</v>
          </cell>
          <cell r="CT93">
            <v>1121396500</v>
          </cell>
          <cell r="CU93">
            <v>504</v>
          </cell>
          <cell r="CV93" t="str">
            <v>415</v>
          </cell>
          <cell r="CW93">
            <v>504</v>
          </cell>
          <cell r="CX93" t="str">
            <v>415</v>
          </cell>
          <cell r="CY93">
            <v>8299</v>
          </cell>
          <cell r="CZ93" t="str">
            <v>M6</v>
          </cell>
        </row>
        <row r="94">
          <cell r="B94" t="str">
            <v>0949 DE 2023</v>
          </cell>
          <cell r="C94">
            <v>1121853400</v>
          </cell>
          <cell r="D94" t="str">
            <v>JULIE PAOLA TIJARO MOJICA</v>
          </cell>
          <cell r="E94" t="str">
            <v>CONTRATO DE PRESTACIÓN DE SERVICIOS PROFESIONALES</v>
          </cell>
          <cell r="F94" t="str">
            <v>PRESTACIÓN DE SERVICIOS PROFESIONALES NECESARIO PARA EL FORTALECIMIENTO DE LOS PROCESOS DE GESTIÓN ADMINISTRATIVA Y CONTABLE DE LA DIVISIÓN DE TESORERÍA DE LA UNIVERSIDAD DE LOS LLANOS.</v>
          </cell>
          <cell r="G94">
            <v>45125</v>
          </cell>
          <cell r="H94">
            <v>14948314</v>
          </cell>
          <cell r="I94" t="str">
            <v>Cinco (05) meses y diez (10) días calendario</v>
          </cell>
          <cell r="J94">
            <v>45125</v>
          </cell>
          <cell r="K94">
            <v>45287</v>
          </cell>
          <cell r="L94" t="str">
            <v>NO APLICA</v>
          </cell>
          <cell r="M94" t="str">
            <v>NO APLICA</v>
          </cell>
          <cell r="N94" t="str">
            <v>NO APLICA</v>
          </cell>
          <cell r="O94">
            <v>7</v>
          </cell>
          <cell r="P94">
            <v>1214551</v>
          </cell>
          <cell r="Q94">
            <v>45125</v>
          </cell>
          <cell r="R94">
            <v>45138</v>
          </cell>
          <cell r="S94">
            <v>2802809</v>
          </cell>
          <cell r="T94">
            <v>45139</v>
          </cell>
          <cell r="U94">
            <v>45169</v>
          </cell>
          <cell r="V94">
            <v>2802809</v>
          </cell>
          <cell r="W94">
            <v>45170</v>
          </cell>
          <cell r="X94">
            <v>45199</v>
          </cell>
          <cell r="Y94">
            <v>2802809</v>
          </cell>
          <cell r="Z94">
            <v>45200</v>
          </cell>
          <cell r="AA94">
            <v>45230</v>
          </cell>
          <cell r="AB94">
            <v>2802809</v>
          </cell>
          <cell r="AC94">
            <v>45231</v>
          </cell>
          <cell r="AD94">
            <v>45260</v>
          </cell>
          <cell r="AE94">
            <v>2522527</v>
          </cell>
          <cell r="AF94">
            <v>45261</v>
          </cell>
          <cell r="AG94">
            <v>45287</v>
          </cell>
          <cell r="AH94">
            <v>1681685</v>
          </cell>
          <cell r="AI94">
            <v>45288</v>
          </cell>
          <cell r="AJ94">
            <v>45305</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t="str">
            <v>División de Tesorería</v>
          </cell>
          <cell r="BJ94" t="str">
            <v>JAIME RAÚL BARRIOS RAMÍREZ</v>
          </cell>
          <cell r="BK94" t="str">
            <v>Jefe de Oficina</v>
          </cell>
          <cell r="BL94">
            <v>1646</v>
          </cell>
          <cell r="BM94">
            <v>45122</v>
          </cell>
          <cell r="BN94">
            <v>3162464808</v>
          </cell>
          <cell r="BO94">
            <v>3865</v>
          </cell>
          <cell r="BP94">
            <v>45125</v>
          </cell>
          <cell r="BQ94">
            <v>14948314</v>
          </cell>
          <cell r="BR94">
            <v>1</v>
          </cell>
          <cell r="BS94">
            <v>45259</v>
          </cell>
          <cell r="BT94">
            <v>45288</v>
          </cell>
          <cell r="BU94">
            <v>45305</v>
          </cell>
          <cell r="BV94" t="str">
            <v xml:space="preserve">Dieciocho (18) días calendario </v>
          </cell>
          <cell r="BW94" t="str">
            <v>Cinco (05) meses y veintiocho (28) días calendario</v>
          </cell>
          <cell r="BX94">
            <v>1</v>
          </cell>
          <cell r="BY94">
            <v>45259</v>
          </cell>
          <cell r="BZ94">
            <v>1681685</v>
          </cell>
          <cell r="CA94">
            <v>2901</v>
          </cell>
          <cell r="CB94">
            <v>45259</v>
          </cell>
          <cell r="CC94">
            <v>132169843</v>
          </cell>
          <cell r="CD94">
            <v>7044</v>
          </cell>
          <cell r="CE94">
            <v>45259</v>
          </cell>
          <cell r="CF94">
            <v>1681685</v>
          </cell>
          <cell r="CG94">
            <v>0</v>
          </cell>
          <cell r="CH94">
            <v>0</v>
          </cell>
          <cell r="CI94">
            <v>0</v>
          </cell>
          <cell r="CJ94">
            <v>0</v>
          </cell>
          <cell r="CK94">
            <v>0</v>
          </cell>
          <cell r="CL94">
            <v>0</v>
          </cell>
          <cell r="CM94">
            <v>0</v>
          </cell>
          <cell r="CN94">
            <v>0</v>
          </cell>
          <cell r="CO94">
            <v>0</v>
          </cell>
          <cell r="CP94">
            <v>45305</v>
          </cell>
          <cell r="CQ94">
            <v>0</v>
          </cell>
          <cell r="CR94">
            <v>0</v>
          </cell>
          <cell r="CS94" t="str">
            <v>1. Apoyar en la recepción de las diferentes órdenes de pago por concepto de compra, trabajo, obra, CPS. 2. Contribuir en la revisión de los soportes legales que deben acompañar las diferentes órdenes de pago, al igual, que su imputación contable y correcta liquidación de impuestos y retenciones practicadas a las mismas. 3.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4. Coordinar con la oficina de Contabilidad, la revisión y aprobación de los documentos que acompañan las legalizaciones de los avances en proceso. 5. Coordinar con Caja de Tesorería la devolución de dineros por concepto de avances, y sus retenciones. 6. Apoyo en la preparación y presentación a la oficina de control Interno de Gestión del informe mensual de avances pendientes por legalizar. 7. Apoyo en la revisión SICOF y entrega de (solicitud de certificados de Retención en la Fuente, IVA e ICA, solicitud de Certificados de Ingresos y Retenciones, entre otras). 8. Apoyo en la preparación mensual y cargue del informe de Contribución Democrática FONSECON – MEN. 9. Brindar apoyo en la preparación semestral y cargue del informe de ESTAMPILLA – MEN. 10. Contribuir en el proceso de revisión y preparación de la información exógena de la Universidad Formato-22-73- DIAN. Medios magnéticos año fiscal. 11. Apoyo a la elaboración de informes y demás requerimientos emanados por los diferentes entes de control y dependencias de Universidad.</v>
          </cell>
          <cell r="CT94">
            <v>1121853400</v>
          </cell>
          <cell r="CU94">
            <v>504</v>
          </cell>
          <cell r="CV94" t="str">
            <v>415</v>
          </cell>
          <cell r="CW94">
            <v>504</v>
          </cell>
          <cell r="CX94" t="str">
            <v>415</v>
          </cell>
          <cell r="CY94">
            <v>6920</v>
          </cell>
          <cell r="CZ94" t="str">
            <v>M5</v>
          </cell>
        </row>
        <row r="95">
          <cell r="B95" t="str">
            <v>0969 DE 2023</v>
          </cell>
          <cell r="C95">
            <v>1121894142</v>
          </cell>
          <cell r="D95" t="str">
            <v>LEIDY ALEJANDRA SARMIENTO FULA</v>
          </cell>
          <cell r="E95" t="str">
            <v>CONTRATO DE PRESTACIÓN DE SERVICIOS PROFESIONALES</v>
          </cell>
          <cell r="F95" t="str">
            <v>PRESTACIÓN DE SERVICIOS PROFESIONALES NECESARIO PARA EL FORTALECIMIENTO DE LOS PROCESOS CONTRACTUALES Y JURÍDICOS DE LA VICERRECTORÍA DE RECURSOS UNIVERSITARIOS DE LA UNIVERSIDAD DE LOS LLANOS.</v>
          </cell>
          <cell r="G95">
            <v>45139</v>
          </cell>
          <cell r="H95">
            <v>12612641</v>
          </cell>
          <cell r="I95" t="str">
            <v>Cuatro (04) meses y quince (15) días calendario</v>
          </cell>
          <cell r="J95">
            <v>45139</v>
          </cell>
          <cell r="K95">
            <v>45275</v>
          </cell>
          <cell r="L95" t="str">
            <v>NO APLICA</v>
          </cell>
          <cell r="M95" t="str">
            <v>NO APLICA</v>
          </cell>
          <cell r="N95" t="str">
            <v>NO APLICA</v>
          </cell>
          <cell r="O95">
            <v>7</v>
          </cell>
          <cell r="P95">
            <v>2802809</v>
          </cell>
          <cell r="Q95">
            <v>45139</v>
          </cell>
          <cell r="R95">
            <v>45169</v>
          </cell>
          <cell r="S95">
            <v>2802809</v>
          </cell>
          <cell r="T95">
            <v>45170</v>
          </cell>
          <cell r="U95">
            <v>45199</v>
          </cell>
          <cell r="V95">
            <v>2802809</v>
          </cell>
          <cell r="W95">
            <v>45200</v>
          </cell>
          <cell r="X95">
            <v>45230</v>
          </cell>
          <cell r="Y95">
            <v>2802809</v>
          </cell>
          <cell r="Z95">
            <v>45231</v>
          </cell>
          <cell r="AA95">
            <v>45260</v>
          </cell>
          <cell r="AB95">
            <v>1401405</v>
          </cell>
          <cell r="AC95">
            <v>45261</v>
          </cell>
          <cell r="AD95">
            <v>45275</v>
          </cell>
          <cell r="AE95">
            <v>1121124</v>
          </cell>
          <cell r="AF95">
            <v>45276</v>
          </cell>
          <cell r="AG95">
            <v>45287</v>
          </cell>
          <cell r="AH95">
            <v>1681684</v>
          </cell>
          <cell r="AI95">
            <v>45288</v>
          </cell>
          <cell r="AJ95">
            <v>45305</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t="str">
            <v>Vicerrectoría de Recursos Universitarios</v>
          </cell>
          <cell r="BJ95" t="str">
            <v>WILSON FERNANDO SALGADO CIFUENTES</v>
          </cell>
          <cell r="BK95" t="str">
            <v>Vicerrector Universitario</v>
          </cell>
          <cell r="BL95">
            <v>1646</v>
          </cell>
          <cell r="BM95">
            <v>45122</v>
          </cell>
          <cell r="BN95">
            <v>3162464808</v>
          </cell>
          <cell r="BO95">
            <v>4121</v>
          </cell>
          <cell r="BP95">
            <v>45139</v>
          </cell>
          <cell r="BQ95">
            <v>12612641</v>
          </cell>
          <cell r="BR95">
            <v>1</v>
          </cell>
          <cell r="BS95">
            <v>45259</v>
          </cell>
          <cell r="BT95">
            <v>45276</v>
          </cell>
          <cell r="BU95">
            <v>45305</v>
          </cell>
          <cell r="BV95" t="str">
            <v>Treinta (30) días calendario</v>
          </cell>
          <cell r="BW95" t="str">
            <v>Cinco (05) meses y quince (15) días calendario</v>
          </cell>
          <cell r="BX95">
            <v>1</v>
          </cell>
          <cell r="BY95">
            <v>45259</v>
          </cell>
          <cell r="BZ95">
            <v>2802808</v>
          </cell>
          <cell r="CA95">
            <v>2901</v>
          </cell>
          <cell r="CB95">
            <v>45259</v>
          </cell>
          <cell r="CC95">
            <v>132169843</v>
          </cell>
          <cell r="CD95">
            <v>7054</v>
          </cell>
          <cell r="CE95">
            <v>45259</v>
          </cell>
          <cell r="CF95">
            <v>2802808</v>
          </cell>
          <cell r="CG95">
            <v>0</v>
          </cell>
          <cell r="CH95">
            <v>0</v>
          </cell>
          <cell r="CI95">
            <v>0</v>
          </cell>
          <cell r="CJ95">
            <v>0</v>
          </cell>
          <cell r="CK95">
            <v>0</v>
          </cell>
          <cell r="CL95">
            <v>0</v>
          </cell>
          <cell r="CM95">
            <v>0</v>
          </cell>
          <cell r="CN95">
            <v>0</v>
          </cell>
          <cell r="CO95">
            <v>0</v>
          </cell>
          <cell r="CP95">
            <v>45305</v>
          </cell>
          <cell r="CQ95">
            <v>0</v>
          </cell>
          <cell r="CR95">
            <v>0</v>
          </cell>
          <cell r="CS95" t="str">
            <v>1. Contribuir en el trámite, revisión, proyección y evaluación en las diferentes etapas de los procesos contractuales y administrativos,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verificación de los actos administrativo, que ordena el reintegro o devolución por diferentes conceptos a estudiantes o administrativos o demás entidades que así se requieran. 6. Coadyuvar en la proyección, revisión de los procesos de contratación de arrendamientos de los bienes de la Universidad.</v>
          </cell>
          <cell r="CT95">
            <v>1121894142</v>
          </cell>
          <cell r="CU95">
            <v>504</v>
          </cell>
          <cell r="CV95" t="str">
            <v>400</v>
          </cell>
          <cell r="CW95">
            <v>504</v>
          </cell>
          <cell r="CX95" t="str">
            <v>400</v>
          </cell>
          <cell r="CY95">
            <v>8299</v>
          </cell>
          <cell r="CZ95" t="str">
            <v>M6</v>
          </cell>
        </row>
        <row r="96">
          <cell r="B96" t="str">
            <v>0994 DE 2023</v>
          </cell>
          <cell r="C96">
            <v>340934</v>
          </cell>
          <cell r="D96" t="str">
            <v>ERAMIS OLIVERO CORRALES</v>
          </cell>
          <cell r="E96" t="str">
            <v>CONTRATO DE PRESTACIÓN DE SERVICIOS PROFESIONALES</v>
          </cell>
          <cell r="F96" t="str">
            <v>PRESTACIÓN DE SERVICIOS PROFESIONALES NECESARIO PARA EL DESARROLLO DEL PROYECTO FICHA BPUNI VIARE 01 2505 2023 “IMPLEMENTACIÓN DE UN SISTEMA DE COSTEO ACADÉMICO EN LA UNIVERSIDAD DE LOS LLANOS (FASE II)”</v>
          </cell>
          <cell r="G96">
            <v>45139</v>
          </cell>
          <cell r="H96">
            <v>39200000</v>
          </cell>
          <cell r="I96" t="str">
            <v>Cuatro (04) meses y veintisiete (27) días calendario</v>
          </cell>
          <cell r="J96">
            <v>45139</v>
          </cell>
          <cell r="K96">
            <v>45287</v>
          </cell>
          <cell r="L96" t="str">
            <v>NO APLICA</v>
          </cell>
          <cell r="M96" t="str">
            <v>NO APLICA</v>
          </cell>
          <cell r="N96" t="str">
            <v>NO APLICA</v>
          </cell>
          <cell r="O96">
            <v>7</v>
          </cell>
          <cell r="P96">
            <v>8000000</v>
          </cell>
          <cell r="Q96">
            <v>45139</v>
          </cell>
          <cell r="R96">
            <v>45169</v>
          </cell>
          <cell r="S96">
            <v>8000000</v>
          </cell>
          <cell r="T96">
            <v>45170</v>
          </cell>
          <cell r="U96">
            <v>45199</v>
          </cell>
          <cell r="V96">
            <v>8000000</v>
          </cell>
          <cell r="W96">
            <v>45200</v>
          </cell>
          <cell r="X96">
            <v>45230</v>
          </cell>
          <cell r="Y96">
            <v>8000000</v>
          </cell>
          <cell r="Z96">
            <v>45231</v>
          </cell>
          <cell r="AA96">
            <v>45260</v>
          </cell>
          <cell r="AB96">
            <v>7200000</v>
          </cell>
          <cell r="AC96">
            <v>45261</v>
          </cell>
          <cell r="AD96">
            <v>45287</v>
          </cell>
          <cell r="AE96">
            <v>8800000</v>
          </cell>
          <cell r="AF96">
            <v>45288</v>
          </cell>
          <cell r="AG96">
            <v>45322</v>
          </cell>
          <cell r="AH96">
            <v>7200000</v>
          </cell>
          <cell r="AI96">
            <v>45323</v>
          </cell>
          <cell r="AJ96">
            <v>45349</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t="str">
            <v>División Financiera</v>
          </cell>
          <cell r="BJ96" t="str">
            <v>NANCY VELÁSQUEZ CÉSPEDES</v>
          </cell>
          <cell r="BK96" t="str">
            <v>Director Financiero</v>
          </cell>
          <cell r="BL96">
            <v>1713</v>
          </cell>
          <cell r="BM96">
            <v>45138.49391203704</v>
          </cell>
          <cell r="BN96">
            <v>39200000</v>
          </cell>
          <cell r="BO96">
            <v>4105</v>
          </cell>
          <cell r="BP96">
            <v>45139</v>
          </cell>
          <cell r="BQ96">
            <v>39200000</v>
          </cell>
          <cell r="BR96">
            <v>1</v>
          </cell>
          <cell r="BS96">
            <v>45259</v>
          </cell>
          <cell r="BT96">
            <v>45288</v>
          </cell>
          <cell r="BU96">
            <v>45349</v>
          </cell>
          <cell r="BV96" t="str">
            <v>Dos (02) meses calendario</v>
          </cell>
          <cell r="BW96" t="str">
            <v>Seis (06) meses y veintisiete (27) días calendario</v>
          </cell>
          <cell r="BX96">
            <v>1</v>
          </cell>
          <cell r="BY96">
            <v>45259</v>
          </cell>
          <cell r="BZ96">
            <v>16000000</v>
          </cell>
          <cell r="CA96">
            <v>2871</v>
          </cell>
          <cell r="CB96">
            <v>45259.361840277779</v>
          </cell>
          <cell r="CC96">
            <v>19612510</v>
          </cell>
          <cell r="CD96">
            <v>6960</v>
          </cell>
          <cell r="CE96">
            <v>45259.361840277779</v>
          </cell>
          <cell r="CF96">
            <v>16000000</v>
          </cell>
          <cell r="CG96">
            <v>0</v>
          </cell>
          <cell r="CH96">
            <v>0</v>
          </cell>
          <cell r="CI96">
            <v>0</v>
          </cell>
          <cell r="CJ96">
            <v>0</v>
          </cell>
          <cell r="CK96">
            <v>0</v>
          </cell>
          <cell r="CL96">
            <v>0</v>
          </cell>
          <cell r="CM96">
            <v>0</v>
          </cell>
          <cell r="CN96">
            <v>0</v>
          </cell>
          <cell r="CO96">
            <v>0</v>
          </cell>
          <cell r="CP96">
            <v>45349</v>
          </cell>
          <cell r="CQ96">
            <v>0</v>
          </cell>
          <cell r="CR96">
            <v>0</v>
          </cell>
          <cell r="CS96" t="str">
            <v>1. Contribuir en la identificación de las tablas y campos de la base de datos del ERP Financiero del cual se extrae la información para el sistema de costos. Estos deben ser relacionados con el apoyo, asistencia y colaboración institucional). 2. Colaborar en la documentación técnica que sirva de base para el desarrollo del Web Services entre la herramienta BI y el ERP financiero. 3. Apoyar en el levantamiento de necesidades de las áreas para realizar el diseño de los reportes a generar en la herramienta BI. 4. Coadyuvar en el análisis de los diferentes procesos y procedimiento de las áreas que impactan en la implementación del sistema de costos, así como en la definición y socialización de nuevos procesos.</v>
          </cell>
          <cell r="CT96">
            <v>340934</v>
          </cell>
          <cell r="CU96">
            <v>513</v>
          </cell>
          <cell r="CV96" t="str">
            <v>40058</v>
          </cell>
          <cell r="CW96">
            <v>513</v>
          </cell>
          <cell r="CX96" t="str">
            <v>40058</v>
          </cell>
          <cell r="CY96">
            <v>6920</v>
          </cell>
          <cell r="CZ96" t="str">
            <v>M5</v>
          </cell>
        </row>
        <row r="97">
          <cell r="B97" t="str">
            <v>1004 DE 2023</v>
          </cell>
          <cell r="C97">
            <v>1121860221</v>
          </cell>
          <cell r="D97" t="str">
            <v>SURIAN SURILLY CASTRO JARAMILLO</v>
          </cell>
          <cell r="E97" t="str">
            <v>CONTRATO DE PRESTACIÓN DE SERVICIOS DE APOYO A LA GESTIÓN</v>
          </cell>
          <cell r="F97" t="str">
            <v>PRESTACIÓN DE SERVICIOS DE APOYO A LA GESTIÓN NECESARIO PARA EL FORTALECIMIENTO DE LOS PROCESOS EN LA ESCUELA DE ADMINISTRACIÓN Y NEGOCIOS DE LA FACULTAD DE CIENCIAS ECONÓMICAS DE LA UNIVERSIDAD DE LOS LLANOS.</v>
          </cell>
          <cell r="G97">
            <v>45146</v>
          </cell>
          <cell r="H97">
            <v>8470716</v>
          </cell>
          <cell r="I97" t="str">
            <v>Cuatro (04) meses y ocho (08) días calendario</v>
          </cell>
          <cell r="J97">
            <v>45146</v>
          </cell>
          <cell r="K97">
            <v>45275</v>
          </cell>
          <cell r="L97" t="str">
            <v>NO APLICA</v>
          </cell>
          <cell r="M97" t="str">
            <v>NO APLICA</v>
          </cell>
          <cell r="N97" t="str">
            <v>NO APLICA</v>
          </cell>
          <cell r="O97">
            <v>7</v>
          </cell>
          <cell r="P97">
            <v>1522082</v>
          </cell>
          <cell r="Q97">
            <v>45146</v>
          </cell>
          <cell r="R97">
            <v>45169</v>
          </cell>
          <cell r="S97">
            <v>1985324</v>
          </cell>
          <cell r="T97">
            <v>45170</v>
          </cell>
          <cell r="U97">
            <v>45199</v>
          </cell>
          <cell r="V97">
            <v>1985324</v>
          </cell>
          <cell r="W97">
            <v>45200</v>
          </cell>
          <cell r="X97">
            <v>45230</v>
          </cell>
          <cell r="Y97">
            <v>1985324</v>
          </cell>
          <cell r="Z97">
            <v>45231</v>
          </cell>
          <cell r="AA97">
            <v>45260</v>
          </cell>
          <cell r="AB97">
            <v>992662</v>
          </cell>
          <cell r="AC97">
            <v>45261</v>
          </cell>
          <cell r="AD97">
            <v>45275</v>
          </cell>
          <cell r="AE97">
            <v>794130</v>
          </cell>
          <cell r="AF97">
            <v>45276</v>
          </cell>
          <cell r="AG97">
            <v>45287</v>
          </cell>
          <cell r="AH97">
            <v>1191194</v>
          </cell>
          <cell r="AI97">
            <v>45288</v>
          </cell>
          <cell r="AJ97">
            <v>45305</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t="str">
            <v>Facultad de Ciencias Económicas</v>
          </cell>
          <cell r="BJ97" t="str">
            <v>JAVIER DIAZ CASTRO</v>
          </cell>
          <cell r="BK97" t="str">
            <v>Decano de la Facultad de Ciencias Económicas</v>
          </cell>
          <cell r="BL97">
            <v>1646</v>
          </cell>
          <cell r="BM97">
            <v>45122</v>
          </cell>
          <cell r="BN97">
            <v>3162464808</v>
          </cell>
          <cell r="BO97">
            <v>4219</v>
          </cell>
          <cell r="BP97">
            <v>45146</v>
          </cell>
          <cell r="BQ97">
            <v>8470716</v>
          </cell>
          <cell r="BR97">
            <v>1</v>
          </cell>
          <cell r="BS97">
            <v>45259</v>
          </cell>
          <cell r="BT97">
            <v>45276</v>
          </cell>
          <cell r="BU97">
            <v>45305</v>
          </cell>
          <cell r="BV97" t="str">
            <v>Treinta (30) días calendario</v>
          </cell>
          <cell r="BW97" t="str">
            <v>Cinco (05) meses y ocho (08) días calendario</v>
          </cell>
          <cell r="BX97">
            <v>1</v>
          </cell>
          <cell r="BY97">
            <v>45259</v>
          </cell>
          <cell r="BZ97">
            <v>1985324</v>
          </cell>
          <cell r="CA97">
            <v>2901</v>
          </cell>
          <cell r="CB97">
            <v>45259</v>
          </cell>
          <cell r="CC97">
            <v>132169843</v>
          </cell>
          <cell r="CD97">
            <v>7049</v>
          </cell>
          <cell r="CE97">
            <v>45259</v>
          </cell>
          <cell r="CF97">
            <v>1985324</v>
          </cell>
          <cell r="CG97">
            <v>0</v>
          </cell>
          <cell r="CH97">
            <v>0</v>
          </cell>
          <cell r="CI97">
            <v>0</v>
          </cell>
          <cell r="CJ97">
            <v>0</v>
          </cell>
          <cell r="CK97">
            <v>0</v>
          </cell>
          <cell r="CL97">
            <v>0</v>
          </cell>
          <cell r="CM97">
            <v>0</v>
          </cell>
          <cell r="CN97">
            <v>0</v>
          </cell>
          <cell r="CO97">
            <v>0</v>
          </cell>
          <cell r="CP97">
            <v>45305</v>
          </cell>
          <cell r="CQ97">
            <v>0</v>
          </cell>
          <cell r="CR97">
            <v>0</v>
          </cell>
          <cell r="CS97"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97">
            <v>1121860221</v>
          </cell>
          <cell r="CU97">
            <v>109</v>
          </cell>
          <cell r="CV97" t="str">
            <v>58300</v>
          </cell>
          <cell r="CW97">
            <v>504</v>
          </cell>
          <cell r="CX97" t="str">
            <v>58300</v>
          </cell>
          <cell r="CY97">
            <v>8299</v>
          </cell>
          <cell r="CZ97" t="str">
            <v>M6</v>
          </cell>
        </row>
        <row r="98">
          <cell r="B98" t="str">
            <v>1090 DE 2023</v>
          </cell>
          <cell r="C98">
            <v>86047982</v>
          </cell>
          <cell r="D98" t="str">
            <v>VLADIMIR MANCIPE DEL RIO</v>
          </cell>
          <cell r="E98" t="str">
            <v>CONTRATO DE PRESTACIÓN DE SERVICIOS DE APOYO A LA GESTIÓN</v>
          </cell>
          <cell r="F98" t="str">
            <v>PRESTACIÓN DE SERVICIOS DE APOYO A LA GESTIÓN NECESARIO PARA EL FORTALECIMIENTO DE LOS PROCESOS OPERATIVOS DE SERVICIOS GENERALES DE LA UNIVERSIDAD DE LOS LLANOS.</v>
          </cell>
          <cell r="G98">
            <v>45160</v>
          </cell>
          <cell r="H98">
            <v>5991004</v>
          </cell>
          <cell r="I98" t="str">
            <v>Tres (03) meses y veinticuatro (24) días calendario</v>
          </cell>
          <cell r="J98">
            <v>45160</v>
          </cell>
          <cell r="K98">
            <v>45275</v>
          </cell>
          <cell r="L98" t="str">
            <v>NO APLICA</v>
          </cell>
          <cell r="M98" t="str">
            <v>NO APLICA</v>
          </cell>
          <cell r="N98" t="str">
            <v>NO APLICA</v>
          </cell>
          <cell r="O98">
            <v>6</v>
          </cell>
          <cell r="P98">
            <v>2049554</v>
          </cell>
          <cell r="Q98">
            <v>45160</v>
          </cell>
          <cell r="R98">
            <v>45199</v>
          </cell>
          <cell r="S98">
            <v>1576580</v>
          </cell>
          <cell r="T98">
            <v>45200</v>
          </cell>
          <cell r="U98">
            <v>45230</v>
          </cell>
          <cell r="V98">
            <v>1576580</v>
          </cell>
          <cell r="W98">
            <v>45231</v>
          </cell>
          <cell r="X98">
            <v>45260</v>
          </cell>
          <cell r="Y98">
            <v>788290</v>
          </cell>
          <cell r="Z98">
            <v>45261</v>
          </cell>
          <cell r="AA98">
            <v>45275</v>
          </cell>
          <cell r="AB98">
            <v>630632</v>
          </cell>
          <cell r="AC98">
            <v>45276</v>
          </cell>
          <cell r="AD98">
            <v>45287</v>
          </cell>
          <cell r="AE98">
            <v>945948</v>
          </cell>
          <cell r="AF98">
            <v>45288</v>
          </cell>
          <cell r="AG98">
            <v>45305</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t="str">
            <v>Vicerrectoría de Recursos Universitarios</v>
          </cell>
          <cell r="BJ98" t="str">
            <v>CLAUDIA CONSTANZA GANTIVA ORTEGON</v>
          </cell>
          <cell r="BK98" t="str">
            <v>Técnico Administrativo</v>
          </cell>
          <cell r="BL98">
            <v>1646</v>
          </cell>
          <cell r="BM98">
            <v>45122</v>
          </cell>
          <cell r="BN98">
            <v>3162464808</v>
          </cell>
          <cell r="BO98">
            <v>4729</v>
          </cell>
          <cell r="BP98">
            <v>45160</v>
          </cell>
          <cell r="BQ98">
            <v>5991004</v>
          </cell>
          <cell r="BR98">
            <v>1</v>
          </cell>
          <cell r="BS98">
            <v>45259</v>
          </cell>
          <cell r="BT98">
            <v>45276</v>
          </cell>
          <cell r="BU98">
            <v>45305</v>
          </cell>
          <cell r="BV98" t="str">
            <v>Treinta (30) días calendario</v>
          </cell>
          <cell r="BW98" t="str">
            <v>Cuatro (04) meses y veinticuatro (24) días calendario</v>
          </cell>
          <cell r="BX98">
            <v>1</v>
          </cell>
          <cell r="BY98">
            <v>45259</v>
          </cell>
          <cell r="BZ98">
            <v>1576580</v>
          </cell>
          <cell r="CA98">
            <v>2901</v>
          </cell>
          <cell r="CB98">
            <v>45259</v>
          </cell>
          <cell r="CC98">
            <v>132169843</v>
          </cell>
          <cell r="CD98">
            <v>7022</v>
          </cell>
          <cell r="CE98">
            <v>45259</v>
          </cell>
          <cell r="CF98">
            <v>1576580</v>
          </cell>
          <cell r="CG98">
            <v>0</v>
          </cell>
          <cell r="CH98">
            <v>0</v>
          </cell>
          <cell r="CI98">
            <v>0</v>
          </cell>
          <cell r="CJ98">
            <v>0</v>
          </cell>
          <cell r="CK98">
            <v>0</v>
          </cell>
          <cell r="CL98">
            <v>0</v>
          </cell>
          <cell r="CM98">
            <v>0</v>
          </cell>
          <cell r="CN98">
            <v>0</v>
          </cell>
          <cell r="CO98">
            <v>0</v>
          </cell>
          <cell r="CP98">
            <v>45305</v>
          </cell>
          <cell r="CQ98">
            <v>0</v>
          </cell>
          <cell r="CR98">
            <v>0</v>
          </cell>
          <cell r="CS98"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98">
            <v>86047982</v>
          </cell>
          <cell r="CU98">
            <v>504</v>
          </cell>
          <cell r="CV98" t="str">
            <v>423</v>
          </cell>
          <cell r="CW98">
            <v>504</v>
          </cell>
          <cell r="CX98" t="str">
            <v>423</v>
          </cell>
          <cell r="CY98">
            <v>8299</v>
          </cell>
          <cell r="CZ98" t="str">
            <v>M6</v>
          </cell>
        </row>
        <row r="99">
          <cell r="B99" t="str">
            <v>1239 DE 2023</v>
          </cell>
          <cell r="C99">
            <v>1121944791</v>
          </cell>
          <cell r="D99" t="str">
            <v>ELKIN MARTINEZ RUIZ</v>
          </cell>
          <cell r="E99" t="str">
            <v>CONTRATO DE PRESTACIÓN DE SERVICIOS PROFESIONALES</v>
          </cell>
          <cell r="F99" t="str">
            <v>PRESTACIÓN DE SERVICIOS PROFESIONALES NECESARIO PARA EL DESARROLLO DEL PROYECTO FICHA BPUNI VIARE 01 2505 2023 “IMPLEMENTACIÓN DE UN SISTEMA DE COSTEO ACADÉMICO EN LA UNIVERSIDAD DE LOS LLANOS (FASE II)”</v>
          </cell>
          <cell r="G99">
            <v>45216</v>
          </cell>
          <cell r="H99">
            <v>7349589</v>
          </cell>
          <cell r="I99" t="str">
            <v>Un (01) mes y veintinueve (29) días calendario</v>
          </cell>
          <cell r="J99">
            <v>45216</v>
          </cell>
          <cell r="K99">
            <v>45275</v>
          </cell>
          <cell r="L99" t="str">
            <v>NO APLICA</v>
          </cell>
          <cell r="M99" t="str">
            <v>NO APLICA</v>
          </cell>
          <cell r="N99" t="str">
            <v>NO APLICA</v>
          </cell>
          <cell r="O99">
            <v>5</v>
          </cell>
          <cell r="P99">
            <v>1743970</v>
          </cell>
          <cell r="Q99">
            <v>45216</v>
          </cell>
          <cell r="R99">
            <v>45230</v>
          </cell>
          <cell r="S99">
            <v>3737079</v>
          </cell>
          <cell r="T99">
            <v>45231</v>
          </cell>
          <cell r="U99">
            <v>45260</v>
          </cell>
          <cell r="V99">
            <v>1868540</v>
          </cell>
          <cell r="W99">
            <v>45261</v>
          </cell>
          <cell r="X99">
            <v>45275</v>
          </cell>
          <cell r="Y99">
            <v>1494832</v>
          </cell>
          <cell r="Z99">
            <v>45276</v>
          </cell>
          <cell r="AA99">
            <v>45287</v>
          </cell>
          <cell r="AB99">
            <v>2117678</v>
          </cell>
          <cell r="AC99">
            <v>45288</v>
          </cell>
          <cell r="AD99">
            <v>45304</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t="str">
            <v>División Financiera</v>
          </cell>
          <cell r="BJ99" t="str">
            <v>NANCY VELÁSQUEZ CÉSPEDES / ROIMAN ARTURO SASTOQUE GUZMÁN</v>
          </cell>
          <cell r="BK99" t="str">
            <v>Director Financiero - División Financiera / Jefe de Oficina - Área de Sistemas</v>
          </cell>
          <cell r="BL99">
            <v>2424</v>
          </cell>
          <cell r="BM99">
            <v>45216.659305555557</v>
          </cell>
          <cell r="BN99">
            <v>7349589</v>
          </cell>
          <cell r="BO99">
            <v>5924</v>
          </cell>
          <cell r="BP99">
            <v>45216</v>
          </cell>
          <cell r="BQ99">
            <v>7349589</v>
          </cell>
          <cell r="BR99">
            <v>1</v>
          </cell>
          <cell r="BS99">
            <v>45259</v>
          </cell>
          <cell r="BT99">
            <v>45276</v>
          </cell>
          <cell r="BU99">
            <v>45304</v>
          </cell>
          <cell r="BV99" t="str">
            <v>Treinta (30) días calendario</v>
          </cell>
          <cell r="BW99" t="str">
            <v>Dos (02) meses y veintinueve (29) días calendario</v>
          </cell>
          <cell r="BX99">
            <v>1</v>
          </cell>
          <cell r="BY99">
            <v>45259</v>
          </cell>
          <cell r="BZ99">
            <v>3612510</v>
          </cell>
          <cell r="CA99">
            <v>2871</v>
          </cell>
          <cell r="CB99">
            <v>45259.361840277779</v>
          </cell>
          <cell r="CC99">
            <v>19612510</v>
          </cell>
          <cell r="CD99">
            <v>6959</v>
          </cell>
          <cell r="CE99">
            <v>45259.361840277779</v>
          </cell>
          <cell r="CF99">
            <v>3612510</v>
          </cell>
          <cell r="CG99">
            <v>0</v>
          </cell>
          <cell r="CH99">
            <v>0</v>
          </cell>
          <cell r="CI99">
            <v>0</v>
          </cell>
          <cell r="CJ99">
            <v>0</v>
          </cell>
          <cell r="CK99">
            <v>0</v>
          </cell>
          <cell r="CL99">
            <v>0</v>
          </cell>
          <cell r="CM99">
            <v>0</v>
          </cell>
          <cell r="CN99">
            <v>0</v>
          </cell>
          <cell r="CO99">
            <v>0</v>
          </cell>
          <cell r="CP99">
            <v>45304</v>
          </cell>
          <cell r="CQ99">
            <v>0</v>
          </cell>
          <cell r="CR99">
            <v>0</v>
          </cell>
          <cell r="CS99" t="str">
            <v>1. Apoyar administrativa y técnicamente el desarrollo del proyecto de inversión en lo concerniente a realización de reuniones, elaboración de actas, informes y demás documentación que deba elaborarse, entre otros. 2. Apoyar las actividades que a la Oficina de Sistemas le correspondan para el desarrollo y puesta en funcionamiento del web services requeridos para el DISEÑO Y DESARROLLO DE TABLEROS DE REPORTES A TRAVÉS DE LA IMPLEMENTACIÓN DE UNA PLATAFORMA BI (BUSINESS INTELLIGENCE) SOBRE UNA NUBE HÍBRIDA PARA SU APLICACIÓN AL MODELO DE COSTOS DE LA UNIVERSIDAD DE LOS LLANOS. 3. Contribuir en la elaboración de pruebas de usuario final para la implementación de la plataforma BI (Business Inteligence) e informar a la supervisión y a la empresa consultora sobre las observaciones y oportunidades de mejora de la herramienta. 4. Apoyar las capacitaciones que deban realizarse con los usuarios para el uso de la plataforma BI (Business Inteligence). 5. Realizar el soporte técnico que se requiera cuando la herramienta plataforma BI (Business Inteligence) ya se encuentre en operación. 6. Contribuir con los lineamientos de la oficina en materia de uso de formatos y procedimientos establecidos en el SIG.</v>
          </cell>
          <cell r="CT99">
            <v>1121944791</v>
          </cell>
          <cell r="CU99">
            <v>513</v>
          </cell>
          <cell r="CV99" t="str">
            <v>40058</v>
          </cell>
          <cell r="CW99">
            <v>513</v>
          </cell>
          <cell r="CX99" t="str">
            <v>40058</v>
          </cell>
          <cell r="CY99">
            <v>8299</v>
          </cell>
          <cell r="CZ99" t="str">
            <v>M6</v>
          </cell>
        </row>
        <row r="100">
          <cell r="B100" t="str">
            <v>0001 DE 2024</v>
          </cell>
          <cell r="C100">
            <v>35263186</v>
          </cell>
          <cell r="D100" t="str">
            <v xml:space="preserve">NURY CONSUELO ALVAREZ </v>
          </cell>
          <cell r="E100" t="str">
            <v>CONTRATO DE PRESTACIÓN DE SERVICIOS PROFESIONALES</v>
          </cell>
          <cell r="F100" t="str">
            <v>PRESTACIÓN DE SERVICIOS PROFESIONALES NECESARIO PARA EL FORTALECIMIENTO DE LOS PROCESOS ADMINISTRATIVOS DE LA OFICINA DE ADMISIONES, REGISTRO Y CONTROL ACADÉMICO DE LA UNIVERSIDAD DE LOS LLANOS.</v>
          </cell>
          <cell r="G100">
            <v>45306</v>
          </cell>
          <cell r="H100">
            <v>22193904</v>
          </cell>
          <cell r="I100" t="str">
            <v>Seis (06) meses calendario</v>
          </cell>
          <cell r="J100">
            <v>45306</v>
          </cell>
          <cell r="K100">
            <v>45487</v>
          </cell>
          <cell r="L100" t="str">
            <v>NO APLICA</v>
          </cell>
          <cell r="M100" t="str">
            <v>NO APLICA</v>
          </cell>
          <cell r="N100" t="str">
            <v>NO APLICA</v>
          </cell>
          <cell r="O100">
            <v>7</v>
          </cell>
          <cell r="P100">
            <v>1972791</v>
          </cell>
          <cell r="Q100">
            <v>45306</v>
          </cell>
          <cell r="R100">
            <v>45322</v>
          </cell>
          <cell r="S100">
            <v>3698984</v>
          </cell>
          <cell r="T100">
            <v>45323</v>
          </cell>
          <cell r="U100">
            <v>45351</v>
          </cell>
          <cell r="V100">
            <v>3698984</v>
          </cell>
          <cell r="W100">
            <v>45352</v>
          </cell>
          <cell r="X100">
            <v>45382</v>
          </cell>
          <cell r="Y100">
            <v>3698984</v>
          </cell>
          <cell r="Z100">
            <v>45383</v>
          </cell>
          <cell r="AA100">
            <v>45412</v>
          </cell>
          <cell r="AB100">
            <v>3698984</v>
          </cell>
          <cell r="AC100">
            <v>45413</v>
          </cell>
          <cell r="AD100">
            <v>45443</v>
          </cell>
          <cell r="AE100">
            <v>3698984</v>
          </cell>
          <cell r="AF100">
            <v>45444</v>
          </cell>
          <cell r="AG100">
            <v>45473</v>
          </cell>
          <cell r="AH100">
            <v>1726193</v>
          </cell>
          <cell r="AI100">
            <v>45474</v>
          </cell>
          <cell r="AJ100">
            <v>45487</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t="str">
            <v>Oficina de Admisiones, Registro y Control Académico</v>
          </cell>
          <cell r="BJ100" t="str">
            <v>JEISSON ANTONIO RODRIGUEZ NEIRA</v>
          </cell>
          <cell r="BK100" t="str">
            <v>Jefe de Oficina</v>
          </cell>
          <cell r="BL100">
            <v>20</v>
          </cell>
          <cell r="BM100">
            <v>45306</v>
          </cell>
          <cell r="BN100">
            <v>2599259317</v>
          </cell>
          <cell r="BO100">
            <v>14</v>
          </cell>
          <cell r="BP100">
            <v>45306</v>
          </cell>
          <cell r="BQ100">
            <v>22193904</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t="str">
            <v>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100">
            <v>35263186</v>
          </cell>
          <cell r="CU100">
            <v>436</v>
          </cell>
          <cell r="CV100">
            <v>603</v>
          </cell>
          <cell r="CW100">
            <v>0</v>
          </cell>
          <cell r="CX100">
            <v>0</v>
          </cell>
          <cell r="CY100">
            <v>7110</v>
          </cell>
          <cell r="CZ100" t="str">
            <v>M5</v>
          </cell>
        </row>
        <row r="101">
          <cell r="B101" t="str">
            <v>0002 DE 2024</v>
          </cell>
          <cell r="C101">
            <v>1113684856</v>
          </cell>
          <cell r="D101" t="str">
            <v>LINA MARCELA DIAZ TIBAQUIRA</v>
          </cell>
          <cell r="E101" t="str">
            <v>CONTRATO DE PRESTACIÓN DE SERVICIOS DE APOYO A LA GESTIÓN</v>
          </cell>
          <cell r="F101" t="str">
            <v>PRESTACIÓN DE SERVICIOS DE APOYO A LA GESTIÓN NECESARIO PARA EL FORTALECIMIENTO DE LOS PROCESOS OPERATIVOS Y ADMINISTRATIVOS DE LA OFICINA DE ADMISIONES, REGISTRO Y CONTROL ACADÉMICO DE LA UNIVERSIDAD DE LOS LLANOS.</v>
          </cell>
          <cell r="G101">
            <v>45306</v>
          </cell>
          <cell r="H101">
            <v>13010226</v>
          </cell>
          <cell r="I101" t="str">
            <v>Seis (06) meses calendario</v>
          </cell>
          <cell r="J101">
            <v>45306</v>
          </cell>
          <cell r="K101">
            <v>45487</v>
          </cell>
          <cell r="L101" t="str">
            <v>NO APLICA</v>
          </cell>
          <cell r="M101" t="str">
            <v>NO APLICA</v>
          </cell>
          <cell r="N101" t="str">
            <v>NO APLICA</v>
          </cell>
          <cell r="O101">
            <v>7</v>
          </cell>
          <cell r="P101">
            <v>1156465</v>
          </cell>
          <cell r="Q101">
            <v>45306</v>
          </cell>
          <cell r="R101">
            <v>45322</v>
          </cell>
          <cell r="S101">
            <v>2168371</v>
          </cell>
          <cell r="T101">
            <v>45323</v>
          </cell>
          <cell r="U101">
            <v>45351</v>
          </cell>
          <cell r="V101">
            <v>2168371</v>
          </cell>
          <cell r="W101">
            <v>45352</v>
          </cell>
          <cell r="X101">
            <v>45382</v>
          </cell>
          <cell r="Y101">
            <v>2168371</v>
          </cell>
          <cell r="Z101">
            <v>45383</v>
          </cell>
          <cell r="AA101">
            <v>45412</v>
          </cell>
          <cell r="AB101">
            <v>2168371</v>
          </cell>
          <cell r="AC101">
            <v>45413</v>
          </cell>
          <cell r="AD101">
            <v>45443</v>
          </cell>
          <cell r="AE101">
            <v>2168371</v>
          </cell>
          <cell r="AF101">
            <v>45444</v>
          </cell>
          <cell r="AG101">
            <v>45473</v>
          </cell>
          <cell r="AH101">
            <v>1011906</v>
          </cell>
          <cell r="AI101">
            <v>45474</v>
          </cell>
          <cell r="AJ101">
            <v>45487</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t="str">
            <v>Oficina de Admisiones, Registro y Control Académico</v>
          </cell>
          <cell r="BJ101" t="str">
            <v>JEISSON ANTONIO RODRIGUEZ NEIRA</v>
          </cell>
          <cell r="BK101" t="str">
            <v>Jefe de Oficina</v>
          </cell>
          <cell r="BL101">
            <v>20</v>
          </cell>
          <cell r="BM101">
            <v>45306</v>
          </cell>
          <cell r="BN101">
            <v>2599259317</v>
          </cell>
          <cell r="BO101">
            <v>15</v>
          </cell>
          <cell r="BP101">
            <v>45306</v>
          </cell>
          <cell r="BQ101">
            <v>13010226</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t="str">
            <v xml:space="preserve">1. Apoyar y asesorar los requerimientos e inquietudes de los aspirantes, admitidos y estudiantes con respecto a su situación académica de acuerdo a la normatividad vigente.2. Apoyar en la notificación telefónica de admitidos a los programas de pregrado. 3. Apoyar en la verificación de soportes de admisión de estudiantes de pregrado, brindando asesoría en las dudas que pueda presentar el admitido. 4. Apoyar en la expedición de certificados de notas y constancias de estudios de estudiantes de pregrado. 5. Contribuir en la recepción, verificación y registro correspondiente de documentos para grado a estudiantes de programas de pregrado.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v>
          </cell>
          <cell r="CT101">
            <v>1113684856</v>
          </cell>
          <cell r="CU101">
            <v>436</v>
          </cell>
          <cell r="CV101">
            <v>603</v>
          </cell>
          <cell r="CW101">
            <v>0</v>
          </cell>
          <cell r="CX101">
            <v>0</v>
          </cell>
          <cell r="CY101">
            <v>7490</v>
          </cell>
          <cell r="CZ101" t="str">
            <v>M6</v>
          </cell>
        </row>
        <row r="102">
          <cell r="B102" t="str">
            <v>0003 DE 2024</v>
          </cell>
          <cell r="C102">
            <v>30083064</v>
          </cell>
          <cell r="D102" t="str">
            <v>MARIA TERESA ALVAREZ CORTES</v>
          </cell>
          <cell r="E102" t="str">
            <v>CONTRATO DE PRESTACIÓN DE SERVICIOS DE APOYO A LA GESTIÓN</v>
          </cell>
          <cell r="F102" t="str">
            <v>PRESTACIÓN DE SERVICIOS DE APOYO A LA GESTIÓN NECESARIO PARA EL FORTALECIMIENTO DE LOS PROCESOS OPERATIVOS Y ADMINISTRATIVOS DE LA OFICINA DE ADMISIONES, REGISTRO Y CONTROL ACADÉMICO DE LA UNIVERSIDAD DE LOS LLANOS.</v>
          </cell>
          <cell r="G102">
            <v>45306</v>
          </cell>
          <cell r="H102">
            <v>14540832</v>
          </cell>
          <cell r="I102" t="str">
            <v>Seis (06) meses calendario</v>
          </cell>
          <cell r="J102">
            <v>45306</v>
          </cell>
          <cell r="K102">
            <v>45487</v>
          </cell>
          <cell r="L102" t="str">
            <v>NO APLICA</v>
          </cell>
          <cell r="M102" t="str">
            <v>NO APLICA</v>
          </cell>
          <cell r="N102" t="str">
            <v>NO APLICA</v>
          </cell>
          <cell r="O102">
            <v>7</v>
          </cell>
          <cell r="P102">
            <v>1292518</v>
          </cell>
          <cell r="Q102">
            <v>45306</v>
          </cell>
          <cell r="R102">
            <v>45322</v>
          </cell>
          <cell r="S102">
            <v>2423472</v>
          </cell>
          <cell r="T102">
            <v>45323</v>
          </cell>
          <cell r="U102">
            <v>45351</v>
          </cell>
          <cell r="V102">
            <v>2423472</v>
          </cell>
          <cell r="W102">
            <v>45352</v>
          </cell>
          <cell r="X102">
            <v>45382</v>
          </cell>
          <cell r="Y102">
            <v>2423472</v>
          </cell>
          <cell r="Z102">
            <v>45383</v>
          </cell>
          <cell r="AA102">
            <v>45412</v>
          </cell>
          <cell r="AB102">
            <v>2423472</v>
          </cell>
          <cell r="AC102">
            <v>45413</v>
          </cell>
          <cell r="AD102">
            <v>45443</v>
          </cell>
          <cell r="AE102">
            <v>2423472</v>
          </cell>
          <cell r="AF102">
            <v>45444</v>
          </cell>
          <cell r="AG102">
            <v>45473</v>
          </cell>
          <cell r="AH102">
            <v>1130954</v>
          </cell>
          <cell r="AI102">
            <v>45474</v>
          </cell>
          <cell r="AJ102">
            <v>45487</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t="str">
            <v>Oficina de Admisiones, Registro y Control Académico</v>
          </cell>
          <cell r="BJ102" t="str">
            <v>JEISSON ANTONIO RODRIGUEZ NEIRA</v>
          </cell>
          <cell r="BK102" t="str">
            <v>Jefe de Oficina</v>
          </cell>
          <cell r="BL102">
            <v>20</v>
          </cell>
          <cell r="BM102">
            <v>45306</v>
          </cell>
          <cell r="BN102">
            <v>2599259317</v>
          </cell>
          <cell r="BO102">
            <v>13</v>
          </cell>
          <cell r="BP102">
            <v>45306</v>
          </cell>
          <cell r="BQ102">
            <v>14540832</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t="str">
            <v>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infogramas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Apoyar y asesorar los requerimientos e inquietudes de los estudiantes de programas académicos ofertados mediante convenio CERES-UNITOLIMA, así como brindar apoyo según corresponda en la liquidación del convenio. 13. Coordinar junto con el Jefe de Admisiones propuestas de creación, actualización  de procedimientos y/o normas de posgrado conforme a los avances tecnológicos o ajustes de normatividad nacional o institucional.</v>
          </cell>
          <cell r="CT102">
            <v>30083064.600000001</v>
          </cell>
          <cell r="CU102">
            <v>436</v>
          </cell>
          <cell r="CV102">
            <v>603</v>
          </cell>
          <cell r="CW102">
            <v>0</v>
          </cell>
          <cell r="CX102">
            <v>0</v>
          </cell>
          <cell r="CY102">
            <v>8299</v>
          </cell>
          <cell r="CZ102" t="str">
            <v>M6</v>
          </cell>
        </row>
        <row r="103">
          <cell r="B103" t="str">
            <v>0004 DE 2024</v>
          </cell>
          <cell r="C103">
            <v>1121832460</v>
          </cell>
          <cell r="D103" t="str">
            <v>CARLOS ROBINSON CELIS REINOSO</v>
          </cell>
          <cell r="E103" t="str">
            <v>CONTRATO DE PRESTACIÓN DE SERVICIOS DE APOYO A LA GESTIÓN</v>
          </cell>
          <cell r="F103" t="str">
            <v>PRESTACIÓN DE SERVICIOS DE APOYO A LA GESTIÓN NECESARIO PARA EL FORTALECIMIENTO DE LOS PROCESOS OPERATIVOS Y ADMINISTRATIVOS DE LA OFICINA DE ADMISIONES, REGISTRO Y CONTROL ACADÉMICO DE LA UNIVERSIDAD DE LOS LLANOS.</v>
          </cell>
          <cell r="G103">
            <v>45306</v>
          </cell>
          <cell r="H103">
            <v>14540832</v>
          </cell>
          <cell r="I103" t="str">
            <v>Seis (06) meses calendario</v>
          </cell>
          <cell r="J103">
            <v>45306</v>
          </cell>
          <cell r="K103">
            <v>45487</v>
          </cell>
          <cell r="L103" t="str">
            <v>NO APLICA</v>
          </cell>
          <cell r="M103" t="str">
            <v>NO APLICA</v>
          </cell>
          <cell r="N103" t="str">
            <v>NO APLICA</v>
          </cell>
          <cell r="O103">
            <v>7</v>
          </cell>
          <cell r="P103">
            <v>1292518</v>
          </cell>
          <cell r="Q103">
            <v>45306</v>
          </cell>
          <cell r="R103">
            <v>45322</v>
          </cell>
          <cell r="S103">
            <v>2423472</v>
          </cell>
          <cell r="T103">
            <v>45323</v>
          </cell>
          <cell r="U103">
            <v>45351</v>
          </cell>
          <cell r="V103">
            <v>2423472</v>
          </cell>
          <cell r="W103">
            <v>45352</v>
          </cell>
          <cell r="X103">
            <v>45382</v>
          </cell>
          <cell r="Y103">
            <v>2423472</v>
          </cell>
          <cell r="Z103">
            <v>45383</v>
          </cell>
          <cell r="AA103">
            <v>45412</v>
          </cell>
          <cell r="AB103">
            <v>2423472</v>
          </cell>
          <cell r="AC103">
            <v>45413</v>
          </cell>
          <cell r="AD103">
            <v>45443</v>
          </cell>
          <cell r="AE103">
            <v>2423472</v>
          </cell>
          <cell r="AF103">
            <v>45444</v>
          </cell>
          <cell r="AG103">
            <v>45473</v>
          </cell>
          <cell r="AH103">
            <v>1130954</v>
          </cell>
          <cell r="AI103">
            <v>45474</v>
          </cell>
          <cell r="AJ103">
            <v>45487</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t="str">
            <v>Oficina de Admisiones, Registro y Control Académico</v>
          </cell>
          <cell r="BJ103" t="str">
            <v>JEISSON ANTONIO RODRIGUEZ NEIRA</v>
          </cell>
          <cell r="BK103" t="str">
            <v>Jefe de Oficina</v>
          </cell>
          <cell r="BL103">
            <v>20</v>
          </cell>
          <cell r="BM103">
            <v>45306</v>
          </cell>
          <cell r="BN103">
            <v>2599259317</v>
          </cell>
          <cell r="BO103">
            <v>16</v>
          </cell>
          <cell r="BP103">
            <v>45306</v>
          </cell>
          <cell r="BQ103">
            <v>14540832</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103">
            <v>1121832460.5</v>
          </cell>
          <cell r="CU103">
            <v>436</v>
          </cell>
          <cell r="CV103">
            <v>603</v>
          </cell>
          <cell r="CW103">
            <v>0</v>
          </cell>
          <cell r="CX103">
            <v>0</v>
          </cell>
          <cell r="CY103">
            <v>8299</v>
          </cell>
          <cell r="CZ103" t="str">
            <v>M6</v>
          </cell>
        </row>
        <row r="104">
          <cell r="B104" t="str">
            <v>0005 DE 2024</v>
          </cell>
          <cell r="C104">
            <v>1121838496</v>
          </cell>
          <cell r="D104" t="str">
            <v xml:space="preserve">DARWIN SCHLEYDEN GUTIERREZ CASALLAS </v>
          </cell>
          <cell r="E104" t="str">
            <v>CONTRATO DE PRESTACIÓN DE SERVICIOS PROFESIONALES</v>
          </cell>
          <cell r="F104" t="str">
            <v>PRESTACIÓN DE SERVICIOS PROFESIONALES NECESARIO PARA EL FORTALECIMIENTO DE LOS PROCESOS DE LA SECCIÓN DE ALMACÉN DE LA UNIVERSIDAD DE LOS LLANOS.</v>
          </cell>
          <cell r="G104">
            <v>45306</v>
          </cell>
          <cell r="H104">
            <v>18367368</v>
          </cell>
          <cell r="I104" t="str">
            <v>Seis (06) meses calendario</v>
          </cell>
          <cell r="J104">
            <v>45306</v>
          </cell>
          <cell r="K104">
            <v>45487</v>
          </cell>
          <cell r="L104" t="str">
            <v>NO APLICA</v>
          </cell>
          <cell r="M104" t="str">
            <v>NO APLICA</v>
          </cell>
          <cell r="N104" t="str">
            <v>NO APLICA</v>
          </cell>
          <cell r="O104">
            <v>7</v>
          </cell>
          <cell r="P104">
            <v>1632655</v>
          </cell>
          <cell r="Q104">
            <v>45306</v>
          </cell>
          <cell r="R104">
            <v>45322</v>
          </cell>
          <cell r="S104">
            <v>3061228</v>
          </cell>
          <cell r="T104">
            <v>45323</v>
          </cell>
          <cell r="U104">
            <v>45351</v>
          </cell>
          <cell r="V104">
            <v>3061228</v>
          </cell>
          <cell r="W104">
            <v>45352</v>
          </cell>
          <cell r="X104">
            <v>45382</v>
          </cell>
          <cell r="Y104">
            <v>3061228</v>
          </cell>
          <cell r="Z104">
            <v>45383</v>
          </cell>
          <cell r="AA104">
            <v>45412</v>
          </cell>
          <cell r="AB104">
            <v>3061228</v>
          </cell>
          <cell r="AC104">
            <v>45413</v>
          </cell>
          <cell r="AD104">
            <v>45443</v>
          </cell>
          <cell r="AE104">
            <v>3061228</v>
          </cell>
          <cell r="AF104">
            <v>45444</v>
          </cell>
          <cell r="AG104">
            <v>45473</v>
          </cell>
          <cell r="AH104">
            <v>1428573</v>
          </cell>
          <cell r="AI104">
            <v>45474</v>
          </cell>
          <cell r="AJ104">
            <v>45487</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t="str">
            <v>Sección de Almacén</v>
          </cell>
          <cell r="BJ104" t="str">
            <v>GLORIA INÉS HERRERA SARMIENTO</v>
          </cell>
          <cell r="BK104" t="str">
            <v>Jefe de Oficina</v>
          </cell>
          <cell r="BL104">
            <v>20</v>
          </cell>
          <cell r="BM104">
            <v>45306</v>
          </cell>
          <cell r="BN104">
            <v>2599259317</v>
          </cell>
          <cell r="BO104">
            <v>18</v>
          </cell>
          <cell r="BP104">
            <v>45306</v>
          </cell>
          <cell r="BQ104">
            <v>18367368</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v>
          </cell>
          <cell r="CT104">
            <v>1121838496.7</v>
          </cell>
          <cell r="CU104">
            <v>436</v>
          </cell>
          <cell r="CV104">
            <v>416</v>
          </cell>
          <cell r="CW104">
            <v>0</v>
          </cell>
          <cell r="CX104">
            <v>0</v>
          </cell>
          <cell r="CY104">
            <v>7490</v>
          </cell>
          <cell r="CZ104" t="str">
            <v>M6</v>
          </cell>
        </row>
        <row r="105">
          <cell r="B105" t="str">
            <v>0006 DE 2024</v>
          </cell>
          <cell r="C105">
            <v>1121917785</v>
          </cell>
          <cell r="D105" t="str">
            <v>DANIEL MAURICIO OROZCO TOVAR</v>
          </cell>
          <cell r="E105" t="str">
            <v>CONTRATO DE PRESTACIÓN DE SERVICIOS DE APOYO A LA GESTIÓN</v>
          </cell>
          <cell r="F105" t="str">
            <v>PRESTACIÓN DE SERVICIOS DE APOYO A LA GESTIÓN NECESARIO PARA EL FORTALECIMIENTO DE LOS PROCESOS ADMINISTRATIVOS DE LA SECCIÓN DE ALMACÉN DE LA UNIVERSIDAD DE LOS LLANOS.</v>
          </cell>
          <cell r="G105">
            <v>45306</v>
          </cell>
          <cell r="H105">
            <v>13010226</v>
          </cell>
          <cell r="I105" t="str">
            <v>Seis (06) meses calendario</v>
          </cell>
          <cell r="J105">
            <v>45306</v>
          </cell>
          <cell r="K105">
            <v>45487</v>
          </cell>
          <cell r="L105" t="str">
            <v>NO APLICA</v>
          </cell>
          <cell r="M105" t="str">
            <v>NO APLICA</v>
          </cell>
          <cell r="N105" t="str">
            <v>NO APLICA</v>
          </cell>
          <cell r="O105">
            <v>7</v>
          </cell>
          <cell r="P105">
            <v>1156465</v>
          </cell>
          <cell r="Q105">
            <v>45306</v>
          </cell>
          <cell r="R105">
            <v>45322</v>
          </cell>
          <cell r="S105">
            <v>2168371</v>
          </cell>
          <cell r="T105">
            <v>45323</v>
          </cell>
          <cell r="U105">
            <v>45351</v>
          </cell>
          <cell r="V105">
            <v>2168371</v>
          </cell>
          <cell r="W105">
            <v>45352</v>
          </cell>
          <cell r="X105">
            <v>45382</v>
          </cell>
          <cell r="Y105">
            <v>2168371</v>
          </cell>
          <cell r="Z105">
            <v>45383</v>
          </cell>
          <cell r="AA105">
            <v>45412</v>
          </cell>
          <cell r="AB105">
            <v>2168371</v>
          </cell>
          <cell r="AC105">
            <v>45413</v>
          </cell>
          <cell r="AD105">
            <v>45443</v>
          </cell>
          <cell r="AE105">
            <v>2168371</v>
          </cell>
          <cell r="AF105">
            <v>45444</v>
          </cell>
          <cell r="AG105">
            <v>45473</v>
          </cell>
          <cell r="AH105">
            <v>1011906</v>
          </cell>
          <cell r="AI105">
            <v>45474</v>
          </cell>
          <cell r="AJ105">
            <v>45487</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t="str">
            <v>Sección de Almacén</v>
          </cell>
          <cell r="BJ105" t="str">
            <v>GLORIA INÉS HERRERA SARMIENTO</v>
          </cell>
          <cell r="BK105" t="str">
            <v>Jefe de Oficina</v>
          </cell>
          <cell r="BL105">
            <v>20</v>
          </cell>
          <cell r="BM105">
            <v>45306</v>
          </cell>
          <cell r="BN105">
            <v>2599259317</v>
          </cell>
          <cell r="BO105">
            <v>20</v>
          </cell>
          <cell r="BP105">
            <v>45306</v>
          </cell>
          <cell r="BQ105">
            <v>13010226</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entrega de elementos solicitados por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Colaborar con el levantamiento de las necesidades o requerimientos para el año siguiente, diligenciando la matriz en drive destinada para tal fin. 10. Apoyar por el buen uso, seguridad e integridad de los elementos en bodega de inactivos. 11. Colaborar con la atención al público en forma personal o a través de otros medios y brindar orientación e información veraz y oportuna.</v>
          </cell>
          <cell r="CT105">
            <v>1121917785.0999999</v>
          </cell>
          <cell r="CU105">
            <v>436</v>
          </cell>
          <cell r="CV105">
            <v>416</v>
          </cell>
          <cell r="CW105">
            <v>0</v>
          </cell>
          <cell r="CX105">
            <v>0</v>
          </cell>
          <cell r="CY105">
            <v>7490</v>
          </cell>
          <cell r="CZ105" t="str">
            <v>M6</v>
          </cell>
        </row>
        <row r="106">
          <cell r="B106" t="str">
            <v>0007 DE 2024</v>
          </cell>
          <cell r="C106">
            <v>1121918871</v>
          </cell>
          <cell r="D106" t="str">
            <v xml:space="preserve">LISA DANIELA CHIRIVI ROMERO </v>
          </cell>
          <cell r="E106" t="str">
            <v>CONTRATO DE PRESTACIÓN DE SERVICIOS DE APOYO A LA GESTIÓN</v>
          </cell>
          <cell r="F106" t="str">
            <v>PRESTACIÓN DE SERVICIOS DE APOYO A LA GESTIÓN NECESARIO PARA EL FORTALECIMIENTO DE LOS PROCESOS ADMINISTRATIVOS DE LA SECCIÓN DE ALMACÉN DE LA UNIVERSIDAD DE LOS LLANOS.</v>
          </cell>
          <cell r="G106">
            <v>45306</v>
          </cell>
          <cell r="H106">
            <v>13010226</v>
          </cell>
          <cell r="I106" t="str">
            <v>Seis (06) meses calendario</v>
          </cell>
          <cell r="J106">
            <v>45306</v>
          </cell>
          <cell r="K106">
            <v>45487</v>
          </cell>
          <cell r="L106" t="str">
            <v>NO APLICA</v>
          </cell>
          <cell r="M106" t="str">
            <v>NO APLICA</v>
          </cell>
          <cell r="N106" t="str">
            <v>NO APLICA</v>
          </cell>
          <cell r="O106">
            <v>7</v>
          </cell>
          <cell r="P106">
            <v>1156465</v>
          </cell>
          <cell r="Q106">
            <v>45306</v>
          </cell>
          <cell r="R106">
            <v>45322</v>
          </cell>
          <cell r="S106">
            <v>2168371</v>
          </cell>
          <cell r="T106">
            <v>45323</v>
          </cell>
          <cell r="U106">
            <v>45351</v>
          </cell>
          <cell r="V106">
            <v>2168371</v>
          </cell>
          <cell r="W106">
            <v>45352</v>
          </cell>
          <cell r="X106">
            <v>45382</v>
          </cell>
          <cell r="Y106">
            <v>2168371</v>
          </cell>
          <cell r="Z106">
            <v>45383</v>
          </cell>
          <cell r="AA106">
            <v>45412</v>
          </cell>
          <cell r="AB106">
            <v>2168371</v>
          </cell>
          <cell r="AC106">
            <v>45413</v>
          </cell>
          <cell r="AD106">
            <v>45443</v>
          </cell>
          <cell r="AE106">
            <v>2168371</v>
          </cell>
          <cell r="AF106">
            <v>45444</v>
          </cell>
          <cell r="AG106">
            <v>45473</v>
          </cell>
          <cell r="AH106">
            <v>1011906</v>
          </cell>
          <cell r="AI106">
            <v>45474</v>
          </cell>
          <cell r="AJ106">
            <v>45487</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t="str">
            <v>Sección de Almacén</v>
          </cell>
          <cell r="BJ106" t="str">
            <v>GLORIA INÉS HERRERA SARMIENTO</v>
          </cell>
          <cell r="BK106" t="str">
            <v>Jefe de Oficina</v>
          </cell>
          <cell r="BL106">
            <v>20</v>
          </cell>
          <cell r="BM106">
            <v>45306</v>
          </cell>
          <cell r="BN106">
            <v>2599259317</v>
          </cell>
          <cell r="BO106">
            <v>21</v>
          </cell>
          <cell r="BP106">
            <v>45306</v>
          </cell>
          <cell r="BQ106">
            <v>13010226</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6">
            <v>1121918871</v>
          </cell>
          <cell r="CU106">
            <v>436</v>
          </cell>
          <cell r="CV106">
            <v>416</v>
          </cell>
          <cell r="CW106">
            <v>0</v>
          </cell>
          <cell r="CX106">
            <v>0</v>
          </cell>
          <cell r="CY106">
            <v>8299</v>
          </cell>
          <cell r="CZ106" t="str">
            <v>M6</v>
          </cell>
        </row>
        <row r="107">
          <cell r="B107" t="str">
            <v>0008 DE 2024</v>
          </cell>
          <cell r="C107">
            <v>1121875719</v>
          </cell>
          <cell r="D107" t="str">
            <v>GINNA JAEL CORTES HERNANDEZ</v>
          </cell>
          <cell r="E107" t="str">
            <v>CONTRATO DE PRESTACIÓN DE SERVICIOS DE APOYO A LA GESTIÓN</v>
          </cell>
          <cell r="F107" t="str">
            <v>PRESTACIÓN DE SERVICIOS DE APOYO A LA GESTIÓN NECESARIO PARA EL FORTALECIMIENTO DE LOS PROCESOS ADMINISTRATIVOS DE LA SECCIÓN DE ALMACÉN DE LA UNIVERSIDAD DE LOS LLANOS.</v>
          </cell>
          <cell r="G107">
            <v>45306</v>
          </cell>
          <cell r="H107">
            <v>13010226</v>
          </cell>
          <cell r="I107" t="str">
            <v>Seis (06) meses calendario</v>
          </cell>
          <cell r="J107">
            <v>45306</v>
          </cell>
          <cell r="K107">
            <v>45487</v>
          </cell>
          <cell r="L107" t="str">
            <v>NO APLICA</v>
          </cell>
          <cell r="M107" t="str">
            <v>NO APLICA</v>
          </cell>
          <cell r="N107" t="str">
            <v>NO APLICA</v>
          </cell>
          <cell r="O107">
            <v>7</v>
          </cell>
          <cell r="P107">
            <v>1156465</v>
          </cell>
          <cell r="Q107">
            <v>45306</v>
          </cell>
          <cell r="R107">
            <v>45322</v>
          </cell>
          <cell r="S107">
            <v>2168371</v>
          </cell>
          <cell r="T107">
            <v>45323</v>
          </cell>
          <cell r="U107">
            <v>45351</v>
          </cell>
          <cell r="V107">
            <v>2168371</v>
          </cell>
          <cell r="W107">
            <v>45352</v>
          </cell>
          <cell r="X107">
            <v>45382</v>
          </cell>
          <cell r="Y107">
            <v>2168371</v>
          </cell>
          <cell r="Z107">
            <v>45383</v>
          </cell>
          <cell r="AA107">
            <v>45412</v>
          </cell>
          <cell r="AB107">
            <v>2168371</v>
          </cell>
          <cell r="AC107">
            <v>45413</v>
          </cell>
          <cell r="AD107">
            <v>45443</v>
          </cell>
          <cell r="AE107">
            <v>2168371</v>
          </cell>
          <cell r="AF107">
            <v>45444</v>
          </cell>
          <cell r="AG107">
            <v>45473</v>
          </cell>
          <cell r="AH107">
            <v>1011906</v>
          </cell>
          <cell r="AI107">
            <v>45474</v>
          </cell>
          <cell r="AJ107">
            <v>45487</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t="str">
            <v>Sección de Almacén</v>
          </cell>
          <cell r="BJ107" t="str">
            <v>GLORIA INÉS HERRERA SARMIENTO</v>
          </cell>
          <cell r="BK107" t="str">
            <v>Jefe de Oficina</v>
          </cell>
          <cell r="BL107">
            <v>20</v>
          </cell>
          <cell r="BM107">
            <v>45306</v>
          </cell>
          <cell r="BN107">
            <v>2599259317</v>
          </cell>
          <cell r="BO107">
            <v>19</v>
          </cell>
          <cell r="BP107">
            <v>45306</v>
          </cell>
          <cell r="BQ107">
            <v>13010226</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7">
            <v>1121875719</v>
          </cell>
          <cell r="CU107">
            <v>436</v>
          </cell>
          <cell r="CV107">
            <v>416</v>
          </cell>
          <cell r="CW107">
            <v>0</v>
          </cell>
          <cell r="CX107">
            <v>0</v>
          </cell>
          <cell r="CY107">
            <v>8299</v>
          </cell>
          <cell r="CZ107" t="str">
            <v>M6</v>
          </cell>
        </row>
        <row r="108">
          <cell r="B108" t="str">
            <v>0009 DE 2024</v>
          </cell>
          <cell r="C108">
            <v>1193218812</v>
          </cell>
          <cell r="D108" t="str">
            <v>ESTEFANI YULIETH BERNAL BUSTOS</v>
          </cell>
          <cell r="E108" t="str">
            <v>CONTRATO DE PRESTACIÓN DE SERVICIOS DE APOYO A LA GESTIÓN</v>
          </cell>
          <cell r="F108" t="str">
            <v>PRESTACIÓN DE SERVICIOS DE APOYO A LA GESTIÓN NECESARIO PARA EL FORTALECIMIENTO DE LOS PROCESOS ADMINISTRATIVOS DE LA SECCIÓN DE ALMACÉN DE LA UNIVERSIDAD DE LOS LLANOS.</v>
          </cell>
          <cell r="G108">
            <v>45306</v>
          </cell>
          <cell r="H108">
            <v>13010226</v>
          </cell>
          <cell r="I108" t="str">
            <v>Seis (06) meses calendario</v>
          </cell>
          <cell r="J108">
            <v>45306</v>
          </cell>
          <cell r="K108">
            <v>45487</v>
          </cell>
          <cell r="L108" t="str">
            <v>NO APLICA</v>
          </cell>
          <cell r="M108" t="str">
            <v>NO APLICA</v>
          </cell>
          <cell r="N108" t="str">
            <v>NO APLICA</v>
          </cell>
          <cell r="O108">
            <v>7</v>
          </cell>
          <cell r="P108">
            <v>1156465</v>
          </cell>
          <cell r="Q108">
            <v>45306</v>
          </cell>
          <cell r="R108">
            <v>45322</v>
          </cell>
          <cell r="S108">
            <v>2168371</v>
          </cell>
          <cell r="T108">
            <v>45323</v>
          </cell>
          <cell r="U108">
            <v>45351</v>
          </cell>
          <cell r="V108">
            <v>2168371</v>
          </cell>
          <cell r="W108">
            <v>45352</v>
          </cell>
          <cell r="X108">
            <v>45382</v>
          </cell>
          <cell r="Y108">
            <v>2168371</v>
          </cell>
          <cell r="Z108">
            <v>45383</v>
          </cell>
          <cell r="AA108">
            <v>45412</v>
          </cell>
          <cell r="AB108">
            <v>2168371</v>
          </cell>
          <cell r="AC108">
            <v>45413</v>
          </cell>
          <cell r="AD108">
            <v>45443</v>
          </cell>
          <cell r="AE108">
            <v>2168371</v>
          </cell>
          <cell r="AF108">
            <v>45444</v>
          </cell>
          <cell r="AG108">
            <v>45473</v>
          </cell>
          <cell r="AH108">
            <v>1011906</v>
          </cell>
          <cell r="AI108">
            <v>45474</v>
          </cell>
          <cell r="AJ108">
            <v>45487</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t="str">
            <v>Sección de Almacén</v>
          </cell>
          <cell r="BJ108" t="str">
            <v>GLORIA INÉS HERRERA SARMIENTO</v>
          </cell>
          <cell r="BK108" t="str">
            <v>Jefe de Oficina</v>
          </cell>
          <cell r="BL108">
            <v>20</v>
          </cell>
          <cell r="BM108">
            <v>45306</v>
          </cell>
          <cell r="BN108">
            <v>2599259317</v>
          </cell>
          <cell r="BO108">
            <v>22</v>
          </cell>
          <cell r="BP108">
            <v>45306</v>
          </cell>
          <cell r="BQ108">
            <v>13010226</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8">
            <v>1193218812</v>
          </cell>
          <cell r="CU108">
            <v>436</v>
          </cell>
          <cell r="CV108">
            <v>416</v>
          </cell>
          <cell r="CW108">
            <v>0</v>
          </cell>
          <cell r="CX108">
            <v>0</v>
          </cell>
          <cell r="CY108">
            <v>8211</v>
          </cell>
          <cell r="CZ108" t="str">
            <v>M6</v>
          </cell>
        </row>
        <row r="109">
          <cell r="B109" t="str">
            <v>0010 DE 2024</v>
          </cell>
          <cell r="C109">
            <v>52821671</v>
          </cell>
          <cell r="D109" t="str">
            <v>BREY DIDIANA AMADO</v>
          </cell>
          <cell r="E109" t="str">
            <v>CONTRATO DE PRESTACIÓN DE SERVICIOS DE APOYO A LA GESTIÓN</v>
          </cell>
          <cell r="F109" t="str">
            <v>PRESTACIÓN DE SERVICIOS DE APOYO A LA GESTIÓN NECESARIO PARA EL FORTALECIMIENTO DE LOS PROCESOS ADMINISTRATIVOS DE LA SECCIÓN DE ALMACÉN DE LA UNIVERSIDAD DE LOS LLANOS.</v>
          </cell>
          <cell r="G109">
            <v>45306</v>
          </cell>
          <cell r="H109">
            <v>13010226</v>
          </cell>
          <cell r="I109" t="str">
            <v>Seis (06) meses calendario</v>
          </cell>
          <cell r="J109">
            <v>45306</v>
          </cell>
          <cell r="K109">
            <v>45487</v>
          </cell>
          <cell r="L109" t="str">
            <v>NO APLICA</v>
          </cell>
          <cell r="M109" t="str">
            <v>NO APLICA</v>
          </cell>
          <cell r="N109" t="str">
            <v>NO APLICA</v>
          </cell>
          <cell r="O109">
            <v>7</v>
          </cell>
          <cell r="P109">
            <v>1156465</v>
          </cell>
          <cell r="Q109">
            <v>45306</v>
          </cell>
          <cell r="R109">
            <v>45322</v>
          </cell>
          <cell r="S109">
            <v>2168371</v>
          </cell>
          <cell r="T109">
            <v>45323</v>
          </cell>
          <cell r="U109">
            <v>45351</v>
          </cell>
          <cell r="V109">
            <v>2168371</v>
          </cell>
          <cell r="W109">
            <v>45352</v>
          </cell>
          <cell r="X109">
            <v>45382</v>
          </cell>
          <cell r="Y109">
            <v>2168371</v>
          </cell>
          <cell r="Z109">
            <v>45383</v>
          </cell>
          <cell r="AA109">
            <v>45412</v>
          </cell>
          <cell r="AB109">
            <v>2168371</v>
          </cell>
          <cell r="AC109">
            <v>45413</v>
          </cell>
          <cell r="AD109">
            <v>45443</v>
          </cell>
          <cell r="AE109">
            <v>2168371</v>
          </cell>
          <cell r="AF109">
            <v>45444</v>
          </cell>
          <cell r="AG109">
            <v>45473</v>
          </cell>
          <cell r="AH109">
            <v>1011906</v>
          </cell>
          <cell r="AI109">
            <v>45474</v>
          </cell>
          <cell r="AJ109">
            <v>45487</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t="str">
            <v>Sección de Almacén</v>
          </cell>
          <cell r="BJ109" t="str">
            <v>GLORIA INÉS HERRERA SARMIENTO</v>
          </cell>
          <cell r="BK109" t="str">
            <v>Jefe de Oficina</v>
          </cell>
          <cell r="BL109">
            <v>20</v>
          </cell>
          <cell r="BM109">
            <v>45306</v>
          </cell>
          <cell r="BN109">
            <v>2599259317</v>
          </cell>
          <cell r="BO109">
            <v>17</v>
          </cell>
          <cell r="BP109">
            <v>45306</v>
          </cell>
          <cell r="BQ109">
            <v>13010226</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9">
            <v>52821671</v>
          </cell>
          <cell r="CU109">
            <v>436</v>
          </cell>
          <cell r="CV109">
            <v>416</v>
          </cell>
          <cell r="CW109">
            <v>0</v>
          </cell>
          <cell r="CX109">
            <v>0</v>
          </cell>
          <cell r="CY109">
            <v>8299</v>
          </cell>
          <cell r="CZ109" t="str">
            <v>M6</v>
          </cell>
        </row>
        <row r="110">
          <cell r="B110" t="str">
            <v>0011 DE 2024</v>
          </cell>
          <cell r="C110">
            <v>1121839035</v>
          </cell>
          <cell r="D110" t="str">
            <v>CAMILO ALEJANDRO HURTADO BOTERO</v>
          </cell>
          <cell r="E110" t="str">
            <v>CONTRATO DE PRESTACIÓN DE SERVICIOS DE APOYO A LA GESTIÓN</v>
          </cell>
          <cell r="F110" t="str">
            <v>PRESTACIÓN DE SERVICIOS DE APOYO A LA GESTIÓN NECESARIO PARA EL FORTALECIMIENTO DE LOS PROCESOS DE INFORMACIÓN Y ATENCIÓN AL CIUDADANO EN LA UNIVERSIDAD DE LOS LLANOS - SEDE BARCELONA.</v>
          </cell>
          <cell r="G110">
            <v>45306</v>
          </cell>
          <cell r="H110">
            <v>17443383</v>
          </cell>
          <cell r="I110" t="str">
            <v>Cinco (05) meses y veintinueve (29) días calendario</v>
          </cell>
          <cell r="J110">
            <v>45306</v>
          </cell>
          <cell r="K110">
            <v>45486</v>
          </cell>
          <cell r="L110" t="str">
            <v>NO APLICA</v>
          </cell>
          <cell r="M110" t="str">
            <v>NO APLICA</v>
          </cell>
          <cell r="N110" t="str">
            <v>NO APLICA</v>
          </cell>
          <cell r="O110">
            <v>7</v>
          </cell>
          <cell r="P110">
            <v>1559185</v>
          </cell>
          <cell r="Q110">
            <v>45306</v>
          </cell>
          <cell r="R110">
            <v>45322</v>
          </cell>
          <cell r="S110">
            <v>2923472</v>
          </cell>
          <cell r="T110">
            <v>45323</v>
          </cell>
          <cell r="U110">
            <v>45351</v>
          </cell>
          <cell r="V110">
            <v>2923472</v>
          </cell>
          <cell r="W110">
            <v>45352</v>
          </cell>
          <cell r="X110">
            <v>45382</v>
          </cell>
          <cell r="Y110">
            <v>2923472</v>
          </cell>
          <cell r="Z110">
            <v>45383</v>
          </cell>
          <cell r="AA110">
            <v>45412</v>
          </cell>
          <cell r="AB110">
            <v>2923472</v>
          </cell>
          <cell r="AC110">
            <v>45413</v>
          </cell>
          <cell r="AD110">
            <v>45443</v>
          </cell>
          <cell r="AE110">
            <v>2923472</v>
          </cell>
          <cell r="AF110">
            <v>45444</v>
          </cell>
          <cell r="AG110">
            <v>45473</v>
          </cell>
          <cell r="AH110">
            <v>1266838</v>
          </cell>
          <cell r="AI110">
            <v>45474</v>
          </cell>
          <cell r="AJ110">
            <v>45486</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t="str">
            <v>Oficina de Correspondencia y Archivo</v>
          </cell>
          <cell r="BJ110" t="str">
            <v>LUZ SAIDA ARIAS MENA</v>
          </cell>
          <cell r="BK110" t="str">
            <v>Jefe de Oficina</v>
          </cell>
          <cell r="BL110">
            <v>20</v>
          </cell>
          <cell r="BM110">
            <v>45306</v>
          </cell>
          <cell r="BN110">
            <v>2599259317</v>
          </cell>
          <cell r="BO110">
            <v>25</v>
          </cell>
          <cell r="BP110">
            <v>45306</v>
          </cell>
          <cell r="BQ110">
            <v>17538168</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Participar en el proceso, organización y distribución de las facturas electrónicas. 8. Apoyar la recolección y entrega de documentos institucionales para trámites internos y externos, que son gestionados por las dependencias de la Universidad, a través de la Oficina de Archivo y Correspondencia. 9. Prestar apoyo a la División de Tesorería en las diligencias bancarias que se requieran. 10. Contribuir en salvaguarda la totalidad de la documentación e información entregada por la Universidad a través de la Oficina de Correspondencia y Archivo y las demás dependencias que lo requieran.</v>
          </cell>
          <cell r="CT110">
            <v>1121839035.0999999</v>
          </cell>
          <cell r="CU110">
            <v>436</v>
          </cell>
          <cell r="CV110">
            <v>320</v>
          </cell>
          <cell r="CW110">
            <v>0</v>
          </cell>
          <cell r="CX110">
            <v>0</v>
          </cell>
          <cell r="CY110">
            <v>9007</v>
          </cell>
          <cell r="CZ110" t="str">
            <v>M6</v>
          </cell>
        </row>
        <row r="111">
          <cell r="B111" t="str">
            <v>0012 DE 2024</v>
          </cell>
          <cell r="C111">
            <v>40391742</v>
          </cell>
          <cell r="D111" t="str">
            <v>MARTHA LUCIA ORJUELA VERGARA</v>
          </cell>
          <cell r="E111" t="str">
            <v>CONTRATO DE PRESTACIÓN DE SERVICIOS DE APOYO A LA GESTIÓN</v>
          </cell>
          <cell r="F111" t="str">
            <v>PRESTACIÓN DE SERVICIOS DE APOYO A LA GESTIÓN NECESARIO PARA EL FORTALECIMIENTO DE LOS PROCESOS DE INFORMACIÓN Y ATENCIÓN AL CIUDADANO EN LA UNIVERSIDAD DE LOS LLANOS - SEDE SAN ANTONIO.</v>
          </cell>
          <cell r="G111">
            <v>45306</v>
          </cell>
          <cell r="H111">
            <v>13010226</v>
          </cell>
          <cell r="I111" t="str">
            <v>Seis (06) meses calendario</v>
          </cell>
          <cell r="J111">
            <v>45306</v>
          </cell>
          <cell r="K111">
            <v>45487</v>
          </cell>
          <cell r="L111" t="str">
            <v>NO APLICA</v>
          </cell>
          <cell r="M111" t="str">
            <v>NO APLICA</v>
          </cell>
          <cell r="N111" t="str">
            <v>NO APLICA</v>
          </cell>
          <cell r="O111">
            <v>7</v>
          </cell>
          <cell r="P111">
            <v>1156465</v>
          </cell>
          <cell r="Q111">
            <v>45306</v>
          </cell>
          <cell r="R111">
            <v>45322</v>
          </cell>
          <cell r="S111">
            <v>2168371</v>
          </cell>
          <cell r="T111">
            <v>45323</v>
          </cell>
          <cell r="U111">
            <v>45351</v>
          </cell>
          <cell r="V111">
            <v>2168371</v>
          </cell>
          <cell r="W111">
            <v>45352</v>
          </cell>
          <cell r="X111">
            <v>45382</v>
          </cell>
          <cell r="Y111">
            <v>2168371</v>
          </cell>
          <cell r="Z111">
            <v>45383</v>
          </cell>
          <cell r="AA111">
            <v>45412</v>
          </cell>
          <cell r="AB111">
            <v>2168371</v>
          </cell>
          <cell r="AC111">
            <v>45413</v>
          </cell>
          <cell r="AD111">
            <v>45443</v>
          </cell>
          <cell r="AE111">
            <v>2168371</v>
          </cell>
          <cell r="AF111">
            <v>45444</v>
          </cell>
          <cell r="AG111">
            <v>45473</v>
          </cell>
          <cell r="AH111">
            <v>1011906</v>
          </cell>
          <cell r="AI111">
            <v>45474</v>
          </cell>
          <cell r="AJ111">
            <v>45487</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t="str">
            <v>Oficina de Correspondencia y Archivo</v>
          </cell>
          <cell r="BJ111" t="str">
            <v>LUZ SAIDA ARIAS MENA</v>
          </cell>
          <cell r="BK111" t="str">
            <v>Jefe de Oficina</v>
          </cell>
          <cell r="BL111">
            <v>20</v>
          </cell>
          <cell r="BM111">
            <v>45306</v>
          </cell>
          <cell r="BN111">
            <v>2599259317</v>
          </cell>
          <cell r="BO111">
            <v>24</v>
          </cell>
          <cell r="BP111">
            <v>45306</v>
          </cell>
          <cell r="BQ111">
            <v>13010226</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v>
          </cell>
          <cell r="CT111">
            <v>40391742</v>
          </cell>
          <cell r="CU111">
            <v>436</v>
          </cell>
          <cell r="CV111">
            <v>320</v>
          </cell>
          <cell r="CW111">
            <v>0</v>
          </cell>
          <cell r="CX111">
            <v>0</v>
          </cell>
          <cell r="CY111">
            <v>7490</v>
          </cell>
          <cell r="CZ111" t="str">
            <v>M6</v>
          </cell>
        </row>
        <row r="112">
          <cell r="B112" t="str">
            <v>0013 DE 2024</v>
          </cell>
          <cell r="C112">
            <v>35261474</v>
          </cell>
          <cell r="D112" t="str">
            <v>ILSE YESENIA SANABRIA ROMERO</v>
          </cell>
          <cell r="E112" t="str">
            <v>CONTRATO DE PRESTACIÓN DE SERVICIOS DE APOYO A LA GESTIÓN</v>
          </cell>
          <cell r="F112" t="str">
            <v>PRESTACIÓN DE SERVICIOS DE APOYO A LA GESTIÓN NECESARIO PARA EL FORTALECIMIENTO DE LOS PROCESOS DE GESTIÓN DOCUMENTAL DE LA OFICINA DE CORRESPONDENCIA Y ARCHIVO DE LA UNIVERSIDAD DE LOS LLANOS.</v>
          </cell>
          <cell r="G112">
            <v>45306</v>
          </cell>
          <cell r="H112">
            <v>13010226</v>
          </cell>
          <cell r="I112" t="str">
            <v>Seis (06) meses calendario</v>
          </cell>
          <cell r="J112">
            <v>45306</v>
          </cell>
          <cell r="K112">
            <v>45487</v>
          </cell>
          <cell r="L112" t="str">
            <v>NO APLICA</v>
          </cell>
          <cell r="M112" t="str">
            <v>NO APLICA</v>
          </cell>
          <cell r="N112" t="str">
            <v>NO APLICA</v>
          </cell>
          <cell r="O112">
            <v>7</v>
          </cell>
          <cell r="P112">
            <v>1156465</v>
          </cell>
          <cell r="Q112">
            <v>45306</v>
          </cell>
          <cell r="R112">
            <v>45322</v>
          </cell>
          <cell r="S112">
            <v>2168371</v>
          </cell>
          <cell r="T112">
            <v>45323</v>
          </cell>
          <cell r="U112">
            <v>45351</v>
          </cell>
          <cell r="V112">
            <v>2168371</v>
          </cell>
          <cell r="W112">
            <v>45352</v>
          </cell>
          <cell r="X112">
            <v>45382</v>
          </cell>
          <cell r="Y112">
            <v>2168371</v>
          </cell>
          <cell r="Z112">
            <v>45383</v>
          </cell>
          <cell r="AA112">
            <v>45412</v>
          </cell>
          <cell r="AB112">
            <v>2168371</v>
          </cell>
          <cell r="AC112">
            <v>45413</v>
          </cell>
          <cell r="AD112">
            <v>45443</v>
          </cell>
          <cell r="AE112">
            <v>2168371</v>
          </cell>
          <cell r="AF112">
            <v>45444</v>
          </cell>
          <cell r="AG112">
            <v>45473</v>
          </cell>
          <cell r="AH112">
            <v>1011906</v>
          </cell>
          <cell r="AI112">
            <v>45474</v>
          </cell>
          <cell r="AJ112">
            <v>45487</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t="str">
            <v>Oficina de Correspondencia y Archivo</v>
          </cell>
          <cell r="BJ112" t="str">
            <v>LUZ SAIDA ARIAS MENA</v>
          </cell>
          <cell r="BK112" t="str">
            <v>Jefe de Oficina</v>
          </cell>
          <cell r="BL112">
            <v>20</v>
          </cell>
          <cell r="BM112">
            <v>45306</v>
          </cell>
          <cell r="BN112">
            <v>2599259317</v>
          </cell>
          <cell r="BO112">
            <v>23</v>
          </cell>
          <cell r="BP112">
            <v>45306</v>
          </cell>
          <cell r="BQ112">
            <v>13010226</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t="str">
            <v>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mediante la atención al público de manera telefónica y personal e informar oportunamente a la supervisora cualquier novedad que se presente y que afecte el proceso.</v>
          </cell>
          <cell r="CT112">
            <v>35261474</v>
          </cell>
          <cell r="CU112">
            <v>436</v>
          </cell>
          <cell r="CV112">
            <v>320</v>
          </cell>
          <cell r="CW112">
            <v>0</v>
          </cell>
          <cell r="CX112">
            <v>0</v>
          </cell>
          <cell r="CY112">
            <v>8299</v>
          </cell>
          <cell r="CZ112" t="str">
            <v>M6</v>
          </cell>
        </row>
        <row r="113">
          <cell r="B113" t="str">
            <v>0014 DE 2024</v>
          </cell>
          <cell r="C113">
            <v>1121936076</v>
          </cell>
          <cell r="D113" t="str">
            <v>DIEGO LUIS SOTO MENDOZA</v>
          </cell>
          <cell r="E113" t="str">
            <v>CONTRATO DE PRESTACIÓN DE SERVICIOS PROFESIONALES</v>
          </cell>
          <cell r="F113" t="str">
            <v>PRESTACIÓN DE SERVICIOS PROFESIONALES NECESARIO PARA EL FORTALECIMIENTO DE LOS PROCESOS ADMINISTRATIVOS DE LA OFICINA DE ASUNTOS DOCENTES DE LA UNIVERSIDAD DE LOS LLANOS.</v>
          </cell>
          <cell r="G113">
            <v>45306</v>
          </cell>
          <cell r="H113">
            <v>18367368</v>
          </cell>
          <cell r="I113" t="str">
            <v>Seis (06) meses calendario</v>
          </cell>
          <cell r="J113">
            <v>45306</v>
          </cell>
          <cell r="K113">
            <v>45487</v>
          </cell>
          <cell r="L113" t="str">
            <v>NO APLICA</v>
          </cell>
          <cell r="M113" t="str">
            <v>NO APLICA</v>
          </cell>
          <cell r="N113" t="str">
            <v>NO APLICA</v>
          </cell>
          <cell r="O113">
            <v>7</v>
          </cell>
          <cell r="P113">
            <v>1632655</v>
          </cell>
          <cell r="Q113">
            <v>45306</v>
          </cell>
          <cell r="R113">
            <v>45322</v>
          </cell>
          <cell r="S113">
            <v>3061228</v>
          </cell>
          <cell r="T113">
            <v>45323</v>
          </cell>
          <cell r="U113">
            <v>45351</v>
          </cell>
          <cell r="V113">
            <v>3061228</v>
          </cell>
          <cell r="W113">
            <v>45352</v>
          </cell>
          <cell r="X113">
            <v>45382</v>
          </cell>
          <cell r="Y113">
            <v>3061228</v>
          </cell>
          <cell r="Z113">
            <v>45383</v>
          </cell>
          <cell r="AA113">
            <v>45412</v>
          </cell>
          <cell r="AB113">
            <v>3061228</v>
          </cell>
          <cell r="AC113">
            <v>45413</v>
          </cell>
          <cell r="AD113">
            <v>45443</v>
          </cell>
          <cell r="AE113">
            <v>3061228</v>
          </cell>
          <cell r="AF113">
            <v>45444</v>
          </cell>
          <cell r="AG113">
            <v>45473</v>
          </cell>
          <cell r="AH113">
            <v>1428573</v>
          </cell>
          <cell r="AI113">
            <v>45474</v>
          </cell>
          <cell r="AJ113">
            <v>45487</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t="str">
            <v>Oficina de Asuntos Docentes</v>
          </cell>
          <cell r="BJ113" t="str">
            <v>MIGUEL ANTONIO PARDO LÓPEZ</v>
          </cell>
          <cell r="BK113" t="str">
            <v>Jefe de Oficina</v>
          </cell>
          <cell r="BL113">
            <v>20</v>
          </cell>
          <cell r="BM113">
            <v>45306</v>
          </cell>
          <cell r="BN113">
            <v>2599259317</v>
          </cell>
          <cell r="BO113">
            <v>28</v>
          </cell>
          <cell r="BP113">
            <v>45306</v>
          </cell>
          <cell r="BQ113">
            <v>18367368</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t="str">
            <v>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v>
          </cell>
          <cell r="CT113">
            <v>1121936076</v>
          </cell>
          <cell r="CU113">
            <v>436</v>
          </cell>
          <cell r="CV113">
            <v>608</v>
          </cell>
          <cell r="CW113">
            <v>0</v>
          </cell>
          <cell r="CX113">
            <v>0</v>
          </cell>
          <cell r="CY113">
            <v>8299</v>
          </cell>
          <cell r="CZ113" t="str">
            <v>M6</v>
          </cell>
        </row>
        <row r="114">
          <cell r="B114" t="str">
            <v>0015 DE 2024</v>
          </cell>
          <cell r="C114">
            <v>21181039</v>
          </cell>
          <cell r="D114" t="str">
            <v>DELFINA ACOSTA LOPEZ</v>
          </cell>
          <cell r="E114" t="str">
            <v>CONTRATO DE PRESTACIÓN DE SERVICIOS PROFESIONALES</v>
          </cell>
          <cell r="F114" t="str">
            <v>PRESTACIÓN DE SERVICIOS PROFESIONALES NECESARIO PARA EL FORTALECIMIENTO DE LOS PROCESOS ADMINISTRATIVOS DE LA OFICINA DE ASUNTOS DOCENTES DE LA UNIVERSIDAD DE LOS LLANOS.</v>
          </cell>
          <cell r="G114">
            <v>45306</v>
          </cell>
          <cell r="H114">
            <v>18367368</v>
          </cell>
          <cell r="I114" t="str">
            <v>Seis (06) meses calendario</v>
          </cell>
          <cell r="J114">
            <v>45306</v>
          </cell>
          <cell r="K114">
            <v>45487</v>
          </cell>
          <cell r="L114" t="str">
            <v>NO APLICA</v>
          </cell>
          <cell r="M114" t="str">
            <v>NO APLICA</v>
          </cell>
          <cell r="N114" t="str">
            <v>NO APLICA</v>
          </cell>
          <cell r="O114">
            <v>7</v>
          </cell>
          <cell r="P114">
            <v>1632655</v>
          </cell>
          <cell r="Q114">
            <v>45306</v>
          </cell>
          <cell r="R114">
            <v>45322</v>
          </cell>
          <cell r="S114">
            <v>3061228</v>
          </cell>
          <cell r="T114">
            <v>45323</v>
          </cell>
          <cell r="U114">
            <v>45351</v>
          </cell>
          <cell r="V114">
            <v>3061228</v>
          </cell>
          <cell r="W114">
            <v>45352</v>
          </cell>
          <cell r="X114">
            <v>45382</v>
          </cell>
          <cell r="Y114">
            <v>3061228</v>
          </cell>
          <cell r="Z114">
            <v>45383</v>
          </cell>
          <cell r="AA114">
            <v>45412</v>
          </cell>
          <cell r="AB114">
            <v>3061228</v>
          </cell>
          <cell r="AC114">
            <v>45413</v>
          </cell>
          <cell r="AD114">
            <v>45443</v>
          </cell>
          <cell r="AE114">
            <v>3061228</v>
          </cell>
          <cell r="AF114">
            <v>45444</v>
          </cell>
          <cell r="AG114">
            <v>45473</v>
          </cell>
          <cell r="AH114">
            <v>1428573</v>
          </cell>
          <cell r="AI114">
            <v>45474</v>
          </cell>
          <cell r="AJ114">
            <v>45487</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t="str">
            <v>Oficina de Asuntos Docentes</v>
          </cell>
          <cell r="BJ114" t="str">
            <v>MIGUEL ANTONIO PARDO LÓPEZ</v>
          </cell>
          <cell r="BK114" t="str">
            <v>Jefe de Oficina</v>
          </cell>
          <cell r="BL114">
            <v>20</v>
          </cell>
          <cell r="BM114">
            <v>45306</v>
          </cell>
          <cell r="BN114">
            <v>2599259317</v>
          </cell>
          <cell r="BO114">
            <v>26</v>
          </cell>
          <cell r="BP114">
            <v>45306</v>
          </cell>
          <cell r="BQ114">
            <v>18367368</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t="str">
            <v>1. Apoyar en la valoración de las hojas de vida de los docentes de pregrado y posgrado que ingresan por convocatoria y necesidad del servicio. 2. Contribuir en la verificación de títulos de docentes de posgrados para la entrega de los informes correspondientes. 3. Cooperar en el diligenciamiento de la base de datos de los docentes de posgrados para informes estadísticos y de banco de datos.  4. Apoyar en la relación de los docentes por Facultades, en cada periodo académico y consolidar por año. 5. Contribuir en el diligenciamiento en el drive de la información sobre acreditación de programas de posgrado y acreditación institucional.  6. Apoyar en la elaboración de las presentaciones de los programas de posgrados para las visitas de pares académicos, correspondientes a la Oficina de Asuntos Docentes.  7. Apoyar en la respuestas oportuna de la información solicitada por la dependencias internas de la Institución, así como a entes externos que la soliciten. 8. Apoyar en las actividades administrativas en cuanto a la información relacionada con los profesores de posgrados a las diferentes dependencias de la universidad, así como a entes externos que la soliciten. 9. Apoyar en la respuesta oportuna de la información solicitada por los programas de posgrados y el Área Autoevaluación y Acreditación. 10. Apoyar en el trámite de proyección para el pago, CDP, solicitud y envío de libros y software de los pares evaluadores.  11. Apoyar en el seguimiento, elaboración del informe mensual y entrega para el pago de par evaluador a la dependencia a cargo. 12. Apoyar en la organización del informe de experiencia calificada y cargo académico administrativo de los docentes de planta y ocasionales con su respectiva resolución rectoral. 13. Brindar apoyo en la elaboración y organización del inventario documental de la Oficina de Asuntos Docentes. 14. Brindar apoyo en la entrega de oficios, memorandos de resoluciones rectorales y novedades de docentes planta, ocasionales y catedráticos a la División de Servicios Administrativos.</v>
          </cell>
          <cell r="CT114">
            <v>21181039</v>
          </cell>
          <cell r="CU114">
            <v>436</v>
          </cell>
          <cell r="CV114">
            <v>608</v>
          </cell>
          <cell r="CW114">
            <v>0</v>
          </cell>
          <cell r="CX114">
            <v>0</v>
          </cell>
          <cell r="CY114">
            <v>8299</v>
          </cell>
          <cell r="CZ114" t="str">
            <v>M6</v>
          </cell>
        </row>
        <row r="115">
          <cell r="B115" t="str">
            <v>0016 DE 2024</v>
          </cell>
          <cell r="C115">
            <v>40443276</v>
          </cell>
          <cell r="D115" t="str">
            <v>CAROL JINET PUENTES BAQUERO</v>
          </cell>
          <cell r="E115" t="str">
            <v>CONTRATO DE PRESTACIÓN DE SERVICIOS PROFESIONALES</v>
          </cell>
          <cell r="F115" t="str">
            <v>PRESTACIÓN DE SERVICIOS PROFESIONALES NECESARIO PARA EL FORTALECIMIENTO DE LOS PROCESOS ADMINISTRATIVOS DE LA OFICINA DE ASUNTOS DOCENTES DE LA UNIVERSIDAD DE LOS LLANOS.</v>
          </cell>
          <cell r="G115">
            <v>45306</v>
          </cell>
          <cell r="H115">
            <v>18367368</v>
          </cell>
          <cell r="I115" t="str">
            <v>Seis (06) meses calendario</v>
          </cell>
          <cell r="J115">
            <v>45306</v>
          </cell>
          <cell r="K115">
            <v>45487</v>
          </cell>
          <cell r="L115" t="str">
            <v>NO APLICA</v>
          </cell>
          <cell r="M115" t="str">
            <v>NO APLICA</v>
          </cell>
          <cell r="N115" t="str">
            <v>NO APLICA</v>
          </cell>
          <cell r="O115">
            <v>7</v>
          </cell>
          <cell r="P115">
            <v>1632655</v>
          </cell>
          <cell r="Q115">
            <v>45306</v>
          </cell>
          <cell r="R115">
            <v>45322</v>
          </cell>
          <cell r="S115">
            <v>3061228</v>
          </cell>
          <cell r="T115">
            <v>45323</v>
          </cell>
          <cell r="U115">
            <v>45351</v>
          </cell>
          <cell r="V115">
            <v>3061228</v>
          </cell>
          <cell r="W115">
            <v>45352</v>
          </cell>
          <cell r="X115">
            <v>45382</v>
          </cell>
          <cell r="Y115">
            <v>3061228</v>
          </cell>
          <cell r="Z115">
            <v>45383</v>
          </cell>
          <cell r="AA115">
            <v>45412</v>
          </cell>
          <cell r="AB115">
            <v>3061228</v>
          </cell>
          <cell r="AC115">
            <v>45413</v>
          </cell>
          <cell r="AD115">
            <v>45443</v>
          </cell>
          <cell r="AE115">
            <v>3061228</v>
          </cell>
          <cell r="AF115">
            <v>45444</v>
          </cell>
          <cell r="AG115">
            <v>45473</v>
          </cell>
          <cell r="AH115">
            <v>1428573</v>
          </cell>
          <cell r="AI115">
            <v>45474</v>
          </cell>
          <cell r="AJ115">
            <v>45487</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t="str">
            <v>Oficina de Asuntos Docentes</v>
          </cell>
          <cell r="BJ115" t="str">
            <v>MIGUEL ANTONIO PARDO LÓPEZ</v>
          </cell>
          <cell r="BK115" t="str">
            <v>Jefe de Oficina</v>
          </cell>
          <cell r="BL115">
            <v>20</v>
          </cell>
          <cell r="BM115">
            <v>45306</v>
          </cell>
          <cell r="BN115">
            <v>2599259317</v>
          </cell>
          <cell r="BO115">
            <v>27</v>
          </cell>
          <cell r="BP115">
            <v>45306</v>
          </cell>
          <cell r="BQ115">
            <v>18367368</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t="str">
            <v>1. Brindar apoyo en las solicitudes de los docentes que ascienden por escalafón y por títulos. 2. Coadyuvar en la coordinación, elaboración y programación del cronograma de actividades del CARP en los dos semestres del año.  3. Apoyar en la citación de docentes pertenecientes al comité CARP a las diferentes sesiones ordinarias y extraordinarias.  4. Apoyar en la proyección de las diferentes actas realizadas por el comité CARP en cada sesión. 5. Apoyar en la convocatoria y recepción de productividad académica de docentes planta: clasificarla, incluir la información de cada producto en el acta correspondiente. 6. Apoyar en la elaboración de las resoluciones de productividad académica por puntos salariales y bonificaciones, y resoluciones rectorales negando puntaje salarial y de bonificación. 7. Apoyar la elaboración y envío de respuestas de las diferentes sesiones a los docentes. 8. Apoyar la convocatoria y recepción de productividad académica de docentes ocasionales: clasificarla, incluir la información de cada producto en el acta correspondiente. 9. Apoyar en la organización de las respuestas de las diferentes sesiones a los docentes ocasionales. 10. Apoyar en la proyección y elaboración de las resoluciones para ascenso en el escalafón expedidas por el CARP. 11. Apoyar la elaboración de resoluciones otorgadas a los docentes de planta por títulos. 12. Brindar apoyo en la recopilación de la información para la elaboración de las certificaciones de productividad académica para ascenso en el escalafón. 13. Apoyar en la recepción de solicitudes de puntaje salarial realizada por los docentes y dar respuesta. 14. Apoyar en la elaboración de oficios, memorandos de resoluciones rectorales y novedades de docentes planta, ocasionales y catedráticos por productividad académica a la División de servicios administrativos. 15. Brindar apoyo en la elaboración y organización del inventario documental de la Oficina de Asuntos Docentes. 16. Apoyar en la recopilación de información de productividad académica solicitada por los docentes ocasionales. 17. Apoyar en el diligenciamiento de la información de los puntajes salariales de docentes de planta y ocasionales.</v>
          </cell>
          <cell r="CT115">
            <v>40443276</v>
          </cell>
          <cell r="CU115">
            <v>436</v>
          </cell>
          <cell r="CV115">
            <v>608</v>
          </cell>
          <cell r="CW115">
            <v>0</v>
          </cell>
          <cell r="CX115">
            <v>0</v>
          </cell>
          <cell r="CY115">
            <v>8299</v>
          </cell>
          <cell r="CZ115" t="str">
            <v>M6</v>
          </cell>
        </row>
        <row r="116">
          <cell r="B116" t="str">
            <v>0017 DE 2024</v>
          </cell>
          <cell r="C116">
            <v>1121955517</v>
          </cell>
          <cell r="D116" t="str">
            <v>DANIELA GONZALEZ CARDONA</v>
          </cell>
          <cell r="E116" t="str">
            <v>CONTRATO DE PRESTACIÓN DE SERVICIOS PROFESIONALES</v>
          </cell>
          <cell r="F116" t="str">
            <v>PRESTACIÓN DE SERVICIOS PROFESIONALES NECESARIO PARA EL FORTALECIMIENTO DE LOS PROCESOS ADMINISTRATIVOS DE LA SECRETARIA TÉCNICA DE EVALUACIÓN Y PROMOCIÓN DOCENTE DE LA UNIVERSIDAD DE LOS LLANOS.</v>
          </cell>
          <cell r="G116">
            <v>45306</v>
          </cell>
          <cell r="H116">
            <v>16383000</v>
          </cell>
          <cell r="I116" t="str">
            <v>Seis (06) meses calendario</v>
          </cell>
          <cell r="J116">
            <v>45306</v>
          </cell>
          <cell r="K116">
            <v>45487</v>
          </cell>
          <cell r="L116" t="str">
            <v>NO APLICA</v>
          </cell>
          <cell r="M116" t="str">
            <v>NO APLICA</v>
          </cell>
          <cell r="N116" t="str">
            <v>NO APLICA</v>
          </cell>
          <cell r="O116">
            <v>7</v>
          </cell>
          <cell r="P116">
            <v>1456267</v>
          </cell>
          <cell r="Q116">
            <v>45306</v>
          </cell>
          <cell r="R116">
            <v>45322</v>
          </cell>
          <cell r="S116">
            <v>2730500</v>
          </cell>
          <cell r="T116">
            <v>45323</v>
          </cell>
          <cell r="U116">
            <v>45351</v>
          </cell>
          <cell r="V116">
            <v>2730500</v>
          </cell>
          <cell r="W116">
            <v>45352</v>
          </cell>
          <cell r="X116">
            <v>45382</v>
          </cell>
          <cell r="Y116">
            <v>2730500</v>
          </cell>
          <cell r="Z116">
            <v>45383</v>
          </cell>
          <cell r="AA116">
            <v>45412</v>
          </cell>
          <cell r="AB116">
            <v>2730500</v>
          </cell>
          <cell r="AC116">
            <v>45413</v>
          </cell>
          <cell r="AD116">
            <v>45443</v>
          </cell>
          <cell r="AE116">
            <v>2730500</v>
          </cell>
          <cell r="AF116">
            <v>45444</v>
          </cell>
          <cell r="AG116">
            <v>45473</v>
          </cell>
          <cell r="AH116">
            <v>1274233</v>
          </cell>
          <cell r="AI116">
            <v>45474</v>
          </cell>
          <cell r="AJ116">
            <v>45487</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t="str">
            <v>Vicerrectoría Académica</v>
          </cell>
          <cell r="BJ116" t="str">
            <v>MIGUEL ANTONIO PARDO LÓPEZ</v>
          </cell>
          <cell r="BK116" t="str">
            <v xml:space="preserve">Docente de planta de la Universidad de los Llanos </v>
          </cell>
          <cell r="BL116">
            <v>20</v>
          </cell>
          <cell r="BM116">
            <v>45306</v>
          </cell>
          <cell r="BN116">
            <v>2599259317</v>
          </cell>
          <cell r="BO116">
            <v>29</v>
          </cell>
          <cell r="BP116">
            <v>45306</v>
          </cell>
          <cell r="BQ116">
            <v>16383000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t="str">
            <v>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v>
          </cell>
          <cell r="CT116">
            <v>1121955517</v>
          </cell>
          <cell r="CU116">
            <v>436</v>
          </cell>
          <cell r="CV116">
            <v>608</v>
          </cell>
          <cell r="CW116">
            <v>0</v>
          </cell>
          <cell r="CX116">
            <v>0</v>
          </cell>
          <cell r="CY116">
            <v>8299</v>
          </cell>
          <cell r="CZ116" t="str">
            <v>M6</v>
          </cell>
        </row>
        <row r="117">
          <cell r="B117" t="str">
            <v>0018 DE 2024</v>
          </cell>
          <cell r="C117">
            <v>1121817216</v>
          </cell>
          <cell r="D117" t="str">
            <v xml:space="preserve">JORGE ISRAEL LINARES GIRALDO </v>
          </cell>
          <cell r="E117" t="str">
            <v>CONTRATO DE PRESTACIÓN DE SERVICIOS DE APOYO A LA GESTIÓN</v>
          </cell>
          <cell r="F117" t="str">
            <v>PRESTACIÓN DE SERVICIOS DE APOYO A LA GESTIÓN NECESARIO PARA EL FORTALECIMIENTO DE LOS PROCESOS DE SOPORTE TÉCNICO EN LA DIVISIÓN DE BIBLIOTECA DE LA UNIVERSIDAD DE LOS LLANOS.</v>
          </cell>
          <cell r="G117">
            <v>45306</v>
          </cell>
          <cell r="H117">
            <v>14540832</v>
          </cell>
          <cell r="I117" t="str">
            <v>Seis (06) meses calendario</v>
          </cell>
          <cell r="J117">
            <v>45306</v>
          </cell>
          <cell r="K117">
            <v>45487</v>
          </cell>
          <cell r="L117" t="str">
            <v>NO APLICA</v>
          </cell>
          <cell r="M117" t="str">
            <v>NO APLICA</v>
          </cell>
          <cell r="N117" t="str">
            <v>NO APLICA</v>
          </cell>
          <cell r="O117">
            <v>7</v>
          </cell>
          <cell r="P117">
            <v>1292518</v>
          </cell>
          <cell r="Q117">
            <v>45306</v>
          </cell>
          <cell r="R117">
            <v>45322</v>
          </cell>
          <cell r="S117">
            <v>2423472</v>
          </cell>
          <cell r="T117">
            <v>45323</v>
          </cell>
          <cell r="U117">
            <v>45351</v>
          </cell>
          <cell r="V117">
            <v>2423472</v>
          </cell>
          <cell r="W117">
            <v>45352</v>
          </cell>
          <cell r="X117">
            <v>45382</v>
          </cell>
          <cell r="Y117">
            <v>2423472</v>
          </cell>
          <cell r="Z117">
            <v>45383</v>
          </cell>
          <cell r="AA117">
            <v>45412</v>
          </cell>
          <cell r="AB117">
            <v>2423472</v>
          </cell>
          <cell r="AC117">
            <v>45413</v>
          </cell>
          <cell r="AD117">
            <v>45443</v>
          </cell>
          <cell r="AE117">
            <v>2423472</v>
          </cell>
          <cell r="AF117">
            <v>45444</v>
          </cell>
          <cell r="AG117">
            <v>45473</v>
          </cell>
          <cell r="AH117">
            <v>1130954</v>
          </cell>
          <cell r="AI117">
            <v>45474</v>
          </cell>
          <cell r="AJ117">
            <v>45487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t="str">
            <v>División de Biblioteca</v>
          </cell>
          <cell r="BJ117" t="str">
            <v>BLANCA HERMINDA NAVARRO ARGUELLO</v>
          </cell>
          <cell r="BK117" t="str">
            <v>Jefe de Oficina</v>
          </cell>
          <cell r="BL117">
            <v>20</v>
          </cell>
          <cell r="BM117">
            <v>45306</v>
          </cell>
          <cell r="BN117">
            <v>2599259317</v>
          </cell>
          <cell r="BO117">
            <v>80</v>
          </cell>
          <cell r="BP117">
            <v>45306</v>
          </cell>
          <cell r="BQ117">
            <v>14540832</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t="str">
            <v>1. Apoyar en la capacitación e inducción en el uso y manejo de las plataformas y bases de datos de la División de Biblioteca. 2. Colaborar con informes estadísticos, reportes bibliográficos de las plataformas y bases de datos de División de Biblioteca, solicitadas por unidades académicas, administrativas o por entes externos. 3. Apoyar en el soporte técnico las plataformas tecnológicas, bases de datos, equipos tecnológicos y página Web del Sistema de Bibliotecas de la Universidad. 4. Coadyuvar en la participación de las reuniones y programas de formación del Sistema de Bibliotecas, solicitados por las unidades académicas, administrativas o entes externos. 5. Contribuir con el registro y control de usuarios en las plataformas de la División de biblioteca. 6. Apoyar los procesos de inventario bibliográfico, de muebles y equipos del Sistema de Bibliotecas. 7. Brindar apoyo en la realización de reporte de multas de préstamo en el sistema y reportarla en la plataforma SIAU.</v>
          </cell>
          <cell r="CT117">
            <v>1121817216.0999999</v>
          </cell>
          <cell r="CU117">
            <v>436</v>
          </cell>
          <cell r="CV117">
            <v>432</v>
          </cell>
          <cell r="CW117">
            <v>0</v>
          </cell>
          <cell r="CX117">
            <v>0</v>
          </cell>
          <cell r="CY117">
            <v>6202</v>
          </cell>
          <cell r="CZ117" t="str">
            <v>M6</v>
          </cell>
        </row>
        <row r="118">
          <cell r="B118" t="str">
            <v>0019 DE 2024</v>
          </cell>
          <cell r="C118">
            <v>1122121514</v>
          </cell>
          <cell r="D118" t="str">
            <v>JENNY PAOLA TORRES RIVAS</v>
          </cell>
          <cell r="E118" t="str">
            <v>CONTRATO DE PRESTACIÓN DE SERVICIOS PROFESIONALES</v>
          </cell>
          <cell r="F118" t="str">
            <v>PRESTACIÓN DE SERVICIOS PROFESIONALES NECESARIO PARA EL FORTALECIMIENTO DE LOS PROCESOS DE COORDINACIÓN DEL ÁREA DE PROMOCIÓN SOCIOECONÓMICA DE LA DIVISIÓN DE BIENESTAR UNIVERSITARIO DE LA UNIVERSIDAD DE LOS LLANOS.</v>
          </cell>
          <cell r="G118">
            <v>45306</v>
          </cell>
          <cell r="H118">
            <v>22193904</v>
          </cell>
          <cell r="I118" t="str">
            <v>Seis (06) meses calendario</v>
          </cell>
          <cell r="J118">
            <v>45306</v>
          </cell>
          <cell r="K118">
            <v>45487</v>
          </cell>
          <cell r="L118" t="str">
            <v>NO APLICA</v>
          </cell>
          <cell r="M118" t="str">
            <v>NO APLICA</v>
          </cell>
          <cell r="N118" t="str">
            <v>NO APLICA</v>
          </cell>
          <cell r="O118">
            <v>7</v>
          </cell>
          <cell r="P118">
            <v>1972791</v>
          </cell>
          <cell r="Q118">
            <v>45306</v>
          </cell>
          <cell r="R118">
            <v>45322</v>
          </cell>
          <cell r="S118">
            <v>3698984</v>
          </cell>
          <cell r="T118">
            <v>45323</v>
          </cell>
          <cell r="U118">
            <v>45351</v>
          </cell>
          <cell r="V118">
            <v>3698984</v>
          </cell>
          <cell r="W118">
            <v>45352</v>
          </cell>
          <cell r="X118">
            <v>45382</v>
          </cell>
          <cell r="Y118">
            <v>3698984</v>
          </cell>
          <cell r="Z118">
            <v>45383</v>
          </cell>
          <cell r="AA118">
            <v>45412</v>
          </cell>
          <cell r="AB118">
            <v>3698984</v>
          </cell>
          <cell r="AC118">
            <v>45413</v>
          </cell>
          <cell r="AD118">
            <v>45443</v>
          </cell>
          <cell r="AE118">
            <v>3698984</v>
          </cell>
          <cell r="AF118">
            <v>45444</v>
          </cell>
          <cell r="AG118">
            <v>45473</v>
          </cell>
          <cell r="AH118">
            <v>1726193</v>
          </cell>
          <cell r="AI118">
            <v>45474</v>
          </cell>
          <cell r="AJ118">
            <v>45487</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t="str">
            <v>División de Bienestar Universitario</v>
          </cell>
          <cell r="BJ118" t="str">
            <v>JHON FREYD MONROY RODRIGUEZ</v>
          </cell>
          <cell r="BK118" t="str">
            <v>Jefe de Oficina</v>
          </cell>
          <cell r="BL118">
            <v>20</v>
          </cell>
          <cell r="BM118">
            <v>45306</v>
          </cell>
          <cell r="BN118">
            <v>2599259317</v>
          </cell>
          <cell r="BO118">
            <v>122</v>
          </cell>
          <cell r="BP118">
            <v>45306</v>
          </cell>
          <cell r="BQ118">
            <v>22193904</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118">
            <v>1122121514</v>
          </cell>
          <cell r="CU118">
            <v>436</v>
          </cell>
          <cell r="CV118">
            <v>441</v>
          </cell>
          <cell r="CW118">
            <v>0</v>
          </cell>
          <cell r="CX118">
            <v>0</v>
          </cell>
          <cell r="CY118">
            <v>7220</v>
          </cell>
          <cell r="CZ118" t="str">
            <v>M6</v>
          </cell>
        </row>
        <row r="119">
          <cell r="B119" t="str">
            <v>0020 DE 2024</v>
          </cell>
          <cell r="C119">
            <v>1121873518</v>
          </cell>
          <cell r="D119" t="str">
            <v>LINA PAOLA ROJAS ROJAS</v>
          </cell>
          <cell r="E119" t="str">
            <v>CONTRATO DE PRESTACIÓN DE SERVICIOS PROFESIONALES</v>
          </cell>
          <cell r="F119" t="str">
            <v>PRESTACIÓN DE SERVICIOS PROFESIONALES NECESARIO PARA EL FORTALECIMIENTO DE LOS PROCESOS DE COORDINACIÓN DEL ÁREA DE LA SALUD DE LA DIVISIÓN DE BIENESTAR UNIVERSITARIO DE LA UNIVERSIDAD DE LOS LLANOS.</v>
          </cell>
          <cell r="G119">
            <v>45306</v>
          </cell>
          <cell r="H119">
            <v>22193904</v>
          </cell>
          <cell r="I119" t="str">
            <v>Seis (06) meses calendario</v>
          </cell>
          <cell r="J119">
            <v>45306</v>
          </cell>
          <cell r="K119">
            <v>45487</v>
          </cell>
          <cell r="L119" t="str">
            <v>NO APLICA</v>
          </cell>
          <cell r="M119" t="str">
            <v>NO APLICA</v>
          </cell>
          <cell r="N119" t="str">
            <v>NO APLICA</v>
          </cell>
          <cell r="O119">
            <v>7</v>
          </cell>
          <cell r="P119">
            <v>1972791</v>
          </cell>
          <cell r="Q119">
            <v>45306</v>
          </cell>
          <cell r="R119">
            <v>45322</v>
          </cell>
          <cell r="S119">
            <v>3698984</v>
          </cell>
          <cell r="T119">
            <v>45323</v>
          </cell>
          <cell r="U119">
            <v>45351</v>
          </cell>
          <cell r="V119">
            <v>3698984</v>
          </cell>
          <cell r="W119">
            <v>45352</v>
          </cell>
          <cell r="X119">
            <v>45382</v>
          </cell>
          <cell r="Y119">
            <v>3698984</v>
          </cell>
          <cell r="Z119">
            <v>45383</v>
          </cell>
          <cell r="AA119">
            <v>45412</v>
          </cell>
          <cell r="AB119">
            <v>3698984</v>
          </cell>
          <cell r="AC119">
            <v>45413</v>
          </cell>
          <cell r="AD119">
            <v>45443</v>
          </cell>
          <cell r="AE119">
            <v>3698984</v>
          </cell>
          <cell r="AF119">
            <v>45444</v>
          </cell>
          <cell r="AG119">
            <v>45473</v>
          </cell>
          <cell r="AH119">
            <v>1726193</v>
          </cell>
          <cell r="AI119">
            <v>45474</v>
          </cell>
          <cell r="AJ119">
            <v>45487</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t="str">
            <v>División de Bienestar Universitario</v>
          </cell>
          <cell r="BJ119" t="str">
            <v>JHON FREYD MONROY RODRIGUEZ</v>
          </cell>
          <cell r="BK119" t="str">
            <v>Jefe de Oficina</v>
          </cell>
          <cell r="BL119">
            <v>20</v>
          </cell>
          <cell r="BM119">
            <v>45306</v>
          </cell>
          <cell r="BN119">
            <v>2599259317</v>
          </cell>
          <cell r="BO119">
            <v>98</v>
          </cell>
          <cell r="BP119">
            <v>45306</v>
          </cell>
          <cell r="BQ119">
            <v>22193904</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119">
            <v>1121873518.9000001</v>
          </cell>
          <cell r="CU119">
            <v>436</v>
          </cell>
          <cell r="CV119">
            <v>441</v>
          </cell>
          <cell r="CW119">
            <v>0</v>
          </cell>
          <cell r="CX119">
            <v>0</v>
          </cell>
          <cell r="CY119">
            <v>8692</v>
          </cell>
          <cell r="CZ119">
            <v>0</v>
          </cell>
        </row>
        <row r="120">
          <cell r="B120" t="str">
            <v>0021 DE 2024</v>
          </cell>
          <cell r="C120">
            <v>1121900999</v>
          </cell>
          <cell r="D120" t="str">
            <v>JOSE DAVID PARDO CARRILLO</v>
          </cell>
          <cell r="E120" t="str">
            <v>CONTRATO DE PRESTACIÓN DE SERVICIOS PROFESIONALES</v>
          </cell>
          <cell r="F120" t="str">
            <v>PRESTACIÓN DE SERVICIOS PROFESIONALES NECESARIO PARA EL FORTALECIMIENTO DE LOS PROCESOS DE LA OFICINA ASESORA DE CONTROL INTERNO DISCIPLINARIO DE LA UNIVERSIDAD DE LOS LLANOS.</v>
          </cell>
          <cell r="G120">
            <v>45306</v>
          </cell>
          <cell r="H120">
            <v>22193904</v>
          </cell>
          <cell r="I120" t="str">
            <v>Seis (06) meses calendario</v>
          </cell>
          <cell r="J120">
            <v>45306</v>
          </cell>
          <cell r="K120">
            <v>45487</v>
          </cell>
          <cell r="L120" t="str">
            <v>NO APLICA</v>
          </cell>
          <cell r="M120" t="str">
            <v>NO APLICA</v>
          </cell>
          <cell r="N120" t="str">
            <v>NO APLICA</v>
          </cell>
          <cell r="O120">
            <v>7</v>
          </cell>
          <cell r="P120">
            <v>1972791</v>
          </cell>
          <cell r="Q120">
            <v>45306</v>
          </cell>
          <cell r="R120">
            <v>45322</v>
          </cell>
          <cell r="S120">
            <v>3698984</v>
          </cell>
          <cell r="T120">
            <v>45323</v>
          </cell>
          <cell r="U120">
            <v>45351</v>
          </cell>
          <cell r="V120">
            <v>3698984</v>
          </cell>
          <cell r="W120">
            <v>45352</v>
          </cell>
          <cell r="X120">
            <v>45382</v>
          </cell>
          <cell r="Y120">
            <v>3698984</v>
          </cell>
          <cell r="Z120">
            <v>45383</v>
          </cell>
          <cell r="AA120">
            <v>45412</v>
          </cell>
          <cell r="AB120">
            <v>3698984</v>
          </cell>
          <cell r="AC120">
            <v>45413</v>
          </cell>
          <cell r="AD120">
            <v>45443</v>
          </cell>
          <cell r="AE120">
            <v>3698984</v>
          </cell>
          <cell r="AF120">
            <v>45444</v>
          </cell>
          <cell r="AG120">
            <v>45473</v>
          </cell>
          <cell r="AH120">
            <v>1726193</v>
          </cell>
          <cell r="AI120">
            <v>45474</v>
          </cell>
          <cell r="AJ120">
            <v>45487</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t="str">
            <v xml:space="preserve">Oficina Asesora de Control Interno Disciplinario </v>
          </cell>
          <cell r="BJ120" t="str">
            <v>LINDA NATALIE ROJAS GONZALEZ</v>
          </cell>
          <cell r="BK120" t="str">
            <v>Asesora de Control Interno Disciplinario</v>
          </cell>
          <cell r="BL120">
            <v>20</v>
          </cell>
          <cell r="BM120">
            <v>45306</v>
          </cell>
          <cell r="BN120">
            <v>2599259317</v>
          </cell>
          <cell r="BO120">
            <v>111</v>
          </cell>
          <cell r="BP120">
            <v>45306</v>
          </cell>
          <cell r="BQ120">
            <v>22193904</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t="str">
            <v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v>
          </cell>
          <cell r="CT120">
            <v>1121900999</v>
          </cell>
          <cell r="CU120">
            <v>436</v>
          </cell>
          <cell r="CV120">
            <v>230</v>
          </cell>
          <cell r="CW120">
            <v>0</v>
          </cell>
          <cell r="CX120">
            <v>0</v>
          </cell>
          <cell r="CY120">
            <v>8299</v>
          </cell>
          <cell r="CZ120" t="str">
            <v>M6</v>
          </cell>
        </row>
        <row r="121">
          <cell r="B121" t="str">
            <v>0022 DE 2024</v>
          </cell>
          <cell r="C121">
            <v>1121963548</v>
          </cell>
          <cell r="D121" t="str">
            <v>JULIETH ESPERANZA TORRES ARANDA</v>
          </cell>
          <cell r="E121" t="str">
            <v>CONTRATO DE PRESTACIÓN DE SERVICIOS PROFESIONALES</v>
          </cell>
          <cell r="F121" t="str">
            <v>PRESTACIÓN DE SERVICIOS PROFESIONALES NECESARIO PARA EL FORTALECIMIENTO DE LOS PROCESOS DE LA OFICINA ASESORA DE CONTROL INTERNO DISCIPLINARIO DE LA UNIVERSIDAD DE LOS LLANOS.</v>
          </cell>
          <cell r="G121">
            <v>45306</v>
          </cell>
          <cell r="H121">
            <v>16383000</v>
          </cell>
          <cell r="I121" t="str">
            <v>Seis (06) meses calendario</v>
          </cell>
          <cell r="J121">
            <v>45306</v>
          </cell>
          <cell r="K121">
            <v>45487</v>
          </cell>
          <cell r="L121" t="str">
            <v>NO APLICA</v>
          </cell>
          <cell r="M121" t="str">
            <v>NO APLICA</v>
          </cell>
          <cell r="N121" t="str">
            <v>NO APLICA</v>
          </cell>
          <cell r="O121">
            <v>7</v>
          </cell>
          <cell r="P121">
            <v>1456267</v>
          </cell>
          <cell r="Q121">
            <v>45306</v>
          </cell>
          <cell r="R121">
            <v>45322</v>
          </cell>
          <cell r="S121">
            <v>2730500</v>
          </cell>
          <cell r="T121">
            <v>45323</v>
          </cell>
          <cell r="U121">
            <v>45351</v>
          </cell>
          <cell r="V121">
            <v>2730500</v>
          </cell>
          <cell r="W121">
            <v>45352</v>
          </cell>
          <cell r="X121">
            <v>45382</v>
          </cell>
          <cell r="Y121">
            <v>2730500</v>
          </cell>
          <cell r="Z121">
            <v>45383</v>
          </cell>
          <cell r="AA121">
            <v>45412</v>
          </cell>
          <cell r="AB121">
            <v>2730500</v>
          </cell>
          <cell r="AC121">
            <v>45413</v>
          </cell>
          <cell r="AD121">
            <v>45443</v>
          </cell>
          <cell r="AE121">
            <v>2730500</v>
          </cell>
          <cell r="AF121">
            <v>45444</v>
          </cell>
          <cell r="AG121">
            <v>45473</v>
          </cell>
          <cell r="AH121">
            <v>1274233</v>
          </cell>
          <cell r="AI121">
            <v>45474</v>
          </cell>
          <cell r="AJ121">
            <v>45487</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t="str">
            <v xml:space="preserve">Oficina Asesora de Control Interno Disciplinario </v>
          </cell>
          <cell r="BJ121" t="str">
            <v>LINDA NATALIE ROJAS GONZALEZ</v>
          </cell>
          <cell r="BK121" t="str">
            <v>Asesora de Control Interno Disciplinario</v>
          </cell>
          <cell r="BL121">
            <v>20</v>
          </cell>
          <cell r="BM121">
            <v>45306</v>
          </cell>
          <cell r="BN121">
            <v>2599259317</v>
          </cell>
          <cell r="BO121">
            <v>119</v>
          </cell>
          <cell r="BP121">
            <v>45306</v>
          </cell>
          <cell r="BQ121">
            <v>16383000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t="str">
            <v>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Coadyuvar en la elaboración de los formatos para las diferentes actuaciones disciplinarias teniendo en cuenta las nuevas normas. 16. Participar en la socialización de la actualización en el régimen disciplinario y sus modificaciones. 17. Coadyuvar en tener debidamente sustanciado, organizado y digitalizado el expediente. Así mismo, entregar el expediente organizado al momento de dar por finalizado el contrato.</v>
          </cell>
          <cell r="CT121">
            <v>1121963548</v>
          </cell>
          <cell r="CU121">
            <v>436</v>
          </cell>
          <cell r="CV121">
            <v>230</v>
          </cell>
          <cell r="CW121">
            <v>0</v>
          </cell>
          <cell r="CX121">
            <v>0</v>
          </cell>
          <cell r="CY121">
            <v>8299</v>
          </cell>
          <cell r="CZ121" t="str">
            <v>M6</v>
          </cell>
        </row>
        <row r="122">
          <cell r="B122" t="str">
            <v>0023 DE 2024</v>
          </cell>
          <cell r="C122">
            <v>1013599680</v>
          </cell>
          <cell r="D122" t="str">
            <v>WILLINGTON CARRILLO CARRILLO</v>
          </cell>
          <cell r="E122" t="str">
            <v>CONTRATO DE PRESTACIÓN DE SERVICIOS PROFESIONALES</v>
          </cell>
          <cell r="F122" t="str">
            <v>PRESTACIÓN DE SERVICIOS PROFESIONALES NECESARIO PARA EL FORTALECIMIENTO DE LOS PROCESOS DE LA OFICINA ASESORA DE CONTROL INTERNO DISCIPLINARIO DE LA UNIVERSIDAD DE LOS LLANOS.</v>
          </cell>
          <cell r="G122">
            <v>45306</v>
          </cell>
          <cell r="H122">
            <v>16383000</v>
          </cell>
          <cell r="I122" t="str">
            <v>Seis (06) meses calendario</v>
          </cell>
          <cell r="J122">
            <v>45306</v>
          </cell>
          <cell r="K122">
            <v>45487</v>
          </cell>
          <cell r="L122" t="str">
            <v>NO APLICA</v>
          </cell>
          <cell r="M122" t="str">
            <v>NO APLICA</v>
          </cell>
          <cell r="N122" t="str">
            <v>NO APLICA</v>
          </cell>
          <cell r="O122">
            <v>7</v>
          </cell>
          <cell r="P122">
            <v>1456267</v>
          </cell>
          <cell r="Q122">
            <v>45306</v>
          </cell>
          <cell r="R122">
            <v>45322</v>
          </cell>
          <cell r="S122">
            <v>2730500</v>
          </cell>
          <cell r="T122">
            <v>45323</v>
          </cell>
          <cell r="U122">
            <v>45351</v>
          </cell>
          <cell r="V122">
            <v>2730500</v>
          </cell>
          <cell r="W122">
            <v>45352</v>
          </cell>
          <cell r="X122">
            <v>45382</v>
          </cell>
          <cell r="Y122">
            <v>2730500</v>
          </cell>
          <cell r="Z122">
            <v>45383</v>
          </cell>
          <cell r="AA122">
            <v>45412</v>
          </cell>
          <cell r="AB122">
            <v>2730500</v>
          </cell>
          <cell r="AC122">
            <v>45413</v>
          </cell>
          <cell r="AD122">
            <v>45443</v>
          </cell>
          <cell r="AE122">
            <v>2730500</v>
          </cell>
          <cell r="AF122">
            <v>45444</v>
          </cell>
          <cell r="AG122">
            <v>45473</v>
          </cell>
          <cell r="AH122">
            <v>1274233</v>
          </cell>
          <cell r="AI122">
            <v>45474</v>
          </cell>
          <cell r="AJ122">
            <v>45487</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t="str">
            <v xml:space="preserve">Oficina Asesora de Control Interno Disciplinario </v>
          </cell>
          <cell r="BJ122" t="str">
            <v>LINDA NATALIE ROJAS GONZALEZ</v>
          </cell>
          <cell r="BK122" t="str">
            <v>Asesora de Control Interno Disciplinario</v>
          </cell>
          <cell r="BL122">
            <v>20</v>
          </cell>
          <cell r="BM122">
            <v>45306</v>
          </cell>
          <cell r="BN122">
            <v>2599259317</v>
          </cell>
          <cell r="BO122">
            <v>71</v>
          </cell>
          <cell r="BP122">
            <v>45306</v>
          </cell>
          <cell r="BQ122">
            <v>16383000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t="str">
            <v>1. Coadyuvar jurídicamente las instancias de las actuaciones disciplinarias-jurídicas contenidas en el código único disciplinario. 2. Apoyar en la sustanciación de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 para las actuaciones disciplinarias previa designación del Supervisor. 13. Prestar apoyo en el cumplimiento del plan de acción de la Oficina Asesora de Control Interno Disciplinario. 14. Coadyuvar en el diligenciamiento de la matriz de procesos. 15. Apoyar el manejo del correo electrónico de la oficina asesora de Control Interno Disciplinario. 16. Colaborar con la elaboración de informes e inventarios de la Oficina de Control Interno Disciplinario. 17. Prestar apoyo en el envío de información requerida a través de medios electrónicos. 18. Coadyuvar en tener debidamente sustanciado, organizado y digitalizado el expediente. Así mismo, entregar el expediente organizado al momento de dar por finalizado el contrato.</v>
          </cell>
          <cell r="CT122">
            <v>1013599680</v>
          </cell>
          <cell r="CU122">
            <v>436</v>
          </cell>
          <cell r="CV122">
            <v>230</v>
          </cell>
          <cell r="CW122">
            <v>0</v>
          </cell>
          <cell r="CX122">
            <v>0</v>
          </cell>
          <cell r="CY122">
            <v>8299</v>
          </cell>
          <cell r="CZ122" t="str">
            <v>M6</v>
          </cell>
        </row>
        <row r="123">
          <cell r="B123" t="str">
            <v>0024 DE 2024</v>
          </cell>
          <cell r="C123">
            <v>40326102</v>
          </cell>
          <cell r="D123" t="str">
            <v>SONIA PATRICIA CLAVIJO BAQUERO</v>
          </cell>
          <cell r="E123" t="str">
            <v>CONTRATO DE PRESTACIÓN DE SERVICIOS PROFESIONALES</v>
          </cell>
          <cell r="F123" t="str">
            <v>PRESTACIÓN DE SERVICIOS PROFESIONALES NECESARIO PARA EL FORTALECIMIENTO DE LOS PROCESOS DE AUDITORÍA EN LA OFICINA ASESORA DE CONTROL INTERNO DE LA UNIVERSIDAD DE LOS LLANOS.</v>
          </cell>
          <cell r="G123">
            <v>45306</v>
          </cell>
          <cell r="H123">
            <v>18367368</v>
          </cell>
          <cell r="I123" t="str">
            <v>Seis (06) meses calendario</v>
          </cell>
          <cell r="J123">
            <v>45306</v>
          </cell>
          <cell r="K123">
            <v>45487</v>
          </cell>
          <cell r="L123" t="str">
            <v>NO APLICA</v>
          </cell>
          <cell r="M123" t="str">
            <v>NO APLICA</v>
          </cell>
          <cell r="N123" t="str">
            <v>NO APLICA</v>
          </cell>
          <cell r="O123">
            <v>7</v>
          </cell>
          <cell r="P123">
            <v>1632655</v>
          </cell>
          <cell r="Q123">
            <v>45306</v>
          </cell>
          <cell r="R123">
            <v>45322</v>
          </cell>
          <cell r="S123">
            <v>3061228</v>
          </cell>
          <cell r="T123">
            <v>45323</v>
          </cell>
          <cell r="U123">
            <v>45351</v>
          </cell>
          <cell r="V123">
            <v>3061228</v>
          </cell>
          <cell r="W123">
            <v>45352</v>
          </cell>
          <cell r="X123">
            <v>45382</v>
          </cell>
          <cell r="Y123">
            <v>3061228</v>
          </cell>
          <cell r="Z123">
            <v>45383</v>
          </cell>
          <cell r="AA123">
            <v>45412</v>
          </cell>
          <cell r="AB123">
            <v>3061228</v>
          </cell>
          <cell r="AC123">
            <v>45413</v>
          </cell>
          <cell r="AD123">
            <v>45443</v>
          </cell>
          <cell r="AE123">
            <v>3061228</v>
          </cell>
          <cell r="AF123">
            <v>45444</v>
          </cell>
          <cell r="AG123">
            <v>45473</v>
          </cell>
          <cell r="AH123">
            <v>1428573</v>
          </cell>
          <cell r="AI123">
            <v>45474</v>
          </cell>
          <cell r="AJ123">
            <v>45487</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t="str">
            <v xml:space="preserve">Oficina Asesora de Control Interno </v>
          </cell>
          <cell r="BJ123" t="str">
            <v xml:space="preserve">DIANA ZULAY REZA MONDRAGÓN </v>
          </cell>
          <cell r="BK123" t="str">
            <v>Asesora de Control Interno de Gestión</v>
          </cell>
          <cell r="BL123">
            <v>20</v>
          </cell>
          <cell r="BM123">
            <v>45306</v>
          </cell>
          <cell r="BN123">
            <v>2599259317</v>
          </cell>
          <cell r="BO123">
            <v>45</v>
          </cell>
          <cell r="BP123">
            <v>45306</v>
          </cell>
          <cell r="BQ123">
            <v>18367368</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v>
          </cell>
          <cell r="CT123">
            <v>40326102</v>
          </cell>
          <cell r="CU123">
            <v>436</v>
          </cell>
          <cell r="CV123">
            <v>220</v>
          </cell>
          <cell r="CW123">
            <v>0</v>
          </cell>
          <cell r="CX123">
            <v>0</v>
          </cell>
          <cell r="CY123">
            <v>8211</v>
          </cell>
          <cell r="CZ123" t="str">
            <v>M6</v>
          </cell>
        </row>
        <row r="124">
          <cell r="B124" t="str">
            <v>0025 DE 2024</v>
          </cell>
          <cell r="C124">
            <v>86056712</v>
          </cell>
          <cell r="D124" t="str">
            <v xml:space="preserve">ARLEX RODRIGUEZ QUEVEDO </v>
          </cell>
          <cell r="E124" t="str">
            <v>CONTRATO DE PRESTACIÓN DE SERVICIOS PROFESIONALES</v>
          </cell>
          <cell r="F124" t="str">
            <v>PRESTACIÓN DE SERVICIOS PROFESIONALES NECESARIO PARA EL FORTALECIMIENTO DE LOS PROCESOS DE AUDITORÍA EN LA OFICINA ASESORA DE CONTROL INTERNO DE LA UNIVERSIDAD DE LOS LLANOS.</v>
          </cell>
          <cell r="G124">
            <v>45306</v>
          </cell>
          <cell r="H124">
            <v>18367368</v>
          </cell>
          <cell r="I124" t="str">
            <v>Seis (06) meses calendario</v>
          </cell>
          <cell r="J124">
            <v>45306</v>
          </cell>
          <cell r="K124">
            <v>45487</v>
          </cell>
          <cell r="L124" t="str">
            <v>NO APLICA</v>
          </cell>
          <cell r="M124" t="str">
            <v>NO APLICA</v>
          </cell>
          <cell r="N124" t="str">
            <v>NO APLICA</v>
          </cell>
          <cell r="O124">
            <v>7</v>
          </cell>
          <cell r="P124">
            <v>1632655</v>
          </cell>
          <cell r="Q124">
            <v>45306</v>
          </cell>
          <cell r="R124">
            <v>45322</v>
          </cell>
          <cell r="S124">
            <v>3061228</v>
          </cell>
          <cell r="T124">
            <v>45323</v>
          </cell>
          <cell r="U124">
            <v>45351</v>
          </cell>
          <cell r="V124">
            <v>3061228</v>
          </cell>
          <cell r="W124">
            <v>45352</v>
          </cell>
          <cell r="X124">
            <v>45382</v>
          </cell>
          <cell r="Y124">
            <v>3061228</v>
          </cell>
          <cell r="Z124">
            <v>45383</v>
          </cell>
          <cell r="AA124">
            <v>45412</v>
          </cell>
          <cell r="AB124">
            <v>3061228</v>
          </cell>
          <cell r="AC124">
            <v>45413</v>
          </cell>
          <cell r="AD124">
            <v>45443</v>
          </cell>
          <cell r="AE124">
            <v>3061228</v>
          </cell>
          <cell r="AF124">
            <v>45444</v>
          </cell>
          <cell r="AG124">
            <v>45473</v>
          </cell>
          <cell r="AH124">
            <v>1428573</v>
          </cell>
          <cell r="AI124">
            <v>45474</v>
          </cell>
          <cell r="AJ124">
            <v>45487</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t="str">
            <v xml:space="preserve">Oficina Asesora de Control Interno </v>
          </cell>
          <cell r="BJ124" t="str">
            <v xml:space="preserve">DIANA ZULAY REZA MONDRAGÓN </v>
          </cell>
          <cell r="BK124" t="str">
            <v>Asesora de Control Interno de Gestión</v>
          </cell>
          <cell r="BL124">
            <v>20</v>
          </cell>
          <cell r="BM124">
            <v>45306</v>
          </cell>
          <cell r="BN124">
            <v>2599259317</v>
          </cell>
          <cell r="BO124">
            <v>65</v>
          </cell>
          <cell r="BP124">
            <v>45306</v>
          </cell>
          <cell r="BQ124">
            <v>18367368</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el seguimiento al Plan Anual de Auditorías de la vigencia y la publicación de la información en el micro sitio de la Oficina de control Interno de Gestión.</v>
          </cell>
          <cell r="CT124">
            <v>86056712.099999994</v>
          </cell>
          <cell r="CU124">
            <v>436</v>
          </cell>
          <cell r="CV124">
            <v>220</v>
          </cell>
          <cell r="CW124">
            <v>0</v>
          </cell>
          <cell r="CX124">
            <v>0</v>
          </cell>
          <cell r="CY124">
            <v>7490</v>
          </cell>
          <cell r="CZ124" t="str">
            <v>M6</v>
          </cell>
        </row>
        <row r="125">
          <cell r="B125" t="str">
            <v>0026 DE 2024</v>
          </cell>
          <cell r="C125">
            <v>1122647640</v>
          </cell>
          <cell r="D125" t="str">
            <v>CLARA NATALIA ROZO FORERO</v>
          </cell>
          <cell r="E125" t="str">
            <v>CONTRATO DE PRESTACIÓN DE SERVICIOS PROFESIONALES</v>
          </cell>
          <cell r="F125" t="str">
            <v>PRESTACIÓN DE SERVICIOS PROFESIONALES NECESARIO PARA EL FORTALECIMIENTO DE LOS PROCESOS DE AUDITORÍA EN LA OFICINA ASESORA DE CONTROL INTERNO DE LA UNIVERSIDAD DE LOS LLANOS.</v>
          </cell>
          <cell r="G125">
            <v>45306</v>
          </cell>
          <cell r="H125">
            <v>18367368</v>
          </cell>
          <cell r="I125" t="str">
            <v>Seis (06) meses calendario</v>
          </cell>
          <cell r="J125">
            <v>45306</v>
          </cell>
          <cell r="K125">
            <v>45487</v>
          </cell>
          <cell r="L125" t="str">
            <v>NO APLICA</v>
          </cell>
          <cell r="M125" t="str">
            <v>NO APLICA</v>
          </cell>
          <cell r="N125" t="str">
            <v>NO APLICA</v>
          </cell>
          <cell r="O125">
            <v>7</v>
          </cell>
          <cell r="P125">
            <v>1632655</v>
          </cell>
          <cell r="Q125">
            <v>45306</v>
          </cell>
          <cell r="R125">
            <v>45322</v>
          </cell>
          <cell r="S125">
            <v>3061228</v>
          </cell>
          <cell r="T125">
            <v>45323</v>
          </cell>
          <cell r="U125">
            <v>45351</v>
          </cell>
          <cell r="V125">
            <v>3061228</v>
          </cell>
          <cell r="W125">
            <v>45352</v>
          </cell>
          <cell r="X125">
            <v>45382</v>
          </cell>
          <cell r="Y125">
            <v>3061228</v>
          </cell>
          <cell r="Z125">
            <v>45383</v>
          </cell>
          <cell r="AA125">
            <v>45412</v>
          </cell>
          <cell r="AB125">
            <v>3061228</v>
          </cell>
          <cell r="AC125">
            <v>45413</v>
          </cell>
          <cell r="AD125">
            <v>45443</v>
          </cell>
          <cell r="AE125">
            <v>3061228</v>
          </cell>
          <cell r="AF125">
            <v>45444</v>
          </cell>
          <cell r="AG125">
            <v>45473</v>
          </cell>
          <cell r="AH125">
            <v>1428573</v>
          </cell>
          <cell r="AI125">
            <v>45474</v>
          </cell>
          <cell r="AJ125">
            <v>45487</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t="str">
            <v xml:space="preserve">Oficina Asesora de Control Interno </v>
          </cell>
          <cell r="BJ125" t="str">
            <v xml:space="preserve">DIANA ZULAY REZA MONDRAGÓN </v>
          </cell>
          <cell r="BK125" t="str">
            <v>Asesora de Control Interno de Gestión</v>
          </cell>
          <cell r="BL125">
            <v>20</v>
          </cell>
          <cell r="BM125">
            <v>45306</v>
          </cell>
          <cell r="BN125">
            <v>2599259317</v>
          </cell>
          <cell r="BO125">
            <v>124</v>
          </cell>
          <cell r="BP125">
            <v>45306</v>
          </cell>
          <cell r="BQ125">
            <v>18367368</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en la consolidación de información, proyección de actas y seguimiento a compromisos asociados al comité Institucional de Coordinación de Control Interno. 4. Apoyar la ejecución de auditorías internas de calidad de acuerdo al plan anual de auditorías.</v>
          </cell>
          <cell r="CT125">
            <v>1122647640.5</v>
          </cell>
          <cell r="CU125">
            <v>436</v>
          </cell>
          <cell r="CV125">
            <v>220</v>
          </cell>
          <cell r="CW125">
            <v>0</v>
          </cell>
          <cell r="CX125">
            <v>0</v>
          </cell>
          <cell r="CY125">
            <v>7490</v>
          </cell>
          <cell r="CZ125" t="str">
            <v>M6</v>
          </cell>
        </row>
        <row r="126">
          <cell r="B126" t="str">
            <v>0027 DE 2024</v>
          </cell>
          <cell r="C126">
            <v>1121899585</v>
          </cell>
          <cell r="D126" t="str">
            <v>PAULA NICOLL MORALES ROBAYO</v>
          </cell>
          <cell r="E126" t="str">
            <v>CONTRATO DE PRESTACIÓN DE SERVICIOS PROFESIONALES</v>
          </cell>
          <cell r="F126" t="str">
            <v>PRESTACIÓN DE SERVICIOS PROFESIONALES NECESARIO PARA EL FORTALECIMIENTO DE LOS PROCESOS DE AUDITORÍA EN LA OFICINA ASESORA DE CONTROL INTERNO DE LA UNIVERSIDAD DE LOS LLANOS.</v>
          </cell>
          <cell r="G126">
            <v>45306</v>
          </cell>
          <cell r="H126">
            <v>18367368</v>
          </cell>
          <cell r="I126" t="str">
            <v>Seis (06) meses calendario</v>
          </cell>
          <cell r="J126">
            <v>45306</v>
          </cell>
          <cell r="K126">
            <v>45487</v>
          </cell>
          <cell r="L126" t="str">
            <v>NO APLICA</v>
          </cell>
          <cell r="M126" t="str">
            <v>NO APLICA</v>
          </cell>
          <cell r="N126" t="str">
            <v>NO APLICA</v>
          </cell>
          <cell r="O126">
            <v>7</v>
          </cell>
          <cell r="P126">
            <v>1632655</v>
          </cell>
          <cell r="Q126">
            <v>45306</v>
          </cell>
          <cell r="R126">
            <v>45322</v>
          </cell>
          <cell r="S126">
            <v>3061228</v>
          </cell>
          <cell r="T126">
            <v>45323</v>
          </cell>
          <cell r="U126">
            <v>45351</v>
          </cell>
          <cell r="V126">
            <v>3061228</v>
          </cell>
          <cell r="W126">
            <v>45352</v>
          </cell>
          <cell r="X126">
            <v>45382</v>
          </cell>
          <cell r="Y126">
            <v>3061228</v>
          </cell>
          <cell r="Z126">
            <v>45383</v>
          </cell>
          <cell r="AA126">
            <v>45412</v>
          </cell>
          <cell r="AB126">
            <v>3061228</v>
          </cell>
          <cell r="AC126">
            <v>45413</v>
          </cell>
          <cell r="AD126">
            <v>45443</v>
          </cell>
          <cell r="AE126">
            <v>3061228</v>
          </cell>
          <cell r="AF126">
            <v>45444</v>
          </cell>
          <cell r="AG126">
            <v>45473</v>
          </cell>
          <cell r="AH126">
            <v>1428573</v>
          </cell>
          <cell r="AI126">
            <v>45474</v>
          </cell>
          <cell r="AJ126">
            <v>45487</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t="str">
            <v xml:space="preserve">Oficina Asesora de Control Interno </v>
          </cell>
          <cell r="BJ126" t="str">
            <v xml:space="preserve">DIANA ZULAY REZA MONDRAGÓN </v>
          </cell>
          <cell r="BK126" t="str">
            <v>Asesora de Control Interno de Gestión</v>
          </cell>
          <cell r="BL126">
            <v>20</v>
          </cell>
          <cell r="BM126">
            <v>45306</v>
          </cell>
          <cell r="BN126">
            <v>2599259317</v>
          </cell>
          <cell r="BO126">
            <v>110</v>
          </cell>
          <cell r="BP126">
            <v>45306</v>
          </cell>
          <cell r="BQ126">
            <v>18367368</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la consolidación de la información y el diligenciamiento de indicadores de gestión relacionados con el proceso de evaluación, control y seguimiento institucional. 4. Apoyar en la revisión y actualización de los procedimientos adscritos al proceso de evaluación, control y seguimiento institucional, cuando se requiera. 5. Apoyar la ejecución de auditorías internas de calidad de acuerdo al plan anual de auditorías. 6. Apoyar la ejecución de actividades de fomento de cultura de autocontrol planeadas para la vigencia.</v>
          </cell>
          <cell r="CT126">
            <v>1121899585</v>
          </cell>
          <cell r="CU126">
            <v>436</v>
          </cell>
          <cell r="CV126">
            <v>220</v>
          </cell>
          <cell r="CW126">
            <v>0</v>
          </cell>
          <cell r="CX126">
            <v>0</v>
          </cell>
          <cell r="CY126">
            <v>8299</v>
          </cell>
          <cell r="CZ126" t="str">
            <v>M6</v>
          </cell>
        </row>
        <row r="127">
          <cell r="B127" t="str">
            <v>0028 DE 2024</v>
          </cell>
          <cell r="C127">
            <v>12636578</v>
          </cell>
          <cell r="D127" t="str">
            <v>EDGARD ANTONIO CASTRO BOLAÑO</v>
          </cell>
          <cell r="E127" t="str">
            <v>CONTRATO DE PRESTACIÓN DE SERVICIOS PROFESIONALES</v>
          </cell>
          <cell r="F127" t="str">
            <v>PRESTACIÓN DE SERVICIOS PROFESIONALES NECESARIO PARA EL FORTALECIMIENTO DE LOS PROCESOS DE LA SECCIÓN DE PRESUPUESTO Y CONTABILIDAD DE LA UNIVERSIDAD DE LOS LLANOS.</v>
          </cell>
          <cell r="G127">
            <v>45306</v>
          </cell>
          <cell r="H127">
            <v>18367368</v>
          </cell>
          <cell r="I127" t="str">
            <v>Seis (06) meses calendario</v>
          </cell>
          <cell r="J127">
            <v>45306</v>
          </cell>
          <cell r="K127">
            <v>45487</v>
          </cell>
          <cell r="L127" t="str">
            <v>NO APLICA</v>
          </cell>
          <cell r="M127" t="str">
            <v>NO APLICA</v>
          </cell>
          <cell r="N127" t="str">
            <v>NO APLICA</v>
          </cell>
          <cell r="O127">
            <v>7</v>
          </cell>
          <cell r="P127">
            <v>1632655</v>
          </cell>
          <cell r="Q127">
            <v>45306</v>
          </cell>
          <cell r="R127">
            <v>45322</v>
          </cell>
          <cell r="S127">
            <v>3061228</v>
          </cell>
          <cell r="T127">
            <v>45323</v>
          </cell>
          <cell r="U127">
            <v>45351</v>
          </cell>
          <cell r="V127">
            <v>3061228</v>
          </cell>
          <cell r="W127">
            <v>45352</v>
          </cell>
          <cell r="X127">
            <v>45382</v>
          </cell>
          <cell r="Y127">
            <v>3061228</v>
          </cell>
          <cell r="Z127">
            <v>45383</v>
          </cell>
          <cell r="AA127">
            <v>45412</v>
          </cell>
          <cell r="AB127">
            <v>3061228</v>
          </cell>
          <cell r="AC127">
            <v>45413</v>
          </cell>
          <cell r="AD127">
            <v>45443</v>
          </cell>
          <cell r="AE127">
            <v>3061228</v>
          </cell>
          <cell r="AF127">
            <v>45444</v>
          </cell>
          <cell r="AG127">
            <v>45473</v>
          </cell>
          <cell r="AH127">
            <v>1428573</v>
          </cell>
          <cell r="AI127">
            <v>45474</v>
          </cell>
          <cell r="AJ127">
            <v>45487</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t="str">
            <v xml:space="preserve">Sección de Presupuesto y Contabilidad </v>
          </cell>
          <cell r="BJ127" t="str">
            <v>CRISTIAN EDUARDO GARCIA GARCIA</v>
          </cell>
          <cell r="BK127" t="str">
            <v>Jefe de Oficina</v>
          </cell>
          <cell r="BL127">
            <v>20</v>
          </cell>
          <cell r="BM127">
            <v>45306</v>
          </cell>
          <cell r="BN127">
            <v>2599259317</v>
          </cell>
          <cell r="BO127">
            <v>31</v>
          </cell>
          <cell r="BP127">
            <v>45306</v>
          </cell>
          <cell r="BQ127">
            <v>18367368</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t="str">
            <v>1. Apoyar al proceso de Facturación Electrónica.  2. Participar en la organización y distribución de las facturas electrónicas. 3. Contribuir en la revisión de causación y conciliación de saldos de cuentas por cobrar. 4. Apoyar en la parametrización y elaboración de la información exógena.</v>
          </cell>
          <cell r="CT127">
            <v>12636578</v>
          </cell>
          <cell r="CU127">
            <v>436</v>
          </cell>
          <cell r="CV127">
            <v>413</v>
          </cell>
          <cell r="CW127">
            <v>0</v>
          </cell>
          <cell r="CX127">
            <v>0</v>
          </cell>
          <cell r="CY127">
            <v>7490</v>
          </cell>
          <cell r="CZ127" t="str">
            <v>M6</v>
          </cell>
        </row>
        <row r="128">
          <cell r="B128" t="str">
            <v>0029 DE 2024</v>
          </cell>
          <cell r="C128">
            <v>53122303</v>
          </cell>
          <cell r="D128" t="str">
            <v>MIRTA PATRICIA SAYADO VARGAS</v>
          </cell>
          <cell r="E128" t="str">
            <v>CONTRATO DE PRESTACIÓN DE SERVICIOS PROFESIONALES</v>
          </cell>
          <cell r="F128" t="str">
            <v>PRESTACIÓN DE SERVICIOS PROFESIONALES NECESARIO PARA EL FORTALECIMIENTO DE LOS PROCESOS DE LA SECCIÓN DE PRESUPUESTO Y CONTABILIDAD DE LA UNIVERSIDAD DE LOS LLANOS.</v>
          </cell>
          <cell r="G128">
            <v>45306</v>
          </cell>
          <cell r="H128">
            <v>22193904</v>
          </cell>
          <cell r="I128" t="str">
            <v>Seis (06) meses calendario</v>
          </cell>
          <cell r="J128">
            <v>45306</v>
          </cell>
          <cell r="K128">
            <v>45487</v>
          </cell>
          <cell r="L128" t="str">
            <v>NO APLICA</v>
          </cell>
          <cell r="M128" t="str">
            <v>NO APLICA</v>
          </cell>
          <cell r="N128" t="str">
            <v>NO APLICA</v>
          </cell>
          <cell r="O128">
            <v>7</v>
          </cell>
          <cell r="P128">
            <v>1972791</v>
          </cell>
          <cell r="Q128">
            <v>45306</v>
          </cell>
          <cell r="R128">
            <v>45322</v>
          </cell>
          <cell r="S128">
            <v>3698984</v>
          </cell>
          <cell r="T128">
            <v>45323</v>
          </cell>
          <cell r="U128">
            <v>45351</v>
          </cell>
          <cell r="V128">
            <v>3698984</v>
          </cell>
          <cell r="W128">
            <v>45352</v>
          </cell>
          <cell r="X128">
            <v>45382</v>
          </cell>
          <cell r="Y128">
            <v>3698984</v>
          </cell>
          <cell r="Z128">
            <v>45383</v>
          </cell>
          <cell r="AA128">
            <v>45412</v>
          </cell>
          <cell r="AB128">
            <v>3698984</v>
          </cell>
          <cell r="AC128">
            <v>45413</v>
          </cell>
          <cell r="AD128">
            <v>45443</v>
          </cell>
          <cell r="AE128">
            <v>3698984</v>
          </cell>
          <cell r="AF128">
            <v>45444</v>
          </cell>
          <cell r="AG128">
            <v>45473</v>
          </cell>
          <cell r="AH128">
            <v>1726193</v>
          </cell>
          <cell r="AI128">
            <v>45474</v>
          </cell>
          <cell r="AJ128">
            <v>45487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t="str">
            <v xml:space="preserve">Sección de Presupuesto y Contabilidad </v>
          </cell>
          <cell r="BJ128" t="str">
            <v>CRISTIAN EDUARDO GARCIA GARCIA</v>
          </cell>
          <cell r="BK128" t="str">
            <v>Jefe de Oficina</v>
          </cell>
          <cell r="BL128">
            <v>20</v>
          </cell>
          <cell r="BM128">
            <v>45306</v>
          </cell>
          <cell r="BN128">
            <v>2599259317</v>
          </cell>
          <cell r="BO128">
            <v>57</v>
          </cell>
          <cell r="BP128">
            <v>45306</v>
          </cell>
          <cell r="BQ128">
            <v>22193904</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v>
          </cell>
          <cell r="CT128">
            <v>53122303</v>
          </cell>
          <cell r="CU128">
            <v>436</v>
          </cell>
          <cell r="CV128">
            <v>413</v>
          </cell>
          <cell r="CW128">
            <v>0</v>
          </cell>
          <cell r="CX128">
            <v>0</v>
          </cell>
          <cell r="CY128">
            <v>6920</v>
          </cell>
          <cell r="CZ128" t="str">
            <v>M5</v>
          </cell>
        </row>
        <row r="129">
          <cell r="B129" t="str">
            <v>0030 DE 2024</v>
          </cell>
          <cell r="C129">
            <v>17266494</v>
          </cell>
          <cell r="D129" t="str">
            <v xml:space="preserve">MARCO ANIBAL MOLINA MONTAÑEZ  </v>
          </cell>
          <cell r="E129" t="str">
            <v>CONTRATO DE PRESTACIÓN DE SERVICIOS PROFESIONALES</v>
          </cell>
          <cell r="F129" t="str">
            <v>PRESTACIÓN DE SERVICIOS PROFESIONALES NECESARIO PARA EL FORTALECIMIENTO DE LOS PROCESOS DE LA SECCIÓN DE PRESUPUESTO Y CONTABILIDAD DE LA UNIVERSIDAD DE LOS LLANOS.</v>
          </cell>
          <cell r="G129">
            <v>45306</v>
          </cell>
          <cell r="H129">
            <v>22193904</v>
          </cell>
          <cell r="I129" t="str">
            <v>Seis (06) meses calendario</v>
          </cell>
          <cell r="J129">
            <v>45306</v>
          </cell>
          <cell r="K129">
            <v>45487</v>
          </cell>
          <cell r="L129" t="str">
            <v>NO APLICA</v>
          </cell>
          <cell r="M129" t="str">
            <v>NO APLICA</v>
          </cell>
          <cell r="N129" t="str">
            <v>NO APLICA</v>
          </cell>
          <cell r="O129">
            <v>7</v>
          </cell>
          <cell r="P129">
            <v>1972791</v>
          </cell>
          <cell r="Q129">
            <v>45306</v>
          </cell>
          <cell r="R129">
            <v>45322</v>
          </cell>
          <cell r="S129">
            <v>3698984</v>
          </cell>
          <cell r="T129">
            <v>45323</v>
          </cell>
          <cell r="U129">
            <v>45351</v>
          </cell>
          <cell r="V129">
            <v>3698984</v>
          </cell>
          <cell r="W129">
            <v>45352</v>
          </cell>
          <cell r="X129">
            <v>45382</v>
          </cell>
          <cell r="Y129">
            <v>3698984</v>
          </cell>
          <cell r="Z129">
            <v>45383</v>
          </cell>
          <cell r="AA129">
            <v>45412</v>
          </cell>
          <cell r="AB129">
            <v>3698984</v>
          </cell>
          <cell r="AC129">
            <v>45413</v>
          </cell>
          <cell r="AD129">
            <v>45443</v>
          </cell>
          <cell r="AE129">
            <v>3698984</v>
          </cell>
          <cell r="AF129">
            <v>45444</v>
          </cell>
          <cell r="AG129">
            <v>45473</v>
          </cell>
          <cell r="AH129">
            <v>1726193</v>
          </cell>
          <cell r="AI129">
            <v>45474</v>
          </cell>
          <cell r="AJ129">
            <v>45487</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t="str">
            <v xml:space="preserve">Sección de Presupuesto y Contabilidad </v>
          </cell>
          <cell r="BJ129" t="str">
            <v>CRISTIAN EDUARDO GARCIA GARCIA</v>
          </cell>
          <cell r="BK129" t="str">
            <v>Jefe de Oficina</v>
          </cell>
          <cell r="BL129">
            <v>20</v>
          </cell>
          <cell r="BM129">
            <v>45306</v>
          </cell>
          <cell r="BN129">
            <v>2599259317</v>
          </cell>
          <cell r="BO129">
            <v>32</v>
          </cell>
          <cell r="BP129">
            <v>45306</v>
          </cell>
          <cell r="BQ129">
            <v>22193904</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t="str">
            <v>1. Apoyar en la parametrización en el sistema de información contable y en la preparación de la información Exógena ante la DIAN. 2. Apoyar la aprobación de la causación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v>
          </cell>
          <cell r="CT129">
            <v>17266494</v>
          </cell>
          <cell r="CU129">
            <v>436</v>
          </cell>
          <cell r="CV129">
            <v>413</v>
          </cell>
          <cell r="CW129">
            <v>0</v>
          </cell>
          <cell r="CX129">
            <v>0</v>
          </cell>
          <cell r="CY129">
            <v>6920</v>
          </cell>
          <cell r="CZ129" t="str">
            <v>M5</v>
          </cell>
        </row>
        <row r="130">
          <cell r="B130" t="str">
            <v>0031 DE 2024</v>
          </cell>
          <cell r="C130">
            <v>1121860595</v>
          </cell>
          <cell r="D130" t="str">
            <v>DIANA VANESSA VALENCIA GUERRERO</v>
          </cell>
          <cell r="E130" t="str">
            <v>CONTRATO DE PRESTACIÓN DE SERVICIOS PROFESIONALES</v>
          </cell>
          <cell r="F130" t="str">
            <v>PRESTACIÓN DE SERVICIOS PROFESIONALES NECESARIO PARA EL FORTALECIMIENTO DE LOS PROCESOS DE LA SECCIÓN DE PRESUPUESTO Y CONTABILIDAD DE LA UNIVERSIDAD DE LOS LLANOS.</v>
          </cell>
          <cell r="G130">
            <v>45306</v>
          </cell>
          <cell r="H130">
            <v>18367368</v>
          </cell>
          <cell r="I130" t="str">
            <v>Seis (06) meses calendario</v>
          </cell>
          <cell r="J130">
            <v>45306</v>
          </cell>
          <cell r="K130">
            <v>45487</v>
          </cell>
          <cell r="L130" t="str">
            <v>NO APLICA</v>
          </cell>
          <cell r="M130" t="str">
            <v>NO APLICA</v>
          </cell>
          <cell r="N130" t="str">
            <v>NO APLICA</v>
          </cell>
          <cell r="O130">
            <v>7</v>
          </cell>
          <cell r="P130">
            <v>1632655</v>
          </cell>
          <cell r="Q130">
            <v>45306</v>
          </cell>
          <cell r="R130">
            <v>45322</v>
          </cell>
          <cell r="S130">
            <v>3061228</v>
          </cell>
          <cell r="T130">
            <v>45323</v>
          </cell>
          <cell r="U130">
            <v>45351</v>
          </cell>
          <cell r="V130">
            <v>3061228</v>
          </cell>
          <cell r="W130">
            <v>45352</v>
          </cell>
          <cell r="X130">
            <v>45382</v>
          </cell>
          <cell r="Y130">
            <v>3061228</v>
          </cell>
          <cell r="Z130">
            <v>45383</v>
          </cell>
          <cell r="AA130">
            <v>45412</v>
          </cell>
          <cell r="AB130">
            <v>3061228</v>
          </cell>
          <cell r="AC130">
            <v>45413</v>
          </cell>
          <cell r="AD130">
            <v>45443</v>
          </cell>
          <cell r="AE130">
            <v>3061228</v>
          </cell>
          <cell r="AF130">
            <v>45444</v>
          </cell>
          <cell r="AG130">
            <v>45473</v>
          </cell>
          <cell r="AH130">
            <v>1428573</v>
          </cell>
          <cell r="AI130">
            <v>45474</v>
          </cell>
          <cell r="AJ130">
            <v>45487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t="str">
            <v xml:space="preserve">Sección de Presupuesto y Contabilidad </v>
          </cell>
          <cell r="BJ130" t="str">
            <v>CRISTIAN EDUARDO GARCIA GARCIA</v>
          </cell>
          <cell r="BK130" t="str">
            <v>Jefe de Oficina</v>
          </cell>
          <cell r="BL130">
            <v>20</v>
          </cell>
          <cell r="BM130">
            <v>45306</v>
          </cell>
          <cell r="BN130">
            <v>2599259317</v>
          </cell>
          <cell r="BO130">
            <v>96</v>
          </cell>
          <cell r="BP130">
            <v>45306</v>
          </cell>
          <cell r="BQ130">
            <v>18367368</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 10. Brindar apoyo cuando se requiera en el proceso del modelo para un sistema de costeo apropiado para la Universidad de los Llanos.</v>
          </cell>
          <cell r="CT130">
            <v>1121860595</v>
          </cell>
          <cell r="CU130">
            <v>436</v>
          </cell>
          <cell r="CV130">
            <v>413</v>
          </cell>
          <cell r="CW130">
            <v>0</v>
          </cell>
          <cell r="CX130">
            <v>0</v>
          </cell>
          <cell r="CY130">
            <v>6920</v>
          </cell>
          <cell r="CZ130" t="str">
            <v>M5</v>
          </cell>
        </row>
        <row r="131">
          <cell r="B131" t="str">
            <v>0032 DE 2024</v>
          </cell>
          <cell r="C131">
            <v>40219315</v>
          </cell>
          <cell r="D131" t="str">
            <v>DIANA LUCEDY RIVEROS CASTAÑEDA</v>
          </cell>
          <cell r="E131" t="str">
            <v>CONTRATO DE PRESTACIÓN DE SERVICIOS PROFESIONALES</v>
          </cell>
          <cell r="F131" t="str">
            <v>PRESTACIÓN DE SERVICIOS PROFESIONALES NECESARIO PARA EL FORTALECIMIENTO DE LOS PROCESOS DE LA DIRECCIÓN GENERAL DE CURRÍCULO DE LA UNIVERSIDAD DE LOS LLANOS.</v>
          </cell>
          <cell r="G131">
            <v>45306</v>
          </cell>
          <cell r="H131">
            <v>18367368</v>
          </cell>
          <cell r="I131" t="str">
            <v>Seis (06) meses calendario</v>
          </cell>
          <cell r="J131">
            <v>45306</v>
          </cell>
          <cell r="K131">
            <v>45487</v>
          </cell>
          <cell r="L131" t="str">
            <v>NO APLICA</v>
          </cell>
          <cell r="M131" t="str">
            <v>NO APLICA</v>
          </cell>
          <cell r="N131" t="str">
            <v>NO APLICA</v>
          </cell>
          <cell r="O131">
            <v>7</v>
          </cell>
          <cell r="P131">
            <v>1632655</v>
          </cell>
          <cell r="Q131">
            <v>45306</v>
          </cell>
          <cell r="R131">
            <v>45322</v>
          </cell>
          <cell r="S131">
            <v>3061228</v>
          </cell>
          <cell r="T131">
            <v>45323</v>
          </cell>
          <cell r="U131">
            <v>45351</v>
          </cell>
          <cell r="V131">
            <v>3061228</v>
          </cell>
          <cell r="W131">
            <v>45352</v>
          </cell>
          <cell r="X131">
            <v>45382</v>
          </cell>
          <cell r="Y131">
            <v>3061228</v>
          </cell>
          <cell r="Z131">
            <v>45383</v>
          </cell>
          <cell r="AA131">
            <v>45412</v>
          </cell>
          <cell r="AB131">
            <v>3061228</v>
          </cell>
          <cell r="AC131">
            <v>45413</v>
          </cell>
          <cell r="AD131">
            <v>45443</v>
          </cell>
          <cell r="AE131">
            <v>3061228</v>
          </cell>
          <cell r="AF131">
            <v>45444</v>
          </cell>
          <cell r="AG131">
            <v>45473</v>
          </cell>
          <cell r="AH131">
            <v>1428573</v>
          </cell>
          <cell r="AI131">
            <v>45474</v>
          </cell>
          <cell r="AJ131">
            <v>45487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t="str">
            <v>Dirección General de Currículo</v>
          </cell>
          <cell r="BJ131" t="str">
            <v>OMAIRA ELIZABETH GONZÁLEZ GIRALDO</v>
          </cell>
          <cell r="BK131" t="str">
            <v>Director Técnico de Currículo</v>
          </cell>
          <cell r="BL131">
            <v>20</v>
          </cell>
          <cell r="BM131">
            <v>45306</v>
          </cell>
          <cell r="BN131">
            <v>2599259317</v>
          </cell>
          <cell r="BO131">
            <v>44</v>
          </cell>
          <cell r="BP131">
            <v>45306</v>
          </cell>
          <cell r="BQ131">
            <v>18367368</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t="str">
            <v>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Colaborar en la elaboración, digitación y presentación de la documentación requerida para la radicación y seguimiento a fichas BPUNI asignadas. 8. Brindar apoyo al seguimiento, verificación de los avances y cumplimiento de las metas PAI. 9. Prestar apoyo en la elaboración, consolidación y presentación de los informes de gestión solicitados a la Dirección General de Currículo. 10. Apoyar las actividades propias en el desarrollo de las funciones de la Dirección General de Currículo para el cumplimiento de metas y objetivos.</v>
          </cell>
          <cell r="CT131">
            <v>40219315</v>
          </cell>
          <cell r="CU131">
            <v>436</v>
          </cell>
          <cell r="CV131">
            <v>510</v>
          </cell>
          <cell r="CW131">
            <v>0</v>
          </cell>
          <cell r="CX131">
            <v>0</v>
          </cell>
          <cell r="CY131">
            <v>7020</v>
          </cell>
          <cell r="CZ131" t="str">
            <v>M5</v>
          </cell>
        </row>
        <row r="132">
          <cell r="B132" t="str">
            <v>0033 DE 2024</v>
          </cell>
          <cell r="C132">
            <v>1121876671</v>
          </cell>
          <cell r="D132" t="str">
            <v>MARIA ANGELICA CAMELO URREA</v>
          </cell>
          <cell r="E132" t="str">
            <v>CONTRATO DE PRESTACIÓN DE SERVICIOS DE APOYO A LA GESTIÓN</v>
          </cell>
          <cell r="F132" t="str">
            <v>PRESTACIÓN DE SERVICIOS DE APOYO A LA GESTIÓN NECESARIO PARA EL FORTALECIMIENTO DE LOS PROCESOS ADMINISTRATIVOS DE LA DIRECCIÓN GENERAL DE CURRÍCULO DE LA UNIVERSIDAD DE LOS LLANOS.</v>
          </cell>
          <cell r="G132">
            <v>45306</v>
          </cell>
          <cell r="H132">
            <v>14540832</v>
          </cell>
          <cell r="I132" t="str">
            <v>Seis (06) meses calendario</v>
          </cell>
          <cell r="J132">
            <v>45306</v>
          </cell>
          <cell r="K132">
            <v>45487</v>
          </cell>
          <cell r="L132" t="str">
            <v>NO APLICA</v>
          </cell>
          <cell r="M132" t="str">
            <v>NO APLICA</v>
          </cell>
          <cell r="N132" t="str">
            <v>NO APLICA</v>
          </cell>
          <cell r="O132">
            <v>7</v>
          </cell>
          <cell r="P132">
            <v>1292518</v>
          </cell>
          <cell r="Q132">
            <v>45306</v>
          </cell>
          <cell r="R132">
            <v>45322</v>
          </cell>
          <cell r="S132">
            <v>2423472</v>
          </cell>
          <cell r="T132">
            <v>45323</v>
          </cell>
          <cell r="U132">
            <v>45351</v>
          </cell>
          <cell r="V132">
            <v>2423472</v>
          </cell>
          <cell r="W132">
            <v>45352</v>
          </cell>
          <cell r="X132">
            <v>45382</v>
          </cell>
          <cell r="Y132">
            <v>2423472</v>
          </cell>
          <cell r="Z132">
            <v>45383</v>
          </cell>
          <cell r="AA132">
            <v>45412</v>
          </cell>
          <cell r="AB132">
            <v>2423472</v>
          </cell>
          <cell r="AC132">
            <v>45413</v>
          </cell>
          <cell r="AD132">
            <v>45443</v>
          </cell>
          <cell r="AE132">
            <v>2423472</v>
          </cell>
          <cell r="AF132">
            <v>45444</v>
          </cell>
          <cell r="AG132">
            <v>45473</v>
          </cell>
          <cell r="AH132">
            <v>1130954</v>
          </cell>
          <cell r="AI132">
            <v>45474</v>
          </cell>
          <cell r="AJ132">
            <v>45487</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t="str">
            <v>Dirección General de Currículo</v>
          </cell>
          <cell r="BJ132" t="str">
            <v>OMAIRA ELIZABETH GONZÁLEZ GIRALDO</v>
          </cell>
          <cell r="BK132" t="str">
            <v>Director Técnico de Currículo</v>
          </cell>
          <cell r="BL132">
            <v>20</v>
          </cell>
          <cell r="BM132">
            <v>45306</v>
          </cell>
          <cell r="BN132">
            <v>2599259317</v>
          </cell>
          <cell r="BO132">
            <v>99</v>
          </cell>
          <cell r="BP132">
            <v>45306</v>
          </cell>
          <cell r="BQ132">
            <v>14540832</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t="str">
            <v>1. Apoyar en la revisión y actualización de las actividades de seguimiento de la DGC. 2. Contribuir en la elaboración de informes sobre la ejecución y procesos de las mismas. 3. Prestar apoyo en la atención del personal administrativo, docentes y estudiantes, así como el trámite de los correos electrónicos de la manera oportuna. 4. Contribuir en la elaboración de oficios, memorandos y correspondencia interna o externa. 5. Coadyuvar en la organización y archivo de los documentos que ingresan o salen de la dirección general de currículo en carpetas teniendo en cuenta las tablas de retención documental. 6. Apoyar en los trámites para la contestación de los derechos de petición solicitados a la dependencia. 7. Colaborar con el envío de información, oficios, memorandos, allegados a la Dirección general de currículo. 8. Apoyar en toda la información que se requiera entregar, para apoyar el proceso de acreditación Institucional. 9. Apoyar la elaboración de plan de prácticas y visitas extramuros: Cronograma, proyectar presupuesto, elaborar resoluciones de desplazamiento, elaborar solicitud de CDP, articulación con servicios generales. 10. Brindar apoyo para el desarrollo y la trazabilidad de los convenios bajo supervisión de la Dirección General de Currículo. 11. Brindar apoyo en la elaboración, consolidación y presentación de los informes de gestión solicitados a la Dirección General de Currículo. 12. Apoyar en las actividades propias en el desarrollo de las funciones de la Dirección General de Currículo para el cumplimiento de metas y objetivos.</v>
          </cell>
          <cell r="CT132">
            <v>1121876671</v>
          </cell>
          <cell r="CU132">
            <v>436</v>
          </cell>
          <cell r="CV132">
            <v>510</v>
          </cell>
          <cell r="CW132">
            <v>0</v>
          </cell>
          <cell r="CX132">
            <v>0</v>
          </cell>
          <cell r="CY132">
            <v>8299</v>
          </cell>
          <cell r="CZ132" t="str">
            <v>M6</v>
          </cell>
        </row>
        <row r="133">
          <cell r="B133" t="str">
            <v>0034 DE 2024</v>
          </cell>
          <cell r="C133">
            <v>86067232</v>
          </cell>
          <cell r="D133" t="str">
            <v>ALEXANDER HERNAN TORRES TINTIN</v>
          </cell>
          <cell r="E133" t="str">
            <v>CONTRATO DE PRESTACIÓN DE SERVICIOS DE APOYO A LA GESTIÓN</v>
          </cell>
          <cell r="F133"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133">
            <v>45306</v>
          </cell>
          <cell r="H133">
            <v>13010226</v>
          </cell>
          <cell r="I133" t="str">
            <v>Seis (06) meses calendario</v>
          </cell>
          <cell r="J133">
            <v>45306</v>
          </cell>
          <cell r="K133">
            <v>45487</v>
          </cell>
          <cell r="L133" t="str">
            <v>NO APLICA</v>
          </cell>
          <cell r="M133" t="str">
            <v>NO APLICA</v>
          </cell>
          <cell r="N133" t="str">
            <v>NO APLICA</v>
          </cell>
          <cell r="O133">
            <v>7</v>
          </cell>
          <cell r="P133">
            <v>1156465</v>
          </cell>
          <cell r="Q133">
            <v>45306</v>
          </cell>
          <cell r="R133">
            <v>45322</v>
          </cell>
          <cell r="S133">
            <v>2168371</v>
          </cell>
          <cell r="T133">
            <v>45323</v>
          </cell>
          <cell r="U133">
            <v>45351</v>
          </cell>
          <cell r="V133">
            <v>2168371</v>
          </cell>
          <cell r="W133">
            <v>45352</v>
          </cell>
          <cell r="X133">
            <v>45382</v>
          </cell>
          <cell r="Y133">
            <v>2168371</v>
          </cell>
          <cell r="Z133">
            <v>45383</v>
          </cell>
          <cell r="AA133">
            <v>45412</v>
          </cell>
          <cell r="AB133">
            <v>2168371</v>
          </cell>
          <cell r="AC133">
            <v>45413</v>
          </cell>
          <cell r="AD133">
            <v>45443</v>
          </cell>
          <cell r="AE133">
            <v>2168371</v>
          </cell>
          <cell r="AF133">
            <v>45444</v>
          </cell>
          <cell r="AG133">
            <v>45473</v>
          </cell>
          <cell r="AH133">
            <v>1011906</v>
          </cell>
          <cell r="AI133">
            <v>45474</v>
          </cell>
          <cell r="AJ133">
            <v>45487</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t="str">
            <v>Facultad de Ciencias Agropecuarias y Recursos Naturales</v>
          </cell>
          <cell r="BJ133" t="str">
            <v>CRISTÓBAL LUGO LÓPEZ</v>
          </cell>
          <cell r="BK133" t="str">
            <v>Decano de la Facultad de Ciencias Agropecuarias y Recursos Naturales</v>
          </cell>
          <cell r="BL133">
            <v>21</v>
          </cell>
          <cell r="BM133">
            <v>45306</v>
          </cell>
          <cell r="BN133">
            <v>1283959346</v>
          </cell>
          <cell r="BO133">
            <v>182</v>
          </cell>
          <cell r="BP133">
            <v>45306</v>
          </cell>
          <cell r="BQ133">
            <v>13010226</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133">
            <v>86067232</v>
          </cell>
          <cell r="CU133">
            <v>27</v>
          </cell>
          <cell r="CV133" t="str">
            <v>54406</v>
          </cell>
          <cell r="CW133">
            <v>0</v>
          </cell>
          <cell r="CX133">
            <v>0</v>
          </cell>
          <cell r="CY133">
            <v>4111</v>
          </cell>
          <cell r="CZ133" t="str">
            <v>M5</v>
          </cell>
        </row>
        <row r="134">
          <cell r="B134" t="str">
            <v>0035 DE 2024</v>
          </cell>
          <cell r="C134">
            <v>17267844</v>
          </cell>
          <cell r="D134" t="str">
            <v>JOSE ALEXANDER ZAPATA BELTRAN</v>
          </cell>
          <cell r="E134" t="str">
            <v>CONTRATO DE PRESTACIÓN DE SERVICIOS DE APOYO A LA GESTIÓN</v>
          </cell>
          <cell r="F134"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134">
            <v>45306</v>
          </cell>
          <cell r="H134">
            <v>13010226</v>
          </cell>
          <cell r="I134" t="str">
            <v>Seis (06) meses calendario</v>
          </cell>
          <cell r="J134">
            <v>45306</v>
          </cell>
          <cell r="K134">
            <v>45487</v>
          </cell>
          <cell r="L134" t="str">
            <v>NO APLICA</v>
          </cell>
          <cell r="M134" t="str">
            <v>NO APLICA</v>
          </cell>
          <cell r="N134" t="str">
            <v>NO APLICA</v>
          </cell>
          <cell r="O134">
            <v>7</v>
          </cell>
          <cell r="P134">
            <v>1156465</v>
          </cell>
          <cell r="Q134">
            <v>45306</v>
          </cell>
          <cell r="R134">
            <v>45322</v>
          </cell>
          <cell r="S134">
            <v>2168371</v>
          </cell>
          <cell r="T134">
            <v>45323</v>
          </cell>
          <cell r="U134">
            <v>45351</v>
          </cell>
          <cell r="V134">
            <v>2168371</v>
          </cell>
          <cell r="W134">
            <v>45352</v>
          </cell>
          <cell r="X134">
            <v>45382</v>
          </cell>
          <cell r="Y134">
            <v>2168371</v>
          </cell>
          <cell r="Z134">
            <v>45383</v>
          </cell>
          <cell r="AA134">
            <v>45412</v>
          </cell>
          <cell r="AB134">
            <v>2168371</v>
          </cell>
          <cell r="AC134">
            <v>45413</v>
          </cell>
          <cell r="AD134">
            <v>45443</v>
          </cell>
          <cell r="AE134">
            <v>2168371</v>
          </cell>
          <cell r="AF134">
            <v>45444</v>
          </cell>
          <cell r="AG134">
            <v>45473</v>
          </cell>
          <cell r="AH134">
            <v>1011906</v>
          </cell>
          <cell r="AI134">
            <v>45474</v>
          </cell>
          <cell r="AJ134">
            <v>45487</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t="str">
            <v>Facultad de Ciencias Agropecuarias y Recursos Naturales</v>
          </cell>
          <cell r="BJ134" t="str">
            <v>CRISTÓBAL LUGO LÓPEZ</v>
          </cell>
          <cell r="BK134" t="str">
            <v>Decano de la Facultad de Ciencias Agropecuarias y Recursos Naturales</v>
          </cell>
          <cell r="BL134">
            <v>21</v>
          </cell>
          <cell r="BM134">
            <v>45306</v>
          </cell>
          <cell r="BN134">
            <v>1283959346</v>
          </cell>
          <cell r="BO134">
            <v>183</v>
          </cell>
          <cell r="BP134">
            <v>45306</v>
          </cell>
          <cell r="BQ134">
            <v>13010226</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t="str">
            <v>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v>
          </cell>
          <cell r="CT134">
            <v>17267844</v>
          </cell>
          <cell r="CU134">
            <v>27</v>
          </cell>
          <cell r="CV134" t="str">
            <v>54406</v>
          </cell>
          <cell r="CW134">
            <v>0</v>
          </cell>
          <cell r="CX134">
            <v>0</v>
          </cell>
          <cell r="CY134">
            <v>8299</v>
          </cell>
          <cell r="CZ134" t="str">
            <v>M6</v>
          </cell>
        </row>
        <row r="135">
          <cell r="B135" t="str">
            <v>0036 DE 2024</v>
          </cell>
          <cell r="C135">
            <v>1122651218</v>
          </cell>
          <cell r="D135" t="str">
            <v>REYES ANDRES VEGA BELTRAN</v>
          </cell>
          <cell r="E135" t="str">
            <v>CONTRATO DE PRESTACIÓN DE SERVICIOS DE APOYO A LA GESTIÓN</v>
          </cell>
          <cell r="F135"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135">
            <v>45306</v>
          </cell>
          <cell r="H135">
            <v>10905624</v>
          </cell>
          <cell r="I135" t="str">
            <v>Seis (06) meses calendario</v>
          </cell>
          <cell r="J135">
            <v>45306</v>
          </cell>
          <cell r="K135">
            <v>45487</v>
          </cell>
          <cell r="L135" t="str">
            <v>NO APLICA</v>
          </cell>
          <cell r="M135" t="str">
            <v>NO APLICA</v>
          </cell>
          <cell r="N135" t="str">
            <v>NO APLICA</v>
          </cell>
          <cell r="O135">
            <v>7</v>
          </cell>
          <cell r="P135">
            <v>969389</v>
          </cell>
          <cell r="Q135">
            <v>45306</v>
          </cell>
          <cell r="R135">
            <v>45322</v>
          </cell>
          <cell r="S135">
            <v>1817604</v>
          </cell>
          <cell r="T135">
            <v>45323</v>
          </cell>
          <cell r="U135">
            <v>45351</v>
          </cell>
          <cell r="V135">
            <v>1817604</v>
          </cell>
          <cell r="W135">
            <v>45352</v>
          </cell>
          <cell r="X135">
            <v>45382</v>
          </cell>
          <cell r="Y135">
            <v>1817604</v>
          </cell>
          <cell r="Z135">
            <v>45383</v>
          </cell>
          <cell r="AA135">
            <v>45412</v>
          </cell>
          <cell r="AB135">
            <v>1817604</v>
          </cell>
          <cell r="AC135">
            <v>45413</v>
          </cell>
          <cell r="AD135">
            <v>45443</v>
          </cell>
          <cell r="AE135">
            <v>1817604</v>
          </cell>
          <cell r="AF135">
            <v>45444</v>
          </cell>
          <cell r="AG135">
            <v>45473</v>
          </cell>
          <cell r="AH135">
            <v>848215</v>
          </cell>
          <cell r="AI135">
            <v>45474</v>
          </cell>
          <cell r="AJ135">
            <v>45487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t="str">
            <v>Facultad de Ciencias Agropecuarias y Recursos Naturales</v>
          </cell>
          <cell r="BJ135" t="str">
            <v>CRISTÓBAL LUGO LÓPEZ</v>
          </cell>
          <cell r="BK135" t="str">
            <v>Decano de la Facultad de Ciencias Agropecuarias y Recursos Naturales</v>
          </cell>
          <cell r="BL135">
            <v>21</v>
          </cell>
          <cell r="BM135">
            <v>45306</v>
          </cell>
          <cell r="BN135">
            <v>1283959346</v>
          </cell>
          <cell r="BO135">
            <v>184</v>
          </cell>
          <cell r="BP135">
            <v>45306</v>
          </cell>
          <cell r="BQ135">
            <v>10905624</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en las labores Agropecuarias. 10. Apoyar las labores realizadas en la Institución para elevar la productividad de la granja.</v>
          </cell>
          <cell r="CT135">
            <v>1122651218.5</v>
          </cell>
          <cell r="CU135">
            <v>27</v>
          </cell>
          <cell r="CV135" t="str">
            <v>54406</v>
          </cell>
          <cell r="CW135">
            <v>0</v>
          </cell>
          <cell r="CX135">
            <v>0</v>
          </cell>
          <cell r="CY135">
            <v>8299</v>
          </cell>
          <cell r="CZ135" t="str">
            <v>M6</v>
          </cell>
        </row>
        <row r="136">
          <cell r="B136" t="str">
            <v>0037 DE 2024</v>
          </cell>
          <cell r="C136">
            <v>1119888213</v>
          </cell>
          <cell r="D136" t="str">
            <v>WILMER JAVIER VEGA BELTRAN</v>
          </cell>
          <cell r="E136" t="str">
            <v>CONTRATO DE PRESTACIÓN DE SERVICIOS DE APOYO A LA GESTIÓN</v>
          </cell>
          <cell r="F136"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136">
            <v>45306</v>
          </cell>
          <cell r="H136">
            <v>13010226</v>
          </cell>
          <cell r="I136" t="str">
            <v>Seis (06) meses calendario</v>
          </cell>
          <cell r="J136">
            <v>45306</v>
          </cell>
          <cell r="K136">
            <v>45487</v>
          </cell>
          <cell r="L136" t="str">
            <v>NO APLICA</v>
          </cell>
          <cell r="M136" t="str">
            <v>NO APLICA</v>
          </cell>
          <cell r="N136" t="str">
            <v>NO APLICA</v>
          </cell>
          <cell r="O136">
            <v>7</v>
          </cell>
          <cell r="P136">
            <v>1156465</v>
          </cell>
          <cell r="Q136">
            <v>45306</v>
          </cell>
          <cell r="R136">
            <v>45322</v>
          </cell>
          <cell r="S136">
            <v>2168371</v>
          </cell>
          <cell r="T136">
            <v>45323</v>
          </cell>
          <cell r="U136">
            <v>45351</v>
          </cell>
          <cell r="V136">
            <v>2168371</v>
          </cell>
          <cell r="W136">
            <v>45352</v>
          </cell>
          <cell r="X136">
            <v>45382</v>
          </cell>
          <cell r="Y136">
            <v>2168371</v>
          </cell>
          <cell r="Z136">
            <v>45383</v>
          </cell>
          <cell r="AA136">
            <v>45412</v>
          </cell>
          <cell r="AB136">
            <v>2168371</v>
          </cell>
          <cell r="AC136">
            <v>45413</v>
          </cell>
          <cell r="AD136">
            <v>45443</v>
          </cell>
          <cell r="AE136">
            <v>2168371</v>
          </cell>
          <cell r="AF136">
            <v>45444</v>
          </cell>
          <cell r="AG136">
            <v>45473</v>
          </cell>
          <cell r="AH136">
            <v>1011906</v>
          </cell>
          <cell r="AI136">
            <v>45474</v>
          </cell>
          <cell r="AJ136">
            <v>45487</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t="str">
            <v>Facultad de Ciencias Agropecuarias y Recursos Naturales</v>
          </cell>
          <cell r="BJ136" t="str">
            <v>CRISTÓBAL LUGO LÓPEZ</v>
          </cell>
          <cell r="BK136" t="str">
            <v>Decano de la Facultad de Ciencias Agropecuarias y Recursos Naturales</v>
          </cell>
          <cell r="BL136">
            <v>21</v>
          </cell>
          <cell r="BM136">
            <v>45306</v>
          </cell>
          <cell r="BN136">
            <v>1283959346</v>
          </cell>
          <cell r="BO136">
            <v>185</v>
          </cell>
          <cell r="BP136">
            <v>45306</v>
          </cell>
          <cell r="BQ136">
            <v>13010226</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136">
            <v>1119888213</v>
          </cell>
          <cell r="CU136">
            <v>27</v>
          </cell>
          <cell r="CV136" t="str">
            <v>54406</v>
          </cell>
          <cell r="CW136">
            <v>0</v>
          </cell>
          <cell r="CX136">
            <v>0</v>
          </cell>
          <cell r="CY136">
            <v>8299</v>
          </cell>
          <cell r="CZ136" t="str">
            <v>M6</v>
          </cell>
        </row>
        <row r="137">
          <cell r="B137" t="str">
            <v>0038 DE 2024</v>
          </cell>
          <cell r="C137">
            <v>11518445</v>
          </cell>
          <cell r="D137" t="str">
            <v>MARTIN ENRIQUE RINCON ROMERO</v>
          </cell>
          <cell r="E137" t="str">
            <v>CONTRATO DE PRESTACIÓN DE SERVICIOS DE APOYO A LA GESTIÓN</v>
          </cell>
          <cell r="F137"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137">
            <v>45306</v>
          </cell>
          <cell r="H137">
            <v>13010226</v>
          </cell>
          <cell r="I137" t="str">
            <v>Seis (06) meses calendario</v>
          </cell>
          <cell r="J137">
            <v>45306</v>
          </cell>
          <cell r="K137">
            <v>45487</v>
          </cell>
          <cell r="L137" t="str">
            <v>NO APLICA</v>
          </cell>
          <cell r="M137" t="str">
            <v>NO APLICA</v>
          </cell>
          <cell r="N137" t="str">
            <v>NO APLICA</v>
          </cell>
          <cell r="O137">
            <v>7</v>
          </cell>
          <cell r="P137">
            <v>1156465</v>
          </cell>
          <cell r="Q137">
            <v>45306</v>
          </cell>
          <cell r="R137">
            <v>45322</v>
          </cell>
          <cell r="S137">
            <v>2168371</v>
          </cell>
          <cell r="T137">
            <v>45323</v>
          </cell>
          <cell r="U137">
            <v>45351</v>
          </cell>
          <cell r="V137">
            <v>2168371</v>
          </cell>
          <cell r="W137">
            <v>45352</v>
          </cell>
          <cell r="X137">
            <v>45382</v>
          </cell>
          <cell r="Y137">
            <v>2168371</v>
          </cell>
          <cell r="Z137">
            <v>45383</v>
          </cell>
          <cell r="AA137">
            <v>45412</v>
          </cell>
          <cell r="AB137">
            <v>2168371</v>
          </cell>
          <cell r="AC137">
            <v>45413</v>
          </cell>
          <cell r="AD137">
            <v>45443</v>
          </cell>
          <cell r="AE137">
            <v>2168371</v>
          </cell>
          <cell r="AF137">
            <v>45444</v>
          </cell>
          <cell r="AG137">
            <v>45473</v>
          </cell>
          <cell r="AH137">
            <v>1011906</v>
          </cell>
          <cell r="AI137">
            <v>45474</v>
          </cell>
          <cell r="AJ137">
            <v>45487</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t="str">
            <v>Facultad de Ciencias Agropecuarias y Recursos Naturales</v>
          </cell>
          <cell r="BJ137" t="str">
            <v>CRISTÓBAL LUGO LÓPEZ</v>
          </cell>
          <cell r="BK137" t="str">
            <v>Decano de la Facultad de Ciencias Agropecuarias y Recursos Naturales</v>
          </cell>
          <cell r="BL137">
            <v>21</v>
          </cell>
          <cell r="BM137">
            <v>45306</v>
          </cell>
          <cell r="BN137">
            <v>1283959346</v>
          </cell>
          <cell r="BO137">
            <v>186</v>
          </cell>
          <cell r="BP137">
            <v>45306</v>
          </cell>
          <cell r="BQ137">
            <v>13010226</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137">
            <v>11518445</v>
          </cell>
          <cell r="CU137">
            <v>27</v>
          </cell>
          <cell r="CV137" t="str">
            <v>54406</v>
          </cell>
          <cell r="CW137">
            <v>0</v>
          </cell>
          <cell r="CX137">
            <v>0</v>
          </cell>
          <cell r="CY137">
            <v>7490</v>
          </cell>
          <cell r="CZ137" t="str">
            <v>M6</v>
          </cell>
        </row>
        <row r="138">
          <cell r="B138" t="str">
            <v>0039 DE 2024</v>
          </cell>
          <cell r="C138">
            <v>40385329</v>
          </cell>
          <cell r="D138" t="str">
            <v>AHYDE SORAYA VALIENTE ROJAS</v>
          </cell>
          <cell r="E138" t="str">
            <v>CONTRATO DE PRESTACIÓN DE SERVICIOS DE APOYO A LA GESTIÓN</v>
          </cell>
          <cell r="F138" t="str">
            <v>PRESTACIÓN DE SERVICIOS DE APOYO A LA GESTIÓN NECESARIO PARA EL FORTALECIMIENTO DE LOS PROCESOS EN LA DECANATURA DE LA FACULTAD DE CIENCIAS ECONÓMICAS DE LA UNIVERSIDAD DE LOS LLANOS.</v>
          </cell>
          <cell r="G138">
            <v>45306</v>
          </cell>
          <cell r="H138">
            <v>13010226</v>
          </cell>
          <cell r="I138" t="str">
            <v>Seis (06) meses calendario</v>
          </cell>
          <cell r="J138">
            <v>45306</v>
          </cell>
          <cell r="K138">
            <v>45487</v>
          </cell>
          <cell r="L138" t="str">
            <v>NO APLICA</v>
          </cell>
          <cell r="M138" t="str">
            <v>NO APLICA</v>
          </cell>
          <cell r="N138" t="str">
            <v>NO APLICA</v>
          </cell>
          <cell r="O138">
            <v>7</v>
          </cell>
          <cell r="P138">
            <v>1156465</v>
          </cell>
          <cell r="Q138">
            <v>45306</v>
          </cell>
          <cell r="R138">
            <v>45322</v>
          </cell>
          <cell r="S138">
            <v>2168371</v>
          </cell>
          <cell r="T138">
            <v>45323</v>
          </cell>
          <cell r="U138">
            <v>45351</v>
          </cell>
          <cell r="V138">
            <v>2168371</v>
          </cell>
          <cell r="W138">
            <v>45352</v>
          </cell>
          <cell r="X138">
            <v>45382</v>
          </cell>
          <cell r="Y138">
            <v>2168371</v>
          </cell>
          <cell r="Z138">
            <v>45383</v>
          </cell>
          <cell r="AA138">
            <v>45412</v>
          </cell>
          <cell r="AB138">
            <v>2168371</v>
          </cell>
          <cell r="AC138">
            <v>45413</v>
          </cell>
          <cell r="AD138">
            <v>45443</v>
          </cell>
          <cell r="AE138">
            <v>2168371</v>
          </cell>
          <cell r="AF138">
            <v>45444</v>
          </cell>
          <cell r="AG138">
            <v>45473</v>
          </cell>
          <cell r="AH138">
            <v>1011906</v>
          </cell>
          <cell r="AI138">
            <v>45474</v>
          </cell>
          <cell r="AJ138">
            <v>45487</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t="str">
            <v>Facultad de Ciencias Económicas</v>
          </cell>
          <cell r="BJ138" t="str">
            <v>JAVIER DIAZ CASTRO</v>
          </cell>
          <cell r="BK138" t="str">
            <v>Decano de la Facultad de Ciencias Económicas</v>
          </cell>
          <cell r="BL138">
            <v>21</v>
          </cell>
          <cell r="BM138">
            <v>45306</v>
          </cell>
          <cell r="BN138">
            <v>1283959346</v>
          </cell>
          <cell r="BO138">
            <v>174</v>
          </cell>
          <cell r="BP138">
            <v>45306</v>
          </cell>
          <cell r="BQ138">
            <v>13010226</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t="str">
            <v xml:space="preserve">1. Apoyar los procesos de actividades de mejoramiento y acreditación del desarrollo, ejecución del direccionamiento curricular. 2. Apoyar con la correspondencia e informes de los profesores, estudiantes, administrativos, Directivos pertinente a la Decanatura. 3. Apoyar la proyección de oficios y archivos  según el requerimiento pertinente del Decano Informar a los docentes, estudiantes sobre los procesos académicos y administrativos. 4. Cooperar con los procesos administrativos de la Secretaria Académica y los programas de pregrados y posgrado. 5. Prestar apoyo en la atención a la comunidad Universitaria. 6. Prestar apoyo al desarrollo de los informes administrativos. 7. Brindar apoyo en la revisión, verificación y cumplimiento de los soportes para pago de las cuentas de cobro de los docentes de hora catedra enviadas por las escuelas de la facultad, para dar posterior trámite a la firma del decano. </v>
          </cell>
          <cell r="CT138">
            <v>40385329</v>
          </cell>
          <cell r="CU138">
            <v>109</v>
          </cell>
          <cell r="CV138" t="str">
            <v>58200</v>
          </cell>
          <cell r="CW138">
            <v>0</v>
          </cell>
          <cell r="CX138">
            <v>0</v>
          </cell>
          <cell r="CY138">
            <v>8299</v>
          </cell>
          <cell r="CZ138" t="str">
            <v>M6</v>
          </cell>
        </row>
        <row r="139">
          <cell r="B139" t="str">
            <v>0040 DE 2024</v>
          </cell>
          <cell r="C139">
            <v>1121860221</v>
          </cell>
          <cell r="D139" t="str">
            <v>SURIAN SURILLY CASTRO JARAMILLO</v>
          </cell>
          <cell r="E139" t="str">
            <v>CONTRATO DE PRESTACIÓN DE SERVICIOS DE APOYO A LA GESTIÓN</v>
          </cell>
          <cell r="F139" t="str">
            <v>PRESTACIÓN DE SERVICIOS DE APOYO A LA GESTIÓN NECESARIO PARA EL FORTALECIMIENTO DE LOS PROCESOS EN LA ESCUELA DE ADMINISTRACIÓN Y NEGOCIOS DE LA FACULTAD DE CIENCIAS ECONÓMICAS DE LA UNIVERSIDAD DE LOS LLANOS.</v>
          </cell>
          <cell r="G139">
            <v>45306</v>
          </cell>
          <cell r="H139">
            <v>13010226</v>
          </cell>
          <cell r="I139" t="str">
            <v>Seis (06) meses calendario</v>
          </cell>
          <cell r="J139">
            <v>45306</v>
          </cell>
          <cell r="K139">
            <v>45487</v>
          </cell>
          <cell r="L139" t="str">
            <v>NO APLICA</v>
          </cell>
          <cell r="M139" t="str">
            <v>NO APLICA</v>
          </cell>
          <cell r="N139" t="str">
            <v>NO APLICA</v>
          </cell>
          <cell r="O139">
            <v>7</v>
          </cell>
          <cell r="P139">
            <v>1156465</v>
          </cell>
          <cell r="Q139">
            <v>45306</v>
          </cell>
          <cell r="R139">
            <v>45322</v>
          </cell>
          <cell r="S139">
            <v>2168371</v>
          </cell>
          <cell r="T139">
            <v>45323</v>
          </cell>
          <cell r="U139">
            <v>45351</v>
          </cell>
          <cell r="V139">
            <v>2168371</v>
          </cell>
          <cell r="W139">
            <v>45352</v>
          </cell>
          <cell r="X139">
            <v>45382</v>
          </cell>
          <cell r="Y139">
            <v>2168371</v>
          </cell>
          <cell r="Z139">
            <v>45383</v>
          </cell>
          <cell r="AA139">
            <v>45412</v>
          </cell>
          <cell r="AB139">
            <v>2168371</v>
          </cell>
          <cell r="AC139">
            <v>45413</v>
          </cell>
          <cell r="AD139">
            <v>45443</v>
          </cell>
          <cell r="AE139">
            <v>2168371</v>
          </cell>
          <cell r="AF139">
            <v>45444</v>
          </cell>
          <cell r="AG139">
            <v>45473</v>
          </cell>
          <cell r="AH139">
            <v>1011906</v>
          </cell>
          <cell r="AI139">
            <v>45474</v>
          </cell>
          <cell r="AJ139">
            <v>45487</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t="str">
            <v>Facultad de Ciencias Económicas</v>
          </cell>
          <cell r="BJ139" t="str">
            <v>JAVIER DIAZ CASTRO</v>
          </cell>
          <cell r="BK139" t="str">
            <v>Decano de la Facultad de Ciencias Económicas</v>
          </cell>
          <cell r="BL139">
            <v>21</v>
          </cell>
          <cell r="BM139">
            <v>45306</v>
          </cell>
          <cell r="BN139">
            <v>1283959346</v>
          </cell>
          <cell r="BO139">
            <v>175</v>
          </cell>
          <cell r="BP139">
            <v>45306</v>
          </cell>
          <cell r="BQ139">
            <v>13010226</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139">
            <v>1121860221</v>
          </cell>
          <cell r="CU139">
            <v>109</v>
          </cell>
          <cell r="CV139">
            <v>58502</v>
          </cell>
          <cell r="CW139">
            <v>0</v>
          </cell>
          <cell r="CX139">
            <v>0</v>
          </cell>
          <cell r="CY139">
            <v>8299</v>
          </cell>
          <cell r="CZ139" t="str">
            <v>M6</v>
          </cell>
        </row>
        <row r="140">
          <cell r="B140" t="str">
            <v>0041 DE 2024</v>
          </cell>
          <cell r="C140">
            <v>1119887606</v>
          </cell>
          <cell r="D140" t="str">
            <v>RAFAEL SNEIDER CUARTAS VELANDIA</v>
          </cell>
          <cell r="E140" t="str">
            <v>CONTRATO DE PRESTACIÓN DE SERVICIOS PROFESIONALES</v>
          </cell>
          <cell r="F140" t="str">
            <v>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v>
          </cell>
          <cell r="G140">
            <v>45306</v>
          </cell>
          <cell r="H140">
            <v>22193904</v>
          </cell>
          <cell r="I140" t="str">
            <v>Seis (06) meses calendario</v>
          </cell>
          <cell r="J140">
            <v>45306</v>
          </cell>
          <cell r="K140">
            <v>45487</v>
          </cell>
          <cell r="L140" t="str">
            <v>NO APLICA</v>
          </cell>
          <cell r="M140" t="str">
            <v>NO APLICA</v>
          </cell>
          <cell r="N140" t="str">
            <v>NO APLICA</v>
          </cell>
          <cell r="O140">
            <v>7</v>
          </cell>
          <cell r="P140">
            <v>1972791</v>
          </cell>
          <cell r="Q140">
            <v>45306</v>
          </cell>
          <cell r="R140">
            <v>45322</v>
          </cell>
          <cell r="S140">
            <v>3698984</v>
          </cell>
          <cell r="T140">
            <v>45323</v>
          </cell>
          <cell r="U140">
            <v>45351</v>
          </cell>
          <cell r="V140">
            <v>3698984</v>
          </cell>
          <cell r="W140">
            <v>45352</v>
          </cell>
          <cell r="X140">
            <v>45382</v>
          </cell>
          <cell r="Y140">
            <v>3698984</v>
          </cell>
          <cell r="Z140">
            <v>45383</v>
          </cell>
          <cell r="AA140">
            <v>45412</v>
          </cell>
          <cell r="AB140">
            <v>3698984</v>
          </cell>
          <cell r="AC140">
            <v>45413</v>
          </cell>
          <cell r="AD140">
            <v>45443</v>
          </cell>
          <cell r="AE140">
            <v>3698984</v>
          </cell>
          <cell r="AF140">
            <v>45444</v>
          </cell>
          <cell r="AG140">
            <v>45473</v>
          </cell>
          <cell r="AH140">
            <v>1726193</v>
          </cell>
          <cell r="AI140">
            <v>45474</v>
          </cell>
          <cell r="AJ140">
            <v>45487</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t="str">
            <v>Instituto de Educación Abierta y a Distancia</v>
          </cell>
          <cell r="BJ140" t="str">
            <v>ANGELICA SOFIA GONZALEZ PULIDO</v>
          </cell>
          <cell r="BK140" t="str">
            <v>Director Técnico de Educación a Distancia</v>
          </cell>
          <cell r="BL140">
            <v>20</v>
          </cell>
          <cell r="BM140">
            <v>45306</v>
          </cell>
          <cell r="BN140">
            <v>2599259317</v>
          </cell>
          <cell r="BO140">
            <v>76</v>
          </cell>
          <cell r="BP140">
            <v>45306</v>
          </cell>
          <cell r="BQ140">
            <v>22193904</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t="str">
            <v>1. Apoyar los procesos tecnológicos, académicos y administrativos que el Instituto de Educación Abierta y a Distancia implemente. 2. Apoyar en la generación de contenidos multimedia para los programas de pregrado y posgrado que implementen la modalidad presencial, a distancia o virtual. 3. Apoyar la administración de la plataforma Moodle establecida por Unillanos como herramienta oficial de los procesos docentes en sus diversas modalidades. 4. Apoyar el soporte técnico a docentes y estudiantes que utilizan la plataforma Moodle en sus diversas modalidades. 5. Apoyar en el proceso de auditoría a los cursos que incorporen el uso y manejo de la plataforma Moodle en la Universidad de los Llanos. 6. Apoyar en el proceso de capacitación a docentes y estudiantes en el uso y manejo de la plataforma Moodle en la Universidad de los Llanos. 7. Apoyar los aspectos técnicos relacionados con los procesos contractuales y necesidades tecnológicas del IDEAD. 8. Colabora con la administración del ambiente AVA.</v>
          </cell>
          <cell r="CT140">
            <v>1119887606</v>
          </cell>
          <cell r="CU140">
            <v>436</v>
          </cell>
          <cell r="CV140">
            <v>590</v>
          </cell>
          <cell r="CW140">
            <v>0</v>
          </cell>
          <cell r="CX140">
            <v>0</v>
          </cell>
          <cell r="CY140">
            <v>6201</v>
          </cell>
          <cell r="CZ140" t="str">
            <v>M6</v>
          </cell>
        </row>
        <row r="141">
          <cell r="B141" t="str">
            <v>0042 DE 2024</v>
          </cell>
          <cell r="C141">
            <v>40185261</v>
          </cell>
          <cell r="D141" t="str">
            <v xml:space="preserve">HAYDEE ROCIO DEL PILAR LARA SILVA </v>
          </cell>
          <cell r="E141" t="str">
            <v>CONTRATO DE PRESTACIÓN DE SERVICIOS DE APOYO A LA GESTIÓN</v>
          </cell>
          <cell r="F141" t="str">
            <v>PRESTACIÓN DE SERVICIOS DE APOYO A LA GESTIÓN NECESARIO PARA EL FORTALECIMIENTO DE LOS PROCESOS ACADÉMICOS Y ADMINISTRATIVOS DEL INSTITUTO DE EDUCACIÓN ABIERTA Y A DISTANCIA DE LA UNIVERSIDAD DE LOS LLANOS.</v>
          </cell>
          <cell r="G141">
            <v>45306</v>
          </cell>
          <cell r="H141">
            <v>13010226</v>
          </cell>
          <cell r="I141" t="str">
            <v>Seis (06) meses calendario</v>
          </cell>
          <cell r="J141">
            <v>45306</v>
          </cell>
          <cell r="K141">
            <v>45487</v>
          </cell>
          <cell r="L141" t="str">
            <v>NO APLICA</v>
          </cell>
          <cell r="M141" t="str">
            <v>NO APLICA</v>
          </cell>
          <cell r="N141" t="str">
            <v>NO APLICA</v>
          </cell>
          <cell r="O141">
            <v>7</v>
          </cell>
          <cell r="P141">
            <v>1156465</v>
          </cell>
          <cell r="Q141">
            <v>45306</v>
          </cell>
          <cell r="R141">
            <v>45322</v>
          </cell>
          <cell r="S141">
            <v>2168371</v>
          </cell>
          <cell r="T141">
            <v>45323</v>
          </cell>
          <cell r="U141">
            <v>45351</v>
          </cell>
          <cell r="V141">
            <v>2168371</v>
          </cell>
          <cell r="W141">
            <v>45352</v>
          </cell>
          <cell r="X141">
            <v>45382</v>
          </cell>
          <cell r="Y141">
            <v>2168371</v>
          </cell>
          <cell r="Z141">
            <v>45383</v>
          </cell>
          <cell r="AA141">
            <v>45412</v>
          </cell>
          <cell r="AB141">
            <v>2168371</v>
          </cell>
          <cell r="AC141">
            <v>45413</v>
          </cell>
          <cell r="AD141">
            <v>45443</v>
          </cell>
          <cell r="AE141">
            <v>2168371</v>
          </cell>
          <cell r="AF141">
            <v>45444</v>
          </cell>
          <cell r="AG141">
            <v>45473</v>
          </cell>
          <cell r="AH141">
            <v>1011906</v>
          </cell>
          <cell r="AI141">
            <v>45474</v>
          </cell>
          <cell r="AJ141">
            <v>45487</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t="str">
            <v>Instituto de Educación Abierta y a Distancia</v>
          </cell>
          <cell r="BJ141" t="str">
            <v>ANGELICA SOFIA GONZALEZ PULIDO</v>
          </cell>
          <cell r="BK141" t="str">
            <v>Director Técnico de Educación a Distancia</v>
          </cell>
          <cell r="BL141">
            <v>20</v>
          </cell>
          <cell r="BM141">
            <v>45306</v>
          </cell>
          <cell r="BN141">
            <v>2599259317</v>
          </cell>
          <cell r="BO141">
            <v>41</v>
          </cell>
          <cell r="BP141">
            <v>45306</v>
          </cell>
          <cell r="BQ141">
            <v>13010226</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t="str">
            <v>1. Contribuir en la atención adecuada a usuarios internos y externos que requieran información de la dependencia. 2. Apoyar la recepción, clasificación y archivo de correspondencia y documentación de la dependencia. 3. Apoyar el registro y control de equipos informáticos de la dependencia. 4. Apoyar el registro y control de inventario de los devolutivos de la dependencia. 5. Apoyar las reuniones de la dependencia y llevar actas. 6. Apoyar las actividades administrativas relacionadas con correspondencia, inventarios y manejo de archivos.</v>
          </cell>
          <cell r="CT141">
            <v>40185261</v>
          </cell>
          <cell r="CU141">
            <v>436</v>
          </cell>
          <cell r="CV141">
            <v>590</v>
          </cell>
          <cell r="CW141">
            <v>0</v>
          </cell>
          <cell r="CX141">
            <v>0</v>
          </cell>
          <cell r="CY141">
            <v>7020</v>
          </cell>
          <cell r="CZ141" t="str">
            <v>M5</v>
          </cell>
        </row>
        <row r="142">
          <cell r="B142" t="str">
            <v>0043 DE 2024</v>
          </cell>
          <cell r="C142">
            <v>1234791971</v>
          </cell>
          <cell r="D142" t="str">
            <v>LEIDY TATIANA ALFONSO VILLADA</v>
          </cell>
          <cell r="E142" t="str">
            <v>CONTRATO DE PRESTACIÓN DE SERVICIOS PROFESIONALES</v>
          </cell>
          <cell r="F142" t="str">
            <v>PRESTACIÓN DE SERVICIOS PROFESIONALES NECESARIO PARA EL FORTALECIMIENTO DE LOS PROCESOS DE GESTIÓN JURÍDICA DE LA OFICINA ASESORA JURÍDICA DE LA UNIVERSIDAD DE LOS LLANOS.</v>
          </cell>
          <cell r="G142">
            <v>45306</v>
          </cell>
          <cell r="H142">
            <v>16383000</v>
          </cell>
          <cell r="I142" t="str">
            <v>Seis (06) meses calendario</v>
          </cell>
          <cell r="J142">
            <v>45306</v>
          </cell>
          <cell r="K142">
            <v>45487</v>
          </cell>
          <cell r="L142" t="str">
            <v>NO APLICA</v>
          </cell>
          <cell r="M142" t="str">
            <v>NO APLICA</v>
          </cell>
          <cell r="N142" t="str">
            <v>NO APLICA</v>
          </cell>
          <cell r="O142">
            <v>7</v>
          </cell>
          <cell r="P142">
            <v>1456267</v>
          </cell>
          <cell r="Q142">
            <v>45306</v>
          </cell>
          <cell r="R142">
            <v>45322</v>
          </cell>
          <cell r="S142">
            <v>2730500</v>
          </cell>
          <cell r="T142">
            <v>45323</v>
          </cell>
          <cell r="U142">
            <v>45351</v>
          </cell>
          <cell r="V142">
            <v>2730500</v>
          </cell>
          <cell r="W142">
            <v>45352</v>
          </cell>
          <cell r="X142">
            <v>45382</v>
          </cell>
          <cell r="Y142">
            <v>2730500</v>
          </cell>
          <cell r="Z142">
            <v>45383</v>
          </cell>
          <cell r="AA142">
            <v>45412</v>
          </cell>
          <cell r="AB142">
            <v>2730500</v>
          </cell>
          <cell r="AC142">
            <v>45413</v>
          </cell>
          <cell r="AD142">
            <v>45443</v>
          </cell>
          <cell r="AE142">
            <v>2730500</v>
          </cell>
          <cell r="AF142">
            <v>45444</v>
          </cell>
          <cell r="AG142">
            <v>45473</v>
          </cell>
          <cell r="AH142">
            <v>1274233</v>
          </cell>
          <cell r="AI142">
            <v>45474</v>
          </cell>
          <cell r="AJ142">
            <v>45487</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t="str">
            <v>Oficina Asesora Jurídica</v>
          </cell>
          <cell r="BJ142" t="str">
            <v>ZULITH ANDREA ROMERO MARTIN</v>
          </cell>
          <cell r="BK142" t="str">
            <v>Asesora Jurídica</v>
          </cell>
          <cell r="BL142">
            <v>20</v>
          </cell>
          <cell r="BM142">
            <v>45306</v>
          </cell>
          <cell r="BN142">
            <v>2599259317</v>
          </cell>
          <cell r="BO142">
            <v>126</v>
          </cell>
          <cell r="BP142">
            <v>45306</v>
          </cell>
          <cell r="BQ142">
            <v>16383000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de las diferentes dependencias y los perteneciente a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Proyectar las minutas de prórroga y/o adición de los contratos de prestación de servicios suscritos con la universidad de los Llanos. 10.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11.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12.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Pública SECOP II. 21. Prestar apoyo a los procesos de defensa judicial de la Universidad de los Llanos.</v>
          </cell>
          <cell r="CT142">
            <v>1234791971</v>
          </cell>
          <cell r="CU142">
            <v>436</v>
          </cell>
          <cell r="CV142">
            <v>210</v>
          </cell>
          <cell r="CW142">
            <v>0</v>
          </cell>
          <cell r="CX142">
            <v>0</v>
          </cell>
          <cell r="CY142">
            <v>8299</v>
          </cell>
          <cell r="CZ142" t="str">
            <v>M6</v>
          </cell>
        </row>
        <row r="143">
          <cell r="B143" t="str">
            <v>0044 DE 2024</v>
          </cell>
          <cell r="C143">
            <v>1026577505</v>
          </cell>
          <cell r="D143" t="str">
            <v>ALEXANDER MEZA AVILA</v>
          </cell>
          <cell r="E143" t="str">
            <v>CONTRATO DE PRESTACIÓN DE SERVICIOS PROFESIONALES</v>
          </cell>
          <cell r="F143" t="str">
            <v>PRESTACIÓN DE SERVICIOS PROFESIONALES NECESARIO PARA EL FORTALECIMIENTO DE LOS PROCESOS DE GESTIÓN JURÍDICA DE LA OFICINA ASESORA JURÍDICA DE LA UNIVERSIDAD DE LOS LLANOS.</v>
          </cell>
          <cell r="G143">
            <v>45306</v>
          </cell>
          <cell r="H143">
            <v>22193904</v>
          </cell>
          <cell r="I143" t="str">
            <v>Seis (06) meses calendario</v>
          </cell>
          <cell r="J143">
            <v>45306</v>
          </cell>
          <cell r="K143">
            <v>45487</v>
          </cell>
          <cell r="L143" t="str">
            <v>NO APLICA</v>
          </cell>
          <cell r="M143" t="str">
            <v>NO APLICA</v>
          </cell>
          <cell r="N143" t="str">
            <v>NO APLICA</v>
          </cell>
          <cell r="O143">
            <v>7</v>
          </cell>
          <cell r="P143">
            <v>1972791</v>
          </cell>
          <cell r="Q143">
            <v>45306</v>
          </cell>
          <cell r="R143">
            <v>45322</v>
          </cell>
          <cell r="S143">
            <v>3698984</v>
          </cell>
          <cell r="T143">
            <v>45323</v>
          </cell>
          <cell r="U143">
            <v>45351</v>
          </cell>
          <cell r="V143">
            <v>3698984</v>
          </cell>
          <cell r="W143">
            <v>45352</v>
          </cell>
          <cell r="X143">
            <v>45382</v>
          </cell>
          <cell r="Y143">
            <v>3698984</v>
          </cell>
          <cell r="Z143">
            <v>45383</v>
          </cell>
          <cell r="AA143">
            <v>45412</v>
          </cell>
          <cell r="AB143">
            <v>3698984</v>
          </cell>
          <cell r="AC143">
            <v>45413</v>
          </cell>
          <cell r="AD143">
            <v>45443</v>
          </cell>
          <cell r="AE143">
            <v>3698984</v>
          </cell>
          <cell r="AF143">
            <v>45444</v>
          </cell>
          <cell r="AG143">
            <v>45473</v>
          </cell>
          <cell r="AH143">
            <v>1726193</v>
          </cell>
          <cell r="AI143">
            <v>45474</v>
          </cell>
          <cell r="AJ143">
            <v>45487</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t="str">
            <v>Oficina Asesora Jurídica</v>
          </cell>
          <cell r="BJ143" t="str">
            <v>ZULITH ANDREA ROMERO MARTIN</v>
          </cell>
          <cell r="BK143" t="str">
            <v>Asesora Jurídica</v>
          </cell>
          <cell r="BL143">
            <v>20</v>
          </cell>
          <cell r="BM143">
            <v>45306</v>
          </cell>
          <cell r="BN143">
            <v>2599259317</v>
          </cell>
          <cell r="BO143">
            <v>74</v>
          </cell>
          <cell r="BP143">
            <v>45306</v>
          </cell>
          <cell r="BQ143">
            <v>22193904</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t="str">
            <v xml:space="preserve">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a los procesos de defensa judicial de la Universidad de los Llanos.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13.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en los tramites y distintas actividades de índole administrativo y operativo desarrolladas por el Consejo Electoral Universitario de la Universidad de los Llanos. 16. Contribuir y prestar apoyo jurídico en la proyección o revisión de documentos propios del trámite administrativo y gestión de los proyectos del Sistema General de Regalías. 17. Contribuir y prestar apoyo jurídico respecto de la asistencia a los comités de obra en los cuales sea participe la Oficina Asesora Jurídica. 18. Contribuir y prestar apoyo jurídico respecto de la asistencia al Comité de proyectos del Sistema General de Regalías.  19.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20. Contribuir y prestar apoyo jurídico conforme se requiera frente a los tramites, proceso y reglamentación existente del tributo departamental Estampilla Universidad de los Llanos. </v>
          </cell>
          <cell r="CT143">
            <v>1026577505</v>
          </cell>
          <cell r="CU143">
            <v>436</v>
          </cell>
          <cell r="CV143">
            <v>210</v>
          </cell>
          <cell r="CW143">
            <v>0</v>
          </cell>
          <cell r="CX143">
            <v>0</v>
          </cell>
          <cell r="CY143">
            <v>6920</v>
          </cell>
          <cell r="CZ143" t="str">
            <v>M5</v>
          </cell>
        </row>
        <row r="144">
          <cell r="B144" t="str">
            <v>0045 DE 2024</v>
          </cell>
          <cell r="C144">
            <v>1121845439</v>
          </cell>
          <cell r="D144" t="str">
            <v xml:space="preserve">STEFANNI LOPEZ BUITRAGO </v>
          </cell>
          <cell r="E144" t="str">
            <v>CONTRATO DE PRESTACIÓN DE SERVICIOS PROFESIONALES</v>
          </cell>
          <cell r="F144" t="str">
            <v>PRESTACIÓN DE SERVICIOS PROFESIONALES NECESARIO PARA EL FORTALECIMIENTO DE LOS PROCESOS DE GESTIÓN CONTABLE Y ADMINISTRATIVA DE LA OFICINA ASESORA JURÍDICA DE LA UNIVERSIDAD DE LOS LLANOS.</v>
          </cell>
          <cell r="G144">
            <v>45306</v>
          </cell>
          <cell r="H144">
            <v>22193904</v>
          </cell>
          <cell r="I144" t="str">
            <v>Seis (06) meses calendario</v>
          </cell>
          <cell r="J144">
            <v>45306</v>
          </cell>
          <cell r="K144">
            <v>45487</v>
          </cell>
          <cell r="L144" t="str">
            <v>NO APLICA</v>
          </cell>
          <cell r="M144" t="str">
            <v>NO APLICA</v>
          </cell>
          <cell r="N144" t="str">
            <v>NO APLICA</v>
          </cell>
          <cell r="O144">
            <v>7</v>
          </cell>
          <cell r="P144">
            <v>1972791</v>
          </cell>
          <cell r="Q144">
            <v>45306</v>
          </cell>
          <cell r="R144">
            <v>45322</v>
          </cell>
          <cell r="S144">
            <v>3698984</v>
          </cell>
          <cell r="T144">
            <v>45323</v>
          </cell>
          <cell r="U144">
            <v>45351</v>
          </cell>
          <cell r="V144">
            <v>3698984</v>
          </cell>
          <cell r="W144">
            <v>45352</v>
          </cell>
          <cell r="X144">
            <v>45382</v>
          </cell>
          <cell r="Y144">
            <v>3698984</v>
          </cell>
          <cell r="Z144">
            <v>45383</v>
          </cell>
          <cell r="AA144">
            <v>45412</v>
          </cell>
          <cell r="AB144">
            <v>3698984</v>
          </cell>
          <cell r="AC144">
            <v>45413</v>
          </cell>
          <cell r="AD144">
            <v>45443</v>
          </cell>
          <cell r="AE144">
            <v>3698984</v>
          </cell>
          <cell r="AF144">
            <v>45444</v>
          </cell>
          <cell r="AG144">
            <v>45473</v>
          </cell>
          <cell r="AH144">
            <v>1726193</v>
          </cell>
          <cell r="AI144">
            <v>45474</v>
          </cell>
          <cell r="AJ144">
            <v>45487</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t="str">
            <v>Oficina Asesora Jurídica</v>
          </cell>
          <cell r="BJ144" t="str">
            <v>ZULITH ANDREA ROMERO MARTIN</v>
          </cell>
          <cell r="BK144" t="str">
            <v>Asesora Jurídica</v>
          </cell>
          <cell r="BL144">
            <v>20</v>
          </cell>
          <cell r="BM144">
            <v>45306</v>
          </cell>
          <cell r="BN144">
            <v>2599259317</v>
          </cell>
          <cell r="BO144">
            <v>87</v>
          </cell>
          <cell r="BP144">
            <v>45306</v>
          </cell>
          <cell r="BQ144">
            <v>22193904</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t="str">
            <v>1. Prestar apoyo en la creación, actualización y dar de baja a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presentadas por los contratistas.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vinculados a la Universidad de los Llanos para ser remitida al Departamento Administrativo de la Función Pública. 13. Prestar apoyo en la elaboración del directorio de contratistas de la Universidad de los Llanos, en caso de que se requiera. 14. Coadyuvar en la revisión, verificación y cumplimiento de la documentación requerida para la vinculación por contrato de prestación de servicios,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v>
          </cell>
          <cell r="CT144">
            <v>1121845439.5999999</v>
          </cell>
          <cell r="CU144">
            <v>436</v>
          </cell>
          <cell r="CV144">
            <v>210</v>
          </cell>
          <cell r="CW144">
            <v>0</v>
          </cell>
          <cell r="CX144">
            <v>0</v>
          </cell>
          <cell r="CY144">
            <v>6920</v>
          </cell>
          <cell r="CZ144" t="str">
            <v>M5</v>
          </cell>
        </row>
        <row r="145">
          <cell r="B145" t="str">
            <v>0046 DE 2024</v>
          </cell>
          <cell r="C145">
            <v>86080967</v>
          </cell>
          <cell r="D145" t="str">
            <v>CARLOS FERNANDO VANEGAS MARCA</v>
          </cell>
          <cell r="E145" t="str">
            <v>CONTRATO DE PRESTACIÓN DE SERVICIOS DE APOYO A LA GESTIÓN</v>
          </cell>
          <cell r="F145" t="str">
            <v>PRESTACIÓN DE SERVICIOS DE APOYO A LA GESTIÓN NECESARIO PARA EL FORTALECIMIENTO DE LOS PROCESOS ADMINISTRATIVOS Y DE GESTIÓN DOCUMENTAL DE LA OFICINA ASESORA JURÍDICA DE LA UNIVERSIDAD DE LOS LLANOS.</v>
          </cell>
          <cell r="G145">
            <v>45306</v>
          </cell>
          <cell r="H145">
            <v>14540832</v>
          </cell>
          <cell r="I145" t="str">
            <v>Seis (06) meses calendario</v>
          </cell>
          <cell r="J145">
            <v>45306</v>
          </cell>
          <cell r="K145">
            <v>45487</v>
          </cell>
          <cell r="L145" t="str">
            <v>NO APLICA</v>
          </cell>
          <cell r="M145" t="str">
            <v>NO APLICA</v>
          </cell>
          <cell r="N145" t="str">
            <v>NO APLICA</v>
          </cell>
          <cell r="O145">
            <v>7</v>
          </cell>
          <cell r="P145">
            <v>1292518</v>
          </cell>
          <cell r="Q145">
            <v>45306</v>
          </cell>
          <cell r="R145">
            <v>45322</v>
          </cell>
          <cell r="S145">
            <v>2423472</v>
          </cell>
          <cell r="T145">
            <v>45323</v>
          </cell>
          <cell r="U145">
            <v>45351</v>
          </cell>
          <cell r="V145">
            <v>2423472</v>
          </cell>
          <cell r="W145">
            <v>45352</v>
          </cell>
          <cell r="X145">
            <v>45382</v>
          </cell>
          <cell r="Y145">
            <v>2423472</v>
          </cell>
          <cell r="Z145">
            <v>45383</v>
          </cell>
          <cell r="AA145">
            <v>45412</v>
          </cell>
          <cell r="AB145">
            <v>2423472</v>
          </cell>
          <cell r="AC145">
            <v>45413</v>
          </cell>
          <cell r="AD145">
            <v>45443</v>
          </cell>
          <cell r="AE145">
            <v>2423472</v>
          </cell>
          <cell r="AF145">
            <v>45444</v>
          </cell>
          <cell r="AG145">
            <v>45473</v>
          </cell>
          <cell r="AH145">
            <v>1130954</v>
          </cell>
          <cell r="AI145">
            <v>45474</v>
          </cell>
          <cell r="AJ145">
            <v>45487</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t="str">
            <v>Oficina Asesora Jurídica</v>
          </cell>
          <cell r="BJ145" t="str">
            <v>ZULITH ANDREA ROMERO MARTIN</v>
          </cell>
          <cell r="BK145" t="str">
            <v>Asesora Jurídica</v>
          </cell>
          <cell r="BL145">
            <v>20</v>
          </cell>
          <cell r="BM145">
            <v>45306</v>
          </cell>
          <cell r="BN145">
            <v>2599259317</v>
          </cell>
          <cell r="BO145">
            <v>68</v>
          </cell>
          <cell r="BP145">
            <v>45306</v>
          </cell>
          <cell r="BQ145">
            <v>14540832</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Brindar apoyo en la digitalización de los Contratos de Prestación de Servicios que afectan los rubros de Estampilla con el fin de ser cargados en el aplicativo de la Auditoria General de la Republica (SIA - OBSERVA). 8.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9.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10. Prestar apoyo en la elaboración de certificaciones de contratos de prestación de servicio suscritos entre la Universidad y terceros.</v>
          </cell>
          <cell r="CT145">
            <v>86080967</v>
          </cell>
          <cell r="CU145">
            <v>436</v>
          </cell>
          <cell r="CV145">
            <v>210</v>
          </cell>
          <cell r="CW145">
            <v>0</v>
          </cell>
          <cell r="CX145">
            <v>0</v>
          </cell>
          <cell r="CY145">
            <v>7490</v>
          </cell>
          <cell r="CZ145" t="str">
            <v>M6</v>
          </cell>
        </row>
        <row r="146">
          <cell r="B146" t="str">
            <v>0047 DE 2024</v>
          </cell>
          <cell r="C146">
            <v>40439797</v>
          </cell>
          <cell r="D146" t="str">
            <v xml:space="preserve">ISLANDA MILENA CASTRO QUEVEDO </v>
          </cell>
          <cell r="E146" t="str">
            <v>CONTRATO DE PRESTACIÓN DE SERVICIOS PROFESIONALES</v>
          </cell>
          <cell r="F146" t="str">
            <v>PRESTACIÓN DE SERVICIOS PROFESIONALES NECESARIO PARA EL FORTALECIMIENTO DE LOS PROCESOS DE GESTIÓN ADMINISTRATIVA Y CONTRATACIÓN DE LA OFICINA ASESORA JURÍDICA DE LA UNIVERSIDAD DE LOS LLANOS.</v>
          </cell>
          <cell r="G146">
            <v>45306</v>
          </cell>
          <cell r="H146">
            <v>29464320</v>
          </cell>
          <cell r="I146" t="str">
            <v>Seis (06) meses calendario</v>
          </cell>
          <cell r="J146">
            <v>45306</v>
          </cell>
          <cell r="K146">
            <v>45487</v>
          </cell>
          <cell r="L146" t="str">
            <v>NO APLICA</v>
          </cell>
          <cell r="M146" t="str">
            <v>NO APLICA</v>
          </cell>
          <cell r="N146" t="str">
            <v>NO APLICA</v>
          </cell>
          <cell r="O146">
            <v>7</v>
          </cell>
          <cell r="P146">
            <v>2619051</v>
          </cell>
          <cell r="Q146">
            <v>45306</v>
          </cell>
          <cell r="R146">
            <v>45322</v>
          </cell>
          <cell r="S146">
            <v>4910720</v>
          </cell>
          <cell r="T146">
            <v>45323</v>
          </cell>
          <cell r="U146">
            <v>45351</v>
          </cell>
          <cell r="V146">
            <v>4910720</v>
          </cell>
          <cell r="W146">
            <v>45352</v>
          </cell>
          <cell r="X146">
            <v>45382</v>
          </cell>
          <cell r="Y146">
            <v>4910720</v>
          </cell>
          <cell r="Z146">
            <v>45383</v>
          </cell>
          <cell r="AA146">
            <v>45412</v>
          </cell>
          <cell r="AB146">
            <v>4910720</v>
          </cell>
          <cell r="AC146">
            <v>45413</v>
          </cell>
          <cell r="AD146">
            <v>45443</v>
          </cell>
          <cell r="AE146">
            <v>4910720</v>
          </cell>
          <cell r="AF146">
            <v>45444</v>
          </cell>
          <cell r="AG146">
            <v>45473</v>
          </cell>
          <cell r="AH146">
            <v>2291669</v>
          </cell>
          <cell r="AI146">
            <v>45474</v>
          </cell>
          <cell r="AJ146">
            <v>45487</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t="str">
            <v>Oficina Asesora Jurídica</v>
          </cell>
          <cell r="BJ146" t="str">
            <v>ZULITH ANDREA ROMERO MARTIN</v>
          </cell>
          <cell r="BK146" t="str">
            <v>Asesora Jurídica</v>
          </cell>
          <cell r="BL146">
            <v>20</v>
          </cell>
          <cell r="BM146">
            <v>45306</v>
          </cell>
          <cell r="BN146">
            <v>2599259317</v>
          </cell>
          <cell r="BO146">
            <v>47</v>
          </cell>
          <cell r="BP146">
            <v>45306</v>
          </cell>
          <cell r="BQ146">
            <v>29464320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146">
            <v>40439797.200000003</v>
          </cell>
          <cell r="CU146">
            <v>436</v>
          </cell>
          <cell r="CV146">
            <v>210</v>
          </cell>
          <cell r="CW146">
            <v>0</v>
          </cell>
          <cell r="CX146">
            <v>0</v>
          </cell>
          <cell r="CY146">
            <v>8299</v>
          </cell>
          <cell r="CZ146" t="str">
            <v>M6</v>
          </cell>
        </row>
        <row r="147">
          <cell r="B147" t="str">
            <v>0048 DE 2024</v>
          </cell>
          <cell r="C147">
            <v>1121912878</v>
          </cell>
          <cell r="D147" t="str">
            <v xml:space="preserve">DIANA HASBLEIDY AVILA LARA </v>
          </cell>
          <cell r="E147" t="str">
            <v>CONTRATO DE PRESTACIÓN DE SERVICIOS PROFESIONALES</v>
          </cell>
          <cell r="F147" t="str">
            <v>PRESTACIÓN DE SERVICIOS PROFESIONALES NECESARIO PARA EL FORTALECIMIENTO DEL PROCESO CONTRACTUAL Y DE GESTIÓN ADMINISTRATIVA DE LA OFICINA ASESORA JURÍDICA DE LA UNIVERSIDAD DE LOS LLANOS.</v>
          </cell>
          <cell r="G147">
            <v>45306</v>
          </cell>
          <cell r="H147">
            <v>24235740</v>
          </cell>
          <cell r="I147" t="str">
            <v>Seis (06) meses calendario</v>
          </cell>
          <cell r="J147">
            <v>45306</v>
          </cell>
          <cell r="K147">
            <v>45487</v>
          </cell>
          <cell r="L147" t="str">
            <v>NO APLICA</v>
          </cell>
          <cell r="M147" t="str">
            <v>NO APLICA</v>
          </cell>
          <cell r="N147" t="str">
            <v>NO APLICA</v>
          </cell>
          <cell r="O147">
            <v>7</v>
          </cell>
          <cell r="P147">
            <v>2154288</v>
          </cell>
          <cell r="Q147">
            <v>45306</v>
          </cell>
          <cell r="R147">
            <v>45322</v>
          </cell>
          <cell r="S147">
            <v>4039290</v>
          </cell>
          <cell r="T147">
            <v>45323</v>
          </cell>
          <cell r="U147">
            <v>45351</v>
          </cell>
          <cell r="V147">
            <v>4039290</v>
          </cell>
          <cell r="W147">
            <v>45352</v>
          </cell>
          <cell r="X147">
            <v>45382</v>
          </cell>
          <cell r="Y147">
            <v>4039290</v>
          </cell>
          <cell r="Z147">
            <v>45383</v>
          </cell>
          <cell r="AA147">
            <v>45412</v>
          </cell>
          <cell r="AB147">
            <v>4039290</v>
          </cell>
          <cell r="AC147">
            <v>45413</v>
          </cell>
          <cell r="AD147">
            <v>45443</v>
          </cell>
          <cell r="AE147">
            <v>4039290</v>
          </cell>
          <cell r="AF147">
            <v>45444</v>
          </cell>
          <cell r="AG147">
            <v>45473</v>
          </cell>
          <cell r="AH147">
            <v>1885002</v>
          </cell>
          <cell r="AI147">
            <v>45474</v>
          </cell>
          <cell r="AJ147">
            <v>45487</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t="str">
            <v>Oficina Asesora Jurídica</v>
          </cell>
          <cell r="BJ147" t="str">
            <v>ZULITH ANDREA ROMERO MARTIN</v>
          </cell>
          <cell r="BK147" t="str">
            <v>Asesora Jurídica</v>
          </cell>
          <cell r="BL147">
            <v>20</v>
          </cell>
          <cell r="BM147">
            <v>45306</v>
          </cell>
          <cell r="BN147">
            <v>2599259317</v>
          </cell>
          <cell r="BO147">
            <v>113</v>
          </cell>
          <cell r="BP147">
            <v>45306</v>
          </cell>
          <cell r="BQ147">
            <v>24235740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t="str">
            <v>1. Brindar apoyo en la verificación de los estudios de conveniencia y oportunidad para la elaboración de contrato de prestación de servicios profesionales o de apoyo a la gestión presentados por las diferentes dependencias académico-administrativas. 2. Coadyuvar en la revisión, verificación y cumplimiento de la documentación requerida para la vinculación por contrato de prestación de servicios, de las diferentes dependencias y los perteneciente a Convenios y/o proyectos suscritos con la Universidad de los Llanos. 3. Brindar apoyo cuando se requiera en la elaboración de solicitud de disponibilidad y compromisos presupuestal según requerimientos radicados en la oficina.  4. Proyectar las minutas de los contratos de prestación de servicios profesionales y de apoyo a la gestión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profesionales y de apoyo a la gestión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profesionales y de apoyo a la gestión. 10. Elaborar base de datos que facilite los formatos de cuentas de cobro de los contratista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 que se llevan a cabo en el área de contratación. 17. Brindar apoyo en el análisis y diseño de formatos que se requieran para el buen funcionamiento del proceso de contratación. 18. Colaborar con la atención y respuesta a solicitudes que realicen los contratistas.</v>
          </cell>
          <cell r="CT147">
            <v>1121912878</v>
          </cell>
          <cell r="CU147">
            <v>436</v>
          </cell>
          <cell r="CV147">
            <v>210</v>
          </cell>
          <cell r="CW147">
            <v>0</v>
          </cell>
          <cell r="CX147">
            <v>0</v>
          </cell>
          <cell r="CY147">
            <v>7490</v>
          </cell>
          <cell r="CZ147" t="str">
            <v>M6</v>
          </cell>
        </row>
        <row r="148">
          <cell r="B148" t="str">
            <v>0049 DE 2024</v>
          </cell>
          <cell r="C148">
            <v>1120364712</v>
          </cell>
          <cell r="D148" t="str">
            <v>NARLY LIZETH VALERO SANCHEZ</v>
          </cell>
          <cell r="E148" t="str">
            <v>CONTRATO DE PRESTACIÓN DE SERVICIOS PROFESIONALES</v>
          </cell>
          <cell r="F148" t="str">
            <v>PRESTACIÓN DE SERVICIOS PROFESIONALES NECESARIO PARA EL FORTALECIMIENTO DE LOS PROCESOS DE GESTIÓN JURÍDICA DE LA OFICINA ASESORA JURÍDICA DE LA UNIVERSIDAD DE LOS LLANOS.</v>
          </cell>
          <cell r="G148">
            <v>45306</v>
          </cell>
          <cell r="H148">
            <v>16383000</v>
          </cell>
          <cell r="I148" t="str">
            <v>Seis (06) meses calendario</v>
          </cell>
          <cell r="J148">
            <v>45306</v>
          </cell>
          <cell r="K148">
            <v>45487</v>
          </cell>
          <cell r="L148" t="str">
            <v>NO APLICA</v>
          </cell>
          <cell r="M148" t="str">
            <v>NO APLICA</v>
          </cell>
          <cell r="N148" t="str">
            <v>NO APLICA</v>
          </cell>
          <cell r="O148">
            <v>7</v>
          </cell>
          <cell r="P148">
            <v>1456267</v>
          </cell>
          <cell r="Q148">
            <v>45306</v>
          </cell>
          <cell r="R148">
            <v>45322</v>
          </cell>
          <cell r="S148">
            <v>2730500</v>
          </cell>
          <cell r="T148">
            <v>45323</v>
          </cell>
          <cell r="U148">
            <v>45351</v>
          </cell>
          <cell r="V148">
            <v>2730500</v>
          </cell>
          <cell r="W148">
            <v>45352</v>
          </cell>
          <cell r="X148">
            <v>45382</v>
          </cell>
          <cell r="Y148">
            <v>2730500</v>
          </cell>
          <cell r="Z148">
            <v>45383</v>
          </cell>
          <cell r="AA148">
            <v>45412</v>
          </cell>
          <cell r="AB148">
            <v>2730500</v>
          </cell>
          <cell r="AC148">
            <v>45413</v>
          </cell>
          <cell r="AD148">
            <v>45443</v>
          </cell>
          <cell r="AE148">
            <v>2730500</v>
          </cell>
          <cell r="AF148">
            <v>45444</v>
          </cell>
          <cell r="AG148">
            <v>45473</v>
          </cell>
          <cell r="AH148">
            <v>1274233</v>
          </cell>
          <cell r="AI148">
            <v>45474</v>
          </cell>
          <cell r="AJ148">
            <v>45487</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t="str">
            <v>Oficina Asesora Jurídica</v>
          </cell>
          <cell r="BJ148" t="str">
            <v>ZULITH ANDREA ROMERO MARTIN</v>
          </cell>
          <cell r="BK148" t="str">
            <v>Asesora Jurídica</v>
          </cell>
          <cell r="BL148">
            <v>20</v>
          </cell>
          <cell r="BM148">
            <v>45306</v>
          </cell>
          <cell r="BN148">
            <v>2599259317</v>
          </cell>
          <cell r="BO148">
            <v>77</v>
          </cell>
          <cell r="BP148">
            <v>45306</v>
          </cell>
          <cell r="BQ148">
            <v>16383000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de las diferentes dependencias y los perteneciente a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Contribuir en la elaboración de actas de inicio y comunicación de designación de supervisión de los contratos de prestación de servicios. 10. Proyectar las minutas de prórroga y/o adición de los contratos de prestación de servicios suscritos con la universidad de los Llanos. 11.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12.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13.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14. Brindar reporte mensual de los contratos y las novedades que surjan dentro del proceso, para la proyección de informes y procedimientos que sean requeridos por los entes de control y diferentes dependencias de la Universidad. 15. Brindar reporte mensual de las fechas de liquidación de los contratos de prestación de servicios, para dar cumplimiento al informe de SIRECI (Sistema de Rendición Electrónica de la Cuenta e Informes). 16. Contribuir en la elaboración de los formatos de código de contratación y verificar que se han cargado en la página de la Universidad de los Llanos. 17.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18. Enviar por correo electrónico al Área de Sistemas la información correspondiente para la actualización de los aplicativo que se llevan a cabo. 19. Colaborar en el trámite de revisión de la plataforma del Sistema Electrónico de Contratación Pública – SECOP y prestar apoyo en la actualización, publicación y control de todos los actos administrativos derivados del contrato hasta su liquidación o terminación de la Oficina Asesora Jurídica. 20. Brindar apoyo en el análisis y diseño de formatos que se requieran para el buen funcionamiento de proceso de contratación. 21. Coadyuvar en la proyección de respuestas a las solicitudes de los órganos de control. 22. Prestar apoyo en la elaboración de certificaciones de contratos de prestación de servicio perteneciente a los Convenios y/o proyectos suscritos con la Universidad de los Llanos. 23. Brindar apoyo en la afiliación (cargue de información, validación y radicación) a través del portal web de la Aseguradora de Riesgos Laborales – Positiva Compañía de Seguros de los contratistas perteneciente a los Convenios y/o proyectos suscritos con la Universidad de los Llanos.</v>
          </cell>
          <cell r="CT148">
            <v>1120364712</v>
          </cell>
          <cell r="CU148">
            <v>436</v>
          </cell>
          <cell r="CV148">
            <v>210</v>
          </cell>
          <cell r="CW148">
            <v>0</v>
          </cell>
          <cell r="CX148">
            <v>0</v>
          </cell>
          <cell r="CY148">
            <v>6910</v>
          </cell>
          <cell r="CZ148" t="str">
            <v>M5</v>
          </cell>
        </row>
        <row r="149">
          <cell r="B149" t="str">
            <v>0050 DE 2024</v>
          </cell>
          <cell r="C149">
            <v>1121857511</v>
          </cell>
          <cell r="D149" t="str">
            <v>KLAIREL YUBEIDY RINCON AGUDELO</v>
          </cell>
          <cell r="E149" t="str">
            <v>CONTRATO DE PRESTACIÓN DE SERVICIOS PROFESIONALES</v>
          </cell>
          <cell r="F149" t="str">
            <v>PRESTACIÓN DE SERVICIOS PROFESIONALES NECESARIO PARA EL FORTALECIMIENTO DE LOS PROCESOS DE GESTIÓN JURÍDICA DE LA OFICINA ASESORA JURÍDICA DE LA UNIVERSIDAD DE LOS LLANOS.</v>
          </cell>
          <cell r="G149">
            <v>45306</v>
          </cell>
          <cell r="H149">
            <v>16383000</v>
          </cell>
          <cell r="I149" t="str">
            <v>Seis (06) meses calendario</v>
          </cell>
          <cell r="J149">
            <v>45306</v>
          </cell>
          <cell r="K149">
            <v>45487</v>
          </cell>
          <cell r="L149" t="str">
            <v>NO APLICA</v>
          </cell>
          <cell r="M149" t="str">
            <v>NO APLICA</v>
          </cell>
          <cell r="N149" t="str">
            <v>NO APLICA</v>
          </cell>
          <cell r="O149">
            <v>7</v>
          </cell>
          <cell r="P149">
            <v>1456267</v>
          </cell>
          <cell r="Q149">
            <v>45306</v>
          </cell>
          <cell r="R149">
            <v>45322</v>
          </cell>
          <cell r="S149">
            <v>2730500</v>
          </cell>
          <cell r="T149">
            <v>45323</v>
          </cell>
          <cell r="U149">
            <v>45351</v>
          </cell>
          <cell r="V149">
            <v>2730500</v>
          </cell>
          <cell r="W149">
            <v>45352</v>
          </cell>
          <cell r="X149">
            <v>45382</v>
          </cell>
          <cell r="Y149">
            <v>2730500</v>
          </cell>
          <cell r="Z149">
            <v>45383</v>
          </cell>
          <cell r="AA149">
            <v>45412</v>
          </cell>
          <cell r="AB149">
            <v>2730500</v>
          </cell>
          <cell r="AC149">
            <v>45413</v>
          </cell>
          <cell r="AD149">
            <v>45443</v>
          </cell>
          <cell r="AE149">
            <v>2730500</v>
          </cell>
          <cell r="AF149">
            <v>45444</v>
          </cell>
          <cell r="AG149">
            <v>45473</v>
          </cell>
          <cell r="AH149">
            <v>1274233</v>
          </cell>
          <cell r="AI149">
            <v>45474</v>
          </cell>
          <cell r="AJ149">
            <v>45487</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t="str">
            <v>Oficina Asesora Jurídica</v>
          </cell>
          <cell r="BJ149" t="str">
            <v>ZULITH ANDREA ROMERO MARTIN</v>
          </cell>
          <cell r="BK149" t="str">
            <v>Asesora Jurídica</v>
          </cell>
          <cell r="BL149">
            <v>20</v>
          </cell>
          <cell r="BM149">
            <v>45306</v>
          </cell>
          <cell r="BN149">
            <v>2599259317</v>
          </cell>
          <cell r="BO149">
            <v>94</v>
          </cell>
          <cell r="BP149">
            <v>45306</v>
          </cell>
          <cell r="BQ149">
            <v>16383000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v>
          </cell>
          <cell r="CT149">
            <v>1121857511</v>
          </cell>
          <cell r="CU149">
            <v>436</v>
          </cell>
          <cell r="CV149">
            <v>210</v>
          </cell>
          <cell r="CW149">
            <v>0</v>
          </cell>
          <cell r="CX149">
            <v>0</v>
          </cell>
          <cell r="CY149">
            <v>6910</v>
          </cell>
          <cell r="CZ149" t="str">
            <v>M5</v>
          </cell>
        </row>
        <row r="150">
          <cell r="B150" t="str">
            <v>0051 DE 2024</v>
          </cell>
          <cell r="C150">
            <v>1122138868</v>
          </cell>
          <cell r="D150" t="str">
            <v>LEYDI MARCELA BONILLA SABOGAL</v>
          </cell>
          <cell r="E150" t="str">
            <v>CONTRATO DE PRESTACIÓN DE SERVICIOS PROFESIONALES</v>
          </cell>
          <cell r="F150" t="str">
            <v>PRESTACIÓN DE SERVICIOS PROFESIONALES NECESARIO PARA EL FORTALECIMIENTO DE LOS PROCESOS DE GESTIÓN JURÍDICA DE LA OFICINA ASESORA JURÍDICA DE LA UNIVERSIDAD DE LOS LLANOS.</v>
          </cell>
          <cell r="G150">
            <v>45306</v>
          </cell>
          <cell r="H150">
            <v>18367368</v>
          </cell>
          <cell r="I150" t="str">
            <v>Seis (06) meses calendario</v>
          </cell>
          <cell r="J150">
            <v>45306</v>
          </cell>
          <cell r="K150">
            <v>45487</v>
          </cell>
          <cell r="L150" t="str">
            <v>NO APLICA</v>
          </cell>
          <cell r="M150" t="str">
            <v>NO APLICA</v>
          </cell>
          <cell r="N150" t="str">
            <v>NO APLICA</v>
          </cell>
          <cell r="O150">
            <v>7</v>
          </cell>
          <cell r="P150">
            <v>1632655</v>
          </cell>
          <cell r="Q150">
            <v>45306</v>
          </cell>
          <cell r="R150">
            <v>45322</v>
          </cell>
          <cell r="S150">
            <v>3061228</v>
          </cell>
          <cell r="T150">
            <v>45323</v>
          </cell>
          <cell r="U150">
            <v>45351</v>
          </cell>
          <cell r="V150">
            <v>3061228</v>
          </cell>
          <cell r="W150">
            <v>45352</v>
          </cell>
          <cell r="X150">
            <v>45382</v>
          </cell>
          <cell r="Y150">
            <v>3061228</v>
          </cell>
          <cell r="Z150">
            <v>45383</v>
          </cell>
          <cell r="AA150">
            <v>45412</v>
          </cell>
          <cell r="AB150">
            <v>3061228</v>
          </cell>
          <cell r="AC150">
            <v>45413</v>
          </cell>
          <cell r="AD150">
            <v>45443</v>
          </cell>
          <cell r="AE150">
            <v>3061228</v>
          </cell>
          <cell r="AF150">
            <v>45444</v>
          </cell>
          <cell r="AG150">
            <v>45473</v>
          </cell>
          <cell r="AH150">
            <v>1428573</v>
          </cell>
          <cell r="AI150">
            <v>45474</v>
          </cell>
          <cell r="AJ150">
            <v>45487</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t="str">
            <v>Oficina Asesora Jurídica</v>
          </cell>
          <cell r="BJ150" t="str">
            <v>ZULITH ANDREA ROMERO MARTIN</v>
          </cell>
          <cell r="BK150" t="str">
            <v>Asesora Jurídica</v>
          </cell>
          <cell r="BL150">
            <v>20</v>
          </cell>
          <cell r="BM150">
            <v>45306</v>
          </cell>
          <cell r="BN150">
            <v>2599259317</v>
          </cell>
          <cell r="BO150">
            <v>123</v>
          </cell>
          <cell r="BP150">
            <v>45306</v>
          </cell>
          <cell r="BQ150">
            <v>18367368</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los trámites, consultas, asesorías o requerimiento que versen en asuntos de índole laboral, prestacional, de seguridad social y administrativo organizacional conforme la normativa nacional y los lineamientos institucionales aplicables. 11. Contribuir y prestar apoyo jurídico a la asesora en los distintos procesos, tramites y actividades derivadas de las actuaciones, negociaciones y demás situaciones particulares del ejercicio de las organizaciones sindicales en la Universidad de los Llanos. 12. Contribuir y prestar apoyo jurídico a los procesos de defensa judicial de la Universidad de los Llanos. 13.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14.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15.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16.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17. Contribuir y prestar apoyo jurídico a la asesora jurídica, respecto de la participación en el comité técnico operativo de rediseño de la arquitectura institucional. 18. Contribuir y prestar apoyo jurídico en la proyección de respuestas a las consultas asignadas por el señor Rector, conforme a las directrices impartidas por el asesor jurídico y la normatividad propia del asunto.</v>
          </cell>
          <cell r="CT150">
            <v>1122138868</v>
          </cell>
          <cell r="CU150">
            <v>436</v>
          </cell>
          <cell r="CV150">
            <v>210</v>
          </cell>
          <cell r="CW150">
            <v>0</v>
          </cell>
          <cell r="CX150">
            <v>0</v>
          </cell>
          <cell r="CY150">
            <v>6910</v>
          </cell>
          <cell r="CZ150" t="str">
            <v>M5</v>
          </cell>
        </row>
        <row r="151">
          <cell r="B151" t="str">
            <v>0052 DE 2024</v>
          </cell>
          <cell r="C151">
            <v>1121883302</v>
          </cell>
          <cell r="D151" t="str">
            <v>EVELYNE ALEXANDRA BENITEZ GUTIERREZ</v>
          </cell>
          <cell r="E151" t="str">
            <v>CONTRATO DE PRESTACIÓN DE SERVICIOS PROFESIONALES</v>
          </cell>
          <cell r="F151" t="str">
            <v>PRESTACIÓN DE SERVICIOS PROFESIONALES NECESARIO PARA EL FORTALECIMIENTO DE LOS PROCESOS DE GESTIÓN JURÍDICA DE LA OFICINA ASESORA JURÍDICA DE LA UNIVERSIDAD DE LOS LLANOS.</v>
          </cell>
          <cell r="G151">
            <v>45306</v>
          </cell>
          <cell r="H151">
            <v>16383000</v>
          </cell>
          <cell r="I151" t="str">
            <v>Seis (06) meses calendario</v>
          </cell>
          <cell r="J151">
            <v>45306</v>
          </cell>
          <cell r="K151">
            <v>45487</v>
          </cell>
          <cell r="L151" t="str">
            <v>NO APLICA</v>
          </cell>
          <cell r="M151" t="str">
            <v>NO APLICA</v>
          </cell>
          <cell r="N151" t="str">
            <v>NO APLICA</v>
          </cell>
          <cell r="O151">
            <v>7</v>
          </cell>
          <cell r="P151">
            <v>1456267</v>
          </cell>
          <cell r="Q151">
            <v>45306</v>
          </cell>
          <cell r="R151">
            <v>45322</v>
          </cell>
          <cell r="S151">
            <v>1729317</v>
          </cell>
          <cell r="T151">
            <v>45323</v>
          </cell>
          <cell r="U151">
            <v>45341</v>
          </cell>
          <cell r="V151">
            <v>0</v>
          </cell>
          <cell r="W151">
            <v>45352</v>
          </cell>
          <cell r="X151">
            <v>45382</v>
          </cell>
          <cell r="Y151">
            <v>0</v>
          </cell>
          <cell r="Z151">
            <v>45383</v>
          </cell>
          <cell r="AA151">
            <v>45412</v>
          </cell>
          <cell r="AB151">
            <v>0</v>
          </cell>
          <cell r="AC151">
            <v>45413</v>
          </cell>
          <cell r="AD151">
            <v>45443</v>
          </cell>
          <cell r="AE151">
            <v>0</v>
          </cell>
          <cell r="AF151">
            <v>45444</v>
          </cell>
          <cell r="AG151">
            <v>45473</v>
          </cell>
          <cell r="AH151">
            <v>0</v>
          </cell>
          <cell r="AI151">
            <v>45474</v>
          </cell>
          <cell r="AJ151">
            <v>45487</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t="str">
            <v>Oficina Asesora Jurídica</v>
          </cell>
          <cell r="BJ151" t="str">
            <v>ZULITH ANDREA ROMERO MARTIN</v>
          </cell>
          <cell r="BK151" t="str">
            <v>Asesora Jurídica</v>
          </cell>
          <cell r="BL151">
            <v>20</v>
          </cell>
          <cell r="BM151">
            <v>45306</v>
          </cell>
          <cell r="BN151">
            <v>2599259317</v>
          </cell>
          <cell r="BO151">
            <v>102</v>
          </cell>
          <cell r="BP151">
            <v>45306</v>
          </cell>
          <cell r="BQ151">
            <v>16383000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conforme la normativa institucional y el marco legal aplicable a las Comisiones Disciplinarias Estudiantiles de Facultad al interior de la Universidad de los Llanos. 10. Apoyar la ejecución del programa anual de auditorías internas de gestión y calidad en caso de que la Oficina Asesora de Control Interno así lo requiera.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16. Contribuir y prestar apoyo jurídico en los tramites, procesos, sesiones, asesorías, acompañamientos y capacitaciones, de acuerdo a la competencia de la Oficina Asesora Jurídica en el Comité de Asuntos de Genero de la Universidad de los Llanos. </v>
          </cell>
          <cell r="CT151">
            <v>1121883302</v>
          </cell>
          <cell r="CU151">
            <v>436</v>
          </cell>
          <cell r="CV151">
            <v>210</v>
          </cell>
          <cell r="CW151">
            <v>0</v>
          </cell>
          <cell r="CX151">
            <v>0</v>
          </cell>
          <cell r="CY151">
            <v>7490</v>
          </cell>
          <cell r="CZ151" t="str">
            <v>M6</v>
          </cell>
        </row>
        <row r="152">
          <cell r="B152" t="str">
            <v>0053 DE 2024</v>
          </cell>
          <cell r="C152">
            <v>37293593</v>
          </cell>
          <cell r="D152" t="str">
            <v>BIBIANA LORENA ZAMBRANO ROJAS</v>
          </cell>
          <cell r="E152" t="str">
            <v>CONTRATO DE PRESTACIÓN DE SERVICIOS DE APOYO A LA GESTIÓN</v>
          </cell>
          <cell r="F152" t="str">
            <v>PRESTACIÓN DE SERVICIOS DE APOYO A LA GESTIÓN NECESARIO PARA EL FORTALECIMIENTO DE LOS PROCESOS DE GESTIÓN JURÍDICA DE LA OFICINA ASESORA JURÍDICA DE LA UNIVERSIDAD DE LOS LLANOS.</v>
          </cell>
          <cell r="G152">
            <v>45306</v>
          </cell>
          <cell r="H152">
            <v>8817330</v>
          </cell>
          <cell r="I152" t="str">
            <v>Seis (06) meses calendario</v>
          </cell>
          <cell r="J152">
            <v>45306</v>
          </cell>
          <cell r="K152">
            <v>45487</v>
          </cell>
          <cell r="L152" t="str">
            <v>NO APLICA</v>
          </cell>
          <cell r="M152" t="str">
            <v>NO APLICA</v>
          </cell>
          <cell r="N152" t="str">
            <v>NO APLICA</v>
          </cell>
          <cell r="O152">
            <v>7</v>
          </cell>
          <cell r="P152">
            <v>783763</v>
          </cell>
          <cell r="Q152">
            <v>45306</v>
          </cell>
          <cell r="R152">
            <v>45322</v>
          </cell>
          <cell r="S152">
            <v>1469555</v>
          </cell>
          <cell r="T152">
            <v>45323</v>
          </cell>
          <cell r="U152">
            <v>45351</v>
          </cell>
          <cell r="V152">
            <v>1469555</v>
          </cell>
          <cell r="W152">
            <v>45352</v>
          </cell>
          <cell r="X152">
            <v>45382</v>
          </cell>
          <cell r="Y152">
            <v>1469555</v>
          </cell>
          <cell r="Z152">
            <v>45383</v>
          </cell>
          <cell r="AA152">
            <v>45412</v>
          </cell>
          <cell r="AB152">
            <v>1469555</v>
          </cell>
          <cell r="AC152">
            <v>45413</v>
          </cell>
          <cell r="AD152">
            <v>45443</v>
          </cell>
          <cell r="AE152">
            <v>1469555</v>
          </cell>
          <cell r="AF152">
            <v>45444</v>
          </cell>
          <cell r="AG152">
            <v>45473</v>
          </cell>
          <cell r="AH152">
            <v>685792</v>
          </cell>
          <cell r="AI152">
            <v>45474</v>
          </cell>
          <cell r="AJ152">
            <v>45487</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t="str">
            <v>Oficina Asesora Jurídica</v>
          </cell>
          <cell r="BJ152" t="str">
            <v>ZULITH ANDREA ROMERO MARTIN</v>
          </cell>
          <cell r="BK152" t="str">
            <v>Asesora Jurídica</v>
          </cell>
          <cell r="BL152">
            <v>20</v>
          </cell>
          <cell r="BM152">
            <v>45306</v>
          </cell>
          <cell r="BN152">
            <v>2599259317</v>
          </cell>
          <cell r="BO152">
            <v>39</v>
          </cell>
          <cell r="BP152">
            <v>45306</v>
          </cell>
          <cell r="BQ152">
            <v>8817330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t="str">
            <v>1. Contribuir y prestar apoyo jurídico en la proyección de las respuestas a las solicitudes efectuadas por los órganos de control. 2. Contribuir y prestar apoyo jurídico en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y prestar apoyo jurídico en la proyección de respuestas a los derechos de petición. 4. Contribuir y prestar apoyo jurídico en la proyección de actos administrativos, documentos, informes, requerimientos y circulares, a suscribir por parte de la Universidad de los Llanos, de acuerdo a la naturaleza de los mismos y conforme a la normatividad aplicable. 5. Contribuir y prestar apoyo jurídico con la proyección de respuestas a los recursos que sean interpuestos contra los actos administrativos expedidos por la Universidad de los Llanos y que se trasladen al conocimiento y competencia de la oficina Asesora Jurídica. 6. Apoyar la ejecución del programa anual de auditorías internas de gestión y calidad en caso de que la Oficina Asesora de Control Interno así lo requiera. 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8.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9.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10.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la proyección de los requerimientos y memorandos respectivos para la suscripción, ejecución y seguimiento de los convenios que suscriba la Universidad de los Llanos.  13. Contribuir y prestar apoyo con la proyección de informes ejecutivos que se requieran de la Oficina Asesora Jurídica para las dependencias de la institución, entidades del estado y órganos de control. 14. Contribuir y prestar apoyo en la búsqueda de información y documentación que se requiera para la proyección de conceptos y/o análisis de solicitudes realizadas a la Oficina Asesora Jurídica. 15. Contribuir y prestar apoyo en el seguimiento a los convenios revisados por la Oficina Asesora Jurídica y suscritos por la Universidad de los Llanos. 16.  Contribuir y prestar apoyo con la respectiva foliación, rotulación y digitalización de cada uno de los convenios suscritos por la Universidad de los Llanos, así como, la actualización del inventario documental de los convenios.</v>
          </cell>
          <cell r="CT152">
            <v>37293593</v>
          </cell>
          <cell r="CU152">
            <v>436</v>
          </cell>
          <cell r="CV152">
            <v>210</v>
          </cell>
          <cell r="CW152">
            <v>0</v>
          </cell>
          <cell r="CX152">
            <v>0</v>
          </cell>
          <cell r="CY152">
            <v>8299</v>
          </cell>
          <cell r="CZ152" t="str">
            <v>M6</v>
          </cell>
        </row>
        <row r="153">
          <cell r="B153" t="str">
            <v>0054 DE 2024</v>
          </cell>
          <cell r="C153">
            <v>1026292938</v>
          </cell>
          <cell r="D153" t="str">
            <v>DANNA VALENTINA YAÑEZ GARZON</v>
          </cell>
          <cell r="E153" t="str">
            <v>CONTRATO DE PRESTACIÓN DE SERVICIOS PROFESIONALES</v>
          </cell>
          <cell r="F153" t="str">
            <v>PRESTACIÓN DE SERVICIOS PROFESIONALES NECESARIO PARA EL FORTALECIMIENTO DE LOS PROCESOS DE GESTIÓN JURÍDICA DE LA OFICINA ASESORA JURÍDICA DE LA UNIVERSIDAD DE LOS LLANOS.</v>
          </cell>
          <cell r="G153">
            <v>45306</v>
          </cell>
          <cell r="H153">
            <v>18367368</v>
          </cell>
          <cell r="I153" t="str">
            <v>Seis (06) meses calendario</v>
          </cell>
          <cell r="J153">
            <v>45306</v>
          </cell>
          <cell r="K153">
            <v>45487</v>
          </cell>
          <cell r="L153" t="str">
            <v>NO APLICA</v>
          </cell>
          <cell r="M153" t="str">
            <v>NO APLICA</v>
          </cell>
          <cell r="N153" t="str">
            <v>NO APLICA</v>
          </cell>
          <cell r="O153">
            <v>7</v>
          </cell>
          <cell r="P153">
            <v>1632655</v>
          </cell>
          <cell r="Q153">
            <v>45306</v>
          </cell>
          <cell r="R153">
            <v>45322</v>
          </cell>
          <cell r="S153">
            <v>1632655</v>
          </cell>
          <cell r="T153">
            <v>45323</v>
          </cell>
          <cell r="U153">
            <v>45338</v>
          </cell>
          <cell r="V153">
            <v>0</v>
          </cell>
          <cell r="W153">
            <v>45352</v>
          </cell>
          <cell r="X153">
            <v>45382</v>
          </cell>
          <cell r="Y153">
            <v>0</v>
          </cell>
          <cell r="Z153">
            <v>45383</v>
          </cell>
          <cell r="AA153">
            <v>45412</v>
          </cell>
          <cell r="AB153">
            <v>0</v>
          </cell>
          <cell r="AC153">
            <v>45413</v>
          </cell>
          <cell r="AD153">
            <v>45443</v>
          </cell>
          <cell r="AE153">
            <v>0</v>
          </cell>
          <cell r="AF153">
            <v>45444</v>
          </cell>
          <cell r="AG153">
            <v>45473</v>
          </cell>
          <cell r="AH153">
            <v>0</v>
          </cell>
          <cell r="AI153">
            <v>45474</v>
          </cell>
          <cell r="AJ153">
            <v>45487</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t="str">
            <v>Oficina Asesora Jurídica</v>
          </cell>
          <cell r="BJ153" t="str">
            <v>ZULITH ANDREA ROMERO MARTIN</v>
          </cell>
          <cell r="BK153" t="str">
            <v>Asesora Jurídica</v>
          </cell>
          <cell r="BL153">
            <v>20</v>
          </cell>
          <cell r="BM153">
            <v>45306</v>
          </cell>
          <cell r="BN153">
            <v>2599259317</v>
          </cell>
          <cell r="BO153">
            <v>73</v>
          </cell>
          <cell r="BP153">
            <v>45306</v>
          </cell>
          <cell r="BQ153">
            <v>18367368</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v>
          </cell>
          <cell r="CT153">
            <v>1026292938</v>
          </cell>
          <cell r="CU153">
            <v>436</v>
          </cell>
          <cell r="CV153">
            <v>210</v>
          </cell>
          <cell r="CW153">
            <v>0</v>
          </cell>
          <cell r="CX153">
            <v>0</v>
          </cell>
          <cell r="CY153">
            <v>6910</v>
          </cell>
          <cell r="CZ153" t="str">
            <v>M5</v>
          </cell>
        </row>
        <row r="154">
          <cell r="B154" t="str">
            <v>0055 DE 2024</v>
          </cell>
          <cell r="C154">
            <v>40218615</v>
          </cell>
          <cell r="D154" t="str">
            <v>NORMA CONSTANZA BELTRAN TRIGUEROS</v>
          </cell>
          <cell r="E154" t="str">
            <v>CONTRATO DE PRESTACIÓN DE SERVICIOS PROFESIONALES</v>
          </cell>
          <cell r="F154" t="str">
            <v>PRESTACIÓN DE SERVICIOS PROFESIONALES NECESARIO PARA EL FORTALECIMIENTO DE LOS PROCESOS DE CONTRATACIÓN EN LA DIVISIÓN DE SERVICIOS ADMINISTRATIVOS DE LA UNIVERSIDAD DE LOS LLANOS.</v>
          </cell>
          <cell r="G154">
            <v>45306</v>
          </cell>
          <cell r="H154">
            <v>22193904</v>
          </cell>
          <cell r="I154" t="str">
            <v>Seis (06) meses calendario</v>
          </cell>
          <cell r="J154">
            <v>45306</v>
          </cell>
          <cell r="K154">
            <v>45487</v>
          </cell>
          <cell r="L154" t="str">
            <v>NO APLICA</v>
          </cell>
          <cell r="M154" t="str">
            <v>NO APLICA</v>
          </cell>
          <cell r="N154" t="str">
            <v>NO APLICA</v>
          </cell>
          <cell r="O154">
            <v>7</v>
          </cell>
          <cell r="P154">
            <v>1972791</v>
          </cell>
          <cell r="Q154">
            <v>45306</v>
          </cell>
          <cell r="R154">
            <v>45322</v>
          </cell>
          <cell r="S154">
            <v>3698984</v>
          </cell>
          <cell r="T154">
            <v>45323</v>
          </cell>
          <cell r="U154">
            <v>45351</v>
          </cell>
          <cell r="V154">
            <v>3698984</v>
          </cell>
          <cell r="W154">
            <v>45352</v>
          </cell>
          <cell r="X154">
            <v>45382</v>
          </cell>
          <cell r="Y154">
            <v>3698984</v>
          </cell>
          <cell r="Z154">
            <v>45383</v>
          </cell>
          <cell r="AA154">
            <v>45412</v>
          </cell>
          <cell r="AB154">
            <v>3698984</v>
          </cell>
          <cell r="AC154">
            <v>45413</v>
          </cell>
          <cell r="AD154">
            <v>45443</v>
          </cell>
          <cell r="AE154">
            <v>3698984</v>
          </cell>
          <cell r="AF154">
            <v>45444</v>
          </cell>
          <cell r="AG154">
            <v>45473</v>
          </cell>
          <cell r="AH154">
            <v>1726193</v>
          </cell>
          <cell r="AI154">
            <v>45474</v>
          </cell>
          <cell r="AJ154">
            <v>45487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t="str">
            <v xml:space="preserve">División de Servicios Administrativos </v>
          </cell>
          <cell r="BJ154" t="str">
            <v>VÍCTOR EFREN ORTÍZ ORTÍZ</v>
          </cell>
          <cell r="BK154" t="str">
            <v>Jefe de Oficina</v>
          </cell>
          <cell r="BL154">
            <v>20</v>
          </cell>
          <cell r="BM154">
            <v>45306</v>
          </cell>
          <cell r="BN154">
            <v>2599259317</v>
          </cell>
          <cell r="BO154">
            <v>43</v>
          </cell>
          <cell r="BP154">
            <v>45306</v>
          </cell>
          <cell r="BQ154">
            <v>22193904</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la verificación de documentación para contratación de Evaluadores de Posgrados y Externos. 10. Apoyar el proceso de recibir y revisar documentos para pagos de evaluadores de posgrados y externos. 11. Apoyar la elaboración de Órdenes de pago para Evaluadores de posgrados y externos. 12. Apoyar la elaboración de Órdenes de Pago para Docentes de posgrados. 13. Apoyar la elaboración de Órdenes de Pago para monitores, auxiliares de docencia, evaluadores y pares académicos.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y cargue de cuentas CPS en la División de Servicios Administrativos. 21. Apoyar los procesos de rendición de contratos en SIA OBSERVA.</v>
          </cell>
          <cell r="CT154">
            <v>40218615</v>
          </cell>
          <cell r="CU154">
            <v>436</v>
          </cell>
          <cell r="CV154">
            <v>421</v>
          </cell>
          <cell r="CW154">
            <v>0</v>
          </cell>
          <cell r="CX154">
            <v>0</v>
          </cell>
          <cell r="CY154">
            <v>8299</v>
          </cell>
          <cell r="CZ154" t="str">
            <v>M6</v>
          </cell>
        </row>
        <row r="155">
          <cell r="B155" t="str">
            <v>0056 DE 2024</v>
          </cell>
          <cell r="C155">
            <v>40447397</v>
          </cell>
          <cell r="D155" t="str">
            <v>ERIKA MENDEZ RONDON</v>
          </cell>
          <cell r="E155" t="str">
            <v>CONTRATO DE PRESTACIÓN DE SERVICIOS PROFESIONALES</v>
          </cell>
          <cell r="F155" t="str">
            <v>PRESTACIÓN DE SERVICIOS PROFESIONALES NECESARIO PARA EL FORTALECIMIENTO DE LOS PROCESOS DE CONTRATACIÓN EN LA DIVISIÓN DE SERVICIOS ADMINISTRATIVOS DE LA UNIVERSIDAD DE LOS LLANOS.</v>
          </cell>
          <cell r="G155">
            <v>45306</v>
          </cell>
          <cell r="H155">
            <v>22193904</v>
          </cell>
          <cell r="I155" t="str">
            <v>Seis (06) meses calendario</v>
          </cell>
          <cell r="J155">
            <v>45306</v>
          </cell>
          <cell r="K155">
            <v>45487</v>
          </cell>
          <cell r="L155" t="str">
            <v>NO APLICA</v>
          </cell>
          <cell r="M155" t="str">
            <v>NO APLICA</v>
          </cell>
          <cell r="N155" t="str">
            <v>NO APLICA</v>
          </cell>
          <cell r="O155">
            <v>7</v>
          </cell>
          <cell r="P155">
            <v>1972791</v>
          </cell>
          <cell r="Q155">
            <v>45306</v>
          </cell>
          <cell r="R155">
            <v>45322</v>
          </cell>
          <cell r="S155">
            <v>3698984</v>
          </cell>
          <cell r="T155">
            <v>45323</v>
          </cell>
          <cell r="U155">
            <v>45351</v>
          </cell>
          <cell r="V155">
            <v>3698984</v>
          </cell>
          <cell r="W155">
            <v>45352</v>
          </cell>
          <cell r="X155">
            <v>45382</v>
          </cell>
          <cell r="Y155">
            <v>3698984</v>
          </cell>
          <cell r="Z155">
            <v>45383</v>
          </cell>
          <cell r="AA155">
            <v>45412</v>
          </cell>
          <cell r="AB155">
            <v>3698984</v>
          </cell>
          <cell r="AC155">
            <v>45413</v>
          </cell>
          <cell r="AD155">
            <v>45443</v>
          </cell>
          <cell r="AE155">
            <v>3698984</v>
          </cell>
          <cell r="AF155">
            <v>45444</v>
          </cell>
          <cell r="AG155">
            <v>45473</v>
          </cell>
          <cell r="AH155">
            <v>1726193</v>
          </cell>
          <cell r="AI155">
            <v>45474</v>
          </cell>
          <cell r="AJ155">
            <v>45487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t="str">
            <v xml:space="preserve">División de Servicios Administrativos </v>
          </cell>
          <cell r="BJ155" t="str">
            <v>VÍCTOR EFREN ORTÍZ ORTÍZ</v>
          </cell>
          <cell r="BK155" t="str">
            <v>Jefe de Oficina</v>
          </cell>
          <cell r="BL155">
            <v>20</v>
          </cell>
          <cell r="BM155">
            <v>45306</v>
          </cell>
          <cell r="BN155">
            <v>2599259317</v>
          </cell>
          <cell r="BO155">
            <v>53</v>
          </cell>
          <cell r="BP155">
            <v>45306</v>
          </cell>
          <cell r="BQ155">
            <v>22193904</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t="str">
            <v>1. Apoyar la realización de las proyecciones salariales de docentes Ocasionales y Catedráticos (Unillanos). 2. Apoyar y coordinar la solicitud del Certificado de Disponibilidad Presupuestal docentes (ocasionales, cátedra). 3. Apoyar la verificación de solicitudes de servicios y requerimientos de docentes ocasionales y cátedra, según el plan de estudio de cada programa. 4. Apoyar la verificación de documentos para contratación de docentes catedráticos. 5. Apoyar la verificación de documentos para contratación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8. Prestar apoyo en realizar las afiliaciones al Sistema de Seguridad Social en Salud, Pensión, Cesantías, COFREM y Afiliación a Riesgos Laborales de docentes ocasionales. 9. Apoyar la elaboración de contratos de profesores catedráticos Unillanos. 10. Apoyar el proceso de las firmas de los contratos de los profesores catedráticos en el Link para su descargue. 11. Apoyar el proceso de firma de contrato de hora cátedra ante la vicerrectoría de recursos universitarios.  12. Apoyar la elaboración de las solicitudes de Compromisos presupuestales de docentes catedráticos en el SICOF. 13. Apoyar la elaboración de Resolución Rectorales para la vinculación de docentes ocasionales. 14. Apoyar la recepción de los documentos para liquidar contratos de hora cátedra frente al contrato. 15. Apoyar la recepción de los documentos para pago mensual de los docentes catedráticos. 16. Apoyar la liquidación de los contratos de profesores catedráticos. 17. Apoyo para la entrega de información a nomina correspondiente a las novedades de los docentes ocasionales. 18.  Apoyo a la notificación (vinculación) docentes ocasionales. 19. Apoyar la elaboración de órdenes de pago para Docentes catedráticos en el SICOF. 20.  Apoyar la verificación de la entrega de documentos de pago de catedráticos ante las áreas de vicerrectoría de recursos universitarios y área de tesorería. 21.  Apoyar la realización de novedades a los contratos de hora cátedra. 22. Apoyar la verificación y ajustes de los procedimientos y formatos de los programas de pregrado de acuerdo a las exigencias establecidas en el marco de la implementación del nuevo sistema de información. 23. Prestar apoyo en la verificación de los exámenes médicos de ingreso y egreso de los docentes de Ocasionales y catedráticos de pregrado como requisito en su hoja de vida. 24. Apoyar el proceso de rendición de los contratos de los docentes catedráticos al sistema integral de auditoria (SIA OBSERVA) 25. Apoyar el proceso de contratación de docentes de planta.</v>
          </cell>
          <cell r="CT155">
            <v>40447397</v>
          </cell>
          <cell r="CU155">
            <v>436</v>
          </cell>
          <cell r="CV155">
            <v>421</v>
          </cell>
          <cell r="CW155">
            <v>0</v>
          </cell>
          <cell r="CX155">
            <v>0</v>
          </cell>
          <cell r="CY155">
            <v>8299</v>
          </cell>
          <cell r="CZ155" t="str">
            <v>M6</v>
          </cell>
        </row>
        <row r="156">
          <cell r="B156" t="str">
            <v>0057 DE 2024</v>
          </cell>
          <cell r="C156">
            <v>1121840543</v>
          </cell>
          <cell r="D156" t="str">
            <v>DIEGO CAMILO CARREÑO ROMERO</v>
          </cell>
          <cell r="E156" t="str">
            <v>CONTRATO DE PRESTACIÓN DE SERVICIOS PROFESIONALES</v>
          </cell>
          <cell r="F156" t="str">
            <v>PRESTACIÓN DE SERVICIOS PROFESIONALES NECESARIO PARA EL FORTALECIMIENTO DE LOS PROCESOS DE GESTIÓN ADMINISTRATIVA EN LA DIVISIÓN DE SERVICIOS ADMINISTRATIVOS DE LA UNIVERSIDAD DE LOS LLANOS.</v>
          </cell>
          <cell r="G156">
            <v>45306</v>
          </cell>
          <cell r="H156">
            <v>16383000</v>
          </cell>
          <cell r="I156" t="str">
            <v>Seis (06) meses calendario</v>
          </cell>
          <cell r="J156">
            <v>45306</v>
          </cell>
          <cell r="K156">
            <v>45487</v>
          </cell>
          <cell r="L156" t="str">
            <v>NO APLICA</v>
          </cell>
          <cell r="M156" t="str">
            <v>NO APLICA</v>
          </cell>
          <cell r="N156" t="str">
            <v>NO APLICA</v>
          </cell>
          <cell r="O156">
            <v>7</v>
          </cell>
          <cell r="P156">
            <v>1456267</v>
          </cell>
          <cell r="Q156">
            <v>45306</v>
          </cell>
          <cell r="R156">
            <v>45322</v>
          </cell>
          <cell r="S156">
            <v>2730500</v>
          </cell>
          <cell r="T156">
            <v>45323</v>
          </cell>
          <cell r="U156">
            <v>45351</v>
          </cell>
          <cell r="V156">
            <v>2730500</v>
          </cell>
          <cell r="W156">
            <v>45352</v>
          </cell>
          <cell r="X156">
            <v>45382</v>
          </cell>
          <cell r="Y156">
            <v>2730500</v>
          </cell>
          <cell r="Z156">
            <v>45383</v>
          </cell>
          <cell r="AA156">
            <v>45412</v>
          </cell>
          <cell r="AB156">
            <v>2730500</v>
          </cell>
          <cell r="AC156">
            <v>45413</v>
          </cell>
          <cell r="AD156">
            <v>45443</v>
          </cell>
          <cell r="AE156">
            <v>2730500</v>
          </cell>
          <cell r="AF156">
            <v>45444</v>
          </cell>
          <cell r="AG156">
            <v>45473</v>
          </cell>
          <cell r="AH156">
            <v>1274233</v>
          </cell>
          <cell r="AI156">
            <v>45474</v>
          </cell>
          <cell r="AJ156">
            <v>45487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t="str">
            <v xml:space="preserve">División de Servicios Administrativos </v>
          </cell>
          <cell r="BJ156" t="str">
            <v>VÍCTOR EFREN ORTÍZ ORTÍZ</v>
          </cell>
          <cell r="BK156" t="str">
            <v>Jefe de Oficina</v>
          </cell>
          <cell r="BL156">
            <v>20</v>
          </cell>
          <cell r="BM156">
            <v>45306</v>
          </cell>
          <cell r="BN156">
            <v>2599259317</v>
          </cell>
          <cell r="BO156">
            <v>84</v>
          </cell>
          <cell r="BP156">
            <v>45306</v>
          </cell>
          <cell r="BQ156">
            <v>16383000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t="str">
            <v>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Prestar apoyo en la legalización de las comisiones otorgadas al personal docente y no docente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Pregrado y posgrado.</v>
          </cell>
          <cell r="CT156">
            <v>1121840543</v>
          </cell>
          <cell r="CU156">
            <v>436</v>
          </cell>
          <cell r="CV156">
            <v>421</v>
          </cell>
          <cell r="CW156">
            <v>0</v>
          </cell>
          <cell r="CX156">
            <v>0</v>
          </cell>
          <cell r="CY156">
            <v>8299</v>
          </cell>
          <cell r="CZ156" t="str">
            <v>M6</v>
          </cell>
        </row>
        <row r="157">
          <cell r="B157" t="str">
            <v>0058 DE 2024</v>
          </cell>
          <cell r="C157">
            <v>1121845390</v>
          </cell>
          <cell r="D157" t="str">
            <v>AURA CAROLINA VILLARREAL VILLERA</v>
          </cell>
          <cell r="E157" t="str">
            <v>CONTRATO DE PRESTACIÓN DE SERVICIOS DE APOYO A LA GESTIÓN</v>
          </cell>
          <cell r="F157" t="str">
            <v>PRESTACIÓN DE SERVICIOS DE APOYO A LA GESTIÓN NECESARIO PARA EL FORTALECIMIENTO DE LOS PROCESOS EN GESTIÓN ADMINISTRATIVA EN LA DIVISIÓN DE SERVICIOS ADMINISTRATIVOS DE LA UNIVERSIDAD DE LOS LLANOS.</v>
          </cell>
          <cell r="G157">
            <v>45306</v>
          </cell>
          <cell r="H157">
            <v>14540832</v>
          </cell>
          <cell r="I157" t="str">
            <v>Seis (06) meses calendario</v>
          </cell>
          <cell r="J157">
            <v>45306</v>
          </cell>
          <cell r="K157">
            <v>45487</v>
          </cell>
          <cell r="L157" t="str">
            <v>NO APLICA</v>
          </cell>
          <cell r="M157" t="str">
            <v>NO APLICA</v>
          </cell>
          <cell r="N157" t="str">
            <v>NO APLICA</v>
          </cell>
          <cell r="O157">
            <v>7</v>
          </cell>
          <cell r="P157">
            <v>1292518</v>
          </cell>
          <cell r="Q157">
            <v>45306</v>
          </cell>
          <cell r="R157">
            <v>45322</v>
          </cell>
          <cell r="S157">
            <v>2423472</v>
          </cell>
          <cell r="T157">
            <v>45323</v>
          </cell>
          <cell r="U157">
            <v>45351</v>
          </cell>
          <cell r="V157">
            <v>2423472</v>
          </cell>
          <cell r="W157">
            <v>45352</v>
          </cell>
          <cell r="X157">
            <v>45382</v>
          </cell>
          <cell r="Y157">
            <v>2423472</v>
          </cell>
          <cell r="Z157">
            <v>45383</v>
          </cell>
          <cell r="AA157">
            <v>45412</v>
          </cell>
          <cell r="AB157">
            <v>2423472</v>
          </cell>
          <cell r="AC157">
            <v>45413</v>
          </cell>
          <cell r="AD157">
            <v>45443</v>
          </cell>
          <cell r="AE157">
            <v>2423472</v>
          </cell>
          <cell r="AF157">
            <v>45444</v>
          </cell>
          <cell r="AG157">
            <v>45473</v>
          </cell>
          <cell r="AH157">
            <v>1130954</v>
          </cell>
          <cell r="AI157">
            <v>45474</v>
          </cell>
          <cell r="AJ157">
            <v>45487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t="str">
            <v xml:space="preserve">División de Servicios Administrativos </v>
          </cell>
          <cell r="BJ157" t="str">
            <v>VÍCTOR EFREN ORTÍZ ORTÍZ</v>
          </cell>
          <cell r="BK157" t="str">
            <v>Jefe de Oficina</v>
          </cell>
          <cell r="BL157">
            <v>20</v>
          </cell>
          <cell r="BM157">
            <v>45306</v>
          </cell>
          <cell r="BN157">
            <v>2599259317</v>
          </cell>
          <cell r="BO157">
            <v>86</v>
          </cell>
          <cell r="BP157">
            <v>45306</v>
          </cell>
          <cell r="BQ157">
            <v>14540832</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t="str">
            <v>1. Apoyar la verificación de documentos para la contratación de docentes catedráticos y ocasionales. 2. Cooperar con la verificación de antecedentes judiciales, fiscales y disciplinarios del personal docente a vincular. 3. Apoyar el proceso de recibir y verificar las notificaciones de la vinculación de docentes ocasionales. 4. Coadyuvar en la elaboración de resoluciones y respectivas notificaciones de vacaciones de docentes de planta, personal administrativo docente y docentes ocasionales. 5. Prestar apoyo en la elaboración de certificaciones de docentes de planta, ocasionales y catedráticos. 6. Apoyar las diferentes actividades de gestión documental y archivo de docentes de planta, ocasionales y catedráticos. 7. Coadyuvar en las afiliaciones a riesgos laborales de docentes catedráticos y ocasionales. 8. Brindar apoyo en dar respuesta a correos de docentes y personal que tuvo vínculo laboral con la universidad. 9. Apoyar la verificación de los exámenes médicos de ingreso y egreso de los docentes de Ocasionales de pregrado como requisito en su hoja de vida. 10. Coadyuvar en la proyección de respuestas a las solicitudes de los órganos de control y de las diferentes dependencias de la Universidad de los docentes. 11. Prestar apoyo a las auditorías internas y externas recibidas y al plan de mejoramiento de acuerdo con las actividades en la División de Servicios Administrativos. 12. Apoyar el proceso de información a docentes y empleados públicos de vacaciones pendientes por disfrutar.</v>
          </cell>
          <cell r="CT157">
            <v>1121845390.4000001</v>
          </cell>
          <cell r="CU157">
            <v>436</v>
          </cell>
          <cell r="CV157">
            <v>421</v>
          </cell>
          <cell r="CW157">
            <v>0</v>
          </cell>
          <cell r="CX157">
            <v>0</v>
          </cell>
          <cell r="CY157">
            <v>9609</v>
          </cell>
          <cell r="CZ157" t="str">
            <v>M6</v>
          </cell>
        </row>
        <row r="158">
          <cell r="B158" t="str">
            <v>0059 DE 2024</v>
          </cell>
          <cell r="C158">
            <v>40445474</v>
          </cell>
          <cell r="D158" t="str">
            <v xml:space="preserve">MABEL PATRICIA CASTILLO INSIGNARES </v>
          </cell>
          <cell r="E158" t="str">
            <v>CONTRATO DE PRESTACIÓN DE SERVICIOS PROFESIONALES</v>
          </cell>
          <cell r="F158" t="str">
            <v>PRESTACIÓN DE SERVICIOS PROFESIONALES NECESARIO PARA EL FORTALECIMIENTO DE LOS PROCESOS DE COORDINACIÓN DEL ÁREA DE SEGURIDAD Y SALUD EN EL TRABAJO EN LA DIVISIÓN DE SERVICIOS ADMINISTRATIVOS DE LA UNIVERSIDAD DE LOS LLANOS.</v>
          </cell>
          <cell r="G158">
            <v>45306</v>
          </cell>
          <cell r="H158">
            <v>29464320</v>
          </cell>
          <cell r="I158" t="str">
            <v>Seis (06) meses calendario</v>
          </cell>
          <cell r="J158">
            <v>45306</v>
          </cell>
          <cell r="K158">
            <v>45487</v>
          </cell>
          <cell r="L158" t="str">
            <v>NO APLICA</v>
          </cell>
          <cell r="M158" t="str">
            <v>NO APLICA</v>
          </cell>
          <cell r="N158" t="str">
            <v>NO APLICA</v>
          </cell>
          <cell r="O158">
            <v>7</v>
          </cell>
          <cell r="P158">
            <v>2619051</v>
          </cell>
          <cell r="Q158">
            <v>45306</v>
          </cell>
          <cell r="R158">
            <v>45322</v>
          </cell>
          <cell r="S158">
            <v>4910720</v>
          </cell>
          <cell r="T158">
            <v>45323</v>
          </cell>
          <cell r="U158">
            <v>45351</v>
          </cell>
          <cell r="V158">
            <v>4910720</v>
          </cell>
          <cell r="W158">
            <v>45352</v>
          </cell>
          <cell r="X158">
            <v>45382</v>
          </cell>
          <cell r="Y158">
            <v>4910720</v>
          </cell>
          <cell r="Z158">
            <v>45383</v>
          </cell>
          <cell r="AA158">
            <v>45412</v>
          </cell>
          <cell r="AB158">
            <v>4910720</v>
          </cell>
          <cell r="AC158">
            <v>45413</v>
          </cell>
          <cell r="AD158">
            <v>45443</v>
          </cell>
          <cell r="AE158">
            <v>4910720</v>
          </cell>
          <cell r="AF158">
            <v>45444</v>
          </cell>
          <cell r="AG158">
            <v>45473</v>
          </cell>
          <cell r="AH158">
            <v>2291669</v>
          </cell>
          <cell r="AI158">
            <v>45474</v>
          </cell>
          <cell r="AJ158">
            <v>45487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t="str">
            <v xml:space="preserve">División de Servicios Administrativos </v>
          </cell>
          <cell r="BJ158" t="str">
            <v>VÍCTOR EFREN ORTÍZ ORTÍZ</v>
          </cell>
          <cell r="BK158" t="str">
            <v>Jefe de Oficina</v>
          </cell>
          <cell r="BL158">
            <v>20</v>
          </cell>
          <cell r="BM158">
            <v>45306</v>
          </cell>
          <cell r="BN158">
            <v>2599259317</v>
          </cell>
          <cell r="BO158">
            <v>52</v>
          </cell>
          <cell r="BP158">
            <v>45306</v>
          </cell>
          <cell r="BQ158">
            <v>29464320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158">
            <v>40445474.299999997</v>
          </cell>
          <cell r="CU158">
            <v>436</v>
          </cell>
          <cell r="CV158">
            <v>421</v>
          </cell>
          <cell r="CW158">
            <v>0</v>
          </cell>
          <cell r="CX158">
            <v>0</v>
          </cell>
          <cell r="CY158">
            <v>7110</v>
          </cell>
          <cell r="CZ158" t="str">
            <v>M5</v>
          </cell>
        </row>
        <row r="159">
          <cell r="B159" t="str">
            <v>0060 DE 2024</v>
          </cell>
          <cell r="C159">
            <v>1121827176</v>
          </cell>
          <cell r="D159" t="str">
            <v>ERNESTO JARAMILLO VALENZUELA</v>
          </cell>
          <cell r="E159" t="str">
            <v>CONTRATO DE PRESTACIÓN DE SERVICIOS PROFESIONALES</v>
          </cell>
          <cell r="F159"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159">
            <v>45306</v>
          </cell>
          <cell r="H159">
            <v>22193904</v>
          </cell>
          <cell r="I159" t="str">
            <v>Seis (06) meses calendario</v>
          </cell>
          <cell r="J159">
            <v>45306</v>
          </cell>
          <cell r="K159">
            <v>45487</v>
          </cell>
          <cell r="L159" t="str">
            <v>NO APLICA</v>
          </cell>
          <cell r="M159" t="str">
            <v>NO APLICA</v>
          </cell>
          <cell r="N159" t="str">
            <v>NO APLICA</v>
          </cell>
          <cell r="O159">
            <v>7</v>
          </cell>
          <cell r="P159">
            <v>1972791</v>
          </cell>
          <cell r="Q159">
            <v>45306</v>
          </cell>
          <cell r="R159">
            <v>45322</v>
          </cell>
          <cell r="S159">
            <v>3698984</v>
          </cell>
          <cell r="T159">
            <v>45323</v>
          </cell>
          <cell r="U159">
            <v>45351</v>
          </cell>
          <cell r="V159">
            <v>3698984</v>
          </cell>
          <cell r="W159">
            <v>45352</v>
          </cell>
          <cell r="X159">
            <v>45382</v>
          </cell>
          <cell r="Y159">
            <v>3698984</v>
          </cell>
          <cell r="Z159">
            <v>45383</v>
          </cell>
          <cell r="AA159">
            <v>45412</v>
          </cell>
          <cell r="AB159">
            <v>3698984</v>
          </cell>
          <cell r="AC159">
            <v>45413</v>
          </cell>
          <cell r="AD159">
            <v>45443</v>
          </cell>
          <cell r="AE159">
            <v>3698984</v>
          </cell>
          <cell r="AF159">
            <v>45444</v>
          </cell>
          <cell r="AG159">
            <v>45473</v>
          </cell>
          <cell r="AH159">
            <v>1726193</v>
          </cell>
          <cell r="AI159">
            <v>45474</v>
          </cell>
          <cell r="AJ159">
            <v>45487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t="str">
            <v xml:space="preserve">División de Servicios Administrativos </v>
          </cell>
          <cell r="BJ159" t="str">
            <v>VÍCTOR EFREN ORTÍZ ORTÍZ</v>
          </cell>
          <cell r="BK159" t="str">
            <v>Jefe de Oficina</v>
          </cell>
          <cell r="BL159">
            <v>20</v>
          </cell>
          <cell r="BM159">
            <v>45306</v>
          </cell>
          <cell r="BN159">
            <v>2599259317</v>
          </cell>
          <cell r="BO159">
            <v>82</v>
          </cell>
          <cell r="BP159">
            <v>45306</v>
          </cell>
          <cell r="BQ159">
            <v>22193904</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t="str">
            <v>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159">
            <v>1121827176</v>
          </cell>
          <cell r="CU159">
            <v>436</v>
          </cell>
          <cell r="CV159">
            <v>421</v>
          </cell>
          <cell r="CW159">
            <v>0</v>
          </cell>
          <cell r="CX159">
            <v>0</v>
          </cell>
          <cell r="CY159">
            <v>7490</v>
          </cell>
          <cell r="CZ159" t="str">
            <v>M6</v>
          </cell>
        </row>
        <row r="160">
          <cell r="B160" t="str">
            <v>0061 DE 2024</v>
          </cell>
          <cell r="C160">
            <v>40441400</v>
          </cell>
          <cell r="D160" t="str">
            <v xml:space="preserve">TRICIA VERLEY GONZALEZ VELAIZAN </v>
          </cell>
          <cell r="E160" t="str">
            <v>CONTRATO DE PRESTACIÓN DE SERVICIOS DE APOYO A LA GESTIÓN</v>
          </cell>
          <cell r="F160" t="str">
            <v>PRESTACIÓN DE SERVICIOS DE APOYO A LA GESTIÓN NECESARIO PARA EL FORTALECIMIENTO DE LOS PROCESOS DE GESTIÓN DOCUMENTAL EN LA DIVISIÓN DE SERVICIOS ADMINISTRATIVOS DE LA UNIVERSIDAD DE LOS LLANOS.</v>
          </cell>
          <cell r="G160">
            <v>45306</v>
          </cell>
          <cell r="H160">
            <v>10841855</v>
          </cell>
          <cell r="I160" t="str">
            <v>Cinco (05) meses calendario</v>
          </cell>
          <cell r="J160">
            <v>45306</v>
          </cell>
          <cell r="K160">
            <v>45457</v>
          </cell>
          <cell r="L160" t="str">
            <v>NO APLICA</v>
          </cell>
          <cell r="M160" t="str">
            <v>NO APLICA</v>
          </cell>
          <cell r="N160" t="str">
            <v>NO APLICA</v>
          </cell>
          <cell r="O160">
            <v>6</v>
          </cell>
          <cell r="P160">
            <v>1156465</v>
          </cell>
          <cell r="Q160">
            <v>45306</v>
          </cell>
          <cell r="R160">
            <v>45322</v>
          </cell>
          <cell r="S160">
            <v>2168371</v>
          </cell>
          <cell r="T160">
            <v>45323</v>
          </cell>
          <cell r="U160">
            <v>45351</v>
          </cell>
          <cell r="V160">
            <v>2168371</v>
          </cell>
          <cell r="W160">
            <v>45352</v>
          </cell>
          <cell r="X160">
            <v>45382</v>
          </cell>
          <cell r="Y160">
            <v>2168371</v>
          </cell>
          <cell r="Z160">
            <v>45383</v>
          </cell>
          <cell r="AA160">
            <v>45412</v>
          </cell>
          <cell r="AB160">
            <v>2168371</v>
          </cell>
          <cell r="AC160">
            <v>45413</v>
          </cell>
          <cell r="AD160">
            <v>45443</v>
          </cell>
          <cell r="AE160">
            <v>1011906</v>
          </cell>
          <cell r="AF160">
            <v>45444</v>
          </cell>
          <cell r="AG160">
            <v>45457</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t="str">
            <v xml:space="preserve">División de Servicios Administrativos </v>
          </cell>
          <cell r="BJ160" t="str">
            <v>VÍCTOR EFREN ORTÍZ ORTÍZ</v>
          </cell>
          <cell r="BK160" t="str">
            <v>Jefe de Oficina</v>
          </cell>
          <cell r="BL160">
            <v>20</v>
          </cell>
          <cell r="BM160">
            <v>45306</v>
          </cell>
          <cell r="BN160">
            <v>2599259317</v>
          </cell>
          <cell r="BO160">
            <v>49</v>
          </cell>
          <cell r="BP160">
            <v>45306</v>
          </cell>
          <cell r="BQ160">
            <v>10905624</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1. Apoyar las actividades de gestión archivística de la División de Servicios Administrativos, con criterio de eficiencia, eficacia y efectividad y asesoría a las dependencias respecto a organización de los archivos de gestión y aplicación de la normatividad vigente. 2. Apoyar la recepción, revisión, clasificación, radicación, distribución y control de la correspondencia interna y externa, tanto física como digital de acuerdo con las instrucciones del jefe de la Oficina de la División de Servicios Administrativos. 3. Contribuir en la proyección de informes referentes a la gestión documental, que se requieran de la División de Servicios Administrativos para las dependencias de la institución. 4. Brindar apoyo en la elaboración de informes periódicos de las actividades realizadas. 5. Apoyar las actividades en cuanto a disposiciones legales en materia de gestión documental y archivo.  6. Apoyar el proceso de verificación del correo de la División.</v>
          </cell>
          <cell r="CT160">
            <v>40441400</v>
          </cell>
          <cell r="CU160">
            <v>436</v>
          </cell>
          <cell r="CV160">
            <v>421</v>
          </cell>
          <cell r="CW160">
            <v>0</v>
          </cell>
          <cell r="CX160">
            <v>0</v>
          </cell>
          <cell r="CY160">
            <v>8211</v>
          </cell>
          <cell r="CZ160" t="str">
            <v>M6</v>
          </cell>
        </row>
        <row r="161">
          <cell r="B161" t="str">
            <v>0062 DE 2024</v>
          </cell>
          <cell r="C161">
            <v>1121897651</v>
          </cell>
          <cell r="D161" t="str">
            <v xml:space="preserve">DIANA MARCELA LEON TRIGOS </v>
          </cell>
          <cell r="E161" t="str">
            <v>CONTRATO DE PRESTACIÓN DE SERVICIOS PROFESIONALES</v>
          </cell>
          <cell r="F161" t="str">
            <v>PRESTACIÓN DE SERVICIOS PROFESIONALES NECESARIO PARA EL FORTALECIMIENTO DE LOS PROCESOS DEL ÁREA DE SEGURIDAD Y SALUD EN EL TRABAJO DE LA DIVISIÓN DE SERVICIOS ADMINISTRATIVOS DE LA UNIVERSIDAD DE LOS LLANOS.</v>
          </cell>
          <cell r="G161">
            <v>45306</v>
          </cell>
          <cell r="H161">
            <v>18367368</v>
          </cell>
          <cell r="I161" t="str">
            <v>Seis (06) meses calendario</v>
          </cell>
          <cell r="J161">
            <v>45306</v>
          </cell>
          <cell r="K161">
            <v>45487</v>
          </cell>
          <cell r="L161" t="str">
            <v>NO APLICA</v>
          </cell>
          <cell r="M161" t="str">
            <v>NO APLICA</v>
          </cell>
          <cell r="N161" t="str">
            <v>NO APLICA</v>
          </cell>
          <cell r="O161">
            <v>7</v>
          </cell>
          <cell r="P161">
            <v>1632655</v>
          </cell>
          <cell r="Q161">
            <v>45306</v>
          </cell>
          <cell r="R161">
            <v>45322</v>
          </cell>
          <cell r="S161">
            <v>3061228</v>
          </cell>
          <cell r="T161">
            <v>45323</v>
          </cell>
          <cell r="U161">
            <v>45351</v>
          </cell>
          <cell r="V161">
            <v>3061228</v>
          </cell>
          <cell r="W161">
            <v>45352</v>
          </cell>
          <cell r="X161">
            <v>45382</v>
          </cell>
          <cell r="Y161">
            <v>3061228</v>
          </cell>
          <cell r="Z161">
            <v>45383</v>
          </cell>
          <cell r="AA161">
            <v>45412</v>
          </cell>
          <cell r="AB161">
            <v>3061228</v>
          </cell>
          <cell r="AC161">
            <v>45413</v>
          </cell>
          <cell r="AD161">
            <v>45443</v>
          </cell>
          <cell r="AE161">
            <v>3061228</v>
          </cell>
          <cell r="AF161">
            <v>45444</v>
          </cell>
          <cell r="AG161">
            <v>45473</v>
          </cell>
          <cell r="AH161">
            <v>1428573</v>
          </cell>
          <cell r="AI161">
            <v>45474</v>
          </cell>
          <cell r="AJ161">
            <v>45487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t="str">
            <v xml:space="preserve">División de Servicios Administrativos </v>
          </cell>
          <cell r="BJ161" t="str">
            <v>VÍCTOR EFREN ORTÍZ ORTÍZ</v>
          </cell>
          <cell r="BK161" t="str">
            <v>Jefe de Oficina</v>
          </cell>
          <cell r="BL161">
            <v>20</v>
          </cell>
          <cell r="BM161">
            <v>45306</v>
          </cell>
          <cell r="BN161">
            <v>2599259317</v>
          </cell>
          <cell r="BO161">
            <v>109</v>
          </cell>
          <cell r="BP161">
            <v>45306</v>
          </cell>
          <cell r="BQ161">
            <v>18367368</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t="str">
            <v>1. Prestar apoyo en velar por el cumplimiento de las normas de seguridad y salud en el trabajo. 2. Prestar apoyo en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a la coordinación sobre las deficiencias detectadas en las inspecciones periódicas. 9. Colaborar en la investigación de accidentes laborales. 10. Apoyar el proceso de afiliación de ARL a estudiantes con prácticas extramuros. 11. Prestar apoyo en la realización de inspecciones del botiquín de primeros auxilios y de los equipos de extinción de incendios, así como su correcta ubicación. 12. Apoyar la elaboración y actualización el programa de seguridad y salud en el trabajo y el panorama de factores de riesgo. 13. Apoyar en el desarrollo del sistema de gestión en seguridad y salud en el trabajo. 14. Brindar apoyo en la socialización de las matrices de identificación de peligros evaluación y control de riesgos en la universidad. 15. Apoyar en el diseño de mecanismos e implementarlos para la socialización del sistema de gestión de seguridad y salud en el trabajo, la política, objetivos, metas, resultados de los indicadores. 16. Prestar apoyo en velar por cumplimiento a los decretos 1443 de 2014, Decreto 1072 de 2015, Resolución 0312 de 2019 y demás normatividad aplicable, en lo pertinente a la implementación y ejecución del sistema de gestión de seguridad y salud en el trabajo.</v>
          </cell>
          <cell r="CT161">
            <v>1121897651.4000001</v>
          </cell>
          <cell r="CU161">
            <v>436</v>
          </cell>
          <cell r="CV161">
            <v>421</v>
          </cell>
          <cell r="CW161">
            <v>0</v>
          </cell>
          <cell r="CX161">
            <v>0</v>
          </cell>
          <cell r="CY161">
            <v>8299</v>
          </cell>
          <cell r="CZ161" t="str">
            <v>M6</v>
          </cell>
        </row>
        <row r="162">
          <cell r="B162" t="str">
            <v>0063 DE 2024</v>
          </cell>
          <cell r="C162">
            <v>1121880108</v>
          </cell>
          <cell r="D162" t="str">
            <v>JOHN ANDERSSON SALAZAR ORTIZ</v>
          </cell>
          <cell r="E162" t="str">
            <v>CONTRATO DE PRESTACIÓN DE SERVICIOS DE APOYO A LA GESTIÓN</v>
          </cell>
          <cell r="F162" t="str">
            <v>PRESTACIÓN DE SERVICIOS DE APOYO A LA GESTIÓN NECESARIO PARA EL FORTALECIMIENTO DE LOS PROCESOS EN LA DIVISIÓN DE SERVICIOS ADMINISTRATIVOS DE LA UNIVERSIDAD DE LOS LLANOS.</v>
          </cell>
          <cell r="G162">
            <v>45306</v>
          </cell>
          <cell r="H162">
            <v>14540832</v>
          </cell>
          <cell r="I162" t="str">
            <v>Seis (06) meses calendario</v>
          </cell>
          <cell r="J162">
            <v>45306</v>
          </cell>
          <cell r="K162">
            <v>45487</v>
          </cell>
          <cell r="L162" t="str">
            <v>NO APLICA</v>
          </cell>
          <cell r="M162" t="str">
            <v>NO APLICA</v>
          </cell>
          <cell r="N162" t="str">
            <v>NO APLICA</v>
          </cell>
          <cell r="O162">
            <v>7</v>
          </cell>
          <cell r="P162">
            <v>1292518</v>
          </cell>
          <cell r="Q162">
            <v>45306</v>
          </cell>
          <cell r="R162">
            <v>45322</v>
          </cell>
          <cell r="S162">
            <v>2423472</v>
          </cell>
          <cell r="T162">
            <v>45323</v>
          </cell>
          <cell r="U162">
            <v>45351</v>
          </cell>
          <cell r="V162">
            <v>2423472</v>
          </cell>
          <cell r="W162">
            <v>45352</v>
          </cell>
          <cell r="X162">
            <v>45382</v>
          </cell>
          <cell r="Y162">
            <v>2423472</v>
          </cell>
          <cell r="Z162">
            <v>45383</v>
          </cell>
          <cell r="AA162">
            <v>45412</v>
          </cell>
          <cell r="AB162">
            <v>2423472</v>
          </cell>
          <cell r="AC162">
            <v>45413</v>
          </cell>
          <cell r="AD162">
            <v>45443</v>
          </cell>
          <cell r="AE162">
            <v>2423472</v>
          </cell>
          <cell r="AF162">
            <v>45444</v>
          </cell>
          <cell r="AG162">
            <v>45473</v>
          </cell>
          <cell r="AH162">
            <v>1130954</v>
          </cell>
          <cell r="AI162">
            <v>45474</v>
          </cell>
          <cell r="AJ162">
            <v>45487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t="str">
            <v xml:space="preserve">División de Servicios Administrativos </v>
          </cell>
          <cell r="BJ162" t="str">
            <v>VÍCTOR EFREN ORTÍZ ORTÍZ</v>
          </cell>
          <cell r="BK162" t="str">
            <v>Jefe de Oficina</v>
          </cell>
          <cell r="BL162">
            <v>20</v>
          </cell>
          <cell r="BM162">
            <v>45306</v>
          </cell>
          <cell r="BN162">
            <v>2599259317</v>
          </cell>
          <cell r="BO162">
            <v>100</v>
          </cell>
          <cell r="BP162">
            <v>45306</v>
          </cell>
          <cell r="BQ162">
            <v>14540832</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t="str">
            <v>1. Apoyar el manejo y alimentación de hojas de vida de los funcionarios de la Universidad en el Módulo de Talento Humano. 2. Apoyar el control del equipo biométrico con sus respectivas novedades. 3. Apoyo en el proceso de Ausentismo laboral. 4. Apoyar el proceso de capacitaciones. 5. Contribuir con la correcta gestión documental de evaluaciones de desempeño de empleados de carrera. 6. Apoyar el proceso de novedades de nómina. 7. Apoyar la actualización de hojas de vida de empleados oficiales y de planta. 8. Apoyar el proceso de archivo de hojas de vida. 9. Apoyar las actividades de gestión documental y archivo. 10. Prestar apoyo a las auditorías internas y externas recibidas y al plan de mejoramiento de acuerdo con las actividades en la División de Servicios Administrativos. 11. Brindar apoyo en la revisión de trabajo suplementario y horas extras del personal de granja. 12. Apoyar el proceso de alimentación del Indicador de ausentismo por enfermedad general o común. 13. Apoyar la verificación de Documentos para vinculación de Docentes Catedráticos de Posgrado. 14. Apoyar la verificación de documentos para cuentas de Docentes Posgrados.</v>
          </cell>
          <cell r="CT162">
            <v>1121880108</v>
          </cell>
          <cell r="CU162">
            <v>436</v>
          </cell>
          <cell r="CV162">
            <v>421</v>
          </cell>
          <cell r="CW162">
            <v>0</v>
          </cell>
          <cell r="CX162">
            <v>0</v>
          </cell>
          <cell r="CY162">
            <v>8299</v>
          </cell>
          <cell r="CZ162" t="str">
            <v>M6</v>
          </cell>
        </row>
        <row r="163">
          <cell r="B163" t="str">
            <v>0064 DE 2024</v>
          </cell>
          <cell r="C163">
            <v>1121954615</v>
          </cell>
          <cell r="D163" t="str">
            <v>CAROLAIN YIDSNEY MELO MORALES</v>
          </cell>
          <cell r="E163" t="str">
            <v>CONTRATO DE PRESTACIÓN DE SERVICIOS PROFESIONALES</v>
          </cell>
          <cell r="F163" t="str">
            <v>PRESTACIÓN DE SERVICIOS PROFESIONALES NECESARIO PARA EL FORTALECIMIENTO DE LOS PROCESOS EN LA DIVISIÓN DE SERVICIOS ADMINISTRATIVOS DE LA UNIVERSIDAD DE LOS LLANOS.</v>
          </cell>
          <cell r="G163">
            <v>45306</v>
          </cell>
          <cell r="H163">
            <v>18367368</v>
          </cell>
          <cell r="I163" t="str">
            <v>Seis (06) meses calendario</v>
          </cell>
          <cell r="J163">
            <v>45306</v>
          </cell>
          <cell r="K163">
            <v>45487</v>
          </cell>
          <cell r="L163" t="str">
            <v>NO APLICA</v>
          </cell>
          <cell r="M163" t="str">
            <v>NO APLICA</v>
          </cell>
          <cell r="N163" t="str">
            <v>NO APLICA</v>
          </cell>
          <cell r="O163">
            <v>7</v>
          </cell>
          <cell r="P163">
            <v>1632655</v>
          </cell>
          <cell r="Q163">
            <v>45306</v>
          </cell>
          <cell r="R163">
            <v>45322</v>
          </cell>
          <cell r="S163">
            <v>3061228</v>
          </cell>
          <cell r="T163">
            <v>45323</v>
          </cell>
          <cell r="U163">
            <v>45351</v>
          </cell>
          <cell r="V163">
            <v>3061228</v>
          </cell>
          <cell r="W163">
            <v>45352</v>
          </cell>
          <cell r="X163">
            <v>45382</v>
          </cell>
          <cell r="Y163">
            <v>3061228</v>
          </cell>
          <cell r="Z163">
            <v>45383</v>
          </cell>
          <cell r="AA163">
            <v>45412</v>
          </cell>
          <cell r="AB163">
            <v>3061228</v>
          </cell>
          <cell r="AC163">
            <v>45413</v>
          </cell>
          <cell r="AD163">
            <v>45443</v>
          </cell>
          <cell r="AE163">
            <v>3061228</v>
          </cell>
          <cell r="AF163">
            <v>45444</v>
          </cell>
          <cell r="AG163">
            <v>45473</v>
          </cell>
          <cell r="AH163">
            <v>1428573</v>
          </cell>
          <cell r="AI163">
            <v>45474</v>
          </cell>
          <cell r="AJ163">
            <v>45487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t="str">
            <v xml:space="preserve">División de Servicios Administrativos </v>
          </cell>
          <cell r="BJ163" t="str">
            <v>VÍCTOR EFREN ORTÍZ ORTÍZ</v>
          </cell>
          <cell r="BK163" t="str">
            <v>Jefe de Oficina</v>
          </cell>
          <cell r="BL163">
            <v>20</v>
          </cell>
          <cell r="BM163">
            <v>45306</v>
          </cell>
          <cell r="BN163">
            <v>2599259317</v>
          </cell>
          <cell r="BO163">
            <v>118</v>
          </cell>
          <cell r="BP163">
            <v>45306</v>
          </cell>
          <cell r="BQ163">
            <v>18367368</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t="str">
            <v>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referente a capacitación y estímulos de los funcionarios no docentes (PIC) de la Universidad de los Llanos asignado a la División de Servicios Administrativos y brindar apoyo en la asesoría en el diligenciamiento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Coadyuvar en el desarrollo de actos administrativos y actualización de documentos en general, de acuerdo con las actividades del contrato. 15. Apoyar con el desarrollo de convocatorias de concursos que lleve a cabo la Universidad de los Llanos para cubrimiento de vacantes de cargos administrativos. 16. Prestar apoyo con el cumplimiento y desarrollo de las evaluaciones de desempeño laboral de los funcionarios de la Universidad de los Llanos. 17. Apoyo en la elaboración, diligenciamiento y seguimiento de proyectos BPUNIS para la División de Servicios Administrativos. 18. Prestar apoyo en el desarrollo de Clima Organizacional de la Universidad de los Llanos. 19. Prestar apoyo en brindar respuesta a solicitudes y requerimientos del Departamento Administrativos de la Función Pública y demás entidades del estado. 20. Apoyar la gestión documental y archivo que se generen de las actividades. 21. Contribuir en la proyección de los requerimientos y memorandos que se requieran para la suscripción, ejecución y seguimiento de los contratos que se suscriban con la universidad. 22. Contribuir en la proyección de informes que se requieran la División de Servicios Administrativos para las dependencias de la institución, entidades del estado y órganos de control. 23. Brindar apoyo en el asesoramiento a la División de Servicios Administrativos en el comité de convivencia laboral.  24. Brindar apoyo en la revisión de Estudios Previos y Certificados de necesidad para la contratación de CPS.</v>
          </cell>
          <cell r="CT163">
            <v>1121954615</v>
          </cell>
          <cell r="CU163">
            <v>436</v>
          </cell>
          <cell r="CV163">
            <v>421</v>
          </cell>
          <cell r="CW163">
            <v>0</v>
          </cell>
          <cell r="CX163">
            <v>0</v>
          </cell>
          <cell r="CY163">
            <v>6920</v>
          </cell>
          <cell r="CZ163" t="str">
            <v>M5</v>
          </cell>
        </row>
        <row r="164">
          <cell r="B164" t="str">
            <v>0065 DE 2024</v>
          </cell>
          <cell r="C164">
            <v>1121912135</v>
          </cell>
          <cell r="D164" t="str">
            <v>JULIAN ANDRES ALCAZAR PARRADO</v>
          </cell>
          <cell r="E164" t="str">
            <v>CONTRATO DE PRESTACIÓN DE SERVICIOS PROFESIONALES</v>
          </cell>
          <cell r="F164" t="str">
            <v>PRESTACIÓN DE SERVICIOS PROFESIONALES NECESARIO PARA EL FORTALECIMIENTO DE LOS PROCESOS DEL ÁREA DE SEGURIDAD Y SALUD EN EL TRABAJO DE LA UNIVERSIDAD DE LOS LLANOS.</v>
          </cell>
          <cell r="G164">
            <v>45306</v>
          </cell>
          <cell r="H164">
            <v>18367368</v>
          </cell>
          <cell r="I164" t="str">
            <v>Seis (06) meses calendario</v>
          </cell>
          <cell r="J164">
            <v>45306</v>
          </cell>
          <cell r="K164">
            <v>45487</v>
          </cell>
          <cell r="L164" t="str">
            <v>NO APLICA</v>
          </cell>
          <cell r="M164" t="str">
            <v>NO APLICA</v>
          </cell>
          <cell r="N164" t="str">
            <v>NO APLICA</v>
          </cell>
          <cell r="O164">
            <v>7</v>
          </cell>
          <cell r="P164">
            <v>1632655</v>
          </cell>
          <cell r="Q164">
            <v>45306</v>
          </cell>
          <cell r="R164">
            <v>45322</v>
          </cell>
          <cell r="S164">
            <v>3061228</v>
          </cell>
          <cell r="T164">
            <v>45323</v>
          </cell>
          <cell r="U164">
            <v>45351</v>
          </cell>
          <cell r="V164">
            <v>3061228</v>
          </cell>
          <cell r="W164">
            <v>45352</v>
          </cell>
          <cell r="X164">
            <v>45382</v>
          </cell>
          <cell r="Y164">
            <v>3061228</v>
          </cell>
          <cell r="Z164">
            <v>45383</v>
          </cell>
          <cell r="AA164">
            <v>45412</v>
          </cell>
          <cell r="AB164">
            <v>3061228</v>
          </cell>
          <cell r="AC164">
            <v>45413</v>
          </cell>
          <cell r="AD164">
            <v>45443</v>
          </cell>
          <cell r="AE164">
            <v>3061228</v>
          </cell>
          <cell r="AF164">
            <v>45444</v>
          </cell>
          <cell r="AG164">
            <v>45473</v>
          </cell>
          <cell r="AH164">
            <v>1428573</v>
          </cell>
          <cell r="AI164">
            <v>45474</v>
          </cell>
          <cell r="AJ164">
            <v>45487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t="str">
            <v xml:space="preserve">División de Servicios Administrativos </v>
          </cell>
          <cell r="BJ164" t="str">
            <v>VÍCTOR EFREN ORTÍZ ORTÍZ</v>
          </cell>
          <cell r="BK164" t="str">
            <v>Jefe de Oficina</v>
          </cell>
          <cell r="BL164">
            <v>20</v>
          </cell>
          <cell r="BM164">
            <v>45306</v>
          </cell>
          <cell r="BN164">
            <v>2599259317</v>
          </cell>
          <cell r="BO164">
            <v>112</v>
          </cell>
          <cell r="BP164">
            <v>45306</v>
          </cell>
          <cell r="BQ164">
            <v>18367368</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t="str">
            <v>1.  Prestar apoyo en velar por el cumplimiento de las normas y uso adecuado de lo implementos de  bioseguridad.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apoyo  en  la comunicación sobre el uso obligatorio de equipos de protección individual y colectiva. 7. Coadyuvar  a la coordinación brindando información  sobre las deficiencias detectadas en las inspecciones periódicas. 8.  Brindar  información  sobre  las  medidas de emergencia contempladas en el plan de emergencia de la Universidad. 9. Prestar apoyo en la realización de inspecciones del botiquín de primeros auxilios y de los equipos de extinción de incendios, así como su correcta ubicación. 10. Apoyar la elaboración y actualización del programa de seguridad y salud en el trabajo y el panorama de factores de riesgo. 11. Brindar apoyo en la socialización de las matrices de identificación de peligros evaluación y control de riesgos en la universidad. 12. Apoyar en el diseño de mecanismos e implementarlos para la socialización del sistema de gestión de seguridad y salud en el trabajo, la política, objetivos, metas, resultados de los indicadores. 13. Brindar apoyo en la ejecución efectiva de los protocolos de bioseguridad en las instalaciones de la Universidad de los Llanos.</v>
          </cell>
          <cell r="CT164">
            <v>1121912135</v>
          </cell>
          <cell r="CU164">
            <v>436</v>
          </cell>
          <cell r="CV164">
            <v>421</v>
          </cell>
          <cell r="CW164">
            <v>0</v>
          </cell>
          <cell r="CX164">
            <v>0</v>
          </cell>
          <cell r="CY164">
            <v>8299</v>
          </cell>
          <cell r="CZ164" t="str">
            <v>M6</v>
          </cell>
        </row>
        <row r="165">
          <cell r="B165" t="str">
            <v>0066 DE 2024</v>
          </cell>
          <cell r="C165">
            <v>1121902199</v>
          </cell>
          <cell r="D165" t="str">
            <v>RAFAEL ANTONIO HUERTAS CASTRO</v>
          </cell>
          <cell r="E165" t="str">
            <v>CONTRATO DE PRESTACIÓN DE SERVICIOS PROFESIONALES</v>
          </cell>
          <cell r="F165" t="str">
            <v>PRESTACIÓN DE SERVICIOS PROFESIONALES NECESARIO PARA EL DESARROLLO DEL PROYECTO FICHA BPUNI SIST 01 0311 2023 “ADQUISICIÓN DE INFRAESTRUCTURA TECNOLÓGICA PARA EL APOYO TRANSVERSAL DE LOS PROCESOS ACADÉMICO ADMINISTRATIVOS DE LA UNIVERSIDAD DE LOS LLANOS”</v>
          </cell>
          <cell r="G165">
            <v>45306</v>
          </cell>
          <cell r="H165">
            <v>29464320</v>
          </cell>
          <cell r="I165" t="str">
            <v>Seis (06) meses calendario</v>
          </cell>
          <cell r="J165">
            <v>45306</v>
          </cell>
          <cell r="K165">
            <v>45487</v>
          </cell>
          <cell r="L165" t="str">
            <v>NO APLICA</v>
          </cell>
          <cell r="M165" t="str">
            <v>NO APLICA</v>
          </cell>
          <cell r="N165" t="str">
            <v>NO APLICA</v>
          </cell>
          <cell r="O165">
            <v>7</v>
          </cell>
          <cell r="P165">
            <v>2619051</v>
          </cell>
          <cell r="Q165">
            <v>45306</v>
          </cell>
          <cell r="R165">
            <v>45322</v>
          </cell>
          <cell r="S165">
            <v>4910720</v>
          </cell>
          <cell r="T165">
            <v>45323</v>
          </cell>
          <cell r="U165">
            <v>45351</v>
          </cell>
          <cell r="V165">
            <v>4910720</v>
          </cell>
          <cell r="W165">
            <v>45352</v>
          </cell>
          <cell r="X165">
            <v>45382</v>
          </cell>
          <cell r="Y165">
            <v>4910720</v>
          </cell>
          <cell r="Z165">
            <v>45383</v>
          </cell>
          <cell r="AA165">
            <v>45412</v>
          </cell>
          <cell r="AB165">
            <v>4910720</v>
          </cell>
          <cell r="AC165">
            <v>45413</v>
          </cell>
          <cell r="AD165">
            <v>45443</v>
          </cell>
          <cell r="AE165">
            <v>4910720</v>
          </cell>
          <cell r="AF165">
            <v>45444</v>
          </cell>
          <cell r="AG165">
            <v>45473</v>
          </cell>
          <cell r="AH165">
            <v>2291669</v>
          </cell>
          <cell r="AI165">
            <v>45474</v>
          </cell>
          <cell r="AJ165">
            <v>45487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t="str">
            <v>Área de Sistemas</v>
          </cell>
          <cell r="BJ165" t="str">
            <v>ROIMAN ARTURO SASTOQUE GUZMÁN</v>
          </cell>
          <cell r="BK165" t="str">
            <v>Jefe de Oficina</v>
          </cell>
          <cell r="BL165">
            <v>19</v>
          </cell>
          <cell r="BM165">
            <v>45306</v>
          </cell>
          <cell r="BN165">
            <v>77296008</v>
          </cell>
          <cell r="BO165">
            <v>127</v>
          </cell>
          <cell r="BP165">
            <v>45306</v>
          </cell>
          <cell r="BQ165">
            <v>29464320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indicados. 5. Brindar apoyo en el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165">
            <v>1121902199.8</v>
          </cell>
          <cell r="CU165">
            <v>645</v>
          </cell>
          <cell r="CV165">
            <v>44716</v>
          </cell>
          <cell r="CW165">
            <v>0</v>
          </cell>
          <cell r="CX165">
            <v>0</v>
          </cell>
          <cell r="CY165">
            <v>8299</v>
          </cell>
          <cell r="CZ165" t="str">
            <v>M6</v>
          </cell>
        </row>
        <row r="166">
          <cell r="B166" t="str">
            <v>0067 DE 2024</v>
          </cell>
          <cell r="C166">
            <v>40441513</v>
          </cell>
          <cell r="D166" t="str">
            <v>NINA LISSETH BALLEN RODRIGUEZ</v>
          </cell>
          <cell r="E166" t="str">
            <v>CONTRATO DE PRESTACIÓN DE SERVICIOS PROFESIONALES</v>
          </cell>
          <cell r="F166" t="str">
            <v>PRESTACIÓN DE SERVICIOS PROFESIONALES NECESARIO PARA EL FORTALECIMIENTO DE LOS PROCESOS ESTRATÉGICOS Y MISIONALES DE LA OFICINA ASESORA DE PLANEACIÓN DE LA UNIVERSIDAD DE LOS LLANOS.</v>
          </cell>
          <cell r="G166">
            <v>45306</v>
          </cell>
          <cell r="H166">
            <v>22193904</v>
          </cell>
          <cell r="I166" t="str">
            <v>Seis (06) meses calendario</v>
          </cell>
          <cell r="J166">
            <v>45306</v>
          </cell>
          <cell r="K166">
            <v>45487</v>
          </cell>
          <cell r="L166" t="str">
            <v>NO APLICA</v>
          </cell>
          <cell r="M166" t="str">
            <v>NO APLICA</v>
          </cell>
          <cell r="N166" t="str">
            <v>NO APLICA</v>
          </cell>
          <cell r="O166">
            <v>7</v>
          </cell>
          <cell r="P166">
            <v>1972791</v>
          </cell>
          <cell r="Q166">
            <v>45306</v>
          </cell>
          <cell r="R166">
            <v>45322</v>
          </cell>
          <cell r="S166">
            <v>3698984</v>
          </cell>
          <cell r="T166">
            <v>45323</v>
          </cell>
          <cell r="U166">
            <v>45351</v>
          </cell>
          <cell r="V166">
            <v>3698984</v>
          </cell>
          <cell r="W166">
            <v>45352</v>
          </cell>
          <cell r="X166">
            <v>45382</v>
          </cell>
          <cell r="Y166">
            <v>3698984</v>
          </cell>
          <cell r="Z166">
            <v>45383</v>
          </cell>
          <cell r="AA166">
            <v>45412</v>
          </cell>
          <cell r="AB166">
            <v>3698984</v>
          </cell>
          <cell r="AC166">
            <v>45413</v>
          </cell>
          <cell r="AD166">
            <v>45443</v>
          </cell>
          <cell r="AE166">
            <v>3698984</v>
          </cell>
          <cell r="AF166">
            <v>45444</v>
          </cell>
          <cell r="AG166">
            <v>45473</v>
          </cell>
          <cell r="AH166">
            <v>1726193</v>
          </cell>
          <cell r="AI166">
            <v>45474</v>
          </cell>
          <cell r="AJ166">
            <v>45487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t="str">
            <v>Oficina Asesora de Planeación</v>
          </cell>
          <cell r="BJ166" t="str">
            <v xml:space="preserve">MARIA PAULA ESTUPIÑAN TIUSO  </v>
          </cell>
          <cell r="BK166" t="str">
            <v>Asesora de Planeación</v>
          </cell>
          <cell r="BL166">
            <v>20</v>
          </cell>
          <cell r="BM166">
            <v>45306</v>
          </cell>
          <cell r="BN166">
            <v>2599259317</v>
          </cell>
          <cell r="BO166">
            <v>50</v>
          </cell>
          <cell r="BP166">
            <v>45306</v>
          </cell>
          <cell r="BQ166">
            <v>22193904</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v>
          </cell>
          <cell r="CT166">
            <v>40441513</v>
          </cell>
          <cell r="CU166">
            <v>436</v>
          </cell>
          <cell r="CV166">
            <v>240</v>
          </cell>
          <cell r="CW166">
            <v>0</v>
          </cell>
          <cell r="CX166">
            <v>0</v>
          </cell>
          <cell r="CY166">
            <v>8299</v>
          </cell>
          <cell r="CZ166" t="str">
            <v>M6</v>
          </cell>
        </row>
        <row r="167">
          <cell r="B167" t="str">
            <v>0068 DE 2024</v>
          </cell>
          <cell r="C167">
            <v>1121936007</v>
          </cell>
          <cell r="D167" t="str">
            <v>LAURA CRISTINA MARTINEZ REY</v>
          </cell>
          <cell r="E167" t="str">
            <v>CONTRATO DE PRESTACIÓN DE SERVICIOS PROFESIONALES</v>
          </cell>
          <cell r="F167" t="str">
            <v>PRESTACIÓN DE SERVICIOS PROFESIONALES NECESARIO PARA EL FORTALECIMIENTO DE LOS PROCESOS DEL ÁREA DE INFRAESTRUCTURA DE LA OFICINA ASESORA DE PLANEACIÓN DE LA UNIVERSIDAD DE LOS LLANOS.</v>
          </cell>
          <cell r="G167">
            <v>45306</v>
          </cell>
          <cell r="H167">
            <v>18367368</v>
          </cell>
          <cell r="I167" t="str">
            <v>Seis (06) meses calendario</v>
          </cell>
          <cell r="J167">
            <v>45306</v>
          </cell>
          <cell r="K167">
            <v>45487</v>
          </cell>
          <cell r="L167" t="str">
            <v>NO APLICA</v>
          </cell>
          <cell r="M167" t="str">
            <v>NO APLICA</v>
          </cell>
          <cell r="N167" t="str">
            <v>NO APLICA</v>
          </cell>
          <cell r="O167">
            <v>7</v>
          </cell>
          <cell r="P167">
            <v>1632655</v>
          </cell>
          <cell r="Q167">
            <v>45306</v>
          </cell>
          <cell r="R167">
            <v>45322</v>
          </cell>
          <cell r="S167">
            <v>3061228</v>
          </cell>
          <cell r="T167">
            <v>45323</v>
          </cell>
          <cell r="U167">
            <v>45351</v>
          </cell>
          <cell r="V167">
            <v>3061228</v>
          </cell>
          <cell r="W167">
            <v>45352</v>
          </cell>
          <cell r="X167">
            <v>45382</v>
          </cell>
          <cell r="Y167">
            <v>3061228</v>
          </cell>
          <cell r="Z167">
            <v>45383</v>
          </cell>
          <cell r="AA167">
            <v>45412</v>
          </cell>
          <cell r="AB167">
            <v>3061228</v>
          </cell>
          <cell r="AC167">
            <v>45413</v>
          </cell>
          <cell r="AD167">
            <v>45443</v>
          </cell>
          <cell r="AE167">
            <v>3061228</v>
          </cell>
          <cell r="AF167">
            <v>45444</v>
          </cell>
          <cell r="AG167">
            <v>45473</v>
          </cell>
          <cell r="AH167">
            <v>1428573</v>
          </cell>
          <cell r="AI167">
            <v>45474</v>
          </cell>
          <cell r="AJ167">
            <v>45487</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t="str">
            <v>Oficina Asesora de Planeación</v>
          </cell>
          <cell r="BJ167" t="str">
            <v xml:space="preserve">MARIA PAULA ESTUPIÑAN TIUSO  </v>
          </cell>
          <cell r="BK167" t="str">
            <v>Asesora de Planeación</v>
          </cell>
          <cell r="BL167">
            <v>20</v>
          </cell>
          <cell r="BM167">
            <v>45306</v>
          </cell>
          <cell r="BN167">
            <v>2599259317</v>
          </cell>
          <cell r="BO167">
            <v>115</v>
          </cell>
          <cell r="BP167">
            <v>45306</v>
          </cell>
          <cell r="BQ167">
            <v>18367368</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Elaborar los conceptos técnicos solicitados por la Universidad. 4. Brindar apoyo en la respuesta oportuna a los requerimientos institucionales, de la comunidad educativa y de los órganos de control, en materia de obras de infraestructura física. 5. Apoyar en la estructuración de los proyectos de inversión o documentos estratégicos asociados a la infraestructura de la Universidad. 6. Coadyuvar en el reporte de la información requerida de SNIES, SIRECI, Contraloría General y demás entidades que así lo requieran. 7. Brindar apoyo en la consolidación y recopilación de la información relacionada con la infraestructura física de la Universidad, para dar respuestas a los requerimientos solicitados por entes internos y externos de la Universidad. 8. Brindar apoyo en la elaboración y actualización del Plan de mantenimiento físico y el Plan de Desarrollo de infraestructura de la Universidad.</v>
          </cell>
          <cell r="CT167">
            <v>1121936007.9000001</v>
          </cell>
          <cell r="CU167">
            <v>436</v>
          </cell>
          <cell r="CV167">
            <v>240</v>
          </cell>
          <cell r="CW167">
            <v>0</v>
          </cell>
          <cell r="CX167">
            <v>0</v>
          </cell>
          <cell r="CY167">
            <v>9609</v>
          </cell>
          <cell r="CZ167" t="str">
            <v>M6</v>
          </cell>
        </row>
        <row r="168">
          <cell r="B168" t="str">
            <v>0069 DE 2024</v>
          </cell>
          <cell r="C168">
            <v>80830452</v>
          </cell>
          <cell r="D168" t="str">
            <v>JUAN PABLO ARANGO MEDINA</v>
          </cell>
          <cell r="E168" t="str">
            <v>CONTRATO DE PRESTACIÓN DE SERVICIOS PROFESIONALES</v>
          </cell>
          <cell r="F168" t="str">
            <v>PRESTACIÓN DE SERVICIOS PROFESIONALES NECESARIO PARA EL FORTALECIMIENTO DE LOS PROCESOS DEL ÁREA DE INFRAESTRUCTURA DE LA OFICINA ASESORA DE PLANEACIÓN DE LA UNIVERSIDAD DE LOS LLANOS.</v>
          </cell>
          <cell r="G168">
            <v>45306</v>
          </cell>
          <cell r="H168">
            <v>29464320</v>
          </cell>
          <cell r="I168" t="str">
            <v>Seis (06) meses calendario</v>
          </cell>
          <cell r="J168">
            <v>45306</v>
          </cell>
          <cell r="K168">
            <v>45487</v>
          </cell>
          <cell r="L168" t="str">
            <v>NO APLICA</v>
          </cell>
          <cell r="M168" t="str">
            <v>NO APLICA</v>
          </cell>
          <cell r="N168" t="str">
            <v>NO APLICA</v>
          </cell>
          <cell r="O168">
            <v>7</v>
          </cell>
          <cell r="P168">
            <v>2619051</v>
          </cell>
          <cell r="Q168">
            <v>45306</v>
          </cell>
          <cell r="R168">
            <v>45322</v>
          </cell>
          <cell r="S168">
            <v>4910720</v>
          </cell>
          <cell r="T168">
            <v>45323</v>
          </cell>
          <cell r="U168">
            <v>45351</v>
          </cell>
          <cell r="V168">
            <v>4910720</v>
          </cell>
          <cell r="W168">
            <v>45352</v>
          </cell>
          <cell r="X168">
            <v>45382</v>
          </cell>
          <cell r="Y168">
            <v>4910720</v>
          </cell>
          <cell r="Z168">
            <v>45383</v>
          </cell>
          <cell r="AA168">
            <v>45412</v>
          </cell>
          <cell r="AB168">
            <v>4910720</v>
          </cell>
          <cell r="AC168">
            <v>45413</v>
          </cell>
          <cell r="AD168">
            <v>45443</v>
          </cell>
          <cell r="AE168">
            <v>4910720</v>
          </cell>
          <cell r="AF168">
            <v>45444</v>
          </cell>
          <cell r="AG168">
            <v>45473</v>
          </cell>
          <cell r="AH168">
            <v>2291669</v>
          </cell>
          <cell r="AI168">
            <v>45474</v>
          </cell>
          <cell r="AJ168">
            <v>45487</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t="str">
            <v>Oficina Asesora de Planeación</v>
          </cell>
          <cell r="BJ168" t="str">
            <v xml:space="preserve">MARIA PAULA ESTUPIÑAN TIUSO  </v>
          </cell>
          <cell r="BK168" t="str">
            <v>Asesora de Planeación</v>
          </cell>
          <cell r="BL168">
            <v>20</v>
          </cell>
          <cell r="BM168">
            <v>45306</v>
          </cell>
          <cell r="BN168">
            <v>2599259317</v>
          </cell>
          <cell r="BO168">
            <v>58</v>
          </cell>
          <cell r="BP168">
            <v>45306</v>
          </cell>
          <cell r="BQ168">
            <v>29464320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168">
            <v>80830452</v>
          </cell>
          <cell r="CU168">
            <v>436</v>
          </cell>
          <cell r="CV168">
            <v>240</v>
          </cell>
          <cell r="CW168">
            <v>0</v>
          </cell>
          <cell r="CX168">
            <v>0</v>
          </cell>
          <cell r="CY168">
            <v>4290</v>
          </cell>
          <cell r="CZ168" t="str">
            <v>M5</v>
          </cell>
        </row>
        <row r="169">
          <cell r="B169" t="str">
            <v>0070 DE 2024</v>
          </cell>
          <cell r="C169">
            <v>17342779</v>
          </cell>
          <cell r="D169" t="str">
            <v>HIGINIO CASTRO HERNANDEZ</v>
          </cell>
          <cell r="E169" t="str">
            <v>CONTRATO DE PRESTACIÓN DE SERVICIOS PROFESIONALES</v>
          </cell>
          <cell r="F169" t="str">
            <v>PRESTACIÓN DE SERVICIOS PROFESIONALES NECESARIO PARA EL FORTALECIMIENTO DE LOS PROCESOS DEL ÁREA DE INFRAESTRUCTURA DE LA OFICINA ASESORA DE PLANEACIÓN DE LA UNIVERSIDAD DE LOS LLANOS.</v>
          </cell>
          <cell r="G169">
            <v>45306</v>
          </cell>
          <cell r="H169">
            <v>29464320</v>
          </cell>
          <cell r="I169" t="str">
            <v>Seis (06) meses calendario</v>
          </cell>
          <cell r="J169">
            <v>45306</v>
          </cell>
          <cell r="K169">
            <v>45487</v>
          </cell>
          <cell r="L169" t="str">
            <v>NO APLICA</v>
          </cell>
          <cell r="M169" t="str">
            <v>NO APLICA</v>
          </cell>
          <cell r="N169" t="str">
            <v>NO APLICA</v>
          </cell>
          <cell r="O169">
            <v>7</v>
          </cell>
          <cell r="P169">
            <v>2619051</v>
          </cell>
          <cell r="Q169">
            <v>45306</v>
          </cell>
          <cell r="R169">
            <v>45322</v>
          </cell>
          <cell r="S169">
            <v>4910720</v>
          </cell>
          <cell r="T169">
            <v>45323</v>
          </cell>
          <cell r="U169">
            <v>45351</v>
          </cell>
          <cell r="V169">
            <v>4910720</v>
          </cell>
          <cell r="W169">
            <v>45352</v>
          </cell>
          <cell r="X169">
            <v>45382</v>
          </cell>
          <cell r="Y169">
            <v>4910720</v>
          </cell>
          <cell r="Z169">
            <v>45383</v>
          </cell>
          <cell r="AA169">
            <v>45412</v>
          </cell>
          <cell r="AB169">
            <v>4910720</v>
          </cell>
          <cell r="AC169">
            <v>45413</v>
          </cell>
          <cell r="AD169">
            <v>45443</v>
          </cell>
          <cell r="AE169">
            <v>4910720</v>
          </cell>
          <cell r="AF169">
            <v>45444</v>
          </cell>
          <cell r="AG169">
            <v>45473</v>
          </cell>
          <cell r="AH169">
            <v>2291669</v>
          </cell>
          <cell r="AI169">
            <v>45474</v>
          </cell>
          <cell r="AJ169">
            <v>45487</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t="str">
            <v>Oficina Asesora de Planeación</v>
          </cell>
          <cell r="BJ169" t="str">
            <v xml:space="preserve">MARIA PAULA ESTUPIÑAN TIUSO  </v>
          </cell>
          <cell r="BK169" t="str">
            <v>Asesora de Planeación</v>
          </cell>
          <cell r="BL169">
            <v>20</v>
          </cell>
          <cell r="BM169">
            <v>45306</v>
          </cell>
          <cell r="BN169">
            <v>2599259317</v>
          </cell>
          <cell r="BO169">
            <v>36</v>
          </cell>
          <cell r="BP169">
            <v>45306</v>
          </cell>
          <cell r="BQ169">
            <v>29464320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v>
          </cell>
          <cell r="CT169">
            <v>17342779</v>
          </cell>
          <cell r="CU169">
            <v>436</v>
          </cell>
          <cell r="CV169">
            <v>240</v>
          </cell>
          <cell r="CW169">
            <v>0</v>
          </cell>
          <cell r="CX169">
            <v>0</v>
          </cell>
          <cell r="CY169">
            <v>7020</v>
          </cell>
          <cell r="CZ169" t="str">
            <v>M5</v>
          </cell>
        </row>
        <row r="170">
          <cell r="B170" t="str">
            <v>0071 DE 2024</v>
          </cell>
          <cell r="C170">
            <v>1121883647</v>
          </cell>
          <cell r="D170" t="str">
            <v>ESTEFANY ANDREA ZABALA RAMOS</v>
          </cell>
          <cell r="E170" t="str">
            <v>CONTRATO DE PRESTACIÓN DE SERVICIOS PROFESIONALES</v>
          </cell>
          <cell r="F170" t="str">
            <v>PRESTACIÓN DE SERVICIOS PROFESIONALES NECESARIO PARA EL FORTALECIMIENTO DE LOS PROCESOS DEL ÁREA DE INFRAESTRUCTURA DE LA OFICINA ASESORA DE PLANEACIÓN DE LA UNIVERSIDAD DE LOS LLANOS.</v>
          </cell>
          <cell r="G170">
            <v>45306</v>
          </cell>
          <cell r="H170">
            <v>22193904</v>
          </cell>
          <cell r="I170" t="str">
            <v>Seis (06) meses calendario</v>
          </cell>
          <cell r="J170">
            <v>45306</v>
          </cell>
          <cell r="K170">
            <v>45487</v>
          </cell>
          <cell r="L170" t="str">
            <v>NO APLICA</v>
          </cell>
          <cell r="M170" t="str">
            <v>NO APLICA</v>
          </cell>
          <cell r="N170" t="str">
            <v>NO APLICA</v>
          </cell>
          <cell r="O170">
            <v>7</v>
          </cell>
          <cell r="P170">
            <v>1972791</v>
          </cell>
          <cell r="Q170">
            <v>45306</v>
          </cell>
          <cell r="R170">
            <v>45322</v>
          </cell>
          <cell r="S170">
            <v>3698984</v>
          </cell>
          <cell r="T170">
            <v>45323</v>
          </cell>
          <cell r="U170">
            <v>45351</v>
          </cell>
          <cell r="V170">
            <v>3698984</v>
          </cell>
          <cell r="W170">
            <v>45352</v>
          </cell>
          <cell r="X170">
            <v>45382</v>
          </cell>
          <cell r="Y170">
            <v>3698984</v>
          </cell>
          <cell r="Z170">
            <v>45383</v>
          </cell>
          <cell r="AA170">
            <v>45412</v>
          </cell>
          <cell r="AB170">
            <v>3698984</v>
          </cell>
          <cell r="AC170">
            <v>45413</v>
          </cell>
          <cell r="AD170">
            <v>45443</v>
          </cell>
          <cell r="AE170">
            <v>3698984</v>
          </cell>
          <cell r="AF170">
            <v>45444</v>
          </cell>
          <cell r="AG170">
            <v>45473</v>
          </cell>
          <cell r="AH170">
            <v>1726193</v>
          </cell>
          <cell r="AI170">
            <v>45474</v>
          </cell>
          <cell r="AJ170">
            <v>45487</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t="str">
            <v>Oficina Asesora de Planeación</v>
          </cell>
          <cell r="BJ170" t="str">
            <v xml:space="preserve">MARIA PAULA ESTUPIÑAN TIUSO  </v>
          </cell>
          <cell r="BK170" t="str">
            <v>Asesora de Planeación</v>
          </cell>
          <cell r="BL170">
            <v>20</v>
          </cell>
          <cell r="BM170">
            <v>45306</v>
          </cell>
          <cell r="BN170">
            <v>2599259317</v>
          </cell>
          <cell r="BO170">
            <v>103</v>
          </cell>
          <cell r="BP170">
            <v>45306</v>
          </cell>
          <cell r="BQ170">
            <v>22193904</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solicitados por la Universidad. 8. Brindar apoyo en la respuesta oportuna a los requerimientos institucionales, de la comunidad educativa y de los órganos de control, en materia de obras de infraestructura física. 9. Realizar los diseños arquitectónicos requeridos en los diferentes proyectos de la Universidad. 10. Elaborar un informe del estado de las funciones administrativas, contables, legales y técnicas de los contratos en los que haya sido designado supervisor o apoyo a supervisión cuando finalice su contrato de prestación de servicios profesionales. 11. Brindar apoyo en el reporte de informe mensual del seguimiento a los proyectos de inversión relacionados con infraestructura física.</v>
          </cell>
          <cell r="CT170">
            <v>1121883647</v>
          </cell>
          <cell r="CU170">
            <v>436</v>
          </cell>
          <cell r="CV170">
            <v>240</v>
          </cell>
          <cell r="CW170">
            <v>0</v>
          </cell>
          <cell r="CX170">
            <v>0</v>
          </cell>
          <cell r="CY170">
            <v>4111</v>
          </cell>
          <cell r="CZ170" t="str">
            <v>M5</v>
          </cell>
        </row>
        <row r="171">
          <cell r="B171" t="str">
            <v>0072 DE 2024</v>
          </cell>
          <cell r="C171">
            <v>1121835568</v>
          </cell>
          <cell r="D171" t="str">
            <v>YULY PAOLA DIAZ VACCA</v>
          </cell>
          <cell r="E171" t="str">
            <v>CONTRATO DE PRESTACIÓN DE SERVICIOS PROFESIONALES</v>
          </cell>
          <cell r="F171" t="str">
            <v>PRESTACIÓN DE SERVICIOS PROFESIONALES NECESARIO PARA EL FORTALECIMIENTO DE LOS PROCESOS DE GESTIÓN DE PROYECTOS ESTRATÉGICOS INSTITUCIONALES Y EL FORTALECIMIENTO DE LOS PROCESOS DE PLANEACIÓN DE LA OFICINA ASESORA DE PLANEACIÓN DE LA UNIVERSIDAD DE LOS LLANOS.</v>
          </cell>
          <cell r="G171">
            <v>45306</v>
          </cell>
          <cell r="H171">
            <v>34930194</v>
          </cell>
          <cell r="I171" t="str">
            <v>Seis (06) meses calendario</v>
          </cell>
          <cell r="J171">
            <v>45306</v>
          </cell>
          <cell r="K171">
            <v>45487</v>
          </cell>
          <cell r="L171" t="str">
            <v>NO APLICA</v>
          </cell>
          <cell r="M171" t="str">
            <v>NO APLICA</v>
          </cell>
          <cell r="N171" t="str">
            <v>NO APLICA</v>
          </cell>
          <cell r="O171">
            <v>7</v>
          </cell>
          <cell r="P171">
            <v>3104906</v>
          </cell>
          <cell r="Q171">
            <v>45306</v>
          </cell>
          <cell r="R171">
            <v>45322</v>
          </cell>
          <cell r="S171">
            <v>5821699</v>
          </cell>
          <cell r="T171">
            <v>45323</v>
          </cell>
          <cell r="U171">
            <v>45351</v>
          </cell>
          <cell r="V171">
            <v>5821699</v>
          </cell>
          <cell r="W171">
            <v>45352</v>
          </cell>
          <cell r="X171">
            <v>45382</v>
          </cell>
          <cell r="Y171">
            <v>5821699</v>
          </cell>
          <cell r="Z171">
            <v>45383</v>
          </cell>
          <cell r="AA171">
            <v>45412</v>
          </cell>
          <cell r="AB171">
            <v>5821699</v>
          </cell>
          <cell r="AC171">
            <v>45413</v>
          </cell>
          <cell r="AD171">
            <v>45443</v>
          </cell>
          <cell r="AE171">
            <v>5821699</v>
          </cell>
          <cell r="AF171">
            <v>45444</v>
          </cell>
          <cell r="AG171">
            <v>45473</v>
          </cell>
          <cell r="AH171">
            <v>2716793</v>
          </cell>
          <cell r="AI171">
            <v>45474</v>
          </cell>
          <cell r="AJ171">
            <v>45487</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t="str">
            <v>Oficina Asesora de Planeación</v>
          </cell>
          <cell r="BJ171" t="str">
            <v xml:space="preserve">MARIA PAULA ESTUPIÑAN TIUSO  </v>
          </cell>
          <cell r="BK171" t="str">
            <v>Asesora de Planeación</v>
          </cell>
          <cell r="BL171">
            <v>20</v>
          </cell>
          <cell r="BM171">
            <v>45306</v>
          </cell>
          <cell r="BN171">
            <v>2599259317</v>
          </cell>
          <cell r="BO171">
            <v>83</v>
          </cell>
          <cell r="BP171">
            <v>45306</v>
          </cell>
          <cell r="BQ171">
            <v>34930194</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t="str">
            <v>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 9. Contribuir al proceso de cierre de los proyectos estratégicos o liquidación convenios de la Institución.</v>
          </cell>
          <cell r="CT171">
            <v>1121835568</v>
          </cell>
          <cell r="CU171">
            <v>436</v>
          </cell>
          <cell r="CV171">
            <v>240</v>
          </cell>
          <cell r="CW171">
            <v>0</v>
          </cell>
          <cell r="CX171">
            <v>0</v>
          </cell>
          <cell r="CY171">
            <v>8211</v>
          </cell>
          <cell r="CZ171" t="str">
            <v>M6</v>
          </cell>
        </row>
        <row r="172">
          <cell r="B172" t="str">
            <v>0073 DE 2024</v>
          </cell>
          <cell r="C172">
            <v>1121862805</v>
          </cell>
          <cell r="D172" t="str">
            <v>JHON ALEJANDRO GARCIA VELASQUEZ</v>
          </cell>
          <cell r="E172" t="str">
            <v>CONTRATO DE PRESTACIÓN DE SERVICIOS PROFESIONALES</v>
          </cell>
          <cell r="F172" t="str">
            <v>PRESTACIÓN DE SERVICIOS PROFESIONALES NECESARIO PARA EL FORTALECIMIENTO DE LOS PROCESOS ESTRATÉGICOS Y DE PLANEACIÓN DE LA OFICINA ASESORA DE PLANEACIÓN DE LA UNIVERSIDAD DE LOS LLANOS.</v>
          </cell>
          <cell r="G172">
            <v>45306</v>
          </cell>
          <cell r="H172">
            <v>29464320</v>
          </cell>
          <cell r="I172" t="str">
            <v>Seis (06) meses calendario</v>
          </cell>
          <cell r="J172">
            <v>45306</v>
          </cell>
          <cell r="K172">
            <v>45487</v>
          </cell>
          <cell r="L172" t="str">
            <v>NO APLICA</v>
          </cell>
          <cell r="M172" t="str">
            <v>NO APLICA</v>
          </cell>
          <cell r="N172" t="str">
            <v>NO APLICA</v>
          </cell>
          <cell r="O172">
            <v>7</v>
          </cell>
          <cell r="P172">
            <v>2619051</v>
          </cell>
          <cell r="Q172">
            <v>45306</v>
          </cell>
          <cell r="R172">
            <v>45322</v>
          </cell>
          <cell r="S172">
            <v>4910720</v>
          </cell>
          <cell r="T172">
            <v>45323</v>
          </cell>
          <cell r="U172">
            <v>45351</v>
          </cell>
          <cell r="V172">
            <v>4910720</v>
          </cell>
          <cell r="W172">
            <v>45352</v>
          </cell>
          <cell r="X172">
            <v>45382</v>
          </cell>
          <cell r="Y172">
            <v>4910720</v>
          </cell>
          <cell r="Z172">
            <v>45383</v>
          </cell>
          <cell r="AA172">
            <v>45412</v>
          </cell>
          <cell r="AB172">
            <v>4910720</v>
          </cell>
          <cell r="AC172">
            <v>45413</v>
          </cell>
          <cell r="AD172">
            <v>45443</v>
          </cell>
          <cell r="AE172">
            <v>4910720</v>
          </cell>
          <cell r="AF172">
            <v>45444</v>
          </cell>
          <cell r="AG172">
            <v>45473</v>
          </cell>
          <cell r="AH172">
            <v>2291669</v>
          </cell>
          <cell r="AI172">
            <v>45474</v>
          </cell>
          <cell r="AJ172">
            <v>45487</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t="str">
            <v>Oficina Asesora de Planeación</v>
          </cell>
          <cell r="BJ172" t="str">
            <v xml:space="preserve">MARIA PAULA ESTUPIÑAN TIUSO  </v>
          </cell>
          <cell r="BK172" t="str">
            <v>Asesora de Planeación</v>
          </cell>
          <cell r="BL172">
            <v>20</v>
          </cell>
          <cell r="BM172">
            <v>45306</v>
          </cell>
          <cell r="BN172">
            <v>2599259317</v>
          </cell>
          <cell r="BO172">
            <v>97</v>
          </cell>
          <cell r="BP172">
            <v>45306</v>
          </cell>
          <cell r="BQ172">
            <v>29464320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v>
          </cell>
          <cell r="CT172">
            <v>1121862805</v>
          </cell>
          <cell r="CU172">
            <v>436</v>
          </cell>
          <cell r="CV172">
            <v>240</v>
          </cell>
          <cell r="CW172">
            <v>0</v>
          </cell>
          <cell r="CX172">
            <v>0</v>
          </cell>
          <cell r="CY172">
            <v>6920</v>
          </cell>
          <cell r="CZ172" t="str">
            <v>M5</v>
          </cell>
        </row>
        <row r="173">
          <cell r="B173" t="str">
            <v>0074 DE 2024</v>
          </cell>
          <cell r="C173">
            <v>40441260</v>
          </cell>
          <cell r="D173" t="str">
            <v>MARTHA EDITH VERGARA ACEVEDO</v>
          </cell>
          <cell r="E173" t="str">
            <v>CONTRATO DE PRESTACIÓN DE SERVICIOS PROFESIONALES</v>
          </cell>
          <cell r="F173" t="str">
            <v>PRESTACIÓN DE SERVICIOS PROFESIONALES NECESARIO PARA EL FORTALECIMIENTO DE LOS PROCESOS ESTRATÉGICOS Y DE PLANEACIÓN DE LA OFICINA ASESORA DE PLANEACIÓN DE LA UNIVERSIDAD DE LOS LLANOS.</v>
          </cell>
          <cell r="G173">
            <v>45306</v>
          </cell>
          <cell r="H173">
            <v>22193904</v>
          </cell>
          <cell r="I173" t="str">
            <v>Seis (06) meses calendario</v>
          </cell>
          <cell r="J173">
            <v>45306</v>
          </cell>
          <cell r="K173">
            <v>45487</v>
          </cell>
          <cell r="L173" t="str">
            <v>NO APLICA</v>
          </cell>
          <cell r="M173" t="str">
            <v>NO APLICA</v>
          </cell>
          <cell r="N173" t="str">
            <v>NO APLICA</v>
          </cell>
          <cell r="O173">
            <v>7</v>
          </cell>
          <cell r="P173">
            <v>1972791</v>
          </cell>
          <cell r="Q173">
            <v>45306</v>
          </cell>
          <cell r="R173">
            <v>45322</v>
          </cell>
          <cell r="S173">
            <v>3698984</v>
          </cell>
          <cell r="T173">
            <v>45323</v>
          </cell>
          <cell r="U173">
            <v>45351</v>
          </cell>
          <cell r="V173">
            <v>3698984</v>
          </cell>
          <cell r="W173">
            <v>45352</v>
          </cell>
          <cell r="X173">
            <v>45382</v>
          </cell>
          <cell r="Y173">
            <v>3698984</v>
          </cell>
          <cell r="Z173">
            <v>45383</v>
          </cell>
          <cell r="AA173">
            <v>45412</v>
          </cell>
          <cell r="AB173">
            <v>3698984</v>
          </cell>
          <cell r="AC173">
            <v>45413</v>
          </cell>
          <cell r="AD173">
            <v>45443</v>
          </cell>
          <cell r="AE173">
            <v>3698984</v>
          </cell>
          <cell r="AF173">
            <v>45444</v>
          </cell>
          <cell r="AG173">
            <v>45473</v>
          </cell>
          <cell r="AH173">
            <v>1726193</v>
          </cell>
          <cell r="AI173">
            <v>45474</v>
          </cell>
          <cell r="AJ173">
            <v>45487</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t="str">
            <v>Oficina Asesora de Planeación</v>
          </cell>
          <cell r="BJ173" t="str">
            <v xml:space="preserve">MARIA PAULA ESTUPIÑAN TIUSO  </v>
          </cell>
          <cell r="BK173" t="str">
            <v>Asesora de Planeación</v>
          </cell>
          <cell r="BL173">
            <v>20</v>
          </cell>
          <cell r="BM173">
            <v>45306</v>
          </cell>
          <cell r="BN173">
            <v>2599259317</v>
          </cell>
          <cell r="BO173">
            <v>48</v>
          </cell>
          <cell r="BP173">
            <v>45306</v>
          </cell>
          <cell r="BQ173">
            <v>22193904</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t="str">
            <v>1. Apoyar el proceso de formulación y monitoreo del Plan Anticorrupción y Atención al ciudadano (PAAC) y Mapa de Riesgos Institucional. 2. Brindar apoyo en el proceso de diligenciamiento y monitoreo del FURAG. 3. Apoyar desde su perfil, la elaboración de conceptos, respuestas a derechos de petición, PQR y solicitudes de información. 4. Apoyar la actualización de las secciones de Transparencia y Acceso a la Información, Participa en el sitio web de la Universidad. 5. Brindar apoyo a la secretaría técnica del comité institucional de gestión y desempeño. 6. Brindar apoyo en la formulación y monitoreo de la estrategia de participación ciudadana.</v>
          </cell>
          <cell r="CT173">
            <v>40441260</v>
          </cell>
          <cell r="CU173">
            <v>436</v>
          </cell>
          <cell r="CV173">
            <v>240</v>
          </cell>
          <cell r="CW173">
            <v>0</v>
          </cell>
          <cell r="CX173">
            <v>0</v>
          </cell>
          <cell r="CY173">
            <v>8299</v>
          </cell>
          <cell r="CZ173" t="str">
            <v>M6</v>
          </cell>
        </row>
        <row r="174">
          <cell r="B174" t="str">
            <v>0075 DE 2024</v>
          </cell>
          <cell r="C174">
            <v>1121848597</v>
          </cell>
          <cell r="D174" t="str">
            <v xml:space="preserve">NORIDA ANDREA GARCIA </v>
          </cell>
          <cell r="E174" t="str">
            <v>CONTRATO DE PRESTACIÓN DE SERVICIOS PROFESIONALES</v>
          </cell>
          <cell r="F174" t="str">
            <v>PRESTACIÓN DE SERVICIOS PROFESIONALES NECESARIO PARA EL FORTALECIMIENTO DE LOS PROCESOS ESTRATÉGICOS Y DE PLANEACIÓN DE LA OFICINA ASESORA DE PLANEACIÓN DE LA UNIVERSIDAD DE LOS LLANOS.</v>
          </cell>
          <cell r="G174">
            <v>45306</v>
          </cell>
          <cell r="H174">
            <v>22193904</v>
          </cell>
          <cell r="I174" t="str">
            <v>Seis (06) meses calendario</v>
          </cell>
          <cell r="J174">
            <v>45306</v>
          </cell>
          <cell r="K174">
            <v>45487</v>
          </cell>
          <cell r="L174" t="str">
            <v>NO APLICA</v>
          </cell>
          <cell r="M174" t="str">
            <v>NO APLICA</v>
          </cell>
          <cell r="N174" t="str">
            <v>NO APLICA</v>
          </cell>
          <cell r="O174">
            <v>7</v>
          </cell>
          <cell r="P174">
            <v>1972791</v>
          </cell>
          <cell r="Q174">
            <v>45306</v>
          </cell>
          <cell r="R174">
            <v>45322</v>
          </cell>
          <cell r="S174">
            <v>3698984</v>
          </cell>
          <cell r="T174">
            <v>45323</v>
          </cell>
          <cell r="U174">
            <v>45351</v>
          </cell>
          <cell r="V174">
            <v>3698984</v>
          </cell>
          <cell r="W174">
            <v>45352</v>
          </cell>
          <cell r="X174">
            <v>45382</v>
          </cell>
          <cell r="Y174">
            <v>3698984</v>
          </cell>
          <cell r="Z174">
            <v>45383</v>
          </cell>
          <cell r="AA174">
            <v>45412</v>
          </cell>
          <cell r="AB174">
            <v>3698984</v>
          </cell>
          <cell r="AC174">
            <v>45413</v>
          </cell>
          <cell r="AD174">
            <v>45443</v>
          </cell>
          <cell r="AE174">
            <v>3698984</v>
          </cell>
          <cell r="AF174">
            <v>45444</v>
          </cell>
          <cell r="AG174">
            <v>45473</v>
          </cell>
          <cell r="AH174">
            <v>1726193</v>
          </cell>
          <cell r="AI174">
            <v>45474</v>
          </cell>
          <cell r="AJ174">
            <v>45487</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t="str">
            <v>Oficina Asesora de Planeación</v>
          </cell>
          <cell r="BJ174" t="str">
            <v xml:space="preserve">MARIA PAULA ESTUPIÑAN TIUSO  </v>
          </cell>
          <cell r="BK174" t="str">
            <v>Asesora de Planeación</v>
          </cell>
          <cell r="BL174">
            <v>20</v>
          </cell>
          <cell r="BM174">
            <v>45306</v>
          </cell>
          <cell r="BN174">
            <v>2599259317</v>
          </cell>
          <cell r="BO174">
            <v>89</v>
          </cell>
          <cell r="BP174">
            <v>45306</v>
          </cell>
          <cell r="BQ174">
            <v>22193904</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t="str">
            <v>1. Apoyar el proceso de estandarización y elaboración de los planes de mejoramiento institucionales y de programa del proceso de autoevaluación, fruto de auditorías internas y externas. 2. Apoyar el seguimiento a los planes estratégicos institucionales. 3. Brindar apoyo en el análisis y elaboración de conceptos de viabilidad técnica para el trámite ante el Consejo Superior Universitario. 4. Brindar apoyo en la verificación de la información de los formatos de SIRECI reportada al área de Sistemas de Información y Estadística. 5. Apoyar el monitoreo y análisis de los indicadores de gestión asociados al proceso de direccionamiento estratégico. 6. Brindar apoyo en la estructuración de los planes, políticas y prospectivas institucionales.</v>
          </cell>
          <cell r="CT174">
            <v>1121848597</v>
          </cell>
          <cell r="CU174">
            <v>436</v>
          </cell>
          <cell r="CV174">
            <v>240</v>
          </cell>
          <cell r="CW174">
            <v>0</v>
          </cell>
          <cell r="CX174">
            <v>0</v>
          </cell>
          <cell r="CY174">
            <v>7490</v>
          </cell>
          <cell r="CZ174" t="str">
            <v>M6</v>
          </cell>
        </row>
        <row r="175">
          <cell r="B175" t="str">
            <v>0076 DE 2024</v>
          </cell>
          <cell r="C175">
            <v>1121882104</v>
          </cell>
          <cell r="D175" t="str">
            <v>JOSE DAVID OSORIO LONDOÑO</v>
          </cell>
          <cell r="E175" t="str">
            <v>CONTRATO DE PRESTACIÓN DE SERVICIOS PROFESIONALES</v>
          </cell>
          <cell r="F175" t="str">
            <v>PRESTACIÓN DE SERVICIOS PROFESIONALES NECESARIO PARA EL FORTALECIMIENTO DE LOS PROCESOS DEL SISTEMA INTEGRADO DE GESTIÓN DE LA OFICINA ASESORA DE PLANEACIÓN DE LA UNIVERSIDAD DE LOS LLANOS.</v>
          </cell>
          <cell r="G175">
            <v>45306</v>
          </cell>
          <cell r="H175">
            <v>22193904</v>
          </cell>
          <cell r="I175" t="str">
            <v>Seis (06) meses calendario</v>
          </cell>
          <cell r="J175">
            <v>45306</v>
          </cell>
          <cell r="K175">
            <v>45487</v>
          </cell>
          <cell r="L175" t="str">
            <v>NO APLICA</v>
          </cell>
          <cell r="M175" t="str">
            <v>NO APLICA</v>
          </cell>
          <cell r="N175" t="str">
            <v>NO APLICA</v>
          </cell>
          <cell r="O175">
            <v>7</v>
          </cell>
          <cell r="P175">
            <v>1972791</v>
          </cell>
          <cell r="Q175">
            <v>45306</v>
          </cell>
          <cell r="R175">
            <v>45322</v>
          </cell>
          <cell r="S175">
            <v>3698984</v>
          </cell>
          <cell r="T175">
            <v>45323</v>
          </cell>
          <cell r="U175">
            <v>45351</v>
          </cell>
          <cell r="V175">
            <v>3698984</v>
          </cell>
          <cell r="W175">
            <v>45352</v>
          </cell>
          <cell r="X175">
            <v>45382</v>
          </cell>
          <cell r="Y175">
            <v>3698984</v>
          </cell>
          <cell r="Z175">
            <v>45383</v>
          </cell>
          <cell r="AA175">
            <v>45412</v>
          </cell>
          <cell r="AB175">
            <v>3698984</v>
          </cell>
          <cell r="AC175">
            <v>45413</v>
          </cell>
          <cell r="AD175">
            <v>45443</v>
          </cell>
          <cell r="AE175">
            <v>3698984</v>
          </cell>
          <cell r="AF175">
            <v>45444</v>
          </cell>
          <cell r="AG175">
            <v>45473</v>
          </cell>
          <cell r="AH175">
            <v>1726193</v>
          </cell>
          <cell r="AI175">
            <v>45474</v>
          </cell>
          <cell r="AJ175">
            <v>45487</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t="str">
            <v>Oficina Asesora de Planeación</v>
          </cell>
          <cell r="BJ175" t="str">
            <v xml:space="preserve">MARIA PAULA ESTUPIÑAN TIUSO  </v>
          </cell>
          <cell r="BK175" t="str">
            <v>Asesora de Planeación</v>
          </cell>
          <cell r="BL175">
            <v>20</v>
          </cell>
          <cell r="BM175">
            <v>45306</v>
          </cell>
          <cell r="BN175">
            <v>2599259317</v>
          </cell>
          <cell r="BO175">
            <v>101</v>
          </cell>
          <cell r="BP175">
            <v>45306</v>
          </cell>
          <cell r="BQ175">
            <v>22193904</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t="str">
            <v>1. Acompañar la mejora continua de los procesos del Sistema de Gestión de la Calidad. 2. Apoyar la implementación de herramientas que permitan hacer seguimiento y medición a los procesos. 3. Apoyar en el proceso de levantamiento, documentación, análisis, validación y formalización de políticas, procesos, procedimientos, formatos, riesgos, indicadores de gestión, del Sistema Institucional de Aseguramiento de la Calidad, de conformidad con los mecanismos e instrumentos institucionales de gestión y las herramientas técnicas y disposiciones legales vigentes. 4. Apoyar la ejecución del programa anual de auditorías internas de gestión y calidad. 5. Apoyar la elaboración de los informes requeridos por las unidades Académico - administrativas y entes externos que así lo requieran. 6. Apoyar la reestructuración y articulación del Sistema de Gestión de la Calidad. 7. Apoyar en la Planeación y ejecución de las actividades de sensibilización sobre el Sistema de Gestión de Calidad de la Universidad. 8. Apoyar la evaluación del contexto institucional conforme a los cambios que impactan a los objetivos estratégicos y a los objetivos de los procesos en el marco del Sistema de Gestión de la Calidad. 9. Apoyar la elaboración y presentación de informes de revisión por la alta dirección del Sistema de Gestión de la Calidad.</v>
          </cell>
          <cell r="CT175">
            <v>1121882104</v>
          </cell>
          <cell r="CU175">
            <v>436</v>
          </cell>
          <cell r="CV175">
            <v>240</v>
          </cell>
          <cell r="CW175">
            <v>0</v>
          </cell>
          <cell r="CX175">
            <v>0</v>
          </cell>
          <cell r="CY175">
            <v>7020</v>
          </cell>
          <cell r="CZ175" t="str">
            <v>M5</v>
          </cell>
        </row>
        <row r="176">
          <cell r="B176" t="str">
            <v>0077 DE 2024</v>
          </cell>
          <cell r="C176">
            <v>40215719</v>
          </cell>
          <cell r="D176" t="str">
            <v>ADRIANA RAMOS AYA</v>
          </cell>
          <cell r="E176" t="str">
            <v>CONTRATO DE PRESTACIÓN DE SERVICIOS PROFESIONALES</v>
          </cell>
          <cell r="F176" t="str">
            <v>PRESTACIÓN DE SERVICIOS PROFESIONALES NECESARIO PARA EL FORTALECIMIENTO DE LOS PROCESOS DEL SISTEMA INTEGRADO DE GESTIÓN DE LA OFICINA ASESORA DE PLANEACIÓN DE LA UNIVERSIDAD DE LOS LLANOS.</v>
          </cell>
          <cell r="G176">
            <v>45306</v>
          </cell>
          <cell r="H176">
            <v>22193904</v>
          </cell>
          <cell r="I176" t="str">
            <v>Seis (06) meses calendario</v>
          </cell>
          <cell r="J176">
            <v>45306</v>
          </cell>
          <cell r="K176">
            <v>45487</v>
          </cell>
          <cell r="L176" t="str">
            <v>NO APLICA</v>
          </cell>
          <cell r="M176" t="str">
            <v>NO APLICA</v>
          </cell>
          <cell r="N176" t="str">
            <v>NO APLICA</v>
          </cell>
          <cell r="O176">
            <v>7</v>
          </cell>
          <cell r="P176">
            <v>1972791</v>
          </cell>
          <cell r="Q176">
            <v>45306</v>
          </cell>
          <cell r="R176">
            <v>45322</v>
          </cell>
          <cell r="S176">
            <v>3698984</v>
          </cell>
          <cell r="T176">
            <v>45323</v>
          </cell>
          <cell r="U176">
            <v>45351</v>
          </cell>
          <cell r="V176">
            <v>3698984</v>
          </cell>
          <cell r="W176">
            <v>45352</v>
          </cell>
          <cell r="X176">
            <v>45382</v>
          </cell>
          <cell r="Y176">
            <v>3698984</v>
          </cell>
          <cell r="Z176">
            <v>45383</v>
          </cell>
          <cell r="AA176">
            <v>45412</v>
          </cell>
          <cell r="AB176">
            <v>3698984</v>
          </cell>
          <cell r="AC176">
            <v>45413</v>
          </cell>
          <cell r="AD176">
            <v>45443</v>
          </cell>
          <cell r="AE176">
            <v>3698984</v>
          </cell>
          <cell r="AF176">
            <v>45444</v>
          </cell>
          <cell r="AG176">
            <v>45473</v>
          </cell>
          <cell r="AH176">
            <v>1726193</v>
          </cell>
          <cell r="AI176">
            <v>45474</v>
          </cell>
          <cell r="AJ176">
            <v>45487</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t="str">
            <v>Oficina Asesora de Planeación</v>
          </cell>
          <cell r="BJ176" t="str">
            <v xml:space="preserve">MARIA PAULA ESTUPIÑAN TIUSO  </v>
          </cell>
          <cell r="BK176" t="str">
            <v>Asesora de Planeación</v>
          </cell>
          <cell r="BL176">
            <v>20</v>
          </cell>
          <cell r="BM176">
            <v>45306</v>
          </cell>
          <cell r="BN176">
            <v>2599259317</v>
          </cell>
          <cell r="BO176">
            <v>42</v>
          </cell>
          <cell r="BP176">
            <v>45306</v>
          </cell>
          <cell r="BQ176">
            <v>22193904</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t="str">
            <v>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Integrado de Gestión SIG, de conformidad con los mecanismos e instrumentos institucionales de gestión y las herramientas técnicas y disposiciones legales vigentes. 4. Apoyar las actividades relacionadas con la actualización y administración del micro sitio web del SIG. 5. Apoyar la planeación y ejecución del programa anual de auditorías internas de gestión y calidad. 6. Apoyar la elaboración de los informes requeridos por las unidades Académico - administrativas y entes externos que así lo requieran. 7. Apoyar la reestructuración y articulación del Sistema de Gestión de la Calidad. 8. Apoyar en la Planeación y ejecución de las actividades de sensibilización sobre el Sistema de Gestión de Calidad de la Universidad.</v>
          </cell>
          <cell r="CT176">
            <v>40215719</v>
          </cell>
          <cell r="CU176">
            <v>436</v>
          </cell>
          <cell r="CV176">
            <v>240</v>
          </cell>
          <cell r="CW176">
            <v>0</v>
          </cell>
          <cell r="CX176">
            <v>0</v>
          </cell>
          <cell r="CY176">
            <v>7110</v>
          </cell>
          <cell r="CZ176" t="str">
            <v>M5</v>
          </cell>
        </row>
        <row r="177">
          <cell r="B177" t="str">
            <v>0078 DE 2024</v>
          </cell>
          <cell r="C177">
            <v>1018406309</v>
          </cell>
          <cell r="D177" t="str">
            <v>ADRIANA YADIRA MORENO CHACON</v>
          </cell>
          <cell r="E177" t="str">
            <v>CONTRATO DE PRESTACIÓN DE SERVICIOS PROFESIONALES</v>
          </cell>
          <cell r="F177" t="str">
            <v>PRESTACIÓN DE SERVICIOS PROFESIONALES NECESARIO PARA EL FORTALECIMIENTO DE LOS PROCESOS ESTRATÉGICOS Y DE PLANEACIÓN DE LA OFICINA ASESORA DE PLANEACIÓN DE LA UNIVERSIDAD DE LOS LLANOS.</v>
          </cell>
          <cell r="G177">
            <v>45306</v>
          </cell>
          <cell r="H177">
            <v>22193904</v>
          </cell>
          <cell r="I177" t="str">
            <v>Seis (06) meses calendario</v>
          </cell>
          <cell r="J177">
            <v>45306</v>
          </cell>
          <cell r="K177">
            <v>45487</v>
          </cell>
          <cell r="L177" t="str">
            <v>NO APLICA</v>
          </cell>
          <cell r="M177" t="str">
            <v>NO APLICA</v>
          </cell>
          <cell r="N177" t="str">
            <v>NO APLICA</v>
          </cell>
          <cell r="O177">
            <v>7</v>
          </cell>
          <cell r="P177">
            <v>1972791</v>
          </cell>
          <cell r="Q177">
            <v>45306</v>
          </cell>
          <cell r="R177">
            <v>45322</v>
          </cell>
          <cell r="S177">
            <v>3698984</v>
          </cell>
          <cell r="T177">
            <v>45323</v>
          </cell>
          <cell r="U177">
            <v>45351</v>
          </cell>
          <cell r="V177">
            <v>3698984</v>
          </cell>
          <cell r="W177">
            <v>45352</v>
          </cell>
          <cell r="X177">
            <v>45382</v>
          </cell>
          <cell r="Y177">
            <v>3698984</v>
          </cell>
          <cell r="Z177">
            <v>45383</v>
          </cell>
          <cell r="AA177">
            <v>45412</v>
          </cell>
          <cell r="AB177">
            <v>3698984</v>
          </cell>
          <cell r="AC177">
            <v>45413</v>
          </cell>
          <cell r="AD177">
            <v>45443</v>
          </cell>
          <cell r="AE177">
            <v>3698984</v>
          </cell>
          <cell r="AF177">
            <v>45444</v>
          </cell>
          <cell r="AG177">
            <v>45473</v>
          </cell>
          <cell r="AH177">
            <v>1726193</v>
          </cell>
          <cell r="AI177">
            <v>45474</v>
          </cell>
          <cell r="AJ177">
            <v>45487</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t="str">
            <v>Oficina Asesora de Planeación</v>
          </cell>
          <cell r="BJ177" t="str">
            <v xml:space="preserve">MARIA PAULA ESTUPIÑAN TIUSO  </v>
          </cell>
          <cell r="BK177" t="str">
            <v>Asesora de Planeación</v>
          </cell>
          <cell r="BL177">
            <v>20</v>
          </cell>
          <cell r="BM177">
            <v>45306</v>
          </cell>
          <cell r="BN177">
            <v>2599259317</v>
          </cell>
          <cell r="BO177">
            <v>72</v>
          </cell>
          <cell r="BP177">
            <v>45306</v>
          </cell>
          <cell r="BQ177">
            <v>22193904</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t="str">
            <v>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v>
          </cell>
          <cell r="CT177">
            <v>1018406309</v>
          </cell>
          <cell r="CU177">
            <v>436</v>
          </cell>
          <cell r="CV177">
            <v>240</v>
          </cell>
          <cell r="CW177">
            <v>0</v>
          </cell>
          <cell r="CX177">
            <v>0</v>
          </cell>
          <cell r="CY177">
            <v>7490</v>
          </cell>
          <cell r="CZ177" t="str">
            <v>M6</v>
          </cell>
        </row>
        <row r="178">
          <cell r="B178" t="str">
            <v>0079 DE 2024</v>
          </cell>
          <cell r="C178">
            <v>1121934823</v>
          </cell>
          <cell r="D178" t="str">
            <v>DANIELA CASTRO GUZMAN</v>
          </cell>
          <cell r="E178" t="str">
            <v>CONTRATO DE PRESTACIÓN DE SERVICIOS DE APOYO A LA GESTIÓN</v>
          </cell>
          <cell r="F178" t="str">
            <v>PRESTACIÓN DE SERVICIOS DE APOYO A LA GESTIÓN NECESARIO PARA EL FORTALECIMIENTO DE LOS PROCESOS ESTRATÉGICOS Y MISIONALES DE LA OFICINA ASESORA DE PLANEACIÓN DE LA UNIVERSIDAD DE LOS LLANOS.</v>
          </cell>
          <cell r="G178">
            <v>45306</v>
          </cell>
          <cell r="H178">
            <v>13010226</v>
          </cell>
          <cell r="I178" t="str">
            <v>Seis (06) meses calendario</v>
          </cell>
          <cell r="J178">
            <v>45306</v>
          </cell>
          <cell r="K178">
            <v>45487</v>
          </cell>
          <cell r="L178" t="str">
            <v>NO APLICA</v>
          </cell>
          <cell r="M178" t="str">
            <v>NO APLICA</v>
          </cell>
          <cell r="N178" t="str">
            <v>NO APLICA</v>
          </cell>
          <cell r="O178">
            <v>7</v>
          </cell>
          <cell r="P178">
            <v>1156465</v>
          </cell>
          <cell r="Q178">
            <v>45306</v>
          </cell>
          <cell r="R178">
            <v>45322</v>
          </cell>
          <cell r="S178">
            <v>2168371</v>
          </cell>
          <cell r="T178">
            <v>45323</v>
          </cell>
          <cell r="U178">
            <v>45351</v>
          </cell>
          <cell r="V178">
            <v>2168371</v>
          </cell>
          <cell r="W178">
            <v>45352</v>
          </cell>
          <cell r="X178">
            <v>45382</v>
          </cell>
          <cell r="Y178">
            <v>2168371</v>
          </cell>
          <cell r="Z178">
            <v>45383</v>
          </cell>
          <cell r="AA178">
            <v>45412</v>
          </cell>
          <cell r="AB178">
            <v>2168371</v>
          </cell>
          <cell r="AC178">
            <v>45413</v>
          </cell>
          <cell r="AD178">
            <v>45443</v>
          </cell>
          <cell r="AE178">
            <v>2168371</v>
          </cell>
          <cell r="AF178">
            <v>45444</v>
          </cell>
          <cell r="AG178">
            <v>45473</v>
          </cell>
          <cell r="AH178">
            <v>1011906</v>
          </cell>
          <cell r="AI178">
            <v>45474</v>
          </cell>
          <cell r="AJ178">
            <v>45487</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t="str">
            <v>Oficina Asesora de Planeación</v>
          </cell>
          <cell r="BJ178" t="str">
            <v xml:space="preserve">MARIA PAULA ESTUPIÑAN TIUSO  </v>
          </cell>
          <cell r="BK178" t="str">
            <v>Asesora de Planeación</v>
          </cell>
          <cell r="BL178">
            <v>20</v>
          </cell>
          <cell r="BM178">
            <v>45306</v>
          </cell>
          <cell r="BN178">
            <v>2599259317</v>
          </cell>
          <cell r="BO178">
            <v>114</v>
          </cell>
          <cell r="BP178">
            <v>45306</v>
          </cell>
          <cell r="BQ178">
            <v>13010226</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t="str">
            <v>1. Apoyar el proceso de validación y verificación de la información que se carga en la plataforma SNIES por parte de la Universidad. 2. Coadyuvar en la corrección de inconsistencias para las variables cargadas al SNIES (Inscritos, admitidos, primer curso, matriculados, graduados, docentes). 3. Apoyar la actualización de los datos de la variable participantes de la Universidad de los Llanos en la plataforma SNIES. 4. Apoyar en el proceso de recolección, validación y cargue de información a sistemas de información internos y externos.</v>
          </cell>
          <cell r="CT178">
            <v>1121934823.3</v>
          </cell>
          <cell r="CU178">
            <v>436</v>
          </cell>
          <cell r="CV178">
            <v>240</v>
          </cell>
          <cell r="CW178">
            <v>0</v>
          </cell>
          <cell r="CX178">
            <v>0</v>
          </cell>
          <cell r="CY178">
            <v>8299</v>
          </cell>
          <cell r="CZ178" t="str">
            <v>M6</v>
          </cell>
        </row>
        <row r="179">
          <cell r="B179" t="str">
            <v>0080 DE 2024</v>
          </cell>
          <cell r="C179">
            <v>1121889543</v>
          </cell>
          <cell r="D179" t="str">
            <v>ANDREA DEL PILAR ALVAREZ TORRES</v>
          </cell>
          <cell r="E179" t="str">
            <v>CONTRATO DE PRESTACIÓN DE SERVICIOS PROFESIONALES</v>
          </cell>
          <cell r="F179" t="str">
            <v>PRESTACIÓN DE SERVICIOS PROFESIONALES NECESARIO PARA EL FORTALECIMIENTO DE LOS PROCESOS ESTRATÉGICOS Y DE PLANEACIÓN DE LA OFICINA ASESORA DE PLANEACIÓN DE LA UNIVERSIDAD DE LOS LLANOS.</v>
          </cell>
          <cell r="G179">
            <v>45306</v>
          </cell>
          <cell r="H179">
            <v>29464320</v>
          </cell>
          <cell r="I179" t="str">
            <v>Seis (06) meses calendario</v>
          </cell>
          <cell r="J179">
            <v>45306</v>
          </cell>
          <cell r="K179">
            <v>45487</v>
          </cell>
          <cell r="L179" t="str">
            <v>NO APLICA</v>
          </cell>
          <cell r="M179" t="str">
            <v>NO APLICA</v>
          </cell>
          <cell r="N179" t="str">
            <v>NO APLICA</v>
          </cell>
          <cell r="O179">
            <v>7</v>
          </cell>
          <cell r="P179">
            <v>2619051</v>
          </cell>
          <cell r="Q179">
            <v>45306</v>
          </cell>
          <cell r="R179">
            <v>45322</v>
          </cell>
          <cell r="S179">
            <v>4910720</v>
          </cell>
          <cell r="T179">
            <v>45323</v>
          </cell>
          <cell r="U179">
            <v>45351</v>
          </cell>
          <cell r="V179">
            <v>4910720</v>
          </cell>
          <cell r="W179">
            <v>45352</v>
          </cell>
          <cell r="X179">
            <v>45382</v>
          </cell>
          <cell r="Y179">
            <v>4910720</v>
          </cell>
          <cell r="Z179">
            <v>45383</v>
          </cell>
          <cell r="AA179">
            <v>45412</v>
          </cell>
          <cell r="AB179">
            <v>4910720</v>
          </cell>
          <cell r="AC179">
            <v>45413</v>
          </cell>
          <cell r="AD179">
            <v>45443</v>
          </cell>
          <cell r="AE179">
            <v>4910720</v>
          </cell>
          <cell r="AF179">
            <v>45444</v>
          </cell>
          <cell r="AG179">
            <v>45473</v>
          </cell>
          <cell r="AH179">
            <v>2291669</v>
          </cell>
          <cell r="AI179">
            <v>45474</v>
          </cell>
          <cell r="AJ179">
            <v>45487</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t="str">
            <v>Oficina Asesora de Planeación</v>
          </cell>
          <cell r="BJ179" t="str">
            <v xml:space="preserve">MARIA PAULA ESTUPIÑAN TIUSO  </v>
          </cell>
          <cell r="BK179" t="str">
            <v>Asesora de Planeación</v>
          </cell>
          <cell r="BL179">
            <v>20</v>
          </cell>
          <cell r="BM179">
            <v>45306</v>
          </cell>
          <cell r="BN179">
            <v>2599259317</v>
          </cell>
          <cell r="BO179">
            <v>105</v>
          </cell>
          <cell r="BP179">
            <v>45306</v>
          </cell>
          <cell r="BQ179">
            <v>29464320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t="str">
            <v>1. Brindar apoyo en el monitoreo y seguimiento del Plan de Desarrollo Institucional 2022-2030. 2. Brindar las herramientas para la estructuración de los planes de acción de las facultades. 3. Prestar apoyo en el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Apoyar el desarrollo de la metodología para el rediseño de la arquitectura organizacional. 8. Brindar apoyo en la elaboración de informes de índole estratégico y respuestas a los requerimientos de las diferentes entidades a nivel interno y externo.</v>
          </cell>
          <cell r="CT179">
            <v>1121889543</v>
          </cell>
          <cell r="CU179">
            <v>436</v>
          </cell>
          <cell r="CV179">
            <v>240</v>
          </cell>
          <cell r="CW179">
            <v>0</v>
          </cell>
          <cell r="CX179">
            <v>0</v>
          </cell>
          <cell r="CY179">
            <v>8299</v>
          </cell>
          <cell r="CZ179" t="str">
            <v>M6</v>
          </cell>
        </row>
        <row r="180">
          <cell r="B180" t="str">
            <v>0081 DE 2024</v>
          </cell>
          <cell r="C180">
            <v>1121938368</v>
          </cell>
          <cell r="D180" t="str">
            <v>MARIA VICTORIA MARIÑO DAVID</v>
          </cell>
          <cell r="E180" t="str">
            <v>CONTRATO DE PRESTACIÓN DE SERVICIOS PROFESIONALES</v>
          </cell>
          <cell r="F180" t="str">
            <v>PRESTACIÓN DE SERVICIOS PROFESIONALES NECESARIO PARA EL FORTALECIMIENTO DE LOS PROCESOS DEL SISTEMA INTEGRADO DE GESTIÓN DE LA OFICINA ASESORA DE PLANEACIÓN DE LA UNIVERSIDAD DE LOS LLANOS.</v>
          </cell>
          <cell r="G180">
            <v>45306</v>
          </cell>
          <cell r="H180">
            <v>18367368</v>
          </cell>
          <cell r="I180" t="str">
            <v>Seis (06) meses calendario</v>
          </cell>
          <cell r="J180">
            <v>45306</v>
          </cell>
          <cell r="K180">
            <v>45487</v>
          </cell>
          <cell r="L180" t="str">
            <v>NO APLICA</v>
          </cell>
          <cell r="M180" t="str">
            <v>NO APLICA</v>
          </cell>
          <cell r="N180" t="str">
            <v>NO APLICA</v>
          </cell>
          <cell r="O180">
            <v>7</v>
          </cell>
          <cell r="P180">
            <v>1632655</v>
          </cell>
          <cell r="Q180">
            <v>45306</v>
          </cell>
          <cell r="R180">
            <v>45322</v>
          </cell>
          <cell r="S180">
            <v>3061228</v>
          </cell>
          <cell r="T180">
            <v>45323</v>
          </cell>
          <cell r="U180">
            <v>45351</v>
          </cell>
          <cell r="V180">
            <v>3061228</v>
          </cell>
          <cell r="W180">
            <v>45352</v>
          </cell>
          <cell r="X180">
            <v>45382</v>
          </cell>
          <cell r="Y180">
            <v>3061228</v>
          </cell>
          <cell r="Z180">
            <v>45383</v>
          </cell>
          <cell r="AA180">
            <v>45412</v>
          </cell>
          <cell r="AB180">
            <v>3061228</v>
          </cell>
          <cell r="AC180">
            <v>45413</v>
          </cell>
          <cell r="AD180">
            <v>45443</v>
          </cell>
          <cell r="AE180">
            <v>3061228</v>
          </cell>
          <cell r="AF180">
            <v>45444</v>
          </cell>
          <cell r="AG180">
            <v>45473</v>
          </cell>
          <cell r="AH180">
            <v>1428573</v>
          </cell>
          <cell r="AI180">
            <v>45474</v>
          </cell>
          <cell r="AJ180">
            <v>45487</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t="str">
            <v>Oficina Asesora de Planeación</v>
          </cell>
          <cell r="BJ180" t="str">
            <v xml:space="preserve">MARIA PAULA ESTUPIÑAN TIUSO  </v>
          </cell>
          <cell r="BK180" t="str">
            <v>Asesora de Planeación</v>
          </cell>
          <cell r="BL180">
            <v>20</v>
          </cell>
          <cell r="BM180">
            <v>45306</v>
          </cell>
          <cell r="BN180">
            <v>2599259317</v>
          </cell>
          <cell r="BO180">
            <v>116</v>
          </cell>
          <cell r="BP180">
            <v>45306</v>
          </cell>
          <cell r="BQ180">
            <v>18367368</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t="str">
            <v>1. Brindar apoyo en la mejora continua de los procesos del sistema de gestión de la calidad, mediante el monitoreo de las herramientas de gestión implementadas. 2. Apoyar la elaboración de informes del Sistema de Gestión de la Calidad. 3. Apoyar las actividades relacionadas con la racionalización de trámites, en el marco del Plan Anticorrupción y Atención al Ciudadano y en concordancia con la plataforma SUIT. 4. Apoyar la ejecución del programa anual de auditorías internas de gestión y calidad. 5. Apoyar la elaboración de los informes requeridos por las unidades Académico - administrativas y entes externos que así lo requieran. 6. Apoyar la gestión administrativa del micrositio web del SIG. 7. Apoyar en la Planeación y ejecución de las actividades de sensibilización sobre el Sistema de Gestión de Calidad de la Universidad. 8. Apoyar en el proceso de levantamiento, documentación, análisis, validación y formalización de políticas, procesos, procedimientos, formatos, riesgos, indicadores de gestión, del Sistema Institucional de Aseguramiento de la Calidad, de conformidad con los mecanismos e instrumentos institucionales de gestión y las herramientas técnicas y disposiciones legales vigentes.</v>
          </cell>
          <cell r="CT180">
            <v>1121938368.0999999</v>
          </cell>
          <cell r="CU180">
            <v>436</v>
          </cell>
          <cell r="CV180">
            <v>240</v>
          </cell>
          <cell r="CW180">
            <v>0</v>
          </cell>
          <cell r="CX180">
            <v>0</v>
          </cell>
          <cell r="CY180">
            <v>8299</v>
          </cell>
          <cell r="CZ180" t="str">
            <v>M6</v>
          </cell>
        </row>
        <row r="181">
          <cell r="B181" t="str">
            <v>0082 DE 2024</v>
          </cell>
          <cell r="C181">
            <v>1121894853</v>
          </cell>
          <cell r="D181" t="str">
            <v xml:space="preserve">EDNA  MAGALY PEREZ PERALTA </v>
          </cell>
          <cell r="E181" t="str">
            <v>CONTRATO DE PRESTACIÓN DE SERVICIOS PROFESIONALES</v>
          </cell>
          <cell r="F181" t="str">
            <v>PRESTACIÓN DE SERVICIOS PROFESIONALES PARA EL FORTALECIMIENTO DE LOS PROCESOS ACADÉMICOS Y ADMINISTRATIVOS DE LOS PROGRAMAS DE POSGRADOS DE LA UNIVERSIDAD DE LOS LLANOS.</v>
          </cell>
          <cell r="G181">
            <v>45306</v>
          </cell>
          <cell r="H181">
            <v>16383000</v>
          </cell>
          <cell r="I181" t="str">
            <v>Seis (06) meses calendario</v>
          </cell>
          <cell r="J181">
            <v>45306</v>
          </cell>
          <cell r="K181">
            <v>45487</v>
          </cell>
          <cell r="L181" t="str">
            <v>NO APLICA</v>
          </cell>
          <cell r="M181" t="str">
            <v>NO APLICA</v>
          </cell>
          <cell r="N181" t="str">
            <v>NO APLICA</v>
          </cell>
          <cell r="O181">
            <v>7</v>
          </cell>
          <cell r="P181">
            <v>1456267</v>
          </cell>
          <cell r="Q181">
            <v>45306</v>
          </cell>
          <cell r="R181">
            <v>45322</v>
          </cell>
          <cell r="S181">
            <v>2730500</v>
          </cell>
          <cell r="T181">
            <v>45323</v>
          </cell>
          <cell r="U181">
            <v>45351</v>
          </cell>
          <cell r="V181">
            <v>2730500</v>
          </cell>
          <cell r="W181">
            <v>45352</v>
          </cell>
          <cell r="X181">
            <v>45382</v>
          </cell>
          <cell r="Y181">
            <v>2730500</v>
          </cell>
          <cell r="Z181">
            <v>45383</v>
          </cell>
          <cell r="AA181">
            <v>45412</v>
          </cell>
          <cell r="AB181">
            <v>2730500</v>
          </cell>
          <cell r="AC181">
            <v>45413</v>
          </cell>
          <cell r="AD181">
            <v>45443</v>
          </cell>
          <cell r="AE181">
            <v>2730500</v>
          </cell>
          <cell r="AF181">
            <v>45444</v>
          </cell>
          <cell r="AG181">
            <v>45473</v>
          </cell>
          <cell r="AH181">
            <v>1274233</v>
          </cell>
          <cell r="AI181">
            <v>45474</v>
          </cell>
          <cell r="AJ181">
            <v>45487</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t="str">
            <v>Vicerrectoría Académica</v>
          </cell>
          <cell r="BJ181" t="str">
            <v>WILMAR LEONARDO CRUZ ROMERO</v>
          </cell>
          <cell r="BK181" t="str">
            <v>Profesional Especializado</v>
          </cell>
          <cell r="BL181">
            <v>20</v>
          </cell>
          <cell r="BM181">
            <v>45306</v>
          </cell>
          <cell r="BN181">
            <v>2599259317</v>
          </cell>
          <cell r="BO181">
            <v>107</v>
          </cell>
          <cell r="BP181">
            <v>45306</v>
          </cell>
          <cell r="BQ181">
            <v>16383000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t="str">
            <v>1. Apoyar en la planificación, desarrollo y seguimiento de los proyectos adscritos a la coordinación de posgrados de la Universidad de los Llanos. 2. Contribuir en el análisis y elaboración de documentos para los procesos de contratación de servicios para los programas de posgrados de la Universidad. 3. Coadyuvar en la elaboración de informes y documentos necesarios para el desarrollo de los proyectos del sistema general de regalías a cargo de coordinación de posgrados. 4. Apoyar en las actividades de supervisión de los convenios y contratos a cargo de la coordinación de posgrados. 5. Contribuir en las actividades administrativas y logísticas a cargo de la coordinación de posgrados.</v>
          </cell>
          <cell r="CT181">
            <v>1121894853.0999999</v>
          </cell>
          <cell r="CU181">
            <v>436</v>
          </cell>
          <cell r="CV181">
            <v>500</v>
          </cell>
          <cell r="CW181">
            <v>0</v>
          </cell>
          <cell r="CX181">
            <v>0</v>
          </cell>
          <cell r="CY181">
            <v>8219</v>
          </cell>
          <cell r="CZ181" t="str">
            <v>M6</v>
          </cell>
        </row>
        <row r="182">
          <cell r="B182" t="str">
            <v>0083 DE 2024</v>
          </cell>
          <cell r="C182">
            <v>1006729308</v>
          </cell>
          <cell r="D182" t="str">
            <v>LUDDY ANDREA ZAPATA LADINO</v>
          </cell>
          <cell r="E182" t="str">
            <v>CONTRATO DE PRESTACIÓN DE SERVICIOS PROFESIONALES</v>
          </cell>
          <cell r="F182" t="str">
            <v>PRESTACIÓN DE SERVICIOS PROFESIONALES NECESARIO PARA EL FORTALECIMIENTO DE LOS PROCESOS DE LA DIVISIÓN FINANCIERA DE LA UNIVERSIDAD DE LOS LLANOS.</v>
          </cell>
          <cell r="G182">
            <v>45306</v>
          </cell>
          <cell r="H182">
            <v>22193904</v>
          </cell>
          <cell r="I182" t="str">
            <v>Seis (06) meses calendario</v>
          </cell>
          <cell r="J182">
            <v>45306</v>
          </cell>
          <cell r="K182">
            <v>45487</v>
          </cell>
          <cell r="L182" t="str">
            <v>NO APLICA</v>
          </cell>
          <cell r="M182" t="str">
            <v>NO APLICA</v>
          </cell>
          <cell r="N182" t="str">
            <v>NO APLICA</v>
          </cell>
          <cell r="O182">
            <v>7</v>
          </cell>
          <cell r="P182">
            <v>1972791</v>
          </cell>
          <cell r="Q182">
            <v>45306</v>
          </cell>
          <cell r="R182">
            <v>45322</v>
          </cell>
          <cell r="S182">
            <v>3698984</v>
          </cell>
          <cell r="T182">
            <v>45323</v>
          </cell>
          <cell r="U182">
            <v>45351</v>
          </cell>
          <cell r="V182">
            <v>3698984</v>
          </cell>
          <cell r="W182">
            <v>45352</v>
          </cell>
          <cell r="X182">
            <v>45382</v>
          </cell>
          <cell r="Y182">
            <v>3698984</v>
          </cell>
          <cell r="Z182">
            <v>45383</v>
          </cell>
          <cell r="AA182">
            <v>45412</v>
          </cell>
          <cell r="AB182">
            <v>3698984</v>
          </cell>
          <cell r="AC182">
            <v>45413</v>
          </cell>
          <cell r="AD182">
            <v>45443</v>
          </cell>
          <cell r="AE182">
            <v>3698984</v>
          </cell>
          <cell r="AF182">
            <v>45444</v>
          </cell>
          <cell r="AG182">
            <v>45473</v>
          </cell>
          <cell r="AH182">
            <v>1726193</v>
          </cell>
          <cell r="AI182">
            <v>45474</v>
          </cell>
          <cell r="AJ182">
            <v>45487</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t="str">
            <v>División Financiera</v>
          </cell>
          <cell r="BJ182" t="str">
            <v>NANCY VELÁSQUEZ CÉSPEDES</v>
          </cell>
          <cell r="BK182" t="str">
            <v>Director Financiero</v>
          </cell>
          <cell r="BL182">
            <v>20</v>
          </cell>
          <cell r="BM182">
            <v>45306</v>
          </cell>
          <cell r="BN182">
            <v>2599259317</v>
          </cell>
          <cell r="BO182">
            <v>70</v>
          </cell>
          <cell r="BP182">
            <v>45306</v>
          </cell>
          <cell r="BQ182">
            <v>22193904</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t="str">
            <v>1. Apoyar en la elaboración de Indicadores financieros, para el proceso de Gestión Financiera - presupuesto SIG. 2. Colaborar con la identificación, elaboración y presentación de Informes requeridos por entes Internos de la Universidad de los Llanos (Consejo Superior Universitario, acreditación, rectoría, viceacadémica, vicerrectoría, posgrados, planeación, entre otros).3. Contribuir en la consolidación de las proyecciones dadas por cada dependencia y presentación del presupuesto ordinario y/o regalías para la apertura de la nueva vigencia. 4. Coadyuvar con lo asignado en el cierre presupuestal del presupuesto ordinario y/o regalías de cada vigencia.5. Cooperar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 presupuestal, compromisos presupuestales, orden de pago y su respectiva distribución, del presupuesto ordinario y/o regalías, cuando sea el caso. 8. Colaborar en la elaboración y presentación de los diferentes informes mensuales (SIA Observa, SNIES), trimestrales (CHIP), cuatrimestrales, (Informe Financiero), Semestrales (SIA Contralorías) y Anuales (SIRECI, SUE, IES), entre otros; del presupuesto ordinario y/o regalías requeridos por los diferentes entes externos del orden regional y orden nacional. 9. Contribuir en la elaboración y seguimiento de las diferentes matrices y planes a cargo de la Oficina Financiera (PAI, ITA, mapa de riesgos, plan de mejoramiento, entre otros). 10. Coadyuvar en la elaboración y presentación de Información requerida por los diferentes proyectos de regalías de la Universidad de los Llanos.</v>
          </cell>
          <cell r="CT182">
            <v>1006729308</v>
          </cell>
          <cell r="CU182">
            <v>436</v>
          </cell>
          <cell r="CV182">
            <v>412</v>
          </cell>
          <cell r="CW182">
            <v>0</v>
          </cell>
          <cell r="CX182">
            <v>0</v>
          </cell>
          <cell r="CY182">
            <v>7490</v>
          </cell>
          <cell r="CZ182" t="str">
            <v>M6</v>
          </cell>
        </row>
        <row r="183">
          <cell r="B183" t="str">
            <v>0084 DE 2024</v>
          </cell>
          <cell r="C183">
            <v>1121969024</v>
          </cell>
          <cell r="D183" t="str">
            <v>HEIDY GISSELLA GONZALEZ PARDO</v>
          </cell>
          <cell r="E183" t="str">
            <v>CONTRATO DE PRESTACIÓN DE SERVICIOS PROFESIONALES</v>
          </cell>
          <cell r="F183" t="str">
            <v>PRESTACIÓN DE SERVICIOS PROFESIONALES NECESARIO PARA EL FORTALECIMIENTO DE LOS PROCESOS DE LA DIVISIÓN FINANCIERA DE LA UNIVERSIDAD DE LOS LLANOS.</v>
          </cell>
          <cell r="G183">
            <v>45306</v>
          </cell>
          <cell r="H183">
            <v>16383000</v>
          </cell>
          <cell r="I183" t="str">
            <v>Seis (06) meses calendario</v>
          </cell>
          <cell r="J183">
            <v>45306</v>
          </cell>
          <cell r="K183">
            <v>45487</v>
          </cell>
          <cell r="L183" t="str">
            <v>NO APLICA</v>
          </cell>
          <cell r="M183" t="str">
            <v>NO APLICA</v>
          </cell>
          <cell r="N183" t="str">
            <v>NO APLICA</v>
          </cell>
          <cell r="O183">
            <v>7</v>
          </cell>
          <cell r="P183">
            <v>1456267</v>
          </cell>
          <cell r="Q183">
            <v>45306</v>
          </cell>
          <cell r="R183">
            <v>45322</v>
          </cell>
          <cell r="S183">
            <v>2730500</v>
          </cell>
          <cell r="T183">
            <v>45323</v>
          </cell>
          <cell r="U183">
            <v>45351</v>
          </cell>
          <cell r="V183">
            <v>2730500</v>
          </cell>
          <cell r="W183">
            <v>45352</v>
          </cell>
          <cell r="X183">
            <v>45382</v>
          </cell>
          <cell r="Y183">
            <v>2730500</v>
          </cell>
          <cell r="Z183">
            <v>45383</v>
          </cell>
          <cell r="AA183">
            <v>45412</v>
          </cell>
          <cell r="AB183">
            <v>2730500</v>
          </cell>
          <cell r="AC183">
            <v>45413</v>
          </cell>
          <cell r="AD183">
            <v>45443</v>
          </cell>
          <cell r="AE183">
            <v>2730500</v>
          </cell>
          <cell r="AF183">
            <v>45444</v>
          </cell>
          <cell r="AG183">
            <v>45473</v>
          </cell>
          <cell r="AH183">
            <v>1274233</v>
          </cell>
          <cell r="AI183">
            <v>45474</v>
          </cell>
          <cell r="AJ183">
            <v>45487</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t="str">
            <v>División Financiera</v>
          </cell>
          <cell r="BJ183" t="str">
            <v>NANCY VELÁSQUEZ CÉSPEDES</v>
          </cell>
          <cell r="BK183" t="str">
            <v>Director Financiero</v>
          </cell>
          <cell r="BL183">
            <v>20</v>
          </cell>
          <cell r="BM183">
            <v>45306</v>
          </cell>
          <cell r="BN183">
            <v>2599259317</v>
          </cell>
          <cell r="BO183">
            <v>121</v>
          </cell>
          <cell r="BP183">
            <v>45306</v>
          </cell>
          <cell r="BQ183">
            <v>16383000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t="str">
            <v>1. Colaborar con la identificación, elaboración y presentación de Informes requeridos por entes Internos de la Universidad de los Llanos (Consejo Superior Universitario, acreditación, rectoría, viceacadémica, vicerrectoría, posgrados, planeación, entre otros).2. Cooperar con la Identificación, elaboración y presentación de informes respecto a los Ingresos y gastos de los diferentes centros de costos de la Universidad de los Llanos. 3. Participar en la elaboración de órdenes de pago para apoyos económicos de la Universidad de los Llanos. 4. Cooperar con la expedición y seguimiento a solicitudes de Disponibilidad Presupuestal, Compromisos Presupuestales, Orden de Pago y su respectiva distribución, del Presupuesto ordinario y/o regalías, cuando sea el caso. 5. Contribuir en la elaboración y seguimiento de las diferentes matrices y planes a cargo de la Oficina Financiera (PAI, ITA, mapa de riesgos, plan de mejoramiento, entre otros). 6. Coadyuvar en la elaboración y presentación de Información requerida por los diferentes proyectos de regalías de la Universidad de los Llanos.  7. Contribuir en la proyección de resoluciones rectorales de traslado y /o adición establecidas en la Oficina Financiera de la Universidad de los Llanos, así como también con el seguimiento de las mismas. 8. Presentar análisis de comparación de los ingresos reportados en tesorería frente a los ingresos que se reflejan en presupuesto. 9. Presentar un análisis del informe de los ingresos y gastos de los posgrados (especialización, maestrías y doctorados), así como también llevar el seguimiento de los mismos. 10.Apoyar en la proyección de certificaciones y/o memorandos solicitados a la oficina Financiera.</v>
          </cell>
          <cell r="CT183">
            <v>1121969024</v>
          </cell>
          <cell r="CU183">
            <v>436</v>
          </cell>
          <cell r="CV183">
            <v>412</v>
          </cell>
          <cell r="CW183">
            <v>0</v>
          </cell>
          <cell r="CX183">
            <v>0</v>
          </cell>
          <cell r="CY183">
            <v>6920</v>
          </cell>
          <cell r="CZ183" t="str">
            <v>M5</v>
          </cell>
        </row>
        <row r="184">
          <cell r="B184" t="str">
            <v>0085 DE 2024</v>
          </cell>
          <cell r="C184">
            <v>1121895515</v>
          </cell>
          <cell r="D184" t="str">
            <v>CARLOS ANDRES GARZON GUZMAN</v>
          </cell>
          <cell r="E184" t="str">
            <v>CONTRATO DE PRESTACIÓN DE SERVICIOS PROFESIONALES</v>
          </cell>
          <cell r="F184" t="str">
            <v>PRESTACIÓN DE SERVICIOS PROFESIONALES NECESARIO PARA EL FORTALECIMIENTO DE LOS PROCESOS DE LA DIVISIÓN FINANCIERA DE LA UNIVERSIDAD DE LOS LLANOS.</v>
          </cell>
          <cell r="G184">
            <v>45306</v>
          </cell>
          <cell r="H184">
            <v>18367368</v>
          </cell>
          <cell r="I184" t="str">
            <v>Seis (06) meses calendario</v>
          </cell>
          <cell r="J184">
            <v>45306</v>
          </cell>
          <cell r="K184">
            <v>45487</v>
          </cell>
          <cell r="L184" t="str">
            <v>NO APLICA</v>
          </cell>
          <cell r="M184" t="str">
            <v>NO APLICA</v>
          </cell>
          <cell r="N184" t="str">
            <v>NO APLICA</v>
          </cell>
          <cell r="O184">
            <v>7</v>
          </cell>
          <cell r="P184">
            <v>1632655</v>
          </cell>
          <cell r="Q184">
            <v>45306</v>
          </cell>
          <cell r="R184">
            <v>45322</v>
          </cell>
          <cell r="S184">
            <v>1122450</v>
          </cell>
          <cell r="T184">
            <v>45323</v>
          </cell>
          <cell r="U184">
            <v>45333</v>
          </cell>
          <cell r="V184">
            <v>0</v>
          </cell>
          <cell r="W184">
            <v>45352</v>
          </cell>
          <cell r="X184">
            <v>45382</v>
          </cell>
          <cell r="Y184">
            <v>0</v>
          </cell>
          <cell r="Z184">
            <v>45383</v>
          </cell>
          <cell r="AA184">
            <v>45412</v>
          </cell>
          <cell r="AB184">
            <v>0</v>
          </cell>
          <cell r="AC184">
            <v>45413</v>
          </cell>
          <cell r="AD184">
            <v>45443</v>
          </cell>
          <cell r="AE184">
            <v>0</v>
          </cell>
          <cell r="AF184">
            <v>45444</v>
          </cell>
          <cell r="AG184">
            <v>45473</v>
          </cell>
          <cell r="AH184">
            <v>0</v>
          </cell>
          <cell r="AI184">
            <v>45474</v>
          </cell>
          <cell r="AJ184">
            <v>45487</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División Financiera</v>
          </cell>
          <cell r="BJ184" t="str">
            <v>NANCY VELÁSQUEZ CÉSPEDES</v>
          </cell>
          <cell r="BK184" t="str">
            <v>Director Financiero</v>
          </cell>
          <cell r="BL184">
            <v>20</v>
          </cell>
          <cell r="BM184">
            <v>45306</v>
          </cell>
          <cell r="BN184">
            <v>2599259317</v>
          </cell>
          <cell r="BO184">
            <v>108</v>
          </cell>
          <cell r="BP184">
            <v>45306</v>
          </cell>
          <cell r="BQ184">
            <v>18367368</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Coadyuvar en el proceso de elaboración y seguimiento de las diferentes Matrices y Planes a cargo de la Dirección Financiera (PAI, ITA, Mapa de Riesgo, Plan de Mejoramiento, entre otros). 5. Colaborar en el proceso de elaboración, seguimiento y verificación mensual de los Ingresos reportados por la oficina de tesorería en relación a los ingresos de la Ejecución Activa. 6. Contribuir en la elaboración de conceptos, respuestas a derechos de petición, PQR y solicitudes de información. 7. Coadyuvar en el proceso de actualización de los derechos pecuniarios de la Universidad de los Llanos. 8. Brindar apoyo en la verificación de la información de los formatos de SIRECI reportado a la Oficina de Planeación. 9. Apoyar en el proceso de actualización de tarifas de servicios ofrecidos por la Universidad de los Llanos. 10. Cooperar en la elaboración de las proyecciones financieras de los programas. 11. Colaborar con la Identificación, elaboración y presentación de informes respecto a los Ingresos y gastos de los diferentes Centros de Costos de la Universidad de los Llanos.</v>
          </cell>
          <cell r="CT184">
            <v>1121895515.0999999</v>
          </cell>
          <cell r="CU184">
            <v>436</v>
          </cell>
          <cell r="CV184">
            <v>412</v>
          </cell>
          <cell r="CW184">
            <v>0</v>
          </cell>
          <cell r="CX184">
            <v>0</v>
          </cell>
          <cell r="CY184">
            <v>7220</v>
          </cell>
          <cell r="CZ184" t="str">
            <v>M6</v>
          </cell>
        </row>
        <row r="185">
          <cell r="B185" t="str">
            <v>0086 DE 2024</v>
          </cell>
          <cell r="C185">
            <v>53016744</v>
          </cell>
          <cell r="D185" t="str">
            <v>DIANA MILENA SALAS LEAL</v>
          </cell>
          <cell r="E185" t="str">
            <v>CONTRATO DE PRESTACIÓN DE SERVICIOS PROFESIONALES</v>
          </cell>
          <cell r="F185" t="str">
            <v>PRESTACIÓN DE SERVICIOS PROFESIONALES NECESARIO PARA EL FORTALECIMIENTO DE LOS PROCESOS DE GESTIÓN JURÍDICA DE LA RECTORÍA DE LA UNIVERSIDAD DE LOS LLANOS.</v>
          </cell>
          <cell r="G185">
            <v>45306</v>
          </cell>
          <cell r="H185">
            <v>29464320</v>
          </cell>
          <cell r="I185" t="str">
            <v>Seis (06) meses calendario</v>
          </cell>
          <cell r="J185">
            <v>45306</v>
          </cell>
          <cell r="K185">
            <v>45487</v>
          </cell>
          <cell r="L185" t="str">
            <v>NO APLICA</v>
          </cell>
          <cell r="M185" t="str">
            <v>NO APLICA</v>
          </cell>
          <cell r="N185" t="str">
            <v>NO APLICA</v>
          </cell>
          <cell r="O185">
            <v>7</v>
          </cell>
          <cell r="P185">
            <v>2619051</v>
          </cell>
          <cell r="Q185">
            <v>45306</v>
          </cell>
          <cell r="R185">
            <v>45322</v>
          </cell>
          <cell r="S185">
            <v>4910720</v>
          </cell>
          <cell r="T185">
            <v>45323</v>
          </cell>
          <cell r="U185">
            <v>45351</v>
          </cell>
          <cell r="V185">
            <v>4910720</v>
          </cell>
          <cell r="W185">
            <v>45352</v>
          </cell>
          <cell r="X185">
            <v>45382</v>
          </cell>
          <cell r="Y185">
            <v>4910720</v>
          </cell>
          <cell r="Z185">
            <v>45383</v>
          </cell>
          <cell r="AA185">
            <v>45412</v>
          </cell>
          <cell r="AB185">
            <v>4910720</v>
          </cell>
          <cell r="AC185">
            <v>45413</v>
          </cell>
          <cell r="AD185">
            <v>45443</v>
          </cell>
          <cell r="AE185">
            <v>4910720</v>
          </cell>
          <cell r="AF185">
            <v>45444</v>
          </cell>
          <cell r="AG185">
            <v>45473</v>
          </cell>
          <cell r="AH185">
            <v>2291669</v>
          </cell>
          <cell r="AI185">
            <v>45474</v>
          </cell>
          <cell r="AJ185">
            <v>45487</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Rectoría</v>
          </cell>
          <cell r="BJ185" t="str">
            <v>CHARLES ROBIN AROSA CARRERA</v>
          </cell>
          <cell r="BK185" t="str">
            <v>Rector</v>
          </cell>
          <cell r="BL185">
            <v>20</v>
          </cell>
          <cell r="BM185">
            <v>45306</v>
          </cell>
          <cell r="BN185">
            <v>2599259317</v>
          </cell>
          <cell r="BO185">
            <v>56</v>
          </cell>
          <cell r="BP185">
            <v>45306</v>
          </cell>
          <cell r="BQ185">
            <v>29464320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t="str">
            <v>1. Prestar apoyo en asesorías jurídicas y proyectar respuesta de las acciones de tutela y derechos de petición presentadas en contra de la Universidad cuando le sean requeridas por el Rector. 2. Apoyar la proyección de documentos de estudios previos de oportunidad y conveniencia de contratos de prestación de servicios o Prestación servicios profesionales de la Rectoría de procesos que se surtan en la Rectoría. 3. Brindar el apoyo en la proyección de respuestas a las solicitudes de los órganos de control y distintas dependencias de la Universidad cuando le sean requeridas por el Rector. 4. Prestar apoyo en la elaboración y revisión de las resoluciones rectorales, circulares y actos administrativos de competencia del Rector, según sea su naturaleza. 5. Prestar apoyo en la sustanciación de las respuestas de los recursos de reposición y apelación cualquiera sea su naturaleza, que sean de competencia del señor Rector. 6. Prestar apoyo en las reuniones que le fueren asignadas y participar en las mesas de trabajo requeridas por los entes de Control. 7. Prestar apoyo en el acompañamiento, revisión y seguimiento de los convenios que le sean asignados por el Rector. 8. Prestar apoyo oportunamente en la validación del informe mensual de los contratos celebrados por la Universidad de los Llanos, que deben presentarse en el aplicativo SIA OBSERVA de la Controlaría General de la República. 9. Coadyuvar en la elaboración y organización de los informes que deba presentar el Rector, ante el Consejo Superior Universitario, Consejo Académico, entes de Control y demás situaciones que lo ameriten. 10. Prestar apoyo en el proceso de revisión de las etapas precontractuales y contractuales de los diferentes contratos que se adelanten en la Vicerrectoría de Recursos Universitarios, que deba suscribir el señor Rector. 11. Prestar apoyo en la revisión permanente de los canales digitales que sean de manejo de la Rectoría, y del correo electrónico institucional de la Rectoría.</v>
          </cell>
          <cell r="CT185">
            <v>53016744</v>
          </cell>
          <cell r="CU185">
            <v>436</v>
          </cell>
          <cell r="CV185">
            <v>200</v>
          </cell>
          <cell r="CW185">
            <v>0</v>
          </cell>
          <cell r="CX185">
            <v>0</v>
          </cell>
          <cell r="CY185">
            <v>6910</v>
          </cell>
          <cell r="CZ185" t="str">
            <v>M5</v>
          </cell>
        </row>
        <row r="186">
          <cell r="B186" t="str">
            <v>0087 DE 2024</v>
          </cell>
          <cell r="C186">
            <v>1121884982</v>
          </cell>
          <cell r="D186" t="str">
            <v>NAISSHA XIOMARA RESTREPO TORO</v>
          </cell>
          <cell r="E186" t="str">
            <v>CONTRATO DE PRESTACIÓN DE SERVICIOS PROFESIONALES</v>
          </cell>
          <cell r="F186" t="str">
            <v>PRESTACIÓN DE SERVICIOS PROFESIONALES NECESARIO PARA EL FORTALECIMIENTO DE LOS PROCESOS DE LA RECTORÍA DE LA UNIVERSIDAD DE LOS LLANOS.</v>
          </cell>
          <cell r="G186">
            <v>45306</v>
          </cell>
          <cell r="H186">
            <v>22193904</v>
          </cell>
          <cell r="I186" t="str">
            <v>Seis (06) meses calendario</v>
          </cell>
          <cell r="J186">
            <v>45306</v>
          </cell>
          <cell r="K186">
            <v>45487</v>
          </cell>
          <cell r="L186" t="str">
            <v>NO APLICA</v>
          </cell>
          <cell r="M186" t="str">
            <v>NO APLICA</v>
          </cell>
          <cell r="N186" t="str">
            <v>NO APLICA</v>
          </cell>
          <cell r="O186">
            <v>7</v>
          </cell>
          <cell r="P186">
            <v>1972791</v>
          </cell>
          <cell r="Q186">
            <v>45306</v>
          </cell>
          <cell r="R186">
            <v>45322</v>
          </cell>
          <cell r="S186">
            <v>3698984</v>
          </cell>
          <cell r="T186">
            <v>45323</v>
          </cell>
          <cell r="U186">
            <v>45351</v>
          </cell>
          <cell r="V186">
            <v>3698984</v>
          </cell>
          <cell r="W186">
            <v>45352</v>
          </cell>
          <cell r="X186">
            <v>45382</v>
          </cell>
          <cell r="Y186">
            <v>3698984</v>
          </cell>
          <cell r="Z186">
            <v>45383</v>
          </cell>
          <cell r="AA186">
            <v>45412</v>
          </cell>
          <cell r="AB186">
            <v>3698984</v>
          </cell>
          <cell r="AC186">
            <v>45413</v>
          </cell>
          <cell r="AD186">
            <v>45443</v>
          </cell>
          <cell r="AE186">
            <v>3698984</v>
          </cell>
          <cell r="AF186">
            <v>45444</v>
          </cell>
          <cell r="AG186">
            <v>45473</v>
          </cell>
          <cell r="AH186">
            <v>1726193</v>
          </cell>
          <cell r="AI186">
            <v>45474</v>
          </cell>
          <cell r="AJ186">
            <v>45487</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t="str">
            <v>Rectoría</v>
          </cell>
          <cell r="BJ186" t="str">
            <v>CHARLES ROBIN AROSA CARRERA</v>
          </cell>
          <cell r="BK186" t="str">
            <v>Rector</v>
          </cell>
          <cell r="BL186">
            <v>20</v>
          </cell>
          <cell r="BM186">
            <v>45306</v>
          </cell>
          <cell r="BN186">
            <v>2599259317</v>
          </cell>
          <cell r="BO186">
            <v>104</v>
          </cell>
          <cell r="BP186">
            <v>45306</v>
          </cell>
          <cell r="BQ186">
            <v>22193904</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v>
          </cell>
          <cell r="CT186">
            <v>1121884982</v>
          </cell>
          <cell r="CU186">
            <v>436</v>
          </cell>
          <cell r="CV186">
            <v>200</v>
          </cell>
          <cell r="CW186">
            <v>0</v>
          </cell>
          <cell r="CX186">
            <v>0</v>
          </cell>
          <cell r="CY186">
            <v>7490</v>
          </cell>
          <cell r="CZ186" t="str">
            <v>M6</v>
          </cell>
        </row>
        <row r="187">
          <cell r="B187" t="str">
            <v>0088 DE 2024</v>
          </cell>
          <cell r="C187">
            <v>86048717</v>
          </cell>
          <cell r="D187" t="str">
            <v xml:space="preserve">NELSON MARTINEZ VANEGAS </v>
          </cell>
          <cell r="E187" t="str">
            <v>CONTRATO DE PRESTACIÓN DE SERVICIOS DE APOYO A LA GESTIÓN</v>
          </cell>
          <cell r="F187" t="str">
            <v>PRESTACIÓN DE SERVICIOS DE APOYO A LA GESTIÓN NECESARIO PARA EL FORTALECIMIENTO DE LOS PROCESOS OPERATIVOS DE SERVICIOS GENERALES DE LA UNIVERSIDAD DE LOS LLANOS.</v>
          </cell>
          <cell r="G187">
            <v>45306</v>
          </cell>
          <cell r="H187">
            <v>10905624</v>
          </cell>
          <cell r="I187" t="str">
            <v>Seis (06) meses calendario</v>
          </cell>
          <cell r="J187">
            <v>45306</v>
          </cell>
          <cell r="K187">
            <v>45487</v>
          </cell>
          <cell r="L187" t="str">
            <v>NO APLICA</v>
          </cell>
          <cell r="M187" t="str">
            <v>NO APLICA</v>
          </cell>
          <cell r="N187" t="str">
            <v>NO APLICA</v>
          </cell>
          <cell r="O187">
            <v>7</v>
          </cell>
          <cell r="P187">
            <v>969389</v>
          </cell>
          <cell r="Q187">
            <v>45306</v>
          </cell>
          <cell r="R187">
            <v>45322</v>
          </cell>
          <cell r="S187">
            <v>1817604</v>
          </cell>
          <cell r="T187">
            <v>45323</v>
          </cell>
          <cell r="U187">
            <v>45351</v>
          </cell>
          <cell r="V187">
            <v>1817604</v>
          </cell>
          <cell r="W187">
            <v>45352</v>
          </cell>
          <cell r="X187">
            <v>45382</v>
          </cell>
          <cell r="Y187">
            <v>1817604</v>
          </cell>
          <cell r="Z187">
            <v>45383</v>
          </cell>
          <cell r="AA187">
            <v>45412</v>
          </cell>
          <cell r="AB187">
            <v>1817604</v>
          </cell>
          <cell r="AC187">
            <v>45413</v>
          </cell>
          <cell r="AD187">
            <v>45443</v>
          </cell>
          <cell r="AE187">
            <v>1817604</v>
          </cell>
          <cell r="AF187">
            <v>45444</v>
          </cell>
          <cell r="AG187">
            <v>45473</v>
          </cell>
          <cell r="AH187">
            <v>848215</v>
          </cell>
          <cell r="AI187">
            <v>45474</v>
          </cell>
          <cell r="AJ187">
            <v>45487</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t="str">
            <v>Vicerrectoría de Recursos Universitarios</v>
          </cell>
          <cell r="BJ187" t="str">
            <v>CLAUDIA CONSTANZA GANTIVA ORTEGON</v>
          </cell>
          <cell r="BK187" t="str">
            <v>Técnico Administrativo</v>
          </cell>
          <cell r="BL187">
            <v>20</v>
          </cell>
          <cell r="BM187">
            <v>45306</v>
          </cell>
          <cell r="BN187">
            <v>2599259317</v>
          </cell>
          <cell r="BO187">
            <v>62</v>
          </cell>
          <cell r="BP187">
            <v>45306</v>
          </cell>
          <cell r="BQ187">
            <v>10905624</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87">
            <v>86048717.200000003</v>
          </cell>
          <cell r="CU187">
            <v>436</v>
          </cell>
          <cell r="CV187">
            <v>423</v>
          </cell>
          <cell r="CW187">
            <v>0</v>
          </cell>
          <cell r="CX187">
            <v>0</v>
          </cell>
          <cell r="CY187">
            <v>8299</v>
          </cell>
          <cell r="CZ187" t="str">
            <v>M6</v>
          </cell>
        </row>
        <row r="188">
          <cell r="B188" t="str">
            <v>0089 DE 2024</v>
          </cell>
          <cell r="C188">
            <v>3141035</v>
          </cell>
          <cell r="D188" t="str">
            <v>LUIS MARIA HERRERA RAMOS</v>
          </cell>
          <cell r="E188" t="str">
            <v>CONTRATO DE PRESTACIÓN DE SERVICIOS DE APOYO A LA GESTIÓN</v>
          </cell>
          <cell r="F188" t="str">
            <v>PRESTACIÓN DE SERVICIOS DE APOYO A LA GESTIÓN NECESARIO PARA EL FORTALECIMIENTO DE LOS PROCESOS OPERATIVOS DE SERVICIOS GENERALES DE LA UNIVERSIDAD DE LOS LLANOS.</v>
          </cell>
          <cell r="G188">
            <v>45306</v>
          </cell>
          <cell r="H188">
            <v>10905624</v>
          </cell>
          <cell r="I188" t="str">
            <v>Seis (06) meses calendario</v>
          </cell>
          <cell r="J188">
            <v>45306</v>
          </cell>
          <cell r="K188">
            <v>45487</v>
          </cell>
          <cell r="L188" t="str">
            <v>NO APLICA</v>
          </cell>
          <cell r="M188" t="str">
            <v>NO APLICA</v>
          </cell>
          <cell r="N188" t="str">
            <v>NO APLICA</v>
          </cell>
          <cell r="O188">
            <v>7</v>
          </cell>
          <cell r="P188">
            <v>969389</v>
          </cell>
          <cell r="Q188">
            <v>45306</v>
          </cell>
          <cell r="R188">
            <v>45322</v>
          </cell>
          <cell r="S188">
            <v>1817604</v>
          </cell>
          <cell r="T188">
            <v>45323</v>
          </cell>
          <cell r="U188">
            <v>45351</v>
          </cell>
          <cell r="V188">
            <v>1817604</v>
          </cell>
          <cell r="W188">
            <v>45352</v>
          </cell>
          <cell r="X188">
            <v>45382</v>
          </cell>
          <cell r="Y188">
            <v>1817604</v>
          </cell>
          <cell r="Z188">
            <v>45383</v>
          </cell>
          <cell r="AA188">
            <v>45412</v>
          </cell>
          <cell r="AB188">
            <v>1817604</v>
          </cell>
          <cell r="AC188">
            <v>45413</v>
          </cell>
          <cell r="AD188">
            <v>45443</v>
          </cell>
          <cell r="AE188">
            <v>1817604</v>
          </cell>
          <cell r="AF188">
            <v>45444</v>
          </cell>
          <cell r="AG188">
            <v>45473</v>
          </cell>
          <cell r="AH188">
            <v>848215</v>
          </cell>
          <cell r="AI188">
            <v>45474</v>
          </cell>
          <cell r="AJ188">
            <v>45487</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t="str">
            <v>Vicerrectoría de Recursos Universitarios</v>
          </cell>
          <cell r="BJ188" t="str">
            <v>CLAUDIA CONSTANZA GANTIVA ORTEGON</v>
          </cell>
          <cell r="BK188" t="str">
            <v>Técnico Administrativo</v>
          </cell>
          <cell r="BL188">
            <v>20</v>
          </cell>
          <cell r="BM188">
            <v>45306</v>
          </cell>
          <cell r="BN188">
            <v>2599259317</v>
          </cell>
          <cell r="BO188">
            <v>30</v>
          </cell>
          <cell r="BP188">
            <v>45306</v>
          </cell>
          <cell r="BQ188">
            <v>10905624</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t="str">
            <v>1. Colaborar en la planificación, organización, operación y desarrollo de procesos de soldadura, incluyendo preparación de superficies y maquinaria. 2. Coadyuvar en el mantenimiento del sistema hidrosanitario según el Plan de Mantenimiento y participar en la instalación y sustitución accesorios o elementos según sea necesario. 3. Brindar apoyo en la limpieza y reparación de cubiertas y techos, así como prestar apoyo en trabajos en alturas y podas según sea necesario. 4. Contribuir al servicio de limpieza de senderos y participar activamente en la limpieza de zanjas para mantener un entorno seguro y ordenado en el campus. 5. Cooperar en pintar y revestir superficies con diversas herramientas y en la reparación de paredes, pisos, techos, aceras y cañerías para mantener la infraestructura en óptimas condiciones de los distintos campus. 6. Coadyuvar en el lavado de tanques aéreos y subterráneos, asegurando la calidad y salubridad del agua almacenada para el adecuado funcionamiento de las instalaciones.</v>
          </cell>
          <cell r="CT188">
            <v>3141035.3</v>
          </cell>
          <cell r="CU188">
            <v>436</v>
          </cell>
          <cell r="CV188">
            <v>423</v>
          </cell>
          <cell r="CW188">
            <v>0</v>
          </cell>
          <cell r="CX188">
            <v>0</v>
          </cell>
          <cell r="CY188">
            <v>8299</v>
          </cell>
          <cell r="CZ188" t="str">
            <v>M6</v>
          </cell>
        </row>
        <row r="189">
          <cell r="B189" t="str">
            <v>0090 DE 2024</v>
          </cell>
          <cell r="C189">
            <v>86053801</v>
          </cell>
          <cell r="D189" t="str">
            <v>LUIS GIOVANI SALAMANCA SALAMANCA</v>
          </cell>
          <cell r="E189" t="str">
            <v>CONTRATO DE PRESTACIÓN DE SERVICIOS DE APOYO A LA GESTIÓN</v>
          </cell>
          <cell r="F189" t="str">
            <v>PRESTACIÓN DE SERVICIOS DE APOYO A LA GESTIÓN NECESARIO PARA EL FORTALECIMIENTO DE LOS PROCESOS ADMINISTRATIVOS DE SERVICIOS GENERALES DE LA UNIVERSIDAD DE LOS LLANOS.</v>
          </cell>
          <cell r="G189">
            <v>45306</v>
          </cell>
          <cell r="H189">
            <v>14540832</v>
          </cell>
          <cell r="I189" t="str">
            <v>Seis (06) meses calendario</v>
          </cell>
          <cell r="J189">
            <v>45306</v>
          </cell>
          <cell r="K189">
            <v>45487</v>
          </cell>
          <cell r="L189" t="str">
            <v>NO APLICA</v>
          </cell>
          <cell r="M189" t="str">
            <v>NO APLICA</v>
          </cell>
          <cell r="N189" t="str">
            <v>NO APLICA</v>
          </cell>
          <cell r="O189">
            <v>7</v>
          </cell>
          <cell r="P189">
            <v>1292518</v>
          </cell>
          <cell r="Q189">
            <v>45306</v>
          </cell>
          <cell r="R189">
            <v>45322</v>
          </cell>
          <cell r="S189">
            <v>2423472</v>
          </cell>
          <cell r="T189">
            <v>45323</v>
          </cell>
          <cell r="U189">
            <v>45351</v>
          </cell>
          <cell r="V189">
            <v>2423472</v>
          </cell>
          <cell r="W189">
            <v>45352</v>
          </cell>
          <cell r="X189">
            <v>45382</v>
          </cell>
          <cell r="Y189">
            <v>2423472</v>
          </cell>
          <cell r="Z189">
            <v>45383</v>
          </cell>
          <cell r="AA189">
            <v>45412</v>
          </cell>
          <cell r="AB189">
            <v>2423472</v>
          </cell>
          <cell r="AC189">
            <v>45413</v>
          </cell>
          <cell r="AD189">
            <v>45443</v>
          </cell>
          <cell r="AE189">
            <v>2423472</v>
          </cell>
          <cell r="AF189">
            <v>45444</v>
          </cell>
          <cell r="AG189">
            <v>45473</v>
          </cell>
          <cell r="AH189">
            <v>1130954</v>
          </cell>
          <cell r="AI189">
            <v>45474</v>
          </cell>
          <cell r="AJ189">
            <v>45487</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t="str">
            <v>Vicerrectoría de Recursos Universitarios</v>
          </cell>
          <cell r="BJ189" t="str">
            <v>CLAUDIA CONSTANZA GANTIVA ORTEGON</v>
          </cell>
          <cell r="BK189" t="str">
            <v>Técnico Administrativo</v>
          </cell>
          <cell r="BL189">
            <v>20</v>
          </cell>
          <cell r="BM189">
            <v>45306</v>
          </cell>
          <cell r="BN189">
            <v>2599259317</v>
          </cell>
          <cell r="BO189">
            <v>64</v>
          </cell>
          <cell r="BP189">
            <v>45306</v>
          </cell>
          <cell r="BQ189">
            <v>14540832</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t="str">
            <v>1. Coadyuvar en la proyección de informes y solicitudes asignadas al Área de Servicios Generales y en la planificación de servicios como transporte de prácticas académicas, vigilancia, aseo, mantenimiento vehicular, combustible y otros. 2. Apoyar en la revisión, cargue y seguimiento de la documentación emitida en los procesos de Servicios Generales (SICOF, Drive, correo electrónico, entre otros.). 3. Contribuir en la realización de avances y gastos de desplazamiento al personal de planta y CPS de Servicios Generales, según la programación de prácticas y solicitudes de transporte de personal y material, a través de los sistemas de información acordes. 4. Coadyuvar en la emisión de certificaciones y/o actas de los procesos contractuales, administrativos y de calidad a cargo del Área Servicios Generales. 5. Colaborar en la provisión de formatos para la prestación de servicios como eléctricos, plomería, trabajo en altura y aseo a cargo del Área de Servicios Generales. 6. Colaborar en el envío del reporte de austeridad del gasto a la Oficina Asesora de Control Interno.</v>
          </cell>
          <cell r="CT189">
            <v>86053801</v>
          </cell>
          <cell r="CU189">
            <v>436</v>
          </cell>
          <cell r="CV189">
            <v>423</v>
          </cell>
          <cell r="CW189">
            <v>0</v>
          </cell>
          <cell r="CX189">
            <v>0</v>
          </cell>
          <cell r="CY189">
            <v>7010</v>
          </cell>
          <cell r="CZ189" t="str">
            <v>M6</v>
          </cell>
        </row>
        <row r="190">
          <cell r="B190" t="str">
            <v>0091 DE 2024</v>
          </cell>
          <cell r="C190">
            <v>17267135</v>
          </cell>
          <cell r="D190" t="str">
            <v xml:space="preserve">HENRY MUÑOZ MONROY  </v>
          </cell>
          <cell r="E190" t="str">
            <v>CONTRATO DE PRESTACIÓN DE SERVICIOS DE APOYO A LA GESTIÓN</v>
          </cell>
          <cell r="F190" t="str">
            <v>PRESTACIÓN DE SERVICIOS DE APOYO A LA GESTIÓN NECESARIO PARA EL FORTALECIMIENTO DE LOS PROCESOS OPERATIVOS DE SERVICIOS GENERALES SEDE BARCELONA DE LA UNIVERSIDAD DE LOS LLANOS.</v>
          </cell>
          <cell r="G190">
            <v>45306</v>
          </cell>
          <cell r="H190">
            <v>13010226</v>
          </cell>
          <cell r="I190" t="str">
            <v>Seis (06) meses calendario</v>
          </cell>
          <cell r="J190">
            <v>45306</v>
          </cell>
          <cell r="K190">
            <v>45487</v>
          </cell>
          <cell r="L190" t="str">
            <v>NO APLICA</v>
          </cell>
          <cell r="M190" t="str">
            <v>NO APLICA</v>
          </cell>
          <cell r="N190" t="str">
            <v>NO APLICA</v>
          </cell>
          <cell r="O190">
            <v>7</v>
          </cell>
          <cell r="P190">
            <v>1156465</v>
          </cell>
          <cell r="Q190">
            <v>45306</v>
          </cell>
          <cell r="R190">
            <v>45322</v>
          </cell>
          <cell r="S190">
            <v>2168371</v>
          </cell>
          <cell r="T190">
            <v>45323</v>
          </cell>
          <cell r="U190">
            <v>45351</v>
          </cell>
          <cell r="V190">
            <v>2168371</v>
          </cell>
          <cell r="W190">
            <v>45352</v>
          </cell>
          <cell r="X190">
            <v>45382</v>
          </cell>
          <cell r="Y190">
            <v>2168371</v>
          </cell>
          <cell r="Z190">
            <v>45383</v>
          </cell>
          <cell r="AA190">
            <v>45412</v>
          </cell>
          <cell r="AB190">
            <v>2168371</v>
          </cell>
          <cell r="AC190">
            <v>45413</v>
          </cell>
          <cell r="AD190">
            <v>45443</v>
          </cell>
          <cell r="AE190">
            <v>2168371</v>
          </cell>
          <cell r="AF190">
            <v>45444</v>
          </cell>
          <cell r="AG190">
            <v>45473</v>
          </cell>
          <cell r="AH190">
            <v>1011906</v>
          </cell>
          <cell r="AI190">
            <v>45474</v>
          </cell>
          <cell r="AJ190">
            <v>45487</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t="str">
            <v>Vicerrectoría de Recursos Universitarios</v>
          </cell>
          <cell r="BJ190" t="str">
            <v>CLAUDIA CONSTANZA GANTIVA ORTEGON</v>
          </cell>
          <cell r="BK190" t="str">
            <v>Técnico Administrativo</v>
          </cell>
          <cell r="BL190">
            <v>20</v>
          </cell>
          <cell r="BM190">
            <v>45306</v>
          </cell>
          <cell r="BN190">
            <v>2599259317</v>
          </cell>
          <cell r="BO190">
            <v>33</v>
          </cell>
          <cell r="BP190">
            <v>45306</v>
          </cell>
          <cell r="BQ190">
            <v>13010226</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t="str">
            <v>1. Colaborar en el cumplimiento del cronograma del Plan de Mantenimiento de Infraestructura física en las diferentes zonas, desarrollando actividades como de limpieza de senderos, zanjas y arreglo de jardines ubicado en la Universidad de los Llanos. 2. Colaborar con la poda de árboles (utilizando motosierra y maquina podadora de alturas). 3. Apoyar la ejecución y desarrollo de las actividades como mantenimiento de Jardines y Zonas verdes (utilizando la guadaña); en las diferentes sedes de la Universidad de los Llanos. 4. Prestar apoyo en trabajos en Alturas.</v>
          </cell>
          <cell r="CT190">
            <v>17267135</v>
          </cell>
          <cell r="CU190">
            <v>436</v>
          </cell>
          <cell r="CV190">
            <v>423</v>
          </cell>
          <cell r="CW190">
            <v>0</v>
          </cell>
          <cell r="CX190">
            <v>0</v>
          </cell>
          <cell r="CY190">
            <v>8299</v>
          </cell>
          <cell r="CZ190" t="str">
            <v>M6</v>
          </cell>
        </row>
        <row r="191">
          <cell r="B191" t="str">
            <v>0092 DE 2024</v>
          </cell>
          <cell r="C191">
            <v>17330174</v>
          </cell>
          <cell r="D191" t="str">
            <v>LUIS HERNANDO GALAN LEMUS</v>
          </cell>
          <cell r="E191" t="str">
            <v>CONTRATO DE PRESTACIÓN DE SERVICIOS DE APOYO A LA GESTIÓN</v>
          </cell>
          <cell r="F191" t="str">
            <v>PRESTACIÓN DE SERVICIOS DE APOYO A LA GESTIÓN NECESARIO PARA EL FORTALECIMIENTO DE LOS PROCESOS OPERATIVOS DE SERVICIOS GENERALES DE LA UNIVERSIDAD DE LOS LLANOS.</v>
          </cell>
          <cell r="G191">
            <v>45306</v>
          </cell>
          <cell r="H191">
            <v>13010226</v>
          </cell>
          <cell r="I191" t="str">
            <v>Seis (06) meses calendario</v>
          </cell>
          <cell r="J191">
            <v>45306</v>
          </cell>
          <cell r="K191">
            <v>45487</v>
          </cell>
          <cell r="L191" t="str">
            <v>NO APLICA</v>
          </cell>
          <cell r="M191" t="str">
            <v>NO APLICA</v>
          </cell>
          <cell r="N191" t="str">
            <v>NO APLICA</v>
          </cell>
          <cell r="O191">
            <v>7</v>
          </cell>
          <cell r="P191">
            <v>1156465</v>
          </cell>
          <cell r="Q191">
            <v>45306</v>
          </cell>
          <cell r="R191">
            <v>45322</v>
          </cell>
          <cell r="S191">
            <v>2168371</v>
          </cell>
          <cell r="T191">
            <v>45323</v>
          </cell>
          <cell r="U191">
            <v>45351</v>
          </cell>
          <cell r="V191">
            <v>2168371</v>
          </cell>
          <cell r="W191">
            <v>45352</v>
          </cell>
          <cell r="X191">
            <v>45382</v>
          </cell>
          <cell r="Y191">
            <v>2168371</v>
          </cell>
          <cell r="Z191">
            <v>45383</v>
          </cell>
          <cell r="AA191">
            <v>45412</v>
          </cell>
          <cell r="AB191">
            <v>2168371</v>
          </cell>
          <cell r="AC191">
            <v>45413</v>
          </cell>
          <cell r="AD191">
            <v>45443</v>
          </cell>
          <cell r="AE191">
            <v>2168371</v>
          </cell>
          <cell r="AF191">
            <v>45444</v>
          </cell>
          <cell r="AG191">
            <v>45473</v>
          </cell>
          <cell r="AH191">
            <v>1011906</v>
          </cell>
          <cell r="AI191">
            <v>45474</v>
          </cell>
          <cell r="AJ191">
            <v>45487</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t="str">
            <v>Vicerrectoría de Recursos Universitarios</v>
          </cell>
          <cell r="BJ191" t="str">
            <v>CLAUDIA CONSTANZA GANTIVA ORTEGON</v>
          </cell>
          <cell r="BK191" t="str">
            <v>Técnico Administrativo</v>
          </cell>
          <cell r="BL191">
            <v>20</v>
          </cell>
          <cell r="BM191">
            <v>45306</v>
          </cell>
          <cell r="BN191">
            <v>2599259317</v>
          </cell>
          <cell r="BO191">
            <v>34</v>
          </cell>
          <cell r="BP191">
            <v>45306</v>
          </cell>
          <cell r="BQ191">
            <v>13010226</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t="str">
            <v>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Brindar apoyo en el mantenimiento de la cancha de fútbol (podar con el tractor).</v>
          </cell>
          <cell r="CT191">
            <v>17330174</v>
          </cell>
          <cell r="CU191">
            <v>436</v>
          </cell>
          <cell r="CV191">
            <v>423</v>
          </cell>
          <cell r="CW191">
            <v>0</v>
          </cell>
          <cell r="CX191">
            <v>0</v>
          </cell>
          <cell r="CY191">
            <v>8299</v>
          </cell>
          <cell r="CZ191" t="str">
            <v>M6</v>
          </cell>
        </row>
        <row r="192">
          <cell r="B192" t="str">
            <v>0093 DE 2024</v>
          </cell>
          <cell r="C192">
            <v>86085816</v>
          </cell>
          <cell r="D192" t="str">
            <v>JOSE OSVEN TORRES GACHARNA</v>
          </cell>
          <cell r="E192" t="str">
            <v>CONTRATO DE PRESTACIÓN DE SERVICIOS DE APOYO A LA GESTIÓN</v>
          </cell>
          <cell r="F192" t="str">
            <v>PRESTACIÓN DE SERVICIOS DE APOYO A LA GESTIÓN NECESARIO PARA EL FORTALECIMIENTO DE LOS PROCESOS OPERATIVOS DE SERVICIOS GENERALES DE LA UNIVERSIDAD DE LOS LLANOS.</v>
          </cell>
          <cell r="G192">
            <v>45306</v>
          </cell>
          <cell r="H192">
            <v>13010226</v>
          </cell>
          <cell r="I192" t="str">
            <v>Seis (06) meses calendario</v>
          </cell>
          <cell r="J192">
            <v>45306</v>
          </cell>
          <cell r="K192">
            <v>45487</v>
          </cell>
          <cell r="L192" t="str">
            <v>NO APLICA</v>
          </cell>
          <cell r="M192" t="str">
            <v>NO APLICA</v>
          </cell>
          <cell r="N192" t="str">
            <v>NO APLICA</v>
          </cell>
          <cell r="O192">
            <v>7</v>
          </cell>
          <cell r="P192">
            <v>1156465</v>
          </cell>
          <cell r="Q192">
            <v>45306</v>
          </cell>
          <cell r="R192">
            <v>45322</v>
          </cell>
          <cell r="S192">
            <v>2168371</v>
          </cell>
          <cell r="T192">
            <v>45323</v>
          </cell>
          <cell r="U192">
            <v>45351</v>
          </cell>
          <cell r="V192">
            <v>2168371</v>
          </cell>
          <cell r="W192">
            <v>45352</v>
          </cell>
          <cell r="X192">
            <v>45382</v>
          </cell>
          <cell r="Y192">
            <v>2168371</v>
          </cell>
          <cell r="Z192">
            <v>45383</v>
          </cell>
          <cell r="AA192">
            <v>45412</v>
          </cell>
          <cell r="AB192">
            <v>2168371</v>
          </cell>
          <cell r="AC192">
            <v>45413</v>
          </cell>
          <cell r="AD192">
            <v>45443</v>
          </cell>
          <cell r="AE192">
            <v>2168371</v>
          </cell>
          <cell r="AF192">
            <v>45444</v>
          </cell>
          <cell r="AG192">
            <v>45473</v>
          </cell>
          <cell r="AH192">
            <v>1011906</v>
          </cell>
          <cell r="AI192">
            <v>45474</v>
          </cell>
          <cell r="AJ192">
            <v>45487</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t="str">
            <v>Vicerrectoría de Recursos Universitarios</v>
          </cell>
          <cell r="BJ192" t="str">
            <v>CLAUDIA CONSTANZA GANTIVA ORTEGON</v>
          </cell>
          <cell r="BK192" t="str">
            <v>Técnico Administrativo</v>
          </cell>
          <cell r="BL192">
            <v>20</v>
          </cell>
          <cell r="BM192">
            <v>45306</v>
          </cell>
          <cell r="BN192">
            <v>2599259317</v>
          </cell>
          <cell r="BO192">
            <v>69</v>
          </cell>
          <cell r="BP192">
            <v>45306</v>
          </cell>
          <cell r="BQ192">
            <v>13010226</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t="str">
            <v>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Prestar apoyo en trabajos en Alturas.</v>
          </cell>
          <cell r="CT192">
            <v>86085816</v>
          </cell>
          <cell r="CU192">
            <v>436</v>
          </cell>
          <cell r="CV192">
            <v>423</v>
          </cell>
          <cell r="CW192">
            <v>0</v>
          </cell>
          <cell r="CX192">
            <v>0</v>
          </cell>
          <cell r="CY192">
            <v>8299</v>
          </cell>
          <cell r="CZ192" t="str">
            <v>M6</v>
          </cell>
        </row>
        <row r="193">
          <cell r="B193" t="str">
            <v>0094 DE 2024</v>
          </cell>
          <cell r="C193">
            <v>86048667</v>
          </cell>
          <cell r="D193" t="str">
            <v>EDGAR GABRIEL VALIENTE ROJAS</v>
          </cell>
          <cell r="E193" t="str">
            <v>CONTRATO DE PRESTACIÓN DE SERVICIOS DE APOYO A LA GESTIÓN</v>
          </cell>
          <cell r="F193" t="str">
            <v>PRESTACIÓN DE SERVICIOS DE APOYO A LA GESTIÓN NECESARIO PARA EL FORTALECIMIENTO DE LOS PROCESOS ADMINISTRATIVOS DE SERVICIOS GENERALES DE LA UNIVERSIDAD DE LOS LLANOS.</v>
          </cell>
          <cell r="G193">
            <v>45306</v>
          </cell>
          <cell r="H193">
            <v>13010226</v>
          </cell>
          <cell r="I193" t="str">
            <v>Seis (06) meses calendario</v>
          </cell>
          <cell r="J193">
            <v>45306</v>
          </cell>
          <cell r="K193">
            <v>45487</v>
          </cell>
          <cell r="L193" t="str">
            <v>NO APLICA</v>
          </cell>
          <cell r="M193" t="str">
            <v>NO APLICA</v>
          </cell>
          <cell r="N193" t="str">
            <v>NO APLICA</v>
          </cell>
          <cell r="O193">
            <v>7</v>
          </cell>
          <cell r="P193">
            <v>1156465</v>
          </cell>
          <cell r="Q193">
            <v>45306</v>
          </cell>
          <cell r="R193">
            <v>45322</v>
          </cell>
          <cell r="S193">
            <v>2168371</v>
          </cell>
          <cell r="T193">
            <v>45323</v>
          </cell>
          <cell r="U193">
            <v>45351</v>
          </cell>
          <cell r="V193">
            <v>2168371</v>
          </cell>
          <cell r="W193">
            <v>45352</v>
          </cell>
          <cell r="X193">
            <v>45382</v>
          </cell>
          <cell r="Y193">
            <v>2168371</v>
          </cell>
          <cell r="Z193">
            <v>45383</v>
          </cell>
          <cell r="AA193">
            <v>45412</v>
          </cell>
          <cell r="AB193">
            <v>2168371</v>
          </cell>
          <cell r="AC193">
            <v>45413</v>
          </cell>
          <cell r="AD193">
            <v>45443</v>
          </cell>
          <cell r="AE193">
            <v>2168371</v>
          </cell>
          <cell r="AF193">
            <v>45444</v>
          </cell>
          <cell r="AG193">
            <v>45473</v>
          </cell>
          <cell r="AH193">
            <v>1011906</v>
          </cell>
          <cell r="AI193">
            <v>45474</v>
          </cell>
          <cell r="AJ193">
            <v>45487</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t="str">
            <v>Vicerrectoría de Recursos Universitarios</v>
          </cell>
          <cell r="BJ193" t="str">
            <v>CLAUDIA CONSTANZA GANTIVA ORTEGON</v>
          </cell>
          <cell r="BK193" t="str">
            <v>Técnico Administrativo</v>
          </cell>
          <cell r="BL193">
            <v>20</v>
          </cell>
          <cell r="BM193">
            <v>45306</v>
          </cell>
          <cell r="BN193">
            <v>2599259317</v>
          </cell>
          <cell r="BO193">
            <v>61</v>
          </cell>
          <cell r="BP193">
            <v>45306</v>
          </cell>
          <cell r="BQ193">
            <v>13010226</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t="str">
            <v>1. Prestar apoyo a las transferencias documentales, realizar su revisión y colaborar con la clasificación, foliación y ordenación de expedientes del archivo de Servicios Generales. 2. Coadyuvar en actividades de programación de prácticas extramuros. 3. Apoyar en él envió de la relación de horas extras laboradas por los funcionarios de servicios generales. 4. Contribuir en la construcción y mantenimiento de las hojas de vida de los vehículos pertenecientes al parque automotor de la Universidad. 5. Apoyar en la recepción de las solicitudes de información allegadas a servicios generales y comunicarlas al supervisor.</v>
          </cell>
          <cell r="CT193">
            <v>86048667</v>
          </cell>
          <cell r="CU193">
            <v>436</v>
          </cell>
          <cell r="CV193">
            <v>423</v>
          </cell>
          <cell r="CW193">
            <v>0</v>
          </cell>
          <cell r="CX193">
            <v>0</v>
          </cell>
          <cell r="CY193">
            <v>8220</v>
          </cell>
          <cell r="CZ193" t="str">
            <v>M6</v>
          </cell>
        </row>
        <row r="194">
          <cell r="B194" t="str">
            <v>0095 DE 2024</v>
          </cell>
          <cell r="C194">
            <v>86048506</v>
          </cell>
          <cell r="D194" t="str">
            <v>OMAR PALACIOS ROZO</v>
          </cell>
          <cell r="E194" t="str">
            <v>CONTRATO DE PRESTACIÓN DE SERVICIOS DE APOYO A LA GESTIÓN</v>
          </cell>
          <cell r="F194" t="str">
            <v>PRESTACIÓN DE SERVICIOS DE APOYO A LA GESTIÓN NECESARIO PARA EL FORTALECIMIENTO DE LOS PROCESOS OPERATIVOS DE SERVICIOS GENERALES DE LA UNIVERSIDAD DE LOS LLANOS.</v>
          </cell>
          <cell r="G194">
            <v>45306</v>
          </cell>
          <cell r="H194">
            <v>10905624</v>
          </cell>
          <cell r="I194" t="str">
            <v>Seis (06) meses calendario</v>
          </cell>
          <cell r="J194">
            <v>45306</v>
          </cell>
          <cell r="K194">
            <v>45487</v>
          </cell>
          <cell r="L194" t="str">
            <v>NO APLICA</v>
          </cell>
          <cell r="M194" t="str">
            <v>NO APLICA</v>
          </cell>
          <cell r="N194" t="str">
            <v>NO APLICA</v>
          </cell>
          <cell r="O194">
            <v>7</v>
          </cell>
          <cell r="P194">
            <v>969389</v>
          </cell>
          <cell r="Q194">
            <v>45306</v>
          </cell>
          <cell r="R194">
            <v>45322</v>
          </cell>
          <cell r="S194">
            <v>1817604</v>
          </cell>
          <cell r="T194">
            <v>45323</v>
          </cell>
          <cell r="U194">
            <v>45351</v>
          </cell>
          <cell r="V194">
            <v>1817604</v>
          </cell>
          <cell r="W194">
            <v>45352</v>
          </cell>
          <cell r="X194">
            <v>45382</v>
          </cell>
          <cell r="Y194">
            <v>1817604</v>
          </cell>
          <cell r="Z194">
            <v>45383</v>
          </cell>
          <cell r="AA194">
            <v>45412</v>
          </cell>
          <cell r="AB194">
            <v>1817604</v>
          </cell>
          <cell r="AC194">
            <v>45413</v>
          </cell>
          <cell r="AD194">
            <v>45443</v>
          </cell>
          <cell r="AE194">
            <v>1817604</v>
          </cell>
          <cell r="AF194">
            <v>45444</v>
          </cell>
          <cell r="AG194">
            <v>45473</v>
          </cell>
          <cell r="AH194">
            <v>848215</v>
          </cell>
          <cell r="AI194">
            <v>45474</v>
          </cell>
          <cell r="AJ194">
            <v>45487</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t="str">
            <v>Vicerrectoría de Recursos Universitarios</v>
          </cell>
          <cell r="BJ194" t="str">
            <v>CLAUDIA CONSTANZA GANTIVA ORTEGON</v>
          </cell>
          <cell r="BK194" t="str">
            <v>Técnico Administrativo</v>
          </cell>
          <cell r="BL194">
            <v>20</v>
          </cell>
          <cell r="BM194">
            <v>45306</v>
          </cell>
          <cell r="BN194">
            <v>2599259317</v>
          </cell>
          <cell r="BO194">
            <v>60</v>
          </cell>
          <cell r="BP194">
            <v>45306</v>
          </cell>
          <cell r="BQ194">
            <v>10905624</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94">
            <v>86048506</v>
          </cell>
          <cell r="CU194">
            <v>436</v>
          </cell>
          <cell r="CV194">
            <v>423</v>
          </cell>
          <cell r="CW194">
            <v>0</v>
          </cell>
          <cell r="CX194">
            <v>0</v>
          </cell>
          <cell r="CY194">
            <v>8299</v>
          </cell>
          <cell r="CZ194" t="str">
            <v>M6</v>
          </cell>
        </row>
        <row r="195">
          <cell r="B195" t="str">
            <v>0096 DE 2024</v>
          </cell>
          <cell r="C195">
            <v>17335623</v>
          </cell>
          <cell r="D195" t="str">
            <v>JORGE ALBERTO DAZA ROJAS</v>
          </cell>
          <cell r="E195" t="str">
            <v>CONTRATO DE PRESTACIÓN DE SERVICIOS DE APOYO A LA GESTIÓN</v>
          </cell>
          <cell r="F195" t="str">
            <v>PRESTACIÓN DE SERVICIOS DE APOYO A LA GESTIÓN NECESARIO PARA EL FORTALECIMIENTO DE LOS PROCESOS OPERATIVOS DE SERVICIOS GENERALES DE LA UNIVERSIDAD DE LOS LLANOS.</v>
          </cell>
          <cell r="G195">
            <v>45306</v>
          </cell>
          <cell r="H195">
            <v>10905624</v>
          </cell>
          <cell r="I195" t="str">
            <v>Seis (06) meses calendario</v>
          </cell>
          <cell r="J195">
            <v>45306</v>
          </cell>
          <cell r="K195">
            <v>45487</v>
          </cell>
          <cell r="L195" t="str">
            <v>NO APLICA</v>
          </cell>
          <cell r="M195" t="str">
            <v>NO APLICA</v>
          </cell>
          <cell r="N195" t="str">
            <v>NO APLICA</v>
          </cell>
          <cell r="O195">
            <v>7</v>
          </cell>
          <cell r="P195">
            <v>969389</v>
          </cell>
          <cell r="Q195">
            <v>45306</v>
          </cell>
          <cell r="R195">
            <v>45322</v>
          </cell>
          <cell r="S195">
            <v>1817604</v>
          </cell>
          <cell r="T195">
            <v>45323</v>
          </cell>
          <cell r="U195">
            <v>45351</v>
          </cell>
          <cell r="V195">
            <v>1817604</v>
          </cell>
          <cell r="W195">
            <v>45352</v>
          </cell>
          <cell r="X195">
            <v>45382</v>
          </cell>
          <cell r="Y195">
            <v>1817604</v>
          </cell>
          <cell r="Z195">
            <v>45383</v>
          </cell>
          <cell r="AA195">
            <v>45412</v>
          </cell>
          <cell r="AB195">
            <v>1817604</v>
          </cell>
          <cell r="AC195">
            <v>45413</v>
          </cell>
          <cell r="AD195">
            <v>45443</v>
          </cell>
          <cell r="AE195">
            <v>1817604</v>
          </cell>
          <cell r="AF195">
            <v>45444</v>
          </cell>
          <cell r="AG195">
            <v>45473</v>
          </cell>
          <cell r="AH195">
            <v>848215</v>
          </cell>
          <cell r="AI195">
            <v>45474</v>
          </cell>
          <cell r="AJ195">
            <v>45487</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t="str">
            <v>Vicerrectoría de Recursos Universitarios</v>
          </cell>
          <cell r="BJ195" t="str">
            <v>CLAUDIA CONSTANZA GANTIVA ORTEGON</v>
          </cell>
          <cell r="BK195" t="str">
            <v>Técnico Administrativo</v>
          </cell>
          <cell r="BL195">
            <v>20</v>
          </cell>
          <cell r="BM195">
            <v>45306</v>
          </cell>
          <cell r="BN195">
            <v>2599259317</v>
          </cell>
          <cell r="BO195">
            <v>35</v>
          </cell>
          <cell r="BP195">
            <v>45306</v>
          </cell>
          <cell r="BQ195">
            <v>10905624</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95">
            <v>17335623</v>
          </cell>
          <cell r="CU195">
            <v>436</v>
          </cell>
          <cell r="CV195">
            <v>423</v>
          </cell>
          <cell r="CW195">
            <v>0</v>
          </cell>
          <cell r="CX195">
            <v>0</v>
          </cell>
          <cell r="CY195">
            <v>8010</v>
          </cell>
          <cell r="CZ195" t="str">
            <v>M6</v>
          </cell>
        </row>
        <row r="196">
          <cell r="B196" t="str">
            <v>0097 DE 2024</v>
          </cell>
          <cell r="C196">
            <v>86049427</v>
          </cell>
          <cell r="D196" t="str">
            <v xml:space="preserve">GILBERTO ALEJANDRO RAMIREZ CLAVIJO </v>
          </cell>
          <cell r="E196" t="str">
            <v>CONTRATO DE PRESTACIÓN DE SERVICIOS DE APOYO A LA GESTIÓN</v>
          </cell>
          <cell r="F196" t="str">
            <v>PRESTACIÓN DE SERVICIOS DE APOYO A LA GESTIÓN NECESARIO PARA EL FORTALECIMIENTO DE LOS PROCESOS OPERATIVOS DE SERVICIOS GENERALES EN LA SEDE BARCELONA DE LA UNIVERSIDAD DE LOS LLANOS.</v>
          </cell>
          <cell r="G196">
            <v>45306</v>
          </cell>
          <cell r="H196">
            <v>13010226</v>
          </cell>
          <cell r="I196" t="str">
            <v>Seis (06) meses calendario</v>
          </cell>
          <cell r="J196">
            <v>45306</v>
          </cell>
          <cell r="K196">
            <v>45487</v>
          </cell>
          <cell r="L196" t="str">
            <v>NO APLICA</v>
          </cell>
          <cell r="M196" t="str">
            <v>NO APLICA</v>
          </cell>
          <cell r="N196" t="str">
            <v>NO APLICA</v>
          </cell>
          <cell r="O196">
            <v>7</v>
          </cell>
          <cell r="P196">
            <v>1156465</v>
          </cell>
          <cell r="Q196">
            <v>45306</v>
          </cell>
          <cell r="R196">
            <v>45322</v>
          </cell>
          <cell r="S196">
            <v>2168371</v>
          </cell>
          <cell r="T196">
            <v>45323</v>
          </cell>
          <cell r="U196">
            <v>45351</v>
          </cell>
          <cell r="V196">
            <v>2168371</v>
          </cell>
          <cell r="W196">
            <v>45352</v>
          </cell>
          <cell r="X196">
            <v>45382</v>
          </cell>
          <cell r="Y196">
            <v>2168371</v>
          </cell>
          <cell r="Z196">
            <v>45383</v>
          </cell>
          <cell r="AA196">
            <v>45412</v>
          </cell>
          <cell r="AB196">
            <v>2168371</v>
          </cell>
          <cell r="AC196">
            <v>45413</v>
          </cell>
          <cell r="AD196">
            <v>45443</v>
          </cell>
          <cell r="AE196">
            <v>2168371</v>
          </cell>
          <cell r="AF196">
            <v>45444</v>
          </cell>
          <cell r="AG196">
            <v>45473</v>
          </cell>
          <cell r="AH196">
            <v>1011906</v>
          </cell>
          <cell r="AI196">
            <v>45474</v>
          </cell>
          <cell r="AJ196">
            <v>45487</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t="str">
            <v>Vicerrectoría de Recursos Universitarios</v>
          </cell>
          <cell r="BJ196" t="str">
            <v>CLAUDIA CONSTANZA GANTIVA ORTEGON</v>
          </cell>
          <cell r="BK196" t="str">
            <v>Técnico Administrativo</v>
          </cell>
          <cell r="BL196">
            <v>20</v>
          </cell>
          <cell r="BM196">
            <v>45306</v>
          </cell>
          <cell r="BN196">
            <v>2599259317</v>
          </cell>
          <cell r="BO196">
            <v>63</v>
          </cell>
          <cell r="BP196">
            <v>45306</v>
          </cell>
          <cell r="BQ196">
            <v>13010226</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t="str">
            <v>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v>
          </cell>
          <cell r="CT196">
            <v>86049427</v>
          </cell>
          <cell r="CU196">
            <v>436</v>
          </cell>
          <cell r="CV196">
            <v>423</v>
          </cell>
          <cell r="CW196">
            <v>0</v>
          </cell>
          <cell r="CX196">
            <v>0</v>
          </cell>
          <cell r="CY196">
            <v>4321</v>
          </cell>
          <cell r="CZ196" t="str">
            <v>M5</v>
          </cell>
        </row>
        <row r="197">
          <cell r="B197" t="str">
            <v>0098 DE 2024</v>
          </cell>
          <cell r="C197">
            <v>19322584</v>
          </cell>
          <cell r="D197" t="str">
            <v>JOSE HERNANDO TORRES LADINO</v>
          </cell>
          <cell r="E197" t="str">
            <v>CONTRATO DE PRESTACIÓN DE SERVICIOS DE APOYO A LA GESTIÓN</v>
          </cell>
          <cell r="F197" t="str">
            <v>PRESTACIÓN DE SERVICIOS DE APOYO A LA GESTIÓN NECESARIO PARA EL FORTALECIMIENTO DE LOS PROCESOS OPERATIVOS DE SERVICIOS GENERALES EN LA SEDE SAN ANTONIO DE LA UNIVERSIDAD DE LOS LLANOS.</v>
          </cell>
          <cell r="G197">
            <v>45306</v>
          </cell>
          <cell r="H197">
            <v>13010226</v>
          </cell>
          <cell r="I197" t="str">
            <v>Seis (06) meses calendario</v>
          </cell>
          <cell r="J197">
            <v>45306</v>
          </cell>
          <cell r="K197">
            <v>45487</v>
          </cell>
          <cell r="L197" t="str">
            <v>NO APLICA</v>
          </cell>
          <cell r="M197" t="str">
            <v>NO APLICA</v>
          </cell>
          <cell r="N197" t="str">
            <v>NO APLICA</v>
          </cell>
          <cell r="O197">
            <v>7</v>
          </cell>
          <cell r="P197">
            <v>1156465</v>
          </cell>
          <cell r="Q197">
            <v>45306</v>
          </cell>
          <cell r="R197">
            <v>45322</v>
          </cell>
          <cell r="S197">
            <v>2168371</v>
          </cell>
          <cell r="T197">
            <v>45323</v>
          </cell>
          <cell r="U197">
            <v>45351</v>
          </cell>
          <cell r="V197">
            <v>2168371</v>
          </cell>
          <cell r="W197">
            <v>45352</v>
          </cell>
          <cell r="X197">
            <v>45382</v>
          </cell>
          <cell r="Y197">
            <v>2168371</v>
          </cell>
          <cell r="Z197">
            <v>45383</v>
          </cell>
          <cell r="AA197">
            <v>45412</v>
          </cell>
          <cell r="AB197">
            <v>2168371</v>
          </cell>
          <cell r="AC197">
            <v>45413</v>
          </cell>
          <cell r="AD197">
            <v>45443</v>
          </cell>
          <cell r="AE197">
            <v>2168371</v>
          </cell>
          <cell r="AF197">
            <v>45444</v>
          </cell>
          <cell r="AG197">
            <v>45473</v>
          </cell>
          <cell r="AH197">
            <v>1011906</v>
          </cell>
          <cell r="AI197">
            <v>45474</v>
          </cell>
          <cell r="AJ197">
            <v>45487</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t="str">
            <v>Vicerrectoría de Recursos Universitarios</v>
          </cell>
          <cell r="BJ197" t="str">
            <v>CLAUDIA CONSTANZA GANTIVA ORTEGON</v>
          </cell>
          <cell r="BK197" t="str">
            <v>Técnico Administrativo</v>
          </cell>
          <cell r="BL197">
            <v>20</v>
          </cell>
          <cell r="BM197">
            <v>45306</v>
          </cell>
          <cell r="BN197">
            <v>2599259317</v>
          </cell>
          <cell r="BO197">
            <v>37</v>
          </cell>
          <cell r="BP197">
            <v>45306</v>
          </cell>
          <cell r="BQ197">
            <v>13010226</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t="str">
            <v>1. Colaborar en la inspección y cumplimiento del mantenimiento preventivo y correctivo de las redes de baja y media tensión ubicadas en la Universidad de los Llanos. 2. Contribuir en el buen uso y cuidado de las herramientas y equipos destinados al desarrollo de las actividades de mantenimiento eléctrico en la Universidad de los Llanos. 3. Prestar apoyo en trabajos en Alturas</v>
          </cell>
          <cell r="CT197">
            <v>19322584</v>
          </cell>
          <cell r="CU197">
            <v>436</v>
          </cell>
          <cell r="CV197">
            <v>423</v>
          </cell>
          <cell r="CW197">
            <v>0</v>
          </cell>
          <cell r="CX197">
            <v>0</v>
          </cell>
          <cell r="CY197">
            <v>8299</v>
          </cell>
          <cell r="CZ197" t="str">
            <v>M6</v>
          </cell>
        </row>
        <row r="198">
          <cell r="B198" t="str">
            <v>0099 DE 2024</v>
          </cell>
          <cell r="C198">
            <v>86047982</v>
          </cell>
          <cell r="D198" t="str">
            <v>VLADIMIR MANCIPE DEL RIO</v>
          </cell>
          <cell r="E198" t="str">
            <v>CONTRATO DE PRESTACIÓN DE SERVICIOS DE APOYO A LA GESTIÓN</v>
          </cell>
          <cell r="F198" t="str">
            <v>PRESTACIÓN DE SERVICIOS DE APOYO A LA GESTIÓN NECESARIO PARA EL FORTALECIMIENTO DE LOS PROCESOS OPERATIVOS DE SERVICIOS GENERALES DE LA UNIVERSIDAD DE LOS LLANOS.</v>
          </cell>
          <cell r="G198">
            <v>45306</v>
          </cell>
          <cell r="H198">
            <v>10905624</v>
          </cell>
          <cell r="I198" t="str">
            <v>Seis (06) meses calendario</v>
          </cell>
          <cell r="J198">
            <v>45306</v>
          </cell>
          <cell r="K198">
            <v>45487</v>
          </cell>
          <cell r="L198" t="str">
            <v>NO APLICA</v>
          </cell>
          <cell r="M198" t="str">
            <v>NO APLICA</v>
          </cell>
          <cell r="N198" t="str">
            <v>NO APLICA</v>
          </cell>
          <cell r="O198">
            <v>7</v>
          </cell>
          <cell r="P198">
            <v>969389</v>
          </cell>
          <cell r="Q198">
            <v>45306</v>
          </cell>
          <cell r="R198">
            <v>45322</v>
          </cell>
          <cell r="S198">
            <v>1817604</v>
          </cell>
          <cell r="T198">
            <v>45323</v>
          </cell>
          <cell r="U198">
            <v>45351</v>
          </cell>
          <cell r="V198">
            <v>1817604</v>
          </cell>
          <cell r="W198">
            <v>45352</v>
          </cell>
          <cell r="X198">
            <v>45382</v>
          </cell>
          <cell r="Y198">
            <v>1817604</v>
          </cell>
          <cell r="Z198">
            <v>45383</v>
          </cell>
          <cell r="AA198">
            <v>45412</v>
          </cell>
          <cell r="AB198">
            <v>1817604</v>
          </cell>
          <cell r="AC198">
            <v>45413</v>
          </cell>
          <cell r="AD198">
            <v>45443</v>
          </cell>
          <cell r="AE198">
            <v>1817604</v>
          </cell>
          <cell r="AF198">
            <v>45444</v>
          </cell>
          <cell r="AG198">
            <v>45473</v>
          </cell>
          <cell r="AH198">
            <v>848215</v>
          </cell>
          <cell r="AI198">
            <v>45474</v>
          </cell>
          <cell r="AJ198">
            <v>45487</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t="str">
            <v>Vicerrectoría de Recursos Universitarios</v>
          </cell>
          <cell r="BJ198" t="str">
            <v>CLAUDIA CONSTANZA GANTIVA ORTEGON</v>
          </cell>
          <cell r="BK198" t="str">
            <v>Técnico Administrativo</v>
          </cell>
          <cell r="BL198">
            <v>20</v>
          </cell>
          <cell r="BM198">
            <v>45306</v>
          </cell>
          <cell r="BN198">
            <v>2599259317</v>
          </cell>
          <cell r="BO198">
            <v>59</v>
          </cell>
          <cell r="BP198">
            <v>45306</v>
          </cell>
          <cell r="BQ198">
            <v>10905624</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198">
            <v>86047982</v>
          </cell>
          <cell r="CU198">
            <v>436</v>
          </cell>
          <cell r="CV198">
            <v>310</v>
          </cell>
          <cell r="CW198">
            <v>0</v>
          </cell>
          <cell r="CX198">
            <v>0</v>
          </cell>
          <cell r="CY198">
            <v>8299</v>
          </cell>
          <cell r="CZ198" t="str">
            <v>M6</v>
          </cell>
        </row>
        <row r="199">
          <cell r="B199" t="str">
            <v>0100 DE 2024</v>
          </cell>
          <cell r="C199">
            <v>1121845699</v>
          </cell>
          <cell r="D199" t="str">
            <v xml:space="preserve">OSCAR EDUARDO PAEZ BAQUERO  </v>
          </cell>
          <cell r="E199" t="str">
            <v>CONTRATO DE PRESTACIÓN DE SERVICIOS PROFESIONALES</v>
          </cell>
          <cell r="F199"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199">
            <v>45306</v>
          </cell>
          <cell r="H199">
            <v>22193904</v>
          </cell>
          <cell r="I199" t="str">
            <v>Seis (06) meses calendario</v>
          </cell>
          <cell r="J199">
            <v>45306</v>
          </cell>
          <cell r="K199">
            <v>45487</v>
          </cell>
          <cell r="L199" t="str">
            <v>NO APLICA</v>
          </cell>
          <cell r="M199" t="str">
            <v>NO APLICA</v>
          </cell>
          <cell r="N199" t="str">
            <v>NO APLICA</v>
          </cell>
          <cell r="O199">
            <v>7</v>
          </cell>
          <cell r="P199">
            <v>1972791</v>
          </cell>
          <cell r="Q199">
            <v>45306</v>
          </cell>
          <cell r="R199">
            <v>45322</v>
          </cell>
          <cell r="S199">
            <v>3698984</v>
          </cell>
          <cell r="T199">
            <v>45323</v>
          </cell>
          <cell r="U199">
            <v>45351</v>
          </cell>
          <cell r="V199">
            <v>3698984</v>
          </cell>
          <cell r="W199">
            <v>45352</v>
          </cell>
          <cell r="X199">
            <v>45382</v>
          </cell>
          <cell r="Y199">
            <v>3698984</v>
          </cell>
          <cell r="Z199">
            <v>45383</v>
          </cell>
          <cell r="AA199">
            <v>45412</v>
          </cell>
          <cell r="AB199">
            <v>3698984</v>
          </cell>
          <cell r="AC199">
            <v>45413</v>
          </cell>
          <cell r="AD199">
            <v>45443</v>
          </cell>
          <cell r="AE199">
            <v>3698984</v>
          </cell>
          <cell r="AF199">
            <v>45444</v>
          </cell>
          <cell r="AG199">
            <v>45473</v>
          </cell>
          <cell r="AH199">
            <v>1726193</v>
          </cell>
          <cell r="AI199">
            <v>45474</v>
          </cell>
          <cell r="AJ199">
            <v>45487</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t="str">
            <v>Área de Sistemas</v>
          </cell>
          <cell r="BJ199" t="str">
            <v>ROIMAN ARTURO SASTOQUE GUZMÁN</v>
          </cell>
          <cell r="BK199" t="str">
            <v>Jefe de Oficina</v>
          </cell>
          <cell r="BL199">
            <v>20</v>
          </cell>
          <cell r="BM199">
            <v>45306</v>
          </cell>
          <cell r="BN199">
            <v>2599259317</v>
          </cell>
          <cell r="BO199">
            <v>88</v>
          </cell>
          <cell r="BP199">
            <v>45306</v>
          </cell>
          <cell r="BQ199">
            <v>22193904</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t="str">
            <v>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v>
          </cell>
          <cell r="CT199">
            <v>1121845699</v>
          </cell>
          <cell r="CU199">
            <v>436</v>
          </cell>
          <cell r="CV199">
            <v>447</v>
          </cell>
          <cell r="CW199">
            <v>0</v>
          </cell>
          <cell r="CX199">
            <v>0</v>
          </cell>
          <cell r="CY199">
            <v>7110</v>
          </cell>
          <cell r="CZ199" t="str">
            <v>M5</v>
          </cell>
        </row>
        <row r="200">
          <cell r="B200" t="str">
            <v>0101 DE 2024</v>
          </cell>
          <cell r="C200">
            <v>1121825157</v>
          </cell>
          <cell r="D200" t="str">
            <v>JAIME ELIECER ROA GARCIA</v>
          </cell>
          <cell r="E200" t="str">
            <v>CONTRATO DE PRESTACIÓN DE SERVICIOS PROFESIONALES</v>
          </cell>
          <cell r="F200" t="str">
            <v>PRESTACIÓN DE SERVICIOS PROFESIONALES NECESARIO PARA EL FORTALECIMIENTO DE LOS PROCESOS ADMINISTRATIVOS Y DE SOPORTE TÉCNICO EN EL ÁREA DE SISTEMAS DE LA UNIVERSIDAD DE LOS LLANOS.</v>
          </cell>
          <cell r="G200">
            <v>45306</v>
          </cell>
          <cell r="H200">
            <v>18367368</v>
          </cell>
          <cell r="I200" t="str">
            <v>Seis (06) meses calendario</v>
          </cell>
          <cell r="J200">
            <v>45306</v>
          </cell>
          <cell r="K200">
            <v>45487</v>
          </cell>
          <cell r="L200" t="str">
            <v>NO APLICA</v>
          </cell>
          <cell r="M200" t="str">
            <v>NO APLICA</v>
          </cell>
          <cell r="N200" t="str">
            <v>NO APLICA</v>
          </cell>
          <cell r="O200">
            <v>7</v>
          </cell>
          <cell r="P200">
            <v>1632655</v>
          </cell>
          <cell r="Q200">
            <v>45306</v>
          </cell>
          <cell r="R200">
            <v>45322</v>
          </cell>
          <cell r="S200">
            <v>3061228</v>
          </cell>
          <cell r="T200">
            <v>45323</v>
          </cell>
          <cell r="U200">
            <v>45351</v>
          </cell>
          <cell r="V200">
            <v>3061228</v>
          </cell>
          <cell r="W200">
            <v>45352</v>
          </cell>
          <cell r="X200">
            <v>45382</v>
          </cell>
          <cell r="Y200">
            <v>3061228</v>
          </cell>
          <cell r="Z200">
            <v>45383</v>
          </cell>
          <cell r="AA200">
            <v>45412</v>
          </cell>
          <cell r="AB200">
            <v>3061228</v>
          </cell>
          <cell r="AC200">
            <v>45413</v>
          </cell>
          <cell r="AD200">
            <v>45443</v>
          </cell>
          <cell r="AE200">
            <v>3061228</v>
          </cell>
          <cell r="AF200">
            <v>45444</v>
          </cell>
          <cell r="AG200">
            <v>45473</v>
          </cell>
          <cell r="AH200">
            <v>1428573</v>
          </cell>
          <cell r="AI200">
            <v>45474</v>
          </cell>
          <cell r="AJ200">
            <v>45487</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t="str">
            <v>Área de Sistemas</v>
          </cell>
          <cell r="BJ200" t="str">
            <v>ROIMAN ARTURO SASTOQUE GUZMÁN</v>
          </cell>
          <cell r="BK200" t="str">
            <v>Jefe de Oficina</v>
          </cell>
          <cell r="BL200">
            <v>20</v>
          </cell>
          <cell r="BM200">
            <v>45306</v>
          </cell>
          <cell r="BN200">
            <v>2599259317</v>
          </cell>
          <cell r="BO200">
            <v>81</v>
          </cell>
          <cell r="BP200">
            <v>45306</v>
          </cell>
          <cell r="BQ200">
            <v>18367368</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v>
          </cell>
          <cell r="CT200">
            <v>1121825157</v>
          </cell>
          <cell r="CU200">
            <v>436</v>
          </cell>
          <cell r="CV200">
            <v>447</v>
          </cell>
          <cell r="CW200">
            <v>0</v>
          </cell>
          <cell r="CX200">
            <v>0</v>
          </cell>
          <cell r="CY200">
            <v>6209</v>
          </cell>
          <cell r="CZ200" t="str">
            <v>M6</v>
          </cell>
        </row>
        <row r="201">
          <cell r="B201" t="str">
            <v>0102 DE 2024</v>
          </cell>
          <cell r="C201">
            <v>1121855170</v>
          </cell>
          <cell r="D201" t="str">
            <v>GLORIA PATRICIA RAMIREZ NARVAEZ</v>
          </cell>
          <cell r="E201" t="str">
            <v>CONTRATO DE PRESTACIÓN DE SERVICIOS PROFESIONALES</v>
          </cell>
          <cell r="F201" t="str">
            <v>PRESTACIÓN DE SERVICIOS PROFESIONALES NECESARIO PARA EL FORTALECIMIENTO DE LOS PROCESOS DEL ÁREA DE SISTEMAS DE LA UNIVERSIDAD DE LOS LLANOS.</v>
          </cell>
          <cell r="G201">
            <v>45306</v>
          </cell>
          <cell r="H201">
            <v>18367368</v>
          </cell>
          <cell r="I201" t="str">
            <v>Seis (06) meses calendario</v>
          </cell>
          <cell r="J201">
            <v>45306</v>
          </cell>
          <cell r="K201">
            <v>45487</v>
          </cell>
          <cell r="L201" t="str">
            <v>NO APLICA</v>
          </cell>
          <cell r="M201" t="str">
            <v>NO APLICA</v>
          </cell>
          <cell r="N201" t="str">
            <v>NO APLICA</v>
          </cell>
          <cell r="O201">
            <v>7</v>
          </cell>
          <cell r="P201">
            <v>1632655</v>
          </cell>
          <cell r="Q201">
            <v>45306</v>
          </cell>
          <cell r="R201">
            <v>45322</v>
          </cell>
          <cell r="S201">
            <v>3061228</v>
          </cell>
          <cell r="T201">
            <v>45323</v>
          </cell>
          <cell r="U201">
            <v>45351</v>
          </cell>
          <cell r="V201">
            <v>3061228</v>
          </cell>
          <cell r="W201">
            <v>45352</v>
          </cell>
          <cell r="X201">
            <v>45382</v>
          </cell>
          <cell r="Y201">
            <v>3061228</v>
          </cell>
          <cell r="Z201">
            <v>45383</v>
          </cell>
          <cell r="AA201">
            <v>45412</v>
          </cell>
          <cell r="AB201">
            <v>3061228</v>
          </cell>
          <cell r="AC201">
            <v>45413</v>
          </cell>
          <cell r="AD201">
            <v>45443</v>
          </cell>
          <cell r="AE201">
            <v>3061228</v>
          </cell>
          <cell r="AF201">
            <v>45444</v>
          </cell>
          <cell r="AG201">
            <v>45473</v>
          </cell>
          <cell r="AH201">
            <v>1428573</v>
          </cell>
          <cell r="AI201">
            <v>45474</v>
          </cell>
          <cell r="AJ201">
            <v>45487</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t="str">
            <v>Área de Sistemas</v>
          </cell>
          <cell r="BJ201" t="str">
            <v>ROIMAN ARTURO SASTOQUE GUZMÁN</v>
          </cell>
          <cell r="BK201" t="str">
            <v>Jefe de Oficina</v>
          </cell>
          <cell r="BL201">
            <v>20</v>
          </cell>
          <cell r="BM201">
            <v>45306</v>
          </cell>
          <cell r="BN201">
            <v>2599259317</v>
          </cell>
          <cell r="BO201">
            <v>92</v>
          </cell>
          <cell r="BP201">
            <v>45306</v>
          </cell>
          <cell r="BQ201">
            <v>18367368</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t="str">
            <v>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v>
          </cell>
          <cell r="CT201">
            <v>1121855170</v>
          </cell>
          <cell r="CU201">
            <v>436</v>
          </cell>
          <cell r="CV201">
            <v>447</v>
          </cell>
          <cell r="CW201">
            <v>0</v>
          </cell>
          <cell r="CX201">
            <v>0</v>
          </cell>
          <cell r="CY201">
            <v>8299</v>
          </cell>
          <cell r="CZ201" t="str">
            <v>M6</v>
          </cell>
        </row>
        <row r="202">
          <cell r="B202" t="str">
            <v>0103 DE 2024</v>
          </cell>
          <cell r="C202">
            <v>1121844906</v>
          </cell>
          <cell r="D202" t="str">
            <v>JAVIER EDUARDO MENDOZA LIZARAZO</v>
          </cell>
          <cell r="E202" t="str">
            <v>CONTRATO DE PRESTACIÓN DE SERVICIOS PROFESIONALES</v>
          </cell>
          <cell r="F202" t="str">
            <v>PRESTACIÓN DE SERVICIOS PROFESIONALES NECESARIO PARA EL FORTALECIMIENTO DE LOS PROCESOS DEL ÁREA DE SISTEMAS DE LA UNIVERSIDAD DE LOS LLANOS.</v>
          </cell>
          <cell r="G202">
            <v>45306</v>
          </cell>
          <cell r="H202">
            <v>16383000</v>
          </cell>
          <cell r="I202" t="str">
            <v>Seis (06) meses calendario</v>
          </cell>
          <cell r="J202">
            <v>45306</v>
          </cell>
          <cell r="K202">
            <v>45487</v>
          </cell>
          <cell r="L202" t="str">
            <v>NO APLICA</v>
          </cell>
          <cell r="M202" t="str">
            <v>NO APLICA</v>
          </cell>
          <cell r="N202" t="str">
            <v>NO APLICA</v>
          </cell>
          <cell r="O202">
            <v>7</v>
          </cell>
          <cell r="P202">
            <v>1456267</v>
          </cell>
          <cell r="Q202">
            <v>45306</v>
          </cell>
          <cell r="R202">
            <v>45322</v>
          </cell>
          <cell r="S202">
            <v>2730500</v>
          </cell>
          <cell r="T202">
            <v>45323</v>
          </cell>
          <cell r="U202">
            <v>45351</v>
          </cell>
          <cell r="V202">
            <v>2730500</v>
          </cell>
          <cell r="W202">
            <v>45352</v>
          </cell>
          <cell r="X202">
            <v>45382</v>
          </cell>
          <cell r="Y202">
            <v>2730500</v>
          </cell>
          <cell r="Z202">
            <v>45383</v>
          </cell>
          <cell r="AA202">
            <v>45412</v>
          </cell>
          <cell r="AB202">
            <v>2730500</v>
          </cell>
          <cell r="AC202">
            <v>45413</v>
          </cell>
          <cell r="AD202">
            <v>45443</v>
          </cell>
          <cell r="AE202">
            <v>2730500</v>
          </cell>
          <cell r="AF202">
            <v>45444</v>
          </cell>
          <cell r="AG202">
            <v>45473</v>
          </cell>
          <cell r="AH202">
            <v>1274233</v>
          </cell>
          <cell r="AI202">
            <v>45474</v>
          </cell>
          <cell r="AJ202">
            <v>45487</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t="str">
            <v>Área de Sistemas</v>
          </cell>
          <cell r="BJ202" t="str">
            <v>ROIMAN ARTURO SASTOQUE GUZMÁN</v>
          </cell>
          <cell r="BK202" t="str">
            <v>Jefe de Oficina</v>
          </cell>
          <cell r="BL202">
            <v>20</v>
          </cell>
          <cell r="BM202">
            <v>45306</v>
          </cell>
          <cell r="BN202">
            <v>2599259317</v>
          </cell>
          <cell r="BO202">
            <v>85</v>
          </cell>
          <cell r="BP202">
            <v>45306</v>
          </cell>
          <cell r="BQ202">
            <v>16383000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t="str">
            <v>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v>
          </cell>
          <cell r="CT202">
            <v>1121844906</v>
          </cell>
          <cell r="CU202">
            <v>436</v>
          </cell>
          <cell r="CV202">
            <v>447</v>
          </cell>
          <cell r="CW202">
            <v>0</v>
          </cell>
          <cell r="CX202">
            <v>0</v>
          </cell>
          <cell r="CY202">
            <v>8299</v>
          </cell>
          <cell r="CZ202" t="str">
            <v>M6</v>
          </cell>
        </row>
        <row r="203">
          <cell r="B203" t="str">
            <v>0104 DE 2024</v>
          </cell>
          <cell r="C203">
            <v>1121859904</v>
          </cell>
          <cell r="D203" t="str">
            <v xml:space="preserve">CRISTIAN ADRIAN DOMINGUEZ MANTILLA </v>
          </cell>
          <cell r="E203" t="str">
            <v>CONTRATO DE PRESTACIÓN DE SERVICIOS PROFESIONALES</v>
          </cell>
          <cell r="F203" t="str">
            <v>PRESTACIÓN DE SERVICIOS PROFESIONALES NECESARIO PARA EL FORTALECIMIENTO DE LOS PROCESOS DEL ÁREA DE SISTEMAS DE LA UNIVERSIDAD DE LOS LLANOS.</v>
          </cell>
          <cell r="G203">
            <v>45306</v>
          </cell>
          <cell r="H203">
            <v>18367368</v>
          </cell>
          <cell r="I203" t="str">
            <v>Seis (06) meses calendario</v>
          </cell>
          <cell r="J203">
            <v>45306</v>
          </cell>
          <cell r="K203">
            <v>45487</v>
          </cell>
          <cell r="L203" t="str">
            <v>NO APLICA</v>
          </cell>
          <cell r="M203" t="str">
            <v>NO APLICA</v>
          </cell>
          <cell r="N203" t="str">
            <v>NO APLICA</v>
          </cell>
          <cell r="O203">
            <v>7</v>
          </cell>
          <cell r="P203">
            <v>1632655</v>
          </cell>
          <cell r="Q203">
            <v>45306</v>
          </cell>
          <cell r="R203">
            <v>45322</v>
          </cell>
          <cell r="S203">
            <v>3061228</v>
          </cell>
          <cell r="T203">
            <v>45323</v>
          </cell>
          <cell r="U203">
            <v>45351</v>
          </cell>
          <cell r="V203">
            <v>3061228</v>
          </cell>
          <cell r="W203">
            <v>45352</v>
          </cell>
          <cell r="X203">
            <v>45382</v>
          </cell>
          <cell r="Y203">
            <v>3061228</v>
          </cell>
          <cell r="Z203">
            <v>45383</v>
          </cell>
          <cell r="AA203">
            <v>45412</v>
          </cell>
          <cell r="AB203">
            <v>3061228</v>
          </cell>
          <cell r="AC203">
            <v>45413</v>
          </cell>
          <cell r="AD203">
            <v>45443</v>
          </cell>
          <cell r="AE203">
            <v>3061228</v>
          </cell>
          <cell r="AF203">
            <v>45444</v>
          </cell>
          <cell r="AG203">
            <v>45473</v>
          </cell>
          <cell r="AH203">
            <v>1428573</v>
          </cell>
          <cell r="AI203">
            <v>45474</v>
          </cell>
          <cell r="AJ203">
            <v>45487</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t="str">
            <v>Área de Sistemas</v>
          </cell>
          <cell r="BJ203" t="str">
            <v>ROIMAN ARTURO SASTOQUE GUZMÁN</v>
          </cell>
          <cell r="BK203" t="str">
            <v>Jefe de Oficina</v>
          </cell>
          <cell r="BL203">
            <v>20</v>
          </cell>
          <cell r="BM203">
            <v>45306</v>
          </cell>
          <cell r="BN203">
            <v>2599259317</v>
          </cell>
          <cell r="BO203">
            <v>95</v>
          </cell>
          <cell r="BP203">
            <v>45306</v>
          </cell>
          <cell r="BQ203">
            <v>18367368</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203">
            <v>1121859904</v>
          </cell>
          <cell r="CU203">
            <v>436</v>
          </cell>
          <cell r="CV203">
            <v>447</v>
          </cell>
          <cell r="CW203">
            <v>0</v>
          </cell>
          <cell r="CX203">
            <v>0</v>
          </cell>
          <cell r="CY203">
            <v>8299</v>
          </cell>
          <cell r="CZ203" t="str">
            <v>M6</v>
          </cell>
        </row>
        <row r="204">
          <cell r="B204" t="str">
            <v>0105 DE 2024</v>
          </cell>
          <cell r="C204">
            <v>1073700074</v>
          </cell>
          <cell r="D204" t="str">
            <v>ANDRES MARIN ORTIZ</v>
          </cell>
          <cell r="E204" t="str">
            <v>CONTRATO DE PRESTACIÓN DE SERVICIOS DE APOYO A LA GESTIÓN</v>
          </cell>
          <cell r="F204" t="str">
            <v>PRESTACIÓN DE SERVICIOS DE APOYO A LA GESTIÓN NECESARIO PARA EL FORTALECIMIENTO DE LOS PROCESOS DE SOPORTE TÉCNICO EN EL ÁREA DE SISTEMAS DE LA UNIVERSIDAD DE LOS LLANOS.</v>
          </cell>
          <cell r="G204">
            <v>45306</v>
          </cell>
          <cell r="H204">
            <v>14540832</v>
          </cell>
          <cell r="I204" t="str">
            <v>Seis (06) meses calendario</v>
          </cell>
          <cell r="J204">
            <v>45306</v>
          </cell>
          <cell r="K204">
            <v>45487</v>
          </cell>
          <cell r="L204" t="str">
            <v>NO APLICA</v>
          </cell>
          <cell r="M204" t="str">
            <v>NO APLICA</v>
          </cell>
          <cell r="N204" t="str">
            <v>NO APLICA</v>
          </cell>
          <cell r="O204">
            <v>7</v>
          </cell>
          <cell r="P204">
            <v>1292518</v>
          </cell>
          <cell r="Q204">
            <v>45306</v>
          </cell>
          <cell r="R204">
            <v>45322</v>
          </cell>
          <cell r="S204">
            <v>2423472</v>
          </cell>
          <cell r="T204">
            <v>45323</v>
          </cell>
          <cell r="U204">
            <v>45351</v>
          </cell>
          <cell r="V204">
            <v>2423472</v>
          </cell>
          <cell r="W204">
            <v>45352</v>
          </cell>
          <cell r="X204">
            <v>45382</v>
          </cell>
          <cell r="Y204">
            <v>2423472</v>
          </cell>
          <cell r="Z204">
            <v>45383</v>
          </cell>
          <cell r="AA204">
            <v>45412</v>
          </cell>
          <cell r="AB204">
            <v>2423472</v>
          </cell>
          <cell r="AC204">
            <v>45413</v>
          </cell>
          <cell r="AD204">
            <v>45443</v>
          </cell>
          <cell r="AE204">
            <v>2423472</v>
          </cell>
          <cell r="AF204">
            <v>45444</v>
          </cell>
          <cell r="AG204">
            <v>45473</v>
          </cell>
          <cell r="AH204">
            <v>1130954</v>
          </cell>
          <cell r="AI204">
            <v>45474</v>
          </cell>
          <cell r="AJ204">
            <v>45487</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t="str">
            <v>Área de Sistemas</v>
          </cell>
          <cell r="BJ204" t="str">
            <v>ROIMAN ARTURO SASTOQUE GUZMÁN</v>
          </cell>
          <cell r="BK204" t="str">
            <v>Jefe de Oficina</v>
          </cell>
          <cell r="BL204">
            <v>20</v>
          </cell>
          <cell r="BM204">
            <v>45306</v>
          </cell>
          <cell r="BN204">
            <v>2599259317</v>
          </cell>
          <cell r="BO204">
            <v>75</v>
          </cell>
          <cell r="BP204">
            <v>45306</v>
          </cell>
          <cell r="BQ204">
            <v>14540832</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204">
            <v>1073700074.5</v>
          </cell>
          <cell r="CU204">
            <v>436</v>
          </cell>
          <cell r="CV204">
            <v>447</v>
          </cell>
          <cell r="CW204">
            <v>0</v>
          </cell>
          <cell r="CX204">
            <v>0</v>
          </cell>
          <cell r="CY204">
            <v>8299</v>
          </cell>
          <cell r="CZ204" t="str">
            <v>M6</v>
          </cell>
        </row>
        <row r="205">
          <cell r="B205" t="str">
            <v>0106 DE 2024</v>
          </cell>
          <cell r="C205">
            <v>1121919590</v>
          </cell>
          <cell r="D205" t="str">
            <v xml:space="preserve">CARLOS DANIEL GONZALEZ TORRES </v>
          </cell>
          <cell r="E205" t="str">
            <v>CONTRATO DE PRESTACIÓN DE SERVICIOS PROFESIONALES</v>
          </cell>
          <cell r="F205" t="str">
            <v>PRESTACIÓN DE SERVICIOS PROFESIONALES NECESARIO PARA EL DESARROLLO DEL PROYECTO FICHA BPUNI SIST 01 0311 2023 “ADQUISICIÓN DE INFRAESTRUCTURA TECNOLÓGICA PARA EL APOYO TRANSVERSAL DE LOS PROCESOS ACADÉMICO ADMINISTRATIVOS DE LA UNIVERSIDAD DE LOS LLANOS”</v>
          </cell>
          <cell r="G205">
            <v>45306</v>
          </cell>
          <cell r="H205">
            <v>29464320</v>
          </cell>
          <cell r="I205" t="str">
            <v>Seis (06) meses calendario</v>
          </cell>
          <cell r="J205">
            <v>45306</v>
          </cell>
          <cell r="K205">
            <v>45487</v>
          </cell>
          <cell r="L205" t="str">
            <v>NO APLICA</v>
          </cell>
          <cell r="M205" t="str">
            <v>NO APLICA</v>
          </cell>
          <cell r="N205" t="str">
            <v>NO APLICA</v>
          </cell>
          <cell r="O205">
            <v>7</v>
          </cell>
          <cell r="P205">
            <v>2619051</v>
          </cell>
          <cell r="Q205">
            <v>45306</v>
          </cell>
          <cell r="R205">
            <v>45322</v>
          </cell>
          <cell r="S205">
            <v>4910720</v>
          </cell>
          <cell r="T205">
            <v>45323</v>
          </cell>
          <cell r="U205">
            <v>45351</v>
          </cell>
          <cell r="V205">
            <v>4910720</v>
          </cell>
          <cell r="W205">
            <v>45352</v>
          </cell>
          <cell r="X205">
            <v>45382</v>
          </cell>
          <cell r="Y205">
            <v>4910720</v>
          </cell>
          <cell r="Z205">
            <v>45383</v>
          </cell>
          <cell r="AA205">
            <v>45412</v>
          </cell>
          <cell r="AB205">
            <v>4910720</v>
          </cell>
          <cell r="AC205">
            <v>45413</v>
          </cell>
          <cell r="AD205">
            <v>45443</v>
          </cell>
          <cell r="AE205">
            <v>4910720</v>
          </cell>
          <cell r="AF205">
            <v>45444</v>
          </cell>
          <cell r="AG205">
            <v>45473</v>
          </cell>
          <cell r="AH205">
            <v>2291669</v>
          </cell>
          <cell r="AI205">
            <v>45474</v>
          </cell>
          <cell r="AJ205">
            <v>45487</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t="str">
            <v>Área de Sistemas</v>
          </cell>
          <cell r="BJ205" t="str">
            <v>ROIMAN ARTURO SASTOQUE GUZMÁN</v>
          </cell>
          <cell r="BK205" t="str">
            <v>Jefe de Oficina</v>
          </cell>
          <cell r="BL205">
            <v>19</v>
          </cell>
          <cell r="BM205">
            <v>45306</v>
          </cell>
          <cell r="BN205">
            <v>77296008</v>
          </cell>
          <cell r="BO205">
            <v>129</v>
          </cell>
          <cell r="BP205">
            <v>45306</v>
          </cell>
          <cell r="BQ205">
            <v>29464320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indicados.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205">
            <v>1121919590.0999999</v>
          </cell>
          <cell r="CU205">
            <v>645</v>
          </cell>
          <cell r="CV205">
            <v>44716</v>
          </cell>
          <cell r="CW205">
            <v>0</v>
          </cell>
          <cell r="CX205">
            <v>0</v>
          </cell>
          <cell r="CY205">
            <v>6201</v>
          </cell>
          <cell r="CZ205" t="str">
            <v>M6</v>
          </cell>
        </row>
        <row r="206">
          <cell r="B206" t="str">
            <v>0107 DE 2024</v>
          </cell>
          <cell r="C206">
            <v>1121849188</v>
          </cell>
          <cell r="D206" t="str">
            <v>JUAN PABLO BERNAL MONCADA</v>
          </cell>
          <cell r="E206" t="str">
            <v>CONTRATO DE PRESTACIÓN DE SERVICIOS PROFESIONALES</v>
          </cell>
          <cell r="F206" t="str">
            <v>PRESTACIÓN DE SERVICIOS PROFESIONALES NECESARIO PARA EL FORTALECIMIENTO DE LOS PROCESOS JURÍDICOS Y ADMINISTRATIVOS DE LA SECRETARIA GENERAL DE LA UNIVERSIDAD DE LOS LLANOS.</v>
          </cell>
          <cell r="G206">
            <v>45306</v>
          </cell>
          <cell r="H206">
            <v>22193904</v>
          </cell>
          <cell r="I206" t="str">
            <v>Seis (06) meses calendario</v>
          </cell>
          <cell r="J206">
            <v>45306</v>
          </cell>
          <cell r="K206">
            <v>45487</v>
          </cell>
          <cell r="L206" t="str">
            <v>NO APLICA</v>
          </cell>
          <cell r="M206" t="str">
            <v>NO APLICA</v>
          </cell>
          <cell r="N206" t="str">
            <v>NO APLICA</v>
          </cell>
          <cell r="O206">
            <v>7</v>
          </cell>
          <cell r="P206">
            <v>1972791</v>
          </cell>
          <cell r="Q206">
            <v>45306</v>
          </cell>
          <cell r="R206">
            <v>45322</v>
          </cell>
          <cell r="S206">
            <v>3698984</v>
          </cell>
          <cell r="T206">
            <v>45323</v>
          </cell>
          <cell r="U206">
            <v>45351</v>
          </cell>
          <cell r="V206">
            <v>3698984</v>
          </cell>
          <cell r="W206">
            <v>45352</v>
          </cell>
          <cell r="X206">
            <v>45382</v>
          </cell>
          <cell r="Y206">
            <v>3698984</v>
          </cell>
          <cell r="Z206">
            <v>45383</v>
          </cell>
          <cell r="AA206">
            <v>45412</v>
          </cell>
          <cell r="AB206">
            <v>3698984</v>
          </cell>
          <cell r="AC206">
            <v>45413</v>
          </cell>
          <cell r="AD206">
            <v>45443</v>
          </cell>
          <cell r="AE206">
            <v>3698984</v>
          </cell>
          <cell r="AF206">
            <v>45444</v>
          </cell>
          <cell r="AG206">
            <v>45473</v>
          </cell>
          <cell r="AH206">
            <v>1726193</v>
          </cell>
          <cell r="AI206">
            <v>45474</v>
          </cell>
          <cell r="AJ206">
            <v>45487</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t="str">
            <v>Secretaria General</v>
          </cell>
          <cell r="BJ206" t="str">
            <v>DEIVER GIOVANNY QUINTERO REYES</v>
          </cell>
          <cell r="BK206" t="str">
            <v>Secretario General</v>
          </cell>
          <cell r="BL206">
            <v>20</v>
          </cell>
          <cell r="BM206">
            <v>45306</v>
          </cell>
          <cell r="BN206">
            <v>2599259317</v>
          </cell>
          <cell r="BO206">
            <v>90</v>
          </cell>
          <cell r="BP206">
            <v>45306</v>
          </cell>
          <cell r="BQ206">
            <v>22193904</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t="str">
            <v>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en la proyección de decisiones que dan inicio a la etapa de juicio disciplinario de procesos disciplinarios competencia de la Secretaría General conforme al Código General Disciplinario. 7. Contribuir en la proyección de autos de trámite o interlocutorios en el juzgamiento de procesos disciplinarios competencia de la Secretaría General conforme al Código General Disciplinario. 8. Coadyuvar en la proyección de citaciones, actas, constancias y documentos que se requieran la etapa de juzgamiento de procesos disciplinarios competencia de la Secretaría General conforme al Código General Disciplinario. 9. Apoyar en las audiencias que se realicen en la etapa de juicio disciplinario de procesos disciplinarios competencia de la Secretaría General conforme al Código General Disciplinario. 10. Prestar apoyo a las actividades de organización, logística y de desarrollo electorales a cargo de la Secretaría General. 11. Contribuir en el diligenciamiento de informes que se requieran en virtud del apoyo que se hace en función de la Secretaría General.</v>
          </cell>
          <cell r="CT206">
            <v>1121849188</v>
          </cell>
          <cell r="CU206">
            <v>436</v>
          </cell>
          <cell r="CV206">
            <v>310</v>
          </cell>
          <cell r="CW206">
            <v>0</v>
          </cell>
          <cell r="CX206">
            <v>0</v>
          </cell>
          <cell r="CY206">
            <v>6910</v>
          </cell>
          <cell r="CZ206" t="str">
            <v>M5</v>
          </cell>
        </row>
        <row r="207">
          <cell r="B207" t="str">
            <v>0108 DE 2024</v>
          </cell>
          <cell r="C207">
            <v>86058755</v>
          </cell>
          <cell r="D207" t="str">
            <v>JHON ALEJANDRO LEON RODRIGUEZ</v>
          </cell>
          <cell r="E207" t="str">
            <v>CONTRATO DE PRESTACIÓN DE SERVICIOS PROFESIONALES</v>
          </cell>
          <cell r="F207" t="str">
            <v>PRESTACIÓN DE SERVICIOS PROFESIONALES NECESARIO PARA EL FORTALECIMIENTO DE LOS PROCESOS ADMINISTRATIVOS DE LA SECRETARIA GENERAL Y EL CONSEJO ACADÉMICO DE LA UNIVERSIDAD DE LOS LLANOS.</v>
          </cell>
          <cell r="G207">
            <v>45306</v>
          </cell>
          <cell r="H207">
            <v>18367368</v>
          </cell>
          <cell r="I207" t="str">
            <v>Seis (06) meses calendario</v>
          </cell>
          <cell r="J207">
            <v>45306</v>
          </cell>
          <cell r="K207">
            <v>45487</v>
          </cell>
          <cell r="L207" t="str">
            <v>NO APLICA</v>
          </cell>
          <cell r="M207" t="str">
            <v>NO APLICA</v>
          </cell>
          <cell r="N207" t="str">
            <v>NO APLICA</v>
          </cell>
          <cell r="O207">
            <v>7</v>
          </cell>
          <cell r="P207">
            <v>1632655</v>
          </cell>
          <cell r="Q207">
            <v>45306</v>
          </cell>
          <cell r="R207">
            <v>45322</v>
          </cell>
          <cell r="S207">
            <v>3061228</v>
          </cell>
          <cell r="T207">
            <v>45323</v>
          </cell>
          <cell r="U207">
            <v>45351</v>
          </cell>
          <cell r="V207">
            <v>3061228</v>
          </cell>
          <cell r="W207">
            <v>45352</v>
          </cell>
          <cell r="X207">
            <v>45382</v>
          </cell>
          <cell r="Y207">
            <v>3061228</v>
          </cell>
          <cell r="Z207">
            <v>45383</v>
          </cell>
          <cell r="AA207">
            <v>45412</v>
          </cell>
          <cell r="AB207">
            <v>3061228</v>
          </cell>
          <cell r="AC207">
            <v>45413</v>
          </cell>
          <cell r="AD207">
            <v>45443</v>
          </cell>
          <cell r="AE207">
            <v>3061228</v>
          </cell>
          <cell r="AF207">
            <v>45444</v>
          </cell>
          <cell r="AG207">
            <v>45473</v>
          </cell>
          <cell r="AH207">
            <v>1428573</v>
          </cell>
          <cell r="AI207">
            <v>45474</v>
          </cell>
          <cell r="AJ207">
            <v>45487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t="str">
            <v>Secretaria General</v>
          </cell>
          <cell r="BJ207" t="str">
            <v>DEIVER GIOVANNY QUINTERO REYES</v>
          </cell>
          <cell r="BK207" t="str">
            <v>Secretario General</v>
          </cell>
          <cell r="BL207">
            <v>20</v>
          </cell>
          <cell r="BM207">
            <v>45306</v>
          </cell>
          <cell r="BN207">
            <v>2599259317</v>
          </cell>
          <cell r="BO207">
            <v>66</v>
          </cell>
          <cell r="BP207">
            <v>45306</v>
          </cell>
          <cell r="BQ207">
            <v>18367368</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t="str">
            <v>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v>
          </cell>
          <cell r="CT207">
            <v>86058755</v>
          </cell>
          <cell r="CU207">
            <v>436</v>
          </cell>
          <cell r="CV207">
            <v>310</v>
          </cell>
          <cell r="CW207">
            <v>0</v>
          </cell>
          <cell r="CX207">
            <v>0</v>
          </cell>
          <cell r="CY207">
            <v>7020</v>
          </cell>
          <cell r="CZ207" t="str">
            <v>M5</v>
          </cell>
        </row>
        <row r="208">
          <cell r="B208" t="str">
            <v>0109 DE 2024</v>
          </cell>
          <cell r="C208">
            <v>1120870734</v>
          </cell>
          <cell r="D208" t="str">
            <v xml:space="preserve">CARLOS ALBERTO PEÑA GODOY </v>
          </cell>
          <cell r="E208" t="str">
            <v>CONTRATO DE PRESTACIÓN DE SERVICIOS PROFESIONALES</v>
          </cell>
          <cell r="F208" t="str">
            <v>PRESTACIÓN DE SERVICIOS PROFESIONALES NECESARIO PARA EL FORTALECIMIENTO DE LOS PROCESOS ADMINISTRATIVOS DE LA SECRETARIA GENERAL Y EL CONSEJO SUPERIOR DE LA UNIVERSIDAD DE LOS LLANOS.</v>
          </cell>
          <cell r="G208">
            <v>45306</v>
          </cell>
          <cell r="H208">
            <v>16383000</v>
          </cell>
          <cell r="I208" t="str">
            <v>Seis (06) meses calendario</v>
          </cell>
          <cell r="J208">
            <v>45306</v>
          </cell>
          <cell r="K208">
            <v>45487</v>
          </cell>
          <cell r="L208" t="str">
            <v>NO APLICA</v>
          </cell>
          <cell r="M208" t="str">
            <v>NO APLICA</v>
          </cell>
          <cell r="N208" t="str">
            <v>NO APLICA</v>
          </cell>
          <cell r="O208">
            <v>7</v>
          </cell>
          <cell r="P208">
            <v>1456267</v>
          </cell>
          <cell r="Q208">
            <v>45306</v>
          </cell>
          <cell r="R208">
            <v>45322</v>
          </cell>
          <cell r="S208">
            <v>2730500</v>
          </cell>
          <cell r="T208">
            <v>45323</v>
          </cell>
          <cell r="U208">
            <v>45351</v>
          </cell>
          <cell r="V208">
            <v>2730500</v>
          </cell>
          <cell r="W208">
            <v>45352</v>
          </cell>
          <cell r="X208">
            <v>45382</v>
          </cell>
          <cell r="Y208">
            <v>2730500</v>
          </cell>
          <cell r="Z208">
            <v>45383</v>
          </cell>
          <cell r="AA208">
            <v>45412</v>
          </cell>
          <cell r="AB208">
            <v>2730500</v>
          </cell>
          <cell r="AC208">
            <v>45413</v>
          </cell>
          <cell r="AD208">
            <v>45443</v>
          </cell>
          <cell r="AE208">
            <v>2730500</v>
          </cell>
          <cell r="AF208">
            <v>45444</v>
          </cell>
          <cell r="AG208">
            <v>45473</v>
          </cell>
          <cell r="AH208">
            <v>1274233</v>
          </cell>
          <cell r="AI208">
            <v>45474</v>
          </cell>
          <cell r="AJ208">
            <v>45487</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t="str">
            <v>Secretaria General</v>
          </cell>
          <cell r="BJ208" t="str">
            <v>DEIVER GIOVANNY QUINTERO REYES</v>
          </cell>
          <cell r="BK208" t="str">
            <v>Secretario General</v>
          </cell>
          <cell r="BL208">
            <v>20</v>
          </cell>
          <cell r="BM208">
            <v>45306</v>
          </cell>
          <cell r="BN208">
            <v>2599259317</v>
          </cell>
          <cell r="BO208">
            <v>78</v>
          </cell>
          <cell r="BP208">
            <v>45306</v>
          </cell>
          <cell r="BQ208">
            <v>16383000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t="str">
            <v>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actos administrativos del Consejo Superior Universitario.  5. Colaborar con el cumplimiento y diligenciamiento de información en las matrices de seguimiento correspondiente a la Secretaría General. 6. Prestar apoyo profesional a las actividades de organización, logística y de desarrollo electorales a cargo de la Secretaría General. 7. Contribuir en el diligenciamiento de informes que se requieran en virtud del apoyo que se hace en función de la Secretaría General y el Consejo Superior Universitario.</v>
          </cell>
          <cell r="CT208">
            <v>1120870734</v>
          </cell>
          <cell r="CU208">
            <v>436</v>
          </cell>
          <cell r="CV208">
            <v>310</v>
          </cell>
          <cell r="CW208">
            <v>0</v>
          </cell>
          <cell r="CX208">
            <v>0</v>
          </cell>
          <cell r="CY208">
            <v>8299</v>
          </cell>
          <cell r="CZ208" t="str">
            <v>M6</v>
          </cell>
        </row>
        <row r="209">
          <cell r="B209" t="str">
            <v>0110 DE 2024</v>
          </cell>
          <cell r="C209">
            <v>38239974</v>
          </cell>
          <cell r="D209" t="str">
            <v xml:space="preserve">MARTA INES VARON RANGEL </v>
          </cell>
          <cell r="E209" t="str">
            <v>CONTRATO DE PRESTACIÓN DE SERVICIOS PROFESIONALES</v>
          </cell>
          <cell r="F209" t="str">
            <v>PRESTACIÓN DE SERVICIOS PROFESIONALES NECESARIO PARA EL FORTALECIMIENTO DE LOS PROCESOS DE GESTIÓN ADMINISTRATIVA Y CONTABLE DE LA DIVISIÓN DE TESORERÍA DE LA UNIVERSIDAD DE LOS LLANOS.</v>
          </cell>
          <cell r="G209">
            <v>45306</v>
          </cell>
          <cell r="H209">
            <v>18367368</v>
          </cell>
          <cell r="I209" t="str">
            <v>Seis (06) meses calendario</v>
          </cell>
          <cell r="J209">
            <v>45306</v>
          </cell>
          <cell r="K209">
            <v>45487</v>
          </cell>
          <cell r="L209" t="str">
            <v>NO APLICA</v>
          </cell>
          <cell r="M209" t="str">
            <v>NO APLICA</v>
          </cell>
          <cell r="N209" t="str">
            <v>NO APLICA</v>
          </cell>
          <cell r="O209">
            <v>7</v>
          </cell>
          <cell r="P209">
            <v>1632655</v>
          </cell>
          <cell r="Q209">
            <v>45306</v>
          </cell>
          <cell r="R209">
            <v>45322</v>
          </cell>
          <cell r="S209">
            <v>3061228</v>
          </cell>
          <cell r="T209">
            <v>45323</v>
          </cell>
          <cell r="U209">
            <v>45351</v>
          </cell>
          <cell r="V209">
            <v>3061228</v>
          </cell>
          <cell r="W209">
            <v>45352</v>
          </cell>
          <cell r="X209">
            <v>45382</v>
          </cell>
          <cell r="Y209">
            <v>3061228</v>
          </cell>
          <cell r="Z209">
            <v>45383</v>
          </cell>
          <cell r="AA209">
            <v>45412</v>
          </cell>
          <cell r="AB209">
            <v>3061228</v>
          </cell>
          <cell r="AC209">
            <v>45413</v>
          </cell>
          <cell r="AD209">
            <v>45443</v>
          </cell>
          <cell r="AE209">
            <v>3061228</v>
          </cell>
          <cell r="AF209">
            <v>45444</v>
          </cell>
          <cell r="AG209">
            <v>45473</v>
          </cell>
          <cell r="AH209">
            <v>1428573</v>
          </cell>
          <cell r="AI209">
            <v>45474</v>
          </cell>
          <cell r="AJ209">
            <v>45487</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t="str">
            <v>División de Tesorería</v>
          </cell>
          <cell r="BJ209" t="str">
            <v>JAIME RAÚL BARRIOS RAMÍREZ</v>
          </cell>
          <cell r="BK209" t="str">
            <v>Jefe de Oficina</v>
          </cell>
          <cell r="BL209">
            <v>20</v>
          </cell>
          <cell r="BM209">
            <v>45306</v>
          </cell>
          <cell r="BN209">
            <v>2599259317</v>
          </cell>
          <cell r="BO209">
            <v>40</v>
          </cell>
          <cell r="BP209">
            <v>45306</v>
          </cell>
          <cell r="BQ209">
            <v>18367368</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t="str">
            <v>1. Contribuir en la redacción de comunicaciones escritas y control de agenda a reuniones y asistencia por delegación a las mismas. 2. Apoyar en el seguimiento a Planes de Mejoramiento, Mapa de Riesgos y demás informes requeridos a la Tesorería. 3. Brindar apoyo en la consolidación de la información correspondiente al cierre de Tesorería de forma anual, de acuerdo a los FORMATOS FO-FIN-05, FO-FIN-16, FO-FIN-20, FO- FIN-21, del proceso de Gestión Financiera. 4. Brindar apoyo en el seguimiento de las cuentas bancaria de Convenios (Activas e Inactivas) y su estado actual en la oficina Jurídica de    la Universidad (proceso de liquidación- acta de liquidación) para el traslado de saldos y/o cancelación de las mismas cuentas bancarias. 5. Apoyar en el seguimiento de transferencias Nación, Generación E y/o Fondo Solidario para la Educación – FSE, resoluciones de giro y extractos bancarios de la Universidad.  6. Contribuir en la consolidación de los reportes en SICOF para la verificación de la correcta ejecución presupuestal en los pagos realizados por Tesorería mensualmente. 7. Apoyar a la consolidación de los reportes en SICOF, para la construcción y validación de la información de los reportes a la Contraloría General de la Nación: Vista 2 y Vista 7.  8. Contribuir en el apoyo en la recepción y verificación de lista de chequeo de la documentación que contiene las diferentes órdenes de pago a los proyectos con recursos del SPGR, para el proceso de giros al Ministerio de Hacienda. 9. Apoyo en la revisión y respuesta del correo institucional tesoreria@unillanos.edu.co y el reenvío según requerimientos a los correos institucionales del equipo de trabajo de Tesorería y a los correos de procesos:extractostesoreria@unillanos.edu.co, certificados_retenciones@unillanos.edu.co, pactesoreria@unillanos.edu.co, cajasmenoresextractos@unillanos.edu.co y su seguimiento oportuno a las respuestas de los mismos. 10. Brindar apoyo en la revisión de la información del tercero beneficiario en el proceso de devolución de giros a estudiantes por diferentes conceptos y coordinar con el área de sistemas para la elaboración del respectivo archivo plano para el cargue de la información en el respectivo Portal Bancario. 11. Apoyar en la elaboración de informes y demás requerimientos emanados por los diferentes entes de control y dependencias de la Universidad. 12. Contribuir en la recopilación de la información para la consolidación de la Ejecución Presupuestal de Ingresos y Gastos de Estampilla Departamental desde su inicio hasta la fecha actual.</v>
          </cell>
          <cell r="CT209">
            <v>38239974</v>
          </cell>
          <cell r="CU209">
            <v>436</v>
          </cell>
          <cell r="CV209">
            <v>415</v>
          </cell>
          <cell r="CW209">
            <v>0</v>
          </cell>
          <cell r="CX209">
            <v>0</v>
          </cell>
          <cell r="CY209">
            <v>9609</v>
          </cell>
          <cell r="CZ209" t="str">
            <v>M6</v>
          </cell>
        </row>
        <row r="210">
          <cell r="B210" t="str">
            <v>0111 DE 2024</v>
          </cell>
          <cell r="C210">
            <v>40340708</v>
          </cell>
          <cell r="D210" t="str">
            <v>KARINA GISELL GONZALEZ SANCHEZ</v>
          </cell>
          <cell r="E210" t="str">
            <v>CONTRATO DE PRESTACIÓN DE SERVICIOS PROFESIONALES</v>
          </cell>
          <cell r="F210" t="str">
            <v>PRESTACIÓN DE SERVICIOS PROFESIONALES NECESARIO PARA EL FORTALECIMIENTO DE LOS PROCESOS DE GESTIÓN ADMINISTRATIVA Y CONTABLE DE LA DIVISIÓN DE TESORERÍA DE LA UNIVERSIDAD DE LOS LLANOS.</v>
          </cell>
          <cell r="G210">
            <v>45306</v>
          </cell>
          <cell r="H210">
            <v>18367368</v>
          </cell>
          <cell r="I210" t="str">
            <v>Seis (06) meses calendario</v>
          </cell>
          <cell r="J210">
            <v>45306</v>
          </cell>
          <cell r="K210">
            <v>45487</v>
          </cell>
          <cell r="L210" t="str">
            <v>NO APLICA</v>
          </cell>
          <cell r="M210" t="str">
            <v>NO APLICA</v>
          </cell>
          <cell r="N210" t="str">
            <v>NO APLICA</v>
          </cell>
          <cell r="O210">
            <v>7</v>
          </cell>
          <cell r="P210">
            <v>1632655</v>
          </cell>
          <cell r="Q210">
            <v>45306</v>
          </cell>
          <cell r="R210">
            <v>45322</v>
          </cell>
          <cell r="S210">
            <v>3061228</v>
          </cell>
          <cell r="T210">
            <v>45323</v>
          </cell>
          <cell r="U210">
            <v>45351</v>
          </cell>
          <cell r="V210">
            <v>3061228</v>
          </cell>
          <cell r="W210">
            <v>45352</v>
          </cell>
          <cell r="X210">
            <v>45382</v>
          </cell>
          <cell r="Y210">
            <v>3061228</v>
          </cell>
          <cell r="Z210">
            <v>45383</v>
          </cell>
          <cell r="AA210">
            <v>45412</v>
          </cell>
          <cell r="AB210">
            <v>3061228</v>
          </cell>
          <cell r="AC210">
            <v>45413</v>
          </cell>
          <cell r="AD210">
            <v>45443</v>
          </cell>
          <cell r="AE210">
            <v>3061228</v>
          </cell>
          <cell r="AF210">
            <v>45444</v>
          </cell>
          <cell r="AG210">
            <v>45473</v>
          </cell>
          <cell r="AH210">
            <v>1428573</v>
          </cell>
          <cell r="AI210">
            <v>45474</v>
          </cell>
          <cell r="AJ210">
            <v>45487</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t="str">
            <v>División de Tesorería</v>
          </cell>
          <cell r="BJ210" t="str">
            <v>JAIME RAÚL BARRIOS RAMÍREZ</v>
          </cell>
          <cell r="BK210" t="str">
            <v>Jefe de Oficina</v>
          </cell>
          <cell r="BL210">
            <v>20</v>
          </cell>
          <cell r="BM210">
            <v>45306</v>
          </cell>
          <cell r="BN210">
            <v>2599259317</v>
          </cell>
          <cell r="BO210">
            <v>46</v>
          </cell>
          <cell r="BP210">
            <v>45306</v>
          </cell>
          <cell r="BQ210">
            <v>18367368</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t="str">
            <v>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3.Contribuir en el apoyo de insumos (extractos bancarios, mensuales) al proceso de conciliaciones bancarias, contabilización de ajustes tesorales e identificación y depuración de las partidas conciliatorias. 4. Brindar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Brindar apoyo en el proceso de facturación electrónica, realizando el descargue del recaudo en bancos y el respectivo cargue de los archivos revisados por el Área de Sistemas para la elaboración de las facturas por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la Sección de Presupuesto y Contabilidad y posterior cargue en la plataforma de impuestos de la Alcaldía de Villavicencio. (firma Rector y contador). 10. brindar apoyo a la consolidación de los reportes en SICOF, para la construcción y validación de la información de los reportes a la Contraloría General de la Nación: Vista 2 y Vista 7.  11. Apoyar en la elaboración de Archivos en Excel de los extractos bancarios, para elaboración de conciliación bancaria. 12. Coadyuvar en la información correspondiente al cierre de Tesorería de forma anual, de acuerdo al FORMATO FO-FIN-21 y del reporte de las cuentas por pagar del proceso de Gestión Financiera. 13. Elaboración de informe anual de las cuentas por pagar en Formato Excel, como apoyo al cierre de Tesorería, de acuerdo al proceso de Gestión Financiera. 14. Apoyar en el seguimiento de transferencias Nación, Generación E y/o Fondo Solidario para la Educación – FSE, resoluciones de giro y extractos bancarios de la Universidad. 15. Brindar apoyo a la elaboración de informes y demás requerimientos que surjan por los diferentes entes de control y dependencias de la Universidad.</v>
          </cell>
          <cell r="CT210">
            <v>40340708</v>
          </cell>
          <cell r="CU210">
            <v>436</v>
          </cell>
          <cell r="CV210">
            <v>415</v>
          </cell>
          <cell r="CW210">
            <v>0</v>
          </cell>
          <cell r="CX210">
            <v>0</v>
          </cell>
          <cell r="CY210">
            <v>6920</v>
          </cell>
          <cell r="CZ210" t="str">
            <v>M5</v>
          </cell>
        </row>
        <row r="211">
          <cell r="B211" t="str">
            <v>0112 DE 2024</v>
          </cell>
          <cell r="C211">
            <v>1121396500</v>
          </cell>
          <cell r="D211" t="str">
            <v>JUAN DAVID VARGAS GARCIA</v>
          </cell>
          <cell r="E211" t="str">
            <v>CONTRATO DE PRESTACIÓN DE SERVICIOS PROFESIONALES</v>
          </cell>
          <cell r="F211" t="str">
            <v>PRESTACIÓN DE SERVICIOS PROFESIONALES NECESARIO PARA EL FORTALECIMIENTO DE LOS PROCESOS DE GESTIÓN ADMINISTRATIVA Y CONTABLE DE LA DIVISIÓN DE TESORERÍA DE LA UNIVERSIDAD DE LOS LLANOS.</v>
          </cell>
          <cell r="G211">
            <v>45306</v>
          </cell>
          <cell r="H211">
            <v>16383000</v>
          </cell>
          <cell r="I211" t="str">
            <v>Seis (06) meses calendario</v>
          </cell>
          <cell r="J211">
            <v>45306</v>
          </cell>
          <cell r="K211">
            <v>45487</v>
          </cell>
          <cell r="L211" t="str">
            <v>NO APLICA</v>
          </cell>
          <cell r="M211" t="str">
            <v>NO APLICA</v>
          </cell>
          <cell r="N211" t="str">
            <v>NO APLICA</v>
          </cell>
          <cell r="O211">
            <v>7</v>
          </cell>
          <cell r="P211">
            <v>1456267</v>
          </cell>
          <cell r="Q211">
            <v>45306</v>
          </cell>
          <cell r="R211">
            <v>45322</v>
          </cell>
          <cell r="S211">
            <v>2730500</v>
          </cell>
          <cell r="T211">
            <v>45323</v>
          </cell>
          <cell r="U211">
            <v>45351</v>
          </cell>
          <cell r="V211">
            <v>2730500</v>
          </cell>
          <cell r="W211">
            <v>45352</v>
          </cell>
          <cell r="X211">
            <v>45382</v>
          </cell>
          <cell r="Y211">
            <v>2730500</v>
          </cell>
          <cell r="Z211">
            <v>45383</v>
          </cell>
          <cell r="AA211">
            <v>45412</v>
          </cell>
          <cell r="AB211">
            <v>2730500</v>
          </cell>
          <cell r="AC211">
            <v>45413</v>
          </cell>
          <cell r="AD211">
            <v>45443</v>
          </cell>
          <cell r="AE211">
            <v>2730500</v>
          </cell>
          <cell r="AF211">
            <v>45444</v>
          </cell>
          <cell r="AG211">
            <v>45473</v>
          </cell>
          <cell r="AH211">
            <v>1274233</v>
          </cell>
          <cell r="AI211">
            <v>45474</v>
          </cell>
          <cell r="AJ211">
            <v>45487</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t="str">
            <v>División de Tesorería</v>
          </cell>
          <cell r="BJ211" t="str">
            <v>JAIME RAÚL BARRIOS RAMÍREZ</v>
          </cell>
          <cell r="BK211" t="str">
            <v>Jefe de Oficina</v>
          </cell>
          <cell r="BL211">
            <v>20</v>
          </cell>
          <cell r="BM211">
            <v>45306</v>
          </cell>
          <cell r="BN211">
            <v>2599259317</v>
          </cell>
          <cell r="BO211">
            <v>79</v>
          </cell>
          <cell r="BP211">
            <v>45306</v>
          </cell>
          <cell r="BQ211">
            <v>16383000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t="str">
            <v>1. Colaborar con el proceso mensual de cierre de bancos y sus ajustes de tesorería. 2. Brindar apoyo en la identificación y revisión de Ingresos y sus terceros para proceso de depuración, extraídos de los archivos planos de los portales bancarios para la revisión en la plataforma SIAU y su posterior facturación electrónica. 3. Brindar apoyo en la identificación de los ingresos que se encuentran facturados en SICOF, teniendo como referencia la cuenta 13 (cuentas por pagar) para el respectivo cruce y su contabilización. 4. Contribuir en la depuración de todas las facturas que están pendientes por cruzar en SICOF, para su contabilización y respectivo cargue en INTERFACE. 5. Contribuir en revisar la contabilización de los pagos de los derechos académicos y verificar su registro en las plataformas de SICOF y SIAU, como apoyo al proceso de autorización de los grados de estudiantes de la Universidad. 6. Brindar apoyo en revisar, identificar, depurar y contabilizar en SICOF, de forma manual, de todos los ingresos de pregrado de la universidad. 7. Apoyar en la búsqueda de los soportes bancarios para la elaboración de las conciliaciones bancarias.  8. Apoyar en la elaboración de informes y demás requerimientos emanados por los diferentes entes de control y dependencias de la universidad. 9. Brindar apoyo a la consolidación de los reportes en SICOF, para la construcción y validación de la información de los reportes a la Contraloría General de la Nación: Vista 2 y Vista 7. 10. Apoyar en la revisión de actos administrativos y saldos a favor de estudiantes en proceso de devolución. 11. Colaborar en la elaboración de comprobantes de egreso de los giros empresariales conforme a las resoluciones de devolución.</v>
          </cell>
          <cell r="CT211">
            <v>1121396500</v>
          </cell>
          <cell r="CU211">
            <v>436</v>
          </cell>
          <cell r="CV211">
            <v>415</v>
          </cell>
          <cell r="CW211">
            <v>0</v>
          </cell>
          <cell r="CX211">
            <v>0</v>
          </cell>
          <cell r="CY211">
            <v>8299</v>
          </cell>
          <cell r="CZ211" t="str">
            <v>M6</v>
          </cell>
        </row>
        <row r="212">
          <cell r="B212" t="str">
            <v>0113 DE 2024</v>
          </cell>
          <cell r="C212">
            <v>0</v>
          </cell>
          <cell r="D212" t="str">
            <v>No. Libre</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row>
        <row r="213">
          <cell r="B213" t="str">
            <v>0114 DE 2024</v>
          </cell>
          <cell r="C213">
            <v>40442774</v>
          </cell>
          <cell r="D213" t="str">
            <v xml:space="preserve">ADRIANA YOHANA GARZON VEGA  </v>
          </cell>
          <cell r="E213" t="str">
            <v>CONTRATO DE PRESTACIÓN DE SERVICIOS PROFESIONALES</v>
          </cell>
          <cell r="F213" t="str">
            <v>PRESTACIÓN DE SERVICIOS PROFESIONALES NECESARIO PARA EL FORTALECIMIENTO DE LOS PROCESOS DE LA VICERRECTORÍA ACADÉMICA DE LA UNIVERSIDAD DE LOS LLANOS.</v>
          </cell>
          <cell r="G213">
            <v>45306</v>
          </cell>
          <cell r="H213">
            <v>22193904</v>
          </cell>
          <cell r="I213" t="str">
            <v>Seis (06) meses calendario</v>
          </cell>
          <cell r="J213">
            <v>45306</v>
          </cell>
          <cell r="K213">
            <v>45487</v>
          </cell>
          <cell r="L213" t="str">
            <v>NO APLICA</v>
          </cell>
          <cell r="M213" t="str">
            <v>NO APLICA</v>
          </cell>
          <cell r="N213" t="str">
            <v>NO APLICA</v>
          </cell>
          <cell r="O213">
            <v>7</v>
          </cell>
          <cell r="P213">
            <v>1972791</v>
          </cell>
          <cell r="Q213">
            <v>45306</v>
          </cell>
          <cell r="R213">
            <v>45322</v>
          </cell>
          <cell r="S213">
            <v>3698984</v>
          </cell>
          <cell r="T213">
            <v>45323</v>
          </cell>
          <cell r="U213">
            <v>45351</v>
          </cell>
          <cell r="V213">
            <v>3698984</v>
          </cell>
          <cell r="W213">
            <v>45352</v>
          </cell>
          <cell r="X213">
            <v>45382</v>
          </cell>
          <cell r="Y213">
            <v>3698984</v>
          </cell>
          <cell r="Z213">
            <v>45383</v>
          </cell>
          <cell r="AA213">
            <v>45412</v>
          </cell>
          <cell r="AB213">
            <v>3698984</v>
          </cell>
          <cell r="AC213">
            <v>45413</v>
          </cell>
          <cell r="AD213">
            <v>45443</v>
          </cell>
          <cell r="AE213">
            <v>3698984</v>
          </cell>
          <cell r="AF213">
            <v>45444</v>
          </cell>
          <cell r="AG213">
            <v>45473</v>
          </cell>
          <cell r="AH213">
            <v>1726193</v>
          </cell>
          <cell r="AI213">
            <v>45474</v>
          </cell>
          <cell r="AJ213">
            <v>45487</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t="str">
            <v>Vicerrectoría Académica</v>
          </cell>
          <cell r="BJ213" t="str">
            <v>MONICA SILVA QUICENO</v>
          </cell>
          <cell r="BK213" t="str">
            <v>Vicerrector Universitario</v>
          </cell>
          <cell r="BL213">
            <v>20</v>
          </cell>
          <cell r="BM213">
            <v>45306</v>
          </cell>
          <cell r="BN213">
            <v>2599259317</v>
          </cell>
          <cell r="BO213">
            <v>51</v>
          </cell>
          <cell r="BP213">
            <v>45306</v>
          </cell>
          <cell r="BQ213">
            <v>22193904</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Colaborar en la Vicerrectoría Académica con la revisión de las proyecciones de actos administrativos de planes de estudio, calendario académico y planeación académica de los programas de grado. 4. Cooperar en la revisión del acto administrativo por el cual se aprueban: cupos y horarios para cada semestre, tiempos de dedicación a labores académicas administrativas, acreditación. 5. Apoyar la elaboración y ajustes de los procedimientos relacionados con la docencia (asignación responsabilidades académicas, convocatorias, vinculación y pago de docentes catedráticos de grado y realizar seguimiento a los mismos. 6. Apoyar la proyección de respuestas a derechos de petición. 7. Contribuir en el acompañamiento, seguimiento y evaluación al sistema de asignación de responsabilidades Académicas, convocatorias y horarios en SIAU. 8. Colaborar en la administración y soporte de la plataforma de horarios e informar al Área de Sistemas los cursos activos para la asignación de horarios de conformidad con los requerimientos presentados por los Directores de Programa. 9. Contribuir en la identificación de necesidades en procesos académicos y administrativos para la implementación del sistema. 10. Prestar apoyo en la consolidación de bases de datos como insumo para el perfeccionamiento de los sistemas de información. 11. Colaborar en la Vicerrectoría Académica en todo lo relacionado con el seguimiento, revisión del número de inscritos en los cursos de los Programas Académicos de grado. 12. Brindar apoyo en las acciones tendientes a garantizar la prestación del servicio de docencia a nivel grado. 13. Contribuir con el manejo de la caja menor.</v>
          </cell>
          <cell r="CT213">
            <v>40442774</v>
          </cell>
          <cell r="CU213">
            <v>436</v>
          </cell>
          <cell r="CV213">
            <v>500</v>
          </cell>
          <cell r="CW213">
            <v>0</v>
          </cell>
          <cell r="CX213">
            <v>0</v>
          </cell>
          <cell r="CY213">
            <v>6209</v>
          </cell>
          <cell r="CZ213" t="str">
            <v>M6</v>
          </cell>
        </row>
        <row r="214">
          <cell r="B214" t="str">
            <v>0115 DE 2024</v>
          </cell>
          <cell r="C214">
            <v>45505263</v>
          </cell>
          <cell r="D214" t="str">
            <v>EDITH ZABALETA FRANCO</v>
          </cell>
          <cell r="E214" t="str">
            <v>CONTRATO DE PRESTACIÓN DE SERVICIOS PROFESIONALES</v>
          </cell>
          <cell r="F214" t="str">
            <v>PRESTACIÓN DE SERVICIOS PROFESIONALES NECESARIO PARA EL FORTALECIMIENTO DE LOS DIFERENTES PROCESOS DE LA VICERRECTORÍA ACADÉMICA.</v>
          </cell>
          <cell r="G214">
            <v>45306</v>
          </cell>
          <cell r="H214">
            <v>18367368</v>
          </cell>
          <cell r="I214" t="str">
            <v>Seis (06) meses calendario</v>
          </cell>
          <cell r="J214">
            <v>45306</v>
          </cell>
          <cell r="K214">
            <v>45487</v>
          </cell>
          <cell r="L214" t="str">
            <v>NO APLICA</v>
          </cell>
          <cell r="M214" t="str">
            <v>NO APLICA</v>
          </cell>
          <cell r="N214" t="str">
            <v>NO APLICA</v>
          </cell>
          <cell r="O214">
            <v>7</v>
          </cell>
          <cell r="P214">
            <v>1632655</v>
          </cell>
          <cell r="Q214">
            <v>45306</v>
          </cell>
          <cell r="R214">
            <v>45322</v>
          </cell>
          <cell r="S214">
            <v>3061228</v>
          </cell>
          <cell r="T214">
            <v>45323</v>
          </cell>
          <cell r="U214">
            <v>45351</v>
          </cell>
          <cell r="V214">
            <v>3061228</v>
          </cell>
          <cell r="W214">
            <v>45352</v>
          </cell>
          <cell r="X214">
            <v>45382</v>
          </cell>
          <cell r="Y214">
            <v>3061228</v>
          </cell>
          <cell r="Z214">
            <v>45383</v>
          </cell>
          <cell r="AA214">
            <v>45412</v>
          </cell>
          <cell r="AB214">
            <v>3061228</v>
          </cell>
          <cell r="AC214">
            <v>45413</v>
          </cell>
          <cell r="AD214">
            <v>45443</v>
          </cell>
          <cell r="AE214">
            <v>3061228</v>
          </cell>
          <cell r="AF214">
            <v>45444</v>
          </cell>
          <cell r="AG214">
            <v>45473</v>
          </cell>
          <cell r="AH214">
            <v>1428573</v>
          </cell>
          <cell r="AI214">
            <v>45474</v>
          </cell>
          <cell r="AJ214">
            <v>45487</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t="str">
            <v>Vicerrectoría Académica</v>
          </cell>
          <cell r="BJ214" t="str">
            <v>MONICA SILVA QUICENO</v>
          </cell>
          <cell r="BK214" t="str">
            <v>Vicerrector Universitario</v>
          </cell>
          <cell r="BL214">
            <v>20</v>
          </cell>
          <cell r="BM214">
            <v>45306</v>
          </cell>
          <cell r="BN214">
            <v>2599259317</v>
          </cell>
          <cell r="BO214">
            <v>54</v>
          </cell>
          <cell r="BP214">
            <v>45306</v>
          </cell>
          <cell r="BQ214">
            <v>18367368</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t="str">
            <v>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Establecer las estrategias que permitan la articulación de acciones entre las dependencias administrativas involucradas en el concurso. 11. Promover la oportuna comunicación entre la Vicerrectoría Académica, Consejo Académico, Consejos de Facultad y unidades académicas, con miras a garantizar el normal desarrollo de la convocatoria en el marco de la normativa institucional. 12. Contribuir a la Vicerrectoría en lo que respecta al proceso de convocatorias docentes ocasionales y catedráticos. 13. Apoyar la realización de informes sobre el diagnóstico de necesidades docentes. 14. Apoyar el trámite de avances relacionados con proyectos de investigación y proyección social. 15. Apoyar la respuesta a solicitudes de permisos académicos</v>
          </cell>
          <cell r="CT214">
            <v>45505263</v>
          </cell>
          <cell r="CU214">
            <v>436</v>
          </cell>
          <cell r="CV214">
            <v>500</v>
          </cell>
          <cell r="CW214">
            <v>0</v>
          </cell>
          <cell r="CX214">
            <v>0</v>
          </cell>
          <cell r="CY214">
            <v>8299</v>
          </cell>
          <cell r="CZ214" t="str">
            <v>M6</v>
          </cell>
        </row>
        <row r="215">
          <cell r="B215" t="str">
            <v>0116 DE 2024</v>
          </cell>
          <cell r="C215">
            <v>1121832159</v>
          </cell>
          <cell r="D215" t="str">
            <v>MARIA CLAUDIA CASASFRANCO MEDELLIN</v>
          </cell>
          <cell r="E215" t="str">
            <v>CONTRATO DE PRESTACIÓN DE SERVICIOS PROFESIONALES</v>
          </cell>
          <cell r="F215" t="str">
            <v>PRESTACIÓN DE SERVICIOS PROFESIONALES NECESARIO PARA EL FORTALECIMIENTO DE LOS PROCESOS DE INTERNACIONALIZACIÓN EN LA VICERRECTORÍA ACADÉMICA DE LA UNIVERSIDAD DE LOS LLANOS.</v>
          </cell>
          <cell r="G215">
            <v>45306</v>
          </cell>
          <cell r="H215">
            <v>29464320</v>
          </cell>
          <cell r="I215" t="str">
            <v>Seis (06) meses calendario</v>
          </cell>
          <cell r="J215">
            <v>45306</v>
          </cell>
          <cell r="K215">
            <v>45487</v>
          </cell>
          <cell r="L215" t="str">
            <v>NO APLICA</v>
          </cell>
          <cell r="M215" t="str">
            <v>NO APLICA</v>
          </cell>
          <cell r="N215" t="str">
            <v>NO APLICA</v>
          </cell>
          <cell r="O215">
            <v>7</v>
          </cell>
          <cell r="P215">
            <v>2619051</v>
          </cell>
          <cell r="Q215">
            <v>45306</v>
          </cell>
          <cell r="R215">
            <v>45322</v>
          </cell>
          <cell r="S215">
            <v>4910720</v>
          </cell>
          <cell r="T215">
            <v>45323</v>
          </cell>
          <cell r="U215">
            <v>45351</v>
          </cell>
          <cell r="V215">
            <v>4910720</v>
          </cell>
          <cell r="W215">
            <v>45352</v>
          </cell>
          <cell r="X215">
            <v>45382</v>
          </cell>
          <cell r="Y215">
            <v>4910720</v>
          </cell>
          <cell r="Z215">
            <v>45383</v>
          </cell>
          <cell r="AA215">
            <v>45412</v>
          </cell>
          <cell r="AB215">
            <v>4910720</v>
          </cell>
          <cell r="AC215">
            <v>45413</v>
          </cell>
          <cell r="AD215">
            <v>45443</v>
          </cell>
          <cell r="AE215">
            <v>4910720</v>
          </cell>
          <cell r="AF215">
            <v>45444</v>
          </cell>
          <cell r="AG215">
            <v>45473</v>
          </cell>
          <cell r="AH215">
            <v>2291669</v>
          </cell>
          <cell r="AI215">
            <v>45474</v>
          </cell>
          <cell r="AJ215">
            <v>45487</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t="str">
            <v>Vicerrectoría Académica</v>
          </cell>
          <cell r="BJ215" t="str">
            <v>MONICA SILVA QUICENO</v>
          </cell>
          <cell r="BK215" t="str">
            <v>Vicerrector Universitario</v>
          </cell>
          <cell r="BL215">
            <v>20</v>
          </cell>
          <cell r="BM215">
            <v>45306</v>
          </cell>
          <cell r="BN215">
            <v>2599259317</v>
          </cell>
          <cell r="BO215">
            <v>120</v>
          </cell>
          <cell r="BP215">
            <v>45306</v>
          </cell>
          <cell r="BQ215">
            <v>29464320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t="str">
            <v>1. Coadyuvar en el direccionamiento y gestión de la internacionalización a nivel institucional. 2. Contribuir en la participación en encuentros de relacionamiento académico, científico y/o de gestión a nivel nacional e internacional que fortalezcan las alianzas estratégicas con actores globales. 3. Apoyar las actividades de secretaría técnica del Comité de Relaciones Nacionales e Internacionales. 4. Apoyar el diseño de estrategias de relacionamiento estratégico y gestión de capacidades en términos de currículo, investigación y proyección social. 5. Cooperar en la implementación de la hoja de ruta de internacionalización a nivel institucional. 6. Coadyuvar en el posicionamiento y visibilidad internacional de la Universidad en escenarios globales. 7. Contribuir el acompañamiento a programas académicos y otras dependencias que requieran la actualización de los documentos del enfoque de internacionalización como proceso estratégico en los programas académicos de pregrado y posgrado. 8. Coadyuvar en la generación y actualización de lineamientos institucionales de internacionalización. 9.  Apoyar la gestión administrativa del proceso estratégico de internacionalización en el marco del Sistema Integrado de Gestión y en el aseguramiento de la calidad.</v>
          </cell>
          <cell r="CT215">
            <v>1121832159.2</v>
          </cell>
          <cell r="CU215">
            <v>436</v>
          </cell>
          <cell r="CV215">
            <v>500</v>
          </cell>
          <cell r="CW215">
            <v>0</v>
          </cell>
          <cell r="CX215">
            <v>0</v>
          </cell>
          <cell r="CY215">
            <v>7020</v>
          </cell>
          <cell r="CZ215" t="str">
            <v>M5</v>
          </cell>
        </row>
        <row r="216">
          <cell r="B216" t="str">
            <v>0117 DE 2024</v>
          </cell>
          <cell r="C216">
            <v>35263210</v>
          </cell>
          <cell r="D216" t="str">
            <v xml:space="preserve">DIANA YANIRA RICO ORTIZ </v>
          </cell>
          <cell r="E216" t="str">
            <v>CONTRATO DE PRESTACIÓN DE SERVICIOS PROFESIONALES</v>
          </cell>
          <cell r="F216" t="str">
            <v>PRESTACIÓN DE SERVICIOS PROFESIONALES NECESARIO PARA EL FORTALECIMIENTO DE LOS PROCESOS DE GESTIÓN ADMINISTRATIVA Y DE CALIDAD DE LA VICERRECTORÍA DE RECURSOS UNIVERSITARIOS DE LA UNIVERSIDAD DE LOS LLANOS.</v>
          </cell>
          <cell r="G216">
            <v>45306</v>
          </cell>
          <cell r="H216">
            <v>22193904</v>
          </cell>
          <cell r="I216" t="str">
            <v>Seis (06) meses calendario</v>
          </cell>
          <cell r="J216">
            <v>45306</v>
          </cell>
          <cell r="K216">
            <v>45487</v>
          </cell>
          <cell r="L216" t="str">
            <v>NO APLICA</v>
          </cell>
          <cell r="M216" t="str">
            <v>NO APLICA</v>
          </cell>
          <cell r="N216" t="str">
            <v>NO APLICA</v>
          </cell>
          <cell r="O216">
            <v>7</v>
          </cell>
          <cell r="P216">
            <v>1972791</v>
          </cell>
          <cell r="Q216">
            <v>45306</v>
          </cell>
          <cell r="R216">
            <v>45322</v>
          </cell>
          <cell r="S216">
            <v>3698984</v>
          </cell>
          <cell r="T216">
            <v>45323</v>
          </cell>
          <cell r="U216">
            <v>45351</v>
          </cell>
          <cell r="V216">
            <v>3698984</v>
          </cell>
          <cell r="W216">
            <v>45352</v>
          </cell>
          <cell r="X216">
            <v>45382</v>
          </cell>
          <cell r="Y216">
            <v>3698984</v>
          </cell>
          <cell r="Z216">
            <v>45383</v>
          </cell>
          <cell r="AA216">
            <v>45412</v>
          </cell>
          <cell r="AB216">
            <v>3698984</v>
          </cell>
          <cell r="AC216">
            <v>45413</v>
          </cell>
          <cell r="AD216">
            <v>45443</v>
          </cell>
          <cell r="AE216">
            <v>3698984</v>
          </cell>
          <cell r="AF216">
            <v>45444</v>
          </cell>
          <cell r="AG216">
            <v>45473</v>
          </cell>
          <cell r="AH216">
            <v>1726193</v>
          </cell>
          <cell r="AI216">
            <v>45474</v>
          </cell>
          <cell r="AJ216">
            <v>45487</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t="str">
            <v>Vicerrectoría de Recursos Universitarios</v>
          </cell>
          <cell r="BJ216" t="str">
            <v>WILSON FERNANDO SALGADO CIFUENTES</v>
          </cell>
          <cell r="BK216" t="str">
            <v>Vicerrector Universitario</v>
          </cell>
          <cell r="BL216">
            <v>20</v>
          </cell>
          <cell r="BM216">
            <v>45306</v>
          </cell>
          <cell r="BN216">
            <v>2599259317</v>
          </cell>
          <cell r="BO216">
            <v>38</v>
          </cell>
          <cell r="BP216">
            <v>45306</v>
          </cell>
          <cell r="BQ216">
            <v>22193904</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t="str">
            <v>1. Contribuir contable y financieramente en el trámite, revisión, proyección y evaluación en las diferentes etapas de los procesos contractuales y administrativos, conforme a la normatividad vigente de la Universidad de los Llanos. 2. Apoyar con el trámite, revisión, proyección de los diferentes pagos de contratos a cargo de la Vicerrectoría de Recursos Universitarios. 3. Cooperar en el cargue y seguimiento de la documentación emitida en los procesos contractuales de la Vicerrectoría de Recursos Universitarios (SECOP, SICOF, Drive, micrositio contratación unillanos, entre otros.). 4. Coadyuvar en la proyección financiera de informes o solicitudes internas o externas asignadas a la Vicerrectoría de Recursos Universitarios. 5. Contribuir en las auditorías internas o externas en los procesos de gestión de bienes y servicios, asignadas a la Vicerrectoría de Recursos Universitarios.</v>
          </cell>
          <cell r="CT216">
            <v>35263210</v>
          </cell>
          <cell r="CU216">
            <v>436</v>
          </cell>
          <cell r="CV216">
            <v>400</v>
          </cell>
          <cell r="CW216">
            <v>0</v>
          </cell>
          <cell r="CX216">
            <v>0</v>
          </cell>
          <cell r="CY216">
            <v>6920</v>
          </cell>
          <cell r="CZ216" t="str">
            <v>M5</v>
          </cell>
        </row>
        <row r="217">
          <cell r="B217" t="str">
            <v>0118 DE 2024</v>
          </cell>
          <cell r="C217">
            <v>1121855785</v>
          </cell>
          <cell r="D217" t="str">
            <v>JESICA ZAMBRANO BOHORQUEZ</v>
          </cell>
          <cell r="E217" t="str">
            <v>CONTRATO DE PRESTACIÓN DE SERVICIOS PROFESIONALES</v>
          </cell>
          <cell r="F217" t="str">
            <v>PRESTACIÓN DE SERVICIOS PROFESIONALES NECESARIO PARA EL FORTALECIMIENTO DE LOS PROCESOS ADMINISTRATIVOS DE LA VICERRECTORÍA DE RECURSOS UNIVERSITARIOS DE LA UNIVERSIDAD DE LOS LLANOS.</v>
          </cell>
          <cell r="G217">
            <v>45306</v>
          </cell>
          <cell r="H217">
            <v>22193904</v>
          </cell>
          <cell r="I217" t="str">
            <v>Seis (06) meses calendario</v>
          </cell>
          <cell r="J217">
            <v>45306</v>
          </cell>
          <cell r="K217">
            <v>45487</v>
          </cell>
          <cell r="L217" t="str">
            <v>NO APLICA</v>
          </cell>
          <cell r="M217" t="str">
            <v>NO APLICA</v>
          </cell>
          <cell r="N217" t="str">
            <v>NO APLICA</v>
          </cell>
          <cell r="O217">
            <v>7</v>
          </cell>
          <cell r="P217">
            <v>1972791</v>
          </cell>
          <cell r="Q217">
            <v>45306</v>
          </cell>
          <cell r="R217">
            <v>45322</v>
          </cell>
          <cell r="S217">
            <v>3698984</v>
          </cell>
          <cell r="T217">
            <v>45323</v>
          </cell>
          <cell r="U217">
            <v>45351</v>
          </cell>
          <cell r="V217">
            <v>3698984</v>
          </cell>
          <cell r="W217">
            <v>45352</v>
          </cell>
          <cell r="X217">
            <v>45382</v>
          </cell>
          <cell r="Y217">
            <v>3698984</v>
          </cell>
          <cell r="Z217">
            <v>45383</v>
          </cell>
          <cell r="AA217">
            <v>45412</v>
          </cell>
          <cell r="AB217">
            <v>3698984</v>
          </cell>
          <cell r="AC217">
            <v>45413</v>
          </cell>
          <cell r="AD217">
            <v>45443</v>
          </cell>
          <cell r="AE217">
            <v>3698984</v>
          </cell>
          <cell r="AF217">
            <v>45444</v>
          </cell>
          <cell r="AG217">
            <v>45473</v>
          </cell>
          <cell r="AH217">
            <v>1726193</v>
          </cell>
          <cell r="AI217">
            <v>45474</v>
          </cell>
          <cell r="AJ217">
            <v>45487</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t="str">
            <v>Vicerrectoría de Recursos Universitarios</v>
          </cell>
          <cell r="BJ217" t="str">
            <v>WILSON FERNANDO SALGADO CIFUENTES</v>
          </cell>
          <cell r="BK217" t="str">
            <v>Vicerrector Universitario</v>
          </cell>
          <cell r="BL217">
            <v>20</v>
          </cell>
          <cell r="BM217">
            <v>45306</v>
          </cell>
          <cell r="BN217">
            <v>2599259317</v>
          </cell>
          <cell r="BO217">
            <v>93</v>
          </cell>
          <cell r="BP217">
            <v>45306</v>
          </cell>
          <cell r="BQ217">
            <v>22193904</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t="str">
            <v>1. Contribuir en las auditorías internas o externas de gestión de calidad realizada por control interno y en los procesos de gestión de bienes y servicios asignadas a la Vicerrectoría de Recursos Universitarios. 2. Colaborar en la planificación, elaboración, evaluación y seguimiento de los procedimientos y demás formatos del Sistema Integrado de Gestión de Calidad, del proceso de gestión de bienes y servicios. 3. Contribuir en la revisión y trámite de las diferentes etapas de los procesos contractuales y administrativos de la Vicerrectoría de Recursos Universitarios, conforme a la normatividad vigente de la Universidad de los Llanos. 4. Coadyuvar en la proyección de informes o solicitudes internas o externas asignadas a la Vicerrectoría de Recursos Universitarios. 5. Cooperar con la realización de herramientas que contribuyan al seguimiento, control, análisis y planeación de las actividades propias de la Vicerrectoría de Recursos Universitarios. 6. Cooperar con el trámite de procesos contractuales de la Vicerrectoría de Recursos Universitarios en la tienda virtual de Colombia Compra Eficiente. 7. Colaborar con la formulación, revisión, publicación y seguimiento del Plan de Adquisiciones de la Universidad de los Llanos.</v>
          </cell>
          <cell r="CT217">
            <v>1121855785</v>
          </cell>
          <cell r="CU217">
            <v>436</v>
          </cell>
          <cell r="CV217">
            <v>400</v>
          </cell>
          <cell r="CW217">
            <v>0</v>
          </cell>
          <cell r="CX217">
            <v>0</v>
          </cell>
          <cell r="CY217">
            <v>8299</v>
          </cell>
          <cell r="CZ217" t="str">
            <v>M6</v>
          </cell>
        </row>
        <row r="218">
          <cell r="B218" t="str">
            <v>0119 DE 2024</v>
          </cell>
          <cell r="C218">
            <v>52714560</v>
          </cell>
          <cell r="D218" t="str">
            <v>SANDRA MIREYA LOSADA RAMIREZ</v>
          </cell>
          <cell r="E218" t="str">
            <v>CONTRATO DE PRESTACIÓN DE SERVICIOS DE APOYO A LA GESTIÓN</v>
          </cell>
          <cell r="F218" t="str">
            <v>PRESTACIÓN DE SERVICIOS DE APOYO A LA GESTIÓN NECESARIO PARA FORTALECER LOS PROCEDIMIENTOS DE GESTIÓN DE ARCHIVO, PUBLICIDAD, SEGUIMIENTO Y PAGOS DE LA VICERRECTORÍA DE RECURSOS UNIVERSITARIOS DE LA UNIVERSIDAD DE LOS LLANOS</v>
          </cell>
          <cell r="G218">
            <v>45306</v>
          </cell>
          <cell r="H218">
            <v>10905624</v>
          </cell>
          <cell r="I218" t="str">
            <v>Seis (06) meses calendario</v>
          </cell>
          <cell r="J218">
            <v>45306</v>
          </cell>
          <cell r="K218">
            <v>45487</v>
          </cell>
          <cell r="L218" t="str">
            <v>NO APLICA</v>
          </cell>
          <cell r="M218" t="str">
            <v>NO APLICA</v>
          </cell>
          <cell r="N218" t="str">
            <v>NO APLICA</v>
          </cell>
          <cell r="O218">
            <v>7</v>
          </cell>
          <cell r="P218">
            <v>969389</v>
          </cell>
          <cell r="Q218">
            <v>45306</v>
          </cell>
          <cell r="R218">
            <v>45322</v>
          </cell>
          <cell r="S218">
            <v>1817604</v>
          </cell>
          <cell r="T218">
            <v>45323</v>
          </cell>
          <cell r="U218">
            <v>45351</v>
          </cell>
          <cell r="V218">
            <v>1817604</v>
          </cell>
          <cell r="W218">
            <v>45352</v>
          </cell>
          <cell r="X218">
            <v>45382</v>
          </cell>
          <cell r="Y218">
            <v>1817604</v>
          </cell>
          <cell r="Z218">
            <v>45383</v>
          </cell>
          <cell r="AA218">
            <v>45412</v>
          </cell>
          <cell r="AB218">
            <v>1817604</v>
          </cell>
          <cell r="AC218">
            <v>45413</v>
          </cell>
          <cell r="AD218">
            <v>45443</v>
          </cell>
          <cell r="AE218">
            <v>1817604</v>
          </cell>
          <cell r="AF218">
            <v>45444</v>
          </cell>
          <cell r="AG218">
            <v>45473</v>
          </cell>
          <cell r="AH218">
            <v>848215</v>
          </cell>
          <cell r="AI218">
            <v>45474</v>
          </cell>
          <cell r="AJ218">
            <v>45487</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t="str">
            <v>Vicerrectoría de Recursos Universitarios</v>
          </cell>
          <cell r="BJ218" t="str">
            <v>WILSON FERNANDO SALGADO CIFUENTES</v>
          </cell>
          <cell r="BK218" t="str">
            <v>Vicerrector Universitario</v>
          </cell>
          <cell r="BL218">
            <v>20</v>
          </cell>
          <cell r="BM218">
            <v>45306</v>
          </cell>
          <cell r="BN218">
            <v>2599259317</v>
          </cell>
          <cell r="BO218">
            <v>55</v>
          </cell>
          <cell r="BP218">
            <v>45306</v>
          </cell>
          <cell r="BQ218">
            <v>10905624</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t="str">
            <v>1. Cooperar en el cargue y seguimiento de la documentación emitida en los procesos contractuales de la Vicerrectoría de Recursos Universitarios (Drive, micrositio contratación unillanos, entre otros). 2. Coadyuvar en la proyección de informes o solicitudes internas o externas asignadas a la Vicerrectoría de Recursos Universitarios. 3. Contribuir en las auditorías internas o externas en los procesos de gestión de bienes y servicios, asignadas a la Vicerrectoría de Recursos Universitarios. 4. Colaborar en las actividades de revisión, foliación, organización general de los expedientes, cambio de carpetas, rotulación para el archivo, cierre final del expediente e inventario documental conforme a los procedimientos de gestión de archivo de la Universidad de los Llanos.</v>
          </cell>
          <cell r="CT218">
            <v>52714560</v>
          </cell>
          <cell r="CU218">
            <v>436</v>
          </cell>
          <cell r="CV218">
            <v>400</v>
          </cell>
          <cell r="CW218">
            <v>0</v>
          </cell>
          <cell r="CX218">
            <v>0</v>
          </cell>
          <cell r="CY218">
            <v>8299</v>
          </cell>
          <cell r="CZ218" t="str">
            <v>M6</v>
          </cell>
        </row>
        <row r="219">
          <cell r="B219" t="str">
            <v>0120 DE 2024</v>
          </cell>
          <cell r="C219">
            <v>1123115650</v>
          </cell>
          <cell r="D219" t="str">
            <v>BRENDA NATALIA DIAZ MEJIA</v>
          </cell>
          <cell r="E219" t="str">
            <v>CONTRATO DE PRESTACIÓN DE SERVICIOS PROFESIONALES</v>
          </cell>
          <cell r="F219" t="str">
            <v>PRESTACIÓN DE SERVICIOS PROFESIONALES NECESARIO PARA EL FORTALECIMIENTO DE LOS PROCESOS ADMINISTRATIVOS Y JURÍDICOS DE LA VICERRECTORÍA DE RECURSOS UNIVERSITARIOS DE LA UNIVERSIDAD DE LOS LLANOS.</v>
          </cell>
          <cell r="G219">
            <v>45306</v>
          </cell>
          <cell r="H219">
            <v>22193904</v>
          </cell>
          <cell r="I219" t="str">
            <v>Seis (06) meses calendario</v>
          </cell>
          <cell r="J219">
            <v>45306</v>
          </cell>
          <cell r="K219">
            <v>45487</v>
          </cell>
          <cell r="L219" t="str">
            <v>NO APLICA</v>
          </cell>
          <cell r="M219" t="str">
            <v>NO APLICA</v>
          </cell>
          <cell r="N219" t="str">
            <v>NO APLICA</v>
          </cell>
          <cell r="O219">
            <v>7</v>
          </cell>
          <cell r="P219">
            <v>1972791</v>
          </cell>
          <cell r="Q219">
            <v>45306</v>
          </cell>
          <cell r="R219">
            <v>45322</v>
          </cell>
          <cell r="S219">
            <v>3698984</v>
          </cell>
          <cell r="T219">
            <v>45323</v>
          </cell>
          <cell r="U219">
            <v>45351</v>
          </cell>
          <cell r="V219">
            <v>3698984</v>
          </cell>
          <cell r="W219">
            <v>45352</v>
          </cell>
          <cell r="X219">
            <v>45382</v>
          </cell>
          <cell r="Y219">
            <v>3698984</v>
          </cell>
          <cell r="Z219">
            <v>45383</v>
          </cell>
          <cell r="AA219">
            <v>45412</v>
          </cell>
          <cell r="AB219">
            <v>3698984</v>
          </cell>
          <cell r="AC219">
            <v>45413</v>
          </cell>
          <cell r="AD219">
            <v>45443</v>
          </cell>
          <cell r="AE219">
            <v>3698984</v>
          </cell>
          <cell r="AF219">
            <v>45444</v>
          </cell>
          <cell r="AG219">
            <v>45473</v>
          </cell>
          <cell r="AH219">
            <v>1726193</v>
          </cell>
          <cell r="AI219">
            <v>45474</v>
          </cell>
          <cell r="AJ219">
            <v>45487</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t="str">
            <v>Vicerrectoría de Recursos Universitarios</v>
          </cell>
          <cell r="BJ219" t="str">
            <v>WILSON FERNANDO SALGADO CIFUENTES</v>
          </cell>
          <cell r="BK219" t="str">
            <v>Vicerrector Universitario</v>
          </cell>
          <cell r="BL219">
            <v>20</v>
          </cell>
          <cell r="BM219">
            <v>45306</v>
          </cell>
          <cell r="BN219">
            <v>2599259317</v>
          </cell>
          <cell r="BO219">
            <v>125</v>
          </cell>
          <cell r="BP219">
            <v>45306</v>
          </cell>
          <cell r="BQ219">
            <v>22193904</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Colaborar en el trámite de las solicitudes que se generen debido a los siniestros que ocurran en la Universidad de los Llanos según la normatividad vigente de la entidad. 6. Colaborar en el trámite de pago de seguros estudiantiles de la Universidad de los Llanos. 7. Colaborar en la revisión de las minutas y/o documentos  requeridos para los procesos de contratación de docentes hora cátedra.</v>
          </cell>
          <cell r="CT219">
            <v>1123115650.0999999</v>
          </cell>
          <cell r="CU219">
            <v>436</v>
          </cell>
          <cell r="CV219">
            <v>400</v>
          </cell>
          <cell r="CW219">
            <v>0</v>
          </cell>
          <cell r="CX219">
            <v>0</v>
          </cell>
          <cell r="CY219">
            <v>8299</v>
          </cell>
          <cell r="CZ219" t="str">
            <v>M6</v>
          </cell>
        </row>
        <row r="220">
          <cell r="B220" t="str">
            <v>0121 DE 2024</v>
          </cell>
          <cell r="C220">
            <v>86059230</v>
          </cell>
          <cell r="D220" t="str">
            <v>RENE YESID HERRERA VANEGAS</v>
          </cell>
          <cell r="E220" t="str">
            <v>CONTRATO DE PRESTACIÓN DE SERVICIOS PROFESIONALES</v>
          </cell>
          <cell r="F220" t="str">
            <v>PRESTACIÓN DE SERVICIOS PROFESIONALES NECESARIO PARA EL FORTALECIMIENTO DE LOS DIFERENTES PROCESOS EN LA SEDE BOQUEMONTE DE LA UNIVERSIDAD DE LOS LLANOS.</v>
          </cell>
          <cell r="G220">
            <v>45306</v>
          </cell>
          <cell r="H220">
            <v>29464320</v>
          </cell>
          <cell r="I220" t="str">
            <v>Seis (06) meses calendario</v>
          </cell>
          <cell r="J220">
            <v>45306</v>
          </cell>
          <cell r="K220">
            <v>45487</v>
          </cell>
          <cell r="L220" t="str">
            <v>NO APLICA</v>
          </cell>
          <cell r="M220" t="str">
            <v>NO APLICA</v>
          </cell>
          <cell r="N220" t="str">
            <v>NO APLICA</v>
          </cell>
          <cell r="O220">
            <v>7</v>
          </cell>
          <cell r="P220">
            <v>2619051</v>
          </cell>
          <cell r="Q220">
            <v>45306</v>
          </cell>
          <cell r="R220">
            <v>45322</v>
          </cell>
          <cell r="S220">
            <v>4910720</v>
          </cell>
          <cell r="T220">
            <v>45323</v>
          </cell>
          <cell r="U220">
            <v>45351</v>
          </cell>
          <cell r="V220">
            <v>4910720</v>
          </cell>
          <cell r="W220">
            <v>45352</v>
          </cell>
          <cell r="X220">
            <v>45382</v>
          </cell>
          <cell r="Y220">
            <v>4910720</v>
          </cell>
          <cell r="Z220">
            <v>45383</v>
          </cell>
          <cell r="AA220">
            <v>45412</v>
          </cell>
          <cell r="AB220">
            <v>4910720</v>
          </cell>
          <cell r="AC220">
            <v>45413</v>
          </cell>
          <cell r="AD220">
            <v>45443</v>
          </cell>
          <cell r="AE220">
            <v>4910720</v>
          </cell>
          <cell r="AF220">
            <v>45444</v>
          </cell>
          <cell r="AG220">
            <v>45473</v>
          </cell>
          <cell r="AH220">
            <v>2291669</v>
          </cell>
          <cell r="AI220">
            <v>45474</v>
          </cell>
          <cell r="AJ220">
            <v>45487</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t="str">
            <v>Vicerrectoría de Recursos Universitarios</v>
          </cell>
          <cell r="BJ220" t="str">
            <v>WILSON FERNANDO SALGADO CIFUENTES</v>
          </cell>
          <cell r="BK220" t="str">
            <v>Vicerrector Universitario</v>
          </cell>
          <cell r="BL220">
            <v>20</v>
          </cell>
          <cell r="BM220">
            <v>45306</v>
          </cell>
          <cell r="BN220">
            <v>2599259317</v>
          </cell>
          <cell r="BO220">
            <v>67</v>
          </cell>
          <cell r="BP220">
            <v>45306</v>
          </cell>
          <cell r="BQ220">
            <v>29464320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t="str">
            <v>1. Coadyuvar en la proyección de informes o solicitudes internas o externas asignadas a la Vicerrectoría de Recursos Universitarios Campus Boquemonte. 2. Coadyuvar tanto en la planificación como en la ejecución del plan de mantenimiento preventivo y correctivo, incluyendo actualización del inventario del Campus Boquemonte. 3. Coadyuvar en la organización de espacios y la logística de actividades académicas y eventos institucionales en el Campus Boquemonte. 4.  Colaborar en la revisión y gestión de los requerimientos del personal docente para el desarrollo académico en el campus Boquemonte. 5. Colaborar en la organización de documentación e información según los procedimientos de gestión de calidad del Campus Boquemonte de la Universidad de los Llanos.</v>
          </cell>
          <cell r="CT220">
            <v>86059230</v>
          </cell>
          <cell r="CU220">
            <v>436</v>
          </cell>
          <cell r="CV220">
            <v>400</v>
          </cell>
          <cell r="CW220">
            <v>0</v>
          </cell>
          <cell r="CX220">
            <v>0</v>
          </cell>
          <cell r="CY220">
            <v>7310</v>
          </cell>
          <cell r="CZ220" t="str">
            <v>M6</v>
          </cell>
        </row>
        <row r="221">
          <cell r="B221" t="str">
            <v>0122 DE 2024</v>
          </cell>
          <cell r="C221">
            <v>1121945142</v>
          </cell>
          <cell r="D221" t="str">
            <v>LAURA CAMILA ORTIZ VALBUENA</v>
          </cell>
          <cell r="E221" t="str">
            <v>CONTRATO DE PRESTACIÓN DE SERVICIOS DE APOYO A LA GESTIÓN</v>
          </cell>
          <cell r="F221" t="str">
            <v>PRESTACIÓN DE SERVICIOS DE APOYO A LA GESTIÓN NECESARIO PARA FORTALECER LOS PROCEDIMIENTOS DE GESTIÓN DE ARCHIVO, PUBLICIDAD Y SEGUIMIENTO DE LA VICERRECTORÍA DE RECURSOS UNIVERSITARIOS DE LA UNIVERSIDAD DE LOS LLANOS.</v>
          </cell>
          <cell r="G221">
            <v>45306</v>
          </cell>
          <cell r="H221">
            <v>14540832</v>
          </cell>
          <cell r="I221" t="str">
            <v>Seis (06) meses calendario</v>
          </cell>
          <cell r="J221">
            <v>45306</v>
          </cell>
          <cell r="K221">
            <v>45487</v>
          </cell>
          <cell r="L221" t="str">
            <v>NO APLICA</v>
          </cell>
          <cell r="M221" t="str">
            <v>NO APLICA</v>
          </cell>
          <cell r="N221" t="str">
            <v>NO APLICA</v>
          </cell>
          <cell r="O221">
            <v>7</v>
          </cell>
          <cell r="P221">
            <v>1292518</v>
          </cell>
          <cell r="Q221">
            <v>45306</v>
          </cell>
          <cell r="R221">
            <v>45322</v>
          </cell>
          <cell r="S221">
            <v>2423472</v>
          </cell>
          <cell r="T221">
            <v>45323</v>
          </cell>
          <cell r="U221">
            <v>45351</v>
          </cell>
          <cell r="V221">
            <v>2423472</v>
          </cell>
          <cell r="W221">
            <v>45352</v>
          </cell>
          <cell r="X221">
            <v>45382</v>
          </cell>
          <cell r="Y221">
            <v>2423472</v>
          </cell>
          <cell r="Z221">
            <v>45383</v>
          </cell>
          <cell r="AA221">
            <v>45412</v>
          </cell>
          <cell r="AB221">
            <v>2423472</v>
          </cell>
          <cell r="AC221">
            <v>45413</v>
          </cell>
          <cell r="AD221">
            <v>45443</v>
          </cell>
          <cell r="AE221">
            <v>2423472</v>
          </cell>
          <cell r="AF221">
            <v>45444</v>
          </cell>
          <cell r="AG221">
            <v>45473</v>
          </cell>
          <cell r="AH221">
            <v>1130954</v>
          </cell>
          <cell r="AI221">
            <v>45474</v>
          </cell>
          <cell r="AJ221">
            <v>45487</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t="str">
            <v>Vicerrectoría de Recursos Universitarios</v>
          </cell>
          <cell r="BJ221" t="str">
            <v>WILSON FERNANDO SALGADO CIFUENTES</v>
          </cell>
          <cell r="BK221" t="str">
            <v>Vicerrector Universitario</v>
          </cell>
          <cell r="BL221">
            <v>20</v>
          </cell>
          <cell r="BM221">
            <v>45306</v>
          </cell>
          <cell r="BN221">
            <v>2599259317</v>
          </cell>
          <cell r="BO221">
            <v>117</v>
          </cell>
          <cell r="BP221">
            <v>45306</v>
          </cell>
          <cell r="BQ221">
            <v>14540832</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t="str">
            <v>1. Colaborar en las actividades de revisión, foliación, organización general de los expedientes, cambio de carpetas y rotulación para el archivo y cierre final del expediente, conforme a los procedimientos de gestión de archivo de la Universidad de los Llanos. 2. Cooperar en el cargue y seguimiento de la documentación emitida en los procesos contractuales de la Vicerrectoría de Recursos Universitarios (SECOP, Drive, micrositio contratación unillanos, Herramienta de supervisiones, entre otros). 3. Apoyar con la revisión, trámite y/o proyección de los diferentes pagos de contratos a cargo de la Vicerrectoría de Recursos Universitarios. 4. Apoyar en la revisión de los expedientes contractuales de conformidad con los procedimientos de gestión de bienes y servicios, asignadas a la Vicerrectoría de Recursos Universitarios.</v>
          </cell>
          <cell r="CT221">
            <v>1121945142</v>
          </cell>
          <cell r="CU221">
            <v>436</v>
          </cell>
          <cell r="CV221">
            <v>400</v>
          </cell>
          <cell r="CW221">
            <v>0</v>
          </cell>
          <cell r="CX221">
            <v>0</v>
          </cell>
          <cell r="CY221">
            <v>4290</v>
          </cell>
          <cell r="CZ221" t="str">
            <v>M5</v>
          </cell>
        </row>
        <row r="222">
          <cell r="B222" t="str">
            <v>0123 DE 2024</v>
          </cell>
          <cell r="C222">
            <v>1121894142</v>
          </cell>
          <cell r="D222" t="str">
            <v>LEIDY ALEJANDRA SARMIENTO FULA</v>
          </cell>
          <cell r="E222" t="str">
            <v>CONTRATO DE PRESTACIÓN DE SERVICIOS PROFESIONALES</v>
          </cell>
          <cell r="F222" t="str">
            <v>PRESTACIÓN DE SERVICIOS PROFESIONALES NECESARIO PARA EL FORTALECIMIENTO DE LOS PROCESOS CONTRACTUALES Y JURÍDICOS DE LA VICERRECTORÍA DE RECURSOS UNIVERSITARIOS DE LA UNIVERSIDAD DE LOS LLANOS.</v>
          </cell>
          <cell r="G222">
            <v>45306</v>
          </cell>
          <cell r="H222">
            <v>18367368</v>
          </cell>
          <cell r="I222" t="str">
            <v>Seis (06) meses calendario</v>
          </cell>
          <cell r="J222">
            <v>45306</v>
          </cell>
          <cell r="K222">
            <v>45487</v>
          </cell>
          <cell r="L222" t="str">
            <v>NO APLICA</v>
          </cell>
          <cell r="M222" t="str">
            <v>NO APLICA</v>
          </cell>
          <cell r="N222" t="str">
            <v>NO APLICA</v>
          </cell>
          <cell r="O222">
            <v>7</v>
          </cell>
          <cell r="P222">
            <v>1632655</v>
          </cell>
          <cell r="Q222">
            <v>45306</v>
          </cell>
          <cell r="R222">
            <v>45322</v>
          </cell>
          <cell r="S222">
            <v>3061228</v>
          </cell>
          <cell r="T222">
            <v>45323</v>
          </cell>
          <cell r="U222">
            <v>45351</v>
          </cell>
          <cell r="V222">
            <v>3061228</v>
          </cell>
          <cell r="W222">
            <v>45352</v>
          </cell>
          <cell r="X222">
            <v>45382</v>
          </cell>
          <cell r="Y222">
            <v>3061228</v>
          </cell>
          <cell r="Z222">
            <v>45383</v>
          </cell>
          <cell r="AA222">
            <v>45412</v>
          </cell>
          <cell r="AB222">
            <v>3061228</v>
          </cell>
          <cell r="AC222">
            <v>45413</v>
          </cell>
          <cell r="AD222">
            <v>45443</v>
          </cell>
          <cell r="AE222">
            <v>3061228</v>
          </cell>
          <cell r="AF222">
            <v>45444</v>
          </cell>
          <cell r="AG222">
            <v>45473</v>
          </cell>
          <cell r="AH222">
            <v>1428573</v>
          </cell>
          <cell r="AI222">
            <v>45474</v>
          </cell>
          <cell r="AJ222">
            <v>45487</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t="str">
            <v>Vicerrectoría de Recursos Universitarios</v>
          </cell>
          <cell r="BJ222" t="str">
            <v>WILSON FERNANDO SALGADO CIFUENTES</v>
          </cell>
          <cell r="BK222" t="str">
            <v>Vicerrector Universitario</v>
          </cell>
          <cell r="BL222">
            <v>20</v>
          </cell>
          <cell r="BM222">
            <v>45306</v>
          </cell>
          <cell r="BN222">
            <v>2599259317</v>
          </cell>
          <cell r="BO222">
            <v>106</v>
          </cell>
          <cell r="BP222">
            <v>45306</v>
          </cell>
          <cell r="BQ222">
            <v>18367368</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t="str">
            <v>1. Contribuir en el trámite, revisión, proyección y evaluación jurídica de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verificación de los actos administrativo, que ordena el reintegro o devolución por diferentes conceptos a estudiantes o administrativos o demás entidades que así se requieran. 6. Coadyuvar en la proyección, revisión de los procesos de contratación de arrendamientos de los bienes de la Universidad.</v>
          </cell>
          <cell r="CT222">
            <v>1121894142</v>
          </cell>
          <cell r="CU222">
            <v>436</v>
          </cell>
          <cell r="CV222">
            <v>400</v>
          </cell>
          <cell r="CW222">
            <v>0</v>
          </cell>
          <cell r="CX222">
            <v>0</v>
          </cell>
          <cell r="CY222">
            <v>8299</v>
          </cell>
          <cell r="CZ222" t="str">
            <v>M6</v>
          </cell>
        </row>
        <row r="223">
          <cell r="B223" t="str">
            <v>0124 DE 2024</v>
          </cell>
          <cell r="C223">
            <v>71732237</v>
          </cell>
          <cell r="D223" t="str">
            <v xml:space="preserve">WILTON ORACIO CALDERON CAMACHO </v>
          </cell>
          <cell r="E223" t="str">
            <v>CONTRATO DE PRESTACIÓN DE SERVICIOS PROFESIONALES</v>
          </cell>
          <cell r="F223" t="str">
            <v>PRESTACIÓN DE SERVICIOS PROFESIONALES ESPECIALIZADOS NECESARIO PARA EL DESARROLLO DEL PROYECTO FICHA BPUNI VIAC 03 2710 2023 “APOYO A LOS PROCESOS DE ASEGURAMIENTO DE LA CALIDAD ACADÉMICA EN LA UNIVERSIDAD DE LOS LLANOS”</v>
          </cell>
          <cell r="G223">
            <v>45306</v>
          </cell>
          <cell r="H223">
            <v>39000000</v>
          </cell>
          <cell r="I223" t="str">
            <v>Seis (06) meses calendario</v>
          </cell>
          <cell r="J223">
            <v>45306</v>
          </cell>
          <cell r="K223">
            <v>45487</v>
          </cell>
          <cell r="L223" t="str">
            <v>NO APLICA</v>
          </cell>
          <cell r="M223" t="str">
            <v>NO APLICA</v>
          </cell>
          <cell r="N223" t="str">
            <v>NO APLICA</v>
          </cell>
          <cell r="O223">
            <v>7</v>
          </cell>
          <cell r="P223">
            <v>3466667</v>
          </cell>
          <cell r="Q223">
            <v>45306</v>
          </cell>
          <cell r="R223">
            <v>45322</v>
          </cell>
          <cell r="S223">
            <v>6500000</v>
          </cell>
          <cell r="T223">
            <v>45323</v>
          </cell>
          <cell r="U223">
            <v>45351</v>
          </cell>
          <cell r="V223">
            <v>6500000</v>
          </cell>
          <cell r="W223">
            <v>45352</v>
          </cell>
          <cell r="X223">
            <v>45382</v>
          </cell>
          <cell r="Y223">
            <v>6500000</v>
          </cell>
          <cell r="Z223">
            <v>45383</v>
          </cell>
          <cell r="AA223">
            <v>45412</v>
          </cell>
          <cell r="AB223">
            <v>6500000</v>
          </cell>
          <cell r="AC223">
            <v>45413</v>
          </cell>
          <cell r="AD223">
            <v>45443</v>
          </cell>
          <cell r="AE223">
            <v>6500000</v>
          </cell>
          <cell r="AF223">
            <v>45444</v>
          </cell>
          <cell r="AG223">
            <v>45473</v>
          </cell>
          <cell r="AH223">
            <v>3033333</v>
          </cell>
          <cell r="AI223">
            <v>45474</v>
          </cell>
          <cell r="AJ223">
            <v>45487</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t="str">
            <v>Vicerrectoría Académica</v>
          </cell>
          <cell r="BJ223" t="str">
            <v>ANA BETY VACCA CASANOVA</v>
          </cell>
          <cell r="BK223" t="str">
            <v>Docente de planta de la Universidad de los Llanos</v>
          </cell>
          <cell r="BL223">
            <v>15</v>
          </cell>
          <cell r="BM223">
            <v>45306</v>
          </cell>
          <cell r="BN223">
            <v>246015552</v>
          </cell>
          <cell r="BO223">
            <v>128</v>
          </cell>
          <cell r="BP223">
            <v>45306</v>
          </cell>
          <cell r="BQ223">
            <v>39000000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t="str">
            <v>1. Asesorar en la articulación curricular de perfiles, competencias y resultados de aprendizaje para la construcción de documentos de condiciones de calidad, en el marco de la normatividad vigente del Ministerio de Educación Nacional. 2. Asesorar en el fortalecimiento de los procesos de aseguramiento de la calidad, en el marco de la normatividad nacional e institucional. 3. Asesorar en la aplicación del modelo de evaluación de impactos institucional y de programas. 4. Asesorar en la elaboración de informes de acuerdo con los requerimientos del MEN en los procesos de aseguramiento de la calidad de la Institución. 5. Asesorar en la construcción de condiciones de calidad institucionales para los municipios que la Universidad de los Llanos estime conveniente. 6. Asesorar en la ejecución del Plan de renovación de la acreditación institucional. 7. Asesorar la construcción de modelo de educación digital de la Universidad de los Llanos.</v>
          </cell>
          <cell r="CT223">
            <v>71732237</v>
          </cell>
          <cell r="CU223">
            <v>617</v>
          </cell>
          <cell r="CV223">
            <v>53016</v>
          </cell>
          <cell r="CW223">
            <v>0</v>
          </cell>
          <cell r="CX223">
            <v>0</v>
          </cell>
          <cell r="CY223">
            <v>8530</v>
          </cell>
          <cell r="CZ223" t="str">
            <v>M3</v>
          </cell>
        </row>
        <row r="224">
          <cell r="B224" t="str">
            <v>0125 DE 2024</v>
          </cell>
          <cell r="C224">
            <v>1118536819</v>
          </cell>
          <cell r="D224" t="str">
            <v>LUCILA VARGAS MALAVER</v>
          </cell>
          <cell r="E224" t="str">
            <v>CONTRATO DE PRESTACIÓN DE SERVICIOS PROFESIONALES</v>
          </cell>
          <cell r="F224" t="str">
            <v>PRESTACIÓN DE SERVICIOS PROFESIONALES ESPECIALIZADOS NECESARIO PARA EL DESARROLLO DEL PROYECTO FICHA BPUNI VIAC 03 2710 2023 “APOYO A LOS PROCESOS DE ASEGURAMIENTO DE LA CALIDAD ACADÉMICA EN LA UNIVERSIDAD DE LOS LLANOS”</v>
          </cell>
          <cell r="G224">
            <v>45306</v>
          </cell>
          <cell r="H224">
            <v>22193904</v>
          </cell>
          <cell r="I224" t="str">
            <v>Seis (06) meses calendario</v>
          </cell>
          <cell r="J224">
            <v>45306</v>
          </cell>
          <cell r="K224">
            <v>45487</v>
          </cell>
          <cell r="L224" t="str">
            <v>NO APLICA</v>
          </cell>
          <cell r="M224" t="str">
            <v>NO APLICA</v>
          </cell>
          <cell r="N224" t="str">
            <v>NO APLICA</v>
          </cell>
          <cell r="O224">
            <v>7</v>
          </cell>
          <cell r="P224">
            <v>1972791</v>
          </cell>
          <cell r="Q224">
            <v>45306</v>
          </cell>
          <cell r="R224">
            <v>45322</v>
          </cell>
          <cell r="S224">
            <v>3698984</v>
          </cell>
          <cell r="T224">
            <v>45323</v>
          </cell>
          <cell r="U224">
            <v>45351</v>
          </cell>
          <cell r="V224">
            <v>3698984</v>
          </cell>
          <cell r="W224">
            <v>45352</v>
          </cell>
          <cell r="X224">
            <v>45382</v>
          </cell>
          <cell r="Y224">
            <v>3698984</v>
          </cell>
          <cell r="Z224">
            <v>45383</v>
          </cell>
          <cell r="AA224">
            <v>45412</v>
          </cell>
          <cell r="AB224">
            <v>3698984</v>
          </cell>
          <cell r="AC224">
            <v>45413</v>
          </cell>
          <cell r="AD224">
            <v>45443</v>
          </cell>
          <cell r="AE224">
            <v>3698984</v>
          </cell>
          <cell r="AF224">
            <v>45444</v>
          </cell>
          <cell r="AG224">
            <v>45473</v>
          </cell>
          <cell r="AH224">
            <v>1726193</v>
          </cell>
          <cell r="AI224">
            <v>45474</v>
          </cell>
          <cell r="AJ224">
            <v>45487</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t="str">
            <v>Vicerrectoría Académica</v>
          </cell>
          <cell r="BJ224" t="str">
            <v>ANA BETY VACCA CASANOVA</v>
          </cell>
          <cell r="BK224" t="str">
            <v>Docente de planta de la Universidad de los Llanos</v>
          </cell>
          <cell r="BL224">
            <v>15</v>
          </cell>
          <cell r="BM224">
            <v>45306</v>
          </cell>
          <cell r="BN224">
            <v>246015552</v>
          </cell>
          <cell r="BO224">
            <v>130</v>
          </cell>
          <cell r="BP224">
            <v>45306</v>
          </cell>
          <cell r="BQ224">
            <v>22193904</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en la elaboración y seguimiento del proyecto de inversión de la Secretaría Técnica de Acreditación.</v>
          </cell>
          <cell r="CT224">
            <v>1118536819</v>
          </cell>
          <cell r="CU224">
            <v>617</v>
          </cell>
          <cell r="CV224">
            <v>53016</v>
          </cell>
          <cell r="CW224">
            <v>0</v>
          </cell>
          <cell r="CX224">
            <v>0</v>
          </cell>
          <cell r="CY224">
            <v>8560</v>
          </cell>
          <cell r="CZ224" t="str">
            <v>M5</v>
          </cell>
        </row>
        <row r="225">
          <cell r="B225" t="str">
            <v>0126 DE 2024</v>
          </cell>
          <cell r="C225">
            <v>37310820</v>
          </cell>
          <cell r="D225" t="str">
            <v>GLADYS GUERRERO MALDONADO</v>
          </cell>
          <cell r="E225" t="str">
            <v>CONTRATO DE PRESTACIÓN DE SERVICIOS PROFESIONALES</v>
          </cell>
          <cell r="F225" t="str">
            <v>PRESTACIÓN DE SERVICIOS PROFESIONALES ESPECIALIZADOS NECESARIO PARA EL DESARROLLO DEL PROYECTO FICHA BPUNI VIAC 03 2710 2023 “APOYO A LOS PROCESOS DE ASEGURAMIENTO DE LA CALIDAD ACADÉMICA EN LA UNIVERSIDAD DE LOS LLANOS”</v>
          </cell>
          <cell r="G225">
            <v>45306</v>
          </cell>
          <cell r="H225">
            <v>29464320</v>
          </cell>
          <cell r="I225" t="str">
            <v>Seis (06) meses calendario</v>
          </cell>
          <cell r="J225">
            <v>45306</v>
          </cell>
          <cell r="K225">
            <v>45487</v>
          </cell>
          <cell r="L225" t="str">
            <v>NO APLICA</v>
          </cell>
          <cell r="M225" t="str">
            <v>NO APLICA</v>
          </cell>
          <cell r="N225" t="str">
            <v>NO APLICA</v>
          </cell>
          <cell r="O225">
            <v>7</v>
          </cell>
          <cell r="P225">
            <v>2619051</v>
          </cell>
          <cell r="Q225">
            <v>45306</v>
          </cell>
          <cell r="R225">
            <v>45322</v>
          </cell>
          <cell r="S225">
            <v>4910720</v>
          </cell>
          <cell r="T225">
            <v>45323</v>
          </cell>
          <cell r="U225">
            <v>45351</v>
          </cell>
          <cell r="V225">
            <v>4910720</v>
          </cell>
          <cell r="W225">
            <v>45352</v>
          </cell>
          <cell r="X225">
            <v>45382</v>
          </cell>
          <cell r="Y225">
            <v>4910720</v>
          </cell>
          <cell r="Z225">
            <v>45383</v>
          </cell>
          <cell r="AA225">
            <v>45412</v>
          </cell>
          <cell r="AB225">
            <v>4910720</v>
          </cell>
          <cell r="AC225">
            <v>45413</v>
          </cell>
          <cell r="AD225">
            <v>45443</v>
          </cell>
          <cell r="AE225">
            <v>4910720</v>
          </cell>
          <cell r="AF225">
            <v>45444</v>
          </cell>
          <cell r="AG225">
            <v>45473</v>
          </cell>
          <cell r="AH225">
            <v>2291669</v>
          </cell>
          <cell r="AI225">
            <v>45474</v>
          </cell>
          <cell r="AJ225">
            <v>45487</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t="str">
            <v>Vicerrectoría Académica</v>
          </cell>
          <cell r="BJ225" t="str">
            <v>ANA BETY VACCA CASANOVA</v>
          </cell>
          <cell r="BK225" t="str">
            <v>Docente de planta de la Universidad de los Llanos</v>
          </cell>
          <cell r="BL225">
            <v>15</v>
          </cell>
          <cell r="BM225">
            <v>45306</v>
          </cell>
          <cell r="BN225">
            <v>246015552</v>
          </cell>
          <cell r="BO225">
            <v>131</v>
          </cell>
          <cell r="BP225">
            <v>45306</v>
          </cell>
          <cell r="BQ225">
            <v>29464320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t="str">
            <v>1. Coadyuvar en la asesoría para la construcción y actualización de Documentos de Condiciones de Calidad o el que haga sus veces y en el desarrollo de los trámites asociados a Registro Calificado de Programas académicos y de la Institución.  2. Apoyar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Brindar apoyo en la asesoría al equipo de trabajo de la Secretaría Técnica de Acreditación en los procesos de aseguramiento de la calidad.</v>
          </cell>
          <cell r="CT225">
            <v>37310820</v>
          </cell>
          <cell r="CU225">
            <v>617</v>
          </cell>
          <cell r="CV225">
            <v>53016</v>
          </cell>
          <cell r="CW225">
            <v>0</v>
          </cell>
          <cell r="CX225">
            <v>0</v>
          </cell>
          <cell r="CY225">
            <v>8299</v>
          </cell>
          <cell r="CZ225" t="str">
            <v>M6</v>
          </cell>
        </row>
        <row r="226">
          <cell r="B226" t="str">
            <v>0127 DE 2024</v>
          </cell>
          <cell r="C226">
            <v>1121875337</v>
          </cell>
          <cell r="D226" t="str">
            <v xml:space="preserve">NATALIA DEL PILAR  LEON ROLDAN </v>
          </cell>
          <cell r="E226" t="str">
            <v>CONTRATO DE PRESTACIÓN DE SERVICIOS PROFESIONALES</v>
          </cell>
          <cell r="F226" t="str">
            <v>PRESTACIÓN DE SERVICIOS PROFESIONALES ESPECIALIZADOS NECESARIO PARA EL DESARROLLO DEL PROYECTO FICHA BPUNI VIAC 03 2710 2023 “APOYO A LOS PROCESOS DE ASEGURAMIENTO DE LA CALIDAD ACADÉMICA EN LA UNIVERSIDAD DE LOS LLANOS”</v>
          </cell>
          <cell r="G226">
            <v>45306</v>
          </cell>
          <cell r="H226">
            <v>22193904</v>
          </cell>
          <cell r="I226" t="str">
            <v>Seis (06) meses calendario</v>
          </cell>
          <cell r="J226">
            <v>45306</v>
          </cell>
          <cell r="K226">
            <v>45487</v>
          </cell>
          <cell r="L226" t="str">
            <v>NO APLICA</v>
          </cell>
          <cell r="M226" t="str">
            <v>NO APLICA</v>
          </cell>
          <cell r="N226" t="str">
            <v>NO APLICA</v>
          </cell>
          <cell r="O226">
            <v>7</v>
          </cell>
          <cell r="P226">
            <v>1972791</v>
          </cell>
          <cell r="Q226">
            <v>45306</v>
          </cell>
          <cell r="R226">
            <v>45322</v>
          </cell>
          <cell r="S226">
            <v>3698984</v>
          </cell>
          <cell r="T226">
            <v>45323</v>
          </cell>
          <cell r="U226">
            <v>45351</v>
          </cell>
          <cell r="V226">
            <v>3698984</v>
          </cell>
          <cell r="W226">
            <v>45352</v>
          </cell>
          <cell r="X226">
            <v>45382</v>
          </cell>
          <cell r="Y226">
            <v>3698984</v>
          </cell>
          <cell r="Z226">
            <v>45383</v>
          </cell>
          <cell r="AA226">
            <v>45412</v>
          </cell>
          <cell r="AB226">
            <v>3698984</v>
          </cell>
          <cell r="AC226">
            <v>45413</v>
          </cell>
          <cell r="AD226">
            <v>45443</v>
          </cell>
          <cell r="AE226">
            <v>3698984</v>
          </cell>
          <cell r="AF226">
            <v>45444</v>
          </cell>
          <cell r="AG226">
            <v>45473</v>
          </cell>
          <cell r="AH226">
            <v>1726193</v>
          </cell>
          <cell r="AI226">
            <v>45474</v>
          </cell>
          <cell r="AJ226">
            <v>45487</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t="str">
            <v>Vicerrectoría Académica</v>
          </cell>
          <cell r="BJ226" t="str">
            <v>ANA BETY VACCA CASANOVA</v>
          </cell>
          <cell r="BK226" t="str">
            <v>Docente de planta de la Universidad de los Llanos</v>
          </cell>
          <cell r="BL226">
            <v>15</v>
          </cell>
          <cell r="BM226">
            <v>45306</v>
          </cell>
          <cell r="BN226">
            <v>246015552</v>
          </cell>
          <cell r="BO226">
            <v>132</v>
          </cell>
          <cell r="BP226">
            <v>45306</v>
          </cell>
          <cell r="BQ226">
            <v>22193904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Asesorar al equipo de la Secretaría Técnica de Acreditación en temas inherentes a la normatividad interna y externa sobre los procesos de aseguramiento de la calidad académica.</v>
          </cell>
          <cell r="CT226">
            <v>1121875337.0999999</v>
          </cell>
          <cell r="CU226">
            <v>617</v>
          </cell>
          <cell r="CV226">
            <v>53016</v>
          </cell>
          <cell r="CW226">
            <v>0</v>
          </cell>
          <cell r="CX226">
            <v>0</v>
          </cell>
          <cell r="CY226">
            <v>8299</v>
          </cell>
          <cell r="CZ226" t="str">
            <v>M6</v>
          </cell>
        </row>
        <row r="227">
          <cell r="B227" t="str">
            <v>0128 DE 2024</v>
          </cell>
          <cell r="C227">
            <v>1121858318</v>
          </cell>
          <cell r="D227" t="str">
            <v>JESSIKA FERNANDA LEAL MARTINEZ</v>
          </cell>
          <cell r="E227" t="str">
            <v>CONTRATO DE PRESTACIÓN DE SERVICIOS PROFESIONALES</v>
          </cell>
          <cell r="F227" t="str">
            <v>PRESTACIÓN DE SERVICIOS PROFESIONALES ESPECIALIZADOS NECESARIO PARA EL DESARROLLO DEL PROYECTO FICHA BPUNI VIAC 03 2710 2023 “APOYO A LOS PROCESOS DE ASEGURAMIENTO DE LA CALIDAD ACADÉMICA EN LA UNIVERSIDAD DE LOS LLANOS”</v>
          </cell>
          <cell r="G227">
            <v>45306</v>
          </cell>
          <cell r="H227">
            <v>22193904</v>
          </cell>
          <cell r="I227" t="str">
            <v>Seis (06) meses calendario</v>
          </cell>
          <cell r="J227">
            <v>45306</v>
          </cell>
          <cell r="K227">
            <v>45487</v>
          </cell>
          <cell r="L227" t="str">
            <v>NO APLICA</v>
          </cell>
          <cell r="M227" t="str">
            <v>NO APLICA</v>
          </cell>
          <cell r="N227" t="str">
            <v>NO APLICA</v>
          </cell>
          <cell r="O227">
            <v>7</v>
          </cell>
          <cell r="P227">
            <v>1972791</v>
          </cell>
          <cell r="Q227">
            <v>45306</v>
          </cell>
          <cell r="R227">
            <v>45322</v>
          </cell>
          <cell r="S227">
            <v>3698984</v>
          </cell>
          <cell r="T227">
            <v>45323</v>
          </cell>
          <cell r="U227">
            <v>45351</v>
          </cell>
          <cell r="V227">
            <v>3698984</v>
          </cell>
          <cell r="W227">
            <v>45352</v>
          </cell>
          <cell r="X227">
            <v>45382</v>
          </cell>
          <cell r="Y227">
            <v>3698984</v>
          </cell>
          <cell r="Z227">
            <v>45383</v>
          </cell>
          <cell r="AA227">
            <v>45412</v>
          </cell>
          <cell r="AB227">
            <v>3698984</v>
          </cell>
          <cell r="AC227">
            <v>45413</v>
          </cell>
          <cell r="AD227">
            <v>45443</v>
          </cell>
          <cell r="AE227">
            <v>3698984</v>
          </cell>
          <cell r="AF227">
            <v>45444</v>
          </cell>
          <cell r="AG227">
            <v>45473</v>
          </cell>
          <cell r="AH227">
            <v>1726193</v>
          </cell>
          <cell r="AI227">
            <v>45474</v>
          </cell>
          <cell r="AJ227">
            <v>45487</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t="str">
            <v>Vicerrectoría Académica</v>
          </cell>
          <cell r="BJ227" t="str">
            <v>ANA BETY VACCA CASANOVA</v>
          </cell>
          <cell r="BK227" t="str">
            <v>Docente de planta de la Universidad de los Llanos</v>
          </cell>
          <cell r="BL227">
            <v>15</v>
          </cell>
          <cell r="BM227">
            <v>45306</v>
          </cell>
          <cell r="BN227">
            <v>246015552</v>
          </cell>
          <cell r="BO227">
            <v>133</v>
          </cell>
          <cell r="BP227">
            <v>45306</v>
          </cell>
          <cell r="BQ227">
            <v>22193904</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revision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trámite para acreditar internacionalmente a los programas académicos de la Institución.</v>
          </cell>
          <cell r="CT227">
            <v>1121858318.0999999</v>
          </cell>
          <cell r="CU227">
            <v>617</v>
          </cell>
          <cell r="CV227">
            <v>53016</v>
          </cell>
          <cell r="CW227">
            <v>0</v>
          </cell>
          <cell r="CX227">
            <v>0</v>
          </cell>
          <cell r="CY227">
            <v>8299</v>
          </cell>
          <cell r="CZ227" t="str">
            <v>M6</v>
          </cell>
        </row>
        <row r="228">
          <cell r="B228" t="str">
            <v>0129 DE 2024</v>
          </cell>
          <cell r="C228">
            <v>1121854645</v>
          </cell>
          <cell r="D228" t="str">
            <v>DIANA CAROLINA CASTELLANOS GOMEZ</v>
          </cell>
          <cell r="E228" t="str">
            <v>CONTRATO DE PRESTACIÓN DE SERVICIOS PROFESIONALES</v>
          </cell>
          <cell r="F228" t="str">
            <v>PRESTACIÓN DE SERVICIOS PROFESIONALES ESPECIALIZADOS NECESARIO PARA EL DESARROLLO DEL PROYECTO FICHA BPUNI VIAC 03 2710 2023 “APOYO A LOS PROCESOS DE ASEGURAMIENTO DE LA CALIDAD ACADÉMICA EN LA UNIVERSIDAD DE LOS LLANOS”</v>
          </cell>
          <cell r="G228">
            <v>45306</v>
          </cell>
          <cell r="H228">
            <v>22193904</v>
          </cell>
          <cell r="I228" t="str">
            <v>Seis (06) meses calendario</v>
          </cell>
          <cell r="J228">
            <v>45306</v>
          </cell>
          <cell r="K228">
            <v>45487</v>
          </cell>
          <cell r="L228" t="str">
            <v>NO APLICA</v>
          </cell>
          <cell r="M228" t="str">
            <v>NO APLICA</v>
          </cell>
          <cell r="N228" t="str">
            <v>NO APLICA</v>
          </cell>
          <cell r="O228">
            <v>7</v>
          </cell>
          <cell r="P228">
            <v>1972791</v>
          </cell>
          <cell r="Q228">
            <v>45306</v>
          </cell>
          <cell r="R228">
            <v>45322</v>
          </cell>
          <cell r="S228">
            <v>3698984</v>
          </cell>
          <cell r="T228">
            <v>45323</v>
          </cell>
          <cell r="U228">
            <v>45351</v>
          </cell>
          <cell r="V228">
            <v>3698984</v>
          </cell>
          <cell r="W228">
            <v>45352</v>
          </cell>
          <cell r="X228">
            <v>45382</v>
          </cell>
          <cell r="Y228">
            <v>3698984</v>
          </cell>
          <cell r="Z228">
            <v>45383</v>
          </cell>
          <cell r="AA228">
            <v>45412</v>
          </cell>
          <cell r="AB228">
            <v>3698984</v>
          </cell>
          <cell r="AC228">
            <v>45413</v>
          </cell>
          <cell r="AD228">
            <v>45443</v>
          </cell>
          <cell r="AE228">
            <v>3698984</v>
          </cell>
          <cell r="AF228">
            <v>45444</v>
          </cell>
          <cell r="AG228">
            <v>45473</v>
          </cell>
          <cell r="AH228">
            <v>1726193</v>
          </cell>
          <cell r="AI228">
            <v>45474</v>
          </cell>
          <cell r="AJ228">
            <v>45487</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t="str">
            <v>Vicerrectoría Académica</v>
          </cell>
          <cell r="BJ228" t="str">
            <v>ANA BETY VACCA CASANOVA</v>
          </cell>
          <cell r="BK228" t="str">
            <v>Docente de planta de la Universidad de los Llanos</v>
          </cell>
          <cell r="BL228">
            <v>15</v>
          </cell>
          <cell r="BM228">
            <v>45306</v>
          </cell>
          <cell r="BN228">
            <v>246015552</v>
          </cell>
          <cell r="BO228">
            <v>134</v>
          </cell>
          <cell r="BP228">
            <v>45306</v>
          </cell>
          <cell r="BQ228">
            <v>22193904</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las actividades de gestión de las pruebas Saber Pro y Saber TyT, y realizar los informes de seguimiento con los análisis de los resultados.</v>
          </cell>
          <cell r="CT228">
            <v>1121854645</v>
          </cell>
          <cell r="CU228">
            <v>617</v>
          </cell>
          <cell r="CV228">
            <v>53016</v>
          </cell>
          <cell r="CW228">
            <v>0</v>
          </cell>
          <cell r="CX228">
            <v>0</v>
          </cell>
          <cell r="CY228">
            <v>8560</v>
          </cell>
          <cell r="CZ228" t="str">
            <v>M5</v>
          </cell>
        </row>
        <row r="229">
          <cell r="B229" t="str">
            <v>0130 DE 2024</v>
          </cell>
          <cell r="C229">
            <v>17345723</v>
          </cell>
          <cell r="D229" t="str">
            <v>LUIS AUGUSTO GARZON CASTAÑEDA</v>
          </cell>
          <cell r="E229" t="str">
            <v>CONTRATO DE PRESTACIÓN DE SERVICIOS PROFESIONALES</v>
          </cell>
          <cell r="F229" t="str">
            <v>PRESTACIÓN DE SERVICIOS PROFESIONALES ESPECIALIZADOS NECESARIO PARA EL DESARROLLO DEL PROYECTO FICHA BPUNI VIAC 03 2710 2023 “APOYO A LOS PROCESOS DE ASEGURAMIENTO DE LA CALIDAD ACADÉMICA EN LA UNIVERSIDAD DE LOS LLANOS”</v>
          </cell>
          <cell r="G229">
            <v>45306</v>
          </cell>
          <cell r="H229">
            <v>22193904</v>
          </cell>
          <cell r="I229" t="str">
            <v>Seis (06) meses calendario</v>
          </cell>
          <cell r="J229">
            <v>45306</v>
          </cell>
          <cell r="K229">
            <v>45487</v>
          </cell>
          <cell r="L229" t="str">
            <v>NO APLICA</v>
          </cell>
          <cell r="M229" t="str">
            <v>NO APLICA</v>
          </cell>
          <cell r="N229" t="str">
            <v>NO APLICA</v>
          </cell>
          <cell r="O229">
            <v>7</v>
          </cell>
          <cell r="P229">
            <v>1972791</v>
          </cell>
          <cell r="Q229">
            <v>45306</v>
          </cell>
          <cell r="R229">
            <v>45322</v>
          </cell>
          <cell r="S229">
            <v>3698984</v>
          </cell>
          <cell r="T229">
            <v>45323</v>
          </cell>
          <cell r="U229">
            <v>45351</v>
          </cell>
          <cell r="V229">
            <v>3698984</v>
          </cell>
          <cell r="W229">
            <v>45352</v>
          </cell>
          <cell r="X229">
            <v>45382</v>
          </cell>
          <cell r="Y229">
            <v>3698984</v>
          </cell>
          <cell r="Z229">
            <v>45383</v>
          </cell>
          <cell r="AA229">
            <v>45412</v>
          </cell>
          <cell r="AB229">
            <v>3698984</v>
          </cell>
          <cell r="AC229">
            <v>45413</v>
          </cell>
          <cell r="AD229">
            <v>45443</v>
          </cell>
          <cell r="AE229">
            <v>3698984</v>
          </cell>
          <cell r="AF229">
            <v>45444</v>
          </cell>
          <cell r="AG229">
            <v>45473</v>
          </cell>
          <cell r="AH229">
            <v>1726193</v>
          </cell>
          <cell r="AI229">
            <v>45474</v>
          </cell>
          <cell r="AJ229">
            <v>45487</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t="str">
            <v>Vicerrectoría Académica</v>
          </cell>
          <cell r="BJ229" t="str">
            <v>ANA BETY VACCA CASANOVA</v>
          </cell>
          <cell r="BK229" t="str">
            <v>Docente de planta de la Universidad de los Llanos</v>
          </cell>
          <cell r="BL229">
            <v>15</v>
          </cell>
          <cell r="BM229">
            <v>45306</v>
          </cell>
          <cell r="BN229">
            <v>246015552</v>
          </cell>
          <cell r="BO229">
            <v>135</v>
          </cell>
          <cell r="BP229">
            <v>45306</v>
          </cell>
          <cell r="BQ229">
            <v>22193904</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Apoyo en la construcción y revisión de documentos para la radicación de condiciones Institucionales de los diferentes lugares de desarrollo.</v>
          </cell>
          <cell r="CT229">
            <v>17345723</v>
          </cell>
          <cell r="CU229">
            <v>617</v>
          </cell>
          <cell r="CV229">
            <v>53016</v>
          </cell>
          <cell r="CW229">
            <v>0</v>
          </cell>
          <cell r="CX229">
            <v>0</v>
          </cell>
          <cell r="CY229">
            <v>7110</v>
          </cell>
          <cell r="CZ229" t="str">
            <v>M5</v>
          </cell>
        </row>
        <row r="230">
          <cell r="B230" t="str">
            <v>0131 DE 2024</v>
          </cell>
          <cell r="C230">
            <v>86055150</v>
          </cell>
          <cell r="D230" t="str">
            <v xml:space="preserve">JUAN MAURICIO REYES ZARATE </v>
          </cell>
          <cell r="E230" t="str">
            <v>CONTRATO DE PRESTACIÓN DE SERVICIOS PROFESIONALES</v>
          </cell>
          <cell r="F230" t="str">
            <v>PRESTACIÓN DE SERVICIOS PROFESIONALES ESPECIALIZADOS NECESARIO PARA EL DESARROLLO DEL PROYECTO FICHA BPUNI VIAC 03 2710 2023 “APOYO A LOS PROCESOS DE ASEGURAMIENTO DE LA CALIDAD ACADÉMICA EN LA UNIVERSIDAD DE LOS LLANOS”</v>
          </cell>
          <cell r="G230">
            <v>45306</v>
          </cell>
          <cell r="H230">
            <v>22193904</v>
          </cell>
          <cell r="I230" t="str">
            <v>Seis (06) meses calendario</v>
          </cell>
          <cell r="J230">
            <v>45306</v>
          </cell>
          <cell r="K230">
            <v>45487</v>
          </cell>
          <cell r="L230" t="str">
            <v>NO APLICA</v>
          </cell>
          <cell r="M230" t="str">
            <v>NO APLICA</v>
          </cell>
          <cell r="N230" t="str">
            <v>NO APLICA</v>
          </cell>
          <cell r="O230">
            <v>7</v>
          </cell>
          <cell r="P230">
            <v>1972791</v>
          </cell>
          <cell r="Q230">
            <v>45306</v>
          </cell>
          <cell r="R230">
            <v>45322</v>
          </cell>
          <cell r="S230">
            <v>3698984</v>
          </cell>
          <cell r="T230">
            <v>45323</v>
          </cell>
          <cell r="U230">
            <v>45351</v>
          </cell>
          <cell r="V230">
            <v>3698984</v>
          </cell>
          <cell r="W230">
            <v>45352</v>
          </cell>
          <cell r="X230">
            <v>45382</v>
          </cell>
          <cell r="Y230">
            <v>3698984</v>
          </cell>
          <cell r="Z230">
            <v>45383</v>
          </cell>
          <cell r="AA230">
            <v>45412</v>
          </cell>
          <cell r="AB230">
            <v>3698984</v>
          </cell>
          <cell r="AC230">
            <v>45413</v>
          </cell>
          <cell r="AD230">
            <v>45443</v>
          </cell>
          <cell r="AE230">
            <v>3698984</v>
          </cell>
          <cell r="AF230">
            <v>45444</v>
          </cell>
          <cell r="AG230">
            <v>45473</v>
          </cell>
          <cell r="AH230">
            <v>1726193</v>
          </cell>
          <cell r="AI230">
            <v>45474</v>
          </cell>
          <cell r="AJ230">
            <v>45487</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t="str">
            <v>Vicerrectoría Académica</v>
          </cell>
          <cell r="BJ230" t="str">
            <v>ANA BETY VACCA CASANOVA</v>
          </cell>
          <cell r="BK230" t="str">
            <v>Docente de planta de la Universidad de los Llanos</v>
          </cell>
          <cell r="BL230">
            <v>15</v>
          </cell>
          <cell r="BM230">
            <v>45306</v>
          </cell>
          <cell r="BN230">
            <v>246015552</v>
          </cell>
          <cell r="BO230">
            <v>136</v>
          </cell>
          <cell r="BP230">
            <v>45306</v>
          </cell>
          <cell r="BQ230">
            <v>22193904</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230">
            <v>86055150</v>
          </cell>
          <cell r="CU230">
            <v>617</v>
          </cell>
          <cell r="CV230">
            <v>53016</v>
          </cell>
          <cell r="CW230">
            <v>0</v>
          </cell>
          <cell r="CX230">
            <v>0</v>
          </cell>
          <cell r="CY230">
            <v>7490</v>
          </cell>
          <cell r="CZ230" t="str">
            <v>M6</v>
          </cell>
        </row>
        <row r="231">
          <cell r="B231" t="str">
            <v>0132 DE 2024</v>
          </cell>
          <cell r="C231">
            <v>1121839991</v>
          </cell>
          <cell r="D231" t="str">
            <v>PABLO ALEXANDER MELO SARAY</v>
          </cell>
          <cell r="E231" t="str">
            <v>CONTRATO DE PRESTACIÓN DE SERVICIOS PROFESIONALES</v>
          </cell>
          <cell r="F231" t="str">
            <v>PRESTACIÓN DE SERVICIOS PROFESIONALES ESPECIALIZADOS NECESARIO PARA EL DESARROLLO DEL PROYECTO FICHA BPUNI VIAC 03 2710 2023 “APOYO A LOS PROCESOS DE ASEGURAMIENTO DE LA CALIDAD ACADÉMICA EN LA UNIVERSIDAD DE LOS LLANOS”</v>
          </cell>
          <cell r="G231">
            <v>45306</v>
          </cell>
          <cell r="H231">
            <v>22193904</v>
          </cell>
          <cell r="I231" t="str">
            <v>Seis (06) meses calendario</v>
          </cell>
          <cell r="J231">
            <v>45306</v>
          </cell>
          <cell r="K231">
            <v>45487</v>
          </cell>
          <cell r="L231" t="str">
            <v>NO APLICA</v>
          </cell>
          <cell r="M231" t="str">
            <v>NO APLICA</v>
          </cell>
          <cell r="N231" t="str">
            <v>NO APLICA</v>
          </cell>
          <cell r="O231">
            <v>7</v>
          </cell>
          <cell r="P231">
            <v>1972791</v>
          </cell>
          <cell r="Q231">
            <v>45306</v>
          </cell>
          <cell r="R231">
            <v>45322</v>
          </cell>
          <cell r="S231">
            <v>3698984</v>
          </cell>
          <cell r="T231">
            <v>45323</v>
          </cell>
          <cell r="U231">
            <v>45351</v>
          </cell>
          <cell r="V231">
            <v>3698984</v>
          </cell>
          <cell r="W231">
            <v>45352</v>
          </cell>
          <cell r="X231">
            <v>45382</v>
          </cell>
          <cell r="Y231">
            <v>3698984</v>
          </cell>
          <cell r="Z231">
            <v>45383</v>
          </cell>
          <cell r="AA231">
            <v>45412</v>
          </cell>
          <cell r="AB231">
            <v>3698984</v>
          </cell>
          <cell r="AC231">
            <v>45413</v>
          </cell>
          <cell r="AD231">
            <v>45443</v>
          </cell>
          <cell r="AE231">
            <v>3698984</v>
          </cell>
          <cell r="AF231">
            <v>45444</v>
          </cell>
          <cell r="AG231">
            <v>45473</v>
          </cell>
          <cell r="AH231">
            <v>1726193</v>
          </cell>
          <cell r="AI231">
            <v>45474</v>
          </cell>
          <cell r="AJ231">
            <v>45487</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t="str">
            <v>Vicerrectoría Académica</v>
          </cell>
          <cell r="BJ231" t="str">
            <v>ANA BETY VACCA CASANOVA</v>
          </cell>
          <cell r="BK231" t="str">
            <v>Docente de planta de la Universidad de los Llanos</v>
          </cell>
          <cell r="BL231">
            <v>15</v>
          </cell>
          <cell r="BM231">
            <v>45306</v>
          </cell>
          <cell r="BN231">
            <v>246015552</v>
          </cell>
          <cell r="BO231">
            <v>137</v>
          </cell>
          <cell r="BP231">
            <v>45306</v>
          </cell>
          <cell r="BQ231">
            <v>22193904</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231">
            <v>1121839991</v>
          </cell>
          <cell r="CU231">
            <v>617</v>
          </cell>
          <cell r="CV231">
            <v>53016</v>
          </cell>
          <cell r="CW231">
            <v>0</v>
          </cell>
          <cell r="CX231">
            <v>0</v>
          </cell>
          <cell r="CY231">
            <v>7010</v>
          </cell>
          <cell r="CZ231" t="str">
            <v>M6</v>
          </cell>
        </row>
        <row r="232">
          <cell r="B232" t="str">
            <v>0133 DE 2024</v>
          </cell>
          <cell r="C232">
            <v>1121836184</v>
          </cell>
          <cell r="D232" t="str">
            <v>JAIVER EDREY LESMES MORA</v>
          </cell>
          <cell r="E232" t="str">
            <v>CONTRATO DE PRESTACIÓN DE SERVICIOS PROFESIONALES</v>
          </cell>
          <cell r="F232" t="str">
            <v>PRESTACIÓN DE SERVICIOS PROFESIONALES ESPECIALIZADOS NECESARIO PARA EL DESARROLLO DEL PROYECTO FICHA BPUNI VIAC 03 2710 2023 “APOYO A LOS PROCESOS DE ASEGURAMIENTO DE LA CALIDAD ACADÉMICA EN LA UNIVERSIDAD DE LOS LLANOS”</v>
          </cell>
          <cell r="G232">
            <v>45306</v>
          </cell>
          <cell r="H232">
            <v>22193904</v>
          </cell>
          <cell r="I232" t="str">
            <v>Seis (06) meses calendario</v>
          </cell>
          <cell r="J232">
            <v>45306</v>
          </cell>
          <cell r="K232">
            <v>45487</v>
          </cell>
          <cell r="L232" t="str">
            <v>NO APLICA</v>
          </cell>
          <cell r="M232" t="str">
            <v>NO APLICA</v>
          </cell>
          <cell r="N232" t="str">
            <v>NO APLICA</v>
          </cell>
          <cell r="O232">
            <v>7</v>
          </cell>
          <cell r="P232">
            <v>1972791</v>
          </cell>
          <cell r="Q232">
            <v>45306</v>
          </cell>
          <cell r="R232">
            <v>45322</v>
          </cell>
          <cell r="S232">
            <v>3698984</v>
          </cell>
          <cell r="T232">
            <v>45323</v>
          </cell>
          <cell r="U232">
            <v>45351</v>
          </cell>
          <cell r="V232">
            <v>3698984</v>
          </cell>
          <cell r="W232">
            <v>45352</v>
          </cell>
          <cell r="X232">
            <v>45382</v>
          </cell>
          <cell r="Y232">
            <v>3698984</v>
          </cell>
          <cell r="Z232">
            <v>45383</v>
          </cell>
          <cell r="AA232">
            <v>45412</v>
          </cell>
          <cell r="AB232">
            <v>3698984</v>
          </cell>
          <cell r="AC232">
            <v>45413</v>
          </cell>
          <cell r="AD232">
            <v>45443</v>
          </cell>
          <cell r="AE232">
            <v>3698984</v>
          </cell>
          <cell r="AF232">
            <v>45444</v>
          </cell>
          <cell r="AG232">
            <v>45473</v>
          </cell>
          <cell r="AH232">
            <v>1726193</v>
          </cell>
          <cell r="AI232">
            <v>45474</v>
          </cell>
          <cell r="AJ232">
            <v>45487</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t="str">
            <v>Vicerrectoría Académica</v>
          </cell>
          <cell r="BJ232" t="str">
            <v>ANA BETY VACCA CASANOVA</v>
          </cell>
          <cell r="BK232" t="str">
            <v>Docente de planta de la Universidad de los Llanos</v>
          </cell>
          <cell r="BL232">
            <v>15</v>
          </cell>
          <cell r="BM232">
            <v>45306</v>
          </cell>
          <cell r="BN232">
            <v>246015552</v>
          </cell>
          <cell r="BO232">
            <v>138</v>
          </cell>
          <cell r="BP232">
            <v>45306</v>
          </cell>
          <cell r="BQ232">
            <v>22193904</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actualización permanente del Sistema de Información de la Secretaría Técnica de Acreditación y el manejo de las plataformas del Sistema de Aseguramiento de la Calidad en la Educación Superior SACES-CONACES y SACES-CNA, o las que hagan sus veces.</v>
          </cell>
          <cell r="CT232">
            <v>1121836184</v>
          </cell>
          <cell r="CU232">
            <v>617</v>
          </cell>
          <cell r="CV232">
            <v>53016</v>
          </cell>
          <cell r="CW232">
            <v>0</v>
          </cell>
          <cell r="CX232">
            <v>0</v>
          </cell>
          <cell r="CY232">
            <v>6201</v>
          </cell>
          <cell r="CZ232" t="str">
            <v>M6</v>
          </cell>
        </row>
        <row r="233">
          <cell r="B233" t="str">
            <v>0134 DE 2024</v>
          </cell>
          <cell r="C233">
            <v>1121824581</v>
          </cell>
          <cell r="D233" t="str">
            <v>LAURA XIMENA PALMA ARISMENDY</v>
          </cell>
          <cell r="E233" t="str">
            <v>CONTRATO DE PRESTACIÓN DE SERVICIOS PROFESIONALES</v>
          </cell>
          <cell r="F233" t="str">
            <v xml:space="preserve">PRESTACIÓN DE SERVICIOS PROFESIONALES ESPECIALIZADOS NECESARIO PARA EL DESARROLLO DEL PROYECTO FICHA BPUNI PLAN 02 0311 2023 “FORTALECIMIENTO DEL SISTEMA DE GESTIÓN UNIVERSITARIO DE LA UNIVERSIDAD DE LOS LLANOS” </v>
          </cell>
          <cell r="G233">
            <v>45306</v>
          </cell>
          <cell r="H233">
            <v>22193904</v>
          </cell>
          <cell r="I233" t="str">
            <v>Seis (06) meses calendario</v>
          </cell>
          <cell r="J233">
            <v>45306</v>
          </cell>
          <cell r="K233">
            <v>45487</v>
          </cell>
          <cell r="L233" t="str">
            <v>NO APLICA</v>
          </cell>
          <cell r="M233" t="str">
            <v>NO APLICA</v>
          </cell>
          <cell r="N233" t="str">
            <v>NO APLICA</v>
          </cell>
          <cell r="O233">
            <v>7</v>
          </cell>
          <cell r="P233">
            <v>1972791</v>
          </cell>
          <cell r="Q233">
            <v>45306</v>
          </cell>
          <cell r="R233">
            <v>45322</v>
          </cell>
          <cell r="S233">
            <v>3698984</v>
          </cell>
          <cell r="T233">
            <v>45323</v>
          </cell>
          <cell r="U233">
            <v>45351</v>
          </cell>
          <cell r="V233">
            <v>3698984</v>
          </cell>
          <cell r="W233">
            <v>45352</v>
          </cell>
          <cell r="X233">
            <v>45382</v>
          </cell>
          <cell r="Y233">
            <v>3698984</v>
          </cell>
          <cell r="Z233">
            <v>45383</v>
          </cell>
          <cell r="AA233">
            <v>45412</v>
          </cell>
          <cell r="AB233">
            <v>3698984</v>
          </cell>
          <cell r="AC233">
            <v>45413</v>
          </cell>
          <cell r="AD233">
            <v>45443</v>
          </cell>
          <cell r="AE233">
            <v>3698984</v>
          </cell>
          <cell r="AF233">
            <v>45444</v>
          </cell>
          <cell r="AG233">
            <v>45473</v>
          </cell>
          <cell r="AH233">
            <v>1726193</v>
          </cell>
          <cell r="AI233">
            <v>45474</v>
          </cell>
          <cell r="AJ233">
            <v>45487</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t="str">
            <v>Oficina Asesora de Planeación</v>
          </cell>
          <cell r="BJ233" t="str">
            <v xml:space="preserve">MARIA PAULA ESTUPIÑAN TIUSO  </v>
          </cell>
          <cell r="BK233" t="str">
            <v>Asesora de Planeación</v>
          </cell>
          <cell r="BL233">
            <v>16</v>
          </cell>
          <cell r="BM233">
            <v>45306</v>
          </cell>
          <cell r="BN233">
            <v>22193904</v>
          </cell>
          <cell r="BO233">
            <v>139</v>
          </cell>
          <cell r="BP233">
            <v>45306</v>
          </cell>
          <cell r="BQ233">
            <v>22193904</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t="str">
            <v>1. Apoyar la implementación del Sistema de Gestión Ambiental bajo los requisitos establecidos en la Norma ISO 14001:2015. 2. Apoyar el seguimiento y evaluación del PIGA de la Universidad de los Llanos. 3. Apoyar el seguimiento, cumplimiento de las normas ambientales y los expedientes de la Universidad de los Llanos con la Autoridad Ambiental. 4. Apoyar en la identificación de las necesidades para el desarrollo de la gestión ambiental en la Institución. 5. Apoyar en la consolidación del informe a la alta dirección del desarrollo de la gestión ambiental. 6. Apoyo a la supervisión de ejecución de contratos en materia ambiental de acuerdo a su perfil. 7. Apoyar en el seguimiento, actualización o estructuración de los proyectos de inversión asociados al Sistema de Gestión Ambiental. 8. Apoyar en el acompañamiento de las visitas de control de la autoridad ambiental y demás visitas técnicas realizadas a la Entidad. 9. Apoyar el desarrollo de auditorías internas en los sistemas de gestión. 10. Apoyar la identificación de los riesgos y oportunidades del SGA. 11. Apoyar la revisión y el seguimiento a los planes de manejo ambiental presentados por los contratistas, en el marco de la ejecución de contratos de obra.</v>
          </cell>
          <cell r="CT233">
            <v>1121824581</v>
          </cell>
          <cell r="CU233">
            <v>641</v>
          </cell>
          <cell r="CV233">
            <v>24021</v>
          </cell>
          <cell r="CW233">
            <v>0</v>
          </cell>
          <cell r="CX233">
            <v>0</v>
          </cell>
          <cell r="CY233">
            <v>7490</v>
          </cell>
          <cell r="CZ233" t="str">
            <v>M6</v>
          </cell>
        </row>
        <row r="234">
          <cell r="B234" t="str">
            <v>0135 DE 2024</v>
          </cell>
          <cell r="C234">
            <v>40215055</v>
          </cell>
          <cell r="D234" t="str">
            <v>BETCY ORIANA MARTINEZ SANDOVAL</v>
          </cell>
          <cell r="E234" t="str">
            <v>CONTRATO DE PRESTACIÓN DE SERVICIOS PROFESIONALES</v>
          </cell>
          <cell r="F234" t="str">
            <v xml:space="preserve">PRESTACIÓN DE SERVICIOS PROFESIONALES NECESARIO PARA EL DESARROLLO DEL PROYECTO FICHA BPUNI VIAC 05 0111 2023 “ESCENARIOS DE EXTENSIÓN, APROPIACIÓN Y RESPONSABILIDAD SOCIAL DE LA UNIVERSIDAD DE LOS LLANOS” </v>
          </cell>
          <cell r="G234">
            <v>45306</v>
          </cell>
          <cell r="H234">
            <v>22193904</v>
          </cell>
          <cell r="I234" t="str">
            <v>Seis (06) meses calendario</v>
          </cell>
          <cell r="J234">
            <v>45306</v>
          </cell>
          <cell r="K234">
            <v>45487</v>
          </cell>
          <cell r="L234" t="str">
            <v>NO APLICA</v>
          </cell>
          <cell r="M234" t="str">
            <v>NO APLICA</v>
          </cell>
          <cell r="N234" t="str">
            <v>NO APLICA</v>
          </cell>
          <cell r="O234">
            <v>7</v>
          </cell>
          <cell r="P234">
            <v>1972791</v>
          </cell>
          <cell r="Q234">
            <v>45306</v>
          </cell>
          <cell r="R234">
            <v>45322</v>
          </cell>
          <cell r="S234">
            <v>3698984</v>
          </cell>
          <cell r="T234">
            <v>45323</v>
          </cell>
          <cell r="U234">
            <v>45351</v>
          </cell>
          <cell r="V234">
            <v>3698984</v>
          </cell>
          <cell r="W234">
            <v>45352</v>
          </cell>
          <cell r="X234">
            <v>45382</v>
          </cell>
          <cell r="Y234">
            <v>3698984</v>
          </cell>
          <cell r="Z234">
            <v>45383</v>
          </cell>
          <cell r="AA234">
            <v>45412</v>
          </cell>
          <cell r="AB234">
            <v>3698984</v>
          </cell>
          <cell r="AC234">
            <v>45413</v>
          </cell>
          <cell r="AD234">
            <v>45443</v>
          </cell>
          <cell r="AE234">
            <v>3698984</v>
          </cell>
          <cell r="AF234">
            <v>45444</v>
          </cell>
          <cell r="AG234">
            <v>45473</v>
          </cell>
          <cell r="AH234">
            <v>1726193</v>
          </cell>
          <cell r="AI234">
            <v>45474</v>
          </cell>
          <cell r="AJ234">
            <v>45487</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t="str">
            <v>Dirección General de Proyección Social</v>
          </cell>
          <cell r="BJ234" t="str">
            <v>OMAR YESID BELTRÁN GUTIÉRREZ</v>
          </cell>
          <cell r="BK234" t="str">
            <v>Director Técnico de Proyección Social</v>
          </cell>
          <cell r="BL234">
            <v>22</v>
          </cell>
          <cell r="BM234">
            <v>45306</v>
          </cell>
          <cell r="BN234">
            <v>147321600</v>
          </cell>
          <cell r="BO234">
            <v>140</v>
          </cell>
          <cell r="BP234">
            <v>45306</v>
          </cell>
          <cell r="BQ234">
            <v>22193904</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t="str">
            <v>1. Coadyuvar en los procesos de formulación, seguimiento y monitoreo de los proyectos de proyección social en convocatorias internas y externas. 2. Contribuir en el diseño e implementación de estrategias que permitan fortalecer y mejorar las etapas de formulación y seguimiento de proyectos comunitarios e iniciativas de innovación social que surjan de la comunidad académica. 3. Apoyar con la estructuración, revisión técnica y cargue de proyectos y convenios externos en diferentes plataformas según la convocatoria. 4. Contribuir en el diseño de estrategias que fomenten y fortalezcan el cumplimiento del Plan de Acción Institucional y de la Dirección General de Proyección Social. 5. Contribuir y participar en la modificación y actualización de procedimientos y formatos de los procesos de la Dirección relacionados con la autoevaluación, acreditación y aseguramiento de la calidad. 6. Brindar apoyo a los procesos de auditorías internas y externas que se reciban en la Dirección General de Proyección Social. 7. Cooperar con el seguimiento y control de las estrategias y acciones de la estrategia de contacto con los egresados, incluidos en el Plan de Acción de la Dirección.</v>
          </cell>
          <cell r="CT234">
            <v>40215055.399999999</v>
          </cell>
          <cell r="CU234">
            <v>624</v>
          </cell>
          <cell r="CV234">
            <v>53018</v>
          </cell>
          <cell r="CW234">
            <v>0</v>
          </cell>
          <cell r="CX234">
            <v>0</v>
          </cell>
          <cell r="CY234">
            <v>7020</v>
          </cell>
          <cell r="CZ234" t="str">
            <v>M5</v>
          </cell>
        </row>
        <row r="235">
          <cell r="B235" t="str">
            <v>0136 DE 2024</v>
          </cell>
          <cell r="C235">
            <v>1121893083</v>
          </cell>
          <cell r="D235" t="str">
            <v>MAIRA ZILENA TUNJANO VELASQUEZ</v>
          </cell>
          <cell r="E235" t="str">
            <v>CONTRATO DE PRESTACIÓN DE SERVICIOS PROFESIONALES</v>
          </cell>
          <cell r="F235" t="str">
            <v xml:space="preserve">PRESTACIÓN DE SERVICIOS PROFESIONALES ESPECIALIZADOS NECESARIO PARA EL DESARROLLO DEL PROYECTO FICHA BPUNI VIAC 05 0111 2023 “ESCENARIOS DE EXTENSIÓN, APROPIACIÓN Y RESPONSABILIDAD SOCIAL DE LA UNIVERSIDAD DE LOS LLANOS” </v>
          </cell>
          <cell r="G235">
            <v>45306</v>
          </cell>
          <cell r="H235">
            <v>29464320</v>
          </cell>
          <cell r="I235" t="str">
            <v>Seis (06) meses calendario</v>
          </cell>
          <cell r="J235">
            <v>45306</v>
          </cell>
          <cell r="K235">
            <v>45487</v>
          </cell>
          <cell r="L235" t="str">
            <v>NO APLICA</v>
          </cell>
          <cell r="M235" t="str">
            <v>NO APLICA</v>
          </cell>
          <cell r="N235" t="str">
            <v>NO APLICA</v>
          </cell>
          <cell r="O235">
            <v>7</v>
          </cell>
          <cell r="P235">
            <v>2619051</v>
          </cell>
          <cell r="Q235">
            <v>45306</v>
          </cell>
          <cell r="R235">
            <v>45322</v>
          </cell>
          <cell r="S235">
            <v>4910720</v>
          </cell>
          <cell r="T235">
            <v>45323</v>
          </cell>
          <cell r="U235">
            <v>45351</v>
          </cell>
          <cell r="V235">
            <v>4910720</v>
          </cell>
          <cell r="W235">
            <v>45352</v>
          </cell>
          <cell r="X235">
            <v>45382</v>
          </cell>
          <cell r="Y235">
            <v>4910720</v>
          </cell>
          <cell r="Z235">
            <v>45383</v>
          </cell>
          <cell r="AA235">
            <v>45412</v>
          </cell>
          <cell r="AB235">
            <v>4910720</v>
          </cell>
          <cell r="AC235">
            <v>45413</v>
          </cell>
          <cell r="AD235">
            <v>45443</v>
          </cell>
          <cell r="AE235">
            <v>4910720</v>
          </cell>
          <cell r="AF235">
            <v>45444</v>
          </cell>
          <cell r="AG235">
            <v>45473</v>
          </cell>
          <cell r="AH235">
            <v>2291669</v>
          </cell>
          <cell r="AI235">
            <v>45474</v>
          </cell>
          <cell r="AJ235">
            <v>45487</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t="str">
            <v>Dirección General de Proyección Social</v>
          </cell>
          <cell r="BJ235" t="str">
            <v>OMAR YESID BELTRÁN GUTIÉRREZ</v>
          </cell>
          <cell r="BK235" t="str">
            <v>Director Técnico de Proyección Social</v>
          </cell>
          <cell r="BL235">
            <v>22</v>
          </cell>
          <cell r="BM235">
            <v>45306</v>
          </cell>
          <cell r="BN235">
            <v>147321600</v>
          </cell>
          <cell r="BO235">
            <v>141</v>
          </cell>
          <cell r="BP235">
            <v>45306</v>
          </cell>
          <cell r="BQ235">
            <v>29464320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t="str">
            <v>1. Contribuir en el diseño de estrategias que fomenten y fortalezcan el cumplimiento de la función misional de proyección social y extensión universitaria en la Universidad de los Llanos. 2. Colaborar con la organización y participar en los procesos de planeación y programación institucional, así como el control a la ejecución de los indicadores y las actividades relacionadas con los procesos institucionales a cargo de la Dirección General de Proyección Social. 3. Apoyar con la proyección de los actos administrativos y los documentos resultantes de los procesos institucionales, teniendo en cuenta las decisiones adoptadas por el Consejo Institucional de Proyección Social. 4. Coadyuvar en el control, la formulación, seguimiento y monitoreo de los planes, programas y proyectos de inversión y funcionamiento de la Dirección General de Proyección Social. 5. Cooperar en el control de la ejecución de las políticas, estrategias, programas y proyectos a cargo de la Dirección General de Proyección Social. 6. Apoyar en el seguimiento y evaluación a la gestión institucional del presupuesto de la Dirección General de Proyección Social a través de las herramientas, instrumentos y metodologías vigentes. 7. Apoyar con la consolidación y elaboración de informes ejecutivos requeridos por las instancias competentes sobre los resultados y temas a cargo de la Dirección. 8. Colaborar en la elaboración y verificación de documentos, actas y relatorías sobre asuntos relacionados con la gestión de la Dirección General de Proyección Social. 9. Coadyuvar en el trámite de solicitudes de recursos para el desarrollo de proyectos institucionales aprobados por el Consejo Institucional de Proyección Social. 10. Brindar apoyo para la suscripción y seguimiento a los convenios cuya ejecución y supervisión se asignen a la Dirección General de Proyección Social. 11. Contribuir y participar en el control de la ejecución de las políticas y procedimientos de la Dirección relacionados con la autoevaluación, acreditación y aseguramiento de la calidad.</v>
          </cell>
          <cell r="CT235">
            <v>1121893083</v>
          </cell>
          <cell r="CU235">
            <v>624</v>
          </cell>
          <cell r="CV235">
            <v>53018</v>
          </cell>
          <cell r="CW235">
            <v>0</v>
          </cell>
          <cell r="CX235">
            <v>0</v>
          </cell>
          <cell r="CY235">
            <v>8211</v>
          </cell>
          <cell r="CZ235" t="str">
            <v>M6</v>
          </cell>
        </row>
        <row r="236">
          <cell r="B236" t="str">
            <v>0137 DE 2024</v>
          </cell>
          <cell r="C236">
            <v>40329528</v>
          </cell>
          <cell r="D236" t="str">
            <v>ANA MARIA LOMBANA GRACIA</v>
          </cell>
          <cell r="E236" t="str">
            <v>CONTRATO DE PRESTACIÓN DE SERVICIOS PROFESIONALES</v>
          </cell>
          <cell r="F236" t="str">
            <v xml:space="preserve">PRESTACIÓN DE SERVICIOS PROFESIONALES NECESARIO PARA EL DESARROLLO DEL PROYECTO FICHA BPUNI VIAC 05 0111 2023 “ESCENARIOS DE EXTENSIÓN, APROPIACIÓN Y RESPONSABILIDAD SOCIAL DE LA UNIVERSIDAD DE LOS LLANOS” </v>
          </cell>
          <cell r="G236">
            <v>45306</v>
          </cell>
          <cell r="H236">
            <v>22193904</v>
          </cell>
          <cell r="I236" t="str">
            <v>Seis (06) meses calendario</v>
          </cell>
          <cell r="J236">
            <v>45306</v>
          </cell>
          <cell r="K236">
            <v>45487</v>
          </cell>
          <cell r="L236" t="str">
            <v>NO APLICA</v>
          </cell>
          <cell r="M236" t="str">
            <v>NO APLICA</v>
          </cell>
          <cell r="N236" t="str">
            <v>NO APLICA</v>
          </cell>
          <cell r="O236">
            <v>7</v>
          </cell>
          <cell r="P236">
            <v>1972791</v>
          </cell>
          <cell r="Q236">
            <v>45306</v>
          </cell>
          <cell r="R236">
            <v>45322</v>
          </cell>
          <cell r="S236">
            <v>3698984</v>
          </cell>
          <cell r="T236">
            <v>45323</v>
          </cell>
          <cell r="U236">
            <v>45351</v>
          </cell>
          <cell r="V236">
            <v>3698984</v>
          </cell>
          <cell r="W236">
            <v>45352</v>
          </cell>
          <cell r="X236">
            <v>45382</v>
          </cell>
          <cell r="Y236">
            <v>3698984</v>
          </cell>
          <cell r="Z236">
            <v>45383</v>
          </cell>
          <cell r="AA236">
            <v>45412</v>
          </cell>
          <cell r="AB236">
            <v>3698984</v>
          </cell>
          <cell r="AC236">
            <v>45413</v>
          </cell>
          <cell r="AD236">
            <v>45443</v>
          </cell>
          <cell r="AE236">
            <v>3698984</v>
          </cell>
          <cell r="AF236">
            <v>45444</v>
          </cell>
          <cell r="AG236">
            <v>45473</v>
          </cell>
          <cell r="AH236">
            <v>1726193</v>
          </cell>
          <cell r="AI236">
            <v>45474</v>
          </cell>
          <cell r="AJ236">
            <v>45487</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t="str">
            <v>Dirección General de Proyección Social</v>
          </cell>
          <cell r="BJ236" t="str">
            <v>OMAR YESID BELTRÁN GUTIÉRREZ</v>
          </cell>
          <cell r="BK236" t="str">
            <v>Director Técnico de Proyección Social</v>
          </cell>
          <cell r="BL236">
            <v>22</v>
          </cell>
          <cell r="BM236">
            <v>45306</v>
          </cell>
          <cell r="BN236">
            <v>147321600</v>
          </cell>
          <cell r="BO236">
            <v>142</v>
          </cell>
          <cell r="BP236">
            <v>45306</v>
          </cell>
          <cell r="BQ236">
            <v>22193904</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t="str">
            <v>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v>
          </cell>
          <cell r="CT236">
            <v>40329528.600000001</v>
          </cell>
          <cell r="CU236">
            <v>624</v>
          </cell>
          <cell r="CV236">
            <v>53018</v>
          </cell>
          <cell r="CW236">
            <v>0</v>
          </cell>
          <cell r="CX236">
            <v>0</v>
          </cell>
          <cell r="CY236">
            <v>8299</v>
          </cell>
          <cell r="CZ236" t="str">
            <v>M6</v>
          </cell>
        </row>
        <row r="237">
          <cell r="B237" t="str">
            <v>0138 DE 2024</v>
          </cell>
          <cell r="C237">
            <v>17338682</v>
          </cell>
          <cell r="D237" t="str">
            <v>EDILBERTO VELANDIA</v>
          </cell>
          <cell r="E237" t="str">
            <v>CONTRATO DE PRESTACIÓN DE SERVICIOS PROFESIONALES</v>
          </cell>
          <cell r="F237" t="str">
            <v xml:space="preserve">PRESTACIÓN DE SERVICIOS PROFESIONALES NECESARIO PARA EL DESARROLLO DEL PROYECTO FICHA BPUNI VIAC 05 0111 2023 “ESCENARIOS DE EXTENSIÓN, APROPIACIÓN Y RESPONSABILIDAD SOCIAL DE LA UNIVERSIDAD DE LOS LLANOS” </v>
          </cell>
          <cell r="G237">
            <v>45306</v>
          </cell>
          <cell r="H237">
            <v>18367368</v>
          </cell>
          <cell r="I237" t="str">
            <v>Seis (06) meses calendario</v>
          </cell>
          <cell r="J237">
            <v>45306</v>
          </cell>
          <cell r="K237">
            <v>45487</v>
          </cell>
          <cell r="L237" t="str">
            <v>NO APLICA</v>
          </cell>
          <cell r="M237" t="str">
            <v>NO APLICA</v>
          </cell>
          <cell r="N237" t="str">
            <v>NO APLICA</v>
          </cell>
          <cell r="O237">
            <v>7</v>
          </cell>
          <cell r="P237">
            <v>1632655</v>
          </cell>
          <cell r="Q237">
            <v>45306</v>
          </cell>
          <cell r="R237">
            <v>45322</v>
          </cell>
          <cell r="S237">
            <v>3061228</v>
          </cell>
          <cell r="T237">
            <v>45323</v>
          </cell>
          <cell r="U237">
            <v>45351</v>
          </cell>
          <cell r="V237">
            <v>3061228</v>
          </cell>
          <cell r="W237">
            <v>45352</v>
          </cell>
          <cell r="X237">
            <v>45382</v>
          </cell>
          <cell r="Y237">
            <v>3061228</v>
          </cell>
          <cell r="Z237">
            <v>45383</v>
          </cell>
          <cell r="AA237">
            <v>45412</v>
          </cell>
          <cell r="AB237">
            <v>3061228</v>
          </cell>
          <cell r="AC237">
            <v>45413</v>
          </cell>
          <cell r="AD237">
            <v>45443</v>
          </cell>
          <cell r="AE237">
            <v>3061228</v>
          </cell>
          <cell r="AF237">
            <v>45444</v>
          </cell>
          <cell r="AG237">
            <v>45473</v>
          </cell>
          <cell r="AH237">
            <v>1428573</v>
          </cell>
          <cell r="AI237">
            <v>45474</v>
          </cell>
          <cell r="AJ237">
            <v>45487</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t="str">
            <v>Dirección General de Proyección Social</v>
          </cell>
          <cell r="BJ237" t="str">
            <v>OMAR YESID BELTRÁN GUTIÉRREZ</v>
          </cell>
          <cell r="BK237" t="str">
            <v>Director Técnico de Proyección Social</v>
          </cell>
          <cell r="BL237">
            <v>22</v>
          </cell>
          <cell r="BM237">
            <v>45306</v>
          </cell>
          <cell r="BN237">
            <v>147321600</v>
          </cell>
          <cell r="BO237">
            <v>143</v>
          </cell>
          <cell r="BP237">
            <v>45306</v>
          </cell>
          <cell r="BQ237">
            <v>18367368</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t="str">
            <v>1. Contribuir con el diseño e implementación de estrategias de comunicación y promoción que fomenten y fortalezcan las actividades de difusión y oferta de los programas académicos y presenciales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237">
            <v>17338682.699999999</v>
          </cell>
          <cell r="CU237">
            <v>624</v>
          </cell>
          <cell r="CV237">
            <v>53018</v>
          </cell>
          <cell r="CW237">
            <v>0</v>
          </cell>
          <cell r="CX237">
            <v>0</v>
          </cell>
          <cell r="CY237">
            <v>7010</v>
          </cell>
          <cell r="CZ237" t="str">
            <v>M6</v>
          </cell>
        </row>
        <row r="238">
          <cell r="B238" t="str">
            <v>0139 DE 2024</v>
          </cell>
          <cell r="C238">
            <v>1121832244</v>
          </cell>
          <cell r="D238" t="str">
            <v>MONICA VIVIANA OVIEDO RODRIGUEZ</v>
          </cell>
          <cell r="E238" t="str">
            <v>CONTRATO DE PRESTACIÓN DE SERVICIOS PROFESIONALES</v>
          </cell>
          <cell r="F238" t="str">
            <v xml:space="preserve">PRESTACIÓN DE SERVICIOS PROFESIONALES NECESARIO PARA EL DESARROLLO DEL PROYECTO FICHA BPUNI VIAC 05 0111 2023 “ESCENARIOS DE EXTENSIÓN, APROPIACIÓN Y RESPONSABILIDAD SOCIAL DE LA UNIVERSIDAD DE LOS LLANOS” </v>
          </cell>
          <cell r="G238">
            <v>45306</v>
          </cell>
          <cell r="H238">
            <v>22193904</v>
          </cell>
          <cell r="I238" t="str">
            <v>Seis (06) meses calendario</v>
          </cell>
          <cell r="J238">
            <v>45306</v>
          </cell>
          <cell r="K238">
            <v>45487</v>
          </cell>
          <cell r="L238" t="str">
            <v>NO APLICA</v>
          </cell>
          <cell r="M238" t="str">
            <v>NO APLICA</v>
          </cell>
          <cell r="N238" t="str">
            <v>NO APLICA</v>
          </cell>
          <cell r="O238">
            <v>7</v>
          </cell>
          <cell r="P238">
            <v>1972791</v>
          </cell>
          <cell r="Q238">
            <v>45306</v>
          </cell>
          <cell r="R238">
            <v>45322</v>
          </cell>
          <cell r="S238">
            <v>3698984</v>
          </cell>
          <cell r="T238">
            <v>45323</v>
          </cell>
          <cell r="U238">
            <v>45351</v>
          </cell>
          <cell r="V238">
            <v>3698984</v>
          </cell>
          <cell r="W238">
            <v>45352</v>
          </cell>
          <cell r="X238">
            <v>45382</v>
          </cell>
          <cell r="Y238">
            <v>3698984</v>
          </cell>
          <cell r="Z238">
            <v>45383</v>
          </cell>
          <cell r="AA238">
            <v>45412</v>
          </cell>
          <cell r="AB238">
            <v>3698984</v>
          </cell>
          <cell r="AC238">
            <v>45413</v>
          </cell>
          <cell r="AD238">
            <v>45443</v>
          </cell>
          <cell r="AE238">
            <v>3698984</v>
          </cell>
          <cell r="AF238">
            <v>45444</v>
          </cell>
          <cell r="AG238">
            <v>45473</v>
          </cell>
          <cell r="AH238">
            <v>1726193</v>
          </cell>
          <cell r="AI238">
            <v>45474</v>
          </cell>
          <cell r="AJ238">
            <v>45487</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t="str">
            <v>Dirección General de Proyección Social</v>
          </cell>
          <cell r="BJ238" t="str">
            <v>OMAR YESID BELTRÁN GUTIÉRREZ</v>
          </cell>
          <cell r="BK238" t="str">
            <v>Director Técnico de Proyección Social</v>
          </cell>
          <cell r="BL238">
            <v>22</v>
          </cell>
          <cell r="BM238">
            <v>45306</v>
          </cell>
          <cell r="BN238">
            <v>147321600</v>
          </cell>
          <cell r="BO238">
            <v>144</v>
          </cell>
          <cell r="BP238">
            <v>45306</v>
          </cell>
          <cell r="BQ238">
            <v>22193904</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t="str">
            <v>1. Apoyar la implementación de estrategias de divulgación en redes de información y medios de comunicación que fortalezcan la promoción de la oferta académica y de servicios de la Universidad de los Llanos. 2. Brindar acompañamiento técnico en la divulgación en diferentes medios de comunicación de las funciones misionales de la Universidad de los Llanos. 3. Apoyar la formulación e implementación de estrategias de comunicación entre la universidad y la comunidad, para fortalecer la imagen y presencia institucional. 4. Colaborar en la oportuna toma de decisiones en materia de comunicaciones para difundir las acciones que realiza la Universidad de los Llanos. 5. Contribuir en el desarrollo de las estrategias comunicativas que la Dirección General de Proyección Social establezca, para el relacionamiento con el entorno.</v>
          </cell>
          <cell r="CT238">
            <v>1121832244</v>
          </cell>
          <cell r="CU238">
            <v>624</v>
          </cell>
          <cell r="CV238">
            <v>53018</v>
          </cell>
          <cell r="CW238">
            <v>0</v>
          </cell>
          <cell r="CX238">
            <v>0</v>
          </cell>
          <cell r="CY238">
            <v>9609</v>
          </cell>
          <cell r="CZ238" t="str">
            <v>M6</v>
          </cell>
        </row>
        <row r="239">
          <cell r="B239" t="str">
            <v>0140 DE 2024</v>
          </cell>
          <cell r="C239">
            <v>17389312</v>
          </cell>
          <cell r="D239" t="str">
            <v>JUAN CARLOS BELTRAN RUBIO</v>
          </cell>
          <cell r="E239" t="str">
            <v>CONTRATO DE PRESTACIÓN DE SERVICIOS DE APOYO A LA GESTIÓN</v>
          </cell>
          <cell r="F239" t="str">
            <v xml:space="preserve">PRESTACIÓN DE SERVICIOS DE APOYO A LA GESTIÓN NECESARIO PARA EL DESARROLLO DEL PROYECTO FICHA BPUNI VIAC 05 0111 2023 “ESCENARIOS DE EXTENSIÓN, APROPIACIÓN Y RESPONSABILIDAD SOCIAL DE LA UNIVERSIDAD DE LOS LLANOS” </v>
          </cell>
          <cell r="G239">
            <v>45306</v>
          </cell>
          <cell r="H239">
            <v>14540832</v>
          </cell>
          <cell r="I239" t="str">
            <v>Seis (06) meses calendario</v>
          </cell>
          <cell r="J239">
            <v>45306</v>
          </cell>
          <cell r="K239">
            <v>45487</v>
          </cell>
          <cell r="L239" t="str">
            <v>NO APLICA</v>
          </cell>
          <cell r="M239" t="str">
            <v>NO APLICA</v>
          </cell>
          <cell r="N239" t="str">
            <v>NO APLICA</v>
          </cell>
          <cell r="O239">
            <v>7</v>
          </cell>
          <cell r="P239">
            <v>1292518</v>
          </cell>
          <cell r="Q239">
            <v>45306</v>
          </cell>
          <cell r="R239">
            <v>45322</v>
          </cell>
          <cell r="S239">
            <v>2423472</v>
          </cell>
          <cell r="T239">
            <v>45323</v>
          </cell>
          <cell r="U239">
            <v>45351</v>
          </cell>
          <cell r="V239">
            <v>2423472</v>
          </cell>
          <cell r="W239">
            <v>45352</v>
          </cell>
          <cell r="X239">
            <v>45382</v>
          </cell>
          <cell r="Y239">
            <v>2423472</v>
          </cell>
          <cell r="Z239">
            <v>45383</v>
          </cell>
          <cell r="AA239">
            <v>45412</v>
          </cell>
          <cell r="AB239">
            <v>2423472</v>
          </cell>
          <cell r="AC239">
            <v>45413</v>
          </cell>
          <cell r="AD239">
            <v>45443</v>
          </cell>
          <cell r="AE239">
            <v>2423472</v>
          </cell>
          <cell r="AF239">
            <v>45444</v>
          </cell>
          <cell r="AG239">
            <v>45473</v>
          </cell>
          <cell r="AH239">
            <v>1130954</v>
          </cell>
          <cell r="AI239">
            <v>45474</v>
          </cell>
          <cell r="AJ239">
            <v>45487</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t="str">
            <v>Dirección General de Proyección Social</v>
          </cell>
          <cell r="BJ239" t="str">
            <v>OMAR YESID BELTRÁN GUTIÉRREZ</v>
          </cell>
          <cell r="BK239" t="str">
            <v>Director Técnico de Proyección Social</v>
          </cell>
          <cell r="BL239">
            <v>22</v>
          </cell>
          <cell r="BM239">
            <v>45306</v>
          </cell>
          <cell r="BN239">
            <v>147321600</v>
          </cell>
          <cell r="BO239">
            <v>145</v>
          </cell>
          <cell r="BP239">
            <v>45306</v>
          </cell>
          <cell r="BQ239">
            <v>14540832</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t="str">
            <v>1. Contribuir con las actividades tendientes a la elaboración de diseños, impresión material institucional y publicitario que se requiere en los proyectos, educación continuada y eventos debidamente institucionalizados o autorizados por la Dirección General de Proyección Social. 2. Apoyar la Dirección General de Proyección Social en lo que respecta al uso de símbolos institucionales en coordinación con la Secretaria General y de acuerdo con los lineamientos del manual de identidad visual de la Universidad. 3. Coadyuvar en la actualización permanente de la página web del Sistema de Proyección Social. 4. Apoyar las actividades de diseño editorial de la revista “Corocora” y publicaciones como informes y boletines de la Dirección General de Proyección Social. 5. Apoyar las actividades de impresión de material divulgativo y de portafolios de servicios de la Universidad de los Llanos. 6. Coadyuvar en la diagramación de los libros de Sello Editorial Unillanos. 7. Apoyar el diseño e implementación de estrategias de divulgación de las actividades realizadas por la Dirección General de Proyección Social. 8. Apoyar el diseño e implementación de estrategias de comunicación que fortalezcan la imagen institucional de la Universidad de los Llanos.</v>
          </cell>
          <cell r="CT239">
            <v>17389312</v>
          </cell>
          <cell r="CU239">
            <v>624</v>
          </cell>
          <cell r="CV239">
            <v>53018</v>
          </cell>
          <cell r="CW239">
            <v>0</v>
          </cell>
          <cell r="CX239">
            <v>0</v>
          </cell>
          <cell r="CY239">
            <v>1811</v>
          </cell>
          <cell r="CZ239" t="str">
            <v>M6</v>
          </cell>
        </row>
        <row r="240">
          <cell r="B240" t="str">
            <v>0141 DE 2024</v>
          </cell>
          <cell r="C240">
            <v>1144024742</v>
          </cell>
          <cell r="D240" t="str">
            <v>JHONY AUGUSTO LINARES GOMEZ</v>
          </cell>
          <cell r="E240" t="str">
            <v>CONTRATO DE PRESTACIÓN DE SERVICIOS PROFESIONALES</v>
          </cell>
          <cell r="F240" t="str">
            <v xml:space="preserve">PRESTACIÓN DE SERVICIOS PROFESIONALES NECESARIO PARA EL DESARROLLO DEL PROYECTO FICHA BPUNI VIAC 05 0111 2023 “ESCENARIOS DE EXTENSIÓN, APROPIACIÓN Y RESPONSABILIDAD SOCIAL DE LA UNIVERSIDAD DE LOS LLANOS” </v>
          </cell>
          <cell r="G240">
            <v>45306</v>
          </cell>
          <cell r="H240">
            <v>18367368</v>
          </cell>
          <cell r="I240" t="str">
            <v>Seis (06) meses calendario</v>
          </cell>
          <cell r="J240">
            <v>45306</v>
          </cell>
          <cell r="K240">
            <v>45487</v>
          </cell>
          <cell r="L240" t="str">
            <v>NO APLICA</v>
          </cell>
          <cell r="M240" t="str">
            <v>NO APLICA</v>
          </cell>
          <cell r="N240" t="str">
            <v>NO APLICA</v>
          </cell>
          <cell r="O240">
            <v>7</v>
          </cell>
          <cell r="P240">
            <v>1632655</v>
          </cell>
          <cell r="Q240">
            <v>45306</v>
          </cell>
          <cell r="R240">
            <v>45322</v>
          </cell>
          <cell r="S240">
            <v>3061228</v>
          </cell>
          <cell r="T240">
            <v>45323</v>
          </cell>
          <cell r="U240">
            <v>45351</v>
          </cell>
          <cell r="V240">
            <v>3061228</v>
          </cell>
          <cell r="W240">
            <v>45352</v>
          </cell>
          <cell r="X240">
            <v>45382</v>
          </cell>
          <cell r="Y240">
            <v>3061228</v>
          </cell>
          <cell r="Z240">
            <v>45383</v>
          </cell>
          <cell r="AA240">
            <v>45412</v>
          </cell>
          <cell r="AB240">
            <v>3061228</v>
          </cell>
          <cell r="AC240">
            <v>45413</v>
          </cell>
          <cell r="AD240">
            <v>45443</v>
          </cell>
          <cell r="AE240">
            <v>3061228</v>
          </cell>
          <cell r="AF240">
            <v>45444</v>
          </cell>
          <cell r="AG240">
            <v>45473</v>
          </cell>
          <cell r="AH240">
            <v>1428573</v>
          </cell>
          <cell r="AI240">
            <v>45474</v>
          </cell>
          <cell r="AJ240">
            <v>45487</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t="str">
            <v>Dirección General de Proyección Social</v>
          </cell>
          <cell r="BJ240" t="str">
            <v>OMAR YESID BELTRÁN GUTIÉRREZ</v>
          </cell>
          <cell r="BK240" t="str">
            <v>Director Técnico de Proyección Social</v>
          </cell>
          <cell r="BL240">
            <v>22</v>
          </cell>
          <cell r="BM240">
            <v>45306</v>
          </cell>
          <cell r="BN240">
            <v>147321600</v>
          </cell>
          <cell r="BO240">
            <v>146</v>
          </cell>
          <cell r="BP240">
            <v>45306</v>
          </cell>
          <cell r="BQ240">
            <v>18367368</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t="str">
            <v>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v>
          </cell>
          <cell r="CT240">
            <v>1144024742</v>
          </cell>
          <cell r="CU240">
            <v>624</v>
          </cell>
          <cell r="CV240">
            <v>53018</v>
          </cell>
          <cell r="CW240">
            <v>0</v>
          </cell>
          <cell r="CX240">
            <v>0</v>
          </cell>
          <cell r="CY240">
            <v>7310</v>
          </cell>
          <cell r="CZ240" t="str">
            <v>M6</v>
          </cell>
        </row>
        <row r="241">
          <cell r="B241" t="str">
            <v>0142 DE 2024</v>
          </cell>
          <cell r="C241">
            <v>40398630</v>
          </cell>
          <cell r="D241" t="str">
            <v xml:space="preserve">IDERNAYIVE PARDO RODRIGUEZ </v>
          </cell>
          <cell r="E241" t="str">
            <v>CONTRATO DE PRESTACIÓN DE SERVICIOS PROFESIONALES</v>
          </cell>
          <cell r="F241"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1">
            <v>45306</v>
          </cell>
          <cell r="H241">
            <v>18367368</v>
          </cell>
          <cell r="I241" t="str">
            <v>Seis (06) meses calendario</v>
          </cell>
          <cell r="J241">
            <v>45306</v>
          </cell>
          <cell r="K241">
            <v>45487</v>
          </cell>
          <cell r="L241" t="str">
            <v>NO APLICA</v>
          </cell>
          <cell r="M241" t="str">
            <v>NO APLICA</v>
          </cell>
          <cell r="N241" t="str">
            <v>NO APLICA</v>
          </cell>
          <cell r="O241">
            <v>7</v>
          </cell>
          <cell r="P241">
            <v>1632655</v>
          </cell>
          <cell r="Q241">
            <v>45306</v>
          </cell>
          <cell r="R241">
            <v>45322</v>
          </cell>
          <cell r="S241">
            <v>3061228</v>
          </cell>
          <cell r="T241">
            <v>45323</v>
          </cell>
          <cell r="U241">
            <v>45351</v>
          </cell>
          <cell r="V241">
            <v>3061228</v>
          </cell>
          <cell r="W241">
            <v>45352</v>
          </cell>
          <cell r="X241">
            <v>45382</v>
          </cell>
          <cell r="Y241">
            <v>3061228</v>
          </cell>
          <cell r="Z241">
            <v>45383</v>
          </cell>
          <cell r="AA241">
            <v>45412</v>
          </cell>
          <cell r="AB241">
            <v>3061228</v>
          </cell>
          <cell r="AC241">
            <v>45413</v>
          </cell>
          <cell r="AD241">
            <v>45443</v>
          </cell>
          <cell r="AE241">
            <v>3061228</v>
          </cell>
          <cell r="AF241">
            <v>45444</v>
          </cell>
          <cell r="AG241">
            <v>45473</v>
          </cell>
          <cell r="AH241">
            <v>1428573</v>
          </cell>
          <cell r="AI241">
            <v>45474</v>
          </cell>
          <cell r="AJ241">
            <v>45487</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t="str">
            <v xml:space="preserve">Dirección General de Investigaciones  </v>
          </cell>
          <cell r="BJ241" t="str">
            <v>YOHANA MARIA VELASCO SANTAMARIA</v>
          </cell>
          <cell r="BK241" t="str">
            <v>Director Técnico de Investigaciones</v>
          </cell>
          <cell r="BL241">
            <v>12</v>
          </cell>
          <cell r="BM241">
            <v>45306</v>
          </cell>
          <cell r="BN241">
            <v>184056336</v>
          </cell>
          <cell r="BO241">
            <v>147</v>
          </cell>
          <cell r="BP241">
            <v>45306</v>
          </cell>
          <cell r="BQ241">
            <v>18367368</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t="str">
            <v>1. Coadyuvar en la revisión financiera de los presupuestos aprobados a los proyectos de investigación, según lo establecido en los términos de referencia de las convocatorias internas de la Dirección General de Investigaciones. 2. Contribuir en la actualización de la base de datos de proyectos de investigación de la Dirección General de Investigaciones. 3. Colaborar en el seguimiento a la ejecución de los proyectos de investigación y reportar a la Dirección General de Investigaciones las novedades que se presenten. 4. Apoyar el proceso de proyección y asignación de horas de investigación de los proyectos de investigación.</v>
          </cell>
          <cell r="CT241">
            <v>40398630.399999999</v>
          </cell>
          <cell r="CU241">
            <v>622</v>
          </cell>
          <cell r="CV241">
            <v>53017</v>
          </cell>
          <cell r="CW241">
            <v>0</v>
          </cell>
          <cell r="CX241">
            <v>0</v>
          </cell>
          <cell r="CY241">
            <v>8299</v>
          </cell>
          <cell r="CZ241" t="str">
            <v>M6</v>
          </cell>
        </row>
        <row r="242">
          <cell r="B242" t="str">
            <v>0143 DE 2024</v>
          </cell>
          <cell r="C242">
            <v>35261992</v>
          </cell>
          <cell r="D242" t="str">
            <v>DIANA LUCIA VILLALOBOS CASALLAS</v>
          </cell>
          <cell r="E242" t="str">
            <v>CONTRATO DE PRESTACIÓN DE SERVICIOS DE APOYO A LA GESTIÓN</v>
          </cell>
          <cell r="F242" t="str">
            <v>PRESTACIÓN DE SERVICIOS DE APOYO A LA GESTIÓN NECESARIO PARA EL DESARROLLO DEL PROYECTO FICHA BPUNI VIAC 04 3110 2023 “GENERAR CAPACIDADES EN INNOVACIÓN, DESARROLLO TECNOLÓGICO Y CREACIÓN PARA LA GENERACIÓN, USO Y TRANSFERENCIA DEL CONOCIMIENTO EN LA UNIVERSIDAD DE LOS LLANOS”</v>
          </cell>
          <cell r="G242">
            <v>45306</v>
          </cell>
          <cell r="H242">
            <v>18367368</v>
          </cell>
          <cell r="I242" t="str">
            <v>Seis (06) meses calendario</v>
          </cell>
          <cell r="J242">
            <v>45306</v>
          </cell>
          <cell r="K242">
            <v>45487</v>
          </cell>
          <cell r="L242" t="str">
            <v>NO APLICA</v>
          </cell>
          <cell r="M242" t="str">
            <v>NO APLICA</v>
          </cell>
          <cell r="N242" t="str">
            <v>NO APLICA</v>
          </cell>
          <cell r="O242">
            <v>7</v>
          </cell>
          <cell r="P242">
            <v>1632655</v>
          </cell>
          <cell r="Q242">
            <v>45306</v>
          </cell>
          <cell r="R242">
            <v>45322</v>
          </cell>
          <cell r="S242">
            <v>3061228</v>
          </cell>
          <cell r="T242">
            <v>45323</v>
          </cell>
          <cell r="U242">
            <v>45351</v>
          </cell>
          <cell r="V242">
            <v>3061228</v>
          </cell>
          <cell r="W242">
            <v>45352</v>
          </cell>
          <cell r="X242">
            <v>45382</v>
          </cell>
          <cell r="Y242">
            <v>3061228</v>
          </cell>
          <cell r="Z242">
            <v>45383</v>
          </cell>
          <cell r="AA242">
            <v>45412</v>
          </cell>
          <cell r="AB242">
            <v>3061228</v>
          </cell>
          <cell r="AC242">
            <v>45413</v>
          </cell>
          <cell r="AD242">
            <v>45443</v>
          </cell>
          <cell r="AE242">
            <v>3061228</v>
          </cell>
          <cell r="AF242">
            <v>45444</v>
          </cell>
          <cell r="AG242">
            <v>45473</v>
          </cell>
          <cell r="AH242">
            <v>1428573</v>
          </cell>
          <cell r="AI242">
            <v>45474</v>
          </cell>
          <cell r="AJ242">
            <v>45487</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t="str">
            <v xml:space="preserve">Dirección General de Investigaciones  </v>
          </cell>
          <cell r="BJ242" t="str">
            <v>YOHANA MARIA VELASCO SANTAMARIA</v>
          </cell>
          <cell r="BK242" t="str">
            <v>Director Técnico de Investigaciones</v>
          </cell>
          <cell r="BL242">
            <v>12</v>
          </cell>
          <cell r="BM242">
            <v>45306</v>
          </cell>
          <cell r="BN242">
            <v>184056336</v>
          </cell>
          <cell r="BO242">
            <v>148</v>
          </cell>
          <cell r="BP242">
            <v>45306</v>
          </cell>
          <cell r="BQ242">
            <v>18367368</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t="str">
            <v>1. Apoyar el manejo de las bases de datos (Publindex-Colciencias, DOAJ, EBSCO, REDALYC, IMBIOMED, LATINDEX, DIALNET, CABI,e-revistas y ScieloColombia) y de evaluadores de los artículos sometidos a las revistas institucionales adscritas a la Dirección General de Investigaciones. 2. Apoyar en el manejo de la actualización permanente del Sistema Open Journal System (OJS). 3. Contribuir al seguimiento de adjudicación de los DOI Digital Object Identifier Sistem. 4. Coadyuvar en el proceso de publicaciones que apoya la Dirección General de Investigaciones.</v>
          </cell>
          <cell r="CT242">
            <v>35261992.799999997</v>
          </cell>
          <cell r="CU242">
            <v>622</v>
          </cell>
          <cell r="CV242">
            <v>53017</v>
          </cell>
          <cell r="CW242">
            <v>0</v>
          </cell>
          <cell r="CX242">
            <v>0</v>
          </cell>
          <cell r="CY242">
            <v>8299</v>
          </cell>
          <cell r="CZ242" t="str">
            <v>M6</v>
          </cell>
        </row>
        <row r="243">
          <cell r="B243" t="str">
            <v>0144 DE 2024</v>
          </cell>
          <cell r="C243">
            <v>1121833001</v>
          </cell>
          <cell r="D243" t="str">
            <v>YENNY ELIZABETH GUTIERREZ LOPEZ</v>
          </cell>
          <cell r="E243" t="str">
            <v>CONTRATO DE PRESTACIÓN DE SERVICIOS PROFESIONALES</v>
          </cell>
          <cell r="F243"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3">
            <v>45306</v>
          </cell>
          <cell r="H243">
            <v>29464320</v>
          </cell>
          <cell r="I243" t="str">
            <v>Seis (06) meses calendario</v>
          </cell>
          <cell r="J243">
            <v>45306</v>
          </cell>
          <cell r="K243">
            <v>45487</v>
          </cell>
          <cell r="L243" t="str">
            <v>NO APLICA</v>
          </cell>
          <cell r="M243" t="str">
            <v>NO APLICA</v>
          </cell>
          <cell r="N243" t="str">
            <v>NO APLICA</v>
          </cell>
          <cell r="O243">
            <v>7</v>
          </cell>
          <cell r="P243">
            <v>2619051</v>
          </cell>
          <cell r="Q243">
            <v>45306</v>
          </cell>
          <cell r="R243">
            <v>45322</v>
          </cell>
          <cell r="S243">
            <v>4910720</v>
          </cell>
          <cell r="T243">
            <v>45323</v>
          </cell>
          <cell r="U243">
            <v>45351</v>
          </cell>
          <cell r="V243">
            <v>4910720</v>
          </cell>
          <cell r="W243">
            <v>45352</v>
          </cell>
          <cell r="X243">
            <v>45382</v>
          </cell>
          <cell r="Y243">
            <v>4910720</v>
          </cell>
          <cell r="Z243">
            <v>45383</v>
          </cell>
          <cell r="AA243">
            <v>45412</v>
          </cell>
          <cell r="AB243">
            <v>4910720</v>
          </cell>
          <cell r="AC243">
            <v>45413</v>
          </cell>
          <cell r="AD243">
            <v>45443</v>
          </cell>
          <cell r="AE243">
            <v>4910720</v>
          </cell>
          <cell r="AF243">
            <v>45444</v>
          </cell>
          <cell r="AG243">
            <v>45473</v>
          </cell>
          <cell r="AH243">
            <v>2291669</v>
          </cell>
          <cell r="AI243">
            <v>45474</v>
          </cell>
          <cell r="AJ243">
            <v>45487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t="str">
            <v xml:space="preserve">Dirección General de Investigaciones  </v>
          </cell>
          <cell r="BJ243" t="str">
            <v>YOHANA MARIA VELASCO SANTAMARIA</v>
          </cell>
          <cell r="BK243" t="str">
            <v>Director Técnico de Investigaciones</v>
          </cell>
          <cell r="BL243">
            <v>12</v>
          </cell>
          <cell r="BM243">
            <v>45306</v>
          </cell>
          <cell r="BN243">
            <v>184056336</v>
          </cell>
          <cell r="BO243">
            <v>149</v>
          </cell>
          <cell r="BP243">
            <v>45306</v>
          </cell>
          <cell r="BQ243">
            <v>29464320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t="str">
            <v>1. Apoyar la participación de los grupos de investigación en convocatorias externas realizadas por el Ministerio de Ciencia Tecnología e Innovación – Minciencias y el Sistema General de Regalías- SGR. 2. Coadyuvar a los grupos de investigación en la formulación, diligenciamiento de las plataformas, seguimiento en la ejecución y solicitud de informes de los proyectos de investigación externos.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v>
          </cell>
          <cell r="CT243">
            <v>1121833001.2</v>
          </cell>
          <cell r="CU243">
            <v>622</v>
          </cell>
          <cell r="CV243">
            <v>53017</v>
          </cell>
          <cell r="CW243">
            <v>0</v>
          </cell>
          <cell r="CX243">
            <v>0</v>
          </cell>
          <cell r="CY243">
            <v>7490</v>
          </cell>
          <cell r="CZ243" t="str">
            <v>M6</v>
          </cell>
        </row>
        <row r="244">
          <cell r="B244" t="str">
            <v>0145 DE 2024</v>
          </cell>
          <cell r="C244">
            <v>1121948633</v>
          </cell>
          <cell r="D244" t="str">
            <v>EVELYN CAROLINA ALVAREZ DAZA</v>
          </cell>
          <cell r="E244" t="str">
            <v>CONTRATO DE PRESTACIÓN DE SERVICIOS PROFESIONALES</v>
          </cell>
          <cell r="F244"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4">
            <v>45306</v>
          </cell>
          <cell r="H244">
            <v>18367368</v>
          </cell>
          <cell r="I244" t="str">
            <v>Seis (06) meses calendario</v>
          </cell>
          <cell r="J244">
            <v>45306</v>
          </cell>
          <cell r="K244">
            <v>45487</v>
          </cell>
          <cell r="L244" t="str">
            <v>NO APLICA</v>
          </cell>
          <cell r="M244" t="str">
            <v>NO APLICA</v>
          </cell>
          <cell r="N244" t="str">
            <v>NO APLICA</v>
          </cell>
          <cell r="O244">
            <v>7</v>
          </cell>
          <cell r="P244">
            <v>1632655</v>
          </cell>
          <cell r="Q244">
            <v>45306</v>
          </cell>
          <cell r="R244">
            <v>45322</v>
          </cell>
          <cell r="S244">
            <v>3061228</v>
          </cell>
          <cell r="T244">
            <v>45323</v>
          </cell>
          <cell r="U244">
            <v>45351</v>
          </cell>
          <cell r="V244">
            <v>3061228</v>
          </cell>
          <cell r="W244">
            <v>45352</v>
          </cell>
          <cell r="X244">
            <v>45382</v>
          </cell>
          <cell r="Y244">
            <v>3061228</v>
          </cell>
          <cell r="Z244">
            <v>45383</v>
          </cell>
          <cell r="AA244">
            <v>45412</v>
          </cell>
          <cell r="AB244">
            <v>3061228</v>
          </cell>
          <cell r="AC244">
            <v>45413</v>
          </cell>
          <cell r="AD244">
            <v>45443</v>
          </cell>
          <cell r="AE244">
            <v>3061228</v>
          </cell>
          <cell r="AF244">
            <v>45444</v>
          </cell>
          <cell r="AG244">
            <v>45473</v>
          </cell>
          <cell r="AH244">
            <v>1428573</v>
          </cell>
          <cell r="AI244">
            <v>45474</v>
          </cell>
          <cell r="AJ244">
            <v>45487</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t="str">
            <v xml:space="preserve">Dirección General de Investigaciones  </v>
          </cell>
          <cell r="BJ244" t="str">
            <v>YOHANA MARIA VELASCO SANTAMARIA</v>
          </cell>
          <cell r="BK244" t="str">
            <v>Director Técnico de Investigaciones</v>
          </cell>
          <cell r="BL244">
            <v>12</v>
          </cell>
          <cell r="BM244">
            <v>45306</v>
          </cell>
          <cell r="BN244">
            <v>184056336</v>
          </cell>
          <cell r="BO244">
            <v>150</v>
          </cell>
          <cell r="BP244">
            <v>45306</v>
          </cell>
          <cell r="BQ244">
            <v>18367368</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t="str">
            <v>1. Apoyar el mecanismo de seguimiento y control de los contratos de acceso a recursos genéticos y sus productos derivados suscritos. 2. Apoyar el proceso de estandarización de la información relacionada a colectas temporales o definitivas en el marco de permisos de recolección de la Autoridad Nacional de Licencias Ambientales (ANLA) o de contrato de acceso a recursos genéticos y sus derivados. 3. Coadyuvar a los docentes, que, en el ejercicio de sus actividades investigativas, deban realizar colectas temporales o definitivas en el marco de permisos de recolección de la Autoridad Nacional de Licencias Ambientales (ANLA) o de contrato de acceso a recursos genéticos y sus derivados. 4. Coadyuvar a los docentes en los procesos de publicación de datos abiertos sobre biodiversidad a través del SiB Colombia. 5. Apoyar el comité de bioética y el proceso de revisión y emisión de conceptos de los proyectos de investigación que lo requieran.</v>
          </cell>
          <cell r="CT244">
            <v>1121948633</v>
          </cell>
          <cell r="CU244">
            <v>622</v>
          </cell>
          <cell r="CV244">
            <v>53017</v>
          </cell>
          <cell r="CW244">
            <v>0</v>
          </cell>
          <cell r="CX244">
            <v>0</v>
          </cell>
          <cell r="CY244">
            <v>8299</v>
          </cell>
          <cell r="CZ244" t="str">
            <v>M6</v>
          </cell>
        </row>
        <row r="245">
          <cell r="B245" t="str">
            <v>0146 DE 2024</v>
          </cell>
          <cell r="C245">
            <v>1121856924</v>
          </cell>
          <cell r="D245" t="str">
            <v xml:space="preserve">JEIMY STEFPANIE LAVERDE PABON </v>
          </cell>
          <cell r="E245" t="str">
            <v>CONTRATO DE PRESTACIÓN DE SERVICIOS PROFESIONALES</v>
          </cell>
          <cell r="F245"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5">
            <v>45306</v>
          </cell>
          <cell r="H245">
            <v>29464320</v>
          </cell>
          <cell r="I245" t="str">
            <v>Seis (06) meses calendario</v>
          </cell>
          <cell r="J245">
            <v>45306</v>
          </cell>
          <cell r="K245">
            <v>45487</v>
          </cell>
          <cell r="L245" t="str">
            <v>NO APLICA</v>
          </cell>
          <cell r="M245" t="str">
            <v>NO APLICA</v>
          </cell>
          <cell r="N245" t="str">
            <v>NO APLICA</v>
          </cell>
          <cell r="O245">
            <v>7</v>
          </cell>
          <cell r="P245">
            <v>2619051</v>
          </cell>
          <cell r="Q245">
            <v>45306</v>
          </cell>
          <cell r="R245">
            <v>45322</v>
          </cell>
          <cell r="S245">
            <v>4910720</v>
          </cell>
          <cell r="T245">
            <v>45323</v>
          </cell>
          <cell r="U245">
            <v>45351</v>
          </cell>
          <cell r="V245">
            <v>4910720</v>
          </cell>
          <cell r="W245">
            <v>45352</v>
          </cell>
          <cell r="X245">
            <v>45382</v>
          </cell>
          <cell r="Y245">
            <v>4910720</v>
          </cell>
          <cell r="Z245">
            <v>45383</v>
          </cell>
          <cell r="AA245">
            <v>45412</v>
          </cell>
          <cell r="AB245">
            <v>4910720</v>
          </cell>
          <cell r="AC245">
            <v>45413</v>
          </cell>
          <cell r="AD245">
            <v>45443</v>
          </cell>
          <cell r="AE245">
            <v>4910720</v>
          </cell>
          <cell r="AF245">
            <v>45444</v>
          </cell>
          <cell r="AG245">
            <v>45473</v>
          </cell>
          <cell r="AH245">
            <v>2291669</v>
          </cell>
          <cell r="AI245">
            <v>45474</v>
          </cell>
          <cell r="AJ245">
            <v>45487</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t="str">
            <v xml:space="preserve">Dirección General de Investigaciones  </v>
          </cell>
          <cell r="BJ245" t="str">
            <v>YOHANA MARIA VELASCO SANTAMARIA</v>
          </cell>
          <cell r="BK245" t="str">
            <v>Director Técnico de Investigaciones</v>
          </cell>
          <cell r="BL245">
            <v>12</v>
          </cell>
          <cell r="BM245">
            <v>45306</v>
          </cell>
          <cell r="BN245">
            <v>184056336</v>
          </cell>
          <cell r="BO245">
            <v>151</v>
          </cell>
          <cell r="BP245">
            <v>45306</v>
          </cell>
          <cell r="BQ245">
            <v>29464320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t="str">
            <v>1. Apoyar el diseño de políticas y estrategias que fomenten, fortalezcan y articulen la investigación, el desarrollo, la innovación y la extensión en la Universidad de los Llanos. 2. Apoyar el diseño, implementación y seguimiento de indicadores de investigación, desarrollo tecnológico, innovación y extensión en la Universidad de los Llanos. 3. Coadyuvar en la elaboración y seguimiento del presupuesto de la Dirección General de Investigaciones. 4. Apoyar la estructuración y articulación de la Vicerrectoría de Investigaciones y Extensión Social de la Universidad de los Llanos. 5. Coadyuvar en la elaboración de informes técnicos y ejecutivos de la Dirección General de Investigaciones.</v>
          </cell>
          <cell r="CT245">
            <v>1121856924.4000001</v>
          </cell>
          <cell r="CU245">
            <v>622</v>
          </cell>
          <cell r="CV245">
            <v>53017</v>
          </cell>
          <cell r="CW245">
            <v>0</v>
          </cell>
          <cell r="CX245">
            <v>0</v>
          </cell>
          <cell r="CY245">
            <v>7020</v>
          </cell>
          <cell r="CZ245" t="str">
            <v>M5</v>
          </cell>
        </row>
        <row r="246">
          <cell r="B246" t="str">
            <v>0147 DE 2024</v>
          </cell>
          <cell r="C246">
            <v>1121819817</v>
          </cell>
          <cell r="D246" t="str">
            <v>NIDIA LISSET CLAVIJO PINEDA</v>
          </cell>
          <cell r="E246" t="str">
            <v>CONTRATO DE PRESTACIÓN DE SERVICIOS PROFESIONALES</v>
          </cell>
          <cell r="F246"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6">
            <v>45306</v>
          </cell>
          <cell r="H246">
            <v>29464320</v>
          </cell>
          <cell r="I246" t="str">
            <v>Seis (06) meses calendario</v>
          </cell>
          <cell r="J246">
            <v>45306</v>
          </cell>
          <cell r="K246">
            <v>45487</v>
          </cell>
          <cell r="L246" t="str">
            <v>NO APLICA</v>
          </cell>
          <cell r="M246" t="str">
            <v>NO APLICA</v>
          </cell>
          <cell r="N246" t="str">
            <v>NO APLICA</v>
          </cell>
          <cell r="O246">
            <v>7</v>
          </cell>
          <cell r="P246">
            <v>2619051</v>
          </cell>
          <cell r="Q246">
            <v>45306</v>
          </cell>
          <cell r="R246">
            <v>45322</v>
          </cell>
          <cell r="S246">
            <v>4910720</v>
          </cell>
          <cell r="T246">
            <v>45323</v>
          </cell>
          <cell r="U246">
            <v>45351</v>
          </cell>
          <cell r="V246">
            <v>4910720</v>
          </cell>
          <cell r="W246">
            <v>45352</v>
          </cell>
          <cell r="X246">
            <v>45382</v>
          </cell>
          <cell r="Y246">
            <v>4910720</v>
          </cell>
          <cell r="Z246">
            <v>45383</v>
          </cell>
          <cell r="AA246">
            <v>45412</v>
          </cell>
          <cell r="AB246">
            <v>4910720</v>
          </cell>
          <cell r="AC246">
            <v>45413</v>
          </cell>
          <cell r="AD246">
            <v>45443</v>
          </cell>
          <cell r="AE246">
            <v>4910720</v>
          </cell>
          <cell r="AF246">
            <v>45444</v>
          </cell>
          <cell r="AG246">
            <v>45473</v>
          </cell>
          <cell r="AH246">
            <v>2291669</v>
          </cell>
          <cell r="AI246">
            <v>45474</v>
          </cell>
          <cell r="AJ246">
            <v>45487</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t="str">
            <v xml:space="preserve">Dirección General de Investigaciones  </v>
          </cell>
          <cell r="BJ246" t="str">
            <v>YOHANA MARIA VELASCO SANTAMARIA</v>
          </cell>
          <cell r="BK246" t="str">
            <v>Director Técnico de Investigaciones</v>
          </cell>
          <cell r="BL246">
            <v>12</v>
          </cell>
          <cell r="BM246">
            <v>45306</v>
          </cell>
          <cell r="BN246">
            <v>184056336</v>
          </cell>
          <cell r="BO246">
            <v>152</v>
          </cell>
          <cell r="BP246">
            <v>45306</v>
          </cell>
          <cell r="BQ246">
            <v>29464320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t="str">
            <v>1. Apoyar a la Dirección General de Investigaciones en los trámites y procesos administrativos para la ejecución de proyectos de investigación. 2. Apoyar la gestión para la ejecución financiera de los proyectos de investigación de la Dirección General de Investigaciones. 3. Contribuir en la revisión de informes técnicos y financieros de los proyectos de investigación y su seguimiento conforme con la propuesta aprobada. 4. Contribuir con la presentación del estado de los proyectos de investigación, ante las diferentes dependencias de la Universidad y el Consejo Institucional de investigaciones. 5. Brindar apoyo en acompañamiento para la actualización de la plataforma informática dispuesta en la Dirección General de Investigaciones, para el manejo de la información del sistema de investigaciones de la Universidad de los Llanos. 6. Apoyar con la ejecución y seguimiento de los apoyos económicos otorgados a través del Consejo Institucional de investigaciones, para el fortalecimiento misional de la investigación en la Universidad de los Llanos.</v>
          </cell>
          <cell r="CT246">
            <v>1121819817.7</v>
          </cell>
          <cell r="CU246">
            <v>622</v>
          </cell>
          <cell r="CV246">
            <v>53017</v>
          </cell>
          <cell r="CW246">
            <v>0</v>
          </cell>
          <cell r="CX246">
            <v>0</v>
          </cell>
          <cell r="CY246">
            <v>6920</v>
          </cell>
          <cell r="CZ246" t="str">
            <v>M5</v>
          </cell>
        </row>
        <row r="247">
          <cell r="B247" t="str">
            <v>0148 DE 2024</v>
          </cell>
          <cell r="C247">
            <v>40447942</v>
          </cell>
          <cell r="D247" t="str">
            <v>PAOLA ANDREA AGUDELO LOZANO</v>
          </cell>
          <cell r="E247" t="str">
            <v>CONTRATO DE PRESTACIÓN DE SERVICIOS PROFESIONALES</v>
          </cell>
          <cell r="F247"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7">
            <v>45306</v>
          </cell>
          <cell r="H247">
            <v>22193904</v>
          </cell>
          <cell r="I247" t="str">
            <v>Seis (06) meses calendario</v>
          </cell>
          <cell r="J247">
            <v>45306</v>
          </cell>
          <cell r="K247">
            <v>45487</v>
          </cell>
          <cell r="L247" t="str">
            <v>NO APLICA</v>
          </cell>
          <cell r="M247" t="str">
            <v>NO APLICA</v>
          </cell>
          <cell r="N247" t="str">
            <v>NO APLICA</v>
          </cell>
          <cell r="O247">
            <v>7</v>
          </cell>
          <cell r="P247">
            <v>1972791</v>
          </cell>
          <cell r="Q247">
            <v>45306</v>
          </cell>
          <cell r="R247">
            <v>45322</v>
          </cell>
          <cell r="S247">
            <v>3698984</v>
          </cell>
          <cell r="T247">
            <v>45323</v>
          </cell>
          <cell r="U247">
            <v>45351</v>
          </cell>
          <cell r="V247">
            <v>3698984</v>
          </cell>
          <cell r="W247">
            <v>45352</v>
          </cell>
          <cell r="X247">
            <v>45382</v>
          </cell>
          <cell r="Y247">
            <v>3698984</v>
          </cell>
          <cell r="Z247">
            <v>45383</v>
          </cell>
          <cell r="AA247">
            <v>45412</v>
          </cell>
          <cell r="AB247">
            <v>3698984</v>
          </cell>
          <cell r="AC247">
            <v>45413</v>
          </cell>
          <cell r="AD247">
            <v>45443</v>
          </cell>
          <cell r="AE247">
            <v>3698984</v>
          </cell>
          <cell r="AF247">
            <v>45444</v>
          </cell>
          <cell r="AG247">
            <v>45473</v>
          </cell>
          <cell r="AH247">
            <v>1726193</v>
          </cell>
          <cell r="AI247">
            <v>45474</v>
          </cell>
          <cell r="AJ247">
            <v>45487</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t="str">
            <v xml:space="preserve">Dirección General de Investigaciones  </v>
          </cell>
          <cell r="BJ247" t="str">
            <v>YOHANA MARIA VELASCO SANTAMARIA</v>
          </cell>
          <cell r="BK247" t="str">
            <v>Director Técnico de Investigaciones</v>
          </cell>
          <cell r="BL247">
            <v>12</v>
          </cell>
          <cell r="BM247">
            <v>45306</v>
          </cell>
          <cell r="BN247">
            <v>184056336</v>
          </cell>
          <cell r="BO247">
            <v>153</v>
          </cell>
          <cell r="BP247">
            <v>45306</v>
          </cell>
          <cell r="BQ247">
            <v>22193904</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t="str">
            <v>1. Brindar apoyo a los Grupos de Investigación de la Universidad de los Llanos a través de la clasificación, seguimiento y consolidación de su productividad de manera interna y ante las plataformas establecidas por Sistema Nacional de Ciencia Tecnología e innovación. 2. Contribuir en la planificación e implementación de estrategias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v>
          </cell>
          <cell r="CT247">
            <v>40447942</v>
          </cell>
          <cell r="CU247">
            <v>622</v>
          </cell>
          <cell r="CV247">
            <v>53017</v>
          </cell>
          <cell r="CW247">
            <v>0</v>
          </cell>
          <cell r="CX247">
            <v>0</v>
          </cell>
          <cell r="CY247">
            <v>7490</v>
          </cell>
          <cell r="CZ247" t="str">
            <v>M6</v>
          </cell>
        </row>
        <row r="248">
          <cell r="B248" t="str">
            <v>0149 DE 2024</v>
          </cell>
          <cell r="C248">
            <v>40444467</v>
          </cell>
          <cell r="D248" t="str">
            <v xml:space="preserve">MONICA LINETH MELO MARQUEZ </v>
          </cell>
          <cell r="E248" t="str">
            <v>CONTRATO DE PRESTACIÓN DE SERVICIOS PROFESIONALES</v>
          </cell>
          <cell r="F248"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8">
            <v>45306</v>
          </cell>
          <cell r="H248">
            <v>18367368</v>
          </cell>
          <cell r="I248" t="str">
            <v>Seis (06) meses calendario</v>
          </cell>
          <cell r="J248">
            <v>45306</v>
          </cell>
          <cell r="K248">
            <v>45487</v>
          </cell>
          <cell r="L248" t="str">
            <v>NO APLICA</v>
          </cell>
          <cell r="M248" t="str">
            <v>NO APLICA</v>
          </cell>
          <cell r="N248" t="str">
            <v>NO APLICA</v>
          </cell>
          <cell r="O248">
            <v>7</v>
          </cell>
          <cell r="P248">
            <v>1632655</v>
          </cell>
          <cell r="Q248">
            <v>45306</v>
          </cell>
          <cell r="R248">
            <v>45322</v>
          </cell>
          <cell r="S248">
            <v>3061228</v>
          </cell>
          <cell r="T248">
            <v>45323</v>
          </cell>
          <cell r="U248">
            <v>45351</v>
          </cell>
          <cell r="V248">
            <v>3061228</v>
          </cell>
          <cell r="W248">
            <v>45352</v>
          </cell>
          <cell r="X248">
            <v>45382</v>
          </cell>
          <cell r="Y248">
            <v>3061228</v>
          </cell>
          <cell r="Z248">
            <v>45383</v>
          </cell>
          <cell r="AA248">
            <v>45412</v>
          </cell>
          <cell r="AB248">
            <v>3061228</v>
          </cell>
          <cell r="AC248">
            <v>45413</v>
          </cell>
          <cell r="AD248">
            <v>45443</v>
          </cell>
          <cell r="AE248">
            <v>3061228</v>
          </cell>
          <cell r="AF248">
            <v>45444</v>
          </cell>
          <cell r="AG248">
            <v>45473</v>
          </cell>
          <cell r="AH248">
            <v>1428573</v>
          </cell>
          <cell r="AI248">
            <v>45474</v>
          </cell>
          <cell r="AJ248">
            <v>45487</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t="str">
            <v xml:space="preserve">Dirección General de Investigaciones  </v>
          </cell>
          <cell r="BJ248" t="str">
            <v>YOHANA MARIA VELASCO SANTAMARIA</v>
          </cell>
          <cell r="BK248" t="str">
            <v>Director Técnico de Investigaciones</v>
          </cell>
          <cell r="BL248">
            <v>12</v>
          </cell>
          <cell r="BM248">
            <v>45306</v>
          </cell>
          <cell r="BN248">
            <v>184056336</v>
          </cell>
          <cell r="BO248">
            <v>154</v>
          </cell>
          <cell r="BP248">
            <v>45306</v>
          </cell>
          <cell r="BQ248">
            <v>18367368</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t="str">
            <v>1. Apoyar en la consolidación de información de la base de datos de investigaciones solicitada por dependencias de la universidad (planeación, control interno, acreditación, entre otros. 2. Apoyar la Secretaria Técnica del Consejo de Ciencia y Tecnología e Innovación del Meta - CODECTI. 3. Apoyar en la construcción del Plan Institucional de Convocatorias Internas y en la gestión y desarrollo del procedimiento de convocatorias internas de la Universidad de los Llanos. 4. Apoyar los trámites y procesos administrativos para la vinculación de Jóvenes Investigadores. 5. Contribuir en la realización del reporte de investigaciones, en el Sistema Nacional de Información de la Educación Superior - SNIES.</v>
          </cell>
          <cell r="CT248">
            <v>40444467</v>
          </cell>
          <cell r="CU248">
            <v>622</v>
          </cell>
          <cell r="CV248">
            <v>53017</v>
          </cell>
          <cell r="CW248">
            <v>0</v>
          </cell>
          <cell r="CX248">
            <v>0</v>
          </cell>
          <cell r="CY248">
            <v>8299</v>
          </cell>
          <cell r="CZ248" t="str">
            <v>M6</v>
          </cell>
        </row>
        <row r="249">
          <cell r="B249" t="str">
            <v>0150 DE 2024</v>
          </cell>
          <cell r="C249">
            <v>40436886</v>
          </cell>
          <cell r="D249" t="str">
            <v>MERY YINETH ROJAS RICO</v>
          </cell>
          <cell r="E249" t="str">
            <v>CONTRATO DE PRESTACIÓN DE SERVICIOS PROFESIONALES</v>
          </cell>
          <cell r="F249" t="str">
            <v xml:space="preserve">PRESTACIÓN DE SERVICIOS PROFESIONALES NECESARIO PARA EL DESARROLLO DE LOS DIFERENTES PROCESOS DE ACREDITACIÓN DEL PROYECTO FICHA BPUNI BU 02 0711 2023 “FORTALECIMIENTO Y DESARROLLO DE ESTRATEGIAS Y ACCIONES DE BIENESTAR EN EL MARCO DEL DESARROLLO HUMANO EN PRO DE LOS INTEGRANTES DE LA COMUNIDAD UNIVERSITARIA DE LA UNIVERSIDAD DE LOS LLANOS” </v>
          </cell>
          <cell r="G249">
            <v>45306</v>
          </cell>
          <cell r="H249">
            <v>22193904</v>
          </cell>
          <cell r="I249" t="str">
            <v>Seis (06) meses calendario</v>
          </cell>
          <cell r="J249">
            <v>45306</v>
          </cell>
          <cell r="K249">
            <v>45487</v>
          </cell>
          <cell r="L249" t="str">
            <v>NO APLICA</v>
          </cell>
          <cell r="M249" t="str">
            <v>NO APLICA</v>
          </cell>
          <cell r="N249" t="str">
            <v>NO APLICA</v>
          </cell>
          <cell r="O249">
            <v>7</v>
          </cell>
          <cell r="P249">
            <v>1972791</v>
          </cell>
          <cell r="Q249">
            <v>45306</v>
          </cell>
          <cell r="R249">
            <v>45322</v>
          </cell>
          <cell r="S249">
            <v>3698984</v>
          </cell>
          <cell r="T249">
            <v>45323</v>
          </cell>
          <cell r="U249">
            <v>45351</v>
          </cell>
          <cell r="V249">
            <v>3698984</v>
          </cell>
          <cell r="W249">
            <v>45352</v>
          </cell>
          <cell r="X249">
            <v>45382</v>
          </cell>
          <cell r="Y249">
            <v>3698984</v>
          </cell>
          <cell r="Z249">
            <v>45383</v>
          </cell>
          <cell r="AA249">
            <v>45412</v>
          </cell>
          <cell r="AB249">
            <v>3698984</v>
          </cell>
          <cell r="AC249">
            <v>45413</v>
          </cell>
          <cell r="AD249">
            <v>45443</v>
          </cell>
          <cell r="AE249">
            <v>3698984</v>
          </cell>
          <cell r="AF249">
            <v>45444</v>
          </cell>
          <cell r="AG249">
            <v>45473</v>
          </cell>
          <cell r="AH249">
            <v>1726193</v>
          </cell>
          <cell r="AI249">
            <v>45474</v>
          </cell>
          <cell r="AJ249">
            <v>45487</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t="str">
            <v>División de Bienestar Universitario</v>
          </cell>
          <cell r="BJ249" t="str">
            <v>JHON FREYD MONROY RODRIGUEZ</v>
          </cell>
          <cell r="BK249" t="str">
            <v>Jefe de Oficina</v>
          </cell>
          <cell r="BL249">
            <v>11</v>
          </cell>
          <cell r="BM249">
            <v>45306</v>
          </cell>
          <cell r="BN249">
            <v>79591938</v>
          </cell>
          <cell r="BO249">
            <v>155</v>
          </cell>
          <cell r="BP249">
            <v>45306</v>
          </cell>
          <cell r="BQ249">
            <v>22193904</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t="str">
            <v>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Apoyar y entregar informes de las actividades realizadas, dentro del término establecido para tal fin. 8. Contribuir en masificar la divulgación y visualización de los servicios de Bienestar. 9. Apoyar la formulación y seguimiento de los diferentes planes de acción y Planes de Mejoramiento de la División de Bienestar Universitario. 10.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11. Brindar apoyo a la jefatura de Bienestar en los eventos institucionales que se realicen y sean liderados o apoyados por la Dirección de Bienestar Institucional.</v>
          </cell>
          <cell r="CT249">
            <v>40436886.600000001</v>
          </cell>
          <cell r="CU249">
            <v>612</v>
          </cell>
          <cell r="CV249">
            <v>44110</v>
          </cell>
          <cell r="CW249">
            <v>0</v>
          </cell>
          <cell r="CX249">
            <v>0</v>
          </cell>
          <cell r="CY249">
            <v>8299</v>
          </cell>
          <cell r="CZ249" t="str">
            <v>M6</v>
          </cell>
        </row>
        <row r="250">
          <cell r="B250" t="str">
            <v>0151 DE 2024</v>
          </cell>
          <cell r="C250">
            <v>40189728</v>
          </cell>
          <cell r="D250" t="str">
            <v>LINA ESMERALDA NOVA AREVALO</v>
          </cell>
          <cell r="E250" t="str">
            <v>CONTRATO DE PRESTACIÓN DE SERVICIOS PROFESIONALES</v>
          </cell>
          <cell r="F250" t="str">
            <v xml:space="preserve">PRESTACIÓN DE SERVICIOS PROFESIONALES NECESARIO PARA EL DESARROLLO DE LOS DIFERENTES PROCESOS DE SISTEMAS INFORMÁTICOS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250">
            <v>45306</v>
          </cell>
          <cell r="H250">
            <v>22193904</v>
          </cell>
          <cell r="I250" t="str">
            <v>Seis (06) meses calendario</v>
          </cell>
          <cell r="J250">
            <v>45306</v>
          </cell>
          <cell r="K250">
            <v>45487</v>
          </cell>
          <cell r="L250" t="str">
            <v>NO APLICA</v>
          </cell>
          <cell r="M250" t="str">
            <v>NO APLICA</v>
          </cell>
          <cell r="N250" t="str">
            <v>NO APLICA</v>
          </cell>
          <cell r="O250">
            <v>7</v>
          </cell>
          <cell r="P250">
            <v>1972791</v>
          </cell>
          <cell r="Q250">
            <v>45306</v>
          </cell>
          <cell r="R250">
            <v>45322</v>
          </cell>
          <cell r="S250">
            <v>3698984</v>
          </cell>
          <cell r="T250">
            <v>45323</v>
          </cell>
          <cell r="U250">
            <v>45351</v>
          </cell>
          <cell r="V250">
            <v>3698984</v>
          </cell>
          <cell r="W250">
            <v>45352</v>
          </cell>
          <cell r="X250">
            <v>45382</v>
          </cell>
          <cell r="Y250">
            <v>3698984</v>
          </cell>
          <cell r="Z250">
            <v>45383</v>
          </cell>
          <cell r="AA250">
            <v>45412</v>
          </cell>
          <cell r="AB250">
            <v>3698984</v>
          </cell>
          <cell r="AC250">
            <v>45413</v>
          </cell>
          <cell r="AD250">
            <v>45443</v>
          </cell>
          <cell r="AE250">
            <v>3698984</v>
          </cell>
          <cell r="AF250">
            <v>45444</v>
          </cell>
          <cell r="AG250">
            <v>45473</v>
          </cell>
          <cell r="AH250">
            <v>1726193</v>
          </cell>
          <cell r="AI250">
            <v>45474</v>
          </cell>
          <cell r="AJ250">
            <v>45487</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t="str">
            <v>División de Bienestar Universitario</v>
          </cell>
          <cell r="BJ250" t="str">
            <v>ELSA EDILMA PÁEZ CASTRO</v>
          </cell>
          <cell r="BK250" t="str">
            <v>Profesional Especializado</v>
          </cell>
          <cell r="BL250">
            <v>11</v>
          </cell>
          <cell r="BM250">
            <v>45306</v>
          </cell>
          <cell r="BN250">
            <v>79591938</v>
          </cell>
          <cell r="BO250">
            <v>156</v>
          </cell>
          <cell r="BP250">
            <v>45306</v>
          </cell>
          <cell r="BQ250">
            <v>22193904</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t="str">
            <v>1. Apoyar a la jefatura de Bienestar en la consolidación, administración y generación de reportes estadísticos de participación y cobertura de la comunidad universitaria en los programas/servicios/actividades de Bienestar Institucional Universitario. 2. Apoyar el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del Área de Desarrollo Humano y Permanencia. 6. Apoyar con información del sistema de alertas tempranas las actividades de consejería. 7. Coadyuvar en la planeación y ejecución de la estrategia de “Comunicación y Socialización”, siendo participe activo en la promoción y divulgación de las diversas estrategias del Área de Desarrollo Humano y Permanencia, de forma tanto escrita (presentación de informes, notas, boletines, entre otros) como en las reuniones o eventos donde el Área de Desarrollo Humano y Permanencia participe. 8. Brindar apoyo en el aporte de información correspondiente al sistema integrado de gestión de calidad SIG. 9. Brindar apoyo logístico en la Jornada de Primer Encuentro con la U al Inicio de cada periodo académico. 10. Brindar apoyo a la jefatura de Bienestar en los eventos institucionales que se realicen y sean liderados o apoyados por la Dirección de Bienestar Institucional.</v>
          </cell>
          <cell r="CT250">
            <v>40189728</v>
          </cell>
          <cell r="CU250">
            <v>612</v>
          </cell>
          <cell r="CV250">
            <v>44110</v>
          </cell>
          <cell r="CW250">
            <v>0</v>
          </cell>
          <cell r="CX250">
            <v>0</v>
          </cell>
          <cell r="CY250">
            <v>7110</v>
          </cell>
          <cell r="CZ250" t="str">
            <v>M5</v>
          </cell>
        </row>
        <row r="251">
          <cell r="B251" t="str">
            <v>0152 DE 2024</v>
          </cell>
          <cell r="C251">
            <v>1121899808</v>
          </cell>
          <cell r="D251" t="str">
            <v>WENDY KATHERINE URREA GONZALEZ</v>
          </cell>
          <cell r="E251" t="str">
            <v>CONTRATO DE PRESTACIÓN DE SERVICIOS PROFESIONALES</v>
          </cell>
          <cell r="F251" t="str">
            <v xml:space="preserve">PRESTACIÓN DE SERVICIOS PROFESIONALES NECESARIO PARA EL DESARROLLO DE LOS DIFERENTES PROCESOS DE ACREDITACIÓN DEL PROYECTO FICHA BPUNI BU 02 0711 2023 “FORTALECIMIENTO Y DESARROLLO DE ESTRATEGIAS Y ACCIONES DE BIENESTAR EN EL MARCO DEL DESARROLLO HUMANO EN PRO DE LOS INTEGRANTES DE LA COMUNIDAD UNIVERSITARIA DE LA UNIVERSIDAD DE LOS LLANOS” </v>
          </cell>
          <cell r="G251">
            <v>45306</v>
          </cell>
          <cell r="H251">
            <v>22193904</v>
          </cell>
          <cell r="I251" t="str">
            <v>Seis (06) meses calendario</v>
          </cell>
          <cell r="J251">
            <v>45306</v>
          </cell>
          <cell r="K251">
            <v>45487</v>
          </cell>
          <cell r="L251" t="str">
            <v>NO APLICA</v>
          </cell>
          <cell r="M251" t="str">
            <v>NO APLICA</v>
          </cell>
          <cell r="N251" t="str">
            <v>NO APLICA</v>
          </cell>
          <cell r="O251">
            <v>7</v>
          </cell>
          <cell r="P251">
            <v>1972791</v>
          </cell>
          <cell r="Q251">
            <v>45306</v>
          </cell>
          <cell r="R251">
            <v>45322</v>
          </cell>
          <cell r="S251">
            <v>3698984</v>
          </cell>
          <cell r="T251">
            <v>45323</v>
          </cell>
          <cell r="U251">
            <v>45351</v>
          </cell>
          <cell r="V251">
            <v>3698984</v>
          </cell>
          <cell r="W251">
            <v>45352</v>
          </cell>
          <cell r="X251">
            <v>45382</v>
          </cell>
          <cell r="Y251">
            <v>3698984</v>
          </cell>
          <cell r="Z251">
            <v>45383</v>
          </cell>
          <cell r="AA251">
            <v>45412</v>
          </cell>
          <cell r="AB251">
            <v>3698984</v>
          </cell>
          <cell r="AC251">
            <v>45413</v>
          </cell>
          <cell r="AD251">
            <v>45443</v>
          </cell>
          <cell r="AE251">
            <v>3698984</v>
          </cell>
          <cell r="AF251">
            <v>45444</v>
          </cell>
          <cell r="AG251">
            <v>45473</v>
          </cell>
          <cell r="AH251">
            <v>1726193</v>
          </cell>
          <cell r="AI251">
            <v>45474</v>
          </cell>
          <cell r="AJ251">
            <v>45487</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t="str">
            <v>División de Bienestar Universitario</v>
          </cell>
          <cell r="BJ251" t="str">
            <v>JHON FREYD MONROY RODRIGUEZ</v>
          </cell>
          <cell r="BK251" t="str">
            <v>Jefe de Oficina</v>
          </cell>
          <cell r="BL251">
            <v>11</v>
          </cell>
          <cell r="BM251">
            <v>45306</v>
          </cell>
          <cell r="BN251">
            <v>79591938</v>
          </cell>
          <cell r="BO251">
            <v>157</v>
          </cell>
          <cell r="BP251">
            <v>45306</v>
          </cell>
          <cell r="BQ251">
            <v>22193904</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t="str">
            <v>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Apoyar y entregar informes de las actividades realizadas, dentro del término establecido para tal fin. 4. Contribuir en masificar la divulgación y visualización de los servicios de Bienestar. 5. Apoyar la formulación y seguimiento de los diferentes planes de acción y Planes de Mejoramiento de la División de Bienestar Universitario. 6. Brindar apoyo a la jefatura de Bienestar en los eventos institucionales que se realicen y sean liderados o apoyados por la Dirección de Bienestar Institucional. 7. Apoyar con el seguimiento de la ejecución financiera de las fichas BPUNI a cargo de la División de Bienestar Institucional.</v>
          </cell>
          <cell r="CT251">
            <v>1121899808</v>
          </cell>
          <cell r="CU251">
            <v>612</v>
          </cell>
          <cell r="CV251">
            <v>44110</v>
          </cell>
          <cell r="CW251">
            <v>0</v>
          </cell>
          <cell r="CX251">
            <v>0</v>
          </cell>
          <cell r="CY251">
            <v>8299</v>
          </cell>
          <cell r="CZ251" t="str">
            <v>M6</v>
          </cell>
        </row>
        <row r="252">
          <cell r="B252" t="str">
            <v>0153 DE 2024</v>
          </cell>
          <cell r="C252">
            <v>35264344</v>
          </cell>
          <cell r="D252" t="str">
            <v>IRENE PAOLA QUIÑONEZ</v>
          </cell>
          <cell r="E252" t="str">
            <v>CONTRATO DE PRESTACIÓN DE SERVICIOS DE APOYO A LA GESTIÓN</v>
          </cell>
          <cell r="F252"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252">
            <v>45306</v>
          </cell>
          <cell r="H252">
            <v>13010226</v>
          </cell>
          <cell r="I252" t="str">
            <v>Seis (06) meses calendario</v>
          </cell>
          <cell r="J252">
            <v>45306</v>
          </cell>
          <cell r="K252">
            <v>45487</v>
          </cell>
          <cell r="L252" t="str">
            <v>NO APLICA</v>
          </cell>
          <cell r="M252" t="str">
            <v>NO APLICA</v>
          </cell>
          <cell r="N252" t="str">
            <v>NO APLICA</v>
          </cell>
          <cell r="O252">
            <v>7</v>
          </cell>
          <cell r="P252">
            <v>1156465</v>
          </cell>
          <cell r="Q252">
            <v>45306</v>
          </cell>
          <cell r="R252">
            <v>45322</v>
          </cell>
          <cell r="S252">
            <v>2168371</v>
          </cell>
          <cell r="T252">
            <v>45323</v>
          </cell>
          <cell r="U252">
            <v>45351</v>
          </cell>
          <cell r="V252">
            <v>2168371</v>
          </cell>
          <cell r="W252">
            <v>45352</v>
          </cell>
          <cell r="X252">
            <v>45382</v>
          </cell>
          <cell r="Y252">
            <v>2168371</v>
          </cell>
          <cell r="Z252">
            <v>45383</v>
          </cell>
          <cell r="AA252">
            <v>45412</v>
          </cell>
          <cell r="AB252">
            <v>2168371</v>
          </cell>
          <cell r="AC252">
            <v>45413</v>
          </cell>
          <cell r="AD252">
            <v>45443</v>
          </cell>
          <cell r="AE252">
            <v>2168371</v>
          </cell>
          <cell r="AF252">
            <v>45444</v>
          </cell>
          <cell r="AG252">
            <v>45473</v>
          </cell>
          <cell r="AH252">
            <v>1011906</v>
          </cell>
          <cell r="AI252">
            <v>45474</v>
          </cell>
          <cell r="AJ252">
            <v>45487</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t="str">
            <v>División de Bienestar Universitario</v>
          </cell>
          <cell r="BJ252" t="str">
            <v>JHON FREYD MONROY RODRIGUEZ</v>
          </cell>
          <cell r="BK252" t="str">
            <v>Jefe de Oficina</v>
          </cell>
          <cell r="BL252">
            <v>11</v>
          </cell>
          <cell r="BM252">
            <v>45306</v>
          </cell>
          <cell r="BN252">
            <v>79591938</v>
          </cell>
          <cell r="BO252">
            <v>158</v>
          </cell>
          <cell r="BP252">
            <v>45306</v>
          </cell>
          <cell r="BQ252">
            <v>13010226</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252">
            <v>35264344</v>
          </cell>
          <cell r="CU252">
            <v>612</v>
          </cell>
          <cell r="CV252">
            <v>44110</v>
          </cell>
          <cell r="CW252">
            <v>0</v>
          </cell>
          <cell r="CX252">
            <v>0</v>
          </cell>
          <cell r="CY252">
            <v>7490</v>
          </cell>
          <cell r="CZ252" t="str">
            <v>M6</v>
          </cell>
        </row>
        <row r="253">
          <cell r="B253" t="str">
            <v>0154 DE 2024</v>
          </cell>
          <cell r="C253">
            <v>80768541</v>
          </cell>
          <cell r="D253" t="str">
            <v>LUIS EDUARDO VICUÑA GALVEZ</v>
          </cell>
          <cell r="E253" t="str">
            <v>CONTRATO DE PRESTACIÓN DE SERVICIOS PROFESIONALES</v>
          </cell>
          <cell r="F253" t="str">
            <v xml:space="preserve">PRESTACIÓN DE SERVICIOS PROFESIONALES NECESARIO PARA EL DESARROLLO DEL PROYECTO FICHA BPUNI VIAC 07 0311 2023 "FORTALECER E IMPLEMENTAR EL DESARROLLO DEL SISTEMA DE LABORATORIOS COMO APOYO AL CUMPLIMIENTO DE LAS FUNCIONES MISIONALES DE LA UNIVERSIDAD DE LOS LLANOS" </v>
          </cell>
          <cell r="G253">
            <v>45306</v>
          </cell>
          <cell r="H253">
            <v>22193904</v>
          </cell>
          <cell r="I253" t="str">
            <v>Seis (06) meses calendario</v>
          </cell>
          <cell r="J253">
            <v>45306</v>
          </cell>
          <cell r="K253">
            <v>45487</v>
          </cell>
          <cell r="L253" t="str">
            <v>NO APLICA</v>
          </cell>
          <cell r="M253" t="str">
            <v>NO APLICA</v>
          </cell>
          <cell r="N253" t="str">
            <v>NO APLICA</v>
          </cell>
          <cell r="O253">
            <v>7</v>
          </cell>
          <cell r="P253">
            <v>1972791</v>
          </cell>
          <cell r="Q253">
            <v>45306</v>
          </cell>
          <cell r="R253">
            <v>45322</v>
          </cell>
          <cell r="S253">
            <v>3698984</v>
          </cell>
          <cell r="T253">
            <v>45323</v>
          </cell>
          <cell r="U253">
            <v>45351</v>
          </cell>
          <cell r="V253">
            <v>3698984</v>
          </cell>
          <cell r="W253">
            <v>45352</v>
          </cell>
          <cell r="X253">
            <v>45382</v>
          </cell>
          <cell r="Y253">
            <v>3698984</v>
          </cell>
          <cell r="Z253">
            <v>45383</v>
          </cell>
          <cell r="AA253">
            <v>45412</v>
          </cell>
          <cell r="AB253">
            <v>3698984</v>
          </cell>
          <cell r="AC253">
            <v>45413</v>
          </cell>
          <cell r="AD253">
            <v>45443</v>
          </cell>
          <cell r="AE253">
            <v>3698984</v>
          </cell>
          <cell r="AF253">
            <v>45444</v>
          </cell>
          <cell r="AG253">
            <v>45473</v>
          </cell>
          <cell r="AH253">
            <v>1726193</v>
          </cell>
          <cell r="AI253">
            <v>45474</v>
          </cell>
          <cell r="AJ253">
            <v>45487</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t="str">
            <v>Vicerrectoría Académica</v>
          </cell>
          <cell r="BJ253" t="str">
            <v>MONICA SILVA QUICENO</v>
          </cell>
          <cell r="BK253" t="str">
            <v>Vicerrector Universitario</v>
          </cell>
          <cell r="BL253">
            <v>14</v>
          </cell>
          <cell r="BM253">
            <v>45306</v>
          </cell>
          <cell r="BN253">
            <v>22193904</v>
          </cell>
          <cell r="BO253">
            <v>159</v>
          </cell>
          <cell r="BP253">
            <v>45306</v>
          </cell>
          <cell r="BQ253">
            <v>22193904</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t="str">
            <v>1. Coadyuvar a la coordinación del sistema de laboratorios en la planeación y/o ejecución de capacitaciones en relación a la gestión del Aseguramiento Metrológico. 2. Apoyar a la coordinación del sistema de laboratorios en la planeación, revisión, ajuste, ejecución y seguimiento del Procedimiento de Aseguramiento Metrológico (PD-GAA-78) de los Equipos de laboratorios. 3. Apoyar la supervisión del diligenciamiento del libro de aseguramiento metrológico de los laboratorios de la universidad. 4. Brindar apoyo a los laboratorios para capacitar, guiar, confirmar, asegurar, la ejecución del Procedimiento de Aseguramiento Metrológico (PD-GAA-78) de los Equipos de laboratorios. 5. Apoyar a la Coordinación de Laboratorios en las reuniones del Comité Institucional del Sistema de Laboratorios de la Universidad de los Llanos. 6. Apoyar a la coordinación del sistema de laboratorios en la formulación de proyectos de inversión en la metodología establecida por el banco de proyecto. 7. Apoyar a la coordinación del sistema de laboratorios en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9. Apoyar a la coordinación del sistema de laboratorios en la atención de las auditorías Internas y/o externas definidas en la universidad. 10. Coadyuvar a la coordinación del sistema de  laboratorios en el cumplimiento de los requisitos legales, la normatividad y directrices de la universidad.</v>
          </cell>
          <cell r="CT253">
            <v>80768541</v>
          </cell>
          <cell r="CU253">
            <v>636</v>
          </cell>
          <cell r="CV253">
            <v>53021</v>
          </cell>
          <cell r="CW253">
            <v>0</v>
          </cell>
          <cell r="CX253">
            <v>0</v>
          </cell>
          <cell r="CY253">
            <v>8299</v>
          </cell>
          <cell r="CZ253" t="str">
            <v>M6</v>
          </cell>
        </row>
        <row r="254">
          <cell r="B254" t="str">
            <v>0155 DE 2024</v>
          </cell>
          <cell r="C254">
            <v>1020745531</v>
          </cell>
          <cell r="D254" t="str">
            <v>CARLOS FERNANDO MATEO OMAÑA RUIZ</v>
          </cell>
          <cell r="E254" t="str">
            <v>CONTRATO DE PRESTACIÓN DE SERVICIOS PROFESIONALES</v>
          </cell>
          <cell r="F254" t="str">
            <v>PRESTACIÓN DE SERVICIOS PROFESIONALES NECESARIO PARA EL DESARROLLO DEL PROYECTO FICHA BPUNI VIAC 08 0711 2023 “PROMOVER LA EDUCACIÓN DIGITAL EN LOS PROCESOS DE ENSEÑANZA Y APRENDIZAJE EN AMBIENTES FÍSICOS Y VIRTUALES DE LA UNIVERSIDAD DE LOS LLANOS”</v>
          </cell>
          <cell r="G254">
            <v>45306</v>
          </cell>
          <cell r="H254">
            <v>18367368</v>
          </cell>
          <cell r="I254" t="str">
            <v>Seis (06) meses calendario</v>
          </cell>
          <cell r="J254">
            <v>45306</v>
          </cell>
          <cell r="K254">
            <v>45487</v>
          </cell>
          <cell r="L254" t="str">
            <v>NO APLICA</v>
          </cell>
          <cell r="M254" t="str">
            <v>NO APLICA</v>
          </cell>
          <cell r="N254" t="str">
            <v>NO APLICA</v>
          </cell>
          <cell r="O254">
            <v>7</v>
          </cell>
          <cell r="P254">
            <v>1632655</v>
          </cell>
          <cell r="Q254">
            <v>45306</v>
          </cell>
          <cell r="R254">
            <v>45322</v>
          </cell>
          <cell r="S254">
            <v>3061228</v>
          </cell>
          <cell r="T254">
            <v>45323</v>
          </cell>
          <cell r="U254">
            <v>45351</v>
          </cell>
          <cell r="V254">
            <v>3061228</v>
          </cell>
          <cell r="W254">
            <v>45352</v>
          </cell>
          <cell r="X254">
            <v>45382</v>
          </cell>
          <cell r="Y254">
            <v>3061228</v>
          </cell>
          <cell r="Z254">
            <v>45383</v>
          </cell>
          <cell r="AA254">
            <v>45412</v>
          </cell>
          <cell r="AB254">
            <v>3061228</v>
          </cell>
          <cell r="AC254">
            <v>45413</v>
          </cell>
          <cell r="AD254">
            <v>45443</v>
          </cell>
          <cell r="AE254">
            <v>3061228</v>
          </cell>
          <cell r="AF254">
            <v>45444</v>
          </cell>
          <cell r="AG254">
            <v>45473</v>
          </cell>
          <cell r="AH254">
            <v>1428573</v>
          </cell>
          <cell r="AI254">
            <v>45474</v>
          </cell>
          <cell r="AJ254">
            <v>45487</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t="str">
            <v>Instituto de Educación Abierta y a Distancia</v>
          </cell>
          <cell r="BJ254" t="str">
            <v>ANGELICA SOFIA GONZALEZ PULIDO</v>
          </cell>
          <cell r="BK254" t="str">
            <v>Director Técnico de Educación a Distancia</v>
          </cell>
          <cell r="BL254">
            <v>13</v>
          </cell>
          <cell r="BM254">
            <v>45306</v>
          </cell>
          <cell r="BN254">
            <v>53117736</v>
          </cell>
          <cell r="BO254">
            <v>160</v>
          </cell>
          <cell r="BP254">
            <v>45306</v>
          </cell>
          <cell r="BQ254">
            <v>18367368</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t="str">
            <v>1. Apoyar en el fortalecimiento de estrategias orientadas al posicionamiento de la plataforma virtual. 2. Apoyar en el diseño del material multimedia y gráfico para la implementación en los cursos de la plataforma virtual. 3. Brindar apoyo en el repositorio institucional de la Universidad de los Llanos, implementando el manual de identidad que actualmente adopta la institución. con los diseños y el material gráfico que corresponda. 4. Coadyuvar en los diseños y desarrollo de material gráfico y multimedia para las OVAS que se implementen en desarrollo de la ficha BPUNI. 5. Contribuir en la organización y ejecución de eventos virtuales, seminarios web o conferencias en línea, que promuevan el campus virtual y atraigan a nuevos usuarios o estudiantes interesados en los cursos ofrecidos. 6. Prestar apoyo en la elaboración de contenido interactivo para los cursos y MOOC del campus virtual, como cuestionarios, simulaciones o actividades en línea, con el objetivo de mejorar la participación y la experiencia de aprendizaje de los estudiantes.</v>
          </cell>
          <cell r="CT254">
            <v>1020745531</v>
          </cell>
          <cell r="CU254">
            <v>639</v>
          </cell>
          <cell r="CV254">
            <v>53022</v>
          </cell>
          <cell r="CW254">
            <v>0</v>
          </cell>
          <cell r="CX254">
            <v>0</v>
          </cell>
          <cell r="CY254">
            <v>7410</v>
          </cell>
          <cell r="CZ254" t="str">
            <v>M6</v>
          </cell>
        </row>
        <row r="255">
          <cell r="B255" t="str">
            <v>0156 DE 2024</v>
          </cell>
          <cell r="C255">
            <v>79719729</v>
          </cell>
          <cell r="D255" t="str">
            <v>JOHN ALEJANDRO FIGUEREDO LUNA</v>
          </cell>
          <cell r="E255" t="str">
            <v>CONTRATO DE PRESTACIÓN DE SERVICIOS PROFESIONALES</v>
          </cell>
          <cell r="F255" t="str">
            <v>PRESTACIÓN DE SERVICIOS PROFESIONALES NECESARIO PARA EL DESARROLLO DEL PROYECTO FICHA BPUNI VIAC 08 0711 2023 “PROMOVER LA EDUCACIÓN DIGITAL EN LOS PROCESOS DE ENSEÑANZA Y APRENDIZAJE EN AMBIENTES FÍSICOS Y VIRTUALES DE LA UNIVERSIDAD DE LOS LLANOS”</v>
          </cell>
          <cell r="G255">
            <v>45306</v>
          </cell>
          <cell r="H255">
            <v>18367368</v>
          </cell>
          <cell r="I255" t="str">
            <v>Seis (06) meses calendario</v>
          </cell>
          <cell r="J255">
            <v>45306</v>
          </cell>
          <cell r="K255">
            <v>45487</v>
          </cell>
          <cell r="L255" t="str">
            <v>NO APLICA</v>
          </cell>
          <cell r="M255" t="str">
            <v>NO APLICA</v>
          </cell>
          <cell r="N255" t="str">
            <v>NO APLICA</v>
          </cell>
          <cell r="O255">
            <v>7</v>
          </cell>
          <cell r="P255">
            <v>1632655</v>
          </cell>
          <cell r="Q255">
            <v>45306</v>
          </cell>
          <cell r="R255">
            <v>45322</v>
          </cell>
          <cell r="S255">
            <v>3061228</v>
          </cell>
          <cell r="T255">
            <v>45323</v>
          </cell>
          <cell r="U255">
            <v>45351</v>
          </cell>
          <cell r="V255">
            <v>3061228</v>
          </cell>
          <cell r="W255">
            <v>45352</v>
          </cell>
          <cell r="X255">
            <v>45382</v>
          </cell>
          <cell r="Y255">
            <v>3061228</v>
          </cell>
          <cell r="Z255">
            <v>45383</v>
          </cell>
          <cell r="AA255">
            <v>45412</v>
          </cell>
          <cell r="AB255">
            <v>3061228</v>
          </cell>
          <cell r="AC255">
            <v>45413</v>
          </cell>
          <cell r="AD255">
            <v>45443</v>
          </cell>
          <cell r="AE255">
            <v>3061228</v>
          </cell>
          <cell r="AF255">
            <v>45444</v>
          </cell>
          <cell r="AG255">
            <v>45473</v>
          </cell>
          <cell r="AH255">
            <v>1428573</v>
          </cell>
          <cell r="AI255">
            <v>45474</v>
          </cell>
          <cell r="AJ255">
            <v>45487</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t="str">
            <v>Instituto de Educación Abierta y a Distancia</v>
          </cell>
          <cell r="BJ255" t="str">
            <v>ANGELICA SOFIA GONZALEZ PULIDO</v>
          </cell>
          <cell r="BK255" t="str">
            <v>Director Técnico de Educación a Distancia</v>
          </cell>
          <cell r="BL255">
            <v>13</v>
          </cell>
          <cell r="BM255">
            <v>45306</v>
          </cell>
          <cell r="BN255">
            <v>53117736</v>
          </cell>
          <cell r="BO255">
            <v>161</v>
          </cell>
          <cell r="BP255">
            <v>45306</v>
          </cell>
          <cell r="BQ255">
            <v>18367368</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t="str">
            <v>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brindar respuesta a inquietudes de profesores y estudiantes en temas relacionados con el uso de plataforma Moodle y herramientas de apoyo a la formación. 6. Colaborar en el diseño de instrumentos de seguimiento a las actividades del IDEAD.</v>
          </cell>
          <cell r="CT255">
            <v>79719729</v>
          </cell>
          <cell r="CU255">
            <v>639</v>
          </cell>
          <cell r="CV255">
            <v>53022</v>
          </cell>
          <cell r="CW255">
            <v>0</v>
          </cell>
          <cell r="CX255">
            <v>0</v>
          </cell>
          <cell r="CY255">
            <v>8544</v>
          </cell>
          <cell r="CZ255" t="str">
            <v>M3</v>
          </cell>
        </row>
        <row r="256">
          <cell r="B256" t="str">
            <v>0157 DE 2024</v>
          </cell>
          <cell r="C256">
            <v>1123863846</v>
          </cell>
          <cell r="D256" t="str">
            <v>YOJAN STYVEN HERNANDEZ CARDONA</v>
          </cell>
          <cell r="E256" t="str">
            <v>CONTRATO DE PRESTACIÓN DE SERVICIOS PROFESIONALES</v>
          </cell>
          <cell r="F256" t="str">
            <v>PRESTACIÓN DE SERVICIOS PROFESIONALES NECESARIO PARA EL DESARROLLO DEL PROYECTO FICHA BPUNI VIAC 11 0510 2022 “INCREMENTAR LA PRODUCCIÓN DE CONTENIDOS DIGITALES PARA EL FORTALECIMIENTO DEL PROCESO DE ENSEÑANZA-APRENDIZAJE EN LA UNIVERSIDAD DE LOS LLANOS - ACTUALIZACIÓN”</v>
          </cell>
          <cell r="G256">
            <v>45306</v>
          </cell>
          <cell r="H256">
            <v>16383000</v>
          </cell>
          <cell r="I256" t="str">
            <v>Seis (06) meses calendario</v>
          </cell>
          <cell r="J256">
            <v>45306</v>
          </cell>
          <cell r="K256">
            <v>45487</v>
          </cell>
          <cell r="L256" t="str">
            <v>NO APLICA</v>
          </cell>
          <cell r="M256" t="str">
            <v>NO APLICA</v>
          </cell>
          <cell r="N256" t="str">
            <v>NO APLICA</v>
          </cell>
          <cell r="O256">
            <v>7</v>
          </cell>
          <cell r="P256">
            <v>1456267</v>
          </cell>
          <cell r="Q256">
            <v>45306</v>
          </cell>
          <cell r="R256">
            <v>45322</v>
          </cell>
          <cell r="S256">
            <v>2730500</v>
          </cell>
          <cell r="T256">
            <v>45323</v>
          </cell>
          <cell r="U256">
            <v>45351</v>
          </cell>
          <cell r="V256">
            <v>2730500</v>
          </cell>
          <cell r="W256">
            <v>45352</v>
          </cell>
          <cell r="X256">
            <v>45382</v>
          </cell>
          <cell r="Y256">
            <v>2730500</v>
          </cell>
          <cell r="Z256">
            <v>45383</v>
          </cell>
          <cell r="AA256">
            <v>45412</v>
          </cell>
          <cell r="AB256">
            <v>2730500</v>
          </cell>
          <cell r="AC256">
            <v>45413</v>
          </cell>
          <cell r="AD256">
            <v>45443</v>
          </cell>
          <cell r="AE256">
            <v>2730500</v>
          </cell>
          <cell r="AF256">
            <v>45444</v>
          </cell>
          <cell r="AG256">
            <v>45473</v>
          </cell>
          <cell r="AH256">
            <v>1274233</v>
          </cell>
          <cell r="AI256">
            <v>45474</v>
          </cell>
          <cell r="AJ256">
            <v>45487</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t="str">
            <v>Instituto de Educación Abierta y a Distancia</v>
          </cell>
          <cell r="BJ256" t="str">
            <v>ANGELICA SOFIA GONZALEZ PULIDO</v>
          </cell>
          <cell r="BK256" t="str">
            <v>Director Técnico de Educación a Distancia</v>
          </cell>
          <cell r="BL256">
            <v>13</v>
          </cell>
          <cell r="BM256">
            <v>45306</v>
          </cell>
          <cell r="BN256">
            <v>53117736</v>
          </cell>
          <cell r="BO256">
            <v>162</v>
          </cell>
          <cell r="BP256">
            <v>45306</v>
          </cell>
          <cell r="BQ256">
            <v>16383000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t="str">
            <v>1. Contribuir a los procesos tecnológicos, académicos y administrativos de la plataforma Moodle establecida por UNILLANOS y utilizada por el IDEAD. 2. Colaborar en los procesos tecnológicos, académicos y administrativos implementados por el Instituto de Educación Abierta y a Distancia. 3. Apoyar en la creación de contenido multimedia para los programas de pregrado, posgrado y educación continua, ya sea en modalidad presencial, a distancia o virtual, siguiendo los procesos de diseño instruccional. 4. Brindar apoyo en el soporte técnico a docentes y estudiantes en el uso correcto de la plataforma Moodle en todas sus modalidades, así como en las necesidades y proyectos implementados por el IDEAD. 5. Colaborar en la creación de documentos, manuales y videos destinados a la comunidad académica para el uso de la plataforma virtual, promoviendo la innovación y modernización del IDEAD. 6. Brindar apoyo en el análisis de información académica y administrativa en los procesos liderados por el IDEAD. 7. Contribuir a los procesos de capacitación destinados a docentes, estudiantes y la comunidad Unillanista, impulsados por el IDEAD.</v>
          </cell>
          <cell r="CT256">
            <v>1123863846.4000001</v>
          </cell>
          <cell r="CU256">
            <v>639</v>
          </cell>
          <cell r="CV256">
            <v>53022</v>
          </cell>
          <cell r="CW256">
            <v>0</v>
          </cell>
          <cell r="CX256">
            <v>0</v>
          </cell>
          <cell r="CY256">
            <v>9511</v>
          </cell>
          <cell r="CZ256" t="str">
            <v>M4</v>
          </cell>
        </row>
        <row r="257">
          <cell r="B257" t="str">
            <v>0158 DE 2024</v>
          </cell>
          <cell r="C257">
            <v>1121892109</v>
          </cell>
          <cell r="D257" t="str">
            <v>SANDRA MILENA HERNANDEZ HERRERA</v>
          </cell>
          <cell r="E257" t="str">
            <v>CONTRATO DE PRESTACIÓN DE SERVICIOS PROFESIONALES</v>
          </cell>
          <cell r="F257"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7">
            <v>45306</v>
          </cell>
          <cell r="H257">
            <v>29464320</v>
          </cell>
          <cell r="I257" t="str">
            <v>Seis (06) meses calendario</v>
          </cell>
          <cell r="J257">
            <v>45306</v>
          </cell>
          <cell r="K257">
            <v>45487</v>
          </cell>
          <cell r="L257" t="str">
            <v>NO APLICA</v>
          </cell>
          <cell r="M257" t="str">
            <v>NO APLICA</v>
          </cell>
          <cell r="N257" t="str">
            <v>NO APLICA</v>
          </cell>
          <cell r="O257">
            <v>7</v>
          </cell>
          <cell r="P257">
            <v>2619051</v>
          </cell>
          <cell r="Q257">
            <v>45306</v>
          </cell>
          <cell r="R257">
            <v>45322</v>
          </cell>
          <cell r="S257">
            <v>2455360</v>
          </cell>
          <cell r="T257">
            <v>45323</v>
          </cell>
          <cell r="U257">
            <v>45337</v>
          </cell>
          <cell r="V257">
            <v>0</v>
          </cell>
          <cell r="W257">
            <v>45352</v>
          </cell>
          <cell r="X257">
            <v>45382</v>
          </cell>
          <cell r="Y257">
            <v>0</v>
          </cell>
          <cell r="Z257">
            <v>45383</v>
          </cell>
          <cell r="AA257">
            <v>45412</v>
          </cell>
          <cell r="AB257">
            <v>0</v>
          </cell>
          <cell r="AC257">
            <v>45413</v>
          </cell>
          <cell r="AD257">
            <v>45443</v>
          </cell>
          <cell r="AE257">
            <v>0</v>
          </cell>
          <cell r="AF257">
            <v>45444</v>
          </cell>
          <cell r="AG257">
            <v>45473</v>
          </cell>
          <cell r="AH257">
            <v>0</v>
          </cell>
          <cell r="AI257">
            <v>45474</v>
          </cell>
          <cell r="AJ257">
            <v>45487</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t="str">
            <v>Instituto de Ciencias Ambientales de la Orinoquia Colombiana</v>
          </cell>
          <cell r="BJ257" t="str">
            <v>MARCO AURELIO TORRES MORA</v>
          </cell>
          <cell r="BK257" t="str">
            <v>Director del Instituto de Ciencias Ambientales de la Orinoquia Colombiana</v>
          </cell>
          <cell r="BL257">
            <v>18</v>
          </cell>
          <cell r="BM257">
            <v>45306</v>
          </cell>
          <cell r="BN257">
            <v>102791592</v>
          </cell>
          <cell r="BO257">
            <v>163</v>
          </cell>
          <cell r="BP257">
            <v>45306</v>
          </cell>
          <cell r="BQ257">
            <v>29464320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t="str">
            <v>1. Apoyar los procesos de recepción, generación de cotizaciones y planificación de servicios para cubrir las necesidades del Centro de Calidad de Aguas. 2. Colaborar en la revisión de resultados de laboratorio, así como en la elaboración y compilación de informes técnicos ambientales requeridos desde el Centro de Calidad de Aguas. 3. Apoyar en el pretratamiento y análisis de laboratorio de muestras hidrobiológicas necesarias en el Centro de Calidad de Aguas. 4. Contribuir al seguimiento del sistema de identificación y generación de muestras de los monitoreos ambientales realizados desde el Centro de Calidad de Aguas. 5. Cooperar en los procesos del sistema de gestión de calidad bajo el cual se desarrollan las actividades, asegurando la veracidad de la información producida y apoyando en los procesos de auditorías de investigación ambiental tanto internas como externas. 6. Apoyar las actividades académicas e investigativas llevadas a cabo por el Instituto de Ciencias Ambientales de la Orinoquía Colombiana (ICAOC), contribuyendo al desarrollo de distintos convenios y contratos interadministrativos.</v>
          </cell>
          <cell r="CT257">
            <v>1121892109</v>
          </cell>
          <cell r="CU257">
            <v>649</v>
          </cell>
          <cell r="CV257">
            <v>57706</v>
          </cell>
          <cell r="CW257">
            <v>0</v>
          </cell>
          <cell r="CX257">
            <v>0</v>
          </cell>
          <cell r="CY257">
            <v>7490</v>
          </cell>
          <cell r="CZ257" t="str">
            <v>M6</v>
          </cell>
        </row>
        <row r="258">
          <cell r="B258" t="str">
            <v>0159 DE 2024</v>
          </cell>
          <cell r="C258">
            <v>1121896021</v>
          </cell>
          <cell r="D258" t="str">
            <v>YAIR LEANDRO ZAPATA MUÑOZ</v>
          </cell>
          <cell r="E258" t="str">
            <v>CONTRATO DE PRESTACIÓN DE SERVICIOS PROFESIONALES</v>
          </cell>
          <cell r="F258"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8">
            <v>45306</v>
          </cell>
          <cell r="H258">
            <v>22193904</v>
          </cell>
          <cell r="I258" t="str">
            <v>Seis (06) meses calendario</v>
          </cell>
          <cell r="J258">
            <v>45306</v>
          </cell>
          <cell r="K258">
            <v>45487</v>
          </cell>
          <cell r="L258" t="str">
            <v>NO APLICA</v>
          </cell>
          <cell r="M258" t="str">
            <v>NO APLICA</v>
          </cell>
          <cell r="N258" t="str">
            <v>NO APLICA</v>
          </cell>
          <cell r="O258">
            <v>7</v>
          </cell>
          <cell r="P258">
            <v>1972791</v>
          </cell>
          <cell r="Q258">
            <v>45306</v>
          </cell>
          <cell r="R258">
            <v>45322</v>
          </cell>
          <cell r="S258">
            <v>1849492</v>
          </cell>
          <cell r="T258">
            <v>45323</v>
          </cell>
          <cell r="U258">
            <v>45337</v>
          </cell>
          <cell r="V258">
            <v>0</v>
          </cell>
          <cell r="W258">
            <v>45352</v>
          </cell>
          <cell r="X258">
            <v>45382</v>
          </cell>
          <cell r="Y258">
            <v>0</v>
          </cell>
          <cell r="Z258">
            <v>45383</v>
          </cell>
          <cell r="AA258">
            <v>45412</v>
          </cell>
          <cell r="AB258">
            <v>0</v>
          </cell>
          <cell r="AC258">
            <v>45413</v>
          </cell>
          <cell r="AD258">
            <v>45443</v>
          </cell>
          <cell r="AE258">
            <v>0</v>
          </cell>
          <cell r="AF258">
            <v>45444</v>
          </cell>
          <cell r="AG258">
            <v>45473</v>
          </cell>
          <cell r="AH258">
            <v>0</v>
          </cell>
          <cell r="AI258">
            <v>45474</v>
          </cell>
          <cell r="AJ258">
            <v>45487</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t="str">
            <v>Instituto de Ciencias Ambientales de la Orinoquia Colombiana</v>
          </cell>
          <cell r="BJ258" t="str">
            <v>MARCO AURELIO TORRES MORA</v>
          </cell>
          <cell r="BK258" t="str">
            <v>Director del Instituto de Ciencias Ambientales de la Orinoquia Colombiana</v>
          </cell>
          <cell r="BL258">
            <v>18</v>
          </cell>
          <cell r="BM258">
            <v>45306</v>
          </cell>
          <cell r="BN258">
            <v>102791592</v>
          </cell>
          <cell r="BO258">
            <v>164</v>
          </cell>
          <cell r="BP258">
            <v>45306</v>
          </cell>
          <cell r="BQ258">
            <v>22193904</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t="str">
            <v>1. Apoyar en el pretratamiento y análisis de laboratorio de muestras hidrobiológicas y fisicoquímicas requeridas en el Centro de Calidad de Aguas. 2. Colaborar en las actividades de articulación del Centro de Calidad de Aguas del ICAOC con el sistema de coordinación de laboratorios y el sistema de gestión integrado de la Universidad de los Llanos. 3. Apoyar los procesos de elaboración, revisión y control de la información documentada en medio físico y digital de las diferentes unidades del Centro de Calidad de Aguas relacionada con el sistema de gestión de calidad (instructivos de ensayo, operación, cartas de control, hojas de vida de equipos, formatos de trabajo, correspondencia, actas de reunión, listados de asistencia, rotulación de carpetas y equipos). 4. Contribuir a los procesos de planeación, verificación y actualización del plan de aseguramiento metrológico del Centro de Calidad de Aguas de las diferentes unidades del Centro de Calidad de Aguas (CCA) del ICAOC. 5. Apoyar los procesos del sistema de gestión de calidad bajo el cual se desarrollan las actividades, asegurando la veracidad de la información producida, y al presentarse auditorías de seguimiento, tratamiento de trabajo no conforme y acciones de mejora. 6. Apoyar las actividades académicas e investigativas llevadas a cabo por el Instituto de Ciencias Ambientales de la Orinoquía Colombiana (ICAOC), contribuyendo al desarrollo de distintos convenios y contratos interadministrativos.</v>
          </cell>
          <cell r="CT258">
            <v>1121896021.0999999</v>
          </cell>
          <cell r="CU258">
            <v>649</v>
          </cell>
          <cell r="CV258">
            <v>57706</v>
          </cell>
          <cell r="CW258">
            <v>0</v>
          </cell>
          <cell r="CX258">
            <v>0</v>
          </cell>
          <cell r="CY258">
            <v>8299</v>
          </cell>
          <cell r="CZ258" t="str">
            <v>M6</v>
          </cell>
        </row>
        <row r="259">
          <cell r="B259" t="str">
            <v>0160 DE 2024</v>
          </cell>
          <cell r="C259">
            <v>1121913636</v>
          </cell>
          <cell r="D259" t="str">
            <v>YIRLEY ANGELICA RINCON BLANQUICET</v>
          </cell>
          <cell r="E259" t="str">
            <v>CONTRATO DE PRESTACIÓN DE SERVICIOS PROFESIONALES</v>
          </cell>
          <cell r="F259"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9">
            <v>45306</v>
          </cell>
          <cell r="H259">
            <v>18367368</v>
          </cell>
          <cell r="I259" t="str">
            <v>Seis (06) meses calendario</v>
          </cell>
          <cell r="J259">
            <v>45306</v>
          </cell>
          <cell r="K259">
            <v>45487</v>
          </cell>
          <cell r="L259" t="str">
            <v>NO APLICA</v>
          </cell>
          <cell r="M259" t="str">
            <v>NO APLICA</v>
          </cell>
          <cell r="N259" t="str">
            <v>NO APLICA</v>
          </cell>
          <cell r="O259">
            <v>7</v>
          </cell>
          <cell r="P259">
            <v>1632655</v>
          </cell>
          <cell r="Q259">
            <v>45306</v>
          </cell>
          <cell r="R259">
            <v>45322</v>
          </cell>
          <cell r="S259">
            <v>1530614</v>
          </cell>
          <cell r="T259">
            <v>45323</v>
          </cell>
          <cell r="U259">
            <v>45337</v>
          </cell>
          <cell r="V259">
            <v>0</v>
          </cell>
          <cell r="W259">
            <v>45352</v>
          </cell>
          <cell r="X259">
            <v>45382</v>
          </cell>
          <cell r="Y259">
            <v>0</v>
          </cell>
          <cell r="Z259">
            <v>45383</v>
          </cell>
          <cell r="AA259">
            <v>45412</v>
          </cell>
          <cell r="AB259">
            <v>0</v>
          </cell>
          <cell r="AC259">
            <v>45413</v>
          </cell>
          <cell r="AD259">
            <v>45443</v>
          </cell>
          <cell r="AE259">
            <v>0</v>
          </cell>
          <cell r="AF259">
            <v>45444</v>
          </cell>
          <cell r="AG259">
            <v>45473</v>
          </cell>
          <cell r="AH259">
            <v>0</v>
          </cell>
          <cell r="AI259">
            <v>45474</v>
          </cell>
          <cell r="AJ259">
            <v>45487</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t="str">
            <v>Instituto de Ciencias Ambientales de la Orinoquia Colombiana</v>
          </cell>
          <cell r="BJ259" t="str">
            <v>MARCO AURELIO TORRES MORA</v>
          </cell>
          <cell r="BK259" t="str">
            <v>Director del Instituto de Ciencias Ambientales de la Orinoquia Colombiana</v>
          </cell>
          <cell r="BL259">
            <v>18</v>
          </cell>
          <cell r="BM259">
            <v>45306</v>
          </cell>
          <cell r="BN259">
            <v>102791592</v>
          </cell>
          <cell r="BO259">
            <v>165</v>
          </cell>
          <cell r="BP259">
            <v>45306</v>
          </cell>
          <cell r="BQ259">
            <v>18367368</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t="str">
            <v>1. Colaborar en el procesamiento en laboratorio de muestras microbiológicas e hidrobiológicas, así como en la elaboración de informes de resultados en el Centro de Calidad de Aguas. 2. Apoyar en la determinación y análisis de controles de calidad para garantizar la confiabilidad de los datos emitidos por la Unidad de Microbiología. 3. Colaborar en el seguimiento de las condiciones ambientales, la organización y disposición final de residuos del área de la Unidad de Microbiología del Centro de Calidad de Aguas. 4. Contribuir en los procesos del sistema de gestión de calidad bajo el cual se desarrollan las actividades, asegurando la veracidad de la información producida y apoyando en auditorías de investigación ambiental, tanto internas como externas. 5. Apoyar las actividades académicas e investigativas llevadas a cabo por el Instituto de Ciencias Ambientales de la Orinoquía Colombiana (ICAOC), contribuyendo al desarrollo de distintos convenios y contratos interadministrativos.</v>
          </cell>
          <cell r="CT259">
            <v>1121913636.2</v>
          </cell>
          <cell r="CU259">
            <v>649</v>
          </cell>
          <cell r="CV259">
            <v>57706</v>
          </cell>
          <cell r="CW259">
            <v>0</v>
          </cell>
          <cell r="CX259">
            <v>0</v>
          </cell>
          <cell r="CY259">
            <v>8560</v>
          </cell>
          <cell r="CZ259" t="str">
            <v>M5</v>
          </cell>
        </row>
        <row r="260">
          <cell r="B260" t="str">
            <v>0161 DE 2024</v>
          </cell>
          <cell r="C260">
            <v>3802477</v>
          </cell>
          <cell r="D260" t="str">
            <v>JAIRO ANDRES NOVOA BERNATE</v>
          </cell>
          <cell r="E260" t="str">
            <v>CONTRATO DE PRESTACIÓN DE SERVICIOS PROFESIONALES</v>
          </cell>
          <cell r="F260"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60">
            <v>45306</v>
          </cell>
          <cell r="H260">
            <v>16383000</v>
          </cell>
          <cell r="I260" t="str">
            <v>Seis (06) meses calendario</v>
          </cell>
          <cell r="J260">
            <v>45306</v>
          </cell>
          <cell r="K260">
            <v>45487</v>
          </cell>
          <cell r="L260" t="str">
            <v>NO APLICA</v>
          </cell>
          <cell r="M260" t="str">
            <v>NO APLICA</v>
          </cell>
          <cell r="N260" t="str">
            <v>NO APLICA</v>
          </cell>
          <cell r="O260">
            <v>7</v>
          </cell>
          <cell r="P260">
            <v>1456267</v>
          </cell>
          <cell r="Q260">
            <v>45306</v>
          </cell>
          <cell r="R260">
            <v>45322</v>
          </cell>
          <cell r="S260">
            <v>2730500</v>
          </cell>
          <cell r="T260">
            <v>45323</v>
          </cell>
          <cell r="U260">
            <v>45351</v>
          </cell>
          <cell r="V260">
            <v>2730500</v>
          </cell>
          <cell r="W260">
            <v>45352</v>
          </cell>
          <cell r="X260">
            <v>45382</v>
          </cell>
          <cell r="Y260">
            <v>2730500</v>
          </cell>
          <cell r="Z260">
            <v>45383</v>
          </cell>
          <cell r="AA260">
            <v>45412</v>
          </cell>
          <cell r="AB260">
            <v>2730500</v>
          </cell>
          <cell r="AC260">
            <v>45413</v>
          </cell>
          <cell r="AD260">
            <v>45443</v>
          </cell>
          <cell r="AE260">
            <v>2730500</v>
          </cell>
          <cell r="AF260">
            <v>45444</v>
          </cell>
          <cell r="AG260">
            <v>45473</v>
          </cell>
          <cell r="AH260">
            <v>1274233</v>
          </cell>
          <cell r="AI260">
            <v>45474</v>
          </cell>
          <cell r="AJ260">
            <v>45487</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t="str">
            <v>Instituto de Ciencias Ambientales de la Orinoquia Colombiana</v>
          </cell>
          <cell r="BJ260" t="str">
            <v>MARCO AURELIO TORRES MORA</v>
          </cell>
          <cell r="BK260" t="str">
            <v>Director del Instituto de Ciencias Ambientales de la Orinoquia Colombiana</v>
          </cell>
          <cell r="BL260">
            <v>18</v>
          </cell>
          <cell r="BM260">
            <v>45306</v>
          </cell>
          <cell r="BN260">
            <v>102791592</v>
          </cell>
          <cell r="BO260">
            <v>166</v>
          </cell>
          <cell r="BP260">
            <v>45306</v>
          </cell>
          <cell r="BQ260">
            <v>16383000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t="str">
            <v>1. Colaborar en el procesamiento de muestras en laboratorio para análisis fisicoquímicos en matrices de agua y suelo, así como llevar un registro de bitácoras con los resultados requeridos en el Centro de Calidad de Aguas. 2. Apoyar en la determinación y análisis de controles de calidad para garantizar la confiabilidad de los datos emitidos por el laboratorio. 3. Apoyar las acciones necesarias para la correcta entrega y disposición final de los residuos generados, incluyendo el aseo y etiquetado del cuarto frío, así como el seguimiento de las condiciones ambientales. 4. Contribuir a los procesos del sistema de gestión de calidad bajo el cual se desarrollan las actividades, asegurando la veracidad de la información producida y presentando auditorías de investigación ambiental internas y externas. 5. Colaborar en las actividades académicas e investigativas realizadas por el Instituto de Ciencias Ambientales de la Orinoquía Colombiana (ICAOC) que contribuyan al desarrollo de los distintos convenios y contratos interadministrativos.</v>
          </cell>
          <cell r="CT260">
            <v>3802477</v>
          </cell>
          <cell r="CU260">
            <v>649</v>
          </cell>
          <cell r="CV260">
            <v>57706</v>
          </cell>
          <cell r="CW260">
            <v>0</v>
          </cell>
          <cell r="CX260">
            <v>0</v>
          </cell>
          <cell r="CY260">
            <v>7210</v>
          </cell>
          <cell r="CZ260" t="str">
            <v>M6</v>
          </cell>
        </row>
        <row r="261">
          <cell r="B261" t="str">
            <v>0162 DE 2024</v>
          </cell>
          <cell r="C261">
            <v>1121954993</v>
          </cell>
          <cell r="D261" t="str">
            <v>FRAYTHER HERNAN PARRADO PARRADO</v>
          </cell>
          <cell r="E261" t="str">
            <v>CONTRATO DE PRESTACIÓN DE SERVICIOS PROFESIONALES</v>
          </cell>
          <cell r="F261"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61">
            <v>45306</v>
          </cell>
          <cell r="H261">
            <v>16383000</v>
          </cell>
          <cell r="I261" t="str">
            <v>Seis (06) meses calendario</v>
          </cell>
          <cell r="J261">
            <v>45306</v>
          </cell>
          <cell r="K261">
            <v>45487</v>
          </cell>
          <cell r="L261" t="str">
            <v>NO APLICA</v>
          </cell>
          <cell r="M261" t="str">
            <v>NO APLICA</v>
          </cell>
          <cell r="N261" t="str">
            <v>NO APLICA</v>
          </cell>
          <cell r="O261">
            <v>7</v>
          </cell>
          <cell r="P261">
            <v>1456267</v>
          </cell>
          <cell r="Q261">
            <v>45306</v>
          </cell>
          <cell r="R261">
            <v>45322</v>
          </cell>
          <cell r="S261">
            <v>2730500</v>
          </cell>
          <cell r="T261">
            <v>45323</v>
          </cell>
          <cell r="U261">
            <v>45351</v>
          </cell>
          <cell r="V261">
            <v>2730500</v>
          </cell>
          <cell r="W261">
            <v>45352</v>
          </cell>
          <cell r="X261">
            <v>45382</v>
          </cell>
          <cell r="Y261">
            <v>2730500</v>
          </cell>
          <cell r="Z261">
            <v>45383</v>
          </cell>
          <cell r="AA261">
            <v>45412</v>
          </cell>
          <cell r="AB261">
            <v>2730500</v>
          </cell>
          <cell r="AC261">
            <v>45413</v>
          </cell>
          <cell r="AD261">
            <v>45443</v>
          </cell>
          <cell r="AE261">
            <v>2730500</v>
          </cell>
          <cell r="AF261">
            <v>45444</v>
          </cell>
          <cell r="AG261">
            <v>45473</v>
          </cell>
          <cell r="AH261">
            <v>1274233</v>
          </cell>
          <cell r="AI261">
            <v>45474</v>
          </cell>
          <cell r="AJ261">
            <v>45487</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t="str">
            <v>Instituto de Ciencias Ambientales de la Orinoquia Colombiana</v>
          </cell>
          <cell r="BJ261" t="str">
            <v>MARCO AURELIO TORRES MORA</v>
          </cell>
          <cell r="BK261" t="str">
            <v>Director del Instituto de Ciencias Ambientales de la Orinoquia Colombiana</v>
          </cell>
          <cell r="BL261">
            <v>18</v>
          </cell>
          <cell r="BM261">
            <v>45306</v>
          </cell>
          <cell r="BN261">
            <v>102791592</v>
          </cell>
          <cell r="BO261">
            <v>167</v>
          </cell>
          <cell r="BP261">
            <v>45306</v>
          </cell>
          <cell r="BQ261">
            <v>16383000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t="str">
            <v>1. Apoyar la compilación, organización, control y verificación de información relacionada a la Unidad de Muestreo, así como del inventario de materiales, recipientes, insumos y equipos del Centro de Calidad de Aguas. 2. Contribuir con la toma, aseguramiento de muestras y registro de parámetros in situ en campo requeridos desde el Centro de Calidad de Aguas (Actividad que implica campo). 3. Apoyar el procesamiento y análisis de muestras y controles de calidad asociados a los métodos de ensayo (Actividad que implica laboratorio). 4. Coadyuvar en la elaboración de informes técnicos de campo y de la calidad fisicoquímica del agua requeridos en el Centro de Calidad de Aguas. 5. 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261">
            <v>1121954993</v>
          </cell>
          <cell r="CU261">
            <v>649</v>
          </cell>
          <cell r="CV261">
            <v>57706</v>
          </cell>
          <cell r="CW261">
            <v>0</v>
          </cell>
          <cell r="CX261">
            <v>0</v>
          </cell>
          <cell r="CY261">
            <v>7490</v>
          </cell>
          <cell r="CZ261" t="str">
            <v>M6</v>
          </cell>
        </row>
        <row r="262">
          <cell r="B262" t="str">
            <v>0163 DE 2024</v>
          </cell>
          <cell r="C262">
            <v>1121864359</v>
          </cell>
          <cell r="D262" t="str">
            <v>YORBI KAREN RAMIREZ GAMBOA</v>
          </cell>
          <cell r="E262" t="str">
            <v>CONTRATO DE PRESTACIÓN DE SERVICIOS DE APOYO A LA GESTIÓN</v>
          </cell>
          <cell r="F262" t="str">
            <v xml:space="preserve">PRESTACIÓN DE SERVICIOS DE APOYO A LA GESTIÓN NECESARIO PARA EL FORTALECIMIENTO DE LOS PROCESOS ADMINISTRATIVOS EN EL CENTRO DE IDIOMAS DE LA FACULTAD DE CIENCIAS HUMANAS Y DE LA EDUCACIÓN. </v>
          </cell>
          <cell r="G262">
            <v>45306</v>
          </cell>
          <cell r="H262">
            <v>13010226</v>
          </cell>
          <cell r="I262" t="str">
            <v>Seis (06) meses calendario</v>
          </cell>
          <cell r="J262">
            <v>45306</v>
          </cell>
          <cell r="K262">
            <v>45487</v>
          </cell>
          <cell r="L262" t="str">
            <v>NO APLICA</v>
          </cell>
          <cell r="M262" t="str">
            <v>NO APLICA</v>
          </cell>
          <cell r="N262" t="str">
            <v>NO APLICA</v>
          </cell>
          <cell r="O262">
            <v>7</v>
          </cell>
          <cell r="P262">
            <v>1156465</v>
          </cell>
          <cell r="Q262">
            <v>45306</v>
          </cell>
          <cell r="R262">
            <v>45322</v>
          </cell>
          <cell r="S262">
            <v>2168371</v>
          </cell>
          <cell r="T262">
            <v>45323</v>
          </cell>
          <cell r="U262">
            <v>45351</v>
          </cell>
          <cell r="V262">
            <v>2168371</v>
          </cell>
          <cell r="W262">
            <v>45352</v>
          </cell>
          <cell r="X262">
            <v>45382</v>
          </cell>
          <cell r="Y262">
            <v>2168371</v>
          </cell>
          <cell r="Z262">
            <v>45383</v>
          </cell>
          <cell r="AA262">
            <v>45412</v>
          </cell>
          <cell r="AB262">
            <v>2168371</v>
          </cell>
          <cell r="AC262">
            <v>45413</v>
          </cell>
          <cell r="AD262">
            <v>45443</v>
          </cell>
          <cell r="AE262">
            <v>2168371</v>
          </cell>
          <cell r="AF262">
            <v>45444</v>
          </cell>
          <cell r="AG262">
            <v>45473</v>
          </cell>
          <cell r="AH262">
            <v>1011906</v>
          </cell>
          <cell r="AI262">
            <v>45474</v>
          </cell>
          <cell r="AJ262">
            <v>45487</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t="str">
            <v>Facultad de Ciencias Humanas y de la Educación</v>
          </cell>
          <cell r="BJ262" t="str">
            <v xml:space="preserve">FERNANDO CAMPOS POLO </v>
          </cell>
          <cell r="BK262" t="str">
            <v>Decano de la Facultad de Ciencias Humanas y de la Educación</v>
          </cell>
          <cell r="BL262">
            <v>20</v>
          </cell>
          <cell r="BM262">
            <v>45306</v>
          </cell>
          <cell r="BN262">
            <v>2599259317</v>
          </cell>
          <cell r="BO262">
            <v>180</v>
          </cell>
          <cell r="BP262">
            <v>45306</v>
          </cell>
          <cell r="BQ262">
            <v>13010226</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t="str">
            <v>1. Contribuir con el archivo y control de los documentos de los registros correspondientes para programas de extensión a la comunidad alineados con la normatividad de archivo vigente al igual que la normatividad de la Secretaría de Educación Municipal y Departamental siguiendo las medidas dispuestas por la Oficina de Correspondencia y Archivo. 2. Coadyuvar con la oferta y promoción de los servicios del Centro de Idiomas.  3. Apoyo en la actualización del estudio de mercado y aspectos de contexto de acuerdo a las normas establecidas. 4. Coadyuvar en los diferentes procesos de legalización, actualización o de trámite de proyectos de registros, educación continuada, convenios etc. 5. Apoyar a la dirección y/o coordinación en diferentes procesos de acuerdo a las necesidades. 6. Apoyar en el control del inventario que se encuentra en el Centro de Idiomas. 7. Apoyar en el seguimiento y control de la base de datos de los estudiantes de extensión a la comunidad.  8. Contribuir con los procesos de calidad y planes de mejora.</v>
          </cell>
          <cell r="CT262">
            <v>1121864359</v>
          </cell>
          <cell r="CU262">
            <v>440</v>
          </cell>
          <cell r="CV262">
            <v>56503</v>
          </cell>
          <cell r="CW262">
            <v>0</v>
          </cell>
          <cell r="CX262">
            <v>0</v>
          </cell>
          <cell r="CY262">
            <v>4761</v>
          </cell>
          <cell r="CZ262" t="str">
            <v>M6</v>
          </cell>
        </row>
        <row r="263">
          <cell r="B263" t="str">
            <v>0164 DE 2024</v>
          </cell>
          <cell r="C263">
            <v>1006779215</v>
          </cell>
          <cell r="D263" t="str">
            <v>LAURA VALENTINA FRIAS MENDEZ</v>
          </cell>
          <cell r="E263" t="str">
            <v>CONTRATO DE PRESTACIÓN DE SERVICIOS DE APOYO A LA GESTIÓN</v>
          </cell>
          <cell r="F263" t="str">
            <v>PRESTACIÓN DE SERVICIOS DE APOYO A LA GESTIÓN NECESARIO PARA EL FORTALECIMIENTO DE LOS PROCESOS ACADÉMICOS Y ADMINISTRATIVOS DEL CENTRO DE IDIOMAS DE LA FACULTAD DE CIENCIAS HUMANAS Y DE LA EDUCACIÓN DE LA UNIVERSIDAD DE LOS LLANOS.</v>
          </cell>
          <cell r="G263">
            <v>45306</v>
          </cell>
          <cell r="H263">
            <v>13010226</v>
          </cell>
          <cell r="I263" t="str">
            <v>Seis (06) meses calendario</v>
          </cell>
          <cell r="J263">
            <v>45306</v>
          </cell>
          <cell r="K263">
            <v>45487</v>
          </cell>
          <cell r="L263" t="str">
            <v>NO APLICA</v>
          </cell>
          <cell r="M263" t="str">
            <v>NO APLICA</v>
          </cell>
          <cell r="N263" t="str">
            <v>NO APLICA</v>
          </cell>
          <cell r="O263">
            <v>7</v>
          </cell>
          <cell r="P263">
            <v>1156465</v>
          </cell>
          <cell r="Q263">
            <v>45306</v>
          </cell>
          <cell r="R263">
            <v>45322</v>
          </cell>
          <cell r="S263">
            <v>2168371</v>
          </cell>
          <cell r="T263">
            <v>45323</v>
          </cell>
          <cell r="U263">
            <v>45351</v>
          </cell>
          <cell r="V263">
            <v>2168371</v>
          </cell>
          <cell r="W263">
            <v>45352</v>
          </cell>
          <cell r="X263">
            <v>45382</v>
          </cell>
          <cell r="Y263">
            <v>2168371</v>
          </cell>
          <cell r="Z263">
            <v>45383</v>
          </cell>
          <cell r="AA263">
            <v>45412</v>
          </cell>
          <cell r="AB263">
            <v>2168371</v>
          </cell>
          <cell r="AC263">
            <v>45413</v>
          </cell>
          <cell r="AD263">
            <v>45443</v>
          </cell>
          <cell r="AE263">
            <v>2168371</v>
          </cell>
          <cell r="AF263">
            <v>45444</v>
          </cell>
          <cell r="AG263">
            <v>45473</v>
          </cell>
          <cell r="AH263">
            <v>1011906</v>
          </cell>
          <cell r="AI263">
            <v>45474</v>
          </cell>
          <cell r="AJ263">
            <v>45487</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t="str">
            <v>Facultad de Ciencias Humanas y de la Educación</v>
          </cell>
          <cell r="BJ263" t="str">
            <v xml:space="preserve">FERNANDO CAMPOS POLO </v>
          </cell>
          <cell r="BK263" t="str">
            <v>Decano de la Facultad de Ciencias Humanas y de la Educación</v>
          </cell>
          <cell r="BL263">
            <v>20</v>
          </cell>
          <cell r="BM263">
            <v>45306</v>
          </cell>
          <cell r="BN263">
            <v>2599259317</v>
          </cell>
          <cell r="BO263">
            <v>178</v>
          </cell>
          <cell r="BP263">
            <v>45306</v>
          </cell>
          <cell r="BQ263">
            <v>13010226</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t="str">
            <v>1. Apoyar en la atención al área del servicio al cliente para toda la comunidad educativa del Centro de Idiomas. 2. Brindar apoyo en el proceso de recepción de carpetas y proceso de matrículas a estudiantes nuevos y antiguos de manera física y digital. 3. Colaborar en la gestión de correo, generar entrada y salida de correspondencia, gestión de correo electrónico. 4. Apoyar en el control y suministro de ayudas educativas para el personal docente. 5. Contribuir en el archivo y control de documentos del área según normatividad. 6. Apoyar en la realización de listados para pólizas. 7. Apoyar los procesos de apertura de semestre académico de las diferentes sedes de Centro de Idiomas. 8. Coadyuvar en los diferentes procesos de legalización, actualización o de trámite de proyectos de educación continuada, convenios o de registro de nuevas sedes del Centro de Idiomas. 9. Colaborar en la digitación de facturación electrónica. 10. Contribuir con los procesos de calidad y planes de mejora.</v>
          </cell>
          <cell r="CT263">
            <v>1006779215</v>
          </cell>
          <cell r="CU263">
            <v>440</v>
          </cell>
          <cell r="CV263">
            <v>56503</v>
          </cell>
          <cell r="CW263">
            <v>0</v>
          </cell>
          <cell r="CX263">
            <v>0</v>
          </cell>
          <cell r="CY263">
            <v>8299</v>
          </cell>
          <cell r="CZ263" t="str">
            <v>M6</v>
          </cell>
        </row>
        <row r="264">
          <cell r="B264" t="str">
            <v>0165 DE 2024</v>
          </cell>
          <cell r="C264">
            <v>86060931</v>
          </cell>
          <cell r="D264" t="str">
            <v>JOSE HELI CASTRO QUEVEDO</v>
          </cell>
          <cell r="E264" t="str">
            <v>CONTRATO DE PRESTACIÓN DE SERVICIOS DE APOYO A LA GESTIÓN</v>
          </cell>
          <cell r="F264" t="str">
            <v>PRESTACIÓN DE SERVICIOS DE APOYO A LA GESTIÓN NECESARIO PARA EL FORTALECIMIENTO DE LOS PROCESOS DE PROMOCIÓN Y FOMENTO DE HÁBITOS DE VIDA SALUDABLES EN EL CENTRO DE IDIOMAS DE LA FACULTAD DE CIENCIAS HUMANAS Y DE LA EDUCACIÓN DE LA UNIVERSIDAD DE LOS LLANOS.</v>
          </cell>
          <cell r="G264">
            <v>45306</v>
          </cell>
          <cell r="H264">
            <v>14540832</v>
          </cell>
          <cell r="I264" t="str">
            <v>Seis (06) meses calendario</v>
          </cell>
          <cell r="J264">
            <v>45306</v>
          </cell>
          <cell r="K264">
            <v>45487</v>
          </cell>
          <cell r="L264" t="str">
            <v>NO APLICA</v>
          </cell>
          <cell r="M264" t="str">
            <v>NO APLICA</v>
          </cell>
          <cell r="N264" t="str">
            <v>NO APLICA</v>
          </cell>
          <cell r="O264">
            <v>7</v>
          </cell>
          <cell r="P264">
            <v>1292518</v>
          </cell>
          <cell r="Q264">
            <v>45306</v>
          </cell>
          <cell r="R264">
            <v>45322</v>
          </cell>
          <cell r="S264">
            <v>2423472</v>
          </cell>
          <cell r="T264">
            <v>45323</v>
          </cell>
          <cell r="U264">
            <v>45351</v>
          </cell>
          <cell r="V264">
            <v>2423472</v>
          </cell>
          <cell r="W264">
            <v>45352</v>
          </cell>
          <cell r="X264">
            <v>45382</v>
          </cell>
          <cell r="Y264">
            <v>2423472</v>
          </cell>
          <cell r="Z264">
            <v>45383</v>
          </cell>
          <cell r="AA264">
            <v>45412</v>
          </cell>
          <cell r="AB264">
            <v>2423472</v>
          </cell>
          <cell r="AC264">
            <v>45413</v>
          </cell>
          <cell r="AD264">
            <v>45443</v>
          </cell>
          <cell r="AE264">
            <v>2423472</v>
          </cell>
          <cell r="AF264">
            <v>45444</v>
          </cell>
          <cell r="AG264">
            <v>45473</v>
          </cell>
          <cell r="AH264">
            <v>1130954</v>
          </cell>
          <cell r="AI264">
            <v>45474</v>
          </cell>
          <cell r="AJ264">
            <v>45487</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t="str">
            <v>Facultad de Ciencias Humanas y de la Educación</v>
          </cell>
          <cell r="BJ264" t="str">
            <v>JHON FREYD MONROY RODRIGUEZ</v>
          </cell>
          <cell r="BK264" t="str">
            <v>Jefe de Oficina</v>
          </cell>
          <cell r="BL264">
            <v>20</v>
          </cell>
          <cell r="BM264">
            <v>45306</v>
          </cell>
          <cell r="BN264">
            <v>2599259317</v>
          </cell>
          <cell r="BO264">
            <v>177</v>
          </cell>
          <cell r="BP264">
            <v>45306</v>
          </cell>
          <cell r="BQ264">
            <v>14540832</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t="str">
            <v>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3. Prestar apoyo en la atención de primeros auxilios básicos para la comunidad del centro de idiomas. 4. Cooperar con el supervisor y la coordinación en la elaboración del informe mensual descriptivo y estadístico, en medio físico y magnético con los soportes respectivos de las actividades realizadas. 5. Contribuir en la gestión de actividades y eventos especiales que desde el centro de idiomas se realicen con la universidad de los llanos. 6. Colaborar en las estrategias que se desarrollan en el centro de idiomas encaminadas a masificar la divulgación de servicios y aumentar el índice de participación de la comunidad del centro de idiomas (estudiantes, docentes, administrativos y egresados).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Apoyar en la atención a estudiantes y usuarios del Centro de Idiomas. 10. Contribuir con los procesos de calidad y planes de mejora.</v>
          </cell>
          <cell r="CT264">
            <v>86060931</v>
          </cell>
          <cell r="CU264">
            <v>440</v>
          </cell>
          <cell r="CV264">
            <v>56503</v>
          </cell>
          <cell r="CW264">
            <v>0</v>
          </cell>
          <cell r="CX264">
            <v>0</v>
          </cell>
          <cell r="CY264">
            <v>7490</v>
          </cell>
          <cell r="CZ264" t="str">
            <v>M6</v>
          </cell>
        </row>
        <row r="265">
          <cell r="B265" t="str">
            <v>0166 DE 2024</v>
          </cell>
          <cell r="C265">
            <v>1121822577</v>
          </cell>
          <cell r="D265" t="str">
            <v>WIGDY KATHERINE ARENAS FAJARDO</v>
          </cell>
          <cell r="E265" t="str">
            <v>CONTRATO DE PRESTACIÓN DE SERVICIOS DE APOYO A LA GESTIÓN</v>
          </cell>
          <cell r="F265" t="str">
            <v>PRESTACIÓN DE SERVICIOS DE APOYO A LA GESTIÓN NECESARIO PARA EL FORTALECIMIENTO DE LOS PROCESOS ACADÉMICOS Y ADMINISTRATIVOS DEL CENTRO DE IDIOMAS DE LA FACULTAD DE CIENCIAS HUMANAS Y DE LA EDUCACIÓN DE LA UNIVERSIDAD DE LOS LLANOS.</v>
          </cell>
          <cell r="G265">
            <v>45306</v>
          </cell>
          <cell r="H265">
            <v>13010226</v>
          </cell>
          <cell r="I265" t="str">
            <v>Seis (06) meses calendario</v>
          </cell>
          <cell r="J265">
            <v>45306</v>
          </cell>
          <cell r="K265">
            <v>45487</v>
          </cell>
          <cell r="L265" t="str">
            <v>NO APLICA</v>
          </cell>
          <cell r="M265" t="str">
            <v>NO APLICA</v>
          </cell>
          <cell r="N265" t="str">
            <v>NO APLICA</v>
          </cell>
          <cell r="O265">
            <v>7</v>
          </cell>
          <cell r="P265">
            <v>1156465</v>
          </cell>
          <cell r="Q265">
            <v>45306</v>
          </cell>
          <cell r="R265">
            <v>45322</v>
          </cell>
          <cell r="S265">
            <v>2168371</v>
          </cell>
          <cell r="T265">
            <v>45323</v>
          </cell>
          <cell r="U265">
            <v>45351</v>
          </cell>
          <cell r="V265">
            <v>2168371</v>
          </cell>
          <cell r="W265">
            <v>45352</v>
          </cell>
          <cell r="X265">
            <v>45382</v>
          </cell>
          <cell r="Y265">
            <v>2168371</v>
          </cell>
          <cell r="Z265">
            <v>45383</v>
          </cell>
          <cell r="AA265">
            <v>45412</v>
          </cell>
          <cell r="AB265">
            <v>2168371</v>
          </cell>
          <cell r="AC265">
            <v>45413</v>
          </cell>
          <cell r="AD265">
            <v>45443</v>
          </cell>
          <cell r="AE265">
            <v>2168371</v>
          </cell>
          <cell r="AF265">
            <v>45444</v>
          </cell>
          <cell r="AG265">
            <v>45473</v>
          </cell>
          <cell r="AH265">
            <v>1011906</v>
          </cell>
          <cell r="AI265">
            <v>45474</v>
          </cell>
          <cell r="AJ265">
            <v>45487</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t="str">
            <v>Facultad de Ciencias Humanas y de la Educación</v>
          </cell>
          <cell r="BJ265" t="str">
            <v xml:space="preserve">FERNANDO CAMPOS POLO </v>
          </cell>
          <cell r="BK265" t="str">
            <v>Decano de la Facultad de Ciencias Humanas y de la Educación</v>
          </cell>
          <cell r="BL265">
            <v>20</v>
          </cell>
          <cell r="BM265">
            <v>45306</v>
          </cell>
          <cell r="BN265">
            <v>2599259317</v>
          </cell>
          <cell r="BO265">
            <v>179</v>
          </cell>
          <cell r="BP265">
            <v>45306</v>
          </cell>
          <cell r="BQ265">
            <v>13010226</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t="str">
            <v>1. Apoyar en la atención en el área del servicio al cliente para toda la comunidad educativa del Centro de Idioma. 2. Brindar apoyo en el proceso de recepción de carpetas y proceso de matrículas a estudiantes nuevos y antiguos de manera física y digital. 3. Colaborar en la gestión de correo, generar entrada y salida de correspondencia, gestión de correo electrónico. 4. Apoyar en el control y suministro de ayudas educativas para el personal docente. 5. Contribuir en el archivo y control de documentos del área según normatividad. 6. Apoyar los procesos de apertura de semestre académico de las diferentes sedes de Centro de Idiomas. 7. Coadyuvar con el registro de estudiantes en la plataforma SIET. 8. Contribuir con los procesos de calidad y planes de mejora.</v>
          </cell>
          <cell r="CT265">
            <v>1121822577</v>
          </cell>
          <cell r="CU265">
            <v>440</v>
          </cell>
          <cell r="CV265">
            <v>56503</v>
          </cell>
          <cell r="CW265">
            <v>0</v>
          </cell>
          <cell r="CX265">
            <v>0</v>
          </cell>
          <cell r="CY265">
            <v>8299</v>
          </cell>
          <cell r="CZ265" t="str">
            <v>M6</v>
          </cell>
        </row>
        <row r="266">
          <cell r="B266" t="str">
            <v>0167 DE 2024</v>
          </cell>
          <cell r="C266">
            <v>1007273641</v>
          </cell>
          <cell r="D266" t="str">
            <v>GABRIEL ELKIN MARTINEZ AMORTEGUI</v>
          </cell>
          <cell r="E266" t="str">
            <v>CONTRATO DE PRESTACIÓN DE SERVICIOS DE APOYO A LA GESTIÓN</v>
          </cell>
          <cell r="F266"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66">
            <v>45306</v>
          </cell>
          <cell r="H266">
            <v>13010226</v>
          </cell>
          <cell r="I266" t="str">
            <v>Seis (06) meses calendario</v>
          </cell>
          <cell r="J266">
            <v>45306</v>
          </cell>
          <cell r="K266">
            <v>45487</v>
          </cell>
          <cell r="L266" t="str">
            <v>NO APLICA</v>
          </cell>
          <cell r="M266" t="str">
            <v>NO APLICA</v>
          </cell>
          <cell r="N266" t="str">
            <v>NO APLICA</v>
          </cell>
          <cell r="O266">
            <v>7</v>
          </cell>
          <cell r="P266">
            <v>1156465</v>
          </cell>
          <cell r="Q266">
            <v>45306</v>
          </cell>
          <cell r="R266">
            <v>45322</v>
          </cell>
          <cell r="S266">
            <v>2168371</v>
          </cell>
          <cell r="T266">
            <v>45323</v>
          </cell>
          <cell r="U266">
            <v>45351</v>
          </cell>
          <cell r="V266">
            <v>2168371</v>
          </cell>
          <cell r="W266">
            <v>45352</v>
          </cell>
          <cell r="X266">
            <v>45382</v>
          </cell>
          <cell r="Y266">
            <v>2168371</v>
          </cell>
          <cell r="Z266">
            <v>45383</v>
          </cell>
          <cell r="AA266">
            <v>45412</v>
          </cell>
          <cell r="AB266">
            <v>2168371</v>
          </cell>
          <cell r="AC266">
            <v>45413</v>
          </cell>
          <cell r="AD266">
            <v>45443</v>
          </cell>
          <cell r="AE266">
            <v>2168371</v>
          </cell>
          <cell r="AF266">
            <v>45444</v>
          </cell>
          <cell r="AG266">
            <v>45473</v>
          </cell>
          <cell r="AH266">
            <v>1011906</v>
          </cell>
          <cell r="AI266">
            <v>45474</v>
          </cell>
          <cell r="AJ266">
            <v>45487</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t="str">
            <v>Facultad de Ciencias Humanas y de la Educación</v>
          </cell>
          <cell r="BJ266" t="str">
            <v xml:space="preserve">FERNANDO CAMPOS POLO </v>
          </cell>
          <cell r="BK266" t="str">
            <v>Decano de la Facultad de Ciencias Humanas y de la Educación</v>
          </cell>
          <cell r="BL266">
            <v>17</v>
          </cell>
          <cell r="BM266">
            <v>45306</v>
          </cell>
          <cell r="BN266">
            <v>75765414</v>
          </cell>
          <cell r="BO266">
            <v>168</v>
          </cell>
          <cell r="BP266">
            <v>45306</v>
          </cell>
          <cell r="BQ266">
            <v>13010226</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t="str">
            <v>1.  Contribuir con el levantamiento e identificación de los requisitos necesarios para la realización y programación de módulos sobre: Proceso de Inscripciones y Matricula Online, Recibo de Matriculas/Certificados en línea, seguimiento al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3. Coadyuvar en los procesos tecnológicos que permitan garantizar el buen funcionamiento y sostenibilidad constante y tecnológica en los siguientes procesos: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4. Colaborar en el desarrollo de programación e interfaz, manejo de servidor (es), hosting, seguridad, portabilidad y las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la oficina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 11. Contribuir con los procesos de calidad y planes de mejora.</v>
          </cell>
          <cell r="CT266">
            <v>1007273641</v>
          </cell>
          <cell r="CU266">
            <v>629</v>
          </cell>
          <cell r="CV266">
            <v>56506</v>
          </cell>
          <cell r="CW266">
            <v>0</v>
          </cell>
          <cell r="CX266">
            <v>0</v>
          </cell>
          <cell r="CY266">
            <v>8560</v>
          </cell>
          <cell r="CZ266" t="str">
            <v>M5</v>
          </cell>
        </row>
        <row r="267">
          <cell r="B267" t="str">
            <v>0168 DE 2024</v>
          </cell>
          <cell r="C267">
            <v>1121943954</v>
          </cell>
          <cell r="D267" t="str">
            <v xml:space="preserve">ANGELA MARIA VALENCIA MEDINA </v>
          </cell>
          <cell r="E267" t="str">
            <v>CONTRATO DE PRESTACIÓN DE SERVICIOS PROFESIONALES</v>
          </cell>
          <cell r="F267" t="str">
            <v>PRESTACIÓN DE SERVICIOS PROFESIONALES NECESARIO PARA EL FORTALECIMIENTO DE LOS PROCESOS ACADÉMICOS Y ADMINISTRATIVOS DEL CENTRO DE IDIOMAS DE LA FACULTAD DE CIENCIAS HUMANAS Y DE LA EDUCACIÓN DE LA UNIVERSIDAD DE LOS LLANOS.</v>
          </cell>
          <cell r="G267">
            <v>45306</v>
          </cell>
          <cell r="H267">
            <v>18367368</v>
          </cell>
          <cell r="I267" t="str">
            <v>Seis (06) meses calendario</v>
          </cell>
          <cell r="J267">
            <v>45306</v>
          </cell>
          <cell r="K267">
            <v>45487</v>
          </cell>
          <cell r="L267" t="str">
            <v>NO APLICA</v>
          </cell>
          <cell r="M267" t="str">
            <v>NO APLICA</v>
          </cell>
          <cell r="N267" t="str">
            <v>NO APLICA</v>
          </cell>
          <cell r="O267">
            <v>7</v>
          </cell>
          <cell r="P267">
            <v>1632655</v>
          </cell>
          <cell r="Q267">
            <v>45306</v>
          </cell>
          <cell r="R267">
            <v>45322</v>
          </cell>
          <cell r="S267">
            <v>3061228</v>
          </cell>
          <cell r="T267">
            <v>45323</v>
          </cell>
          <cell r="U267">
            <v>45351</v>
          </cell>
          <cell r="V267">
            <v>3061228</v>
          </cell>
          <cell r="W267">
            <v>45352</v>
          </cell>
          <cell r="X267">
            <v>45382</v>
          </cell>
          <cell r="Y267">
            <v>3061228</v>
          </cell>
          <cell r="Z267">
            <v>45383</v>
          </cell>
          <cell r="AA267">
            <v>45412</v>
          </cell>
          <cell r="AB267">
            <v>3061228</v>
          </cell>
          <cell r="AC267">
            <v>45413</v>
          </cell>
          <cell r="AD267">
            <v>45443</v>
          </cell>
          <cell r="AE267">
            <v>3061228</v>
          </cell>
          <cell r="AF267">
            <v>45444</v>
          </cell>
          <cell r="AG267">
            <v>45473</v>
          </cell>
          <cell r="AH267">
            <v>1428573</v>
          </cell>
          <cell r="AI267">
            <v>45474</v>
          </cell>
          <cell r="AJ267">
            <v>45487</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t="str">
            <v>Facultad de Ciencias Humanas y de la Educación</v>
          </cell>
          <cell r="BJ267" t="str">
            <v xml:space="preserve">FERNANDO CAMPOS POLO </v>
          </cell>
          <cell r="BK267" t="str">
            <v>Decano de la Facultad de Ciencias Humanas y de la Educación</v>
          </cell>
          <cell r="BL267">
            <v>20</v>
          </cell>
          <cell r="BM267">
            <v>45306</v>
          </cell>
          <cell r="BN267">
            <v>2599259317</v>
          </cell>
          <cell r="BO267">
            <v>181</v>
          </cell>
          <cell r="BP267">
            <v>45306</v>
          </cell>
          <cell r="BQ267">
            <v>18367368</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t="str">
            <v>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Apoyar con la consolidación de la información de matriculados, desertores, aprobados y reprobados del programa de externos y del plan Bull. 5. Apoyar con la entrega de reportes consolidados semanales de la cantidad de matriculados en el programa de extensión a la comunidad. 6. Apoyar con la atención a las solicitudes de cupos, cambios de horarios del programa de extensión a la comunidad. 7. Apoyar con la consolidación de información de las solicitudes de reintegros y reservas de matrícula del programa de externos para realizar la gestión pertinente a este proceso. 8. Apoyar con la elaboración de certificados y constancias. 9. Apoyar con el seguimiento a la aplicación de pruebas diagnósticas que se aplican en el Centro de Idiomas (Plan Bull y externos) como parte de los procesos académicos y entregar reportes mensuales del avance del proceso. 10. Apoyar en los procesos de evaluación para los cursos ofertados por el Centro de Idiomas. 11. Apoyar con la gestión de sensibilizaciones y capacitaciones para el personal docente del Centro de Idiomas. 12. Apoyar de manera permanente la atención a padres de familia y estudiantes ante situaciones particulares que se presenten. 13. Apoyar con el diligenciamiento de indicadores en la plataforma de la Universidad. 14. Apoyar con el proceso de selección, asignación y seguimiento de actividades, así como la elaboración de documentos para pago de los auxiliares docentes y monitores del Centro de Idiomas. 15. Contribuir con los procesos de calidad y planes de mejora.</v>
          </cell>
          <cell r="CT267">
            <v>1121943954</v>
          </cell>
          <cell r="CU267">
            <v>440</v>
          </cell>
          <cell r="CV267">
            <v>56503</v>
          </cell>
          <cell r="CW267">
            <v>0</v>
          </cell>
          <cell r="CX267">
            <v>0</v>
          </cell>
          <cell r="CY267">
            <v>8299</v>
          </cell>
          <cell r="CZ267" t="str">
            <v>M6</v>
          </cell>
        </row>
        <row r="268">
          <cell r="B268" t="str">
            <v>0169 DE 2024</v>
          </cell>
          <cell r="C268">
            <v>30082847</v>
          </cell>
          <cell r="D268" t="str">
            <v>PILI CARMIÑA RIAÑO URBANO</v>
          </cell>
          <cell r="E268" t="str">
            <v>CONTRATO DE PRESTACIÓN DE SERVICIOS DE APOYO A LA GESTIÓN</v>
          </cell>
          <cell r="F268"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68">
            <v>45306</v>
          </cell>
          <cell r="H268">
            <v>13010226</v>
          </cell>
          <cell r="I268" t="str">
            <v>Seis (06) meses calendario</v>
          </cell>
          <cell r="J268">
            <v>45306</v>
          </cell>
          <cell r="K268">
            <v>45487</v>
          </cell>
          <cell r="L268" t="str">
            <v>NO APLICA</v>
          </cell>
          <cell r="M268" t="str">
            <v>NO APLICA</v>
          </cell>
          <cell r="N268" t="str">
            <v>NO APLICA</v>
          </cell>
          <cell r="O268">
            <v>7</v>
          </cell>
          <cell r="P268">
            <v>1156465</v>
          </cell>
          <cell r="Q268">
            <v>45306</v>
          </cell>
          <cell r="R268">
            <v>45322</v>
          </cell>
          <cell r="S268">
            <v>2168371</v>
          </cell>
          <cell r="T268">
            <v>45323</v>
          </cell>
          <cell r="U268">
            <v>45351</v>
          </cell>
          <cell r="V268">
            <v>2168371</v>
          </cell>
          <cell r="W268">
            <v>45352</v>
          </cell>
          <cell r="X268">
            <v>45382</v>
          </cell>
          <cell r="Y268">
            <v>2168371</v>
          </cell>
          <cell r="Z268">
            <v>45383</v>
          </cell>
          <cell r="AA268">
            <v>45412</v>
          </cell>
          <cell r="AB268">
            <v>2168371</v>
          </cell>
          <cell r="AC268">
            <v>45413</v>
          </cell>
          <cell r="AD268">
            <v>45443</v>
          </cell>
          <cell r="AE268">
            <v>2168371</v>
          </cell>
          <cell r="AF268">
            <v>45444</v>
          </cell>
          <cell r="AG268">
            <v>45473</v>
          </cell>
          <cell r="AH268">
            <v>1011906</v>
          </cell>
          <cell r="AI268">
            <v>45474</v>
          </cell>
          <cell r="AJ268">
            <v>45487</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t="str">
            <v>Facultad de Ciencias Humanas y de la Educación</v>
          </cell>
          <cell r="BJ268" t="str">
            <v xml:space="preserve">FERNANDO CAMPOS POLO </v>
          </cell>
          <cell r="BK268" t="str">
            <v>Decano de la Facultad de Ciencias Humanas y de la Educación</v>
          </cell>
          <cell r="BL268">
            <v>17</v>
          </cell>
          <cell r="BM268">
            <v>45306</v>
          </cell>
          <cell r="BN268">
            <v>75765414</v>
          </cell>
          <cell r="BO268">
            <v>169</v>
          </cell>
          <cell r="BP268">
            <v>45306</v>
          </cell>
          <cell r="BQ268">
            <v>13010226</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t="str">
            <v>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v>
          </cell>
          <cell r="CT268">
            <v>30082847</v>
          </cell>
          <cell r="CU268">
            <v>629</v>
          </cell>
          <cell r="CV268">
            <v>56506</v>
          </cell>
          <cell r="CW268">
            <v>0</v>
          </cell>
          <cell r="CX268">
            <v>0</v>
          </cell>
          <cell r="CY268">
            <v>8890</v>
          </cell>
          <cell r="CZ268" t="str">
            <v>M6</v>
          </cell>
        </row>
        <row r="269">
          <cell r="B269" t="str">
            <v>0170 DE 2024</v>
          </cell>
          <cell r="C269">
            <v>1121932068</v>
          </cell>
          <cell r="D269" t="str">
            <v>IANN SANTIAGO VELEZ HUERTAS</v>
          </cell>
          <cell r="E269" t="str">
            <v>CONTRATO DE PRESTACIÓN DE SERVICIOS PROFESIONALES</v>
          </cell>
          <cell r="F269" t="str">
            <v>PRESTACIÓN DE SERVICIOS PROFESIONALES NECESARIO PARA EL DESARROLLO DEL PROYECTO FICHA BPUNI FCHE 02 3110 2023 “FORTALECIMIENTO DE LAS HABILIDADES COMUNICATIVAS EN UNA SEGUNDA LENGUA PARA LOS ESTUDIANTES DEL PROGRAMA DE BILINGÜISMO BULL DE LA UNIVERSIDAD DE LOS LLANOS”</v>
          </cell>
          <cell r="G269">
            <v>45306</v>
          </cell>
          <cell r="H269">
            <v>18367368</v>
          </cell>
          <cell r="I269" t="str">
            <v>Seis (06) meses calendario</v>
          </cell>
          <cell r="J269">
            <v>45306</v>
          </cell>
          <cell r="K269">
            <v>45487</v>
          </cell>
          <cell r="L269" t="str">
            <v>NO APLICA</v>
          </cell>
          <cell r="M269" t="str">
            <v>NO APLICA</v>
          </cell>
          <cell r="N269" t="str">
            <v>NO APLICA</v>
          </cell>
          <cell r="O269">
            <v>7</v>
          </cell>
          <cell r="P269">
            <v>1632655</v>
          </cell>
          <cell r="Q269">
            <v>45306</v>
          </cell>
          <cell r="R269">
            <v>45322</v>
          </cell>
          <cell r="S269">
            <v>3061228</v>
          </cell>
          <cell r="T269">
            <v>45323</v>
          </cell>
          <cell r="U269">
            <v>45351</v>
          </cell>
          <cell r="V269">
            <v>3061228</v>
          </cell>
          <cell r="W269">
            <v>45352</v>
          </cell>
          <cell r="X269">
            <v>45382</v>
          </cell>
          <cell r="Y269">
            <v>3061228</v>
          </cell>
          <cell r="Z269">
            <v>45383</v>
          </cell>
          <cell r="AA269">
            <v>45412</v>
          </cell>
          <cell r="AB269">
            <v>3061228</v>
          </cell>
          <cell r="AC269">
            <v>45413</v>
          </cell>
          <cell r="AD269">
            <v>45443</v>
          </cell>
          <cell r="AE269">
            <v>3061228</v>
          </cell>
          <cell r="AF269">
            <v>45444</v>
          </cell>
          <cell r="AG269">
            <v>45473</v>
          </cell>
          <cell r="AH269">
            <v>1428573</v>
          </cell>
          <cell r="AI269">
            <v>45474</v>
          </cell>
          <cell r="AJ269">
            <v>45487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t="str">
            <v>Facultad de Ciencias Humanas y de la Educación</v>
          </cell>
          <cell r="BJ269" t="str">
            <v>FERNANDO CAMPOS POLO</v>
          </cell>
          <cell r="BK269" t="str">
            <v>Decano de la Facultad de Ciencias Humanas y de la Educación</v>
          </cell>
          <cell r="BL269">
            <v>17</v>
          </cell>
          <cell r="BM269">
            <v>45306</v>
          </cell>
          <cell r="BN269">
            <v>75765414</v>
          </cell>
          <cell r="BO269">
            <v>170</v>
          </cell>
          <cell r="BP269">
            <v>45306</v>
          </cell>
          <cell r="BQ269">
            <v>18367368</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Coadyuvar en la verificación del cumplimiento de los docentes del Plan Bull orientado por la Universidad. 6. Apoyar en el seguimiento al proceso de formación de la evolución en el nivel de inglés de los estudiantes de los diferentes programas según resultados de las pruebas Saber Pro. 7. Contribuir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Brindar apoyo en el proceso de evaluación docente orientada por la Universidad para el Centro de Idiomas. 10.  Apoyar en la realización de la trazabilidad académica de los estudiantes del Plan Bull, de acuerdo con las inscripciones enviadas por los programas. 11. Brindar apoyo en la respuesta a la correspondencia allegada al Centro de Idiomas. 12. Apoyar en el proceso y verificación de los auxiliares y monitores como apoyo en los procesos académicos del plan de Bilingüismo. 13. Contribuir con los procesos de calidad y planes de mejora. 14. Coadyuvar en el proceso de trazabilidad de los estudiantes Bull. 15. Apoyar a la coordinación académica en los diferentes procesos y requerimientos del plan de bilinguismo.</v>
          </cell>
          <cell r="CT269">
            <v>1121932068</v>
          </cell>
          <cell r="CU269">
            <v>629</v>
          </cell>
          <cell r="CV269">
            <v>56506</v>
          </cell>
          <cell r="CW269">
            <v>0</v>
          </cell>
          <cell r="CX269">
            <v>0</v>
          </cell>
          <cell r="CY269">
            <v>8299</v>
          </cell>
          <cell r="CZ269" t="str">
            <v>M6</v>
          </cell>
        </row>
        <row r="270">
          <cell r="B270" t="str">
            <v>0171 DE 2024</v>
          </cell>
          <cell r="C270">
            <v>1006794793</v>
          </cell>
          <cell r="D270" t="str">
            <v>TANIA ALEJANDRA SALAZAR HERNANDEZ</v>
          </cell>
          <cell r="E270" t="str">
            <v>CONTRATO DE PRESTACIÓN DE SERVICIOS DE APOYO A LA GESTIÓN</v>
          </cell>
          <cell r="F270"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70">
            <v>45306</v>
          </cell>
          <cell r="H270">
            <v>13010226</v>
          </cell>
          <cell r="I270" t="str">
            <v>Seis (06) meses calendario</v>
          </cell>
          <cell r="J270">
            <v>45306</v>
          </cell>
          <cell r="K270">
            <v>45487</v>
          </cell>
          <cell r="L270" t="str">
            <v>NO APLICA</v>
          </cell>
          <cell r="M270" t="str">
            <v>NO APLICA</v>
          </cell>
          <cell r="N270" t="str">
            <v>NO APLICA</v>
          </cell>
          <cell r="O270">
            <v>7</v>
          </cell>
          <cell r="P270">
            <v>1156465</v>
          </cell>
          <cell r="Q270">
            <v>45306</v>
          </cell>
          <cell r="R270">
            <v>45322</v>
          </cell>
          <cell r="S270">
            <v>2168371</v>
          </cell>
          <cell r="T270">
            <v>45323</v>
          </cell>
          <cell r="U270">
            <v>45351</v>
          </cell>
          <cell r="V270">
            <v>2168371</v>
          </cell>
          <cell r="W270">
            <v>45352</v>
          </cell>
          <cell r="X270">
            <v>45382</v>
          </cell>
          <cell r="Y270">
            <v>2168371</v>
          </cell>
          <cell r="Z270">
            <v>45383</v>
          </cell>
          <cell r="AA270">
            <v>45412</v>
          </cell>
          <cell r="AB270">
            <v>2168371</v>
          </cell>
          <cell r="AC270">
            <v>45413</v>
          </cell>
          <cell r="AD270">
            <v>45443</v>
          </cell>
          <cell r="AE270">
            <v>2168371</v>
          </cell>
          <cell r="AF270">
            <v>45444</v>
          </cell>
          <cell r="AG270">
            <v>45473</v>
          </cell>
          <cell r="AH270">
            <v>1011906</v>
          </cell>
          <cell r="AI270">
            <v>45474</v>
          </cell>
          <cell r="AJ270">
            <v>45487</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t="str">
            <v>Facultad de Ciencias Humanas y de la Educación</v>
          </cell>
          <cell r="BJ270" t="str">
            <v xml:space="preserve">FERNANDO CAMPOS POLO </v>
          </cell>
          <cell r="BK270" t="str">
            <v>Decano de la Facultad de Ciencias Humanas y de la Educación</v>
          </cell>
          <cell r="BL270">
            <v>17</v>
          </cell>
          <cell r="BM270">
            <v>45306</v>
          </cell>
          <cell r="BN270">
            <v>75765414</v>
          </cell>
          <cell r="BO270">
            <v>171</v>
          </cell>
          <cell r="BP270">
            <v>45306</v>
          </cell>
          <cell r="BQ270">
            <v>13010226</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t="str">
            <v>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4. Coadyuvar con la oferta y promoción de los servicios del Centro de Idiomas. 5. Contribuir y facilitar el acceso a la información que se encuentra registrada en los documentos de archivo de las diferentes sedes del centro de idiomas.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v>
          </cell>
          <cell r="CT270">
            <v>1006794793</v>
          </cell>
          <cell r="CU270">
            <v>629</v>
          </cell>
          <cell r="CV270">
            <v>56506</v>
          </cell>
          <cell r="CW270">
            <v>0</v>
          </cell>
          <cell r="CX270">
            <v>0</v>
          </cell>
          <cell r="CY270">
            <v>7490</v>
          </cell>
          <cell r="CZ270" t="str">
            <v>M6</v>
          </cell>
        </row>
        <row r="271">
          <cell r="B271" t="str">
            <v>0172 DE 2024</v>
          </cell>
          <cell r="C271">
            <v>40399991</v>
          </cell>
          <cell r="D271" t="str">
            <v xml:space="preserve">MIRTHA YANIRA CALDERON CHITIVA </v>
          </cell>
          <cell r="E271" t="str">
            <v>CONTRATO DE PRESTACIÓN DE SERVICIOS PROFESIONALES</v>
          </cell>
          <cell r="F271" t="str">
            <v>PRESTACIÓN DE SERVICIOS PROFESIONALES NECESARIO PARA EL DESARROLLO DEL PROYECTO FICHA BPUNI FCHE 02 3110 2023 “FORTALECIMIENTO DE LAS HABILIDADES COMUNICATIVAS EN UNA SEGUNDA LENGUA PARA LOS ESTUDIANTES DEL PROGRAMA DE BILINGÜISMO BULL DE LA UNIVERSIDAD DE LOS LLANOS”</v>
          </cell>
          <cell r="G271">
            <v>45306</v>
          </cell>
          <cell r="H271">
            <v>18367368</v>
          </cell>
          <cell r="I271" t="str">
            <v>Seis (06) meses calendario</v>
          </cell>
          <cell r="J271">
            <v>45306</v>
          </cell>
          <cell r="K271">
            <v>45487</v>
          </cell>
          <cell r="L271" t="str">
            <v>NO APLICA</v>
          </cell>
          <cell r="M271" t="str">
            <v>NO APLICA</v>
          </cell>
          <cell r="N271" t="str">
            <v>NO APLICA</v>
          </cell>
          <cell r="O271">
            <v>7</v>
          </cell>
          <cell r="P271">
            <v>1632655</v>
          </cell>
          <cell r="Q271">
            <v>45306</v>
          </cell>
          <cell r="R271">
            <v>45322</v>
          </cell>
          <cell r="S271">
            <v>3061228</v>
          </cell>
          <cell r="T271">
            <v>45323</v>
          </cell>
          <cell r="U271">
            <v>45351</v>
          </cell>
          <cell r="V271">
            <v>3061228</v>
          </cell>
          <cell r="W271">
            <v>45352</v>
          </cell>
          <cell r="X271">
            <v>45382</v>
          </cell>
          <cell r="Y271">
            <v>3061228</v>
          </cell>
          <cell r="Z271">
            <v>45383</v>
          </cell>
          <cell r="AA271">
            <v>45412</v>
          </cell>
          <cell r="AB271">
            <v>3061228</v>
          </cell>
          <cell r="AC271">
            <v>45413</v>
          </cell>
          <cell r="AD271">
            <v>45443</v>
          </cell>
          <cell r="AE271">
            <v>3061228</v>
          </cell>
          <cell r="AF271">
            <v>45444</v>
          </cell>
          <cell r="AG271">
            <v>45473</v>
          </cell>
          <cell r="AH271">
            <v>1428573</v>
          </cell>
          <cell r="AI271">
            <v>45474</v>
          </cell>
          <cell r="AJ271">
            <v>45487</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t="str">
            <v>Facultad de Ciencias Humanas y de la Educación</v>
          </cell>
          <cell r="BJ271" t="str">
            <v>FERNANDO CAMPOS POLO</v>
          </cell>
          <cell r="BK271" t="str">
            <v>Decano de la Facultad de Ciencias Humanas y de la Educación</v>
          </cell>
          <cell r="BL271">
            <v>17</v>
          </cell>
          <cell r="BM271">
            <v>45306</v>
          </cell>
          <cell r="BN271">
            <v>75765414</v>
          </cell>
          <cell r="BO271">
            <v>172</v>
          </cell>
          <cell r="BP271">
            <v>45306</v>
          </cell>
          <cell r="BQ271">
            <v>18367368</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Apoyar en la entrega a los docentes Bull los formatos de uso interno e institucional para su quehacer académico, además material didáctico necesario dentro del ambiente de aprendizaje. 5. Coadyuvar en la verificación del cumplimiento de los docentes del Plan Bull orientado por la Universidad. 6. Apoyar el seguimiento al proceso de formación de la evolución en el nivel de inglés de los estudiantes de los diferentes programas según resultados de las pruebas Saber Pro. 7. Apoyar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Apoyar el proceso de evaluación docente orientada por la Universidad para el Centro de Idiomas. 10.  Apoyar en la realización de la trazabilidad académica de los estudiantes del Plan Bull, de acuerdo con las inscripciones enviadas por los programas. 11. Apoyar en dar respuesta a la correspondencia allegada al Centro de Idiomas. 12. Apoyar en el proceso y verificación de los auxiliares y monitores como apoyo en los procesos académicos del plan de Bilingüismo. 13. Contribuir con los procesos de calidad y planes de mejora. 14. Apoyo al proceso de trazabilidad de los estudiantes Bull. 15. Apoyar a la coordinación académica en los diferentes procesos y requerimientos del plan de bilinguismo.</v>
          </cell>
          <cell r="CT271">
            <v>40399991</v>
          </cell>
          <cell r="CU271">
            <v>629</v>
          </cell>
          <cell r="CV271">
            <v>56506</v>
          </cell>
          <cell r="CW271">
            <v>0</v>
          </cell>
          <cell r="CX271">
            <v>0</v>
          </cell>
          <cell r="CY271">
            <v>8560</v>
          </cell>
          <cell r="CZ271" t="str">
            <v>M5</v>
          </cell>
        </row>
        <row r="272">
          <cell r="B272" t="str">
            <v>0173 DE 2024</v>
          </cell>
          <cell r="C272">
            <v>40329632</v>
          </cell>
          <cell r="D272" t="str">
            <v>YENNI ANDREA CAMACHO CASTILLO</v>
          </cell>
          <cell r="E272" t="str">
            <v>CONTRATO DE PRESTACIÓN DE SERVICIOS PROFESIONALES</v>
          </cell>
          <cell r="F272" t="str">
            <v>PRESTACIÓN DE LOS SERVICIOS PROFESIONALES NECESARIO PARA EL FORTALECIMIENTO DE LOS PROCESOS ACADÉMICOS Y ADMINISTRATIVOS DEL CENTRO DE IDIOMAS DE LA FACULTAD DE CIENCIAS HUMANAS Y DE LA EDUCACIÓN DE LA UNIVERSIDAD DE LOS LLANOS.</v>
          </cell>
          <cell r="G272">
            <v>45306</v>
          </cell>
          <cell r="H272">
            <v>16383000</v>
          </cell>
          <cell r="I272" t="str">
            <v>Seis (06) meses calendario</v>
          </cell>
          <cell r="J272">
            <v>45306</v>
          </cell>
          <cell r="K272">
            <v>45487</v>
          </cell>
          <cell r="L272" t="str">
            <v>NO APLICA</v>
          </cell>
          <cell r="M272" t="str">
            <v>NO APLICA</v>
          </cell>
          <cell r="N272" t="str">
            <v>NO APLICA</v>
          </cell>
          <cell r="O272">
            <v>7</v>
          </cell>
          <cell r="P272">
            <v>1456267</v>
          </cell>
          <cell r="Q272">
            <v>45306</v>
          </cell>
          <cell r="R272">
            <v>45322</v>
          </cell>
          <cell r="S272">
            <v>2730500</v>
          </cell>
          <cell r="T272">
            <v>45323</v>
          </cell>
          <cell r="U272">
            <v>45351</v>
          </cell>
          <cell r="V272">
            <v>2730500</v>
          </cell>
          <cell r="W272">
            <v>45352</v>
          </cell>
          <cell r="X272">
            <v>45382</v>
          </cell>
          <cell r="Y272">
            <v>2730500</v>
          </cell>
          <cell r="Z272">
            <v>45383</v>
          </cell>
          <cell r="AA272">
            <v>45412</v>
          </cell>
          <cell r="AB272">
            <v>2730500</v>
          </cell>
          <cell r="AC272">
            <v>45413</v>
          </cell>
          <cell r="AD272">
            <v>45443</v>
          </cell>
          <cell r="AE272">
            <v>2730500</v>
          </cell>
          <cell r="AF272">
            <v>45444</v>
          </cell>
          <cell r="AG272">
            <v>45473</v>
          </cell>
          <cell r="AH272">
            <v>1274233</v>
          </cell>
          <cell r="AI272">
            <v>45474</v>
          </cell>
          <cell r="AJ272">
            <v>45487</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t="str">
            <v>Facultad de Ciencias Humanas y de la Educación</v>
          </cell>
          <cell r="BJ272" t="str">
            <v xml:space="preserve">FERNANDO CAMPOS POLO </v>
          </cell>
          <cell r="BK272" t="str">
            <v>Decano de la Facultad de Ciencias Humanas y de la Educación</v>
          </cell>
          <cell r="BL272">
            <v>20</v>
          </cell>
          <cell r="BM272">
            <v>45306</v>
          </cell>
          <cell r="BN272">
            <v>2599259317</v>
          </cell>
          <cell r="BO272">
            <v>176</v>
          </cell>
          <cell r="BP272">
            <v>45306</v>
          </cell>
          <cell r="BQ272">
            <v>16383000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t="str">
            <v>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v>
          </cell>
          <cell r="CT272">
            <v>40329632.399999999</v>
          </cell>
          <cell r="CU272">
            <v>440</v>
          </cell>
          <cell r="CV272">
            <v>56503</v>
          </cell>
          <cell r="CW272">
            <v>0</v>
          </cell>
          <cell r="CX272">
            <v>0</v>
          </cell>
          <cell r="CY272">
            <v>8299</v>
          </cell>
          <cell r="CZ272" t="str">
            <v>M6</v>
          </cell>
        </row>
        <row r="273">
          <cell r="B273" t="str">
            <v>0174 DE 2024</v>
          </cell>
          <cell r="C273">
            <v>1121905626</v>
          </cell>
          <cell r="D273" t="str">
            <v>JUAN CARLOS PEREZ RINCON</v>
          </cell>
          <cell r="E273" t="str">
            <v>CONTRATO DE PRESTACIÓN DE SERVICIOS PROFESIONALES</v>
          </cell>
          <cell r="F273" t="str">
            <v>PRESTACIÓN DE SERVICIOS PROFESIONALES NECESARIO PARA EL DESARROLLO DEL PROYECTO FICHA BPUNI SIST 01 0311 2023 “ADQUISICIÓN DE INFRAESTRUCTURA TECNOLÓGICA PARA EL APOYO TRANSVERSAL DE LOS PROCESOS ACADÉMICO ADMINISTRATIVOS DE LA UNIVERSIDAD DE LOS LLANOS”</v>
          </cell>
          <cell r="G273">
            <v>45306</v>
          </cell>
          <cell r="H273">
            <v>18367368</v>
          </cell>
          <cell r="I273" t="str">
            <v>Seis (06) meses calendario</v>
          </cell>
          <cell r="J273">
            <v>45306</v>
          </cell>
          <cell r="K273">
            <v>45487</v>
          </cell>
          <cell r="L273" t="str">
            <v>NO APLICA</v>
          </cell>
          <cell r="M273" t="str">
            <v>NO APLICA</v>
          </cell>
          <cell r="N273" t="str">
            <v>NO APLICA</v>
          </cell>
          <cell r="O273">
            <v>7</v>
          </cell>
          <cell r="P273">
            <v>1632655</v>
          </cell>
          <cell r="Q273">
            <v>45306</v>
          </cell>
          <cell r="R273">
            <v>45322</v>
          </cell>
          <cell r="S273">
            <v>3061228</v>
          </cell>
          <cell r="T273">
            <v>45323</v>
          </cell>
          <cell r="U273">
            <v>45351</v>
          </cell>
          <cell r="V273">
            <v>3061228</v>
          </cell>
          <cell r="W273">
            <v>45352</v>
          </cell>
          <cell r="X273">
            <v>45382</v>
          </cell>
          <cell r="Y273">
            <v>3061228</v>
          </cell>
          <cell r="Z273">
            <v>45383</v>
          </cell>
          <cell r="AA273">
            <v>45412</v>
          </cell>
          <cell r="AB273">
            <v>3061228</v>
          </cell>
          <cell r="AC273">
            <v>45413</v>
          </cell>
          <cell r="AD273">
            <v>45443</v>
          </cell>
          <cell r="AE273">
            <v>3061228</v>
          </cell>
          <cell r="AF273">
            <v>45444</v>
          </cell>
          <cell r="AG273">
            <v>45473</v>
          </cell>
          <cell r="AH273">
            <v>1428573</v>
          </cell>
          <cell r="AI273">
            <v>45474</v>
          </cell>
          <cell r="AJ273">
            <v>45487</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t="str">
            <v>Área de Sistemas</v>
          </cell>
          <cell r="BJ273" t="str">
            <v>ROIMAN ARTURO SASTOQUE GUZMÁN</v>
          </cell>
          <cell r="BK273" t="str">
            <v>Jefe de Oficina</v>
          </cell>
          <cell r="BL273">
            <v>19</v>
          </cell>
          <cell r="BM273">
            <v>45306</v>
          </cell>
          <cell r="BN273">
            <v>77296008</v>
          </cell>
          <cell r="BO273">
            <v>173</v>
          </cell>
          <cell r="BP273">
            <v>45306</v>
          </cell>
          <cell r="BQ273">
            <v>18367368</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Apoyar con la documentación técnica de los módulos y desarrollos indicados.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273">
            <v>1121905626</v>
          </cell>
          <cell r="CU273">
            <v>645</v>
          </cell>
          <cell r="CV273">
            <v>44716</v>
          </cell>
          <cell r="CW273">
            <v>0</v>
          </cell>
          <cell r="CX273">
            <v>0</v>
          </cell>
          <cell r="CY273">
            <v>6201</v>
          </cell>
          <cell r="CZ273" t="str">
            <v>M6</v>
          </cell>
        </row>
        <row r="274">
          <cell r="B274" t="str">
            <v>0175 DE 2024</v>
          </cell>
          <cell r="C274">
            <v>0</v>
          </cell>
          <cell r="D274" t="str">
            <v xml:space="preserve">No. Vice Recursos / Regalías </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row>
        <row r="275">
          <cell r="B275" t="str">
            <v>0176 DE 2024</v>
          </cell>
          <cell r="C275">
            <v>0</v>
          </cell>
          <cell r="D275" t="str">
            <v xml:space="preserve">No. Vice Recursos / Regalías </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row>
        <row r="276">
          <cell r="B276" t="str">
            <v>0177 DE 2024</v>
          </cell>
          <cell r="C276">
            <v>40439383</v>
          </cell>
          <cell r="D276" t="str">
            <v>NERYS RICARDA GOMEZ MARIÑO</v>
          </cell>
          <cell r="E276" t="str">
            <v>CONTRATO DE PRESTACIÓN DE SERVICIOS DE APOYO A LA GESTIÓN</v>
          </cell>
          <cell r="F276" t="str">
            <v>PRESTACIÓN DE SERVICIOS DE APOYO A LA GESTIÓN NECESARIO PARA EL FORTALECIMIENTO DE LOS PROCESOS OPERATIVOS Y ADMINISTRATIVOS DE LA OFICINA DE ADMISIONES, REGISTRO Y CONTROL ACADÉMICO DE LA UNIVERSIDAD DE LOS LLANOS.</v>
          </cell>
          <cell r="G276">
            <v>45313</v>
          </cell>
          <cell r="H276">
            <v>12504273</v>
          </cell>
          <cell r="I276" t="str">
            <v>Cinco (05) meses y veintitrés (23) días calendario</v>
          </cell>
          <cell r="J276">
            <v>45313</v>
          </cell>
          <cell r="K276">
            <v>45487</v>
          </cell>
          <cell r="L276" t="str">
            <v>NO APLICA</v>
          </cell>
          <cell r="M276" t="str">
            <v>NO APLICA</v>
          </cell>
          <cell r="N276" t="str">
            <v>NO APLICA</v>
          </cell>
          <cell r="O276">
            <v>6</v>
          </cell>
          <cell r="P276">
            <v>2818882</v>
          </cell>
          <cell r="Q276">
            <v>45313</v>
          </cell>
          <cell r="R276">
            <v>45351</v>
          </cell>
          <cell r="S276">
            <v>2168371</v>
          </cell>
          <cell r="T276">
            <v>45352</v>
          </cell>
          <cell r="U276">
            <v>45382</v>
          </cell>
          <cell r="V276">
            <v>2168371</v>
          </cell>
          <cell r="W276">
            <v>45383</v>
          </cell>
          <cell r="X276">
            <v>45412</v>
          </cell>
          <cell r="Y276">
            <v>2168371</v>
          </cell>
          <cell r="Z276">
            <v>45413</v>
          </cell>
          <cell r="AA276">
            <v>45443</v>
          </cell>
          <cell r="AB276">
            <v>2168371</v>
          </cell>
          <cell r="AC276">
            <v>45444</v>
          </cell>
          <cell r="AD276">
            <v>45473</v>
          </cell>
          <cell r="AE276">
            <v>1011907</v>
          </cell>
          <cell r="AF276">
            <v>45474</v>
          </cell>
          <cell r="AG276">
            <v>45487</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t="str">
            <v>Oficina de Admisiones, Registro y Control Académico</v>
          </cell>
          <cell r="BJ276" t="str">
            <v>JEISSON ANTONIO RODRIGUEZ NEIRA</v>
          </cell>
          <cell r="BK276" t="str">
            <v>Jefe de Oficina</v>
          </cell>
          <cell r="BL276">
            <v>20</v>
          </cell>
          <cell r="BM276">
            <v>45306</v>
          </cell>
          <cell r="BN276">
            <v>2599259317</v>
          </cell>
          <cell r="BO276">
            <v>285</v>
          </cell>
          <cell r="BP276">
            <v>45313</v>
          </cell>
          <cell r="BQ276">
            <v>12504273</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t="str">
            <v>1. Apoyar la recepción, clasificación, registro y archivo de documentos, actas y solicitudes de la Oficina de Admisiones, Registro y Control Académico aplicando los procedimientos indicados por la Oficina de Correspondencia y Archivo.  2. Prestar apoyo en la proyección de oficios de respuesta para la firma del Jefe de Oficina de Admisiones, Registro y Control Académico. 3. Brindar apoyo y asesoría a los requerimientos e inquietudes de los aspirantes, admitidos y estudiantes con respecto a su situación académica de acuerdo a la normatividad vigente y demás requerimientos de la comunidad en general. 4. Apoyar la coordinación de la verificación Académica de estudiantes y autenticidad de certificados y constancias generadas por la Oficina de Admisiones, Registro y Control Académico según solicitudes internas o externas. 5. Colaborar con la actualización de datos personales de los estudiantes de pregrado en el sistema de información institucional. 6. Apoyar en la expedición de certificados de notas y constancias de estudios. 7. Contribuir en la organización de la agenda, compromisos y reuniones del jefe de la Oficina de Admisiones, Registro y Control Académico</v>
          </cell>
          <cell r="CT276">
            <v>40439383</v>
          </cell>
          <cell r="CU276">
            <v>436</v>
          </cell>
          <cell r="CV276" t="str">
            <v>603</v>
          </cell>
          <cell r="CW276">
            <v>0</v>
          </cell>
          <cell r="CX276">
            <v>0</v>
          </cell>
          <cell r="CY276">
            <v>8299</v>
          </cell>
          <cell r="CZ276" t="str">
            <v>M6</v>
          </cell>
        </row>
        <row r="277">
          <cell r="B277" t="str">
            <v>0178 DE 2024</v>
          </cell>
          <cell r="C277">
            <v>1122135589</v>
          </cell>
          <cell r="D277" t="str">
            <v>LINDA MARCELA PEREZ TORRES</v>
          </cell>
          <cell r="E277" t="str">
            <v>CONTRATO DE PRESTACIÓN DE SERVICIOS DE APOYO A LA GESTIÓN</v>
          </cell>
          <cell r="F277" t="str">
            <v>PRESTACIÓN DE SERVICIOS DE APOYO A LA GESTIÓN NECESARIO PARA EL FORTALECIMIENTO DE LOS PROCESOS DE LA SECCIÓN DE PUBLICACIONES Y AYUDAS EDUCATIVAS DE LA UNIVERSIDAD DE LOS LLANOS.</v>
          </cell>
          <cell r="G277">
            <v>45313</v>
          </cell>
          <cell r="H277">
            <v>12504273</v>
          </cell>
          <cell r="I277" t="str">
            <v>Cinco (05) meses y veintitrés (23) días calendario</v>
          </cell>
          <cell r="J277">
            <v>45313</v>
          </cell>
          <cell r="K277">
            <v>45487</v>
          </cell>
          <cell r="L277" t="str">
            <v>NO APLICA</v>
          </cell>
          <cell r="M277" t="str">
            <v>NO APLICA</v>
          </cell>
          <cell r="N277" t="str">
            <v>NO APLICA</v>
          </cell>
          <cell r="O277">
            <v>6</v>
          </cell>
          <cell r="P277">
            <v>2818882</v>
          </cell>
          <cell r="Q277">
            <v>45313</v>
          </cell>
          <cell r="R277">
            <v>45351</v>
          </cell>
          <cell r="S277">
            <v>2168371</v>
          </cell>
          <cell r="T277">
            <v>45352</v>
          </cell>
          <cell r="U277">
            <v>45382</v>
          </cell>
          <cell r="V277">
            <v>2168371</v>
          </cell>
          <cell r="W277">
            <v>45383</v>
          </cell>
          <cell r="X277">
            <v>45412</v>
          </cell>
          <cell r="Y277">
            <v>2168371</v>
          </cell>
          <cell r="Z277">
            <v>45413</v>
          </cell>
          <cell r="AA277">
            <v>45443</v>
          </cell>
          <cell r="AB277">
            <v>2168371</v>
          </cell>
          <cell r="AC277">
            <v>45444</v>
          </cell>
          <cell r="AD277">
            <v>45473</v>
          </cell>
          <cell r="AE277">
            <v>1011907</v>
          </cell>
          <cell r="AF277">
            <v>45474</v>
          </cell>
          <cell r="AG277">
            <v>45487</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t="str">
            <v>Sección de Publicaciones y Ayudas Educativas</v>
          </cell>
          <cell r="BJ277" t="str">
            <v>INDIRA SUSANA PARRADO RUIZ</v>
          </cell>
          <cell r="BK277" t="str">
            <v>Jefe de Oficina</v>
          </cell>
          <cell r="BL277">
            <v>20</v>
          </cell>
          <cell r="BM277">
            <v>45306</v>
          </cell>
          <cell r="BN277">
            <v>2599259317</v>
          </cell>
          <cell r="BO277">
            <v>292</v>
          </cell>
          <cell r="BP277">
            <v>45313</v>
          </cell>
          <cell r="BQ277">
            <v>12504273</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t="str">
            <v>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y orientación a estudiantes, docentes, administrativos y público en general, que requieran colaboración de la Oficina de Ayudas Educativas.  4. Colaborar en la verificación del estado de las aulas, salas audiovisuales e infraestructura general para la prestación del servicio.</v>
          </cell>
          <cell r="CT277">
            <v>1122135589</v>
          </cell>
          <cell r="CU277">
            <v>436</v>
          </cell>
          <cell r="CV277" t="str">
            <v>433</v>
          </cell>
          <cell r="CW277">
            <v>0</v>
          </cell>
          <cell r="CX277">
            <v>0</v>
          </cell>
          <cell r="CY277">
            <v>8299</v>
          </cell>
          <cell r="CZ277" t="str">
            <v>M6</v>
          </cell>
        </row>
        <row r="278">
          <cell r="B278" t="str">
            <v>0179 DE 2024</v>
          </cell>
          <cell r="C278">
            <v>17333043</v>
          </cell>
          <cell r="D278" t="str">
            <v>ROBINSON GAONA PARRA</v>
          </cell>
          <cell r="E278" t="str">
            <v>CONTRATO DE PRESTACIÓN DE SERVICIOS PROFESIONALES</v>
          </cell>
          <cell r="F278" t="str">
            <v>PRESTACIÓN DE SERVICIOS PROFESIONALES NECESARIO PARA EL FORTALECIMIENTO DE LOS PROCESOS DE LA DIVISIÓN DE BIENESTAR UNIVERSITARIO DE LA UNIVERSIDAD DE LOS LLANOS.</v>
          </cell>
          <cell r="G278">
            <v>45313</v>
          </cell>
          <cell r="H278">
            <v>21330808</v>
          </cell>
          <cell r="I278" t="str">
            <v>Cinco (05) meses y veintitrés (23) días calendario</v>
          </cell>
          <cell r="J278">
            <v>45313</v>
          </cell>
          <cell r="K278">
            <v>45487</v>
          </cell>
          <cell r="L278" t="str">
            <v>NO APLICA</v>
          </cell>
          <cell r="M278" t="str">
            <v>NO APLICA</v>
          </cell>
          <cell r="N278" t="str">
            <v>NO APLICA</v>
          </cell>
          <cell r="O278">
            <v>6</v>
          </cell>
          <cell r="P278">
            <v>4808679</v>
          </cell>
          <cell r="Q278">
            <v>45313</v>
          </cell>
          <cell r="R278">
            <v>45351</v>
          </cell>
          <cell r="S278">
            <v>3698984</v>
          </cell>
          <cell r="T278">
            <v>45352</v>
          </cell>
          <cell r="U278">
            <v>45382</v>
          </cell>
          <cell r="V278">
            <v>3698984</v>
          </cell>
          <cell r="W278">
            <v>45383</v>
          </cell>
          <cell r="X278">
            <v>45412</v>
          </cell>
          <cell r="Y278">
            <v>3698984</v>
          </cell>
          <cell r="Z278">
            <v>45413</v>
          </cell>
          <cell r="AA278">
            <v>45443</v>
          </cell>
          <cell r="AB278">
            <v>3698984</v>
          </cell>
          <cell r="AC278">
            <v>45444</v>
          </cell>
          <cell r="AD278">
            <v>45473</v>
          </cell>
          <cell r="AE278">
            <v>1726193</v>
          </cell>
          <cell r="AF278">
            <v>45474</v>
          </cell>
          <cell r="AG278">
            <v>45487</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t="str">
            <v>División de Bienestar Universitario</v>
          </cell>
          <cell r="BJ278" t="str">
            <v>JHON FREYD MONROY RODRIGUEZ</v>
          </cell>
          <cell r="BK278" t="str">
            <v>Jefe de Oficina</v>
          </cell>
          <cell r="BL278">
            <v>20</v>
          </cell>
          <cell r="BM278">
            <v>45306</v>
          </cell>
          <cell r="BN278">
            <v>2599259317</v>
          </cell>
          <cell r="BO278">
            <v>280</v>
          </cell>
          <cell r="BP278">
            <v>45313</v>
          </cell>
          <cell r="BQ278">
            <v>21330808</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t="str">
            <v>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en la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Apoyar a la jefatura de Bienestar Institucional en la caracterización de la población universitaria que accede a la financiación educativa y/o de sostenimiento. 9.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10. Brindar apoyo en la proyección de respuestas a los requerimientos internos o provenientes de entidades externas sobre temas de su competencia.  11. Brindar apoyo a la jefatura de Bienestar en los eventos institucionales que se realicen y sean liderados o apoyados por la Dirección de Bienestar Institucional.</v>
          </cell>
          <cell r="CT278">
            <v>17333043</v>
          </cell>
          <cell r="CU278">
            <v>436</v>
          </cell>
          <cell r="CV278" t="str">
            <v>441</v>
          </cell>
          <cell r="CW278">
            <v>0</v>
          </cell>
          <cell r="CX278">
            <v>0</v>
          </cell>
          <cell r="CY278">
            <v>8299</v>
          </cell>
          <cell r="CZ278" t="str">
            <v>M6</v>
          </cell>
        </row>
        <row r="279">
          <cell r="B279" t="str">
            <v>0180 DE 2024</v>
          </cell>
          <cell r="C279">
            <v>86046039</v>
          </cell>
          <cell r="D279" t="str">
            <v>LUIS FREDY CARRILLO MORALES</v>
          </cell>
          <cell r="E279" t="str">
            <v>CONTRATO DE PRESTACIÓN DE SERVICIOS DE APOYO A LA GESTIÓN</v>
          </cell>
          <cell r="F279"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279">
            <v>45313</v>
          </cell>
          <cell r="H279">
            <v>12504273</v>
          </cell>
          <cell r="I279" t="str">
            <v>Cinco (05) meses y veintitrés (23) días calendario</v>
          </cell>
          <cell r="J279">
            <v>45313</v>
          </cell>
          <cell r="K279">
            <v>45487</v>
          </cell>
          <cell r="L279" t="str">
            <v>NO APLICA</v>
          </cell>
          <cell r="M279" t="str">
            <v>NO APLICA</v>
          </cell>
          <cell r="N279" t="str">
            <v>NO APLICA</v>
          </cell>
          <cell r="O279">
            <v>6</v>
          </cell>
          <cell r="P279">
            <v>2818882</v>
          </cell>
          <cell r="Q279">
            <v>45313</v>
          </cell>
          <cell r="R279">
            <v>45351</v>
          </cell>
          <cell r="S279">
            <v>2168371</v>
          </cell>
          <cell r="T279">
            <v>45352</v>
          </cell>
          <cell r="U279">
            <v>45382</v>
          </cell>
          <cell r="V279">
            <v>2168371</v>
          </cell>
          <cell r="W279">
            <v>45383</v>
          </cell>
          <cell r="X279">
            <v>45412</v>
          </cell>
          <cell r="Y279">
            <v>2168371</v>
          </cell>
          <cell r="Z279">
            <v>45413</v>
          </cell>
          <cell r="AA279">
            <v>45443</v>
          </cell>
          <cell r="AB279">
            <v>2168371</v>
          </cell>
          <cell r="AC279">
            <v>45444</v>
          </cell>
          <cell r="AD279">
            <v>45473</v>
          </cell>
          <cell r="AE279">
            <v>1011907</v>
          </cell>
          <cell r="AF279">
            <v>45474</v>
          </cell>
          <cell r="AG279">
            <v>45487</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t="str">
            <v>Facultad de Ciencias Agropecuarias y Recursos Naturales</v>
          </cell>
          <cell r="BJ279" t="str">
            <v>CRISTÓBAL LUGO LÓPEZ</v>
          </cell>
          <cell r="BK279" t="str">
            <v>Decano de la Facultad de Ciencias Agropecuarias y Recursos Naturales</v>
          </cell>
          <cell r="BL279">
            <v>21</v>
          </cell>
          <cell r="BM279">
            <v>45306</v>
          </cell>
          <cell r="BN279">
            <v>1283959346</v>
          </cell>
          <cell r="BO279">
            <v>250</v>
          </cell>
          <cell r="BP279">
            <v>45313</v>
          </cell>
          <cell r="BQ279">
            <v>12504273</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279">
            <v>86046039</v>
          </cell>
          <cell r="CU279">
            <v>27</v>
          </cell>
          <cell r="CV279" t="str">
            <v>54406</v>
          </cell>
          <cell r="CW279">
            <v>0</v>
          </cell>
          <cell r="CX279">
            <v>0</v>
          </cell>
          <cell r="CY279">
            <v>8299</v>
          </cell>
          <cell r="CZ279" t="str">
            <v>M6</v>
          </cell>
        </row>
        <row r="280">
          <cell r="B280" t="str">
            <v>0181 DE 2024</v>
          </cell>
          <cell r="C280">
            <v>40396474</v>
          </cell>
          <cell r="D280" t="str">
            <v>ELVIA CECILIA GARZON</v>
          </cell>
          <cell r="E280" t="str">
            <v>CONTRATO DE PRESTACIÓN DE SERVICIOS PROFESIONALES</v>
          </cell>
          <cell r="F280" t="str">
            <v>PRESTACIÓN DE SERVICIOS PROFESIONALES NECESARIO PARA EL FORTALECIMIENTO DE LOS PROCESOS ADMINISTRATIVOS QUE SE DESARROLLAN EN LA FACULTAD DE CIENCIAS AGROPECUARIAS Y RECURSOS NATURALES DE LA UNIVERSIDAD DE LOS LLANOS.</v>
          </cell>
          <cell r="G280">
            <v>45313</v>
          </cell>
          <cell r="H280">
            <v>17653081</v>
          </cell>
          <cell r="I280" t="str">
            <v>Cinco (05) meses y veintitrés (23) días calendario</v>
          </cell>
          <cell r="J280">
            <v>45313</v>
          </cell>
          <cell r="K280">
            <v>45487</v>
          </cell>
          <cell r="L280" t="str">
            <v>NO APLICA</v>
          </cell>
          <cell r="M280" t="str">
            <v>NO APLICA</v>
          </cell>
          <cell r="N280" t="str">
            <v>NO APLICA</v>
          </cell>
          <cell r="O280">
            <v>6</v>
          </cell>
          <cell r="P280">
            <v>3979596</v>
          </cell>
          <cell r="Q280">
            <v>45313</v>
          </cell>
          <cell r="R280">
            <v>45351</v>
          </cell>
          <cell r="S280">
            <v>3061228</v>
          </cell>
          <cell r="T280">
            <v>45352</v>
          </cell>
          <cell r="U280">
            <v>45382</v>
          </cell>
          <cell r="V280">
            <v>3061228</v>
          </cell>
          <cell r="W280">
            <v>45383</v>
          </cell>
          <cell r="X280">
            <v>45412</v>
          </cell>
          <cell r="Y280">
            <v>3061228</v>
          </cell>
          <cell r="Z280">
            <v>45413</v>
          </cell>
          <cell r="AA280">
            <v>45443</v>
          </cell>
          <cell r="AB280">
            <v>3061228</v>
          </cell>
          <cell r="AC280">
            <v>45444</v>
          </cell>
          <cell r="AD280">
            <v>45473</v>
          </cell>
          <cell r="AE280">
            <v>1428573</v>
          </cell>
          <cell r="AF280">
            <v>45474</v>
          </cell>
          <cell r="AG280">
            <v>45487</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t="str">
            <v>Facultad de Ciencias Agropecuarias y Recursos Naturales</v>
          </cell>
          <cell r="BJ280" t="str">
            <v>CRISTÓBAL LUGO LÓPEZ</v>
          </cell>
          <cell r="BK280" t="str">
            <v>Decano de la Facultad de Ciencias Agropecuarias y Recursos Naturales</v>
          </cell>
          <cell r="BL280">
            <v>21</v>
          </cell>
          <cell r="BM280">
            <v>45306</v>
          </cell>
          <cell r="BN280">
            <v>1283959346</v>
          </cell>
          <cell r="BO280">
            <v>246</v>
          </cell>
          <cell r="BP280">
            <v>45313</v>
          </cell>
          <cell r="BQ280">
            <v>17653081</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280">
            <v>40396474.200000003</v>
          </cell>
          <cell r="CU280">
            <v>27</v>
          </cell>
          <cell r="CV280" t="str">
            <v>54200</v>
          </cell>
          <cell r="CW280">
            <v>0</v>
          </cell>
          <cell r="CX280">
            <v>0</v>
          </cell>
          <cell r="CY280">
            <v>7020</v>
          </cell>
          <cell r="CZ280" t="str">
            <v>M5</v>
          </cell>
        </row>
        <row r="281">
          <cell r="B281" t="str">
            <v>0182 DE 2024</v>
          </cell>
          <cell r="C281">
            <v>1121838218</v>
          </cell>
          <cell r="D281" t="str">
            <v>LEDA VANESSA BAYONA VARON</v>
          </cell>
          <cell r="E281" t="str">
            <v>CONTRATO DE PRESTACIÓN DE SERVICIOS PROFESIONALES</v>
          </cell>
          <cell r="F281" t="str">
            <v>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v>
          </cell>
          <cell r="G281">
            <v>45313</v>
          </cell>
          <cell r="H281">
            <v>15745883</v>
          </cell>
          <cell r="I281" t="str">
            <v>Cinco (05) meses y veintitrés (23) días calendario</v>
          </cell>
          <cell r="J281">
            <v>45313</v>
          </cell>
          <cell r="K281">
            <v>45487</v>
          </cell>
          <cell r="L281" t="str">
            <v>NO APLICA</v>
          </cell>
          <cell r="M281" t="str">
            <v>NO APLICA</v>
          </cell>
          <cell r="N281" t="str">
            <v>NO APLICA</v>
          </cell>
          <cell r="O281">
            <v>6</v>
          </cell>
          <cell r="P281">
            <v>3549650</v>
          </cell>
          <cell r="Q281">
            <v>45313</v>
          </cell>
          <cell r="R281">
            <v>45351</v>
          </cell>
          <cell r="S281">
            <v>2730500</v>
          </cell>
          <cell r="T281">
            <v>45352</v>
          </cell>
          <cell r="U281">
            <v>45382</v>
          </cell>
          <cell r="V281">
            <v>2730500</v>
          </cell>
          <cell r="W281">
            <v>45383</v>
          </cell>
          <cell r="X281">
            <v>45412</v>
          </cell>
          <cell r="Y281">
            <v>2730500</v>
          </cell>
          <cell r="Z281">
            <v>45413</v>
          </cell>
          <cell r="AA281">
            <v>45443</v>
          </cell>
          <cell r="AB281">
            <v>2730500</v>
          </cell>
          <cell r="AC281">
            <v>45444</v>
          </cell>
          <cell r="AD281">
            <v>45473</v>
          </cell>
          <cell r="AE281">
            <v>1274233</v>
          </cell>
          <cell r="AF281">
            <v>45474</v>
          </cell>
          <cell r="AG281">
            <v>45487</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t="str">
            <v>Facultad de Ciencias Agropecuarias y Recursos Naturales</v>
          </cell>
          <cell r="BJ281" t="str">
            <v>CRISTÓBAL LUGO LÓPEZ</v>
          </cell>
          <cell r="BK281" t="str">
            <v>Decano de la Facultad de Ciencias Agropecuarias y Recursos Naturales</v>
          </cell>
          <cell r="BL281">
            <v>21</v>
          </cell>
          <cell r="BM281">
            <v>45306</v>
          </cell>
          <cell r="BN281">
            <v>1283959346</v>
          </cell>
          <cell r="BO281">
            <v>251</v>
          </cell>
          <cell r="BP281">
            <v>45313</v>
          </cell>
          <cell r="BQ281">
            <v>15745883</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t="str">
            <v>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las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con la elaboración de los informes periódicos de las actividades realizadas y que sean solicitadas por la Facultad y entes Rectores. 9. Contribuir al soporte académico del Programa de Medicina Veterinaria y Zootecnia y los que requieran el servicio.</v>
          </cell>
          <cell r="CT281">
            <v>1121838218</v>
          </cell>
          <cell r="CU281">
            <v>27</v>
          </cell>
          <cell r="CV281" t="str">
            <v>54406</v>
          </cell>
          <cell r="CW281">
            <v>0</v>
          </cell>
          <cell r="CX281">
            <v>0</v>
          </cell>
          <cell r="CY281">
            <v>7500</v>
          </cell>
          <cell r="CZ281" t="str">
            <v>M6</v>
          </cell>
        </row>
        <row r="282">
          <cell r="B282" t="str">
            <v>0183 DE 2024</v>
          </cell>
          <cell r="C282">
            <v>41240855</v>
          </cell>
          <cell r="D282" t="str">
            <v xml:space="preserve">MARTHA LUCIA CASTRO PEREZ </v>
          </cell>
          <cell r="E282" t="str">
            <v>CONTRATO DE PRESTACIÓN DE SERVICIOS DE APOYO A LA GESTIÓN</v>
          </cell>
          <cell r="F282" t="str">
            <v>PRESTACIÓN DE SERVICIOS DE APOYO A LA GESTIÓN NECESARIO PARA EL FORTALECIMIENTO DE LOS PROCESOS EN EL LABORATORIO DE SUELOS DE LA FACULTAD DE CIENCIAS AGROPECUARIAS Y RECURSOS NATURALES DE LA UNIVERSIDAD DE LOS LLANOS.</v>
          </cell>
          <cell r="G282">
            <v>45313</v>
          </cell>
          <cell r="H282">
            <v>12504273</v>
          </cell>
          <cell r="I282" t="str">
            <v>Cinco (05) meses y veintitrés (23) días calendario</v>
          </cell>
          <cell r="J282">
            <v>45313</v>
          </cell>
          <cell r="K282">
            <v>45487</v>
          </cell>
          <cell r="L282" t="str">
            <v>NO APLICA</v>
          </cell>
          <cell r="M282" t="str">
            <v>NO APLICA</v>
          </cell>
          <cell r="N282" t="str">
            <v>NO APLICA</v>
          </cell>
          <cell r="O282">
            <v>6</v>
          </cell>
          <cell r="P282">
            <v>2818882</v>
          </cell>
          <cell r="Q282">
            <v>45313</v>
          </cell>
          <cell r="R282">
            <v>45351</v>
          </cell>
          <cell r="S282">
            <v>2168371</v>
          </cell>
          <cell r="T282">
            <v>45352</v>
          </cell>
          <cell r="U282">
            <v>45382</v>
          </cell>
          <cell r="V282">
            <v>2168371</v>
          </cell>
          <cell r="W282">
            <v>45383</v>
          </cell>
          <cell r="X282">
            <v>45412</v>
          </cell>
          <cell r="Y282">
            <v>2168371</v>
          </cell>
          <cell r="Z282">
            <v>45413</v>
          </cell>
          <cell r="AA282">
            <v>45443</v>
          </cell>
          <cell r="AB282">
            <v>2168371</v>
          </cell>
          <cell r="AC282">
            <v>45444</v>
          </cell>
          <cell r="AD282">
            <v>45473</v>
          </cell>
          <cell r="AE282">
            <v>1011907</v>
          </cell>
          <cell r="AF282">
            <v>45474</v>
          </cell>
          <cell r="AG282">
            <v>45487</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t="str">
            <v>Facultad de Ciencias Agropecuarias y Recursos Naturales</v>
          </cell>
          <cell r="BJ282" t="str">
            <v>CRISTÓBAL LUGO LÓPEZ</v>
          </cell>
          <cell r="BK282" t="str">
            <v>Decano de la Facultad de Ciencias Agropecuarias y Recursos Naturales</v>
          </cell>
          <cell r="BL282">
            <v>21</v>
          </cell>
          <cell r="BM282">
            <v>45306</v>
          </cell>
          <cell r="BN282">
            <v>1283959346</v>
          </cell>
          <cell r="BO282">
            <v>248</v>
          </cell>
          <cell r="BP282">
            <v>45313</v>
          </cell>
          <cell r="BQ282">
            <v>12504273</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t="str">
            <v>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282">
            <v>41240855</v>
          </cell>
          <cell r="CU282">
            <v>27</v>
          </cell>
          <cell r="CV282" t="str">
            <v>54413</v>
          </cell>
          <cell r="CW282">
            <v>0</v>
          </cell>
          <cell r="CX282">
            <v>0</v>
          </cell>
          <cell r="CY282">
            <v>8211</v>
          </cell>
          <cell r="CZ282" t="str">
            <v>M6</v>
          </cell>
        </row>
        <row r="283">
          <cell r="B283" t="str">
            <v>0184 DE 2024</v>
          </cell>
          <cell r="C283">
            <v>21191508</v>
          </cell>
          <cell r="D283" t="str">
            <v>ROSA NHORALBA RAMOS FUENTES</v>
          </cell>
          <cell r="E283" t="str">
            <v>CONTRATO DE PRESTACIÓN DE SERVICIOS DE APOYO A LA GESTIÓN</v>
          </cell>
          <cell r="F283" t="str">
            <v>PRESTACIÓN DE SERVICIOS DE APOYO A LA GESTIÓN NECESARIO PARA EL FORTALECIMIENTO DE LOS PROCESOS ADMINISTRATIVOS EN EL LABORATORIO DE SUELOS DE LA FACULTAD DE CIENCIAS AGROPECUARIAS Y RECURSOS NATURALES DE LA UNIVERSIDAD DE LOS LLANOS.</v>
          </cell>
          <cell r="G283">
            <v>45313</v>
          </cell>
          <cell r="H283">
            <v>12504273</v>
          </cell>
          <cell r="I283" t="str">
            <v>Cinco (05) meses y veintitrés (23) días calendario</v>
          </cell>
          <cell r="J283">
            <v>45313</v>
          </cell>
          <cell r="K283">
            <v>45487</v>
          </cell>
          <cell r="L283" t="str">
            <v>NO APLICA</v>
          </cell>
          <cell r="M283" t="str">
            <v>NO APLICA</v>
          </cell>
          <cell r="N283" t="str">
            <v>NO APLICA</v>
          </cell>
          <cell r="O283">
            <v>6</v>
          </cell>
          <cell r="P283">
            <v>2818882</v>
          </cell>
          <cell r="Q283">
            <v>45313</v>
          </cell>
          <cell r="R283">
            <v>45351</v>
          </cell>
          <cell r="S283">
            <v>2168371</v>
          </cell>
          <cell r="T283">
            <v>45352</v>
          </cell>
          <cell r="U283">
            <v>45382</v>
          </cell>
          <cell r="V283">
            <v>2168371</v>
          </cell>
          <cell r="W283">
            <v>45383</v>
          </cell>
          <cell r="X283">
            <v>45412</v>
          </cell>
          <cell r="Y283">
            <v>2168371</v>
          </cell>
          <cell r="Z283">
            <v>45413</v>
          </cell>
          <cell r="AA283">
            <v>45443</v>
          </cell>
          <cell r="AB283">
            <v>2168371</v>
          </cell>
          <cell r="AC283">
            <v>45444</v>
          </cell>
          <cell r="AD283">
            <v>45473</v>
          </cell>
          <cell r="AE283">
            <v>1011907</v>
          </cell>
          <cell r="AF283">
            <v>45474</v>
          </cell>
          <cell r="AG283">
            <v>45487</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t="str">
            <v>Facultad de Ciencias Agropecuarias y Recursos Naturales</v>
          </cell>
          <cell r="BJ283" t="str">
            <v>CRISTÓBAL LUGO LÓPEZ</v>
          </cell>
          <cell r="BK283" t="str">
            <v>Decano de la Facultad de Ciencias Agropecuarias y Recursos Naturales</v>
          </cell>
          <cell r="BL283">
            <v>21</v>
          </cell>
          <cell r="BM283">
            <v>45306</v>
          </cell>
          <cell r="BN283">
            <v>1283959346</v>
          </cell>
          <cell r="BO283">
            <v>244</v>
          </cell>
          <cell r="BP283">
            <v>45313</v>
          </cell>
          <cell r="BQ283">
            <v>12504273</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t="str">
            <v>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v>
          </cell>
          <cell r="CT283">
            <v>21191508</v>
          </cell>
          <cell r="CU283">
            <v>27</v>
          </cell>
          <cell r="CV283" t="str">
            <v>54413</v>
          </cell>
          <cell r="CW283">
            <v>0</v>
          </cell>
          <cell r="CX283">
            <v>0</v>
          </cell>
          <cell r="CY283">
            <v>7490</v>
          </cell>
          <cell r="CZ283" t="str">
            <v>M6</v>
          </cell>
        </row>
        <row r="284">
          <cell r="B284" t="str">
            <v>0185 DE 2024</v>
          </cell>
          <cell r="C284">
            <v>1121853382</v>
          </cell>
          <cell r="D284" t="str">
            <v xml:space="preserve">ELIANA ANDREA LOPEZ ORDOÑEZ </v>
          </cell>
          <cell r="E284" t="str">
            <v>CONTRATO DE PRESTACIÓN DE SERVICIOS PROFESIONALES</v>
          </cell>
          <cell r="F284" t="str">
            <v>PRESTACIÓN DE SERVICIOS PROFESIONALES NECESARIO PARA EL FORTALECIMIENTO DE LOS PROCESOS DEL PROGRAMA DOCTORADO EN CIENCIAS AGRARIAS DE LA FACULTAD DE CIENCIAS AGROPECUARIAS Y RECURSOS NATURALES DE LA UNIVERSIDAD DE LOS LLANOS.</v>
          </cell>
          <cell r="G284">
            <v>45313</v>
          </cell>
          <cell r="H284">
            <v>15745883</v>
          </cell>
          <cell r="I284" t="str">
            <v>Cinco (05) meses y veintitrés (23) días calendario</v>
          </cell>
          <cell r="J284">
            <v>45313</v>
          </cell>
          <cell r="K284">
            <v>45487</v>
          </cell>
          <cell r="L284" t="str">
            <v>NO APLICA</v>
          </cell>
          <cell r="M284" t="str">
            <v>NO APLICA</v>
          </cell>
          <cell r="N284" t="str">
            <v>NO APLICA</v>
          </cell>
          <cell r="O284">
            <v>6</v>
          </cell>
          <cell r="P284">
            <v>3549650</v>
          </cell>
          <cell r="Q284">
            <v>45313</v>
          </cell>
          <cell r="R284">
            <v>45351</v>
          </cell>
          <cell r="S284">
            <v>2730500</v>
          </cell>
          <cell r="T284">
            <v>45352</v>
          </cell>
          <cell r="U284">
            <v>45382</v>
          </cell>
          <cell r="V284">
            <v>2730500</v>
          </cell>
          <cell r="W284">
            <v>45383</v>
          </cell>
          <cell r="X284">
            <v>45412</v>
          </cell>
          <cell r="Y284">
            <v>2730500</v>
          </cell>
          <cell r="Z284">
            <v>45413</v>
          </cell>
          <cell r="AA284">
            <v>45443</v>
          </cell>
          <cell r="AB284">
            <v>2730500</v>
          </cell>
          <cell r="AC284">
            <v>45444</v>
          </cell>
          <cell r="AD284">
            <v>45473</v>
          </cell>
          <cell r="AE284">
            <v>1274233</v>
          </cell>
          <cell r="AF284">
            <v>45474</v>
          </cell>
          <cell r="AG284">
            <v>45487</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t="str">
            <v>Facultad de Ciencias Agropecuarias y Recursos Naturales</v>
          </cell>
          <cell r="BJ284" t="str">
            <v>CRISTÓBAL LUGO LÓPEZ</v>
          </cell>
          <cell r="BK284" t="str">
            <v>Decano de la Facultad de Ciencias Agropecuarias y Recursos Naturales</v>
          </cell>
          <cell r="BL284">
            <v>21</v>
          </cell>
          <cell r="BM284">
            <v>45306</v>
          </cell>
          <cell r="BN284">
            <v>1283959346</v>
          </cell>
          <cell r="BO284">
            <v>252</v>
          </cell>
          <cell r="BP284">
            <v>45313</v>
          </cell>
          <cell r="BQ284">
            <v>15745883</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t="str">
            <v>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v>
          </cell>
          <cell r="CT284">
            <v>1121853382.9000001</v>
          </cell>
          <cell r="CU284">
            <v>27</v>
          </cell>
          <cell r="CV284" t="str">
            <v>54603</v>
          </cell>
          <cell r="CW284">
            <v>0</v>
          </cell>
          <cell r="CX284">
            <v>0</v>
          </cell>
          <cell r="CY284">
            <v>8299</v>
          </cell>
          <cell r="CZ284" t="str">
            <v>M6</v>
          </cell>
        </row>
        <row r="285">
          <cell r="B285" t="str">
            <v>0186 DE 2024</v>
          </cell>
          <cell r="C285">
            <v>20638232</v>
          </cell>
          <cell r="D285" t="str">
            <v>MARTHA LILIANA PUENTES MARTIN</v>
          </cell>
          <cell r="E285" t="str">
            <v>CONTRATO DE PRESTACIÓN DE SERVICIOS DE APOYO A LA GESTIÓN</v>
          </cell>
          <cell r="F285" t="str">
            <v>PRESTACIÓN DE SERVICIOS DE APOYO A LA GESTIÓN NECESARIO PARA EL FORTALECIMIENTO DE LOS PROCESOS EN LA ESCUELA DE CIENCIAS ANIMALES DE LA FACULTAD DE CIENCIAS AGROPECUARIAS Y RECURSOS NATURALES DE LA UNIVERSIDAD DE LOS LLANOS.</v>
          </cell>
          <cell r="G285">
            <v>45313</v>
          </cell>
          <cell r="H285">
            <v>10841855</v>
          </cell>
          <cell r="I285" t="str">
            <v>Cinco (05) meses calendario</v>
          </cell>
          <cell r="J285">
            <v>45313</v>
          </cell>
          <cell r="K285">
            <v>45464</v>
          </cell>
          <cell r="L285" t="str">
            <v>NO APLICA</v>
          </cell>
          <cell r="M285" t="str">
            <v>NO APLICA</v>
          </cell>
          <cell r="N285" t="str">
            <v>NO APLICA</v>
          </cell>
          <cell r="O285">
            <v>5</v>
          </cell>
          <cell r="P285">
            <v>2818882</v>
          </cell>
          <cell r="Q285">
            <v>45313</v>
          </cell>
          <cell r="R285">
            <v>45351</v>
          </cell>
          <cell r="S285">
            <v>2168371</v>
          </cell>
          <cell r="T285">
            <v>45352</v>
          </cell>
          <cell r="U285">
            <v>45382</v>
          </cell>
          <cell r="V285">
            <v>2168371</v>
          </cell>
          <cell r="W285">
            <v>45383</v>
          </cell>
          <cell r="X285">
            <v>45412</v>
          </cell>
          <cell r="Y285">
            <v>2168371</v>
          </cell>
          <cell r="Z285">
            <v>45413</v>
          </cell>
          <cell r="AA285">
            <v>45443</v>
          </cell>
          <cell r="AB285">
            <v>1517860</v>
          </cell>
          <cell r="AC285">
            <v>45444</v>
          </cell>
          <cell r="AD285">
            <v>45464</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t="str">
            <v>Facultad de Ciencias Agropecuarias y Recursos Naturales</v>
          </cell>
          <cell r="BJ285" t="str">
            <v>CRISTÓBAL LUGO LÓPEZ</v>
          </cell>
          <cell r="BK285" t="str">
            <v>Decano de la Facultad de Ciencias Agropecuarias y Recursos Naturales</v>
          </cell>
          <cell r="BL285">
            <v>21</v>
          </cell>
          <cell r="BM285">
            <v>45306</v>
          </cell>
          <cell r="BN285">
            <v>1283959346</v>
          </cell>
          <cell r="BO285">
            <v>243</v>
          </cell>
          <cell r="BP285">
            <v>45313</v>
          </cell>
          <cell r="BQ285">
            <v>10841855</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t="str">
            <v>1. Prestar apoyo en la gestión, manejo y custodia del archivo documental de la Escuela de Ciencias Animales.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Escuela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5">
            <v>20638232</v>
          </cell>
          <cell r="CU285">
            <v>27</v>
          </cell>
          <cell r="CV285" t="str">
            <v>54300</v>
          </cell>
          <cell r="CW285">
            <v>0</v>
          </cell>
          <cell r="CX285">
            <v>0</v>
          </cell>
          <cell r="CY285">
            <v>8299</v>
          </cell>
          <cell r="CZ285" t="str">
            <v>M6</v>
          </cell>
        </row>
        <row r="286">
          <cell r="B286" t="str">
            <v>0187 DE 2024</v>
          </cell>
          <cell r="C286">
            <v>40398437</v>
          </cell>
          <cell r="D286" t="str">
            <v>DERLY LULIET AGUDELO BOBADILLA</v>
          </cell>
          <cell r="E286" t="str">
            <v>CONTRATO DE PRESTACIÓN DE SERVICIOS DE APOYO A LA GESTIÓN</v>
          </cell>
          <cell r="F286" t="str">
            <v>PRESTACIÓN DE SERVICIOS DE APOYO A LA GESTIÓN NECESARIO PARA EL FORTALECIMIENTO DE LOS PROCESOS EN EL DEPARTAMENTO DE PRODUCCIÓN ANIMAL DE LA FACULTAD DE CIENCIAS AGROPECUARIAS Y RECURSOS NATURALES DE LA UNIVERSIDAD DE LOS LLANOS.</v>
          </cell>
          <cell r="G286">
            <v>45313</v>
          </cell>
          <cell r="H286">
            <v>10841855</v>
          </cell>
          <cell r="I286" t="str">
            <v>Cinco (05) meses calendario</v>
          </cell>
          <cell r="J286">
            <v>45313</v>
          </cell>
          <cell r="K286">
            <v>45464</v>
          </cell>
          <cell r="L286" t="str">
            <v>NO APLICA</v>
          </cell>
          <cell r="M286" t="str">
            <v>NO APLICA</v>
          </cell>
          <cell r="N286" t="str">
            <v>NO APLICA</v>
          </cell>
          <cell r="O286">
            <v>5</v>
          </cell>
          <cell r="P286">
            <v>2818882</v>
          </cell>
          <cell r="Q286">
            <v>45313</v>
          </cell>
          <cell r="R286">
            <v>45351</v>
          </cell>
          <cell r="S286">
            <v>2168371</v>
          </cell>
          <cell r="T286">
            <v>45352</v>
          </cell>
          <cell r="U286">
            <v>45382</v>
          </cell>
          <cell r="V286">
            <v>2168371</v>
          </cell>
          <cell r="W286">
            <v>45383</v>
          </cell>
          <cell r="X286">
            <v>45412</v>
          </cell>
          <cell r="Y286">
            <v>2168371</v>
          </cell>
          <cell r="Z286">
            <v>45413</v>
          </cell>
          <cell r="AA286">
            <v>45443</v>
          </cell>
          <cell r="AB286">
            <v>1517860</v>
          </cell>
          <cell r="AC286">
            <v>45444</v>
          </cell>
          <cell r="AD286">
            <v>45464</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t="str">
            <v>Facultad de Ciencias Agropecuarias y Recursos Naturales</v>
          </cell>
          <cell r="BJ286" t="str">
            <v>CRISTÓBAL LUGO LÓPEZ</v>
          </cell>
          <cell r="BK286" t="str">
            <v>Decano de la Facultad de Ciencias Agropecuarias y Recursos Naturales</v>
          </cell>
          <cell r="BL286">
            <v>21</v>
          </cell>
          <cell r="BM286">
            <v>45306</v>
          </cell>
          <cell r="BN286">
            <v>1283959346</v>
          </cell>
          <cell r="BO286">
            <v>247</v>
          </cell>
          <cell r="BP286">
            <v>45313</v>
          </cell>
          <cell r="BQ286">
            <v>10841855</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t="str">
            <v>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6">
            <v>40398437.899999999</v>
          </cell>
          <cell r="CU286">
            <v>27</v>
          </cell>
          <cell r="CV286" t="str">
            <v>54501</v>
          </cell>
          <cell r="CW286">
            <v>0</v>
          </cell>
          <cell r="CX286">
            <v>0</v>
          </cell>
          <cell r="CY286">
            <v>7010</v>
          </cell>
          <cell r="CZ286" t="str">
            <v>M6</v>
          </cell>
        </row>
        <row r="287">
          <cell r="B287" t="str">
            <v>0188 DE 2024</v>
          </cell>
          <cell r="C287">
            <v>40331390</v>
          </cell>
          <cell r="D287" t="str">
            <v xml:space="preserve">RUBY TATIANA DIAZ MARTINEZ </v>
          </cell>
          <cell r="E287" t="str">
            <v>CONTRATO DE PRESTACIÓN DE SERVICIOS DE APOYO A LA GESTIÓN</v>
          </cell>
          <cell r="F287" t="str">
            <v>PRESTACIÓN DE SERVICIOS DE APOYO A LA GESTIÓN NECESARIO PARA EL FORTALECIMIENTO DE LOS PROCESOS DEL PROGRAMA DE MEDICINA VETERINARIA Y ZOOTECNIA DE LA FACULTAD DE CIENCIAS AGROPECUARIAS Y RECURSOS NATURALES DE LA UNIVERSIDAD DE LOS LLANOS.</v>
          </cell>
          <cell r="G287">
            <v>45313</v>
          </cell>
          <cell r="H287">
            <v>10841855</v>
          </cell>
          <cell r="I287" t="str">
            <v>Cinco (05) meses calendario</v>
          </cell>
          <cell r="J287">
            <v>45313</v>
          </cell>
          <cell r="K287">
            <v>45464</v>
          </cell>
          <cell r="L287" t="str">
            <v>NO APLICA</v>
          </cell>
          <cell r="M287" t="str">
            <v>NO APLICA</v>
          </cell>
          <cell r="N287" t="str">
            <v>NO APLICA</v>
          </cell>
          <cell r="O287">
            <v>5</v>
          </cell>
          <cell r="P287">
            <v>2818882</v>
          </cell>
          <cell r="Q287">
            <v>45313</v>
          </cell>
          <cell r="R287">
            <v>45351</v>
          </cell>
          <cell r="S287">
            <v>2168371</v>
          </cell>
          <cell r="T287">
            <v>45352</v>
          </cell>
          <cell r="U287">
            <v>45382</v>
          </cell>
          <cell r="V287">
            <v>2168371</v>
          </cell>
          <cell r="W287">
            <v>45383</v>
          </cell>
          <cell r="X287">
            <v>45412</v>
          </cell>
          <cell r="Y287">
            <v>2168371</v>
          </cell>
          <cell r="Z287">
            <v>45413</v>
          </cell>
          <cell r="AA287">
            <v>45443</v>
          </cell>
          <cell r="AB287">
            <v>1517860</v>
          </cell>
          <cell r="AC287">
            <v>45444</v>
          </cell>
          <cell r="AD287">
            <v>45464</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t="str">
            <v>Facultad de Ciencias Agropecuarias y Recursos Naturales</v>
          </cell>
          <cell r="BJ287" t="str">
            <v>CRISTÓBAL LUGO LÓPEZ</v>
          </cell>
          <cell r="BK287" t="str">
            <v>Decano de la Facultad de Ciencias Agropecuarias y Recursos Naturales</v>
          </cell>
          <cell r="BL287">
            <v>21</v>
          </cell>
          <cell r="BM287">
            <v>45306</v>
          </cell>
          <cell r="BN287">
            <v>1283959346</v>
          </cell>
          <cell r="BO287">
            <v>245</v>
          </cell>
          <cell r="BP287">
            <v>45313</v>
          </cell>
          <cell r="BQ287">
            <v>10841855</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7">
            <v>40331390</v>
          </cell>
          <cell r="CU287">
            <v>27</v>
          </cell>
          <cell r="CV287" t="str">
            <v>54301</v>
          </cell>
          <cell r="CW287">
            <v>0</v>
          </cell>
          <cell r="CX287">
            <v>0</v>
          </cell>
          <cell r="CY287">
            <v>7490</v>
          </cell>
          <cell r="CZ287" t="str">
            <v>M6</v>
          </cell>
        </row>
        <row r="288">
          <cell r="B288" t="str">
            <v>0189 DE 2024</v>
          </cell>
          <cell r="C288">
            <v>52580034</v>
          </cell>
          <cell r="D288" t="str">
            <v>SANDRA PATRICIA GARCIA</v>
          </cell>
          <cell r="E288" t="str">
            <v>CONTRATO DE PRESTACIÓN DE SERVICIOS DE APOYO A LA GESTIÓN</v>
          </cell>
          <cell r="F288" t="str">
            <v>PRESTACIÓN DE SERVICIOS DE APOYO A LA GESTIÓN NECESARIO PARA EL FORTALECIMIENTO DE LOS PROCESOS DEL PROGRAMA DE INGENIERÍA AGROINDUSTRIAL DE LA FACULTAD DE CIENCIAS AGROPECUARIAS Y RECURSOS NATURALES DE LA UNIVERSIDAD DE LOS LLANOS.</v>
          </cell>
          <cell r="G288">
            <v>45313</v>
          </cell>
          <cell r="H288">
            <v>10841855</v>
          </cell>
          <cell r="I288" t="str">
            <v>Cinco (05) meses calendario</v>
          </cell>
          <cell r="J288">
            <v>45313</v>
          </cell>
          <cell r="K288">
            <v>45464</v>
          </cell>
          <cell r="L288" t="str">
            <v>NO APLICA</v>
          </cell>
          <cell r="M288" t="str">
            <v>NO APLICA</v>
          </cell>
          <cell r="N288" t="str">
            <v>NO APLICA</v>
          </cell>
          <cell r="O288">
            <v>5</v>
          </cell>
          <cell r="P288">
            <v>2818882</v>
          </cell>
          <cell r="Q288">
            <v>45313</v>
          </cell>
          <cell r="R288">
            <v>45351</v>
          </cell>
          <cell r="S288">
            <v>2168371</v>
          </cell>
          <cell r="T288">
            <v>45352</v>
          </cell>
          <cell r="U288">
            <v>45382</v>
          </cell>
          <cell r="V288">
            <v>2168371</v>
          </cell>
          <cell r="W288">
            <v>45383</v>
          </cell>
          <cell r="X288">
            <v>45412</v>
          </cell>
          <cell r="Y288">
            <v>2168371</v>
          </cell>
          <cell r="Z288">
            <v>45413</v>
          </cell>
          <cell r="AA288">
            <v>45443</v>
          </cell>
          <cell r="AB288">
            <v>1517860</v>
          </cell>
          <cell r="AC288">
            <v>45444</v>
          </cell>
          <cell r="AD288">
            <v>45464</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t="str">
            <v>Facultad de Ciencias Agropecuarias y Recursos Naturales</v>
          </cell>
          <cell r="BJ288" t="str">
            <v>CRISTÓBAL LUGO LÓPEZ</v>
          </cell>
          <cell r="BK288" t="str">
            <v>Decano de la Facultad de Ciencias Agropecuarias y Recursos Naturales</v>
          </cell>
          <cell r="BL288">
            <v>21</v>
          </cell>
          <cell r="BM288">
            <v>45306</v>
          </cell>
          <cell r="BN288">
            <v>1283959346</v>
          </cell>
          <cell r="BO288">
            <v>249</v>
          </cell>
          <cell r="BP288">
            <v>45313</v>
          </cell>
          <cell r="BQ288">
            <v>10841855</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8">
            <v>52580034.700000003</v>
          </cell>
          <cell r="CU288">
            <v>27</v>
          </cell>
          <cell r="CV288" t="str">
            <v>54402</v>
          </cell>
          <cell r="CW288">
            <v>0</v>
          </cell>
          <cell r="CX288">
            <v>0</v>
          </cell>
          <cell r="CY288">
            <v>8299</v>
          </cell>
          <cell r="CZ288" t="str">
            <v>M6</v>
          </cell>
        </row>
        <row r="289">
          <cell r="B289" t="str">
            <v>0190 DE 2024</v>
          </cell>
          <cell r="C289">
            <v>1121858096</v>
          </cell>
          <cell r="D289" t="str">
            <v>LIZETH CONSTANZA GUEVARA SILVA</v>
          </cell>
          <cell r="E289" t="str">
            <v>CONTRATO DE PRESTACIÓN DE SERVICIOS PROFESIONALES</v>
          </cell>
          <cell r="F289" t="str">
            <v>PRESTACIÓN DE SERVICIOS PROFESIONALES NECESARIO PARA EL FORTALECIMIENTO DE LOS PROCESOS DEL CENTRO DE PROYECCIÓN SOCIAL Y CENTRO DE INVESTIGACIONES DE LA FACULTAD DE CIENCIAS AGROPECUARIAS Y RECURSOS NATURALES DE LA UNIVERSIDAD DE LOS LLANOS.</v>
          </cell>
          <cell r="G289">
            <v>45313</v>
          </cell>
          <cell r="H289">
            <v>15306140</v>
          </cell>
          <cell r="I289" t="str">
            <v>Cinco (05) meses calendario</v>
          </cell>
          <cell r="J289">
            <v>45313</v>
          </cell>
          <cell r="K289">
            <v>45464</v>
          </cell>
          <cell r="L289" t="str">
            <v>NO APLICA</v>
          </cell>
          <cell r="M289" t="str">
            <v>NO APLICA</v>
          </cell>
          <cell r="N289" t="str">
            <v>NO APLICA</v>
          </cell>
          <cell r="O289">
            <v>5</v>
          </cell>
          <cell r="P289">
            <v>3979596</v>
          </cell>
          <cell r="Q289">
            <v>45313</v>
          </cell>
          <cell r="R289">
            <v>45351</v>
          </cell>
          <cell r="S289">
            <v>3061228</v>
          </cell>
          <cell r="T289">
            <v>45352</v>
          </cell>
          <cell r="U289">
            <v>45382</v>
          </cell>
          <cell r="V289">
            <v>3061228</v>
          </cell>
          <cell r="W289">
            <v>45383</v>
          </cell>
          <cell r="X289">
            <v>45412</v>
          </cell>
          <cell r="Y289">
            <v>3061228</v>
          </cell>
          <cell r="Z289">
            <v>45413</v>
          </cell>
          <cell r="AA289">
            <v>45443</v>
          </cell>
          <cell r="AB289">
            <v>2142860</v>
          </cell>
          <cell r="AC289">
            <v>45444</v>
          </cell>
          <cell r="AD289">
            <v>45464</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t="str">
            <v>Facultad de Ciencias Agropecuarias y Recursos Naturales</v>
          </cell>
          <cell r="BJ289" t="str">
            <v>CRISTÓBAL LUGO LÓPEZ</v>
          </cell>
          <cell r="BK289" t="str">
            <v>Decano de la Facultad de Ciencias Agropecuarias y Recursos Naturales</v>
          </cell>
          <cell r="BL289">
            <v>21</v>
          </cell>
          <cell r="BM289">
            <v>45306</v>
          </cell>
          <cell r="BN289">
            <v>1283959346</v>
          </cell>
          <cell r="BO289">
            <v>253</v>
          </cell>
          <cell r="BP289">
            <v>45313</v>
          </cell>
          <cell r="BQ289">
            <v>15306140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t="str">
            <v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289">
            <v>1121858096</v>
          </cell>
          <cell r="CU289">
            <v>27</v>
          </cell>
          <cell r="CV289" t="str">
            <v>54701</v>
          </cell>
          <cell r="CW289">
            <v>0</v>
          </cell>
          <cell r="CX289">
            <v>0</v>
          </cell>
          <cell r="CY289">
            <v>8211</v>
          </cell>
          <cell r="CZ289" t="str">
            <v>M6</v>
          </cell>
        </row>
        <row r="290">
          <cell r="B290" t="str">
            <v>0191 DE 2024</v>
          </cell>
          <cell r="C290">
            <v>1121918680</v>
          </cell>
          <cell r="D290" t="str">
            <v>ERIKA VANESSA RUIZ SERRATO</v>
          </cell>
          <cell r="E290" t="str">
            <v>CONTRATO DE PRESTACIÓN DE SERVICIOS DE APOYO A LA GESTIÓN</v>
          </cell>
          <cell r="F290" t="str">
            <v>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v>
          </cell>
          <cell r="G290">
            <v>45313</v>
          </cell>
          <cell r="H290">
            <v>12504273</v>
          </cell>
          <cell r="I290" t="str">
            <v>Cinco (05) meses y veintitrés (23) días calendario</v>
          </cell>
          <cell r="J290">
            <v>45313</v>
          </cell>
          <cell r="K290">
            <v>45487</v>
          </cell>
          <cell r="L290" t="str">
            <v>NO APLICA</v>
          </cell>
          <cell r="M290" t="str">
            <v>NO APLICA</v>
          </cell>
          <cell r="N290" t="str">
            <v>NO APLICA</v>
          </cell>
          <cell r="O290">
            <v>6</v>
          </cell>
          <cell r="P290">
            <v>2818882</v>
          </cell>
          <cell r="Q290">
            <v>45313</v>
          </cell>
          <cell r="R290">
            <v>45351</v>
          </cell>
          <cell r="S290">
            <v>2168371</v>
          </cell>
          <cell r="T290">
            <v>45352</v>
          </cell>
          <cell r="U290">
            <v>45382</v>
          </cell>
          <cell r="V290">
            <v>2168371</v>
          </cell>
          <cell r="W290">
            <v>45383</v>
          </cell>
          <cell r="X290">
            <v>45412</v>
          </cell>
          <cell r="Y290">
            <v>2168371</v>
          </cell>
          <cell r="Z290">
            <v>45413</v>
          </cell>
          <cell r="AA290">
            <v>45443</v>
          </cell>
          <cell r="AB290">
            <v>2168371</v>
          </cell>
          <cell r="AC290">
            <v>45444</v>
          </cell>
          <cell r="AD290">
            <v>45473</v>
          </cell>
          <cell r="AE290">
            <v>1011907</v>
          </cell>
          <cell r="AF290">
            <v>45474</v>
          </cell>
          <cell r="AG290">
            <v>45487</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t="str">
            <v>Facultad de Ciencias Agropecuarias y Recursos Naturales</v>
          </cell>
          <cell r="BJ290" t="str">
            <v>CRISTÓBAL LUGO LÓPEZ</v>
          </cell>
          <cell r="BK290" t="str">
            <v>Decano de la Facultad de Ciencias Agropecuarias y Recursos Naturales</v>
          </cell>
          <cell r="BL290">
            <v>21</v>
          </cell>
          <cell r="BM290">
            <v>45306</v>
          </cell>
          <cell r="BN290">
            <v>1283959346</v>
          </cell>
          <cell r="BO290">
            <v>293</v>
          </cell>
          <cell r="BP290">
            <v>45313</v>
          </cell>
          <cell r="BQ290">
            <v>12504273</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t="str">
            <v>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v>
          </cell>
          <cell r="CT290">
            <v>1121918680.0999999</v>
          </cell>
          <cell r="CU290">
            <v>241</v>
          </cell>
          <cell r="CV290" t="str">
            <v>54404</v>
          </cell>
          <cell r="CW290">
            <v>0</v>
          </cell>
          <cell r="CX290">
            <v>0</v>
          </cell>
          <cell r="CY290">
            <v>8299</v>
          </cell>
          <cell r="CZ290" t="str">
            <v>M6</v>
          </cell>
        </row>
        <row r="291">
          <cell r="B291" t="str">
            <v>0192 DE 2024</v>
          </cell>
          <cell r="C291">
            <v>1121852024</v>
          </cell>
          <cell r="D291" t="str">
            <v>KATERIN ALEXA DIAZ MOZO</v>
          </cell>
          <cell r="E291" t="str">
            <v>CONTRATO DE PRESTACIÓN DE SERVICIOS PROFESIONALES</v>
          </cell>
          <cell r="F291" t="str">
            <v>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v>
          </cell>
          <cell r="G291">
            <v>45313</v>
          </cell>
          <cell r="H291">
            <v>17653081</v>
          </cell>
          <cell r="I291" t="str">
            <v>Cinco (05) meses y veintitrés (23) días calendario</v>
          </cell>
          <cell r="J291">
            <v>45313</v>
          </cell>
          <cell r="K291">
            <v>45487</v>
          </cell>
          <cell r="L291" t="str">
            <v>NO APLICA</v>
          </cell>
          <cell r="M291" t="str">
            <v>NO APLICA</v>
          </cell>
          <cell r="N291" t="str">
            <v>NO APLICA</v>
          </cell>
          <cell r="O291">
            <v>6</v>
          </cell>
          <cell r="P291">
            <v>3979596</v>
          </cell>
          <cell r="Q291">
            <v>45313</v>
          </cell>
          <cell r="R291">
            <v>45351</v>
          </cell>
          <cell r="S291">
            <v>3061228</v>
          </cell>
          <cell r="T291">
            <v>45352</v>
          </cell>
          <cell r="U291">
            <v>45382</v>
          </cell>
          <cell r="V291">
            <v>3061228</v>
          </cell>
          <cell r="W291">
            <v>45383</v>
          </cell>
          <cell r="X291">
            <v>45412</v>
          </cell>
          <cell r="Y291">
            <v>3061228</v>
          </cell>
          <cell r="Z291">
            <v>45413</v>
          </cell>
          <cell r="AA291">
            <v>45443</v>
          </cell>
          <cell r="AB291">
            <v>3061228</v>
          </cell>
          <cell r="AC291">
            <v>45444</v>
          </cell>
          <cell r="AD291">
            <v>45473</v>
          </cell>
          <cell r="AE291">
            <v>1428573</v>
          </cell>
          <cell r="AF291">
            <v>45474</v>
          </cell>
          <cell r="AG291">
            <v>45487</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t="str">
            <v>Facultad de Ciencias Agropecuarias y Recursos Naturales</v>
          </cell>
          <cell r="BJ291" t="str">
            <v>CRISTÓBAL LUGO LÓPEZ</v>
          </cell>
          <cell r="BK291" t="str">
            <v>Decano de la Facultad de Ciencias Agropecuarias y Recursos Naturales</v>
          </cell>
          <cell r="BL291">
            <v>21</v>
          </cell>
          <cell r="BM291">
            <v>45306</v>
          </cell>
          <cell r="BN291">
            <v>1283959346</v>
          </cell>
          <cell r="BO291">
            <v>294</v>
          </cell>
          <cell r="BP291">
            <v>45313</v>
          </cell>
          <cell r="BQ291">
            <v>17653081</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t="str">
            <v>1. Realizar y presentar informes parciales y finales al Comité de Autoevaluación y Acreditación Institucional, respecto del desarrollo del proceso de autoevaluación. 2. Aplicar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Organizar la información documental requerida como soporte del proceso. 4. Analizar la información obtenida a la luz de los criterios del CNA y el Decreto 1295 de 2010 y los referentes conceptuales internos y externos del proceso. 5. Mantener comunicación con el área de Aseguramiento de la calidad académica y con el Comité de Autoevaluación y Acreditación Institucional. 6. Elaborar y presentar al Comité de Autoevaluación y Acreditación Institucional, el informe final de Autoevaluación del programa para su respectiva evaluación y concepto, previa revisión y aval del Comité de Programa y del Consejo de Facultad respectivo. 7. Elaborar Planes de Mejoramiento de acuerdo con los resultados de la Autoevaluación del Programa. 8. Liderar acciones de mejoramiento que sean de competencia del programa. 9. Establecer dinámicas de sensibilización con la comunidad académica, acerca de los procesos de autoevaluación. 10.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v>
          </cell>
          <cell r="CT291">
            <v>1121852024</v>
          </cell>
          <cell r="CU291">
            <v>241</v>
          </cell>
          <cell r="CV291" t="str">
            <v>54403</v>
          </cell>
          <cell r="CW291">
            <v>0</v>
          </cell>
          <cell r="CX291">
            <v>0</v>
          </cell>
          <cell r="CY291">
            <v>7020</v>
          </cell>
          <cell r="CZ291" t="str">
            <v>M5</v>
          </cell>
        </row>
        <row r="292">
          <cell r="B292" t="str">
            <v>0193 DE 2024</v>
          </cell>
          <cell r="C292">
            <v>1121936738</v>
          </cell>
          <cell r="D292" t="str">
            <v>KELLY ANGELICA SANCHEZ ORTIZ</v>
          </cell>
          <cell r="E292" t="str">
            <v>CONTRATO DE PRESTACIÓN DE SERVICIOS PROFESIONALES</v>
          </cell>
          <cell r="F292" t="str">
            <v>PRESTACIÓN DE SERVICIOS PROFESIONALES NECESARIO PARA EL FORTALECIMIENTO DE LOS PROCESOS ADMINISTRATIVOS DE LA FACULTAD DE CIENCIAS BÁSICAS E INGENIERÍA DE LA UNIVERSIDAD DE LOS LLANOS.</v>
          </cell>
          <cell r="G292">
            <v>45313</v>
          </cell>
          <cell r="H292">
            <v>17653081</v>
          </cell>
          <cell r="I292" t="str">
            <v>Cinco (05) meses y veintitrés (23) días calendario</v>
          </cell>
          <cell r="J292">
            <v>45313</v>
          </cell>
          <cell r="K292">
            <v>45487</v>
          </cell>
          <cell r="L292" t="str">
            <v>NO APLICA</v>
          </cell>
          <cell r="M292" t="str">
            <v>NO APLICA</v>
          </cell>
          <cell r="N292" t="str">
            <v>NO APLICA</v>
          </cell>
          <cell r="O292">
            <v>6</v>
          </cell>
          <cell r="P292">
            <v>3979596</v>
          </cell>
          <cell r="Q292">
            <v>45313</v>
          </cell>
          <cell r="R292">
            <v>45351</v>
          </cell>
          <cell r="S292">
            <v>3061228</v>
          </cell>
          <cell r="T292">
            <v>45352</v>
          </cell>
          <cell r="U292">
            <v>45382</v>
          </cell>
          <cell r="V292">
            <v>3061228</v>
          </cell>
          <cell r="W292">
            <v>45383</v>
          </cell>
          <cell r="X292">
            <v>45412</v>
          </cell>
          <cell r="Y292">
            <v>3061228</v>
          </cell>
          <cell r="Z292">
            <v>45413</v>
          </cell>
          <cell r="AA292">
            <v>45443</v>
          </cell>
          <cell r="AB292">
            <v>3061228</v>
          </cell>
          <cell r="AC292">
            <v>45444</v>
          </cell>
          <cell r="AD292">
            <v>45473</v>
          </cell>
          <cell r="AE292">
            <v>1428573</v>
          </cell>
          <cell r="AF292">
            <v>45474</v>
          </cell>
          <cell r="AG292">
            <v>45487</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t="str">
            <v>Facultad de Ciencias Básicas e Ingeniería</v>
          </cell>
          <cell r="BJ292" t="str">
            <v>ELVIS MIGUEL PEREZ RODRIGUEZ</v>
          </cell>
          <cell r="BK292" t="str">
            <v>Decano de la Facultad de Ciencias Básicas e Ingeniería</v>
          </cell>
          <cell r="BL292">
            <v>21</v>
          </cell>
          <cell r="BM292">
            <v>45306</v>
          </cell>
          <cell r="BN292">
            <v>1283959346</v>
          </cell>
          <cell r="BO292">
            <v>275</v>
          </cell>
          <cell r="BP292">
            <v>45313</v>
          </cell>
          <cell r="BQ292">
            <v>17653081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t="str">
            <v>1. Contribuir en la elaboración de informes requeridos por los diferentes entes de control que supervisan a la Universidad. 2. Contribuir en la elaboración de propuestas de proyectos de inversión en infraestructura física y tecnológica para garantizar el mejoramiento de las condiciones de calidad, la sostenibilidad del crecimiento y el fortalecimiento de todas las dependencias en sus diversas actividades. 3. Brindar apoyo en la gestión, coordinación y administración de proyectos que se desarrollen al interior de la Facultad. 4.  Apoyar en la elaboración de planes, programas y demás documentos que soliciten las dependencias al interior de la Universidad. 5. Brindar apoyo en la recopilación de información de las diferentes dependencias de la Facultad con el objetivo de generar los reportes correspondientes para ser consolidados y presentados a las instancias superiores para a su vez ser consolidadas en el informe general de la Universidad. 6. Brindar apoyo en las acciones necesarias para la elaboración y suscripción de Convenios nacionales e internacionales para la extensión de servicios que permitan el desarrollo y puesta en marcha de proyectos de innovación, educación continuada, prácticas y pasantías para los alumnos de la Facultad y demás formas de acción universitaria. 7. Apoyar la elaboración de informes de cumplimiento de los distintos procesos y proyectos asignados bajo supervisión de la Facultad. 8. Contribuir en la atención de las necesidades que se presenten y que sean de competencia para hacer las gestiones necesarias para dar la solución pertinente. 9. Brindar apoyo, seguimiento y verificación a los procesos de comisiones de estudio de los docentes adscritos a los Departamentos, Instituto y Escuela de la Facultad. 10. Apoyar las comunicaciones de la decanatura con las diferentes dependencias de la Facultad con el fin de facilitar los procesos al interior de la facultad. 11. Prestar apoyo en las actividades y gestiones necesarias en el marco de los procesos de acreditación de la alta calidad, renovación de registro calificado de todos los programas inmersos en estos procesos y registro calificado de las nuevas ofertas académicas que se construyan al interior de la Facultad. 12. Contribuir con las acciones y gestiones necesarias que lleven al cumplimiento de las actividades, planes y programas propuestos en el Plan de Acción de la Facultad. 13. Apoyar la recopilación de información de diferentes herramientas con el objetivo de consolidar los datos y generar los reportes e informes de gestión correspondientes al Plan de Acción de la Facultad.</v>
          </cell>
          <cell r="CT292">
            <v>1121936738.4000001</v>
          </cell>
          <cell r="CU292">
            <v>136</v>
          </cell>
          <cell r="CV292" t="str">
            <v>57200</v>
          </cell>
          <cell r="CW292">
            <v>0</v>
          </cell>
          <cell r="CX292">
            <v>0</v>
          </cell>
          <cell r="CY292">
            <v>7490</v>
          </cell>
          <cell r="CZ292" t="str">
            <v>M6</v>
          </cell>
        </row>
        <row r="293">
          <cell r="B293" t="str">
            <v>0194 DE 2024</v>
          </cell>
          <cell r="C293">
            <v>1121834306</v>
          </cell>
          <cell r="D293" t="str">
            <v>CINDY SOFIA LINARES ROA</v>
          </cell>
          <cell r="E293" t="str">
            <v>CONTRATO DE PRESTACIÓN DE SERVICIOS DE APOYO A LA GESTIÓN</v>
          </cell>
          <cell r="F293" t="str">
            <v>PRESTACIÓN DE SERVICIOS DE APOYO A LA GESTIÓN NECESARIO PARA EL FORTALECIMIENTO DE LOS PROCESOS DE LA ESCUELA DE INGENIERÍA DE LA FACULTAD DE CIENCIAS BÁSICAS E INGENIERÍA DE LA UNIVERSIDAD DE LOS LLANOS.</v>
          </cell>
          <cell r="G293">
            <v>45313</v>
          </cell>
          <cell r="H293">
            <v>10841855</v>
          </cell>
          <cell r="I293" t="str">
            <v>Cinco (05) meses calendario</v>
          </cell>
          <cell r="J293">
            <v>45313</v>
          </cell>
          <cell r="K293">
            <v>45464</v>
          </cell>
          <cell r="L293" t="str">
            <v>NO APLICA</v>
          </cell>
          <cell r="M293" t="str">
            <v>NO APLICA</v>
          </cell>
          <cell r="N293" t="str">
            <v>NO APLICA</v>
          </cell>
          <cell r="O293">
            <v>5</v>
          </cell>
          <cell r="P293">
            <v>2818882</v>
          </cell>
          <cell r="Q293">
            <v>45313</v>
          </cell>
          <cell r="R293">
            <v>45351</v>
          </cell>
          <cell r="S293">
            <v>2168371</v>
          </cell>
          <cell r="T293">
            <v>45352</v>
          </cell>
          <cell r="U293">
            <v>45382</v>
          </cell>
          <cell r="V293">
            <v>2168371</v>
          </cell>
          <cell r="W293">
            <v>45383</v>
          </cell>
          <cell r="X293">
            <v>45412</v>
          </cell>
          <cell r="Y293">
            <v>2168371</v>
          </cell>
          <cell r="Z293">
            <v>45413</v>
          </cell>
          <cell r="AA293">
            <v>45443</v>
          </cell>
          <cell r="AB293">
            <v>1517860</v>
          </cell>
          <cell r="AC293">
            <v>45444</v>
          </cell>
          <cell r="AD293">
            <v>45464</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t="str">
            <v>Facultad de Ciencias Básicas e Ingeniería</v>
          </cell>
          <cell r="BJ293" t="str">
            <v>ELVIS MIGUEL PEREZ RODRIGUEZ</v>
          </cell>
          <cell r="BK293" t="str">
            <v>Decano de la Facultad de Ciencias Básicas e Ingeniería</v>
          </cell>
          <cell r="BL293">
            <v>21</v>
          </cell>
          <cell r="BM293">
            <v>45306</v>
          </cell>
          <cell r="BN293">
            <v>1283959346</v>
          </cell>
          <cell r="BO293">
            <v>274</v>
          </cell>
          <cell r="BP293">
            <v>45313</v>
          </cell>
          <cell r="BQ293">
            <v>10841855</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t="str">
            <v>1. Contribuir en la atención adecuada de la Escuela de Ingeniería facilitando los procesos y brindando información a través de los diferentes medios de comunicación a los docentes, estudiantes, administrativos y personal externo a la Universidad. 2. Contribuir con el manejo y organización de la agenda del Director de Escuela de Ingeniería. 3. Apoyar al director con la organización de la correspondencia, citaciones y elaboración de actas, que se generen en el desarrollo de los Comités de Escuela. 4. Contribuir en la publicación y difusión de la información que se genere de los procesos propios a la Escuela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 la Escuela.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 Escuela. 12. Apoyar en la elaboración del inventario documental y modificaciones al acta de descarte. 13. Apoyar en la gestión para las convocatorias docentes de la Escuela de ingeniería. 14. Apoyar la logística para la realización de claustros académicos. 15. Apoyar a los programas académicos brindando información en el marco de los procesos de acreditación.</v>
          </cell>
          <cell r="CT293">
            <v>1121834306</v>
          </cell>
          <cell r="CU293">
            <v>136</v>
          </cell>
          <cell r="CV293" t="str">
            <v>57300</v>
          </cell>
          <cell r="CW293">
            <v>0</v>
          </cell>
          <cell r="CX293">
            <v>0</v>
          </cell>
          <cell r="CY293">
            <v>8299</v>
          </cell>
          <cell r="CZ293" t="str">
            <v>M6</v>
          </cell>
        </row>
        <row r="294">
          <cell r="B294" t="str">
            <v>0195 DE 2024</v>
          </cell>
          <cell r="C294">
            <v>40341115</v>
          </cell>
          <cell r="D294" t="str">
            <v>DIANA MARCELA RIVERA</v>
          </cell>
          <cell r="E294" t="str">
            <v>CONTRATO DE PRESTACIÓN DE SERVICIOS DE APOYO A LA GESTIÓN</v>
          </cell>
          <cell r="F294" t="str">
            <v>PRESTACIÓN DE SERVICIOS DE APOYO A LA GESTIÓN NECESARIO PARA EL FORTALECIMIENTO DE LOS PROCESOS DEL DEPARTAMENTO DE BIOLOGÍA Y QUÍMICA DE LA FACULTAD DE CIENCIAS BÁSICAS E INGENIERÍA DE LA UNIVERSIDAD DE LOS LLANOS.</v>
          </cell>
          <cell r="G294">
            <v>45313</v>
          </cell>
          <cell r="H294">
            <v>10841855</v>
          </cell>
          <cell r="I294" t="str">
            <v>Cinco (05) meses calendario</v>
          </cell>
          <cell r="J294">
            <v>45313</v>
          </cell>
          <cell r="K294">
            <v>45464</v>
          </cell>
          <cell r="L294" t="str">
            <v>NO APLICA</v>
          </cell>
          <cell r="M294" t="str">
            <v>NO APLICA</v>
          </cell>
          <cell r="N294" t="str">
            <v>NO APLICA</v>
          </cell>
          <cell r="O294">
            <v>5</v>
          </cell>
          <cell r="P294">
            <v>2818882</v>
          </cell>
          <cell r="Q294">
            <v>45313</v>
          </cell>
          <cell r="R294">
            <v>45351</v>
          </cell>
          <cell r="S294">
            <v>2168371</v>
          </cell>
          <cell r="T294">
            <v>45352</v>
          </cell>
          <cell r="U294">
            <v>45382</v>
          </cell>
          <cell r="V294">
            <v>2168371</v>
          </cell>
          <cell r="W294">
            <v>45383</v>
          </cell>
          <cell r="X294">
            <v>45412</v>
          </cell>
          <cell r="Y294">
            <v>2168371</v>
          </cell>
          <cell r="Z294">
            <v>45413</v>
          </cell>
          <cell r="AA294">
            <v>45443</v>
          </cell>
          <cell r="AB294">
            <v>1517860</v>
          </cell>
          <cell r="AC294">
            <v>45444</v>
          </cell>
          <cell r="AD294">
            <v>45464</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t="str">
            <v>Facultad de Ciencias Básicas e Ingeniería</v>
          </cell>
          <cell r="BJ294" t="str">
            <v>ELVIS MIGUEL PEREZ RODRIGUEZ</v>
          </cell>
          <cell r="BK294" t="str">
            <v>Decano de la Facultad de Ciencias Básicas e Ingeniería</v>
          </cell>
          <cell r="BL294">
            <v>21</v>
          </cell>
          <cell r="BM294">
            <v>45306</v>
          </cell>
          <cell r="BN294">
            <v>1283959346</v>
          </cell>
          <cell r="BO294">
            <v>269</v>
          </cell>
          <cell r="BP294">
            <v>45313</v>
          </cell>
          <cell r="BQ294">
            <v>10841855</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t="str">
            <v>1. Contribuir en la atención adecuada del departamento de biología y química facilitando los procesos y brindando información a través de los diferentes medios de comunicación a los docentes, estudiantes, administrativos y personal externo a la Universidad. 2. Contribuir con el manejo y organización de la agenda del director del departamento de biología y química. 3. Apoyar a los directores con la organización de la correspondencia, citaciones y elaboración de actas, que se generen en el desarrollo del comité de departamento de biología y química. 4. Contribuir en la publicación y difusión de la información que se genere de los procesos propios del departamento de biología y química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de biología y química. 12. Apoyar en la elaboración del inventario documental y modificaciones al acta de descarte. 13. Apoyar en la gestión para las convocatorias docentes del departamento de biología y química. 14. Apoyar la logística para la realización de claustros académicos. 15. Apoyar a los programas académicos brindando información en el marco de los procesos de acreditación.</v>
          </cell>
          <cell r="CT294">
            <v>40341115</v>
          </cell>
          <cell r="CU294">
            <v>136</v>
          </cell>
          <cell r="CV294" t="str">
            <v>57300</v>
          </cell>
          <cell r="CW294">
            <v>0</v>
          </cell>
          <cell r="CX294">
            <v>0</v>
          </cell>
          <cell r="CY294">
            <v>7490</v>
          </cell>
          <cell r="CZ294" t="str">
            <v>M6</v>
          </cell>
        </row>
        <row r="295">
          <cell r="B295" t="str">
            <v>0196 DE 2024</v>
          </cell>
          <cell r="C295">
            <v>1054992615</v>
          </cell>
          <cell r="D295" t="str">
            <v>CLAUDIA VIVIANA BUITRAGO GUTIERREZ</v>
          </cell>
          <cell r="E295" t="str">
            <v>CONTRATO DE PRESTACIÓN DE SERVICIOS DE APOYO A LA GESTIÓN</v>
          </cell>
          <cell r="F295" t="str">
            <v>PRESTACIÓN DE SERVICIOS DE APOYO A LA GESTIÓN NECESARIO PARA EL FORTALECIMIENTO DE LOS PROCESOS DEL PROGRAMA DE BIOLOGÍA DE LA FACULTAD DE CIENCIAS BÁSICAS E INGENIERÍA DE LA UNIVERSIDAD DE LOS LLANOS.</v>
          </cell>
          <cell r="G295">
            <v>45313</v>
          </cell>
          <cell r="H295">
            <v>10841855</v>
          </cell>
          <cell r="I295" t="str">
            <v>Cinco (05) meses calendario</v>
          </cell>
          <cell r="J295">
            <v>45313</v>
          </cell>
          <cell r="K295">
            <v>45464</v>
          </cell>
          <cell r="L295" t="str">
            <v>NO APLICA</v>
          </cell>
          <cell r="M295" t="str">
            <v>NO APLICA</v>
          </cell>
          <cell r="N295" t="str">
            <v>NO APLICA</v>
          </cell>
          <cell r="O295">
            <v>5</v>
          </cell>
          <cell r="P295">
            <v>2818882</v>
          </cell>
          <cell r="Q295">
            <v>45313</v>
          </cell>
          <cell r="R295">
            <v>45351</v>
          </cell>
          <cell r="S295">
            <v>2168371</v>
          </cell>
          <cell r="T295">
            <v>45352</v>
          </cell>
          <cell r="U295">
            <v>45382</v>
          </cell>
          <cell r="V295">
            <v>2168371</v>
          </cell>
          <cell r="W295">
            <v>45383</v>
          </cell>
          <cell r="X295">
            <v>45412</v>
          </cell>
          <cell r="Y295">
            <v>2168371</v>
          </cell>
          <cell r="Z295">
            <v>45413</v>
          </cell>
          <cell r="AA295">
            <v>45443</v>
          </cell>
          <cell r="AB295">
            <v>1517860</v>
          </cell>
          <cell r="AC295">
            <v>45444</v>
          </cell>
          <cell r="AD295">
            <v>45464</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t="str">
            <v>Facultad de Ciencias Básicas e Ingeniería</v>
          </cell>
          <cell r="BJ295" t="str">
            <v>ELVIS MIGUEL PEREZ RODRIGUEZ</v>
          </cell>
          <cell r="BK295" t="str">
            <v>Decano de la Facultad de Ciencias Básicas e Ingeniería</v>
          </cell>
          <cell r="BL295">
            <v>21</v>
          </cell>
          <cell r="BM295">
            <v>45306</v>
          </cell>
          <cell r="BN295">
            <v>1283959346</v>
          </cell>
          <cell r="BO295">
            <v>273</v>
          </cell>
          <cell r="BP295">
            <v>45313</v>
          </cell>
          <cell r="BQ295">
            <v>10841855</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5">
            <v>1054992615</v>
          </cell>
          <cell r="CU295">
            <v>136</v>
          </cell>
          <cell r="CV295" t="str">
            <v>57602</v>
          </cell>
          <cell r="CW295">
            <v>0</v>
          </cell>
          <cell r="CX295">
            <v>0</v>
          </cell>
          <cell r="CY295">
            <v>8299</v>
          </cell>
          <cell r="CZ295" t="str">
            <v>M6</v>
          </cell>
        </row>
        <row r="296">
          <cell r="B296" t="str">
            <v>0197 DE 2024</v>
          </cell>
          <cell r="C296">
            <v>40187704</v>
          </cell>
          <cell r="D296" t="str">
            <v>LADY YALILE VALDES HERRERA</v>
          </cell>
          <cell r="E296" t="str">
            <v>CONTRATO DE PRESTACIÓN DE SERVICIOS PROFESIONALES</v>
          </cell>
          <cell r="F296" t="str">
            <v>PRESTACIÓN DE SERVICIOS PROFESIONALES NECESARIO PARA EL FORTALECIMIENTO DE LOS PROCESOS DEL CENTRO DE PROYECCIÓN SOCIAL Y CENTRO DE INVESTIGACIONES DE LA FACULTAD DE CIENCIAS BÁSICAS E INGENIERÍA DE LA UNIVERSIDAD DE LOS LLANOS.</v>
          </cell>
          <cell r="G296">
            <v>45313</v>
          </cell>
          <cell r="H296">
            <v>13652500</v>
          </cell>
          <cell r="I296" t="str">
            <v>Cinco (05) meses calendario</v>
          </cell>
          <cell r="J296">
            <v>45313</v>
          </cell>
          <cell r="K296">
            <v>45464</v>
          </cell>
          <cell r="L296" t="str">
            <v>NO APLICA</v>
          </cell>
          <cell r="M296" t="str">
            <v>NO APLICA</v>
          </cell>
          <cell r="N296" t="str">
            <v>NO APLICA</v>
          </cell>
          <cell r="O296">
            <v>5</v>
          </cell>
          <cell r="P296">
            <v>3549650</v>
          </cell>
          <cell r="Q296">
            <v>45313</v>
          </cell>
          <cell r="R296">
            <v>45351</v>
          </cell>
          <cell r="S296">
            <v>2730500</v>
          </cell>
          <cell r="T296">
            <v>45352</v>
          </cell>
          <cell r="U296">
            <v>45382</v>
          </cell>
          <cell r="V296">
            <v>2730500</v>
          </cell>
          <cell r="W296">
            <v>45383</v>
          </cell>
          <cell r="X296">
            <v>45412</v>
          </cell>
          <cell r="Y296">
            <v>2730500</v>
          </cell>
          <cell r="Z296">
            <v>45413</v>
          </cell>
          <cell r="AA296">
            <v>45443</v>
          </cell>
          <cell r="AB296">
            <v>1911350</v>
          </cell>
          <cell r="AC296">
            <v>45444</v>
          </cell>
          <cell r="AD296">
            <v>45464</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t="str">
            <v>Facultad de Ciencias Básicas e Ingeniería</v>
          </cell>
          <cell r="BJ296" t="str">
            <v>ELVIS MIGUEL PEREZ RODRIGUEZ</v>
          </cell>
          <cell r="BK296" t="str">
            <v>Decano de la Facultad de Ciencias Básicas e Ingeniería</v>
          </cell>
          <cell r="BL296">
            <v>21</v>
          </cell>
          <cell r="BM296">
            <v>45306</v>
          </cell>
          <cell r="BN296">
            <v>1283959346</v>
          </cell>
          <cell r="BO296">
            <v>267</v>
          </cell>
          <cell r="BP296">
            <v>45313</v>
          </cell>
          <cell r="BQ296">
            <v>13652500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296">
            <v>40187704</v>
          </cell>
          <cell r="CU296">
            <v>136</v>
          </cell>
          <cell r="CV296" t="str">
            <v>57701</v>
          </cell>
          <cell r="CW296">
            <v>0</v>
          </cell>
          <cell r="CX296">
            <v>0</v>
          </cell>
          <cell r="CY296">
            <v>7020</v>
          </cell>
          <cell r="CZ296" t="str">
            <v>M5</v>
          </cell>
        </row>
        <row r="297">
          <cell r="B297" t="str">
            <v>0198 DE 2024</v>
          </cell>
          <cell r="C297">
            <v>79325573</v>
          </cell>
          <cell r="D297" t="str">
            <v>SANTIAGO GONZALEZ CESPEDES</v>
          </cell>
          <cell r="E297" t="str">
            <v>CONTRATO DE PRESTACIÓN DE SERVICIOS PROFESIONALES</v>
          </cell>
          <cell r="F297" t="str">
            <v>PRESTACIÓN DE SERVICIOS PROFESIONALES NECESARIO PARA EL FORTALECIMIENTO DE LOS PROCESOS EN EL CENTRO TIC PARA LA INGENIERÍA DE LA FACULTAD DE CIENCIAS BÁSICAS E INGENIERÍA DE LA UNIVERSIDAD DE LOS LLANOS.</v>
          </cell>
          <cell r="G297">
            <v>45313</v>
          </cell>
          <cell r="H297">
            <v>18494920</v>
          </cell>
          <cell r="I297" t="str">
            <v>Cinco (05) meses calendario</v>
          </cell>
          <cell r="J297">
            <v>45313</v>
          </cell>
          <cell r="K297">
            <v>45464</v>
          </cell>
          <cell r="L297" t="str">
            <v>NO APLICA</v>
          </cell>
          <cell r="M297" t="str">
            <v>NO APLICA</v>
          </cell>
          <cell r="N297" t="str">
            <v>NO APLICA</v>
          </cell>
          <cell r="O297">
            <v>5</v>
          </cell>
          <cell r="P297">
            <v>4808679</v>
          </cell>
          <cell r="Q297">
            <v>45313</v>
          </cell>
          <cell r="R297">
            <v>45351</v>
          </cell>
          <cell r="S297">
            <v>3698984</v>
          </cell>
          <cell r="T297">
            <v>45352</v>
          </cell>
          <cell r="U297">
            <v>45382</v>
          </cell>
          <cell r="V297">
            <v>3698984</v>
          </cell>
          <cell r="W297">
            <v>45383</v>
          </cell>
          <cell r="X297">
            <v>45412</v>
          </cell>
          <cell r="Y297">
            <v>3698984</v>
          </cell>
          <cell r="Z297">
            <v>45413</v>
          </cell>
          <cell r="AA297">
            <v>45443</v>
          </cell>
          <cell r="AB297">
            <v>2589289</v>
          </cell>
          <cell r="AC297">
            <v>45444</v>
          </cell>
          <cell r="AD297">
            <v>45464</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t="str">
            <v>Facultad de Ciencias Básicas e Ingeniería</v>
          </cell>
          <cell r="BJ297" t="str">
            <v>ELVIS MIGUEL PEREZ RODRIGUEZ</v>
          </cell>
          <cell r="BK297" t="str">
            <v>Decano de la Facultad de Ciencias Básicas e Ingeniería</v>
          </cell>
          <cell r="BL297">
            <v>21</v>
          </cell>
          <cell r="BM297">
            <v>45306</v>
          </cell>
          <cell r="BN297">
            <v>1283959346</v>
          </cell>
          <cell r="BO297">
            <v>271</v>
          </cell>
          <cell r="BP297">
            <v>45313</v>
          </cell>
          <cell r="BQ297">
            <v>18494920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t="str">
            <v>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v>
          </cell>
          <cell r="CT297">
            <v>79325573</v>
          </cell>
          <cell r="CU297">
            <v>136</v>
          </cell>
          <cell r="CV297" t="str">
            <v>57703</v>
          </cell>
          <cell r="CW297">
            <v>0</v>
          </cell>
          <cell r="CX297">
            <v>0</v>
          </cell>
          <cell r="CY297">
            <v>6201</v>
          </cell>
          <cell r="CZ297" t="str">
            <v>M6</v>
          </cell>
        </row>
        <row r="298">
          <cell r="B298" t="str">
            <v>0199 DE 2024</v>
          </cell>
          <cell r="C298">
            <v>1018412599</v>
          </cell>
          <cell r="D298" t="str">
            <v>MARIA ALEJANDRA POVEDA ROJAS</v>
          </cell>
          <cell r="E298" t="str">
            <v>CONTRATO DE PRESTACIÓN DE SERVICIOS DE APOYO A LA GESTIÓN</v>
          </cell>
          <cell r="F298" t="str">
            <v>PRESTACIÓN DE SERVICIOS DE APOYO A LA GESTIÓN NECESARIO PARA EL FORTALECIMIENTO DE LOS PROCESOS DE LOS PROGRAMAS DE INGENIERÍA DE AMBIENTAL E INGENIERÍA DE PROCESOS DE LA FACULTAD DE CIENCIAS BÁSICAS E INGENIERÍA DE LA UNIVERSIDAD DE LOS LLANOS.</v>
          </cell>
          <cell r="G298">
            <v>45313</v>
          </cell>
          <cell r="H298">
            <v>10841855</v>
          </cell>
          <cell r="I298" t="str">
            <v>Cinco (05) meses calendario</v>
          </cell>
          <cell r="J298">
            <v>45313</v>
          </cell>
          <cell r="K298">
            <v>45464</v>
          </cell>
          <cell r="L298" t="str">
            <v>NO APLICA</v>
          </cell>
          <cell r="M298" t="str">
            <v>NO APLICA</v>
          </cell>
          <cell r="N298" t="str">
            <v>NO APLICA</v>
          </cell>
          <cell r="O298">
            <v>5</v>
          </cell>
          <cell r="P298">
            <v>2818882</v>
          </cell>
          <cell r="Q298">
            <v>45313</v>
          </cell>
          <cell r="R298">
            <v>45351</v>
          </cell>
          <cell r="S298">
            <v>2168371</v>
          </cell>
          <cell r="T298">
            <v>45352</v>
          </cell>
          <cell r="U298">
            <v>45382</v>
          </cell>
          <cell r="V298">
            <v>2168371</v>
          </cell>
          <cell r="W298">
            <v>45383</v>
          </cell>
          <cell r="X298">
            <v>45412</v>
          </cell>
          <cell r="Y298">
            <v>2168371</v>
          </cell>
          <cell r="Z298">
            <v>45413</v>
          </cell>
          <cell r="AA298">
            <v>45443</v>
          </cell>
          <cell r="AB298">
            <v>1517860</v>
          </cell>
          <cell r="AC298">
            <v>45444</v>
          </cell>
          <cell r="AD298">
            <v>45464</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t="str">
            <v>Facultad de Ciencias Básicas e Ingeniería</v>
          </cell>
          <cell r="BJ298" t="str">
            <v>ELVIS MIGUEL PEREZ RODRIGUEZ</v>
          </cell>
          <cell r="BK298" t="str">
            <v>Decano de la Facultad de Ciencias Básicas e Ingeniería</v>
          </cell>
          <cell r="BL298">
            <v>21</v>
          </cell>
          <cell r="BM298">
            <v>45306</v>
          </cell>
          <cell r="BN298">
            <v>1283959346</v>
          </cell>
          <cell r="BO298">
            <v>272</v>
          </cell>
          <cell r="BP298">
            <v>45313</v>
          </cell>
          <cell r="BQ298">
            <v>10841855</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8">
            <v>1018412599</v>
          </cell>
          <cell r="CU298">
            <v>136</v>
          </cell>
          <cell r="CV298" t="str">
            <v>57200</v>
          </cell>
          <cell r="CW298">
            <v>0</v>
          </cell>
          <cell r="CX298">
            <v>0</v>
          </cell>
          <cell r="CY298">
            <v>8299</v>
          </cell>
          <cell r="CZ298" t="str">
            <v>M6</v>
          </cell>
        </row>
        <row r="299">
          <cell r="B299" t="str">
            <v>0200 DE 2024</v>
          </cell>
          <cell r="C299">
            <v>40404597</v>
          </cell>
          <cell r="D299" t="str">
            <v>YULY JANETH ALVARADO RINCON</v>
          </cell>
          <cell r="E299" t="str">
            <v>CONTRATO DE PRESTACIÓN DE SERVICIOS DE APOYO A LA GESTIÓN</v>
          </cell>
          <cell r="F299" t="str">
            <v>PRESTACIÓN DE SERVICIOS DE APOYO A LA GESTIÓN NECESARIO PARA EL FORTALECIMIENTO DE LOS PROCESOS DEL PROGRAMA DE INGENIERÍA ELECTRÓNICA DE LA FACULTAD DE CIENCIAS BÁSICAS E INGENIERÍA DE LA UNIVERSIDAD DE LOS LLANOS.</v>
          </cell>
          <cell r="G299">
            <v>45313</v>
          </cell>
          <cell r="H299">
            <v>10841855</v>
          </cell>
          <cell r="I299" t="str">
            <v>Cinco (05) meses calendario</v>
          </cell>
          <cell r="J299">
            <v>45313</v>
          </cell>
          <cell r="K299">
            <v>45464</v>
          </cell>
          <cell r="L299" t="str">
            <v>NO APLICA</v>
          </cell>
          <cell r="M299" t="str">
            <v>NO APLICA</v>
          </cell>
          <cell r="N299" t="str">
            <v>NO APLICA</v>
          </cell>
          <cell r="O299">
            <v>5</v>
          </cell>
          <cell r="P299">
            <v>2818882</v>
          </cell>
          <cell r="Q299">
            <v>45313</v>
          </cell>
          <cell r="R299">
            <v>45351</v>
          </cell>
          <cell r="S299">
            <v>2168371</v>
          </cell>
          <cell r="T299">
            <v>45352</v>
          </cell>
          <cell r="U299">
            <v>45382</v>
          </cell>
          <cell r="V299">
            <v>2168371</v>
          </cell>
          <cell r="W299">
            <v>45383</v>
          </cell>
          <cell r="X299">
            <v>45412</v>
          </cell>
          <cell r="Y299">
            <v>2168371</v>
          </cell>
          <cell r="Z299">
            <v>45413</v>
          </cell>
          <cell r="AA299">
            <v>45443</v>
          </cell>
          <cell r="AB299">
            <v>1517860</v>
          </cell>
          <cell r="AC299">
            <v>45444</v>
          </cell>
          <cell r="AD299">
            <v>45464</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t="str">
            <v>Facultad de Ciencias Básicas e Ingeniería</v>
          </cell>
          <cell r="BJ299" t="str">
            <v xml:space="preserve">ELVIS MIGUEL PEREZ RODRIGUEZ   </v>
          </cell>
          <cell r="BK299" t="str">
            <v>Decano de la Facultad de Ciencias Básicas e Ingeniería</v>
          </cell>
          <cell r="BL299">
            <v>21</v>
          </cell>
          <cell r="BM299">
            <v>45306</v>
          </cell>
          <cell r="BN299">
            <v>1283959346</v>
          </cell>
          <cell r="BO299">
            <v>270</v>
          </cell>
          <cell r="BP299">
            <v>45313</v>
          </cell>
          <cell r="BQ299">
            <v>10841855</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9">
            <v>40404597</v>
          </cell>
          <cell r="CU299">
            <v>136</v>
          </cell>
          <cell r="CV299" t="str">
            <v>57302</v>
          </cell>
          <cell r="CW299">
            <v>0</v>
          </cell>
          <cell r="CX299">
            <v>0</v>
          </cell>
          <cell r="CY299">
            <v>8299</v>
          </cell>
          <cell r="CZ299" t="str">
            <v>M6</v>
          </cell>
        </row>
        <row r="300">
          <cell r="B300" t="str">
            <v>0201 DE 2024</v>
          </cell>
          <cell r="C300">
            <v>40188595</v>
          </cell>
          <cell r="D300" t="str">
            <v>GLORIA MILENA SASTOQUE CORDOBA</v>
          </cell>
          <cell r="E300" t="str">
            <v>CONTRATO DE PRESTACIÓN DE SERVICIOS DE APOYO A LA GESTIÓN</v>
          </cell>
          <cell r="F300" t="str">
            <v>PRESTACIÓN DE SERVICIOS DE APOYO A LA GESTIÓN NECESARIO PARA EL FORTALECIMIENTO DE LOS PROCESOS DEL PROGRAMA DE INGENIERÍA DE SISTEMAS DE LA FACULTAD DE CIENCIAS BÁSICAS E INGENIERÍA DE LA UNIVERSIDAD DE LOS LLANOS.</v>
          </cell>
          <cell r="G300">
            <v>45313</v>
          </cell>
          <cell r="H300">
            <v>10841855</v>
          </cell>
          <cell r="I300" t="str">
            <v>Cinco (05) meses calendario</v>
          </cell>
          <cell r="J300">
            <v>45313</v>
          </cell>
          <cell r="K300">
            <v>45464</v>
          </cell>
          <cell r="L300" t="str">
            <v>NO APLICA</v>
          </cell>
          <cell r="M300" t="str">
            <v>NO APLICA</v>
          </cell>
          <cell r="N300" t="str">
            <v>NO APLICA</v>
          </cell>
          <cell r="O300">
            <v>5</v>
          </cell>
          <cell r="P300">
            <v>2818882</v>
          </cell>
          <cell r="Q300">
            <v>45313</v>
          </cell>
          <cell r="R300">
            <v>45351</v>
          </cell>
          <cell r="S300">
            <v>2168371</v>
          </cell>
          <cell r="T300">
            <v>45352</v>
          </cell>
          <cell r="U300">
            <v>45382</v>
          </cell>
          <cell r="V300">
            <v>2168371</v>
          </cell>
          <cell r="W300">
            <v>45383</v>
          </cell>
          <cell r="X300">
            <v>45412</v>
          </cell>
          <cell r="Y300">
            <v>2168371</v>
          </cell>
          <cell r="Z300">
            <v>45413</v>
          </cell>
          <cell r="AA300">
            <v>45443</v>
          </cell>
          <cell r="AB300">
            <v>1517860</v>
          </cell>
          <cell r="AC300">
            <v>45444</v>
          </cell>
          <cell r="AD300">
            <v>45464</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t="str">
            <v>Facultad de Ciencias Básicas e Ingeniería</v>
          </cell>
          <cell r="BJ300" t="str">
            <v>ELVIS MIGUEL PEREZ RODRIGUEZ</v>
          </cell>
          <cell r="BK300" t="str">
            <v>Decano de la Facultad de Ciencias Básicas e Ingeniería</v>
          </cell>
          <cell r="BL300">
            <v>21</v>
          </cell>
          <cell r="BM300">
            <v>45306</v>
          </cell>
          <cell r="BN300">
            <v>1283959346</v>
          </cell>
          <cell r="BO300">
            <v>268</v>
          </cell>
          <cell r="BP300">
            <v>45313</v>
          </cell>
          <cell r="BQ300">
            <v>10841855</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300">
            <v>40188595</v>
          </cell>
          <cell r="CU300">
            <v>136</v>
          </cell>
          <cell r="CV300" t="str">
            <v>57301</v>
          </cell>
          <cell r="CW300">
            <v>0</v>
          </cell>
          <cell r="CX300">
            <v>0</v>
          </cell>
          <cell r="CY300">
            <v>8299</v>
          </cell>
          <cell r="CZ300" t="str">
            <v>M6</v>
          </cell>
        </row>
        <row r="301">
          <cell r="B301" t="str">
            <v>0202 DE 2024</v>
          </cell>
          <cell r="C301">
            <v>40185370</v>
          </cell>
          <cell r="D301" t="str">
            <v>JOHANNA DEL PILAR BARRETO QUINTERO</v>
          </cell>
          <cell r="E301" t="str">
            <v>CONTRATO DE PRESTACIÓN DE SERVICIOS DE APOYO A LA GESTIÓN</v>
          </cell>
          <cell r="F301" t="str">
            <v>PRESTACIÓN DE SERVICIOS DE APOYO A LA GESTIÓN NECESARIO PARA EL FORTALECIMIENTO DE LOS PROCESOS DEL DEPARTAMENTO DE MATEMÁTICAS Y FÍSICA DE LA FACULTAD DE CIENCIAS BÁSICAS E INGENIERÍA DE LA UNIVERSIDAD DE LOS LLANOS.</v>
          </cell>
          <cell r="G301">
            <v>45313</v>
          </cell>
          <cell r="H301">
            <v>10841855</v>
          </cell>
          <cell r="I301" t="str">
            <v>Cinco (05) meses calendario</v>
          </cell>
          <cell r="J301">
            <v>45313</v>
          </cell>
          <cell r="K301">
            <v>45464</v>
          </cell>
          <cell r="L301" t="str">
            <v>NO APLICA</v>
          </cell>
          <cell r="M301" t="str">
            <v>NO APLICA</v>
          </cell>
          <cell r="N301" t="str">
            <v>NO APLICA</v>
          </cell>
          <cell r="O301">
            <v>5</v>
          </cell>
          <cell r="P301">
            <v>2818882</v>
          </cell>
          <cell r="Q301">
            <v>45313</v>
          </cell>
          <cell r="R301">
            <v>45351</v>
          </cell>
          <cell r="S301">
            <v>2168371</v>
          </cell>
          <cell r="T301">
            <v>45352</v>
          </cell>
          <cell r="U301">
            <v>45382</v>
          </cell>
          <cell r="V301">
            <v>2168371</v>
          </cell>
          <cell r="W301">
            <v>45383</v>
          </cell>
          <cell r="X301">
            <v>45412</v>
          </cell>
          <cell r="Y301">
            <v>2168371</v>
          </cell>
          <cell r="Z301">
            <v>45413</v>
          </cell>
          <cell r="AA301">
            <v>45443</v>
          </cell>
          <cell r="AB301">
            <v>1517860</v>
          </cell>
          <cell r="AC301">
            <v>45444</v>
          </cell>
          <cell r="AD301">
            <v>45464</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t="str">
            <v>Facultad de Ciencias Básicas e Ingeniería</v>
          </cell>
          <cell r="BJ301" t="str">
            <v>ELVIS MIGUEL PEREZ RODRIGUEZ</v>
          </cell>
          <cell r="BK301" t="str">
            <v>Decano de la Facultad de Ciencias Básicas e Ingeniería</v>
          </cell>
          <cell r="BL301">
            <v>21</v>
          </cell>
          <cell r="BM301">
            <v>45306</v>
          </cell>
          <cell r="BN301">
            <v>1283959346</v>
          </cell>
          <cell r="BO301">
            <v>266</v>
          </cell>
          <cell r="BP301">
            <v>45313</v>
          </cell>
          <cell r="BQ301">
            <v>10841855</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t="str">
            <v>1. Contribuir en la atención adecuada del departamento de matemáticas y física facilitando los procesos y brindando información a través de los diferentes medios de comunicación a los docentes, estudiantes, administrativos y personal externo a la Universidad. 2. Contribuir con el manejo y organización de la agenda del director del departamento de matemáticas y física. 3. Apoyar a los directores con la organización de la correspondencia, citaciones y elaboración de actas, que se generen en el desarrollo del comité de departamento de matemáticas y física. 4. Contribuir en la publicación y difusión de la información que se genere de los procesos propios del departamento de matemáticas y física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matemáticas y física. 12. Apoyar en la elaboración del inventario documental y modificaciones al acta de descarte. 13. Apoyar en la gestión para las convocatorias docentes del departamento matemáticas y física. 14. Apoyar la logística para la realización de claustros académicos. 15. Apoyar a los programas académicos brindando información en el marco de los procesos de acreditación.</v>
          </cell>
          <cell r="CT301">
            <v>40185370</v>
          </cell>
          <cell r="CU301">
            <v>136</v>
          </cell>
          <cell r="CV301" t="str">
            <v>57603</v>
          </cell>
          <cell r="CW301">
            <v>0</v>
          </cell>
          <cell r="CX301">
            <v>0</v>
          </cell>
          <cell r="CY301">
            <v>8299</v>
          </cell>
          <cell r="CZ301" t="str">
            <v>M6</v>
          </cell>
        </row>
        <row r="302">
          <cell r="B302" t="str">
            <v>0203 DE 2024</v>
          </cell>
          <cell r="C302">
            <v>1121833600</v>
          </cell>
          <cell r="D302" t="str">
            <v xml:space="preserve">MONICA JOHANNA VARELA TORRES </v>
          </cell>
          <cell r="E302" t="str">
            <v>CONTRATO DE PRESTACIÓN DE SERVICIOS DE APOYO A LA GESTIÓN</v>
          </cell>
          <cell r="F302" t="str">
            <v>PRESTACIÓN DE SERVICIOS DE APOYO A LA GESTIÓN NECESARIO PARA EL FORTALECIMIENTO DE LOS PROCESOS ACADÉMICOS Y ADMINISTRATIVOS EN LOS PROGRAMAS DE POSGRADOS DE LA FACULTAD DE CIENCIAS BÁSICAS E INGENIERÍA DE LA UNIVERSIDAD DE LOS LLANOS.</v>
          </cell>
          <cell r="G302">
            <v>45313</v>
          </cell>
          <cell r="H302">
            <v>10841855</v>
          </cell>
          <cell r="I302" t="str">
            <v>Cinco (05) meses calendario</v>
          </cell>
          <cell r="J302">
            <v>45313</v>
          </cell>
          <cell r="K302">
            <v>45464</v>
          </cell>
          <cell r="L302" t="str">
            <v>NO APLICA</v>
          </cell>
          <cell r="M302" t="str">
            <v>NO APLICA</v>
          </cell>
          <cell r="N302" t="str">
            <v>NO APLICA</v>
          </cell>
          <cell r="O302">
            <v>5</v>
          </cell>
          <cell r="P302">
            <v>2818882</v>
          </cell>
          <cell r="Q302">
            <v>45313</v>
          </cell>
          <cell r="R302">
            <v>45351</v>
          </cell>
          <cell r="S302">
            <v>2168371</v>
          </cell>
          <cell r="T302">
            <v>45352</v>
          </cell>
          <cell r="U302">
            <v>45382</v>
          </cell>
          <cell r="V302">
            <v>2168371</v>
          </cell>
          <cell r="W302">
            <v>45383</v>
          </cell>
          <cell r="X302">
            <v>45412</v>
          </cell>
          <cell r="Y302">
            <v>2168371</v>
          </cell>
          <cell r="Z302">
            <v>45413</v>
          </cell>
          <cell r="AA302">
            <v>45443</v>
          </cell>
          <cell r="AB302">
            <v>1517860</v>
          </cell>
          <cell r="AC302">
            <v>45444</v>
          </cell>
          <cell r="AD302">
            <v>45464</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t="str">
            <v>Facultad de Ciencias Básicas e Ingeniería</v>
          </cell>
          <cell r="BJ302" t="str">
            <v xml:space="preserve">ELVIS MIGUEL PEREZ RODRIGUEZ   </v>
          </cell>
          <cell r="BK302" t="str">
            <v>Decano de la Facultad de Ciencias Básicas e Ingeniería</v>
          </cell>
          <cell r="BL302">
            <v>21</v>
          </cell>
          <cell r="BM302">
            <v>45306</v>
          </cell>
          <cell r="BN302">
            <v>1283959346</v>
          </cell>
          <cell r="BO302">
            <v>306</v>
          </cell>
          <cell r="BP302">
            <v>45313</v>
          </cell>
          <cell r="BQ302">
            <v>10841855</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t="str">
            <v xml:space="preserve">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Prestar apoyo en las actividades inmersas en el manejo adecuado del material documental que se genere al interior de la dependencia. 3. Apoyar los procesos operativos, logísticos y administrativos institucionales de los programas de posgrados adscritos a la Escuela de Ingeniería de la Facultad. 4. Apoyar las direcciones de posgrados en la elaboración de los informes de ejecución y seguimiento a actividades de la Facultad. 5. Participar en la promoción y difusión de los programas académicos de posgrados. 6. Contribuir en la atención de las necesidades que se presenten y que sean de competencia para hacer las gestiones necesarias para dar la solución pertinente.  </v>
          </cell>
          <cell r="CT302">
            <v>1121833600.4000001</v>
          </cell>
          <cell r="CU302">
            <v>252</v>
          </cell>
          <cell r="CV302" t="str">
            <v>57303. 57304</v>
          </cell>
          <cell r="CW302">
            <v>0</v>
          </cell>
          <cell r="CX302">
            <v>0</v>
          </cell>
          <cell r="CY302">
            <v>8299</v>
          </cell>
          <cell r="CZ302" t="str">
            <v>M6</v>
          </cell>
        </row>
        <row r="303">
          <cell r="B303" t="str">
            <v>0204 DE 2024</v>
          </cell>
          <cell r="C303">
            <v>40334161</v>
          </cell>
          <cell r="D303" t="str">
            <v>NANCY VIVIANA ROZO CHAVES</v>
          </cell>
          <cell r="E303" t="str">
            <v>CONTRATO DE PRESTACIÓN DE SERVICIOS PROFESIONALES</v>
          </cell>
          <cell r="F303"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303">
            <v>45313</v>
          </cell>
          <cell r="H303">
            <v>15745883</v>
          </cell>
          <cell r="I303" t="str">
            <v>Cinco (05) meses y veintitrés (23) días calendario</v>
          </cell>
          <cell r="J303">
            <v>45313</v>
          </cell>
          <cell r="K303">
            <v>45487</v>
          </cell>
          <cell r="L303" t="str">
            <v>NO APLICA</v>
          </cell>
          <cell r="M303" t="str">
            <v>NO APLICA</v>
          </cell>
          <cell r="N303" t="str">
            <v>NO APLICA</v>
          </cell>
          <cell r="O303">
            <v>6</v>
          </cell>
          <cell r="P303">
            <v>3549650</v>
          </cell>
          <cell r="Q303">
            <v>45313</v>
          </cell>
          <cell r="R303">
            <v>45351</v>
          </cell>
          <cell r="S303">
            <v>2730500</v>
          </cell>
          <cell r="T303">
            <v>45352</v>
          </cell>
          <cell r="U303">
            <v>45382</v>
          </cell>
          <cell r="V303">
            <v>2730500</v>
          </cell>
          <cell r="W303">
            <v>45383</v>
          </cell>
          <cell r="X303">
            <v>45412</v>
          </cell>
          <cell r="Y303">
            <v>2730500</v>
          </cell>
          <cell r="Z303">
            <v>45413</v>
          </cell>
          <cell r="AA303">
            <v>45443</v>
          </cell>
          <cell r="AB303">
            <v>2730500</v>
          </cell>
          <cell r="AC303">
            <v>45444</v>
          </cell>
          <cell r="AD303">
            <v>45473</v>
          </cell>
          <cell r="AE303">
            <v>1274233</v>
          </cell>
          <cell r="AF303">
            <v>45474</v>
          </cell>
          <cell r="AG303">
            <v>45487</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t="str">
            <v>Facultad de Ciencias Básicas e Ingeniería</v>
          </cell>
          <cell r="BJ303" t="str">
            <v>MARCO AURELIO TORRES MORA</v>
          </cell>
          <cell r="BK303" t="str">
            <v>Director del Instituto de Ciencias Ambientales de la Orinoquia Colombiana</v>
          </cell>
          <cell r="BL303">
            <v>21</v>
          </cell>
          <cell r="BM303">
            <v>45306</v>
          </cell>
          <cell r="BN303">
            <v>1283959346</v>
          </cell>
          <cell r="BO303">
            <v>307</v>
          </cell>
          <cell r="BP303">
            <v>45313</v>
          </cell>
          <cell r="BQ303">
            <v>15745883</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303">
            <v>40334161.700000003</v>
          </cell>
          <cell r="CU303">
            <v>252</v>
          </cell>
          <cell r="CV303" t="str">
            <v>57502</v>
          </cell>
          <cell r="CW303">
            <v>0</v>
          </cell>
          <cell r="CX303">
            <v>0</v>
          </cell>
          <cell r="CY303">
            <v>6920</v>
          </cell>
          <cell r="CZ303" t="str">
            <v>M5</v>
          </cell>
        </row>
        <row r="304">
          <cell r="B304" t="str">
            <v>0205 DE 2024</v>
          </cell>
          <cell r="C304">
            <v>1121934201</v>
          </cell>
          <cell r="D304" t="str">
            <v>LINA MARIA MORALES GAVANZO</v>
          </cell>
          <cell r="E304" t="str">
            <v>CONTRATO DE PRESTACIÓN DE SERVICIOS DE APOYO A LA GESTIÓN</v>
          </cell>
          <cell r="F304" t="str">
            <v>PRESTACIÓN DE SERVICIOS DE APOYO A LA GESTIÓN NECESARIO PARA EL FORTALECIMIENTO DE LOS PROCESOS EN LA ESCUELA DE ECONOMÍA DE LA FACULTAD DE CIENCIAS ECONÓMICAS DE LA UNIVERSIDAD DE LOS LLANOS.</v>
          </cell>
          <cell r="G304">
            <v>45313</v>
          </cell>
          <cell r="H304">
            <v>10841855</v>
          </cell>
          <cell r="I304" t="str">
            <v>Cinco (05) meses calendario</v>
          </cell>
          <cell r="J304">
            <v>45313</v>
          </cell>
          <cell r="K304">
            <v>45464</v>
          </cell>
          <cell r="L304" t="str">
            <v>NO APLICA</v>
          </cell>
          <cell r="M304" t="str">
            <v>NO APLICA</v>
          </cell>
          <cell r="N304" t="str">
            <v>NO APLICA</v>
          </cell>
          <cell r="O304">
            <v>5</v>
          </cell>
          <cell r="P304">
            <v>2818882</v>
          </cell>
          <cell r="Q304">
            <v>45313</v>
          </cell>
          <cell r="R304">
            <v>45351</v>
          </cell>
          <cell r="S304">
            <v>2168371</v>
          </cell>
          <cell r="T304">
            <v>45352</v>
          </cell>
          <cell r="U304">
            <v>45382</v>
          </cell>
          <cell r="V304">
            <v>2168371</v>
          </cell>
          <cell r="W304">
            <v>45383</v>
          </cell>
          <cell r="X304">
            <v>45412</v>
          </cell>
          <cell r="Y304">
            <v>2168371</v>
          </cell>
          <cell r="Z304">
            <v>45413</v>
          </cell>
          <cell r="AA304">
            <v>45443</v>
          </cell>
          <cell r="AB304">
            <v>1517860</v>
          </cell>
          <cell r="AC304">
            <v>45444</v>
          </cell>
          <cell r="AD304">
            <v>45464</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t="str">
            <v>Facultad de Ciencias Económicas</v>
          </cell>
          <cell r="BJ304" t="str">
            <v>JAVIER DIAZ CASTRO</v>
          </cell>
          <cell r="BK304" t="str">
            <v>Decano de la Facultad de Ciencias Económicas</v>
          </cell>
          <cell r="BL304">
            <v>21</v>
          </cell>
          <cell r="BM304">
            <v>45306</v>
          </cell>
          <cell r="BN304">
            <v>1283959346</v>
          </cell>
          <cell r="BO304">
            <v>277</v>
          </cell>
          <cell r="BP304">
            <v>45313</v>
          </cell>
          <cell r="BQ304">
            <v>10841855</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t="str">
            <v>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v>
          </cell>
          <cell r="CT304">
            <v>1121934201.2</v>
          </cell>
          <cell r="CU304">
            <v>109</v>
          </cell>
          <cell r="CV304" t="str">
            <v>58400</v>
          </cell>
          <cell r="CW304">
            <v>0</v>
          </cell>
          <cell r="CX304">
            <v>0</v>
          </cell>
          <cell r="CY304">
            <v>8299</v>
          </cell>
          <cell r="CZ304" t="str">
            <v>M6</v>
          </cell>
        </row>
        <row r="305">
          <cell r="B305" t="str">
            <v>0206 DE 2024</v>
          </cell>
          <cell r="C305">
            <v>30083797</v>
          </cell>
          <cell r="D305" t="str">
            <v>YAMILE EXADIS ROJAS BULLA</v>
          </cell>
          <cell r="E305" t="str">
            <v>CONTRATO DE PRESTACIÓN DE SERVICIOS DE APOYO A LA GESTIÓN</v>
          </cell>
          <cell r="F305" t="str">
            <v>PRESTACIÓN DE SERVICIOS DE APOYO A LA GESTIÓN NECESARIO PARA EL FORTALECIMIENTO DE LOS PROCESOS DEL PROGRAMA DE ECONOMÍA DE LA FACULTAD DE CIENCIAS ECONÓMICAS DE LA UNIVERSIDAD DE LOS LLANOS.</v>
          </cell>
          <cell r="G305">
            <v>45313</v>
          </cell>
          <cell r="H305">
            <v>10841855</v>
          </cell>
          <cell r="I305" t="str">
            <v>Cinco (05) meses calendario</v>
          </cell>
          <cell r="J305">
            <v>45313</v>
          </cell>
          <cell r="K305">
            <v>45464</v>
          </cell>
          <cell r="L305" t="str">
            <v>NO APLICA</v>
          </cell>
          <cell r="M305" t="str">
            <v>NO APLICA</v>
          </cell>
          <cell r="N305" t="str">
            <v>NO APLICA</v>
          </cell>
          <cell r="O305">
            <v>5</v>
          </cell>
          <cell r="P305">
            <v>2818882</v>
          </cell>
          <cell r="Q305">
            <v>45313</v>
          </cell>
          <cell r="R305">
            <v>45351</v>
          </cell>
          <cell r="S305">
            <v>2168371</v>
          </cell>
          <cell r="T305">
            <v>45352</v>
          </cell>
          <cell r="U305">
            <v>45382</v>
          </cell>
          <cell r="V305">
            <v>2168371</v>
          </cell>
          <cell r="W305">
            <v>45383</v>
          </cell>
          <cell r="X305">
            <v>45412</v>
          </cell>
          <cell r="Y305">
            <v>2168371</v>
          </cell>
          <cell r="Z305">
            <v>45413</v>
          </cell>
          <cell r="AA305">
            <v>45443</v>
          </cell>
          <cell r="AB305">
            <v>1517860</v>
          </cell>
          <cell r="AC305">
            <v>45444</v>
          </cell>
          <cell r="AD305">
            <v>45464</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t="str">
            <v>Facultad de Ciencias Económicas</v>
          </cell>
          <cell r="BJ305" t="str">
            <v>JAVIER DIAZ CASTRO</v>
          </cell>
          <cell r="BK305" t="str">
            <v>Decano de la Facultad de Ciencias Económicas</v>
          </cell>
          <cell r="BL305">
            <v>21</v>
          </cell>
          <cell r="BM305">
            <v>45306</v>
          </cell>
          <cell r="BN305">
            <v>1283959346</v>
          </cell>
          <cell r="BO305">
            <v>276</v>
          </cell>
          <cell r="BP305">
            <v>45313</v>
          </cell>
          <cell r="BQ305">
            <v>10841855</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05">
            <v>30083797.600000001</v>
          </cell>
          <cell r="CU305">
            <v>109</v>
          </cell>
          <cell r="CV305" t="str">
            <v>58402</v>
          </cell>
          <cell r="CW305">
            <v>0</v>
          </cell>
          <cell r="CX305">
            <v>0</v>
          </cell>
          <cell r="CY305">
            <v>8299</v>
          </cell>
          <cell r="CZ305" t="str">
            <v>M6</v>
          </cell>
        </row>
        <row r="306">
          <cell r="B306" t="str">
            <v>0207 DE 2024</v>
          </cell>
          <cell r="C306">
            <v>1143845435</v>
          </cell>
          <cell r="D306" t="str">
            <v xml:space="preserve">JUAN DIEGO FRANCO BUITRAGO </v>
          </cell>
          <cell r="E306" t="str">
            <v>CONTRATO DE PRESTACIÓN DE SERVICIOS DE APOYO A LA GESTIÓN</v>
          </cell>
          <cell r="F306" t="str">
            <v>PRESTACIÓN DE SERVICIOS DE APOYO A LA GESTIÓN NECESARIO PARA EL FORTALECIMIENTO DE LOS PROCESOS EN LA DECANATURA DE LA FACULTAD DE CIENCIAS ECONÓMICAS DE LA UNIVERSIDAD DE LOS LLANOS.</v>
          </cell>
          <cell r="G306">
            <v>45313</v>
          </cell>
          <cell r="H306">
            <v>10841855</v>
          </cell>
          <cell r="I306" t="str">
            <v>Cinco (05) meses calendario</v>
          </cell>
          <cell r="J306">
            <v>45313</v>
          </cell>
          <cell r="K306">
            <v>45464</v>
          </cell>
          <cell r="L306" t="str">
            <v>NO APLICA</v>
          </cell>
          <cell r="M306" t="str">
            <v>NO APLICA</v>
          </cell>
          <cell r="N306" t="str">
            <v>NO APLICA</v>
          </cell>
          <cell r="O306">
            <v>5</v>
          </cell>
          <cell r="P306">
            <v>2818882</v>
          </cell>
          <cell r="Q306">
            <v>45313</v>
          </cell>
          <cell r="R306">
            <v>45351</v>
          </cell>
          <cell r="S306">
            <v>2168371</v>
          </cell>
          <cell r="T306">
            <v>45352</v>
          </cell>
          <cell r="U306">
            <v>45382</v>
          </cell>
          <cell r="V306">
            <v>2168371</v>
          </cell>
          <cell r="W306">
            <v>45383</v>
          </cell>
          <cell r="X306">
            <v>45412</v>
          </cell>
          <cell r="Y306">
            <v>2168371</v>
          </cell>
          <cell r="Z306">
            <v>45413</v>
          </cell>
          <cell r="AA306">
            <v>45443</v>
          </cell>
          <cell r="AB306">
            <v>1517860</v>
          </cell>
          <cell r="AC306">
            <v>45444</v>
          </cell>
          <cell r="AD306">
            <v>45464</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t="str">
            <v>Facultad de Ciencias Económicas</v>
          </cell>
          <cell r="BJ306" t="str">
            <v>JAVIER DIAZ CASTRO</v>
          </cell>
          <cell r="BK306" t="str">
            <v>Decano de la Facultad de Ciencias Económicas</v>
          </cell>
          <cell r="BL306">
            <v>21</v>
          </cell>
          <cell r="BM306">
            <v>45306</v>
          </cell>
          <cell r="BN306">
            <v>1283959346</v>
          </cell>
          <cell r="BO306">
            <v>278</v>
          </cell>
          <cell r="BP306">
            <v>45313</v>
          </cell>
          <cell r="BQ306">
            <v>10841855</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t="str">
            <v>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v>
          </cell>
          <cell r="CT306">
            <v>1143845435</v>
          </cell>
          <cell r="CU306">
            <v>109</v>
          </cell>
          <cell r="CV306" t="str">
            <v>58503</v>
          </cell>
          <cell r="CW306">
            <v>0</v>
          </cell>
          <cell r="CX306">
            <v>0</v>
          </cell>
          <cell r="CY306">
            <v>7490</v>
          </cell>
          <cell r="CZ306" t="str">
            <v>M6</v>
          </cell>
        </row>
        <row r="307">
          <cell r="B307" t="str">
            <v>0208 DE 2024</v>
          </cell>
          <cell r="C307">
            <v>1121933991</v>
          </cell>
          <cell r="D307" t="str">
            <v>LUCERITO DIAZ RINCON</v>
          </cell>
          <cell r="E307" t="str">
            <v>CONTRATO DE PRESTACIÓN DE SERVICIOS DE APOYO A LA GESTIÓN</v>
          </cell>
          <cell r="F307" t="str">
            <v>PRESTACIÓN DE SERVICIOS DE APOYO A LA GESTIÓN NECESARIO PARA EL FORTALECIMIENTO DE LOS PROCESOS ACADÉMICOS Y ADMINISTRATIVOS DE LOS PROGRAMAS DE POSGRADOS DE LA FACULTAD DE CIENCIAS ECONÓMICAS DE LA UNIVERSIDAD DE LOS LLANOS.</v>
          </cell>
          <cell r="G307">
            <v>45313</v>
          </cell>
          <cell r="H307">
            <v>12504273</v>
          </cell>
          <cell r="I307" t="str">
            <v>Cinco (05) meses y veintitrés (23) días calendario</v>
          </cell>
          <cell r="J307">
            <v>45313</v>
          </cell>
          <cell r="K307">
            <v>45487</v>
          </cell>
          <cell r="L307" t="str">
            <v>NO APLICA</v>
          </cell>
          <cell r="M307" t="str">
            <v>NO APLICA</v>
          </cell>
          <cell r="N307" t="str">
            <v>NO APLICA</v>
          </cell>
          <cell r="O307">
            <v>6</v>
          </cell>
          <cell r="P307">
            <v>2818882</v>
          </cell>
          <cell r="Q307">
            <v>45313</v>
          </cell>
          <cell r="R307">
            <v>45351</v>
          </cell>
          <cell r="S307">
            <v>2168371</v>
          </cell>
          <cell r="T307">
            <v>45352</v>
          </cell>
          <cell r="U307">
            <v>45382</v>
          </cell>
          <cell r="V307">
            <v>2168371</v>
          </cell>
          <cell r="W307">
            <v>45383</v>
          </cell>
          <cell r="X307">
            <v>45412</v>
          </cell>
          <cell r="Y307">
            <v>2168371</v>
          </cell>
          <cell r="Z307">
            <v>45413</v>
          </cell>
          <cell r="AA307">
            <v>45443</v>
          </cell>
          <cell r="AB307">
            <v>2168371</v>
          </cell>
          <cell r="AC307">
            <v>45444</v>
          </cell>
          <cell r="AD307">
            <v>45473</v>
          </cell>
          <cell r="AE307">
            <v>1011907</v>
          </cell>
          <cell r="AF307">
            <v>45474</v>
          </cell>
          <cell r="AG307">
            <v>45487</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t="str">
            <v>Facultad de Ciencias Económicas</v>
          </cell>
          <cell r="BJ307" t="str">
            <v>JAVIER DIAZ CASTRO</v>
          </cell>
          <cell r="BK307" t="str">
            <v>Decano de la Facultad de Ciencias Económicas</v>
          </cell>
          <cell r="BL307">
            <v>21</v>
          </cell>
          <cell r="BM307">
            <v>45306</v>
          </cell>
          <cell r="BN307">
            <v>1283959346</v>
          </cell>
          <cell r="BO307">
            <v>297</v>
          </cell>
          <cell r="BP307">
            <v>45313</v>
          </cell>
          <cell r="BQ307">
            <v>12504273</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307">
            <v>1121933991</v>
          </cell>
          <cell r="CU307">
            <v>249</v>
          </cell>
          <cell r="CV307" t="str">
            <v>58404</v>
          </cell>
          <cell r="CW307">
            <v>0</v>
          </cell>
          <cell r="CX307">
            <v>0</v>
          </cell>
          <cell r="CY307">
            <v>8299</v>
          </cell>
          <cell r="CZ307" t="str">
            <v>M6</v>
          </cell>
        </row>
        <row r="308">
          <cell r="B308" t="str">
            <v>0209 DE 2024</v>
          </cell>
          <cell r="C308">
            <v>1070010607</v>
          </cell>
          <cell r="D308" t="str">
            <v>ADRIANA MARCELA MOLINA SOSA</v>
          </cell>
          <cell r="E308" t="str">
            <v>CONTRATO DE PRESTACIÓN DE SERVICIOS DE APOYO A LA GESTIÓN</v>
          </cell>
          <cell r="F308" t="str">
            <v>PRESTACIÓN DE SERVICIOS DE APOYO A LA GESTIÓN NECESARIO PARA EL FORTALECIMIENTO DE LOS PROCESOS ACADÉMICOS Y ADMINISTRATIVOS DE LOS PROGRAMAS DE POSGRADOS DE LA FACULTAD DE CIENCIAS ECONÓMICAS DE LA UNIVERSIDAD DE LOS LLANOS.</v>
          </cell>
          <cell r="G308">
            <v>45313</v>
          </cell>
          <cell r="H308">
            <v>12504273</v>
          </cell>
          <cell r="I308" t="str">
            <v>Cinco (05) meses y veintitrés (23) días calendario</v>
          </cell>
          <cell r="J308">
            <v>45313</v>
          </cell>
          <cell r="K308">
            <v>45487</v>
          </cell>
          <cell r="L308" t="str">
            <v>NO APLICA</v>
          </cell>
          <cell r="M308" t="str">
            <v>NO APLICA</v>
          </cell>
          <cell r="N308" t="str">
            <v>NO APLICA</v>
          </cell>
          <cell r="O308">
            <v>6</v>
          </cell>
          <cell r="P308">
            <v>2818882</v>
          </cell>
          <cell r="Q308">
            <v>45313</v>
          </cell>
          <cell r="R308">
            <v>45351</v>
          </cell>
          <cell r="S308">
            <v>2168371</v>
          </cell>
          <cell r="T308">
            <v>45352</v>
          </cell>
          <cell r="U308">
            <v>45382</v>
          </cell>
          <cell r="V308">
            <v>2168371</v>
          </cell>
          <cell r="W308">
            <v>45383</v>
          </cell>
          <cell r="X308">
            <v>45412</v>
          </cell>
          <cell r="Y308">
            <v>2168371</v>
          </cell>
          <cell r="Z308">
            <v>45413</v>
          </cell>
          <cell r="AA308">
            <v>45443</v>
          </cell>
          <cell r="AB308">
            <v>2168371</v>
          </cell>
          <cell r="AC308">
            <v>45444</v>
          </cell>
          <cell r="AD308">
            <v>45473</v>
          </cell>
          <cell r="AE308">
            <v>1011907</v>
          </cell>
          <cell r="AF308">
            <v>45474</v>
          </cell>
          <cell r="AG308">
            <v>45487</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t="str">
            <v>Facultad de Ciencias Económicas</v>
          </cell>
          <cell r="BJ308" t="str">
            <v>JAVIER DIAZ CASTRO</v>
          </cell>
          <cell r="BK308" t="str">
            <v>Decano de la Facultad de Ciencias Económicas</v>
          </cell>
          <cell r="BL308">
            <v>21</v>
          </cell>
          <cell r="BM308">
            <v>45306</v>
          </cell>
          <cell r="BN308">
            <v>1283959346</v>
          </cell>
          <cell r="BO308">
            <v>298</v>
          </cell>
          <cell r="BP308">
            <v>45313</v>
          </cell>
          <cell r="BQ308">
            <v>12504273</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308">
            <v>1070010607.9</v>
          </cell>
          <cell r="CU308">
            <v>249</v>
          </cell>
          <cell r="CV308" t="str">
            <v>5850114</v>
          </cell>
          <cell r="CW308">
            <v>0</v>
          </cell>
          <cell r="CX308">
            <v>0</v>
          </cell>
          <cell r="CY308">
            <v>8299</v>
          </cell>
          <cell r="CZ308" t="str">
            <v>M6</v>
          </cell>
        </row>
        <row r="309">
          <cell r="B309" t="str">
            <v>0210 DE 2024</v>
          </cell>
          <cell r="C309">
            <v>65739948</v>
          </cell>
          <cell r="D309" t="str">
            <v>SANDRA MILENA BOLIVAR RUBIO</v>
          </cell>
          <cell r="E309" t="str">
            <v>CONTRATO DE PRESTACIÓN DE SERVICIOS DE APOYO A LA GESTIÓN</v>
          </cell>
          <cell r="F309" t="str">
            <v>PRESTACIÓN DE SERVICIOS DE APOYO A LA GESTIÓN NECESARIO PARA EL FORTALECIMIENTO DE LOS PROCESOS ACADÉMICOS Y ADMINISTRATIVOS EN LA ESCUELA DE PEDAGOGÍA Y BELLAS ARTES DE LA FACULTAD DE CIENCIAS HUMANAS Y DE LA EDUCACIÓN DE LA UNIVERSIDAD DE LOS LLANOS.</v>
          </cell>
          <cell r="G309">
            <v>45313</v>
          </cell>
          <cell r="H309">
            <v>10841855</v>
          </cell>
          <cell r="I309" t="str">
            <v>Cinco (05) meses calendario</v>
          </cell>
          <cell r="J309">
            <v>45313</v>
          </cell>
          <cell r="K309">
            <v>45464</v>
          </cell>
          <cell r="L309" t="str">
            <v>NO APLICA</v>
          </cell>
          <cell r="M309" t="str">
            <v>NO APLICA</v>
          </cell>
          <cell r="N309" t="str">
            <v>NO APLICA</v>
          </cell>
          <cell r="O309">
            <v>5</v>
          </cell>
          <cell r="P309">
            <v>2818882</v>
          </cell>
          <cell r="Q309">
            <v>45313</v>
          </cell>
          <cell r="R309">
            <v>45351</v>
          </cell>
          <cell r="S309">
            <v>2168371</v>
          </cell>
          <cell r="T309">
            <v>45352</v>
          </cell>
          <cell r="U309">
            <v>45382</v>
          </cell>
          <cell r="V309">
            <v>2168371</v>
          </cell>
          <cell r="W309">
            <v>45383</v>
          </cell>
          <cell r="X309">
            <v>45412</v>
          </cell>
          <cell r="Y309">
            <v>2168371</v>
          </cell>
          <cell r="Z309">
            <v>45413</v>
          </cell>
          <cell r="AA309">
            <v>45443</v>
          </cell>
          <cell r="AB309">
            <v>1517860</v>
          </cell>
          <cell r="AC309">
            <v>45444</v>
          </cell>
          <cell r="AD309">
            <v>45464</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t="str">
            <v>Facultad de Ciencias Humanas y de la Educación</v>
          </cell>
          <cell r="BJ309" t="str">
            <v xml:space="preserve">FERNANDO CAMPOS POLO </v>
          </cell>
          <cell r="BK309" t="str">
            <v>Decano de la Facultad de Ciencias Humanas y de la Educación</v>
          </cell>
          <cell r="BL309">
            <v>21</v>
          </cell>
          <cell r="BM309">
            <v>45306</v>
          </cell>
          <cell r="BN309">
            <v>1283959346</v>
          </cell>
          <cell r="BO309">
            <v>259</v>
          </cell>
          <cell r="BP309">
            <v>45313</v>
          </cell>
          <cell r="BQ309">
            <v>10841855</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t="str">
            <v>1. Colaborar en el desarrollo de las actividades de la dependencia como:  atención al público de manera presencial, telefónica o virtual, recepción, redacción o proyección de respuestas y revisión de correos electrónicos.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Brindar apoyo en la elaboración de informes que sean requeridos por las diferentes instancias.</v>
          </cell>
          <cell r="CT309">
            <v>65739948</v>
          </cell>
          <cell r="CU309">
            <v>82</v>
          </cell>
          <cell r="CV309" t="str">
            <v>56300</v>
          </cell>
          <cell r="CW309">
            <v>0</v>
          </cell>
          <cell r="CX309">
            <v>0</v>
          </cell>
          <cell r="CY309">
            <v>9609</v>
          </cell>
          <cell r="CZ309" t="str">
            <v>M6</v>
          </cell>
        </row>
        <row r="310">
          <cell r="B310" t="str">
            <v>0211 DE 2024</v>
          </cell>
          <cell r="C310">
            <v>40382841</v>
          </cell>
          <cell r="D310" t="str">
            <v xml:space="preserve">MERCEDES NAYIBE HERNANDEZ CORREAL </v>
          </cell>
          <cell r="E310" t="str">
            <v>CONTRATO DE PRESTACIÓN DE SERVICIOS DE APOYO A LA GESTIÓN</v>
          </cell>
          <cell r="F310" t="str">
            <v>PRESTACIÓN DE SERVICIOS DE APOYO A LA GESTIÓN NECESARIO PARA EL FORTALECIMIENTO DE LOS PROCESOS ACADÉMICOS Y ADMINISTRATIVOS EN LA SECRETARÍA ACADÉMICA DE LA FACULTAD DE CIENCIAS HUMANAS Y DE LA EDUCACIÓN DE LA UNIVERSIDAD DE LOS LLANOS.</v>
          </cell>
          <cell r="G310">
            <v>45313</v>
          </cell>
          <cell r="H310">
            <v>10841855</v>
          </cell>
          <cell r="I310" t="str">
            <v>Cinco (05) meses calendario</v>
          </cell>
          <cell r="J310">
            <v>45313</v>
          </cell>
          <cell r="K310">
            <v>45464</v>
          </cell>
          <cell r="L310" t="str">
            <v>NO APLICA</v>
          </cell>
          <cell r="M310" t="str">
            <v>NO APLICA</v>
          </cell>
          <cell r="N310" t="str">
            <v>NO APLICA</v>
          </cell>
          <cell r="O310">
            <v>5</v>
          </cell>
          <cell r="P310">
            <v>2818882</v>
          </cell>
          <cell r="Q310">
            <v>45313</v>
          </cell>
          <cell r="R310">
            <v>45351</v>
          </cell>
          <cell r="S310">
            <v>2168371</v>
          </cell>
          <cell r="T310">
            <v>45352</v>
          </cell>
          <cell r="U310">
            <v>45382</v>
          </cell>
          <cell r="V310">
            <v>2168371</v>
          </cell>
          <cell r="W310">
            <v>45383</v>
          </cell>
          <cell r="X310">
            <v>45412</v>
          </cell>
          <cell r="Y310">
            <v>2168371</v>
          </cell>
          <cell r="Z310">
            <v>45413</v>
          </cell>
          <cell r="AA310">
            <v>45443</v>
          </cell>
          <cell r="AB310">
            <v>1517860</v>
          </cell>
          <cell r="AC310">
            <v>45444</v>
          </cell>
          <cell r="AD310">
            <v>45464</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t="str">
            <v>Facultad de Ciencias Humanas y de la Educación</v>
          </cell>
          <cell r="BJ310" t="str">
            <v xml:space="preserve">FERNANDO CAMPOS POLO </v>
          </cell>
          <cell r="BK310" t="str">
            <v>Decano de la Facultad de Ciencias Humanas y de la Educación</v>
          </cell>
          <cell r="BL310">
            <v>21</v>
          </cell>
          <cell r="BM310">
            <v>45306</v>
          </cell>
          <cell r="BN310">
            <v>1283959346</v>
          </cell>
          <cell r="BO310">
            <v>256</v>
          </cell>
          <cell r="BP310">
            <v>45313</v>
          </cell>
          <cell r="BQ310">
            <v>10841855</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v>
          </cell>
          <cell r="CT310">
            <v>40382841</v>
          </cell>
          <cell r="CU310">
            <v>82</v>
          </cell>
          <cell r="CV310" t="str">
            <v>56100</v>
          </cell>
          <cell r="CW310">
            <v>0</v>
          </cell>
          <cell r="CX310">
            <v>0</v>
          </cell>
          <cell r="CY310">
            <v>4761</v>
          </cell>
          <cell r="CZ310" t="str">
            <v>M6</v>
          </cell>
        </row>
        <row r="311">
          <cell r="B311" t="str">
            <v>0212 DE 2024</v>
          </cell>
          <cell r="C311">
            <v>40325585</v>
          </cell>
          <cell r="D311" t="str">
            <v>PAOLA MERCEDES GARZON ROZO</v>
          </cell>
          <cell r="E311" t="str">
            <v>CONTRATO DE PRESTACIÓN DE SERVICIOS DE APOYO A LA GESTIÓN</v>
          </cell>
          <cell r="F311" t="str">
            <v>PRESTACIÓN DE SERVICIOS DE APOYO A LA GESTIÓN NECESARIO PARA EL FORTALECIMIENTO DE LOS PROCESOS ACADÉMICOS Y ADMINISTRATIVOS EN LA ESCUELA DE HUMANIDADES DE LA FACULTAD DE CIENCIAS HUMANAS Y DE LA EDUCACIÓN DE LA UNIVERSIDAD DE LOS LLANOS.</v>
          </cell>
          <cell r="G311">
            <v>45313</v>
          </cell>
          <cell r="H311">
            <v>10841855</v>
          </cell>
          <cell r="I311" t="str">
            <v>Cinco (05) meses calendario</v>
          </cell>
          <cell r="J311">
            <v>45313</v>
          </cell>
          <cell r="K311">
            <v>45464</v>
          </cell>
          <cell r="L311" t="str">
            <v>NO APLICA</v>
          </cell>
          <cell r="M311" t="str">
            <v>NO APLICA</v>
          </cell>
          <cell r="N311" t="str">
            <v>NO APLICA</v>
          </cell>
          <cell r="O311">
            <v>5</v>
          </cell>
          <cell r="P311">
            <v>2818882</v>
          </cell>
          <cell r="Q311">
            <v>45313</v>
          </cell>
          <cell r="R311">
            <v>45351</v>
          </cell>
          <cell r="S311">
            <v>2168371</v>
          </cell>
          <cell r="T311">
            <v>45352</v>
          </cell>
          <cell r="U311">
            <v>45382</v>
          </cell>
          <cell r="V311">
            <v>2168371</v>
          </cell>
          <cell r="W311">
            <v>45383</v>
          </cell>
          <cell r="X311">
            <v>45412</v>
          </cell>
          <cell r="Y311">
            <v>2168371</v>
          </cell>
          <cell r="Z311">
            <v>45413</v>
          </cell>
          <cell r="AA311">
            <v>45443</v>
          </cell>
          <cell r="AB311">
            <v>1517860</v>
          </cell>
          <cell r="AC311">
            <v>45444</v>
          </cell>
          <cell r="AD311">
            <v>45464</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t="str">
            <v>Facultad de Ciencias Humanas y de la Educación</v>
          </cell>
          <cell r="BJ311" t="str">
            <v xml:space="preserve">FERNANDO CAMPOS POLO </v>
          </cell>
          <cell r="BK311" t="str">
            <v>Decano de la Facultad de Ciencias Humanas y de la Educación</v>
          </cell>
          <cell r="BL311">
            <v>21</v>
          </cell>
          <cell r="BM311">
            <v>45306</v>
          </cell>
          <cell r="BN311">
            <v>1283959346</v>
          </cell>
          <cell r="BO311">
            <v>255</v>
          </cell>
          <cell r="BP311">
            <v>45313</v>
          </cell>
          <cell r="BQ311">
            <v>10841855</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t="str">
            <v>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v>
          </cell>
          <cell r="CT311">
            <v>40325585.799999997</v>
          </cell>
          <cell r="CU311">
            <v>82</v>
          </cell>
          <cell r="CV311" t="str">
            <v>56400</v>
          </cell>
          <cell r="CW311">
            <v>0</v>
          </cell>
          <cell r="CX311">
            <v>0</v>
          </cell>
          <cell r="CY311">
            <v>7490</v>
          </cell>
          <cell r="CZ311" t="str">
            <v>M6</v>
          </cell>
        </row>
        <row r="312">
          <cell r="B312" t="str">
            <v>0213 DE 2024</v>
          </cell>
          <cell r="C312">
            <v>35260257</v>
          </cell>
          <cell r="D312" t="str">
            <v>JENNY PATRICIA GONZALEZ LEIVA</v>
          </cell>
          <cell r="E312" t="str">
            <v>CONTRATO DE PRESTACIÓN DE SERVICIOS DE APOYO A LA GESTIÓN</v>
          </cell>
          <cell r="F312" t="str">
            <v>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v>
          </cell>
          <cell r="G312">
            <v>45313</v>
          </cell>
          <cell r="H312">
            <v>10841855</v>
          </cell>
          <cell r="I312" t="str">
            <v>Cinco (05) meses calendario</v>
          </cell>
          <cell r="J312">
            <v>45313</v>
          </cell>
          <cell r="K312">
            <v>45464</v>
          </cell>
          <cell r="L312" t="str">
            <v>NO APLICA</v>
          </cell>
          <cell r="M312" t="str">
            <v>NO APLICA</v>
          </cell>
          <cell r="N312" t="str">
            <v>NO APLICA</v>
          </cell>
          <cell r="O312">
            <v>5</v>
          </cell>
          <cell r="P312">
            <v>2818882</v>
          </cell>
          <cell r="Q312">
            <v>45313</v>
          </cell>
          <cell r="R312">
            <v>45351</v>
          </cell>
          <cell r="S312">
            <v>2168371</v>
          </cell>
          <cell r="T312">
            <v>45352</v>
          </cell>
          <cell r="U312">
            <v>45382</v>
          </cell>
          <cell r="V312">
            <v>2168371</v>
          </cell>
          <cell r="W312">
            <v>45383</v>
          </cell>
          <cell r="X312">
            <v>45412</v>
          </cell>
          <cell r="Y312">
            <v>2168371</v>
          </cell>
          <cell r="Z312">
            <v>45413</v>
          </cell>
          <cell r="AA312">
            <v>45443</v>
          </cell>
          <cell r="AB312">
            <v>1517860</v>
          </cell>
          <cell r="AC312">
            <v>45444</v>
          </cell>
          <cell r="AD312">
            <v>45464</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t="str">
            <v>Facultad de Ciencias Humanas y de la Educación</v>
          </cell>
          <cell r="BJ312" t="str">
            <v xml:space="preserve">FERNANDO CAMPOS POLO </v>
          </cell>
          <cell r="BK312" t="str">
            <v>Decano de la Facultad de Ciencias Humanas y de la Educación</v>
          </cell>
          <cell r="BL312">
            <v>21</v>
          </cell>
          <cell r="BM312">
            <v>45306</v>
          </cell>
          <cell r="BN312">
            <v>1283959346</v>
          </cell>
          <cell r="BO312">
            <v>254</v>
          </cell>
          <cell r="BP312">
            <v>45313</v>
          </cell>
          <cell r="BQ312">
            <v>10841855</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2">
            <v>35260257</v>
          </cell>
          <cell r="CU312">
            <v>82</v>
          </cell>
          <cell r="CV312" t="str">
            <v>56304</v>
          </cell>
          <cell r="CW312">
            <v>0</v>
          </cell>
          <cell r="CX312">
            <v>0</v>
          </cell>
          <cell r="CY312">
            <v>8299</v>
          </cell>
          <cell r="CZ312" t="str">
            <v>M6</v>
          </cell>
        </row>
        <row r="313">
          <cell r="B313" t="str">
            <v>0214 DE 2024</v>
          </cell>
          <cell r="C313">
            <v>40389413</v>
          </cell>
          <cell r="D313" t="str">
            <v xml:space="preserve">ANA CECILIA RODRIGUEZ CRUZ </v>
          </cell>
          <cell r="E313" t="str">
            <v>CONTRATO DE PRESTACIÓN DE SERVICIOS DE APOYO A LA GESTIÓN</v>
          </cell>
          <cell r="F313" t="str">
            <v>PRESTACIÓN DE SERVICIOS DE APOYO A LA GESTIÓN NECESARIO PARA EL FORTALECIMIENTO DE LOS PROCESOS ACADÉMICOS Y ADMINISTRATIVOS DEL PROGRAMA DE LICENCIATURA EN EDUCACIÓN FÍSICA Y DEPORTE DE LA FACULTAD DE CIENCIAS HUMANAS Y DE LA EDUCACIÓN DE LA UNIVERSIDAD DE LOS LLANOS.</v>
          </cell>
          <cell r="G313">
            <v>45313</v>
          </cell>
          <cell r="H313">
            <v>10841855</v>
          </cell>
          <cell r="I313" t="str">
            <v>Cinco (05) meses calendario</v>
          </cell>
          <cell r="J313">
            <v>45313</v>
          </cell>
          <cell r="K313">
            <v>45464</v>
          </cell>
          <cell r="L313" t="str">
            <v>NO APLICA</v>
          </cell>
          <cell r="M313" t="str">
            <v>NO APLICA</v>
          </cell>
          <cell r="N313" t="str">
            <v>NO APLICA</v>
          </cell>
          <cell r="O313">
            <v>5</v>
          </cell>
          <cell r="P313">
            <v>2818882</v>
          </cell>
          <cell r="Q313">
            <v>45313</v>
          </cell>
          <cell r="R313">
            <v>45351</v>
          </cell>
          <cell r="S313">
            <v>2168371</v>
          </cell>
          <cell r="T313">
            <v>45352</v>
          </cell>
          <cell r="U313">
            <v>45382</v>
          </cell>
          <cell r="V313">
            <v>2168371</v>
          </cell>
          <cell r="W313">
            <v>45383</v>
          </cell>
          <cell r="X313">
            <v>45412</v>
          </cell>
          <cell r="Y313">
            <v>2168371</v>
          </cell>
          <cell r="Z313">
            <v>45413</v>
          </cell>
          <cell r="AA313">
            <v>45443</v>
          </cell>
          <cell r="AB313">
            <v>1517860</v>
          </cell>
          <cell r="AC313">
            <v>45444</v>
          </cell>
          <cell r="AD313">
            <v>45464</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t="str">
            <v>Facultad de Ciencias Humanas y de la Educación</v>
          </cell>
          <cell r="BJ313" t="str">
            <v xml:space="preserve">FERNANDO CAMPOS POLO </v>
          </cell>
          <cell r="BK313" t="str">
            <v>Decano de la Facultad de Ciencias Humanas y de la Educación</v>
          </cell>
          <cell r="BL313">
            <v>21</v>
          </cell>
          <cell r="BM313">
            <v>45306</v>
          </cell>
          <cell r="BN313">
            <v>1283959346</v>
          </cell>
          <cell r="BO313">
            <v>257</v>
          </cell>
          <cell r="BP313">
            <v>45313</v>
          </cell>
          <cell r="BQ313">
            <v>10841855</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3">
            <v>40389413.399999999</v>
          </cell>
          <cell r="CU313">
            <v>82</v>
          </cell>
          <cell r="CV313" t="str">
            <v>56303</v>
          </cell>
          <cell r="CW313">
            <v>0</v>
          </cell>
          <cell r="CX313">
            <v>0</v>
          </cell>
          <cell r="CY313">
            <v>8299</v>
          </cell>
          <cell r="CZ313" t="str">
            <v>M6</v>
          </cell>
        </row>
        <row r="314">
          <cell r="B314" t="str">
            <v>0215 DE 2024</v>
          </cell>
          <cell r="C314">
            <v>40401855</v>
          </cell>
          <cell r="D314" t="str">
            <v>CLAUDIA MILENA FORERO ECHAVARRIA</v>
          </cell>
          <cell r="E314" t="str">
            <v>CONTRATO DE PRESTACIÓN DE SERVICIOS DE APOYO A LA GESTIÓN</v>
          </cell>
          <cell r="F314" t="str">
            <v>PRESTACIÓN DE SERVICIOS DE APOYO A LA GESTIÓN NECESARIO PARA EL FORTALECIMIENTO DE LOS PROCESOS ACADÉMICOS Y ADMINISTRATIVOS DEL PROGRAMA DE LICENCIATURA EN MATEMÁTICAS DE LA FACULTAD DE CIENCIAS HUMANAS Y DE LA EDUCACIÓN DE LA UNIVERSIDAD DE LOS LLANOS.</v>
          </cell>
          <cell r="G314">
            <v>45313</v>
          </cell>
          <cell r="H314">
            <v>10841855</v>
          </cell>
          <cell r="I314" t="str">
            <v>Cinco (05) meses calendario</v>
          </cell>
          <cell r="J314">
            <v>45313</v>
          </cell>
          <cell r="K314">
            <v>45464</v>
          </cell>
          <cell r="L314" t="str">
            <v>NO APLICA</v>
          </cell>
          <cell r="M314" t="str">
            <v>NO APLICA</v>
          </cell>
          <cell r="N314" t="str">
            <v>NO APLICA</v>
          </cell>
          <cell r="O314">
            <v>5</v>
          </cell>
          <cell r="P314">
            <v>2818882</v>
          </cell>
          <cell r="Q314">
            <v>45313</v>
          </cell>
          <cell r="R314">
            <v>45351</v>
          </cell>
          <cell r="S314">
            <v>2168371</v>
          </cell>
          <cell r="T314">
            <v>45352</v>
          </cell>
          <cell r="U314">
            <v>45382</v>
          </cell>
          <cell r="V314">
            <v>2168371</v>
          </cell>
          <cell r="W314">
            <v>45383</v>
          </cell>
          <cell r="X314">
            <v>45412</v>
          </cell>
          <cell r="Y314">
            <v>2168371</v>
          </cell>
          <cell r="Z314">
            <v>45413</v>
          </cell>
          <cell r="AA314">
            <v>45443</v>
          </cell>
          <cell r="AB314">
            <v>1517860</v>
          </cell>
          <cell r="AC314">
            <v>45444</v>
          </cell>
          <cell r="AD314">
            <v>45464</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t="str">
            <v>Facultad de Ciencias Humanas y de la Educación</v>
          </cell>
          <cell r="BJ314" t="str">
            <v xml:space="preserve">FERNANDO CAMPOS POLO </v>
          </cell>
          <cell r="BK314" t="str">
            <v>Decano de la Facultad de Ciencias Humanas y de la Educación</v>
          </cell>
          <cell r="BL314">
            <v>21</v>
          </cell>
          <cell r="BM314">
            <v>45306</v>
          </cell>
          <cell r="BN314">
            <v>1283959346</v>
          </cell>
          <cell r="BO314">
            <v>258</v>
          </cell>
          <cell r="BP314">
            <v>45313</v>
          </cell>
          <cell r="BQ314">
            <v>10841855</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4">
            <v>40401855</v>
          </cell>
          <cell r="CU314">
            <v>82</v>
          </cell>
          <cell r="CV314" t="str">
            <v>56301</v>
          </cell>
          <cell r="CW314">
            <v>0</v>
          </cell>
          <cell r="CX314">
            <v>0</v>
          </cell>
          <cell r="CY314">
            <v>8299</v>
          </cell>
          <cell r="CZ314" t="str">
            <v>M6</v>
          </cell>
        </row>
        <row r="315">
          <cell r="B315" t="str">
            <v>0216 DE 2024</v>
          </cell>
          <cell r="C315">
            <v>1120504145</v>
          </cell>
          <cell r="D315" t="str">
            <v>YENNY EMILIANA MELO SUAREZ</v>
          </cell>
          <cell r="E315" t="str">
            <v>CONTRATO DE PRESTACIÓN DE SERVICIOS DE APOYO A LA GESTIÓN</v>
          </cell>
          <cell r="F315" t="str">
            <v>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v>
          </cell>
          <cell r="G315">
            <v>45313</v>
          </cell>
          <cell r="H315">
            <v>10841855</v>
          </cell>
          <cell r="I315" t="str">
            <v>Cinco (05) meses calendario</v>
          </cell>
          <cell r="J315">
            <v>45313</v>
          </cell>
          <cell r="K315">
            <v>45464</v>
          </cell>
          <cell r="L315" t="str">
            <v>NO APLICA</v>
          </cell>
          <cell r="M315" t="str">
            <v>NO APLICA</v>
          </cell>
          <cell r="N315" t="str">
            <v>NO APLICA</v>
          </cell>
          <cell r="O315">
            <v>5</v>
          </cell>
          <cell r="P315">
            <v>2818882</v>
          </cell>
          <cell r="Q315">
            <v>45313</v>
          </cell>
          <cell r="R315">
            <v>45351</v>
          </cell>
          <cell r="S315">
            <v>2168371</v>
          </cell>
          <cell r="T315">
            <v>45352</v>
          </cell>
          <cell r="U315">
            <v>45382</v>
          </cell>
          <cell r="V315">
            <v>2168371</v>
          </cell>
          <cell r="W315">
            <v>45383</v>
          </cell>
          <cell r="X315">
            <v>45412</v>
          </cell>
          <cell r="Y315">
            <v>2168371</v>
          </cell>
          <cell r="Z315">
            <v>45413</v>
          </cell>
          <cell r="AA315">
            <v>45443</v>
          </cell>
          <cell r="AB315">
            <v>1517860</v>
          </cell>
          <cell r="AC315">
            <v>45444</v>
          </cell>
          <cell r="AD315">
            <v>45464</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t="str">
            <v>Facultad de Ciencias Humanas y de la Educación</v>
          </cell>
          <cell r="BJ315" t="str">
            <v xml:space="preserve">FERNANDO CAMPOS POLO </v>
          </cell>
          <cell r="BK315" t="str">
            <v>Decano de la Facultad de Ciencias Humanas y de la Educación</v>
          </cell>
          <cell r="BL315">
            <v>21</v>
          </cell>
          <cell r="BM315">
            <v>45306</v>
          </cell>
          <cell r="BN315">
            <v>1283959346</v>
          </cell>
          <cell r="BO315">
            <v>260</v>
          </cell>
          <cell r="BP315">
            <v>45313</v>
          </cell>
          <cell r="BQ315">
            <v>10841855</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v>
          </cell>
          <cell r="CT315">
            <v>1120504145</v>
          </cell>
          <cell r="CU315">
            <v>82</v>
          </cell>
          <cell r="CV315" t="str">
            <v>56302</v>
          </cell>
          <cell r="CW315">
            <v>0</v>
          </cell>
          <cell r="CX315">
            <v>0</v>
          </cell>
          <cell r="CY315">
            <v>7490</v>
          </cell>
          <cell r="CZ315" t="str">
            <v>M6</v>
          </cell>
        </row>
        <row r="316">
          <cell r="B316" t="str">
            <v>0217 DE 2024</v>
          </cell>
          <cell r="C316">
            <v>1121949731</v>
          </cell>
          <cell r="D316" t="str">
            <v>JHON SMITH RUGES GUTIERREZ</v>
          </cell>
          <cell r="E316" t="str">
            <v>CONTRATO DE PRESTACIÓN DE SERVICIOS PROFESIONALES</v>
          </cell>
          <cell r="F316" t="str">
            <v>PRESTACIÓN DE SERVICIOS PROFESIONALES NECESARIO PARA EL FORTALECIMIENTO DE LOS PROCESOS DEL CENTRO DE PROYECCIÓN SOCIAL Y CENTRO DE INVESTIGACIONES DE LA FACULTAD DE CIENCIAS HUMANAS Y DE LA EDUCACIÓN DE LA UNIVERSIDAD DE LOS LLANOS.</v>
          </cell>
          <cell r="G316">
            <v>45313</v>
          </cell>
          <cell r="H316">
            <v>13652500</v>
          </cell>
          <cell r="I316" t="str">
            <v>Cinco (05) meses calendario</v>
          </cell>
          <cell r="J316">
            <v>45313</v>
          </cell>
          <cell r="K316">
            <v>45464</v>
          </cell>
          <cell r="L316" t="str">
            <v>NO APLICA</v>
          </cell>
          <cell r="M316" t="str">
            <v>NO APLICA</v>
          </cell>
          <cell r="N316" t="str">
            <v>NO APLICA</v>
          </cell>
          <cell r="O316">
            <v>5</v>
          </cell>
          <cell r="P316">
            <v>3549650</v>
          </cell>
          <cell r="Q316">
            <v>45313</v>
          </cell>
          <cell r="R316">
            <v>45351</v>
          </cell>
          <cell r="S316">
            <v>2730500</v>
          </cell>
          <cell r="T316">
            <v>45352</v>
          </cell>
          <cell r="U316">
            <v>45382</v>
          </cell>
          <cell r="V316">
            <v>2730500</v>
          </cell>
          <cell r="W316">
            <v>45383</v>
          </cell>
          <cell r="X316">
            <v>45412</v>
          </cell>
          <cell r="Y316">
            <v>2730500</v>
          </cell>
          <cell r="Z316">
            <v>45413</v>
          </cell>
          <cell r="AA316">
            <v>45443</v>
          </cell>
          <cell r="AB316">
            <v>1911350</v>
          </cell>
          <cell r="AC316">
            <v>45444</v>
          </cell>
          <cell r="AD316">
            <v>45464</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t="str">
            <v>Facultad de Ciencias Humanas y de la Educación</v>
          </cell>
          <cell r="BJ316" t="str">
            <v xml:space="preserve">FERNANDO CAMPOS POLO </v>
          </cell>
          <cell r="BK316" t="str">
            <v>Decano de la Facultad de Ciencias Humanas y de la Educación</v>
          </cell>
          <cell r="BL316">
            <v>21</v>
          </cell>
          <cell r="BM316">
            <v>45306</v>
          </cell>
          <cell r="BN316">
            <v>1283959346</v>
          </cell>
          <cell r="BO316">
            <v>261</v>
          </cell>
          <cell r="BP316">
            <v>45313</v>
          </cell>
          <cell r="BQ316">
            <v>13652500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316">
            <v>1121949731</v>
          </cell>
          <cell r="CU316">
            <v>82</v>
          </cell>
          <cell r="CV316" t="str">
            <v>56501</v>
          </cell>
          <cell r="CW316">
            <v>0</v>
          </cell>
          <cell r="CX316">
            <v>0</v>
          </cell>
          <cell r="CY316">
            <v>7490</v>
          </cell>
          <cell r="CZ316" t="str">
            <v>M6</v>
          </cell>
        </row>
        <row r="317">
          <cell r="B317" t="str">
            <v>0218 DE 2024</v>
          </cell>
          <cell r="C317">
            <v>31949877</v>
          </cell>
          <cell r="D317" t="str">
            <v>OLGA JACQUELINE LIZARAZO BUITRAGO</v>
          </cell>
          <cell r="E317" t="str">
            <v>CONTRATO DE PRESTACIÓN DE SERVICIOS DE APOYO A LA GESTIÓN</v>
          </cell>
          <cell r="F317" t="str">
            <v>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v>
          </cell>
          <cell r="G317">
            <v>45313</v>
          </cell>
          <cell r="H317">
            <v>12504273</v>
          </cell>
          <cell r="I317" t="str">
            <v>Cinco (05) meses y veintitrés (23) días calendario</v>
          </cell>
          <cell r="J317">
            <v>45313</v>
          </cell>
          <cell r="K317">
            <v>45487</v>
          </cell>
          <cell r="L317" t="str">
            <v>NO APLICA</v>
          </cell>
          <cell r="M317" t="str">
            <v>NO APLICA</v>
          </cell>
          <cell r="N317" t="str">
            <v>NO APLICA</v>
          </cell>
          <cell r="O317">
            <v>6</v>
          </cell>
          <cell r="P317">
            <v>2818882</v>
          </cell>
          <cell r="Q317">
            <v>45313</v>
          </cell>
          <cell r="R317">
            <v>45351</v>
          </cell>
          <cell r="S317">
            <v>2168371</v>
          </cell>
          <cell r="T317">
            <v>45352</v>
          </cell>
          <cell r="U317">
            <v>45382</v>
          </cell>
          <cell r="V317">
            <v>2168371</v>
          </cell>
          <cell r="W317">
            <v>45383</v>
          </cell>
          <cell r="X317">
            <v>45412</v>
          </cell>
          <cell r="Y317">
            <v>2168371</v>
          </cell>
          <cell r="Z317">
            <v>45413</v>
          </cell>
          <cell r="AA317">
            <v>45443</v>
          </cell>
          <cell r="AB317">
            <v>2168371</v>
          </cell>
          <cell r="AC317">
            <v>45444</v>
          </cell>
          <cell r="AD317">
            <v>45473</v>
          </cell>
          <cell r="AE317">
            <v>1011907</v>
          </cell>
          <cell r="AF317">
            <v>45474</v>
          </cell>
          <cell r="AG317">
            <v>45487</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t="str">
            <v>Facultad de Ciencias Humanas y de la Educación</v>
          </cell>
          <cell r="BJ317" t="str">
            <v>FERNANDO CAMPOS POLO</v>
          </cell>
          <cell r="BK317" t="str">
            <v>Decano de la Facultad de Ciencias Humanas y de la Educación</v>
          </cell>
          <cell r="BL317">
            <v>21</v>
          </cell>
          <cell r="BM317">
            <v>45306</v>
          </cell>
          <cell r="BN317">
            <v>1283959346</v>
          </cell>
          <cell r="BO317">
            <v>296</v>
          </cell>
          <cell r="BP317">
            <v>45313</v>
          </cell>
          <cell r="BQ317">
            <v>12504273</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v>
          </cell>
          <cell r="CT317">
            <v>31949877</v>
          </cell>
          <cell r="CU317">
            <v>246</v>
          </cell>
          <cell r="CV317" t="str">
            <v>56307</v>
          </cell>
          <cell r="CW317">
            <v>0</v>
          </cell>
          <cell r="CX317">
            <v>0</v>
          </cell>
          <cell r="CY317">
            <v>8211</v>
          </cell>
          <cell r="CZ317" t="str">
            <v>M6</v>
          </cell>
        </row>
        <row r="318">
          <cell r="B318" t="str">
            <v>0219 DE 2024</v>
          </cell>
          <cell r="C318">
            <v>1121888586</v>
          </cell>
          <cell r="D318" t="str">
            <v>NATALIA CORREDOR BONELO</v>
          </cell>
          <cell r="E318" t="str">
            <v>CONTRATO DE PRESTACIÓN DE SERVICIOS DE APOYO A LA GESTIÓN</v>
          </cell>
          <cell r="F318" t="str">
            <v>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v>
          </cell>
          <cell r="G318">
            <v>45313</v>
          </cell>
          <cell r="H318">
            <v>12504273</v>
          </cell>
          <cell r="I318" t="str">
            <v>Cinco (05) meses y veintitrés (23) días calendario</v>
          </cell>
          <cell r="J318">
            <v>45313</v>
          </cell>
          <cell r="K318">
            <v>45487</v>
          </cell>
          <cell r="L318" t="str">
            <v>NO APLICA</v>
          </cell>
          <cell r="M318" t="str">
            <v>NO APLICA</v>
          </cell>
          <cell r="N318" t="str">
            <v>NO APLICA</v>
          </cell>
          <cell r="O318">
            <v>6</v>
          </cell>
          <cell r="P318">
            <v>2818882</v>
          </cell>
          <cell r="Q318">
            <v>45313</v>
          </cell>
          <cell r="R318">
            <v>45351</v>
          </cell>
          <cell r="S318">
            <v>2168371</v>
          </cell>
          <cell r="T318">
            <v>45352</v>
          </cell>
          <cell r="U318">
            <v>45382</v>
          </cell>
          <cell r="V318">
            <v>2168371</v>
          </cell>
          <cell r="W318">
            <v>45383</v>
          </cell>
          <cell r="X318">
            <v>45412</v>
          </cell>
          <cell r="Y318">
            <v>2168371</v>
          </cell>
          <cell r="Z318">
            <v>45413</v>
          </cell>
          <cell r="AA318">
            <v>45443</v>
          </cell>
          <cell r="AB318">
            <v>2168371</v>
          </cell>
          <cell r="AC318">
            <v>45444</v>
          </cell>
          <cell r="AD318">
            <v>45473</v>
          </cell>
          <cell r="AE318">
            <v>1011907</v>
          </cell>
          <cell r="AF318">
            <v>45474</v>
          </cell>
          <cell r="AG318">
            <v>45487</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t="str">
            <v>Facultad de Ciencias Humanas y de la Educación</v>
          </cell>
          <cell r="BJ318" t="str">
            <v xml:space="preserve">FERNANDO CAMPOS POLO </v>
          </cell>
          <cell r="BK318" t="str">
            <v>Decano de la Facultad de Ciencias Humanas y de la Educación</v>
          </cell>
          <cell r="BL318">
            <v>50</v>
          </cell>
          <cell r="BM318">
            <v>45313</v>
          </cell>
          <cell r="BN318">
            <v>30157354</v>
          </cell>
          <cell r="BO318">
            <v>211</v>
          </cell>
          <cell r="BP318">
            <v>45313</v>
          </cell>
          <cell r="BQ318">
            <v>12504273</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v>
          </cell>
          <cell r="CT318">
            <v>1121888586.5</v>
          </cell>
          <cell r="CU318">
            <v>246</v>
          </cell>
          <cell r="CV318" t="str">
            <v>56401</v>
          </cell>
          <cell r="CW318">
            <v>0</v>
          </cell>
          <cell r="CX318">
            <v>0</v>
          </cell>
          <cell r="CY318">
            <v>8299</v>
          </cell>
          <cell r="CZ318" t="str">
            <v>M6</v>
          </cell>
        </row>
        <row r="319">
          <cell r="B319" t="str">
            <v>0220 DE 2024</v>
          </cell>
          <cell r="C319">
            <v>1121859581</v>
          </cell>
          <cell r="D319" t="str">
            <v>LIZETH KATHERINE VILLALBA RINCON</v>
          </cell>
          <cell r="E319" t="str">
            <v>CONTRATO DE PRESTACIÓN DE SERVICIOS PROFESIONALES</v>
          </cell>
          <cell r="F319" t="str">
            <v>PRESTACIÓN DE SERVICIOS PROFESIONALES NECESARIO PARA EL FORTALECIMIENTO DE LOS PROCESOS ACADÉMICOS Y ADMINISTRATIVOS DE LOS PROGRAMAS DE POSGRADOS PROPIOS Y EN CONVENIO DE LA UNIVERSIDAD DE LOS LLANOS.</v>
          </cell>
          <cell r="G319">
            <v>45313</v>
          </cell>
          <cell r="H319">
            <v>17653081</v>
          </cell>
          <cell r="I319" t="str">
            <v>Cinco (05) meses y veintitrés (23) días calendario</v>
          </cell>
          <cell r="J319">
            <v>45313</v>
          </cell>
          <cell r="K319">
            <v>45487</v>
          </cell>
          <cell r="L319" t="str">
            <v>NO APLICA</v>
          </cell>
          <cell r="M319" t="str">
            <v>NO APLICA</v>
          </cell>
          <cell r="N319" t="str">
            <v>NO APLICA</v>
          </cell>
          <cell r="O319">
            <v>6</v>
          </cell>
          <cell r="P319">
            <v>3979596</v>
          </cell>
          <cell r="Q319">
            <v>45313</v>
          </cell>
          <cell r="R319">
            <v>45351</v>
          </cell>
          <cell r="S319">
            <v>3061228</v>
          </cell>
          <cell r="T319">
            <v>45352</v>
          </cell>
          <cell r="U319">
            <v>45382</v>
          </cell>
          <cell r="V319">
            <v>3061228</v>
          </cell>
          <cell r="W319">
            <v>45383</v>
          </cell>
          <cell r="X319">
            <v>45412</v>
          </cell>
          <cell r="Y319">
            <v>3061228</v>
          </cell>
          <cell r="Z319">
            <v>45413</v>
          </cell>
          <cell r="AA319">
            <v>45443</v>
          </cell>
          <cell r="AB319">
            <v>3061228</v>
          </cell>
          <cell r="AC319">
            <v>45444</v>
          </cell>
          <cell r="AD319">
            <v>45473</v>
          </cell>
          <cell r="AE319">
            <v>1428573</v>
          </cell>
          <cell r="AF319">
            <v>45474</v>
          </cell>
          <cell r="AG319">
            <v>45487</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t="str">
            <v>Facultad de Ciencias Humanas y de la Educación</v>
          </cell>
          <cell r="BJ319" t="str">
            <v xml:space="preserve">FERNANDO CAMPOS POLO </v>
          </cell>
          <cell r="BK319" t="str">
            <v>Decano de la Facultad de Ciencias Humanas y de la Educación</v>
          </cell>
          <cell r="BL319">
            <v>50</v>
          </cell>
          <cell r="BM319">
            <v>45313</v>
          </cell>
          <cell r="BN319">
            <v>30157354</v>
          </cell>
          <cell r="BO319">
            <v>212</v>
          </cell>
          <cell r="BP319">
            <v>45313</v>
          </cell>
          <cell r="BQ319">
            <v>17653081</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t="str">
            <v>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v>
          </cell>
          <cell r="CT319">
            <v>1121859581</v>
          </cell>
          <cell r="CU319">
            <v>253</v>
          </cell>
          <cell r="CV319" t="str">
            <v>60201</v>
          </cell>
          <cell r="CW319">
            <v>0</v>
          </cell>
          <cell r="CX319">
            <v>0</v>
          </cell>
          <cell r="CY319">
            <v>8299</v>
          </cell>
          <cell r="CZ319" t="str">
            <v>M6</v>
          </cell>
        </row>
        <row r="320">
          <cell r="B320" t="str">
            <v>0221 DE 2024</v>
          </cell>
          <cell r="C320">
            <v>1121828357</v>
          </cell>
          <cell r="D320" t="str">
            <v xml:space="preserve">MAURICIO CAICEDO SALGUERO </v>
          </cell>
          <cell r="E320" t="str">
            <v>CONTRATO DE PRESTACIÓN DE SERVICIOS PROFESIONALES</v>
          </cell>
          <cell r="F320" t="str">
            <v>PRESTACIÓN DE SERVICIOS PROFESIONALES NECESARIO PARA EL FORTALECIMIENTO DE LOS PROCESOS ADMINISTRATIVOS DE LA FACULTAD DE CIENCIAS DE LA SALUD DE LA UNIVERSIDAD DE LOS LLANOS.</v>
          </cell>
          <cell r="G320">
            <v>45313</v>
          </cell>
          <cell r="H320">
            <v>17653081</v>
          </cell>
          <cell r="I320" t="str">
            <v>Cinco (05) meses y veintitrés (23) días calendario</v>
          </cell>
          <cell r="J320">
            <v>45313</v>
          </cell>
          <cell r="K320">
            <v>45487</v>
          </cell>
          <cell r="L320" t="str">
            <v>NO APLICA</v>
          </cell>
          <cell r="M320" t="str">
            <v>NO APLICA</v>
          </cell>
          <cell r="N320" t="str">
            <v>NO APLICA</v>
          </cell>
          <cell r="O320">
            <v>6</v>
          </cell>
          <cell r="P320">
            <v>3979596</v>
          </cell>
          <cell r="Q320">
            <v>45313</v>
          </cell>
          <cell r="R320">
            <v>45351</v>
          </cell>
          <cell r="S320">
            <v>3061228</v>
          </cell>
          <cell r="T320">
            <v>45352</v>
          </cell>
          <cell r="U320">
            <v>45382</v>
          </cell>
          <cell r="V320">
            <v>3061228</v>
          </cell>
          <cell r="W320">
            <v>45383</v>
          </cell>
          <cell r="X320">
            <v>45412</v>
          </cell>
          <cell r="Y320">
            <v>3061228</v>
          </cell>
          <cell r="Z320">
            <v>45413</v>
          </cell>
          <cell r="AA320">
            <v>45443</v>
          </cell>
          <cell r="AB320">
            <v>3061228</v>
          </cell>
          <cell r="AC320">
            <v>45444</v>
          </cell>
          <cell r="AD320">
            <v>45473</v>
          </cell>
          <cell r="AE320">
            <v>1428573</v>
          </cell>
          <cell r="AF320">
            <v>45474</v>
          </cell>
          <cell r="AG320">
            <v>45487</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t="str">
            <v>Facultad de Ciencias de la Salud</v>
          </cell>
          <cell r="BJ320" t="str">
            <v>LUZ MIRYAM TOBÓN BORRERO</v>
          </cell>
          <cell r="BK320" t="str">
            <v>Decana de la Facultad de Ciencias de la Salud</v>
          </cell>
          <cell r="BL320">
            <v>21</v>
          </cell>
          <cell r="BM320">
            <v>45306</v>
          </cell>
          <cell r="BN320">
            <v>1283959346</v>
          </cell>
          <cell r="BO320">
            <v>263</v>
          </cell>
          <cell r="BP320">
            <v>45313</v>
          </cell>
          <cell r="BQ320">
            <v>17653081</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t="str">
            <v>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v>
          </cell>
          <cell r="CT320">
            <v>1121828357</v>
          </cell>
          <cell r="CU320">
            <v>54</v>
          </cell>
          <cell r="CV320" t="str">
            <v>55200</v>
          </cell>
          <cell r="CW320">
            <v>0</v>
          </cell>
          <cell r="CX320">
            <v>0</v>
          </cell>
          <cell r="CY320">
            <v>7490</v>
          </cell>
          <cell r="CZ320" t="str">
            <v>M6</v>
          </cell>
        </row>
        <row r="321">
          <cell r="B321" t="str">
            <v>0222 DE 2024</v>
          </cell>
          <cell r="C321">
            <v>53074815</v>
          </cell>
          <cell r="D321" t="str">
            <v>MONICA ANDREA PATARROYO PEREZ</v>
          </cell>
          <cell r="E321" t="str">
            <v>CONTRATO DE PRESTACIÓN DE SERVICIOS DE APOYO A LA GESTIÓN</v>
          </cell>
          <cell r="F321" t="str">
            <v>PRESTACIÓN DE SERVICIOS DE APOYO A LA GESTIÓN NECESARIO PARA EL FORTALECIMIENTO DE LOS PROCESOS EN LAS ESCUELAS ADSCRITAS DE LA FACULTAD DE CIENCIAS DE LA SALUD DE LA UNIVERSIDAD DE LOS LLANOS.</v>
          </cell>
          <cell r="G321">
            <v>45313</v>
          </cell>
          <cell r="H321">
            <v>10841855</v>
          </cell>
          <cell r="I321" t="str">
            <v>Cinco (05) meses calendario</v>
          </cell>
          <cell r="J321">
            <v>45313</v>
          </cell>
          <cell r="K321">
            <v>45464</v>
          </cell>
          <cell r="L321" t="str">
            <v>NO APLICA</v>
          </cell>
          <cell r="M321" t="str">
            <v>NO APLICA</v>
          </cell>
          <cell r="N321" t="str">
            <v>NO APLICA</v>
          </cell>
          <cell r="O321">
            <v>5</v>
          </cell>
          <cell r="P321">
            <v>2818882</v>
          </cell>
          <cell r="Q321">
            <v>45313</v>
          </cell>
          <cell r="R321">
            <v>45351</v>
          </cell>
          <cell r="S321">
            <v>2168371</v>
          </cell>
          <cell r="T321">
            <v>45352</v>
          </cell>
          <cell r="U321">
            <v>45382</v>
          </cell>
          <cell r="V321">
            <v>2168371</v>
          </cell>
          <cell r="W321">
            <v>45383</v>
          </cell>
          <cell r="X321">
            <v>45412</v>
          </cell>
          <cell r="Y321">
            <v>2168371</v>
          </cell>
          <cell r="Z321">
            <v>45413</v>
          </cell>
          <cell r="AA321">
            <v>45443</v>
          </cell>
          <cell r="AB321">
            <v>1517860</v>
          </cell>
          <cell r="AC321">
            <v>45444</v>
          </cell>
          <cell r="AD321">
            <v>45464</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t="str">
            <v>Facultad de Ciencias de la Salud</v>
          </cell>
          <cell r="BJ321" t="str">
            <v>LUZ MIRYAM TOBÓN BORRERO</v>
          </cell>
          <cell r="BK321" t="str">
            <v>Decana de la Facultad de Ciencias de la Salud</v>
          </cell>
          <cell r="BL321">
            <v>21</v>
          </cell>
          <cell r="BM321">
            <v>45306</v>
          </cell>
          <cell r="BN321">
            <v>1283959346</v>
          </cell>
          <cell r="BO321">
            <v>262</v>
          </cell>
          <cell r="BP321">
            <v>45313</v>
          </cell>
          <cell r="BQ321">
            <v>10841855</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t="str">
            <v>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v>
          </cell>
          <cell r="CT321">
            <v>53074815</v>
          </cell>
          <cell r="CU321">
            <v>54</v>
          </cell>
          <cell r="CV321" t="str">
            <v>55300</v>
          </cell>
          <cell r="CW321">
            <v>0</v>
          </cell>
          <cell r="CX321">
            <v>0</v>
          </cell>
          <cell r="CY321">
            <v>8299</v>
          </cell>
          <cell r="CZ321" t="str">
            <v>M6</v>
          </cell>
        </row>
        <row r="322">
          <cell r="B322" t="str">
            <v>0223 DE 2024</v>
          </cell>
          <cell r="C322">
            <v>1121931560</v>
          </cell>
          <cell r="D322" t="str">
            <v>MARLY JAICETH CORTES LARA</v>
          </cell>
          <cell r="E322" t="str">
            <v>CONTRATO DE PRESTACIÓN DE SERVICIOS DE APOYO A LA GESTIÓN</v>
          </cell>
          <cell r="F322" t="str">
            <v>PRESTACIÓN DE SERVICIOS DE APOYO A LA GESTIÓN NECESARIO PARA EL FORTALECIMIENTO DE LOS PROCESOS ACADÉMICOS Y ADMINISTRATIVOS DEL PROGRAMA DE TECNOLOGÍA EN REGENCIA DE FARMACIA DE LA FACULTAD DE CIENCIAS DE LA SALUD DE LA UNIVERSIDAD DE LOS LLANOS.</v>
          </cell>
          <cell r="G322">
            <v>45313</v>
          </cell>
          <cell r="H322">
            <v>10841855</v>
          </cell>
          <cell r="I322" t="str">
            <v>Cinco (05) meses calendario</v>
          </cell>
          <cell r="J322">
            <v>45313</v>
          </cell>
          <cell r="K322">
            <v>45464</v>
          </cell>
          <cell r="L322" t="str">
            <v>NO APLICA</v>
          </cell>
          <cell r="M322" t="str">
            <v>NO APLICA</v>
          </cell>
          <cell r="N322" t="str">
            <v>NO APLICA</v>
          </cell>
          <cell r="O322">
            <v>5</v>
          </cell>
          <cell r="P322">
            <v>2818882</v>
          </cell>
          <cell r="Q322">
            <v>45313</v>
          </cell>
          <cell r="R322">
            <v>45351</v>
          </cell>
          <cell r="S322">
            <v>2168371</v>
          </cell>
          <cell r="T322">
            <v>45352</v>
          </cell>
          <cell r="U322">
            <v>45382</v>
          </cell>
          <cell r="V322">
            <v>2168371</v>
          </cell>
          <cell r="W322">
            <v>45383</v>
          </cell>
          <cell r="X322">
            <v>45412</v>
          </cell>
          <cell r="Y322">
            <v>2168371</v>
          </cell>
          <cell r="Z322">
            <v>45413</v>
          </cell>
          <cell r="AA322">
            <v>45443</v>
          </cell>
          <cell r="AB322">
            <v>1517860</v>
          </cell>
          <cell r="AC322">
            <v>45444</v>
          </cell>
          <cell r="AD322">
            <v>45464</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t="str">
            <v>Facultad de Ciencias de la Salud</v>
          </cell>
          <cell r="BJ322" t="str">
            <v>LUZ MIRYAM TOBÓN BORRERO</v>
          </cell>
          <cell r="BK322" t="str">
            <v>Decana de la Facultad de Ciencias de la Salud</v>
          </cell>
          <cell r="BL322">
            <v>21</v>
          </cell>
          <cell r="BM322">
            <v>45306</v>
          </cell>
          <cell r="BN322">
            <v>1283959346</v>
          </cell>
          <cell r="BO322">
            <v>265</v>
          </cell>
          <cell r="BP322">
            <v>45313</v>
          </cell>
          <cell r="BQ322">
            <v>10841855</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de Regencia de Farmacia. 6. Apoyar al manejo de las TIC´s. 7. Contribuir en la proyección de los oficios según el requerimiento pertinente al Director de Programa.  8. Apoyar los procesos de Investigación, Proyección Social y Docencia coherentes al programa académico.</v>
          </cell>
          <cell r="CT322">
            <v>1121931560</v>
          </cell>
          <cell r="CU322">
            <v>54</v>
          </cell>
          <cell r="CV322" t="str">
            <v>55302</v>
          </cell>
          <cell r="CW322">
            <v>0</v>
          </cell>
          <cell r="CX322">
            <v>0</v>
          </cell>
          <cell r="CY322">
            <v>7490</v>
          </cell>
          <cell r="CZ322" t="str">
            <v>M6</v>
          </cell>
        </row>
        <row r="323">
          <cell r="B323" t="str">
            <v>0224 DE 2024</v>
          </cell>
          <cell r="C323">
            <v>1121848189</v>
          </cell>
          <cell r="D323" t="str">
            <v>JULIET GIVANNA GUTIERREZ RAMOS</v>
          </cell>
          <cell r="E323" t="str">
            <v>CONTRATO DE PRESTACIÓN DE SERVICIOS DE APOYO A LA GESTIÓN</v>
          </cell>
          <cell r="F323" t="str">
            <v>PRESTACIÓN DE SERVICIOS DE APOYO A LA GESTIÓN NECESARIO PARA EL FORTALECIMIENTO DE LOS PROCESOS DEL PROGRAMA DE FISIOTERAPIA DE LA FACULTAD DE CIENCIAS DE LA SALUD DE LA UNIVERSIDAD DE LOS LLANOS.</v>
          </cell>
          <cell r="G323">
            <v>45313</v>
          </cell>
          <cell r="H323">
            <v>10841855</v>
          </cell>
          <cell r="I323" t="str">
            <v>Cinco (05) meses calendario</v>
          </cell>
          <cell r="J323">
            <v>45313</v>
          </cell>
          <cell r="K323">
            <v>45464</v>
          </cell>
          <cell r="L323" t="str">
            <v>NO APLICA</v>
          </cell>
          <cell r="M323" t="str">
            <v>NO APLICA</v>
          </cell>
          <cell r="N323" t="str">
            <v>NO APLICA</v>
          </cell>
          <cell r="O323">
            <v>5</v>
          </cell>
          <cell r="P323">
            <v>2818882</v>
          </cell>
          <cell r="Q323">
            <v>45313</v>
          </cell>
          <cell r="R323">
            <v>45351</v>
          </cell>
          <cell r="S323">
            <v>2168371</v>
          </cell>
          <cell r="T323">
            <v>45352</v>
          </cell>
          <cell r="U323">
            <v>45382</v>
          </cell>
          <cell r="V323">
            <v>2168371</v>
          </cell>
          <cell r="W323">
            <v>45383</v>
          </cell>
          <cell r="X323">
            <v>45412</v>
          </cell>
          <cell r="Y323">
            <v>2168371</v>
          </cell>
          <cell r="Z323">
            <v>45413</v>
          </cell>
          <cell r="AA323">
            <v>45443</v>
          </cell>
          <cell r="AB323">
            <v>1517860</v>
          </cell>
          <cell r="AC323">
            <v>45444</v>
          </cell>
          <cell r="AD323">
            <v>45464</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t="str">
            <v>Facultad de Ciencias de la Salud</v>
          </cell>
          <cell r="BJ323" t="str">
            <v>LUZ MIRYAM TOBÓN BORRERO</v>
          </cell>
          <cell r="BK323" t="str">
            <v>Decana de la Facultad de Ciencias de la Salud</v>
          </cell>
          <cell r="BL323">
            <v>21</v>
          </cell>
          <cell r="BM323">
            <v>45306</v>
          </cell>
          <cell r="BN323">
            <v>1283959346</v>
          </cell>
          <cell r="BO323">
            <v>264</v>
          </cell>
          <cell r="BP323">
            <v>45313</v>
          </cell>
          <cell r="BQ323">
            <v>10841855</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Tecnología de Regencia de Farmacia. 6. Apoyar al manejo de las TIC’s. 7. Contribuir con la proyección de los oficios según el requerimiento pertinente al Director de Programa. 8. Apoyar los procesos de Investigación, Proyección Social y Docencia coherentes al programa académico.</v>
          </cell>
          <cell r="CT323">
            <v>1121848189</v>
          </cell>
          <cell r="CU323">
            <v>54</v>
          </cell>
          <cell r="CV323" t="str">
            <v>55301</v>
          </cell>
          <cell r="CW323">
            <v>0</v>
          </cell>
          <cell r="CX323">
            <v>0</v>
          </cell>
          <cell r="CY323">
            <v>7490</v>
          </cell>
          <cell r="CZ323" t="str">
            <v>M6</v>
          </cell>
        </row>
        <row r="324">
          <cell r="B324" t="str">
            <v>0225 DE 2024</v>
          </cell>
          <cell r="C324">
            <v>40188270</v>
          </cell>
          <cell r="D324" t="str">
            <v>DIANA CAROLINA LOPEZ QUIMBAYO</v>
          </cell>
          <cell r="E324" t="str">
            <v>CONTRATO DE PRESTACIÓN DE SERVICIOS PROFESIONALES</v>
          </cell>
          <cell r="F324" t="str">
            <v>PRESTACIÓN DE SERVICIOS PROFESIONALES NECESARIO PARA EL FORTALECIMIENTO DE LOS PROCESOS ADMINISTRATIVOS DE LOS POSGRADOS DE LA FACULTAD DE CIENCIAS DE LA SALUD DE LA UNIVERSIDAD DE LOS LLANOS.</v>
          </cell>
          <cell r="G324">
            <v>45313</v>
          </cell>
          <cell r="H324">
            <v>17653081</v>
          </cell>
          <cell r="I324" t="str">
            <v>Cinco (05) meses y veintitrés (23) días calendario</v>
          </cell>
          <cell r="J324">
            <v>45313</v>
          </cell>
          <cell r="K324">
            <v>45487</v>
          </cell>
          <cell r="L324" t="str">
            <v>NO APLICA</v>
          </cell>
          <cell r="M324" t="str">
            <v>NO APLICA</v>
          </cell>
          <cell r="N324" t="str">
            <v>NO APLICA</v>
          </cell>
          <cell r="O324">
            <v>6</v>
          </cell>
          <cell r="P324">
            <v>3979596</v>
          </cell>
          <cell r="Q324">
            <v>45313</v>
          </cell>
          <cell r="R324">
            <v>45351</v>
          </cell>
          <cell r="S324">
            <v>3061228</v>
          </cell>
          <cell r="T324">
            <v>45352</v>
          </cell>
          <cell r="U324">
            <v>45382</v>
          </cell>
          <cell r="V324">
            <v>3061228</v>
          </cell>
          <cell r="W324">
            <v>45383</v>
          </cell>
          <cell r="X324">
            <v>45412</v>
          </cell>
          <cell r="Y324">
            <v>3061228</v>
          </cell>
          <cell r="Z324">
            <v>45413</v>
          </cell>
          <cell r="AA324">
            <v>45443</v>
          </cell>
          <cell r="AB324">
            <v>3061228</v>
          </cell>
          <cell r="AC324">
            <v>45444</v>
          </cell>
          <cell r="AD324">
            <v>45473</v>
          </cell>
          <cell r="AE324">
            <v>1428573</v>
          </cell>
          <cell r="AF324">
            <v>45474</v>
          </cell>
          <cell r="AG324">
            <v>45487</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t="str">
            <v>Facultad de Ciencias de la Salud</v>
          </cell>
          <cell r="BJ324" t="str">
            <v>LUZ MIRYAM TOBÓN BORRERO</v>
          </cell>
          <cell r="BK324" t="str">
            <v>Decana de la Facultad de Ciencias de la Salud</v>
          </cell>
          <cell r="BL324">
            <v>21</v>
          </cell>
          <cell r="BM324">
            <v>45306</v>
          </cell>
          <cell r="BN324">
            <v>1283959346</v>
          </cell>
          <cell r="BO324">
            <v>308</v>
          </cell>
          <cell r="BP324">
            <v>45313</v>
          </cell>
          <cell r="BQ324">
            <v>17653081</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t="str">
            <v>1. Contribuir en la formulación de actividades previas que permitan coordinar las obligaciones del desarrollo del contrato. 2. Apoyar en la Planeación, organización, control y seguimiento al proceso de contratación de los Posgrados. 3. Coadyuvar el seguimiento de la planeación académica de los posgrados de la Facultad de Ciencias de la Salud. 4. Apoyar el seguimiento en el proceso de inscritos de los posgrados de la facultad. 5. Colaborar en el seguimiento de ingresos y egresos de cada programa de posgrados de la facultad. 6. Contribuir en la planeación administrativa en los procesos de registro calificado, autoevaluación y acreditación de los posgrados de la facultad. 7. Coadyuvar en la promoción y oferta de los programas de posgrados en salud, y educación Continua. 8. Apoyar en la gestión de nuevos convenios y alianzas estratégicas y desarrollar estrategias que permitan el sostenimiento de los actuales. 9. Colaborar en el diseño y presentación de propuestas de inversión, participación en convocatorias y proyectos BPUNI de los programas de posgrado. 10. Contribuir en la planeación de las actividades administrativas de educación continuada de los programas de posgrado. 11. Apoyar en las reuniones de comités de los programas de posgrados y de los directores de posgrados.</v>
          </cell>
          <cell r="CT324">
            <v>40188270</v>
          </cell>
          <cell r="CU324">
            <v>244</v>
          </cell>
          <cell r="CV324" t="str">
            <v>54412</v>
          </cell>
          <cell r="CW324">
            <v>0</v>
          </cell>
          <cell r="CX324">
            <v>0</v>
          </cell>
          <cell r="CY324">
            <v>8299</v>
          </cell>
          <cell r="CZ324" t="str">
            <v>M6</v>
          </cell>
        </row>
        <row r="325">
          <cell r="B325" t="str">
            <v>0226 DE 2024</v>
          </cell>
          <cell r="C325">
            <v>40388605</v>
          </cell>
          <cell r="D325" t="str">
            <v>MONICA LUCRECIA MURILLO PACHECO</v>
          </cell>
          <cell r="E325" t="str">
            <v>CONTRATO DE PRESTACIÓN DE SERVICIOS DE APOYO A LA GESTIÓN</v>
          </cell>
          <cell r="F325" t="str">
            <v>PRESTACIÓN DE SERVICIOS DE APOYO A LA GESTIÓN NECESARIO PARA EL FORTALECIMIENTO DE LOS PROCESOS ACADÉMICOS Y ADMINISTRATIVOS DE LA MAESTRÍA DE EPIDEMIOLOGÍA DE LA FACULTAD DE CIENCIAS DE LA SALUD DE LA UNIVERSIDAD DE LOS LLANOS.</v>
          </cell>
          <cell r="G325">
            <v>45313</v>
          </cell>
          <cell r="H325">
            <v>12504273</v>
          </cell>
          <cell r="I325" t="str">
            <v>Cinco (05) meses y veintitrés (23) días calendario</v>
          </cell>
          <cell r="J325">
            <v>45313</v>
          </cell>
          <cell r="K325">
            <v>45487</v>
          </cell>
          <cell r="L325" t="str">
            <v>NO APLICA</v>
          </cell>
          <cell r="M325" t="str">
            <v>NO APLICA</v>
          </cell>
          <cell r="N325" t="str">
            <v>NO APLICA</v>
          </cell>
          <cell r="O325">
            <v>6</v>
          </cell>
          <cell r="P325">
            <v>2818882</v>
          </cell>
          <cell r="Q325">
            <v>45313</v>
          </cell>
          <cell r="R325">
            <v>45351</v>
          </cell>
          <cell r="S325">
            <v>2168371</v>
          </cell>
          <cell r="T325">
            <v>45352</v>
          </cell>
          <cell r="U325">
            <v>45382</v>
          </cell>
          <cell r="V325">
            <v>2168371</v>
          </cell>
          <cell r="W325">
            <v>45383</v>
          </cell>
          <cell r="X325">
            <v>45412</v>
          </cell>
          <cell r="Y325">
            <v>2168371</v>
          </cell>
          <cell r="Z325">
            <v>45413</v>
          </cell>
          <cell r="AA325">
            <v>45443</v>
          </cell>
          <cell r="AB325">
            <v>2168371</v>
          </cell>
          <cell r="AC325">
            <v>45444</v>
          </cell>
          <cell r="AD325">
            <v>45473</v>
          </cell>
          <cell r="AE325">
            <v>1011907</v>
          </cell>
          <cell r="AF325">
            <v>45474</v>
          </cell>
          <cell r="AG325">
            <v>45487</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t="str">
            <v>Facultad de Ciencias de la Salud</v>
          </cell>
          <cell r="BJ325" t="str">
            <v>LUZ MIRYAM TOBÓN BORRERO</v>
          </cell>
          <cell r="BK325" t="str">
            <v>Decana de la Facultad de Ciencias de la Salud</v>
          </cell>
          <cell r="BL325">
            <v>21</v>
          </cell>
          <cell r="BM325">
            <v>45306</v>
          </cell>
          <cell r="BN325">
            <v>1283959346</v>
          </cell>
          <cell r="BO325">
            <v>309</v>
          </cell>
          <cell r="BP325">
            <v>45313</v>
          </cell>
          <cell r="BQ325">
            <v>12504273</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t="str">
            <v>1.  Apoyar la tramitación de la correspondencia de entrada y salida de la dependencia.  2. Contribuir al buen servicio de la Maestría en Epidemiología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Maestría en Epidemiología.  5. Coadyuvar en las actividades de educación continuada (Diplomados, cursos, talleres, tutorados, etc.).  6. Apoyar en la promoción del programa académico de Maestría en Epidemiología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325">
            <v>40388605</v>
          </cell>
          <cell r="CU325">
            <v>244</v>
          </cell>
          <cell r="CV325" t="str">
            <v>55405</v>
          </cell>
          <cell r="CW325">
            <v>0</v>
          </cell>
          <cell r="CX325">
            <v>0</v>
          </cell>
          <cell r="CY325">
            <v>6920</v>
          </cell>
          <cell r="CZ325" t="str">
            <v>M5</v>
          </cell>
        </row>
        <row r="326">
          <cell r="B326" t="str">
            <v>0227 DE 2024</v>
          </cell>
          <cell r="C326">
            <v>40421005</v>
          </cell>
          <cell r="D326" t="str">
            <v xml:space="preserve">ELIZABETH ORTIZ REINOSO  </v>
          </cell>
          <cell r="E326" t="str">
            <v>CONTRATO DE PRESTACIÓN DE SERVICIOS DE APOYO A LA GESTIÓN</v>
          </cell>
          <cell r="F326" t="str">
            <v>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v>
          </cell>
          <cell r="G326">
            <v>45313</v>
          </cell>
          <cell r="H326">
            <v>12504273</v>
          </cell>
          <cell r="I326" t="str">
            <v>Cinco (05) meses y veintitrés (23) días calendario</v>
          </cell>
          <cell r="J326">
            <v>45313</v>
          </cell>
          <cell r="K326">
            <v>45487</v>
          </cell>
          <cell r="L326" t="str">
            <v>NO APLICA</v>
          </cell>
          <cell r="M326" t="str">
            <v>NO APLICA</v>
          </cell>
          <cell r="N326" t="str">
            <v>NO APLICA</v>
          </cell>
          <cell r="O326">
            <v>6</v>
          </cell>
          <cell r="P326">
            <v>2818882</v>
          </cell>
          <cell r="Q326">
            <v>45313</v>
          </cell>
          <cell r="R326">
            <v>45351</v>
          </cell>
          <cell r="S326">
            <v>2168371</v>
          </cell>
          <cell r="T326">
            <v>45352</v>
          </cell>
          <cell r="U326">
            <v>45382</v>
          </cell>
          <cell r="V326">
            <v>2168371</v>
          </cell>
          <cell r="W326">
            <v>45383</v>
          </cell>
          <cell r="X326">
            <v>45412</v>
          </cell>
          <cell r="Y326">
            <v>2168371</v>
          </cell>
          <cell r="Z326">
            <v>45413</v>
          </cell>
          <cell r="AA326">
            <v>45443</v>
          </cell>
          <cell r="AB326">
            <v>2168371</v>
          </cell>
          <cell r="AC326">
            <v>45444</v>
          </cell>
          <cell r="AD326">
            <v>45473</v>
          </cell>
          <cell r="AE326">
            <v>1011907</v>
          </cell>
          <cell r="AF326">
            <v>45474</v>
          </cell>
          <cell r="AG326">
            <v>45487</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t="str">
            <v>Facultad de Ciencias de la Salud</v>
          </cell>
          <cell r="BJ326" t="str">
            <v>LUZ MIRYAM TOBÓN BORRERO</v>
          </cell>
          <cell r="BK326" t="str">
            <v>Decana de la Facultad de Ciencias de la Salud</v>
          </cell>
          <cell r="BL326">
            <v>21</v>
          </cell>
          <cell r="BM326">
            <v>45306</v>
          </cell>
          <cell r="BN326">
            <v>1283959346</v>
          </cell>
          <cell r="BO326" t="str">
            <v>310. 312</v>
          </cell>
          <cell r="BP326">
            <v>45313</v>
          </cell>
          <cell r="BQ326">
            <v>12504723</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t="str">
            <v>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v>
          </cell>
          <cell r="CT326">
            <v>40421005.899999999</v>
          </cell>
          <cell r="CU326">
            <v>244</v>
          </cell>
          <cell r="CV326" t="str">
            <v>55401. 55402. 55404</v>
          </cell>
          <cell r="CW326">
            <v>0</v>
          </cell>
          <cell r="CX326">
            <v>0</v>
          </cell>
          <cell r="CY326">
            <v>8299</v>
          </cell>
          <cell r="CZ326" t="str">
            <v>M6</v>
          </cell>
        </row>
        <row r="327">
          <cell r="B327" t="str">
            <v>0228 DE 2024</v>
          </cell>
          <cell r="C327">
            <v>1121849302</v>
          </cell>
          <cell r="D327" t="str">
            <v>EDNA ROCIO ROCHA APONTE</v>
          </cell>
          <cell r="E327" t="str">
            <v>CONTRATO DE PRESTACIÓN DE SERVICIOS DE APOYO A LA GESTIÓN</v>
          </cell>
          <cell r="F327" t="str">
            <v>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v>
          </cell>
          <cell r="G327">
            <v>45313</v>
          </cell>
          <cell r="H327">
            <v>12504273</v>
          </cell>
          <cell r="I327" t="str">
            <v>Cinco (05) meses y veintitrés (23) días calendario</v>
          </cell>
          <cell r="J327">
            <v>45313</v>
          </cell>
          <cell r="K327">
            <v>45487</v>
          </cell>
          <cell r="L327" t="str">
            <v>NO APLICA</v>
          </cell>
          <cell r="M327" t="str">
            <v>NO APLICA</v>
          </cell>
          <cell r="N327" t="str">
            <v>NO APLICA</v>
          </cell>
          <cell r="O327">
            <v>6</v>
          </cell>
          <cell r="P327">
            <v>2818882</v>
          </cell>
          <cell r="Q327">
            <v>45313</v>
          </cell>
          <cell r="R327">
            <v>45351</v>
          </cell>
          <cell r="S327">
            <v>2168371</v>
          </cell>
          <cell r="T327">
            <v>45352</v>
          </cell>
          <cell r="U327">
            <v>45382</v>
          </cell>
          <cell r="V327">
            <v>2168371</v>
          </cell>
          <cell r="W327">
            <v>45383</v>
          </cell>
          <cell r="X327">
            <v>45412</v>
          </cell>
          <cell r="Y327">
            <v>2168371</v>
          </cell>
          <cell r="Z327">
            <v>45413</v>
          </cell>
          <cell r="AA327">
            <v>45443</v>
          </cell>
          <cell r="AB327">
            <v>2168371</v>
          </cell>
          <cell r="AC327">
            <v>45444</v>
          </cell>
          <cell r="AD327">
            <v>45473</v>
          </cell>
          <cell r="AE327">
            <v>1011907</v>
          </cell>
          <cell r="AF327">
            <v>45474</v>
          </cell>
          <cell r="AG327">
            <v>45487</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t="str">
            <v>Facultad de Ciencias de la Salud</v>
          </cell>
          <cell r="BJ327" t="str">
            <v>LUZ MIRYAM TOBÓN BORRERO</v>
          </cell>
          <cell r="BK327" t="str">
            <v>Decana de la Facultad de Ciencias de la Salud</v>
          </cell>
          <cell r="BL327">
            <v>21</v>
          </cell>
          <cell r="BM327">
            <v>45306</v>
          </cell>
          <cell r="BN327">
            <v>1283959346</v>
          </cell>
          <cell r="BO327" t="str">
            <v>311. 313</v>
          </cell>
          <cell r="BP327">
            <v>45313</v>
          </cell>
          <cell r="BQ327">
            <v>12504723</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t="str">
            <v>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327">
            <v>1121849302</v>
          </cell>
          <cell r="CU327">
            <v>244</v>
          </cell>
          <cell r="CV327" t="str">
            <v>55401. 55403. 55405</v>
          </cell>
          <cell r="CW327">
            <v>0</v>
          </cell>
          <cell r="CX327">
            <v>0</v>
          </cell>
          <cell r="CY327">
            <v>8299</v>
          </cell>
          <cell r="CZ327" t="str">
            <v>M6</v>
          </cell>
        </row>
        <row r="328">
          <cell r="B328" t="str">
            <v>0229 DE 2024</v>
          </cell>
          <cell r="C328">
            <v>1010052404</v>
          </cell>
          <cell r="D328" t="str">
            <v>GERALDINE RUEDA GIRALDO</v>
          </cell>
          <cell r="E328" t="str">
            <v>CONTRATO DE PRESTACIÓN DE SERVICIOS PROFESIONALES</v>
          </cell>
          <cell r="F328" t="str">
            <v>PRESTACIÓN DE SERVICIOS PROFESIONALES NECESARIO PARA EL FORTALECIMIENTO DE LOS PROCESOS DE GESTIÓN JURÍDICA DE LA OFICINA ASESORA JURÍDICA DE LA UNIVERSIDAD DE LOS LLANOS.</v>
          </cell>
          <cell r="G328">
            <v>45313</v>
          </cell>
          <cell r="H328">
            <v>15745883</v>
          </cell>
          <cell r="I328" t="str">
            <v>Cinco (05) meses y veintitrés (23) días calendario</v>
          </cell>
          <cell r="J328">
            <v>45313</v>
          </cell>
          <cell r="K328">
            <v>45487</v>
          </cell>
          <cell r="L328" t="str">
            <v>NO APLICA</v>
          </cell>
          <cell r="M328" t="str">
            <v>NO APLICA</v>
          </cell>
          <cell r="N328" t="str">
            <v>NO APLICA</v>
          </cell>
          <cell r="O328">
            <v>6</v>
          </cell>
          <cell r="P328">
            <v>3549650</v>
          </cell>
          <cell r="Q328">
            <v>45313</v>
          </cell>
          <cell r="R328">
            <v>45351</v>
          </cell>
          <cell r="S328">
            <v>2730500</v>
          </cell>
          <cell r="T328">
            <v>45352</v>
          </cell>
          <cell r="U328">
            <v>45382</v>
          </cell>
          <cell r="V328">
            <v>2730500</v>
          </cell>
          <cell r="W328">
            <v>45383</v>
          </cell>
          <cell r="X328">
            <v>45412</v>
          </cell>
          <cell r="Y328">
            <v>2730500</v>
          </cell>
          <cell r="Z328">
            <v>45413</v>
          </cell>
          <cell r="AA328">
            <v>45443</v>
          </cell>
          <cell r="AB328">
            <v>2730500</v>
          </cell>
          <cell r="AC328">
            <v>45444</v>
          </cell>
          <cell r="AD328">
            <v>45473</v>
          </cell>
          <cell r="AE328">
            <v>1274233</v>
          </cell>
          <cell r="AF328">
            <v>45474</v>
          </cell>
          <cell r="AG328">
            <v>45487</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t="str">
            <v>Oficina Asesora Jurídica</v>
          </cell>
          <cell r="BJ328" t="str">
            <v>ZULITH ANDREA ROMERO MARTIN</v>
          </cell>
          <cell r="BK328" t="str">
            <v>Asesora Jurídica</v>
          </cell>
          <cell r="BL328">
            <v>20</v>
          </cell>
          <cell r="BM328">
            <v>45306</v>
          </cell>
          <cell r="BN328">
            <v>2599259317</v>
          </cell>
          <cell r="BO328">
            <v>286</v>
          </cell>
          <cell r="BP328">
            <v>45313</v>
          </cell>
          <cell r="BQ328">
            <v>15745883</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t="str">
            <v>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asesoría y orientación en asuntos de género, conforme se solicite por las dependencias de la Universidad.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Prestar apoyo en las sesiones y conceptos del comité de bioética.</v>
          </cell>
          <cell r="CT328">
            <v>1010052404</v>
          </cell>
          <cell r="CU328">
            <v>436</v>
          </cell>
          <cell r="CV328" t="str">
            <v>210</v>
          </cell>
          <cell r="CW328">
            <v>0</v>
          </cell>
          <cell r="CX328">
            <v>0</v>
          </cell>
          <cell r="CY328">
            <v>6910</v>
          </cell>
          <cell r="CZ328" t="str">
            <v>M5</v>
          </cell>
        </row>
        <row r="329">
          <cell r="B329" t="str">
            <v>0230 DE 2024</v>
          </cell>
          <cell r="C329">
            <v>17315532</v>
          </cell>
          <cell r="D329" t="str">
            <v>GUSTAVO FIDEL BENAVIDES LADINO</v>
          </cell>
          <cell r="E329" t="str">
            <v>CONTRATO DE PRESTACIÓN DE SERVICIOS PROFESIONALES</v>
          </cell>
          <cell r="F329" t="str">
            <v>PRESTACIÓN DE SERVICIOS PROFESIONALES NECESARIO PARA EL FORTALECIMIENTO DE LOS PROCESOS ESTRATÉGICOS Y DE PLANEACIÓN DE LA OFICINA ASESORA DE PLANEACIÓN DE LA UNIVERSIDAD DE LOS LLANOS.</v>
          </cell>
          <cell r="G329">
            <v>45313</v>
          </cell>
          <cell r="H329">
            <v>28318485</v>
          </cell>
          <cell r="I329" t="str">
            <v>Cinco (05) meses y veintitrés (23) días calendario</v>
          </cell>
          <cell r="J329">
            <v>45313</v>
          </cell>
          <cell r="K329">
            <v>45487</v>
          </cell>
          <cell r="L329" t="str">
            <v>NO APLICA</v>
          </cell>
          <cell r="M329" t="str">
            <v>NO APLICA</v>
          </cell>
          <cell r="N329" t="str">
            <v>NO APLICA</v>
          </cell>
          <cell r="O329">
            <v>6</v>
          </cell>
          <cell r="P329">
            <v>6383936</v>
          </cell>
          <cell r="Q329">
            <v>45313</v>
          </cell>
          <cell r="R329">
            <v>45351</v>
          </cell>
          <cell r="S329">
            <v>4910720</v>
          </cell>
          <cell r="T329">
            <v>45352</v>
          </cell>
          <cell r="U329">
            <v>45382</v>
          </cell>
          <cell r="V329">
            <v>4910720</v>
          </cell>
          <cell r="W329">
            <v>45383</v>
          </cell>
          <cell r="X329">
            <v>45412</v>
          </cell>
          <cell r="Y329">
            <v>4910720</v>
          </cell>
          <cell r="Z329">
            <v>45413</v>
          </cell>
          <cell r="AA329">
            <v>45443</v>
          </cell>
          <cell r="AB329">
            <v>4910720</v>
          </cell>
          <cell r="AC329">
            <v>45444</v>
          </cell>
          <cell r="AD329">
            <v>45473</v>
          </cell>
          <cell r="AE329">
            <v>2291669</v>
          </cell>
          <cell r="AF329">
            <v>45474</v>
          </cell>
          <cell r="AG329">
            <v>45487</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t="str">
            <v>Oficina Asesora de Planeación</v>
          </cell>
          <cell r="BJ329" t="str">
            <v xml:space="preserve">MARIA PAULA ESTUPIÑAN TIUSO  </v>
          </cell>
          <cell r="BK329" t="str">
            <v>Asesora de Planeación</v>
          </cell>
          <cell r="BL329">
            <v>20</v>
          </cell>
          <cell r="BM329">
            <v>45306</v>
          </cell>
          <cell r="BN329">
            <v>2599259317</v>
          </cell>
          <cell r="BO329">
            <v>279</v>
          </cell>
          <cell r="BP329">
            <v>45313</v>
          </cell>
          <cell r="BQ329">
            <v>28318485</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t="str">
            <v>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v>
          </cell>
          <cell r="CT329">
            <v>17315532</v>
          </cell>
          <cell r="CU329">
            <v>436</v>
          </cell>
          <cell r="CV329" t="str">
            <v>441</v>
          </cell>
          <cell r="CW329">
            <v>0</v>
          </cell>
          <cell r="CX329">
            <v>0</v>
          </cell>
          <cell r="CY329">
            <v>7490</v>
          </cell>
          <cell r="CZ329" t="str">
            <v>M6</v>
          </cell>
        </row>
        <row r="330">
          <cell r="B330" t="str">
            <v>0231 DE 2024</v>
          </cell>
          <cell r="C330">
            <v>22657618</v>
          </cell>
          <cell r="D330" t="str">
            <v>LUCY ESTHER RAMOS CASALINS</v>
          </cell>
          <cell r="E330" t="str">
            <v>CONTRATO DE PRESTACIÓN DE SERVICIOS PROFESIONALES</v>
          </cell>
          <cell r="F330" t="str">
            <v>PRESTACIÓN DE SERVICIOS PROFESIONALES NECESARIO PARA EL FORTALECIMIENTO DE LOS PROCESOS ESTRATÉGICOS Y DE PLANEACIÓN DE LA OFICINA ASESORA DE PLANEACIÓN DE LA UNIVERSIDAD DE LOS LLANOS.</v>
          </cell>
          <cell r="G330">
            <v>45313</v>
          </cell>
          <cell r="H330">
            <v>21330808</v>
          </cell>
          <cell r="I330" t="str">
            <v>Cinco (05) meses y veintitrés (23) días calendario</v>
          </cell>
          <cell r="J330">
            <v>45313</v>
          </cell>
          <cell r="K330">
            <v>45487</v>
          </cell>
          <cell r="L330" t="str">
            <v>NO APLICA</v>
          </cell>
          <cell r="M330" t="str">
            <v>NO APLICA</v>
          </cell>
          <cell r="N330" t="str">
            <v>NO APLICA</v>
          </cell>
          <cell r="O330">
            <v>6</v>
          </cell>
          <cell r="P330">
            <v>4808679</v>
          </cell>
          <cell r="Q330">
            <v>45313</v>
          </cell>
          <cell r="R330">
            <v>45351</v>
          </cell>
          <cell r="S330">
            <v>3698984</v>
          </cell>
          <cell r="T330">
            <v>45352</v>
          </cell>
          <cell r="U330">
            <v>45382</v>
          </cell>
          <cell r="V330">
            <v>3698984</v>
          </cell>
          <cell r="W330">
            <v>45383</v>
          </cell>
          <cell r="X330">
            <v>45412</v>
          </cell>
          <cell r="Y330">
            <v>3698984</v>
          </cell>
          <cell r="Z330">
            <v>45413</v>
          </cell>
          <cell r="AA330">
            <v>45443</v>
          </cell>
          <cell r="AB330">
            <v>3698984</v>
          </cell>
          <cell r="AC330">
            <v>45444</v>
          </cell>
          <cell r="AD330">
            <v>45473</v>
          </cell>
          <cell r="AE330">
            <v>1726193</v>
          </cell>
          <cell r="AF330">
            <v>45474</v>
          </cell>
          <cell r="AG330">
            <v>45487</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t="str">
            <v>Oficina Asesora de Planeación</v>
          </cell>
          <cell r="BJ330" t="str">
            <v xml:space="preserve">MARIA PAULA ESTUPIÑAN TIUSO  </v>
          </cell>
          <cell r="BK330" t="str">
            <v>Asesora de Planeación</v>
          </cell>
          <cell r="BL330">
            <v>20</v>
          </cell>
          <cell r="BM330">
            <v>45306</v>
          </cell>
          <cell r="BN330">
            <v>2599259317</v>
          </cell>
          <cell r="BO330">
            <v>283</v>
          </cell>
          <cell r="BP330">
            <v>45313</v>
          </cell>
          <cell r="BQ330">
            <v>21330808</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t="str">
            <v xml:space="preserve">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Apoyar los procesos de formulación de proyectos de consecución de recursos mediante convocatorias internas, externas, nacionales e internacionales. </v>
          </cell>
          <cell r="CT330">
            <v>22657618</v>
          </cell>
          <cell r="CU330">
            <v>436</v>
          </cell>
          <cell r="CV330" t="str">
            <v>240</v>
          </cell>
          <cell r="CW330">
            <v>0</v>
          </cell>
          <cell r="CX330">
            <v>0</v>
          </cell>
          <cell r="CY330">
            <v>7020</v>
          </cell>
          <cell r="CZ330" t="str">
            <v>M5</v>
          </cell>
        </row>
        <row r="331">
          <cell r="B331" t="str">
            <v>0232 DE 2024</v>
          </cell>
          <cell r="C331">
            <v>17347467</v>
          </cell>
          <cell r="D331" t="str">
            <v>LUIS EDUARDO DIAZ MELO</v>
          </cell>
          <cell r="E331" t="str">
            <v>CONTRATO DE PRESTACIÓN DE SERVICIOS DE APOYO A LA GESTIÓN</v>
          </cell>
          <cell r="F331" t="str">
            <v>PRESTACIÓN DE SERVICIOS DE APOYO A LA GESTIÓN NECESARIO PARA EL FORTALECIMIENTO DE LOS PROCESOS OPERATIVOS DE SERVICIOS GENERALES DE LA UNIVERSIDAD DE LOS LLANOS.</v>
          </cell>
          <cell r="G331">
            <v>45313</v>
          </cell>
          <cell r="H331">
            <v>12504273</v>
          </cell>
          <cell r="I331" t="str">
            <v>Cinco (05) meses y veintitrés (23) días calendario</v>
          </cell>
          <cell r="J331">
            <v>45313</v>
          </cell>
          <cell r="K331">
            <v>45487</v>
          </cell>
          <cell r="L331" t="str">
            <v>NO APLICA</v>
          </cell>
          <cell r="M331" t="str">
            <v>NO APLICA</v>
          </cell>
          <cell r="N331" t="str">
            <v>NO APLICA</v>
          </cell>
          <cell r="O331">
            <v>6</v>
          </cell>
          <cell r="P331">
            <v>2818882</v>
          </cell>
          <cell r="Q331">
            <v>45313</v>
          </cell>
          <cell r="R331">
            <v>45351</v>
          </cell>
          <cell r="S331">
            <v>2168371</v>
          </cell>
          <cell r="T331">
            <v>45352</v>
          </cell>
          <cell r="U331">
            <v>45382</v>
          </cell>
          <cell r="V331">
            <v>2168371</v>
          </cell>
          <cell r="W331">
            <v>45383</v>
          </cell>
          <cell r="X331">
            <v>45412</v>
          </cell>
          <cell r="Y331">
            <v>2168371</v>
          </cell>
          <cell r="Z331">
            <v>45413</v>
          </cell>
          <cell r="AA331">
            <v>45443</v>
          </cell>
          <cell r="AB331">
            <v>2168371</v>
          </cell>
          <cell r="AC331">
            <v>45444</v>
          </cell>
          <cell r="AD331">
            <v>45473</v>
          </cell>
          <cell r="AE331">
            <v>1011907</v>
          </cell>
          <cell r="AF331">
            <v>45474</v>
          </cell>
          <cell r="AG331">
            <v>45487</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t="str">
            <v>Vicerrectoría de Recursos Universitarios</v>
          </cell>
          <cell r="BJ331" t="str">
            <v>CLAUDIA CONSTANZA GANTIVA ORTEGON</v>
          </cell>
          <cell r="BK331" t="str">
            <v>Técnico Administrativo</v>
          </cell>
          <cell r="BL331">
            <v>20</v>
          </cell>
          <cell r="BM331">
            <v>45306</v>
          </cell>
          <cell r="BN331">
            <v>2599259317</v>
          </cell>
          <cell r="BO331">
            <v>281</v>
          </cell>
          <cell r="BP331">
            <v>45313</v>
          </cell>
          <cell r="BQ331">
            <v>12504273</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t="str">
            <v>1. Coadyuvar en el mantenimiento del sistema hidrosanitario según el Plan de Mantenimiento y participar en la instalación y sustitución accesorios o elementos según sea necesario. 2. Brindar apoyo en la limpieza y reparación de cubiertas y techos, así como prestar apoyo en trabajos en alturas y podas según sea necesario. 3. Contribuir al servicio de limpieza de senderos y participar activamente en la limpieza de zanjas para mantener un entorno seguro y ordenado en el campus. 4. Cooperar en pintar y revestir superficies con diversas herramientas y en la reparación de paredes, pisos, techos, aceras y cañerías para mantener la infraestructura en óptimas condiciones de los distintos campus. 5. Coadyuvar en el lavado de tanques aéreos y subterráneos, asegurando la calidad y salubridad del agua almacenada para el adecuado funcionamiento de las instalaciones.</v>
          </cell>
          <cell r="CT331">
            <v>17347467</v>
          </cell>
          <cell r="CU331">
            <v>436</v>
          </cell>
          <cell r="CV331" t="str">
            <v>433</v>
          </cell>
          <cell r="CW331">
            <v>0</v>
          </cell>
          <cell r="CX331">
            <v>0</v>
          </cell>
          <cell r="CY331">
            <v>8299</v>
          </cell>
          <cell r="CZ331" t="str">
            <v>M6</v>
          </cell>
        </row>
        <row r="332">
          <cell r="B332" t="str">
            <v>0233 DE 2024</v>
          </cell>
          <cell r="C332">
            <v>18256514</v>
          </cell>
          <cell r="D332" t="str">
            <v>OMAR ALFONSO SANCHEZ BARRIOS</v>
          </cell>
          <cell r="E332" t="str">
            <v>CONTRATO DE PRESTACIÓN DE SERVICIOS DE APOYO A LA GESTIÓN</v>
          </cell>
          <cell r="F332" t="str">
            <v>PRESTACIÓN DE SERVICIOS DE APOYO A LA GESTIÓN NECESARIO PARA EL FORTALECIMIENTO DE LOS PROCESOS OPERATIVOS DE SERVICIOS GENERALES DE LA VICERRECTORÍA DE RECURSOS DE LA UNIVERSIDAD DE LOS LLANOS.</v>
          </cell>
          <cell r="G332">
            <v>45313</v>
          </cell>
          <cell r="H332">
            <v>13975355</v>
          </cell>
          <cell r="I332" t="str">
            <v>Cinco (05) meses y veintitrés (23) días calendario</v>
          </cell>
          <cell r="J332">
            <v>45313</v>
          </cell>
          <cell r="K332">
            <v>45487</v>
          </cell>
          <cell r="L332" t="str">
            <v>NO APLICA</v>
          </cell>
          <cell r="M332" t="str">
            <v>NO APLICA</v>
          </cell>
          <cell r="N332" t="str">
            <v>NO APLICA</v>
          </cell>
          <cell r="O332">
            <v>6</v>
          </cell>
          <cell r="P332">
            <v>3150514</v>
          </cell>
          <cell r="Q332">
            <v>45313</v>
          </cell>
          <cell r="R332">
            <v>45351</v>
          </cell>
          <cell r="S332">
            <v>2423472</v>
          </cell>
          <cell r="T332">
            <v>45352</v>
          </cell>
          <cell r="U332">
            <v>45382</v>
          </cell>
          <cell r="V332">
            <v>2423472</v>
          </cell>
          <cell r="W332">
            <v>45383</v>
          </cell>
          <cell r="X332">
            <v>45412</v>
          </cell>
          <cell r="Y332">
            <v>2423472</v>
          </cell>
          <cell r="Z332">
            <v>45413</v>
          </cell>
          <cell r="AA332">
            <v>45443</v>
          </cell>
          <cell r="AB332">
            <v>2423472</v>
          </cell>
          <cell r="AC332">
            <v>45444</v>
          </cell>
          <cell r="AD332">
            <v>45473</v>
          </cell>
          <cell r="AE332">
            <v>1130953</v>
          </cell>
          <cell r="AF332">
            <v>45474</v>
          </cell>
          <cell r="AG332">
            <v>45487</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t="str">
            <v>Vicerrectoría de Recursos Universitarios</v>
          </cell>
          <cell r="BJ332" t="str">
            <v>WILSON FERNANDO SALGADO CIFUENTES</v>
          </cell>
          <cell r="BK332" t="str">
            <v>Vicerrector Universitario</v>
          </cell>
          <cell r="BL332">
            <v>20</v>
          </cell>
          <cell r="BM332">
            <v>45306</v>
          </cell>
          <cell r="BN332">
            <v>2599259317</v>
          </cell>
          <cell r="BO332">
            <v>282</v>
          </cell>
          <cell r="BP332">
            <v>45313</v>
          </cell>
          <cell r="BQ332">
            <v>13975355</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t="str">
            <v>1.  Apoyar la ejecución de actividades silviculturales como siembra, control, poda y mantenimiento de árboles, jardines y zonas verdes en varias sedes de la Universidad de los Llanos. 2. Colaborar en la coordinación de la producción de material vegetal para la restauración ecológica del vivero, así como en proyectos de reforestación y paisajismo en diferentes sedes. 3. Apoyar en la operación y conducción de la Plataforma Eléctrica Articulada BA20ERT:4X4 en procedimientos operativos como control, poda de árboles, y mantenimiento de cubiertas, techos y redes. 4.  Apoyar el seguimiento del lavado y mantenimiento de tanques de almacenamiento de agua, así como el reporte y seguimiento a la matriz de reparación de fugas. 5. Colaborar en los procesos de capacitación de campañas de buenas prácticas ambientales planificadas por la Universidad de los Llanos, asegurando el cumplimiento de protocolos y procedimientos de seguridad y salud en el trabajo.</v>
          </cell>
          <cell r="CT332">
            <v>18256514</v>
          </cell>
          <cell r="CU332">
            <v>436</v>
          </cell>
          <cell r="CV332" t="str">
            <v>400</v>
          </cell>
          <cell r="CW332">
            <v>0</v>
          </cell>
          <cell r="CX332">
            <v>0</v>
          </cell>
          <cell r="CY332">
            <v>7490</v>
          </cell>
          <cell r="CZ332" t="str">
            <v>M6</v>
          </cell>
        </row>
        <row r="333">
          <cell r="B333" t="str">
            <v>0234 DE 2024</v>
          </cell>
          <cell r="C333">
            <v>1070923301</v>
          </cell>
          <cell r="D333" t="str">
            <v xml:space="preserve">LINA ALEJANDRA VALIENTE RODRIGUEZ </v>
          </cell>
          <cell r="E333" t="str">
            <v>CONTRATO DE PRESTACIÓN DE SERVICIOS PROFESIONALES</v>
          </cell>
          <cell r="F333" t="str">
            <v>PRESTACIÓN DE SERVICIOS PROFESIONALES NECESARIO PARA EL FORTALECIMIENTO DE LOS PROCESOS DE GESTIÓN ADMINISTRATIVA Y DE CALIDAD DE LA VICERRECTORÍA DE RECURSOS UNIVERSITARIOS DE LA UNIVERSIDAD DE LOS LLANOS.</v>
          </cell>
          <cell r="G333">
            <v>45313</v>
          </cell>
          <cell r="H333">
            <v>21330808</v>
          </cell>
          <cell r="I333" t="str">
            <v>Cinco (05) meses y veintitrés (23) días calendario</v>
          </cell>
          <cell r="J333">
            <v>45313</v>
          </cell>
          <cell r="K333">
            <v>45487</v>
          </cell>
          <cell r="L333" t="str">
            <v>NO APLICA</v>
          </cell>
          <cell r="M333" t="str">
            <v>NO APLICA</v>
          </cell>
          <cell r="N333" t="str">
            <v>NO APLICA</v>
          </cell>
          <cell r="O333">
            <v>6</v>
          </cell>
          <cell r="P333">
            <v>4808679</v>
          </cell>
          <cell r="Q333">
            <v>45313</v>
          </cell>
          <cell r="R333">
            <v>45351</v>
          </cell>
          <cell r="S333">
            <v>3698984</v>
          </cell>
          <cell r="T333">
            <v>45352</v>
          </cell>
          <cell r="U333">
            <v>45382</v>
          </cell>
          <cell r="V333">
            <v>3698984</v>
          </cell>
          <cell r="W333">
            <v>45383</v>
          </cell>
          <cell r="X333">
            <v>45412</v>
          </cell>
          <cell r="Y333">
            <v>3698984</v>
          </cell>
          <cell r="Z333">
            <v>45413</v>
          </cell>
          <cell r="AA333">
            <v>45443</v>
          </cell>
          <cell r="AB333">
            <v>3698984</v>
          </cell>
          <cell r="AC333">
            <v>45444</v>
          </cell>
          <cell r="AD333">
            <v>45473</v>
          </cell>
          <cell r="AE333">
            <v>1726193</v>
          </cell>
          <cell r="AF333">
            <v>45474</v>
          </cell>
          <cell r="AG333">
            <v>45487</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t="str">
            <v>Vicerrectoría de Recursos Universitarios</v>
          </cell>
          <cell r="BJ333" t="str">
            <v>WILSON FERNANDO SALGADO CIFUENTES</v>
          </cell>
          <cell r="BK333" t="str">
            <v>Vicerrector Universitario</v>
          </cell>
          <cell r="BL333">
            <v>20</v>
          </cell>
          <cell r="BM333">
            <v>45306</v>
          </cell>
          <cell r="BN333">
            <v>2599259317</v>
          </cell>
          <cell r="BO333">
            <v>288</v>
          </cell>
          <cell r="BP333">
            <v>45313</v>
          </cell>
          <cell r="BQ333">
            <v>21330808</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t="str">
            <v>1. Contribuir en la revisión, trámite y proyección administrativa y económica de las diferentes etapas de los procesos contractuales de la Vicerrectoría de Recursos Universitarios, conforme a la normatividad vigente de la Universidad de los Llanos. 2. Contribuir en las auditorías internas o externas de gestión de calidad realizada por control interno y en los procesos de gestión de bienes y servicios asignadas a la Vicerrectoría de Recursos Universitarios. 3. Coadyuvar en la proyección de informes o solicitudes internas o externas asignadas a la Vicerrectoría de Recursos Universitarios. 4. Cooperar en el cargue y seguimiento de la documentación emitida en los procesos contractuales de la Vicerrectoría de Recursos Universitarios (SECOP, SICOF, Drive, micrositio contratación unillanos, entre otros.).</v>
          </cell>
          <cell r="CT333">
            <v>1070923301</v>
          </cell>
          <cell r="CU333">
            <v>436</v>
          </cell>
          <cell r="CV333" t="str">
            <v>400</v>
          </cell>
          <cell r="CW333">
            <v>0</v>
          </cell>
          <cell r="CX333">
            <v>0</v>
          </cell>
          <cell r="CY333">
            <v>7490</v>
          </cell>
          <cell r="CZ333" t="str">
            <v>M6</v>
          </cell>
        </row>
        <row r="334">
          <cell r="B334" t="str">
            <v>0235 DE 2024</v>
          </cell>
          <cell r="C334">
            <v>1015443761</v>
          </cell>
          <cell r="D334" t="str">
            <v>LUIS ENRIQUE LOPEZ REYES</v>
          </cell>
          <cell r="E334" t="str">
            <v>CONTRATO DE PRESTACIÓN DE SERVICIOS PROFESIONALES</v>
          </cell>
          <cell r="F334" t="str">
            <v>PRESTACIÓN DE SERVICIOS PROFESIONALES NECESARIO PARA EL FORTALECIMIENTO DE LOS PROCESOS ADMINISTRATIVOS DE LA VICERRECTORÍA DE RECURSOS UNIVERSITARIOS DE LA UNIVERSIDAD DE LOS LLANOS.</v>
          </cell>
          <cell r="G334">
            <v>45313</v>
          </cell>
          <cell r="H334">
            <v>17653081</v>
          </cell>
          <cell r="I334" t="str">
            <v>Cinco (05) meses y veintitrés (23) días calendario</v>
          </cell>
          <cell r="J334">
            <v>45313</v>
          </cell>
          <cell r="K334">
            <v>45487</v>
          </cell>
          <cell r="L334" t="str">
            <v>NO APLICA</v>
          </cell>
          <cell r="M334" t="str">
            <v>NO APLICA</v>
          </cell>
          <cell r="N334" t="str">
            <v>NO APLICA</v>
          </cell>
          <cell r="O334">
            <v>6</v>
          </cell>
          <cell r="P334">
            <v>3979596</v>
          </cell>
          <cell r="Q334">
            <v>45313</v>
          </cell>
          <cell r="R334">
            <v>45351</v>
          </cell>
          <cell r="S334">
            <v>3061228</v>
          </cell>
          <cell r="T334">
            <v>45352</v>
          </cell>
          <cell r="U334">
            <v>45382</v>
          </cell>
          <cell r="V334">
            <v>3061228</v>
          </cell>
          <cell r="W334">
            <v>45383</v>
          </cell>
          <cell r="X334">
            <v>45412</v>
          </cell>
          <cell r="Y334">
            <v>3061228</v>
          </cell>
          <cell r="Z334">
            <v>45413</v>
          </cell>
          <cell r="AA334">
            <v>45443</v>
          </cell>
          <cell r="AB334">
            <v>3061228</v>
          </cell>
          <cell r="AC334">
            <v>45444</v>
          </cell>
          <cell r="AD334">
            <v>45473</v>
          </cell>
          <cell r="AE334">
            <v>1428573</v>
          </cell>
          <cell r="AF334">
            <v>45474</v>
          </cell>
          <cell r="AG334">
            <v>45487</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t="str">
            <v>Vicerrectoría de Recursos Universitarios</v>
          </cell>
          <cell r="BJ334" t="str">
            <v>WILSON FERNANDO SALGADO CIFUENTES</v>
          </cell>
          <cell r="BK334" t="str">
            <v>Vicerrector Universitario</v>
          </cell>
          <cell r="BL334">
            <v>20</v>
          </cell>
          <cell r="BM334">
            <v>45306</v>
          </cell>
          <cell r="BN334">
            <v>2599259317</v>
          </cell>
          <cell r="BO334">
            <v>287</v>
          </cell>
          <cell r="BP334">
            <v>45313</v>
          </cell>
          <cell r="BQ334">
            <v>17653081</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t="str">
            <v>1. Contribuir en las auditorías internas o externas de gestión de calidad realizada por control interno y en los procesos de gestión de bienes y servicios asignadas a la Vicerrectoría de Recursos Universitarios. 2. Cooperar con la planeación y el seguimiento de las actividades propias de mantenimiento de infraestructura a cargo de la Vicerrectoría de Recursos Universitarios. 3. Cooperar la actualización y cargue de la documentación emitida en los procesos contractuales de la Vicerrectoría de Recursos Universitarios (Drive, micrositio contratación unillanos).</v>
          </cell>
          <cell r="CT334">
            <v>1015443761</v>
          </cell>
          <cell r="CU334">
            <v>436</v>
          </cell>
          <cell r="CV334" t="str">
            <v>400</v>
          </cell>
          <cell r="CW334">
            <v>0</v>
          </cell>
          <cell r="CX334">
            <v>0</v>
          </cell>
          <cell r="CY334">
            <v>7490</v>
          </cell>
          <cell r="CZ334" t="str">
            <v>M6</v>
          </cell>
        </row>
        <row r="335">
          <cell r="B335" t="str">
            <v>0236 DE 2024</v>
          </cell>
          <cell r="C335">
            <v>1109421072</v>
          </cell>
          <cell r="D335" t="str">
            <v>KARLA DAYANA CORREA GARZON</v>
          </cell>
          <cell r="E335" t="str">
            <v>CONTRATO DE PRESTACIÓN DE SERVICIOS DE APOYO A LA GESTIÓN</v>
          </cell>
          <cell r="F335" t="str">
            <v>PRESTACIÓN DE SERVICIOS DE APOYO A LA GESTIÓN NECESARIO PARA FORTALECER LOS PROCEDIMIENTOS DEL SISTEMA FINANCIERO (SICOF) EN LA VICERRECTORÍA DE RECURSOS UNIVERSITARIOS DE LA UNIVERSIDAD DE LOS LLANOS.</v>
          </cell>
          <cell r="G335">
            <v>45313</v>
          </cell>
          <cell r="H335">
            <v>13975355</v>
          </cell>
          <cell r="I335" t="str">
            <v>Cinco (05) meses y veintitrés (23) días calendario</v>
          </cell>
          <cell r="J335">
            <v>45313</v>
          </cell>
          <cell r="K335">
            <v>45487</v>
          </cell>
          <cell r="L335" t="str">
            <v>NO APLICA</v>
          </cell>
          <cell r="M335" t="str">
            <v>NO APLICA</v>
          </cell>
          <cell r="N335" t="str">
            <v>NO APLICA</v>
          </cell>
          <cell r="O335">
            <v>6</v>
          </cell>
          <cell r="P335">
            <v>3150514</v>
          </cell>
          <cell r="Q335">
            <v>45313</v>
          </cell>
          <cell r="R335">
            <v>45351</v>
          </cell>
          <cell r="S335">
            <v>2423472</v>
          </cell>
          <cell r="T335">
            <v>45352</v>
          </cell>
          <cell r="U335">
            <v>45382</v>
          </cell>
          <cell r="V335">
            <v>2423472</v>
          </cell>
          <cell r="W335">
            <v>45383</v>
          </cell>
          <cell r="X335">
            <v>45412</v>
          </cell>
          <cell r="Y335">
            <v>2423472</v>
          </cell>
          <cell r="Z335">
            <v>45413</v>
          </cell>
          <cell r="AA335">
            <v>45443</v>
          </cell>
          <cell r="AB335">
            <v>2423472</v>
          </cell>
          <cell r="AC335">
            <v>45444</v>
          </cell>
          <cell r="AD335">
            <v>45473</v>
          </cell>
          <cell r="AE335">
            <v>1130953</v>
          </cell>
          <cell r="AF335">
            <v>45474</v>
          </cell>
          <cell r="AG335">
            <v>45487</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t="str">
            <v>Vicerrectoría de Recursos Universitarios</v>
          </cell>
          <cell r="BJ335" t="str">
            <v>WILSON FERNANDO SALGADO CIFUENTES</v>
          </cell>
          <cell r="BK335" t="str">
            <v>Vicerrector Universitario</v>
          </cell>
          <cell r="BL335">
            <v>20</v>
          </cell>
          <cell r="BM335">
            <v>45306</v>
          </cell>
          <cell r="BN335">
            <v>2599259317</v>
          </cell>
          <cell r="BO335">
            <v>289</v>
          </cell>
          <cell r="BP335">
            <v>45313</v>
          </cell>
          <cell r="BQ335">
            <v>13975355</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t="str">
            <v>1. Contribuir con el apoyo contable para el trámite, revisión y proyección de los diferentes pagos a cargo de la Vicerrectoría de Recursos Universitarios a través del sistema de información financiero SICOF y los procedimientos vigentes de la Oficina. 2. Cooperar en el cargue y seguimiento de la documentación a cargo de la Vicerrectoría de Recursos Universitarios (SICOF, DRIVE, micrositio contratación Unillanos, entre otros.). 3. Coadyuvar en la proyección de informes o solicitudes internas o externas asignadas a la Vicerrectoría de Recursos Universitarios. 4. Contribuir con sus conocimientos y manejo de herramientas ofimáticas en auditorías internas o externas a los procesos de gestión de bienes y servicios, asignadas a la Vicerrectoría de Recursos Universitarios.</v>
          </cell>
          <cell r="CT335">
            <v>1109421072</v>
          </cell>
          <cell r="CU335">
            <v>436</v>
          </cell>
          <cell r="CV335" t="str">
            <v>400</v>
          </cell>
          <cell r="CW335">
            <v>0</v>
          </cell>
          <cell r="CX335">
            <v>0</v>
          </cell>
          <cell r="CY335">
            <v>6920</v>
          </cell>
          <cell r="CZ335" t="str">
            <v>M5</v>
          </cell>
        </row>
        <row r="336">
          <cell r="B336" t="str">
            <v>0237 DE 2024</v>
          </cell>
          <cell r="C336">
            <v>1120352925</v>
          </cell>
          <cell r="D336" t="str">
            <v>CAMILO ANDRES LOAIZA GARCIA</v>
          </cell>
          <cell r="E336" t="str">
            <v>CONTRATO DE PRESTACIÓN DE SERVICIOS PROFESIONALES</v>
          </cell>
          <cell r="F336" t="str">
            <v>PRESTACIÓN DE SERVICIOS PROFESIONALES NECESARIO PARA EL FORTALECIMIENTO DE LOS PROCESOS CONTRACTUALES Y JURÍDICOS DE LA VICERRECTORÍA DE RECURSOS UNIVERSITARIOS DE LA UNIVERSIDAD DE LOS LLANOS.</v>
          </cell>
          <cell r="G336">
            <v>45313</v>
          </cell>
          <cell r="H336">
            <v>21330808</v>
          </cell>
          <cell r="I336" t="str">
            <v>Cinco (05) meses y veintitrés (23) días calendario</v>
          </cell>
          <cell r="J336">
            <v>45313</v>
          </cell>
          <cell r="K336">
            <v>45487</v>
          </cell>
          <cell r="L336" t="str">
            <v>NO APLICA</v>
          </cell>
          <cell r="M336" t="str">
            <v>NO APLICA</v>
          </cell>
          <cell r="N336" t="str">
            <v>NO APLICA</v>
          </cell>
          <cell r="O336">
            <v>6</v>
          </cell>
          <cell r="P336">
            <v>4808679</v>
          </cell>
          <cell r="Q336">
            <v>45313</v>
          </cell>
          <cell r="R336">
            <v>45351</v>
          </cell>
          <cell r="S336">
            <v>3698984</v>
          </cell>
          <cell r="T336">
            <v>45352</v>
          </cell>
          <cell r="U336">
            <v>45382</v>
          </cell>
          <cell r="V336">
            <v>3698984</v>
          </cell>
          <cell r="W336">
            <v>45383</v>
          </cell>
          <cell r="X336">
            <v>45412</v>
          </cell>
          <cell r="Y336">
            <v>3698984</v>
          </cell>
          <cell r="Z336">
            <v>45413</v>
          </cell>
          <cell r="AA336">
            <v>45443</v>
          </cell>
          <cell r="AB336">
            <v>3698984</v>
          </cell>
          <cell r="AC336">
            <v>45444</v>
          </cell>
          <cell r="AD336">
            <v>45473</v>
          </cell>
          <cell r="AE336">
            <v>1726193</v>
          </cell>
          <cell r="AF336">
            <v>45474</v>
          </cell>
          <cell r="AG336">
            <v>45487</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t="str">
            <v>Vicerrectoría de Recursos Universitarios</v>
          </cell>
          <cell r="BJ336" t="str">
            <v>WILSON FERNANDO SALGADO CIFUENTES</v>
          </cell>
          <cell r="BK336" t="str">
            <v>Vicerrector Universitario</v>
          </cell>
          <cell r="BL336">
            <v>20</v>
          </cell>
          <cell r="BM336">
            <v>45306</v>
          </cell>
          <cell r="BN336">
            <v>2599259317</v>
          </cell>
          <cell r="BO336">
            <v>290</v>
          </cell>
          <cell r="BP336">
            <v>45313</v>
          </cell>
          <cell r="BQ336">
            <v>21330808</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revisión, proyección, evaluación jurídica y trámite en las diferentes etapas de los procesos contractuales de Recursos provenientes de Regalías a cargo de la Vicerrectoría de Recursos Universitarios, conforme a la normatividad vigente de la Universidad de los Llanos.</v>
          </cell>
          <cell r="CT336">
            <v>1120352925</v>
          </cell>
          <cell r="CU336">
            <v>436</v>
          </cell>
          <cell r="CV336" t="str">
            <v>400</v>
          </cell>
          <cell r="CW336">
            <v>0</v>
          </cell>
          <cell r="CX336">
            <v>0</v>
          </cell>
          <cell r="CY336">
            <v>8299</v>
          </cell>
          <cell r="CZ336" t="str">
            <v>M6</v>
          </cell>
        </row>
        <row r="337">
          <cell r="B337" t="str">
            <v>0238 DE 2024</v>
          </cell>
          <cell r="C337">
            <v>1121844160</v>
          </cell>
          <cell r="D337" t="str">
            <v>LIDA FRAIZURY ECHEVERRY MACHADO</v>
          </cell>
          <cell r="E337" t="str">
            <v>CONTRATO DE PRESTACIÓN DE SERVICIOS PROFESIONALES</v>
          </cell>
          <cell r="F337" t="str">
            <v>PRESTACIÓN DE SERVICIOS PROFESIONALES NECESARIO PARA EL FORTALECIMIENTO DE LOS PROCESOS CONTRACTUALES Y JURÍDICOS DE LA VICERRECTORÍA DE RECURSOS UNIVERSITARIOS DE LA UNIVERSIDAD DE LOS LLANOS.</v>
          </cell>
          <cell r="G337">
            <v>45313</v>
          </cell>
          <cell r="H337">
            <v>15745883</v>
          </cell>
          <cell r="I337" t="str">
            <v>Cinco (05) meses y veintitrés (23) días calendario</v>
          </cell>
          <cell r="J337">
            <v>45313</v>
          </cell>
          <cell r="K337">
            <v>45487</v>
          </cell>
          <cell r="L337" t="str">
            <v>NO APLICA</v>
          </cell>
          <cell r="M337" t="str">
            <v>NO APLICA</v>
          </cell>
          <cell r="N337" t="str">
            <v>NO APLICA</v>
          </cell>
          <cell r="O337">
            <v>6</v>
          </cell>
          <cell r="P337">
            <v>3549650</v>
          </cell>
          <cell r="Q337">
            <v>45313</v>
          </cell>
          <cell r="R337">
            <v>45351</v>
          </cell>
          <cell r="S337">
            <v>2730500</v>
          </cell>
          <cell r="T337">
            <v>45352</v>
          </cell>
          <cell r="U337">
            <v>45382</v>
          </cell>
          <cell r="V337">
            <v>2730500</v>
          </cell>
          <cell r="W337">
            <v>45383</v>
          </cell>
          <cell r="X337">
            <v>45412</v>
          </cell>
          <cell r="Y337">
            <v>2730500</v>
          </cell>
          <cell r="Z337">
            <v>45413</v>
          </cell>
          <cell r="AA337">
            <v>45443</v>
          </cell>
          <cell r="AB337">
            <v>2730500</v>
          </cell>
          <cell r="AC337">
            <v>45444</v>
          </cell>
          <cell r="AD337">
            <v>45473</v>
          </cell>
          <cell r="AE337">
            <v>1274233</v>
          </cell>
          <cell r="AF337">
            <v>45474</v>
          </cell>
          <cell r="AG337">
            <v>45487</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t="str">
            <v>Vicerrectoría de Recursos Universitarios</v>
          </cell>
          <cell r="BJ337" t="str">
            <v>WILSON FERNANDO SALGADO CIFUENTES</v>
          </cell>
          <cell r="BK337" t="str">
            <v>Vicerrector Universitario</v>
          </cell>
          <cell r="BL337">
            <v>20</v>
          </cell>
          <cell r="BM337">
            <v>45306</v>
          </cell>
          <cell r="BN337">
            <v>2599259317</v>
          </cell>
          <cell r="BO337">
            <v>291</v>
          </cell>
          <cell r="BP337">
            <v>45313</v>
          </cell>
          <cell r="BQ337">
            <v>15745883</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Colaborar en la revisión y elaboración  de la documentación requerida para los procesos de comisiones de estudio de la Universidad de los Llanos.</v>
          </cell>
          <cell r="CT337">
            <v>1121844160</v>
          </cell>
          <cell r="CU337">
            <v>436</v>
          </cell>
          <cell r="CV337" t="str">
            <v>400</v>
          </cell>
          <cell r="CW337">
            <v>0</v>
          </cell>
          <cell r="CX337">
            <v>0</v>
          </cell>
          <cell r="CY337">
            <v>8299</v>
          </cell>
          <cell r="CZ337" t="str">
            <v>M6</v>
          </cell>
        </row>
        <row r="338">
          <cell r="B338" t="str">
            <v>0239 DE 2024</v>
          </cell>
          <cell r="C338">
            <v>40386556</v>
          </cell>
          <cell r="D338" t="str">
            <v>ELIZABETH CAGUA DAZA</v>
          </cell>
          <cell r="E338" t="str">
            <v>CONTRATO DE PRESTACIÓN DE SERVICIOS PROFESIONALES</v>
          </cell>
          <cell r="F338" t="str">
            <v>PRESTACIÓN DE SERVICIOS PROFESIONALES NECESARIO PARA EL FORTALECIMIENTO DEL PROCESO CONTRACTUAL Y DE GESTIÓN ADMINISTRATIVA DE LA VICERRECTORÍA DE RECURSOS UNIVERSITARIOS DE LA UNIVERSIDAD DE LOS LLANOS.</v>
          </cell>
          <cell r="G338">
            <v>45313</v>
          </cell>
          <cell r="H338">
            <v>21330808</v>
          </cell>
          <cell r="I338" t="str">
            <v>Cinco (05) meses y veintitrés (23) días calendario</v>
          </cell>
          <cell r="J338">
            <v>45313</v>
          </cell>
          <cell r="K338">
            <v>45487</v>
          </cell>
          <cell r="L338" t="str">
            <v>NO APLICA</v>
          </cell>
          <cell r="M338" t="str">
            <v>NO APLICA</v>
          </cell>
          <cell r="N338" t="str">
            <v>NO APLICA</v>
          </cell>
          <cell r="O338">
            <v>6</v>
          </cell>
          <cell r="P338">
            <v>4808679</v>
          </cell>
          <cell r="Q338">
            <v>45313</v>
          </cell>
          <cell r="R338">
            <v>45351</v>
          </cell>
          <cell r="S338">
            <v>3698984</v>
          </cell>
          <cell r="T338">
            <v>45352</v>
          </cell>
          <cell r="U338">
            <v>45382</v>
          </cell>
          <cell r="V338">
            <v>3698984</v>
          </cell>
          <cell r="W338">
            <v>45383</v>
          </cell>
          <cell r="X338">
            <v>45412</v>
          </cell>
          <cell r="Y338">
            <v>3698984</v>
          </cell>
          <cell r="Z338">
            <v>45413</v>
          </cell>
          <cell r="AA338">
            <v>45443</v>
          </cell>
          <cell r="AB338">
            <v>3698984</v>
          </cell>
          <cell r="AC338">
            <v>45444</v>
          </cell>
          <cell r="AD338">
            <v>45473</v>
          </cell>
          <cell r="AE338">
            <v>1726193</v>
          </cell>
          <cell r="AF338">
            <v>45474</v>
          </cell>
          <cell r="AG338">
            <v>45487</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t="str">
            <v>Vicerrectoría de Recursos Universitarios</v>
          </cell>
          <cell r="BJ338" t="str">
            <v>WILSON FERNANDO SALGADO CIFUENTES</v>
          </cell>
          <cell r="BK338" t="str">
            <v>Vicerrector Universitario</v>
          </cell>
          <cell r="BL338">
            <v>20</v>
          </cell>
          <cell r="BM338">
            <v>45306</v>
          </cell>
          <cell r="BN338">
            <v>2599259317</v>
          </cell>
          <cell r="BO338">
            <v>284</v>
          </cell>
          <cell r="BP338">
            <v>45313</v>
          </cell>
          <cell r="BQ338">
            <v>21330808</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t="str">
            <v xml:space="preserve">1. Contribuir en la elaboración, revisión y trámite de las diferentes etapas de los procesos contractuales de la Vicerrectoría de Recursos Universitarios, conforme a la normatividad vigente de la Universidad de los Llanos. 2. Apoyar con la elaboración de estudios de mercado, estudios de conveniencia y oportunidad, estudios de sector y pliegos de condiciones relacionados con procesos de bienes y servicios asignados a la Vicerrectoría de Recursos Universitarios conforme a los lineamientos de la entidad. 3. Cooperar en el cargue y seguimiento de la documentación emitida en los procesos contractuales de la Vicerrectoría de Recursos Universitarios (SECOP, SICOF, Drive, micrositio contratación Unillanos, entre otros.) 4. Contribuir en las auditorías internas o externas realizada por control interno y en los procesos de gestión de bienes y servicios asignadas a la Vicerrectoría de Recursos Universitarios. 5. Coadyuvar en la proyección de informes o solicitudes internas o externas asignadas a la Vicerrectoría de Recursos Universitarios. </v>
          </cell>
          <cell r="CT338">
            <v>40386556</v>
          </cell>
          <cell r="CU338">
            <v>436</v>
          </cell>
          <cell r="CV338" t="str">
            <v>400</v>
          </cell>
          <cell r="CW338">
            <v>0</v>
          </cell>
          <cell r="CX338">
            <v>0</v>
          </cell>
          <cell r="CY338">
            <v>8299</v>
          </cell>
          <cell r="CZ338" t="str">
            <v>M6</v>
          </cell>
        </row>
        <row r="339">
          <cell r="B339" t="str">
            <v>0240 DE 2024</v>
          </cell>
          <cell r="C339">
            <v>1121936185</v>
          </cell>
          <cell r="D339" t="str">
            <v>IVON ALEJANDRA BABATIVA PULIDO</v>
          </cell>
          <cell r="E339" t="str">
            <v>CONTRATO DE PRESTACIÓN DE SERVICIOS PROFESIONALES</v>
          </cell>
          <cell r="F339" t="str">
            <v xml:space="preserve">PRESTACIÓN DE SERVICIOS PROFESIONALES NECESARIO PARA EL DESARROLLO DEL PROYECTO FICHA BPUNI PLAN 02 0311 2023 “FORTALECIMIENTO DEL SISTEMA DE GESTIÓN UNIVERSITARIO DE LA UNIVERSIDAD DE LOS LLANOS” </v>
          </cell>
          <cell r="G339">
            <v>45313</v>
          </cell>
          <cell r="H339">
            <v>21330808</v>
          </cell>
          <cell r="I339" t="str">
            <v>Cinco (05) meses y veintitrés (23) días calendario</v>
          </cell>
          <cell r="J339">
            <v>45313</v>
          </cell>
          <cell r="K339">
            <v>45487</v>
          </cell>
          <cell r="L339" t="str">
            <v>NO APLICA</v>
          </cell>
          <cell r="M339" t="str">
            <v>NO APLICA</v>
          </cell>
          <cell r="N339" t="str">
            <v>NO APLICA</v>
          </cell>
          <cell r="O339">
            <v>6</v>
          </cell>
          <cell r="P339">
            <v>4808679</v>
          </cell>
          <cell r="Q339">
            <v>45313</v>
          </cell>
          <cell r="R339">
            <v>45351</v>
          </cell>
          <cell r="S339">
            <v>3698984</v>
          </cell>
          <cell r="T339">
            <v>45352</v>
          </cell>
          <cell r="U339">
            <v>45382</v>
          </cell>
          <cell r="V339">
            <v>3698984</v>
          </cell>
          <cell r="W339">
            <v>45383</v>
          </cell>
          <cell r="X339">
            <v>45412</v>
          </cell>
          <cell r="Y339">
            <v>3698984</v>
          </cell>
          <cell r="Z339">
            <v>45413</v>
          </cell>
          <cell r="AA339">
            <v>45443</v>
          </cell>
          <cell r="AB339">
            <v>3698984</v>
          </cell>
          <cell r="AC339">
            <v>45444</v>
          </cell>
          <cell r="AD339">
            <v>45473</v>
          </cell>
          <cell r="AE339">
            <v>1726193</v>
          </cell>
          <cell r="AF339">
            <v>45474</v>
          </cell>
          <cell r="AG339">
            <v>45487</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t="str">
            <v>Oficina Asesora de Planeación</v>
          </cell>
          <cell r="BJ339" t="str">
            <v xml:space="preserve">MARIA PAULA ESTUPIÑAN TIUSO  </v>
          </cell>
          <cell r="BK339" t="str">
            <v>Asesora de Planeación</v>
          </cell>
          <cell r="BL339">
            <v>54</v>
          </cell>
          <cell r="BM339">
            <v>45313</v>
          </cell>
          <cell r="BN339">
            <v>22193904</v>
          </cell>
          <cell r="BO339">
            <v>221</v>
          </cell>
          <cell r="BP339">
            <v>45313</v>
          </cell>
          <cell r="BQ339">
            <v>21330808</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t="str">
            <v>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y desinfección. 10. Apoyar a la supervisión de ejecución de contratos en materia ambiental de acuerdo a su perfil. 11. Apoyar la implementación, seguimiento y evaluación del programa de manejo y control de plagas.</v>
          </cell>
          <cell r="CT339">
            <v>1121936185</v>
          </cell>
          <cell r="CU339">
            <v>641</v>
          </cell>
          <cell r="CV339" t="str">
            <v>24021</v>
          </cell>
          <cell r="CW339">
            <v>0</v>
          </cell>
          <cell r="CX339">
            <v>0</v>
          </cell>
          <cell r="CY339">
            <v>8299</v>
          </cell>
          <cell r="CZ339" t="str">
            <v>M6</v>
          </cell>
        </row>
        <row r="340">
          <cell r="B340" t="str">
            <v>0241 DE 2024</v>
          </cell>
          <cell r="C340">
            <v>86014098</v>
          </cell>
          <cell r="D340" t="str">
            <v>DUMAR ALCIDES PARRA FANDIÑO</v>
          </cell>
          <cell r="E340" t="str">
            <v>CONTRATO DE PRESTACIÓN DE SERVICIOS PROFESIONALES</v>
          </cell>
          <cell r="F340" t="str">
            <v>PRESTACIÓN DE SERVICIOS PROFESIONALES NECESARIO PARA EL DESARROLLO DEL PROYECTO FICHA BPUNI VIARE 03 3110 2023 “FORTALECIMIENTO ESTRATÉGICO DE LA CULTURA ORGANIZACIONAL EN LA COMUNICACIÓN INTEGRAL DE LA UNIVERSIDAD DE LOS LLANOS”</v>
          </cell>
          <cell r="G340">
            <v>45313</v>
          </cell>
          <cell r="H340">
            <v>15745883</v>
          </cell>
          <cell r="I340" t="str">
            <v>Cinco (05) meses y veintitrés (23) días calendario</v>
          </cell>
          <cell r="J340">
            <v>45313</v>
          </cell>
          <cell r="K340">
            <v>45487</v>
          </cell>
          <cell r="L340" t="str">
            <v>NO APLICA</v>
          </cell>
          <cell r="M340" t="str">
            <v>NO APLICA</v>
          </cell>
          <cell r="N340" t="str">
            <v>NO APLICA</v>
          </cell>
          <cell r="O340">
            <v>6</v>
          </cell>
          <cell r="P340">
            <v>3549650</v>
          </cell>
          <cell r="Q340">
            <v>45313</v>
          </cell>
          <cell r="R340">
            <v>45351</v>
          </cell>
          <cell r="S340">
            <v>2730500</v>
          </cell>
          <cell r="T340">
            <v>45352</v>
          </cell>
          <cell r="U340">
            <v>45382</v>
          </cell>
          <cell r="V340">
            <v>2730500</v>
          </cell>
          <cell r="W340">
            <v>45383</v>
          </cell>
          <cell r="X340">
            <v>45412</v>
          </cell>
          <cell r="Y340">
            <v>2730500</v>
          </cell>
          <cell r="Z340">
            <v>45413</v>
          </cell>
          <cell r="AA340">
            <v>45443</v>
          </cell>
          <cell r="AB340">
            <v>2730500</v>
          </cell>
          <cell r="AC340">
            <v>45444</v>
          </cell>
          <cell r="AD340">
            <v>45473</v>
          </cell>
          <cell r="AE340">
            <v>1274233</v>
          </cell>
          <cell r="AF340">
            <v>45474</v>
          </cell>
          <cell r="AG340">
            <v>45487</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t="str">
            <v>Secretaria General</v>
          </cell>
          <cell r="BJ340" t="str">
            <v>DEIVER GIOVANNY QUINTERO REYES</v>
          </cell>
          <cell r="BK340" t="str">
            <v>Secretario General</v>
          </cell>
          <cell r="BL340">
            <v>51</v>
          </cell>
          <cell r="BM340">
            <v>45313</v>
          </cell>
          <cell r="BN340">
            <v>103506846</v>
          </cell>
          <cell r="BO340">
            <v>215</v>
          </cell>
          <cell r="BP340">
            <v>45313</v>
          </cell>
          <cell r="BQ340">
            <v>15745883</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t="str">
            <v>1. Prestar apoyo en la redacción y corrección de textos de boletines externos de prensa. 2. Apoyar en la redacción, revisión y corrección de textos del boletín interno ‘El Unillanista’ y el periódico ‘Unillanos al Día’.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Contribuir en las actividades administrativas que se desarrollan en marco del proyecto Ficha BPUNI VIARE 03 3110 2023 “Fortalecimiento estratégico de la cultura organizacional en la comunicación integral de la Universidad de los Llanos”. 11. Brindar apoyo en la creación de material audiovisual (reels, historias) de los eventos desarrollados por la Universidad con el fin de dinamizar las interacciones en las redes sociales. 12. Contribuir en la edición de los textos periodísticos y productos en general del área de comunicaciones, en lo concerniente a la edición y corrección de estilo.</v>
          </cell>
          <cell r="CT340">
            <v>86014098</v>
          </cell>
          <cell r="CU340">
            <v>620</v>
          </cell>
          <cell r="CV340" t="str">
            <v>40063</v>
          </cell>
          <cell r="CW340">
            <v>0</v>
          </cell>
          <cell r="CX340">
            <v>0</v>
          </cell>
          <cell r="CY340">
            <v>8299</v>
          </cell>
          <cell r="CZ340" t="str">
            <v>M6</v>
          </cell>
        </row>
        <row r="341">
          <cell r="B341" t="str">
            <v>0242 DE 2024</v>
          </cell>
          <cell r="C341">
            <v>1121937453</v>
          </cell>
          <cell r="D341" t="str">
            <v>ZUE TATIANA CASTRO VELEZ</v>
          </cell>
          <cell r="E341" t="str">
            <v>CONTRATO DE PRESTACIÓN DE SERVICIOS PROFESIONALES</v>
          </cell>
          <cell r="F341" t="str">
            <v>PRESTACIÓN DE SERVICIOS PROFESIONALES NECESARIO PARA EL DESARROLLO DEL PROYECTO FICHA BPUNI VIARE 03 3110 2023 “FORTALECIMIENTO ESTRATÉGICO DE LA CULTURA ORGANIZACIONAL EN LA COMUNICACIÓN INTEGRAL DE LA UNIVERSIDAD DE LOS LLANOS”</v>
          </cell>
          <cell r="G341">
            <v>45313</v>
          </cell>
          <cell r="H341">
            <v>15745883</v>
          </cell>
          <cell r="I341" t="str">
            <v>Cinco (05) meses y veintitrés (23) días calendario</v>
          </cell>
          <cell r="J341">
            <v>45313</v>
          </cell>
          <cell r="K341">
            <v>45487</v>
          </cell>
          <cell r="L341" t="str">
            <v>NO APLICA</v>
          </cell>
          <cell r="M341" t="str">
            <v>NO APLICA</v>
          </cell>
          <cell r="N341" t="str">
            <v>NO APLICA</v>
          </cell>
          <cell r="O341">
            <v>6</v>
          </cell>
          <cell r="P341">
            <v>3549650</v>
          </cell>
          <cell r="Q341">
            <v>45313</v>
          </cell>
          <cell r="R341">
            <v>45351</v>
          </cell>
          <cell r="S341">
            <v>2730500</v>
          </cell>
          <cell r="T341">
            <v>45352</v>
          </cell>
          <cell r="U341">
            <v>45382</v>
          </cell>
          <cell r="V341">
            <v>2730500</v>
          </cell>
          <cell r="W341">
            <v>45383</v>
          </cell>
          <cell r="X341">
            <v>45412</v>
          </cell>
          <cell r="Y341">
            <v>2730500</v>
          </cell>
          <cell r="Z341">
            <v>45413</v>
          </cell>
          <cell r="AA341">
            <v>45443</v>
          </cell>
          <cell r="AB341">
            <v>2730500</v>
          </cell>
          <cell r="AC341">
            <v>45444</v>
          </cell>
          <cell r="AD341">
            <v>45473</v>
          </cell>
          <cell r="AE341">
            <v>1274233</v>
          </cell>
          <cell r="AF341">
            <v>45474</v>
          </cell>
          <cell r="AG341">
            <v>45487</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t="str">
            <v>Secretaria General</v>
          </cell>
          <cell r="BJ341" t="str">
            <v>DEIVER GIOVANNY QUINTERO REYES</v>
          </cell>
          <cell r="BK341" t="str">
            <v>Secretario General</v>
          </cell>
          <cell r="BL341">
            <v>51</v>
          </cell>
          <cell r="BM341">
            <v>45313</v>
          </cell>
          <cell r="BN341">
            <v>103506846</v>
          </cell>
          <cell r="BO341">
            <v>216</v>
          </cell>
          <cell r="BP341">
            <v>45313</v>
          </cell>
          <cell r="BQ341">
            <v>15745883</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t="str">
            <v>1. Prestar apoyo en el diseño y producción de contenido institucional para medios internos y externos. 2. Prestar apoyo en la redacción de boletines internos y de prensa de acuerdo a las fuentes señaladas. 3. Colaborar con el acompañamiento y cubrimiento de los diferentes eventos de la Universidad de los Llanos. 4. Prestar apoyo en las transmisiones y protocolo de eventos especiales de acuerdo a requerimientos. 5. Prestar apoyo en el manejo y publicación en la página web de la institución. 6. Apoyar en la elaboración del boletín ‘El Unillanista’. 7. Apoyar en la revisión y actualización de matrices correspondientes al Área de Comunicaciones. 8. Contribuir con el manejo y cuidado de todas las herramientas tecnológicas e implementos que sean puestos a su disposición para el desarrollo de sus actividades.  9. Contribuir en las actividades administrativas que se desarrollan en marco del proyecto Ficha BPUNI VIARE 03 3110 2023 “Fortalecimiento estratégico de la cultura organizacional en la comunicación integral de la Universidad de los Llanos”. 10. Brindar apoyo en la creación de material audiovisual (reels, historias) de los eventos desarrollados por la Universidad con el fin de dinamizar las interacciones en las redes sociales.</v>
          </cell>
          <cell r="CT341">
            <v>1121937453</v>
          </cell>
          <cell r="CU341">
            <v>620</v>
          </cell>
          <cell r="CV341" t="str">
            <v>40063</v>
          </cell>
          <cell r="CW341">
            <v>0</v>
          </cell>
          <cell r="CX341">
            <v>0</v>
          </cell>
          <cell r="CY341">
            <v>7310</v>
          </cell>
          <cell r="CZ341" t="str">
            <v>M6</v>
          </cell>
        </row>
        <row r="342">
          <cell r="B342" t="str">
            <v>0243 DE 2024</v>
          </cell>
          <cell r="C342">
            <v>1053783494</v>
          </cell>
          <cell r="D342" t="str">
            <v>JORGE ALBERTO FERNANDEZ GUTIERREZ</v>
          </cell>
          <cell r="E342" t="str">
            <v>CONTRATO DE PRESTACIÓN DE SERVICIOS PROFESIONALES</v>
          </cell>
          <cell r="F342" t="str">
            <v>PRESTACIÓN DE SERVICIOS PROFESIONALES NECESARIO PARA EL DESARROLLO DEL PROYECTO FICHA BPUNI VIARE 03 3110 2023 “FORTALECIMIENTO ESTRATÉGICO DE LA CULTURA ORGANIZACIONAL EN LA COMUNICACIÓN INTEGRAL DE LA UNIVERSIDAD DE LOS LLANOS”</v>
          </cell>
          <cell r="G342">
            <v>45313</v>
          </cell>
          <cell r="H342">
            <v>28318485</v>
          </cell>
          <cell r="I342" t="str">
            <v>Cinco (05) meses y veintitrés (23) días calendario</v>
          </cell>
          <cell r="J342">
            <v>45313</v>
          </cell>
          <cell r="K342">
            <v>45487</v>
          </cell>
          <cell r="L342" t="str">
            <v>NO APLICA</v>
          </cell>
          <cell r="M342" t="str">
            <v>NO APLICA</v>
          </cell>
          <cell r="N342" t="str">
            <v>NO APLICA</v>
          </cell>
          <cell r="O342">
            <v>6</v>
          </cell>
          <cell r="P342">
            <v>6383936</v>
          </cell>
          <cell r="Q342">
            <v>45313</v>
          </cell>
          <cell r="R342">
            <v>45351</v>
          </cell>
          <cell r="S342">
            <v>4910720</v>
          </cell>
          <cell r="T342">
            <v>45352</v>
          </cell>
          <cell r="U342">
            <v>45382</v>
          </cell>
          <cell r="V342">
            <v>4910720</v>
          </cell>
          <cell r="W342">
            <v>45383</v>
          </cell>
          <cell r="X342">
            <v>45412</v>
          </cell>
          <cell r="Y342">
            <v>4910720</v>
          </cell>
          <cell r="Z342">
            <v>45413</v>
          </cell>
          <cell r="AA342">
            <v>45443</v>
          </cell>
          <cell r="AB342">
            <v>4910720</v>
          </cell>
          <cell r="AC342">
            <v>45444</v>
          </cell>
          <cell r="AD342">
            <v>45473</v>
          </cell>
          <cell r="AE342">
            <v>2291669</v>
          </cell>
          <cell r="AF342">
            <v>45474</v>
          </cell>
          <cell r="AG342">
            <v>45487</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t="str">
            <v>Secretaria General</v>
          </cell>
          <cell r="BJ342" t="str">
            <v>DEIVER GIOVANNY QUINTERO REYES</v>
          </cell>
          <cell r="BK342" t="str">
            <v>Secretario General</v>
          </cell>
          <cell r="BL342">
            <v>51</v>
          </cell>
          <cell r="BM342">
            <v>45313</v>
          </cell>
          <cell r="BN342">
            <v>103506846</v>
          </cell>
          <cell r="BO342">
            <v>217</v>
          </cell>
          <cell r="BP342">
            <v>45313</v>
          </cell>
          <cell r="BQ342">
            <v>28318485</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t="str">
            <v>1. Contribuir en la coordinación las diferentes acciones para el buen desarrollo del proceso de comunicación institucional. 2. Contribuir con el diseño e implementación del Plan de Comunicaciones y Medios de la Universidad. 3. Colaborar en la selección y verificación del cumplimiento de la pauta publicitaria que la Universidad de los Llanos contrata con los diferentes medios de comunicación regional o nacional. 4. Contribuir con la recepción, diligenciamiento y requerimientos de los documentos, oficios salientes y entrantes del proceso de comunicación institucional de la Universidad de los Llanos. 5. Colaborar en la revisión y aprobación de los productos periodísticos realizados dentro del proceso de comunicación institucional para ser publicados a través de las redes sociales y los diferentes canales periodísticos institucionales. 6. Coordinar los cubrimientos y acompañamientos a eventos. 7. Prestar apoyo en el monitoreo y seguimiento a los medios. 8. Contribuir en el cumplimiento de los requerimientos realizados por la comunidad Unillanista. 9. Apoyar en la revisión y actualización de matrices correspondientes al Área de Comunicaciones. 10. Contribuir con el manejo y cuidado de todas las herramientas tecnológicas e implementos que sean puestos a su disposición para el desarrollo de sus actividades.</v>
          </cell>
          <cell r="CT342">
            <v>1053783494.8</v>
          </cell>
          <cell r="CU342">
            <v>620</v>
          </cell>
          <cell r="CV342" t="str">
            <v>40063</v>
          </cell>
          <cell r="CW342">
            <v>0</v>
          </cell>
          <cell r="CX342">
            <v>0</v>
          </cell>
          <cell r="CY342">
            <v>9609</v>
          </cell>
          <cell r="CZ342" t="str">
            <v>M6</v>
          </cell>
        </row>
        <row r="343">
          <cell r="B343" t="str">
            <v>0244 DE 2024</v>
          </cell>
          <cell r="C343">
            <v>1121914875</v>
          </cell>
          <cell r="D343" t="str">
            <v>SEBASTIAN GUZMAN RAVE</v>
          </cell>
          <cell r="E343" t="str">
            <v>CONTRATO DE PRESTACIÓN DE SERVICIOS DE APOYO A LA GESTIÓN</v>
          </cell>
          <cell r="F343" t="str">
            <v>PRESTACIÓN DE SERVICIOS DE APOYO A LA GESTIÓN NECESARIO PARA EL DESARROLLO DEL PROYECTO FICHA BPUNI VIARE 03 3110 2023 “FORTALECIMIENTO ESTRATÉGICO DE LA CULTURA ORGANIZACIONAL EN LA COMUNICACIÓN INTEGRAL DE LA UNIVERSIDAD DE LOS LLANOS”</v>
          </cell>
          <cell r="G343">
            <v>45313</v>
          </cell>
          <cell r="H343">
            <v>13975355</v>
          </cell>
          <cell r="I343" t="str">
            <v>Cinco (05) meses y veintitrés (23) días calendario</v>
          </cell>
          <cell r="J343">
            <v>45313</v>
          </cell>
          <cell r="K343">
            <v>45487</v>
          </cell>
          <cell r="L343" t="str">
            <v>NO APLICA</v>
          </cell>
          <cell r="M343" t="str">
            <v>NO APLICA</v>
          </cell>
          <cell r="N343" t="str">
            <v>NO APLICA</v>
          </cell>
          <cell r="O343">
            <v>6</v>
          </cell>
          <cell r="P343">
            <v>3150514</v>
          </cell>
          <cell r="Q343">
            <v>45313</v>
          </cell>
          <cell r="R343">
            <v>45351</v>
          </cell>
          <cell r="S343">
            <v>2423472</v>
          </cell>
          <cell r="T343">
            <v>45352</v>
          </cell>
          <cell r="U343">
            <v>45382</v>
          </cell>
          <cell r="V343">
            <v>2423472</v>
          </cell>
          <cell r="W343">
            <v>45383</v>
          </cell>
          <cell r="X343">
            <v>45412</v>
          </cell>
          <cell r="Y343">
            <v>2423472</v>
          </cell>
          <cell r="Z343">
            <v>45413</v>
          </cell>
          <cell r="AA343">
            <v>45443</v>
          </cell>
          <cell r="AB343">
            <v>2423472</v>
          </cell>
          <cell r="AC343">
            <v>45444</v>
          </cell>
          <cell r="AD343">
            <v>45473</v>
          </cell>
          <cell r="AE343">
            <v>1130953</v>
          </cell>
          <cell r="AF343">
            <v>45474</v>
          </cell>
          <cell r="AG343">
            <v>45487</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t="str">
            <v>Secretaria General</v>
          </cell>
          <cell r="BJ343" t="str">
            <v>DEIVER GIOVANNY QUINTERO REYES</v>
          </cell>
          <cell r="BK343" t="str">
            <v>Secretario General</v>
          </cell>
          <cell r="BL343">
            <v>51</v>
          </cell>
          <cell r="BM343">
            <v>45313</v>
          </cell>
          <cell r="BN343">
            <v>103506846</v>
          </cell>
          <cell r="BO343">
            <v>218</v>
          </cell>
          <cell r="BP343">
            <v>45313</v>
          </cell>
          <cell r="BQ343">
            <v>13975355</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t="str">
            <v>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Prestar apoyo en la verificación del buen funcionamiento de los equipos audiovisuales: como cámaras, video-cámaras y otros. 8. Apoyar en el registro fotográfico y audiovisual de los eventos institucionales. 9. Prestar apoyo con las herramientas virtuales (Facebook live, streaming) y las demás herramientas necesarias para el desarrollo de las actividades del área de Comunicaciones. 10. Apoyar en la revisión y actualización de matrices correspondientes al Área de Comunicaciones. 11. Contribuir con el manejo y cuidado de todas las herramientas tecnológicas e implementos que sean puestos a su disposición para el desarrollo de sus actividades.</v>
          </cell>
          <cell r="CT343">
            <v>1121914875</v>
          </cell>
          <cell r="CU343">
            <v>620</v>
          </cell>
          <cell r="CV343" t="str">
            <v>40063</v>
          </cell>
          <cell r="CW343">
            <v>0</v>
          </cell>
          <cell r="CX343">
            <v>0</v>
          </cell>
          <cell r="CY343">
            <v>7420</v>
          </cell>
          <cell r="CZ343" t="str">
            <v>M6</v>
          </cell>
        </row>
        <row r="344">
          <cell r="B344" t="str">
            <v>0245 DE 2024</v>
          </cell>
          <cell r="C344">
            <v>1082932074</v>
          </cell>
          <cell r="D344" t="str">
            <v>MARIA PAULA VANEGAS HERNANDEZ</v>
          </cell>
          <cell r="E344" t="str">
            <v>CONTRATO DE PRESTACIÓN DE SERVICIOS PROFESIONALES</v>
          </cell>
          <cell r="F344" t="str">
            <v>PRESTACIÓN DE SERVICIOS PROFESIONALES NECESARIO PARA EL DESARROLLO DEL PROYECTO FICHA BPUNI VIARE 03 3110 2023 “FORTALECIMIENTO ESTRATÉGICO DE LA CULTURA ORGANIZACIONAL EN LA COMUNICACIÓN INTEGRAL DE LA UNIVERSIDAD DE LOS LLANOS”</v>
          </cell>
          <cell r="G344">
            <v>45313</v>
          </cell>
          <cell r="H344">
            <v>15745883</v>
          </cell>
          <cell r="I344" t="str">
            <v>Cinco (05) meses y veintitrés (23) días calendario</v>
          </cell>
          <cell r="J344">
            <v>45313</v>
          </cell>
          <cell r="K344">
            <v>45487</v>
          </cell>
          <cell r="L344" t="str">
            <v>NO APLICA</v>
          </cell>
          <cell r="M344" t="str">
            <v>NO APLICA</v>
          </cell>
          <cell r="N344" t="str">
            <v>NO APLICA</v>
          </cell>
          <cell r="O344">
            <v>6</v>
          </cell>
          <cell r="P344">
            <v>3549650</v>
          </cell>
          <cell r="Q344">
            <v>45313</v>
          </cell>
          <cell r="R344">
            <v>45351</v>
          </cell>
          <cell r="S344">
            <v>2730500</v>
          </cell>
          <cell r="T344">
            <v>45352</v>
          </cell>
          <cell r="U344">
            <v>45382</v>
          </cell>
          <cell r="V344">
            <v>2730500</v>
          </cell>
          <cell r="W344">
            <v>45383</v>
          </cell>
          <cell r="X344">
            <v>45412</v>
          </cell>
          <cell r="Y344">
            <v>2730500</v>
          </cell>
          <cell r="Z344">
            <v>45413</v>
          </cell>
          <cell r="AA344">
            <v>45443</v>
          </cell>
          <cell r="AB344">
            <v>2730500</v>
          </cell>
          <cell r="AC344">
            <v>45444</v>
          </cell>
          <cell r="AD344">
            <v>45473</v>
          </cell>
          <cell r="AE344">
            <v>1274233</v>
          </cell>
          <cell r="AF344">
            <v>45474</v>
          </cell>
          <cell r="AG344">
            <v>45487</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t="str">
            <v>Secretaria General</v>
          </cell>
          <cell r="BJ344" t="str">
            <v>DEIVER GIOVANNY QUINTERO REYES</v>
          </cell>
          <cell r="BK344" t="str">
            <v>Secretario General</v>
          </cell>
          <cell r="BL344">
            <v>51</v>
          </cell>
          <cell r="BM344">
            <v>45313</v>
          </cell>
          <cell r="BN344">
            <v>103506846</v>
          </cell>
          <cell r="BO344">
            <v>219</v>
          </cell>
          <cell r="BP344">
            <v>45313</v>
          </cell>
          <cell r="BQ344">
            <v>15745883</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344">
            <v>1082932074</v>
          </cell>
          <cell r="CU344">
            <v>620</v>
          </cell>
          <cell r="CV344" t="str">
            <v>40063</v>
          </cell>
          <cell r="CW344">
            <v>0</v>
          </cell>
          <cell r="CX344">
            <v>0</v>
          </cell>
          <cell r="CY344">
            <v>8299</v>
          </cell>
          <cell r="CZ344" t="str">
            <v>M6</v>
          </cell>
        </row>
        <row r="345">
          <cell r="B345" t="str">
            <v>0246 DE 2024</v>
          </cell>
          <cell r="C345">
            <v>1121885006</v>
          </cell>
          <cell r="D345" t="str">
            <v>ELDER YOVANNY CORTES ESCOBAR</v>
          </cell>
          <cell r="E345" t="str">
            <v>CONTRATO DE PRESTACIÓN DE SERVICIOS DE APOYO A LA GESTIÓN</v>
          </cell>
          <cell r="F345" t="str">
            <v>PRESTACIÓN DE SERVICIOS DE APOYO A LA GESTIÓN NECESARIO PARA EL DESARROLLO DEL PROYECTO FICHA BPUNI VIARE 03 3110 2023 “FORTALECIMIENTO ESTRATÉGICO DE LA CULTURA ORGANIZACIONAL EN LA COMUNICACIÓN INTEGRAL DE LA UNIVERSIDAD DE LOS LLANOS”</v>
          </cell>
          <cell r="G345">
            <v>45313</v>
          </cell>
          <cell r="H345">
            <v>13975355</v>
          </cell>
          <cell r="I345" t="str">
            <v>Cinco (05) meses y veintitrés (23) días calendario</v>
          </cell>
          <cell r="J345">
            <v>45313</v>
          </cell>
          <cell r="K345">
            <v>45487</v>
          </cell>
          <cell r="L345" t="str">
            <v>NO APLICA</v>
          </cell>
          <cell r="M345" t="str">
            <v>NO APLICA</v>
          </cell>
          <cell r="N345" t="str">
            <v>NO APLICA</v>
          </cell>
          <cell r="O345">
            <v>6</v>
          </cell>
          <cell r="P345">
            <v>3150514</v>
          </cell>
          <cell r="Q345">
            <v>45313</v>
          </cell>
          <cell r="R345">
            <v>45351</v>
          </cell>
          <cell r="S345">
            <v>2423472</v>
          </cell>
          <cell r="T345">
            <v>45352</v>
          </cell>
          <cell r="U345">
            <v>45382</v>
          </cell>
          <cell r="V345">
            <v>2423472</v>
          </cell>
          <cell r="W345">
            <v>45383</v>
          </cell>
          <cell r="X345">
            <v>45412</v>
          </cell>
          <cell r="Y345">
            <v>2423472</v>
          </cell>
          <cell r="Z345">
            <v>45413</v>
          </cell>
          <cell r="AA345">
            <v>45443</v>
          </cell>
          <cell r="AB345">
            <v>2423472</v>
          </cell>
          <cell r="AC345">
            <v>45444</v>
          </cell>
          <cell r="AD345">
            <v>45473</v>
          </cell>
          <cell r="AE345">
            <v>1130953</v>
          </cell>
          <cell r="AF345">
            <v>45474</v>
          </cell>
          <cell r="AG345">
            <v>45487</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t="str">
            <v>Secretaria General</v>
          </cell>
          <cell r="BJ345" t="str">
            <v>DEIVER GIOVANNY QUINTERO REYES</v>
          </cell>
          <cell r="BK345" t="str">
            <v>Secretario General</v>
          </cell>
          <cell r="BL345">
            <v>51</v>
          </cell>
          <cell r="BM345">
            <v>45313</v>
          </cell>
          <cell r="BN345">
            <v>103506846</v>
          </cell>
          <cell r="BO345">
            <v>220</v>
          </cell>
          <cell r="BP345">
            <v>45313</v>
          </cell>
          <cell r="BQ345">
            <v>13975355</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5. Prestar apoyo en el registro fotográfico de eventos institucionales. 6. Prestar apoyo en el diseño en la transmisión en vivo de eventos institucionales, a través de las redes sociales oficiales. 7. Apoyar en la revisión y actualización de matrices correspondientes al Área de Comunicaciones. 8. Contribuir con el manejo y cuidado de todas las herramientas tecnológicas e implementos que sean puestos a su disposición para el desarrollo de sus actividades.</v>
          </cell>
          <cell r="CT345">
            <v>1121885006</v>
          </cell>
          <cell r="CU345">
            <v>620</v>
          </cell>
          <cell r="CV345" t="str">
            <v>40063</v>
          </cell>
          <cell r="CW345">
            <v>0</v>
          </cell>
          <cell r="CX345">
            <v>0</v>
          </cell>
          <cell r="CY345">
            <v>8299</v>
          </cell>
          <cell r="CZ345" t="str">
            <v>M6</v>
          </cell>
        </row>
        <row r="346">
          <cell r="B346" t="str">
            <v>0247 DE 2024</v>
          </cell>
          <cell r="C346">
            <v>17266736</v>
          </cell>
          <cell r="D346" t="str">
            <v>MANUEL HERNANDO GONZALEZ BACCA</v>
          </cell>
          <cell r="E346" t="str">
            <v>CONTRATO DE PRESTACIÓN DE SERVICIOS PROFESIONALES</v>
          </cell>
          <cell r="F346"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6">
            <v>45313</v>
          </cell>
          <cell r="H346">
            <v>17653081</v>
          </cell>
          <cell r="I346" t="str">
            <v>Cinco (05) meses y veintitrés (23) días calendario</v>
          </cell>
          <cell r="J346">
            <v>45313</v>
          </cell>
          <cell r="K346">
            <v>45487</v>
          </cell>
          <cell r="L346" t="str">
            <v>NO APLICA</v>
          </cell>
          <cell r="M346" t="str">
            <v>NO APLICA</v>
          </cell>
          <cell r="N346" t="str">
            <v>NO APLICA</v>
          </cell>
          <cell r="O346">
            <v>6</v>
          </cell>
          <cell r="P346">
            <v>3979596</v>
          </cell>
          <cell r="Q346">
            <v>45313</v>
          </cell>
          <cell r="R346">
            <v>45351</v>
          </cell>
          <cell r="S346">
            <v>3061228</v>
          </cell>
          <cell r="T346">
            <v>45352</v>
          </cell>
          <cell r="U346">
            <v>45382</v>
          </cell>
          <cell r="V346">
            <v>3061228</v>
          </cell>
          <cell r="W346">
            <v>45383</v>
          </cell>
          <cell r="X346">
            <v>45412</v>
          </cell>
          <cell r="Y346">
            <v>3061228</v>
          </cell>
          <cell r="Z346">
            <v>45413</v>
          </cell>
          <cell r="AA346">
            <v>45443</v>
          </cell>
          <cell r="AB346">
            <v>3061228</v>
          </cell>
          <cell r="AC346">
            <v>45444</v>
          </cell>
          <cell r="AD346">
            <v>45473</v>
          </cell>
          <cell r="AE346">
            <v>1428573</v>
          </cell>
          <cell r="AF346">
            <v>45474</v>
          </cell>
          <cell r="AG346">
            <v>45487</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t="str">
            <v>Vicerrectoría Académica</v>
          </cell>
          <cell r="BJ346" t="str">
            <v>MONICA SILVA QUICENO</v>
          </cell>
          <cell r="BK346" t="str">
            <v>Vicerrector Universitario</v>
          </cell>
          <cell r="BL346">
            <v>58</v>
          </cell>
          <cell r="BM346">
            <v>45313</v>
          </cell>
          <cell r="BN346">
            <v>86358209</v>
          </cell>
          <cell r="BO346">
            <v>299</v>
          </cell>
          <cell r="BP346">
            <v>45313</v>
          </cell>
          <cell r="BQ346">
            <v>17653081</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t="str">
            <v>1. Apoyar el diseño, implementación, divulgación y seguimiento de convocatorias internas de movilidad académica saliente de estudiantes presentación de ponencias, cursos cortos, participación en eventos, misiones académicas y estancias de investigación. 2. Apoyar el diseño, implementación, divulgación y seguimiento de convocatorias internas de movilidad entrante de docentes nacionales o extranjeros que participan con una agenda de cooperación relacionada con las tres funciones misionales. 3. Contribuir en el acompañamiento a programas académicos, facultades, escuelas, entre otras áreas que se postulen a movilidad entrante. 4. Contribuir en la asesoría y seguimiento de los estudiantes que se postulan de movilidad saliente en de presentación de ponencias, cursos cortos, participación en eventos, misiones académicas y estancias de investigación.  5. Coadyuvar en la consolidación de información de docentes en movilidad saliente que participan en presentación de ponencias, cursos cortos, participación en eventos, misiones académicas y estancias de investigación.  6. Contribuir al seguimiento del proyecto de inversión de Internacionalización.  7. Coadyuvar en el reporte interno de OIRI los datos relacionados con movilidad de los programas académicos y con el registro SIRE de extranjeros en movilidad entrante.</v>
          </cell>
          <cell r="CT346">
            <v>17266736</v>
          </cell>
          <cell r="CU346">
            <v>631</v>
          </cell>
          <cell r="CV346" t="str">
            <v>53020</v>
          </cell>
          <cell r="CW346">
            <v>0</v>
          </cell>
          <cell r="CX346">
            <v>0</v>
          </cell>
          <cell r="CY346">
            <v>8299</v>
          </cell>
          <cell r="CZ346" t="str">
            <v>M6</v>
          </cell>
        </row>
        <row r="347">
          <cell r="B347" t="str">
            <v>0248 DE 2024</v>
          </cell>
          <cell r="C347">
            <v>1121878373</v>
          </cell>
          <cell r="D347" t="str">
            <v>RICARDO ARANGO RESTREPO</v>
          </cell>
          <cell r="E347" t="str">
            <v>CONTRATO DE PRESTACIÓN DE SERVICIOS PROFESIONALES</v>
          </cell>
          <cell r="F347"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7">
            <v>45313</v>
          </cell>
          <cell r="H347">
            <v>17653081</v>
          </cell>
          <cell r="I347" t="str">
            <v>Cinco (05) meses y veintitrés (23) días calendario</v>
          </cell>
          <cell r="J347">
            <v>45313</v>
          </cell>
          <cell r="K347">
            <v>45487</v>
          </cell>
          <cell r="L347" t="str">
            <v>NO APLICA</v>
          </cell>
          <cell r="M347" t="str">
            <v>NO APLICA</v>
          </cell>
          <cell r="N347" t="str">
            <v>NO APLICA</v>
          </cell>
          <cell r="O347">
            <v>6</v>
          </cell>
          <cell r="P347">
            <v>3979596</v>
          </cell>
          <cell r="Q347">
            <v>45313</v>
          </cell>
          <cell r="R347">
            <v>45351</v>
          </cell>
          <cell r="S347">
            <v>3061228</v>
          </cell>
          <cell r="T347">
            <v>45352</v>
          </cell>
          <cell r="U347">
            <v>45382</v>
          </cell>
          <cell r="V347">
            <v>3061228</v>
          </cell>
          <cell r="W347">
            <v>45383</v>
          </cell>
          <cell r="X347">
            <v>45412</v>
          </cell>
          <cell r="Y347">
            <v>3061228</v>
          </cell>
          <cell r="Z347">
            <v>45413</v>
          </cell>
          <cell r="AA347">
            <v>45443</v>
          </cell>
          <cell r="AB347">
            <v>3061228</v>
          </cell>
          <cell r="AC347">
            <v>45444</v>
          </cell>
          <cell r="AD347">
            <v>45473</v>
          </cell>
          <cell r="AE347">
            <v>1428573</v>
          </cell>
          <cell r="AF347">
            <v>45474</v>
          </cell>
          <cell r="AG347">
            <v>45487</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t="str">
            <v>Vicerrectoría Académica</v>
          </cell>
          <cell r="BJ347" t="str">
            <v>MONICA SILVA QUICENO</v>
          </cell>
          <cell r="BK347" t="str">
            <v>Vicerrector Universitario</v>
          </cell>
          <cell r="BL347">
            <v>58</v>
          </cell>
          <cell r="BM347">
            <v>45313</v>
          </cell>
          <cell r="BN347">
            <v>86358209</v>
          </cell>
          <cell r="BO347">
            <v>300</v>
          </cell>
          <cell r="BP347">
            <v>45313</v>
          </cell>
          <cell r="BQ347">
            <v>17653081</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t="str">
            <v>1. Coadyuvar en la oferta de los programas académicos a nivel internacional a través de los programas de movilidad académica internacional. 2. Apoyar el diseño, implementación, divulgación y seguimiento de convocatorias internas y externas de movilidad académica entrante de estudiantes en intercambios académico, prácticas y pasantías. 3. Apoyar la gestión de casas amigas.  4. Apoyar la consecución de nuevas alianzas internacionales y seguimiento de ejecución de los convenios nacionales e internacionales.  5. Apoyar el proceso de liquidación de convenios que culminan su vigencia.  6. Apoyar la gestión de convocatorias de cooperación internacional que fomenten el intercambio de conocimiento y de experiencias académicas, culturales, técnicas y científicas y en encuentros de relacionamiento académico.  7. Contribuir en la consolidación de informes de convocatorias de movilidad entrante de estudiantes, información de estudiantes. 8. Apoyar la organización de eventos de estudiantes que se encuentran en movilidad académica entrante.  9. Coadyuvar en el cumplimiento de los procedimientos e indicadores de movilidad entrante y de gestión de convenios.</v>
          </cell>
          <cell r="CT347">
            <v>1121878373</v>
          </cell>
          <cell r="CU347">
            <v>631</v>
          </cell>
          <cell r="CV347" t="str">
            <v>53020</v>
          </cell>
          <cell r="CW347">
            <v>0</v>
          </cell>
          <cell r="CX347">
            <v>0</v>
          </cell>
          <cell r="CY347">
            <v>8211</v>
          </cell>
          <cell r="CZ347" t="str">
            <v>M6</v>
          </cell>
        </row>
        <row r="348">
          <cell r="B348" t="str">
            <v>0249 DE 2024</v>
          </cell>
          <cell r="C348">
            <v>35264483</v>
          </cell>
          <cell r="D348" t="str">
            <v>ADRIANA MARIA MORA SAAVEDRA</v>
          </cell>
          <cell r="E348" t="str">
            <v>CONTRATO DE PRESTACIÓN DE SERVICIOS PROFESIONALES</v>
          </cell>
          <cell r="F348"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8">
            <v>45313</v>
          </cell>
          <cell r="H348">
            <v>17653081</v>
          </cell>
          <cell r="I348" t="str">
            <v>Cinco (05) meses y veintitrés (23) días calendario</v>
          </cell>
          <cell r="J348">
            <v>45313</v>
          </cell>
          <cell r="K348">
            <v>45487</v>
          </cell>
          <cell r="L348" t="str">
            <v>NO APLICA</v>
          </cell>
          <cell r="M348" t="str">
            <v>NO APLICA</v>
          </cell>
          <cell r="N348" t="str">
            <v>NO APLICA</v>
          </cell>
          <cell r="O348">
            <v>6</v>
          </cell>
          <cell r="P348">
            <v>3979596</v>
          </cell>
          <cell r="Q348">
            <v>45313</v>
          </cell>
          <cell r="R348">
            <v>45351</v>
          </cell>
          <cell r="S348">
            <v>3061228</v>
          </cell>
          <cell r="T348">
            <v>45352</v>
          </cell>
          <cell r="U348">
            <v>45382</v>
          </cell>
          <cell r="V348">
            <v>3061228</v>
          </cell>
          <cell r="W348">
            <v>45383</v>
          </cell>
          <cell r="X348">
            <v>45412</v>
          </cell>
          <cell r="Y348">
            <v>3061228</v>
          </cell>
          <cell r="Z348">
            <v>45413</v>
          </cell>
          <cell r="AA348">
            <v>45443</v>
          </cell>
          <cell r="AB348">
            <v>3061228</v>
          </cell>
          <cell r="AC348">
            <v>45444</v>
          </cell>
          <cell r="AD348">
            <v>45473</v>
          </cell>
          <cell r="AE348">
            <v>1428573</v>
          </cell>
          <cell r="AF348">
            <v>45474</v>
          </cell>
          <cell r="AG348">
            <v>45487</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t="str">
            <v>Vicerrectoría Académica</v>
          </cell>
          <cell r="BJ348" t="str">
            <v>MONICA SILVA QUICENO</v>
          </cell>
          <cell r="BK348" t="str">
            <v>Vicerrector Universitario</v>
          </cell>
          <cell r="BL348">
            <v>58</v>
          </cell>
          <cell r="BM348">
            <v>45313</v>
          </cell>
          <cell r="BN348">
            <v>86358209</v>
          </cell>
          <cell r="BO348">
            <v>301</v>
          </cell>
          <cell r="BP348">
            <v>45313</v>
          </cell>
          <cell r="BQ348">
            <v>17653081</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t="str">
            <v>1. Apoyar las actividades de gestión de internacionalización en el aula de los programas académicos. 2. Contribuir en el seguimiento y consolidación de profesores con certificación internacional de segunda lengua que incorporan la segunda lengua en su actividad docente. 3. Apoyar el acompañamiento a programas académicos y facultades en la incorporación de la internacionalización en actividades curriculares y extracurriculares. 4. Apoyar la gestión del sistema MoveOn de QS Stars.  5. Contribuir a la gestión de egresados que se encuentran en otros países, en el marco de la interacción social de estudiantes y docentes.  6. Apoyar los procesos de acreditación nacional e internacional de programas e Institucional en los aspectos relacionados con interacción. 7. Apoyar la actualización del micro sitio web del proceso de gestión de internacionalización. 8. Apoyar las jornadas de sensibilización y capacitación que realiza OIRI a estudiantes y comunidad académica.  9. Contribuir en la consolidación de informes e indicadores de la gestión de internacionalización en el aula. 10. Apoyar las actividades de inventario propias del área de internacionalización.</v>
          </cell>
          <cell r="CT348">
            <v>35264483</v>
          </cell>
          <cell r="CU348">
            <v>631</v>
          </cell>
          <cell r="CV348" t="str">
            <v>53020</v>
          </cell>
          <cell r="CW348">
            <v>0</v>
          </cell>
          <cell r="CX348">
            <v>0</v>
          </cell>
          <cell r="CY348">
            <v>4321</v>
          </cell>
          <cell r="CZ348" t="str">
            <v>M5</v>
          </cell>
        </row>
        <row r="349">
          <cell r="B349" t="str">
            <v>0250 DE 2024</v>
          </cell>
          <cell r="C349">
            <v>40342881</v>
          </cell>
          <cell r="D349" t="str">
            <v>LINA MARIA CUELLAR GALVIS</v>
          </cell>
          <cell r="E349" t="str">
            <v>CONTRATO DE PRESTACIÓN DE SERVICIOS PROFESIONALES</v>
          </cell>
          <cell r="F349"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9">
            <v>45313</v>
          </cell>
          <cell r="H349">
            <v>17653081</v>
          </cell>
          <cell r="I349" t="str">
            <v>Cinco (05) meses y veintitrés (23) días calendario</v>
          </cell>
          <cell r="J349">
            <v>45313</v>
          </cell>
          <cell r="K349">
            <v>45487</v>
          </cell>
          <cell r="L349" t="str">
            <v>NO APLICA</v>
          </cell>
          <cell r="M349" t="str">
            <v>NO APLICA</v>
          </cell>
          <cell r="N349" t="str">
            <v>NO APLICA</v>
          </cell>
          <cell r="O349">
            <v>6</v>
          </cell>
          <cell r="P349">
            <v>3979596</v>
          </cell>
          <cell r="Q349">
            <v>45313</v>
          </cell>
          <cell r="R349">
            <v>45351</v>
          </cell>
          <cell r="S349">
            <v>3061228</v>
          </cell>
          <cell r="T349">
            <v>45352</v>
          </cell>
          <cell r="U349">
            <v>45382</v>
          </cell>
          <cell r="V349">
            <v>3061228</v>
          </cell>
          <cell r="W349">
            <v>45383</v>
          </cell>
          <cell r="X349">
            <v>45412</v>
          </cell>
          <cell r="Y349">
            <v>3061228</v>
          </cell>
          <cell r="Z349">
            <v>45413</v>
          </cell>
          <cell r="AA349">
            <v>45443</v>
          </cell>
          <cell r="AB349">
            <v>3061228</v>
          </cell>
          <cell r="AC349">
            <v>45444</v>
          </cell>
          <cell r="AD349">
            <v>45473</v>
          </cell>
          <cell r="AE349">
            <v>1428573</v>
          </cell>
          <cell r="AF349">
            <v>45474</v>
          </cell>
          <cell r="AG349">
            <v>45487</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t="str">
            <v>Vicerrectoría Académica</v>
          </cell>
          <cell r="BJ349" t="str">
            <v>MONICA SILVA QUICENO</v>
          </cell>
          <cell r="BK349" t="str">
            <v>Vicerrector Universitario</v>
          </cell>
          <cell r="BL349">
            <v>58</v>
          </cell>
          <cell r="BM349">
            <v>45313</v>
          </cell>
          <cell r="BN349">
            <v>86358209</v>
          </cell>
          <cell r="BO349">
            <v>302</v>
          </cell>
          <cell r="BP349">
            <v>45313</v>
          </cell>
          <cell r="BQ349">
            <v>17653081</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t="str">
            <v>1. Apoyar el diseño, implementación, divulgación y seguimiento de convocatorias internas y externas de movilidad académica saliente de estudiantes en intercambios académico, prácticas y pasantías, incluyendo calendarios académicos y fechas de cierre de las convocatorias.  2. Contribuir en la asesoría y seguimiento de los estudiantes que se postulan de movilidad saliente en intercambios, prácticas y pasantías. 3. Apoyar a los estudiantes que se encuentran realizando intercambio académico, práctica y pasantía en todo lo relacionado con informes y seguimiento de su movilidad. 4. Contribuir en los trámites relacionados con la finalización de intercambio académico, práctica y pasantía de estudiantes de los diferentes programas académicos de Unillanos. 5. Apoyar en la organización de reuniones de preparación de los estudiantes para su movilidad académica. 6. Contribuir en la consolidación de informes de convocatorias de movilidad, información de estudiantes de los diferentes programas académicos, realizando intercambio académico, prácticas y pasantías y de docentes de las diferentes escuelas realizando estudios de posgrado a nivel nacional e internacional. 7. Apoyar la realización de eventos de encuentro de estudiantes y docentes que hayan tenido experiencia académica nacional o extranjera. 8. Contribuir en el reporte y seguimiento de reportes de internacionalización (SNIES, SIRE, Plan de Acción y POA, matriz de riesgos, entre otros), relacionados con movilidad académica en doble vía. 9. Apoyar los procesos de acreditación nacional e internacional de programas e Institucional.</v>
          </cell>
          <cell r="CT349">
            <v>40342881</v>
          </cell>
          <cell r="CU349">
            <v>631</v>
          </cell>
          <cell r="CV349" t="str">
            <v>53020</v>
          </cell>
          <cell r="CW349">
            <v>0</v>
          </cell>
          <cell r="CX349">
            <v>0</v>
          </cell>
          <cell r="CY349">
            <v>7490</v>
          </cell>
          <cell r="CZ349" t="str">
            <v>M6</v>
          </cell>
        </row>
        <row r="350">
          <cell r="B350" t="str">
            <v>0251 DE 2024</v>
          </cell>
          <cell r="C350">
            <v>1121964448</v>
          </cell>
          <cell r="D350" t="str">
            <v>PAULA ALEJANDRA MANCERA PEREZ</v>
          </cell>
          <cell r="E350" t="str">
            <v>CONTRATO DE PRESTACIÓN DE SERVICIOS PROFESIONALES</v>
          </cell>
          <cell r="F350"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50">
            <v>45313</v>
          </cell>
          <cell r="H350">
            <v>15745883</v>
          </cell>
          <cell r="I350" t="str">
            <v>Cinco (05) meses y veintitrés (23) días calendario</v>
          </cell>
          <cell r="J350">
            <v>45313</v>
          </cell>
          <cell r="K350">
            <v>45487</v>
          </cell>
          <cell r="L350" t="str">
            <v>NO APLICA</v>
          </cell>
          <cell r="M350" t="str">
            <v>NO APLICA</v>
          </cell>
          <cell r="N350" t="str">
            <v>NO APLICA</v>
          </cell>
          <cell r="O350">
            <v>6</v>
          </cell>
          <cell r="P350">
            <v>3549650</v>
          </cell>
          <cell r="Q350">
            <v>45313</v>
          </cell>
          <cell r="R350">
            <v>45351</v>
          </cell>
          <cell r="S350">
            <v>2730500</v>
          </cell>
          <cell r="T350">
            <v>45352</v>
          </cell>
          <cell r="U350">
            <v>45382</v>
          </cell>
          <cell r="V350">
            <v>2730500</v>
          </cell>
          <cell r="W350">
            <v>45383</v>
          </cell>
          <cell r="X350">
            <v>45412</v>
          </cell>
          <cell r="Y350">
            <v>2730500</v>
          </cell>
          <cell r="Z350">
            <v>45413</v>
          </cell>
          <cell r="AA350">
            <v>45443</v>
          </cell>
          <cell r="AB350">
            <v>2730500</v>
          </cell>
          <cell r="AC350">
            <v>45444</v>
          </cell>
          <cell r="AD350">
            <v>45473</v>
          </cell>
          <cell r="AE350">
            <v>1274233</v>
          </cell>
          <cell r="AF350">
            <v>45474</v>
          </cell>
          <cell r="AG350">
            <v>45487</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t="str">
            <v>Vicerrectoría Académica</v>
          </cell>
          <cell r="BJ350" t="str">
            <v>MONICA SILVA QUICENO</v>
          </cell>
          <cell r="BK350" t="str">
            <v>Vicerrector Universitario</v>
          </cell>
          <cell r="BL350">
            <v>58</v>
          </cell>
          <cell r="BM350">
            <v>45313</v>
          </cell>
          <cell r="BN350">
            <v>86358209</v>
          </cell>
          <cell r="BO350">
            <v>303</v>
          </cell>
          <cell r="BP350">
            <v>45313</v>
          </cell>
          <cell r="BQ350">
            <v>15745883</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t="str">
            <v>1. Cooperar con el diseño e implementación de la estrategia de internacionalización con enfoque global e intercultural en los programas académicos que se encuentren en procesos de autoevaluación.  2. Apoyar el acompañamiento a programas académicos en la incorporación del enfoque global e intercultural de acuerdo a los lineamientos establecidos. 3. Contribuir en el seguimiento de las actividades desarrolladas en las redes académicas e investigativas a las que pertenece la Universidad. 4. Prestar apoyo en la gestión de posicionamiento de la Oficina de Internacionalización a nivel interno de la comunidad académica. 5. Brindar apoyo en el seguimiento de las asociaciones internacionales a las que pertenece la universidad en el proceso de inscripción y seguimiento de actividades conjuntas. 6. Contribuir en el seguimiento del plan institucional de internacionalización. 7. Contribuir en la consolidación de informes e indicadores relacionados con la implementación de la estrategia de internacionalización con enfoque global e intercultural en los programas académicos que se encuentren en procesos de autoevaluación.</v>
          </cell>
          <cell r="CT350">
            <v>1121964448</v>
          </cell>
          <cell r="CU350">
            <v>631</v>
          </cell>
          <cell r="CV350" t="str">
            <v>53020</v>
          </cell>
          <cell r="CW350">
            <v>0</v>
          </cell>
          <cell r="CX350">
            <v>0</v>
          </cell>
          <cell r="CY350">
            <v>8299</v>
          </cell>
          <cell r="CZ350" t="str">
            <v>M6</v>
          </cell>
        </row>
        <row r="351">
          <cell r="B351" t="str">
            <v>0252 DE 2024</v>
          </cell>
          <cell r="C351">
            <v>1022386794</v>
          </cell>
          <cell r="D351" t="str">
            <v>FLOR ANGELA ERAZO BAUTISTA</v>
          </cell>
          <cell r="E351" t="str">
            <v>CONTRATO DE PRESTACIÓN DE SERVICIOS PROFESIONALES</v>
          </cell>
          <cell r="F351" t="str">
            <v xml:space="preserve">PRESTACIÓN DE SERVICIOS PROFESIONALES ESPECIALIZADOS NECESARIO PARA EL DESARROLLO DEL PROYECTO FICHA BPUNI VIAC 07 0311 2023 "FORTALECER E IMPLEMENTAR EL DESARROLLO DEL SISTEMA DE LABORATORIOS COMO APOYO AL CUMPLIMIENTO DE LAS FUNCIONES MISIONALES DE LA UNIVERSIDAD DE LOS LLANOS" </v>
          </cell>
          <cell r="G351">
            <v>45313</v>
          </cell>
          <cell r="H351">
            <v>21330808</v>
          </cell>
          <cell r="I351" t="str">
            <v>Cinco (05) meses y veintitrés (23) días calendario</v>
          </cell>
          <cell r="J351">
            <v>45313</v>
          </cell>
          <cell r="K351">
            <v>45487</v>
          </cell>
          <cell r="L351" t="str">
            <v>NO APLICA</v>
          </cell>
          <cell r="M351" t="str">
            <v>NO APLICA</v>
          </cell>
          <cell r="N351" t="str">
            <v>NO APLICA</v>
          </cell>
          <cell r="O351">
            <v>6</v>
          </cell>
          <cell r="P351">
            <v>4808679</v>
          </cell>
          <cell r="Q351">
            <v>45313</v>
          </cell>
          <cell r="R351">
            <v>45351</v>
          </cell>
          <cell r="S351">
            <v>3698984</v>
          </cell>
          <cell r="T351">
            <v>45352</v>
          </cell>
          <cell r="U351">
            <v>45382</v>
          </cell>
          <cell r="V351">
            <v>3698984</v>
          </cell>
          <cell r="W351">
            <v>45383</v>
          </cell>
          <cell r="X351">
            <v>45412</v>
          </cell>
          <cell r="Y351">
            <v>3698984</v>
          </cell>
          <cell r="Z351">
            <v>45413</v>
          </cell>
          <cell r="AA351">
            <v>45443</v>
          </cell>
          <cell r="AB351">
            <v>3698984</v>
          </cell>
          <cell r="AC351">
            <v>45444</v>
          </cell>
          <cell r="AD351">
            <v>45473</v>
          </cell>
          <cell r="AE351">
            <v>1726193</v>
          </cell>
          <cell r="AF351">
            <v>45474</v>
          </cell>
          <cell r="AG351">
            <v>45487</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t="str">
            <v>Vicerrectoría Académica</v>
          </cell>
          <cell r="BJ351" t="str">
            <v>MONICA SILVA QUICENO</v>
          </cell>
          <cell r="BK351" t="str">
            <v>Vicerrector Universitario</v>
          </cell>
          <cell r="BL351">
            <v>55</v>
          </cell>
          <cell r="BM351">
            <v>45313</v>
          </cell>
          <cell r="BN351">
            <v>21330808</v>
          </cell>
          <cell r="BO351">
            <v>222</v>
          </cell>
          <cell r="BP351">
            <v>45313</v>
          </cell>
          <cell r="BQ351">
            <v>21330808</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t="str">
            <v>1. Apoyar a la Coordinación de Laboratorios en las reuniones del Comité Institucional del Sistema de Laboratorios de la Universidad de los Llanos. 2. Apoyar la planeación estratégica de la gestión del Sistema de Laboratorios de la Universidad de los Llanos.  3. Coadyuvar a la coordinación del sistema de laboratorios en el cumplimiento de los requisitos legales, la normatividad y directrices de la universidad.  4. Apoyar a la coordinación del sistema de laboratorios en la formulación de proyectos de inversión en la metodología establecida por el banco de proyecto.  5. Apoyar a la coordinación del sistema de laboratorios en el seguimiento de la ejecución de proyectos de inversión. 6. Apoyar a la coordinación de laboratorios en la gestión del riesgo y la implementación del SGA en los laboratorios. 7. Apoyar a la coordinación del sistema de laboratorios en la planeación, revisión, ajuste, ejecución y seguimiento del Procedimiento de Aseguramiento Metrológico (PD-GAA-78) de los Equipos de laboratorios.  8. Apoyar la revisión y ajuste de la documentación de los Laboratorios (planes, manuales, procedimientos, formatos, indicadores de gestión, mapa de riesgos, etc), cuando se requiera. 9. Contribuir en la articulación de la Coordinación del sistema de Laboratorios con las dependencias de la universidad como seguridad y salud, ambiental, planeación entre otras en relación al quehacer misional del sistema de laboratorio. 10. Apoyar a la coordinación del sistema de laboratorios en la supervisión del control de inventario de reactivos (FO- GAA 15) de los Laboratorios y del software definido por el SL. 11. Contribuir en la articulación de la Coordinación del sistema de Laboratorios con las dependencias de la universidad como seguridad y salud, ambiental, planeación entre otras en relación al quehacer misional del sistema de laboratorio.</v>
          </cell>
          <cell r="CT351">
            <v>1022386794</v>
          </cell>
          <cell r="CU351">
            <v>636</v>
          </cell>
          <cell r="CV351" t="str">
            <v>53021</v>
          </cell>
          <cell r="CW351">
            <v>0</v>
          </cell>
          <cell r="CX351">
            <v>0</v>
          </cell>
          <cell r="CY351">
            <v>7490</v>
          </cell>
          <cell r="CZ351" t="str">
            <v>M6</v>
          </cell>
        </row>
        <row r="352">
          <cell r="B352" t="str">
            <v>0253 DE 2024</v>
          </cell>
          <cell r="C352">
            <v>1121938572</v>
          </cell>
          <cell r="D352" t="str">
            <v>MARTHA LILIANA AVELLANEDA CASTRO</v>
          </cell>
          <cell r="E352" t="str">
            <v>CONTRATO DE PRESTACIÓN DE SERVICIOS PROFESIONALES</v>
          </cell>
          <cell r="F352" t="str">
            <v>PRESTACIÓN DE SERVICIOS PROFESIONALES NECESARIO PARA EL DESARROLLO DEL PROYECTO FICHA BPUNI VIAC 08 0711 2023 “PROMOVER LA EDUCACIÓN DIGITAL EN LOS PROCESOS DE ENSEÑANZA Y APRENDIZAJE EN AMBIENTES FÍSICOS Y VIRTUALES DE LA UNIVERSIDAD DE LOS LLANOS”</v>
          </cell>
          <cell r="G352">
            <v>45313</v>
          </cell>
          <cell r="H352">
            <v>15745883</v>
          </cell>
          <cell r="I352" t="str">
            <v>Cinco (05) meses y veintitrés (23) días calendario</v>
          </cell>
          <cell r="J352">
            <v>45313</v>
          </cell>
          <cell r="K352">
            <v>45487</v>
          </cell>
          <cell r="L352" t="str">
            <v>NO APLICA</v>
          </cell>
          <cell r="M352" t="str">
            <v>NO APLICA</v>
          </cell>
          <cell r="N352" t="str">
            <v>NO APLICA</v>
          </cell>
          <cell r="O352">
            <v>6</v>
          </cell>
          <cell r="P352">
            <v>3549650</v>
          </cell>
          <cell r="Q352">
            <v>45313</v>
          </cell>
          <cell r="R352">
            <v>45351</v>
          </cell>
          <cell r="S352">
            <v>2730500</v>
          </cell>
          <cell r="T352">
            <v>45352</v>
          </cell>
          <cell r="U352">
            <v>45382</v>
          </cell>
          <cell r="V352">
            <v>2730500</v>
          </cell>
          <cell r="W352">
            <v>45383</v>
          </cell>
          <cell r="X352">
            <v>45412</v>
          </cell>
          <cell r="Y352">
            <v>2730500</v>
          </cell>
          <cell r="Z352">
            <v>45413</v>
          </cell>
          <cell r="AA352">
            <v>45443</v>
          </cell>
          <cell r="AB352">
            <v>2730500</v>
          </cell>
          <cell r="AC352">
            <v>45444</v>
          </cell>
          <cell r="AD352">
            <v>45473</v>
          </cell>
          <cell r="AE352">
            <v>1274233</v>
          </cell>
          <cell r="AF352">
            <v>45474</v>
          </cell>
          <cell r="AG352">
            <v>45487</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t="str">
            <v>Instituto de Educación Abierta y a Distancia</v>
          </cell>
          <cell r="BJ352" t="str">
            <v>ANGELICA SOFIA GONZALEZ PULIDO</v>
          </cell>
          <cell r="BK352" t="str">
            <v>Director Técnico de Educación a Distancia</v>
          </cell>
          <cell r="BL352">
            <v>59</v>
          </cell>
          <cell r="BM352">
            <v>45313</v>
          </cell>
          <cell r="BN352">
            <v>33398965</v>
          </cell>
          <cell r="BO352">
            <v>304</v>
          </cell>
          <cell r="BP352">
            <v>45313</v>
          </cell>
          <cell r="BQ352">
            <v>15745883</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t="str">
            <v>1. Brindar apoyo en la solución de inquietudes y solicitudes a estudiantes y profesores en temas relacionados con el uso de plataforma Moodle y herramientas de apoyo para la formación. 2. Brindar capacitación a estudiantes y profesores de la Universidad de los Llanos sobre procedimientos y actividades relacionadas con el acompañamiento de la virtualidad en la presencialidad. 3. Apoyar los procesos de la educación continuada de la Unillanos. 4. Apoyar los procesos de capacitación en el uso de Moodle a docentes y estudiantes. 5. Coadyuvar a la generación de reportes e informes analíticos de las acciones académicas de Moodle.</v>
          </cell>
          <cell r="CT352">
            <v>1121938572</v>
          </cell>
          <cell r="CU352">
            <v>639</v>
          </cell>
          <cell r="CV352" t="str">
            <v>53022</v>
          </cell>
          <cell r="CW352">
            <v>0</v>
          </cell>
          <cell r="CX352">
            <v>0</v>
          </cell>
          <cell r="CY352">
            <v>6201</v>
          </cell>
          <cell r="CZ352" t="str">
            <v>M6</v>
          </cell>
        </row>
        <row r="353">
          <cell r="B353" t="str">
            <v>0254 DE 2024</v>
          </cell>
          <cell r="C353">
            <v>1121826918</v>
          </cell>
          <cell r="D353" t="str">
            <v>MASSIEL ALEJANDRA ROJAS TORRES</v>
          </cell>
          <cell r="E353" t="str">
            <v>CONTRATO DE PRESTACIÓN DE SERVICIOS PROFESIONALES</v>
          </cell>
          <cell r="F353" t="str">
            <v>PRESTACIÓN DE SERVICIOS PROFESIONALES NECESARIO PARA EL DESARROLLO DEL PROYECTO FICHA BPUNI VIAC 08 0711 2023 “PROMOVER LA EDUCACIÓN DIGITAL EN LOS PROCESOS DE ENSEÑANZA Y APRENDIZAJE EN AMBIENTES FÍSICOS Y VIRTUALES DE LA UNIVERSIDAD DE LOS LLANOS”</v>
          </cell>
          <cell r="G353">
            <v>45313</v>
          </cell>
          <cell r="H353">
            <v>17653081</v>
          </cell>
          <cell r="I353" t="str">
            <v>Cinco (05) meses y veintitrés (23) días calendario</v>
          </cell>
          <cell r="J353">
            <v>45313</v>
          </cell>
          <cell r="K353">
            <v>45487</v>
          </cell>
          <cell r="L353" t="str">
            <v>NO APLICA</v>
          </cell>
          <cell r="M353" t="str">
            <v>NO APLICA</v>
          </cell>
          <cell r="N353" t="str">
            <v>NO APLICA</v>
          </cell>
          <cell r="O353">
            <v>6</v>
          </cell>
          <cell r="P353">
            <v>3979596</v>
          </cell>
          <cell r="Q353">
            <v>45313</v>
          </cell>
          <cell r="R353">
            <v>45351</v>
          </cell>
          <cell r="S353">
            <v>3061228</v>
          </cell>
          <cell r="T353">
            <v>45352</v>
          </cell>
          <cell r="U353">
            <v>45382</v>
          </cell>
          <cell r="V353">
            <v>3061228</v>
          </cell>
          <cell r="W353">
            <v>45383</v>
          </cell>
          <cell r="X353">
            <v>45412</v>
          </cell>
          <cell r="Y353">
            <v>3061228</v>
          </cell>
          <cell r="Z353">
            <v>45413</v>
          </cell>
          <cell r="AA353">
            <v>45443</v>
          </cell>
          <cell r="AB353">
            <v>3061228</v>
          </cell>
          <cell r="AC353">
            <v>45444</v>
          </cell>
          <cell r="AD353">
            <v>45473</v>
          </cell>
          <cell r="AE353">
            <v>1428573</v>
          </cell>
          <cell r="AF353">
            <v>45474</v>
          </cell>
          <cell r="AG353">
            <v>45487</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t="str">
            <v>Instituto de Educación Abierta y a Distancia</v>
          </cell>
          <cell r="BJ353" t="str">
            <v>ANGELICA SOFIA GONZALEZ PULIDO</v>
          </cell>
          <cell r="BK353" t="str">
            <v>Director Técnico de Educación a Distancia</v>
          </cell>
          <cell r="BL353">
            <v>59</v>
          </cell>
          <cell r="BM353">
            <v>45313</v>
          </cell>
          <cell r="BN353">
            <v>33398965</v>
          </cell>
          <cell r="BO353">
            <v>305</v>
          </cell>
          <cell r="BP353">
            <v>45313</v>
          </cell>
          <cell r="BQ353">
            <v>17653081</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t="str">
            <v>1. Brindar apoyo en la radicación de documentos de condiciones institucionales para el desarrollo en el departamento del Guaviare junto al área de Secretaría Técnica de Acreditación. 2. Brindar apoyo en la elaboración del documento de condiciones institucionales para el lugar de desarrollo en un departamento de la Orinoquia diferente del Meta junto al área de Secretaría Técnica de Acreditación. 3. Coadyuvar en la actualización de documentos pedagógicos del IDEAD. 4. Coadyuvar en la elaboración de dos (2) manuales pedagógicos necesarios para el diseño de cursos virtuales y a distancia, asegurando la implementación de políticas de inclusión y género. 5. Desarrollar desde el componente pedagógico dos (2) Cursos bajo la modalidad MOOC para docentes. 6. Brindar apoyo en los procesos administrativos y académicos que el Instituto de Educación Abierta y a Distancia implemente.</v>
          </cell>
          <cell r="CT353">
            <v>1121826918.0999999</v>
          </cell>
          <cell r="CU353">
            <v>639</v>
          </cell>
          <cell r="CV353" t="str">
            <v>53022</v>
          </cell>
          <cell r="CW353">
            <v>0</v>
          </cell>
          <cell r="CX353">
            <v>0</v>
          </cell>
          <cell r="CY353">
            <v>8560</v>
          </cell>
          <cell r="CZ353" t="str">
            <v>M5</v>
          </cell>
        </row>
        <row r="354">
          <cell r="B354" t="str">
            <v>0255 DE 2024</v>
          </cell>
          <cell r="C354">
            <v>1235241161</v>
          </cell>
          <cell r="D354" t="str">
            <v>MARY ESTEFANNY JIMENEZ ROPERO</v>
          </cell>
          <cell r="E354" t="str">
            <v>CONTRATO DE PRESTACIÓN DE SERVICIOS DE APOYO A LA GESTIÓN</v>
          </cell>
          <cell r="F354" t="str">
            <v>PRESTACIÓN DE SERVICIOS DE APOYO A LA GESTIÓN NECESARIO PARA EL FORTALECIMIENTO DE LOS PROCESOS DE GESTIÓN DOCUMENTAL DEL CENTRO DE IDIOMAS DE LA FACULTAD DE CIENCIAS HUMANAS Y DE LA EDUCACIÓN DE LA UNIVERSIDAD DE LOS LLANOS.</v>
          </cell>
          <cell r="G354">
            <v>45313</v>
          </cell>
          <cell r="H354">
            <v>12504273</v>
          </cell>
          <cell r="I354" t="str">
            <v>Cinco (05) meses y veintitrés (23) días calendario</v>
          </cell>
          <cell r="J354">
            <v>45313</v>
          </cell>
          <cell r="K354">
            <v>45487</v>
          </cell>
          <cell r="L354" t="str">
            <v>NO APLICA</v>
          </cell>
          <cell r="M354" t="str">
            <v>NO APLICA</v>
          </cell>
          <cell r="N354" t="str">
            <v>NO APLICA</v>
          </cell>
          <cell r="O354">
            <v>6</v>
          </cell>
          <cell r="P354">
            <v>2818882</v>
          </cell>
          <cell r="Q354">
            <v>45313</v>
          </cell>
          <cell r="R354">
            <v>45351</v>
          </cell>
          <cell r="S354">
            <v>2168371</v>
          </cell>
          <cell r="T354">
            <v>45352</v>
          </cell>
          <cell r="U354">
            <v>45382</v>
          </cell>
          <cell r="V354">
            <v>2168371</v>
          </cell>
          <cell r="W354">
            <v>45383</v>
          </cell>
          <cell r="X354">
            <v>45412</v>
          </cell>
          <cell r="Y354">
            <v>2168371</v>
          </cell>
          <cell r="Z354">
            <v>45413</v>
          </cell>
          <cell r="AA354">
            <v>45443</v>
          </cell>
          <cell r="AB354">
            <v>2168371</v>
          </cell>
          <cell r="AC354">
            <v>45444</v>
          </cell>
          <cell r="AD354">
            <v>45473</v>
          </cell>
          <cell r="AE354">
            <v>1011907</v>
          </cell>
          <cell r="AF354">
            <v>45474</v>
          </cell>
          <cell r="AG354">
            <v>45487</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t="str">
            <v>Facultad de Ciencias Humanas y de la Educación</v>
          </cell>
          <cell r="BJ354" t="str">
            <v>FERNANDO CAMPOS POLO</v>
          </cell>
          <cell r="BK354" t="str">
            <v>Decano de la Facultad de Ciencias Humanas y de la Educación</v>
          </cell>
          <cell r="BL354">
            <v>20</v>
          </cell>
          <cell r="BM354">
            <v>45306</v>
          </cell>
          <cell r="BN354">
            <v>2599259317</v>
          </cell>
          <cell r="BO354">
            <v>314</v>
          </cell>
          <cell r="BP354">
            <v>45313</v>
          </cell>
          <cell r="BQ354">
            <v>12504273</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t="str">
            <v>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v>
          </cell>
          <cell r="CT354">
            <v>1235241161</v>
          </cell>
          <cell r="CU354">
            <v>440</v>
          </cell>
          <cell r="CV354" t="str">
            <v>56503</v>
          </cell>
          <cell r="CW354">
            <v>0</v>
          </cell>
          <cell r="CX354">
            <v>0</v>
          </cell>
          <cell r="CY354">
            <v>7490</v>
          </cell>
          <cell r="CZ354" t="str">
            <v>M6</v>
          </cell>
        </row>
        <row r="355">
          <cell r="B355" t="str">
            <v>0256 DE 2024</v>
          </cell>
          <cell r="C355">
            <v>1013667031</v>
          </cell>
          <cell r="D355" t="str">
            <v>ANDRES MAURICIO CHAVES BURITICA</v>
          </cell>
          <cell r="E355" t="str">
            <v>CONTRATO DE PRESTACIÓN DE SERVICIOS PROFESIONALES</v>
          </cell>
          <cell r="F355" t="str">
            <v>PRESTACIÓN DE SERVICIOS PROFESIONALES NECESARIO PARA EL FORTALECIMIENTO DE LOS PROCESOS ACADÉMICOS Y ADMINISTRATIVOS DEL CENTRO DE IDIOMAS DE LA FACULTAD DE CIENCIAS HUMANAS Y DE LA EDUCACIÓN DE LA UNIVERSIDAD DE LOS LLANOS.</v>
          </cell>
          <cell r="G355">
            <v>45313</v>
          </cell>
          <cell r="H355">
            <v>12469283</v>
          </cell>
          <cell r="I355" t="str">
            <v>Cuatro (04) meses y diecisiete (17) días calendario</v>
          </cell>
          <cell r="J355">
            <v>45313</v>
          </cell>
          <cell r="K355">
            <v>45450</v>
          </cell>
          <cell r="L355" t="str">
            <v>NO APLICA</v>
          </cell>
          <cell r="M355" t="str">
            <v>NO APLICA</v>
          </cell>
          <cell r="N355" t="str">
            <v>NO APLICA</v>
          </cell>
          <cell r="O355">
            <v>5</v>
          </cell>
          <cell r="P355">
            <v>3640667</v>
          </cell>
          <cell r="Q355">
            <v>45313</v>
          </cell>
          <cell r="R355">
            <v>45351</v>
          </cell>
          <cell r="S355">
            <v>2730500</v>
          </cell>
          <cell r="T355">
            <v>45352</v>
          </cell>
          <cell r="U355">
            <v>45382</v>
          </cell>
          <cell r="V355">
            <v>2730500</v>
          </cell>
          <cell r="W355">
            <v>45383</v>
          </cell>
          <cell r="X355">
            <v>45412</v>
          </cell>
          <cell r="Y355">
            <v>2730500</v>
          </cell>
          <cell r="Z355">
            <v>45413</v>
          </cell>
          <cell r="AA355">
            <v>45443</v>
          </cell>
          <cell r="AB355">
            <v>637116</v>
          </cell>
          <cell r="AC355">
            <v>45444</v>
          </cell>
          <cell r="AD355">
            <v>45450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t="str">
            <v>Facultad de Ciencias Humanas y de la Educación</v>
          </cell>
          <cell r="BJ355" t="str">
            <v xml:space="preserve">FERNANDO CAMPOS POLO </v>
          </cell>
          <cell r="BK355" t="str">
            <v>Decano de la Facultad de Ciencias Humanas y de la Educación</v>
          </cell>
          <cell r="BL355">
            <v>20</v>
          </cell>
          <cell r="BM355">
            <v>45306</v>
          </cell>
          <cell r="BN355">
            <v>2599259317</v>
          </cell>
          <cell r="BO355">
            <v>315</v>
          </cell>
          <cell r="BP355">
            <v>45313</v>
          </cell>
          <cell r="BQ355">
            <v>12504273</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t="str">
            <v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v>
          </cell>
          <cell r="CT355">
            <v>1013667031.1</v>
          </cell>
          <cell r="CU355">
            <v>440</v>
          </cell>
          <cell r="CV355" t="str">
            <v>56503</v>
          </cell>
          <cell r="CW355">
            <v>0</v>
          </cell>
          <cell r="CX355">
            <v>0</v>
          </cell>
          <cell r="CY355">
            <v>8299</v>
          </cell>
          <cell r="CZ355" t="str">
            <v>M6</v>
          </cell>
        </row>
        <row r="356">
          <cell r="B356" t="str">
            <v>0257 DE 2024</v>
          </cell>
          <cell r="C356">
            <v>1121830981</v>
          </cell>
          <cell r="D356" t="str">
            <v>LEIDY CAROLINA LEON RUIZ</v>
          </cell>
          <cell r="E356" t="str">
            <v>CONTRATO DE PRESTACIÓN DE SERVICIOS DE APOYO A LA GESTIÓN</v>
          </cell>
          <cell r="F356"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356">
            <v>45313</v>
          </cell>
          <cell r="H356">
            <v>12504273</v>
          </cell>
          <cell r="I356" t="str">
            <v>Cinco (05) meses y veintitrés (23) días calendario</v>
          </cell>
          <cell r="J356">
            <v>45313</v>
          </cell>
          <cell r="K356">
            <v>45487</v>
          </cell>
          <cell r="L356" t="str">
            <v>NO APLICA</v>
          </cell>
          <cell r="M356" t="str">
            <v>NO APLICA</v>
          </cell>
          <cell r="N356" t="str">
            <v>NO APLICA</v>
          </cell>
          <cell r="O356">
            <v>6</v>
          </cell>
          <cell r="P356">
            <v>2818882</v>
          </cell>
          <cell r="Q356">
            <v>45313</v>
          </cell>
          <cell r="R356">
            <v>45351</v>
          </cell>
          <cell r="S356">
            <v>2168371</v>
          </cell>
          <cell r="T356">
            <v>45352</v>
          </cell>
          <cell r="U356">
            <v>45382</v>
          </cell>
          <cell r="V356">
            <v>2168371</v>
          </cell>
          <cell r="W356">
            <v>45383</v>
          </cell>
          <cell r="X356">
            <v>45412</v>
          </cell>
          <cell r="Y356">
            <v>2168371</v>
          </cell>
          <cell r="Z356">
            <v>45413</v>
          </cell>
          <cell r="AA356">
            <v>45443</v>
          </cell>
          <cell r="AB356">
            <v>2168371</v>
          </cell>
          <cell r="AC356">
            <v>45444</v>
          </cell>
          <cell r="AD356">
            <v>45473</v>
          </cell>
          <cell r="AE356">
            <v>1011907</v>
          </cell>
          <cell r="AF356">
            <v>45474</v>
          </cell>
          <cell r="AG356">
            <v>45487</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t="str">
            <v>División de Bienestar Universitario</v>
          </cell>
          <cell r="BJ356" t="str">
            <v>JHON FREYD MONROY RODRIGUEZ</v>
          </cell>
          <cell r="BK356" t="str">
            <v>Jefe de Oficina</v>
          </cell>
          <cell r="BL356">
            <v>56</v>
          </cell>
          <cell r="BM356">
            <v>45313</v>
          </cell>
          <cell r="BN356">
            <v>175795282</v>
          </cell>
          <cell r="BO356">
            <v>223</v>
          </cell>
          <cell r="BP356">
            <v>45313</v>
          </cell>
          <cell r="BQ356">
            <v>12504273</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356">
            <v>1121830981</v>
          </cell>
          <cell r="CU356">
            <v>612</v>
          </cell>
          <cell r="CV356" t="str">
            <v>44110</v>
          </cell>
          <cell r="CW356">
            <v>0</v>
          </cell>
          <cell r="CX356">
            <v>0</v>
          </cell>
          <cell r="CY356">
            <v>7490</v>
          </cell>
          <cell r="CZ356" t="str">
            <v>M6</v>
          </cell>
        </row>
        <row r="357">
          <cell r="B357" t="str">
            <v>0258 DE 2024</v>
          </cell>
          <cell r="C357">
            <v>40380294</v>
          </cell>
          <cell r="D357" t="str">
            <v>CLAUDIA MARGOTH GONZALEZ GIRALDO</v>
          </cell>
          <cell r="E357" t="str">
            <v>CONTRATO DE PRESTACIÓN DE SERVICIOS PROFESIONALES</v>
          </cell>
          <cell r="F357"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7">
            <v>45313</v>
          </cell>
          <cell r="H357">
            <v>21330808</v>
          </cell>
          <cell r="I357" t="str">
            <v>Cinco (05) meses y veintitrés (23) días calendario</v>
          </cell>
          <cell r="J357">
            <v>45313</v>
          </cell>
          <cell r="K357">
            <v>45487</v>
          </cell>
          <cell r="L357" t="str">
            <v>NO APLICA</v>
          </cell>
          <cell r="M357" t="str">
            <v>NO APLICA</v>
          </cell>
          <cell r="N357" t="str">
            <v>NO APLICA</v>
          </cell>
          <cell r="O357">
            <v>6</v>
          </cell>
          <cell r="P357">
            <v>4808679</v>
          </cell>
          <cell r="Q357">
            <v>45313</v>
          </cell>
          <cell r="R357">
            <v>45351</v>
          </cell>
          <cell r="S357">
            <v>3698984</v>
          </cell>
          <cell r="T357">
            <v>45352</v>
          </cell>
          <cell r="U357">
            <v>45382</v>
          </cell>
          <cell r="V357">
            <v>3698984</v>
          </cell>
          <cell r="W357">
            <v>45383</v>
          </cell>
          <cell r="X357">
            <v>45412</v>
          </cell>
          <cell r="Y357">
            <v>3698984</v>
          </cell>
          <cell r="Z357">
            <v>45413</v>
          </cell>
          <cell r="AA357">
            <v>45443</v>
          </cell>
          <cell r="AB357">
            <v>3698984</v>
          </cell>
          <cell r="AC357">
            <v>45444</v>
          </cell>
          <cell r="AD357">
            <v>45473</v>
          </cell>
          <cell r="AE357">
            <v>1726193</v>
          </cell>
          <cell r="AF357">
            <v>45474</v>
          </cell>
          <cell r="AG357">
            <v>45487</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t="str">
            <v>División de Bienestar Universitario</v>
          </cell>
          <cell r="BJ357" t="str">
            <v>ELSA EDILMA PÁEZ CASTRO</v>
          </cell>
          <cell r="BK357" t="str">
            <v>Profesional Especializado</v>
          </cell>
          <cell r="BL357">
            <v>56</v>
          </cell>
          <cell r="BM357">
            <v>45313</v>
          </cell>
          <cell r="BN357">
            <v>175795282</v>
          </cell>
          <cell r="BO357">
            <v>224</v>
          </cell>
          <cell r="BP357">
            <v>45313</v>
          </cell>
          <cell r="BQ357">
            <v>21330808</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7">
            <v>40380294.299999997</v>
          </cell>
          <cell r="CU357">
            <v>612</v>
          </cell>
          <cell r="CV357" t="str">
            <v>44110</v>
          </cell>
          <cell r="CW357">
            <v>0</v>
          </cell>
          <cell r="CX357">
            <v>0</v>
          </cell>
          <cell r="CY357">
            <v>7220</v>
          </cell>
          <cell r="CZ357" t="str">
            <v>M6</v>
          </cell>
        </row>
        <row r="358">
          <cell r="B358" t="str">
            <v>0259 DE 2024</v>
          </cell>
          <cell r="C358">
            <v>41058618</v>
          </cell>
          <cell r="D358" t="str">
            <v>MAYDA FERNANDEZ CURICO</v>
          </cell>
          <cell r="E358" t="str">
            <v>CONTRATO DE PRESTACIÓN DE SERVICIOS PROFESIONALES</v>
          </cell>
          <cell r="F358"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8">
            <v>45313</v>
          </cell>
          <cell r="H358">
            <v>21330808</v>
          </cell>
          <cell r="I358" t="str">
            <v>Cinco (05) meses y veintitrés (23) días calendario</v>
          </cell>
          <cell r="J358">
            <v>45313</v>
          </cell>
          <cell r="K358">
            <v>45487</v>
          </cell>
          <cell r="L358" t="str">
            <v>NO APLICA</v>
          </cell>
          <cell r="M358" t="str">
            <v>NO APLICA</v>
          </cell>
          <cell r="N358" t="str">
            <v>NO APLICA</v>
          </cell>
          <cell r="O358">
            <v>6</v>
          </cell>
          <cell r="P358">
            <v>4808679</v>
          </cell>
          <cell r="Q358">
            <v>45313</v>
          </cell>
          <cell r="R358">
            <v>45351</v>
          </cell>
          <cell r="S358">
            <v>3698984</v>
          </cell>
          <cell r="T358">
            <v>45352</v>
          </cell>
          <cell r="U358">
            <v>45382</v>
          </cell>
          <cell r="V358">
            <v>3698984</v>
          </cell>
          <cell r="W358">
            <v>45383</v>
          </cell>
          <cell r="X358">
            <v>45412</v>
          </cell>
          <cell r="Y358">
            <v>3698984</v>
          </cell>
          <cell r="Z358">
            <v>45413</v>
          </cell>
          <cell r="AA358">
            <v>45443</v>
          </cell>
          <cell r="AB358">
            <v>3698984</v>
          </cell>
          <cell r="AC358">
            <v>45444</v>
          </cell>
          <cell r="AD358">
            <v>45473</v>
          </cell>
          <cell r="AE358">
            <v>1726193</v>
          </cell>
          <cell r="AF358">
            <v>45474</v>
          </cell>
          <cell r="AG358">
            <v>45487</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t="str">
            <v>División de Bienestar Universitario</v>
          </cell>
          <cell r="BJ358" t="str">
            <v>ELSA EDILMA PÁEZ CASTRO</v>
          </cell>
          <cell r="BK358" t="str">
            <v>Profesional Especializado</v>
          </cell>
          <cell r="BL358">
            <v>56</v>
          </cell>
          <cell r="BM358">
            <v>45313</v>
          </cell>
          <cell r="BN358">
            <v>175795282</v>
          </cell>
          <cell r="BO358">
            <v>225</v>
          </cell>
          <cell r="BP358">
            <v>45313</v>
          </cell>
          <cell r="BQ358">
            <v>21330808</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8">
            <v>41058618</v>
          </cell>
          <cell r="CU358">
            <v>612</v>
          </cell>
          <cell r="CV358" t="str">
            <v>44110</v>
          </cell>
          <cell r="CW358">
            <v>0</v>
          </cell>
          <cell r="CX358">
            <v>0</v>
          </cell>
          <cell r="CY358">
            <v>8299</v>
          </cell>
          <cell r="CZ358" t="str">
            <v>M6</v>
          </cell>
        </row>
        <row r="359">
          <cell r="B359" t="str">
            <v>0260 DE 2024</v>
          </cell>
          <cell r="C359">
            <v>1234790105</v>
          </cell>
          <cell r="D359" t="str">
            <v>JUAN JOSE CORREDOR BONELO</v>
          </cell>
          <cell r="E359" t="str">
            <v>CONTRATO DE PRESTACIÓN DE SERVICIOS PROFESIONALES</v>
          </cell>
          <cell r="F359"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9">
            <v>45313</v>
          </cell>
          <cell r="H359">
            <v>21330808</v>
          </cell>
          <cell r="I359" t="str">
            <v>Cinco (05) meses y veintitrés (23) días calendario</v>
          </cell>
          <cell r="J359">
            <v>45313</v>
          </cell>
          <cell r="K359">
            <v>45487</v>
          </cell>
          <cell r="L359" t="str">
            <v>NO APLICA</v>
          </cell>
          <cell r="M359" t="str">
            <v>NO APLICA</v>
          </cell>
          <cell r="N359" t="str">
            <v>NO APLICA</v>
          </cell>
          <cell r="O359">
            <v>6</v>
          </cell>
          <cell r="P359">
            <v>4808679</v>
          </cell>
          <cell r="Q359">
            <v>45313</v>
          </cell>
          <cell r="R359">
            <v>45351</v>
          </cell>
          <cell r="S359">
            <v>3698984</v>
          </cell>
          <cell r="T359">
            <v>45352</v>
          </cell>
          <cell r="U359">
            <v>45382</v>
          </cell>
          <cell r="V359">
            <v>3698984</v>
          </cell>
          <cell r="W359">
            <v>45383</v>
          </cell>
          <cell r="X359">
            <v>45412</v>
          </cell>
          <cell r="Y359">
            <v>3698984</v>
          </cell>
          <cell r="Z359">
            <v>45413</v>
          </cell>
          <cell r="AA359">
            <v>45443</v>
          </cell>
          <cell r="AB359">
            <v>3698984</v>
          </cell>
          <cell r="AC359">
            <v>45444</v>
          </cell>
          <cell r="AD359">
            <v>45473</v>
          </cell>
          <cell r="AE359">
            <v>1726193</v>
          </cell>
          <cell r="AF359">
            <v>45474</v>
          </cell>
          <cell r="AG359">
            <v>45487</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t="str">
            <v>División de Bienestar Universitario</v>
          </cell>
          <cell r="BJ359" t="str">
            <v>ELSA EDILMA PÁEZ CASTRO</v>
          </cell>
          <cell r="BK359" t="str">
            <v>Profesional Especializado</v>
          </cell>
          <cell r="BL359">
            <v>56</v>
          </cell>
          <cell r="BM359">
            <v>45313</v>
          </cell>
          <cell r="BN359">
            <v>175795282</v>
          </cell>
          <cell r="BO359">
            <v>226</v>
          </cell>
          <cell r="BP359">
            <v>45313</v>
          </cell>
          <cell r="BQ359">
            <v>21330808</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9">
            <v>1234790105</v>
          </cell>
          <cell r="CU359">
            <v>612</v>
          </cell>
          <cell r="CV359" t="str">
            <v>44110</v>
          </cell>
          <cell r="CW359">
            <v>0</v>
          </cell>
          <cell r="CX359">
            <v>0</v>
          </cell>
          <cell r="CY359">
            <v>7220</v>
          </cell>
          <cell r="CZ359" t="str">
            <v>M6</v>
          </cell>
        </row>
        <row r="360">
          <cell r="B360" t="str">
            <v>0261 DE 2024</v>
          </cell>
          <cell r="C360">
            <v>1024482577</v>
          </cell>
          <cell r="D360" t="str">
            <v>DIANA CONSUELO RIOS</v>
          </cell>
          <cell r="E360" t="str">
            <v>CONTRATO DE PRESTACIÓN DE SERVICIOS PROFESIONALES</v>
          </cell>
          <cell r="F360"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0">
            <v>45313</v>
          </cell>
          <cell r="H360">
            <v>21330808</v>
          </cell>
          <cell r="I360" t="str">
            <v>Cinco (05) meses y veintitrés (23) días calendario</v>
          </cell>
          <cell r="J360">
            <v>45313</v>
          </cell>
          <cell r="K360">
            <v>45487</v>
          </cell>
          <cell r="L360" t="str">
            <v>NO APLICA</v>
          </cell>
          <cell r="M360" t="str">
            <v>NO APLICA</v>
          </cell>
          <cell r="N360" t="str">
            <v>NO APLICA</v>
          </cell>
          <cell r="O360">
            <v>6</v>
          </cell>
          <cell r="P360">
            <v>4808679</v>
          </cell>
          <cell r="Q360">
            <v>45313</v>
          </cell>
          <cell r="R360">
            <v>45351</v>
          </cell>
          <cell r="S360">
            <v>3698984</v>
          </cell>
          <cell r="T360">
            <v>45352</v>
          </cell>
          <cell r="U360">
            <v>45382</v>
          </cell>
          <cell r="V360">
            <v>3698984</v>
          </cell>
          <cell r="W360">
            <v>45383</v>
          </cell>
          <cell r="X360">
            <v>45412</v>
          </cell>
          <cell r="Y360">
            <v>3698984</v>
          </cell>
          <cell r="Z360">
            <v>45413</v>
          </cell>
          <cell r="AA360">
            <v>45443</v>
          </cell>
          <cell r="AB360">
            <v>3698984</v>
          </cell>
          <cell r="AC360">
            <v>45444</v>
          </cell>
          <cell r="AD360">
            <v>45473</v>
          </cell>
          <cell r="AE360">
            <v>1726193</v>
          </cell>
          <cell r="AF360">
            <v>45474</v>
          </cell>
          <cell r="AG360">
            <v>45487</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t="str">
            <v>División de Bienestar Universitario</v>
          </cell>
          <cell r="BJ360" t="str">
            <v>ELSA EDILMA PÁEZ CASTRO</v>
          </cell>
          <cell r="BK360" t="str">
            <v>Profesional Especializado</v>
          </cell>
          <cell r="BL360">
            <v>56</v>
          </cell>
          <cell r="BM360">
            <v>45313</v>
          </cell>
          <cell r="BN360">
            <v>175795282</v>
          </cell>
          <cell r="BO360">
            <v>227</v>
          </cell>
          <cell r="BP360">
            <v>45313</v>
          </cell>
          <cell r="BQ360">
            <v>21330808</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60">
            <v>1024482577</v>
          </cell>
          <cell r="CU360">
            <v>612</v>
          </cell>
          <cell r="CV360" t="str">
            <v>44110</v>
          </cell>
          <cell r="CW360">
            <v>0</v>
          </cell>
          <cell r="CX360">
            <v>0</v>
          </cell>
          <cell r="CY360">
            <v>7490</v>
          </cell>
          <cell r="CZ360" t="str">
            <v>M6</v>
          </cell>
        </row>
        <row r="361">
          <cell r="B361" t="str">
            <v>0262 DE 2024</v>
          </cell>
          <cell r="C361">
            <v>40328405</v>
          </cell>
          <cell r="D361" t="str">
            <v xml:space="preserve">MAYDA GISELA DIAZ MORENO </v>
          </cell>
          <cell r="E361" t="str">
            <v>CONTRATO DE PRESTACIÓN DE SERVICIOS PROFESIONALES</v>
          </cell>
          <cell r="F361"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1">
            <v>45313</v>
          </cell>
          <cell r="H361">
            <v>21330808</v>
          </cell>
          <cell r="I361" t="str">
            <v>Cinco (05) meses y veintitrés (23) días calendario</v>
          </cell>
          <cell r="J361">
            <v>45313</v>
          </cell>
          <cell r="K361">
            <v>45487</v>
          </cell>
          <cell r="L361" t="str">
            <v>NO APLICA</v>
          </cell>
          <cell r="M361" t="str">
            <v>NO APLICA</v>
          </cell>
          <cell r="N361" t="str">
            <v>NO APLICA</v>
          </cell>
          <cell r="O361">
            <v>6</v>
          </cell>
          <cell r="P361">
            <v>4808679</v>
          </cell>
          <cell r="Q361">
            <v>45313</v>
          </cell>
          <cell r="R361">
            <v>45351</v>
          </cell>
          <cell r="S361">
            <v>3698984</v>
          </cell>
          <cell r="T361">
            <v>45352</v>
          </cell>
          <cell r="U361">
            <v>45382</v>
          </cell>
          <cell r="V361">
            <v>3698984</v>
          </cell>
          <cell r="W361">
            <v>45383</v>
          </cell>
          <cell r="X361">
            <v>45412</v>
          </cell>
          <cell r="Y361">
            <v>3698984</v>
          </cell>
          <cell r="Z361">
            <v>45413</v>
          </cell>
          <cell r="AA361">
            <v>45443</v>
          </cell>
          <cell r="AB361">
            <v>3698984</v>
          </cell>
          <cell r="AC361">
            <v>45444</v>
          </cell>
          <cell r="AD361">
            <v>45473</v>
          </cell>
          <cell r="AE361">
            <v>1726193</v>
          </cell>
          <cell r="AF361">
            <v>45474</v>
          </cell>
          <cell r="AG361">
            <v>45487</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t="str">
            <v>División de Bienestar Universitario</v>
          </cell>
          <cell r="BJ361" t="str">
            <v>ELSA EDILMA PÁEZ CASTRO</v>
          </cell>
          <cell r="BK361" t="str">
            <v>Profesional Especializado</v>
          </cell>
          <cell r="BL361">
            <v>56</v>
          </cell>
          <cell r="BM361">
            <v>45313</v>
          </cell>
          <cell r="BN361">
            <v>175795282</v>
          </cell>
          <cell r="BO361">
            <v>228</v>
          </cell>
          <cell r="BP361">
            <v>45313</v>
          </cell>
          <cell r="BQ361">
            <v>21330808</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61">
            <v>40328405.399999999</v>
          </cell>
          <cell r="CU361">
            <v>612</v>
          </cell>
          <cell r="CV361" t="str">
            <v>44110</v>
          </cell>
          <cell r="CW361">
            <v>0</v>
          </cell>
          <cell r="CX361">
            <v>0</v>
          </cell>
          <cell r="CY361">
            <v>7490</v>
          </cell>
          <cell r="CZ361" t="str">
            <v>M6</v>
          </cell>
        </row>
        <row r="362">
          <cell r="B362" t="str">
            <v>0263 DE 2024</v>
          </cell>
          <cell r="C362">
            <v>43615366</v>
          </cell>
          <cell r="D362" t="str">
            <v>CAROLINA JARAMILLO MURILLO</v>
          </cell>
          <cell r="E362" t="str">
            <v>CONTRATO DE PRESTACIÓN DE SERVICIOS PROFESIONALES</v>
          </cell>
          <cell r="F362"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2">
            <v>45313</v>
          </cell>
          <cell r="H362">
            <v>21330808</v>
          </cell>
          <cell r="I362" t="str">
            <v>Cinco (05) meses y veintitrés (23) días calendario</v>
          </cell>
          <cell r="J362">
            <v>45313</v>
          </cell>
          <cell r="K362">
            <v>45487</v>
          </cell>
          <cell r="L362" t="str">
            <v>NO APLICA</v>
          </cell>
          <cell r="M362" t="str">
            <v>NO APLICA</v>
          </cell>
          <cell r="N362" t="str">
            <v>NO APLICA</v>
          </cell>
          <cell r="O362">
            <v>6</v>
          </cell>
          <cell r="P362">
            <v>4808679</v>
          </cell>
          <cell r="Q362">
            <v>45313</v>
          </cell>
          <cell r="R362">
            <v>45351</v>
          </cell>
          <cell r="S362">
            <v>3698984</v>
          </cell>
          <cell r="T362">
            <v>45352</v>
          </cell>
          <cell r="U362">
            <v>45382</v>
          </cell>
          <cell r="V362">
            <v>3698984</v>
          </cell>
          <cell r="W362">
            <v>45383</v>
          </cell>
          <cell r="X362">
            <v>45412</v>
          </cell>
          <cell r="Y362">
            <v>3698984</v>
          </cell>
          <cell r="Z362">
            <v>45413</v>
          </cell>
          <cell r="AA362">
            <v>45443</v>
          </cell>
          <cell r="AB362">
            <v>3698984</v>
          </cell>
          <cell r="AC362">
            <v>45444</v>
          </cell>
          <cell r="AD362">
            <v>45473</v>
          </cell>
          <cell r="AE362">
            <v>1726193</v>
          </cell>
          <cell r="AF362">
            <v>45474</v>
          </cell>
          <cell r="AG362">
            <v>45487</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t="str">
            <v>División de Bienestar Universitario</v>
          </cell>
          <cell r="BJ362" t="str">
            <v>ELSA EDILMA PÁEZ CASTRO</v>
          </cell>
          <cell r="BK362" t="str">
            <v>Profesional Especializado</v>
          </cell>
          <cell r="BL362">
            <v>56</v>
          </cell>
          <cell r="BM362">
            <v>45313</v>
          </cell>
          <cell r="BN362">
            <v>175795282</v>
          </cell>
          <cell r="BO362">
            <v>229</v>
          </cell>
          <cell r="BP362">
            <v>45313</v>
          </cell>
          <cell r="BQ362">
            <v>21330808</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t="str">
            <v>1. Apoyar en la implementación de la Política de Género, los protocolos y ruta para la prevención mitigación y atención en los casos de todo tipo de acoso, abuso discriminación y violencia en la Universidad de los Llanos. 2. Apoyar en la articulación de la División de Bienestar Institucional con la academia a través de procesos de investigación, docencia y extensión que aporten a la discusión e implementación de la política de género en la Universidad de los Llanos. 3. Prestar apoyo en la identificación y documentación de la cultura organizacional sobre la temática de género y sobre los casos de acoso, abuso, discriminación y violencia en la Universidad de los Llanos. 4. Brindar apoyo en la activación de la ruta y protocolo de atención de violencias en la Universidad de los Llanos. 5. Apoyar en la organización de la documentación y normatividad correspondiente a la Política de Género, protocolos y rutas que la operacionalice. 6. Contribuir en el aseguramiento de los registros físicos y virtuales que den cuenta del desarrollo de eventos/actividades/talleres de género realizados desde la División de Bienestar Institucional. 7. Apoyar en la recopilación y formulación de informes solicitados por entidades externas e informes de interés interinstitucional. 8. Colaborar en la organización de la base de datos en la masificación, divulgación y visualización de la política de Género de la Universidad de los Llanos.  9. Coadyuvar en la realización de los informes del proceso que apoyen la presentación de informes de gestión de la División de Bienestar Universitario y el Área de Desarrollo Humano y Permanencia. 10. Brindar apoyo a la jefatura de Bienestar en los eventos institucionales que se realicen y sean liderados o apoyados por la Dirección de Bienestar Institucional.</v>
          </cell>
          <cell r="CT362">
            <v>43615366</v>
          </cell>
          <cell r="CU362">
            <v>612</v>
          </cell>
          <cell r="CV362" t="str">
            <v>44110</v>
          </cell>
          <cell r="CW362">
            <v>0</v>
          </cell>
          <cell r="CX362">
            <v>0</v>
          </cell>
          <cell r="CY362">
            <v>7490</v>
          </cell>
          <cell r="CZ362" t="str">
            <v>M6</v>
          </cell>
        </row>
        <row r="363">
          <cell r="B363" t="str">
            <v>0264 DE 2024</v>
          </cell>
          <cell r="C363">
            <v>0</v>
          </cell>
          <cell r="D363" t="str">
            <v>No. Libre</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t="e">
            <v>#N/A</v>
          </cell>
          <cell r="BM363" t="e">
            <v>#N/A</v>
          </cell>
          <cell r="BN363" t="e">
            <v>#N/A</v>
          </cell>
          <cell r="BO363" t="e">
            <v>#N/A</v>
          </cell>
          <cell r="BP363" t="e">
            <v>#N/A</v>
          </cell>
          <cell r="BQ363" t="e">
            <v>#N/A</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t="e">
            <v>#N/A</v>
          </cell>
          <cell r="CV363" t="e">
            <v>#N/A</v>
          </cell>
          <cell r="CW363">
            <v>0</v>
          </cell>
          <cell r="CX363">
            <v>0</v>
          </cell>
          <cell r="CY363">
            <v>0</v>
          </cell>
          <cell r="CZ363">
            <v>0</v>
          </cell>
        </row>
        <row r="364">
          <cell r="B364" t="str">
            <v>0265 DE 2024</v>
          </cell>
          <cell r="C364">
            <v>1121818967</v>
          </cell>
          <cell r="D364" t="str">
            <v>FRANCY YURANI MOLANO CASTRO</v>
          </cell>
          <cell r="E364" t="str">
            <v>CONTRATO DE PRESTACIÓN DE SERVICIOS PROFESIONALES</v>
          </cell>
          <cell r="F364" t="str">
            <v xml:space="preserve">PRESTACIÓN DE SERVICIOS PROFESIONALES NECESARIO PARA EL DESARROLLO DE LOS DIFERENTES PROCESOS DE ASIGNACIÓN DE DESCUENTOS SOCIOECONÓMICOS DEL PROYECTO FICHA BPUNI BU 02 0711 2023 “FORTALECIMIENTO Y DESARROLLO DE ESTRATEGIAS Y ACCIONES DE BIENESTAR EN EL MARCO DEL DESARROLLO HUMANO EN PRO DE LOS INTEGRANTES DE LA COMUNIDAD UNIVERSITARIA DE LA UNIVERSIDAD DE LOS LLANOS” </v>
          </cell>
          <cell r="G364">
            <v>45313</v>
          </cell>
          <cell r="H364">
            <v>17653080</v>
          </cell>
          <cell r="I364" t="str">
            <v>Cinco (05) meses y veintitrés (23) días calendario</v>
          </cell>
          <cell r="J364">
            <v>45313</v>
          </cell>
          <cell r="K364">
            <v>45487</v>
          </cell>
          <cell r="L364" t="str">
            <v>NO APLICA</v>
          </cell>
          <cell r="M364" t="str">
            <v>NO APLICA</v>
          </cell>
          <cell r="N364" t="str">
            <v>NO APLICA</v>
          </cell>
          <cell r="O364">
            <v>6</v>
          </cell>
          <cell r="P364">
            <v>3979596</v>
          </cell>
          <cell r="Q364">
            <v>45313</v>
          </cell>
          <cell r="R364">
            <v>45351</v>
          </cell>
          <cell r="S364">
            <v>3061228</v>
          </cell>
          <cell r="T364">
            <v>45352</v>
          </cell>
          <cell r="U364">
            <v>45382</v>
          </cell>
          <cell r="V364">
            <v>3061228</v>
          </cell>
          <cell r="W364">
            <v>45383</v>
          </cell>
          <cell r="X364">
            <v>45412</v>
          </cell>
          <cell r="Y364">
            <v>3061228</v>
          </cell>
          <cell r="Z364">
            <v>45413</v>
          </cell>
          <cell r="AA364">
            <v>45443</v>
          </cell>
          <cell r="AB364">
            <v>3061228</v>
          </cell>
          <cell r="AC364">
            <v>45444</v>
          </cell>
          <cell r="AD364">
            <v>45473</v>
          </cell>
          <cell r="AE364">
            <v>1428572</v>
          </cell>
          <cell r="AF364">
            <v>45474</v>
          </cell>
          <cell r="AG364">
            <v>45487</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t="str">
            <v>División de Bienestar Universitario</v>
          </cell>
          <cell r="BJ364" t="str">
            <v>JHON FREYD MONROY RODRIGUEZ</v>
          </cell>
          <cell r="BK364" t="str">
            <v>Jefe de Oficina</v>
          </cell>
          <cell r="BL364">
            <v>56</v>
          </cell>
          <cell r="BM364">
            <v>45313</v>
          </cell>
          <cell r="BN364">
            <v>175795282</v>
          </cell>
          <cell r="BO364">
            <v>231</v>
          </cell>
          <cell r="BP364">
            <v>45313</v>
          </cell>
          <cell r="BQ364">
            <v>17653080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t="str">
            <v>1. Apoyar a la División de Bienestar en la implementación de programas y servicios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Apoyar a la División de Bienestar Institucional en la caracterización socioeconómica de los estudiantes de pregrado y posgrado de la Universidad de los Llanos. 4. Apoyar a la jefatura de Bienestar en el desarrollo de los procesos y procedimientos administrativos necesarios para la ejecución de los programas, servicios y actividades. 5. Contribuir al desarrollo de convocatorias, recepción, sistematización de datos y selección de los estudiantes que serán beneficiados con los programas y proyectos del área y que están orientados a disminuir la deserción estudiantil en la Universidad de los Llanos. 6. Prestar apoyo en las estrategias que desarrolle la Coordinación para la verificación de las condiciones socioeconómicas de los estudiantes que participan en la convocatoria para el reconocimiento de apoyos económicos, que desde el Área de Promoción Socioeconómica se estime conveniente, con la correspondiente entrega de estudios físicos o magnéticos del proceso a la coordinación del área. 7. Contribuir con las estrategias que desarrolle la División de Bienestar Universitario encaminadas a masificar la divulgación de sus servicios y aumentar el índice de participación de la comunidad Unillanista. 8. Coadyuvar en la articulación que desde el área de promoción socioeconómica pueda realizarse con las demás áreas de la División de Bienestar Universitario, para atender a la población estudiantil considerada en condición de vulnerabilidad. 9. Prestar apoyo en el proceso de clasificación y organización del archivo documental físico y digital del Área de Promoción Socioeconómica y velar por el buen uso del inventario físico devolutivo de la División de Bienestar Universitario. 10.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11. Brindar apoyo a la jefatura de Bienestar en los eventos institucionales que se realicen y sean liderados o apoyados por la Dirección de Bienestar Institucional.</v>
          </cell>
          <cell r="CT364">
            <v>1121818967.9000001</v>
          </cell>
          <cell r="CU364">
            <v>612</v>
          </cell>
          <cell r="CV364" t="str">
            <v>44110</v>
          </cell>
          <cell r="CW364">
            <v>0</v>
          </cell>
          <cell r="CX364">
            <v>0</v>
          </cell>
          <cell r="CY364">
            <v>7490</v>
          </cell>
          <cell r="CZ364" t="str">
            <v>M6</v>
          </cell>
        </row>
        <row r="365">
          <cell r="B365" t="str">
            <v>0266 DE 2024</v>
          </cell>
          <cell r="C365">
            <v>1010049062</v>
          </cell>
          <cell r="D365" t="str">
            <v>BRANDON FRANCISCO LOAIZA TREJOS</v>
          </cell>
          <cell r="E365" t="str">
            <v>CONTRATO DE PRESTACIÓN DE SERVICIOS PROFESIONALES</v>
          </cell>
          <cell r="F365" t="str">
            <v>PRESTACIÓN DE SERVICIOS PROFESIONALES NECESARIO PARA EL DESARROLLO DEL PROYECTO FICHA BPUNI SIST 01 0311 2023 “ADQUISICIÓN DE INFRAESTRUCTURA TECNOLÓGICA PARA EL APOYO TRANSVERSAL DE LOS PROCESOS ACADÉMICO ADMINISTRATIVOS DE LA UNIVERSIDAD DE LOS LLANOS”</v>
          </cell>
          <cell r="G365">
            <v>45313</v>
          </cell>
          <cell r="H365">
            <v>15745883</v>
          </cell>
          <cell r="I365" t="str">
            <v>Cinco (05) meses y veintitrés (23) días calendario</v>
          </cell>
          <cell r="J365">
            <v>45313</v>
          </cell>
          <cell r="K365">
            <v>45487</v>
          </cell>
          <cell r="L365" t="str">
            <v>NO APLICA</v>
          </cell>
          <cell r="M365" t="str">
            <v>NO APLICA</v>
          </cell>
          <cell r="N365" t="str">
            <v>NO APLICA</v>
          </cell>
          <cell r="O365">
            <v>6</v>
          </cell>
          <cell r="P365">
            <v>3549650</v>
          </cell>
          <cell r="Q365">
            <v>45313</v>
          </cell>
          <cell r="R365">
            <v>45351</v>
          </cell>
          <cell r="S365">
            <v>2730500</v>
          </cell>
          <cell r="T365">
            <v>45352</v>
          </cell>
          <cell r="U365">
            <v>45382</v>
          </cell>
          <cell r="V365">
            <v>2730500</v>
          </cell>
          <cell r="W365">
            <v>45383</v>
          </cell>
          <cell r="X365">
            <v>45412</v>
          </cell>
          <cell r="Y365">
            <v>2730500</v>
          </cell>
          <cell r="Z365">
            <v>45413</v>
          </cell>
          <cell r="AA365">
            <v>45443</v>
          </cell>
          <cell r="AB365">
            <v>2730500</v>
          </cell>
          <cell r="AC365">
            <v>45444</v>
          </cell>
          <cell r="AD365">
            <v>45473</v>
          </cell>
          <cell r="AE365">
            <v>1274233</v>
          </cell>
          <cell r="AF365">
            <v>45474</v>
          </cell>
          <cell r="AG365">
            <v>45487</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t="str">
            <v>Área de Sistemas</v>
          </cell>
          <cell r="BJ365" t="str">
            <v>ROIMAN ARTURO SASTOQUE GUZMÁN</v>
          </cell>
          <cell r="BK365" t="str">
            <v>Jefe de Oficina</v>
          </cell>
          <cell r="BL365">
            <v>57</v>
          </cell>
          <cell r="BM365">
            <v>45313</v>
          </cell>
          <cell r="BN365">
            <v>206346488</v>
          </cell>
          <cell r="BO365">
            <v>232</v>
          </cell>
          <cell r="BP365">
            <v>45313</v>
          </cell>
          <cell r="BQ365">
            <v>15745883</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nuevas funcionalidades del módulo de Proyección Social del Sistema de Información Académico de la Universidad de los Llanos (SIAU).  3. Contribuir con el mantenimiento, actualización y pruebas del módulo de Proyección Social actual y del módulo de Granja del SIAU. 4. Contribuir con la documentación técnica del módulo de Proyección Social y del módulo de Granja del SIAU. 5. Brindar apoyo en soporte técnico a los usuarios del módulo de Proyección Social y del módulo de Granja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65">
            <v>1010049062</v>
          </cell>
          <cell r="CU365">
            <v>645</v>
          </cell>
          <cell r="CV365" t="str">
            <v>44716</v>
          </cell>
          <cell r="CW365">
            <v>0</v>
          </cell>
          <cell r="CX365">
            <v>0</v>
          </cell>
          <cell r="CY365">
            <v>8299</v>
          </cell>
          <cell r="CZ365" t="str">
            <v>M6</v>
          </cell>
        </row>
        <row r="366">
          <cell r="B366" t="str">
            <v>0267 DE 2024</v>
          </cell>
          <cell r="C366">
            <v>1121926294</v>
          </cell>
          <cell r="D366" t="str">
            <v>BRAYAN HERRERA ROCHA</v>
          </cell>
          <cell r="E366" t="str">
            <v>CONTRATO DE PRESTACIÓN DE SERVICIOS PROFESIONALES</v>
          </cell>
          <cell r="F366" t="str">
            <v>PRESTACIÓN DE SERVICIOS PROFESIONALES NECESARIO PARA EL DESARROLLO DEL PROYECTO FICHA BPUNI SIST 01 0311 2023 “ADQUISICIÓN DE INFRAESTRUCTURA TECNOLÓGICA PARA EL APOYO TRANSVERSAL DE LOS PROCESOS ACADÉMICO ADMINISTRATIVOS DE LA UNIVERSIDAD DE LOS LLANOS”</v>
          </cell>
          <cell r="G366">
            <v>45313</v>
          </cell>
          <cell r="H366">
            <v>28318485</v>
          </cell>
          <cell r="I366" t="str">
            <v>Cinco (05) meses y veintitrés (23) días calendario</v>
          </cell>
          <cell r="J366">
            <v>45313</v>
          </cell>
          <cell r="K366">
            <v>45487</v>
          </cell>
          <cell r="L366" t="str">
            <v>NO APLICA</v>
          </cell>
          <cell r="M366" t="str">
            <v>NO APLICA</v>
          </cell>
          <cell r="N366" t="str">
            <v>NO APLICA</v>
          </cell>
          <cell r="O366">
            <v>6</v>
          </cell>
          <cell r="P366">
            <v>6383936</v>
          </cell>
          <cell r="Q366">
            <v>45313</v>
          </cell>
          <cell r="R366">
            <v>45351</v>
          </cell>
          <cell r="S366">
            <v>4910720</v>
          </cell>
          <cell r="T366">
            <v>45352</v>
          </cell>
          <cell r="U366">
            <v>45382</v>
          </cell>
          <cell r="V366">
            <v>4910720</v>
          </cell>
          <cell r="W366">
            <v>45383</v>
          </cell>
          <cell r="X366">
            <v>45412</v>
          </cell>
          <cell r="Y366">
            <v>4910720</v>
          </cell>
          <cell r="Z366">
            <v>45413</v>
          </cell>
          <cell r="AA366">
            <v>45443</v>
          </cell>
          <cell r="AB366">
            <v>4910720</v>
          </cell>
          <cell r="AC366">
            <v>45444</v>
          </cell>
          <cell r="AD366">
            <v>45473</v>
          </cell>
          <cell r="AE366">
            <v>2291669</v>
          </cell>
          <cell r="AF366">
            <v>45474</v>
          </cell>
          <cell r="AG366">
            <v>45487</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t="str">
            <v>Área de Sistemas</v>
          </cell>
          <cell r="BJ366" t="str">
            <v>ROIMAN ARTURO SASTOQUE GUZMÁN</v>
          </cell>
          <cell r="BK366" t="str">
            <v>Jefe de Oficina</v>
          </cell>
          <cell r="BL366">
            <v>57</v>
          </cell>
          <cell r="BM366">
            <v>45313</v>
          </cell>
          <cell r="BN366">
            <v>206346488</v>
          </cell>
          <cell r="BO366">
            <v>233</v>
          </cell>
          <cell r="BP366">
            <v>45313</v>
          </cell>
          <cell r="BQ366">
            <v>28318485</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a cargo.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366">
            <v>1121926294</v>
          </cell>
          <cell r="CU366">
            <v>645</v>
          </cell>
          <cell r="CV366" t="str">
            <v>44716</v>
          </cell>
          <cell r="CW366">
            <v>0</v>
          </cell>
          <cell r="CX366">
            <v>0</v>
          </cell>
          <cell r="CY366">
            <v>6201</v>
          </cell>
          <cell r="CZ366" t="str">
            <v>M6</v>
          </cell>
        </row>
        <row r="367">
          <cell r="B367" t="str">
            <v>0268 DE 2024</v>
          </cell>
          <cell r="C367">
            <v>1013614456</v>
          </cell>
          <cell r="D367" t="str">
            <v>JESSICA LISETH RAMIREZ PEREZ</v>
          </cell>
          <cell r="E367" t="str">
            <v>CONTRATO DE PRESTACIÓN DE SERVICIOS PROFESIONALES</v>
          </cell>
          <cell r="F367" t="str">
            <v>PRESTACIÓN DE SERVICIOS PROFESIONALES NECESARIO PARA EL DESARROLLO DEL PROYECTO FICHA BPUNI SIST 01 0311 2023 “ADQUISICIÓN DE INFRAESTRUCTURA TECNOLÓGICA PARA EL APOYO TRANSVERSAL DE LOS PROCESOS ACADÉMICO ADMINISTRATIVOS DE LA UNIVERSIDAD DE LOS LLANOS”</v>
          </cell>
          <cell r="G367">
            <v>45313</v>
          </cell>
          <cell r="H367">
            <v>21330808</v>
          </cell>
          <cell r="I367" t="str">
            <v>Cinco (05) meses y veintitrés (23) días calendario</v>
          </cell>
          <cell r="J367">
            <v>45313</v>
          </cell>
          <cell r="K367">
            <v>45487</v>
          </cell>
          <cell r="L367" t="str">
            <v>NO APLICA</v>
          </cell>
          <cell r="M367" t="str">
            <v>NO APLICA</v>
          </cell>
          <cell r="N367" t="str">
            <v>NO APLICA</v>
          </cell>
          <cell r="O367">
            <v>6</v>
          </cell>
          <cell r="P367">
            <v>4808679</v>
          </cell>
          <cell r="Q367">
            <v>45313</v>
          </cell>
          <cell r="R367">
            <v>45351</v>
          </cell>
          <cell r="S367">
            <v>3698984</v>
          </cell>
          <cell r="T367">
            <v>45352</v>
          </cell>
          <cell r="U367">
            <v>45382</v>
          </cell>
          <cell r="V367">
            <v>3698984</v>
          </cell>
          <cell r="W367">
            <v>45383</v>
          </cell>
          <cell r="X367">
            <v>45412</v>
          </cell>
          <cell r="Y367">
            <v>3698984</v>
          </cell>
          <cell r="Z367">
            <v>45413</v>
          </cell>
          <cell r="AA367">
            <v>45443</v>
          </cell>
          <cell r="AB367">
            <v>3698984</v>
          </cell>
          <cell r="AC367">
            <v>45444</v>
          </cell>
          <cell r="AD367">
            <v>45473</v>
          </cell>
          <cell r="AE367">
            <v>1726193</v>
          </cell>
          <cell r="AF367">
            <v>45474</v>
          </cell>
          <cell r="AG367">
            <v>45487</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t="str">
            <v>Área de Sistemas</v>
          </cell>
          <cell r="BJ367" t="str">
            <v>ROIMAN ARTURO SASTOQUE GUZMÁN</v>
          </cell>
          <cell r="BK367" t="str">
            <v>Jefe de Oficina</v>
          </cell>
          <cell r="BL367">
            <v>57</v>
          </cell>
          <cell r="BM367">
            <v>45313</v>
          </cell>
          <cell r="BN367">
            <v>206346488</v>
          </cell>
          <cell r="BO367">
            <v>234</v>
          </cell>
          <cell r="BP367">
            <v>45313</v>
          </cell>
          <cell r="BQ367">
            <v>21330808</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el análisis y documentación de las especificaciones de requerimientos, diagramas y gráficas de flujo e historias de usuario que deben seguir los desarrolladores de software, utilizando los formatos establecidos para tal fin. 3. Contribuir con la elaboración de los casos de prueba (de forma manual o automática), análisis de resultados y notificación de errores al equipo de desarrollo. 4. Cooperar en la elaboración de los cronogramas de desarrollo de los proyectos indicados. 5. Coadyuvar en la gestión documental relacionada de los proyectos, aplicando los formatos y procedimientos establecidos en Gestión de TIC. 6. Contribuir a fortalecer el proceso de Gestión de TIC, aplicando estrictamente los procedimientos establecidos.</v>
          </cell>
          <cell r="CT367">
            <v>1013614456</v>
          </cell>
          <cell r="CU367">
            <v>645</v>
          </cell>
          <cell r="CV367" t="str">
            <v>44716</v>
          </cell>
          <cell r="CW367">
            <v>0</v>
          </cell>
          <cell r="CX367">
            <v>0</v>
          </cell>
          <cell r="CY367">
            <v>7110</v>
          </cell>
          <cell r="CZ367" t="str">
            <v>M5</v>
          </cell>
        </row>
        <row r="368">
          <cell r="B368" t="str">
            <v>0269 DE 2024</v>
          </cell>
          <cell r="C368">
            <v>1121828522</v>
          </cell>
          <cell r="D368" t="str">
            <v>MONICA MARIA HERNANDEZ CORREA</v>
          </cell>
          <cell r="E368" t="str">
            <v>CONTRATO DE PRESTACIÓN DE SERVICIOS PROFESIONALES</v>
          </cell>
          <cell r="F368" t="str">
            <v>PRESTACIÓN DE SERVICIOS PROFESIONALES ESPECIALIZADOS NECESARIO PARA EL DESARROLLO DEL PROYECTO FICHA BPUNI SIST 01 0311 2023 “ADQUISICIÓN DE INFRAESTRUCTURA TECNOLÓGICA PARA EL APOYO TRANSVERSAL DE LOS PROCESOS ACADÉMICO ADMINISTRATIVOS DE LA UNIVERSIDAD DE LOS LLANOS”</v>
          </cell>
          <cell r="G368">
            <v>45313</v>
          </cell>
          <cell r="H368">
            <v>21330808</v>
          </cell>
          <cell r="I368" t="str">
            <v>Cinco (05) meses y veintitrés (23) días calendario</v>
          </cell>
          <cell r="J368">
            <v>45313</v>
          </cell>
          <cell r="K368">
            <v>45487</v>
          </cell>
          <cell r="L368" t="str">
            <v>NO APLICA</v>
          </cell>
          <cell r="M368" t="str">
            <v>NO APLICA</v>
          </cell>
          <cell r="N368" t="str">
            <v>NO APLICA</v>
          </cell>
          <cell r="O368">
            <v>6</v>
          </cell>
          <cell r="P368">
            <v>4808679</v>
          </cell>
          <cell r="Q368">
            <v>45313</v>
          </cell>
          <cell r="R368">
            <v>45351</v>
          </cell>
          <cell r="S368">
            <v>3698984</v>
          </cell>
          <cell r="T368">
            <v>45352</v>
          </cell>
          <cell r="U368">
            <v>45382</v>
          </cell>
          <cell r="V368">
            <v>3698984</v>
          </cell>
          <cell r="W368">
            <v>45383</v>
          </cell>
          <cell r="X368">
            <v>45412</v>
          </cell>
          <cell r="Y368">
            <v>3698984</v>
          </cell>
          <cell r="Z368">
            <v>45413</v>
          </cell>
          <cell r="AA368">
            <v>45443</v>
          </cell>
          <cell r="AB368">
            <v>3698984</v>
          </cell>
          <cell r="AC368">
            <v>45444</v>
          </cell>
          <cell r="AD368">
            <v>45473</v>
          </cell>
          <cell r="AE368">
            <v>1726193</v>
          </cell>
          <cell r="AF368">
            <v>45474</v>
          </cell>
          <cell r="AG368">
            <v>45487</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t="str">
            <v>Área de Sistemas</v>
          </cell>
          <cell r="BJ368" t="str">
            <v>ROIMAN ARTURO SASTOQUE GUZMÁN</v>
          </cell>
          <cell r="BK368" t="str">
            <v>Jefe de Oficina</v>
          </cell>
          <cell r="BL368">
            <v>57</v>
          </cell>
          <cell r="BM368">
            <v>45313</v>
          </cell>
          <cell r="BN368">
            <v>206346488</v>
          </cell>
          <cell r="BO368">
            <v>235</v>
          </cell>
          <cell r="BP368">
            <v>45313</v>
          </cell>
          <cell r="BQ368">
            <v>21330808</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t="str">
            <v>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v>
          </cell>
          <cell r="CT368">
            <v>1121828522</v>
          </cell>
          <cell r="CU368">
            <v>645</v>
          </cell>
          <cell r="CV368" t="str">
            <v>44716</v>
          </cell>
          <cell r="CW368">
            <v>0</v>
          </cell>
          <cell r="CX368">
            <v>0</v>
          </cell>
          <cell r="CY368">
            <v>6201</v>
          </cell>
          <cell r="CZ368" t="str">
            <v>M6</v>
          </cell>
        </row>
        <row r="369">
          <cell r="B369" t="str">
            <v>0270 DE 2024</v>
          </cell>
          <cell r="C369">
            <v>1121946486</v>
          </cell>
          <cell r="D369" t="str">
            <v>YUSLEY DANEYI PARRADO MORENO</v>
          </cell>
          <cell r="E369" t="str">
            <v>CONTRATO DE PRESTACIÓN DE SERVICIOS PROFESIONALES</v>
          </cell>
          <cell r="F369" t="str">
            <v>PRESTACIÓN DE SERVICIOS PROFESIONALES NECESARIO PARA EL DESARROLLO DEL PROYECTO FICHA BPUNI SIST 01 0311 2023 “ADQUISICIÓN DE INFRAESTRUCTURA TECNOLÓGICA PARA EL APOYO TRANSVERSAL DE LOS PROCESOS ACADÉMICO ADMINISTRATIVOS DE LA UNIVERSIDAD DE LOS LLANOS”</v>
          </cell>
          <cell r="G369">
            <v>45313</v>
          </cell>
          <cell r="H369">
            <v>15745883</v>
          </cell>
          <cell r="I369" t="str">
            <v>Cinco (05) meses y veintitrés (23) días calendario</v>
          </cell>
          <cell r="J369">
            <v>45313</v>
          </cell>
          <cell r="K369">
            <v>45487</v>
          </cell>
          <cell r="L369" t="str">
            <v>NO APLICA</v>
          </cell>
          <cell r="M369" t="str">
            <v>NO APLICA</v>
          </cell>
          <cell r="N369" t="str">
            <v>NO APLICA</v>
          </cell>
          <cell r="O369">
            <v>6</v>
          </cell>
          <cell r="P369">
            <v>3549650</v>
          </cell>
          <cell r="Q369">
            <v>45313</v>
          </cell>
          <cell r="R369">
            <v>45351</v>
          </cell>
          <cell r="S369">
            <v>2730500</v>
          </cell>
          <cell r="T369">
            <v>45352</v>
          </cell>
          <cell r="U369">
            <v>45382</v>
          </cell>
          <cell r="V369">
            <v>2730500</v>
          </cell>
          <cell r="W369">
            <v>45383</v>
          </cell>
          <cell r="X369">
            <v>45412</v>
          </cell>
          <cell r="Y369">
            <v>2730500</v>
          </cell>
          <cell r="Z369">
            <v>45413</v>
          </cell>
          <cell r="AA369">
            <v>45443</v>
          </cell>
          <cell r="AB369">
            <v>2730500</v>
          </cell>
          <cell r="AC369">
            <v>45444</v>
          </cell>
          <cell r="AD369">
            <v>45473</v>
          </cell>
          <cell r="AE369">
            <v>1274233</v>
          </cell>
          <cell r="AF369">
            <v>45474</v>
          </cell>
          <cell r="AG369">
            <v>45487</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t="str">
            <v>Área de Sistemas</v>
          </cell>
          <cell r="BJ369" t="str">
            <v>ROIMAN ARTURO SASTOQUE GUZMÁN</v>
          </cell>
          <cell r="BK369" t="str">
            <v>Jefe de Oficina</v>
          </cell>
          <cell r="BL369">
            <v>57</v>
          </cell>
          <cell r="BM369">
            <v>45313</v>
          </cell>
          <cell r="BN369">
            <v>206346488</v>
          </cell>
          <cell r="BO369">
            <v>236</v>
          </cell>
          <cell r="BP369">
            <v>45313</v>
          </cell>
          <cell r="BQ369">
            <v>15745883</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t="str">
            <v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v>
          </cell>
          <cell r="CT369">
            <v>1121946486</v>
          </cell>
          <cell r="CU369">
            <v>645</v>
          </cell>
          <cell r="CV369" t="str">
            <v>44716</v>
          </cell>
          <cell r="CW369">
            <v>0</v>
          </cell>
          <cell r="CX369">
            <v>0</v>
          </cell>
          <cell r="CY369">
            <v>8299</v>
          </cell>
          <cell r="CZ369" t="str">
            <v>M6</v>
          </cell>
        </row>
        <row r="370">
          <cell r="B370" t="str">
            <v>0271 DE 2024</v>
          </cell>
          <cell r="C370">
            <v>1121920979</v>
          </cell>
          <cell r="D370" t="str">
            <v>YUDY ANGELICA VARGAS GUATIVA</v>
          </cell>
          <cell r="E370" t="str">
            <v>CONTRATO DE PRESTACIÓN DE SERVICIOS PROFESIONALES</v>
          </cell>
          <cell r="F370" t="str">
            <v>PRESTACIÓN DE SERVICIOS PROFESIONALES NECESARIO PARA EL DESARROLLO DEL PROYECTO FICHA BPUNI SIST 01 0311 2023 “ADQUISICIÓN DE INFRAESTRUCTURA TECNOLÓGICA PARA EL APOYO TRANSVERSAL DE LOS PROCESOS ACADÉMICO ADMINISTRATIVOS DE LA UNIVERSIDAD DE LOS LLANOS”</v>
          </cell>
          <cell r="G370">
            <v>45313</v>
          </cell>
          <cell r="H370">
            <v>15745883</v>
          </cell>
          <cell r="I370" t="str">
            <v>Cinco (05) meses y veintitrés (23) días calendario</v>
          </cell>
          <cell r="J370">
            <v>45313</v>
          </cell>
          <cell r="K370">
            <v>45487</v>
          </cell>
          <cell r="L370" t="str">
            <v>NO APLICA</v>
          </cell>
          <cell r="M370" t="str">
            <v>NO APLICA</v>
          </cell>
          <cell r="N370" t="str">
            <v>NO APLICA</v>
          </cell>
          <cell r="O370">
            <v>6</v>
          </cell>
          <cell r="P370">
            <v>3549650</v>
          </cell>
          <cell r="Q370">
            <v>45313</v>
          </cell>
          <cell r="R370">
            <v>45351</v>
          </cell>
          <cell r="S370">
            <v>2730500</v>
          </cell>
          <cell r="T370">
            <v>45352</v>
          </cell>
          <cell r="U370">
            <v>45382</v>
          </cell>
          <cell r="V370">
            <v>2730500</v>
          </cell>
          <cell r="W370">
            <v>45383</v>
          </cell>
          <cell r="X370">
            <v>45412</v>
          </cell>
          <cell r="Y370">
            <v>2730500</v>
          </cell>
          <cell r="Z370">
            <v>45413</v>
          </cell>
          <cell r="AA370">
            <v>45443</v>
          </cell>
          <cell r="AB370">
            <v>2730500</v>
          </cell>
          <cell r="AC370">
            <v>45444</v>
          </cell>
          <cell r="AD370">
            <v>45473</v>
          </cell>
          <cell r="AE370">
            <v>1274233</v>
          </cell>
          <cell r="AF370">
            <v>45474</v>
          </cell>
          <cell r="AG370">
            <v>45487</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t="str">
            <v>Área de Sistemas</v>
          </cell>
          <cell r="BJ370" t="str">
            <v>ROIMAN ARTURO SASTOQUE GUZMÁN</v>
          </cell>
          <cell r="BK370" t="str">
            <v>Jefe de Oficina</v>
          </cell>
          <cell r="BL370">
            <v>57</v>
          </cell>
          <cell r="BM370">
            <v>45313</v>
          </cell>
          <cell r="BN370">
            <v>206346488</v>
          </cell>
          <cell r="BO370">
            <v>237</v>
          </cell>
          <cell r="BP370">
            <v>45313</v>
          </cell>
          <cell r="BQ370">
            <v>15745883</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la elaboración y publicación de la documentación de usuario referente a módulos y procesos desarrollados para el Sistema de Información Académico de la Universidad de los Llanos. 3. Contribuir en la actualización y publicación de la documentación de usuario del Sistema de Información Académico de la Universidad de los Llanos. 4. Apoyar en la aplicación de pruebas de calidad de las nuevas funcionalidades de SIAU y notificar los resultados al equipo de desarrollo. 5. Coadyuvar con la capacitación y apoyo a usuarios para garantizar que puedan utilizar el SIAU con eficacia. 6. Elaborar y mantener actualizado el repositorio de la documentación generada para usuarios del SIAU. 7. Contribuir a fortalecer el proceso de Gestión de TIC, aplicando estrictamente los procedimientos establecidos.</v>
          </cell>
          <cell r="CT370">
            <v>1121920979</v>
          </cell>
          <cell r="CU370">
            <v>645</v>
          </cell>
          <cell r="CV370" t="str">
            <v>44716</v>
          </cell>
          <cell r="CW370">
            <v>0</v>
          </cell>
          <cell r="CX370">
            <v>0</v>
          </cell>
          <cell r="CY370">
            <v>7110</v>
          </cell>
          <cell r="CZ370" t="str">
            <v>M5</v>
          </cell>
        </row>
        <row r="371">
          <cell r="B371" t="str">
            <v>0272 DE 2024</v>
          </cell>
          <cell r="C371">
            <v>40438386</v>
          </cell>
          <cell r="D371" t="str">
            <v>LUCERO TRUJILLO CASALLAS</v>
          </cell>
          <cell r="E371" t="str">
            <v>CONTRATO DE PRESTACIÓN DE SERVICIOS PROFESIONALES</v>
          </cell>
          <cell r="F371" t="str">
            <v>PRESTACIÓN DE SERVICIOS PROFESIONALES ESPECIALIZADOS NECESARIO PARA EL DESARROLLO DEL PROYECTO FICHA BPUNI SIST 01 0311 2023 “ADQUISICIÓN DE INFRAESTRUCTURA TECNOLÓGICA PARA EL APOYO TRANSVERSAL DE LOS PROCESOS ACADÉMICO ADMINISTRATIVOS DE LA UNIVERSIDAD DE LOS LLANOS”</v>
          </cell>
          <cell r="G371">
            <v>45313</v>
          </cell>
          <cell r="H371">
            <v>21330808</v>
          </cell>
          <cell r="I371" t="str">
            <v>Cinco (05) meses y veintitrés (23) días calendario</v>
          </cell>
          <cell r="J371">
            <v>45313</v>
          </cell>
          <cell r="K371">
            <v>45487</v>
          </cell>
          <cell r="L371" t="str">
            <v>NO APLICA</v>
          </cell>
          <cell r="M371" t="str">
            <v>NO APLICA</v>
          </cell>
          <cell r="N371" t="str">
            <v>NO APLICA</v>
          </cell>
          <cell r="O371">
            <v>6</v>
          </cell>
          <cell r="P371">
            <v>4808679</v>
          </cell>
          <cell r="Q371">
            <v>45313</v>
          </cell>
          <cell r="R371">
            <v>45351</v>
          </cell>
          <cell r="S371">
            <v>3698984</v>
          </cell>
          <cell r="T371">
            <v>45352</v>
          </cell>
          <cell r="U371">
            <v>45382</v>
          </cell>
          <cell r="V371">
            <v>3698984</v>
          </cell>
          <cell r="W371">
            <v>45383</v>
          </cell>
          <cell r="X371">
            <v>45412</v>
          </cell>
          <cell r="Y371">
            <v>3698984</v>
          </cell>
          <cell r="Z371">
            <v>45413</v>
          </cell>
          <cell r="AA371">
            <v>45443</v>
          </cell>
          <cell r="AB371">
            <v>3698984</v>
          </cell>
          <cell r="AC371">
            <v>45444</v>
          </cell>
          <cell r="AD371">
            <v>45473</v>
          </cell>
          <cell r="AE371">
            <v>1726193</v>
          </cell>
          <cell r="AF371">
            <v>45474</v>
          </cell>
          <cell r="AG371">
            <v>45487</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t="str">
            <v>Área de Sistemas</v>
          </cell>
          <cell r="BJ371" t="str">
            <v>ROIMAN ARTURO SASTOQUE GUZMÁN</v>
          </cell>
          <cell r="BK371" t="str">
            <v>Jefe de Oficina</v>
          </cell>
          <cell r="BL371">
            <v>57</v>
          </cell>
          <cell r="BM371">
            <v>45313</v>
          </cell>
          <cell r="BN371">
            <v>206346488</v>
          </cell>
          <cell r="BO371">
            <v>238</v>
          </cell>
          <cell r="BP371">
            <v>45313</v>
          </cell>
          <cell r="BQ371">
            <v>21330808</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t="str">
            <v xml:space="preserve">1. Contribuir a fortalecer el Sistema de Información Académico de la Universidad de los Llanos (SIAU), atendiendo la Ficha BPUNI SIST 02 06102022 “Adquisición de infraestructura TIC para el fortalecimiento de las funciones misionales y administrativas de la Universidad de los Llanos”. 2. Apoyar en el análisis y priorización de los requerimientos de desarrollo, mantenimiento y soporte de los sistemas de información institucionales. 3. Cooperar con la asignación, monitoreo y seguimiento de tareas para la ejecución de los sistemas de información en cada una de las diferentes etapas del ciclo de vida del software. 4. Apoyar en la preparación y realización de reuniones de socialización y gestión sobre el avance o entrega de los módulos de los sistemas de información institucionales. 5. Coadyuvar en el desarrollo y la presentación puntual de planes de trabajo y reportes de progreso por parte del equipo de desarrollo de software. 6. Apoyar a la supervisión en la verificación del cumplimiento del procedimiento establecido para el desarrollo del software. 7. Coadyuvar en la gestión de la documentación técnica y de usuario relacionada con los sistemas de información institucionales. </v>
          </cell>
          <cell r="CT371">
            <v>40438386</v>
          </cell>
          <cell r="CU371">
            <v>645</v>
          </cell>
          <cell r="CV371" t="str">
            <v>44716</v>
          </cell>
          <cell r="CW371">
            <v>0</v>
          </cell>
          <cell r="CX371">
            <v>0</v>
          </cell>
          <cell r="CY371">
            <v>6201</v>
          </cell>
          <cell r="CZ371" t="str">
            <v>M6</v>
          </cell>
        </row>
        <row r="372">
          <cell r="B372" t="str">
            <v>0273 DE 2024</v>
          </cell>
          <cell r="C372">
            <v>1121918958</v>
          </cell>
          <cell r="D372" t="str">
            <v>JUAN SEBASTIAN GUTIERREZ CRISTANCHO</v>
          </cell>
          <cell r="E372" t="str">
            <v>CONTRATO DE PRESTACIÓN DE SERVICIOS PROFESIONALES</v>
          </cell>
          <cell r="F372" t="str">
            <v>PRESTACIÓN DE SERVICIOS PROFESIONALES NECESARIO PARA EL DESARROLLO DEL PROYECTO FICHA BPUNI SIST 01 0311 2023 “ADQUISICIÓN DE INFRAESTRUCTURA TECNOLÓGICA PARA EL APOYO TRANSVERSAL DE LOS PROCESOS ACADÉMICO ADMINISTRATIVOS DE LA UNIVERSIDAD DE LOS LLANOS”</v>
          </cell>
          <cell r="G372">
            <v>45313</v>
          </cell>
          <cell r="H372">
            <v>15745883</v>
          </cell>
          <cell r="I372" t="str">
            <v>Cinco (05) meses y veintitrés (23) días calendario</v>
          </cell>
          <cell r="J372">
            <v>45313</v>
          </cell>
          <cell r="K372">
            <v>45487</v>
          </cell>
          <cell r="L372" t="str">
            <v>NO APLICA</v>
          </cell>
          <cell r="M372" t="str">
            <v>NO APLICA</v>
          </cell>
          <cell r="N372" t="str">
            <v>NO APLICA</v>
          </cell>
          <cell r="O372">
            <v>6</v>
          </cell>
          <cell r="P372">
            <v>3549650</v>
          </cell>
          <cell r="Q372">
            <v>45313</v>
          </cell>
          <cell r="R372">
            <v>45351</v>
          </cell>
          <cell r="S372">
            <v>2730500</v>
          </cell>
          <cell r="T372">
            <v>45352</v>
          </cell>
          <cell r="U372">
            <v>45382</v>
          </cell>
          <cell r="V372">
            <v>2730500</v>
          </cell>
          <cell r="W372">
            <v>45383</v>
          </cell>
          <cell r="X372">
            <v>45412</v>
          </cell>
          <cell r="Y372">
            <v>2730500</v>
          </cell>
          <cell r="Z372">
            <v>45413</v>
          </cell>
          <cell r="AA372">
            <v>45443</v>
          </cell>
          <cell r="AB372">
            <v>2730500</v>
          </cell>
          <cell r="AC372">
            <v>45444</v>
          </cell>
          <cell r="AD372">
            <v>45473</v>
          </cell>
          <cell r="AE372">
            <v>1274233</v>
          </cell>
          <cell r="AF372">
            <v>45474</v>
          </cell>
          <cell r="AG372">
            <v>45487</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t="str">
            <v>Área de Sistemas</v>
          </cell>
          <cell r="BJ372" t="str">
            <v>ROIMAN ARTURO SASTOQUE GUZMÁN</v>
          </cell>
          <cell r="BK372" t="str">
            <v>Jefe de Oficina</v>
          </cell>
          <cell r="BL372">
            <v>57</v>
          </cell>
          <cell r="BM372">
            <v>45313</v>
          </cell>
          <cell r="BN372">
            <v>206346488</v>
          </cell>
          <cell r="BO372">
            <v>239</v>
          </cell>
          <cell r="BP372">
            <v>45313</v>
          </cell>
          <cell r="BQ372">
            <v>15745883</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del módulo de Internacionalización del Sistema de Información Académico de la Universidad de los Llanos (SIAU). 3. Contribuir con el mantenimiento, actualización y pruebas del módulo de Investigaciones del Sistema de Información Académico de la Universidad de los Llanos (SIAU). 4. Apoyar en la documentación técnica del módulo de Internacionalización del SIAU. 5. Brindar apoyo en el soporte técnico a los usuarios del módulo de Investigaciones del SIAU de manera oportuna y eficaz, resolviendo las inquietudes/solicitudes relacionadas con su funcionamiento. 6. Contribuir con el  cronograma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2">
            <v>1121918958</v>
          </cell>
          <cell r="CU372">
            <v>645</v>
          </cell>
          <cell r="CV372" t="str">
            <v>44716</v>
          </cell>
          <cell r="CW372">
            <v>0</v>
          </cell>
          <cell r="CX372">
            <v>0</v>
          </cell>
          <cell r="CY372">
            <v>8299</v>
          </cell>
          <cell r="CZ372" t="str">
            <v>M6</v>
          </cell>
        </row>
        <row r="373">
          <cell r="B373" t="str">
            <v>0274 DE 2024</v>
          </cell>
          <cell r="C373">
            <v>79739768</v>
          </cell>
          <cell r="D373" t="str">
            <v>NILSON ALEXANDER GOMEZ HERRERA</v>
          </cell>
          <cell r="E373" t="str">
            <v>CONTRATO DE PRESTACIÓN DE SERVICIOS PROFESIONALES</v>
          </cell>
          <cell r="F373" t="str">
            <v>PRESTACIÓN DE SERVICIOS PROFESIONALES NECESARIO PARA EL DESARROLLO DEL PROYECTO FICHA BPUNI SIST 01 0311 2023 “ADQUISICIÓN DE INFRAESTRUCTURA TECNOLÓGICA PARA EL APOYO TRANSVERSAL DE LOS PROCESOS ACADÉMICO ADMINISTRATIVOS DE LA UNIVERSIDAD DE LOS LLANOS”</v>
          </cell>
          <cell r="G373">
            <v>45313</v>
          </cell>
          <cell r="H373">
            <v>17653081</v>
          </cell>
          <cell r="I373" t="str">
            <v>Cinco (05) meses y veintitrés (23) días calendario</v>
          </cell>
          <cell r="J373">
            <v>45313</v>
          </cell>
          <cell r="K373">
            <v>45487</v>
          </cell>
          <cell r="L373" t="str">
            <v>NO APLICA</v>
          </cell>
          <cell r="M373" t="str">
            <v>NO APLICA</v>
          </cell>
          <cell r="N373" t="str">
            <v>NO APLICA</v>
          </cell>
          <cell r="O373">
            <v>6</v>
          </cell>
          <cell r="P373">
            <v>3979596</v>
          </cell>
          <cell r="Q373">
            <v>45313</v>
          </cell>
          <cell r="R373">
            <v>45351</v>
          </cell>
          <cell r="S373">
            <v>3061228</v>
          </cell>
          <cell r="T373">
            <v>45352</v>
          </cell>
          <cell r="U373">
            <v>45382</v>
          </cell>
          <cell r="V373">
            <v>3061228</v>
          </cell>
          <cell r="W373">
            <v>45383</v>
          </cell>
          <cell r="X373">
            <v>45412</v>
          </cell>
          <cell r="Y373">
            <v>3061228</v>
          </cell>
          <cell r="Z373">
            <v>45413</v>
          </cell>
          <cell r="AA373">
            <v>45443</v>
          </cell>
          <cell r="AB373">
            <v>3061228</v>
          </cell>
          <cell r="AC373">
            <v>45444</v>
          </cell>
          <cell r="AD373">
            <v>45473</v>
          </cell>
          <cell r="AE373">
            <v>1428573</v>
          </cell>
          <cell r="AF373">
            <v>45474</v>
          </cell>
          <cell r="AG373">
            <v>45487</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t="str">
            <v>Área de Sistemas</v>
          </cell>
          <cell r="BJ373" t="str">
            <v>ROIMAN ARTURO SASTOQUE GUZMÁN</v>
          </cell>
          <cell r="BK373" t="str">
            <v>Jefe de Oficina</v>
          </cell>
          <cell r="BL373">
            <v>57</v>
          </cell>
          <cell r="BM373">
            <v>45313</v>
          </cell>
          <cell r="BN373">
            <v>206346488</v>
          </cell>
          <cell r="BO373">
            <v>240</v>
          </cell>
          <cell r="BP373">
            <v>45313</v>
          </cell>
          <cell r="BQ373">
            <v>17653081</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t="str">
            <v>1. Cooperar en la Identificación de errores en la data e incorporar nuevas validaciones y limpieza a los datos para mejorar su calidad, eliminar datos duplicados, datos fuera de rango, etc. 2. Contribuir en la gestión y actualización de los ambientes de trabajo del Sistema de Información Académico de la Universidad de los Llanos (SIAU): desarrollo, pruebas, producción. 3. Coadyuvar en el análisis y corrección de incidencias, optimizando las funcionalidades del Sistema SIAU. 4. Asegurar la integridad y el correcto funcionamiento y mantenimiento de las bases de datos, comprobando que la información esté coherentemente almacenada. 5. Apoyar en el diseño de objetos de base de datos para procesos de negocio nuevos, teniendo como base los documentos de diseño. 6. Implementar estrategias de respaldo, previniendo la pérdida de datos, seleccionando los métodos más acordes y desarrollando planes de restablecimiento en caso de fallos o desastres. 7. Contribuir con la implementación de normas y estándares de seguridad aplicables a la gestión de bases de datos. 8. Coadyuvar en asesoría en la definición de estrategias futuras de gestión de bases de datos. 9. Apoyar a la supervisión de las bases de datos gestionadas por la Oficina de Sistemas. 10. Contribuir a fortalecer el proceso de Gestión de TIC, aplicando estrictamente los procedimientos establecidos.</v>
          </cell>
          <cell r="CT373">
            <v>79739768.799999997</v>
          </cell>
          <cell r="CU373">
            <v>645</v>
          </cell>
          <cell r="CV373" t="str">
            <v>44716</v>
          </cell>
          <cell r="CW373">
            <v>0</v>
          </cell>
          <cell r="CX373">
            <v>0</v>
          </cell>
          <cell r="CY373">
            <v>9511</v>
          </cell>
          <cell r="CZ373" t="str">
            <v>M4</v>
          </cell>
        </row>
        <row r="374">
          <cell r="B374" t="str">
            <v>0275 DE 2024</v>
          </cell>
          <cell r="C374">
            <v>1121827022</v>
          </cell>
          <cell r="D374" t="str">
            <v>YAMID ANTONIO CELY BAQUERO</v>
          </cell>
          <cell r="E374" t="str">
            <v>CONTRATO DE PRESTACIÓN DE SERVICIOS PROFESIONALES</v>
          </cell>
          <cell r="F374" t="str">
            <v>PRESTACIÓN DE SERVICIOS PROFESIONALES NECESARIO PARA EL DESARROLLO DEL PROYECTO FICHA BPUNI SIST 01 0311 2023 “ADQUISICIÓN DE INFRAESTRUCTURA TECNOLÓGICA PARA EL APOYO TRANSVERSAL DE LOS PROCESOS ACADÉMICO ADMINISTRATIVOS DE LA UNIVERSIDAD DE LOS LLANOS”</v>
          </cell>
          <cell r="G374">
            <v>45313</v>
          </cell>
          <cell r="H374">
            <v>15745883</v>
          </cell>
          <cell r="I374" t="str">
            <v>Cinco (05) meses y veintitrés (23) días calendario</v>
          </cell>
          <cell r="J374">
            <v>45313</v>
          </cell>
          <cell r="K374">
            <v>45487</v>
          </cell>
          <cell r="L374" t="str">
            <v>NO APLICA</v>
          </cell>
          <cell r="M374" t="str">
            <v>NO APLICA</v>
          </cell>
          <cell r="N374" t="str">
            <v>NO APLICA</v>
          </cell>
          <cell r="O374">
            <v>6</v>
          </cell>
          <cell r="P374">
            <v>3549650</v>
          </cell>
          <cell r="Q374">
            <v>45313</v>
          </cell>
          <cell r="R374">
            <v>45351</v>
          </cell>
          <cell r="S374">
            <v>2730500</v>
          </cell>
          <cell r="T374">
            <v>45352</v>
          </cell>
          <cell r="U374">
            <v>45382</v>
          </cell>
          <cell r="V374">
            <v>2730500</v>
          </cell>
          <cell r="W374">
            <v>45383</v>
          </cell>
          <cell r="X374">
            <v>45412</v>
          </cell>
          <cell r="Y374">
            <v>2730500</v>
          </cell>
          <cell r="Z374">
            <v>45413</v>
          </cell>
          <cell r="AA374">
            <v>45443</v>
          </cell>
          <cell r="AB374">
            <v>2730500</v>
          </cell>
          <cell r="AC374">
            <v>45444</v>
          </cell>
          <cell r="AD374">
            <v>45473</v>
          </cell>
          <cell r="AE374">
            <v>1274233</v>
          </cell>
          <cell r="AF374">
            <v>45474</v>
          </cell>
          <cell r="AG374">
            <v>45487</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t="str">
            <v>Área de Sistemas</v>
          </cell>
          <cell r="BJ374" t="str">
            <v>ROIMAN ARTURO SASTOQUE GUZMÁN</v>
          </cell>
          <cell r="BK374" t="str">
            <v>Jefe de Oficina</v>
          </cell>
          <cell r="BL374">
            <v>57</v>
          </cell>
          <cell r="BM374">
            <v>45313</v>
          </cell>
          <cell r="BN374">
            <v>206346488</v>
          </cell>
          <cell r="BO374">
            <v>241</v>
          </cell>
          <cell r="BP374">
            <v>45313</v>
          </cell>
          <cell r="BQ374">
            <v>15745883</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nuevas funcionalidades del módulo de Bienestar Institucional del Sistema de Información Académico de la Universidad de los Llanos (SIAU). 3. Contribuir con el mantenimiento, actualización y pruebas del módulo existente de Bienestar Institucional del SIAU. 4. Aportar la documentación técnica del módulo de Bienestar Institucional del SIAU. 5. Brindar apoyo en soporte técnico a los usuarios del módulo de Bienestar Institucional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4">
            <v>1121827022</v>
          </cell>
          <cell r="CU374">
            <v>645</v>
          </cell>
          <cell r="CV374" t="str">
            <v>44716</v>
          </cell>
          <cell r="CW374">
            <v>0</v>
          </cell>
          <cell r="CX374">
            <v>0</v>
          </cell>
          <cell r="CY374">
            <v>6201</v>
          </cell>
          <cell r="CZ374" t="str">
            <v>M6</v>
          </cell>
        </row>
        <row r="375">
          <cell r="B375" t="str">
            <v>0276 DE 2024</v>
          </cell>
          <cell r="C375">
            <v>1121922138</v>
          </cell>
          <cell r="D375" t="str">
            <v>DIDIER ANIBAL MEJIA SEPULVEDA</v>
          </cell>
          <cell r="E375" t="str">
            <v>CONTRATO DE PRESTACIÓN DE SERVICIOS PROFESIONALES</v>
          </cell>
          <cell r="F375" t="str">
            <v>PRESTACIÓN DE SERVICIOS PROFESIONALES NECESARIO PARA EL DESARROLLO DEL PROYECTO FICHA BPUNI SIST 01 0311 2023 “ADQUISICIÓN DE INFRAESTRUCTURA TECNOLÓGICA PARA EL APOYO TRANSVERSAL DE LOS PROCESOS ACADÉMICO ADMINISTRATIVOS DE LA UNIVERSIDAD DE LOS LLANOS”</v>
          </cell>
          <cell r="G375">
            <v>45313</v>
          </cell>
          <cell r="H375">
            <v>17653081</v>
          </cell>
          <cell r="I375" t="str">
            <v>Cinco (05) meses y veintitrés (23) días calendario</v>
          </cell>
          <cell r="J375">
            <v>45313</v>
          </cell>
          <cell r="K375">
            <v>45487</v>
          </cell>
          <cell r="L375" t="str">
            <v>NO APLICA</v>
          </cell>
          <cell r="M375" t="str">
            <v>NO APLICA</v>
          </cell>
          <cell r="N375" t="str">
            <v>NO APLICA</v>
          </cell>
          <cell r="O375">
            <v>6</v>
          </cell>
          <cell r="P375">
            <v>3979596</v>
          </cell>
          <cell r="Q375">
            <v>45313</v>
          </cell>
          <cell r="R375">
            <v>45351</v>
          </cell>
          <cell r="S375">
            <v>3061228</v>
          </cell>
          <cell r="T375">
            <v>45352</v>
          </cell>
          <cell r="U375">
            <v>45382</v>
          </cell>
          <cell r="V375">
            <v>3061228</v>
          </cell>
          <cell r="W375">
            <v>45383</v>
          </cell>
          <cell r="X375">
            <v>45412</v>
          </cell>
          <cell r="Y375">
            <v>3061228</v>
          </cell>
          <cell r="Z375">
            <v>45413</v>
          </cell>
          <cell r="AA375">
            <v>45443</v>
          </cell>
          <cell r="AB375">
            <v>3061228</v>
          </cell>
          <cell r="AC375">
            <v>45444</v>
          </cell>
          <cell r="AD375">
            <v>45473</v>
          </cell>
          <cell r="AE375">
            <v>1428573</v>
          </cell>
          <cell r="AF375">
            <v>45474</v>
          </cell>
          <cell r="AG375">
            <v>45487</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t="str">
            <v>Área de Sistemas</v>
          </cell>
          <cell r="BJ375" t="str">
            <v>ROIMAN ARTURO SASTOQUE GUZMÁN</v>
          </cell>
          <cell r="BK375" t="str">
            <v>Jefe de Oficina</v>
          </cell>
          <cell r="BL375">
            <v>57</v>
          </cell>
          <cell r="BM375">
            <v>45313</v>
          </cell>
          <cell r="BN375">
            <v>206346488</v>
          </cell>
          <cell r="BO375">
            <v>242</v>
          </cell>
          <cell r="BP375">
            <v>45313</v>
          </cell>
          <cell r="BQ375">
            <v>17653081</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la segunda fase del Sistema de Alertas Tempranas del Sistema de Información Académico de la Universidad de los Llanos (SIAU). 3. Contribuir con el mantenimiento, actualización y pruebas de la primera fase del Sistema de Alertas Tempranas del SIAU. 4. Aportar la documentación técnica del Sistema de Alertas Tempranas del SIAU. 5. Brindar soporte técnico a los usuarios del Sistema de Alertas Tempranas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5">
            <v>1121922138.4000001</v>
          </cell>
          <cell r="CU375">
            <v>645</v>
          </cell>
          <cell r="CV375" t="str">
            <v>44716</v>
          </cell>
          <cell r="CW375">
            <v>0</v>
          </cell>
          <cell r="CX375">
            <v>0</v>
          </cell>
          <cell r="CY375">
            <v>7490</v>
          </cell>
          <cell r="CZ375" t="str">
            <v>M6</v>
          </cell>
        </row>
        <row r="376">
          <cell r="B376" t="str">
            <v>0277 DE 2024</v>
          </cell>
          <cell r="C376">
            <v>0</v>
          </cell>
          <cell r="D376" t="str">
            <v xml:space="preserve">No. Vice Recursos / Regalías </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row>
        <row r="377">
          <cell r="B377" t="str">
            <v>0278 DE 2024</v>
          </cell>
          <cell r="C377">
            <v>1121929704</v>
          </cell>
          <cell r="D377" t="str">
            <v>SERGIO ANDRES LOZADA TELLEZ</v>
          </cell>
          <cell r="E377" t="str">
            <v>CONTRATO DE PRESTACIÓN DE SERVICIOS DE APOYO A LA GESTIÓN</v>
          </cell>
          <cell r="F377" t="str">
            <v>PRESTACIÓN DE SERVICIOS DE APOYO A LA GESTIÓN NECESARIO PARA EL FORTALECIMIENTO DE LOS PROCESOS OPERATIVOS Y ADMINISTRATIVOS DE LA SECCIÓN DE PUBLICACIONES Y AYUDAS EDUCATIVAS DE LA UNIVERSIDAD DE LOS LLANOS.</v>
          </cell>
          <cell r="G377">
            <v>45320</v>
          </cell>
          <cell r="H377">
            <v>10408181</v>
          </cell>
          <cell r="I377" t="str">
            <v>Cuatro (04) meses y veinticuatro (24) días calendario</v>
          </cell>
          <cell r="J377">
            <v>45320</v>
          </cell>
          <cell r="K377">
            <v>45464</v>
          </cell>
          <cell r="L377" t="str">
            <v>NO APLICA</v>
          </cell>
          <cell r="M377" t="str">
            <v>NO APLICA</v>
          </cell>
          <cell r="N377" t="str">
            <v>NO APLICA</v>
          </cell>
          <cell r="O377">
            <v>5</v>
          </cell>
          <cell r="P377">
            <v>2385208</v>
          </cell>
          <cell r="Q377">
            <v>45320</v>
          </cell>
          <cell r="R377">
            <v>45351</v>
          </cell>
          <cell r="S377">
            <v>2168371</v>
          </cell>
          <cell r="T377">
            <v>45352</v>
          </cell>
          <cell r="U377">
            <v>45382</v>
          </cell>
          <cell r="V377">
            <v>2168371</v>
          </cell>
          <cell r="W377">
            <v>45383</v>
          </cell>
          <cell r="X377">
            <v>45412</v>
          </cell>
          <cell r="Y377">
            <v>2168371</v>
          </cell>
          <cell r="Z377">
            <v>45413</v>
          </cell>
          <cell r="AA377">
            <v>45443</v>
          </cell>
          <cell r="AB377">
            <v>1517860</v>
          </cell>
          <cell r="AC377">
            <v>45444</v>
          </cell>
          <cell r="AD377">
            <v>45464</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t="str">
            <v>Sección de Publicaciones y Ayudas Educativas</v>
          </cell>
          <cell r="BJ377" t="str">
            <v>INDIRA SUSANA PARRADO RUIZ</v>
          </cell>
          <cell r="BK377" t="str">
            <v>Jefe de Oficina</v>
          </cell>
          <cell r="BL377">
            <v>106</v>
          </cell>
          <cell r="BM377">
            <v>45320.864791666667</v>
          </cell>
          <cell r="BN377">
            <v>20816362</v>
          </cell>
          <cell r="BO377">
            <v>354</v>
          </cell>
          <cell r="BP377">
            <v>45320</v>
          </cell>
          <cell r="BQ377">
            <v>10408181</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t="str">
            <v>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para la apertura y cierre de aulas necesarios en la prestación del servicio. 4. Apoyar la elaboración de carnet institucional para estudiantes, docentes, administrativos y egresados. 5. Contribuir en la verificación e inspección de aulas en lo concerniente a mobiliario, equipos audiovisuales e infraestructura en general, para una adecuada prestación del servicio.</v>
          </cell>
          <cell r="CT377">
            <v>1121929704</v>
          </cell>
          <cell r="CU377">
            <v>436</v>
          </cell>
          <cell r="CV377" t="str">
            <v>433</v>
          </cell>
          <cell r="CW377">
            <v>0</v>
          </cell>
          <cell r="CX377">
            <v>0</v>
          </cell>
          <cell r="CY377">
            <v>7490</v>
          </cell>
          <cell r="CZ377" t="str">
            <v>M6</v>
          </cell>
        </row>
        <row r="378">
          <cell r="B378" t="str">
            <v>0279 DE 2024</v>
          </cell>
          <cell r="C378">
            <v>1121871654</v>
          </cell>
          <cell r="D378" t="str">
            <v>JULIAN ALBERTO PRECIADO GIRALDO</v>
          </cell>
          <cell r="E378" t="str">
            <v>CONTRATO DE PRESTACIÓN DE SERVICIOS PROFESIONALES</v>
          </cell>
          <cell r="F378" t="str">
            <v>PRESTACIÓN DE SERVICIOS PROFESIONALES NECESARIO PARA EL FORTALECIMIENTO DE LOS PROCESOS DE COORDINACIÓN DEL ÁREA DE RECREACIÓN Y DEPORTES DE LA DIVISIÓN DE BIENESTAR UNIVERSITARIO DE LA UNIVERSIDAD DE LOS LLANOS.</v>
          </cell>
          <cell r="G378">
            <v>45320</v>
          </cell>
          <cell r="H378">
            <v>16892027</v>
          </cell>
          <cell r="I378" t="str">
            <v>Cuatro (04) meses y diecisiete (17) días calendario</v>
          </cell>
          <cell r="J378">
            <v>45320</v>
          </cell>
          <cell r="K378">
            <v>45457</v>
          </cell>
          <cell r="L378" t="str">
            <v>NO APLICA</v>
          </cell>
          <cell r="M378" t="str">
            <v>NO APLICA</v>
          </cell>
          <cell r="N378" t="str">
            <v>NO APLICA</v>
          </cell>
          <cell r="O378">
            <v>5</v>
          </cell>
          <cell r="P378">
            <v>4068882</v>
          </cell>
          <cell r="Q378">
            <v>45320</v>
          </cell>
          <cell r="R378">
            <v>45351</v>
          </cell>
          <cell r="S378">
            <v>3698984</v>
          </cell>
          <cell r="T378">
            <v>45352</v>
          </cell>
          <cell r="U378">
            <v>45382</v>
          </cell>
          <cell r="V378">
            <v>3698984</v>
          </cell>
          <cell r="W378">
            <v>45383</v>
          </cell>
          <cell r="X378">
            <v>45412</v>
          </cell>
          <cell r="Y378">
            <v>3698984</v>
          </cell>
          <cell r="Z378">
            <v>45413</v>
          </cell>
          <cell r="AA378">
            <v>45443</v>
          </cell>
          <cell r="AB378">
            <v>1726193</v>
          </cell>
          <cell r="AC378">
            <v>45444</v>
          </cell>
          <cell r="AD378">
            <v>45457</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t="str">
            <v>División de Bienestar Universitario</v>
          </cell>
          <cell r="BJ378" t="str">
            <v>JHON FREYD MONROY RODRIGUEZ</v>
          </cell>
          <cell r="BK378" t="str">
            <v>Jefe de Oficina</v>
          </cell>
          <cell r="BL378">
            <v>20</v>
          </cell>
          <cell r="BM378">
            <v>45306</v>
          </cell>
          <cell r="BN378">
            <v>2599259317</v>
          </cell>
          <cell r="BO378">
            <v>338</v>
          </cell>
          <cell r="BP378">
            <v>45320</v>
          </cell>
          <cell r="BQ378">
            <v>16892027</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Apoyar en la elaboración del plan de trabajo con atención a la comunidad universitaria en los tres niveles y desarrollar el cronograma en concordancia a las actividades emanadas desde la coordinación del Área de recreación y deportes. 17. Contribuir en la Implementación de los planes de entrenamientos y capacitación a los instructores a partir de las necesidades presentadas por los mismos. 18. Apoyar en el planteamiento de estrategias y fases de desarrollo para la consolidación de los entrenamientos con los grupos de inicio, avanzado y competitivo. 19. Contribuir en la participación de los eventos formativos, lúdicos, recreativos, deportivos y campeonatos organizados desde la coordinación de deportes, la División de Bienestar o a los que la Universidad sea invitada. 20. Brindar apoyo en los trámites de creación de Club deportivo ante las instancias que corresponda. 21. Apoyar en las reuniones de orientación metodológica para la elaboración de los planes de entrenamiento, plan de trabajo, de enseñanza y de actividades por deporte. 22. Brindar apoyo a la jefatura de Bienestar en los eventos institucionales que se realicen y sean liderados o apoyados por la Dirección de Bienestar Institucional.</v>
          </cell>
          <cell r="CT378">
            <v>1121871654</v>
          </cell>
          <cell r="CU378">
            <v>436</v>
          </cell>
          <cell r="CV378" t="str">
            <v>441</v>
          </cell>
          <cell r="CW378">
            <v>0</v>
          </cell>
          <cell r="CX378">
            <v>0</v>
          </cell>
          <cell r="CY378">
            <v>8299</v>
          </cell>
          <cell r="CZ378" t="str">
            <v>M6</v>
          </cell>
        </row>
        <row r="379">
          <cell r="B379" t="str">
            <v>0280 DE 2024</v>
          </cell>
          <cell r="C379">
            <v>17342916</v>
          </cell>
          <cell r="D379" t="str">
            <v>JAVIER GUSTAVO LA ROTTA MONROY</v>
          </cell>
          <cell r="E379" t="str">
            <v>CONTRATO DE PRESTACIÓN DE SERVICIOS PROFESIONALES</v>
          </cell>
          <cell r="F379" t="str">
            <v>PRESTACIÓN DE SERVICIOS PROFESIONALES NECESARIO PARA EL FORTALECIMIENTO DE LOS PROCESOS DE COORDINACIÓN DEL ÁREA ARTÍSTICO CULTURAL DE LA DIVISIÓN DE BIENESTAR UNIVERSITARIO DE LA UNIVERSIDAD DE LOS LLANOS.</v>
          </cell>
          <cell r="G379">
            <v>45320</v>
          </cell>
          <cell r="H379">
            <v>16892027</v>
          </cell>
          <cell r="I379" t="str">
            <v>Cuatro (04) meses y diecisiete (17) días calendario</v>
          </cell>
          <cell r="J379">
            <v>45320</v>
          </cell>
          <cell r="K379">
            <v>45457</v>
          </cell>
          <cell r="L379" t="str">
            <v>NO APLICA</v>
          </cell>
          <cell r="M379" t="str">
            <v>NO APLICA</v>
          </cell>
          <cell r="N379" t="str">
            <v>NO APLICA</v>
          </cell>
          <cell r="O379">
            <v>5</v>
          </cell>
          <cell r="P379">
            <v>4068882</v>
          </cell>
          <cell r="Q379">
            <v>45320</v>
          </cell>
          <cell r="R379">
            <v>45351</v>
          </cell>
          <cell r="S379">
            <v>3698984</v>
          </cell>
          <cell r="T379">
            <v>45352</v>
          </cell>
          <cell r="U379">
            <v>45382</v>
          </cell>
          <cell r="V379">
            <v>3698984</v>
          </cell>
          <cell r="W379">
            <v>45383</v>
          </cell>
          <cell r="X379">
            <v>45412</v>
          </cell>
          <cell r="Y379">
            <v>3698984</v>
          </cell>
          <cell r="Z379">
            <v>45413</v>
          </cell>
          <cell r="AA379">
            <v>45443</v>
          </cell>
          <cell r="AB379">
            <v>1726193</v>
          </cell>
          <cell r="AC379">
            <v>45444</v>
          </cell>
          <cell r="AD379">
            <v>45457</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t="str">
            <v>División de Bienestar Universitario</v>
          </cell>
          <cell r="BJ379" t="str">
            <v>JHON FREYD MONROY RODRIGUEZ</v>
          </cell>
          <cell r="BK379" t="str">
            <v>Jefe de Oficina</v>
          </cell>
          <cell r="BL379">
            <v>20</v>
          </cell>
          <cell r="BM379">
            <v>45306</v>
          </cell>
          <cell r="BN379">
            <v>2599259317</v>
          </cell>
          <cell r="BO379">
            <v>339</v>
          </cell>
          <cell r="BP379">
            <v>45320</v>
          </cell>
          <cell r="BQ379">
            <v>16892027</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379">
            <v>17342916</v>
          </cell>
          <cell r="CU379">
            <v>436</v>
          </cell>
          <cell r="CV379" t="str">
            <v>240. 320. 433</v>
          </cell>
          <cell r="CW379">
            <v>0</v>
          </cell>
          <cell r="CX379">
            <v>0</v>
          </cell>
          <cell r="CY379">
            <v>9329</v>
          </cell>
          <cell r="CZ379" t="str">
            <v>M6</v>
          </cell>
        </row>
        <row r="380">
          <cell r="B380" t="str">
            <v>0281 DE 2024</v>
          </cell>
          <cell r="C380">
            <v>40393974</v>
          </cell>
          <cell r="D380" t="str">
            <v xml:space="preserve">OBDINEYI ROJAS RICO </v>
          </cell>
          <cell r="E380" t="str">
            <v>CONTRATO DE PRESTACIÓN DE SERVICIOS PROFESIONALES</v>
          </cell>
          <cell r="F380" t="str">
            <v>PRESTACIÓN DE SERVICIOS PROFESIONALES NECESARIO PARA EL FORTALECIMIENTO DE LOS PROCESOS DE COORDINACIÓN EN LA SEDE SAN ANTONIO DE LA DIVISIÓN DE BIENESTAR UNIVERSITARIO DE LA UNIVERSIDAD DE LOS LLANOS.</v>
          </cell>
          <cell r="G380">
            <v>45320</v>
          </cell>
          <cell r="H380">
            <v>16892027</v>
          </cell>
          <cell r="I380" t="str">
            <v>Cuatro (04) meses y diecisiete (17) días calendario</v>
          </cell>
          <cell r="J380">
            <v>45320</v>
          </cell>
          <cell r="K380">
            <v>45457</v>
          </cell>
          <cell r="L380" t="str">
            <v>NO APLICA</v>
          </cell>
          <cell r="M380" t="str">
            <v>NO APLICA</v>
          </cell>
          <cell r="N380" t="str">
            <v>NO APLICA</v>
          </cell>
          <cell r="O380">
            <v>5</v>
          </cell>
          <cell r="P380">
            <v>4068882</v>
          </cell>
          <cell r="Q380">
            <v>45320</v>
          </cell>
          <cell r="R380">
            <v>45351</v>
          </cell>
          <cell r="S380">
            <v>3698984</v>
          </cell>
          <cell r="T380">
            <v>45352</v>
          </cell>
          <cell r="U380">
            <v>45382</v>
          </cell>
          <cell r="V380">
            <v>3698984</v>
          </cell>
          <cell r="W380">
            <v>45383</v>
          </cell>
          <cell r="X380">
            <v>45412</v>
          </cell>
          <cell r="Y380">
            <v>3698984</v>
          </cell>
          <cell r="Z380">
            <v>45413</v>
          </cell>
          <cell r="AA380">
            <v>45443</v>
          </cell>
          <cell r="AB380">
            <v>1726193</v>
          </cell>
          <cell r="AC380">
            <v>45444</v>
          </cell>
          <cell r="AD380">
            <v>45457</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t="str">
            <v>División de Bienestar Universitario</v>
          </cell>
          <cell r="BJ380" t="str">
            <v>JHON FREYD MONROY RODRIGUEZ</v>
          </cell>
          <cell r="BK380" t="str">
            <v>Jefe de Oficina</v>
          </cell>
          <cell r="BL380">
            <v>20</v>
          </cell>
          <cell r="BM380">
            <v>45306</v>
          </cell>
          <cell r="BN380">
            <v>2599259317</v>
          </cell>
          <cell r="BO380">
            <v>340</v>
          </cell>
          <cell r="BP380">
            <v>45320</v>
          </cell>
          <cell r="BQ380">
            <v>16892027</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380">
            <v>40393974.100000001</v>
          </cell>
          <cell r="CU380">
            <v>436</v>
          </cell>
          <cell r="CV380" t="str">
            <v>240. 310. 510</v>
          </cell>
          <cell r="CW380">
            <v>0</v>
          </cell>
          <cell r="CX380">
            <v>0</v>
          </cell>
          <cell r="CY380">
            <v>8299</v>
          </cell>
          <cell r="CZ380" t="str">
            <v>M6</v>
          </cell>
        </row>
        <row r="381">
          <cell r="B381" t="str">
            <v>0282 DE 2024</v>
          </cell>
          <cell r="C381">
            <v>86078257</v>
          </cell>
          <cell r="D381" t="str">
            <v>GIOVANNY ANDRES DIAZ GIRALDO</v>
          </cell>
          <cell r="E381" t="str">
            <v>CONTRATO DE PRESTACIÓN DE SERVICIOS PROFESIONALES</v>
          </cell>
          <cell r="F381" t="str">
            <v>PRESTACIÓN DE SERVICIOS PROFESIONALES NECESARIO PARA EL FORTALECIMIENTO DE LOS PROCESOS DE REVISIÓN DE DOCUMENTOS DE AUTOEVALUACIÓN Y REGISTRO CALIFICADO DE PROGRAMAS DE POSGRADO EN LA DIRECCIÓN GENERAL DE CURRÍCULO DE LA UNIVERSIDAD DE LOS LLANOS.</v>
          </cell>
          <cell r="G381">
            <v>45320</v>
          </cell>
          <cell r="H381">
            <v>16938795</v>
          </cell>
          <cell r="I381" t="str">
            <v>Cinco (05) meses y dieciséis (16) días calendario</v>
          </cell>
          <cell r="J381">
            <v>45320</v>
          </cell>
          <cell r="K381">
            <v>45487</v>
          </cell>
          <cell r="L381" t="str">
            <v>NO APLICA</v>
          </cell>
          <cell r="M381" t="str">
            <v>NO APLICA</v>
          </cell>
          <cell r="N381" t="str">
            <v>NO APLICA</v>
          </cell>
          <cell r="O381">
            <v>6</v>
          </cell>
          <cell r="P381">
            <v>3265310</v>
          </cell>
          <cell r="Q381">
            <v>45320</v>
          </cell>
          <cell r="R381">
            <v>45351</v>
          </cell>
          <cell r="S381">
            <v>3061228</v>
          </cell>
          <cell r="T381">
            <v>45352</v>
          </cell>
          <cell r="U381">
            <v>45382</v>
          </cell>
          <cell r="V381">
            <v>3061228</v>
          </cell>
          <cell r="W381">
            <v>45383</v>
          </cell>
          <cell r="X381">
            <v>45412</v>
          </cell>
          <cell r="Y381">
            <v>3061228</v>
          </cell>
          <cell r="Z381">
            <v>45413</v>
          </cell>
          <cell r="AA381">
            <v>45443</v>
          </cell>
          <cell r="AB381">
            <v>3061228</v>
          </cell>
          <cell r="AC381">
            <v>45444</v>
          </cell>
          <cell r="AD381">
            <v>45473</v>
          </cell>
          <cell r="AE381">
            <v>1428573</v>
          </cell>
          <cell r="AF381">
            <v>45474</v>
          </cell>
          <cell r="AG381">
            <v>45487</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t="str">
            <v>Dirección General de Currículo</v>
          </cell>
          <cell r="BJ381" t="str">
            <v>OMAIRA ELIZABETH GONZÁLEZ GIRALDO</v>
          </cell>
          <cell r="BK381" t="str">
            <v>Director Técnico de Currículo</v>
          </cell>
          <cell r="BL381">
            <v>20</v>
          </cell>
          <cell r="BM381">
            <v>45306</v>
          </cell>
          <cell r="BN381">
            <v>2599259317</v>
          </cell>
          <cell r="BO381">
            <v>341</v>
          </cell>
          <cell r="BP381">
            <v>45320</v>
          </cell>
          <cell r="BQ381">
            <v>16938795</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t="str">
            <v>1. Apoyar en la recepción y tramite de validación para los documentos maestros de condiciones de calidad de programas de posgrados. 2. Brindar acompañamiento en la revisión, ajuste y asesoría de documentos de condiciones de calidad para los programas académicos de posgrado. 3. Brindar apoyo en la digitación y proyección de acuerdos y resoluciones académicas.  4. Colaborar en la revisión de normatividad interna respecto a lineamientos pedagógicos y curriculares de la Universidad.  5. Apoyar en la digitación, edición y seguimiento de documentos propios solicitados a la Dirección General de Currículo. 6. Apoyo en el desarrollo del comité curricular de posgrados, elaboración y proyección de actas. 7. Prestar apoyo en la elaboración, edición y digitación de documentos requeridos para aprobación y seguimiento de ejecución para fichas BPUNI. 8. Prestar apoyo para la elaboración, consolidación y presentación de los informes de gestión solicitados a la Dirección General de Currículo. 9. Apoyar las actividades propias en el desarrollo de las funciones de la Dirección General de Currículo para el cumplimiento de metas y objetivos.</v>
          </cell>
          <cell r="CT381">
            <v>86078257</v>
          </cell>
          <cell r="CU381">
            <v>436</v>
          </cell>
          <cell r="CV381" t="str">
            <v>510</v>
          </cell>
          <cell r="CW381">
            <v>0</v>
          </cell>
          <cell r="CX381">
            <v>0</v>
          </cell>
          <cell r="CY381">
            <v>7490</v>
          </cell>
          <cell r="CZ381" t="str">
            <v>M6</v>
          </cell>
        </row>
        <row r="382">
          <cell r="B382" t="str">
            <v>0283 DE 2024</v>
          </cell>
          <cell r="C382">
            <v>1121860466</v>
          </cell>
          <cell r="D382" t="str">
            <v xml:space="preserve">MONICA TATIANA RIOBUENO BERNAL </v>
          </cell>
          <cell r="E382" t="str">
            <v>CONTRATO DE PRESTACIÓN DE SERVICIOS DE APOYO A LA GESTIÓN</v>
          </cell>
          <cell r="F382" t="str">
            <v>PRESTACIÓN DE SERVICIOS DE APOYO A LA GESTIÓN NECESARIO PARA EL FORTALECIMIENTO DE LOS PROCESOS EN EL PROGRAMA DE INGENIERÍA AGRONÓMICA DE LA FACULTAD DE CIENCIAS AGROPECUARIAS Y RECURSOS NATURALES DE LA UNIVERSIDAD DE LOS LLANOS.</v>
          </cell>
          <cell r="G382">
            <v>45320</v>
          </cell>
          <cell r="H382">
            <v>10408181</v>
          </cell>
          <cell r="I382" t="str">
            <v>Cuatro (04) meses y veinticuatro (24) días calendario</v>
          </cell>
          <cell r="J382">
            <v>45320</v>
          </cell>
          <cell r="K382">
            <v>45464</v>
          </cell>
          <cell r="L382" t="str">
            <v>NO APLICA</v>
          </cell>
          <cell r="M382" t="str">
            <v>NO APLICA</v>
          </cell>
          <cell r="N382" t="str">
            <v>NO APLICA</v>
          </cell>
          <cell r="O382">
            <v>5</v>
          </cell>
          <cell r="P382">
            <v>2385208</v>
          </cell>
          <cell r="Q382">
            <v>45320</v>
          </cell>
          <cell r="R382">
            <v>45351</v>
          </cell>
          <cell r="S382">
            <v>2168371</v>
          </cell>
          <cell r="T382">
            <v>45352</v>
          </cell>
          <cell r="U382">
            <v>45382</v>
          </cell>
          <cell r="V382">
            <v>2168371</v>
          </cell>
          <cell r="W382">
            <v>45383</v>
          </cell>
          <cell r="X382">
            <v>45412</v>
          </cell>
          <cell r="Y382">
            <v>2168371</v>
          </cell>
          <cell r="Z382">
            <v>45413</v>
          </cell>
          <cell r="AA382">
            <v>45443</v>
          </cell>
          <cell r="AB382">
            <v>1517860</v>
          </cell>
          <cell r="AC382">
            <v>45444</v>
          </cell>
          <cell r="AD382">
            <v>45464</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t="str">
            <v>Facultad de Ciencias Agropecuarias y Recursos Naturales</v>
          </cell>
          <cell r="BJ382" t="str">
            <v>CRISTÓBAL LUGO LÓPEZ</v>
          </cell>
          <cell r="BK382" t="str">
            <v>Decano de la Facultad de Ciencias Agropecuarias y Recursos Naturales</v>
          </cell>
          <cell r="BL382">
            <v>21</v>
          </cell>
          <cell r="BM382">
            <v>45306</v>
          </cell>
          <cell r="BN382">
            <v>1283959346</v>
          </cell>
          <cell r="BO382">
            <v>362</v>
          </cell>
          <cell r="BP382">
            <v>45320</v>
          </cell>
          <cell r="BQ382">
            <v>10408181</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382">
            <v>1121860466.8</v>
          </cell>
          <cell r="CU382">
            <v>27</v>
          </cell>
          <cell r="CV382" t="str">
            <v>54401</v>
          </cell>
          <cell r="CW382">
            <v>0</v>
          </cell>
          <cell r="CX382">
            <v>0</v>
          </cell>
          <cell r="CY382">
            <v>8299</v>
          </cell>
          <cell r="CZ382" t="str">
            <v>M6</v>
          </cell>
        </row>
        <row r="383">
          <cell r="B383" t="str">
            <v>0284 DE 2024</v>
          </cell>
          <cell r="C383">
            <v>40395013</v>
          </cell>
          <cell r="D383" t="str">
            <v>MARISOL DUQUE BUSTOS</v>
          </cell>
          <cell r="E383" t="str">
            <v>CONTRATO DE PRESTACIÓN DE SERVICIOS DE APOYO A LA GESTIÓN</v>
          </cell>
          <cell r="F383" t="str">
            <v>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v>
          </cell>
          <cell r="G383">
            <v>45320</v>
          </cell>
          <cell r="H383">
            <v>11998320</v>
          </cell>
          <cell r="I383" t="str">
            <v>Cinco (05) meses y dieciséis (16) días calendario</v>
          </cell>
          <cell r="J383">
            <v>45320</v>
          </cell>
          <cell r="K383">
            <v>45487</v>
          </cell>
          <cell r="L383" t="str">
            <v>NO APLICA</v>
          </cell>
          <cell r="M383" t="str">
            <v>NO APLICA</v>
          </cell>
          <cell r="N383" t="str">
            <v>NO APLICA</v>
          </cell>
          <cell r="O383">
            <v>6</v>
          </cell>
          <cell r="P383">
            <v>2312929</v>
          </cell>
          <cell r="Q383">
            <v>45320</v>
          </cell>
          <cell r="R383">
            <v>45351</v>
          </cell>
          <cell r="S383">
            <v>2168371</v>
          </cell>
          <cell r="T383">
            <v>45352</v>
          </cell>
          <cell r="U383">
            <v>45382</v>
          </cell>
          <cell r="V383">
            <v>2168371</v>
          </cell>
          <cell r="W383">
            <v>45383</v>
          </cell>
          <cell r="X383">
            <v>45412</v>
          </cell>
          <cell r="Y383">
            <v>2168371</v>
          </cell>
          <cell r="Z383">
            <v>45413</v>
          </cell>
          <cell r="AA383">
            <v>45443</v>
          </cell>
          <cell r="AB383">
            <v>2168371</v>
          </cell>
          <cell r="AC383">
            <v>45444</v>
          </cell>
          <cell r="AD383">
            <v>45473</v>
          </cell>
          <cell r="AE383">
            <v>1011907</v>
          </cell>
          <cell r="AF383">
            <v>45474</v>
          </cell>
          <cell r="AG383">
            <v>45487</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t="str">
            <v>Facultad de Ciencias Agropecuarias y Recursos Naturales</v>
          </cell>
          <cell r="BJ383" t="str">
            <v>CRISTÓBAL LUGO LÓPEZ</v>
          </cell>
          <cell r="BK383" t="str">
            <v>Decano de la Facultad de Ciencias Agropecuarias y Recursos Naturales</v>
          </cell>
          <cell r="BL383">
            <v>21</v>
          </cell>
          <cell r="BM383">
            <v>45306</v>
          </cell>
          <cell r="BN383">
            <v>1283959346</v>
          </cell>
          <cell r="BO383">
            <v>358</v>
          </cell>
          <cell r="BP383">
            <v>45320</v>
          </cell>
          <cell r="BQ383">
            <v>11998320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t="str">
            <v>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v>
          </cell>
          <cell r="CT383">
            <v>40395013.600000001</v>
          </cell>
          <cell r="CU383">
            <v>241</v>
          </cell>
          <cell r="CV383" t="str">
            <v>54302</v>
          </cell>
          <cell r="CW383">
            <v>0</v>
          </cell>
          <cell r="CX383">
            <v>0</v>
          </cell>
          <cell r="CY383">
            <v>8211</v>
          </cell>
          <cell r="CZ383" t="str">
            <v>M6</v>
          </cell>
        </row>
        <row r="384">
          <cell r="B384" t="str">
            <v>0285 DE 2024</v>
          </cell>
          <cell r="C384">
            <v>1121889812</v>
          </cell>
          <cell r="D384" t="str">
            <v>MONICA PAOLA AGUIRRE RODRIGUEZ</v>
          </cell>
          <cell r="E384" t="str">
            <v>CONTRATO DE PRESTACIÓN DE SERVICIOS DE APOYO A LA GESTIÓN</v>
          </cell>
          <cell r="F384" t="str">
            <v>PRESTACIÓN DE SERVICIOS DE APOYO A LA GESTIÓN NECESARIO PARA EL FORTALECIMIENTO DE LOS PROCESOS EN LA SECRETARÍA ACADÉMICA DE LA FACULTAD DE CIENCIAS ECONÓMICAS DE LA UNIVERSIDAD DE LOS LLANOS.</v>
          </cell>
          <cell r="G384">
            <v>45320</v>
          </cell>
          <cell r="H384">
            <v>10408181</v>
          </cell>
          <cell r="I384" t="str">
            <v>Cuatro (04) meses y veinticuatro (24) días calendario</v>
          </cell>
          <cell r="J384">
            <v>45320</v>
          </cell>
          <cell r="K384">
            <v>45464</v>
          </cell>
          <cell r="L384" t="str">
            <v>NO APLICA</v>
          </cell>
          <cell r="M384" t="str">
            <v>NO APLICA</v>
          </cell>
          <cell r="N384" t="str">
            <v>NO APLICA</v>
          </cell>
          <cell r="O384">
            <v>5</v>
          </cell>
          <cell r="P384">
            <v>2385208</v>
          </cell>
          <cell r="Q384">
            <v>45320</v>
          </cell>
          <cell r="R384">
            <v>45351</v>
          </cell>
          <cell r="S384">
            <v>2168371</v>
          </cell>
          <cell r="T384">
            <v>45352</v>
          </cell>
          <cell r="U384">
            <v>45382</v>
          </cell>
          <cell r="V384">
            <v>2168371</v>
          </cell>
          <cell r="W384">
            <v>45383</v>
          </cell>
          <cell r="X384">
            <v>45412</v>
          </cell>
          <cell r="Y384">
            <v>2168371</v>
          </cell>
          <cell r="Z384">
            <v>45413</v>
          </cell>
          <cell r="AA384">
            <v>45443</v>
          </cell>
          <cell r="AB384">
            <v>1517860</v>
          </cell>
          <cell r="AC384">
            <v>45444</v>
          </cell>
          <cell r="AD384">
            <v>45464</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t="str">
            <v>Facultad de Ciencias Económicas</v>
          </cell>
          <cell r="BJ384" t="str">
            <v>JAVIER DIAZ CASTRO</v>
          </cell>
          <cell r="BK384" t="str">
            <v>Decano de la Facultad de Ciencias Económicas</v>
          </cell>
          <cell r="BL384">
            <v>21</v>
          </cell>
          <cell r="BM384">
            <v>45306</v>
          </cell>
          <cell r="BN384">
            <v>1283959346</v>
          </cell>
          <cell r="BO384">
            <v>363</v>
          </cell>
          <cell r="BP384">
            <v>45320</v>
          </cell>
          <cell r="BQ384">
            <v>10408181</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t="str">
            <v>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v>
          </cell>
          <cell r="CT384">
            <v>1121889812.0999999</v>
          </cell>
          <cell r="CU384">
            <v>109</v>
          </cell>
          <cell r="CV384" t="str">
            <v>58100</v>
          </cell>
          <cell r="CW384">
            <v>0</v>
          </cell>
          <cell r="CX384">
            <v>0</v>
          </cell>
          <cell r="CY384">
            <v>9609</v>
          </cell>
          <cell r="CZ384" t="str">
            <v>M6</v>
          </cell>
        </row>
        <row r="385">
          <cell r="B385" t="str">
            <v>0286 DE 2024</v>
          </cell>
          <cell r="C385">
            <v>30080190</v>
          </cell>
          <cell r="D385" t="str">
            <v>ANA MILENA PARDO LEAL</v>
          </cell>
          <cell r="E385" t="str">
            <v>CONTRATO DE PRESTACIÓN DE SERVICIOS DE APOYO A LA GESTIÓN</v>
          </cell>
          <cell r="F385" t="str">
            <v>PRESTACIÓN DE SERVICIOS DE APOYO A LA GESTIÓN NECESARIO PARA EL FORTALECIMIENTO DE LOS PROCESOS DEL PROGRAMA DE ADMINISTRACIÓN DE EMPRESAS DE LA FACULTAD DE CIENCIAS ECONÓMICAS DE LA UNIVERSIDAD DE LOS LLANOS.</v>
          </cell>
          <cell r="G385">
            <v>45320</v>
          </cell>
          <cell r="H385">
            <v>10408181</v>
          </cell>
          <cell r="I385" t="str">
            <v>Cuatro (04) meses y veinticuatro (24) días calendario</v>
          </cell>
          <cell r="J385">
            <v>45320</v>
          </cell>
          <cell r="K385">
            <v>45464</v>
          </cell>
          <cell r="L385" t="str">
            <v>NO APLICA</v>
          </cell>
          <cell r="M385" t="str">
            <v>NO APLICA</v>
          </cell>
          <cell r="N385" t="str">
            <v>NO APLICA</v>
          </cell>
          <cell r="O385">
            <v>5</v>
          </cell>
          <cell r="P385">
            <v>2385208</v>
          </cell>
          <cell r="Q385">
            <v>45320</v>
          </cell>
          <cell r="R385">
            <v>45351</v>
          </cell>
          <cell r="S385">
            <v>2168371</v>
          </cell>
          <cell r="T385">
            <v>45352</v>
          </cell>
          <cell r="U385">
            <v>45382</v>
          </cell>
          <cell r="V385">
            <v>2168371</v>
          </cell>
          <cell r="W385">
            <v>45383</v>
          </cell>
          <cell r="X385">
            <v>45412</v>
          </cell>
          <cell r="Y385">
            <v>2168371</v>
          </cell>
          <cell r="Z385">
            <v>45413</v>
          </cell>
          <cell r="AA385">
            <v>45443</v>
          </cell>
          <cell r="AB385">
            <v>1517860</v>
          </cell>
          <cell r="AC385">
            <v>45444</v>
          </cell>
          <cell r="AD385">
            <v>45464</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t="str">
            <v>Facultad de Ciencias Económicas</v>
          </cell>
          <cell r="BJ385" t="str">
            <v>JAVIER DIAZ CASTRO</v>
          </cell>
          <cell r="BK385" t="str">
            <v>Decano de la Facultad de Ciencias Económicas</v>
          </cell>
          <cell r="BL385">
            <v>21</v>
          </cell>
          <cell r="BM385">
            <v>45306</v>
          </cell>
          <cell r="BN385">
            <v>1283959346</v>
          </cell>
          <cell r="BO385">
            <v>356</v>
          </cell>
          <cell r="BP385">
            <v>45320</v>
          </cell>
          <cell r="BQ385">
            <v>10408181</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85">
            <v>30080190</v>
          </cell>
          <cell r="CU385">
            <v>109</v>
          </cell>
          <cell r="CV385" t="str">
            <v>58301</v>
          </cell>
          <cell r="CW385">
            <v>0</v>
          </cell>
          <cell r="CX385">
            <v>0</v>
          </cell>
          <cell r="CY385">
            <v>8299</v>
          </cell>
          <cell r="CZ385" t="str">
            <v>M6</v>
          </cell>
        </row>
        <row r="386">
          <cell r="B386" t="str">
            <v>0287 DE 2024</v>
          </cell>
          <cell r="C386">
            <v>1121816409</v>
          </cell>
          <cell r="D386" t="str">
            <v>MARICELA GARCIA CASTAÑO</v>
          </cell>
          <cell r="E386" t="str">
            <v>CONTRATO DE PRESTACIÓN DE SERVICIOS DE APOYO A LA GESTIÓN</v>
          </cell>
          <cell r="F386" t="str">
            <v>PRESTACIÓN DE SERVICIOS DE APOYO A LA GESTIÓN NECESARIO PARA EL FORTALECIMIENTO DE LOS PROCESOS DEL PROGRAMA DE MERCADEO DE LA FACULTAD DE CIENCIAS ECONÓMICAS DE LA UNIVERSIDAD DE LOS LLANOS.</v>
          </cell>
          <cell r="G386">
            <v>45320</v>
          </cell>
          <cell r="H386">
            <v>10408181</v>
          </cell>
          <cell r="I386" t="str">
            <v>Cuatro (04) meses y veinticuatro (24) días calendario</v>
          </cell>
          <cell r="J386">
            <v>45320</v>
          </cell>
          <cell r="K386">
            <v>45464</v>
          </cell>
          <cell r="L386" t="str">
            <v>NO APLICA</v>
          </cell>
          <cell r="M386" t="str">
            <v>NO APLICA</v>
          </cell>
          <cell r="N386" t="str">
            <v>NO APLICA</v>
          </cell>
          <cell r="O386">
            <v>5</v>
          </cell>
          <cell r="P386">
            <v>2385208</v>
          </cell>
          <cell r="Q386">
            <v>45320</v>
          </cell>
          <cell r="R386">
            <v>45351</v>
          </cell>
          <cell r="S386">
            <v>2168371</v>
          </cell>
          <cell r="T386">
            <v>45352</v>
          </cell>
          <cell r="U386">
            <v>45382</v>
          </cell>
          <cell r="V386">
            <v>2168371</v>
          </cell>
          <cell r="W386">
            <v>45383</v>
          </cell>
          <cell r="X386">
            <v>45412</v>
          </cell>
          <cell r="Y386">
            <v>2168371</v>
          </cell>
          <cell r="Z386">
            <v>45413</v>
          </cell>
          <cell r="AA386">
            <v>45443</v>
          </cell>
          <cell r="AB386">
            <v>1517860</v>
          </cell>
          <cell r="AC386">
            <v>45444</v>
          </cell>
          <cell r="AD386">
            <v>45464</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t="str">
            <v>Facultad de Ciencias Económicas</v>
          </cell>
          <cell r="BJ386" t="str">
            <v>JAVIER DIAZ CASTRO</v>
          </cell>
          <cell r="BK386" t="str">
            <v>Decano de la Facultad de Ciencias Económicas</v>
          </cell>
          <cell r="BL386">
            <v>21</v>
          </cell>
          <cell r="BM386">
            <v>45306</v>
          </cell>
          <cell r="BN386">
            <v>1283959346</v>
          </cell>
          <cell r="BO386">
            <v>360</v>
          </cell>
          <cell r="BP386">
            <v>45320</v>
          </cell>
          <cell r="BQ386">
            <v>10408181</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86">
            <v>1121816409.0999999</v>
          </cell>
          <cell r="CU386">
            <v>109</v>
          </cell>
          <cell r="CV386" t="str">
            <v>58302</v>
          </cell>
          <cell r="CW386">
            <v>0</v>
          </cell>
          <cell r="CX386">
            <v>0</v>
          </cell>
          <cell r="CY386">
            <v>8299</v>
          </cell>
          <cell r="CZ386" t="str">
            <v>M6</v>
          </cell>
        </row>
        <row r="387">
          <cell r="B387" t="str">
            <v>0288 DE 2024</v>
          </cell>
          <cell r="C387">
            <v>1121831200</v>
          </cell>
          <cell r="D387" t="str">
            <v>LAURA MELISSA VELA PRIETO</v>
          </cell>
          <cell r="E387" t="str">
            <v>CONTRATO DE PRESTACIÓN DE SERVICIOS PROFESIONALES</v>
          </cell>
          <cell r="F387" t="str">
            <v>PRESTACIÓN DE SERVICIOS PROFESIONALES NECESARIO PARA EL FORTALECIMIENTO DE LOS DIFERENTES PROCESOS MISIONALES DEL CENTRO DE INVESTIGACIONES Y EL CENTRO DE ESTUDIOS SOCIOECONÓMICOS DE LA FACULTAD DE CIENCIAS ECONÓMICAS.</v>
          </cell>
          <cell r="G387">
            <v>45320</v>
          </cell>
          <cell r="H387">
            <v>14693894</v>
          </cell>
          <cell r="I387" t="str">
            <v>Cuatro (04) meses y veinticuatro (24) días calendario</v>
          </cell>
          <cell r="J387">
            <v>45320</v>
          </cell>
          <cell r="K387">
            <v>45464</v>
          </cell>
          <cell r="L387" t="str">
            <v>NO APLICA</v>
          </cell>
          <cell r="M387" t="str">
            <v>NO APLICA</v>
          </cell>
          <cell r="N387" t="str">
            <v>NO APLICA</v>
          </cell>
          <cell r="O387">
            <v>5</v>
          </cell>
          <cell r="P387">
            <v>3367351</v>
          </cell>
          <cell r="Q387">
            <v>45320</v>
          </cell>
          <cell r="R387">
            <v>45351</v>
          </cell>
          <cell r="S387">
            <v>3061228</v>
          </cell>
          <cell r="T387">
            <v>45352</v>
          </cell>
          <cell r="U387">
            <v>45382</v>
          </cell>
          <cell r="V387">
            <v>3061228</v>
          </cell>
          <cell r="W387">
            <v>45383</v>
          </cell>
          <cell r="X387">
            <v>45412</v>
          </cell>
          <cell r="Y387">
            <v>3061228</v>
          </cell>
          <cell r="Z387">
            <v>45413</v>
          </cell>
          <cell r="AA387">
            <v>45443</v>
          </cell>
          <cell r="AB387">
            <v>2142859</v>
          </cell>
          <cell r="AC387">
            <v>45444</v>
          </cell>
          <cell r="AD387">
            <v>45464</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t="str">
            <v>Facultad de Ciencias Económicas</v>
          </cell>
          <cell r="BJ387" t="str">
            <v>JAVIER DIAZ CASTRO</v>
          </cell>
          <cell r="BK387" t="str">
            <v>Decano de la Facultad de Ciencias Económicas</v>
          </cell>
          <cell r="BL387">
            <v>21</v>
          </cell>
          <cell r="BM387">
            <v>45306</v>
          </cell>
          <cell r="BN387">
            <v>1283959346</v>
          </cell>
          <cell r="BO387">
            <v>361</v>
          </cell>
          <cell r="BP387">
            <v>45320</v>
          </cell>
          <cell r="BQ387">
            <v>14693894</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t="str">
            <v>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v>
          </cell>
          <cell r="CT387">
            <v>1121831200</v>
          </cell>
          <cell r="CU387">
            <v>109</v>
          </cell>
          <cell r="CV387" t="str">
            <v>58404</v>
          </cell>
          <cell r="CW387">
            <v>0</v>
          </cell>
          <cell r="CX387">
            <v>0</v>
          </cell>
          <cell r="CY387">
            <v>7490</v>
          </cell>
          <cell r="CZ387" t="str">
            <v>M6</v>
          </cell>
        </row>
        <row r="388">
          <cell r="B388" t="str">
            <v>0289 DE 2024</v>
          </cell>
          <cell r="C388">
            <v>1121958082</v>
          </cell>
          <cell r="D388" t="str">
            <v>ERIKA TATIANA RENTERIA CRUZ</v>
          </cell>
          <cell r="E388" t="str">
            <v>CONTRATO DE PRESTACIÓN DE SERVICIOS PROFESIONALES</v>
          </cell>
          <cell r="F388" t="str">
            <v>PRESTACIÓN DE SERVICIOS PROFESIONALES NECESARIO PARA EL FORTALECIMIENTO DE LOS PROCESOS MISIONALES DEL CENTRO DE PROYECCIÓN SOCIAL, CENTRO DE CONSULTORIO EMPRESARIAL Y UNIDAD DE EMPRENDIMIENTO DE LA FACULTAD DE CIENCIAS ECONÓMICAS DE LA UNIVERSIDAD DE LOS LLANOS.</v>
          </cell>
          <cell r="G388">
            <v>45320</v>
          </cell>
          <cell r="H388">
            <v>13106400</v>
          </cell>
          <cell r="I388" t="str">
            <v>Cuatro (04) meses y veinticuatro (24) días calendario</v>
          </cell>
          <cell r="J388">
            <v>45320</v>
          </cell>
          <cell r="K388">
            <v>45464</v>
          </cell>
          <cell r="L388" t="str">
            <v>NO APLICA</v>
          </cell>
          <cell r="M388" t="str">
            <v>NO APLICA</v>
          </cell>
          <cell r="N388" t="str">
            <v>NO APLICA</v>
          </cell>
          <cell r="O388">
            <v>5</v>
          </cell>
          <cell r="P388">
            <v>3003550</v>
          </cell>
          <cell r="Q388">
            <v>45320</v>
          </cell>
          <cell r="R388">
            <v>45351</v>
          </cell>
          <cell r="S388">
            <v>2730500</v>
          </cell>
          <cell r="T388">
            <v>45352</v>
          </cell>
          <cell r="U388">
            <v>45382</v>
          </cell>
          <cell r="V388">
            <v>2730500</v>
          </cell>
          <cell r="W388">
            <v>45383</v>
          </cell>
          <cell r="X388">
            <v>45412</v>
          </cell>
          <cell r="Y388">
            <v>2730500</v>
          </cell>
          <cell r="Z388">
            <v>45413</v>
          </cell>
          <cell r="AA388">
            <v>45443</v>
          </cell>
          <cell r="AB388">
            <v>1911350</v>
          </cell>
          <cell r="AC388">
            <v>45444</v>
          </cell>
          <cell r="AD388">
            <v>45464</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t="str">
            <v>Facultad de Ciencias Económicas</v>
          </cell>
          <cell r="BJ388" t="str">
            <v>JAVIER DIAZ CASTRO</v>
          </cell>
          <cell r="BK388" t="str">
            <v>Decano de la Facultad de Ciencias Económicas</v>
          </cell>
          <cell r="BL388">
            <v>21</v>
          </cell>
          <cell r="BM388">
            <v>45306</v>
          </cell>
          <cell r="BN388">
            <v>1283959346</v>
          </cell>
          <cell r="BO388" t="str">
            <v>365. 364</v>
          </cell>
          <cell r="BP388">
            <v>45320</v>
          </cell>
          <cell r="BQ388">
            <v>13106400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t="str">
            <v>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v>
          </cell>
          <cell r="CT388">
            <v>1121958082</v>
          </cell>
          <cell r="CU388">
            <v>109</v>
          </cell>
          <cell r="CV388" t="str">
            <v>58300. 58401</v>
          </cell>
          <cell r="CW388">
            <v>0</v>
          </cell>
          <cell r="CX388">
            <v>0</v>
          </cell>
          <cell r="CY388">
            <v>7490</v>
          </cell>
          <cell r="CZ388" t="str">
            <v>M6</v>
          </cell>
        </row>
        <row r="389">
          <cell r="B389" t="str">
            <v>0290 DE 2024</v>
          </cell>
          <cell r="C389">
            <v>40218260</v>
          </cell>
          <cell r="D389" t="str">
            <v>XIOMARA ANDREA LINARES ROA</v>
          </cell>
          <cell r="E389" t="str">
            <v>CONTRATO DE PRESTACIÓN DE SERVICIOS DE APOYO A LA GESTIÓN</v>
          </cell>
          <cell r="F389" t="str">
            <v>PRESTACIÓN DE SERVICIOS DE APOYO A LA GESTIÓN NECESARIO PARA EL FORTALECIMIENTO DE LOS PROCESOS ACADÉMICOS Y ADMINISTRATIVOS DE LOS PROGRAMAS DE POSGRADOS DE LA FACULTAD DE CIENCIAS ECONÓMICAS DE LA UNIVERSIDAD DE LOS LLANOS.</v>
          </cell>
          <cell r="G389">
            <v>45320</v>
          </cell>
          <cell r="H389">
            <v>10408181</v>
          </cell>
          <cell r="I389" t="str">
            <v>Cuatro (04) meses y veinticuatro (24) días calendario</v>
          </cell>
          <cell r="J389">
            <v>45320</v>
          </cell>
          <cell r="K389">
            <v>45464</v>
          </cell>
          <cell r="L389" t="str">
            <v>NO APLICA</v>
          </cell>
          <cell r="M389" t="str">
            <v>NO APLICA</v>
          </cell>
          <cell r="N389" t="str">
            <v>NO APLICA</v>
          </cell>
          <cell r="O389">
            <v>5</v>
          </cell>
          <cell r="P389">
            <v>2385208</v>
          </cell>
          <cell r="Q389">
            <v>45320</v>
          </cell>
          <cell r="R389">
            <v>45351</v>
          </cell>
          <cell r="S389">
            <v>2168371</v>
          </cell>
          <cell r="T389">
            <v>45352</v>
          </cell>
          <cell r="U389">
            <v>45382</v>
          </cell>
          <cell r="V389">
            <v>2168371</v>
          </cell>
          <cell r="W389">
            <v>45383</v>
          </cell>
          <cell r="X389">
            <v>45412</v>
          </cell>
          <cell r="Y389">
            <v>2168371</v>
          </cell>
          <cell r="Z389">
            <v>45413</v>
          </cell>
          <cell r="AA389">
            <v>45443</v>
          </cell>
          <cell r="AB389">
            <v>1517860</v>
          </cell>
          <cell r="AC389">
            <v>45444</v>
          </cell>
          <cell r="AD389">
            <v>45464</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t="str">
            <v>Facultad de Ciencias Económicas</v>
          </cell>
          <cell r="BJ389" t="str">
            <v>JAVIER DIAZ CASTRO</v>
          </cell>
          <cell r="BK389" t="str">
            <v>Decano de la Facultad de Ciencias Económicas</v>
          </cell>
          <cell r="BL389">
            <v>21</v>
          </cell>
          <cell r="BM389">
            <v>45306</v>
          </cell>
          <cell r="BN389">
            <v>1283959346</v>
          </cell>
          <cell r="BO389">
            <v>357</v>
          </cell>
          <cell r="BP389">
            <v>45320</v>
          </cell>
          <cell r="BQ389">
            <v>10408181</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389">
            <v>40218260</v>
          </cell>
          <cell r="CU389">
            <v>249</v>
          </cell>
          <cell r="CV389" t="str">
            <v>58305</v>
          </cell>
          <cell r="CW389">
            <v>0</v>
          </cell>
          <cell r="CX389">
            <v>0</v>
          </cell>
          <cell r="CY389">
            <v>8299</v>
          </cell>
          <cell r="CZ389" t="str">
            <v>M6</v>
          </cell>
        </row>
        <row r="390">
          <cell r="B390" t="str">
            <v>0291 DE 2024</v>
          </cell>
          <cell r="C390">
            <v>40403145</v>
          </cell>
          <cell r="D390" t="str">
            <v>DORIS ELIANA GOMEZ ZUÑIGA</v>
          </cell>
          <cell r="E390" t="str">
            <v>CONTRATO DE PRESTACIÓN DE SERVICIOS PROFESIONALES</v>
          </cell>
          <cell r="F390" t="str">
            <v>PRESTACIÓN DE SERVICIOS PROFESIONALES PARA EL FORTALECIMIENTO DE LOS PROCESOS ADMINISTRATIVOS DE LA RELACIÓN DOCENCIA SERVICIO DE LA FACULTAD DE CIENCIAS DE LA SALUD DE LA UNIVERSIDAD DE LOS LLANOS.</v>
          </cell>
          <cell r="G390">
            <v>45320</v>
          </cell>
          <cell r="H390">
            <v>14693894</v>
          </cell>
          <cell r="I390" t="str">
            <v>Cuatro (04) meses y veinticuatro (24) días calendario</v>
          </cell>
          <cell r="J390">
            <v>45320</v>
          </cell>
          <cell r="K390">
            <v>45464</v>
          </cell>
          <cell r="L390" t="str">
            <v>NO APLICA</v>
          </cell>
          <cell r="M390" t="str">
            <v>NO APLICA</v>
          </cell>
          <cell r="N390" t="str">
            <v>NO APLICA</v>
          </cell>
          <cell r="O390">
            <v>5</v>
          </cell>
          <cell r="P390">
            <v>3367351</v>
          </cell>
          <cell r="Q390">
            <v>45320</v>
          </cell>
          <cell r="R390">
            <v>45351</v>
          </cell>
          <cell r="S390">
            <v>3061228</v>
          </cell>
          <cell r="T390">
            <v>45352</v>
          </cell>
          <cell r="U390">
            <v>45382</v>
          </cell>
          <cell r="V390">
            <v>3061228</v>
          </cell>
          <cell r="W390">
            <v>45383</v>
          </cell>
          <cell r="X390">
            <v>45412</v>
          </cell>
          <cell r="Y390">
            <v>3061228</v>
          </cell>
          <cell r="Z390">
            <v>45413</v>
          </cell>
          <cell r="AA390">
            <v>45443</v>
          </cell>
          <cell r="AB390">
            <v>2142859</v>
          </cell>
          <cell r="AC390">
            <v>45444</v>
          </cell>
          <cell r="AD390">
            <v>45464</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t="str">
            <v>Facultad de Ciencias de la Salud</v>
          </cell>
          <cell r="BJ390" t="str">
            <v>LUZ MIRYAM TOBÓN BORRERO</v>
          </cell>
          <cell r="BK390" t="str">
            <v>Decana de la Facultad de Ciencias de la Salud</v>
          </cell>
          <cell r="BL390">
            <v>21</v>
          </cell>
          <cell r="BM390">
            <v>45306</v>
          </cell>
          <cell r="BN390">
            <v>1283959346</v>
          </cell>
          <cell r="BO390">
            <v>359</v>
          </cell>
          <cell r="BP390">
            <v>45320</v>
          </cell>
          <cell r="BQ390">
            <v>14693894</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t="str">
            <v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v>
          </cell>
          <cell r="CT390">
            <v>40403145</v>
          </cell>
          <cell r="CU390">
            <v>54</v>
          </cell>
          <cell r="CV390" t="str">
            <v>55200</v>
          </cell>
          <cell r="CW390">
            <v>0</v>
          </cell>
          <cell r="CX390">
            <v>0</v>
          </cell>
          <cell r="CY390">
            <v>8299</v>
          </cell>
          <cell r="CZ390" t="str">
            <v>M6</v>
          </cell>
        </row>
        <row r="391">
          <cell r="B391" t="str">
            <v>0292 DE 2024</v>
          </cell>
          <cell r="C391">
            <v>1120358889</v>
          </cell>
          <cell r="D391" t="str">
            <v>INY JOHANA MARULANDA SANTA</v>
          </cell>
          <cell r="E391" t="str">
            <v>CONTRATO DE PRESTACIÓN DE SERVICIOS DE APOYO A LA GESTIÓN</v>
          </cell>
          <cell r="F391" t="str">
            <v>PRESTACIÓN DE SERVICIOS DE APOYO A LA GESTIÓN NECESARIO PARA EL FORTALECIMIENTO DE LOS PROCESOS OPERATIVOS Y ADMINISTRATIVOS EN LA SEDE BOQUEMONTE DE LA UNIVERSIDAD DE LOS LLANOS.</v>
          </cell>
          <cell r="G391">
            <v>45320</v>
          </cell>
          <cell r="H391">
            <v>10408181</v>
          </cell>
          <cell r="I391" t="str">
            <v>Cuatro (04) meses y veinticuatro (24) días calendario</v>
          </cell>
          <cell r="J391">
            <v>45320</v>
          </cell>
          <cell r="K391">
            <v>45464</v>
          </cell>
          <cell r="L391" t="str">
            <v>NO APLICA</v>
          </cell>
          <cell r="M391" t="str">
            <v>NO APLICA</v>
          </cell>
          <cell r="N391" t="str">
            <v>NO APLICA</v>
          </cell>
          <cell r="O391">
            <v>5</v>
          </cell>
          <cell r="P391">
            <v>2385208</v>
          </cell>
          <cell r="Q391">
            <v>45320</v>
          </cell>
          <cell r="R391">
            <v>45351</v>
          </cell>
          <cell r="S391">
            <v>2168371</v>
          </cell>
          <cell r="T391">
            <v>45352</v>
          </cell>
          <cell r="U391">
            <v>45382</v>
          </cell>
          <cell r="V391">
            <v>2168371</v>
          </cell>
          <cell r="W391">
            <v>45383</v>
          </cell>
          <cell r="X391">
            <v>45412</v>
          </cell>
          <cell r="Y391">
            <v>2168371</v>
          </cell>
          <cell r="Z391">
            <v>45413</v>
          </cell>
          <cell r="AA391">
            <v>45443</v>
          </cell>
          <cell r="AB391">
            <v>1517860</v>
          </cell>
          <cell r="AC391">
            <v>45444</v>
          </cell>
          <cell r="AD391">
            <v>45464</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t="str">
            <v>Vicerrectoría de Recursos Universitarios</v>
          </cell>
          <cell r="BJ391" t="str">
            <v>WILSON FERNANDO SALGADO CIFUENTES</v>
          </cell>
          <cell r="BK391" t="str">
            <v>Vicerrector Universitario</v>
          </cell>
          <cell r="BL391">
            <v>106</v>
          </cell>
          <cell r="BM391">
            <v>45320.864791666667</v>
          </cell>
          <cell r="BN391">
            <v>20816362</v>
          </cell>
          <cell r="BO391">
            <v>355</v>
          </cell>
          <cell r="BP391">
            <v>45320</v>
          </cell>
          <cell r="BQ391">
            <v>10408181</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t="str">
            <v>1. Contribuir en la elaboración y archivo de documentos generados en los procesos administrativos y académicos del campus Boquemonte de acuerdo a los procedimientos del sistema de gestión de calidad. 2. Apoyar las actividades encaminadas a la conservación, sostenimiento, mantenimiento y operación de las instalaciones físicas del campus Boquemonte. 3. Apoyar la custodia y gestión del inventario del campus Boquemonte.</v>
          </cell>
          <cell r="CT391">
            <v>1120358889.4000001</v>
          </cell>
          <cell r="CU391">
            <v>436</v>
          </cell>
          <cell r="CV391" t="str">
            <v>400</v>
          </cell>
          <cell r="CW391">
            <v>0</v>
          </cell>
          <cell r="CX391">
            <v>0</v>
          </cell>
          <cell r="CY391">
            <v>8299</v>
          </cell>
          <cell r="CZ391" t="str">
            <v>M7</v>
          </cell>
        </row>
        <row r="392">
          <cell r="B392" t="str">
            <v>0293 DE 2024</v>
          </cell>
          <cell r="C392">
            <v>86079834</v>
          </cell>
          <cell r="D392" t="str">
            <v>OSWALDO ANIBAL ESLAVA MOYANO</v>
          </cell>
          <cell r="E392" t="str">
            <v>CONTRATO DE PRESTACIÓN DE SERVICIOS PROFESIONALES</v>
          </cell>
          <cell r="F392"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92">
            <v>45320</v>
          </cell>
          <cell r="H392">
            <v>20467711</v>
          </cell>
          <cell r="I392" t="str">
            <v>Cinco (05) meses y dieciséis (16) días calendario</v>
          </cell>
          <cell r="J392">
            <v>45320</v>
          </cell>
          <cell r="K392">
            <v>45487</v>
          </cell>
          <cell r="L392" t="str">
            <v>NO APLICA</v>
          </cell>
          <cell r="M392" t="str">
            <v>NO APLICA</v>
          </cell>
          <cell r="N392" t="str">
            <v>NO APLICA</v>
          </cell>
          <cell r="O392">
            <v>6</v>
          </cell>
          <cell r="P392">
            <v>3945583</v>
          </cell>
          <cell r="Q392">
            <v>45320</v>
          </cell>
          <cell r="R392">
            <v>45351</v>
          </cell>
          <cell r="S392">
            <v>3698984</v>
          </cell>
          <cell r="T392">
            <v>45352</v>
          </cell>
          <cell r="U392">
            <v>45382</v>
          </cell>
          <cell r="V392">
            <v>3698984</v>
          </cell>
          <cell r="W392">
            <v>45383</v>
          </cell>
          <cell r="X392">
            <v>45412</v>
          </cell>
          <cell r="Y392">
            <v>3698984</v>
          </cell>
          <cell r="Z392">
            <v>45413</v>
          </cell>
          <cell r="AA392">
            <v>45443</v>
          </cell>
          <cell r="AB392">
            <v>3698984</v>
          </cell>
          <cell r="AC392">
            <v>45444</v>
          </cell>
          <cell r="AD392">
            <v>45473</v>
          </cell>
          <cell r="AE392">
            <v>1726192</v>
          </cell>
          <cell r="AF392">
            <v>45474</v>
          </cell>
          <cell r="AG392">
            <v>45487</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t="str">
            <v>División de Bienestar Universitario</v>
          </cell>
          <cell r="BJ392" t="str">
            <v>ELSA EDILMA PÁEZ CASTRO</v>
          </cell>
          <cell r="BK392" t="str">
            <v>Profesional Especializado</v>
          </cell>
          <cell r="BL392">
            <v>104</v>
          </cell>
          <cell r="BM392">
            <v>45320.783576388887</v>
          </cell>
          <cell r="BN392">
            <v>20467711</v>
          </cell>
          <cell r="BO392">
            <v>346</v>
          </cell>
          <cell r="BP392">
            <v>45320</v>
          </cell>
          <cell r="BQ392">
            <v>20467711</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92">
            <v>86079834.900000006</v>
          </cell>
          <cell r="CU392">
            <v>612</v>
          </cell>
          <cell r="CV392" t="str">
            <v>44110</v>
          </cell>
          <cell r="CW392">
            <v>0</v>
          </cell>
          <cell r="CX392">
            <v>0</v>
          </cell>
          <cell r="CY392">
            <v>7490</v>
          </cell>
          <cell r="CZ392" t="str">
            <v>M6</v>
          </cell>
        </row>
        <row r="393">
          <cell r="B393" t="str">
            <v>0294 DE 2024</v>
          </cell>
          <cell r="C393">
            <v>1121943091</v>
          </cell>
          <cell r="D393" t="str">
            <v>LUIS ALBERTO PARRA LINARES</v>
          </cell>
          <cell r="E393" t="str">
            <v>CONTRATO DE PRESTACIÓN DE SERVICIOS PROFESIONALES</v>
          </cell>
          <cell r="F393" t="str">
            <v>PRESTACIÓN DE SERVICIOS PROFESIONALES NECESARIO PARA EL DESARROLLO DEL PROYECTO FICHA BPUNI SIST 01 0311 2023 “ADQUISICIÓN DE INFRAESTRUCTURA TECNOLÓGICA PARA EL APOYO TRANSVERSAL DE LOS PROCESOS ACADÉMICO ADMINISTRATIVOS DE LA UNIVERSIDAD DE LOS LLANOS”</v>
          </cell>
          <cell r="G393">
            <v>45320</v>
          </cell>
          <cell r="H393">
            <v>16938795</v>
          </cell>
          <cell r="I393" t="str">
            <v>Cinco (05) meses y dieciséis (16) días calendario</v>
          </cell>
          <cell r="J393">
            <v>45320</v>
          </cell>
          <cell r="K393">
            <v>45487</v>
          </cell>
          <cell r="L393" t="str">
            <v>NO APLICA</v>
          </cell>
          <cell r="M393" t="str">
            <v>NO APLICA</v>
          </cell>
          <cell r="N393" t="str">
            <v>NO APLICA</v>
          </cell>
          <cell r="O393">
            <v>6</v>
          </cell>
          <cell r="P393">
            <v>3265310</v>
          </cell>
          <cell r="Q393">
            <v>45320</v>
          </cell>
          <cell r="R393">
            <v>45351</v>
          </cell>
          <cell r="S393">
            <v>3061228</v>
          </cell>
          <cell r="T393">
            <v>45352</v>
          </cell>
          <cell r="U393">
            <v>45382</v>
          </cell>
          <cell r="V393">
            <v>3061228</v>
          </cell>
          <cell r="W393">
            <v>45383</v>
          </cell>
          <cell r="X393">
            <v>45412</v>
          </cell>
          <cell r="Y393">
            <v>3061228</v>
          </cell>
          <cell r="Z393">
            <v>45413</v>
          </cell>
          <cell r="AA393">
            <v>45443</v>
          </cell>
          <cell r="AB393">
            <v>3061228</v>
          </cell>
          <cell r="AC393">
            <v>45444</v>
          </cell>
          <cell r="AD393">
            <v>45473</v>
          </cell>
          <cell r="AE393">
            <v>1428573</v>
          </cell>
          <cell r="AF393">
            <v>45474</v>
          </cell>
          <cell r="AG393">
            <v>45487</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t="str">
            <v>Área de Sistemas</v>
          </cell>
          <cell r="BJ393" t="str">
            <v>ROIMAN ARTURO SASTOQUE GUZMÁN</v>
          </cell>
          <cell r="BK393" t="str">
            <v>Jefe de Oficina</v>
          </cell>
          <cell r="BL393">
            <v>108</v>
          </cell>
          <cell r="BM393">
            <v>45320.892939814818</v>
          </cell>
          <cell r="BN393">
            <v>37406506</v>
          </cell>
          <cell r="BO393">
            <v>352</v>
          </cell>
          <cell r="BP393">
            <v>45320</v>
          </cell>
          <cell r="BQ393">
            <v>16938795</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el análisis, desarrollo, pruebas, implementación y documentación de nuevos reportes para el Sistema de Información Académico de la Universidad de los Llanos (SIAU). 3. Coadyuvar con el mantenimiento, actualización y pruebas de los reportes existentes en el SIAU. 4. Aportar la documentación técnica de los reportes desarrollados.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Coadyuvar con la socialización y entrega de los reportes desarrollados. 8. Contribuir a fortalecer el proceso de Gestión de TIC, aplicando estrictamente los procedimientos establecidos.</v>
          </cell>
          <cell r="CT393">
            <v>1121943091</v>
          </cell>
          <cell r="CU393">
            <v>645</v>
          </cell>
          <cell r="CV393" t="str">
            <v>44716</v>
          </cell>
          <cell r="CW393">
            <v>0</v>
          </cell>
          <cell r="CX393">
            <v>0</v>
          </cell>
          <cell r="CY393">
            <v>6201</v>
          </cell>
          <cell r="CZ393" t="str">
            <v>M6</v>
          </cell>
        </row>
        <row r="394">
          <cell r="B394" t="str">
            <v>0295 DE 2024</v>
          </cell>
          <cell r="C394">
            <v>1026277144</v>
          </cell>
          <cell r="D394" t="str">
            <v xml:space="preserve">JHON ALEXANDER PALACINO VARGAS </v>
          </cell>
          <cell r="E394" t="str">
            <v>CONTRATO DE PRESTACIÓN DE SERVICIOS PROFESIONALES</v>
          </cell>
          <cell r="F394" t="str">
            <v>PRESTACIÓN DE SERVICIOS PROFESIONALES NECESARIO PARA EL DESARROLLO DEL PROYECTO FICHA BPUNI SIST 01 0311 2023 “ADQUISICIÓN DE INFRAESTRUCTURA TECNOLÓGICA PARA EL APOYO TRANSVERSAL DE LOS PROCESOS ACADÉMICO ADMINISTRATIVOS DE LA UNIVERSIDAD DE LOS LLANOS”</v>
          </cell>
          <cell r="G394">
            <v>45320</v>
          </cell>
          <cell r="H394">
            <v>20467711</v>
          </cell>
          <cell r="I394" t="str">
            <v>Cinco (05) meses y dieciséis (16) días calendario</v>
          </cell>
          <cell r="J394">
            <v>45320</v>
          </cell>
          <cell r="K394">
            <v>45487</v>
          </cell>
          <cell r="L394" t="str">
            <v>NO APLICA</v>
          </cell>
          <cell r="M394" t="str">
            <v>NO APLICA</v>
          </cell>
          <cell r="N394" t="str">
            <v>NO APLICA</v>
          </cell>
          <cell r="O394">
            <v>6</v>
          </cell>
          <cell r="P394">
            <v>3945583</v>
          </cell>
          <cell r="Q394">
            <v>45320</v>
          </cell>
          <cell r="R394">
            <v>45351</v>
          </cell>
          <cell r="S394">
            <v>3698984</v>
          </cell>
          <cell r="T394">
            <v>45352</v>
          </cell>
          <cell r="U394">
            <v>45382</v>
          </cell>
          <cell r="V394">
            <v>3698984</v>
          </cell>
          <cell r="W394">
            <v>45383</v>
          </cell>
          <cell r="X394">
            <v>45412</v>
          </cell>
          <cell r="Y394">
            <v>3698984</v>
          </cell>
          <cell r="Z394">
            <v>45413</v>
          </cell>
          <cell r="AA394">
            <v>45443</v>
          </cell>
          <cell r="AB394">
            <v>3698984</v>
          </cell>
          <cell r="AC394">
            <v>45444</v>
          </cell>
          <cell r="AD394">
            <v>45473</v>
          </cell>
          <cell r="AE394">
            <v>1726192</v>
          </cell>
          <cell r="AF394">
            <v>45474</v>
          </cell>
          <cell r="AG394">
            <v>45487</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t="str">
            <v>Área de Sistemas</v>
          </cell>
          <cell r="BJ394" t="str">
            <v>ROIMAN ARTURO SASTOQUE GUZMÁN</v>
          </cell>
          <cell r="BK394" t="str">
            <v>Jefe de Oficina</v>
          </cell>
          <cell r="BL394">
            <v>108</v>
          </cell>
          <cell r="BM394">
            <v>45320.892939814818</v>
          </cell>
          <cell r="BN394">
            <v>37406506</v>
          </cell>
          <cell r="BO394">
            <v>353</v>
          </cell>
          <cell r="BP394">
            <v>45320</v>
          </cell>
          <cell r="BQ394">
            <v>20467711</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t="str">
            <v>1. Apoyar la verificación y consolidación de la base de datos “Consulta de activos registrados” de todos los bienes que actualmente NO hacen parte de los estados financieros. 2. Brindar apoyo en la validación del cierre mensual del módulo de almacén e inventarios. 3. Coadyuvar con la configuración de bienes de consumo y propiedad planta y equipo en los sistemas de información de la entidad. 4. Apoyar la depuración, análisis y ajuste en SICOF de toda la base de datos de los bienes muebles e inmuebles con relación a su naturaleza, grupo de inventarios, estado y cuenta contable. 5. Realizar los ajustes en SICOF de los bienes que se identificaron en el libro Nacional que actualmente NO hacen parte de los estados financieros. 6. Coadyuvar en la verificación de la base de datos de bienes muebles e inmuebles por cuenta y consolidar contra el balance general de la Universidad. 7. Apoyar la realización de las correcciones y movimientos necesarios para la conciliación entre los módulos de almacén y contabilidad del SICOF. 8. Apoyar en las soluciones a incidentes que se presente en el módulo de almacén e inventarios del SICOF. 9. Coadyuvar en la identificación de mejoras en el sistema SICOF y/o documentar casos de uso. 10. Brindar apoyo en la conciliación de cuentas bancarias de la Universidad de los Llanos. 11. Apoyar en la conciliación de pagos realizados a través de dispersiones bancarias de las diferentes cuentas de la Universidad de los Llanos. 12. Apoyar en la depuración y consolidación de pagos de matrícula cero. 13. Apoyar en la depuración y consolidación de la cuenta 29 de los estados financieros. 14. Contribuir a fortalecer el proceso de Gestión de TIC, aplicando estrictamente los procedimientos establecidos.</v>
          </cell>
          <cell r="CT394">
            <v>1026277144</v>
          </cell>
          <cell r="CU394">
            <v>645</v>
          </cell>
          <cell r="CV394" t="str">
            <v>44716</v>
          </cell>
          <cell r="CW394">
            <v>0</v>
          </cell>
          <cell r="CX394">
            <v>0</v>
          </cell>
          <cell r="CY394">
            <v>6920</v>
          </cell>
          <cell r="CZ394" t="str">
            <v>M5</v>
          </cell>
        </row>
        <row r="395">
          <cell r="B395" t="str">
            <v>0296 DE 2024</v>
          </cell>
          <cell r="C395">
            <v>86075572</v>
          </cell>
          <cell r="D395" t="str">
            <v>DAGOBERTO TORRES FLOREZ</v>
          </cell>
          <cell r="E395" t="str">
            <v>CONTRATO DE PRESTACIÓN DE SERVICIOS PROFESIONALES</v>
          </cell>
          <cell r="F395"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395">
            <v>45320</v>
          </cell>
          <cell r="H395">
            <v>35966667</v>
          </cell>
          <cell r="I395" t="str">
            <v>Cinco (05) meses y dieciséis (16) días calendario</v>
          </cell>
          <cell r="J395">
            <v>45320</v>
          </cell>
          <cell r="K395">
            <v>45487</v>
          </cell>
          <cell r="L395" t="str">
            <v>NO APLICA</v>
          </cell>
          <cell r="M395" t="str">
            <v>NO APLICA</v>
          </cell>
          <cell r="N395" t="str">
            <v>NO APLICA</v>
          </cell>
          <cell r="O395">
            <v>6</v>
          </cell>
          <cell r="P395">
            <v>6933333</v>
          </cell>
          <cell r="Q395">
            <v>45320</v>
          </cell>
          <cell r="R395">
            <v>45351</v>
          </cell>
          <cell r="S395">
            <v>6500000</v>
          </cell>
          <cell r="T395">
            <v>45352</v>
          </cell>
          <cell r="U395">
            <v>45382</v>
          </cell>
          <cell r="V395">
            <v>6500000</v>
          </cell>
          <cell r="W395">
            <v>45383</v>
          </cell>
          <cell r="X395">
            <v>45412</v>
          </cell>
          <cell r="Y395">
            <v>6500000</v>
          </cell>
          <cell r="Z395">
            <v>45413</v>
          </cell>
          <cell r="AA395">
            <v>45443</v>
          </cell>
          <cell r="AB395">
            <v>6500000</v>
          </cell>
          <cell r="AC395">
            <v>45444</v>
          </cell>
          <cell r="AD395">
            <v>45473</v>
          </cell>
          <cell r="AE395">
            <v>3033334</v>
          </cell>
          <cell r="AF395">
            <v>45474</v>
          </cell>
          <cell r="AG395">
            <v>45487</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t="str">
            <v xml:space="preserve">Dirección General de Investigaciones  </v>
          </cell>
          <cell r="BJ395" t="str">
            <v>YOHANA MARIA VELASCO SANTAMARIA</v>
          </cell>
          <cell r="BK395" t="str">
            <v>Director Técnico de Investigaciones</v>
          </cell>
          <cell r="BL395">
            <v>107</v>
          </cell>
          <cell r="BM395">
            <v>45320.885011574072</v>
          </cell>
          <cell r="BN395">
            <v>35966667</v>
          </cell>
          <cell r="BO395">
            <v>351</v>
          </cell>
          <cell r="BP395">
            <v>45320</v>
          </cell>
          <cell r="BQ395">
            <v>35966667</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t="str">
            <v>1. Brindar apoyo en la identificación e implementación de estrategias que permitan mejorar la indexación y categorización de las revistas científicas de la Universidad de los Llanos. 2. Coadyuvar en las estrategias de comunicación y divulgación de la ciencia y el sistema de investigaciones de la Universidad de los Llanos. 3. Contribuir al asesoramiento del proceso de gestión editorial e impacto (Cuartiles en SJR/JCR/índiceH5) de las revistas de carácter científico de la Universidad de los Llanos.</v>
          </cell>
          <cell r="CT395">
            <v>86075572</v>
          </cell>
          <cell r="CU395">
            <v>622</v>
          </cell>
          <cell r="CV395" t="str">
            <v>53017</v>
          </cell>
          <cell r="CW395">
            <v>0</v>
          </cell>
          <cell r="CX395">
            <v>0</v>
          </cell>
          <cell r="CY395">
            <v>7020</v>
          </cell>
          <cell r="CZ395" t="str">
            <v>M5</v>
          </cell>
        </row>
        <row r="396">
          <cell r="B396" t="str">
            <v>0297 DE 2024</v>
          </cell>
          <cell r="C396">
            <v>1121891365</v>
          </cell>
          <cell r="D396" t="str">
            <v>JOSE ISMAEL ROJAS PEÑA</v>
          </cell>
          <cell r="E396" t="str">
            <v>CONTRATO DE PRESTACIÓN DE SERVICIOS PROFESIONALES</v>
          </cell>
          <cell r="F396" t="str">
            <v>PRESTACIÓN DE SERVICIOS PROFESIONALES NECESARIOS PARA EL APOYO EN LA CONSTRUCCIÓN DE LAS CONDICIONES DE CALIDAD EN INVESTIGACIÓN E INFRAESTRUCTURA FÍSICA Y TECNOLÓGICA PARA EL PROCESO DE REGISTRO CALIFICADO DE UN NUEVO PROGRAMA DE DOCTORADO EN ESTUDIOS AMBIENTALES Y DE SOSTENIBILIDAD DE LA UNIVERSIDAD DE LOS LLANOS</v>
          </cell>
          <cell r="G396">
            <v>45320</v>
          </cell>
          <cell r="H396">
            <v>7397968</v>
          </cell>
          <cell r="I396" t="str">
            <v>Dos (02) meses calendario</v>
          </cell>
          <cell r="J396">
            <v>45320</v>
          </cell>
          <cell r="K396">
            <v>45379</v>
          </cell>
          <cell r="L396" t="str">
            <v>NO APLICA</v>
          </cell>
          <cell r="M396" t="str">
            <v>NO APLICA</v>
          </cell>
          <cell r="N396" t="str">
            <v>NO APLICA</v>
          </cell>
          <cell r="O396">
            <v>2</v>
          </cell>
          <cell r="P396">
            <v>3945583</v>
          </cell>
          <cell r="Q396">
            <v>45320</v>
          </cell>
          <cell r="R396">
            <v>45351</v>
          </cell>
          <cell r="S396">
            <v>3452385</v>
          </cell>
          <cell r="T396">
            <v>45352</v>
          </cell>
          <cell r="U396">
            <v>45379</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t="str">
            <v>Instituto de Ciencias Ambientales de la Orinoquia Colombiana</v>
          </cell>
          <cell r="BJ396" t="str">
            <v>MARCO AURELIO TORRES MORA</v>
          </cell>
          <cell r="BK396" t="str">
            <v>Director del Instituto de Ciencias Ambientales de la Orinoquia Colombiana</v>
          </cell>
          <cell r="BL396">
            <v>105</v>
          </cell>
          <cell r="BM396">
            <v>45320.794479166667</v>
          </cell>
          <cell r="BN396">
            <v>29241968</v>
          </cell>
          <cell r="BO396">
            <v>347</v>
          </cell>
          <cell r="BP396">
            <v>45320</v>
          </cell>
          <cell r="BQ396">
            <v>7397968</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t="str">
            <v>1. Apoyar en la construcción del documento técnico de la condición de calidad en investigación para el proceso de registro calificado de un nuevo programa de Doctorado en Estudios Ambientales y de Sostenibilidad, según los criterios del Ministerio de Educación. 2. Apoyar en la construcción del documento técnico de la condición de calidad en infraestructura física y tecnológica para el proceso de registro calificado de un nuevo programa de Doctorado en Estudios Ambientales y de Sostenibilidad, según los criterios del Ministerio de Educación. 3. Coadyuvar en la revisión y recopilación de requisitos documentales necesarios para el proceso de solicitud del registro calificado del programa de Doctorado en Estudios Ambientales de la Universidad de los Llanos. 4. Apoyar las actividades académicas y de investigación que se adelanten por el Instituto de Ciencias Ambientales de la Orinoquia Colombiana (ICAOC).</v>
          </cell>
          <cell r="CT396">
            <v>1121891365.5</v>
          </cell>
          <cell r="CU396">
            <v>336</v>
          </cell>
          <cell r="CV396" t="str">
            <v>57501</v>
          </cell>
          <cell r="CW396">
            <v>0</v>
          </cell>
          <cell r="CX396">
            <v>0</v>
          </cell>
          <cell r="CY396">
            <v>8299</v>
          </cell>
          <cell r="CZ396" t="str">
            <v>M6</v>
          </cell>
        </row>
        <row r="397">
          <cell r="B397" t="str">
            <v>0298 DE 2024</v>
          </cell>
          <cell r="C397">
            <v>1121940663</v>
          </cell>
          <cell r="D397" t="str">
            <v>GERALDINE JHAFET HUERFANO MORENO</v>
          </cell>
          <cell r="E397" t="str">
            <v>CONTRATO DE PRESTACIÓN DE SERVICIOS PROFESIONALES</v>
          </cell>
          <cell r="F397" t="str">
            <v>PRESTACIÓN DE SERVICIOS PROFESIONALES NECESARIO PARA EL FORTALECIMIENTO DE LOS PROCESOS DEL INSTITUTO DE CIENCIAS AMBIENTALES DE LA ORINOQUIA COLOMBIANA DE LA UNIVERSIDAD DE LOS LLANOS.</v>
          </cell>
          <cell r="G397">
            <v>45320</v>
          </cell>
          <cell r="H397">
            <v>10922000</v>
          </cell>
          <cell r="I397" t="str">
            <v>Cuatro (04) meses calendario</v>
          </cell>
          <cell r="J397">
            <v>45320</v>
          </cell>
          <cell r="K397">
            <v>45440</v>
          </cell>
          <cell r="L397" t="str">
            <v>NO APLICA</v>
          </cell>
          <cell r="M397" t="str">
            <v>NO APLICA</v>
          </cell>
          <cell r="N397" t="str">
            <v>NO APLICA</v>
          </cell>
          <cell r="O397">
            <v>4</v>
          </cell>
          <cell r="P397">
            <v>2912533</v>
          </cell>
          <cell r="Q397">
            <v>45320</v>
          </cell>
          <cell r="R397">
            <v>45351</v>
          </cell>
          <cell r="S397">
            <v>2730500</v>
          </cell>
          <cell r="T397">
            <v>45352</v>
          </cell>
          <cell r="U397">
            <v>45382</v>
          </cell>
          <cell r="V397">
            <v>2730500</v>
          </cell>
          <cell r="W397">
            <v>45383</v>
          </cell>
          <cell r="X397">
            <v>45412</v>
          </cell>
          <cell r="Y397">
            <v>2548467</v>
          </cell>
          <cell r="Z397">
            <v>45413</v>
          </cell>
          <cell r="AA397">
            <v>45440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t="str">
            <v>Instituto de Ciencias Ambientales de la Orinoquia Colombiana</v>
          </cell>
          <cell r="BJ397" t="str">
            <v>MARCO AURELIO TORRES MORA</v>
          </cell>
          <cell r="BK397" t="str">
            <v>Director del Instituto de Ciencias Ambientales de la Orinoquia Colombiana</v>
          </cell>
          <cell r="BL397">
            <v>105</v>
          </cell>
          <cell r="BM397">
            <v>45320.794479166667</v>
          </cell>
          <cell r="BN397">
            <v>29241968</v>
          </cell>
          <cell r="BO397">
            <v>348</v>
          </cell>
          <cell r="BP397">
            <v>45320</v>
          </cell>
          <cell r="BQ397">
            <v>10922000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1. Coadyuvar en el monitoreo y seguimiento del proceso de reconocimiento de centros de investigación del Instituto de Ciencias Ambientales de la Orinoquia Colombiana (ICAOC) en el Sistema Nacional de Ciencia Tecnología e Innovación ante MinCiencias. 2. Colaborar en la gestión administrativa requerida en los diferentes procesos llevados a cabo en el Instituto de Ciencias Ambientales de la Orinoquia Colombiana (ICAOC). 3. Apoyar las actividades para la formulación e implementación de nuevos proyectos en el Instituto de Ciencias Ambientales de la Orinoquia Colombiana (ICAOC).</v>
          </cell>
          <cell r="CT397">
            <v>1121940663</v>
          </cell>
          <cell r="CU397">
            <v>336</v>
          </cell>
          <cell r="CV397" t="str">
            <v>57501</v>
          </cell>
          <cell r="CW397">
            <v>0</v>
          </cell>
          <cell r="CX397">
            <v>0</v>
          </cell>
          <cell r="CY397">
            <v>8299</v>
          </cell>
          <cell r="CZ397" t="str">
            <v>M6</v>
          </cell>
        </row>
        <row r="398">
          <cell r="B398" t="str">
            <v>0299 DE 2024</v>
          </cell>
          <cell r="C398">
            <v>1006780132</v>
          </cell>
          <cell r="D398" t="str">
            <v>FRANCISCO JOSE MORALES ESPITIA</v>
          </cell>
          <cell r="E398" t="str">
            <v>CONTRATO DE PRESTACIÓN DE SERVICIOS PROFESIONALES</v>
          </cell>
          <cell r="F398" t="str">
            <v>PRESTACIÓN DE SERVICIOS PROFESIONALES NECESARIO PARA EL FORTALECIMIENTO DE LOS PROCESOS DEL INSTITUTO DE CIENCIAS AMBIENTALES DE LA ORINOQUIA COLOMBIANA DE LA UNIVERSIDAD DE LOS LLANOS.</v>
          </cell>
          <cell r="G398">
            <v>45320</v>
          </cell>
          <cell r="H398">
            <v>10922000</v>
          </cell>
          <cell r="I398" t="str">
            <v>Cuatro (04) meses calendario</v>
          </cell>
          <cell r="J398">
            <v>45320</v>
          </cell>
          <cell r="K398">
            <v>45440</v>
          </cell>
          <cell r="L398" t="str">
            <v>NO APLICA</v>
          </cell>
          <cell r="M398" t="str">
            <v>NO APLICA</v>
          </cell>
          <cell r="N398" t="str">
            <v>NO APLICA</v>
          </cell>
          <cell r="O398">
            <v>4</v>
          </cell>
          <cell r="P398">
            <v>2912533</v>
          </cell>
          <cell r="Q398">
            <v>45320</v>
          </cell>
          <cell r="R398">
            <v>45351</v>
          </cell>
          <cell r="S398">
            <v>2730500</v>
          </cell>
          <cell r="T398">
            <v>45352</v>
          </cell>
          <cell r="U398">
            <v>45382</v>
          </cell>
          <cell r="V398">
            <v>2730500</v>
          </cell>
          <cell r="W398">
            <v>45383</v>
          </cell>
          <cell r="X398">
            <v>45412</v>
          </cell>
          <cell r="Y398">
            <v>2548467</v>
          </cell>
          <cell r="Z398">
            <v>45413</v>
          </cell>
          <cell r="AA398">
            <v>45440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t="str">
            <v>Instituto de Ciencias Ambientales de la Orinoquia Colombiana</v>
          </cell>
          <cell r="BJ398" t="str">
            <v>MARCO AURELIO TORRES MORA</v>
          </cell>
          <cell r="BK398" t="str">
            <v>Director del Instituto de Ciencias Ambientales de la Orinoquia Colombiana</v>
          </cell>
          <cell r="BL398">
            <v>105</v>
          </cell>
          <cell r="BM398">
            <v>45320.794479166667</v>
          </cell>
          <cell r="BN398">
            <v>29241968</v>
          </cell>
          <cell r="BO398">
            <v>349</v>
          </cell>
          <cell r="BP398">
            <v>45320</v>
          </cell>
          <cell r="BQ398">
            <v>10922000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t="str">
            <v>1. Colaborar en la revisión y recopilación información necesaria para el proceso de solicitud del registro calificado del programa de Doctorado en Estudios Ambientales y de Sostenibilidad de la Universidad de los Llanos. 2. Apoyar en la construcción de documentos de condiciones de calidad para el proceso de solicitud del registro calificado del programa de Doctorado en Estudios Ambientales y de Sostenibilidad de la Universidad de los Llanos. 3. Cooperar con los procesos de aplicación a convocatorias internas o externas en Ciencia Tecnología e Innovación para el Instituto de Ciencias Ambientales de la Orinoquia Colombiana (ICAOC). 4. Apoyar las actividades académicas y de investigación que se adelanten por el Instituto de Ciencias Ambientales de la Orinoquia Colombiana (ICAOC).</v>
          </cell>
          <cell r="CT398">
            <v>1006780132</v>
          </cell>
          <cell r="CU398">
            <v>336</v>
          </cell>
          <cell r="CV398" t="str">
            <v>57501</v>
          </cell>
          <cell r="CW398">
            <v>0</v>
          </cell>
          <cell r="CX398">
            <v>0</v>
          </cell>
          <cell r="CY398">
            <v>8299</v>
          </cell>
          <cell r="CZ398" t="str">
            <v>M6</v>
          </cell>
        </row>
        <row r="399">
          <cell r="B399" t="str">
            <v>0300 DE 2024</v>
          </cell>
          <cell r="C399">
            <v>1121964497</v>
          </cell>
          <cell r="D399" t="str">
            <v>DAVID ESTEBAN ARANGO PINZON</v>
          </cell>
          <cell r="E399" t="str">
            <v>CONTRATO DE PRESTACIÓN DE SERVICIOS DE APOYO A LA GESTIÓN</v>
          </cell>
          <cell r="F399" t="str">
            <v>PRESTACIÓN DE SERVICIOS DE APOYO A LA GESTIÓN NECESARIO PARA EL FORTALECIMIENTO DE LOS PROCESOS DE LA DIVISIÓN DE BIBLIOTECA DE LA UNIVERSIDAD DE LOS LLANOS.</v>
          </cell>
          <cell r="G399">
            <v>45320</v>
          </cell>
          <cell r="H399">
            <v>9088020</v>
          </cell>
          <cell r="I399" t="str">
            <v>Cinco (05) meses calendario</v>
          </cell>
          <cell r="J399">
            <v>45320</v>
          </cell>
          <cell r="K399">
            <v>45471</v>
          </cell>
          <cell r="L399" t="str">
            <v>NO APLICA</v>
          </cell>
          <cell r="M399" t="str">
            <v>NO APLICA</v>
          </cell>
          <cell r="N399" t="str">
            <v>NO APLICA</v>
          </cell>
          <cell r="O399">
            <v>5</v>
          </cell>
          <cell r="P399">
            <v>1938778</v>
          </cell>
          <cell r="Q399">
            <v>45320</v>
          </cell>
          <cell r="R399">
            <v>45351</v>
          </cell>
          <cell r="S399">
            <v>1817604</v>
          </cell>
          <cell r="T399">
            <v>45352</v>
          </cell>
          <cell r="U399">
            <v>45382</v>
          </cell>
          <cell r="V399">
            <v>1817604</v>
          </cell>
          <cell r="W399">
            <v>45383</v>
          </cell>
          <cell r="X399">
            <v>45412</v>
          </cell>
          <cell r="Y399">
            <v>1817604</v>
          </cell>
          <cell r="Z399">
            <v>45413</v>
          </cell>
          <cell r="AA399">
            <v>45443</v>
          </cell>
          <cell r="AB399">
            <v>1696430</v>
          </cell>
          <cell r="AC399">
            <v>45444</v>
          </cell>
          <cell r="AD399">
            <v>45471</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t="str">
            <v>División de Biblioteca</v>
          </cell>
          <cell r="BJ399" t="str">
            <v>BLANCA HERMINDA NAVARRO ARGUELLO</v>
          </cell>
          <cell r="BK399" t="str">
            <v>Jefe de Oficina</v>
          </cell>
          <cell r="BL399">
            <v>20</v>
          </cell>
          <cell r="BM399">
            <v>45306</v>
          </cell>
          <cell r="BN399">
            <v>2599259317</v>
          </cell>
          <cell r="BO399">
            <v>342</v>
          </cell>
          <cell r="BP399">
            <v>45320</v>
          </cell>
          <cell r="BQ399">
            <v>9088020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 5. Apoyar en la realización del inventario y organización de los libros de movimientos de tesorería conforme a su vigencia, mes y número de libros, para su traslado desde el archivo de Tesorería sede Barcelona hasta el área asignada para su custodia en el edificio del emporio de la Unillanos.</v>
          </cell>
          <cell r="CT399">
            <v>1121964497</v>
          </cell>
          <cell r="CU399">
            <v>436</v>
          </cell>
          <cell r="CV399" t="str">
            <v>210</v>
          </cell>
          <cell r="CW399">
            <v>0</v>
          </cell>
          <cell r="CX399">
            <v>0</v>
          </cell>
          <cell r="CY399">
            <v>8299</v>
          </cell>
          <cell r="CZ399" t="str">
            <v>M6</v>
          </cell>
        </row>
        <row r="400">
          <cell r="B400" t="str">
            <v>0301 DE 2024</v>
          </cell>
          <cell r="C400">
            <v>0</v>
          </cell>
          <cell r="D400" t="str">
            <v xml:space="preserve">No. Vice Recursos / Regalías </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row>
        <row r="401">
          <cell r="B401" t="str">
            <v>0302 DE 2024</v>
          </cell>
          <cell r="C401">
            <v>0</v>
          </cell>
          <cell r="D401" t="str">
            <v xml:space="preserve">No. Vice Recursos / Regalías </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row>
        <row r="402">
          <cell r="B402" t="str">
            <v>0303 DE 2024</v>
          </cell>
          <cell r="C402">
            <v>0</v>
          </cell>
          <cell r="D402" t="str">
            <v xml:space="preserve">No. Vice Recursos / Regalías </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row>
        <row r="403">
          <cell r="B403" t="str">
            <v>0304 DE 2024</v>
          </cell>
          <cell r="C403">
            <v>0</v>
          </cell>
          <cell r="D403" t="str">
            <v xml:space="preserve">No. Vice Recursos / Regalías </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row>
        <row r="404">
          <cell r="B404" t="str">
            <v>0305 DE 2024</v>
          </cell>
          <cell r="C404">
            <v>86054622</v>
          </cell>
          <cell r="D404" t="str">
            <v>JOJHAN EMERZON HERRAN LIEVANO</v>
          </cell>
          <cell r="E404" t="str">
            <v>CONTRATO DE PRESTACIÓN DE SERVICIOS PROFESIONALES</v>
          </cell>
          <cell r="F404" t="str">
            <v>PRESTACIÓN DE SERVICIOS PROFESIONALES NECESARIO PARA EL FORTALECIMIENTO DE LOS PROCESOS DEL ÁREA DE INFRAESTRUCTURA EN LA VICERRECTORÍA DE RECURSOS UNIVERSITARIOS DE LA UNIVERSIDAD DE LOS LLANOS.</v>
          </cell>
          <cell r="G404">
            <v>45327</v>
          </cell>
          <cell r="H404">
            <v>26190507</v>
          </cell>
          <cell r="I404" t="str">
            <v>Cinco (05) meses y diez (10) días calendario</v>
          </cell>
          <cell r="J404">
            <v>45327</v>
          </cell>
          <cell r="K404">
            <v>45487</v>
          </cell>
          <cell r="L404" t="str">
            <v>NO APLICA</v>
          </cell>
          <cell r="M404" t="str">
            <v>NO APLICA</v>
          </cell>
          <cell r="N404" t="str">
            <v>NO APLICA</v>
          </cell>
          <cell r="O404">
            <v>6</v>
          </cell>
          <cell r="P404">
            <v>4255957</v>
          </cell>
          <cell r="Q404">
            <v>45327</v>
          </cell>
          <cell r="R404">
            <v>45351</v>
          </cell>
          <cell r="S404">
            <v>4910720</v>
          </cell>
          <cell r="T404">
            <v>45352</v>
          </cell>
          <cell r="U404">
            <v>45382</v>
          </cell>
          <cell r="V404">
            <v>4910720</v>
          </cell>
          <cell r="W404">
            <v>45383</v>
          </cell>
          <cell r="X404">
            <v>45412</v>
          </cell>
          <cell r="Y404">
            <v>4910720</v>
          </cell>
          <cell r="Z404">
            <v>45413</v>
          </cell>
          <cell r="AA404">
            <v>45443</v>
          </cell>
          <cell r="AB404">
            <v>4910720</v>
          </cell>
          <cell r="AC404">
            <v>45444</v>
          </cell>
          <cell r="AD404">
            <v>45473</v>
          </cell>
          <cell r="AE404">
            <v>2291670</v>
          </cell>
          <cell r="AF404">
            <v>45474</v>
          </cell>
          <cell r="AG404">
            <v>45487</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t="str">
            <v>Vicerrectoría de Recursos Universitarios</v>
          </cell>
          <cell r="BJ404" t="str">
            <v>WILSON FERNANDO SALGADO CIFUENTES</v>
          </cell>
          <cell r="BK404" t="str">
            <v>Vicerrector Universitario</v>
          </cell>
          <cell r="BL404">
            <v>153</v>
          </cell>
          <cell r="BM404">
            <v>45327.49181712963</v>
          </cell>
          <cell r="BN404">
            <v>275013935</v>
          </cell>
          <cell r="BO404">
            <v>574</v>
          </cell>
          <cell r="BP404">
            <v>45327</v>
          </cell>
          <cell r="BQ404">
            <v>26190507</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t="str">
            <v>1. Contribuir en la proyección, revisión, trámite y evaluación técnica de las diferentes etapas de los procesos contractuales en lo concerniente a temas de infraestructura, conforme a la normatividad vigente de la Universidad de los Llanos. 2. Apoyar en la estructuración de proyectos de inversión o documentos estratégicos asociados a la infraestructura de la Universidad. 3. Contribuir con la elaboración de estudios de conveniencia y oportunidad, estudios de sector y pliegos de condiciones relacionados con procesos de obra pública, interventoría y consultoría. 4. Coadyuvar en la elaboración de conceptos técnicos, presupuestos de obra y/o proyectos de infraestructura asignados a la Vicerrectoría de Recursos Universitarios conforme a los lineamientos de la entidad. 5. Apoyar el proceso de vigilancia, seguimiento y control de los contratos de infraestructura a cargo de la Vicerrectoría de Recursos Universitarios. 6. Contribuir en el aspecto técnico de ingeniería, a los distintos contratos de obra, consultoría e interventoría concerniente a: anticipos, prórrogas, suspensiones, modificaciones, modificación de mayores, menores y nuevas cantidades de obra, terminación y liquidación asignadas a la Vicerrectoría de Recursos Universitarios. 7. Coadyuvar en la proyección de informes o solicitudes internas o externas asignadas a la Vicerrectoría de Recursos Universitarios. 8. Participar en reuniones técnicas relacionados con procesos de obra pública, interventoría y consultoría. 9. Contribuir en las auditorías internas y externas de gestión de calidad realizada por control interno y en los procesos de gestión de obra, consultoría e interventoría, asignadas a la Vicerrectoría de Recursos Universitarios.</v>
          </cell>
          <cell r="CT404">
            <v>86054622.599999994</v>
          </cell>
          <cell r="CU404">
            <v>436</v>
          </cell>
          <cell r="CV404" t="str">
            <v>400</v>
          </cell>
          <cell r="CW404">
            <v>0</v>
          </cell>
          <cell r="CX404">
            <v>0</v>
          </cell>
          <cell r="CY404">
            <v>4290</v>
          </cell>
          <cell r="CZ404" t="str">
            <v>M5</v>
          </cell>
        </row>
        <row r="405">
          <cell r="B405" t="str">
            <v>0306 DE 2024</v>
          </cell>
          <cell r="C405">
            <v>1006877996</v>
          </cell>
          <cell r="D405" t="str">
            <v>CARLOS GUILLERMO VARELA TOBON</v>
          </cell>
          <cell r="E405" t="str">
            <v>CONTRATO DE PRESTACIÓN DE SERVICIOS DE APOYO A LA GESTIÓN</v>
          </cell>
          <cell r="F405" t="str">
            <v>PRESTACIÓN DE SERVICIOS DE APOYO A LA GESTIÓN NECESARIO PARA EL FORTALECIMIENTO DE LOS PROCESOS DE LA OFICINA ASESORA DE CONTROL INTERNO DISCIPLINARIO DE LA UNIVERSIDAD DE LOS LLANOS.</v>
          </cell>
          <cell r="G405">
            <v>45327</v>
          </cell>
          <cell r="H405">
            <v>7837627</v>
          </cell>
          <cell r="I405" t="str">
            <v>Cinco (05) meses y diez (10) días calendario</v>
          </cell>
          <cell r="J405">
            <v>45327</v>
          </cell>
          <cell r="K405">
            <v>45487</v>
          </cell>
          <cell r="L405" t="str">
            <v>NO APLICA</v>
          </cell>
          <cell r="M405" t="str">
            <v>NO APLICA</v>
          </cell>
          <cell r="N405" t="str">
            <v>NO APLICA</v>
          </cell>
          <cell r="O405">
            <v>6</v>
          </cell>
          <cell r="P405">
            <v>1273614</v>
          </cell>
          <cell r="Q405">
            <v>45327</v>
          </cell>
          <cell r="R405">
            <v>45351</v>
          </cell>
          <cell r="S405">
            <v>1469555</v>
          </cell>
          <cell r="T405">
            <v>45352</v>
          </cell>
          <cell r="U405">
            <v>45382</v>
          </cell>
          <cell r="V405">
            <v>1469555</v>
          </cell>
          <cell r="W405">
            <v>45383</v>
          </cell>
          <cell r="X405">
            <v>45412</v>
          </cell>
          <cell r="Y405">
            <v>1469555</v>
          </cell>
          <cell r="Z405">
            <v>45413</v>
          </cell>
          <cell r="AA405">
            <v>45443</v>
          </cell>
          <cell r="AB405">
            <v>1469555</v>
          </cell>
          <cell r="AC405">
            <v>45444</v>
          </cell>
          <cell r="AD405">
            <v>45473</v>
          </cell>
          <cell r="AE405">
            <v>685793</v>
          </cell>
          <cell r="AF405">
            <v>45474</v>
          </cell>
          <cell r="AG405">
            <v>45487</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t="str">
            <v xml:space="preserve">Oficina Asesora de Control Interno Disciplinario </v>
          </cell>
          <cell r="BJ405" t="str">
            <v>LINDA NATALIE ROJAS GONZALEZ</v>
          </cell>
          <cell r="BK405" t="str">
            <v>Asesora de Control Interno Disciplinario</v>
          </cell>
          <cell r="BL405">
            <v>153</v>
          </cell>
          <cell r="BM405">
            <v>45327.49181712963</v>
          </cell>
          <cell r="BN405">
            <v>275013935</v>
          </cell>
          <cell r="BO405">
            <v>647</v>
          </cell>
          <cell r="BP405">
            <v>45327</v>
          </cell>
          <cell r="BQ405">
            <v>7837627</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t="str">
            <v>1. Coadyuvar en las instancias de las actuaciones disciplinarias-jurídicas contenidas en el código único disciplinario. 2. Contribuir en la sustanciación de los diferentes procesos disciplinarios. 3. Colaborar en la proyección de autos de apertura de indagación previa. 4. Apoyar a la proyección autos de apertura de investigación disciplinaria. 5. Coadyuvar en la proyección autos de trámite e impulso procesal. 6. Colaborar en la elaboración de conceptos jurídicos. 7. Coadyuvar a la fijación y desfijación de edictos. 8. Apoyar en la realización de comunicaciones de las actuaciones disciplinarias. 9. Contribuir a la proyección y revisión de respuestas a solicitudes y derechos de petición. 10. Coadyuvar a la elaboración de inventario de expedientes. 11. Apoyar en la elaboración del libro de correspondencia recibida y generada. 12. Contribuir en la práctica de pruebas e información necesarias para las actuaciones disciplinarias previa designación del Asesor de Control Interno Disciplinario. 13. Coadyuvar en el diligenciamiento de la matriz de procesos. 14. Apoyar en la elaboración de los formatos para las diferentes actuaciones disciplinarias teniendo en cuenta las nuevas normas. 15. Apoyar en la socialización de la actualización en el régimen disciplinario y sus modificaciones. 16. Coadyuvar en tener debidamente organizado y digitalizado el expediente que se encuentra sustanciando.</v>
          </cell>
          <cell r="CT405">
            <v>1006877996</v>
          </cell>
          <cell r="CU405">
            <v>436</v>
          </cell>
          <cell r="CV405" t="str">
            <v>230</v>
          </cell>
          <cell r="CW405">
            <v>0</v>
          </cell>
          <cell r="CX405">
            <v>0</v>
          </cell>
          <cell r="CY405">
            <v>8299</v>
          </cell>
          <cell r="CZ405" t="str">
            <v>M6</v>
          </cell>
        </row>
        <row r="406">
          <cell r="B406" t="str">
            <v>0307 DE 2024</v>
          </cell>
          <cell r="C406">
            <v>40378554</v>
          </cell>
          <cell r="D406" t="str">
            <v>NUBIA HERREÑO FORERO</v>
          </cell>
          <cell r="E406" t="str">
            <v>CONTRATO DE PRESTACIÓN DE SERVICIOS DE APOYO A LA GESTIÓN</v>
          </cell>
          <cell r="F406" t="str">
            <v>PRESTACIÓN DE SERVICIOS DE APOYO A LA GESTIÓN NECESARIO PARA EL FORTALECIMIENTO DE LOS PROCESOS ADMINISTRATIVOS Y DE GESTIÓN DOCUMENTAL DE LA SECRETARIA TÉCNICA DE EVALUACIÓN Y PROMOCIÓN DOCENTE DE LA UNIVERSIDAD DE LOS LLANOS.</v>
          </cell>
          <cell r="G406">
            <v>45327</v>
          </cell>
          <cell r="H406">
            <v>12925184</v>
          </cell>
          <cell r="I406" t="str">
            <v>Cinco (05) meses y diez (10) días calendario</v>
          </cell>
          <cell r="J406">
            <v>45327</v>
          </cell>
          <cell r="K406">
            <v>45487</v>
          </cell>
          <cell r="L406" t="str">
            <v>NO APLICA</v>
          </cell>
          <cell r="M406" t="str">
            <v>NO APLICA</v>
          </cell>
          <cell r="N406" t="str">
            <v>NO APLICA</v>
          </cell>
          <cell r="O406">
            <v>6</v>
          </cell>
          <cell r="P406">
            <v>2100342</v>
          </cell>
          <cell r="Q406">
            <v>45327</v>
          </cell>
          <cell r="R406">
            <v>45351</v>
          </cell>
          <cell r="S406">
            <v>2423472</v>
          </cell>
          <cell r="T406">
            <v>45352</v>
          </cell>
          <cell r="U406">
            <v>45382</v>
          </cell>
          <cell r="V406">
            <v>2423472</v>
          </cell>
          <cell r="W406">
            <v>45383</v>
          </cell>
          <cell r="X406">
            <v>45412</v>
          </cell>
          <cell r="Y406">
            <v>2423472</v>
          </cell>
          <cell r="Z406">
            <v>45413</v>
          </cell>
          <cell r="AA406">
            <v>45443</v>
          </cell>
          <cell r="AB406">
            <v>2423472</v>
          </cell>
          <cell r="AC406">
            <v>45444</v>
          </cell>
          <cell r="AD406">
            <v>45473</v>
          </cell>
          <cell r="AE406">
            <v>1130954</v>
          </cell>
          <cell r="AF406">
            <v>45474</v>
          </cell>
          <cell r="AG406">
            <v>45487</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t="str">
            <v>Vicerrectoría Académica</v>
          </cell>
          <cell r="BJ406" t="str">
            <v>MIGUEL ANTONIO PARDO LÓPEZ</v>
          </cell>
          <cell r="BK406" t="str">
            <v xml:space="preserve">Docente de planta de la Universidad de los Llanos </v>
          </cell>
          <cell r="BL406">
            <v>153</v>
          </cell>
          <cell r="BM406">
            <v>45327.49181712963</v>
          </cell>
          <cell r="BN406">
            <v>275013935</v>
          </cell>
          <cell r="BO406">
            <v>575</v>
          </cell>
          <cell r="BP406">
            <v>45327</v>
          </cell>
          <cell r="BQ406">
            <v>12925184</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t="str">
            <v>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v>
          </cell>
          <cell r="CT406">
            <v>40378554</v>
          </cell>
          <cell r="CU406">
            <v>436</v>
          </cell>
          <cell r="CV406" t="str">
            <v>608</v>
          </cell>
          <cell r="CW406">
            <v>0</v>
          </cell>
          <cell r="CX406">
            <v>0</v>
          </cell>
          <cell r="CY406">
            <v>8299</v>
          </cell>
          <cell r="CZ406" t="str">
            <v>M6</v>
          </cell>
        </row>
        <row r="407">
          <cell r="B407" t="str">
            <v>0308 DE 2024</v>
          </cell>
          <cell r="C407">
            <v>1081812945</v>
          </cell>
          <cell r="D407" t="str">
            <v>OWENS JOSE BARROS BARRIOS</v>
          </cell>
          <cell r="E407" t="str">
            <v>CONTRATO DE PRESTACIÓN DE SERVICIOS PROFESIONALES</v>
          </cell>
          <cell r="F407" t="str">
            <v>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v>
          </cell>
          <cell r="G407">
            <v>45327</v>
          </cell>
          <cell r="H407">
            <v>16326549</v>
          </cell>
          <cell r="I407" t="str">
            <v>Cinco (05) meses y diez (10) días calendario</v>
          </cell>
          <cell r="J407">
            <v>45327</v>
          </cell>
          <cell r="K407">
            <v>45487</v>
          </cell>
          <cell r="L407" t="str">
            <v>NO APLICA</v>
          </cell>
          <cell r="M407" t="str">
            <v>NO APLICA</v>
          </cell>
          <cell r="N407" t="str">
            <v>NO APLICA</v>
          </cell>
          <cell r="O407">
            <v>6</v>
          </cell>
          <cell r="P407">
            <v>2653064</v>
          </cell>
          <cell r="Q407">
            <v>45327</v>
          </cell>
          <cell r="R407">
            <v>45351</v>
          </cell>
          <cell r="S407">
            <v>3061228</v>
          </cell>
          <cell r="T407">
            <v>45352</v>
          </cell>
          <cell r="U407">
            <v>45382</v>
          </cell>
          <cell r="V407">
            <v>3061228</v>
          </cell>
          <cell r="W407">
            <v>45383</v>
          </cell>
          <cell r="X407">
            <v>45412</v>
          </cell>
          <cell r="Y407">
            <v>3061228</v>
          </cell>
          <cell r="Z407">
            <v>45413</v>
          </cell>
          <cell r="AA407">
            <v>45443</v>
          </cell>
          <cell r="AB407">
            <v>3061228</v>
          </cell>
          <cell r="AC407">
            <v>45444</v>
          </cell>
          <cell r="AD407">
            <v>45473</v>
          </cell>
          <cell r="AE407">
            <v>1428573</v>
          </cell>
          <cell r="AF407">
            <v>45474</v>
          </cell>
          <cell r="AG407">
            <v>45487</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t="str">
            <v>Facultad de Ciencias Agropecuarias y Recursos Naturales</v>
          </cell>
          <cell r="BJ407" t="str">
            <v>CRISTÓBAL LUGO LÓPEZ</v>
          </cell>
          <cell r="BK407" t="str">
            <v>Decano de la Facultad de Ciencias Agropecuarias y Recursos Naturales</v>
          </cell>
          <cell r="BL407">
            <v>154</v>
          </cell>
          <cell r="BM407">
            <v>45327.534131944441</v>
          </cell>
          <cell r="BN407">
            <v>458377735</v>
          </cell>
          <cell r="BO407">
            <v>699</v>
          </cell>
          <cell r="BP407">
            <v>45327</v>
          </cell>
          <cell r="BQ407">
            <v>16326549</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t="str">
            <v>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v>
          </cell>
          <cell r="CT407">
            <v>1081812945.5</v>
          </cell>
          <cell r="CU407">
            <v>27</v>
          </cell>
          <cell r="CV407" t="str">
            <v>54606</v>
          </cell>
          <cell r="CW407">
            <v>0</v>
          </cell>
          <cell r="CX407">
            <v>0</v>
          </cell>
          <cell r="CY407">
            <v>7490</v>
          </cell>
          <cell r="CZ407" t="str">
            <v>M6</v>
          </cell>
        </row>
        <row r="408">
          <cell r="B408" t="str">
            <v>0309 DE 2024</v>
          </cell>
          <cell r="C408">
            <v>1234789446</v>
          </cell>
          <cell r="D408" t="str">
            <v>HAROLD ANDRES SANDOVAL BARRETO</v>
          </cell>
          <cell r="E408" t="str">
            <v>CONTRATO DE PRESTACIÓN DE SERVICIOS DE APOYO A LA GESTIÓN</v>
          </cell>
          <cell r="F408" t="str">
            <v>PRESTACIÓN DE SERVICIOS DE APOYO A LA GESTIÓN NECESARIO PARA EL FORTALECIMIENTO DE LOS PROCESOS DE GESTIÓN JURÍDICA DE LA OFICINA ASESORA JURÍDICA DE LA UNIVERSIDAD DE LOS LLANOS.</v>
          </cell>
          <cell r="G408">
            <v>45327</v>
          </cell>
          <cell r="H408">
            <v>7837627</v>
          </cell>
          <cell r="I408" t="str">
            <v>Cinco (05) meses y diez (10) días calendario</v>
          </cell>
          <cell r="J408">
            <v>45327</v>
          </cell>
          <cell r="K408">
            <v>45487</v>
          </cell>
          <cell r="L408" t="str">
            <v>NO APLICA</v>
          </cell>
          <cell r="M408" t="str">
            <v>NO APLICA</v>
          </cell>
          <cell r="N408" t="str">
            <v>NO APLICA</v>
          </cell>
          <cell r="O408">
            <v>6</v>
          </cell>
          <cell r="P408">
            <v>1273614</v>
          </cell>
          <cell r="Q408">
            <v>45327</v>
          </cell>
          <cell r="R408">
            <v>45351</v>
          </cell>
          <cell r="S408">
            <v>1469555</v>
          </cell>
          <cell r="T408">
            <v>45352</v>
          </cell>
          <cell r="U408">
            <v>45382</v>
          </cell>
          <cell r="V408">
            <v>1469555</v>
          </cell>
          <cell r="W408">
            <v>45383</v>
          </cell>
          <cell r="X408">
            <v>45412</v>
          </cell>
          <cell r="Y408">
            <v>1469555</v>
          </cell>
          <cell r="Z408">
            <v>45413</v>
          </cell>
          <cell r="AA408">
            <v>45443</v>
          </cell>
          <cell r="AB408">
            <v>1469555</v>
          </cell>
          <cell r="AC408">
            <v>45444</v>
          </cell>
          <cell r="AD408">
            <v>45473</v>
          </cell>
          <cell r="AE408">
            <v>685793</v>
          </cell>
          <cell r="AF408">
            <v>45474</v>
          </cell>
          <cell r="AG408">
            <v>45487</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t="str">
            <v>Oficina Asesora Jurídica</v>
          </cell>
          <cell r="BJ408" t="str">
            <v>ZULITH ANDREA ROMERO MARTIN</v>
          </cell>
          <cell r="BK408" t="str">
            <v>Asesora Jurídica</v>
          </cell>
          <cell r="BL408">
            <v>153</v>
          </cell>
          <cell r="BM408">
            <v>45327.49181712963</v>
          </cell>
          <cell r="BN408">
            <v>275013935</v>
          </cell>
          <cell r="BO408">
            <v>576</v>
          </cell>
          <cell r="BP408">
            <v>45327</v>
          </cell>
          <cell r="BQ408">
            <v>7837627</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t="str">
            <v>1. Apoyar la proyección de las respuestas a las consultas o peticiones de índoles jurídica elevadas por las diferentes dependencias de la universidad, conforme a las directrices impartida por el jefe de la oficina y la normatividad propia del asunto. 2. Prestar apoyo en la proyección de las respuestas a las consultas o peticiones de los particulares dirigidas a la Universidad, a la oficina y/o aquellas asignadas por el señor Rector, conforme a las directrices impartidas por el jefe de la oficina y la normatividad propia del asunto. 3. Apoyar la proyección de respuestas a los entes de control. 4. Contribuir con la proyección de respuestas a los recursos que sean interpuestos contra los actos administrativos de la Universidad, y que se pasen al conocimiento de la oficina conforme a las directrices impartidas por el jefe de la oficina y la normatividad propia del asunto. 5. Coadyuvar en la proyección de los requerimientos y memorando que se requieran para la suscripción, ejecución y seguimiento de los contratos y convenios que suscriba con la universidad. 6. Contribuir con la proyección de informes que se requieran de la oficina asesora jurídica para las dependencias de la institución, entidades del estado y órganos de control. 7. Coadyuvar en la búsqueda de información y documentación que se requiera para la proyección de conceptos y/o análisis de solicitudes realizadas a la oficina asesora jurídica. 8. Prestar apoyo en el seguimiento a los contratos y convenios elaborados por la oficina asesora jurídica. 9. Apoyar la proyección de respuestas  a los derechos de petición que se surtan al interior de la oficina asesora jurídica. 10. Prestar apoyo con la proyección de respuestas a las contestaciones de tutela que deba atender la oficina asesora jurídica.</v>
          </cell>
          <cell r="CT408">
            <v>1234789446</v>
          </cell>
          <cell r="CU408">
            <v>436</v>
          </cell>
          <cell r="CV408" t="str">
            <v>210</v>
          </cell>
          <cell r="CW408">
            <v>0</v>
          </cell>
          <cell r="CX408">
            <v>0</v>
          </cell>
          <cell r="CY408">
            <v>8299</v>
          </cell>
          <cell r="CZ408" t="str">
            <v>M6</v>
          </cell>
        </row>
        <row r="409">
          <cell r="B409" t="str">
            <v>0310 DE 2024</v>
          </cell>
          <cell r="C409">
            <v>1121932495</v>
          </cell>
          <cell r="D409" t="str">
            <v>JUAN CAMILO ALVAREZ CUBILLOS</v>
          </cell>
          <cell r="E409" t="str">
            <v>CONTRATO DE PRESTACIÓN DE SERVICIOS PROFESIONALES</v>
          </cell>
          <cell r="F409" t="str">
            <v>PRESTACIÓN DE SERVICIOS PROFESIONALES NECESARIO PARA EL FORTALECIMIENTO DE LOS PROCESOS DEL ÁREA DE SEGURIDAD Y SALUD EN EL TRABAJO DE LA DIVISIÓN DE SERVICIOS ADMINISTRATIVOS DE LA UNIVERSIDAD DE LOS LLANOS.</v>
          </cell>
          <cell r="G409">
            <v>45327</v>
          </cell>
          <cell r="H409">
            <v>16326549</v>
          </cell>
          <cell r="I409" t="str">
            <v>Cinco (05) meses y diez (10) días calendario</v>
          </cell>
          <cell r="J409">
            <v>45327</v>
          </cell>
          <cell r="K409">
            <v>45487</v>
          </cell>
          <cell r="L409" t="str">
            <v>NO APLICA</v>
          </cell>
          <cell r="M409" t="str">
            <v>NO APLICA</v>
          </cell>
          <cell r="N409" t="str">
            <v>NO APLICA</v>
          </cell>
          <cell r="O409">
            <v>6</v>
          </cell>
          <cell r="P409">
            <v>2653064</v>
          </cell>
          <cell r="Q409">
            <v>45327</v>
          </cell>
          <cell r="R409">
            <v>45351</v>
          </cell>
          <cell r="S409">
            <v>3061228</v>
          </cell>
          <cell r="T409">
            <v>45352</v>
          </cell>
          <cell r="U409">
            <v>45382</v>
          </cell>
          <cell r="V409">
            <v>3061228</v>
          </cell>
          <cell r="W409">
            <v>45383</v>
          </cell>
          <cell r="X409">
            <v>45412</v>
          </cell>
          <cell r="Y409">
            <v>3061228</v>
          </cell>
          <cell r="Z409">
            <v>45413</v>
          </cell>
          <cell r="AA409">
            <v>45443</v>
          </cell>
          <cell r="AB409">
            <v>3061228</v>
          </cell>
          <cell r="AC409">
            <v>45444</v>
          </cell>
          <cell r="AD409">
            <v>45473</v>
          </cell>
          <cell r="AE409">
            <v>1428573</v>
          </cell>
          <cell r="AF409">
            <v>45474</v>
          </cell>
          <cell r="AG409">
            <v>45487</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t="str">
            <v xml:space="preserve">División de Servicios Administrativos </v>
          </cell>
          <cell r="BJ409" t="str">
            <v>VÍCTOR EFREN ORTÍZ ORTÍZ</v>
          </cell>
          <cell r="BK409" t="str">
            <v>Jefe de Oficina</v>
          </cell>
          <cell r="BL409">
            <v>153</v>
          </cell>
          <cell r="BM409">
            <v>45327.49181712963</v>
          </cell>
          <cell r="BN409">
            <v>275013935</v>
          </cell>
          <cell r="BO409">
            <v>577</v>
          </cell>
          <cell r="BP409">
            <v>45327</v>
          </cell>
          <cell r="BQ409">
            <v>16326549</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v>
          </cell>
          <cell r="CT409">
            <v>1121932495</v>
          </cell>
          <cell r="CU409">
            <v>436</v>
          </cell>
          <cell r="CV409" t="str">
            <v>421</v>
          </cell>
          <cell r="CW409">
            <v>0</v>
          </cell>
          <cell r="CX409">
            <v>0</v>
          </cell>
          <cell r="CY409">
            <v>8299</v>
          </cell>
          <cell r="CZ409" t="str">
            <v>M6</v>
          </cell>
        </row>
        <row r="410">
          <cell r="B410" t="str">
            <v>0311 DE 2024</v>
          </cell>
          <cell r="C410">
            <v>21176898</v>
          </cell>
          <cell r="D410" t="str">
            <v xml:space="preserve">ESMERALDA QUEVEDO ROZO </v>
          </cell>
          <cell r="E410" t="str">
            <v>CONTRATO DE PRESTACIÓN DE SERVICIOS PROFESIONALES</v>
          </cell>
          <cell r="F410" t="str">
            <v>PRESTACIÓN DE SERVICIOS PROFESIONALES NECESARIO PARA EL FORTALECIMIENTO DE LOS PROCESOS DE SEGURIDAD SOCIAL EN LA DIVISIÓN DE SERVICIOS ADMINISTRATIVOS DE LA UNIVERSIDAD DE LOS LLANOS.</v>
          </cell>
          <cell r="G410">
            <v>45327</v>
          </cell>
          <cell r="H410">
            <v>16326549</v>
          </cell>
          <cell r="I410" t="str">
            <v>Cinco (05) meses y diez (10) días calendario</v>
          </cell>
          <cell r="J410">
            <v>45327</v>
          </cell>
          <cell r="K410">
            <v>45487</v>
          </cell>
          <cell r="L410" t="str">
            <v>NO APLICA</v>
          </cell>
          <cell r="M410" t="str">
            <v>NO APLICA</v>
          </cell>
          <cell r="N410" t="str">
            <v>NO APLICA</v>
          </cell>
          <cell r="O410">
            <v>6</v>
          </cell>
          <cell r="P410">
            <v>2653064</v>
          </cell>
          <cell r="Q410">
            <v>45327</v>
          </cell>
          <cell r="R410">
            <v>45351</v>
          </cell>
          <cell r="S410">
            <v>3061228</v>
          </cell>
          <cell r="T410">
            <v>45352</v>
          </cell>
          <cell r="U410">
            <v>45382</v>
          </cell>
          <cell r="V410">
            <v>3061228</v>
          </cell>
          <cell r="W410">
            <v>45383</v>
          </cell>
          <cell r="X410">
            <v>45412</v>
          </cell>
          <cell r="Y410">
            <v>3061228</v>
          </cell>
          <cell r="Z410">
            <v>45413</v>
          </cell>
          <cell r="AA410">
            <v>45443</v>
          </cell>
          <cell r="AB410">
            <v>3061228</v>
          </cell>
          <cell r="AC410">
            <v>45444</v>
          </cell>
          <cell r="AD410">
            <v>45473</v>
          </cell>
          <cell r="AE410">
            <v>1428573</v>
          </cell>
          <cell r="AF410">
            <v>45474</v>
          </cell>
          <cell r="AG410">
            <v>45487</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t="str">
            <v xml:space="preserve">División de Servicios Administrativos </v>
          </cell>
          <cell r="BJ410" t="str">
            <v>VÍCTOR EFREN ORTÍZ ORTÍZ</v>
          </cell>
          <cell r="BK410" t="str">
            <v>Jefe de Oficina</v>
          </cell>
          <cell r="BL410">
            <v>153</v>
          </cell>
          <cell r="BM410">
            <v>45327.49181712963</v>
          </cell>
          <cell r="BN410">
            <v>275013935</v>
          </cell>
          <cell r="BO410">
            <v>578</v>
          </cell>
          <cell r="BP410">
            <v>45327</v>
          </cell>
          <cell r="BQ410">
            <v>16326549</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t="str">
            <v xml:space="preserve">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31 de enero de 2020.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seguimiento de acciones y actividades de los compromisos adquiridos en los Planes de mejoramiento al sistema de Seguridad y Salud en el trabajo. 13. Apoyar el proceso de gestión ante las ARL y fondos de pensiones necesarios para el reconocimiento y pago de incapacidades y el reconocimiento de pensión por invalidez o indemnización por merma laboral. 14. Apoyar en el desarrollo y gestión de las incapacidades que llegan a la División de Servicios Administrativos. 15. Apoyar las gestiones de la División en temas pensionales y de seguridad social y proyectar respuestas de requerimiento de los mismos. </v>
          </cell>
          <cell r="CT410">
            <v>21176898.899999999</v>
          </cell>
          <cell r="CU410">
            <v>436</v>
          </cell>
          <cell r="CV410" t="str">
            <v>421</v>
          </cell>
          <cell r="CW410">
            <v>0</v>
          </cell>
          <cell r="CX410">
            <v>0</v>
          </cell>
          <cell r="CY410">
            <v>8299</v>
          </cell>
          <cell r="CZ410" t="str">
            <v>M6</v>
          </cell>
        </row>
        <row r="411">
          <cell r="B411" t="str">
            <v>0312 DE 2024</v>
          </cell>
          <cell r="C411">
            <v>86067601</v>
          </cell>
          <cell r="D411" t="str">
            <v>WILBER ANDRES HERNANDEZ ENCISO</v>
          </cell>
          <cell r="E411" t="str">
            <v>CONTRATO DE PRESTACIÓN DE SERVICIOS DE APOYO A LA GESTIÓN</v>
          </cell>
          <cell r="F411" t="str">
            <v>PRESTACIÓN DE SERVICIOS DE APOYO A LA GESTIÓN NECESARIO PARA EL FORTALECIMIENTO DE LOS PROCESOS OPERATIVOS DE SERVICIOS GENERALES DE LA UNIVERSIDAD DE LOS LLANOS.</v>
          </cell>
          <cell r="G411">
            <v>45327</v>
          </cell>
          <cell r="H411">
            <v>9693888</v>
          </cell>
          <cell r="I411" t="str">
            <v>Cinco (05) meses y diez (10) días calendario</v>
          </cell>
          <cell r="J411">
            <v>45327</v>
          </cell>
          <cell r="K411">
            <v>45487</v>
          </cell>
          <cell r="L411" t="str">
            <v>NO APLICA</v>
          </cell>
          <cell r="M411" t="str">
            <v>NO APLICA</v>
          </cell>
          <cell r="N411" t="str">
            <v>NO APLICA</v>
          </cell>
          <cell r="O411">
            <v>6</v>
          </cell>
          <cell r="P411">
            <v>1575257</v>
          </cell>
          <cell r="Q411">
            <v>45327</v>
          </cell>
          <cell r="R411">
            <v>45351</v>
          </cell>
          <cell r="S411">
            <v>1817604</v>
          </cell>
          <cell r="T411">
            <v>45352</v>
          </cell>
          <cell r="U411">
            <v>45382</v>
          </cell>
          <cell r="V411">
            <v>1817604</v>
          </cell>
          <cell r="W411">
            <v>45383</v>
          </cell>
          <cell r="X411">
            <v>45412</v>
          </cell>
          <cell r="Y411">
            <v>1817604</v>
          </cell>
          <cell r="Z411">
            <v>45413</v>
          </cell>
          <cell r="AA411">
            <v>45443</v>
          </cell>
          <cell r="AB411">
            <v>1817604</v>
          </cell>
          <cell r="AC411">
            <v>45444</v>
          </cell>
          <cell r="AD411">
            <v>45473</v>
          </cell>
          <cell r="AE411">
            <v>848215</v>
          </cell>
          <cell r="AF411">
            <v>45474</v>
          </cell>
          <cell r="AG411">
            <v>45487</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t="str">
            <v>Vicerrectoría de Recursos Universitarios</v>
          </cell>
          <cell r="BJ411" t="str">
            <v>CLAUDIA CONSTANZA GANTIVA ORTEGON</v>
          </cell>
          <cell r="BK411" t="str">
            <v>Técnico Administrativo</v>
          </cell>
          <cell r="BL411">
            <v>153</v>
          </cell>
          <cell r="BM411">
            <v>45327.49181712963</v>
          </cell>
          <cell r="BN411">
            <v>275013935</v>
          </cell>
          <cell r="BO411">
            <v>579</v>
          </cell>
          <cell r="BP411">
            <v>45327</v>
          </cell>
          <cell r="BQ411">
            <v>9693888</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411">
            <v>86067601</v>
          </cell>
          <cell r="CU411">
            <v>436</v>
          </cell>
          <cell r="CV411" t="str">
            <v>423</v>
          </cell>
          <cell r="CW411">
            <v>0</v>
          </cell>
          <cell r="CX411">
            <v>0</v>
          </cell>
          <cell r="CY411">
            <v>8299</v>
          </cell>
          <cell r="CZ411" t="str">
            <v>M6</v>
          </cell>
        </row>
        <row r="412">
          <cell r="B412" t="str">
            <v>0313 DE 2024</v>
          </cell>
          <cell r="C412">
            <v>80029191</v>
          </cell>
          <cell r="D412" t="str">
            <v>MARIO ALEXANDER CALDERON COLLAZOS</v>
          </cell>
          <cell r="E412" t="str">
            <v>CONTRATO DE PRESTACIÓN DE SERVICIOS PROFESIONALES</v>
          </cell>
          <cell r="F412" t="str">
            <v xml:space="preserve">PRESTACIÓN DE SERVICIOS PROFESIONALES NECESARIO PARA EL DESARROLLO DEL PROYECTO FICHA BPUNI VIAC 05 0111 2023 “ESCENARIOS DE EXTENSIÓN, APROPIACIÓN Y RESPONSABILIDAD SOCIAL DE LA UNIVERSIDAD DE LOS LLANOS” </v>
          </cell>
          <cell r="G412">
            <v>45327</v>
          </cell>
          <cell r="H412">
            <v>19727915</v>
          </cell>
          <cell r="I412" t="str">
            <v>Cinco (05) meses y diez (10) días calendario</v>
          </cell>
          <cell r="J412">
            <v>45327</v>
          </cell>
          <cell r="K412">
            <v>45487</v>
          </cell>
          <cell r="L412" t="str">
            <v>NO APLICA</v>
          </cell>
          <cell r="M412" t="str">
            <v>NO APLICA</v>
          </cell>
          <cell r="N412" t="str">
            <v>NO APLICA</v>
          </cell>
          <cell r="O412">
            <v>6</v>
          </cell>
          <cell r="P412">
            <v>3205786</v>
          </cell>
          <cell r="Q412">
            <v>45327</v>
          </cell>
          <cell r="R412">
            <v>45351</v>
          </cell>
          <cell r="S412">
            <v>3698984</v>
          </cell>
          <cell r="T412">
            <v>45352</v>
          </cell>
          <cell r="U412">
            <v>45382</v>
          </cell>
          <cell r="V412">
            <v>3698984</v>
          </cell>
          <cell r="W412">
            <v>45383</v>
          </cell>
          <cell r="X412">
            <v>45412</v>
          </cell>
          <cell r="Y412">
            <v>3698984</v>
          </cell>
          <cell r="Z412">
            <v>45413</v>
          </cell>
          <cell r="AA412">
            <v>45443</v>
          </cell>
          <cell r="AB412">
            <v>3698984</v>
          </cell>
          <cell r="AC412">
            <v>45444</v>
          </cell>
          <cell r="AD412">
            <v>45473</v>
          </cell>
          <cell r="AE412">
            <v>1726193</v>
          </cell>
          <cell r="AF412">
            <v>45474</v>
          </cell>
          <cell r="AG412">
            <v>45487</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t="str">
            <v>Dirección General de Proyección Social</v>
          </cell>
          <cell r="BJ412" t="str">
            <v>OMAR YESID BELTRÁN GUTIÉRREZ</v>
          </cell>
          <cell r="BK412" t="str">
            <v>Director Técnico de Proyección Social</v>
          </cell>
          <cell r="BL412">
            <v>145</v>
          </cell>
          <cell r="BM412">
            <v>45327.440729166665</v>
          </cell>
          <cell r="BN412">
            <v>52381013</v>
          </cell>
          <cell r="BO412">
            <v>566</v>
          </cell>
          <cell r="BP412">
            <v>45327</v>
          </cell>
          <cell r="BQ412">
            <v>19727915</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t="str">
            <v>1. Contribuir con el diseño, maquetación y diagramación de libros de texto, publicaciones seriadas, memorias de eventos, cartillas divulgativas, catálogos, publicaciones digitales de la Editorial en la Universidad de los Llanos. 2. Apoyar el diseño e implementación de material audiovisual y conceptos visuales para la divulgación de las revistas científicas, libros y publicaciones de la Universidad de los Llanos. 3. Coadyuvar en el proceso de marcación de metadatos de acuerdo con los indexadores de los productos científicos de las Revistas de la Universidad de los Llanos y los libros de la Editorial. 4. Apoyar la visibilización de la producción intelectual de la Editorial a través de los formatos HTML, XML, E pub, pdf, y demás formatos solicitados por los directorios e indexadores. 5. Colaborar en la actualización permanente de los sitios web de las revistas científicas y la editorial de la Universidad de los Llanos. 6. Apoyar en el diseño e implementación de productos de comunicación visual, piezas gráficas, producción web, manejo de marca y proceso de comunicaciones de la Dirección General de Proyección Social.</v>
          </cell>
          <cell r="CT412">
            <v>80029191</v>
          </cell>
          <cell r="CU412">
            <v>624</v>
          </cell>
          <cell r="CV412" t="str">
            <v>53018</v>
          </cell>
          <cell r="CW412">
            <v>0</v>
          </cell>
          <cell r="CX412">
            <v>0</v>
          </cell>
          <cell r="CY412">
            <v>7310</v>
          </cell>
          <cell r="CZ412" t="str">
            <v>M6</v>
          </cell>
        </row>
        <row r="413">
          <cell r="B413" t="str">
            <v>0314 DE 2024</v>
          </cell>
          <cell r="C413">
            <v>1121955439</v>
          </cell>
          <cell r="D413" t="str">
            <v>MARIA CAMILA GUTIERREZ URREA</v>
          </cell>
          <cell r="E413" t="str">
            <v>CONTRATO DE PRESTACIÓN DE SERVICIOS PROFESIONALES</v>
          </cell>
          <cell r="F413" t="str">
            <v>PRESTACIÓN DE SERVICIOS PROFESIONALES NECESARIO PARA EL DESARROLLO DEL PROYECTO FICHA BPUNI VIARE 03 3110 2023 “FORTALECIMIENTO ESTRATÉGICO DE LA CULTURA ORGANIZACIONAL EN LA COMUNICACIÓN INTEGRAL DE LA UNIVERSIDAD DE LOS LLANOS”</v>
          </cell>
          <cell r="G413">
            <v>45327</v>
          </cell>
          <cell r="H413">
            <v>14562667</v>
          </cell>
          <cell r="I413" t="str">
            <v>Cinco (05) meses y diez (10) días calendario</v>
          </cell>
          <cell r="J413">
            <v>45327</v>
          </cell>
          <cell r="K413">
            <v>45487</v>
          </cell>
          <cell r="L413" t="str">
            <v>NO APLICA</v>
          </cell>
          <cell r="M413" t="str">
            <v>NO APLICA</v>
          </cell>
          <cell r="N413" t="str">
            <v>NO APLICA</v>
          </cell>
          <cell r="O413">
            <v>6</v>
          </cell>
          <cell r="P413">
            <v>2366433</v>
          </cell>
          <cell r="Q413">
            <v>45327</v>
          </cell>
          <cell r="R413">
            <v>45351</v>
          </cell>
          <cell r="S413">
            <v>2730500</v>
          </cell>
          <cell r="T413">
            <v>45352</v>
          </cell>
          <cell r="U413">
            <v>45382</v>
          </cell>
          <cell r="V413">
            <v>2730500</v>
          </cell>
          <cell r="W413">
            <v>45383</v>
          </cell>
          <cell r="X413">
            <v>45412</v>
          </cell>
          <cell r="Y413">
            <v>2730500</v>
          </cell>
          <cell r="Z413">
            <v>45413</v>
          </cell>
          <cell r="AA413">
            <v>45443</v>
          </cell>
          <cell r="AB413">
            <v>2730500</v>
          </cell>
          <cell r="AC413">
            <v>45444</v>
          </cell>
          <cell r="AD413">
            <v>45473</v>
          </cell>
          <cell r="AE413">
            <v>1274234</v>
          </cell>
          <cell r="AF413">
            <v>45474</v>
          </cell>
          <cell r="AG413">
            <v>45487</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t="str">
            <v>Secretaria General</v>
          </cell>
          <cell r="BJ413" t="str">
            <v>DEIVER GIOVANNY QUINTERO REYES</v>
          </cell>
          <cell r="BK413" t="str">
            <v>Secretario General</v>
          </cell>
          <cell r="BL413">
            <v>146</v>
          </cell>
          <cell r="BM413">
            <v>45327.440960648149</v>
          </cell>
          <cell r="BN413">
            <v>40689979</v>
          </cell>
          <cell r="BO413">
            <v>569</v>
          </cell>
          <cell r="BP413">
            <v>45327</v>
          </cell>
          <cell r="BQ413">
            <v>14562667</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413">
            <v>1121955439</v>
          </cell>
          <cell r="CU413">
            <v>620</v>
          </cell>
          <cell r="CV413" t="str">
            <v>40063</v>
          </cell>
          <cell r="CW413">
            <v>0</v>
          </cell>
          <cell r="CX413">
            <v>0</v>
          </cell>
          <cell r="CY413">
            <v>8299</v>
          </cell>
          <cell r="CZ413" t="str">
            <v>M6</v>
          </cell>
        </row>
        <row r="414">
          <cell r="B414" t="str">
            <v>0315 DE 2024</v>
          </cell>
          <cell r="C414">
            <v>1010014158</v>
          </cell>
          <cell r="D414" t="str">
            <v>DAYANNA MICHELLE VEGA GRANADOS</v>
          </cell>
          <cell r="E414" t="str">
            <v>CONTRATO DE PRESTACIÓN DE SERVICIOS DE APOYO A LA GESTIÓN</v>
          </cell>
          <cell r="F414" t="str">
            <v>PRESTACIÓN DE SERVICIOS DE APOYO A LA GESTIÓN NECESARIO PARA EL DESARROLLO DEL PROYECTO FICHA BPUNI VIARE 03 3110 2023 “FORTALECIMIENTO ESTRATÉGICO DE LA CULTURA ORGANIZACIONAL EN LA COMUNICACIÓN INTEGRAL DE LA UNIVERSIDAD DE LOS LLANOS”</v>
          </cell>
          <cell r="G414">
            <v>45327</v>
          </cell>
          <cell r="H414">
            <v>11564645</v>
          </cell>
          <cell r="I414" t="str">
            <v>Cinco (05) meses y diez (10) días calendario</v>
          </cell>
          <cell r="J414">
            <v>45327</v>
          </cell>
          <cell r="K414">
            <v>45487</v>
          </cell>
          <cell r="L414" t="str">
            <v>NO APLICA</v>
          </cell>
          <cell r="M414" t="str">
            <v>NO APLICA</v>
          </cell>
          <cell r="N414" t="str">
            <v>NO APLICA</v>
          </cell>
          <cell r="O414">
            <v>6</v>
          </cell>
          <cell r="P414">
            <v>1879255</v>
          </cell>
          <cell r="Q414">
            <v>45327</v>
          </cell>
          <cell r="R414">
            <v>45351</v>
          </cell>
          <cell r="S414">
            <v>2168371</v>
          </cell>
          <cell r="T414">
            <v>45352</v>
          </cell>
          <cell r="U414">
            <v>45382</v>
          </cell>
          <cell r="V414">
            <v>2168371</v>
          </cell>
          <cell r="W414">
            <v>45383</v>
          </cell>
          <cell r="X414">
            <v>45412</v>
          </cell>
          <cell r="Y414">
            <v>2168371</v>
          </cell>
          <cell r="Z414">
            <v>45413</v>
          </cell>
          <cell r="AA414">
            <v>45443</v>
          </cell>
          <cell r="AB414">
            <v>2168371</v>
          </cell>
          <cell r="AC414">
            <v>45444</v>
          </cell>
          <cell r="AD414">
            <v>45473</v>
          </cell>
          <cell r="AE414">
            <v>1011906</v>
          </cell>
          <cell r="AF414">
            <v>45474</v>
          </cell>
          <cell r="AG414">
            <v>45487</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t="str">
            <v>Secretaria General</v>
          </cell>
          <cell r="BJ414" t="str">
            <v>DEIVER GIOVANNY QUINTERO REYES</v>
          </cell>
          <cell r="BK414" t="str">
            <v>Secretario General</v>
          </cell>
          <cell r="BL414">
            <v>146</v>
          </cell>
          <cell r="BM414">
            <v>45327.440960648149</v>
          </cell>
          <cell r="BN414">
            <v>40689979</v>
          </cell>
          <cell r="BO414">
            <v>573</v>
          </cell>
          <cell r="BP414">
            <v>45327</v>
          </cell>
          <cell r="BQ414">
            <v>11564645</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t="str">
            <v>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v>
          </cell>
          <cell r="CT414">
            <v>1010014158</v>
          </cell>
          <cell r="CU414">
            <v>620</v>
          </cell>
          <cell r="CV414" t="str">
            <v>40063</v>
          </cell>
          <cell r="CW414">
            <v>0</v>
          </cell>
          <cell r="CX414">
            <v>0</v>
          </cell>
          <cell r="CY414">
            <v>8299</v>
          </cell>
          <cell r="CZ414" t="str">
            <v>M6</v>
          </cell>
        </row>
        <row r="415">
          <cell r="B415" t="str">
            <v>0316 DE 2024</v>
          </cell>
          <cell r="C415">
            <v>1006558901</v>
          </cell>
          <cell r="D415" t="str">
            <v>EDITH JULIETH RAMIREZ CRUZ</v>
          </cell>
          <cell r="E415" t="str">
            <v>CONTRATO DE PRESTACIÓN DE SERVICIOS PROFESIONALES</v>
          </cell>
          <cell r="F415" t="str">
            <v>PRESTACIÓN DE SERVICIOS PROFESIONALES NECESARIO PARA EL FORTALECIMIENTO DE LOS PROCESOS ACADÉMICOS Y ADMINISTRATIVOS DEL CENTRO DE IDIOMAS DE LA FACULTAD DE CIENCIAS HUMANAS Y DE LA EDUCACIÓN DE LA UNIVERSIDAD DE LOS LLANOS.</v>
          </cell>
          <cell r="G415">
            <v>45327</v>
          </cell>
          <cell r="H415">
            <v>14562667</v>
          </cell>
          <cell r="I415" t="str">
            <v>Cinco (05) meses y diez (10) días calendario</v>
          </cell>
          <cell r="J415">
            <v>45327</v>
          </cell>
          <cell r="K415">
            <v>45487</v>
          </cell>
          <cell r="L415" t="str">
            <v>NO APLICA</v>
          </cell>
          <cell r="M415" t="str">
            <v>NO APLICA</v>
          </cell>
          <cell r="N415" t="str">
            <v>NO APLICA</v>
          </cell>
          <cell r="O415">
            <v>6</v>
          </cell>
          <cell r="P415">
            <v>2366433</v>
          </cell>
          <cell r="Q415">
            <v>45327</v>
          </cell>
          <cell r="R415">
            <v>45351</v>
          </cell>
          <cell r="S415">
            <v>2730500</v>
          </cell>
          <cell r="T415">
            <v>45352</v>
          </cell>
          <cell r="U415">
            <v>45382</v>
          </cell>
          <cell r="V415">
            <v>2730500</v>
          </cell>
          <cell r="W415">
            <v>45383</v>
          </cell>
          <cell r="X415">
            <v>45412</v>
          </cell>
          <cell r="Y415">
            <v>2730500</v>
          </cell>
          <cell r="Z415">
            <v>45413</v>
          </cell>
          <cell r="AA415">
            <v>45443</v>
          </cell>
          <cell r="AB415">
            <v>2730500</v>
          </cell>
          <cell r="AC415">
            <v>45444</v>
          </cell>
          <cell r="AD415">
            <v>45473</v>
          </cell>
          <cell r="AE415">
            <v>1274234</v>
          </cell>
          <cell r="AF415">
            <v>45474</v>
          </cell>
          <cell r="AG415">
            <v>45487</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t="str">
            <v>Facultad de Ciencias Humanas y de la Educación</v>
          </cell>
          <cell r="BJ415" t="str">
            <v xml:space="preserve">FERNANDO CAMPOS POLO </v>
          </cell>
          <cell r="BK415" t="str">
            <v>Decano de la Facultad de Ciencias Humanas y de la Educación</v>
          </cell>
          <cell r="BL415">
            <v>20</v>
          </cell>
          <cell r="BM415">
            <v>45306</v>
          </cell>
          <cell r="BN415">
            <v>2599259317</v>
          </cell>
          <cell r="BO415">
            <v>570</v>
          </cell>
          <cell r="BP415">
            <v>45327</v>
          </cell>
          <cell r="BQ415">
            <v>14562667</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t="str">
            <v>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v>
          </cell>
          <cell r="CT415">
            <v>1006558901</v>
          </cell>
          <cell r="CU415">
            <v>440</v>
          </cell>
          <cell r="CV415" t="str">
            <v>56503</v>
          </cell>
          <cell r="CW415">
            <v>0</v>
          </cell>
          <cell r="CX415">
            <v>0</v>
          </cell>
          <cell r="CY415">
            <v>8299</v>
          </cell>
          <cell r="CZ415" t="str">
            <v>M6</v>
          </cell>
        </row>
        <row r="416">
          <cell r="B416" t="str">
            <v>0317 DE 2024</v>
          </cell>
          <cell r="C416">
            <v>1121828203</v>
          </cell>
          <cell r="D416" t="str">
            <v>MARIA MERCEDES GONZALEZ ARDILA</v>
          </cell>
          <cell r="E416" t="str">
            <v>CONTRATO DE PRESTACIÓN DE SERVICIOS DE APOYO A LA GESTIÓN</v>
          </cell>
          <cell r="F416" t="str">
            <v>PRESTACIÓN DE SERVICIOS DE APOYO A LA GESTIÓN NECESARIO PARA EL FORTALECIMIENTO DE LOS PROCESOS ACADÉMICOS Y ADMINISTRATIVOS DEL CENTRO DE IDIOMAS DE LA FACULTAD DE CIENCIAS HUMANAS Y DE LA EDUCACIÓN DE LA UNIVERSIDAD DE LOS LLANOS.</v>
          </cell>
          <cell r="G416">
            <v>45327</v>
          </cell>
          <cell r="H416">
            <v>9693888</v>
          </cell>
          <cell r="I416" t="str">
            <v>Cinco (05) meses y diez (10) días calendario</v>
          </cell>
          <cell r="J416">
            <v>45327</v>
          </cell>
          <cell r="K416">
            <v>45487</v>
          </cell>
          <cell r="L416" t="str">
            <v>NO APLICA</v>
          </cell>
          <cell r="M416" t="str">
            <v>NO APLICA</v>
          </cell>
          <cell r="N416" t="str">
            <v>NO APLICA</v>
          </cell>
          <cell r="O416">
            <v>6</v>
          </cell>
          <cell r="P416">
            <v>1575257</v>
          </cell>
          <cell r="Q416">
            <v>45327</v>
          </cell>
          <cell r="R416">
            <v>45351</v>
          </cell>
          <cell r="S416">
            <v>1817604</v>
          </cell>
          <cell r="T416">
            <v>45352</v>
          </cell>
          <cell r="U416">
            <v>45382</v>
          </cell>
          <cell r="V416">
            <v>1817604</v>
          </cell>
          <cell r="W416">
            <v>45383</v>
          </cell>
          <cell r="X416">
            <v>45412</v>
          </cell>
          <cell r="Y416">
            <v>1817604</v>
          </cell>
          <cell r="Z416">
            <v>45413</v>
          </cell>
          <cell r="AA416">
            <v>45443</v>
          </cell>
          <cell r="AB416">
            <v>1817604</v>
          </cell>
          <cell r="AC416">
            <v>45444</v>
          </cell>
          <cell r="AD416">
            <v>45473</v>
          </cell>
          <cell r="AE416">
            <v>848215</v>
          </cell>
          <cell r="AF416">
            <v>45474</v>
          </cell>
          <cell r="AG416">
            <v>45487</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t="str">
            <v>Facultad de Ciencias Humanas y de la Educación</v>
          </cell>
          <cell r="BJ416" t="str">
            <v xml:space="preserve">FERNANDO CAMPOS POLO </v>
          </cell>
          <cell r="BK416" t="str">
            <v>Decano de la Facultad de Ciencias Humanas y de la Educación</v>
          </cell>
          <cell r="BL416">
            <v>158</v>
          </cell>
          <cell r="BM416">
            <v>45327.90252314815</v>
          </cell>
          <cell r="BN416">
            <v>9693888</v>
          </cell>
          <cell r="BO416">
            <v>572</v>
          </cell>
          <cell r="BP416">
            <v>45327</v>
          </cell>
          <cell r="BQ416">
            <v>9693888</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t="str">
            <v>1.  Apoyar en la atención en el área del servicio al cliente para toda la comunidad educativa del Centro de Idioma. 2. Brindar apoyo en el proceso de recepción de carpetas y proceso de matrículas a estudiantes nuevos y antiguos de manera física y digital.  3. Colaborar en la gestión de correo, generar entrada y salida de correspondencia, gestión de correo electrónico. 4. Apoyar en el suministro de ayudas educativas para el personal docente. 5. Contribuir en el archivo y control de documentos del área según normatividad. 6. Colaborar en la actualización del Sistema de información de Educación para el trabajo y el desarrollo humano SIET. 7. Contribuir con los procesos de calidad y planes de mejora.</v>
          </cell>
          <cell r="CT416">
            <v>1121828203</v>
          </cell>
          <cell r="CU416">
            <v>440</v>
          </cell>
          <cell r="CV416" t="str">
            <v>56503</v>
          </cell>
          <cell r="CW416">
            <v>0</v>
          </cell>
          <cell r="CX416">
            <v>0</v>
          </cell>
          <cell r="CY416">
            <v>8299</v>
          </cell>
          <cell r="CZ416" t="str">
            <v>M6</v>
          </cell>
        </row>
        <row r="417">
          <cell r="B417" t="str">
            <v>0318 DE 2024</v>
          </cell>
          <cell r="C417">
            <v>1119894154</v>
          </cell>
          <cell r="D417" t="str">
            <v>BRAYAN SNEIDER RAMIREZ BLANDON</v>
          </cell>
          <cell r="E417" t="str">
            <v>CONTRATO DE PRESTACIÓN DE SERVICIOS PROFESIONALES</v>
          </cell>
          <cell r="F417" t="str">
            <v>PRESTACIÓN DE SERVICIOS PROFESIONALES NECESARIO PARA EL FORTALECIMIENTO DE LOS DIFERENTES PROCESOS DE CALIDAD EN EL CENTRO DE IDIOMAS DE LA FACULTAD DE CIENCIAS HUMANAS Y DE LA EDUCACIÓN DE LA UNIVERSIDAD DE LOS LLANOS”</v>
          </cell>
          <cell r="G417">
            <v>45327</v>
          </cell>
          <cell r="H417">
            <v>16326549</v>
          </cell>
          <cell r="I417" t="str">
            <v>Cinco (05) meses y diez (10) días calendario</v>
          </cell>
          <cell r="J417">
            <v>45327</v>
          </cell>
          <cell r="K417">
            <v>45487</v>
          </cell>
          <cell r="L417" t="str">
            <v>NO APLICA</v>
          </cell>
          <cell r="M417" t="str">
            <v>NO APLICA</v>
          </cell>
          <cell r="N417" t="str">
            <v>NO APLICA</v>
          </cell>
          <cell r="O417">
            <v>6</v>
          </cell>
          <cell r="P417">
            <v>2653064</v>
          </cell>
          <cell r="Q417">
            <v>45327</v>
          </cell>
          <cell r="R417">
            <v>45351</v>
          </cell>
          <cell r="S417">
            <v>3061228</v>
          </cell>
          <cell r="T417">
            <v>45352</v>
          </cell>
          <cell r="U417">
            <v>45382</v>
          </cell>
          <cell r="V417">
            <v>3061228</v>
          </cell>
          <cell r="W417">
            <v>45383</v>
          </cell>
          <cell r="X417">
            <v>45412</v>
          </cell>
          <cell r="Y417">
            <v>3061228</v>
          </cell>
          <cell r="Z417">
            <v>45413</v>
          </cell>
          <cell r="AA417">
            <v>45443</v>
          </cell>
          <cell r="AB417">
            <v>3061228</v>
          </cell>
          <cell r="AC417">
            <v>45444</v>
          </cell>
          <cell r="AD417">
            <v>45473</v>
          </cell>
          <cell r="AE417">
            <v>1428573</v>
          </cell>
          <cell r="AF417">
            <v>45474</v>
          </cell>
          <cell r="AG417">
            <v>45487</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t="str">
            <v>Facultad de Ciencias Humanas y de la Educación</v>
          </cell>
          <cell r="BJ417" t="str">
            <v xml:space="preserve">FERNANDO CAMPOS POLO </v>
          </cell>
          <cell r="BK417" t="str">
            <v>Decano de la Facultad de Ciencias Humanas y de la Educación</v>
          </cell>
          <cell r="BL417">
            <v>20</v>
          </cell>
          <cell r="BM417">
            <v>45306</v>
          </cell>
          <cell r="BN417">
            <v>2599259317</v>
          </cell>
          <cell r="BO417">
            <v>571</v>
          </cell>
          <cell r="BP417">
            <v>45327</v>
          </cell>
          <cell r="BQ417">
            <v>16326549</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t="str">
            <v>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v>
          </cell>
          <cell r="CT417">
            <v>1119894154.4000001</v>
          </cell>
          <cell r="CU417">
            <v>440</v>
          </cell>
          <cell r="CV417" t="str">
            <v>56503</v>
          </cell>
          <cell r="CW417">
            <v>0</v>
          </cell>
          <cell r="CX417">
            <v>0</v>
          </cell>
          <cell r="CY417">
            <v>8299</v>
          </cell>
          <cell r="CZ417" t="str">
            <v>M6</v>
          </cell>
        </row>
        <row r="418">
          <cell r="B418" t="str">
            <v>0319 DE 2024</v>
          </cell>
          <cell r="C418">
            <v>24716432</v>
          </cell>
          <cell r="D418" t="str">
            <v>ALIDIS EVELCY SIERRA VARGAS</v>
          </cell>
          <cell r="E418" t="str">
            <v>CONTRATO DE PRESTACIÓN DE SERVICIOS PROFESIONALES</v>
          </cell>
          <cell r="F418"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418">
            <v>45327</v>
          </cell>
          <cell r="H418">
            <v>16326549</v>
          </cell>
          <cell r="I418" t="str">
            <v>Cinco (05) meses y diez (10) días calendario</v>
          </cell>
          <cell r="J418">
            <v>45327</v>
          </cell>
          <cell r="K418">
            <v>45487</v>
          </cell>
          <cell r="L418" t="str">
            <v>NO APLICA</v>
          </cell>
          <cell r="M418" t="str">
            <v>NO APLICA</v>
          </cell>
          <cell r="N418" t="str">
            <v>NO APLICA</v>
          </cell>
          <cell r="O418">
            <v>6</v>
          </cell>
          <cell r="P418">
            <v>2653064</v>
          </cell>
          <cell r="Q418">
            <v>45327</v>
          </cell>
          <cell r="R418">
            <v>45351</v>
          </cell>
          <cell r="S418">
            <v>3061228</v>
          </cell>
          <cell r="T418">
            <v>45352</v>
          </cell>
          <cell r="U418">
            <v>45382</v>
          </cell>
          <cell r="V418">
            <v>3061228</v>
          </cell>
          <cell r="W418">
            <v>45383</v>
          </cell>
          <cell r="X418">
            <v>45412</v>
          </cell>
          <cell r="Y418">
            <v>3061228</v>
          </cell>
          <cell r="Z418">
            <v>45413</v>
          </cell>
          <cell r="AA418">
            <v>45443</v>
          </cell>
          <cell r="AB418">
            <v>3061228</v>
          </cell>
          <cell r="AC418">
            <v>45444</v>
          </cell>
          <cell r="AD418">
            <v>45473</v>
          </cell>
          <cell r="AE418">
            <v>1428573</v>
          </cell>
          <cell r="AF418">
            <v>45474</v>
          </cell>
          <cell r="AG418">
            <v>45487</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t="str">
            <v xml:space="preserve">Dirección General de Investigaciones  </v>
          </cell>
          <cell r="BJ418" t="str">
            <v>YOHANA MARIA VELASCO SANTAMARIA</v>
          </cell>
          <cell r="BK418" t="str">
            <v>Director Técnico de Investigaciones</v>
          </cell>
          <cell r="BL418">
            <v>144</v>
          </cell>
          <cell r="BM418">
            <v>45327.44021990741</v>
          </cell>
          <cell r="BN418">
            <v>16326549</v>
          </cell>
          <cell r="BO418">
            <v>565</v>
          </cell>
          <cell r="BP418">
            <v>45327</v>
          </cell>
          <cell r="BQ418">
            <v>16326549</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t="str">
            <v>1. Apoyar los procesos administrativos para la contratación de auxiliares, asesores e investigadores requeridos dentro de los proyectos de investigación internos, financiados por la Dirección General de Investigaciones. 2. Contribuir con el proceso de compras, evaluación técnica y seguimiento para la adquisición de bienes y servicios, requeridos en los proyectos de investigación financiados por la Dirección General de Investigaciones. 3. Brindar acompañamiento en el seguimiento a los cronogramas de ejecución de los proyectos, verificando la entrega oportuna de los informes parciales y finales y los productos, así como legalización de avances e informes de comisiones apoyados por la Dirección General de Investigaciones. 4. Apoyo en la actualización de la base de datos de la Dirección General de Investigaciones.</v>
          </cell>
          <cell r="CT418">
            <v>24716432</v>
          </cell>
          <cell r="CU418">
            <v>622</v>
          </cell>
          <cell r="CV418" t="str">
            <v>53017</v>
          </cell>
          <cell r="CW418">
            <v>0</v>
          </cell>
          <cell r="CX418">
            <v>0</v>
          </cell>
          <cell r="CY418">
            <v>8299</v>
          </cell>
          <cell r="CZ418" t="str">
            <v>M6</v>
          </cell>
        </row>
        <row r="419">
          <cell r="B419" t="str">
            <v>0320 DE 2024</v>
          </cell>
          <cell r="C419">
            <v>1121924363</v>
          </cell>
          <cell r="D419" t="str">
            <v>LAURA YINETH SUAREZ CONTENTO</v>
          </cell>
          <cell r="E419" t="str">
            <v>CONTRATO DE PRESTACIÓN DE SERVICIOS DE APOYO A LA GESTIÓN</v>
          </cell>
          <cell r="F419"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419">
            <v>45327</v>
          </cell>
          <cell r="H419">
            <v>9936235</v>
          </cell>
          <cell r="I419" t="str">
            <v>Cuatro (04) meses y tres (03) días calendario</v>
          </cell>
          <cell r="J419">
            <v>45327</v>
          </cell>
          <cell r="K419">
            <v>45450</v>
          </cell>
          <cell r="L419" t="str">
            <v>NO APLICA</v>
          </cell>
          <cell r="M419" t="str">
            <v>NO APLICA</v>
          </cell>
          <cell r="N419" t="str">
            <v>NO APLICA</v>
          </cell>
          <cell r="O419">
            <v>5</v>
          </cell>
          <cell r="P419">
            <v>2100342</v>
          </cell>
          <cell r="Q419">
            <v>45327</v>
          </cell>
          <cell r="R419">
            <v>45351</v>
          </cell>
          <cell r="S419">
            <v>2423472</v>
          </cell>
          <cell r="T419">
            <v>45352</v>
          </cell>
          <cell r="U419">
            <v>45382</v>
          </cell>
          <cell r="V419">
            <v>2423472</v>
          </cell>
          <cell r="W419">
            <v>45383</v>
          </cell>
          <cell r="X419">
            <v>45412</v>
          </cell>
          <cell r="Y419">
            <v>2423472</v>
          </cell>
          <cell r="Z419">
            <v>45413</v>
          </cell>
          <cell r="AA419">
            <v>45443</v>
          </cell>
          <cell r="AB419">
            <v>565477</v>
          </cell>
          <cell r="AC419">
            <v>45444</v>
          </cell>
          <cell r="AD419">
            <v>45450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t="str">
            <v>Facultad de Ciencias Agropecuarias y Recursos Naturales</v>
          </cell>
          <cell r="BJ419" t="str">
            <v>CRISTÓBAL LUGO LÓPEZ</v>
          </cell>
          <cell r="BK419" t="str">
            <v>Decano de la Facultad de Ciencias Agropecuarias y Recursos Naturales</v>
          </cell>
          <cell r="BL419">
            <v>154</v>
          </cell>
          <cell r="BM419">
            <v>45327.534131944441</v>
          </cell>
          <cell r="BN419">
            <v>458377735</v>
          </cell>
          <cell r="BO419">
            <v>693</v>
          </cell>
          <cell r="BP419">
            <v>45327</v>
          </cell>
          <cell r="BQ419">
            <v>9936235</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419">
            <v>1121924363.4000001</v>
          </cell>
          <cell r="CU419">
            <v>27</v>
          </cell>
          <cell r="CV419" t="str">
            <v>54614</v>
          </cell>
          <cell r="CW419">
            <v>0</v>
          </cell>
          <cell r="CX419">
            <v>0</v>
          </cell>
          <cell r="CY419">
            <v>8299</v>
          </cell>
          <cell r="CZ419" t="str">
            <v>M6</v>
          </cell>
        </row>
        <row r="420">
          <cell r="B420" t="str">
            <v>0321 DE 2024</v>
          </cell>
          <cell r="C420">
            <v>1121865537</v>
          </cell>
          <cell r="D420" t="str">
            <v xml:space="preserve">ZAYDA JULIETH POLANCO FALLA </v>
          </cell>
          <cell r="E420" t="str">
            <v>CONTRATO DE PRESTACIÓN DE SERVICIOS DE APOYO A LA GESTIÓN</v>
          </cell>
          <cell r="F420" t="str">
            <v>PRESTACIÓN DE SERVICIOS DE APOYO A LA GESTIÓN NECESARIO PARA EL FORTALECIMIENTO DE LOS PROCESOS EN EL LABORATORIO DE BIOTECNOLOGÍA DE LA FACULTAD DE CIENCIAS AGROPECUARIAS Y RECURSOS NATURALES DE LA UNIVERSIDAD DE LOS LLANOS.</v>
          </cell>
          <cell r="G420">
            <v>45327</v>
          </cell>
          <cell r="H420">
            <v>8890321</v>
          </cell>
          <cell r="I420" t="str">
            <v>Cuatro (04) meses y tres (03) días calendario</v>
          </cell>
          <cell r="J420">
            <v>45327</v>
          </cell>
          <cell r="K420">
            <v>45450</v>
          </cell>
          <cell r="L420" t="str">
            <v>NO APLICA</v>
          </cell>
          <cell r="M420" t="str">
            <v>NO APLICA</v>
          </cell>
          <cell r="N420" t="str">
            <v>NO APLICA</v>
          </cell>
          <cell r="O420">
            <v>5</v>
          </cell>
          <cell r="P420">
            <v>1879255</v>
          </cell>
          <cell r="Q420">
            <v>45327</v>
          </cell>
          <cell r="R420">
            <v>45351</v>
          </cell>
          <cell r="S420">
            <v>2168371</v>
          </cell>
          <cell r="T420">
            <v>45352</v>
          </cell>
          <cell r="U420">
            <v>45382</v>
          </cell>
          <cell r="V420">
            <v>2168371</v>
          </cell>
          <cell r="W420">
            <v>45383</v>
          </cell>
          <cell r="X420">
            <v>45412</v>
          </cell>
          <cell r="Y420">
            <v>2168371</v>
          </cell>
          <cell r="Z420">
            <v>45413</v>
          </cell>
          <cell r="AA420">
            <v>45443</v>
          </cell>
          <cell r="AB420">
            <v>505953</v>
          </cell>
          <cell r="AC420">
            <v>45444</v>
          </cell>
          <cell r="AD420">
            <v>45450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t="str">
            <v>Facultad de Ciencias Agropecuarias y Recursos Naturales</v>
          </cell>
          <cell r="BJ420" t="str">
            <v>CRISTÓBAL LUGO LÓPEZ</v>
          </cell>
          <cell r="BK420" t="str">
            <v>Decano de la Facultad de Ciencias Agropecuarias y Recursos Naturales</v>
          </cell>
          <cell r="BL420">
            <v>154</v>
          </cell>
          <cell r="BM420">
            <v>45327.534131944441</v>
          </cell>
          <cell r="BN420">
            <v>458377735</v>
          </cell>
          <cell r="BO420">
            <v>691</v>
          </cell>
          <cell r="BP420">
            <v>45327</v>
          </cell>
          <cell r="BQ420">
            <v>8890321</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0">
            <v>1121865537</v>
          </cell>
          <cell r="CU420">
            <v>27</v>
          </cell>
          <cell r="CV420" t="str">
            <v>54407</v>
          </cell>
          <cell r="CW420">
            <v>0</v>
          </cell>
          <cell r="CX420">
            <v>0</v>
          </cell>
          <cell r="CY420">
            <v>7490</v>
          </cell>
          <cell r="CZ420" t="str">
            <v>M6</v>
          </cell>
        </row>
        <row r="421">
          <cell r="B421" t="str">
            <v>0322 DE 2024</v>
          </cell>
          <cell r="C421">
            <v>1121876092</v>
          </cell>
          <cell r="D421" t="str">
            <v xml:space="preserve">OSCAR JAVIER HERRERA PARRA </v>
          </cell>
          <cell r="E421" t="str">
            <v>CONTRATO DE PRESTACIÓN DE SERVICIOS PROFESIONALES</v>
          </cell>
          <cell r="F421" t="str">
            <v>PRESTACIÓN DE SERVICIOS PROFESIONALES NECESARIO PARA EL FORTALECIMIENTO DE LOS PROCESOS DEL LABORATORIO CLÍNICO DE LA FACULTAD DE CIENCIAS AGROPECUARIAS Y RECURSOS NATURALES DE LA UNIVERSIDAD DE LOS LLANOS.</v>
          </cell>
          <cell r="G421">
            <v>45327</v>
          </cell>
          <cell r="H421">
            <v>12551035</v>
          </cell>
          <cell r="I421" t="str">
            <v>Cuatro (04) meses y tres (03) días calendario</v>
          </cell>
          <cell r="J421">
            <v>45327</v>
          </cell>
          <cell r="K421">
            <v>45450</v>
          </cell>
          <cell r="L421" t="str">
            <v>NO APLICA</v>
          </cell>
          <cell r="M421" t="str">
            <v>NO APLICA</v>
          </cell>
          <cell r="N421" t="str">
            <v>NO APLICA</v>
          </cell>
          <cell r="O421">
            <v>5</v>
          </cell>
          <cell r="P421">
            <v>2653064</v>
          </cell>
          <cell r="Q421">
            <v>45327</v>
          </cell>
          <cell r="R421">
            <v>45351</v>
          </cell>
          <cell r="S421">
            <v>3061228</v>
          </cell>
          <cell r="T421">
            <v>45352</v>
          </cell>
          <cell r="U421">
            <v>45382</v>
          </cell>
          <cell r="V421">
            <v>3061228</v>
          </cell>
          <cell r="W421">
            <v>45383</v>
          </cell>
          <cell r="X421">
            <v>45412</v>
          </cell>
          <cell r="Y421">
            <v>3061228</v>
          </cell>
          <cell r="Z421">
            <v>45413</v>
          </cell>
          <cell r="AA421">
            <v>45443</v>
          </cell>
          <cell r="AB421">
            <v>714287</v>
          </cell>
          <cell r="AC421">
            <v>45444</v>
          </cell>
          <cell r="AD421">
            <v>45450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t="str">
            <v>Facultad de Ciencias Agropecuarias y Recursos Naturales</v>
          </cell>
          <cell r="BJ421" t="str">
            <v>CRISTÓBAL LUGO LÓPEZ</v>
          </cell>
          <cell r="BK421" t="str">
            <v>Decano de la Facultad de Ciencias Agropecuarias y Recursos Naturales</v>
          </cell>
          <cell r="BL421">
            <v>154</v>
          </cell>
          <cell r="BM421">
            <v>45327.534131944441</v>
          </cell>
          <cell r="BN421">
            <v>458377735</v>
          </cell>
          <cell r="BO421">
            <v>702</v>
          </cell>
          <cell r="BP421">
            <v>45327</v>
          </cell>
          <cell r="BQ421">
            <v>12551035</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1">
            <v>1121876092</v>
          </cell>
          <cell r="CU421">
            <v>27</v>
          </cell>
          <cell r="CV421" t="str">
            <v>54307</v>
          </cell>
          <cell r="CW421">
            <v>0</v>
          </cell>
          <cell r="CX421">
            <v>0</v>
          </cell>
          <cell r="CY421">
            <v>7500</v>
          </cell>
          <cell r="CZ421" t="str">
            <v>M6</v>
          </cell>
        </row>
        <row r="422">
          <cell r="B422" t="str">
            <v>0323 DE 2024</v>
          </cell>
          <cell r="C422">
            <v>51732122</v>
          </cell>
          <cell r="D422" t="str">
            <v xml:space="preserve">MARIA NELCY GUARNIZO PEREZ </v>
          </cell>
          <cell r="E422" t="str">
            <v>CONTRATO DE PRESTACIÓN DE SERVICIOS PROFESIONALES</v>
          </cell>
          <cell r="F422" t="str">
            <v>PRESTACIÓN DE SERVICIOS PROFESIONALES NECESARIO PARA EL FORTALECIMIENTO DE LOS PROCESOS DESARROLLADOS POR LOS ESTUDIANTES DEL PROGRAMA DE INGENIERÍA AGRONÓMICA EN LA GRANJA TAHÚR Y BANQUETA DE LA UNIVERSIDAD DE LOS LLANOS.</v>
          </cell>
          <cell r="G422">
            <v>45327</v>
          </cell>
          <cell r="H422">
            <v>12551035</v>
          </cell>
          <cell r="I422" t="str">
            <v>Cuatro (04) meses y tres (03) días calendario</v>
          </cell>
          <cell r="J422">
            <v>45327</v>
          </cell>
          <cell r="K422">
            <v>45450</v>
          </cell>
          <cell r="L422" t="str">
            <v>NO APLICA</v>
          </cell>
          <cell r="M422" t="str">
            <v>NO APLICA</v>
          </cell>
          <cell r="N422" t="str">
            <v>NO APLICA</v>
          </cell>
          <cell r="O422">
            <v>5</v>
          </cell>
          <cell r="P422">
            <v>2653064</v>
          </cell>
          <cell r="Q422">
            <v>45327</v>
          </cell>
          <cell r="R422">
            <v>45351</v>
          </cell>
          <cell r="S422">
            <v>3061228</v>
          </cell>
          <cell r="T422">
            <v>45352</v>
          </cell>
          <cell r="U422">
            <v>45382</v>
          </cell>
          <cell r="V422">
            <v>3061228</v>
          </cell>
          <cell r="W422">
            <v>45383</v>
          </cell>
          <cell r="X422">
            <v>45412</v>
          </cell>
          <cell r="Y422">
            <v>3061228</v>
          </cell>
          <cell r="Z422">
            <v>45413</v>
          </cell>
          <cell r="AA422">
            <v>45443</v>
          </cell>
          <cell r="AB422">
            <v>714287</v>
          </cell>
          <cell r="AC422">
            <v>45444</v>
          </cell>
          <cell r="AD422">
            <v>45450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t="str">
            <v>Facultad de Ciencias Agropecuarias y Recursos Naturales</v>
          </cell>
          <cell r="BJ422" t="str">
            <v>CRISTÓBAL LUGO LÓPEZ</v>
          </cell>
          <cell r="BK422" t="str">
            <v>Decano de la Facultad de Ciencias Agropecuarias y Recursos Naturales</v>
          </cell>
          <cell r="BL422">
            <v>154</v>
          </cell>
          <cell r="BM422">
            <v>45327.534131944441</v>
          </cell>
          <cell r="BN422">
            <v>458377735</v>
          </cell>
          <cell r="BO422">
            <v>696</v>
          </cell>
          <cell r="BP422">
            <v>45327</v>
          </cell>
          <cell r="BQ422">
            <v>12551035</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t="str">
            <v>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v>
          </cell>
          <cell r="CT422">
            <v>51732122</v>
          </cell>
          <cell r="CU422">
            <v>27</v>
          </cell>
          <cell r="CV422" t="str">
            <v>54406</v>
          </cell>
          <cell r="CW422">
            <v>0</v>
          </cell>
          <cell r="CX422">
            <v>0</v>
          </cell>
          <cell r="CY422">
            <v>7490</v>
          </cell>
          <cell r="CZ422" t="str">
            <v>M6</v>
          </cell>
        </row>
        <row r="423">
          <cell r="B423" t="str">
            <v>0324 DE 2024</v>
          </cell>
          <cell r="C423">
            <v>40390097</v>
          </cell>
          <cell r="D423" t="str">
            <v>MARIA CRISTINA HERNANDEZ MARTINEZ</v>
          </cell>
          <cell r="E423" t="str">
            <v>CONTRATO DE PRESTACIÓN DE SERVICIOS PROFESIONALES</v>
          </cell>
          <cell r="F423" t="str">
            <v>PRESTACIÓN DE SERVICIOS PROFESIONALES NECESARIO PARA EL FORTALECIMIENTO DE LOS PROCESOS DEL LABORATORIO DE LÁCTEOS Y CÁRNICOS DE LA FACULTAD DE CIENCIAS AGROPECUARIAS Y RECURSOS NATURALES DE LA UNIVERSIDAD DE LOS LLANOS.</v>
          </cell>
          <cell r="G423">
            <v>45327</v>
          </cell>
          <cell r="H423">
            <v>15165834</v>
          </cell>
          <cell r="I423" t="str">
            <v>Cuatro (04) meses y tres (03) días calendario</v>
          </cell>
          <cell r="J423">
            <v>45327</v>
          </cell>
          <cell r="K423">
            <v>45450</v>
          </cell>
          <cell r="L423" t="str">
            <v>NO APLICA</v>
          </cell>
          <cell r="M423" t="str">
            <v>NO APLICA</v>
          </cell>
          <cell r="N423" t="str">
            <v>NO APLICA</v>
          </cell>
          <cell r="O423">
            <v>5</v>
          </cell>
          <cell r="P423">
            <v>3205786</v>
          </cell>
          <cell r="Q423">
            <v>45327</v>
          </cell>
          <cell r="R423">
            <v>45351</v>
          </cell>
          <cell r="S423">
            <v>3698984</v>
          </cell>
          <cell r="T423">
            <v>45352</v>
          </cell>
          <cell r="U423">
            <v>45382</v>
          </cell>
          <cell r="V423">
            <v>3698984</v>
          </cell>
          <cell r="W423">
            <v>45383</v>
          </cell>
          <cell r="X423">
            <v>45412</v>
          </cell>
          <cell r="Y423">
            <v>3698984</v>
          </cell>
          <cell r="Z423">
            <v>45413</v>
          </cell>
          <cell r="AA423">
            <v>45443</v>
          </cell>
          <cell r="AB423">
            <v>863096</v>
          </cell>
          <cell r="AC423">
            <v>45444</v>
          </cell>
          <cell r="AD423">
            <v>45450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t="str">
            <v>Facultad de Ciencias Agropecuarias y Recursos Naturales</v>
          </cell>
          <cell r="BJ423" t="str">
            <v>CRISTÓBAL LUGO LÓPEZ</v>
          </cell>
          <cell r="BK423" t="str">
            <v>Decano de la Facultad de Ciencias Agropecuarias y Recursos Naturales</v>
          </cell>
          <cell r="BL423">
            <v>154</v>
          </cell>
          <cell r="BM423">
            <v>45327.534131944441</v>
          </cell>
          <cell r="BN423">
            <v>458377735</v>
          </cell>
          <cell r="BO423">
            <v>695</v>
          </cell>
          <cell r="BP423">
            <v>45327</v>
          </cell>
          <cell r="BQ423">
            <v>15165834</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t="str">
            <v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v>
          </cell>
          <cell r="CT423">
            <v>40390097.100000001</v>
          </cell>
          <cell r="CU423">
            <v>27</v>
          </cell>
          <cell r="CV423" t="str">
            <v>54200</v>
          </cell>
          <cell r="CW423">
            <v>0</v>
          </cell>
          <cell r="CX423">
            <v>0</v>
          </cell>
          <cell r="CY423">
            <v>7500</v>
          </cell>
          <cell r="CZ423" t="str">
            <v>M6</v>
          </cell>
        </row>
        <row r="424">
          <cell r="B424" t="str">
            <v>0325 DE 2024</v>
          </cell>
          <cell r="C424">
            <v>1121863699</v>
          </cell>
          <cell r="D424" t="str">
            <v xml:space="preserve">LEYDY LICETH SANDOVAL ROMERO </v>
          </cell>
          <cell r="E424" t="str">
            <v>CONTRATO DE PRESTACIÓN DE SERVICIOS PROFESIONALES</v>
          </cell>
          <cell r="F424" t="str">
            <v>PRESTACIÓN DE SERVICIOS PROFESIONALES NECESARIO PARA EL FORTALECIMIENTO DE LOS PROCESOS DEL LABORATORIO DE GENÉTICA Y REPRODUCCIÓN ANIMAL DE LA FACULTAD DE CIENCIAS AGROPECUARIAS Y RECURSOS NATURALES DE LA UNIVERSIDAD DE LOS LLANOS.</v>
          </cell>
          <cell r="G424">
            <v>45327</v>
          </cell>
          <cell r="H424">
            <v>11195050</v>
          </cell>
          <cell r="I424" t="str">
            <v>Cuatro (04) meses y tres (03) días calendario</v>
          </cell>
          <cell r="J424">
            <v>45327</v>
          </cell>
          <cell r="K424">
            <v>45450</v>
          </cell>
          <cell r="L424" t="str">
            <v>NO APLICA</v>
          </cell>
          <cell r="M424" t="str">
            <v>NO APLICA</v>
          </cell>
          <cell r="N424" t="str">
            <v>NO APLICA</v>
          </cell>
          <cell r="O424">
            <v>5</v>
          </cell>
          <cell r="P424">
            <v>2366433</v>
          </cell>
          <cell r="Q424">
            <v>45327</v>
          </cell>
          <cell r="R424">
            <v>45351</v>
          </cell>
          <cell r="S424">
            <v>2730500</v>
          </cell>
          <cell r="T424">
            <v>45352</v>
          </cell>
          <cell r="U424">
            <v>45382</v>
          </cell>
          <cell r="V424">
            <v>2730500</v>
          </cell>
          <cell r="W424">
            <v>45383</v>
          </cell>
          <cell r="X424">
            <v>45412</v>
          </cell>
          <cell r="Y424">
            <v>2730500</v>
          </cell>
          <cell r="Z424">
            <v>45413</v>
          </cell>
          <cell r="AA424">
            <v>45443</v>
          </cell>
          <cell r="AB424">
            <v>637117</v>
          </cell>
          <cell r="AC424">
            <v>45444</v>
          </cell>
          <cell r="AD424">
            <v>45450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t="str">
            <v>Facultad de Ciencias Agropecuarias y Recursos Naturales</v>
          </cell>
          <cell r="BJ424" t="str">
            <v>CRISTÓBAL LUGO LÓPEZ</v>
          </cell>
          <cell r="BK424" t="str">
            <v>Decano de la Facultad de Ciencias Agropecuarias y Recursos Naturales</v>
          </cell>
          <cell r="BL424">
            <v>154</v>
          </cell>
          <cell r="BM424">
            <v>45327.534131944441</v>
          </cell>
          <cell r="BN424">
            <v>458377735</v>
          </cell>
          <cell r="BO424">
            <v>700</v>
          </cell>
          <cell r="BP424">
            <v>45327</v>
          </cell>
          <cell r="BQ424">
            <v>11195050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t="str">
            <v>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v>
          </cell>
          <cell r="CT424">
            <v>1121863699</v>
          </cell>
          <cell r="CU424">
            <v>27</v>
          </cell>
          <cell r="CV424" t="str">
            <v>54311</v>
          </cell>
          <cell r="CW424">
            <v>0</v>
          </cell>
          <cell r="CX424">
            <v>0</v>
          </cell>
          <cell r="CY424">
            <v>7500</v>
          </cell>
          <cell r="CZ424" t="str">
            <v>M6</v>
          </cell>
        </row>
        <row r="425">
          <cell r="B425" t="str">
            <v>0326 DE 2024</v>
          </cell>
          <cell r="C425">
            <v>1121869866</v>
          </cell>
          <cell r="D425" t="str">
            <v xml:space="preserve">LAURA VIVIANA MELO ARENAS </v>
          </cell>
          <cell r="E425" t="str">
            <v>CONTRATO DE PRESTACIÓN DE SERVICIOS PROFESIONALES</v>
          </cell>
          <cell r="F425" t="str">
            <v>PRESTACIÓN DE SERVICIOS PROFESIONALES NECESARIO PARA EL FORTALECIMIENTO DE LOS PROCESOS ADMINISTRATIVOS DEL CENTRO CLÍNICO VETERINARIO DE LA FACULTAD DE CIENCIAS AGROPECUARIAS Y RECURSOS NATURALES DE LA UNIVERSIDAD DE LOS LLANOS.</v>
          </cell>
          <cell r="G425">
            <v>45327</v>
          </cell>
          <cell r="H425">
            <v>15165834</v>
          </cell>
          <cell r="I425" t="str">
            <v>Cuatro (04) meses y tres (03) días calendario</v>
          </cell>
          <cell r="J425">
            <v>45327</v>
          </cell>
          <cell r="K425">
            <v>45450</v>
          </cell>
          <cell r="L425" t="str">
            <v>NO APLICA</v>
          </cell>
          <cell r="M425" t="str">
            <v>NO APLICA</v>
          </cell>
          <cell r="N425" t="str">
            <v>NO APLICA</v>
          </cell>
          <cell r="O425">
            <v>5</v>
          </cell>
          <cell r="P425">
            <v>3205786</v>
          </cell>
          <cell r="Q425">
            <v>45327</v>
          </cell>
          <cell r="R425">
            <v>45351</v>
          </cell>
          <cell r="S425">
            <v>3698984</v>
          </cell>
          <cell r="T425">
            <v>45352</v>
          </cell>
          <cell r="U425">
            <v>45382</v>
          </cell>
          <cell r="V425">
            <v>3698984</v>
          </cell>
          <cell r="W425">
            <v>45383</v>
          </cell>
          <cell r="X425">
            <v>45412</v>
          </cell>
          <cell r="Y425">
            <v>3698984</v>
          </cell>
          <cell r="Z425">
            <v>45413</v>
          </cell>
          <cell r="AA425">
            <v>45443</v>
          </cell>
          <cell r="AB425">
            <v>863096</v>
          </cell>
          <cell r="AC425">
            <v>45444</v>
          </cell>
          <cell r="AD425">
            <v>45450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t="str">
            <v>Facultad de Ciencias Agropecuarias y Recursos Naturales</v>
          </cell>
          <cell r="BJ425" t="str">
            <v>CRISTÓBAL LUGO LÓPEZ</v>
          </cell>
          <cell r="BK425" t="str">
            <v>Decano de la Facultad de Ciencias Agropecuarias y Recursos Naturales</v>
          </cell>
          <cell r="BL425">
            <v>154</v>
          </cell>
          <cell r="BM425">
            <v>45327.534131944441</v>
          </cell>
          <cell r="BN425">
            <v>458377735</v>
          </cell>
          <cell r="BO425">
            <v>701</v>
          </cell>
          <cell r="BP425">
            <v>45327</v>
          </cell>
          <cell r="BQ425">
            <v>15165834</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t="str">
            <v>1. Coadyuvar con la elaboración del presupuesto que le solicitan anualmente a la clínica y la elaboración del plan anual de compras. 2. Prestar apoyo en la elaboración de informes que requieran los órganos de control del estado. 3. Brindar apoyo en la coordinación administrativa con la presentación de propuestas de mejora entorno a los servicios prestados por la clínica.  4. Prestar apoyo en la coordinación, verificación y evaluación de los sistemas de control interno y controles definidos para los procesos y las actividades llevadas a cabo al interior del centro clínico veterinario. 5. Brindar apoyo al jefe del centro clínico veterinario con el desarrollo de los planes y programas del Centro. 6. Prestar apoyo y participar, de acuerdo con su especialidad en las investigaciones que realice la dependencia.  7. Colaborar en la atención de las quejas, consultas y reclamos que en materia de prestación de servicios de la clínica y hacerlos conocer del jefe para darles solución. 8. Apoyar la consolidación de la información requerida por el supervisor. 9. Coadyuvar en archivar los documentos e historias clínicas, del Centro Clínico Veterinario, según la normatividad del archivo documental de la nación.  10. Prestar apoyo en la realización de la apertura y reseña de las historias clínicas, de los pacientes que ingresan al Centro Clínico veterinario.  11.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12. Contribuir en la verificación de las carpetas de uso de cada uno de los equipos (Ecógrafo, rayos X, anestesia, monitores), verificando que se estén registrando por parte de los docentes que los soliciten. 13. Prestar apoyo en la atención de pacientes de urgencia y pacientes críticos.14. Coadyuvar en brindar las indicaciones necesarias al usuario, sobre los requisitos de preparación para   la realización de estudios médicos. 15. Prestar apoyo para la toma de estudios de imagenología (Radiografía y Ecografía) en pacientes pequeños animales. 16. Colaborar en brindar atención veterinaria en la toma de imágenes diagnósticas de pequeñas especies y fauna en urgencias. 17. Apoyar en la lectura e interpretación de las imágenes resultantes de ecografías y radiografías. 18. Colaborar en la identiﬁcación y diagnóstico de las posibles patologías y proporcionar informes detallados de los resultados.19. Contribuir con el diligenciamiento de    los documentos requeridos para la toma de estudios de imagenología como son consentimiento informado, autorización de sedación anexos físicos o electrónicos que estén ligados a la prestación del servicio de imagenología. 20. Coadyuvar en el diligenciamiento de las carpetas de uso diario de equipos de radiología y ecografía. 21. Colaborar en el mantenimiento de los registros precisos de todos los estudios realizados. 22. Apoyar en la documentación de información relevante, en los temas relacionados a la radiación y los detalles de la técnica utilizada en los estudios de los pacientes.</v>
          </cell>
          <cell r="CT425">
            <v>1121869866</v>
          </cell>
          <cell r="CU425">
            <v>27</v>
          </cell>
          <cell r="CV425" t="str">
            <v>54703</v>
          </cell>
          <cell r="CW425">
            <v>0</v>
          </cell>
          <cell r="CX425">
            <v>0</v>
          </cell>
          <cell r="CY425">
            <v>7500</v>
          </cell>
          <cell r="CZ425" t="str">
            <v>M6</v>
          </cell>
        </row>
        <row r="426">
          <cell r="B426" t="str">
            <v>0327 DE 2024</v>
          </cell>
          <cell r="C426">
            <v>1121865681</v>
          </cell>
          <cell r="D426" t="str">
            <v xml:space="preserve">DIANA MARCELA PIRABAN VILLARREAL </v>
          </cell>
          <cell r="E426" t="str">
            <v>CONTRATO DE PRESTACIÓN DE SERVICIOS DE APOYO A LA GESTIÓN</v>
          </cell>
          <cell r="F426" t="str">
            <v>PRESTACIÓN DE SERVICIOS DE APOYO A LA GESTIÓN NECESARIO PARA EL FORTALECIMIENTO DE LOS PROCESOS EN EL LABORATORIO DE FISIOLOGÍA VEGETAL DE LA FACULTAD DE CIENCIAS AGROPECUARIAS Y RECURSOS NATURALES DE LA UNIVERSIDAD DE LOS LLANOS.</v>
          </cell>
          <cell r="G426">
            <v>45327</v>
          </cell>
          <cell r="H426">
            <v>8890321</v>
          </cell>
          <cell r="I426" t="str">
            <v>Cuatro (04) meses y tres (03) días calendario</v>
          </cell>
          <cell r="J426">
            <v>45327</v>
          </cell>
          <cell r="K426">
            <v>45450</v>
          </cell>
          <cell r="L426" t="str">
            <v>NO APLICA</v>
          </cell>
          <cell r="M426" t="str">
            <v>NO APLICA</v>
          </cell>
          <cell r="N426" t="str">
            <v>NO APLICA</v>
          </cell>
          <cell r="O426">
            <v>5</v>
          </cell>
          <cell r="P426">
            <v>1879255</v>
          </cell>
          <cell r="Q426">
            <v>45327</v>
          </cell>
          <cell r="R426">
            <v>45351</v>
          </cell>
          <cell r="S426">
            <v>2168371</v>
          </cell>
          <cell r="T426">
            <v>45352</v>
          </cell>
          <cell r="U426">
            <v>45382</v>
          </cell>
          <cell r="V426">
            <v>2168371</v>
          </cell>
          <cell r="W426">
            <v>45383</v>
          </cell>
          <cell r="X426">
            <v>45412</v>
          </cell>
          <cell r="Y426">
            <v>2168371</v>
          </cell>
          <cell r="Z426">
            <v>45413</v>
          </cell>
          <cell r="AA426">
            <v>45443</v>
          </cell>
          <cell r="AB426">
            <v>505953</v>
          </cell>
          <cell r="AC426">
            <v>45444</v>
          </cell>
          <cell r="AD426">
            <v>45450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t="str">
            <v>Facultad de Ciencias Agropecuarias y Recursos Naturales</v>
          </cell>
          <cell r="BJ426" t="str">
            <v>CRISTÓBAL LUGO LÓPEZ</v>
          </cell>
          <cell r="BK426" t="str">
            <v>Decano de la Facultad de Ciencias Agropecuarias y Recursos Naturales</v>
          </cell>
          <cell r="BL426">
            <v>154</v>
          </cell>
          <cell r="BM426">
            <v>45327.534131944441</v>
          </cell>
          <cell r="BN426">
            <v>458377735</v>
          </cell>
          <cell r="BO426">
            <v>692</v>
          </cell>
          <cell r="BP426">
            <v>45327</v>
          </cell>
          <cell r="BQ426">
            <v>8890321</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6">
            <v>1121865681.8</v>
          </cell>
          <cell r="CU426">
            <v>27</v>
          </cell>
          <cell r="CV426" t="str">
            <v>54410</v>
          </cell>
          <cell r="CW426">
            <v>0</v>
          </cell>
          <cell r="CX426">
            <v>0</v>
          </cell>
          <cell r="CY426">
            <v>7490</v>
          </cell>
          <cell r="CZ426" t="str">
            <v>M6</v>
          </cell>
        </row>
        <row r="427">
          <cell r="B427" t="str">
            <v>0328 DE 2024</v>
          </cell>
          <cell r="C427">
            <v>24314903</v>
          </cell>
          <cell r="D427" t="str">
            <v>DALILA FRANCO GONZALEZ</v>
          </cell>
          <cell r="E427" t="str">
            <v>CONTRATO DE PRESTACIÓN DE SERVICIOS DE APOYO A LA GESTIÓN</v>
          </cell>
          <cell r="F427" t="str">
            <v>PRESTACIÓN DE SERVICIOS DE APOYO A LA GESTIÓN NECESARIO PARA EL FORTALECIMIENTO DE LOS PROCESOS EN EL LABORATORIO DE MICROBIOLOGÍA Y FITOPATOLOGÍA VEGETAL DE LA FACULTAD DE CIENCIAS AGROPECUARIAS Y RECURSOS NATURALES DE LA UNIVERSIDAD DE LOS LLANOS.</v>
          </cell>
          <cell r="G427">
            <v>45327</v>
          </cell>
          <cell r="H427">
            <v>8890321</v>
          </cell>
          <cell r="I427" t="str">
            <v>Cuatro (04) meses y tres (03) días calendario</v>
          </cell>
          <cell r="J427">
            <v>45327</v>
          </cell>
          <cell r="K427">
            <v>45450</v>
          </cell>
          <cell r="L427" t="str">
            <v>NO APLICA</v>
          </cell>
          <cell r="M427" t="str">
            <v>NO APLICA</v>
          </cell>
          <cell r="N427" t="str">
            <v>NO APLICA</v>
          </cell>
          <cell r="O427">
            <v>5</v>
          </cell>
          <cell r="P427">
            <v>1879255</v>
          </cell>
          <cell r="Q427">
            <v>45327</v>
          </cell>
          <cell r="R427">
            <v>45351</v>
          </cell>
          <cell r="S427">
            <v>2168371</v>
          </cell>
          <cell r="T427">
            <v>45352</v>
          </cell>
          <cell r="U427">
            <v>45382</v>
          </cell>
          <cell r="V427">
            <v>2168371</v>
          </cell>
          <cell r="W427">
            <v>45383</v>
          </cell>
          <cell r="X427">
            <v>45412</v>
          </cell>
          <cell r="Y427">
            <v>2168371</v>
          </cell>
          <cell r="Z427">
            <v>45413</v>
          </cell>
          <cell r="AA427">
            <v>45443</v>
          </cell>
          <cell r="AB427">
            <v>505953</v>
          </cell>
          <cell r="AC427">
            <v>45444</v>
          </cell>
          <cell r="AD427">
            <v>45450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t="str">
            <v>Facultad de Ciencias Agropecuarias y Recursos Naturales</v>
          </cell>
          <cell r="BJ427" t="str">
            <v>CRISTÓBAL LUGO LÓPEZ</v>
          </cell>
          <cell r="BK427" t="str">
            <v>Decano de la Facultad de Ciencias Agropecuarias y Recursos Naturales</v>
          </cell>
          <cell r="BL427">
            <v>154</v>
          </cell>
          <cell r="BM427">
            <v>45327.534131944441</v>
          </cell>
          <cell r="BN427">
            <v>458377735</v>
          </cell>
          <cell r="BO427">
            <v>686</v>
          </cell>
          <cell r="BP427">
            <v>45327</v>
          </cell>
          <cell r="BQ427">
            <v>8890321</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7">
            <v>24314903</v>
          </cell>
          <cell r="CU427">
            <v>27</v>
          </cell>
          <cell r="CV427" t="str">
            <v>54411</v>
          </cell>
          <cell r="CW427">
            <v>0</v>
          </cell>
          <cell r="CX427">
            <v>0</v>
          </cell>
          <cell r="CY427">
            <v>7020</v>
          </cell>
          <cell r="CZ427" t="str">
            <v>M5</v>
          </cell>
        </row>
        <row r="428">
          <cell r="B428" t="str">
            <v>0329 DE 2024</v>
          </cell>
          <cell r="C428">
            <v>1121832739</v>
          </cell>
          <cell r="D428" t="str">
            <v xml:space="preserve">ALIX YURANI SANABRIA JIMENEZ </v>
          </cell>
          <cell r="E428" t="str">
            <v>CONTRATO DE PRESTACIÓN DE SERVICIOS DE APOYO A LA GESTIÓN</v>
          </cell>
          <cell r="F428" t="str">
            <v>PRESTACIÓN DE SERVICIOS DE APOYO A LA GESTIÓN NECESARIO PARA EL FORTALECIMIENTO DE LOS PROCESOS EN EL CENTRO CLÍNICO VETERINARIO DE LA FACULTAD DE CIENCIAS AGROPECUARIAS Y RECURSOS NATURALES DE LA UNIVERSIDAD DE LOS LLANOS.</v>
          </cell>
          <cell r="G428">
            <v>45327</v>
          </cell>
          <cell r="H428">
            <v>9936235</v>
          </cell>
          <cell r="I428" t="str">
            <v>Cuatro (04) meses y tres (03) días calendario</v>
          </cell>
          <cell r="J428">
            <v>45327</v>
          </cell>
          <cell r="K428">
            <v>45450</v>
          </cell>
          <cell r="L428" t="str">
            <v>NO APLICA</v>
          </cell>
          <cell r="M428" t="str">
            <v>NO APLICA</v>
          </cell>
          <cell r="N428" t="str">
            <v>NO APLICA</v>
          </cell>
          <cell r="O428">
            <v>5</v>
          </cell>
          <cell r="P428">
            <v>2100342</v>
          </cell>
          <cell r="Q428">
            <v>45327</v>
          </cell>
          <cell r="R428">
            <v>45351</v>
          </cell>
          <cell r="S428">
            <v>2423472</v>
          </cell>
          <cell r="T428">
            <v>45352</v>
          </cell>
          <cell r="U428">
            <v>45382</v>
          </cell>
          <cell r="V428">
            <v>2423472</v>
          </cell>
          <cell r="W428">
            <v>45383</v>
          </cell>
          <cell r="X428">
            <v>45412</v>
          </cell>
          <cell r="Y428">
            <v>2423472</v>
          </cell>
          <cell r="Z428">
            <v>45413</v>
          </cell>
          <cell r="AA428">
            <v>45443</v>
          </cell>
          <cell r="AB428">
            <v>565477</v>
          </cell>
          <cell r="AC428">
            <v>45444</v>
          </cell>
          <cell r="AD428">
            <v>45450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t="str">
            <v>Facultad de Ciencias Agropecuarias y Recursos Naturales</v>
          </cell>
          <cell r="BJ428" t="str">
            <v>CRISTÓBAL LUGO LÓPEZ</v>
          </cell>
          <cell r="BK428" t="str">
            <v>Decano de la Facultad de Ciencias Agropecuarias y Recursos Naturales</v>
          </cell>
          <cell r="BL428">
            <v>154</v>
          </cell>
          <cell r="BM428">
            <v>45327.534131944441</v>
          </cell>
          <cell r="BN428">
            <v>458377735</v>
          </cell>
          <cell r="BO428">
            <v>690</v>
          </cell>
          <cell r="BP428">
            <v>45327</v>
          </cell>
          <cell r="BQ428">
            <v>9936235</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v>
          </cell>
          <cell r="CT428">
            <v>1121832739.4000001</v>
          </cell>
          <cell r="CU428">
            <v>27</v>
          </cell>
          <cell r="CV428" t="str">
            <v>54703</v>
          </cell>
          <cell r="CW428">
            <v>0</v>
          </cell>
          <cell r="CX428">
            <v>0</v>
          </cell>
          <cell r="CY428">
            <v>8211</v>
          </cell>
          <cell r="CZ428" t="str">
            <v>M6</v>
          </cell>
        </row>
        <row r="429">
          <cell r="B429" t="str">
            <v>0330 DE 2024</v>
          </cell>
          <cell r="C429">
            <v>79643102</v>
          </cell>
          <cell r="D429" t="str">
            <v>JAIME RICARDO LAGUNA CHACON</v>
          </cell>
          <cell r="E429" t="str">
            <v>CONTRATO DE PRESTACIÓN DE SERVICIOS DE APOYO A LA GESTIÓN</v>
          </cell>
          <cell r="F429" t="str">
            <v>PRESTACIÓN DE SERVICIOS DE APOYO A LA GESTIÓN NECESARIO PARA EL FORTALECIMIENTO DE LOS PROCESOS EN EL LABORATORIO POLIFUNCIONAL AGROINDUSTRIA DE LA FACULTAD DE CIENCIAS AGROPECUARIAS Y RECURSOS NATURALES DE LA UNIVERSIDAD DE LOS LLANOS.</v>
          </cell>
          <cell r="G429">
            <v>45327</v>
          </cell>
          <cell r="H429">
            <v>9936235</v>
          </cell>
          <cell r="I429" t="str">
            <v>Cuatro (04) meses y tres (03) días calendario</v>
          </cell>
          <cell r="J429">
            <v>45327</v>
          </cell>
          <cell r="K429">
            <v>45450</v>
          </cell>
          <cell r="L429" t="str">
            <v>NO APLICA</v>
          </cell>
          <cell r="M429" t="str">
            <v>NO APLICA</v>
          </cell>
          <cell r="N429" t="str">
            <v>NO APLICA</v>
          </cell>
          <cell r="O429">
            <v>5</v>
          </cell>
          <cell r="P429">
            <v>2100342</v>
          </cell>
          <cell r="Q429">
            <v>45327</v>
          </cell>
          <cell r="R429">
            <v>45351</v>
          </cell>
          <cell r="S429">
            <v>2423472</v>
          </cell>
          <cell r="T429">
            <v>45352</v>
          </cell>
          <cell r="U429">
            <v>45382</v>
          </cell>
          <cell r="V429">
            <v>2423472</v>
          </cell>
          <cell r="W429">
            <v>45383</v>
          </cell>
          <cell r="X429">
            <v>45412</v>
          </cell>
          <cell r="Y429">
            <v>2423472</v>
          </cell>
          <cell r="Z429">
            <v>45413</v>
          </cell>
          <cell r="AA429">
            <v>45443</v>
          </cell>
          <cell r="AB429">
            <v>565477</v>
          </cell>
          <cell r="AC429">
            <v>45444</v>
          </cell>
          <cell r="AD429">
            <v>45450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t="str">
            <v>Facultad de Ciencias Agropecuarias y Recursos Naturales</v>
          </cell>
          <cell r="BJ429" t="str">
            <v>CRISTÓBAL LUGO LÓPEZ</v>
          </cell>
          <cell r="BK429" t="str">
            <v>Decano de la Facultad de Ciencias Agropecuarias y Recursos Naturales</v>
          </cell>
          <cell r="BL429">
            <v>154</v>
          </cell>
          <cell r="BM429">
            <v>45327.534131944441</v>
          </cell>
          <cell r="BN429">
            <v>458377735</v>
          </cell>
          <cell r="BO429">
            <v>687</v>
          </cell>
          <cell r="BP429">
            <v>45327</v>
          </cell>
          <cell r="BQ429">
            <v>9936235</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t="str">
            <v>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 16. Contribuir asistiendo a la reuniones programadas de la cadena productiva de cacay del Departamento del Meta.</v>
          </cell>
          <cell r="CT429">
            <v>79643102</v>
          </cell>
          <cell r="CU429">
            <v>27</v>
          </cell>
          <cell r="CV429" t="str">
            <v>54402</v>
          </cell>
          <cell r="CW429">
            <v>0</v>
          </cell>
          <cell r="CX429">
            <v>0</v>
          </cell>
          <cell r="CY429">
            <v>7490</v>
          </cell>
          <cell r="CZ429" t="str">
            <v>M6</v>
          </cell>
        </row>
        <row r="430">
          <cell r="B430" t="str">
            <v>0331 DE 2024</v>
          </cell>
          <cell r="C430">
            <v>1016032433</v>
          </cell>
          <cell r="D430" t="str">
            <v>MAYCOL STIVEN LOPEZ DURAN</v>
          </cell>
          <cell r="E430" t="str">
            <v>CONTRATO DE PRESTACIÓN DE SERVICIOS PROFESIONALES</v>
          </cell>
          <cell r="F430" t="str">
            <v>PRESTACIÓN DE SERVICIOS PROFESIONALES NECESARIO PARA EL FORTALECIMIENTO DE LOS PROCESOS DEL CENTRO CLÍNICO VETERINARIO DE LA FACULTAD DE CIENCIAS AGROPECUARIAS Y RECURSOS NATURALES DE LA UNIVERSIDAD DE LOS LLANOS.</v>
          </cell>
          <cell r="G430">
            <v>45327</v>
          </cell>
          <cell r="H430">
            <v>11195050</v>
          </cell>
          <cell r="I430" t="str">
            <v>Cuatro (04) meses y tres (03) días calendario</v>
          </cell>
          <cell r="J430">
            <v>45327</v>
          </cell>
          <cell r="K430">
            <v>45450</v>
          </cell>
          <cell r="L430" t="str">
            <v>NO APLICA</v>
          </cell>
          <cell r="M430" t="str">
            <v>NO APLICA</v>
          </cell>
          <cell r="N430" t="str">
            <v>NO APLICA</v>
          </cell>
          <cell r="O430">
            <v>5</v>
          </cell>
          <cell r="P430">
            <v>2366433</v>
          </cell>
          <cell r="Q430">
            <v>45327</v>
          </cell>
          <cell r="R430">
            <v>45351</v>
          </cell>
          <cell r="S430">
            <v>2730500</v>
          </cell>
          <cell r="T430">
            <v>45352</v>
          </cell>
          <cell r="U430">
            <v>45382</v>
          </cell>
          <cell r="V430">
            <v>2730500</v>
          </cell>
          <cell r="W430">
            <v>45383</v>
          </cell>
          <cell r="X430">
            <v>45412</v>
          </cell>
          <cell r="Y430">
            <v>2730500</v>
          </cell>
          <cell r="Z430">
            <v>45413</v>
          </cell>
          <cell r="AA430">
            <v>45443</v>
          </cell>
          <cell r="AB430">
            <v>637117</v>
          </cell>
          <cell r="AC430">
            <v>45444</v>
          </cell>
          <cell r="AD430">
            <v>45450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t="str">
            <v>Facultad de Ciencias Agropecuarias y Recursos Naturales</v>
          </cell>
          <cell r="BJ430" t="str">
            <v>CRISTÓBAL LUGO LÓPEZ</v>
          </cell>
          <cell r="BK430" t="str">
            <v>Decano de la Facultad de Ciencias Agropecuarias y Recursos Naturales</v>
          </cell>
          <cell r="BL430">
            <v>154</v>
          </cell>
          <cell r="BM430">
            <v>45327.534131944441</v>
          </cell>
          <cell r="BN430">
            <v>458377735</v>
          </cell>
          <cell r="BO430">
            <v>697</v>
          </cell>
          <cell r="BP430">
            <v>45327</v>
          </cell>
          <cell r="BQ430">
            <v>11195050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t="str">
            <v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v>
          </cell>
          <cell r="CT430">
            <v>1016032433</v>
          </cell>
          <cell r="CU430">
            <v>27</v>
          </cell>
          <cell r="CV430" t="str">
            <v>54703</v>
          </cell>
          <cell r="CW430">
            <v>0</v>
          </cell>
          <cell r="CX430">
            <v>0</v>
          </cell>
          <cell r="CY430">
            <v>7500</v>
          </cell>
          <cell r="CZ430" t="str">
            <v>M6</v>
          </cell>
        </row>
        <row r="431">
          <cell r="B431" t="str">
            <v>0332 DE 2024</v>
          </cell>
          <cell r="C431">
            <v>1121819231</v>
          </cell>
          <cell r="D431" t="str">
            <v xml:space="preserve">SANDRA LORENA NAVAS BEDOYA </v>
          </cell>
          <cell r="E431" t="str">
            <v>CONTRATO DE PRESTACIÓN DE SERVICIOS DE APOYO A LA GESTIÓN</v>
          </cell>
          <cell r="F431" t="str">
            <v>PRESTACIÓN DE SERVICIOS DE APOYO A LA GESTIÓN NECESARIO PARA EL FORTALECIMIENTO DE LOS PROCESOS EN EL LABORATORIO DE HISTOPATOLOGÍA DE LA FACULTAD DE CIENCIAS AGROPECUARIAS Y RECURSOS NATURALES DE LA UNIVERSIDAD DE LOS LLANOS.</v>
          </cell>
          <cell r="G431">
            <v>45327</v>
          </cell>
          <cell r="H431">
            <v>9936235</v>
          </cell>
          <cell r="I431" t="str">
            <v>Cuatro (04) meses y tres (03) días calendario</v>
          </cell>
          <cell r="J431">
            <v>45327</v>
          </cell>
          <cell r="K431">
            <v>45450</v>
          </cell>
          <cell r="L431" t="str">
            <v>NO APLICA</v>
          </cell>
          <cell r="M431" t="str">
            <v>NO APLICA</v>
          </cell>
          <cell r="N431" t="str">
            <v>NO APLICA</v>
          </cell>
          <cell r="O431">
            <v>5</v>
          </cell>
          <cell r="P431">
            <v>2100342</v>
          </cell>
          <cell r="Q431">
            <v>45327</v>
          </cell>
          <cell r="R431">
            <v>45351</v>
          </cell>
          <cell r="S431">
            <v>2423472</v>
          </cell>
          <cell r="T431">
            <v>45352</v>
          </cell>
          <cell r="U431">
            <v>45382</v>
          </cell>
          <cell r="V431">
            <v>2423472</v>
          </cell>
          <cell r="W431">
            <v>45383</v>
          </cell>
          <cell r="X431">
            <v>45412</v>
          </cell>
          <cell r="Y431">
            <v>2423472</v>
          </cell>
          <cell r="Z431">
            <v>45413</v>
          </cell>
          <cell r="AA431">
            <v>45443</v>
          </cell>
          <cell r="AB431">
            <v>565477</v>
          </cell>
          <cell r="AC431">
            <v>45444</v>
          </cell>
          <cell r="AD431">
            <v>45450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t="str">
            <v>Facultad de Ciencias Agropecuarias y Recursos Naturales</v>
          </cell>
          <cell r="BJ431" t="str">
            <v>CRISTÓBAL LUGO LÓPEZ</v>
          </cell>
          <cell r="BK431" t="str">
            <v>Decano de la Facultad de Ciencias Agropecuarias y Recursos Naturales</v>
          </cell>
          <cell r="BL431">
            <v>154</v>
          </cell>
          <cell r="BM431">
            <v>45327.534131944441</v>
          </cell>
          <cell r="BN431">
            <v>458377735</v>
          </cell>
          <cell r="BO431">
            <v>689</v>
          </cell>
          <cell r="BP431">
            <v>45327</v>
          </cell>
          <cell r="BQ431">
            <v>9936235</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t="str">
            <v>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v>
          </cell>
          <cell r="CT431">
            <v>1121819231</v>
          </cell>
          <cell r="CU431">
            <v>27</v>
          </cell>
          <cell r="CV431" t="str">
            <v>54312</v>
          </cell>
          <cell r="CW431">
            <v>0</v>
          </cell>
          <cell r="CX431">
            <v>0</v>
          </cell>
          <cell r="CY431">
            <v>7490</v>
          </cell>
          <cell r="CZ431" t="str">
            <v>M6</v>
          </cell>
        </row>
        <row r="432">
          <cell r="B432" t="str">
            <v>0333 DE 2024</v>
          </cell>
          <cell r="C432">
            <v>1121916260</v>
          </cell>
          <cell r="D432" t="str">
            <v>JESSICA YIRNALDY RODRIGUEZ JIMENEZ</v>
          </cell>
          <cell r="E432" t="str">
            <v>CONTRATO DE PRESTACIÓN DE SERVICIOS PROFESIONALES</v>
          </cell>
          <cell r="F432" t="str">
            <v>PRESTACIÓN DE SERVICIOS PROFESIONALES NECESARIO PARA EL FORTALECIMIENTO DE LOS PROCESOS DEL LABORATORIO DE TOXICOLOGÍA DE LA FACULTAD DE CIENCIAS AGROPECUARIAS Y RECURSOS NATURALES DE LA UNIVERSIDAD DE LOS LLANOS.</v>
          </cell>
          <cell r="G432">
            <v>45327</v>
          </cell>
          <cell r="H432">
            <v>12551035</v>
          </cell>
          <cell r="I432" t="str">
            <v>Cuatro (04) meses y tres (03) días calendario</v>
          </cell>
          <cell r="J432">
            <v>45327</v>
          </cell>
          <cell r="K432">
            <v>45450</v>
          </cell>
          <cell r="L432" t="str">
            <v>NO APLICA</v>
          </cell>
          <cell r="M432" t="str">
            <v>NO APLICA</v>
          </cell>
          <cell r="N432" t="str">
            <v>NO APLICA</v>
          </cell>
          <cell r="O432">
            <v>5</v>
          </cell>
          <cell r="P432">
            <v>2653064</v>
          </cell>
          <cell r="Q432">
            <v>45327</v>
          </cell>
          <cell r="R432">
            <v>45351</v>
          </cell>
          <cell r="S432">
            <v>3061228</v>
          </cell>
          <cell r="T432">
            <v>45352</v>
          </cell>
          <cell r="U432">
            <v>45382</v>
          </cell>
          <cell r="V432">
            <v>3061228</v>
          </cell>
          <cell r="W432">
            <v>45383</v>
          </cell>
          <cell r="X432">
            <v>45412</v>
          </cell>
          <cell r="Y432">
            <v>3061228</v>
          </cell>
          <cell r="Z432">
            <v>45413</v>
          </cell>
          <cell r="AA432">
            <v>45443</v>
          </cell>
          <cell r="AB432">
            <v>714287</v>
          </cell>
          <cell r="AC432">
            <v>45444</v>
          </cell>
          <cell r="AD432">
            <v>45450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t="str">
            <v>Facultad de Ciencias Agropecuarias y Recursos Naturales</v>
          </cell>
          <cell r="BJ432" t="str">
            <v>CRISTÓBAL LUGO LÓPEZ</v>
          </cell>
          <cell r="BK432" t="str">
            <v>Decano de la Facultad de Ciencias Agropecuarias y Recursos Naturales</v>
          </cell>
          <cell r="BL432">
            <v>154</v>
          </cell>
          <cell r="BM432">
            <v>45327.534131944441</v>
          </cell>
          <cell r="BN432">
            <v>458377735</v>
          </cell>
          <cell r="BO432">
            <v>703</v>
          </cell>
          <cell r="BP432">
            <v>45327</v>
          </cell>
          <cell r="BQ432">
            <v>12551035</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t="str">
            <v>1. Colaborar en el mantenimiento y organización de Laboratorios de Toxicología y Biotecnología y Laboratorio de Microbiología Animal. 2. Apoyar la organización, actualización de hojas de vida de equipos, el registro y la información del uso de materiales y equipos del laboratorio y reactivos. 3. Prestar apoyo en el análisis de muestras en el laboratorio, así como en ensayos de laboratorio necesarios para el desarrollo de actividades curriculares y grupos de investigación que hacen uso del laboratorio. 4. Colaborar en el mantenimiento y preservación del material biológico utilizado en proyectos de investigación y actividades curriculares. 5. Apoyar la preparación y rotulado de los reactivos requeridos para los procesos según solicitud del servicio. 6. Colaborar con la preparación de los materiales, inactivación y descarte de reactivos químicos y biológicos necesarios para el desarrollo de cada práctica de acuerdo a la programación establecida. 7. Contribuir y velar por el correcto uso de los equipos de laboratorio, así como mantenerlos en óptimo estado de limpieza. 8. Colaborar a los docentes y estudiantes sobre el uso de los equipos con el fin de que realicen sus prácticas en forma adecuada. 9. Coadyuvar con la esterilización de material de vidrio y otros elementos de laboratorio para el desarrollo de las prácticas y actividades de proyectos de investigación. 10. Apoyar con el descarte, clasificación, rotulación y diligenciamiento de formatos de residuos biológicos y de residuos líquidos y sólidos derivados de las practicas académicas y de investigación realizadas en el laboratorio. 11. Coadyuvar con la aplicación y cumplimiento del reglamento del laboratorio por parte de los usuarios e informar de cualquier eventualidad al Coordinador de laboratorios. 12. Brindar apoyo al coordinador del laboratorio en la elaboración de informes de gestión, así como el manejo y custodia del archivo documental del laboratorio.</v>
          </cell>
          <cell r="CT432">
            <v>1121916260</v>
          </cell>
          <cell r="CU432">
            <v>27</v>
          </cell>
          <cell r="CV432" t="str">
            <v>54200</v>
          </cell>
          <cell r="CW432">
            <v>0</v>
          </cell>
          <cell r="CX432">
            <v>0</v>
          </cell>
          <cell r="CY432">
            <v>7210</v>
          </cell>
          <cell r="CZ432" t="str">
            <v>M6</v>
          </cell>
        </row>
        <row r="433">
          <cell r="B433" t="str">
            <v>0334 DE 2024</v>
          </cell>
          <cell r="C433">
            <v>40343210</v>
          </cell>
          <cell r="D433" t="str">
            <v>LEIDY YULIED VARGAS MONTOYA</v>
          </cell>
          <cell r="E433" t="str">
            <v>CONTRATO DE PRESTACIÓN DE SERVICIOS PROFESIONALES</v>
          </cell>
          <cell r="F433" t="str">
            <v>PRESTACIÓN DE SERVICIOS PROFESIONALES NECESARIO PARA EL FORTALECIMIENTO DE LOS PROCESOS DEL LABORATORIO DE FISIOLOGÍA Y PARASITOLOGÍA DE LA FACULTAD DE CIENCIAS AGROPECUARIAS Y RECURSOS NATURALES DE LA UNIVERSIDAD DE LOS LLANOS.</v>
          </cell>
          <cell r="G433">
            <v>45327</v>
          </cell>
          <cell r="H433">
            <v>12551035</v>
          </cell>
          <cell r="I433" t="str">
            <v>Cuatro (04) meses y tres (03) días calendario</v>
          </cell>
          <cell r="J433">
            <v>45327</v>
          </cell>
          <cell r="K433">
            <v>45450</v>
          </cell>
          <cell r="L433" t="str">
            <v>NO APLICA</v>
          </cell>
          <cell r="M433" t="str">
            <v>NO APLICA</v>
          </cell>
          <cell r="N433" t="str">
            <v>NO APLICA</v>
          </cell>
          <cell r="O433">
            <v>5</v>
          </cell>
          <cell r="P433">
            <v>2653064</v>
          </cell>
          <cell r="Q433">
            <v>45327</v>
          </cell>
          <cell r="R433">
            <v>45351</v>
          </cell>
          <cell r="S433">
            <v>3061228</v>
          </cell>
          <cell r="T433">
            <v>45352</v>
          </cell>
          <cell r="U433">
            <v>45382</v>
          </cell>
          <cell r="V433">
            <v>3061228</v>
          </cell>
          <cell r="W433">
            <v>45383</v>
          </cell>
          <cell r="X433">
            <v>45412</v>
          </cell>
          <cell r="Y433">
            <v>3061228</v>
          </cell>
          <cell r="Z433">
            <v>45413</v>
          </cell>
          <cell r="AA433">
            <v>45443</v>
          </cell>
          <cell r="AB433">
            <v>714287</v>
          </cell>
          <cell r="AC433">
            <v>45444</v>
          </cell>
          <cell r="AD433">
            <v>45450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t="str">
            <v>Facultad de Ciencias Agropecuarias y Recursos Naturales</v>
          </cell>
          <cell r="BJ433" t="str">
            <v>CRISTÓBAL LUGO LÓPEZ</v>
          </cell>
          <cell r="BK433" t="str">
            <v>Decano de la Facultad de Ciencias Agropecuarias y Recursos Naturales</v>
          </cell>
          <cell r="BL433">
            <v>154</v>
          </cell>
          <cell r="BM433">
            <v>45327.534131944441</v>
          </cell>
          <cell r="BN433">
            <v>458377735</v>
          </cell>
          <cell r="BO433">
            <v>694</v>
          </cell>
          <cell r="BP433">
            <v>45327</v>
          </cell>
          <cell r="BQ433">
            <v>12551035</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t="str">
            <v>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v>
          </cell>
          <cell r="CT433">
            <v>40343210.799999997</v>
          </cell>
          <cell r="CU433">
            <v>27</v>
          </cell>
          <cell r="CV433" t="str">
            <v>54314</v>
          </cell>
          <cell r="CW433">
            <v>0</v>
          </cell>
          <cell r="CX433">
            <v>0</v>
          </cell>
          <cell r="CY433">
            <v>8299</v>
          </cell>
          <cell r="CZ433" t="str">
            <v>M6</v>
          </cell>
        </row>
        <row r="434">
          <cell r="B434" t="str">
            <v>0335 DE 2024</v>
          </cell>
          <cell r="C434">
            <v>1016056089</v>
          </cell>
          <cell r="D434" t="str">
            <v>DIANA CAROLINA CIFUENTES GUERRERO</v>
          </cell>
          <cell r="E434" t="str">
            <v>CONTRATO DE PRESTACIÓN DE SERVICIOS PROFESIONALES</v>
          </cell>
          <cell r="F434" t="str">
            <v>PRESTACIÓN DE SERVICIOS PROFESIONALES NECESARIO PARA EL FORTALECIMIENTO DE LOS PROCESOS DEL CENTRO CLÍNICO VETERINARIO DE LA FACULTAD DE CIENCIAS AGROPECUARIAS Y RECURSOS NATURALES DE LA UNIVERSIDAD DE LOS LLANOS.</v>
          </cell>
          <cell r="G434">
            <v>45327</v>
          </cell>
          <cell r="H434">
            <v>11195050</v>
          </cell>
          <cell r="I434" t="str">
            <v>Cuatro (04) meses y tres (03) días calendario</v>
          </cell>
          <cell r="J434">
            <v>45327</v>
          </cell>
          <cell r="K434">
            <v>45450</v>
          </cell>
          <cell r="L434" t="str">
            <v>NO APLICA</v>
          </cell>
          <cell r="M434" t="str">
            <v>NO APLICA</v>
          </cell>
          <cell r="N434" t="str">
            <v>NO APLICA</v>
          </cell>
          <cell r="O434">
            <v>5</v>
          </cell>
          <cell r="P434">
            <v>2366433</v>
          </cell>
          <cell r="Q434">
            <v>45327</v>
          </cell>
          <cell r="R434">
            <v>45351</v>
          </cell>
          <cell r="S434">
            <v>2730500</v>
          </cell>
          <cell r="T434">
            <v>45352</v>
          </cell>
          <cell r="U434">
            <v>45382</v>
          </cell>
          <cell r="V434">
            <v>2730500</v>
          </cell>
          <cell r="W434">
            <v>45383</v>
          </cell>
          <cell r="X434">
            <v>45412</v>
          </cell>
          <cell r="Y434">
            <v>2730500</v>
          </cell>
          <cell r="Z434">
            <v>45413</v>
          </cell>
          <cell r="AA434">
            <v>45443</v>
          </cell>
          <cell r="AB434">
            <v>637117</v>
          </cell>
          <cell r="AC434">
            <v>45444</v>
          </cell>
          <cell r="AD434">
            <v>45450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t="str">
            <v>Facultad de Ciencias Agropecuarias y Recursos Naturales</v>
          </cell>
          <cell r="BJ434" t="str">
            <v>CRISTÓBAL LUGO LÓPEZ</v>
          </cell>
          <cell r="BK434" t="str">
            <v>Decano de la Facultad de Ciencias Agropecuarias y Recursos Naturales</v>
          </cell>
          <cell r="BL434">
            <v>154</v>
          </cell>
          <cell r="BM434">
            <v>45327.534131944441</v>
          </cell>
          <cell r="BN434">
            <v>458377735</v>
          </cell>
          <cell r="BO434">
            <v>698</v>
          </cell>
          <cell r="BP434">
            <v>45327</v>
          </cell>
          <cell r="BQ434">
            <v>11195050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t="str">
            <v>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v>
          </cell>
          <cell r="CT434">
            <v>1016056089</v>
          </cell>
          <cell r="CU434">
            <v>27</v>
          </cell>
          <cell r="CV434" t="str">
            <v>54703</v>
          </cell>
          <cell r="CW434">
            <v>0</v>
          </cell>
          <cell r="CX434">
            <v>0</v>
          </cell>
          <cell r="CY434">
            <v>5611</v>
          </cell>
          <cell r="CZ434" t="str">
            <v>M5</v>
          </cell>
        </row>
        <row r="435">
          <cell r="B435" t="str">
            <v>0336 DE 2024</v>
          </cell>
          <cell r="C435">
            <v>1073505088</v>
          </cell>
          <cell r="D435" t="str">
            <v>ANDREA YAMILY GUECHA CASTILLO</v>
          </cell>
          <cell r="E435" t="str">
            <v>CONTRATO DE PRESTACIÓN DE SERVICIOS DE APOYO A LA GESTIÓN</v>
          </cell>
          <cell r="F435" t="str">
            <v>PRESTACIÓN DE SERVICIOS DE APOYO A LA GESTIÓN NECESARIO PARA EL FORTALECIMIENTO DE LOS PROCESOS EN EL LABORATORIO DE ANATOMÍA ANIMAL DE LA FACULTAD DE CIENCIAS AGROPECUARIAS Y RECURSOS NATURALES DE LA UNIVERSIDAD DE LOS LLANOS.</v>
          </cell>
          <cell r="G435">
            <v>45327</v>
          </cell>
          <cell r="H435">
            <v>8890321</v>
          </cell>
          <cell r="I435" t="str">
            <v>Cuatro (04) meses y tres (03) días calendario</v>
          </cell>
          <cell r="J435">
            <v>45327</v>
          </cell>
          <cell r="K435">
            <v>45450</v>
          </cell>
          <cell r="L435" t="str">
            <v>NO APLICA</v>
          </cell>
          <cell r="M435" t="str">
            <v>NO APLICA</v>
          </cell>
          <cell r="N435" t="str">
            <v>NO APLICA</v>
          </cell>
          <cell r="O435">
            <v>5</v>
          </cell>
          <cell r="P435">
            <v>1879255</v>
          </cell>
          <cell r="Q435">
            <v>45327</v>
          </cell>
          <cell r="R435">
            <v>45351</v>
          </cell>
          <cell r="S435">
            <v>2168371</v>
          </cell>
          <cell r="T435">
            <v>45352</v>
          </cell>
          <cell r="U435">
            <v>45382</v>
          </cell>
          <cell r="V435">
            <v>2168371</v>
          </cell>
          <cell r="W435">
            <v>45383</v>
          </cell>
          <cell r="X435">
            <v>45412</v>
          </cell>
          <cell r="Y435">
            <v>2168371</v>
          </cell>
          <cell r="Z435">
            <v>45413</v>
          </cell>
          <cell r="AA435">
            <v>45443</v>
          </cell>
          <cell r="AB435">
            <v>505953</v>
          </cell>
          <cell r="AC435">
            <v>45444</v>
          </cell>
          <cell r="AD435">
            <v>45450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t="str">
            <v>Facultad de Ciencias Agropecuarias y Recursos Naturales</v>
          </cell>
          <cell r="BJ435" t="str">
            <v>CRISTÓBAL LUGO LÓPEZ</v>
          </cell>
          <cell r="BK435" t="str">
            <v>Decano de la Facultad de Ciencias Agropecuarias y Recursos Naturales</v>
          </cell>
          <cell r="BL435">
            <v>154</v>
          </cell>
          <cell r="BM435">
            <v>45327.534131944441</v>
          </cell>
          <cell r="BN435">
            <v>458377735</v>
          </cell>
          <cell r="BO435">
            <v>688</v>
          </cell>
          <cell r="BP435">
            <v>45327</v>
          </cell>
          <cell r="BQ435">
            <v>8890321</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t="str">
            <v>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435">
            <v>1073505088.2</v>
          </cell>
          <cell r="CU435">
            <v>27</v>
          </cell>
          <cell r="CV435" t="str">
            <v>54200</v>
          </cell>
          <cell r="CW435">
            <v>0</v>
          </cell>
          <cell r="CX435">
            <v>0</v>
          </cell>
          <cell r="CY435">
            <v>7500</v>
          </cell>
          <cell r="CZ435" t="str">
            <v>M6</v>
          </cell>
        </row>
        <row r="436">
          <cell r="B436" t="str">
            <v>0337 DE 2024</v>
          </cell>
          <cell r="C436">
            <v>1121956247</v>
          </cell>
          <cell r="D436" t="str">
            <v>ANA MARIA CASTRO BARRERA</v>
          </cell>
          <cell r="E436" t="str">
            <v>CONTRATO DE PRESTACIÓN DE SERVICIOS DE APOYO A LA GESTIÓN</v>
          </cell>
          <cell r="F436" t="str">
            <v>PRESTACIÓN DE SERVICIOS DE APOYO A LA GESTIÓN NECESARIO PARA EL FORTALECIMIENTO DE LOS PROCESOS DEL HERBARIO LLANOS DE LA FACULTAD DE CIENCIAS BÁSICAS E INGENIERÍA DE LA UNIVERSIDAD DE LOS LLANOS.</v>
          </cell>
          <cell r="G436">
            <v>45327</v>
          </cell>
          <cell r="H436">
            <v>8890321</v>
          </cell>
          <cell r="I436" t="str">
            <v>Cuatro (04) meses y tres (03) días calendario</v>
          </cell>
          <cell r="J436">
            <v>45327</v>
          </cell>
          <cell r="K436">
            <v>45450</v>
          </cell>
          <cell r="L436" t="str">
            <v>NO APLICA</v>
          </cell>
          <cell r="M436" t="str">
            <v>NO APLICA</v>
          </cell>
          <cell r="N436" t="str">
            <v>NO APLICA</v>
          </cell>
          <cell r="O436">
            <v>5</v>
          </cell>
          <cell r="P436">
            <v>1879255</v>
          </cell>
          <cell r="Q436">
            <v>45327</v>
          </cell>
          <cell r="R436">
            <v>45351</v>
          </cell>
          <cell r="S436">
            <v>2168371</v>
          </cell>
          <cell r="T436">
            <v>45352</v>
          </cell>
          <cell r="U436">
            <v>45382</v>
          </cell>
          <cell r="V436">
            <v>2168371</v>
          </cell>
          <cell r="W436">
            <v>45383</v>
          </cell>
          <cell r="X436">
            <v>45412</v>
          </cell>
          <cell r="Y436">
            <v>2168371</v>
          </cell>
          <cell r="Z436">
            <v>45413</v>
          </cell>
          <cell r="AA436">
            <v>45443</v>
          </cell>
          <cell r="AB436">
            <v>505953</v>
          </cell>
          <cell r="AC436">
            <v>45444</v>
          </cell>
          <cell r="AD436">
            <v>45450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t="str">
            <v>Facultad de Ciencias Básicas e Ingeniería</v>
          </cell>
          <cell r="BJ436" t="str">
            <v>ELVIS MIGUEL PEREZ RODRIGUEZ</v>
          </cell>
          <cell r="BK436" t="str">
            <v>Decano de la Facultad de Ciencias Básicas e Ingeniería</v>
          </cell>
          <cell r="BL436">
            <v>154</v>
          </cell>
          <cell r="BM436">
            <v>45327.534131944441</v>
          </cell>
          <cell r="BN436">
            <v>458377735</v>
          </cell>
          <cell r="BO436">
            <v>717</v>
          </cell>
          <cell r="BP436">
            <v>45327</v>
          </cell>
          <cell r="BQ436">
            <v>8890321</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t="str">
            <v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v>
          </cell>
          <cell r="CT436">
            <v>1121956247</v>
          </cell>
          <cell r="CU436">
            <v>136</v>
          </cell>
          <cell r="CV436" t="str">
            <v>57309</v>
          </cell>
          <cell r="CW436">
            <v>0</v>
          </cell>
          <cell r="CX436">
            <v>0</v>
          </cell>
          <cell r="CY436">
            <v>8299</v>
          </cell>
          <cell r="CZ436" t="str">
            <v>M6</v>
          </cell>
        </row>
        <row r="437">
          <cell r="B437" t="str">
            <v>0338 DE 2024</v>
          </cell>
          <cell r="C437">
            <v>1121852735</v>
          </cell>
          <cell r="D437" t="str">
            <v>JAVIER AUGUSTO SANCHEZ MARTINEZ</v>
          </cell>
          <cell r="E437" t="str">
            <v>CONTRATO DE PRESTACIÓN DE SERVICIOS DE APOYO A LA GESTIÓN</v>
          </cell>
          <cell r="F437" t="str">
            <v>PRESTACIÓN DE SERVICIOS DE APOYO A LA GESTIÓN NECESARIO PARA EL FORTALECIMIENTO DE LOS PROCESOS DEL LABORATORIO DE QUÍMICA DE LA FACULTAD DE CIENCIAS BÁSICAS E INGENIERÍA DE LA UNIVERSIDAD DE LOS LLANOS.</v>
          </cell>
          <cell r="G437">
            <v>45327</v>
          </cell>
          <cell r="H437">
            <v>8890321</v>
          </cell>
          <cell r="I437" t="str">
            <v>Cuatro (04) meses y tres (03) días calendario</v>
          </cell>
          <cell r="J437">
            <v>45327</v>
          </cell>
          <cell r="K437">
            <v>45450</v>
          </cell>
          <cell r="L437" t="str">
            <v>NO APLICA</v>
          </cell>
          <cell r="M437" t="str">
            <v>NO APLICA</v>
          </cell>
          <cell r="N437" t="str">
            <v>NO APLICA</v>
          </cell>
          <cell r="O437">
            <v>5</v>
          </cell>
          <cell r="P437">
            <v>1879255</v>
          </cell>
          <cell r="Q437">
            <v>45327</v>
          </cell>
          <cell r="R437">
            <v>45351</v>
          </cell>
          <cell r="S437">
            <v>2168371</v>
          </cell>
          <cell r="T437">
            <v>45352</v>
          </cell>
          <cell r="U437">
            <v>45382</v>
          </cell>
          <cell r="V437">
            <v>2168371</v>
          </cell>
          <cell r="W437">
            <v>45383</v>
          </cell>
          <cell r="X437">
            <v>45412</v>
          </cell>
          <cell r="Y437">
            <v>2168371</v>
          </cell>
          <cell r="Z437">
            <v>45413</v>
          </cell>
          <cell r="AA437">
            <v>45443</v>
          </cell>
          <cell r="AB437">
            <v>505953</v>
          </cell>
          <cell r="AC437">
            <v>45444</v>
          </cell>
          <cell r="AD437">
            <v>45450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t="str">
            <v>Facultad de Ciencias Básicas e Ingeniería</v>
          </cell>
          <cell r="BJ437" t="str">
            <v>ELVIS MIGUEL PEREZ RODRIGUEZ</v>
          </cell>
          <cell r="BK437" t="str">
            <v>Decano de la Facultad de Ciencias Básicas e Ingeniería</v>
          </cell>
          <cell r="BL437">
            <v>154</v>
          </cell>
          <cell r="BM437">
            <v>45327.534131944441</v>
          </cell>
          <cell r="BN437">
            <v>458377735</v>
          </cell>
          <cell r="BO437">
            <v>711</v>
          </cell>
          <cell r="BP437">
            <v>45327</v>
          </cell>
          <cell r="BQ437">
            <v>8890321</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37">
            <v>1121852735</v>
          </cell>
          <cell r="CU437">
            <v>136</v>
          </cell>
          <cell r="CV437" t="str">
            <v>57603</v>
          </cell>
          <cell r="CW437">
            <v>0</v>
          </cell>
          <cell r="CX437">
            <v>0</v>
          </cell>
          <cell r="CY437">
            <v>8299</v>
          </cell>
          <cell r="CZ437" t="str">
            <v>M6</v>
          </cell>
        </row>
        <row r="438">
          <cell r="B438" t="str">
            <v>0339 DE 2024</v>
          </cell>
          <cell r="C438">
            <v>17348238</v>
          </cell>
          <cell r="D438" t="str">
            <v>HECTOR ROJAS RICO</v>
          </cell>
          <cell r="E438" t="str">
            <v>CONTRATO DE PRESTACIÓN DE SERVICIOS DE APOYO A LA GESTIÓN</v>
          </cell>
          <cell r="F438" t="str">
            <v>PRESTACIÓN DE SERVICIOS DE APOYO A LA GESTIÓN NECESARIO PARA EL FORTALECIMIENTO DE LOS PROCESOS DEL LABORATORIO DE ELECTRÓNICA DE LA FACULTAD DE CIENCIAS BÁSICAS E INGENIERÍA DE LA UNIVERSIDAD DE LOS LLANOS.</v>
          </cell>
          <cell r="G438">
            <v>45327</v>
          </cell>
          <cell r="H438">
            <v>8890321</v>
          </cell>
          <cell r="I438" t="str">
            <v>Cuatro (04) meses y tres (03) días calendario</v>
          </cell>
          <cell r="J438">
            <v>45327</v>
          </cell>
          <cell r="K438">
            <v>45450</v>
          </cell>
          <cell r="L438" t="str">
            <v>NO APLICA</v>
          </cell>
          <cell r="M438" t="str">
            <v>NO APLICA</v>
          </cell>
          <cell r="N438" t="str">
            <v>NO APLICA</v>
          </cell>
          <cell r="O438">
            <v>5</v>
          </cell>
          <cell r="P438">
            <v>1879255</v>
          </cell>
          <cell r="Q438">
            <v>45327</v>
          </cell>
          <cell r="R438">
            <v>45351</v>
          </cell>
          <cell r="S438">
            <v>2168371</v>
          </cell>
          <cell r="T438">
            <v>45352</v>
          </cell>
          <cell r="U438">
            <v>45382</v>
          </cell>
          <cell r="V438">
            <v>2168371</v>
          </cell>
          <cell r="W438">
            <v>45383</v>
          </cell>
          <cell r="X438">
            <v>45412</v>
          </cell>
          <cell r="Y438">
            <v>2168371</v>
          </cell>
          <cell r="Z438">
            <v>45413</v>
          </cell>
          <cell r="AA438">
            <v>45443</v>
          </cell>
          <cell r="AB438">
            <v>505953</v>
          </cell>
          <cell r="AC438">
            <v>45444</v>
          </cell>
          <cell r="AD438">
            <v>45450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t="str">
            <v>Facultad de Ciencias Básicas e Ingeniería</v>
          </cell>
          <cell r="BJ438" t="str">
            <v>ELVIS MIGUEL PEREZ RODRIGUEZ</v>
          </cell>
          <cell r="BK438" t="str">
            <v>Decano de la Facultad de Ciencias Básicas e Ingeniería</v>
          </cell>
          <cell r="BL438">
            <v>154</v>
          </cell>
          <cell r="BM438">
            <v>45327.534131944441</v>
          </cell>
          <cell r="BN438">
            <v>458377735</v>
          </cell>
          <cell r="BO438">
            <v>705</v>
          </cell>
          <cell r="BP438">
            <v>45327</v>
          </cell>
          <cell r="BQ438">
            <v>8890321</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t="str">
            <v>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v>
          </cell>
          <cell r="CT438">
            <v>17348238</v>
          </cell>
          <cell r="CU438">
            <v>136</v>
          </cell>
          <cell r="CV438" t="str">
            <v>57305</v>
          </cell>
          <cell r="CW438">
            <v>0</v>
          </cell>
          <cell r="CX438">
            <v>0</v>
          </cell>
          <cell r="CY438">
            <v>8299</v>
          </cell>
          <cell r="CZ438" t="str">
            <v>M6</v>
          </cell>
        </row>
        <row r="439">
          <cell r="B439" t="str">
            <v>0340 DE 2024</v>
          </cell>
          <cell r="C439">
            <v>1121913446</v>
          </cell>
          <cell r="D439" t="str">
            <v xml:space="preserve">EVER ALEXANDER FINO HERNANDEZ </v>
          </cell>
          <cell r="E439" t="str">
            <v>CONTRATO DE PRESTACIÓN DE SERVICIOS DE APOYO A LA GESTIÓN</v>
          </cell>
          <cell r="F439" t="str">
            <v>PRESTACIÓN DE SERVICIOS DE APOYO A LA GESTIÓN NECESARIO PARA EL FORTALECIMIENTO DE LOS PROCESOS DEL LABORATORIO DE BIOLOGÍA DE LA FACULTAD DE CIENCIAS BÁSICAS E INGENIERÍA DE LA UNIVERSIDAD DE LOS LLANOS.</v>
          </cell>
          <cell r="G439">
            <v>45327</v>
          </cell>
          <cell r="H439">
            <v>8890321</v>
          </cell>
          <cell r="I439" t="str">
            <v>Cuatro (04) meses y tres (03) días calendario</v>
          </cell>
          <cell r="J439">
            <v>45327</v>
          </cell>
          <cell r="K439">
            <v>45450</v>
          </cell>
          <cell r="L439" t="str">
            <v>NO APLICA</v>
          </cell>
          <cell r="M439" t="str">
            <v>NO APLICA</v>
          </cell>
          <cell r="N439" t="str">
            <v>NO APLICA</v>
          </cell>
          <cell r="O439">
            <v>5</v>
          </cell>
          <cell r="P439">
            <v>1879255</v>
          </cell>
          <cell r="Q439">
            <v>45327</v>
          </cell>
          <cell r="R439">
            <v>45351</v>
          </cell>
          <cell r="S439">
            <v>2168371</v>
          </cell>
          <cell r="T439">
            <v>45352</v>
          </cell>
          <cell r="U439">
            <v>45382</v>
          </cell>
          <cell r="V439">
            <v>2168371</v>
          </cell>
          <cell r="W439">
            <v>45383</v>
          </cell>
          <cell r="X439">
            <v>45412</v>
          </cell>
          <cell r="Y439">
            <v>2168371</v>
          </cell>
          <cell r="Z439">
            <v>45413</v>
          </cell>
          <cell r="AA439">
            <v>45443</v>
          </cell>
          <cell r="AB439">
            <v>505953</v>
          </cell>
          <cell r="AC439">
            <v>45444</v>
          </cell>
          <cell r="AD439">
            <v>45450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t="str">
            <v>Facultad de Ciencias Básicas e Ingeniería</v>
          </cell>
          <cell r="BJ439" t="str">
            <v>ELVIS MIGUEL PEREZ RODRIGUEZ</v>
          </cell>
          <cell r="BK439" t="str">
            <v>Decano de la Facultad de Ciencias Básicas e Ingeniería</v>
          </cell>
          <cell r="BL439">
            <v>154</v>
          </cell>
          <cell r="BM439">
            <v>45327.534131944441</v>
          </cell>
          <cell r="BN439">
            <v>458377735</v>
          </cell>
          <cell r="BO439">
            <v>712</v>
          </cell>
          <cell r="BP439">
            <v>45327</v>
          </cell>
          <cell r="BQ439">
            <v>8890321</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39">
            <v>1121913446.0999999</v>
          </cell>
          <cell r="CU439">
            <v>136</v>
          </cell>
          <cell r="CV439" t="str">
            <v>57602</v>
          </cell>
          <cell r="CW439">
            <v>0</v>
          </cell>
          <cell r="CX439">
            <v>0</v>
          </cell>
          <cell r="CY439">
            <v>8544</v>
          </cell>
          <cell r="CZ439" t="str">
            <v>M3</v>
          </cell>
        </row>
        <row r="440">
          <cell r="B440" t="str">
            <v>0341 DE 2024</v>
          </cell>
          <cell r="C440">
            <v>1121955587</v>
          </cell>
          <cell r="D440" t="str">
            <v>YENI TATIANA MOLINA MORENO</v>
          </cell>
          <cell r="E440" t="str">
            <v>CONTRATO DE PRESTACIÓN DE SERVICIOS DE APOYO A LA GESTIÓN</v>
          </cell>
          <cell r="F440" t="str">
            <v>PRESTACIÓN DE SERVICIOS DE APOYO A LA GESTIÓN NECESARIO PARA EL FORTALECIMIENTO DE LOS PROCESOS DEL LABORATORIO DE BIOLOGÍA DE LA FACULTAD DE CIENCIAS BÁSICAS E INGENIERÍA DE LA UNIVERSIDAD DE LOS LLANOS.</v>
          </cell>
          <cell r="G440">
            <v>45327</v>
          </cell>
          <cell r="H440">
            <v>8890321</v>
          </cell>
          <cell r="I440" t="str">
            <v>Cuatro (04) meses y tres (03) días calendario</v>
          </cell>
          <cell r="J440">
            <v>45327</v>
          </cell>
          <cell r="K440">
            <v>45450</v>
          </cell>
          <cell r="L440" t="str">
            <v>NO APLICA</v>
          </cell>
          <cell r="M440" t="str">
            <v>NO APLICA</v>
          </cell>
          <cell r="N440" t="str">
            <v>NO APLICA</v>
          </cell>
          <cell r="O440">
            <v>5</v>
          </cell>
          <cell r="P440">
            <v>1879255</v>
          </cell>
          <cell r="Q440">
            <v>45327</v>
          </cell>
          <cell r="R440">
            <v>45351</v>
          </cell>
          <cell r="S440">
            <v>2168371</v>
          </cell>
          <cell r="T440">
            <v>45352</v>
          </cell>
          <cell r="U440">
            <v>45382</v>
          </cell>
          <cell r="V440">
            <v>2168371</v>
          </cell>
          <cell r="W440">
            <v>45383</v>
          </cell>
          <cell r="X440">
            <v>45412</v>
          </cell>
          <cell r="Y440">
            <v>2168371</v>
          </cell>
          <cell r="Z440">
            <v>45413</v>
          </cell>
          <cell r="AA440">
            <v>45443</v>
          </cell>
          <cell r="AB440">
            <v>505953</v>
          </cell>
          <cell r="AC440">
            <v>45444</v>
          </cell>
          <cell r="AD440">
            <v>45450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t="str">
            <v>Facultad de Ciencias Básicas e Ingeniería</v>
          </cell>
          <cell r="BJ440" t="str">
            <v>ELVIS MIGUEL PEREZ RODRIGUEZ</v>
          </cell>
          <cell r="BK440" t="str">
            <v>Decano de la Facultad de Ciencias Básicas e Ingeniería</v>
          </cell>
          <cell r="BL440">
            <v>154</v>
          </cell>
          <cell r="BM440">
            <v>45327.534131944441</v>
          </cell>
          <cell r="BN440">
            <v>458377735</v>
          </cell>
          <cell r="BO440">
            <v>716</v>
          </cell>
          <cell r="BP440">
            <v>45327</v>
          </cell>
          <cell r="BQ440">
            <v>8890321</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40">
            <v>1121955587</v>
          </cell>
          <cell r="CU440">
            <v>136</v>
          </cell>
          <cell r="CV440" t="str">
            <v>57602</v>
          </cell>
          <cell r="CW440">
            <v>0</v>
          </cell>
          <cell r="CX440">
            <v>0</v>
          </cell>
          <cell r="CY440">
            <v>7490</v>
          </cell>
          <cell r="CZ440" t="str">
            <v>M6</v>
          </cell>
        </row>
        <row r="441">
          <cell r="B441" t="str">
            <v>0342 DE 2024</v>
          </cell>
          <cell r="C441">
            <v>1121825886</v>
          </cell>
          <cell r="D441" t="str">
            <v xml:space="preserve">RONALD ADRIANO NOVOA FORERO </v>
          </cell>
          <cell r="E441" t="str">
            <v>CONTRATO DE PRESTACIÓN DE SERVICIOS DE APOYO A LA GESTIÓN</v>
          </cell>
          <cell r="F441" t="str">
            <v>PRESTACIÓN DE SERVICIOS DE APOYO A LA GESTIÓN NECESARIO PARA EL FORTALECIMIENTO DE LOS PROCESOS DEL LABORATORIO DE FÍSICA DE LA FACULTAD DE CIENCIAS BÁSICAS E INGENIERÍA DE LA UNIVERSIDAD DE LOS LLANOS.</v>
          </cell>
          <cell r="G441">
            <v>45327</v>
          </cell>
          <cell r="H441">
            <v>8890321</v>
          </cell>
          <cell r="I441" t="str">
            <v>Cuatro (04) meses y tres (03) días calendario</v>
          </cell>
          <cell r="J441">
            <v>45327</v>
          </cell>
          <cell r="K441">
            <v>45450</v>
          </cell>
          <cell r="L441" t="str">
            <v>NO APLICA</v>
          </cell>
          <cell r="M441" t="str">
            <v>NO APLICA</v>
          </cell>
          <cell r="N441" t="str">
            <v>NO APLICA</v>
          </cell>
          <cell r="O441">
            <v>5</v>
          </cell>
          <cell r="P441">
            <v>1879255</v>
          </cell>
          <cell r="Q441">
            <v>45327</v>
          </cell>
          <cell r="R441">
            <v>45351</v>
          </cell>
          <cell r="S441">
            <v>2168371</v>
          </cell>
          <cell r="T441">
            <v>45352</v>
          </cell>
          <cell r="U441">
            <v>45382</v>
          </cell>
          <cell r="V441">
            <v>2168371</v>
          </cell>
          <cell r="W441">
            <v>45383</v>
          </cell>
          <cell r="X441">
            <v>45412</v>
          </cell>
          <cell r="Y441">
            <v>2168371</v>
          </cell>
          <cell r="Z441">
            <v>45413</v>
          </cell>
          <cell r="AA441">
            <v>45443</v>
          </cell>
          <cell r="AB441">
            <v>505953</v>
          </cell>
          <cell r="AC441">
            <v>45444</v>
          </cell>
          <cell r="AD441">
            <v>45450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t="str">
            <v>Facultad de Ciencias Básicas e Ingeniería</v>
          </cell>
          <cell r="BJ441" t="str">
            <v>ELVIS MIGUEL PEREZ RODRIGUEZ</v>
          </cell>
          <cell r="BK441" t="str">
            <v>Decano de la Facultad de Ciencias Básicas e Ingeniería</v>
          </cell>
          <cell r="BL441">
            <v>154</v>
          </cell>
          <cell r="BM441">
            <v>45327.534131944441</v>
          </cell>
          <cell r="BN441">
            <v>458377735</v>
          </cell>
          <cell r="BO441">
            <v>710</v>
          </cell>
          <cell r="BP441">
            <v>45327</v>
          </cell>
          <cell r="BQ441">
            <v>8890321</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t="str">
            <v>1. Brindar información adecuada y oportuno a los usuarios del Laboratorio de Física, tanto internos como externos a la Universidad. 2. Colaborar y velar por el cuidado de los equipos, materiales e instalaciones del Laboratorio de Física, procurando que permanezcan en buen estado y que se haga correcto uso de ellos. 3. Colaborar con la organización anticipada de los materiales y equipos necesarios para desarrollar las prácticas de laboratorio programadas, comprobando su buen estado. 4. Contribuir con la entrega a estudiantes y docentes los materiales y equipos necesarios antes de la realización de cada práctica. 5. Apoyar el desarrollo de las prácticas de laboratorio, en lo que se refiere a la disponibilidad y estado de materiales y equipos. 6. Apoyar la revisión de los equipos y materiales del laboratorio al finalizar cada práctica. En caso de presentarse algún daño o eventualidad, tomar los datos de la persona implicada e informar al Coordinador de laboratorios. 7. Apoyar la revisión de los equipos y materiales del laboratorio al finalizar cada práctica. En caso de presentarse algún daño o eventualidad, registrar los datos de las personas implicada e informar al Coordinador de laboratorios. 8. Apoyar al Coordinador del Laboratorio de Física en la elaboración de pedidos, inventarios, informes y demás documentos que relacionados con el funcionamiento del Laboratorio. 9. Brindar apoyo al coordinador de laboratorios en la elaboración de pedidos, inventarios, informes y demás documentos relacionados con el funcionamiento del laboratorio. 10. Coadyuvar con la aplicación y cumplimiento del reglamento del laboratorio por parte de los usuarios e informar de cualquier eventualidad al Coordinador de laboratorios.</v>
          </cell>
          <cell r="CT441">
            <v>1121825886</v>
          </cell>
          <cell r="CU441">
            <v>136</v>
          </cell>
          <cell r="CV441" t="str">
            <v>57605</v>
          </cell>
          <cell r="CW441">
            <v>0</v>
          </cell>
          <cell r="CX441">
            <v>0</v>
          </cell>
          <cell r="CY441">
            <v>8299</v>
          </cell>
          <cell r="CZ441" t="str">
            <v>M6</v>
          </cell>
        </row>
        <row r="442">
          <cell r="B442" t="str">
            <v>0343 DE 2024</v>
          </cell>
          <cell r="C442">
            <v>1121917921</v>
          </cell>
          <cell r="D442" t="str">
            <v>ZETT JOSEPH OCHOA URREA</v>
          </cell>
          <cell r="E442" t="str">
            <v>CONTRATO DE PRESTACIÓN DE SERVICIOS DE APOYO A LA GESTIÓN</v>
          </cell>
          <cell r="F442" t="str">
            <v>PRESTACIÓN DE SERVICIOS DE APOYO A LA GESTIÓN NECESARIO PARA EL FORTALECIMIENTO DE LOS PROCESOS EN EL CENTRO TIC PARA LA INGENIERÍA DE LA FACULTAD DE CIENCIAS BÁSICAS E INGENIERÍA DE LA UNIVERSIDAD DE LOS LLANOS.</v>
          </cell>
          <cell r="G442">
            <v>45327</v>
          </cell>
          <cell r="H442">
            <v>8890321</v>
          </cell>
          <cell r="I442" t="str">
            <v>Cuatro (04) meses y tres (03) días calendario</v>
          </cell>
          <cell r="J442">
            <v>45327</v>
          </cell>
          <cell r="K442">
            <v>45450</v>
          </cell>
          <cell r="L442" t="str">
            <v>NO APLICA</v>
          </cell>
          <cell r="M442" t="str">
            <v>NO APLICA</v>
          </cell>
          <cell r="N442" t="str">
            <v>NO APLICA</v>
          </cell>
          <cell r="O442">
            <v>5</v>
          </cell>
          <cell r="P442">
            <v>1879255</v>
          </cell>
          <cell r="Q442">
            <v>45327</v>
          </cell>
          <cell r="R442">
            <v>45351</v>
          </cell>
          <cell r="S442">
            <v>2168371</v>
          </cell>
          <cell r="T442">
            <v>45352</v>
          </cell>
          <cell r="U442">
            <v>45382</v>
          </cell>
          <cell r="V442">
            <v>2168371</v>
          </cell>
          <cell r="W442">
            <v>45383</v>
          </cell>
          <cell r="X442">
            <v>45412</v>
          </cell>
          <cell r="Y442">
            <v>2168371</v>
          </cell>
          <cell r="Z442">
            <v>45413</v>
          </cell>
          <cell r="AA442">
            <v>45443</v>
          </cell>
          <cell r="AB442">
            <v>505953</v>
          </cell>
          <cell r="AC442">
            <v>45444</v>
          </cell>
          <cell r="AD442">
            <v>45450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t="str">
            <v>Facultad de Ciencias Básicas e Ingeniería</v>
          </cell>
          <cell r="BJ442" t="str">
            <v>ELVIS MIGUEL PEREZ RODRIGUEZ</v>
          </cell>
          <cell r="BK442" t="str">
            <v>Decano de la Facultad de Ciencias Básicas e Ingeniería</v>
          </cell>
          <cell r="BL442">
            <v>154</v>
          </cell>
          <cell r="BM442">
            <v>45327.534131944441</v>
          </cell>
          <cell r="BN442">
            <v>458377735</v>
          </cell>
          <cell r="BO442">
            <v>713</v>
          </cell>
          <cell r="BP442">
            <v>45327</v>
          </cell>
          <cell r="BQ442">
            <v>8890321</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42">
            <v>1121917921.5</v>
          </cell>
          <cell r="CU442">
            <v>136</v>
          </cell>
          <cell r="CV442" t="str">
            <v>57703</v>
          </cell>
          <cell r="CW442">
            <v>0</v>
          </cell>
          <cell r="CX442">
            <v>0</v>
          </cell>
          <cell r="CY442">
            <v>8299</v>
          </cell>
          <cell r="CZ442" t="str">
            <v>M6</v>
          </cell>
        </row>
        <row r="443">
          <cell r="B443" t="str">
            <v>0344 DE 2024</v>
          </cell>
          <cell r="C443">
            <v>86064628</v>
          </cell>
          <cell r="D443" t="str">
            <v>JOSE LUIS BETANCOURTH MARTIN</v>
          </cell>
          <cell r="E443" t="str">
            <v>CONTRATO DE PRESTACIÓN DE SERVICIOS DE APOYO A LA GESTIÓN</v>
          </cell>
          <cell r="F443" t="str">
            <v>PRESTACIÓN DE SERVICIOS DE APOYO A LA GESTIÓN NECESARIO PARA EL FORTALECIMIENTO DE LOS PROCESOS DEL LABORATORIO DE AUTOMATIZACIÓN DE LA FACULTAD DE CIENCIAS BÁSICAS E INGENIERÍA DE LA UNIVERSIDAD DE LOS LLANOS.</v>
          </cell>
          <cell r="G443">
            <v>45327</v>
          </cell>
          <cell r="H443">
            <v>8890321</v>
          </cell>
          <cell r="I443" t="str">
            <v>Cuatro (04) meses y tres (03) días calendario</v>
          </cell>
          <cell r="J443">
            <v>45327</v>
          </cell>
          <cell r="K443">
            <v>45450</v>
          </cell>
          <cell r="L443" t="str">
            <v>NO APLICA</v>
          </cell>
          <cell r="M443" t="str">
            <v>NO APLICA</v>
          </cell>
          <cell r="N443" t="str">
            <v>NO APLICA</v>
          </cell>
          <cell r="O443">
            <v>5</v>
          </cell>
          <cell r="P443">
            <v>1879255</v>
          </cell>
          <cell r="Q443">
            <v>45327</v>
          </cell>
          <cell r="R443">
            <v>45351</v>
          </cell>
          <cell r="S443">
            <v>2168371</v>
          </cell>
          <cell r="T443">
            <v>45352</v>
          </cell>
          <cell r="U443">
            <v>45382</v>
          </cell>
          <cell r="V443">
            <v>2168371</v>
          </cell>
          <cell r="W443">
            <v>45383</v>
          </cell>
          <cell r="X443">
            <v>45412</v>
          </cell>
          <cell r="Y443">
            <v>2168371</v>
          </cell>
          <cell r="Z443">
            <v>45413</v>
          </cell>
          <cell r="AA443">
            <v>45443</v>
          </cell>
          <cell r="AB443">
            <v>505953</v>
          </cell>
          <cell r="AC443">
            <v>45444</v>
          </cell>
          <cell r="AD443">
            <v>45450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t="str">
            <v>Facultad de Ciencias Básicas e Ingeniería</v>
          </cell>
          <cell r="BJ443" t="str">
            <v>ELVIS MIGUEL PEREZ RODRIGUEZ</v>
          </cell>
          <cell r="BK443" t="str">
            <v>Decano de la Facultad de Ciencias Básicas e Ingeniería</v>
          </cell>
          <cell r="BL443">
            <v>154</v>
          </cell>
          <cell r="BM443">
            <v>45327.534131944441</v>
          </cell>
          <cell r="BN443">
            <v>458377735</v>
          </cell>
          <cell r="BO443">
            <v>707</v>
          </cell>
          <cell r="BP443">
            <v>45327</v>
          </cell>
          <cell r="BQ443">
            <v>8890321</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t="str">
            <v>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v>
          </cell>
          <cell r="CT443">
            <v>86064628</v>
          </cell>
          <cell r="CU443">
            <v>136</v>
          </cell>
          <cell r="CV443" t="str">
            <v>57306</v>
          </cell>
          <cell r="CW443">
            <v>0</v>
          </cell>
          <cell r="CX443">
            <v>0</v>
          </cell>
          <cell r="CY443">
            <v>6209</v>
          </cell>
          <cell r="CZ443" t="str">
            <v>M6</v>
          </cell>
        </row>
        <row r="444">
          <cell r="B444" t="str">
            <v>0345 DE 2024</v>
          </cell>
          <cell r="C444">
            <v>40327870</v>
          </cell>
          <cell r="D444" t="str">
            <v>DORA LOYDA MALVA CARRILLO</v>
          </cell>
          <cell r="E444" t="str">
            <v>CONTRATO DE PRESTACIÓN DE SERVICIOS DE APOYO A LA GESTIÓN</v>
          </cell>
          <cell r="F444" t="str">
            <v>PRESTACIÓN DE SERVICIOS DE APOYO A LA GESTIÓN NECESARIO PARA EL FORTALECIMIENTO DE LOS PROCESOS DEL LABORATORIO DE QUÍMICA DE LA FACULTAD DE CIENCIAS BÁSICAS E INGENIERÍA DE LA UNIVERSIDAD DE LOS LLANOS.</v>
          </cell>
          <cell r="G444">
            <v>45327</v>
          </cell>
          <cell r="H444">
            <v>8890321</v>
          </cell>
          <cell r="I444" t="str">
            <v>Cuatro (04) meses y tres (03) días calendario</v>
          </cell>
          <cell r="J444">
            <v>45327</v>
          </cell>
          <cell r="K444">
            <v>45450</v>
          </cell>
          <cell r="L444" t="str">
            <v>NO APLICA</v>
          </cell>
          <cell r="M444" t="str">
            <v>NO APLICA</v>
          </cell>
          <cell r="N444" t="str">
            <v>NO APLICA</v>
          </cell>
          <cell r="O444">
            <v>5</v>
          </cell>
          <cell r="P444">
            <v>1879255</v>
          </cell>
          <cell r="Q444">
            <v>45327</v>
          </cell>
          <cell r="R444">
            <v>45351</v>
          </cell>
          <cell r="S444">
            <v>2168371</v>
          </cell>
          <cell r="T444">
            <v>45352</v>
          </cell>
          <cell r="U444">
            <v>45382</v>
          </cell>
          <cell r="V444">
            <v>2168371</v>
          </cell>
          <cell r="W444">
            <v>45383</v>
          </cell>
          <cell r="X444">
            <v>45412</v>
          </cell>
          <cell r="Y444">
            <v>2168371</v>
          </cell>
          <cell r="Z444">
            <v>45413</v>
          </cell>
          <cell r="AA444">
            <v>45443</v>
          </cell>
          <cell r="AB444">
            <v>505953</v>
          </cell>
          <cell r="AC444">
            <v>45444</v>
          </cell>
          <cell r="AD444">
            <v>45450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t="str">
            <v>Facultad de Ciencias Básicas e Ingeniería</v>
          </cell>
          <cell r="BJ444" t="str">
            <v>ELVIS MIGUEL PEREZ RODRIGUEZ</v>
          </cell>
          <cell r="BK444" t="str">
            <v>Decano de la Facultad de Ciencias Básicas e Ingeniería</v>
          </cell>
          <cell r="BL444">
            <v>154</v>
          </cell>
          <cell r="BM444">
            <v>45327.534131944441</v>
          </cell>
          <cell r="BN444">
            <v>458377735</v>
          </cell>
          <cell r="BO444">
            <v>706</v>
          </cell>
          <cell r="BP444">
            <v>45327</v>
          </cell>
          <cell r="BQ444">
            <v>8890321</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4">
            <v>40327870</v>
          </cell>
          <cell r="CU444">
            <v>136</v>
          </cell>
          <cell r="CV444" t="str">
            <v>57603</v>
          </cell>
          <cell r="CW444">
            <v>0</v>
          </cell>
          <cell r="CX444">
            <v>0</v>
          </cell>
          <cell r="CY444">
            <v>7490</v>
          </cell>
          <cell r="CZ444" t="str">
            <v>M6</v>
          </cell>
        </row>
        <row r="445">
          <cell r="B445" t="str">
            <v>0346 DE 2024</v>
          </cell>
          <cell r="C445">
            <v>1095822674</v>
          </cell>
          <cell r="D445" t="str">
            <v>MARLLY LORENA TORO LONDOÑO</v>
          </cell>
          <cell r="E445" t="str">
            <v>CONTRATO DE PRESTACIÓN DE SERVICIOS PROFESIONALES</v>
          </cell>
          <cell r="F445" t="str">
            <v>PRESTACIÓN DE SERVICIOS PROFESIONALES NECESARIO PARA EL FORTALECIMIENTO DE LOS PROCESOS DEL LABORATORIO DE QUÍMICA DE LA FACULTAD DE CIENCIAS BÁSICAS E INGENIERÍA DE LA UNIVERSIDAD DE LOS LLANOS.</v>
          </cell>
          <cell r="G445">
            <v>45327</v>
          </cell>
          <cell r="H445">
            <v>12551035</v>
          </cell>
          <cell r="I445" t="str">
            <v>Cuatro (04) meses y tres (03) días calendario</v>
          </cell>
          <cell r="J445">
            <v>45327</v>
          </cell>
          <cell r="K445">
            <v>45450</v>
          </cell>
          <cell r="L445" t="str">
            <v>NO APLICA</v>
          </cell>
          <cell r="M445" t="str">
            <v>NO APLICA</v>
          </cell>
          <cell r="N445" t="str">
            <v>NO APLICA</v>
          </cell>
          <cell r="O445">
            <v>5</v>
          </cell>
          <cell r="P445">
            <v>2653064</v>
          </cell>
          <cell r="Q445">
            <v>45327</v>
          </cell>
          <cell r="R445">
            <v>45351</v>
          </cell>
          <cell r="S445">
            <v>3061228</v>
          </cell>
          <cell r="T445">
            <v>45352</v>
          </cell>
          <cell r="U445">
            <v>45382</v>
          </cell>
          <cell r="V445">
            <v>3061228</v>
          </cell>
          <cell r="W445">
            <v>45383</v>
          </cell>
          <cell r="X445">
            <v>45412</v>
          </cell>
          <cell r="Y445">
            <v>3061228</v>
          </cell>
          <cell r="Z445">
            <v>45413</v>
          </cell>
          <cell r="AA445">
            <v>45443</v>
          </cell>
          <cell r="AB445">
            <v>714287</v>
          </cell>
          <cell r="AC445">
            <v>45444</v>
          </cell>
          <cell r="AD445">
            <v>45450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t="str">
            <v>Facultad de Ciencias Básicas e Ingeniería</v>
          </cell>
          <cell r="BJ445" t="str">
            <v>ELVIS MIGUEL PEREZ RODRIGUEZ</v>
          </cell>
          <cell r="BK445" t="str">
            <v>Decano de la Facultad de Ciencias Básicas e Ingeniería</v>
          </cell>
          <cell r="BL445">
            <v>154</v>
          </cell>
          <cell r="BM445">
            <v>45327.534131944441</v>
          </cell>
          <cell r="BN445">
            <v>458377735</v>
          </cell>
          <cell r="BO445">
            <v>704</v>
          </cell>
          <cell r="BP445">
            <v>45327</v>
          </cell>
          <cell r="BQ445">
            <v>12551035</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t="str">
            <v>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v>
          </cell>
          <cell r="CT445">
            <v>1095822674</v>
          </cell>
          <cell r="CU445">
            <v>136</v>
          </cell>
          <cell r="CV445" t="str">
            <v>57603</v>
          </cell>
          <cell r="CW445">
            <v>0</v>
          </cell>
          <cell r="CX445">
            <v>0</v>
          </cell>
          <cell r="CY445">
            <v>7490</v>
          </cell>
          <cell r="CZ445" t="str">
            <v>M6</v>
          </cell>
        </row>
        <row r="446">
          <cell r="B446" t="str">
            <v>0347 DE 2024</v>
          </cell>
          <cell r="C446">
            <v>1018493442</v>
          </cell>
          <cell r="D446" t="str">
            <v>JHERALDINE DIAZ VASQUEZ</v>
          </cell>
          <cell r="E446" t="str">
            <v>CONTRATO DE PRESTACIÓN DE SERVICIOS DE APOYO A LA GESTIÓN</v>
          </cell>
          <cell r="F446" t="str">
            <v>PRESTACIÓN DE SERVICIOS DE APOYO A LA GESTIÓN NECESARIO PARA EL FORTALECIMIENTO DE LOS PROCESOS DEL LABORATORIO DE QUÍMICA DE LA FACULTAD DE CIENCIAS BÁSICAS E INGENIERÍA DE LA UNIVERSIDAD DE LOS LLANOS.</v>
          </cell>
          <cell r="G446">
            <v>45327</v>
          </cell>
          <cell r="H446">
            <v>8890321</v>
          </cell>
          <cell r="I446" t="str">
            <v>Cuatro (04) meses y tres (03) días calendario</v>
          </cell>
          <cell r="J446">
            <v>45327</v>
          </cell>
          <cell r="K446">
            <v>45450</v>
          </cell>
          <cell r="L446" t="str">
            <v>NO APLICA</v>
          </cell>
          <cell r="M446" t="str">
            <v>NO APLICA</v>
          </cell>
          <cell r="N446" t="str">
            <v>NO APLICA</v>
          </cell>
          <cell r="O446">
            <v>5</v>
          </cell>
          <cell r="P446">
            <v>1879255</v>
          </cell>
          <cell r="Q446">
            <v>45327</v>
          </cell>
          <cell r="R446">
            <v>45351</v>
          </cell>
          <cell r="S446">
            <v>2168371</v>
          </cell>
          <cell r="T446">
            <v>45352</v>
          </cell>
          <cell r="U446">
            <v>45382</v>
          </cell>
          <cell r="V446">
            <v>2168371</v>
          </cell>
          <cell r="W446">
            <v>45383</v>
          </cell>
          <cell r="X446">
            <v>45412</v>
          </cell>
          <cell r="Y446">
            <v>2168371</v>
          </cell>
          <cell r="Z446">
            <v>45413</v>
          </cell>
          <cell r="AA446">
            <v>45443</v>
          </cell>
          <cell r="AB446">
            <v>505953</v>
          </cell>
          <cell r="AC446">
            <v>45444</v>
          </cell>
          <cell r="AD446">
            <v>45450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t="str">
            <v>Facultad de Ciencias Básicas e Ingeniería</v>
          </cell>
          <cell r="BJ446" t="str">
            <v>ELVIS MIGUEL PEREZ RODRIGUEZ</v>
          </cell>
          <cell r="BK446" t="str">
            <v>Decano de la Facultad de Ciencias Básicas e Ingeniería</v>
          </cell>
          <cell r="BL446">
            <v>154</v>
          </cell>
          <cell r="BM446">
            <v>45327.534131944441</v>
          </cell>
          <cell r="BN446">
            <v>458377735</v>
          </cell>
          <cell r="BO446">
            <v>709</v>
          </cell>
          <cell r="BP446">
            <v>45327</v>
          </cell>
          <cell r="BQ446">
            <v>8890321</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6">
            <v>1018493442.3</v>
          </cell>
          <cell r="CU446">
            <v>136</v>
          </cell>
          <cell r="CV446" t="str">
            <v>57603</v>
          </cell>
          <cell r="CW446">
            <v>0</v>
          </cell>
          <cell r="CX446">
            <v>0</v>
          </cell>
          <cell r="CY446">
            <v>8299</v>
          </cell>
          <cell r="CZ446" t="str">
            <v>M6</v>
          </cell>
        </row>
        <row r="447">
          <cell r="B447" t="str">
            <v>0348 DE 2024</v>
          </cell>
          <cell r="C447">
            <v>1010042924</v>
          </cell>
          <cell r="D447" t="str">
            <v>JENNY ALEJANDRA CACERES CARVAJAL</v>
          </cell>
          <cell r="E447" t="str">
            <v>CONTRATO DE PRESTACIÓN DE SERVICIOS DE APOYO A LA GESTIÓN</v>
          </cell>
          <cell r="F447" t="str">
            <v>PRESTACIÓN DE SERVICIOS DE APOYO A LA GESTIÓN NECESARIO PARA EL FORTALECIMIENTO DE LOS PROCESOS DEL LABORATORIO DE QUÍMICA DE LA FACULTAD DE CIENCIAS BÁSICAS E INGENIERÍA DE LA UNIVERSIDAD DE LOS LLANOS.</v>
          </cell>
          <cell r="G447">
            <v>45327</v>
          </cell>
          <cell r="H447">
            <v>8890321</v>
          </cell>
          <cell r="I447" t="str">
            <v>Cuatro (04) meses y tres (03) días calendario</v>
          </cell>
          <cell r="J447">
            <v>45327</v>
          </cell>
          <cell r="K447">
            <v>45450</v>
          </cell>
          <cell r="L447" t="str">
            <v>NO APLICA</v>
          </cell>
          <cell r="M447" t="str">
            <v>NO APLICA</v>
          </cell>
          <cell r="N447" t="str">
            <v>NO APLICA</v>
          </cell>
          <cell r="O447">
            <v>5</v>
          </cell>
          <cell r="P447">
            <v>1879255</v>
          </cell>
          <cell r="Q447">
            <v>45327</v>
          </cell>
          <cell r="R447">
            <v>45351</v>
          </cell>
          <cell r="S447">
            <v>2168371</v>
          </cell>
          <cell r="T447">
            <v>45352</v>
          </cell>
          <cell r="U447">
            <v>45382</v>
          </cell>
          <cell r="V447">
            <v>2168371</v>
          </cell>
          <cell r="W447">
            <v>45383</v>
          </cell>
          <cell r="X447">
            <v>45412</v>
          </cell>
          <cell r="Y447">
            <v>2168371</v>
          </cell>
          <cell r="Z447">
            <v>45413</v>
          </cell>
          <cell r="AA447">
            <v>45443</v>
          </cell>
          <cell r="AB447">
            <v>505953</v>
          </cell>
          <cell r="AC447">
            <v>45444</v>
          </cell>
          <cell r="AD447">
            <v>45450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t="str">
            <v>Facultad de Ciencias Básicas e Ingeniería</v>
          </cell>
          <cell r="BJ447" t="str">
            <v>ELVIS MIGUEL PEREZ RODRIGUEZ</v>
          </cell>
          <cell r="BK447" t="str">
            <v>Decano de la Facultad de Ciencias Básicas e Ingeniería</v>
          </cell>
          <cell r="BL447">
            <v>154</v>
          </cell>
          <cell r="BM447">
            <v>45327.534131944441</v>
          </cell>
          <cell r="BN447">
            <v>458377735</v>
          </cell>
          <cell r="BO447">
            <v>708</v>
          </cell>
          <cell r="BP447">
            <v>45327</v>
          </cell>
          <cell r="BQ447">
            <v>8890321</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7">
            <v>1010042924</v>
          </cell>
          <cell r="CU447">
            <v>136</v>
          </cell>
          <cell r="CV447" t="str">
            <v>57602</v>
          </cell>
          <cell r="CW447">
            <v>0</v>
          </cell>
          <cell r="CX447">
            <v>0</v>
          </cell>
          <cell r="CY447">
            <v>7490</v>
          </cell>
          <cell r="CZ447" t="str">
            <v>M6</v>
          </cell>
        </row>
        <row r="448">
          <cell r="B448" t="str">
            <v>0349 DE 2024</v>
          </cell>
          <cell r="C448">
            <v>1121934944</v>
          </cell>
          <cell r="D448" t="str">
            <v>ANA MARIA MUÑOZ SANCHEZ</v>
          </cell>
          <cell r="E448" t="str">
            <v>CONTRATO DE PRESTACIÓN DE SERVICIOS DE APOYO A LA GESTIÓN</v>
          </cell>
          <cell r="F448" t="str">
            <v>PRESTACIÓN DE SERVICIOS DE APOYO A LA GESTIÓN NECESARIO PARA EL FORTALECIMIENTO DE LOS PROCESOS DEL LABORATORIO DE BIOLOGÍA DE LA FACULTAD DE CIENCIAS BÁSICAS E INGENIERÍA DE LA UNIVERSIDAD DE LOS LLANOS.</v>
          </cell>
          <cell r="G448">
            <v>45327</v>
          </cell>
          <cell r="H448">
            <v>8890321</v>
          </cell>
          <cell r="I448" t="str">
            <v>Cuatro (04) meses y tres (03) días calendario</v>
          </cell>
          <cell r="J448">
            <v>45327</v>
          </cell>
          <cell r="K448">
            <v>45450</v>
          </cell>
          <cell r="L448" t="str">
            <v>NO APLICA</v>
          </cell>
          <cell r="M448" t="str">
            <v>NO APLICA</v>
          </cell>
          <cell r="N448" t="str">
            <v>NO APLICA</v>
          </cell>
          <cell r="O448">
            <v>5</v>
          </cell>
          <cell r="P448">
            <v>1879255</v>
          </cell>
          <cell r="Q448">
            <v>45327</v>
          </cell>
          <cell r="R448">
            <v>45351</v>
          </cell>
          <cell r="S448">
            <v>2168371</v>
          </cell>
          <cell r="T448">
            <v>45352</v>
          </cell>
          <cell r="U448">
            <v>45382</v>
          </cell>
          <cell r="V448">
            <v>2168371</v>
          </cell>
          <cell r="W448">
            <v>45383</v>
          </cell>
          <cell r="X448">
            <v>45412</v>
          </cell>
          <cell r="Y448">
            <v>2168371</v>
          </cell>
          <cell r="Z448">
            <v>45413</v>
          </cell>
          <cell r="AA448">
            <v>45443</v>
          </cell>
          <cell r="AB448">
            <v>505953</v>
          </cell>
          <cell r="AC448">
            <v>45444</v>
          </cell>
          <cell r="AD448">
            <v>45450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t="str">
            <v>Facultad de Ciencias Básicas e Ingeniería</v>
          </cell>
          <cell r="BJ448" t="str">
            <v>ELVIS MIGUEL PEREZ RODRIGUEZ</v>
          </cell>
          <cell r="BK448" t="str">
            <v>Decano de la Facultad de Ciencias Básicas e Ingeniería</v>
          </cell>
          <cell r="BL448">
            <v>154</v>
          </cell>
          <cell r="BM448">
            <v>45327.534131944441</v>
          </cell>
          <cell r="BN448">
            <v>458377735</v>
          </cell>
          <cell r="BO448">
            <v>714</v>
          </cell>
          <cell r="BP448">
            <v>45327</v>
          </cell>
          <cell r="BQ448">
            <v>8890321</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48">
            <v>1121934944</v>
          </cell>
          <cell r="CU448">
            <v>136</v>
          </cell>
          <cell r="CV448" t="str">
            <v>57602</v>
          </cell>
          <cell r="CW448">
            <v>0</v>
          </cell>
          <cell r="CX448">
            <v>0</v>
          </cell>
          <cell r="CY448">
            <v>8299</v>
          </cell>
          <cell r="CZ448" t="str">
            <v>M6</v>
          </cell>
        </row>
        <row r="449">
          <cell r="B449" t="str">
            <v>0350 DE 2024</v>
          </cell>
          <cell r="C449">
            <v>1121964380</v>
          </cell>
          <cell r="D449" t="str">
            <v>JEFER DANNY CANO CALDERON</v>
          </cell>
          <cell r="E449" t="str">
            <v>CONTRATO DE PRESTACIÓN DE SERVICIOS DE APOYO A LA GESTIÓN</v>
          </cell>
          <cell r="F449" t="str">
            <v>PRESTACIÓN DE SERVICIOS DE APOYO A LA GESTIÓN NECESARIO PARA EL FORTALECIMIENTO DE LOS PROCESOS DEL MUSEO DE HISTORIA NATURAL DE LA FACULTAD DE CIENCIAS BÁSICAS E INGENIERÍA DE LA UNIVERSIDAD DE LOS LLANOS.</v>
          </cell>
          <cell r="G449">
            <v>45327</v>
          </cell>
          <cell r="H449">
            <v>8890321</v>
          </cell>
          <cell r="I449" t="str">
            <v>Cuatro (04) meses y tres (03) días calendario</v>
          </cell>
          <cell r="J449">
            <v>45327</v>
          </cell>
          <cell r="K449">
            <v>45450</v>
          </cell>
          <cell r="L449" t="str">
            <v>NO APLICA</v>
          </cell>
          <cell r="M449" t="str">
            <v>NO APLICA</v>
          </cell>
          <cell r="N449" t="str">
            <v>NO APLICA</v>
          </cell>
          <cell r="O449">
            <v>5</v>
          </cell>
          <cell r="P449">
            <v>1879255</v>
          </cell>
          <cell r="Q449">
            <v>45327</v>
          </cell>
          <cell r="R449">
            <v>45351</v>
          </cell>
          <cell r="S449">
            <v>2168371</v>
          </cell>
          <cell r="T449">
            <v>45352</v>
          </cell>
          <cell r="U449">
            <v>45382</v>
          </cell>
          <cell r="V449">
            <v>2168371</v>
          </cell>
          <cell r="W449">
            <v>45383</v>
          </cell>
          <cell r="X449">
            <v>45412</v>
          </cell>
          <cell r="Y449">
            <v>2168371</v>
          </cell>
          <cell r="Z449">
            <v>45413</v>
          </cell>
          <cell r="AA449">
            <v>45443</v>
          </cell>
          <cell r="AB449">
            <v>505953</v>
          </cell>
          <cell r="AC449">
            <v>45444</v>
          </cell>
          <cell r="AD449">
            <v>45450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t="str">
            <v>Facultad de Ciencias Básicas e Ingeniería</v>
          </cell>
          <cell r="BJ449" t="str">
            <v>ELVIS MIGUEL PEREZ RODRIGUEZ</v>
          </cell>
          <cell r="BK449" t="str">
            <v>Decano de la Facultad de Ciencias Básicas e Ingeniería</v>
          </cell>
          <cell r="BL449">
            <v>154</v>
          </cell>
          <cell r="BM449">
            <v>45327.534131944441</v>
          </cell>
          <cell r="BN449">
            <v>458377735</v>
          </cell>
          <cell r="BO449">
            <v>718</v>
          </cell>
          <cell r="BP449">
            <v>45327</v>
          </cell>
          <cell r="BQ449">
            <v>8890321</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t="str">
            <v>1. Contribuir en la atención adecuada, facilitando los procesos y brindando la información al público docente, estudiantil, administrativo y exterior a la Universidad. 2. Apoyar en las actividades de organización, etiqueta, catalogo y almacenamiento de las colecciones biológicas. 3. Contribuir con las acciones necesarias para la preservación de los especímenes y colecciones biológicas depositadas en el Museo. 4. Apoyar en el empaque de los especímenes en condición de préstamo. 5. Brindar apoyo en las acciones necesarias que permitan la conservación de las diferentes colecciones biológicas existentes en el Museo de la Universidad. 6. Apoyar en las actividades de registro de las colecciones. 7. Contribuir en la atención de las necesidades que se presenten y que sean de competencia para hacer las gestiones necesarias para dar la solución pertinente.</v>
          </cell>
          <cell r="CT449">
            <v>1121964380</v>
          </cell>
          <cell r="CU449">
            <v>136</v>
          </cell>
          <cell r="CV449" t="str">
            <v>57308</v>
          </cell>
          <cell r="CW449">
            <v>0</v>
          </cell>
          <cell r="CX449">
            <v>0</v>
          </cell>
          <cell r="CY449">
            <v>8299</v>
          </cell>
          <cell r="CZ449" t="str">
            <v>M6</v>
          </cell>
        </row>
        <row r="450">
          <cell r="B450" t="str">
            <v>0351 DE 2024</v>
          </cell>
          <cell r="C450">
            <v>1121935132</v>
          </cell>
          <cell r="D450" t="str">
            <v>YEIMY ELIANA QUIÑONES AGUDELO</v>
          </cell>
          <cell r="E450" t="str">
            <v>CONTRATO DE PRESTACIÓN DE SERVICIOS DE APOYO A LA GESTIÓN</v>
          </cell>
          <cell r="F450" t="str">
            <v>PRESTACIÓN DE SERVICIOS DE APOYO A LA GESTIÓN NECESARIO PARA EL FORTALECIMIENTO DE LOS PROCESOS DEL LABORATORIO DE CALIDAD DE AGUAS DE LA FACULTAD DE CIENCIAS BÁSICAS E INGENIERÍA LA UNIVERSIDAD DE LOS LLANOS.</v>
          </cell>
          <cell r="G450">
            <v>45327</v>
          </cell>
          <cell r="H450">
            <v>8890321</v>
          </cell>
          <cell r="I450" t="str">
            <v>Cuatro (04) meses y tres (03) días calendario</v>
          </cell>
          <cell r="J450">
            <v>45327</v>
          </cell>
          <cell r="K450">
            <v>45450</v>
          </cell>
          <cell r="L450" t="str">
            <v>NO APLICA</v>
          </cell>
          <cell r="M450" t="str">
            <v>NO APLICA</v>
          </cell>
          <cell r="N450" t="str">
            <v>NO APLICA</v>
          </cell>
          <cell r="O450">
            <v>5</v>
          </cell>
          <cell r="P450">
            <v>1879255</v>
          </cell>
          <cell r="Q450">
            <v>45327</v>
          </cell>
          <cell r="R450">
            <v>45351</v>
          </cell>
          <cell r="S450">
            <v>2168371</v>
          </cell>
          <cell r="T450">
            <v>45352</v>
          </cell>
          <cell r="U450">
            <v>45382</v>
          </cell>
          <cell r="V450">
            <v>2168371</v>
          </cell>
          <cell r="W450">
            <v>45383</v>
          </cell>
          <cell r="X450">
            <v>45412</v>
          </cell>
          <cell r="Y450">
            <v>2168371</v>
          </cell>
          <cell r="Z450">
            <v>45413</v>
          </cell>
          <cell r="AA450">
            <v>45443</v>
          </cell>
          <cell r="AB450">
            <v>505953</v>
          </cell>
          <cell r="AC450">
            <v>45444</v>
          </cell>
          <cell r="AD450">
            <v>45450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t="str">
            <v>Facultad de Ciencias Básicas e Ingeniería</v>
          </cell>
          <cell r="BJ450" t="str">
            <v xml:space="preserve">ELVIS MIGUEL PEREZ RODRIGUEZ   </v>
          </cell>
          <cell r="BK450" t="str">
            <v>Decano de la Facultad de Ciencias Básicas e Ingeniería</v>
          </cell>
          <cell r="BL450">
            <v>154</v>
          </cell>
          <cell r="BM450">
            <v>45327.534131944441</v>
          </cell>
          <cell r="BN450">
            <v>458377735</v>
          </cell>
          <cell r="BO450">
            <v>715</v>
          </cell>
          <cell r="BP450">
            <v>45327</v>
          </cell>
          <cell r="BQ450">
            <v>8890321</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t="str">
            <v>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v>
          </cell>
          <cell r="CT450">
            <v>1121935132</v>
          </cell>
          <cell r="CU450">
            <v>136</v>
          </cell>
          <cell r="CV450" t="str">
            <v>57706</v>
          </cell>
          <cell r="CW450">
            <v>0</v>
          </cell>
          <cell r="CX450">
            <v>0</v>
          </cell>
          <cell r="CY450">
            <v>8299</v>
          </cell>
          <cell r="CZ450" t="str">
            <v>M6</v>
          </cell>
        </row>
        <row r="451">
          <cell r="B451" t="str">
            <v>0352 DE 2024</v>
          </cell>
          <cell r="C451">
            <v>1122130378</v>
          </cell>
          <cell r="D451" t="str">
            <v>JHON EDISSON SALGUERO PINZON</v>
          </cell>
          <cell r="E451" t="str">
            <v>CONTRATO DE PRESTACIÓN DE SERVICIOS DE APOYO A LA GESTIÓN</v>
          </cell>
          <cell r="F451" t="str">
            <v>PRESTACIÓN DE SERVICIOS DE APOYO A LA GESTIÓN NECESARIO PARA EL FORTALECIMIENTO DE LOS PROCESOS EN EL CENTRO TIC PARA LA INGENIERÍA DE LA FACULTAD DE CIENCIAS BÁSICAS E INGENIERÍA DE LA UNIVERSIDAD DE LOS LLANOS.</v>
          </cell>
          <cell r="G451">
            <v>45327</v>
          </cell>
          <cell r="H451">
            <v>8890321</v>
          </cell>
          <cell r="I451" t="str">
            <v>Cuatro (04) meses y tres (03) días calendario</v>
          </cell>
          <cell r="J451">
            <v>45327</v>
          </cell>
          <cell r="K451">
            <v>45450</v>
          </cell>
          <cell r="L451" t="str">
            <v>NO APLICA</v>
          </cell>
          <cell r="M451" t="str">
            <v>NO APLICA</v>
          </cell>
          <cell r="N451" t="str">
            <v>NO APLICA</v>
          </cell>
          <cell r="O451">
            <v>5</v>
          </cell>
          <cell r="P451">
            <v>1879255</v>
          </cell>
          <cell r="Q451">
            <v>45327</v>
          </cell>
          <cell r="R451">
            <v>45351</v>
          </cell>
          <cell r="S451">
            <v>2168371</v>
          </cell>
          <cell r="T451">
            <v>45352</v>
          </cell>
          <cell r="U451">
            <v>45382</v>
          </cell>
          <cell r="V451">
            <v>2168371</v>
          </cell>
          <cell r="W451">
            <v>45383</v>
          </cell>
          <cell r="X451">
            <v>45412</v>
          </cell>
          <cell r="Y451">
            <v>2168371</v>
          </cell>
          <cell r="Z451">
            <v>45413</v>
          </cell>
          <cell r="AA451">
            <v>45443</v>
          </cell>
          <cell r="AB451">
            <v>505953</v>
          </cell>
          <cell r="AC451">
            <v>45444</v>
          </cell>
          <cell r="AD451">
            <v>45450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t="str">
            <v>Facultad de Ciencias Básicas e Ingeniería</v>
          </cell>
          <cell r="BJ451" t="str">
            <v>ELVIS MIGUEL PEREZ RODRIGUEZ</v>
          </cell>
          <cell r="BK451" t="str">
            <v>Decano de la Facultad de Ciencias Básicas e Ingeniería</v>
          </cell>
          <cell r="BL451">
            <v>154</v>
          </cell>
          <cell r="BM451">
            <v>45327.534131944441</v>
          </cell>
          <cell r="BN451">
            <v>458377735</v>
          </cell>
          <cell r="BO451">
            <v>719</v>
          </cell>
          <cell r="BP451">
            <v>45327</v>
          </cell>
          <cell r="BQ451">
            <v>8890321</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51">
            <v>1122130378</v>
          </cell>
          <cell r="CU451">
            <v>136</v>
          </cell>
          <cell r="CV451" t="str">
            <v>57703</v>
          </cell>
          <cell r="CW451">
            <v>0</v>
          </cell>
          <cell r="CX451">
            <v>0</v>
          </cell>
          <cell r="CY451">
            <v>9511</v>
          </cell>
          <cell r="CZ451" t="str">
            <v>M4</v>
          </cell>
        </row>
        <row r="452">
          <cell r="B452" t="str">
            <v>0353 DE 2024</v>
          </cell>
          <cell r="C452">
            <v>1121937745</v>
          </cell>
          <cell r="D452" t="str">
            <v>JUAN CAMILO PIÑEROS CASTAÑEDA</v>
          </cell>
          <cell r="E452" t="str">
            <v>CONTRATO DE PRESTACIÓN DE SERVICIOS DE APOYO A LA GESTIÓN</v>
          </cell>
          <cell r="F452" t="str">
            <v>PRESTACIÓN DE SERVICIOS DE APOYO A LA GESTIÓN NECESARIO PARA EL FORTALECIMIENTO DE LOS PROCESOS DEL GIMNASIO Y EL LABORATORIO DE FISIOLOGÍA DEL ESFUERZO DE LA FACULTAD DE CIENCIAS HUMANAS Y DE LA EDUCACIÓN DE LA UNIVERSIDAD DE LOS LLANOS.</v>
          </cell>
          <cell r="G452">
            <v>45327</v>
          </cell>
          <cell r="H452">
            <v>8890321</v>
          </cell>
          <cell r="I452" t="str">
            <v>Cuatro (04) meses y tres (03) días calendario</v>
          </cell>
          <cell r="J452">
            <v>45327</v>
          </cell>
          <cell r="K452">
            <v>45450</v>
          </cell>
          <cell r="L452" t="str">
            <v>NO APLICA</v>
          </cell>
          <cell r="M452" t="str">
            <v>NO APLICA</v>
          </cell>
          <cell r="N452" t="str">
            <v>NO APLICA</v>
          </cell>
          <cell r="O452">
            <v>5</v>
          </cell>
          <cell r="P452">
            <v>1879255</v>
          </cell>
          <cell r="Q452">
            <v>45327</v>
          </cell>
          <cell r="R452">
            <v>45351</v>
          </cell>
          <cell r="S452">
            <v>2168371</v>
          </cell>
          <cell r="T452">
            <v>45352</v>
          </cell>
          <cell r="U452">
            <v>45382</v>
          </cell>
          <cell r="V452">
            <v>2168371</v>
          </cell>
          <cell r="W452">
            <v>45383</v>
          </cell>
          <cell r="X452">
            <v>45412</v>
          </cell>
          <cell r="Y452">
            <v>2168371</v>
          </cell>
          <cell r="Z452">
            <v>45413</v>
          </cell>
          <cell r="AA452">
            <v>45443</v>
          </cell>
          <cell r="AB452">
            <v>505953</v>
          </cell>
          <cell r="AC452">
            <v>45444</v>
          </cell>
          <cell r="AD452">
            <v>45450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t="str">
            <v>Facultad de Ciencias Humanas y de la Educación</v>
          </cell>
          <cell r="BJ452" t="str">
            <v>FERNANDO CAMPOS POLO</v>
          </cell>
          <cell r="BK452" t="str">
            <v>Decano de la Facultad de Ciencias Humanas y de la Educación</v>
          </cell>
          <cell r="BL452">
            <v>154</v>
          </cell>
          <cell r="BM452">
            <v>45327.534131944441</v>
          </cell>
          <cell r="BN452">
            <v>458377735</v>
          </cell>
          <cell r="BO452">
            <v>722</v>
          </cell>
          <cell r="BP452">
            <v>45327</v>
          </cell>
          <cell r="BQ452">
            <v>8890321</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t="str">
            <v>1. Contribuir en el asesoramiento al personal usuario del Laboratorio de Fisiología del Esfuerzo y Gimnasio presencialmente o a través de las plataformas virtuales de la Universidad de los Llanos. 2. Brindar apoyo en los entrenamientos y clases grupales en el Laboratorio Fisiología del Esfuerzo y Gimnasio, de manera presencial u online a través de las plataformas virtuales (zoom - teams). 3. Colaborar en el plan de entrenamiento, seguimiento y progresiones a los usuarios. 4. Coadyuvar con el registro y control de las personas usuarias y beneficiarias de los servicios prestados, tanto en forma física como en forma virtual. 5. Prestar apoyo en la atención al uso, así como el mantenimiento y cuidado de los equipos del Laboratorio de Fisiología del Esfuerzo y del Gimnasio. 6. Colaborar en la realización de las calibraciones de los equipos a través de los proveedores y bajo acompañamiento de la coordinación.</v>
          </cell>
          <cell r="CT452">
            <v>1121937745</v>
          </cell>
          <cell r="CU452">
            <v>82</v>
          </cell>
          <cell r="CV452" t="str">
            <v>56308</v>
          </cell>
          <cell r="CW452">
            <v>0</v>
          </cell>
          <cell r="CX452">
            <v>0</v>
          </cell>
          <cell r="CY452">
            <v>7490</v>
          </cell>
          <cell r="CZ452" t="str">
            <v>M6</v>
          </cell>
        </row>
        <row r="453">
          <cell r="B453" t="str">
            <v>0354 DE 2024</v>
          </cell>
          <cell r="C453">
            <v>1071169129</v>
          </cell>
          <cell r="D453" t="str">
            <v>JUAN CAMILO RIVERA PACHECO</v>
          </cell>
          <cell r="E453" t="str">
            <v>CONTRATO DE PRESTACIÓN DE SERVICIOS DE APOYO A LA GESTIÓN</v>
          </cell>
          <cell r="F453" t="str">
            <v>PRESTACIÓN DE SERVICIOS DE APOYO A LA GESTIÓN NECESARIO PARA EL FORTALECIMIENTO DE LOS PROCESOS DEL LABORATORIO DE ENTOMOLOGÍA MÉDICA DE LA FACULTAD DE CIENCIAS DE LA SALUD DE LA UNIVERSIDAD DE LOS LLANOS.</v>
          </cell>
          <cell r="G453">
            <v>45327</v>
          </cell>
          <cell r="H453">
            <v>8890321</v>
          </cell>
          <cell r="I453" t="str">
            <v>Cuatro (04) meses y tres (03) días calendario</v>
          </cell>
          <cell r="J453">
            <v>45327</v>
          </cell>
          <cell r="K453">
            <v>45450</v>
          </cell>
          <cell r="L453" t="str">
            <v>NO APLICA</v>
          </cell>
          <cell r="M453" t="str">
            <v>NO APLICA</v>
          </cell>
          <cell r="N453" t="str">
            <v>NO APLICA</v>
          </cell>
          <cell r="O453">
            <v>5</v>
          </cell>
          <cell r="P453">
            <v>1879255</v>
          </cell>
          <cell r="Q453">
            <v>45327</v>
          </cell>
          <cell r="R453">
            <v>45351</v>
          </cell>
          <cell r="S453">
            <v>2168371</v>
          </cell>
          <cell r="T453">
            <v>45352</v>
          </cell>
          <cell r="U453">
            <v>45382</v>
          </cell>
          <cell r="V453">
            <v>2168371</v>
          </cell>
          <cell r="W453">
            <v>45383</v>
          </cell>
          <cell r="X453">
            <v>45412</v>
          </cell>
          <cell r="Y453">
            <v>2168371</v>
          </cell>
          <cell r="Z453">
            <v>45413</v>
          </cell>
          <cell r="AA453">
            <v>45443</v>
          </cell>
          <cell r="AB453">
            <v>505953</v>
          </cell>
          <cell r="AC453">
            <v>45444</v>
          </cell>
          <cell r="AD453">
            <v>45450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t="str">
            <v>Facultad de Ciencias de la Salud</v>
          </cell>
          <cell r="BJ453" t="str">
            <v>LUZ MIRYAM TOBÓN BORRERO</v>
          </cell>
          <cell r="BK453" t="str">
            <v>Decana de la Facultad de Ciencias de la Salud</v>
          </cell>
          <cell r="BL453">
            <v>154</v>
          </cell>
          <cell r="BM453">
            <v>45327.534131944441</v>
          </cell>
          <cell r="BN453">
            <v>458377735</v>
          </cell>
          <cell r="BO453">
            <v>723</v>
          </cell>
          <cell r="BP453">
            <v>45327</v>
          </cell>
          <cell r="BQ453">
            <v>8890321</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t="str">
            <v>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453">
            <v>1071169129.7</v>
          </cell>
          <cell r="CU453">
            <v>54</v>
          </cell>
          <cell r="CV453" t="str">
            <v>55302</v>
          </cell>
          <cell r="CW453">
            <v>0</v>
          </cell>
          <cell r="CX453">
            <v>0</v>
          </cell>
          <cell r="CY453">
            <v>8299</v>
          </cell>
          <cell r="CZ453" t="str">
            <v>M6</v>
          </cell>
        </row>
        <row r="454">
          <cell r="B454" t="str">
            <v>0355 DE 2024</v>
          </cell>
          <cell r="C454">
            <v>28548137</v>
          </cell>
          <cell r="D454" t="str">
            <v xml:space="preserve">JOHANNA PATRICIA RODRIGUEZ TELLEZ </v>
          </cell>
          <cell r="E454" t="str">
            <v>CONTRATO DE PRESTACIÓN DE SERVICIOS PROFESIONALES</v>
          </cell>
          <cell r="F454" t="str">
            <v xml:space="preserve">PRESTACIÓN DE SERVICIOS PROFESIONALES NECESARIO PARA EL DESARROLLO DE LOS DIFERENTES PROCESOS DE CONVIVENCIA INSTITUCIONAL E INTRAFAMILIAR DEL PROYECTO FICHA BPUNI BU 02 0711 2023 “FORTALECIMIENTO Y DESARROLLO DE ESTRATEGIAS Y ACCIONES DE BIENESTAR EN EL MARCO DEL DESARROLLO HUMANO EN PRO DE LOS INTEGRANTES DE LA COMUNIDAD UNIVERSITARIA DE LA UNIVERSIDAD DE LOS LLANOS” </v>
          </cell>
          <cell r="G454">
            <v>45327</v>
          </cell>
          <cell r="H454">
            <v>15165834</v>
          </cell>
          <cell r="I454" t="str">
            <v>Cuatro (04) meses y tres (03) días calendario</v>
          </cell>
          <cell r="J454">
            <v>45327</v>
          </cell>
          <cell r="K454">
            <v>45450</v>
          </cell>
          <cell r="L454" t="str">
            <v>NO APLICA</v>
          </cell>
          <cell r="M454" t="str">
            <v>NO APLICA</v>
          </cell>
          <cell r="N454" t="str">
            <v>NO APLICA</v>
          </cell>
          <cell r="O454">
            <v>5</v>
          </cell>
          <cell r="P454">
            <v>3205786</v>
          </cell>
          <cell r="Q454">
            <v>45327</v>
          </cell>
          <cell r="R454">
            <v>45351</v>
          </cell>
          <cell r="S454">
            <v>3698984</v>
          </cell>
          <cell r="T454">
            <v>45352</v>
          </cell>
          <cell r="U454">
            <v>45382</v>
          </cell>
          <cell r="V454">
            <v>3698984</v>
          </cell>
          <cell r="W454">
            <v>45383</v>
          </cell>
          <cell r="X454">
            <v>45412</v>
          </cell>
          <cell r="Y454">
            <v>3698984</v>
          </cell>
          <cell r="Z454">
            <v>45413</v>
          </cell>
          <cell r="AA454">
            <v>45443</v>
          </cell>
          <cell r="AB454">
            <v>863096</v>
          </cell>
          <cell r="AC454">
            <v>45444</v>
          </cell>
          <cell r="AD454">
            <v>45450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t="str">
            <v>División de Bienestar Universitario</v>
          </cell>
          <cell r="BJ454" t="str">
            <v>JHON FREYD MONROY RODRIGUEZ</v>
          </cell>
          <cell r="BK454" t="str">
            <v>Jefe de Oficina</v>
          </cell>
          <cell r="BL454">
            <v>143</v>
          </cell>
          <cell r="BM454">
            <v>45327.439849537041</v>
          </cell>
          <cell r="BN454">
            <v>422028670</v>
          </cell>
          <cell r="BO454">
            <v>679</v>
          </cell>
          <cell r="BP454">
            <v>45327</v>
          </cell>
          <cell r="BQ454">
            <v>15165834</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t="str">
            <v>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v>
          </cell>
          <cell r="CT454">
            <v>28548137</v>
          </cell>
          <cell r="CU454">
            <v>612</v>
          </cell>
          <cell r="CV454" t="str">
            <v>44110</v>
          </cell>
          <cell r="CW454">
            <v>0</v>
          </cell>
          <cell r="CX454">
            <v>0</v>
          </cell>
          <cell r="CY454">
            <v>7210</v>
          </cell>
          <cell r="CZ454" t="str">
            <v>M6</v>
          </cell>
        </row>
        <row r="455">
          <cell r="B455" t="str">
            <v>0356 DE 2024</v>
          </cell>
          <cell r="C455">
            <v>86071911</v>
          </cell>
          <cell r="D455" t="str">
            <v>NIXON YOHAN ROA CRUZ</v>
          </cell>
          <cell r="E455" t="str">
            <v>CONTRATO DE PRESTACIÓN DE SERVICIOS DE APOYO A LA GESTIÓN</v>
          </cell>
          <cell r="F455" t="str">
            <v xml:space="preserve">PRESTACIÓN DE SERVICIOS DE APOYO A LA GESTIÓN NECESARIO PARA EL DESARROLLO DE LOS DIFERENTES PROCESOS EN LA INSTRUCCIÓN DE MÚSICA Y TÉCNICA VOCAL DEL PROYECTO FICHA BPUNI BU 02 0711 2023 “FORTALECIMIENTO Y DESARROLLO DE ESTRATEGIAS Y ACCIONES DE BIENESTAR EN EL MARCO DEL DESARROLLO HUMANO EN PRO DE LOS INTEGRANTES DE LA COMUNIDAD UNIVERSITARIA DE LA UNIVERSIDAD DE LOS LLANOS” </v>
          </cell>
          <cell r="G455">
            <v>45327</v>
          </cell>
          <cell r="H455">
            <v>8890321</v>
          </cell>
          <cell r="I455" t="str">
            <v>Cuatro (04) meses y tres (03) días calendario</v>
          </cell>
          <cell r="J455">
            <v>45327</v>
          </cell>
          <cell r="K455">
            <v>45450</v>
          </cell>
          <cell r="L455" t="str">
            <v>NO APLICA</v>
          </cell>
          <cell r="M455" t="str">
            <v>NO APLICA</v>
          </cell>
          <cell r="N455" t="str">
            <v>NO APLICA</v>
          </cell>
          <cell r="O455">
            <v>5</v>
          </cell>
          <cell r="P455">
            <v>1879255</v>
          </cell>
          <cell r="Q455">
            <v>45327</v>
          </cell>
          <cell r="R455">
            <v>45351</v>
          </cell>
          <cell r="S455">
            <v>2168371</v>
          </cell>
          <cell r="T455">
            <v>45352</v>
          </cell>
          <cell r="U455">
            <v>45382</v>
          </cell>
          <cell r="V455">
            <v>2168371</v>
          </cell>
          <cell r="W455">
            <v>45383</v>
          </cell>
          <cell r="X455">
            <v>45412</v>
          </cell>
          <cell r="Y455">
            <v>2168371</v>
          </cell>
          <cell r="Z455">
            <v>45413</v>
          </cell>
          <cell r="AA455">
            <v>45443</v>
          </cell>
          <cell r="AB455">
            <v>505953</v>
          </cell>
          <cell r="AC455">
            <v>45444</v>
          </cell>
          <cell r="AD455">
            <v>45450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t="str">
            <v>División de Bienestar Universitario</v>
          </cell>
          <cell r="BJ455" t="str">
            <v>JHON FREYD MONROY RODRIGUEZ</v>
          </cell>
          <cell r="BK455" t="str">
            <v>Jefe de Oficina</v>
          </cell>
          <cell r="BL455">
            <v>143</v>
          </cell>
          <cell r="BM455">
            <v>45327.439849537041</v>
          </cell>
          <cell r="BN455">
            <v>422028670</v>
          </cell>
          <cell r="BO455">
            <v>666</v>
          </cell>
          <cell r="BP455">
            <v>45327</v>
          </cell>
          <cell r="BQ455">
            <v>8890321</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5">
            <v>86071911</v>
          </cell>
          <cell r="CU455">
            <v>612</v>
          </cell>
          <cell r="CV455" t="str">
            <v>44110</v>
          </cell>
          <cell r="CW455">
            <v>0</v>
          </cell>
          <cell r="CX455">
            <v>0</v>
          </cell>
          <cell r="CY455">
            <v>8299</v>
          </cell>
          <cell r="CZ455" t="str">
            <v>M6</v>
          </cell>
        </row>
        <row r="456">
          <cell r="B456" t="str">
            <v>0357 DE 2024</v>
          </cell>
          <cell r="C456">
            <v>1120352194</v>
          </cell>
          <cell r="D456" t="str">
            <v>EDWIN FERNANDO BUITRAGO AGUILAR</v>
          </cell>
          <cell r="E456" t="str">
            <v>CONTRATO DE PRESTACIÓN DE SERVICIOS DE APOYO A LA GESTIÓN</v>
          </cell>
          <cell r="F456" t="str">
            <v xml:space="preserve">PRESTACIÓN DE SERVICIOS DE APOYO A LA GESTIÓN NECESARIO PARA EL DESARROLLO DE LOS DIFERENTES PROCESOS EN LA INSTRUCCIÓN DE DANZAS NACIONALES DEL PROYECTO FICHA BPUNI BU 02 0711 2023 “FORTALECIMIENTO Y DESARROLLO DE ESTRATEGIAS Y ACCIONES DE BIENESTAR EN EL MARCO DEL DESARROLLO HUMANO EN PRO DE LOS INTEGRANTES DE LA COMUNIDAD UNIVERSITARIA DE LA UNIVERSIDAD DE LOS LLANOS” </v>
          </cell>
          <cell r="G456">
            <v>45327</v>
          </cell>
          <cell r="H456">
            <v>8890321</v>
          </cell>
          <cell r="I456" t="str">
            <v>Cuatro (04) meses y tres (03) días calendario</v>
          </cell>
          <cell r="J456">
            <v>45327</v>
          </cell>
          <cell r="K456">
            <v>45450</v>
          </cell>
          <cell r="L456" t="str">
            <v>NO APLICA</v>
          </cell>
          <cell r="M456" t="str">
            <v>NO APLICA</v>
          </cell>
          <cell r="N456" t="str">
            <v>NO APLICA</v>
          </cell>
          <cell r="O456">
            <v>5</v>
          </cell>
          <cell r="P456">
            <v>1879255</v>
          </cell>
          <cell r="Q456">
            <v>45327</v>
          </cell>
          <cell r="R456">
            <v>45351</v>
          </cell>
          <cell r="S456">
            <v>2168371</v>
          </cell>
          <cell r="T456">
            <v>45352</v>
          </cell>
          <cell r="U456">
            <v>45382</v>
          </cell>
          <cell r="V456">
            <v>2168371</v>
          </cell>
          <cell r="W456">
            <v>45383</v>
          </cell>
          <cell r="X456">
            <v>45412</v>
          </cell>
          <cell r="Y456">
            <v>2168371</v>
          </cell>
          <cell r="Z456">
            <v>45413</v>
          </cell>
          <cell r="AA456">
            <v>45443</v>
          </cell>
          <cell r="AB456">
            <v>505953</v>
          </cell>
          <cell r="AC456">
            <v>45444</v>
          </cell>
          <cell r="AD456">
            <v>45450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t="str">
            <v>División de Bienestar Universitario</v>
          </cell>
          <cell r="BJ456" t="str">
            <v>JHON FREYD MONROY RODRIGUEZ</v>
          </cell>
          <cell r="BK456" t="str">
            <v>Jefe de Oficina</v>
          </cell>
          <cell r="BL456">
            <v>143</v>
          </cell>
          <cell r="BM456">
            <v>45327.439849537041</v>
          </cell>
          <cell r="BN456">
            <v>422028670</v>
          </cell>
          <cell r="BO456">
            <v>669</v>
          </cell>
          <cell r="BP456">
            <v>45327</v>
          </cell>
          <cell r="BQ456">
            <v>8890321</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6">
            <v>1120352194</v>
          </cell>
          <cell r="CU456">
            <v>612</v>
          </cell>
          <cell r="CV456" t="str">
            <v>44110</v>
          </cell>
          <cell r="CW456">
            <v>0</v>
          </cell>
          <cell r="CX456">
            <v>0</v>
          </cell>
          <cell r="CY456">
            <v>8299</v>
          </cell>
          <cell r="CZ456" t="str">
            <v>M6</v>
          </cell>
        </row>
        <row r="457">
          <cell r="B457" t="str">
            <v>0358 DE 2024</v>
          </cell>
          <cell r="C457">
            <v>79358952</v>
          </cell>
          <cell r="D457" t="str">
            <v>JAIME RODRIGO LEON RUIZ</v>
          </cell>
          <cell r="E457" t="str">
            <v>CONTRATO DE PRESTACIÓN DE SERVICIOS DE APOYO A LA GESTIÓN</v>
          </cell>
          <cell r="F457" t="str">
            <v xml:space="preserve">PRESTACIÓN DE SERVICIOS DE APOYO A LA GESTIÓN NECESARIO PARA EL DESARROLLO DE LOS DIFERENTES PROCESOS EN LA INSTRUCCIÓN DE MÚSICA LLANERA DEL PROYECTO FICHA BPUNI BU 02 0711 2023 “FORTALECIMIENTO Y DESARROLLO DE ESTRATEGIAS Y ACCIONES DE BIENESTAR EN EL MARCO DEL DESARROLLO HUMANO EN PRO DE LOS INTEGRANTES DE LA COMUNIDAD UNIVERSITARIA DE LA UNIVERSIDAD DE LOS LLANOS” </v>
          </cell>
          <cell r="G457">
            <v>45327</v>
          </cell>
          <cell r="H457">
            <v>8890321</v>
          </cell>
          <cell r="I457" t="str">
            <v>Cuatro (04) meses y tres (03) días calendario</v>
          </cell>
          <cell r="J457">
            <v>45327</v>
          </cell>
          <cell r="K457">
            <v>45450</v>
          </cell>
          <cell r="L457" t="str">
            <v>NO APLICA</v>
          </cell>
          <cell r="M457" t="str">
            <v>NO APLICA</v>
          </cell>
          <cell r="N457" t="str">
            <v>NO APLICA</v>
          </cell>
          <cell r="O457">
            <v>5</v>
          </cell>
          <cell r="P457">
            <v>1879255</v>
          </cell>
          <cell r="Q457">
            <v>45327</v>
          </cell>
          <cell r="R457">
            <v>45351</v>
          </cell>
          <cell r="S457">
            <v>2168371</v>
          </cell>
          <cell r="T457">
            <v>45352</v>
          </cell>
          <cell r="U457">
            <v>45382</v>
          </cell>
          <cell r="V457">
            <v>2168371</v>
          </cell>
          <cell r="W457">
            <v>45383</v>
          </cell>
          <cell r="X457">
            <v>45412</v>
          </cell>
          <cell r="Y457">
            <v>2168371</v>
          </cell>
          <cell r="Z457">
            <v>45413</v>
          </cell>
          <cell r="AA457">
            <v>45443</v>
          </cell>
          <cell r="AB457">
            <v>505953</v>
          </cell>
          <cell r="AC457">
            <v>45444</v>
          </cell>
          <cell r="AD457">
            <v>45450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t="str">
            <v>División de Bienestar Universitario</v>
          </cell>
          <cell r="BJ457" t="str">
            <v>JHON FREYD MONROY RODRIGUEZ</v>
          </cell>
          <cell r="BK457" t="str">
            <v>Jefe de Oficina</v>
          </cell>
          <cell r="BL457">
            <v>143</v>
          </cell>
          <cell r="BM457">
            <v>45327.439849537041</v>
          </cell>
          <cell r="BN457">
            <v>422028670</v>
          </cell>
          <cell r="BO457">
            <v>663</v>
          </cell>
          <cell r="BP457">
            <v>45327</v>
          </cell>
          <cell r="BQ457">
            <v>8890321</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7">
            <v>79358952</v>
          </cell>
          <cell r="CU457">
            <v>612</v>
          </cell>
          <cell r="CV457" t="str">
            <v>44110</v>
          </cell>
          <cell r="CW457">
            <v>0</v>
          </cell>
          <cell r="CX457">
            <v>0</v>
          </cell>
          <cell r="CY457">
            <v>9007</v>
          </cell>
          <cell r="CZ457" t="str">
            <v>M6</v>
          </cell>
        </row>
        <row r="458">
          <cell r="B458" t="str">
            <v>0359 DE 2024</v>
          </cell>
          <cell r="C458">
            <v>1121891090</v>
          </cell>
          <cell r="D458" t="str">
            <v>HOLMAN LOPEZ CASTRO</v>
          </cell>
          <cell r="E458" t="str">
            <v>CONTRATO DE PRESTACIÓN DE SERVICIOS DE APOYO A LA GESTIÓN</v>
          </cell>
          <cell r="F458" t="str">
            <v xml:space="preserve">PRESTACIÓN DE SERVICIOS DE APOYO A LA GESTIÓN NECESARIO PARA EL DESARROLLO DE LOS DIFERENTES PROCESOS EN LA INSTRUCCIÓN DE BAILE JOROPO DEL PROYECTO FICHA BPUNI BU 02 0711 2023 “FORTALECIMIENTO Y DESARROLLO DE ESTRATEGIAS Y ACCIONES DE BIENESTAR EN EL MARCO DEL DESARROLLO HUMANO EN PRO DE LOS INTEGRANTES DE LA COMUNIDAD UNIVERSITARIA DE LA UNIVERSIDAD DE LOS LLANOS” </v>
          </cell>
          <cell r="G458">
            <v>45327</v>
          </cell>
          <cell r="H458">
            <v>8890321</v>
          </cell>
          <cell r="I458" t="str">
            <v>Cuatro (04) meses y tres (03) días calendario</v>
          </cell>
          <cell r="J458">
            <v>45327</v>
          </cell>
          <cell r="K458">
            <v>45450</v>
          </cell>
          <cell r="L458" t="str">
            <v>NO APLICA</v>
          </cell>
          <cell r="M458" t="str">
            <v>NO APLICA</v>
          </cell>
          <cell r="N458" t="str">
            <v>NO APLICA</v>
          </cell>
          <cell r="O458">
            <v>5</v>
          </cell>
          <cell r="P458">
            <v>1879255</v>
          </cell>
          <cell r="Q458">
            <v>45327</v>
          </cell>
          <cell r="R458">
            <v>45351</v>
          </cell>
          <cell r="S458">
            <v>2168371</v>
          </cell>
          <cell r="T458">
            <v>45352</v>
          </cell>
          <cell r="U458">
            <v>45382</v>
          </cell>
          <cell r="V458">
            <v>2168371</v>
          </cell>
          <cell r="W458">
            <v>45383</v>
          </cell>
          <cell r="X458">
            <v>45412</v>
          </cell>
          <cell r="Y458">
            <v>2168371</v>
          </cell>
          <cell r="Z458">
            <v>45413</v>
          </cell>
          <cell r="AA458">
            <v>45443</v>
          </cell>
          <cell r="AB458">
            <v>505953</v>
          </cell>
          <cell r="AC458">
            <v>45444</v>
          </cell>
          <cell r="AD458">
            <v>45450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t="str">
            <v>División de Bienestar Universitario</v>
          </cell>
          <cell r="BJ458" t="str">
            <v>JHON FREYD MONROY RODRIGUEZ</v>
          </cell>
          <cell r="BK458" t="str">
            <v>Jefe de Oficina</v>
          </cell>
          <cell r="BL458">
            <v>143</v>
          </cell>
          <cell r="BM458">
            <v>45327.439849537041</v>
          </cell>
          <cell r="BN458">
            <v>422028670</v>
          </cell>
          <cell r="BO458">
            <v>672</v>
          </cell>
          <cell r="BP458">
            <v>45327</v>
          </cell>
          <cell r="BQ458">
            <v>8890321</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8">
            <v>1121891090</v>
          </cell>
          <cell r="CU458">
            <v>612</v>
          </cell>
          <cell r="CV458" t="str">
            <v>44110</v>
          </cell>
          <cell r="CW458">
            <v>0</v>
          </cell>
          <cell r="CX458">
            <v>0</v>
          </cell>
          <cell r="CY458">
            <v>9007</v>
          </cell>
          <cell r="CZ458" t="str">
            <v>M6</v>
          </cell>
        </row>
        <row r="459">
          <cell r="B459" t="str">
            <v>0360 DE 2024</v>
          </cell>
          <cell r="C459">
            <v>1121881048</v>
          </cell>
          <cell r="D459" t="str">
            <v>VICTOR JULIO ROJAS AGUDELO</v>
          </cell>
          <cell r="E459" t="str">
            <v>CONTRATO DE PRESTACIÓN DE SERVICIOS DE APOYO A LA GESTIÓN</v>
          </cell>
          <cell r="F459" t="str">
            <v>PRESTACIÓN DE SERVICIOS DE APOYO A LA GESTIÓN NECESARIO PARA EL DESARROLLO DE LOS DIFERENTES PROCESOS EN LA INSTRUCCIÓN DE TÉCNICA VOCAL DE MÚSICA LLANERA DEL PROYECTO FICHA BPUNI BU 02 0711 2023 “FORTALECIMIENTO Y DESARROLLO DE ESTRATEGIAS Y ACCIONES DE BIENESTAR EN EL MARCO DEL DESARROLLO HUMANO EN PRO DE LOS INTEGRANTES DE LA COMUNIDAD UNIVERSITARIA DE LA UNIVERSIDAD DE LOS LLANOS”</v>
          </cell>
          <cell r="G459">
            <v>45327</v>
          </cell>
          <cell r="H459">
            <v>8890321</v>
          </cell>
          <cell r="I459" t="str">
            <v>Cuatro (04) meses y tres (03) días calendario</v>
          </cell>
          <cell r="J459">
            <v>45327</v>
          </cell>
          <cell r="K459">
            <v>45450</v>
          </cell>
          <cell r="L459" t="str">
            <v>NO APLICA</v>
          </cell>
          <cell r="M459" t="str">
            <v>NO APLICA</v>
          </cell>
          <cell r="N459" t="str">
            <v>NO APLICA</v>
          </cell>
          <cell r="O459">
            <v>5</v>
          </cell>
          <cell r="P459">
            <v>1879255</v>
          </cell>
          <cell r="Q459">
            <v>45327</v>
          </cell>
          <cell r="R459">
            <v>45351</v>
          </cell>
          <cell r="S459">
            <v>2168371</v>
          </cell>
          <cell r="T459">
            <v>45352</v>
          </cell>
          <cell r="U459">
            <v>45382</v>
          </cell>
          <cell r="V459">
            <v>2168371</v>
          </cell>
          <cell r="W459">
            <v>45383</v>
          </cell>
          <cell r="X459">
            <v>45412</v>
          </cell>
          <cell r="Y459">
            <v>2168371</v>
          </cell>
          <cell r="Z459">
            <v>45413</v>
          </cell>
          <cell r="AA459">
            <v>45443</v>
          </cell>
          <cell r="AB459">
            <v>505953</v>
          </cell>
          <cell r="AC459">
            <v>45444</v>
          </cell>
          <cell r="AD459">
            <v>45450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t="str">
            <v>División de Bienestar Universitario</v>
          </cell>
          <cell r="BJ459" t="str">
            <v>JHON FREYD MONROY RODRIGUEZ</v>
          </cell>
          <cell r="BK459" t="str">
            <v>Jefe de Oficina</v>
          </cell>
          <cell r="BL459">
            <v>143</v>
          </cell>
          <cell r="BM459">
            <v>45327.439849537041</v>
          </cell>
          <cell r="BN459">
            <v>422028670</v>
          </cell>
          <cell r="BO459">
            <v>671</v>
          </cell>
          <cell r="BP459">
            <v>45327</v>
          </cell>
          <cell r="BQ459">
            <v>8890321</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9">
            <v>1121881048</v>
          </cell>
          <cell r="CU459">
            <v>612</v>
          </cell>
          <cell r="CV459" t="str">
            <v>44110</v>
          </cell>
          <cell r="CW459">
            <v>0</v>
          </cell>
          <cell r="CX459">
            <v>0</v>
          </cell>
          <cell r="CY459">
            <v>9007</v>
          </cell>
          <cell r="CZ459" t="str">
            <v>M6</v>
          </cell>
        </row>
        <row r="460">
          <cell r="B460" t="str">
            <v>0361 DE 2024</v>
          </cell>
          <cell r="C460">
            <v>86082485</v>
          </cell>
          <cell r="D460" t="str">
            <v>CAMILO HUMBERTO RIVERA JIMENEZ</v>
          </cell>
          <cell r="E460" t="str">
            <v>CONTRATO DE PRESTACIÓN DE SERVICIOS DE APOYO A LA GESTIÓN</v>
          </cell>
          <cell r="F460" t="str">
            <v xml:space="preserve">PRESTACIÓN DE SERVICIOS DE APOYO A LA GESTIÓN NECESARIO PARA EL DESARROLLO DE LOS DIFERENTES PROCESOS DE CONTROL DE ELEMENTOS ARTÍSTICOS Y DEPORTIVOS DEL PROYECTO FICHA BPUNI BU 02 0711 2023 “FORTALECIMIENTO Y DESARROLLO DE ESTRATEGIAS Y ACCIONES DE BIENESTAR EN EL MARCO DEL DESARROLLO HUMANO EN PRO DE LOS INTEGRANTES DE LA COMUNIDAD UNIVERSITARIA DE LA UNIVERSIDAD DE LOS LLANOS” </v>
          </cell>
          <cell r="G460">
            <v>45327</v>
          </cell>
          <cell r="H460">
            <v>8890321</v>
          </cell>
          <cell r="I460" t="str">
            <v>Cuatro (04) meses y tres (03) días calendario</v>
          </cell>
          <cell r="J460">
            <v>45327</v>
          </cell>
          <cell r="K460">
            <v>45450</v>
          </cell>
          <cell r="L460" t="str">
            <v>NO APLICA</v>
          </cell>
          <cell r="M460" t="str">
            <v>NO APLICA</v>
          </cell>
          <cell r="N460" t="str">
            <v>NO APLICA</v>
          </cell>
          <cell r="O460">
            <v>5</v>
          </cell>
          <cell r="P460">
            <v>1879255</v>
          </cell>
          <cell r="Q460">
            <v>45327</v>
          </cell>
          <cell r="R460">
            <v>45351</v>
          </cell>
          <cell r="S460">
            <v>2168371</v>
          </cell>
          <cell r="T460">
            <v>45352</v>
          </cell>
          <cell r="U460">
            <v>45382</v>
          </cell>
          <cell r="V460">
            <v>2168371</v>
          </cell>
          <cell r="W460">
            <v>45383</v>
          </cell>
          <cell r="X460">
            <v>45412</v>
          </cell>
          <cell r="Y460">
            <v>2168371</v>
          </cell>
          <cell r="Z460">
            <v>45413</v>
          </cell>
          <cell r="AA460">
            <v>45443</v>
          </cell>
          <cell r="AB460">
            <v>505953</v>
          </cell>
          <cell r="AC460">
            <v>45444</v>
          </cell>
          <cell r="AD460">
            <v>45450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t="str">
            <v>División de Bienestar Universitario</v>
          </cell>
          <cell r="BJ460" t="str">
            <v>JHON FREYD MONROY RODRIGUEZ</v>
          </cell>
          <cell r="BK460" t="str">
            <v>Jefe de Oficina</v>
          </cell>
          <cell r="BL460">
            <v>143</v>
          </cell>
          <cell r="BM460">
            <v>45327.439849537041</v>
          </cell>
          <cell r="BN460">
            <v>422028670</v>
          </cell>
          <cell r="BO460">
            <v>667</v>
          </cell>
          <cell r="BP460">
            <v>45327</v>
          </cell>
          <cell r="BQ460">
            <v>8890321</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460">
            <v>86082485</v>
          </cell>
          <cell r="CU460">
            <v>612</v>
          </cell>
          <cell r="CV460" t="str">
            <v>44110</v>
          </cell>
          <cell r="CW460">
            <v>0</v>
          </cell>
          <cell r="CX460">
            <v>0</v>
          </cell>
          <cell r="CY460">
            <v>8299</v>
          </cell>
          <cell r="CZ460" t="str">
            <v>M6</v>
          </cell>
        </row>
        <row r="461">
          <cell r="B461" t="str">
            <v>0362 DE 2024</v>
          </cell>
          <cell r="C461">
            <v>86058158</v>
          </cell>
          <cell r="D461" t="str">
            <v>JOHN FREDY MUÑOZ MARTINEZ</v>
          </cell>
          <cell r="E461" t="str">
            <v>CONTRATO DE PRESTACIÓN DE SERVICIOS DE APOYO A LA GESTIÓN</v>
          </cell>
          <cell r="F461" t="str">
            <v xml:space="preserve">PRESTACIÓN DE SERVICIOS DE APOYO A LA GESTIÓN NECESARIO PARA EL DESARROLLO DE LOS DIFERENTES PROCESOS EN LA DISCIPLINA DE FUTBOL SALA DEL PROYECTO FICHA BPUNI BU 02 0711 2023 “FORTALECIMIENTO Y DESARROLLO DE ESTRATEGIAS Y ACCIONES DE BIENESTAR EN EL MARCO DEL DESARROLLO HUMANO EN PRO DE LOS INTEGRANTES DE LA COMUNIDAD UNIVERSITARIA DE LA UNIVERSIDAD DE LOS LLANOS” </v>
          </cell>
          <cell r="G461">
            <v>45327</v>
          </cell>
          <cell r="H461">
            <v>8890321</v>
          </cell>
          <cell r="I461" t="str">
            <v>Cuatro (04) meses y tres (03) días calendario</v>
          </cell>
          <cell r="J461">
            <v>45327</v>
          </cell>
          <cell r="K461">
            <v>45450</v>
          </cell>
          <cell r="L461" t="str">
            <v>NO APLICA</v>
          </cell>
          <cell r="M461" t="str">
            <v>NO APLICA</v>
          </cell>
          <cell r="N461" t="str">
            <v>NO APLICA</v>
          </cell>
          <cell r="O461">
            <v>5</v>
          </cell>
          <cell r="P461">
            <v>1879255</v>
          </cell>
          <cell r="Q461">
            <v>45327</v>
          </cell>
          <cell r="R461">
            <v>45351</v>
          </cell>
          <cell r="S461">
            <v>2168371</v>
          </cell>
          <cell r="T461">
            <v>45352</v>
          </cell>
          <cell r="U461">
            <v>45382</v>
          </cell>
          <cell r="V461">
            <v>2168371</v>
          </cell>
          <cell r="W461">
            <v>45383</v>
          </cell>
          <cell r="X461">
            <v>45412</v>
          </cell>
          <cell r="Y461">
            <v>2168371</v>
          </cell>
          <cell r="Z461">
            <v>45413</v>
          </cell>
          <cell r="AA461">
            <v>45443</v>
          </cell>
          <cell r="AB461">
            <v>505953</v>
          </cell>
          <cell r="AC461">
            <v>45444</v>
          </cell>
          <cell r="AD461">
            <v>45450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t="str">
            <v>División de Bienestar Universitario</v>
          </cell>
          <cell r="BJ461" t="str">
            <v>JHON FREYD MONROY RODRIGUEZ</v>
          </cell>
          <cell r="BK461" t="str">
            <v>Jefe de Oficina</v>
          </cell>
          <cell r="BL461">
            <v>143</v>
          </cell>
          <cell r="BM461">
            <v>45327.439849537041</v>
          </cell>
          <cell r="BN461">
            <v>422028670</v>
          </cell>
          <cell r="BO461">
            <v>664</v>
          </cell>
          <cell r="BP461">
            <v>45327</v>
          </cell>
          <cell r="BQ461">
            <v>8890321</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1">
            <v>86058158</v>
          </cell>
          <cell r="CU461">
            <v>612</v>
          </cell>
          <cell r="CV461" t="str">
            <v>44110</v>
          </cell>
          <cell r="CW461">
            <v>0</v>
          </cell>
          <cell r="CX461">
            <v>0</v>
          </cell>
          <cell r="CY461">
            <v>8552</v>
          </cell>
          <cell r="CZ461" t="str">
            <v>M3</v>
          </cell>
        </row>
        <row r="462">
          <cell r="B462" t="str">
            <v>0363 DE 2024</v>
          </cell>
          <cell r="C462">
            <v>17315335</v>
          </cell>
          <cell r="D462" t="str">
            <v>GERMAN CARRERA CASTRO</v>
          </cell>
          <cell r="E462" t="str">
            <v>CONTRATO DE PRESTACIÓN DE SERVICIOS DE APOYO A LA GESTIÓN</v>
          </cell>
          <cell r="F462" t="str">
            <v xml:space="preserve">PRESTACIÓN DE SERVICIOS DE APOYO A LA GESTIÓN NECESARIO PARA EL DESARROLLO DE LOS DIFERENTES PROCESOS EN LA DISCIPLINA DE BALONCESTO DEL PROYECTO FICHA BPUNI BU 02 0711 2023 “FORTALECIMIENTO Y DESARROLLO DE ESTRATEGIAS Y ACCIONES DE BIENESTAR EN EL MARCO DEL DESARROLLO HUMANO EN PRO DE LOS INTEGRANTES DE LA COMUNIDAD UNIVERSITARIA DE LA UNIVERSIDAD DE LOS LLANOS” </v>
          </cell>
          <cell r="G462">
            <v>45327</v>
          </cell>
          <cell r="H462">
            <v>8890321</v>
          </cell>
          <cell r="I462" t="str">
            <v>Cuatro (04) meses y tres (03) días calendario</v>
          </cell>
          <cell r="J462">
            <v>45327</v>
          </cell>
          <cell r="K462">
            <v>45450</v>
          </cell>
          <cell r="L462" t="str">
            <v>NO APLICA</v>
          </cell>
          <cell r="M462" t="str">
            <v>NO APLICA</v>
          </cell>
          <cell r="N462" t="str">
            <v>NO APLICA</v>
          </cell>
          <cell r="O462">
            <v>5</v>
          </cell>
          <cell r="P462">
            <v>1879255</v>
          </cell>
          <cell r="Q462">
            <v>45327</v>
          </cell>
          <cell r="R462">
            <v>45351</v>
          </cell>
          <cell r="S462">
            <v>2168371</v>
          </cell>
          <cell r="T462">
            <v>45352</v>
          </cell>
          <cell r="U462">
            <v>45382</v>
          </cell>
          <cell r="V462">
            <v>2168371</v>
          </cell>
          <cell r="W462">
            <v>45383</v>
          </cell>
          <cell r="X462">
            <v>45412</v>
          </cell>
          <cell r="Y462">
            <v>2168371</v>
          </cell>
          <cell r="Z462">
            <v>45413</v>
          </cell>
          <cell r="AA462">
            <v>45443</v>
          </cell>
          <cell r="AB462">
            <v>505953</v>
          </cell>
          <cell r="AC462">
            <v>45444</v>
          </cell>
          <cell r="AD462">
            <v>45450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t="str">
            <v>División de Bienestar Universitario</v>
          </cell>
          <cell r="BJ462" t="str">
            <v>JHON FREYD MONROY RODRIGUEZ</v>
          </cell>
          <cell r="BK462" t="str">
            <v>Jefe de Oficina</v>
          </cell>
          <cell r="BL462">
            <v>143</v>
          </cell>
          <cell r="BM462">
            <v>45327.439849537041</v>
          </cell>
          <cell r="BN462">
            <v>422028670</v>
          </cell>
          <cell r="BO462">
            <v>658</v>
          </cell>
          <cell r="BP462">
            <v>45327</v>
          </cell>
          <cell r="BQ462">
            <v>8890321</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2">
            <v>17315335</v>
          </cell>
          <cell r="CU462">
            <v>612</v>
          </cell>
          <cell r="CV462" t="str">
            <v>44110</v>
          </cell>
          <cell r="CW462">
            <v>0</v>
          </cell>
          <cell r="CX462">
            <v>0</v>
          </cell>
          <cell r="CY462">
            <v>8299</v>
          </cell>
          <cell r="CZ462" t="str">
            <v>M6</v>
          </cell>
        </row>
        <row r="463">
          <cell r="B463" t="str">
            <v>0364 DE 2024</v>
          </cell>
          <cell r="C463">
            <v>35263166</v>
          </cell>
          <cell r="D463" t="str">
            <v>BLANCA AURORA MORENO VASQUEZ</v>
          </cell>
          <cell r="E463" t="str">
            <v>CONTRATO DE PRESTACIÓN DE SERVICIOS DE APOYO A LA GESTIÓN</v>
          </cell>
          <cell r="F463" t="str">
            <v xml:space="preserve">PRESTACIÓN DE SERVICIOS DE APOYO A LA GESTIÓN NECESARIO PARA EL DESARROLLO DE LOS DIFERENTES PROCESOS EN ACTIVIDAD FÍSICA DIRIGIDA DEL PROYECTO FICHA BPUNI BU 02 0711 2023 “FORTALECIMIENTO Y DESARROLLO DE ESTRATEGIAS Y ACCIONES DE BIENESTAR EN EL MARCO DEL DESARROLLO HUMANO EN PRO DE LOS INTEGRANTES DE LA COMUNIDAD UNIVERSITARIA DE LA UNIVERSIDAD DE LOS LLANOS” </v>
          </cell>
          <cell r="G463">
            <v>45327</v>
          </cell>
          <cell r="H463">
            <v>8890321</v>
          </cell>
          <cell r="I463" t="str">
            <v>Cuatro (04) meses y tres (03) días calendario</v>
          </cell>
          <cell r="J463">
            <v>45327</v>
          </cell>
          <cell r="K463">
            <v>45450</v>
          </cell>
          <cell r="L463" t="str">
            <v>NO APLICA</v>
          </cell>
          <cell r="M463" t="str">
            <v>NO APLICA</v>
          </cell>
          <cell r="N463" t="str">
            <v>NO APLICA</v>
          </cell>
          <cell r="O463">
            <v>5</v>
          </cell>
          <cell r="P463">
            <v>1879255</v>
          </cell>
          <cell r="Q463">
            <v>45327</v>
          </cell>
          <cell r="R463">
            <v>45351</v>
          </cell>
          <cell r="S463">
            <v>2168371</v>
          </cell>
          <cell r="T463">
            <v>45352</v>
          </cell>
          <cell r="U463">
            <v>45382</v>
          </cell>
          <cell r="V463">
            <v>2168371</v>
          </cell>
          <cell r="W463">
            <v>45383</v>
          </cell>
          <cell r="X463">
            <v>45412</v>
          </cell>
          <cell r="Y463">
            <v>2168371</v>
          </cell>
          <cell r="Z463">
            <v>45413</v>
          </cell>
          <cell r="AA463">
            <v>45443</v>
          </cell>
          <cell r="AB463">
            <v>505953</v>
          </cell>
          <cell r="AC463">
            <v>45444</v>
          </cell>
          <cell r="AD463">
            <v>45450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t="str">
            <v>División de Bienestar Universitario</v>
          </cell>
          <cell r="BJ463" t="str">
            <v>JHON FREYD MONROY RODRIGUEZ</v>
          </cell>
          <cell r="BK463" t="str">
            <v>Jefe de Oficina</v>
          </cell>
          <cell r="BL463">
            <v>143</v>
          </cell>
          <cell r="BM463">
            <v>45327.439849537041</v>
          </cell>
          <cell r="BN463">
            <v>422028670</v>
          </cell>
          <cell r="BO463">
            <v>660</v>
          </cell>
          <cell r="BP463">
            <v>45327</v>
          </cell>
          <cell r="BQ463">
            <v>8890321</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t="str">
            <v>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una actividad masiva como evento recreativo.</v>
          </cell>
          <cell r="CT463">
            <v>35263166</v>
          </cell>
          <cell r="CU463">
            <v>612</v>
          </cell>
          <cell r="CV463" t="str">
            <v>44110</v>
          </cell>
          <cell r="CW463">
            <v>0</v>
          </cell>
          <cell r="CX463">
            <v>0</v>
          </cell>
          <cell r="CY463">
            <v>7490</v>
          </cell>
          <cell r="CZ463" t="str">
            <v>M6</v>
          </cell>
        </row>
        <row r="464">
          <cell r="B464" t="str">
            <v>0365 DE 2024</v>
          </cell>
          <cell r="C464">
            <v>1121914717</v>
          </cell>
          <cell r="D464" t="str">
            <v xml:space="preserve">YEISON FERNANDO RIVERA HERNANDEZ </v>
          </cell>
          <cell r="E464" t="str">
            <v>CONTRATO DE PRESTACIÓN DE SERVICIOS DE APOYO A LA GESTIÓN</v>
          </cell>
          <cell r="F464" t="str">
            <v xml:space="preserve">PRESTACIÓN DE SERVICIOS DE APOYO A LA GESTIÓN NECESARIO PARA EL DESARROLLO DE LOS DIFERENTES PROCESOS EN LA DISCIPLINA DE ATLETISMO DEL PROYECTO FICHA BPUNI BU 02 0711 2023 “FORTALECIMIENTO Y DESARROLLO DE ESTRATEGIAS Y ACCIONES DE BIENESTAR EN EL MARCO DEL DESARROLLO HUMANO EN PRO DE LOS INTEGRANTES DE LA COMUNIDAD UNIVERSITARIA DE LA UNIVERSIDAD DE LOS LLANOS” </v>
          </cell>
          <cell r="G464">
            <v>45327</v>
          </cell>
          <cell r="H464">
            <v>8890321</v>
          </cell>
          <cell r="I464" t="str">
            <v>Cuatro (04) meses y tres (03) días calendario</v>
          </cell>
          <cell r="J464">
            <v>45327</v>
          </cell>
          <cell r="K464">
            <v>45450</v>
          </cell>
          <cell r="L464" t="str">
            <v>NO APLICA</v>
          </cell>
          <cell r="M464" t="str">
            <v>NO APLICA</v>
          </cell>
          <cell r="N464" t="str">
            <v>NO APLICA</v>
          </cell>
          <cell r="O464">
            <v>5</v>
          </cell>
          <cell r="P464">
            <v>1879255</v>
          </cell>
          <cell r="Q464">
            <v>45327</v>
          </cell>
          <cell r="R464">
            <v>45351</v>
          </cell>
          <cell r="S464">
            <v>2168371</v>
          </cell>
          <cell r="T464">
            <v>45352</v>
          </cell>
          <cell r="U464">
            <v>45382</v>
          </cell>
          <cell r="V464">
            <v>2168371</v>
          </cell>
          <cell r="W464">
            <v>45383</v>
          </cell>
          <cell r="X464">
            <v>45412</v>
          </cell>
          <cell r="Y464">
            <v>2168371</v>
          </cell>
          <cell r="Z464">
            <v>45413</v>
          </cell>
          <cell r="AA464">
            <v>45443</v>
          </cell>
          <cell r="AB464">
            <v>505953</v>
          </cell>
          <cell r="AC464">
            <v>45444</v>
          </cell>
          <cell r="AD464">
            <v>45450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t="str">
            <v>División de Bienestar Universitario</v>
          </cell>
          <cell r="BJ464" t="str">
            <v>JHON FREYD MONROY RODRIGUEZ</v>
          </cell>
          <cell r="BK464" t="str">
            <v>Jefe de Oficina</v>
          </cell>
          <cell r="BL464">
            <v>143</v>
          </cell>
          <cell r="BM464">
            <v>45327.439849537041</v>
          </cell>
          <cell r="BN464">
            <v>422028670</v>
          </cell>
          <cell r="BO464">
            <v>674</v>
          </cell>
          <cell r="BP464">
            <v>45327</v>
          </cell>
          <cell r="BQ464">
            <v>8890321</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4">
            <v>1121914717.5</v>
          </cell>
          <cell r="CU464">
            <v>612</v>
          </cell>
          <cell r="CV464" t="str">
            <v>44110</v>
          </cell>
          <cell r="CW464">
            <v>0</v>
          </cell>
          <cell r="CX464">
            <v>0</v>
          </cell>
          <cell r="CY464">
            <v>8299</v>
          </cell>
          <cell r="CZ464" t="str">
            <v>M6</v>
          </cell>
        </row>
        <row r="465">
          <cell r="B465" t="str">
            <v>0366 DE 2024</v>
          </cell>
          <cell r="C465">
            <v>1121897458</v>
          </cell>
          <cell r="D465" t="str">
            <v>DANIEL EDUARDO ALBARRACIN SILVA</v>
          </cell>
          <cell r="E465" t="str">
            <v>CONTRATO DE PRESTACIÓN DE SERVICIOS DE APOYO A LA GESTIÓN</v>
          </cell>
          <cell r="F465" t="str">
            <v xml:space="preserve">PRESTACIÓN DE SERVICIOS DE APOYO A LA GESTIÓN NECESARIO PARA EL DESARROLLO DE LOS DIFERENTES PROCESOS EN LAS DISCIPLINAS DEPORTIVAS DEL PROYECTO FICHA BPUNI BU 02 0711 2023 “FORTALECIMIENTO Y DESARROLLO DE ESTRATEGIAS Y ACCIONES DE BIENESTAR EN EL MARCO DEL DESARROLLO HUMANO EN PRO DE LOS INTEGRANTES DE LA COMUNIDAD UNIVERSITARIA DE LA UNIVERSIDAD DE LOS LLANOS” </v>
          </cell>
          <cell r="G465">
            <v>45327</v>
          </cell>
          <cell r="H465">
            <v>8890321</v>
          </cell>
          <cell r="I465" t="str">
            <v>Cuatro (04) meses y tres (03) días calendario</v>
          </cell>
          <cell r="J465">
            <v>45327</v>
          </cell>
          <cell r="K465">
            <v>45450</v>
          </cell>
          <cell r="L465" t="str">
            <v>NO APLICA</v>
          </cell>
          <cell r="M465" t="str">
            <v>NO APLICA</v>
          </cell>
          <cell r="N465" t="str">
            <v>NO APLICA</v>
          </cell>
          <cell r="O465">
            <v>5</v>
          </cell>
          <cell r="P465">
            <v>1879255</v>
          </cell>
          <cell r="Q465">
            <v>45327</v>
          </cell>
          <cell r="R465">
            <v>45351</v>
          </cell>
          <cell r="S465">
            <v>2168371</v>
          </cell>
          <cell r="T465">
            <v>45352</v>
          </cell>
          <cell r="U465">
            <v>45382</v>
          </cell>
          <cell r="V465">
            <v>2168371</v>
          </cell>
          <cell r="W465">
            <v>45383</v>
          </cell>
          <cell r="X465">
            <v>45412</v>
          </cell>
          <cell r="Y465">
            <v>2168371</v>
          </cell>
          <cell r="Z465">
            <v>45413</v>
          </cell>
          <cell r="AA465">
            <v>45443</v>
          </cell>
          <cell r="AB465">
            <v>505953</v>
          </cell>
          <cell r="AC465">
            <v>45444</v>
          </cell>
          <cell r="AD465">
            <v>45450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t="str">
            <v>División de Bienestar Universitario</v>
          </cell>
          <cell r="BJ465" t="str">
            <v>JHON FREYD MONROY RODRIGUEZ</v>
          </cell>
          <cell r="BK465" t="str">
            <v>Jefe de Oficina</v>
          </cell>
          <cell r="BL465">
            <v>143</v>
          </cell>
          <cell r="BM465">
            <v>45327.439849537041</v>
          </cell>
          <cell r="BN465">
            <v>422028670</v>
          </cell>
          <cell r="BO465">
            <v>673</v>
          </cell>
          <cell r="BP465">
            <v>45327</v>
          </cell>
          <cell r="BQ465">
            <v>8890321</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5">
            <v>1121897458.9000001</v>
          </cell>
          <cell r="CU465">
            <v>612</v>
          </cell>
          <cell r="CV465" t="str">
            <v>44110</v>
          </cell>
          <cell r="CW465">
            <v>0</v>
          </cell>
          <cell r="CX465">
            <v>0</v>
          </cell>
          <cell r="CY465">
            <v>8299</v>
          </cell>
          <cell r="CZ465" t="str">
            <v>M6</v>
          </cell>
        </row>
        <row r="466">
          <cell r="B466" t="str">
            <v>0367 DE 2024</v>
          </cell>
          <cell r="C466">
            <v>86068502</v>
          </cell>
          <cell r="D466" t="str">
            <v>FREDY JULIAN MURILLO HERRAN</v>
          </cell>
          <cell r="E466" t="str">
            <v>CONTRATO DE PRESTACIÓN DE SERVICIOS DE APOYO A LA GESTIÓN</v>
          </cell>
          <cell r="F466" t="str">
            <v xml:space="preserve">PRESTACIÓN DE SERVICIOS DE APOYO A LA GESTIÓN NECESARIO PARA EL DESARROLLO DE LOS DIFERENTES PROCESOS EN LA DISCIPLINA DE FÚTBOL DEL PROYECTO FICHA BPUNI BU 02 0711 2023 “FORTALECIMIENTO Y DESARROLLO DE ESTRATEGIAS Y ACCIONES DE BIENESTAR EN EL MARCO DEL DESARROLLO HUMANO EN PRO DE LOS INTEGRANTES DE LA COMUNIDAD UNIVERSITARIA DE LA UNIVERSIDAD DE LOS LLANOS” </v>
          </cell>
          <cell r="G466">
            <v>45327</v>
          </cell>
          <cell r="H466">
            <v>8890321</v>
          </cell>
          <cell r="I466" t="str">
            <v>Cuatro (04) meses y tres (03) días calendario</v>
          </cell>
          <cell r="J466">
            <v>45327</v>
          </cell>
          <cell r="K466">
            <v>45450</v>
          </cell>
          <cell r="L466" t="str">
            <v>NO APLICA</v>
          </cell>
          <cell r="M466" t="str">
            <v>NO APLICA</v>
          </cell>
          <cell r="N466" t="str">
            <v>NO APLICA</v>
          </cell>
          <cell r="O466">
            <v>5</v>
          </cell>
          <cell r="P466">
            <v>1879255</v>
          </cell>
          <cell r="Q466">
            <v>45327</v>
          </cell>
          <cell r="R466">
            <v>45351</v>
          </cell>
          <cell r="S466">
            <v>2168371</v>
          </cell>
          <cell r="T466">
            <v>45352</v>
          </cell>
          <cell r="U466">
            <v>45382</v>
          </cell>
          <cell r="V466">
            <v>2168371</v>
          </cell>
          <cell r="W466">
            <v>45383</v>
          </cell>
          <cell r="X466">
            <v>45412</v>
          </cell>
          <cell r="Y466">
            <v>2168371</v>
          </cell>
          <cell r="Z466">
            <v>45413</v>
          </cell>
          <cell r="AA466">
            <v>45443</v>
          </cell>
          <cell r="AB466">
            <v>505953</v>
          </cell>
          <cell r="AC466">
            <v>45444</v>
          </cell>
          <cell r="AD466">
            <v>45450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t="str">
            <v>División de Bienestar Universitario</v>
          </cell>
          <cell r="BJ466" t="str">
            <v>JHON FREYD MONROY RODRIGUEZ</v>
          </cell>
          <cell r="BK466" t="str">
            <v>Jefe de Oficina</v>
          </cell>
          <cell r="BL466">
            <v>143</v>
          </cell>
          <cell r="BM466">
            <v>45327.439849537041</v>
          </cell>
          <cell r="BN466">
            <v>422028670</v>
          </cell>
          <cell r="BO466">
            <v>665</v>
          </cell>
          <cell r="BP466">
            <v>45327</v>
          </cell>
          <cell r="BQ466">
            <v>8890321</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6">
            <v>86068502</v>
          </cell>
          <cell r="CU466">
            <v>612</v>
          </cell>
          <cell r="CV466" t="str">
            <v>44110</v>
          </cell>
          <cell r="CW466">
            <v>0</v>
          </cell>
          <cell r="CX466">
            <v>0</v>
          </cell>
          <cell r="CY466">
            <v>7490</v>
          </cell>
          <cell r="CZ466" t="str">
            <v>M6</v>
          </cell>
        </row>
        <row r="467">
          <cell r="B467" t="str">
            <v>0368 DE 2024</v>
          </cell>
          <cell r="C467">
            <v>97613395</v>
          </cell>
          <cell r="D467" t="str">
            <v>JOLBER ALEXANDER PLAZAS</v>
          </cell>
          <cell r="E467" t="str">
            <v>CONTRATO DE PRESTACIÓN DE SERVICIOS DE APOYO A LA GESTIÓN</v>
          </cell>
          <cell r="F467" t="str">
            <v>PRESTACIÓN DE SERVICIOS DE APOYO A LA GESTIÓN NECESARIO PARA EL DESARROLLO DE LOS DIFERENTES PROCESOS DEL ÁREA DE RECREACIÓN Y DEPORTES DEL PROYECTO FICHA BPUNI BU 02 0711 2023 “FORTALECIMIENTO Y DESARROLLO DE ESTRATEGIAS Y ACCIONES DE BIENESTAR EN EL MARCO DEL DESARROLLO HUMANO EN PRO DE LOS INTEGRANTES DE LA COMUNIDAD UNIVERSITARIA DE LA UNIVERSIDAD DE LOS LLANOS” CAMPUS BOQUEMONTE.</v>
          </cell>
          <cell r="G467">
            <v>45327</v>
          </cell>
          <cell r="H467">
            <v>8890321</v>
          </cell>
          <cell r="I467" t="str">
            <v>Cuatro (04) meses y tres (03) días calendario</v>
          </cell>
          <cell r="J467">
            <v>45327</v>
          </cell>
          <cell r="K467">
            <v>45450</v>
          </cell>
          <cell r="L467" t="str">
            <v>NO APLICA</v>
          </cell>
          <cell r="M467" t="str">
            <v>NO APLICA</v>
          </cell>
          <cell r="N467" t="str">
            <v>NO APLICA</v>
          </cell>
          <cell r="O467">
            <v>5</v>
          </cell>
          <cell r="P467">
            <v>1879255</v>
          </cell>
          <cell r="Q467">
            <v>45327</v>
          </cell>
          <cell r="R467">
            <v>45351</v>
          </cell>
          <cell r="S467">
            <v>2168371</v>
          </cell>
          <cell r="T467">
            <v>45352</v>
          </cell>
          <cell r="U467">
            <v>45382</v>
          </cell>
          <cell r="V467">
            <v>2168371</v>
          </cell>
          <cell r="W467">
            <v>45383</v>
          </cell>
          <cell r="X467">
            <v>45412</v>
          </cell>
          <cell r="Y467">
            <v>2168371</v>
          </cell>
          <cell r="Z467">
            <v>45413</v>
          </cell>
          <cell r="AA467">
            <v>45443</v>
          </cell>
          <cell r="AB467">
            <v>505953</v>
          </cell>
          <cell r="AC467">
            <v>45444</v>
          </cell>
          <cell r="AD467">
            <v>45450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t="str">
            <v>División de Bienestar Universitario</v>
          </cell>
          <cell r="BJ467" t="str">
            <v>JHON FREYD MONROY RODRIGUEZ</v>
          </cell>
          <cell r="BK467" t="str">
            <v>Jefe de Oficina</v>
          </cell>
          <cell r="BL467">
            <v>143</v>
          </cell>
          <cell r="BM467">
            <v>45327.439849537041</v>
          </cell>
          <cell r="BN467">
            <v>422028670</v>
          </cell>
          <cell r="BO467">
            <v>668</v>
          </cell>
          <cell r="BP467">
            <v>45327</v>
          </cell>
          <cell r="BQ467">
            <v>8890321</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t="str">
            <v>1. Apoyar a la División de Bienestar Institucional en la planeación, desarrollo e implementación sesiones de práctica y entrenamiento deportivos, formativos y competitivos o de acondicionamiento físico. 2. crear plan de entrenamiento de la disciplina,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7">
            <v>97613395</v>
          </cell>
          <cell r="CU467">
            <v>612</v>
          </cell>
          <cell r="CV467" t="str">
            <v>44110</v>
          </cell>
          <cell r="CW467">
            <v>0</v>
          </cell>
          <cell r="CX467">
            <v>0</v>
          </cell>
          <cell r="CY467">
            <v>7490</v>
          </cell>
          <cell r="CZ467" t="str">
            <v>M6</v>
          </cell>
        </row>
        <row r="468">
          <cell r="B468" t="str">
            <v>0369 DE 2024</v>
          </cell>
          <cell r="C468">
            <v>17344211</v>
          </cell>
          <cell r="D468" t="str">
            <v>OSCAR BYRON CORTES CASTAÑEDA</v>
          </cell>
          <cell r="E468" t="str">
            <v>CONTRATO DE PRESTACIÓN DE SERVICIOS DE APOYO A LA GESTIÓN</v>
          </cell>
          <cell r="F468" t="str">
            <v xml:space="preserve">PRESTACIÓN DE SERVICIOS DE APOYO A LA GESTIÓN NECESARIO PARA EL DESARROLLO DE LOS DIFERENTES PROCESOS DE PREVENCIÓN Y REHABILITACIÓN DE LESIONES OSTEOMUSCULARES DE PRACTICANTES DE ACTIVIDADES DEPORTIVAS DEL PROYECTO FICHA BPUNI BU 02 0711 2023 “FORTALECIMIENTO Y DESARROLLO DE ESTRATEGIAS Y ACCIONES DE BIENESTAR EN EL MARCO DEL DESARROLLO HUMANO EN PRO DE LOS INTEGRANTES DE LA COMUNIDAD UNIVERSITARIA DE LA UNIVERSIDAD DE LOS LLANOS” </v>
          </cell>
          <cell r="G468">
            <v>45327</v>
          </cell>
          <cell r="H468">
            <v>8890321</v>
          </cell>
          <cell r="I468" t="str">
            <v>Cuatro (04) meses y tres (03) días calendario</v>
          </cell>
          <cell r="J468">
            <v>45327</v>
          </cell>
          <cell r="K468">
            <v>45450</v>
          </cell>
          <cell r="L468" t="str">
            <v>NO APLICA</v>
          </cell>
          <cell r="M468" t="str">
            <v>NO APLICA</v>
          </cell>
          <cell r="N468" t="str">
            <v>NO APLICA</v>
          </cell>
          <cell r="O468">
            <v>5</v>
          </cell>
          <cell r="P468">
            <v>1879255</v>
          </cell>
          <cell r="Q468">
            <v>45327</v>
          </cell>
          <cell r="R468">
            <v>45351</v>
          </cell>
          <cell r="S468">
            <v>2168371</v>
          </cell>
          <cell r="T468">
            <v>45352</v>
          </cell>
          <cell r="U468">
            <v>45382</v>
          </cell>
          <cell r="V468">
            <v>2168371</v>
          </cell>
          <cell r="W468">
            <v>45383</v>
          </cell>
          <cell r="X468">
            <v>45412</v>
          </cell>
          <cell r="Y468">
            <v>2168371</v>
          </cell>
          <cell r="Z468">
            <v>45413</v>
          </cell>
          <cell r="AA468">
            <v>45443</v>
          </cell>
          <cell r="AB468">
            <v>505953</v>
          </cell>
          <cell r="AC468">
            <v>45444</v>
          </cell>
          <cell r="AD468">
            <v>45450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t="str">
            <v>División de Bienestar Universitario</v>
          </cell>
          <cell r="BJ468" t="str">
            <v>JHON FREYD MONROY RODRIGUEZ</v>
          </cell>
          <cell r="BK468" t="str">
            <v>Jefe de Oficina</v>
          </cell>
          <cell r="BL468">
            <v>143</v>
          </cell>
          <cell r="BM468">
            <v>45327.439849537041</v>
          </cell>
          <cell r="BN468">
            <v>422028670</v>
          </cell>
          <cell r="BO468">
            <v>659</v>
          </cell>
          <cell r="BP468">
            <v>45327</v>
          </cell>
          <cell r="BQ468">
            <v>8890321</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t="str">
            <v>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v>
          </cell>
          <cell r="CT468">
            <v>17344211.600000001</v>
          </cell>
          <cell r="CU468">
            <v>612</v>
          </cell>
          <cell r="CV468" t="str">
            <v>44110</v>
          </cell>
          <cell r="CW468">
            <v>0</v>
          </cell>
          <cell r="CX468">
            <v>0</v>
          </cell>
          <cell r="CY468">
            <v>8299</v>
          </cell>
          <cell r="CZ468" t="str">
            <v>M6</v>
          </cell>
        </row>
        <row r="469">
          <cell r="B469" t="str">
            <v>0370 DE 2024</v>
          </cell>
          <cell r="C469">
            <v>1121832614</v>
          </cell>
          <cell r="D469" t="str">
            <v>CARLOS HERNAN OLIVEROS GONZALEZ</v>
          </cell>
          <cell r="E469" t="str">
            <v>CONTRATO DE PRESTACIÓN DE SERVICIOS DE APOYO A LA GESTIÓN</v>
          </cell>
          <cell r="F469" t="str">
            <v xml:space="preserve">PRESTACIÓN DE SERVICIOS DE APOYO A LA GESTIÓN NECESARIO PARA EL DESARROLLO DE LOS DIFERENTES PROCESOS EN LAS DISCIPLINAS DEPORTIVAS DEL PROYECTO FICHA BPUNI BU 02 0711 2023 “FORTALECIMIENTO Y DESARROLLO DE ESTRATEGIAS Y ACCIONES DE BIENESTAR EN EL MARCO DEL DESARROLLO HUMANO EN PRO DE LOS INTEGRANTES DE LA COMUNIDAD UNIVERSITARIA DE LA UNIVERSIDAD DE LOS LLANOS” </v>
          </cell>
          <cell r="G469">
            <v>45327</v>
          </cell>
          <cell r="H469">
            <v>8890321</v>
          </cell>
          <cell r="I469" t="str">
            <v>Cuatro (04) meses y tres (03) días calendario</v>
          </cell>
          <cell r="J469">
            <v>45327</v>
          </cell>
          <cell r="K469">
            <v>45450</v>
          </cell>
          <cell r="L469" t="str">
            <v>NO APLICA</v>
          </cell>
          <cell r="M469" t="str">
            <v>NO APLICA</v>
          </cell>
          <cell r="N469" t="str">
            <v>NO APLICA</v>
          </cell>
          <cell r="O469">
            <v>5</v>
          </cell>
          <cell r="P469">
            <v>1879255</v>
          </cell>
          <cell r="Q469">
            <v>45327</v>
          </cell>
          <cell r="R469">
            <v>45351</v>
          </cell>
          <cell r="S469">
            <v>2168371</v>
          </cell>
          <cell r="T469">
            <v>45352</v>
          </cell>
          <cell r="U469">
            <v>45382</v>
          </cell>
          <cell r="V469">
            <v>2168371</v>
          </cell>
          <cell r="W469">
            <v>45383</v>
          </cell>
          <cell r="X469">
            <v>45412</v>
          </cell>
          <cell r="Y469">
            <v>2168371</v>
          </cell>
          <cell r="Z469">
            <v>45413</v>
          </cell>
          <cell r="AA469">
            <v>45443</v>
          </cell>
          <cell r="AB469">
            <v>505953</v>
          </cell>
          <cell r="AC469">
            <v>45444</v>
          </cell>
          <cell r="AD469">
            <v>45450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t="str">
            <v>División de Bienestar Universitario</v>
          </cell>
          <cell r="BJ469" t="str">
            <v>JHON FREYD MONROY RODRIGUEZ</v>
          </cell>
          <cell r="BK469" t="str">
            <v>Jefe de Oficina</v>
          </cell>
          <cell r="BL469">
            <v>143</v>
          </cell>
          <cell r="BM469">
            <v>45327.439849537041</v>
          </cell>
          <cell r="BN469">
            <v>422028670</v>
          </cell>
          <cell r="BO469">
            <v>670</v>
          </cell>
          <cell r="BP469">
            <v>45327</v>
          </cell>
          <cell r="BQ469">
            <v>8890321</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9">
            <v>1121832614.2</v>
          </cell>
          <cell r="CU469">
            <v>612</v>
          </cell>
          <cell r="CV469" t="str">
            <v>44110</v>
          </cell>
          <cell r="CW469">
            <v>0</v>
          </cell>
          <cell r="CX469">
            <v>0</v>
          </cell>
          <cell r="CY469">
            <v>8299</v>
          </cell>
          <cell r="CZ469" t="str">
            <v>M6</v>
          </cell>
        </row>
        <row r="470">
          <cell r="B470" t="str">
            <v>0371 DE 2024</v>
          </cell>
          <cell r="C470">
            <v>40411349</v>
          </cell>
          <cell r="D470" t="str">
            <v>MONICA LILIANA VILLALOBOS</v>
          </cell>
          <cell r="E470" t="str">
            <v>CONTRATO DE PRESTACIÓN DE SERVICIOS DE APOYO A LA GESTIÓN</v>
          </cell>
          <cell r="F470" t="str">
            <v xml:space="preserve">PRESTACIÓN DE SERVICIOS DE APOYO A LA GESTIÓN NECESARIO PARA EL DESARROLLO DE LOS DIFERENTES PROCESOS EN LA DISCIPLINA DE NATACIÓN DEL PROYECTO FICHA BPUNI BU 02 0711 2023 “FORTALECIMIENTO Y DESARROLLO DE ESTRATEGIAS Y ACCIONES DE BIENESTAR EN EL MARCO DEL DESARROLLO HUMANO EN PRO DE LOS INTEGRANTES DE LA COMUNIDAD UNIVERSITARIA DE LA UNIVERSIDAD DE LOS LLANOS” </v>
          </cell>
          <cell r="G470">
            <v>45327</v>
          </cell>
          <cell r="H470">
            <v>8890321</v>
          </cell>
          <cell r="I470" t="str">
            <v>Cuatro (04) meses y tres (03) días calendario</v>
          </cell>
          <cell r="J470">
            <v>45327</v>
          </cell>
          <cell r="K470">
            <v>45450</v>
          </cell>
          <cell r="L470" t="str">
            <v>NO APLICA</v>
          </cell>
          <cell r="M470" t="str">
            <v>NO APLICA</v>
          </cell>
          <cell r="N470" t="str">
            <v>NO APLICA</v>
          </cell>
          <cell r="O470">
            <v>5</v>
          </cell>
          <cell r="P470">
            <v>1879255</v>
          </cell>
          <cell r="Q470">
            <v>45327</v>
          </cell>
          <cell r="R470">
            <v>45351</v>
          </cell>
          <cell r="S470">
            <v>2168371</v>
          </cell>
          <cell r="T470">
            <v>45352</v>
          </cell>
          <cell r="U470">
            <v>45382</v>
          </cell>
          <cell r="V470">
            <v>2168371</v>
          </cell>
          <cell r="W470">
            <v>45383</v>
          </cell>
          <cell r="X470">
            <v>45412</v>
          </cell>
          <cell r="Y470">
            <v>2168371</v>
          </cell>
          <cell r="Z470">
            <v>45413</v>
          </cell>
          <cell r="AA470">
            <v>45443</v>
          </cell>
          <cell r="AB470">
            <v>505953</v>
          </cell>
          <cell r="AC470">
            <v>45444</v>
          </cell>
          <cell r="AD470">
            <v>45450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t="str">
            <v>División de Bienestar Universitario</v>
          </cell>
          <cell r="BJ470" t="str">
            <v>JHON FREYD MONROY RODRIGUEZ</v>
          </cell>
          <cell r="BK470" t="str">
            <v>Jefe de Oficina</v>
          </cell>
          <cell r="BL470">
            <v>143</v>
          </cell>
          <cell r="BM470">
            <v>45327.439849537041</v>
          </cell>
          <cell r="BN470">
            <v>422028670</v>
          </cell>
          <cell r="BO470">
            <v>661</v>
          </cell>
          <cell r="BP470">
            <v>45327</v>
          </cell>
          <cell r="BQ470">
            <v>8890321</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t="str">
            <v>1. Apoyar a la División de Bienestar Institucional en la planeación, desarrollo e implementación sesiones de práctica y entrenamiento deportivos, formativos y competitivos o de acondicionamiento físico. 2. crear plan de entrenamiento de la disciplina,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70">
            <v>40411349</v>
          </cell>
          <cell r="CU470">
            <v>612</v>
          </cell>
          <cell r="CV470" t="str">
            <v>44110</v>
          </cell>
          <cell r="CW470">
            <v>0</v>
          </cell>
          <cell r="CX470">
            <v>0</v>
          </cell>
          <cell r="CY470">
            <v>4761</v>
          </cell>
          <cell r="CZ470" t="str">
            <v>M6</v>
          </cell>
        </row>
        <row r="471">
          <cell r="B471" t="str">
            <v>0372 DE 2024</v>
          </cell>
          <cell r="C471">
            <v>1121875351</v>
          </cell>
          <cell r="D471" t="str">
            <v>CHRISTIAN CAMILO REYES GARAY</v>
          </cell>
          <cell r="E471" t="str">
            <v>CONTRATO DE PRESTACIÓN DE SERVICIOS PROFESIONALES</v>
          </cell>
          <cell r="F471" t="str">
            <v xml:space="preserve">PRESTACIÓN DE SERVICIOS PROFESIONALES NECESARIO PARA EL DESARROLLO DE LOS DIFERENTES PROCESOS DE INCLUSIÓN DEL PROYECTO FICHA BPUNI BU 02 0711 2023 “FORTALECIMIENTO Y DESARROLLO DE ESTRATEGIAS Y ACCIONES DE BIENESTAR EN EL MARCO DEL DESARROLLO HUMANO EN PRO DE LOS INTEGRANTES DE LA COMUNIDAD UNIVERSITARIA DE LA UNIVERSIDAD DE LOS LLANOS” </v>
          </cell>
          <cell r="G471">
            <v>45327</v>
          </cell>
          <cell r="H471">
            <v>12551035</v>
          </cell>
          <cell r="I471" t="str">
            <v>Cuatro (04) meses y tres (03) días calendario</v>
          </cell>
          <cell r="J471">
            <v>45327</v>
          </cell>
          <cell r="K471">
            <v>45450</v>
          </cell>
          <cell r="L471" t="str">
            <v>NO APLICA</v>
          </cell>
          <cell r="M471" t="str">
            <v>NO APLICA</v>
          </cell>
          <cell r="N471" t="str">
            <v>NO APLICA</v>
          </cell>
          <cell r="O471">
            <v>5</v>
          </cell>
          <cell r="P471">
            <v>2653064</v>
          </cell>
          <cell r="Q471">
            <v>45327</v>
          </cell>
          <cell r="R471">
            <v>45351</v>
          </cell>
          <cell r="S471">
            <v>3061228</v>
          </cell>
          <cell r="T471">
            <v>45352</v>
          </cell>
          <cell r="U471">
            <v>45382</v>
          </cell>
          <cell r="V471">
            <v>3061228</v>
          </cell>
          <cell r="W471">
            <v>45383</v>
          </cell>
          <cell r="X471">
            <v>45412</v>
          </cell>
          <cell r="Y471">
            <v>3061228</v>
          </cell>
          <cell r="Z471">
            <v>45413</v>
          </cell>
          <cell r="AA471">
            <v>45443</v>
          </cell>
          <cell r="AB471">
            <v>714287</v>
          </cell>
          <cell r="AC471">
            <v>45444</v>
          </cell>
          <cell r="AD471">
            <v>45450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t="str">
            <v>División de Bienestar Universitario</v>
          </cell>
          <cell r="BJ471" t="str">
            <v>JHON FREYD MONROY RODRIGUEZ</v>
          </cell>
          <cell r="BK471" t="str">
            <v>Jefe de Oficina</v>
          </cell>
          <cell r="BL471">
            <v>143</v>
          </cell>
          <cell r="BM471">
            <v>45327.439849537041</v>
          </cell>
          <cell r="BN471">
            <v>422028670</v>
          </cell>
          <cell r="BO471">
            <v>685</v>
          </cell>
          <cell r="BP471">
            <v>45327</v>
          </cell>
          <cell r="BQ471">
            <v>12551035</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t="str">
            <v>1. Brindar apoyo a la jefatura de Bienestar Institucional en la implementación y evaluación de la política de inclusión en la Universidad de los Llanos. 2. Coadyuvar en el uso y aplicación de la herramienta: módulo “Índice de Inclusión para Educación Superior, INES”.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Colaborar en la aplicación de encuestas a estudiantes, administrativos y docentes de índices de inclusión (MEN-IES - INES). 7. Prestar apoyo para el desarrollo del análisis estadístico de la información obtenida de encuestas a estudiantes, administrativos y docentes de índices de inclusión (MEN-IES - INES). 8. Apoyar en la recopilación y formulación de informes solicitados por los organismos de control e informes de interés interinstitucional. 9. Brindar apoyo a la jefatura de Bienestar en los eventos institucionales que se realicen y sean liderados o apoyados por la Dirección de Bienestar Institucional.</v>
          </cell>
          <cell r="CT471">
            <v>1121875351</v>
          </cell>
          <cell r="CU471">
            <v>612</v>
          </cell>
          <cell r="CV471" t="str">
            <v>44110</v>
          </cell>
          <cell r="CW471">
            <v>0</v>
          </cell>
          <cell r="CX471">
            <v>0</v>
          </cell>
          <cell r="CY471">
            <v>8299</v>
          </cell>
          <cell r="CZ471" t="str">
            <v>M6</v>
          </cell>
        </row>
        <row r="472">
          <cell r="B472" t="str">
            <v>0373 DE 2024</v>
          </cell>
          <cell r="C472">
            <v>11255841</v>
          </cell>
          <cell r="D472" t="str">
            <v xml:space="preserve">DANIEL OSWALDO ROJAS RODRIGUEZ </v>
          </cell>
          <cell r="E472" t="str">
            <v>CONTRATO DE PRESTACIÓN DE SERVICIOS DE APOYO A LA GESTIÓN</v>
          </cell>
          <cell r="F472"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2">
            <v>45327</v>
          </cell>
          <cell r="H472">
            <v>12551035</v>
          </cell>
          <cell r="I472" t="str">
            <v>Cuatro (04) meses y tres (03) días calendario</v>
          </cell>
          <cell r="J472">
            <v>45327</v>
          </cell>
          <cell r="K472">
            <v>45450</v>
          </cell>
          <cell r="L472" t="str">
            <v>NO APLICA</v>
          </cell>
          <cell r="M472" t="str">
            <v>NO APLICA</v>
          </cell>
          <cell r="N472" t="str">
            <v>NO APLICA</v>
          </cell>
          <cell r="O472">
            <v>5</v>
          </cell>
          <cell r="P472">
            <v>2653064</v>
          </cell>
          <cell r="Q472">
            <v>45327</v>
          </cell>
          <cell r="R472">
            <v>45351</v>
          </cell>
          <cell r="S472">
            <v>3061228</v>
          </cell>
          <cell r="T472">
            <v>45352</v>
          </cell>
          <cell r="U472">
            <v>45382</v>
          </cell>
          <cell r="V472">
            <v>3061228</v>
          </cell>
          <cell r="W472">
            <v>45383</v>
          </cell>
          <cell r="X472">
            <v>45412</v>
          </cell>
          <cell r="Y472">
            <v>3061228</v>
          </cell>
          <cell r="Z472">
            <v>45413</v>
          </cell>
          <cell r="AA472">
            <v>45443</v>
          </cell>
          <cell r="AB472">
            <v>714287</v>
          </cell>
          <cell r="AC472">
            <v>45444</v>
          </cell>
          <cell r="AD472">
            <v>45450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t="str">
            <v>División de Bienestar Universitario</v>
          </cell>
          <cell r="BJ472" t="str">
            <v>JHON FREYD MONROY RODRIGUEZ</v>
          </cell>
          <cell r="BK472" t="str">
            <v>Jefe de Oficina</v>
          </cell>
          <cell r="BL472">
            <v>143</v>
          </cell>
          <cell r="BM472">
            <v>45327.439849537041</v>
          </cell>
          <cell r="BN472">
            <v>422028670</v>
          </cell>
          <cell r="BO472">
            <v>676</v>
          </cell>
          <cell r="BP472">
            <v>45327</v>
          </cell>
          <cell r="BQ472">
            <v>12551035</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2">
            <v>11255841</v>
          </cell>
          <cell r="CU472">
            <v>612</v>
          </cell>
          <cell r="CV472" t="str">
            <v>44110</v>
          </cell>
          <cell r="CW472">
            <v>0</v>
          </cell>
          <cell r="CX472">
            <v>0</v>
          </cell>
          <cell r="CY472">
            <v>7490</v>
          </cell>
          <cell r="CZ472" t="str">
            <v>M6</v>
          </cell>
        </row>
        <row r="473">
          <cell r="B473" t="str">
            <v>0374 DE 2024</v>
          </cell>
          <cell r="C473">
            <v>86082880</v>
          </cell>
          <cell r="D473" t="str">
            <v xml:space="preserve">HERVIN YAIR ROJAS LOPEZ </v>
          </cell>
          <cell r="E473" t="str">
            <v>CONTRATO DE PRESTACIÓN DE SERVICIOS DE APOYO A LA GESTIÓN</v>
          </cell>
          <cell r="F473"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3">
            <v>45327</v>
          </cell>
          <cell r="H473">
            <v>12551035</v>
          </cell>
          <cell r="I473" t="str">
            <v>Cuatro (04) meses y tres (03) días calendario</v>
          </cell>
          <cell r="J473">
            <v>45327</v>
          </cell>
          <cell r="K473">
            <v>45450</v>
          </cell>
          <cell r="L473" t="str">
            <v>NO APLICA</v>
          </cell>
          <cell r="M473" t="str">
            <v>NO APLICA</v>
          </cell>
          <cell r="N473" t="str">
            <v>NO APLICA</v>
          </cell>
          <cell r="O473">
            <v>5</v>
          </cell>
          <cell r="P473">
            <v>2653064</v>
          </cell>
          <cell r="Q473">
            <v>45327</v>
          </cell>
          <cell r="R473">
            <v>45351</v>
          </cell>
          <cell r="S473">
            <v>3061228</v>
          </cell>
          <cell r="T473">
            <v>45352</v>
          </cell>
          <cell r="U473">
            <v>45382</v>
          </cell>
          <cell r="V473">
            <v>3061228</v>
          </cell>
          <cell r="W473">
            <v>45383</v>
          </cell>
          <cell r="X473">
            <v>45412</v>
          </cell>
          <cell r="Y473">
            <v>3061228</v>
          </cell>
          <cell r="Z473">
            <v>45413</v>
          </cell>
          <cell r="AA473">
            <v>45443</v>
          </cell>
          <cell r="AB473">
            <v>714287</v>
          </cell>
          <cell r="AC473">
            <v>45444</v>
          </cell>
          <cell r="AD473">
            <v>45450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t="str">
            <v>División de Bienestar Universitario</v>
          </cell>
          <cell r="BJ473" t="str">
            <v>JHON FREYD MONROY RODRIGUEZ</v>
          </cell>
          <cell r="BK473" t="str">
            <v>Jefe de Oficina</v>
          </cell>
          <cell r="BL473">
            <v>143</v>
          </cell>
          <cell r="BM473">
            <v>45327.439849537041</v>
          </cell>
          <cell r="BN473">
            <v>422028670</v>
          </cell>
          <cell r="BO473">
            <v>684</v>
          </cell>
          <cell r="BP473">
            <v>45327</v>
          </cell>
          <cell r="BQ473">
            <v>12551035</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3">
            <v>86082880</v>
          </cell>
          <cell r="CU473">
            <v>612</v>
          </cell>
          <cell r="CV473" t="str">
            <v>44110</v>
          </cell>
          <cell r="CW473">
            <v>0</v>
          </cell>
          <cell r="CX473">
            <v>0</v>
          </cell>
          <cell r="CY473">
            <v>8559</v>
          </cell>
          <cell r="CZ473" t="str">
            <v>M3</v>
          </cell>
        </row>
        <row r="474">
          <cell r="B474" t="str">
            <v>0375 DE 2024</v>
          </cell>
          <cell r="C474">
            <v>17357562</v>
          </cell>
          <cell r="D474" t="str">
            <v>JORGE ARTURO RESTREPO BUITRAGO</v>
          </cell>
          <cell r="E474" t="str">
            <v>CONTRATO DE PRESTACIÓN DE SERVICIOS DE APOYO A LA GESTIÓN</v>
          </cell>
          <cell r="F474"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4">
            <v>45327</v>
          </cell>
          <cell r="H474">
            <v>12551035</v>
          </cell>
          <cell r="I474" t="str">
            <v>Cuatro (04) meses y tres (03) días calendario</v>
          </cell>
          <cell r="J474">
            <v>45327</v>
          </cell>
          <cell r="K474">
            <v>45450</v>
          </cell>
          <cell r="L474" t="str">
            <v>NO APLICA</v>
          </cell>
          <cell r="M474" t="str">
            <v>NO APLICA</v>
          </cell>
          <cell r="N474" t="str">
            <v>NO APLICA</v>
          </cell>
          <cell r="O474">
            <v>5</v>
          </cell>
          <cell r="P474">
            <v>2653064</v>
          </cell>
          <cell r="Q474">
            <v>45327</v>
          </cell>
          <cell r="R474">
            <v>45351</v>
          </cell>
          <cell r="S474">
            <v>3061228</v>
          </cell>
          <cell r="T474">
            <v>45352</v>
          </cell>
          <cell r="U474">
            <v>45382</v>
          </cell>
          <cell r="V474">
            <v>3061228</v>
          </cell>
          <cell r="W474">
            <v>45383</v>
          </cell>
          <cell r="X474">
            <v>45412</v>
          </cell>
          <cell r="Y474">
            <v>3061228</v>
          </cell>
          <cell r="Z474">
            <v>45413</v>
          </cell>
          <cell r="AA474">
            <v>45443</v>
          </cell>
          <cell r="AB474">
            <v>714287</v>
          </cell>
          <cell r="AC474">
            <v>45444</v>
          </cell>
          <cell r="AD474">
            <v>45450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t="str">
            <v>División de Bienestar Universitario</v>
          </cell>
          <cell r="BJ474" t="str">
            <v>JHON FREYD MONROY RODRIGUEZ</v>
          </cell>
          <cell r="BK474" t="str">
            <v>Jefe de Oficina</v>
          </cell>
          <cell r="BL474">
            <v>143</v>
          </cell>
          <cell r="BM474">
            <v>45327.439849537041</v>
          </cell>
          <cell r="BN474">
            <v>422028670</v>
          </cell>
          <cell r="BO474">
            <v>678</v>
          </cell>
          <cell r="BP474">
            <v>45327</v>
          </cell>
          <cell r="BQ474">
            <v>12551035</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4">
            <v>17357562</v>
          </cell>
          <cell r="CU474">
            <v>612</v>
          </cell>
          <cell r="CV474" t="str">
            <v>44110</v>
          </cell>
          <cell r="CW474">
            <v>0</v>
          </cell>
          <cell r="CX474">
            <v>0</v>
          </cell>
          <cell r="CY474">
            <v>8299</v>
          </cell>
          <cell r="CZ474" t="str">
            <v>M6</v>
          </cell>
        </row>
        <row r="475">
          <cell r="B475" t="str">
            <v>0376 DE 2024</v>
          </cell>
          <cell r="C475">
            <v>86071191</v>
          </cell>
          <cell r="D475" t="str">
            <v>JOSE WILMER SOLAQUE RIVEROS</v>
          </cell>
          <cell r="E475" t="str">
            <v>CONTRATO DE PRESTACIÓN DE SERVICIOS DE APOYO A LA GESTIÓN</v>
          </cell>
          <cell r="F475"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5">
            <v>45327</v>
          </cell>
          <cell r="H475">
            <v>12551035</v>
          </cell>
          <cell r="I475" t="str">
            <v>Cuatro (04) meses y tres (03) días calendario</v>
          </cell>
          <cell r="J475">
            <v>45327</v>
          </cell>
          <cell r="K475">
            <v>45450</v>
          </cell>
          <cell r="L475" t="str">
            <v>NO APLICA</v>
          </cell>
          <cell r="M475" t="str">
            <v>NO APLICA</v>
          </cell>
          <cell r="N475" t="str">
            <v>NO APLICA</v>
          </cell>
          <cell r="O475">
            <v>5</v>
          </cell>
          <cell r="P475">
            <v>2653064</v>
          </cell>
          <cell r="Q475">
            <v>45327</v>
          </cell>
          <cell r="R475">
            <v>45351</v>
          </cell>
          <cell r="S475">
            <v>3061228</v>
          </cell>
          <cell r="T475">
            <v>45352</v>
          </cell>
          <cell r="U475">
            <v>45382</v>
          </cell>
          <cell r="V475">
            <v>3061228</v>
          </cell>
          <cell r="W475">
            <v>45383</v>
          </cell>
          <cell r="X475">
            <v>45412</v>
          </cell>
          <cell r="Y475">
            <v>3061228</v>
          </cell>
          <cell r="Z475">
            <v>45413</v>
          </cell>
          <cell r="AA475">
            <v>45443</v>
          </cell>
          <cell r="AB475">
            <v>714287</v>
          </cell>
          <cell r="AC475">
            <v>45444</v>
          </cell>
          <cell r="AD475">
            <v>45450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t="str">
            <v>División de Bienestar Universitario</v>
          </cell>
          <cell r="BJ475" t="str">
            <v>JHON FREYD MONROY RODRIGUEZ</v>
          </cell>
          <cell r="BK475" t="str">
            <v>Jefe de Oficina</v>
          </cell>
          <cell r="BL475">
            <v>143</v>
          </cell>
          <cell r="BM475">
            <v>45327.439849537041</v>
          </cell>
          <cell r="BN475">
            <v>422028670</v>
          </cell>
          <cell r="BO475">
            <v>683</v>
          </cell>
          <cell r="BP475">
            <v>45327</v>
          </cell>
          <cell r="BQ475">
            <v>12551035</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5">
            <v>86071191</v>
          </cell>
          <cell r="CU475">
            <v>612</v>
          </cell>
          <cell r="CV475" t="str">
            <v>44110</v>
          </cell>
          <cell r="CW475">
            <v>0</v>
          </cell>
          <cell r="CX475">
            <v>0</v>
          </cell>
          <cell r="CY475">
            <v>7490</v>
          </cell>
          <cell r="CZ475" t="str">
            <v>M6</v>
          </cell>
        </row>
        <row r="476">
          <cell r="B476" t="str">
            <v>0377 DE 2024</v>
          </cell>
          <cell r="C476">
            <v>40329056</v>
          </cell>
          <cell r="D476" t="str">
            <v xml:space="preserve">PAOLA ANDREA SIERRA OBANDO </v>
          </cell>
          <cell r="E476" t="str">
            <v>CONTRATO DE PRESTACIÓN DE SERVICIOS DE APOYO A LA GESTIÓN</v>
          </cell>
          <cell r="F476"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6">
            <v>45327</v>
          </cell>
          <cell r="H476">
            <v>12551035</v>
          </cell>
          <cell r="I476" t="str">
            <v>Cuatro (04) meses y tres (03) días calendario</v>
          </cell>
          <cell r="J476">
            <v>45327</v>
          </cell>
          <cell r="K476">
            <v>45450</v>
          </cell>
          <cell r="L476" t="str">
            <v>NO APLICA</v>
          </cell>
          <cell r="M476" t="str">
            <v>NO APLICA</v>
          </cell>
          <cell r="N476" t="str">
            <v>NO APLICA</v>
          </cell>
          <cell r="O476">
            <v>5</v>
          </cell>
          <cell r="P476">
            <v>2653064</v>
          </cell>
          <cell r="Q476">
            <v>45327</v>
          </cell>
          <cell r="R476">
            <v>45351</v>
          </cell>
          <cell r="S476">
            <v>3061228</v>
          </cell>
          <cell r="T476">
            <v>45352</v>
          </cell>
          <cell r="U476">
            <v>45382</v>
          </cell>
          <cell r="V476">
            <v>3061228</v>
          </cell>
          <cell r="W476">
            <v>45383</v>
          </cell>
          <cell r="X476">
            <v>45412</v>
          </cell>
          <cell r="Y476">
            <v>3061228</v>
          </cell>
          <cell r="Z476">
            <v>45413</v>
          </cell>
          <cell r="AA476">
            <v>45443</v>
          </cell>
          <cell r="AB476">
            <v>714287</v>
          </cell>
          <cell r="AC476">
            <v>45444</v>
          </cell>
          <cell r="AD476">
            <v>45450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t="str">
            <v>División de Bienestar Universitario</v>
          </cell>
          <cell r="BJ476" t="str">
            <v>JHON FREYD MONROY RODRIGUEZ</v>
          </cell>
          <cell r="BK476" t="str">
            <v>Jefe de Oficina</v>
          </cell>
          <cell r="BL476">
            <v>143</v>
          </cell>
          <cell r="BM476">
            <v>45327.439849537041</v>
          </cell>
          <cell r="BN476">
            <v>422028670</v>
          </cell>
          <cell r="BO476">
            <v>680</v>
          </cell>
          <cell r="BP476">
            <v>45327</v>
          </cell>
          <cell r="BQ476">
            <v>12551035</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6">
            <v>40329056</v>
          </cell>
          <cell r="CU476">
            <v>612</v>
          </cell>
          <cell r="CV476" t="str">
            <v>44110</v>
          </cell>
          <cell r="CW476">
            <v>0</v>
          </cell>
          <cell r="CX476">
            <v>0</v>
          </cell>
          <cell r="CY476">
            <v>8560</v>
          </cell>
          <cell r="CZ476" t="str">
            <v>M5</v>
          </cell>
        </row>
        <row r="477">
          <cell r="B477" t="str">
            <v>0378 DE 2024</v>
          </cell>
          <cell r="C477">
            <v>12448615</v>
          </cell>
          <cell r="D477" t="str">
            <v xml:space="preserve">MILTON MANUEL MENDIVIL MANJARRES </v>
          </cell>
          <cell r="E477" t="str">
            <v>CONTRATO DE PRESTACIÓN DE SERVICIOS DE APOYO A LA GESTIÓN</v>
          </cell>
          <cell r="F477"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7">
            <v>45327</v>
          </cell>
          <cell r="H477">
            <v>12551035</v>
          </cell>
          <cell r="I477" t="str">
            <v>Cuatro (04) meses y tres (03) días calendario</v>
          </cell>
          <cell r="J477">
            <v>45327</v>
          </cell>
          <cell r="K477">
            <v>45450</v>
          </cell>
          <cell r="L477" t="str">
            <v>NO APLICA</v>
          </cell>
          <cell r="M477" t="str">
            <v>NO APLICA</v>
          </cell>
          <cell r="N477" t="str">
            <v>NO APLICA</v>
          </cell>
          <cell r="O477">
            <v>5</v>
          </cell>
          <cell r="P477">
            <v>2653064</v>
          </cell>
          <cell r="Q477">
            <v>45327</v>
          </cell>
          <cell r="R477">
            <v>45351</v>
          </cell>
          <cell r="S477">
            <v>3061228</v>
          </cell>
          <cell r="T477">
            <v>45352</v>
          </cell>
          <cell r="U477">
            <v>45382</v>
          </cell>
          <cell r="V477">
            <v>3061228</v>
          </cell>
          <cell r="W477">
            <v>45383</v>
          </cell>
          <cell r="X477">
            <v>45412</v>
          </cell>
          <cell r="Y477">
            <v>3061228</v>
          </cell>
          <cell r="Z477">
            <v>45413</v>
          </cell>
          <cell r="AA477">
            <v>45443</v>
          </cell>
          <cell r="AB477">
            <v>714287</v>
          </cell>
          <cell r="AC477">
            <v>45444</v>
          </cell>
          <cell r="AD477">
            <v>45450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t="str">
            <v>División de Bienestar Universitario</v>
          </cell>
          <cell r="BJ477" t="str">
            <v>JHON FREYD MONROY RODRIGUEZ</v>
          </cell>
          <cell r="BK477" t="str">
            <v>Jefe de Oficina</v>
          </cell>
          <cell r="BL477">
            <v>143</v>
          </cell>
          <cell r="BM477">
            <v>45327.439849537041</v>
          </cell>
          <cell r="BN477">
            <v>422028670</v>
          </cell>
          <cell r="BO477">
            <v>677</v>
          </cell>
          <cell r="BP477">
            <v>45327</v>
          </cell>
          <cell r="BQ477">
            <v>12551035</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cell r="CQ477">
            <v>0</v>
          </cell>
          <cell r="CR477">
            <v>0</v>
          </cell>
          <cell r="CS477"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7">
            <v>12448615.699999999</v>
          </cell>
          <cell r="CU477">
            <v>612</v>
          </cell>
          <cell r="CV477" t="str">
            <v>44110</v>
          </cell>
          <cell r="CW477">
            <v>0</v>
          </cell>
          <cell r="CX477">
            <v>0</v>
          </cell>
          <cell r="CY477">
            <v>7490</v>
          </cell>
          <cell r="CZ477" t="str">
            <v>M6</v>
          </cell>
        </row>
        <row r="478">
          <cell r="B478" t="str">
            <v>0379 DE 2024</v>
          </cell>
          <cell r="C478">
            <v>40442902</v>
          </cell>
          <cell r="D478" t="str">
            <v>NIDIA MARGARITA VERGARA MONDRAGON</v>
          </cell>
          <cell r="E478" t="str">
            <v>CONTRATO DE PRESTACIÓN DE SERVICIOS DE APOYO A LA GESTIÓN</v>
          </cell>
          <cell r="F478"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8">
            <v>45327</v>
          </cell>
          <cell r="H478">
            <v>12551035</v>
          </cell>
          <cell r="I478" t="str">
            <v>Cuatro (04) meses y tres (03) días calendario</v>
          </cell>
          <cell r="J478">
            <v>45327</v>
          </cell>
          <cell r="K478">
            <v>45450</v>
          </cell>
          <cell r="L478" t="str">
            <v>NO APLICA</v>
          </cell>
          <cell r="M478" t="str">
            <v>NO APLICA</v>
          </cell>
          <cell r="N478" t="str">
            <v>NO APLICA</v>
          </cell>
          <cell r="O478">
            <v>5</v>
          </cell>
          <cell r="P478">
            <v>2653064</v>
          </cell>
          <cell r="Q478">
            <v>45327</v>
          </cell>
          <cell r="R478">
            <v>45351</v>
          </cell>
          <cell r="S478">
            <v>3061228</v>
          </cell>
          <cell r="T478">
            <v>45352</v>
          </cell>
          <cell r="U478">
            <v>45382</v>
          </cell>
          <cell r="V478">
            <v>3061228</v>
          </cell>
          <cell r="W478">
            <v>45383</v>
          </cell>
          <cell r="X478">
            <v>45412</v>
          </cell>
          <cell r="Y478">
            <v>3061228</v>
          </cell>
          <cell r="Z478">
            <v>45413</v>
          </cell>
          <cell r="AA478">
            <v>45443</v>
          </cell>
          <cell r="AB478">
            <v>714287</v>
          </cell>
          <cell r="AC478">
            <v>45444</v>
          </cell>
          <cell r="AD478">
            <v>45450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t="str">
            <v>División de Bienestar Universitario</v>
          </cell>
          <cell r="BJ478" t="str">
            <v>JHON FREYD MONROY RODRIGUEZ</v>
          </cell>
          <cell r="BK478" t="str">
            <v>Jefe de Oficina</v>
          </cell>
          <cell r="BL478">
            <v>143</v>
          </cell>
          <cell r="BM478">
            <v>45327.439849537041</v>
          </cell>
          <cell r="BN478">
            <v>422028670</v>
          </cell>
          <cell r="BO478">
            <v>681</v>
          </cell>
          <cell r="BP478">
            <v>45327</v>
          </cell>
          <cell r="BQ478">
            <v>12551035</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0</v>
          </cell>
          <cell r="CO478">
            <v>0</v>
          </cell>
          <cell r="CP478">
            <v>0</v>
          </cell>
          <cell r="CQ478">
            <v>0</v>
          </cell>
          <cell r="CR478">
            <v>0</v>
          </cell>
          <cell r="CS478"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8">
            <v>40442902</v>
          </cell>
          <cell r="CU478">
            <v>612</v>
          </cell>
          <cell r="CV478" t="str">
            <v>44110</v>
          </cell>
          <cell r="CW478">
            <v>0</v>
          </cell>
          <cell r="CX478">
            <v>0</v>
          </cell>
          <cell r="CY478">
            <v>7490</v>
          </cell>
          <cell r="CZ478" t="str">
            <v>M6</v>
          </cell>
        </row>
        <row r="479">
          <cell r="B479" t="str">
            <v>0380 DE 2024</v>
          </cell>
          <cell r="C479">
            <v>86057104</v>
          </cell>
          <cell r="D479" t="str">
            <v>GERARDO ANDRES DOMINGUEZ DE LOS RIOS</v>
          </cell>
          <cell r="E479" t="str">
            <v>CONTRATO DE PRESTACIÓN DE SERVICIOS PROFESIONALES</v>
          </cell>
          <cell r="F479" t="str">
            <v xml:space="preserve">PRESTACIÓN DE SERVICIOS PROFESIONALES NECESARIO PARA EL DESARROLLO DE LOS DIFERENTES PROCESOS DE PROMOCIÓN Y FOMENTO DE ESTILOS DE VIDA SALUDABLES (MÉDICO) DEL PROYECTO FICHA BPUNI BU 02 0711 2023 “FORTALECIMIENTO Y DESARROLLO DE ESTRATEGIAS Y ACCIONES DE BIENESTAR EN EL MARCO DEL DESARROLLO HUMANO EN PRO DE LOS INTEGRANTES DE LA COMUNIDAD UNIVERSITARIA DE LA UNIVERSIDAD DE LOS LLANOS” </v>
          </cell>
          <cell r="G479">
            <v>45327</v>
          </cell>
          <cell r="H479">
            <v>12551035</v>
          </cell>
          <cell r="I479" t="str">
            <v>Cuatro (04) meses y tres (03) días calendario</v>
          </cell>
          <cell r="J479">
            <v>45327</v>
          </cell>
          <cell r="K479">
            <v>45450</v>
          </cell>
          <cell r="L479" t="str">
            <v>NO APLICA</v>
          </cell>
          <cell r="M479" t="str">
            <v>NO APLICA</v>
          </cell>
          <cell r="N479" t="str">
            <v>NO APLICA</v>
          </cell>
          <cell r="O479">
            <v>5</v>
          </cell>
          <cell r="P479">
            <v>2653064</v>
          </cell>
          <cell r="Q479">
            <v>45327</v>
          </cell>
          <cell r="R479">
            <v>45351</v>
          </cell>
          <cell r="S479">
            <v>3061228</v>
          </cell>
          <cell r="T479">
            <v>45352</v>
          </cell>
          <cell r="U479">
            <v>45382</v>
          </cell>
          <cell r="V479">
            <v>3061228</v>
          </cell>
          <cell r="W479">
            <v>45383</v>
          </cell>
          <cell r="X479">
            <v>45412</v>
          </cell>
          <cell r="Y479">
            <v>3061228</v>
          </cell>
          <cell r="Z479">
            <v>45413</v>
          </cell>
          <cell r="AA479">
            <v>45443</v>
          </cell>
          <cell r="AB479">
            <v>714287</v>
          </cell>
          <cell r="AC479">
            <v>45444</v>
          </cell>
          <cell r="AD479">
            <v>45450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t="str">
            <v>División de Bienestar Universitario</v>
          </cell>
          <cell r="BJ479" t="str">
            <v>JHON FREYD MONROY RODRIGUEZ</v>
          </cell>
          <cell r="BK479" t="str">
            <v>Jefe de Oficina</v>
          </cell>
          <cell r="BL479">
            <v>143</v>
          </cell>
          <cell r="BM479">
            <v>45327.439849537041</v>
          </cell>
          <cell r="BN479">
            <v>422028670</v>
          </cell>
          <cell r="BO479">
            <v>682</v>
          </cell>
          <cell r="BP479">
            <v>45327</v>
          </cell>
          <cell r="BQ479">
            <v>12551035</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CN479">
            <v>0</v>
          </cell>
          <cell r="CO479">
            <v>0</v>
          </cell>
          <cell r="CP479">
            <v>0</v>
          </cell>
          <cell r="CQ479">
            <v>0</v>
          </cell>
          <cell r="CR479">
            <v>0</v>
          </cell>
          <cell r="CS479" t="str">
            <v>1. Brindar apoyo en los servicios de asesoría y orientación médica a la comunidad universitaria. 2. Prestar apoyo en la atención de primeros auxilios básicos para la comunidad universitaria. 3.  Contribuir en la planeación y ejecución de estrategias de prevención y promoción de la salud dirigidas a toda la comunidad universitaria. 4. Apoyar en la aplicación de instrumentos dirigidos a la caracterización de salud de la comunidad universitaria. 5. Apoyar las actividades educativas (talleres, jornadas y/o campañas) sobre promoción y prevención en salud a la comunidad Universitaria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Apoyar a la coordinación del área de salud frente a la proyección e implementación de los protocolos de bioseguridad dirigidos a la comunidad docente y no docente de la Universidad de los Llanos. 9. Apoyar el desarrollo de actividades y eventos por medios virtuales dirigidos a la comunidad universitaria. 10. Apoyar con la valoración médica de los participantes en los diferentes eventos deportivos y culturales liderados por la División de Bienestar, en representación de la Universidad de los Llanos.</v>
          </cell>
          <cell r="CT479">
            <v>86057104</v>
          </cell>
          <cell r="CU479">
            <v>612</v>
          </cell>
          <cell r="CV479" t="str">
            <v>44110</v>
          </cell>
          <cell r="CW479">
            <v>0</v>
          </cell>
          <cell r="CX479">
            <v>0</v>
          </cell>
          <cell r="CY479">
            <v>8299</v>
          </cell>
          <cell r="CZ479" t="str">
            <v>M6</v>
          </cell>
        </row>
        <row r="480">
          <cell r="B480" t="str">
            <v>0381 DE 2024</v>
          </cell>
          <cell r="C480">
            <v>40446632</v>
          </cell>
          <cell r="D480" t="str">
            <v>OLGA LUCIA RODRIGUEZ ROMAN</v>
          </cell>
          <cell r="E480" t="str">
            <v>CONTRATO DE PRESTACIÓN DE SERVICIOS DE APOYO A LA GESTIÓN</v>
          </cell>
          <cell r="F480"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480">
            <v>45327</v>
          </cell>
          <cell r="H480">
            <v>8890321</v>
          </cell>
          <cell r="I480" t="str">
            <v>Cuatro (04) meses y tres (03) días calendario</v>
          </cell>
          <cell r="J480">
            <v>45327</v>
          </cell>
          <cell r="K480">
            <v>45450</v>
          </cell>
          <cell r="L480" t="str">
            <v>NO APLICA</v>
          </cell>
          <cell r="M480" t="str">
            <v>NO APLICA</v>
          </cell>
          <cell r="N480" t="str">
            <v>NO APLICA</v>
          </cell>
          <cell r="O480">
            <v>5</v>
          </cell>
          <cell r="P480">
            <v>1879255</v>
          </cell>
          <cell r="Q480">
            <v>45327</v>
          </cell>
          <cell r="R480">
            <v>45351</v>
          </cell>
          <cell r="S480">
            <v>2168371</v>
          </cell>
          <cell r="T480">
            <v>45352</v>
          </cell>
          <cell r="U480">
            <v>45382</v>
          </cell>
          <cell r="V480">
            <v>2168371</v>
          </cell>
          <cell r="W480">
            <v>45383</v>
          </cell>
          <cell r="X480">
            <v>45412</v>
          </cell>
          <cell r="Y480">
            <v>2168371</v>
          </cell>
          <cell r="Z480">
            <v>45413</v>
          </cell>
          <cell r="AA480">
            <v>45443</v>
          </cell>
          <cell r="AB480">
            <v>505953</v>
          </cell>
          <cell r="AC480">
            <v>45444</v>
          </cell>
          <cell r="AD480">
            <v>45450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t="str">
            <v>División de Bienestar Universitario</v>
          </cell>
          <cell r="BJ480" t="str">
            <v>JHON FREYD MONROY RODRIGUEZ</v>
          </cell>
          <cell r="BK480" t="str">
            <v>Jefe de Oficina</v>
          </cell>
          <cell r="BL480">
            <v>143</v>
          </cell>
          <cell r="BM480">
            <v>45327.439849537041</v>
          </cell>
          <cell r="BN480">
            <v>422028670</v>
          </cell>
          <cell r="BO480">
            <v>662</v>
          </cell>
          <cell r="BP480">
            <v>45327</v>
          </cell>
          <cell r="BQ480">
            <v>8890321</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80">
            <v>40446632</v>
          </cell>
          <cell r="CU480">
            <v>612</v>
          </cell>
          <cell r="CV480" t="str">
            <v>44110</v>
          </cell>
          <cell r="CW480">
            <v>0</v>
          </cell>
          <cell r="CX480">
            <v>0</v>
          </cell>
          <cell r="CY480">
            <v>8299</v>
          </cell>
          <cell r="CZ480" t="str">
            <v>M7</v>
          </cell>
        </row>
        <row r="481">
          <cell r="B481" t="str">
            <v>0382 DE 2024</v>
          </cell>
          <cell r="C481">
            <v>8734646</v>
          </cell>
          <cell r="D481" t="str">
            <v xml:space="preserve">GUZMAN EDUARDO VERGARA ROMERO </v>
          </cell>
          <cell r="E481" t="str">
            <v>CONTRATO DE PRESTACIÓN DE SERVICIOS PROFESIONALES</v>
          </cell>
          <cell r="F481" t="str">
            <v xml:space="preserve">PRESTACIÓN DE SERVICIOS PROFESIONALES NECESARIO PARA EL DESARROLLO DE LOS DIFERENTES PROCESOS DE PROMOCIÓN Y FOMENTO DE ESTILOS DE VIDA SALUDABLES (MÉDICO) DEL PROYECTO FICHA BPUNI BU 02 0711 2023 “FORTALECIMIENTO Y DESARROLLO DE ESTRATEGIAS Y ACCIONES DE BIENESTAR EN EL MARCO DEL DESARROLLO HUMANO EN PRO DE LOS INTEGRANTES DE LA COMUNIDAD UNIVERSITARIA DE LA UNIVERSIDAD DE LOS LLANOS” </v>
          </cell>
          <cell r="G481">
            <v>45327</v>
          </cell>
          <cell r="H481">
            <v>12551035</v>
          </cell>
          <cell r="I481" t="str">
            <v>Cuatro (04) meses y tres (03) días calendario</v>
          </cell>
          <cell r="J481">
            <v>45327</v>
          </cell>
          <cell r="K481">
            <v>45450</v>
          </cell>
          <cell r="L481" t="str">
            <v>NO APLICA</v>
          </cell>
          <cell r="M481" t="str">
            <v>NO APLICA</v>
          </cell>
          <cell r="N481" t="str">
            <v>NO APLICA</v>
          </cell>
          <cell r="O481">
            <v>5</v>
          </cell>
          <cell r="P481">
            <v>2653064</v>
          </cell>
          <cell r="Q481">
            <v>45327</v>
          </cell>
          <cell r="R481">
            <v>45351</v>
          </cell>
          <cell r="S481">
            <v>3061228</v>
          </cell>
          <cell r="T481">
            <v>45352</v>
          </cell>
          <cell r="U481">
            <v>45382</v>
          </cell>
          <cell r="V481">
            <v>3061228</v>
          </cell>
          <cell r="W481">
            <v>45383</v>
          </cell>
          <cell r="X481">
            <v>45412</v>
          </cell>
          <cell r="Y481">
            <v>3061228</v>
          </cell>
          <cell r="Z481">
            <v>45413</v>
          </cell>
          <cell r="AA481">
            <v>45443</v>
          </cell>
          <cell r="AB481">
            <v>714287</v>
          </cell>
          <cell r="AC481">
            <v>45444</v>
          </cell>
          <cell r="AD481">
            <v>45450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t="str">
            <v>División de Bienestar Universitario</v>
          </cell>
          <cell r="BJ481" t="str">
            <v>JHON FREYD MONROY RODRIGUEZ</v>
          </cell>
          <cell r="BK481" t="str">
            <v>Jefe de Oficina</v>
          </cell>
          <cell r="BL481">
            <v>143</v>
          </cell>
          <cell r="BM481">
            <v>45327.439849537041</v>
          </cell>
          <cell r="BN481">
            <v>422028670</v>
          </cell>
          <cell r="BO481">
            <v>675</v>
          </cell>
          <cell r="BP481">
            <v>45327</v>
          </cell>
          <cell r="BQ481">
            <v>12551035</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t="str">
            <v>1. Brindar apoyo en los servicios de asesoría y orientación médica a la comunidad universitaria. 2. Prestar apoyo en la atención de primeros auxilios básicos para la comunidad universitaria. 3.  Contribuir en la planeación y ejecución de estrategias de prevención y promoción de la salud dirigidas a toda la comunidad universitaria. 4. Apoyar en la aplicación de instrumentos dirigidos a la caracterización de salud de la comunidad universitaria. 5. Apoyar las actividades educativas (talleres, jornadas y/o campañas) sobre promoción y prevención en salud a la comunidad Universitaria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Apoyar a la coordinación del área de salud frente a la proyección e implementación de los protocolos de bioseguridad dirigidos a la comunidad docente y no docente de la Universidad de los Llanos. 9. Apoyar el desarrollo de actividades y eventos por medios virtuales dirigidos a la comunidad universitaria. 10. Apoyar con la valoración médica de los participantes en los diferentes eventos deportivos y culturales liderados por la División de Bienestar, en representación de la Universidad de los Llanos.</v>
          </cell>
          <cell r="CT481">
            <v>8734646</v>
          </cell>
          <cell r="CU481">
            <v>612</v>
          </cell>
          <cell r="CV481" t="str">
            <v>44110</v>
          </cell>
          <cell r="CW481">
            <v>0</v>
          </cell>
          <cell r="CX481">
            <v>0</v>
          </cell>
          <cell r="CY481">
            <v>8299</v>
          </cell>
          <cell r="CZ481" t="str">
            <v>M6</v>
          </cell>
        </row>
        <row r="482">
          <cell r="B482" t="str">
            <v>0383 DE 2024</v>
          </cell>
          <cell r="C482">
            <v>1024547336</v>
          </cell>
          <cell r="D482" t="str">
            <v>LAURA ALEJANDRA MUÑOZ MARTINEZ</v>
          </cell>
          <cell r="E482" t="str">
            <v>CONTRATO DE PRESTACIÓN DE SERVICIOS PROFESIONALES</v>
          </cell>
          <cell r="F482"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2">
            <v>45327</v>
          </cell>
          <cell r="H482">
            <v>10922000</v>
          </cell>
          <cell r="I482" t="str">
            <v>Cuatro (04) meses calendario</v>
          </cell>
          <cell r="J482">
            <v>45327</v>
          </cell>
          <cell r="K482">
            <v>45447</v>
          </cell>
          <cell r="L482" t="str">
            <v>NO APLICA</v>
          </cell>
          <cell r="M482" t="str">
            <v>NO APLICA</v>
          </cell>
          <cell r="N482" t="str">
            <v>NO APLICA</v>
          </cell>
          <cell r="O482">
            <v>4</v>
          </cell>
          <cell r="P482">
            <v>2366433</v>
          </cell>
          <cell r="Q482">
            <v>45327</v>
          </cell>
          <cell r="R482">
            <v>45351</v>
          </cell>
          <cell r="S482">
            <v>2730500</v>
          </cell>
          <cell r="T482">
            <v>45352</v>
          </cell>
          <cell r="U482">
            <v>45382</v>
          </cell>
          <cell r="V482">
            <v>2730500</v>
          </cell>
          <cell r="W482">
            <v>45383</v>
          </cell>
          <cell r="X482">
            <v>45412</v>
          </cell>
          <cell r="Y482">
            <v>3094567</v>
          </cell>
          <cell r="Z482">
            <v>45413</v>
          </cell>
          <cell r="AA482">
            <v>45447</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t="str">
            <v>Instituto de Ciencias Ambientales de la Orinoquia Colombiana</v>
          </cell>
          <cell r="BJ482" t="str">
            <v>MARCO AURELIO TORRES MORA</v>
          </cell>
          <cell r="BK482" t="str">
            <v>Director del Instituto de Ciencias Ambientales de la Orinoquia Colombiana</v>
          </cell>
          <cell r="BL482">
            <v>152</v>
          </cell>
          <cell r="BM482">
            <v>45327.485833333332</v>
          </cell>
          <cell r="BN482">
            <v>47864452</v>
          </cell>
          <cell r="BO482">
            <v>648</v>
          </cell>
          <cell r="BP482">
            <v>45327</v>
          </cell>
          <cell r="BQ482">
            <v>10922000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t="str">
            <v>1. Colaborar en el procesamiento de muestras y controles de calidad en laboratorio para el análisis de párametros en la matriz agua, suelo y registro de bitácoras de resultados requeridos en el Centro de Calidad de Aguas (Actividad que implica laboratorio). 2. Contribuir con la toma, aseguramiento de muestras y registro de parámetros in situ en campo requeridos desde el Centro de Calidad de Aguas (Actividad que implica campo). 3. Apoyar la elaboración de informes técnicos y la revisión y verificación de los resultados de los análisis para garantizar la confiablidad de los datos emitidos por el laboratorio (Actividad que implica laboratorio). 4. Apoyar el diligenciamiento de los formatos necesarios para la apertura y cierre de permisos de colecta y movilización de especies silvestres de la biodiversidad, así como suministrar la información asociada de los especímenes registrados al Sistema de información sobre Biodiversidad SIB-Colombia. 5. 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2">
            <v>1024547336.6</v>
          </cell>
          <cell r="CU482">
            <v>649</v>
          </cell>
          <cell r="CV482" t="str">
            <v>57706</v>
          </cell>
          <cell r="CW482">
            <v>0</v>
          </cell>
          <cell r="CX482">
            <v>0</v>
          </cell>
          <cell r="CY482">
            <v>8299</v>
          </cell>
          <cell r="CZ482" t="str">
            <v>M6</v>
          </cell>
        </row>
        <row r="483">
          <cell r="B483" t="str">
            <v>0384 DE 2024</v>
          </cell>
          <cell r="C483">
            <v>1110519424</v>
          </cell>
          <cell r="D483" t="str">
            <v>JUAN DAVID AGUILAR PACHECO</v>
          </cell>
          <cell r="E483" t="str">
            <v>CONTRATO DE PRESTACIÓN DE SERVICIOS PROFESIONALES</v>
          </cell>
          <cell r="F483"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3">
            <v>45327</v>
          </cell>
          <cell r="H483">
            <v>10922000</v>
          </cell>
          <cell r="I483" t="str">
            <v>Cuatro (04) meses calendario</v>
          </cell>
          <cell r="J483">
            <v>45327</v>
          </cell>
          <cell r="K483">
            <v>45447</v>
          </cell>
          <cell r="L483" t="str">
            <v>NO APLICA</v>
          </cell>
          <cell r="M483" t="str">
            <v>NO APLICA</v>
          </cell>
          <cell r="N483" t="str">
            <v>NO APLICA</v>
          </cell>
          <cell r="O483">
            <v>4</v>
          </cell>
          <cell r="P483">
            <v>2366433</v>
          </cell>
          <cell r="Q483">
            <v>45327</v>
          </cell>
          <cell r="R483">
            <v>45351</v>
          </cell>
          <cell r="S483">
            <v>2730500</v>
          </cell>
          <cell r="T483">
            <v>45352</v>
          </cell>
          <cell r="U483">
            <v>45382</v>
          </cell>
          <cell r="V483">
            <v>2730500</v>
          </cell>
          <cell r="W483">
            <v>45383</v>
          </cell>
          <cell r="X483">
            <v>45412</v>
          </cell>
          <cell r="Y483">
            <v>3094567</v>
          </cell>
          <cell r="Z483">
            <v>45413</v>
          </cell>
          <cell r="AA483">
            <v>45447</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t="str">
            <v>Instituto de Ciencias Ambientales de la Orinoquia Colombiana</v>
          </cell>
          <cell r="BJ483" t="str">
            <v>MARCO AURELIO TORRES MORA</v>
          </cell>
          <cell r="BK483" t="str">
            <v>Director del Instituto de Ciencias Ambientales de la Orinoquia Colombiana</v>
          </cell>
          <cell r="BL483">
            <v>152</v>
          </cell>
          <cell r="BM483">
            <v>45327.485833333332</v>
          </cell>
          <cell r="BN483">
            <v>47864452</v>
          </cell>
          <cell r="BO483">
            <v>649</v>
          </cell>
          <cell r="BP483">
            <v>45327</v>
          </cell>
          <cell r="BQ483">
            <v>10922000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t="str">
            <v>1. Colaborar en el procesamiento de muestras y controles de calidad en laboratorio para análisis fisicoquímicos en la matriz agua, suelo y registro de bitácoras de resultados requeridos en el Centro de Calidad de Aguas (Actividad que implica laboratorio). 2. Apoyar la revisión y verificación de los resultados de los análisis para garantizar la confiablidad de los datos emitidos por el laboratorio (Actividad que implica laboratorio). 3. Colaborar en el seguimiento de condiciones ambientales, organización y disposición final de residuos de las diferentes unidades del Centro de Calidad de Aguas. 4. Cooperar en los procesos del sistema de gestión de calidad bajo el cual se desarrollan las actividades asegurando la veracidad de la información producida en procura del desarrollo de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483">
            <v>1110519424</v>
          </cell>
          <cell r="CU483">
            <v>649</v>
          </cell>
          <cell r="CV483" t="str">
            <v>57706</v>
          </cell>
          <cell r="CW483">
            <v>0</v>
          </cell>
          <cell r="CX483">
            <v>0</v>
          </cell>
          <cell r="CY483">
            <v>8299</v>
          </cell>
          <cell r="CZ483" t="str">
            <v>M6</v>
          </cell>
        </row>
        <row r="484">
          <cell r="B484" t="str">
            <v>0385 DE 2024</v>
          </cell>
          <cell r="C484">
            <v>1121951135</v>
          </cell>
          <cell r="D484" t="str">
            <v xml:space="preserve">CAROL GINETH IBAÑEZ RODRIGUEZ </v>
          </cell>
          <cell r="E484" t="str">
            <v>CONTRATO DE PRESTACIÓN DE SERVICIOS DE APOYO A LA GESTIÓN</v>
          </cell>
          <cell r="F484"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4">
            <v>45327</v>
          </cell>
          <cell r="H484">
            <v>8673484</v>
          </cell>
          <cell r="I484" t="str">
            <v>Cuatro (04) meses calendario</v>
          </cell>
          <cell r="J484">
            <v>45327</v>
          </cell>
          <cell r="K484">
            <v>45447</v>
          </cell>
          <cell r="L484" t="str">
            <v>NO APLICA</v>
          </cell>
          <cell r="M484" t="str">
            <v>NO APLICA</v>
          </cell>
          <cell r="N484" t="str">
            <v>NO APLICA</v>
          </cell>
          <cell r="O484">
            <v>4</v>
          </cell>
          <cell r="P484">
            <v>795069</v>
          </cell>
          <cell r="Q484">
            <v>45327</v>
          </cell>
          <cell r="R484">
            <v>45337</v>
          </cell>
          <cell r="S484">
            <v>0</v>
          </cell>
          <cell r="T484">
            <v>45352</v>
          </cell>
          <cell r="U484">
            <v>45382</v>
          </cell>
          <cell r="V484">
            <v>0</v>
          </cell>
          <cell r="W484">
            <v>45383</v>
          </cell>
          <cell r="X484">
            <v>45412</v>
          </cell>
          <cell r="Y484">
            <v>0</v>
          </cell>
          <cell r="Z484">
            <v>45413</v>
          </cell>
          <cell r="AA484">
            <v>45447</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t="str">
            <v>Instituto de Ciencias Ambientales de la Orinoquia Colombiana</v>
          </cell>
          <cell r="BJ484" t="str">
            <v>MARCO AURELIO TORRES MORA</v>
          </cell>
          <cell r="BK484" t="str">
            <v>Director del Instituto de Ciencias Ambientales de la Orinoquia Colombiana</v>
          </cell>
          <cell r="BL484">
            <v>152</v>
          </cell>
          <cell r="BM484">
            <v>45327.485833333332</v>
          </cell>
          <cell r="BN484">
            <v>47864452</v>
          </cell>
          <cell r="BO484">
            <v>650</v>
          </cell>
          <cell r="BP484">
            <v>45327</v>
          </cell>
          <cell r="BQ484">
            <v>8673484</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CN484">
            <v>0</v>
          </cell>
          <cell r="CO484">
            <v>0</v>
          </cell>
          <cell r="CP484">
            <v>0</v>
          </cell>
          <cell r="CQ484">
            <v>0</v>
          </cell>
          <cell r="CR484">
            <v>0</v>
          </cell>
          <cell r="CS484"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4">
            <v>1121951135</v>
          </cell>
          <cell r="CU484">
            <v>649</v>
          </cell>
          <cell r="CV484" t="str">
            <v>57706</v>
          </cell>
          <cell r="CW484">
            <v>0</v>
          </cell>
          <cell r="CX484">
            <v>0</v>
          </cell>
          <cell r="CY484">
            <v>7210</v>
          </cell>
          <cell r="CZ484" t="str">
            <v>M6</v>
          </cell>
        </row>
        <row r="485">
          <cell r="B485" t="str">
            <v>0386 DE 2024</v>
          </cell>
          <cell r="C485">
            <v>1049647467</v>
          </cell>
          <cell r="D485" t="str">
            <v>ERIKA ALEJANDRA GONZALEZ RUIZ</v>
          </cell>
          <cell r="E485" t="str">
            <v>CONTRATO DE PRESTACIÓN DE SERVICIOS DE APOYO A LA GESTIÓN</v>
          </cell>
          <cell r="F485"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5">
            <v>45327</v>
          </cell>
          <cell r="H485">
            <v>8673484</v>
          </cell>
          <cell r="I485" t="str">
            <v>Cuatro (04) meses calendario</v>
          </cell>
          <cell r="J485">
            <v>45327</v>
          </cell>
          <cell r="K485">
            <v>45447</v>
          </cell>
          <cell r="L485" t="str">
            <v>NO APLICA</v>
          </cell>
          <cell r="M485" t="str">
            <v>NO APLICA</v>
          </cell>
          <cell r="N485" t="str">
            <v>NO APLICA</v>
          </cell>
          <cell r="O485">
            <v>4</v>
          </cell>
          <cell r="P485">
            <v>1879255</v>
          </cell>
          <cell r="Q485">
            <v>45327</v>
          </cell>
          <cell r="R485">
            <v>45351</v>
          </cell>
          <cell r="S485">
            <v>2168371</v>
          </cell>
          <cell r="T485">
            <v>45352</v>
          </cell>
          <cell r="U485">
            <v>45382</v>
          </cell>
          <cell r="V485">
            <v>2168371</v>
          </cell>
          <cell r="W485">
            <v>45383</v>
          </cell>
          <cell r="X485">
            <v>45412</v>
          </cell>
          <cell r="Y485">
            <v>2457487</v>
          </cell>
          <cell r="Z485">
            <v>45413</v>
          </cell>
          <cell r="AA485">
            <v>45447</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t="str">
            <v>Instituto de Ciencias Ambientales de la Orinoquia Colombiana</v>
          </cell>
          <cell r="BJ485" t="str">
            <v>MARCO AURELIO TORRES MORA</v>
          </cell>
          <cell r="BK485" t="str">
            <v>Director del Instituto de Ciencias Ambientales de la Orinoquia Colombiana</v>
          </cell>
          <cell r="BL485">
            <v>152</v>
          </cell>
          <cell r="BM485">
            <v>45327.485833333332</v>
          </cell>
          <cell r="BN485">
            <v>47864452</v>
          </cell>
          <cell r="BO485">
            <v>651</v>
          </cell>
          <cell r="BP485">
            <v>45327</v>
          </cell>
          <cell r="BQ485">
            <v>8673484</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5">
            <v>1049647467</v>
          </cell>
          <cell r="CU485">
            <v>649</v>
          </cell>
          <cell r="CV485" t="str">
            <v>57706</v>
          </cell>
          <cell r="CW485">
            <v>0</v>
          </cell>
          <cell r="CX485">
            <v>0</v>
          </cell>
          <cell r="CY485">
            <v>7490</v>
          </cell>
          <cell r="CZ485" t="str">
            <v>M6</v>
          </cell>
        </row>
        <row r="486">
          <cell r="B486" t="str">
            <v>0387 DE 2024</v>
          </cell>
          <cell r="C486">
            <v>1121925902</v>
          </cell>
          <cell r="D486" t="str">
            <v>CRISTIAN DAVID OJEDA GARCIA</v>
          </cell>
          <cell r="E486" t="str">
            <v>CONTRATO DE PRESTACIÓN DE SERVICIOS DE APOYO A LA GESTIÓN</v>
          </cell>
          <cell r="F486"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6">
            <v>45327</v>
          </cell>
          <cell r="H486">
            <v>8673484</v>
          </cell>
          <cell r="I486" t="str">
            <v>Cuatro (04) meses calendario</v>
          </cell>
          <cell r="J486">
            <v>45327</v>
          </cell>
          <cell r="K486">
            <v>45447</v>
          </cell>
          <cell r="L486" t="str">
            <v>NO APLICA</v>
          </cell>
          <cell r="M486" t="str">
            <v>NO APLICA</v>
          </cell>
          <cell r="N486" t="str">
            <v>NO APLICA</v>
          </cell>
          <cell r="O486">
            <v>4</v>
          </cell>
          <cell r="P486">
            <v>1879255</v>
          </cell>
          <cell r="Q486">
            <v>45327</v>
          </cell>
          <cell r="R486">
            <v>45351</v>
          </cell>
          <cell r="S486">
            <v>2168371</v>
          </cell>
          <cell r="T486">
            <v>45352</v>
          </cell>
          <cell r="U486">
            <v>45382</v>
          </cell>
          <cell r="V486">
            <v>2168371</v>
          </cell>
          <cell r="W486">
            <v>45383</v>
          </cell>
          <cell r="X486">
            <v>45412</v>
          </cell>
          <cell r="Y486">
            <v>2457487</v>
          </cell>
          <cell r="Z486">
            <v>45413</v>
          </cell>
          <cell r="AA486">
            <v>45447</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t="str">
            <v>Instituto de Ciencias Ambientales de la Orinoquia Colombiana</v>
          </cell>
          <cell r="BJ486" t="str">
            <v>MARCO AURELIO TORRES MORA</v>
          </cell>
          <cell r="BK486" t="str">
            <v>Director del Instituto de Ciencias Ambientales de la Orinoquia Colombiana</v>
          </cell>
          <cell r="BL486">
            <v>152</v>
          </cell>
          <cell r="BM486">
            <v>45327.485833333332</v>
          </cell>
          <cell r="BN486">
            <v>47864452</v>
          </cell>
          <cell r="BO486">
            <v>652</v>
          </cell>
          <cell r="BP486">
            <v>45327</v>
          </cell>
          <cell r="BQ486">
            <v>8673484</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6">
            <v>1121925902.9000001</v>
          </cell>
          <cell r="CU486">
            <v>649</v>
          </cell>
          <cell r="CV486" t="str">
            <v>57706</v>
          </cell>
          <cell r="CW486">
            <v>0</v>
          </cell>
          <cell r="CX486">
            <v>0</v>
          </cell>
          <cell r="CY486">
            <v>8299</v>
          </cell>
          <cell r="CZ486" t="str">
            <v>M6</v>
          </cell>
        </row>
        <row r="487">
          <cell r="B487" t="str">
            <v>0388 DE 2024</v>
          </cell>
          <cell r="C487">
            <v>1123431080</v>
          </cell>
          <cell r="D487" t="str">
            <v>MAYRA NATALY ROA GONZALEZ</v>
          </cell>
          <cell r="E487" t="str">
            <v>CONTRATO DE PRESTACIÓN DE SERVICIOS DE APOYO A LA GESTIÓN</v>
          </cell>
          <cell r="F487" t="str">
            <v>PRESTACIÓN DE SERVICIOS DE APOYO A LA GESTIÓN NECESARIO PARA EL FORTALECIMIENTO DE LOS PROCESOS DEL PROGRAMA DE CONTADURÍA PÚBLICA DE LA FACULTAD DE CIENCIAS ECONÓMICAS DE LA UNIVERSIDAD DE LOS LLANOS.</v>
          </cell>
          <cell r="G487">
            <v>45327</v>
          </cell>
          <cell r="H487">
            <v>8300392</v>
          </cell>
          <cell r="I487" t="str">
            <v>Cuatro (04) meses y diecisiete (17) días calendario</v>
          </cell>
          <cell r="J487">
            <v>45327</v>
          </cell>
          <cell r="K487">
            <v>45464</v>
          </cell>
          <cell r="L487" t="str">
            <v>NO APLICA</v>
          </cell>
          <cell r="M487" t="str">
            <v>NO APLICA</v>
          </cell>
          <cell r="N487" t="str">
            <v>NO APLICA</v>
          </cell>
          <cell r="O487">
            <v>5</v>
          </cell>
          <cell r="P487">
            <v>1575257</v>
          </cell>
          <cell r="Q487">
            <v>45327</v>
          </cell>
          <cell r="R487">
            <v>45351</v>
          </cell>
          <cell r="S487">
            <v>1817604</v>
          </cell>
          <cell r="T487">
            <v>45352</v>
          </cell>
          <cell r="U487">
            <v>45382</v>
          </cell>
          <cell r="V487">
            <v>1817604</v>
          </cell>
          <cell r="W487">
            <v>45383</v>
          </cell>
          <cell r="X487">
            <v>45412</v>
          </cell>
          <cell r="Y487">
            <v>1817604</v>
          </cell>
          <cell r="Z487">
            <v>45413</v>
          </cell>
          <cell r="AA487">
            <v>45443</v>
          </cell>
          <cell r="AB487">
            <v>1272323</v>
          </cell>
          <cell r="AC487">
            <v>45444</v>
          </cell>
          <cell r="AD487">
            <v>45464</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t="str">
            <v>Facultad de Ciencias Económicas</v>
          </cell>
          <cell r="BJ487" t="str">
            <v>JAVIER DIAZ CASTRO</v>
          </cell>
          <cell r="BK487" t="str">
            <v>Decano de la Facultad de Ciencias Económicas</v>
          </cell>
          <cell r="BL487">
            <v>154</v>
          </cell>
          <cell r="BM487">
            <v>45327.534131944441</v>
          </cell>
          <cell r="BN487">
            <v>458377735</v>
          </cell>
          <cell r="BO487">
            <v>724</v>
          </cell>
          <cell r="BP487">
            <v>45327</v>
          </cell>
          <cell r="BQ487">
            <v>9902228</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487">
            <v>1123431080</v>
          </cell>
          <cell r="CU487">
            <v>109</v>
          </cell>
          <cell r="CV487" t="str">
            <v>58300</v>
          </cell>
          <cell r="CW487">
            <v>0</v>
          </cell>
          <cell r="CX487">
            <v>0</v>
          </cell>
          <cell r="CY487">
            <v>8299</v>
          </cell>
          <cell r="CZ487" t="str">
            <v>M6</v>
          </cell>
        </row>
        <row r="488">
          <cell r="B488" t="str">
            <v>0389 DE 2024</v>
          </cell>
          <cell r="C488">
            <v>0</v>
          </cell>
          <cell r="D488" t="str">
            <v>No. Vice Recursos / Regalías</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row>
        <row r="489">
          <cell r="B489" t="str">
            <v>0390 DE 2024</v>
          </cell>
          <cell r="C489">
            <v>0</v>
          </cell>
          <cell r="D489" t="str">
            <v>No. Vice Recursos / Regalías</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row>
        <row r="490">
          <cell r="B490" t="str">
            <v>0391 DE 2024</v>
          </cell>
          <cell r="C490">
            <v>0</v>
          </cell>
          <cell r="D490" t="str">
            <v>No. Vice Recursos / Regalías</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row>
        <row r="491">
          <cell r="B491" t="str">
            <v>0392 DE 2024</v>
          </cell>
          <cell r="C491">
            <v>0</v>
          </cell>
          <cell r="D491" t="str">
            <v>No. Vice Recursos / Regalías</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row>
        <row r="492">
          <cell r="B492" t="str">
            <v>0393 DE 2024</v>
          </cell>
          <cell r="C492">
            <v>0</v>
          </cell>
          <cell r="D492" t="str">
            <v>No. Vice Recursos / Regalías</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row>
        <row r="493">
          <cell r="B493" t="str">
            <v>0394 DE 2024</v>
          </cell>
          <cell r="C493">
            <v>0</v>
          </cell>
          <cell r="D493" t="str">
            <v>No. Vice Recursos / Regalías</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row>
        <row r="494">
          <cell r="B494" t="str">
            <v>0395 DE 2024</v>
          </cell>
          <cell r="C494">
            <v>0</v>
          </cell>
          <cell r="D494" t="str">
            <v>No. Vice Recursos / Regalías</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row>
        <row r="495">
          <cell r="B495" t="str">
            <v>0396 DE 2024</v>
          </cell>
          <cell r="C495">
            <v>0</v>
          </cell>
          <cell r="D495" t="str">
            <v>No. Vice Recursos / Regalías</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row>
        <row r="496">
          <cell r="B496" t="str">
            <v>0397 DE 2024</v>
          </cell>
          <cell r="C496">
            <v>0</v>
          </cell>
          <cell r="D496" t="str">
            <v>No. Vice Recursos / Regalías</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row>
        <row r="497">
          <cell r="B497" t="str">
            <v>0398 DE 2024</v>
          </cell>
          <cell r="C497">
            <v>0</v>
          </cell>
          <cell r="D497" t="str">
            <v>No. Vice Recursos / Regalías</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row>
        <row r="498">
          <cell r="B498" t="str">
            <v>0399 DE 2024</v>
          </cell>
          <cell r="C498">
            <v>0</v>
          </cell>
          <cell r="D498" t="str">
            <v>No. Vice Recursos / Regalías</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row>
        <row r="499">
          <cell r="B499" t="str">
            <v>0400 DE 2024</v>
          </cell>
          <cell r="C499">
            <v>0</v>
          </cell>
          <cell r="D499" t="str">
            <v>No. Vice Recursos / Regalías</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row>
        <row r="500">
          <cell r="B500" t="str">
            <v>0401 DE 2024</v>
          </cell>
          <cell r="C500">
            <v>1016064134</v>
          </cell>
          <cell r="D500" t="str">
            <v>ANYI YIZETH RODRIGUEZ SALINAS</v>
          </cell>
          <cell r="E500" t="str">
            <v>CONTRATO DE PRESTACIÓN DE SERVICIOS PROFESIONALES</v>
          </cell>
          <cell r="F500" t="str">
            <v>PRESTACIÓN DE SERVICIOS PROFESIONALES NECESARIO PARA EL FORTALECIMIENTO DE LOS PROCESOS DE GESTIÓN ADMINISTRATIVA Y CONTABLE DE LA DIVISIÓN DE TESORERÍA DE LA UNIVERSIDAD DE LOS LLANOS.</v>
          </cell>
          <cell r="G500">
            <v>45334</v>
          </cell>
          <cell r="H500">
            <v>15612263</v>
          </cell>
          <cell r="I500" t="str">
            <v>Cinco (05) meses y tres (03) días calendario</v>
          </cell>
          <cell r="J500">
            <v>45334</v>
          </cell>
          <cell r="K500">
            <v>45487</v>
          </cell>
          <cell r="L500" t="str">
            <v>NO APLICA</v>
          </cell>
          <cell r="M500" t="str">
            <v>NO APLICA</v>
          </cell>
          <cell r="N500" t="str">
            <v>NO APLICA</v>
          </cell>
          <cell r="O500">
            <v>6</v>
          </cell>
          <cell r="P500">
            <v>1938778</v>
          </cell>
          <cell r="Q500">
            <v>45334</v>
          </cell>
          <cell r="R500">
            <v>45351</v>
          </cell>
          <cell r="S500">
            <v>3061228</v>
          </cell>
          <cell r="T500">
            <v>45352</v>
          </cell>
          <cell r="U500">
            <v>45382</v>
          </cell>
          <cell r="V500">
            <v>3061228</v>
          </cell>
          <cell r="W500">
            <v>45383</v>
          </cell>
          <cell r="X500">
            <v>45412</v>
          </cell>
          <cell r="Y500">
            <v>3061228</v>
          </cell>
          <cell r="Z500">
            <v>45413</v>
          </cell>
          <cell r="AA500">
            <v>45443</v>
          </cell>
          <cell r="AB500">
            <v>3061228</v>
          </cell>
          <cell r="AC500">
            <v>45444</v>
          </cell>
          <cell r="AD500">
            <v>45473</v>
          </cell>
          <cell r="AE500">
            <v>1428573</v>
          </cell>
          <cell r="AF500">
            <v>45474</v>
          </cell>
          <cell r="AG500">
            <v>45487</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t="str">
            <v>División de Tesorería</v>
          </cell>
          <cell r="BJ500" t="str">
            <v>JAIME RAÚL BARRIOS RAMÍREZ</v>
          </cell>
          <cell r="BK500" t="str">
            <v>Jefe de Oficina</v>
          </cell>
          <cell r="BL500">
            <v>153</v>
          </cell>
          <cell r="BM500">
            <v>45327.49181712963</v>
          </cell>
          <cell r="BN500">
            <v>275013935</v>
          </cell>
          <cell r="BO500">
            <v>973</v>
          </cell>
          <cell r="BP500">
            <v>45334</v>
          </cell>
          <cell r="BQ500">
            <v>15612263</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t="str">
            <v>1.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2. Coordinar con la Sección de Presupuesto y Contabilidad, la revisión y aprobación de los documentos que acompañan las legalizaciones de los avances en proceso. 3. Coordinar con Caja de Tesorería la devolución de los dineros por concepto de avances y sus retenciones. 4.  Brindar apoyo en la preparación y presentación a la Oficina Asesora de Control Interno, el informe mensual de avances pendientes por legalizar. 5. Brindar apoyo en la revisión SICOF y entrega de Certificados de Retención en la Fuente, IVA e ICA, Certificados de Ingresos y Retenciones, entre otras. 6.  Brindar apoyo en la preparación mensual y cargue del informe de Contribución Democrática FONSECON – MEN. 7.  Brindar apoyo en la preparación semestral y cargue del informe de ESTAMPILLA-MEN. 8.  Contribuir en el proceso de revisión y preparación de la información EXOGENA de la Universidad, en Formato-22-73-DIAN, Medios Magnéticos año fiscal. 9.  Brindar apoyo en la elaboración de informes sobre la austeridad del gasto (Vicerrectoría de recursos Universitarios, División de servicios administrativos). 10.  Contribuir en el reporte y numeración de los Comprobantes de Ingresos o Recibos de Caja (reintegro de avances), solicitado por la División de servicios administrativos. 11. Apoyo en la revisión y elaboración de los Paz y Salvo para el otorgamiento de nuevos avances dirigido a la Vicerrectoría de Recursos Universitarios. 12.  Apoyo en la elaboración de informes y demás requerimientos emanados por los diferentes entes de control y dependencias de la Universidad.</v>
          </cell>
          <cell r="CT500">
            <v>1016064134</v>
          </cell>
          <cell r="CU500">
            <v>436</v>
          </cell>
          <cell r="CV500" t="str">
            <v>415</v>
          </cell>
          <cell r="CW500">
            <v>0</v>
          </cell>
          <cell r="CX500">
            <v>0</v>
          </cell>
          <cell r="CY500">
            <v>6920</v>
          </cell>
          <cell r="CZ500" t="str">
            <v>M5</v>
          </cell>
        </row>
        <row r="501">
          <cell r="B501" t="str">
            <v>0402 DE 2024</v>
          </cell>
          <cell r="C501">
            <v>40411676</v>
          </cell>
          <cell r="D501" t="str">
            <v>KEILA MILENA GARCIA DUARTE</v>
          </cell>
          <cell r="E501" t="str">
            <v>CONTRATO DE PRESTACIÓN DE SERVICIOS PROFESIONALES</v>
          </cell>
          <cell r="F501" t="str">
            <v>PRESTACIÓN DE SERVICIOS PROFESIONALES NECESARIO PARA EL FORTALECIMIENTO DE LOS PROCESOS DE AUDITORÍA EN LA OFICINA ASESORA DE CONTROL INTERNO DE LA UNIVERSIDAD DE LOS LLANOS.</v>
          </cell>
          <cell r="G501">
            <v>45334</v>
          </cell>
          <cell r="H501">
            <v>18864818</v>
          </cell>
          <cell r="I501" t="str">
            <v>Cinco (05) meses y tres (03) días calendario</v>
          </cell>
          <cell r="J501">
            <v>45334</v>
          </cell>
          <cell r="K501">
            <v>45487</v>
          </cell>
          <cell r="L501" t="str">
            <v>NO APLICA</v>
          </cell>
          <cell r="M501" t="str">
            <v>NO APLICA</v>
          </cell>
          <cell r="N501" t="str">
            <v>NO APLICA</v>
          </cell>
          <cell r="O501">
            <v>6</v>
          </cell>
          <cell r="P501">
            <v>2342690</v>
          </cell>
          <cell r="Q501">
            <v>45334</v>
          </cell>
          <cell r="R501">
            <v>45351</v>
          </cell>
          <cell r="S501">
            <v>3698984</v>
          </cell>
          <cell r="T501">
            <v>45352</v>
          </cell>
          <cell r="U501">
            <v>45382</v>
          </cell>
          <cell r="V501">
            <v>3698984</v>
          </cell>
          <cell r="W501">
            <v>45383</v>
          </cell>
          <cell r="X501">
            <v>45412</v>
          </cell>
          <cell r="Y501">
            <v>3698984</v>
          </cell>
          <cell r="Z501">
            <v>45413</v>
          </cell>
          <cell r="AA501">
            <v>45443</v>
          </cell>
          <cell r="AB501">
            <v>3698984</v>
          </cell>
          <cell r="AC501">
            <v>45444</v>
          </cell>
          <cell r="AD501">
            <v>45473</v>
          </cell>
          <cell r="AE501">
            <v>1726192</v>
          </cell>
          <cell r="AF501">
            <v>45474</v>
          </cell>
          <cell r="AG501">
            <v>45487</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t="str">
            <v xml:space="preserve">Oficina Asesora de Control Interno </v>
          </cell>
          <cell r="BJ501" t="str">
            <v xml:space="preserve">DIANA ZULAY REZA MONDRAGÓN </v>
          </cell>
          <cell r="BK501" t="str">
            <v>Asesora de Control Interno de Gestión</v>
          </cell>
          <cell r="BL501">
            <v>153</v>
          </cell>
          <cell r="BM501">
            <v>45327.49181712963</v>
          </cell>
          <cell r="BN501">
            <v>275013935</v>
          </cell>
          <cell r="BO501">
            <v>970</v>
          </cell>
          <cell r="BP501">
            <v>45334</v>
          </cell>
          <cell r="BQ501">
            <v>18864818</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Coadyuvar en el seguimiento y cierre a los planes de mejoramiento derivados de las auditorías internas y externas. 3. Apoyar la consolidación de la información y el diligenciamiento de indicadores de gestión relacionados con el proceso de evaluación, control y seguimiento institucional.  4. Brindar orientación y acompañamiento en las actividades de mantenimiento y mejora continua del proceso de Gestión de Control Interno, de acuerdo a los lineamientos del Sistema integrado de Gestión.</v>
          </cell>
          <cell r="CT501">
            <v>40411676</v>
          </cell>
          <cell r="CU501">
            <v>436</v>
          </cell>
          <cell r="CV501" t="str">
            <v>220</v>
          </cell>
          <cell r="CW501">
            <v>0</v>
          </cell>
          <cell r="CX501">
            <v>0</v>
          </cell>
          <cell r="CY501">
            <v>7020</v>
          </cell>
          <cell r="CZ501" t="str">
            <v>M5</v>
          </cell>
        </row>
        <row r="502">
          <cell r="B502" t="str">
            <v>0403 DE 2024</v>
          </cell>
          <cell r="C502">
            <v>23467228</v>
          </cell>
          <cell r="D502" t="str">
            <v>MARLENY ACEVEDO JIMENEZ</v>
          </cell>
          <cell r="E502" t="str">
            <v>CONTRATO DE PRESTACIÓN DE SERVICIOS DE APOYO A LA GESTIÓN</v>
          </cell>
          <cell r="F502" t="str">
            <v>PRESTACIÓN DE SERVICIOS DE APOYO A LA GESTIÓN NECESARIO PARA EL FORTALECIMIENTO DE LOS PROCESOS DE GESTIÓN DOCUMENTAL DE LA OFICINA DE CORRESPONDENCIA Y ARCHIVO DE LA UNIVERSIDAD DE LOS LLANOS.</v>
          </cell>
          <cell r="G502">
            <v>45334</v>
          </cell>
          <cell r="H502">
            <v>11058692</v>
          </cell>
          <cell r="I502" t="str">
            <v>Cinco (05) meses y tres (03) días calendario</v>
          </cell>
          <cell r="J502">
            <v>45334</v>
          </cell>
          <cell r="K502">
            <v>45487</v>
          </cell>
          <cell r="L502" t="str">
            <v>NO APLICA</v>
          </cell>
          <cell r="M502" t="str">
            <v>NO APLICA</v>
          </cell>
          <cell r="N502" t="str">
            <v>NO APLICA</v>
          </cell>
          <cell r="O502">
            <v>6</v>
          </cell>
          <cell r="P502">
            <v>1373302</v>
          </cell>
          <cell r="Q502">
            <v>45334</v>
          </cell>
          <cell r="R502">
            <v>45351</v>
          </cell>
          <cell r="S502">
            <v>2168371</v>
          </cell>
          <cell r="T502">
            <v>45352</v>
          </cell>
          <cell r="U502">
            <v>45382</v>
          </cell>
          <cell r="V502">
            <v>2168371</v>
          </cell>
          <cell r="W502">
            <v>45383</v>
          </cell>
          <cell r="X502">
            <v>45412</v>
          </cell>
          <cell r="Y502">
            <v>2168371</v>
          </cell>
          <cell r="Z502">
            <v>45413</v>
          </cell>
          <cell r="AA502">
            <v>45443</v>
          </cell>
          <cell r="AB502">
            <v>2168371</v>
          </cell>
          <cell r="AC502">
            <v>45444</v>
          </cell>
          <cell r="AD502">
            <v>45473</v>
          </cell>
          <cell r="AE502">
            <v>1011906</v>
          </cell>
          <cell r="AF502">
            <v>45474</v>
          </cell>
          <cell r="AG502">
            <v>45487</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t="str">
            <v>Oficina de Correspondencia y Archivo</v>
          </cell>
          <cell r="BJ502" t="str">
            <v>LUZ SAIDA ARIAS MENA</v>
          </cell>
          <cell r="BK502" t="str">
            <v>Jefe de Oficina</v>
          </cell>
          <cell r="BL502">
            <v>153</v>
          </cell>
          <cell r="BM502">
            <v>45327.49181712963</v>
          </cell>
          <cell r="BN502">
            <v>275013935</v>
          </cell>
          <cell r="BO502">
            <v>968</v>
          </cell>
          <cell r="BP502">
            <v>45334</v>
          </cell>
          <cell r="BQ502">
            <v>11058692</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Contribuir en la búsqueda y recuperación de documentos de archivo requeridos por los usuarios. 4. Apoyar técnicamente el proceso de transferencias documentales. 5. Apoyar los procesos básicos de preservación de documentos. 6. Apoyar los procesos y actividades de conservación documental como la reprografía y la digitalización.</v>
          </cell>
          <cell r="CT502">
            <v>23467228</v>
          </cell>
          <cell r="CU502">
            <v>436</v>
          </cell>
          <cell r="CV502" t="str">
            <v>320</v>
          </cell>
          <cell r="CW502">
            <v>0</v>
          </cell>
          <cell r="CX502">
            <v>0</v>
          </cell>
          <cell r="CY502">
            <v>8211</v>
          </cell>
          <cell r="CZ502" t="str">
            <v>M6</v>
          </cell>
        </row>
        <row r="503">
          <cell r="B503" t="str">
            <v>0404 DE 2024</v>
          </cell>
          <cell r="C503">
            <v>79943834</v>
          </cell>
          <cell r="D503" t="str">
            <v xml:space="preserve">CARLOS LEONARDO VILLAMIL ORDOÑEZ </v>
          </cell>
          <cell r="E503" t="str">
            <v>CONTRATO DE PRESTACIÓN DE SERVICIOS PROFESIONALES</v>
          </cell>
          <cell r="F503" t="str">
            <v>PRESTACIÓN DE SERVICIOS PROFESIONALES NECESARIO PARA EL FORTALECIMIENTO DE LOS PROCESOS DEL CENTRO CLÍNICO VETERINARIO DE LA FACULTAD DE CIENCIAS AGROPECUARIAS Y RECURSOS NATURALES DE LA UNIVERSIDAD DE LOS LLANOS.</v>
          </cell>
          <cell r="G503">
            <v>45334</v>
          </cell>
          <cell r="H503">
            <v>11836748</v>
          </cell>
          <cell r="I503" t="str">
            <v>Tres (03) meses y veintisiete (27) días calendario</v>
          </cell>
          <cell r="J503">
            <v>45334</v>
          </cell>
          <cell r="K503">
            <v>45450</v>
          </cell>
          <cell r="L503" t="str">
            <v>NO APLICA</v>
          </cell>
          <cell r="M503" t="str">
            <v>NO APLICA</v>
          </cell>
          <cell r="N503" t="str">
            <v>NO APLICA</v>
          </cell>
          <cell r="O503">
            <v>5</v>
          </cell>
          <cell r="P503">
            <v>1938778</v>
          </cell>
          <cell r="Q503">
            <v>45334</v>
          </cell>
          <cell r="R503">
            <v>45351</v>
          </cell>
          <cell r="S503">
            <v>3061228</v>
          </cell>
          <cell r="T503">
            <v>45352</v>
          </cell>
          <cell r="U503">
            <v>45382</v>
          </cell>
          <cell r="V503">
            <v>3061228</v>
          </cell>
          <cell r="W503">
            <v>45383</v>
          </cell>
          <cell r="X503">
            <v>45412</v>
          </cell>
          <cell r="Y503">
            <v>3061228</v>
          </cell>
          <cell r="Z503">
            <v>45413</v>
          </cell>
          <cell r="AA503">
            <v>45443</v>
          </cell>
          <cell r="AB503">
            <v>714286</v>
          </cell>
          <cell r="AC503">
            <v>45444</v>
          </cell>
          <cell r="AD503">
            <v>45450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t="str">
            <v>Facultad de Ciencias Agropecuarias y Recursos Naturales</v>
          </cell>
          <cell r="BJ503" t="str">
            <v>CRISTÓBAL LUGO LÓPEZ</v>
          </cell>
          <cell r="BK503" t="str">
            <v>Decano de la Facultad de Ciencias Agropecuarias y Recursos Naturales</v>
          </cell>
          <cell r="BL503">
            <v>154</v>
          </cell>
          <cell r="BM503">
            <v>45327.534131944441</v>
          </cell>
          <cell r="BN503">
            <v>458377735</v>
          </cell>
          <cell r="BO503">
            <v>978</v>
          </cell>
          <cell r="BP503">
            <v>45334</v>
          </cell>
          <cell r="BQ503">
            <v>11836748</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t="str">
            <v>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v>
          </cell>
          <cell r="CT503">
            <v>79943834</v>
          </cell>
          <cell r="CU503">
            <v>27</v>
          </cell>
          <cell r="CV503" t="str">
            <v>54703</v>
          </cell>
          <cell r="CW503">
            <v>0</v>
          </cell>
          <cell r="CX503">
            <v>0</v>
          </cell>
          <cell r="CY503">
            <v>7500</v>
          </cell>
          <cell r="CZ503" t="str">
            <v>M6</v>
          </cell>
        </row>
        <row r="504">
          <cell r="B504" t="str">
            <v>0405 DE 2024</v>
          </cell>
          <cell r="C504">
            <v>1015436299</v>
          </cell>
          <cell r="D504" t="str">
            <v>JOHANNA ANDREA COLMENARES LOPEZ</v>
          </cell>
          <cell r="E504" t="str">
            <v>CONTRATO DE PRESTACIÓN DE SERVICIOS PROFESIONALES</v>
          </cell>
          <cell r="F504" t="str">
            <v>PRESTACIÓN DE SERVICIOS PROFESIONALES NECESARIO PARA EL FORTALECIMIENTO DE LOS PROCESOS DEL DEPARTAMENTO DE PRODUCCIÓN ANIMAL DE LA FACULTAD DE CIENCIAS AGROPECUARIAS Y RECURSOS NATURALES DE LA UNIVERSIDAD DE LOS LLANOS.</v>
          </cell>
          <cell r="G504">
            <v>45334</v>
          </cell>
          <cell r="H504">
            <v>10557933</v>
          </cell>
          <cell r="I504" t="str">
            <v>Tres (03) meses y veintisiete (27) días calendario</v>
          </cell>
          <cell r="J504">
            <v>45334</v>
          </cell>
          <cell r="K504">
            <v>45450</v>
          </cell>
          <cell r="L504" t="str">
            <v>NO APLICA</v>
          </cell>
          <cell r="M504" t="str">
            <v>NO APLICA</v>
          </cell>
          <cell r="N504" t="str">
            <v>NO APLICA</v>
          </cell>
          <cell r="O504">
            <v>5</v>
          </cell>
          <cell r="P504">
            <v>1729317</v>
          </cell>
          <cell r="Q504">
            <v>45334</v>
          </cell>
          <cell r="R504">
            <v>45351</v>
          </cell>
          <cell r="S504">
            <v>2730500</v>
          </cell>
          <cell r="T504">
            <v>45352</v>
          </cell>
          <cell r="U504">
            <v>45382</v>
          </cell>
          <cell r="V504">
            <v>2730500</v>
          </cell>
          <cell r="W504">
            <v>45383</v>
          </cell>
          <cell r="X504">
            <v>45412</v>
          </cell>
          <cell r="Y504">
            <v>2730500</v>
          </cell>
          <cell r="Z504">
            <v>45413</v>
          </cell>
          <cell r="AA504">
            <v>45443</v>
          </cell>
          <cell r="AB504">
            <v>637116</v>
          </cell>
          <cell r="AC504">
            <v>45444</v>
          </cell>
          <cell r="AD504">
            <v>45450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t="str">
            <v>Facultad de Ciencias Agropecuarias y Recursos Naturales</v>
          </cell>
          <cell r="BJ504" t="str">
            <v>CRISTÓBAL LUGO LÓPEZ</v>
          </cell>
          <cell r="BK504" t="str">
            <v>Decano de la Facultad de Ciencias Agropecuarias y Recursos Naturales</v>
          </cell>
          <cell r="BL504">
            <v>154</v>
          </cell>
          <cell r="BM504">
            <v>45327.534131944441</v>
          </cell>
          <cell r="BN504">
            <v>458377735</v>
          </cell>
          <cell r="BO504">
            <v>979</v>
          </cell>
          <cell r="BP504">
            <v>45334</v>
          </cell>
          <cell r="BQ504">
            <v>10557933</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t="str">
            <v>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v>
          </cell>
          <cell r="CT504">
            <v>1015436299</v>
          </cell>
          <cell r="CU504">
            <v>27</v>
          </cell>
          <cell r="CV504" t="str">
            <v>54406</v>
          </cell>
          <cell r="CW504">
            <v>0</v>
          </cell>
          <cell r="CX504">
            <v>0</v>
          </cell>
          <cell r="CY504">
            <v>8299</v>
          </cell>
          <cell r="CZ504" t="str">
            <v>M6</v>
          </cell>
        </row>
        <row r="505">
          <cell r="B505" t="str">
            <v>0406 DE 2024</v>
          </cell>
          <cell r="C505">
            <v>1006874501</v>
          </cell>
          <cell r="D505" t="str">
            <v>JUAN DAVID PERDOMO VARGAS</v>
          </cell>
          <cell r="E505" t="str">
            <v>CONTRATO DE PRESTACIÓN DE SERVICIOS PROFESIONALES</v>
          </cell>
          <cell r="F505" t="str">
            <v>PRESTACIÓN DE SERVICIOS PROFESIONALES NECESARIO PARA EL FORTALECIMIENTO DE LOS PROCESOS ADMINISTRATIVOS DEL INSTITUTO DE EDUCACIÓN ABIERTA Y A DISTANCIA DE LA UNIVERSIDAD DE LOS LLANOS.</v>
          </cell>
          <cell r="G505">
            <v>45334</v>
          </cell>
          <cell r="H505">
            <v>15612263</v>
          </cell>
          <cell r="I505" t="str">
            <v>Cinco (05) meses y tres (03) días calendario</v>
          </cell>
          <cell r="J505">
            <v>45334</v>
          </cell>
          <cell r="K505">
            <v>45487</v>
          </cell>
          <cell r="L505" t="str">
            <v>NO APLICA</v>
          </cell>
          <cell r="M505" t="str">
            <v>NO APLICA</v>
          </cell>
          <cell r="N505" t="str">
            <v>NO APLICA</v>
          </cell>
          <cell r="O505">
            <v>6</v>
          </cell>
          <cell r="P505">
            <v>1938778</v>
          </cell>
          <cell r="Q505">
            <v>45334</v>
          </cell>
          <cell r="R505">
            <v>45351</v>
          </cell>
          <cell r="S505">
            <v>3061228</v>
          </cell>
          <cell r="T505">
            <v>45352</v>
          </cell>
          <cell r="U505">
            <v>45382</v>
          </cell>
          <cell r="V505">
            <v>3061228</v>
          </cell>
          <cell r="W505">
            <v>45383</v>
          </cell>
          <cell r="X505">
            <v>45412</v>
          </cell>
          <cell r="Y505">
            <v>3061228</v>
          </cell>
          <cell r="Z505">
            <v>45413</v>
          </cell>
          <cell r="AA505">
            <v>45443</v>
          </cell>
          <cell r="AB505">
            <v>3061228</v>
          </cell>
          <cell r="AC505">
            <v>45444</v>
          </cell>
          <cell r="AD505">
            <v>45473</v>
          </cell>
          <cell r="AE505">
            <v>1428573</v>
          </cell>
          <cell r="AF505">
            <v>45474</v>
          </cell>
          <cell r="AG505">
            <v>45487</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t="str">
            <v>Instituto de Educación Abierta y a Distancia</v>
          </cell>
          <cell r="BJ505" t="str">
            <v>ANGELICA SOFIA GONZALEZ PULIDO</v>
          </cell>
          <cell r="BK505" t="str">
            <v>Director Técnico de Educación a Distancia</v>
          </cell>
          <cell r="BL505">
            <v>153</v>
          </cell>
          <cell r="BM505">
            <v>45327.49181712963</v>
          </cell>
          <cell r="BN505">
            <v>275013935</v>
          </cell>
          <cell r="BO505">
            <v>972</v>
          </cell>
          <cell r="BP505">
            <v>45334</v>
          </cell>
          <cell r="BQ505">
            <v>15612263</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t="str">
            <v xml:space="preserve">1. Colaborar con la administración del ambiente AVA. 2. Colaborar con el desarrollo de los procesos académicos y administrativos en formación continua ofrecidas por la Universidad a través de Moodle. 3. Apoyar la construcción de documentos a incorporar en el proceso de innovación y regionalización de Unillanos. 4. Apoyar en el proceso de recopilación de información académica y administrativa, en programas de pregrado y posgrado, para la carga en el plataforma virtual y generación de material multimedia por parte del área técnica. 5. Colaborar en el almacenaje, actualización y correcta categorización de los contenidos que sean desarrollados por parte del área técnica para la plataforma virtual. 6. Apoyar los procesos administrativos para la ejecución de las Fichas BPUNI que estén a cargo del IDEAD. </v>
          </cell>
          <cell r="CT505">
            <v>1006874501</v>
          </cell>
          <cell r="CU505">
            <v>436</v>
          </cell>
          <cell r="CV505" t="str">
            <v>590</v>
          </cell>
          <cell r="CW505">
            <v>0</v>
          </cell>
          <cell r="CX505">
            <v>0</v>
          </cell>
          <cell r="CY505">
            <v>8299</v>
          </cell>
          <cell r="CZ505" t="str">
            <v>M6</v>
          </cell>
        </row>
        <row r="506">
          <cell r="B506" t="str">
            <v>0407 DE 2024</v>
          </cell>
          <cell r="C506">
            <v>40369933</v>
          </cell>
          <cell r="D506" t="str">
            <v xml:space="preserve">MARITZA LOZANO JIMENEZ </v>
          </cell>
          <cell r="E506" t="str">
            <v>CONTRATO DE PRESTACIÓN DE SERVICIOS PROFESIONALES</v>
          </cell>
          <cell r="F506" t="str">
            <v>PRESTACIÓN DE SERVICIOS PROFESIONALES NECESARIO PARA EL FORTALECIMIENTO DE LOS PROCESOS DEL ÁREA DE SEGURIDAD Y SALUD EN EL TRABAJO DE LA DIVISIÓN DE SERVICIOS ADMINISTRATIVOS DE LA UNIVERSIDAD DE LOS LLANOS.</v>
          </cell>
          <cell r="G506">
            <v>45334</v>
          </cell>
          <cell r="H506">
            <v>13925550</v>
          </cell>
          <cell r="I506" t="str">
            <v>Cinco (05) meses y tres (03) días calendario</v>
          </cell>
          <cell r="J506">
            <v>45334</v>
          </cell>
          <cell r="K506">
            <v>45487</v>
          </cell>
          <cell r="L506" t="str">
            <v>NO APLICA</v>
          </cell>
          <cell r="M506" t="str">
            <v>NO APLICA</v>
          </cell>
          <cell r="N506" t="str">
            <v>NO APLICA</v>
          </cell>
          <cell r="O506">
            <v>6</v>
          </cell>
          <cell r="P506">
            <v>1729317</v>
          </cell>
          <cell r="Q506">
            <v>45334</v>
          </cell>
          <cell r="R506">
            <v>45351</v>
          </cell>
          <cell r="S506">
            <v>2730500</v>
          </cell>
          <cell r="T506">
            <v>45352</v>
          </cell>
          <cell r="U506">
            <v>45382</v>
          </cell>
          <cell r="V506">
            <v>2730500</v>
          </cell>
          <cell r="W506">
            <v>45383</v>
          </cell>
          <cell r="X506">
            <v>45412</v>
          </cell>
          <cell r="Y506">
            <v>2730500</v>
          </cell>
          <cell r="Z506">
            <v>45413</v>
          </cell>
          <cell r="AA506">
            <v>45443</v>
          </cell>
          <cell r="AB506">
            <v>2730500</v>
          </cell>
          <cell r="AC506">
            <v>45444</v>
          </cell>
          <cell r="AD506">
            <v>45473</v>
          </cell>
          <cell r="AE506">
            <v>1274233</v>
          </cell>
          <cell r="AF506">
            <v>45474</v>
          </cell>
          <cell r="AG506">
            <v>45487</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t="str">
            <v xml:space="preserve">División de Servicios Administrativos </v>
          </cell>
          <cell r="BJ506" t="str">
            <v>VÍCTOR EFREN ORTÍZ ORTÍZ</v>
          </cell>
          <cell r="BK506" t="str">
            <v>Jefe de Oficina</v>
          </cell>
          <cell r="BL506">
            <v>153</v>
          </cell>
          <cell r="BM506">
            <v>45327.49181712963</v>
          </cell>
          <cell r="BN506">
            <v>275013935</v>
          </cell>
          <cell r="BO506">
            <v>969</v>
          </cell>
          <cell r="BP506">
            <v>45334</v>
          </cell>
          <cell r="BQ506">
            <v>13925550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t="str">
            <v>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v>
          </cell>
          <cell r="CT506">
            <v>40369933</v>
          </cell>
          <cell r="CU506">
            <v>436</v>
          </cell>
          <cell r="CV506" t="str">
            <v>421</v>
          </cell>
          <cell r="CW506">
            <v>0</v>
          </cell>
          <cell r="CX506">
            <v>0</v>
          </cell>
          <cell r="CY506">
            <v>8560</v>
          </cell>
          <cell r="CZ506" t="str">
            <v>M5</v>
          </cell>
        </row>
        <row r="507">
          <cell r="B507" t="str">
            <v>0408 DE 2024</v>
          </cell>
          <cell r="C507">
            <v>86064343</v>
          </cell>
          <cell r="D507" t="str">
            <v>JAIRO ANTONIO PARRADO PEREZ</v>
          </cell>
          <cell r="E507" t="str">
            <v>CONTRATO DE PRESTACIÓN DE SERVICIOS PROFESIONALES</v>
          </cell>
          <cell r="F507" t="str">
            <v>PRESTACIÓN DE SERVICIOS PROFESIONALES NECESARIO PARA EL FORTALECIMIENTO DE LOS PROCESOS DEL ÁREA DE INFRAESTRUCTURA DE LA VICERRECTORÍA DE RECURSOS UNIVERSITARIOS DE LA UNIVERSIDAD DE LOS LLANOS.</v>
          </cell>
          <cell r="G507">
            <v>45334</v>
          </cell>
          <cell r="H507">
            <v>18864818</v>
          </cell>
          <cell r="I507" t="str">
            <v>Cinco (05) meses y tres (03) días calendario</v>
          </cell>
          <cell r="J507">
            <v>45334</v>
          </cell>
          <cell r="K507">
            <v>45487</v>
          </cell>
          <cell r="L507" t="str">
            <v>NO APLICA</v>
          </cell>
          <cell r="M507" t="str">
            <v>NO APLICA</v>
          </cell>
          <cell r="N507" t="str">
            <v>NO APLICA</v>
          </cell>
          <cell r="O507">
            <v>6</v>
          </cell>
          <cell r="P507">
            <v>2342690</v>
          </cell>
          <cell r="Q507">
            <v>45334</v>
          </cell>
          <cell r="R507">
            <v>45351</v>
          </cell>
          <cell r="S507">
            <v>3698984</v>
          </cell>
          <cell r="T507">
            <v>45352</v>
          </cell>
          <cell r="U507">
            <v>45382</v>
          </cell>
          <cell r="V507">
            <v>3698984</v>
          </cell>
          <cell r="W507">
            <v>45383</v>
          </cell>
          <cell r="X507">
            <v>45412</v>
          </cell>
          <cell r="Y507">
            <v>3698984</v>
          </cell>
          <cell r="Z507">
            <v>45413</v>
          </cell>
          <cell r="AA507">
            <v>45443</v>
          </cell>
          <cell r="AB507">
            <v>3698984</v>
          </cell>
          <cell r="AC507">
            <v>45444</v>
          </cell>
          <cell r="AD507">
            <v>45473</v>
          </cell>
          <cell r="AE507">
            <v>1726192</v>
          </cell>
          <cell r="AF507">
            <v>45474</v>
          </cell>
          <cell r="AG507">
            <v>45487</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t="str">
            <v>Vicerrectoría de Recursos Universitarios</v>
          </cell>
          <cell r="BJ507" t="str">
            <v>WILSON FERNANDO SALGADO CIFUENTES</v>
          </cell>
          <cell r="BK507" t="str">
            <v>Vicerrector Universitario</v>
          </cell>
          <cell r="BL507">
            <v>153</v>
          </cell>
          <cell r="BM507">
            <v>45327.49181712963</v>
          </cell>
          <cell r="BN507">
            <v>275013935</v>
          </cell>
          <cell r="BO507">
            <v>971</v>
          </cell>
          <cell r="BP507">
            <v>45334</v>
          </cell>
          <cell r="BQ507">
            <v>18864818</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t="str">
            <v>1. Contribuir en la revisión, proyección, trámite y evaluación técnica de las diferentes etapas de los procesos contractuales en lo concerniente a temas de infraestructura, conforme a la normatividad vigente de la Universidad de los Llanos. 2. Coadyuvar en la proyección de informes o solicitudes internas o externas asignadas a la Vicerrectoría de Recursos Universitarios. 3. Coadyuvar en la elaboración de conceptos técnicos, presupuestos de obra y/o proyectos de infraestructura asignados a la Vicerrectoría de Recursos Universitarios conforme a los lineamientos de la entidad. 4. Apoyar el proceso de vigilancia, seguimiento y control de los contratos de infraestructura a cargo de la Vicerrectoría de Recursos Universitarios. 5. Contribuir en las auditorías internas y externas de gestión de calidad realizada por control interno y en los procesos de gestión de obra, consultoría e interventoría, asignadas a la Vicerrectoría de Recursos Universitarios.</v>
          </cell>
          <cell r="CT507">
            <v>86064343</v>
          </cell>
          <cell r="CU507">
            <v>436</v>
          </cell>
          <cell r="CV507" t="str">
            <v>400</v>
          </cell>
          <cell r="CW507">
            <v>0</v>
          </cell>
          <cell r="CX507">
            <v>0</v>
          </cell>
          <cell r="CY507">
            <v>7410</v>
          </cell>
          <cell r="CZ507" t="str">
            <v>M6</v>
          </cell>
        </row>
        <row r="508">
          <cell r="B508" t="str">
            <v>0409 DE 2024</v>
          </cell>
          <cell r="C508">
            <v>1121832301</v>
          </cell>
          <cell r="D508" t="str">
            <v>MAYRA FERNANDA CASTRO VILLA</v>
          </cell>
          <cell r="E508" t="str">
            <v>CONTRATO DE PRESTACIÓN DE SERVICIOS PROFESIONALES</v>
          </cell>
          <cell r="F508" t="str">
            <v xml:space="preserve">PRESTACIÓN DE SERVICIOS PROFESIONALES NECESARIO PARA EL DESARROLLO DEL PROYECTO FICHA BPUNI VIAC 05 0111 2023 “ESCENARIOS DE EXTENSIÓN, APROPIACIÓN Y RESPONSABILIDAD SOCIAL DE LA UNIVERSIDAD DE LOS LLANOS” </v>
          </cell>
          <cell r="G508">
            <v>45334</v>
          </cell>
          <cell r="H508">
            <v>15612263</v>
          </cell>
          <cell r="I508" t="str">
            <v>Cinco (05) meses y tres (03) días calendario</v>
          </cell>
          <cell r="J508">
            <v>45334</v>
          </cell>
          <cell r="K508">
            <v>45487</v>
          </cell>
          <cell r="L508" t="str">
            <v>NO APLICA</v>
          </cell>
          <cell r="M508" t="str">
            <v>NO APLICA</v>
          </cell>
          <cell r="N508" t="str">
            <v>NO APLICA</v>
          </cell>
          <cell r="O508">
            <v>6</v>
          </cell>
          <cell r="P508">
            <v>1938778</v>
          </cell>
          <cell r="Q508">
            <v>45334</v>
          </cell>
          <cell r="R508">
            <v>45351</v>
          </cell>
          <cell r="S508">
            <v>3061228</v>
          </cell>
          <cell r="T508">
            <v>45352</v>
          </cell>
          <cell r="U508">
            <v>45382</v>
          </cell>
          <cell r="V508">
            <v>3061228</v>
          </cell>
          <cell r="W508">
            <v>45383</v>
          </cell>
          <cell r="X508">
            <v>45412</v>
          </cell>
          <cell r="Y508">
            <v>3061228</v>
          </cell>
          <cell r="Z508">
            <v>45413</v>
          </cell>
          <cell r="AA508">
            <v>45443</v>
          </cell>
          <cell r="AB508">
            <v>3061228</v>
          </cell>
          <cell r="AC508">
            <v>45444</v>
          </cell>
          <cell r="AD508">
            <v>45473</v>
          </cell>
          <cell r="AE508">
            <v>1428573</v>
          </cell>
          <cell r="AF508">
            <v>45474</v>
          </cell>
          <cell r="AG508">
            <v>45487</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t="str">
            <v>Dirección General de Proyección Social</v>
          </cell>
          <cell r="BJ508" t="str">
            <v>OMAR YESID BELTRÁN GUTIÉRREZ</v>
          </cell>
          <cell r="BK508" t="str">
            <v>Director Técnico de Proyección Social</v>
          </cell>
          <cell r="BL508">
            <v>145</v>
          </cell>
          <cell r="BM508">
            <v>45327.440729166665</v>
          </cell>
          <cell r="BN508">
            <v>52381013</v>
          </cell>
          <cell r="BO508">
            <v>938</v>
          </cell>
          <cell r="BP508">
            <v>45334</v>
          </cell>
          <cell r="BQ508">
            <v>15612263</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t="str">
            <v>1. Contribuir en el diseño, gestión e implementación de estrategias que fortalezcan el seguimiento y contacto permanente con los egresados en la Universidad de los Llanos de acuerdo con el Plan de Acción Institucional. 2. Apoyar el diseño y fortalecimiento de los canales de comunicación con los graduados, actualización del Portal Web Egresados, paginas sociales Facebook y correo electrónico. 3. Coadyuvar en el diseño, promoción y recepción de artículos, publicación y divulgación de la revista Corocora. 4. Brindar acompañamiento a los egresados en el proceso de carnetización y diligenciamiento de las encuestas de seguimiento del MEN y de la Universidad de los Llanos. 5. Cooperar con la promoción del portal de empleo con entidades públicas y privadas. 6. Coadyuvar en la recepción de documentos de estudiantes en Trámite de grado y firma de paz y salvos. 7. Apoyar la implementación de estrategias de divulgación de los estímulos, beneficios y servicios para los egresados de la Universidad de los Llanos. 8. Contribuir con la organización y participar en los procesos de planeación y programación de espacios académicos y de relacionamiento con los egresados.</v>
          </cell>
          <cell r="CT508">
            <v>1121832301</v>
          </cell>
          <cell r="CU508">
            <v>624</v>
          </cell>
          <cell r="CV508" t="str">
            <v>53018</v>
          </cell>
          <cell r="CW508">
            <v>0</v>
          </cell>
          <cell r="CX508">
            <v>0</v>
          </cell>
          <cell r="CY508">
            <v>8299</v>
          </cell>
          <cell r="CZ508" t="str">
            <v>M6</v>
          </cell>
        </row>
        <row r="509">
          <cell r="B509" t="str">
            <v>0410 DE 2024</v>
          </cell>
          <cell r="C509">
            <v>1121965646</v>
          </cell>
          <cell r="D509" t="str">
            <v>EDGAR ALEJANDRO ROJAS REAL</v>
          </cell>
          <cell r="E509" t="str">
            <v>CONTRATO DE PRESTACIÓN DE SERVICIOS DE APOYO A LA GESTIÓN</v>
          </cell>
          <cell r="F509" t="str">
            <v>PRESTACIÓN DE SERVICIOS DE APOYO A LA GESTIÓN NECESARIO PARA EL FORTALECIMIENTO DE LOS PROCESOS EN EL CENTRO TIC PARA LA INGENIERÍA DE LA FACULTAD DE CIENCIAS BÁSICAS E INGENIERÍA DE LA UNIVERSIDAD DE LOS LLANOS.</v>
          </cell>
          <cell r="G509">
            <v>45334</v>
          </cell>
          <cell r="H509">
            <v>8384368</v>
          </cell>
          <cell r="I509" t="str">
            <v>Tres (03) meses y veintisiete (27) días calendario</v>
          </cell>
          <cell r="J509">
            <v>45334</v>
          </cell>
          <cell r="K509">
            <v>45450</v>
          </cell>
          <cell r="L509" t="str">
            <v>NO APLICA</v>
          </cell>
          <cell r="M509" t="str">
            <v>NO APLICA</v>
          </cell>
          <cell r="N509" t="str">
            <v>NO APLICA</v>
          </cell>
          <cell r="O509">
            <v>5</v>
          </cell>
          <cell r="P509">
            <v>1373302</v>
          </cell>
          <cell r="Q509">
            <v>45334</v>
          </cell>
          <cell r="R509">
            <v>45351</v>
          </cell>
          <cell r="S509">
            <v>2168371</v>
          </cell>
          <cell r="T509">
            <v>45352</v>
          </cell>
          <cell r="U509">
            <v>45382</v>
          </cell>
          <cell r="V509">
            <v>2168371</v>
          </cell>
          <cell r="W509">
            <v>45383</v>
          </cell>
          <cell r="X509">
            <v>45412</v>
          </cell>
          <cell r="Y509">
            <v>2168371</v>
          </cell>
          <cell r="Z509">
            <v>45413</v>
          </cell>
          <cell r="AA509">
            <v>45443</v>
          </cell>
          <cell r="AB509">
            <v>505953</v>
          </cell>
          <cell r="AC509">
            <v>45444</v>
          </cell>
          <cell r="AD509">
            <v>45450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t="str">
            <v>Facultad de Ciencias Básicas e Ingeniería</v>
          </cell>
          <cell r="BJ509" t="str">
            <v>ELVIS MIGUEL PEREZ RODRIGUEZ</v>
          </cell>
          <cell r="BK509" t="str">
            <v>Decano de la Facultad de Ciencias Básicas e Ingeniería</v>
          </cell>
          <cell r="BL509">
            <v>154</v>
          </cell>
          <cell r="BM509">
            <v>45327.534131944441</v>
          </cell>
          <cell r="BN509">
            <v>458377735</v>
          </cell>
          <cell r="BO509">
            <v>977</v>
          </cell>
          <cell r="BP509">
            <v>45334</v>
          </cell>
          <cell r="BQ509">
            <v>8384368</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509">
            <v>1121965646</v>
          </cell>
          <cell r="CU509">
            <v>136</v>
          </cell>
          <cell r="CV509" t="str">
            <v>57703</v>
          </cell>
          <cell r="CW509">
            <v>0</v>
          </cell>
          <cell r="CX509">
            <v>0</v>
          </cell>
          <cell r="CY509">
            <v>6209</v>
          </cell>
          <cell r="CZ509" t="str">
            <v>M6</v>
          </cell>
        </row>
        <row r="510">
          <cell r="B510" t="str">
            <v>0411 DE 2024</v>
          </cell>
          <cell r="C510">
            <v>86083401</v>
          </cell>
          <cell r="D510" t="str">
            <v>JAIME ANDRES PINZON PINEDA</v>
          </cell>
          <cell r="E510" t="str">
            <v>CONTRATO DE PRESTACIÓN DE SERVICIOS DE APOYO A LA GESTIÓN</v>
          </cell>
          <cell r="F510" t="str">
            <v>PRESTACIÓN DE SERVICIOS DE APOYO A LA GESTIÓN NECESARIO PARA EL FORTALECIMIENTO DE LOS PROCESOS EN EL CENTRO TIC PARA LA INGENIERÍA DE LA FACULTAD DE CIENCIAS BÁSICAS E INGENIERÍA DE LA UNIVERSIDAD DE LOS LLANOS.</v>
          </cell>
          <cell r="G510">
            <v>45334</v>
          </cell>
          <cell r="H510">
            <v>8384368</v>
          </cell>
          <cell r="I510" t="str">
            <v>Tres (03) meses y veintisiete (27) días calendario</v>
          </cell>
          <cell r="J510">
            <v>45334</v>
          </cell>
          <cell r="K510">
            <v>45450</v>
          </cell>
          <cell r="L510" t="str">
            <v>NO APLICA</v>
          </cell>
          <cell r="M510" t="str">
            <v>NO APLICA</v>
          </cell>
          <cell r="N510" t="str">
            <v>NO APLICA</v>
          </cell>
          <cell r="O510">
            <v>5</v>
          </cell>
          <cell r="P510">
            <v>1373302</v>
          </cell>
          <cell r="Q510">
            <v>45334</v>
          </cell>
          <cell r="R510">
            <v>45351</v>
          </cell>
          <cell r="S510">
            <v>2168371</v>
          </cell>
          <cell r="T510">
            <v>45352</v>
          </cell>
          <cell r="U510">
            <v>45382</v>
          </cell>
          <cell r="V510">
            <v>2168371</v>
          </cell>
          <cell r="W510">
            <v>45383</v>
          </cell>
          <cell r="X510">
            <v>45412</v>
          </cell>
          <cell r="Y510">
            <v>2168371</v>
          </cell>
          <cell r="Z510">
            <v>45413</v>
          </cell>
          <cell r="AA510">
            <v>45443</v>
          </cell>
          <cell r="AB510">
            <v>505953</v>
          </cell>
          <cell r="AC510">
            <v>45444</v>
          </cell>
          <cell r="AD510">
            <v>45450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t="str">
            <v>Facultad de Ciencias Básicas e Ingeniería</v>
          </cell>
          <cell r="BJ510" t="str">
            <v>ELVIS MIGUEL PEREZ RODRIGUEZ</v>
          </cell>
          <cell r="BK510" t="str">
            <v>Decano de la Facultad de Ciencias Básicas e Ingeniería</v>
          </cell>
          <cell r="BL510">
            <v>154</v>
          </cell>
          <cell r="BM510">
            <v>45327.534131944441</v>
          </cell>
          <cell r="BN510">
            <v>458377735</v>
          </cell>
          <cell r="BO510">
            <v>974</v>
          </cell>
          <cell r="BP510">
            <v>45334</v>
          </cell>
          <cell r="BQ510">
            <v>8384368</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510">
            <v>86083401</v>
          </cell>
          <cell r="CU510">
            <v>136</v>
          </cell>
          <cell r="CV510" t="str">
            <v>57703</v>
          </cell>
          <cell r="CW510">
            <v>0</v>
          </cell>
          <cell r="CX510">
            <v>0</v>
          </cell>
          <cell r="CY510">
            <v>3314</v>
          </cell>
          <cell r="CZ510" t="str">
            <v>M6</v>
          </cell>
        </row>
        <row r="511">
          <cell r="B511" t="str">
            <v>0412 DE 2024</v>
          </cell>
          <cell r="C511">
            <v>1121849446</v>
          </cell>
          <cell r="D511" t="str">
            <v>JENNY TATIANA RODRIGUEZ RODRIGUEZ</v>
          </cell>
          <cell r="E511" t="str">
            <v>CONTRATO DE PRESTACIÓN DE SERVICIOS DE APOYO A LA GESTIÓN</v>
          </cell>
          <cell r="F511" t="str">
            <v>PRESTACIÓN DE SERVICIOS DE APOYO A LA GESTIÓN NECESARIO PARA EL FORTALECIMIENTO DE LOS PROCESOS DEL LABORATORIO DE SIMULACIÓN Y HABILIDADES CLÍNICAS DE LA FACULTAD DE CIENCIAS DE LA SALUD DE LA UNIVERSIDAD DE LOS LLANOS.</v>
          </cell>
          <cell r="G511">
            <v>45334</v>
          </cell>
          <cell r="H511">
            <v>8384368</v>
          </cell>
          <cell r="I511" t="str">
            <v>Tres (03) meses y veintisiete (27) días calendario</v>
          </cell>
          <cell r="J511">
            <v>45334</v>
          </cell>
          <cell r="K511">
            <v>45450</v>
          </cell>
          <cell r="L511" t="str">
            <v>NO APLICA</v>
          </cell>
          <cell r="M511" t="str">
            <v>NO APLICA</v>
          </cell>
          <cell r="N511" t="str">
            <v>NO APLICA</v>
          </cell>
          <cell r="O511">
            <v>5</v>
          </cell>
          <cell r="P511">
            <v>1373302</v>
          </cell>
          <cell r="Q511">
            <v>45334</v>
          </cell>
          <cell r="R511">
            <v>45351</v>
          </cell>
          <cell r="S511">
            <v>2168371</v>
          </cell>
          <cell r="T511">
            <v>45352</v>
          </cell>
          <cell r="U511">
            <v>45382</v>
          </cell>
          <cell r="V511">
            <v>2168371</v>
          </cell>
          <cell r="W511">
            <v>45383</v>
          </cell>
          <cell r="X511">
            <v>45412</v>
          </cell>
          <cell r="Y511">
            <v>2168371</v>
          </cell>
          <cell r="Z511">
            <v>45413</v>
          </cell>
          <cell r="AA511">
            <v>45443</v>
          </cell>
          <cell r="AB511">
            <v>505953</v>
          </cell>
          <cell r="AC511">
            <v>45444</v>
          </cell>
          <cell r="AD511">
            <v>45450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t="str">
            <v>Facultad de Ciencias de la Salud</v>
          </cell>
          <cell r="BJ511" t="str">
            <v>LUZ MIRYAM TOBÓN BORRERO</v>
          </cell>
          <cell r="BK511" t="str">
            <v>Decana de la Facultad de Ciencias de la Salud</v>
          </cell>
          <cell r="BL511">
            <v>154</v>
          </cell>
          <cell r="BM511">
            <v>45327.534131944441</v>
          </cell>
          <cell r="BN511">
            <v>458377735</v>
          </cell>
          <cell r="BO511">
            <v>975</v>
          </cell>
          <cell r="BP511">
            <v>45334</v>
          </cell>
          <cell r="BQ511">
            <v>8384368</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t="str">
            <v>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v>
          </cell>
          <cell r="CT511">
            <v>1121849446</v>
          </cell>
          <cell r="CU511">
            <v>54</v>
          </cell>
          <cell r="CV511" t="str">
            <v>55504</v>
          </cell>
          <cell r="CW511">
            <v>0</v>
          </cell>
          <cell r="CX511">
            <v>0</v>
          </cell>
          <cell r="CY511">
            <v>7490</v>
          </cell>
          <cell r="CZ511" t="str">
            <v>M6</v>
          </cell>
        </row>
        <row r="512">
          <cell r="B512" t="str">
            <v>0413 DE 2024</v>
          </cell>
          <cell r="C512">
            <v>1121922565</v>
          </cell>
          <cell r="D512" t="str">
            <v>DAVID FELIPE HURTADO ARCILA</v>
          </cell>
          <cell r="E512" t="str">
            <v>CONTRATO DE PRESTACIÓN DE SERVICIOS DE APOYO A LA GESTIÓN</v>
          </cell>
          <cell r="F512" t="str">
            <v>PRESTACIÓN DE SERVICIOS DE APOYO A LA GESTIÓN NECESARIO PARA EL FORTALECIMIENTO DE LOS PROCESOS DEL LABORATORIO DE SIMULACIÓN EN REGENCIA DE FARMACIA DE LA FACULTAD DE CIENCIAS DE LA SALUD DE LA UNIVERSIDAD DE LOS LLANOS.</v>
          </cell>
          <cell r="G512">
            <v>45334</v>
          </cell>
          <cell r="H512">
            <v>8384368</v>
          </cell>
          <cell r="I512" t="str">
            <v>Tres (03) meses y veintisiete (27) días calendario</v>
          </cell>
          <cell r="J512">
            <v>45334</v>
          </cell>
          <cell r="K512">
            <v>45450</v>
          </cell>
          <cell r="L512" t="str">
            <v>NO APLICA</v>
          </cell>
          <cell r="M512" t="str">
            <v>NO APLICA</v>
          </cell>
          <cell r="N512" t="str">
            <v>NO APLICA</v>
          </cell>
          <cell r="O512">
            <v>5</v>
          </cell>
          <cell r="P512">
            <v>1373302</v>
          </cell>
          <cell r="Q512">
            <v>45334</v>
          </cell>
          <cell r="R512">
            <v>45351</v>
          </cell>
          <cell r="S512">
            <v>2168371</v>
          </cell>
          <cell r="T512">
            <v>45352</v>
          </cell>
          <cell r="U512">
            <v>45382</v>
          </cell>
          <cell r="V512">
            <v>2168371</v>
          </cell>
          <cell r="W512">
            <v>45383</v>
          </cell>
          <cell r="X512">
            <v>45412</v>
          </cell>
          <cell r="Y512">
            <v>2168371</v>
          </cell>
          <cell r="Z512">
            <v>45413</v>
          </cell>
          <cell r="AA512">
            <v>45443</v>
          </cell>
          <cell r="AB512">
            <v>505953</v>
          </cell>
          <cell r="AC512">
            <v>45444</v>
          </cell>
          <cell r="AD512">
            <v>45450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t="str">
            <v>Facultad de Ciencias de la Salud</v>
          </cell>
          <cell r="BJ512" t="str">
            <v>LUZ MIRYAM TOBÓN BORRERO</v>
          </cell>
          <cell r="BK512" t="str">
            <v>Decana de la Facultad de Ciencias de la Salud</v>
          </cell>
          <cell r="BL512">
            <v>154</v>
          </cell>
          <cell r="BM512">
            <v>45327.534131944441</v>
          </cell>
          <cell r="BN512">
            <v>458377735</v>
          </cell>
          <cell r="BO512">
            <v>976</v>
          </cell>
          <cell r="BP512">
            <v>45334</v>
          </cell>
          <cell r="BQ512">
            <v>8384368</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t="str">
            <v>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512">
            <v>1121922565</v>
          </cell>
          <cell r="CU512">
            <v>54</v>
          </cell>
          <cell r="CV512" t="str">
            <v>55302</v>
          </cell>
          <cell r="CW512">
            <v>0</v>
          </cell>
          <cell r="CX512">
            <v>0</v>
          </cell>
          <cell r="CY512">
            <v>8299</v>
          </cell>
          <cell r="CZ512" t="str">
            <v>M6</v>
          </cell>
        </row>
        <row r="513">
          <cell r="B513" t="str">
            <v>0414 DE 2024</v>
          </cell>
          <cell r="C513">
            <v>1121862398</v>
          </cell>
          <cell r="D513" t="str">
            <v>AURA LUZ RODRIGUEZ</v>
          </cell>
          <cell r="E513" t="str">
            <v>CONTRATO DE PRESTACIÓN DE SERVICIOS PROFESIONALES</v>
          </cell>
          <cell r="F513" t="str">
            <v xml:space="preserve">PRESTACIÓN DE SERVICIOS PROFESIONALES NECESARIO PARA EL DESARROLLO DE LOS DIFERENTES PROCESOS DE ASIGNACIÓN DE DESCUENTOS SOCIOECONÓMICOS DEL PROYECTO FICHA BPUNI BU 02 0711 2023 “FORTALECIMIENTO Y DESARROLLO DE ESTRATEGIAS Y ACCIONES DE BIENESTAR EN EL MARCO DEL DESARROLLO HUMANO EN PRO DE LOS INTEGRANTES DE LA COMUNIDAD UNIVERSITARIA DE LA UNIVERSIDAD DE LOS LLANOS” </v>
          </cell>
          <cell r="G513">
            <v>45334</v>
          </cell>
          <cell r="H513">
            <v>11836748</v>
          </cell>
          <cell r="I513" t="str">
            <v>Tres (03) meses y veintisiete (27) días calendario</v>
          </cell>
          <cell r="J513">
            <v>45334</v>
          </cell>
          <cell r="K513">
            <v>45450</v>
          </cell>
          <cell r="L513" t="str">
            <v>NO APLICA</v>
          </cell>
          <cell r="M513" t="str">
            <v>NO APLICA</v>
          </cell>
          <cell r="N513" t="str">
            <v>NO APLICA</v>
          </cell>
          <cell r="O513">
            <v>5</v>
          </cell>
          <cell r="P513">
            <v>1938778</v>
          </cell>
          <cell r="Q513">
            <v>45334</v>
          </cell>
          <cell r="R513">
            <v>45351</v>
          </cell>
          <cell r="S513">
            <v>3061228</v>
          </cell>
          <cell r="T513">
            <v>45352</v>
          </cell>
          <cell r="U513">
            <v>45382</v>
          </cell>
          <cell r="V513">
            <v>3061228</v>
          </cell>
          <cell r="W513">
            <v>45383</v>
          </cell>
          <cell r="X513">
            <v>45412</v>
          </cell>
          <cell r="Y513">
            <v>3061228</v>
          </cell>
          <cell r="Z513">
            <v>45413</v>
          </cell>
          <cell r="AA513">
            <v>45443</v>
          </cell>
          <cell r="AB513">
            <v>714286</v>
          </cell>
          <cell r="AC513">
            <v>45444</v>
          </cell>
          <cell r="AD513">
            <v>45450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t="str">
            <v>División de Bienestar Universitario</v>
          </cell>
          <cell r="BJ513" t="str">
            <v>JHON FREYD MONROY RODRIGUEZ</v>
          </cell>
          <cell r="BK513" t="str">
            <v>Jefe de Oficina</v>
          </cell>
          <cell r="BL513">
            <v>143</v>
          </cell>
          <cell r="BM513">
            <v>45327.439849537041</v>
          </cell>
          <cell r="BN513">
            <v>422028670</v>
          </cell>
          <cell r="BO513">
            <v>937</v>
          </cell>
          <cell r="BP513">
            <v>45334</v>
          </cell>
          <cell r="BQ513">
            <v>11836748</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t="str">
            <v>1. Apoyar a la División de Bienestar en la implementación de programas y servicios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Apoyar a la División de Bienestar Institucional en la caracterización socioeconómica de los estudiantes de pregrado y posgrado de la Universidad de los Llanos. 4. Apoyar a la jefatura de Bienestar en el desarrollo de los procesos y procedimientos administrativos necesarios para la ejecución de los programas, servicios y actividades. 5. Contribuir al desarrollo de convocatorias, recepción, sistematización de datos y selección de los estudiantes que serán beneficiados con los programas y proyectos del área y que están orientados a disminuir la deserción estudiantil en la Universidad de los Llanos. 6. Prestar apoyo en las estrategias que desarrolle la Coordinación para la verificación de las condiciones socioeconómicas de los estudiantes que participan en la convocatoria para el reconocimiento de apoyos económicos, que desde el Área de Promoción Socioeconómica se estime conveniente, con la correspondiente entrega de estudios físicos o magnéticos del proceso a la coordinación del área. 7. Contribuir con las estrategias que desarrolle la División de Bienestar Universitario encaminadas a masificar la divulgación de sus servicios y aumentar el índice de participación de la comunidad Unillanista. 8. Coadyuvar en la articulación que desde el área de promoción socioeconómica pueda realizarse con las demás áreas de la División de Bienestar Universitario, para atender a la población estudiantil considerada en condición de vulnerabilidad. 9. Prestar apoyo en el proceso de clasificación y organización del archivo documental físico y digital del Área de Promoción Socioeconómica y velar por el buen uso del inventario físico devolutivo de la División de Bienestar Universitario. 10.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11. Brindar apoyo a la jefatura de Bienestar en los eventos institucionales que se realicen y sean liderados o apoyados por la Dirección de Bienestar Institucional.</v>
          </cell>
          <cell r="CT513">
            <v>1121862398</v>
          </cell>
          <cell r="CU513">
            <v>612</v>
          </cell>
          <cell r="CV513" t="str">
            <v>44110</v>
          </cell>
          <cell r="CW513">
            <v>0</v>
          </cell>
          <cell r="CX513">
            <v>0</v>
          </cell>
          <cell r="CY513">
            <v>8299</v>
          </cell>
          <cell r="CZ513" t="str">
            <v>M6</v>
          </cell>
        </row>
        <row r="514">
          <cell r="B514" t="str">
            <v>0415 DE 2024</v>
          </cell>
          <cell r="C514">
            <v>23702460</v>
          </cell>
          <cell r="D514" t="str">
            <v>HEYDI PATRICIA QUINTERO CASALLAS</v>
          </cell>
          <cell r="E514" t="str">
            <v>CONTRATO DE PRESTACIÓN DE SERVICIOS DE APOYO A LA GESTIÓN</v>
          </cell>
          <cell r="F514"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514">
            <v>45334</v>
          </cell>
          <cell r="H514">
            <v>8384368</v>
          </cell>
          <cell r="I514" t="str">
            <v>Tres (03) meses y veintisiete (27) días calendario</v>
          </cell>
          <cell r="J514">
            <v>45334</v>
          </cell>
          <cell r="K514">
            <v>45450</v>
          </cell>
          <cell r="L514" t="str">
            <v>NO APLICA</v>
          </cell>
          <cell r="M514" t="str">
            <v>NO APLICA</v>
          </cell>
          <cell r="N514" t="str">
            <v>NO APLICA</v>
          </cell>
          <cell r="O514">
            <v>5</v>
          </cell>
          <cell r="P514">
            <v>1373302</v>
          </cell>
          <cell r="Q514">
            <v>45334</v>
          </cell>
          <cell r="R514">
            <v>45351</v>
          </cell>
          <cell r="S514">
            <v>2168371</v>
          </cell>
          <cell r="T514">
            <v>45352</v>
          </cell>
          <cell r="U514">
            <v>45382</v>
          </cell>
          <cell r="V514">
            <v>2168371</v>
          </cell>
          <cell r="W514">
            <v>45383</v>
          </cell>
          <cell r="X514">
            <v>45412</v>
          </cell>
          <cell r="Y514">
            <v>2168371</v>
          </cell>
          <cell r="Z514">
            <v>45413</v>
          </cell>
          <cell r="AA514">
            <v>45443</v>
          </cell>
          <cell r="AB514">
            <v>505953</v>
          </cell>
          <cell r="AC514">
            <v>45444</v>
          </cell>
          <cell r="AD514">
            <v>45450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t="str">
            <v>División de Bienestar Universitario</v>
          </cell>
          <cell r="BJ514" t="str">
            <v>JHON FREYD MONROY RODRIGUEZ</v>
          </cell>
          <cell r="BK514" t="str">
            <v>Jefe de Oficina</v>
          </cell>
          <cell r="BL514">
            <v>143</v>
          </cell>
          <cell r="BM514">
            <v>45327.439849537041</v>
          </cell>
          <cell r="BN514">
            <v>422028670</v>
          </cell>
          <cell r="BO514">
            <v>927</v>
          </cell>
          <cell r="BP514">
            <v>45334</v>
          </cell>
          <cell r="BQ514">
            <v>8384368</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514">
            <v>23702460.100000001</v>
          </cell>
          <cell r="CU514">
            <v>612</v>
          </cell>
          <cell r="CV514" t="str">
            <v>44110</v>
          </cell>
          <cell r="CW514">
            <v>0</v>
          </cell>
          <cell r="CX514">
            <v>0</v>
          </cell>
          <cell r="CY514">
            <v>8299</v>
          </cell>
          <cell r="CZ514" t="str">
            <v>M6</v>
          </cell>
        </row>
        <row r="515">
          <cell r="B515" t="str">
            <v>0416 DE 2024</v>
          </cell>
          <cell r="C515">
            <v>86045149</v>
          </cell>
          <cell r="D515" t="str">
            <v>DAVID ALEXANDER MELO MARQUEZ</v>
          </cell>
          <cell r="E515" t="str">
            <v>CONTRATO DE PRESTACIÓN DE SERVICIOS DE APOYO A LA GESTIÓN</v>
          </cell>
          <cell r="F515" t="str">
            <v xml:space="preserve">PRESTACIÓN DE SERVICIOS DE APOYO A LA GESTIÓN NECESARIO PARA EL DESARROLLO DE LOS DIFERENTES PROCESOS EN LA INSTRUCCIÓN DE NARRATIVA ORAL DEL PROYECTO FICHA BPUNI BU 02 0711 2023 “FORTALECIMIENTO Y DESARROLLO DE ESTRATEGIAS Y ACCIONES DE BIENESTAR EN EL MARCO DEL DESARROLLO HUMANO EN PRO DE LOS INTEGRANTES DE LA COMUNIDAD UNIVERSITARIA DE LA UNIVERSIDAD DE LOS LLANOS” </v>
          </cell>
          <cell r="G515">
            <v>45334</v>
          </cell>
          <cell r="H515">
            <v>8384368</v>
          </cell>
          <cell r="I515" t="str">
            <v>Tres (03) meses y veintisiete (27) días calendario</v>
          </cell>
          <cell r="J515">
            <v>45334</v>
          </cell>
          <cell r="K515">
            <v>45450</v>
          </cell>
          <cell r="L515" t="str">
            <v>NO APLICA</v>
          </cell>
          <cell r="M515" t="str">
            <v>NO APLICA</v>
          </cell>
          <cell r="N515" t="str">
            <v>NO APLICA</v>
          </cell>
          <cell r="O515">
            <v>5</v>
          </cell>
          <cell r="P515">
            <v>1373302</v>
          </cell>
          <cell r="Q515">
            <v>45334</v>
          </cell>
          <cell r="R515">
            <v>45351</v>
          </cell>
          <cell r="S515">
            <v>2168371</v>
          </cell>
          <cell r="T515">
            <v>45352</v>
          </cell>
          <cell r="U515">
            <v>45382</v>
          </cell>
          <cell r="V515">
            <v>2168371</v>
          </cell>
          <cell r="W515">
            <v>45383</v>
          </cell>
          <cell r="X515">
            <v>45412</v>
          </cell>
          <cell r="Y515">
            <v>2168371</v>
          </cell>
          <cell r="Z515">
            <v>45413</v>
          </cell>
          <cell r="AA515">
            <v>45443</v>
          </cell>
          <cell r="AB515">
            <v>505953</v>
          </cell>
          <cell r="AC515">
            <v>45444</v>
          </cell>
          <cell r="AD515">
            <v>45450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t="str">
            <v>División de Bienestar Universitario</v>
          </cell>
          <cell r="BJ515" t="str">
            <v>JHON FREYD MONROY RODRIGUEZ</v>
          </cell>
          <cell r="BK515" t="str">
            <v>Jefe de Oficina</v>
          </cell>
          <cell r="BL515">
            <v>143</v>
          </cell>
          <cell r="BM515">
            <v>45327.439849537041</v>
          </cell>
          <cell r="BN515">
            <v>422028670</v>
          </cell>
          <cell r="BO515">
            <v>929</v>
          </cell>
          <cell r="BP515">
            <v>45334</v>
          </cell>
          <cell r="BQ515">
            <v>8384368</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5">
            <v>86045149</v>
          </cell>
          <cell r="CU515">
            <v>612</v>
          </cell>
          <cell r="CV515" t="str">
            <v>44110</v>
          </cell>
          <cell r="CW515">
            <v>0</v>
          </cell>
          <cell r="CX515">
            <v>0</v>
          </cell>
          <cell r="CY515">
            <v>7310</v>
          </cell>
          <cell r="CZ515" t="str">
            <v>M6</v>
          </cell>
        </row>
        <row r="516">
          <cell r="B516" t="str">
            <v>0417 DE 2024</v>
          </cell>
          <cell r="C516">
            <v>80791857</v>
          </cell>
          <cell r="D516" t="str">
            <v>CAMILO ANDRES RONDON</v>
          </cell>
          <cell r="E516" t="str">
            <v>CONTRATO DE PRESTACIÓN DE SERVICIOS DE APOYO A LA GESTIÓN</v>
          </cell>
          <cell r="F516" t="str">
            <v xml:space="preserve">PRESTACIÓN DE SERVICIOS DE APOYO A LA GESTIÓN NECESARIO PARA EL DESARROLLO DE LOS DIFERENTES PROCESOS EN LA INSTRUCCIÓN DE ARTES ESCÉNICAS DEL PROYECTO FICHA BPUNI BU 02 0711 2023 “FORTALECIMIENTO Y DESARROLLO DE ESTRATEGIAS Y ACCIONES DE BIENESTAR EN EL MARCO DEL DESARROLLO HUMANO EN PRO DE LOS INTEGRANTES DE LA COMUNIDAD UNIVERSITARIA DE LA UNIVERSIDAD DE LOS LLANOS” </v>
          </cell>
          <cell r="G516">
            <v>45334</v>
          </cell>
          <cell r="H516">
            <v>8384368</v>
          </cell>
          <cell r="I516" t="str">
            <v>Tres (03) meses y veintisiete (27) días calendario</v>
          </cell>
          <cell r="J516">
            <v>45334</v>
          </cell>
          <cell r="K516">
            <v>45450</v>
          </cell>
          <cell r="L516" t="str">
            <v>NO APLICA</v>
          </cell>
          <cell r="M516" t="str">
            <v>NO APLICA</v>
          </cell>
          <cell r="N516" t="str">
            <v>NO APLICA</v>
          </cell>
          <cell r="O516">
            <v>5</v>
          </cell>
          <cell r="P516">
            <v>1373302</v>
          </cell>
          <cell r="Q516">
            <v>45334</v>
          </cell>
          <cell r="R516">
            <v>45351</v>
          </cell>
          <cell r="S516">
            <v>2168371</v>
          </cell>
          <cell r="T516">
            <v>45352</v>
          </cell>
          <cell r="U516">
            <v>45382</v>
          </cell>
          <cell r="V516">
            <v>2168371</v>
          </cell>
          <cell r="W516">
            <v>45383</v>
          </cell>
          <cell r="X516">
            <v>45412</v>
          </cell>
          <cell r="Y516">
            <v>2168371</v>
          </cell>
          <cell r="Z516">
            <v>45413</v>
          </cell>
          <cell r="AA516">
            <v>45443</v>
          </cell>
          <cell r="AB516">
            <v>505953</v>
          </cell>
          <cell r="AC516">
            <v>45444</v>
          </cell>
          <cell r="AD516">
            <v>45450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t="str">
            <v>División de Bienestar Universitario</v>
          </cell>
          <cell r="BJ516" t="str">
            <v>JHON FREYD MONROY RODRIGUEZ</v>
          </cell>
          <cell r="BK516" t="str">
            <v>Jefe de Oficina</v>
          </cell>
          <cell r="BL516">
            <v>143</v>
          </cell>
          <cell r="BM516">
            <v>45327.439849537041</v>
          </cell>
          <cell r="BN516">
            <v>422028670</v>
          </cell>
          <cell r="BO516">
            <v>928</v>
          </cell>
          <cell r="BP516">
            <v>45334</v>
          </cell>
          <cell r="BQ516">
            <v>8384368</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6">
            <v>80791857</v>
          </cell>
          <cell r="CU516">
            <v>612</v>
          </cell>
          <cell r="CV516" t="str">
            <v>44110</v>
          </cell>
          <cell r="CW516">
            <v>0</v>
          </cell>
          <cell r="CX516">
            <v>0</v>
          </cell>
          <cell r="CY516">
            <v>8299</v>
          </cell>
          <cell r="CZ516" t="str">
            <v>M6</v>
          </cell>
        </row>
        <row r="517">
          <cell r="B517" t="str">
            <v>0418 DE 2024</v>
          </cell>
          <cell r="C517">
            <v>86088050</v>
          </cell>
          <cell r="D517" t="str">
            <v>JOHAN LEONARDO RIVERA MUÑOZ</v>
          </cell>
          <cell r="E517" t="str">
            <v>CONTRATO DE PRESTACIÓN DE SERVICIOS DE APOYO A LA GESTIÓN</v>
          </cell>
          <cell r="F517" t="str">
            <v xml:space="preserve">PRESTACIÓN DE SERVICIOS DE APOYO A LA GESTIÓN NECESARIO PARA EL DESARROLLO DE LOS DIFERENTES PROCESOS DE CONTROL DE ELEMENTOS ARTÍSTICOS Y DEPORTIVOS DEL PROYECTO FICHA BPUNI BU 02 0711 2023 “FORTALECIMIENTO Y DESARROLLO DE ESTRATEGIAS Y ACCIONES DE BIENESTAR EN EL MARCO DEL DESARROLLO HUMANO EN PRO DE LOS INTEGRANTES DE LA COMUNIDAD UNIVERSITARIA DE LA UNIVERSIDAD DE LOS LLANOS” </v>
          </cell>
          <cell r="G517">
            <v>45334</v>
          </cell>
          <cell r="H517">
            <v>8384368</v>
          </cell>
          <cell r="I517" t="str">
            <v>Tres (03) meses y veintisiete (27) días calendario</v>
          </cell>
          <cell r="J517">
            <v>45334</v>
          </cell>
          <cell r="K517">
            <v>45450</v>
          </cell>
          <cell r="L517" t="str">
            <v>NO APLICA</v>
          </cell>
          <cell r="M517" t="str">
            <v>NO APLICA</v>
          </cell>
          <cell r="N517" t="str">
            <v>NO APLICA</v>
          </cell>
          <cell r="O517">
            <v>5</v>
          </cell>
          <cell r="P517">
            <v>1373302</v>
          </cell>
          <cell r="Q517">
            <v>45334</v>
          </cell>
          <cell r="R517">
            <v>45351</v>
          </cell>
          <cell r="S517">
            <v>2168371</v>
          </cell>
          <cell r="T517">
            <v>45352</v>
          </cell>
          <cell r="U517">
            <v>45382</v>
          </cell>
          <cell r="V517">
            <v>2168371</v>
          </cell>
          <cell r="W517">
            <v>45383</v>
          </cell>
          <cell r="X517">
            <v>45412</v>
          </cell>
          <cell r="Y517">
            <v>2168371</v>
          </cell>
          <cell r="Z517">
            <v>45413</v>
          </cell>
          <cell r="AA517">
            <v>45443</v>
          </cell>
          <cell r="AB517">
            <v>505953</v>
          </cell>
          <cell r="AC517">
            <v>45444</v>
          </cell>
          <cell r="AD517">
            <v>45450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t="str">
            <v>División de Bienestar Universitario</v>
          </cell>
          <cell r="BJ517" t="str">
            <v>JHON FREYD MONROY RODRIGUEZ</v>
          </cell>
          <cell r="BK517" t="str">
            <v>Jefe de Oficina</v>
          </cell>
          <cell r="BL517">
            <v>143</v>
          </cell>
          <cell r="BM517">
            <v>45327.439849537041</v>
          </cell>
          <cell r="BN517">
            <v>422028670</v>
          </cell>
          <cell r="BO517">
            <v>931</v>
          </cell>
          <cell r="BP517">
            <v>45334</v>
          </cell>
          <cell r="BQ517">
            <v>8384368</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517">
            <v>86088050</v>
          </cell>
          <cell r="CU517">
            <v>612</v>
          </cell>
          <cell r="CV517" t="str">
            <v>44110</v>
          </cell>
          <cell r="CW517">
            <v>0</v>
          </cell>
          <cell r="CX517">
            <v>0</v>
          </cell>
          <cell r="CY517">
            <v>7490</v>
          </cell>
          <cell r="CZ517" t="str">
            <v>M6</v>
          </cell>
        </row>
        <row r="518">
          <cell r="B518" t="str">
            <v>0419 DE 2024</v>
          </cell>
          <cell r="C518">
            <v>86086937</v>
          </cell>
          <cell r="D518" t="str">
            <v xml:space="preserve">JUNIOR AUGUSTO MURILLO MADRIGAL </v>
          </cell>
          <cell r="E518" t="str">
            <v>CONTRATO DE PRESTACIÓN DE SERVICIOS DE APOYO A LA GESTIÓN</v>
          </cell>
          <cell r="F518" t="str">
            <v xml:space="preserve">PRESTACIÓN DE SERVICIOS DE APOYO A LA GESTIÓN NECESARIO PARA EL DESARROLLO DE LOS DIFERENTES PROCESOS EN LA INSTRUCCIÓN DE DANZAS DEL PROYECTO FICHA BPUNI BU 02 0711 2023 “FORTALECIMIENTO Y DESARROLLO DE ESTRATEGIAS Y ACCIONES DE BIENESTAR EN EL MARCO DEL DESARROLLO HUMANO EN PRO DE LOS INTEGRANTES DE LA COMUNIDAD UNIVERSITARIA DE LA UNIVERSIDAD DE LOS LLANOS” </v>
          </cell>
          <cell r="G518">
            <v>45334</v>
          </cell>
          <cell r="H518">
            <v>8384368</v>
          </cell>
          <cell r="I518" t="str">
            <v>Tres (03) meses y veintisiete (27) días calendario</v>
          </cell>
          <cell r="J518">
            <v>45334</v>
          </cell>
          <cell r="K518">
            <v>45450</v>
          </cell>
          <cell r="L518" t="str">
            <v>NO APLICA</v>
          </cell>
          <cell r="M518" t="str">
            <v>NO APLICA</v>
          </cell>
          <cell r="N518" t="str">
            <v>NO APLICA</v>
          </cell>
          <cell r="O518">
            <v>5</v>
          </cell>
          <cell r="P518">
            <v>1373302</v>
          </cell>
          <cell r="Q518">
            <v>45334</v>
          </cell>
          <cell r="R518">
            <v>45351</v>
          </cell>
          <cell r="S518">
            <v>2168371</v>
          </cell>
          <cell r="T518">
            <v>45352</v>
          </cell>
          <cell r="U518">
            <v>45382</v>
          </cell>
          <cell r="V518">
            <v>2168371</v>
          </cell>
          <cell r="W518">
            <v>45383</v>
          </cell>
          <cell r="X518">
            <v>45412</v>
          </cell>
          <cell r="Y518">
            <v>2168371</v>
          </cell>
          <cell r="Z518">
            <v>45413</v>
          </cell>
          <cell r="AA518">
            <v>45443</v>
          </cell>
          <cell r="AB518">
            <v>505953</v>
          </cell>
          <cell r="AC518">
            <v>45444</v>
          </cell>
          <cell r="AD518">
            <v>45450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t="str">
            <v>División de Bienestar Universitario</v>
          </cell>
          <cell r="BJ518" t="str">
            <v>JHON FREYD MONROY RODRIGUEZ</v>
          </cell>
          <cell r="BK518" t="str">
            <v>Jefe de Oficina</v>
          </cell>
          <cell r="BL518">
            <v>143</v>
          </cell>
          <cell r="BM518">
            <v>45327.439849537041</v>
          </cell>
          <cell r="BN518">
            <v>422028670</v>
          </cell>
          <cell r="BO518">
            <v>930</v>
          </cell>
          <cell r="BP518">
            <v>45334</v>
          </cell>
          <cell r="BQ518">
            <v>8384368</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8">
            <v>86086937.799999997</v>
          </cell>
          <cell r="CU518">
            <v>612</v>
          </cell>
          <cell r="CV518" t="str">
            <v>44110</v>
          </cell>
          <cell r="CW518">
            <v>0</v>
          </cell>
          <cell r="CX518">
            <v>0</v>
          </cell>
          <cell r="CY518">
            <v>9007</v>
          </cell>
          <cell r="CZ518" t="str">
            <v>M6</v>
          </cell>
        </row>
        <row r="519">
          <cell r="B519" t="str">
            <v>0420 DE 2024</v>
          </cell>
          <cell r="C519">
            <v>1121863902</v>
          </cell>
          <cell r="D519" t="str">
            <v>JUAN DAVID ROJAS ARANGO</v>
          </cell>
          <cell r="E519" t="str">
            <v>CONTRATO DE PRESTACIÓN DE SERVICIOS DE APOYO A LA GESTIÓN</v>
          </cell>
          <cell r="F519" t="str">
            <v xml:space="preserve">PRESTACIÓN DE SERVICIOS DE APOYO A LA GESTIÓN NECESARIO PARA EL DESARROLLO DE LOS DIFERENTES PROCESOS EN LA DISCIPLINA DE FUTBOL PARA ADMINISTRATIVOS DEL PROYECTO FICHA BPUNI BU 02 0711 2023 “FORTALECIMIENTO Y DESARROLLO DE ESTRATEGIAS Y ACCIONES DE BIENESTAR EN EL MARCO DEL DESARROLLO HUMANO EN PRO DE LOS INTEGRANTES DE LA COMUNIDAD UNIVERSITARIA DE LA UNIVERSIDAD DE LOS LLANOS” </v>
          </cell>
          <cell r="G519">
            <v>45334</v>
          </cell>
          <cell r="H519">
            <v>8384368</v>
          </cell>
          <cell r="I519" t="str">
            <v>Tres (03) meses y veintisiete (27) días calendario</v>
          </cell>
          <cell r="J519">
            <v>45334</v>
          </cell>
          <cell r="K519">
            <v>45450</v>
          </cell>
          <cell r="L519" t="str">
            <v>NO APLICA</v>
          </cell>
          <cell r="M519" t="str">
            <v>NO APLICA</v>
          </cell>
          <cell r="N519" t="str">
            <v>NO APLICA</v>
          </cell>
          <cell r="O519">
            <v>5</v>
          </cell>
          <cell r="P519">
            <v>1373302</v>
          </cell>
          <cell r="Q519">
            <v>45334</v>
          </cell>
          <cell r="R519">
            <v>45351</v>
          </cell>
          <cell r="S519">
            <v>2168371</v>
          </cell>
          <cell r="T519">
            <v>45352</v>
          </cell>
          <cell r="U519">
            <v>45382</v>
          </cell>
          <cell r="V519">
            <v>2168371</v>
          </cell>
          <cell r="W519">
            <v>45383</v>
          </cell>
          <cell r="X519">
            <v>45412</v>
          </cell>
          <cell r="Y519">
            <v>2168371</v>
          </cell>
          <cell r="Z519">
            <v>45413</v>
          </cell>
          <cell r="AA519">
            <v>45443</v>
          </cell>
          <cell r="AB519">
            <v>505953</v>
          </cell>
          <cell r="AC519">
            <v>45444</v>
          </cell>
          <cell r="AD519">
            <v>45450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t="str">
            <v>División de Bienestar Universitario</v>
          </cell>
          <cell r="BJ519" t="str">
            <v>JHON FREYD MONROY RODRIGUEZ</v>
          </cell>
          <cell r="BK519" t="str">
            <v>Jefe de Oficina</v>
          </cell>
          <cell r="BL519">
            <v>143</v>
          </cell>
          <cell r="BM519">
            <v>45327.439849537041</v>
          </cell>
          <cell r="BN519">
            <v>422028670</v>
          </cell>
          <cell r="BO519">
            <v>934</v>
          </cell>
          <cell r="BP519">
            <v>45334</v>
          </cell>
          <cell r="BQ519">
            <v>8384368</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19">
            <v>1121863902.0999999</v>
          </cell>
          <cell r="CU519">
            <v>612</v>
          </cell>
          <cell r="CV519" t="str">
            <v>44110</v>
          </cell>
          <cell r="CW519">
            <v>0</v>
          </cell>
          <cell r="CX519">
            <v>0</v>
          </cell>
          <cell r="CY519">
            <v>8299</v>
          </cell>
          <cell r="CZ519" t="str">
            <v>M6</v>
          </cell>
        </row>
        <row r="520">
          <cell r="B520" t="str">
            <v>0421 DE 2024</v>
          </cell>
          <cell r="C520">
            <v>17336529</v>
          </cell>
          <cell r="D520" t="str">
            <v>ALVARO BAQUERO NEIRA</v>
          </cell>
          <cell r="E520" t="str">
            <v>CONTRATO DE PRESTACIÓN DE SERVICIOS DE APOYO A LA GESTIÓN</v>
          </cell>
          <cell r="F520" t="str">
            <v xml:space="preserve">PRESTACIÓN DE SERVICIOS DE APOYO A LA GESTIÓN NECESARIO PARA EL DESARROLLO DE LOS DIFERENTES PROCESOS EN LA DISCIPLINA DE AJEDREZ DEL PROYECTO FICHA BPUNI BU 02 0711 2023 “FORTALECIMIENTO Y DESARROLLO DE ESTRATEGIAS Y ACCIONES DE BIENESTAR EN EL MARCO DEL DESARROLLO HUMANO EN PRO DE LOS INTEGRANTES DE LA COMUNIDAD UNIVERSITARIA DE LA UNIVERSIDAD DE LOS LLANOS” </v>
          </cell>
          <cell r="G520">
            <v>45334</v>
          </cell>
          <cell r="H520">
            <v>8384368</v>
          </cell>
          <cell r="I520" t="str">
            <v>Tres (03) meses y veintisiete (27) días calendario</v>
          </cell>
          <cell r="J520">
            <v>45334</v>
          </cell>
          <cell r="K520">
            <v>45450</v>
          </cell>
          <cell r="L520" t="str">
            <v>NO APLICA</v>
          </cell>
          <cell r="M520" t="str">
            <v>NO APLICA</v>
          </cell>
          <cell r="N520" t="str">
            <v>NO APLICA</v>
          </cell>
          <cell r="O520">
            <v>5</v>
          </cell>
          <cell r="P520">
            <v>1373302</v>
          </cell>
          <cell r="Q520">
            <v>45334</v>
          </cell>
          <cell r="R520">
            <v>45351</v>
          </cell>
          <cell r="S520">
            <v>2168371</v>
          </cell>
          <cell r="T520">
            <v>45352</v>
          </cell>
          <cell r="U520">
            <v>45382</v>
          </cell>
          <cell r="V520">
            <v>2168371</v>
          </cell>
          <cell r="W520">
            <v>45383</v>
          </cell>
          <cell r="X520">
            <v>45412</v>
          </cell>
          <cell r="Y520">
            <v>2168371</v>
          </cell>
          <cell r="Z520">
            <v>45413</v>
          </cell>
          <cell r="AA520">
            <v>45443</v>
          </cell>
          <cell r="AB520">
            <v>505953</v>
          </cell>
          <cell r="AC520">
            <v>45444</v>
          </cell>
          <cell r="AD520">
            <v>45450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t="str">
            <v>División de Bienestar Universitario</v>
          </cell>
          <cell r="BJ520" t="str">
            <v>JHON FREYD MONROY RODRIGUEZ</v>
          </cell>
          <cell r="BK520" t="str">
            <v>Jefe de Oficina</v>
          </cell>
          <cell r="BL520">
            <v>143</v>
          </cell>
          <cell r="BM520">
            <v>45327.439849537041</v>
          </cell>
          <cell r="BN520">
            <v>422028670</v>
          </cell>
          <cell r="BO520">
            <v>926</v>
          </cell>
          <cell r="BP520">
            <v>45334</v>
          </cell>
          <cell r="BQ520">
            <v>8384368</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20">
            <v>17336529</v>
          </cell>
          <cell r="CU520">
            <v>612</v>
          </cell>
          <cell r="CV520" t="str">
            <v>44110</v>
          </cell>
          <cell r="CW520">
            <v>0</v>
          </cell>
          <cell r="CX520">
            <v>0</v>
          </cell>
          <cell r="CY520">
            <v>7490</v>
          </cell>
          <cell r="CZ520" t="str">
            <v>M6</v>
          </cell>
        </row>
        <row r="521">
          <cell r="B521" t="str">
            <v>0422 DE 2024</v>
          </cell>
          <cell r="C521">
            <v>1121832996</v>
          </cell>
          <cell r="D521" t="str">
            <v>JHON EDISSON AREVALO CARDENAS</v>
          </cell>
          <cell r="E521" t="str">
            <v>CONTRATO DE PRESTACIÓN DE SERVICIOS DE APOYO A LA GESTIÓN</v>
          </cell>
          <cell r="F521" t="str">
            <v xml:space="preserve">PRESTACIÓN DE SERVICIOS DE APOYO A LA GESTIÓN NECESARIO PARA EL DESARROLLO DE LOS DIFERENTES PROCESOS EN LA DISCIPLINA DE VOLEIBOL DEL PROYECTO FICHA BPUNI BU 02 0711 2023 “FORTALECIMIENTO Y DESARROLLO DE ESTRATEGIAS Y ACCIONES DE BIENESTAR EN EL MARCO DEL DESARROLLO HUMANO EN PRO DE LOS INTEGRANTES DE LA COMUNIDAD UNIVERSITARIA DE LA UNIVERSIDAD DE LOS LLANOS” </v>
          </cell>
          <cell r="G521">
            <v>45334</v>
          </cell>
          <cell r="H521">
            <v>8384368</v>
          </cell>
          <cell r="I521" t="str">
            <v>Tres (03) meses y veintisiete (27) días calendario</v>
          </cell>
          <cell r="J521">
            <v>45334</v>
          </cell>
          <cell r="K521">
            <v>45450</v>
          </cell>
          <cell r="L521" t="str">
            <v>NO APLICA</v>
          </cell>
          <cell r="M521" t="str">
            <v>NO APLICA</v>
          </cell>
          <cell r="N521" t="str">
            <v>NO APLICA</v>
          </cell>
          <cell r="O521">
            <v>5</v>
          </cell>
          <cell r="P521">
            <v>1373302</v>
          </cell>
          <cell r="Q521">
            <v>45334</v>
          </cell>
          <cell r="R521">
            <v>45351</v>
          </cell>
          <cell r="S521">
            <v>2168371</v>
          </cell>
          <cell r="T521">
            <v>45352</v>
          </cell>
          <cell r="U521">
            <v>45382</v>
          </cell>
          <cell r="V521">
            <v>2168371</v>
          </cell>
          <cell r="W521">
            <v>45383</v>
          </cell>
          <cell r="X521">
            <v>45412</v>
          </cell>
          <cell r="Y521">
            <v>2168371</v>
          </cell>
          <cell r="Z521">
            <v>45413</v>
          </cell>
          <cell r="AA521">
            <v>45443</v>
          </cell>
          <cell r="AB521">
            <v>505953</v>
          </cell>
          <cell r="AC521">
            <v>45444</v>
          </cell>
          <cell r="AD521">
            <v>45450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t="str">
            <v>División de Bienestar Universitario</v>
          </cell>
          <cell r="BJ521" t="str">
            <v>JHON FREYD MONROY RODRIGUEZ</v>
          </cell>
          <cell r="BK521" t="str">
            <v>Jefe de Oficina</v>
          </cell>
          <cell r="BL521">
            <v>143</v>
          </cell>
          <cell r="BM521">
            <v>45327.439849537041</v>
          </cell>
          <cell r="BN521">
            <v>422028670</v>
          </cell>
          <cell r="BO521">
            <v>932</v>
          </cell>
          <cell r="BP521">
            <v>45334</v>
          </cell>
          <cell r="BQ521">
            <v>8384368</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21">
            <v>1121832996</v>
          </cell>
          <cell r="CU521">
            <v>612</v>
          </cell>
          <cell r="CV521" t="str">
            <v>44110</v>
          </cell>
          <cell r="CW521">
            <v>0</v>
          </cell>
          <cell r="CX521">
            <v>0</v>
          </cell>
          <cell r="CY521">
            <v>8299</v>
          </cell>
          <cell r="CZ521" t="str">
            <v>M6</v>
          </cell>
        </row>
        <row r="522">
          <cell r="B522" t="str">
            <v>0423 DE 2024</v>
          </cell>
          <cell r="C522">
            <v>82389505</v>
          </cell>
          <cell r="D522" t="str">
            <v>ALCY DUVAN OSORIO GALAN</v>
          </cell>
          <cell r="E522" t="str">
            <v>CONTRATO DE PRESTACIÓN DE SERVICIOS DE APOYO A LA GESTIÓN</v>
          </cell>
          <cell r="F522"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522">
            <v>45334</v>
          </cell>
          <cell r="H522">
            <v>11836748</v>
          </cell>
          <cell r="I522" t="str">
            <v>Tres (03) meses y veintisiete (27) días calendario</v>
          </cell>
          <cell r="J522">
            <v>45334</v>
          </cell>
          <cell r="K522">
            <v>45450</v>
          </cell>
          <cell r="L522" t="str">
            <v>NO APLICA</v>
          </cell>
          <cell r="M522" t="str">
            <v>NO APLICA</v>
          </cell>
          <cell r="N522" t="str">
            <v>NO APLICA</v>
          </cell>
          <cell r="O522">
            <v>5</v>
          </cell>
          <cell r="P522">
            <v>1938778</v>
          </cell>
          <cell r="Q522">
            <v>45334</v>
          </cell>
          <cell r="R522">
            <v>45351</v>
          </cell>
          <cell r="S522">
            <v>3061228</v>
          </cell>
          <cell r="T522">
            <v>45352</v>
          </cell>
          <cell r="U522">
            <v>45382</v>
          </cell>
          <cell r="V522">
            <v>3061228</v>
          </cell>
          <cell r="W522">
            <v>45383</v>
          </cell>
          <cell r="X522">
            <v>45412</v>
          </cell>
          <cell r="Y522">
            <v>3061228</v>
          </cell>
          <cell r="Z522">
            <v>45413</v>
          </cell>
          <cell r="AA522">
            <v>45443</v>
          </cell>
          <cell r="AB522">
            <v>714286</v>
          </cell>
          <cell r="AC522">
            <v>45444</v>
          </cell>
          <cell r="AD522">
            <v>45450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t="str">
            <v>División de Bienestar Universitario</v>
          </cell>
          <cell r="BJ522" t="str">
            <v>JHON FREYD MONROY RODRIGUEZ</v>
          </cell>
          <cell r="BK522" t="str">
            <v>Jefe de Oficina</v>
          </cell>
          <cell r="BL522">
            <v>143</v>
          </cell>
          <cell r="BM522">
            <v>45327.439849537041</v>
          </cell>
          <cell r="BN522">
            <v>422028670</v>
          </cell>
          <cell r="BO522">
            <v>935</v>
          </cell>
          <cell r="BP522">
            <v>45334</v>
          </cell>
          <cell r="BQ522">
            <v>11836748</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CN522">
            <v>0</v>
          </cell>
          <cell r="CO522">
            <v>0</v>
          </cell>
          <cell r="CP522">
            <v>0</v>
          </cell>
          <cell r="CQ522">
            <v>0</v>
          </cell>
          <cell r="CR522">
            <v>0</v>
          </cell>
          <cell r="CS52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522">
            <v>82389505</v>
          </cell>
          <cell r="CU522">
            <v>612</v>
          </cell>
          <cell r="CV522" t="str">
            <v>44110</v>
          </cell>
          <cell r="CW522">
            <v>0</v>
          </cell>
          <cell r="CX522">
            <v>0</v>
          </cell>
          <cell r="CY522">
            <v>8559</v>
          </cell>
          <cell r="CZ522" t="str">
            <v>M3</v>
          </cell>
        </row>
        <row r="523">
          <cell r="B523" t="str">
            <v>0424 DE 2024</v>
          </cell>
          <cell r="C523">
            <v>1121859880</v>
          </cell>
          <cell r="D523" t="str">
            <v>DIANA CAROLINA HERNANDEZ SANCHEZ</v>
          </cell>
          <cell r="E523" t="str">
            <v>CONTRATO DE PRESTACIÓN DE SERVICIOS DE APOYO A LA GESTIÓN</v>
          </cell>
          <cell r="F523"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523">
            <v>45334</v>
          </cell>
          <cell r="H523">
            <v>11836748</v>
          </cell>
          <cell r="I523" t="str">
            <v>Tres (03) meses y veintisiete (27) días calendario</v>
          </cell>
          <cell r="J523">
            <v>45334</v>
          </cell>
          <cell r="K523">
            <v>45450</v>
          </cell>
          <cell r="L523" t="str">
            <v>NO APLICA</v>
          </cell>
          <cell r="M523" t="str">
            <v>NO APLICA</v>
          </cell>
          <cell r="N523" t="str">
            <v>NO APLICA</v>
          </cell>
          <cell r="O523">
            <v>5</v>
          </cell>
          <cell r="P523">
            <v>1938778</v>
          </cell>
          <cell r="Q523">
            <v>45334</v>
          </cell>
          <cell r="R523">
            <v>45351</v>
          </cell>
          <cell r="S523">
            <v>3061228</v>
          </cell>
          <cell r="T523">
            <v>45352</v>
          </cell>
          <cell r="U523">
            <v>45382</v>
          </cell>
          <cell r="V523">
            <v>3061228</v>
          </cell>
          <cell r="W523">
            <v>45383</v>
          </cell>
          <cell r="X523">
            <v>45412</v>
          </cell>
          <cell r="Y523">
            <v>3061228</v>
          </cell>
          <cell r="Z523">
            <v>45413</v>
          </cell>
          <cell r="AA523">
            <v>45443</v>
          </cell>
          <cell r="AB523">
            <v>714286</v>
          </cell>
          <cell r="AC523">
            <v>45444</v>
          </cell>
          <cell r="AD523">
            <v>45450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t="str">
            <v>División de Bienestar Universitario</v>
          </cell>
          <cell r="BJ523" t="str">
            <v>JHON FREYD MONROY RODRIGUEZ</v>
          </cell>
          <cell r="BK523" t="str">
            <v>Jefe de Oficina</v>
          </cell>
          <cell r="BL523">
            <v>143</v>
          </cell>
          <cell r="BM523">
            <v>45327.439849537041</v>
          </cell>
          <cell r="BN523">
            <v>422028670</v>
          </cell>
          <cell r="BO523">
            <v>936</v>
          </cell>
          <cell r="BP523">
            <v>45334</v>
          </cell>
          <cell r="BQ523">
            <v>11836748</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523">
            <v>1121859880</v>
          </cell>
          <cell r="CU523">
            <v>612</v>
          </cell>
          <cell r="CV523" t="str">
            <v>44110</v>
          </cell>
          <cell r="CW523">
            <v>0</v>
          </cell>
          <cell r="CX523">
            <v>0</v>
          </cell>
          <cell r="CY523">
            <v>8299</v>
          </cell>
          <cell r="CZ523" t="str">
            <v>M6</v>
          </cell>
        </row>
        <row r="524">
          <cell r="B524" t="str">
            <v>0425 DE 2024</v>
          </cell>
          <cell r="C524">
            <v>1121840435</v>
          </cell>
          <cell r="D524" t="str">
            <v>LINA MARCELA GUERRERO BETANCOURT</v>
          </cell>
          <cell r="E524" t="str">
            <v>CONTRATO DE PRESTACIÓN DE SERVICIOS DE APOYO A LA GESTIÓN</v>
          </cell>
          <cell r="F524"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524">
            <v>45334</v>
          </cell>
          <cell r="H524">
            <v>8384368</v>
          </cell>
          <cell r="I524" t="str">
            <v>Tres (03) meses y veintisiete (27) días calendario</v>
          </cell>
          <cell r="J524">
            <v>45334</v>
          </cell>
          <cell r="K524">
            <v>45450</v>
          </cell>
          <cell r="L524" t="str">
            <v>NO APLICA</v>
          </cell>
          <cell r="M524" t="str">
            <v>NO APLICA</v>
          </cell>
          <cell r="N524" t="str">
            <v>NO APLICA</v>
          </cell>
          <cell r="O524">
            <v>5</v>
          </cell>
          <cell r="P524">
            <v>1373302</v>
          </cell>
          <cell r="Q524">
            <v>45334</v>
          </cell>
          <cell r="R524">
            <v>45351</v>
          </cell>
          <cell r="S524">
            <v>2168371</v>
          </cell>
          <cell r="T524">
            <v>45352</v>
          </cell>
          <cell r="U524">
            <v>45382</v>
          </cell>
          <cell r="V524">
            <v>2168371</v>
          </cell>
          <cell r="W524">
            <v>45383</v>
          </cell>
          <cell r="X524">
            <v>45412</v>
          </cell>
          <cell r="Y524">
            <v>2168371</v>
          </cell>
          <cell r="Z524">
            <v>45413</v>
          </cell>
          <cell r="AA524">
            <v>45443</v>
          </cell>
          <cell r="AB524">
            <v>505953</v>
          </cell>
          <cell r="AC524">
            <v>45444</v>
          </cell>
          <cell r="AD524">
            <v>45450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t="str">
            <v>División de Bienestar Universitario</v>
          </cell>
          <cell r="BJ524" t="str">
            <v>JHON FREYD MONROY RODRIGUEZ</v>
          </cell>
          <cell r="BK524" t="str">
            <v>Jefe de Oficina</v>
          </cell>
          <cell r="BL524">
            <v>143</v>
          </cell>
          <cell r="BM524">
            <v>45327.439849537041</v>
          </cell>
          <cell r="BN524">
            <v>422028670</v>
          </cell>
          <cell r="BO524">
            <v>933</v>
          </cell>
          <cell r="BP524">
            <v>45334</v>
          </cell>
          <cell r="BQ524">
            <v>8384368</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O524">
            <v>0</v>
          </cell>
          <cell r="CP524">
            <v>0</v>
          </cell>
          <cell r="CQ524">
            <v>0</v>
          </cell>
          <cell r="CR524">
            <v>0</v>
          </cell>
          <cell r="CS524"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524">
            <v>1121840435</v>
          </cell>
          <cell r="CU524">
            <v>612</v>
          </cell>
          <cell r="CV524" t="str">
            <v>44110</v>
          </cell>
          <cell r="CW524">
            <v>0</v>
          </cell>
          <cell r="CX524">
            <v>0</v>
          </cell>
          <cell r="CY524">
            <v>8299</v>
          </cell>
          <cell r="CZ524" t="str">
            <v>M6</v>
          </cell>
        </row>
        <row r="525">
          <cell r="B525" t="str">
            <v>0426 DE 2024</v>
          </cell>
          <cell r="C525">
            <v>35261731</v>
          </cell>
          <cell r="D525" t="str">
            <v>MARIA CRISTINA BONELO TRUJILLO</v>
          </cell>
          <cell r="E525" t="str">
            <v>CONTRATO DE PRESTACIÓN DE SERVICIOS DE APOYO A LA GESTIÓN</v>
          </cell>
          <cell r="F525" t="str">
            <v>PRESTACIÓN DE SERVICIOS DE APOYO A LA GESTIÓN NECESARIO PARA EL FORTALECIMIENTO DE LOS PROCESOS DE LA DIVISIÓN DE BIBLIOTECA DE LA UNIVERSIDAD DE LOS LLANOS.</v>
          </cell>
          <cell r="G525">
            <v>45334</v>
          </cell>
          <cell r="H525">
            <v>7028069</v>
          </cell>
          <cell r="I525" t="str">
            <v>Tres (03) meses y veintisiete (27) días calendario</v>
          </cell>
          <cell r="J525">
            <v>45334</v>
          </cell>
          <cell r="K525">
            <v>45450</v>
          </cell>
          <cell r="L525" t="str">
            <v>NO APLICA</v>
          </cell>
          <cell r="M525" t="str">
            <v>NO APLICA</v>
          </cell>
          <cell r="N525" t="str">
            <v>NO APLICA</v>
          </cell>
          <cell r="O525">
            <v>5</v>
          </cell>
          <cell r="P525">
            <v>1151149</v>
          </cell>
          <cell r="Q525">
            <v>45334</v>
          </cell>
          <cell r="R525">
            <v>45351</v>
          </cell>
          <cell r="S525">
            <v>1817604</v>
          </cell>
          <cell r="T525">
            <v>45352</v>
          </cell>
          <cell r="U525">
            <v>45382</v>
          </cell>
          <cell r="V525">
            <v>1817604</v>
          </cell>
          <cell r="W525">
            <v>45383</v>
          </cell>
          <cell r="X525">
            <v>45412</v>
          </cell>
          <cell r="Y525">
            <v>1817604</v>
          </cell>
          <cell r="Z525">
            <v>45413</v>
          </cell>
          <cell r="AA525">
            <v>45443</v>
          </cell>
          <cell r="AB525">
            <v>424108</v>
          </cell>
          <cell r="AC525">
            <v>45444</v>
          </cell>
          <cell r="AD525">
            <v>45450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t="str">
            <v>División de Biblioteca</v>
          </cell>
          <cell r="BJ525" t="str">
            <v>BLANCA HERMINDA NAVARRO ARGUELLO</v>
          </cell>
          <cell r="BK525" t="str">
            <v>Jefe de Oficina</v>
          </cell>
          <cell r="BL525">
            <v>153</v>
          </cell>
          <cell r="BM525">
            <v>45327.49181712963</v>
          </cell>
          <cell r="BN525">
            <v>275013935</v>
          </cell>
          <cell r="BO525">
            <v>961</v>
          </cell>
          <cell r="BP525">
            <v>45334</v>
          </cell>
          <cell r="BQ525">
            <v>7028069</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5">
            <v>35261731</v>
          </cell>
          <cell r="CU525">
            <v>436</v>
          </cell>
          <cell r="CV525" t="str">
            <v>432</v>
          </cell>
          <cell r="CW525">
            <v>0</v>
          </cell>
          <cell r="CX525">
            <v>0</v>
          </cell>
          <cell r="CY525">
            <v>8211</v>
          </cell>
          <cell r="CZ525" t="str">
            <v>M6</v>
          </cell>
        </row>
        <row r="526">
          <cell r="B526" t="str">
            <v>0427 DE 2024</v>
          </cell>
          <cell r="C526">
            <v>1121952656</v>
          </cell>
          <cell r="D526" t="str">
            <v>ANGY CAMILA CORREA PALACIOS</v>
          </cell>
          <cell r="E526" t="str">
            <v>CONTRATO DE PRESTACIÓN DE SERVICIOS DE APOYO A LA GESTIÓN</v>
          </cell>
          <cell r="F526" t="str">
            <v>PRESTACIÓN DE SERVICIOS DE APOYO A LA GESTIÓN NECESARIO PARA EL FORTALECIMIENTO DE LOS PROCESOS DE LA DIVISIÓN DE BIBLIOTECA DE LA UNIVERSIDAD DE LOS LLANOS.</v>
          </cell>
          <cell r="G526">
            <v>45334</v>
          </cell>
          <cell r="H526">
            <v>8384368</v>
          </cell>
          <cell r="I526" t="str">
            <v>Tres (03) meses y veintisiete (27) días calendario</v>
          </cell>
          <cell r="J526">
            <v>45334</v>
          </cell>
          <cell r="K526">
            <v>45450</v>
          </cell>
          <cell r="L526" t="str">
            <v>NO APLICA</v>
          </cell>
          <cell r="M526" t="str">
            <v>NO APLICA</v>
          </cell>
          <cell r="N526" t="str">
            <v>NO APLICA</v>
          </cell>
          <cell r="O526">
            <v>5</v>
          </cell>
          <cell r="P526">
            <v>1373302</v>
          </cell>
          <cell r="Q526">
            <v>45334</v>
          </cell>
          <cell r="R526">
            <v>45351</v>
          </cell>
          <cell r="S526">
            <v>2168371</v>
          </cell>
          <cell r="T526">
            <v>45352</v>
          </cell>
          <cell r="U526">
            <v>45382</v>
          </cell>
          <cell r="V526">
            <v>2168371</v>
          </cell>
          <cell r="W526">
            <v>45383</v>
          </cell>
          <cell r="X526">
            <v>45412</v>
          </cell>
          <cell r="Y526">
            <v>2168371</v>
          </cell>
          <cell r="Z526">
            <v>45413</v>
          </cell>
          <cell r="AA526">
            <v>45443</v>
          </cell>
          <cell r="AB526">
            <v>505953</v>
          </cell>
          <cell r="AC526">
            <v>45444</v>
          </cell>
          <cell r="AD526">
            <v>45450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t="str">
            <v>División de Biblioteca</v>
          </cell>
          <cell r="BJ526" t="str">
            <v>BLANCA HERMINDA NAVARRO ARGUELLO</v>
          </cell>
          <cell r="BK526" t="str">
            <v>Jefe de Oficina</v>
          </cell>
          <cell r="BL526">
            <v>153</v>
          </cell>
          <cell r="BM526">
            <v>45327.49181712963</v>
          </cell>
          <cell r="BN526">
            <v>275013935</v>
          </cell>
          <cell r="BO526">
            <v>967</v>
          </cell>
          <cell r="BP526">
            <v>45334</v>
          </cell>
          <cell r="BQ526">
            <v>8384368</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t="str">
            <v>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en la Comunidad universitaria.</v>
          </cell>
          <cell r="CT526">
            <v>1121952656</v>
          </cell>
          <cell r="CU526">
            <v>436</v>
          </cell>
          <cell r="CV526" t="str">
            <v>432</v>
          </cell>
          <cell r="CW526">
            <v>0</v>
          </cell>
          <cell r="CX526">
            <v>0</v>
          </cell>
          <cell r="CY526">
            <v>7490</v>
          </cell>
          <cell r="CZ526" t="str">
            <v>M6</v>
          </cell>
        </row>
        <row r="527">
          <cell r="B527" t="str">
            <v>0428 DE 2024</v>
          </cell>
          <cell r="C527">
            <v>17314119</v>
          </cell>
          <cell r="D527" t="str">
            <v>FERNANDO FALLA LONDOÑO</v>
          </cell>
          <cell r="E527" t="str">
            <v>CONTRATO DE PRESTACIÓN DE SERVICIOS DE APOYO A LA GESTIÓN</v>
          </cell>
          <cell r="F527" t="str">
            <v>PRESTACIÓN DE SERVICIOS DE APOYO A LA GESTIÓN NECESARIO PARA EL FORTALECIMIENTO DE LOS PROCESOS DE LA DIVISIÓN DE BIBLIOTECA DE LA UNIVERSIDAD DE LOS LLANOS.</v>
          </cell>
          <cell r="G527">
            <v>45334</v>
          </cell>
          <cell r="H527">
            <v>7028069</v>
          </cell>
          <cell r="I527" t="str">
            <v>Tres (03) meses y veintisiete (27) días calendario</v>
          </cell>
          <cell r="J527">
            <v>45334</v>
          </cell>
          <cell r="K527">
            <v>45450</v>
          </cell>
          <cell r="L527" t="str">
            <v>NO APLICA</v>
          </cell>
          <cell r="M527" t="str">
            <v>NO APLICA</v>
          </cell>
          <cell r="N527" t="str">
            <v>NO APLICA</v>
          </cell>
          <cell r="O527">
            <v>5</v>
          </cell>
          <cell r="P527">
            <v>1151149</v>
          </cell>
          <cell r="Q527">
            <v>45334</v>
          </cell>
          <cell r="R527">
            <v>45351</v>
          </cell>
          <cell r="S527">
            <v>1817604</v>
          </cell>
          <cell r="T527">
            <v>45352</v>
          </cell>
          <cell r="U527">
            <v>45382</v>
          </cell>
          <cell r="V527">
            <v>1817604</v>
          </cell>
          <cell r="W527">
            <v>45383</v>
          </cell>
          <cell r="X527">
            <v>45412</v>
          </cell>
          <cell r="Y527">
            <v>1817604</v>
          </cell>
          <cell r="Z527">
            <v>45413</v>
          </cell>
          <cell r="AA527">
            <v>45443</v>
          </cell>
          <cell r="AB527">
            <v>424108</v>
          </cell>
          <cell r="AC527">
            <v>45444</v>
          </cell>
          <cell r="AD527">
            <v>45450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t="str">
            <v>División de Biblioteca</v>
          </cell>
          <cell r="BJ527" t="str">
            <v>BLANCA HERMINDA NAVARRO ARGUELLO</v>
          </cell>
          <cell r="BK527" t="str">
            <v>Jefe de Oficina</v>
          </cell>
          <cell r="BL527">
            <v>153</v>
          </cell>
          <cell r="BM527">
            <v>45327.49181712963</v>
          </cell>
          <cell r="BN527">
            <v>275013935</v>
          </cell>
          <cell r="BO527">
            <v>960</v>
          </cell>
          <cell r="BP527">
            <v>45334</v>
          </cell>
          <cell r="BQ527">
            <v>7028069</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0</v>
          </cell>
          <cell r="CS527"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7">
            <v>17314119</v>
          </cell>
          <cell r="CU527">
            <v>436</v>
          </cell>
          <cell r="CV527" t="str">
            <v>432</v>
          </cell>
          <cell r="CW527">
            <v>0</v>
          </cell>
          <cell r="CX527">
            <v>0</v>
          </cell>
          <cell r="CY527">
            <v>8299</v>
          </cell>
          <cell r="CZ527" t="str">
            <v>M6</v>
          </cell>
        </row>
        <row r="528">
          <cell r="B528" t="str">
            <v>0429 DE 2024</v>
          </cell>
          <cell r="C528">
            <v>1121823692</v>
          </cell>
          <cell r="D528" t="str">
            <v>JONATAN SMITH SALAZAR DELGADO</v>
          </cell>
          <cell r="E528" t="str">
            <v>CONTRATO DE PRESTACIÓN DE SERVICIOS DE APOYO A LA GESTIÓN</v>
          </cell>
          <cell r="F528" t="str">
            <v>PRESTACIÓN DE SERVICIOS DE APOYO A LA GESTIÓN NECESARIO PARA EL FORTALECIMIENTO DE LOS PROCESOS DE SOPORTE TÉCNICO EN LA DIVISIÓN DE BIBLIOTECA DE LA UNIVERSIDAD DE LOS LLANOS.</v>
          </cell>
          <cell r="G528">
            <v>45334</v>
          </cell>
          <cell r="H528">
            <v>8384368</v>
          </cell>
          <cell r="I528" t="str">
            <v>Tres (03) meses y veintisiete (27) días calendario</v>
          </cell>
          <cell r="J528">
            <v>45334</v>
          </cell>
          <cell r="K528">
            <v>45450</v>
          </cell>
          <cell r="L528" t="str">
            <v>NO APLICA</v>
          </cell>
          <cell r="M528" t="str">
            <v>NO APLICA</v>
          </cell>
          <cell r="N528" t="str">
            <v>NO APLICA</v>
          </cell>
          <cell r="O528">
            <v>5</v>
          </cell>
          <cell r="P528">
            <v>1373302</v>
          </cell>
          <cell r="Q528">
            <v>45334</v>
          </cell>
          <cell r="R528">
            <v>45351</v>
          </cell>
          <cell r="S528">
            <v>2168371</v>
          </cell>
          <cell r="T528">
            <v>45352</v>
          </cell>
          <cell r="U528">
            <v>45382</v>
          </cell>
          <cell r="V528">
            <v>2168371</v>
          </cell>
          <cell r="W528">
            <v>45383</v>
          </cell>
          <cell r="X528">
            <v>45412</v>
          </cell>
          <cell r="Y528">
            <v>2168371</v>
          </cell>
          <cell r="Z528">
            <v>45413</v>
          </cell>
          <cell r="AA528">
            <v>45443</v>
          </cell>
          <cell r="AB528">
            <v>505953</v>
          </cell>
          <cell r="AC528">
            <v>45444</v>
          </cell>
          <cell r="AD528">
            <v>45450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t="str">
            <v>División de Biblioteca</v>
          </cell>
          <cell r="BJ528" t="str">
            <v>BLANCA HERMINDA NAVARRO ARGUELLO</v>
          </cell>
          <cell r="BK528" t="str">
            <v>Jefe de Oficina</v>
          </cell>
          <cell r="BL528">
            <v>153</v>
          </cell>
          <cell r="BM528">
            <v>45327.49181712963</v>
          </cell>
          <cell r="BN528">
            <v>275013935</v>
          </cell>
          <cell r="BO528">
            <v>965</v>
          </cell>
          <cell r="BP528">
            <v>45334</v>
          </cell>
          <cell r="BQ528">
            <v>8384368</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t="str">
            <v>1. Apoyar en la capacitación e inducción en el uso y manejo de las plataformas y bases de datos de la División de Biblioteca. 2. Contribuir en el control de préstamo y manejo de las herramientas de las salas de la Biblioteca 3. Coadyuvar con el registro y control de usuarios en las plataformas de las Bibliotecas. 4. Prestar apoyo a los procesos de gestión de recurso bibliográficos. (Inventario, descarte, proceso de compra). 5. Apoyar con el soporte técnico e inventario de los equipos tecnológicos de la Biblioteca.</v>
          </cell>
          <cell r="CT528">
            <v>1121823692</v>
          </cell>
          <cell r="CU528">
            <v>436</v>
          </cell>
          <cell r="CV528" t="str">
            <v>432</v>
          </cell>
          <cell r="CW528">
            <v>0</v>
          </cell>
          <cell r="CX528">
            <v>0</v>
          </cell>
          <cell r="CY528">
            <v>6202</v>
          </cell>
          <cell r="CZ528" t="str">
            <v>M6</v>
          </cell>
        </row>
        <row r="529">
          <cell r="B529" t="str">
            <v>0430 DE 2024</v>
          </cell>
          <cell r="C529">
            <v>1121888669</v>
          </cell>
          <cell r="D529" t="str">
            <v>NORBEY MARIN MARIN</v>
          </cell>
          <cell r="E529" t="str">
            <v>CONTRATO DE PRESTACIÓN DE SERVICIOS DE APOYO A LA GESTIÓN</v>
          </cell>
          <cell r="F529" t="str">
            <v>PRESTACIÓN DE SERVICIOS DE APOYO A LA GESTIÓN NECESARIO PARA EL FORTALECIMIENTO DE LOS PROCESOS DE LA DIVISIÓN DE BIBLIOTECA DE LA UNIVERSIDAD DE LOS LLANOS.</v>
          </cell>
          <cell r="G529">
            <v>45334</v>
          </cell>
          <cell r="H529">
            <v>7028069</v>
          </cell>
          <cell r="I529" t="str">
            <v>Tres (03) meses y veintisiete (27) días calendario</v>
          </cell>
          <cell r="J529">
            <v>45334</v>
          </cell>
          <cell r="K529">
            <v>45450</v>
          </cell>
          <cell r="L529" t="str">
            <v>NO APLICA</v>
          </cell>
          <cell r="M529" t="str">
            <v>NO APLICA</v>
          </cell>
          <cell r="N529" t="str">
            <v>NO APLICA</v>
          </cell>
          <cell r="O529">
            <v>5</v>
          </cell>
          <cell r="P529">
            <v>1151149</v>
          </cell>
          <cell r="Q529">
            <v>45334</v>
          </cell>
          <cell r="R529">
            <v>45351</v>
          </cell>
          <cell r="S529">
            <v>1817604</v>
          </cell>
          <cell r="T529">
            <v>45352</v>
          </cell>
          <cell r="U529">
            <v>45382</v>
          </cell>
          <cell r="V529">
            <v>1817604</v>
          </cell>
          <cell r="W529">
            <v>45383</v>
          </cell>
          <cell r="X529">
            <v>45412</v>
          </cell>
          <cell r="Y529">
            <v>1817604</v>
          </cell>
          <cell r="Z529">
            <v>45413</v>
          </cell>
          <cell r="AA529">
            <v>45443</v>
          </cell>
          <cell r="AB529">
            <v>424108</v>
          </cell>
          <cell r="AC529">
            <v>45444</v>
          </cell>
          <cell r="AD529">
            <v>45450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t="str">
            <v>División de Biblioteca</v>
          </cell>
          <cell r="BJ529" t="str">
            <v>BLANCA HERMINDA NAVARRO ARGUELLO</v>
          </cell>
          <cell r="BK529" t="str">
            <v>Jefe de Oficina</v>
          </cell>
          <cell r="BL529">
            <v>153</v>
          </cell>
          <cell r="BM529">
            <v>45327.49181712963</v>
          </cell>
          <cell r="BN529">
            <v>275013935</v>
          </cell>
          <cell r="BO529">
            <v>966</v>
          </cell>
          <cell r="BP529">
            <v>45334</v>
          </cell>
          <cell r="BQ529">
            <v>7028069</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9">
            <v>1121888669</v>
          </cell>
          <cell r="CU529">
            <v>436</v>
          </cell>
          <cell r="CV529" t="str">
            <v>432</v>
          </cell>
          <cell r="CW529">
            <v>0</v>
          </cell>
          <cell r="CX529">
            <v>0</v>
          </cell>
          <cell r="CY529">
            <v>8299</v>
          </cell>
          <cell r="CZ529" t="str">
            <v>M6</v>
          </cell>
        </row>
        <row r="530">
          <cell r="B530" t="str">
            <v>0431 DE 2024</v>
          </cell>
          <cell r="C530">
            <v>1022439066</v>
          </cell>
          <cell r="D530" t="str">
            <v>MARIA CAMILA LENGUA DELGADO</v>
          </cell>
          <cell r="E530" t="str">
            <v>CONTRATO DE PRESTACIÓN DE SERVICIOS DE APOYO A LA GESTIÓN</v>
          </cell>
          <cell r="F530" t="str">
            <v>PRESTACIÓN DE SERVICIOS DE APOYO A LA GESTIÓN NECESARIO PARA EL FORTALECIMIENTO DE LOS PROCESOS DE LA DIVISIÓN DE BIBLIOTECA DE LA UNIVERSIDAD DE LOS LLANOS.</v>
          </cell>
          <cell r="G530">
            <v>45334</v>
          </cell>
          <cell r="H530">
            <v>7028069</v>
          </cell>
          <cell r="I530" t="str">
            <v>Tres (03) meses y veintisiete (27) días calendario</v>
          </cell>
          <cell r="J530">
            <v>45334</v>
          </cell>
          <cell r="K530">
            <v>45450</v>
          </cell>
          <cell r="L530" t="str">
            <v>NO APLICA</v>
          </cell>
          <cell r="M530" t="str">
            <v>NO APLICA</v>
          </cell>
          <cell r="N530" t="str">
            <v>NO APLICA</v>
          </cell>
          <cell r="O530">
            <v>5</v>
          </cell>
          <cell r="P530">
            <v>1151149</v>
          </cell>
          <cell r="Q530">
            <v>45334</v>
          </cell>
          <cell r="R530">
            <v>45351</v>
          </cell>
          <cell r="S530">
            <v>1817604</v>
          </cell>
          <cell r="T530">
            <v>45352</v>
          </cell>
          <cell r="U530">
            <v>45382</v>
          </cell>
          <cell r="V530">
            <v>1817604</v>
          </cell>
          <cell r="W530">
            <v>45383</v>
          </cell>
          <cell r="X530">
            <v>45412</v>
          </cell>
          <cell r="Y530">
            <v>1817604</v>
          </cell>
          <cell r="Z530">
            <v>45413</v>
          </cell>
          <cell r="AA530">
            <v>45443</v>
          </cell>
          <cell r="AB530">
            <v>424108</v>
          </cell>
          <cell r="AC530">
            <v>45444</v>
          </cell>
          <cell r="AD530">
            <v>45450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t="str">
            <v>División de Biblioteca</v>
          </cell>
          <cell r="BJ530" t="str">
            <v>BLANCA HERMINDA NAVARRO ARGUELLO</v>
          </cell>
          <cell r="BK530" t="str">
            <v>Jefe de Oficina</v>
          </cell>
          <cell r="BL530">
            <v>153</v>
          </cell>
          <cell r="BM530">
            <v>45327.49181712963</v>
          </cell>
          <cell r="BN530">
            <v>275013935</v>
          </cell>
          <cell r="BO530">
            <v>964</v>
          </cell>
          <cell r="BP530">
            <v>45334</v>
          </cell>
          <cell r="BQ530">
            <v>7028069</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30">
            <v>1022439066</v>
          </cell>
          <cell r="CU530">
            <v>436</v>
          </cell>
          <cell r="CV530" t="str">
            <v>432</v>
          </cell>
          <cell r="CW530">
            <v>0</v>
          </cell>
          <cell r="CX530">
            <v>0</v>
          </cell>
          <cell r="CY530">
            <v>8299</v>
          </cell>
          <cell r="CZ530" t="str">
            <v>M6</v>
          </cell>
        </row>
        <row r="531">
          <cell r="B531" t="str">
            <v>0432 DE 2024</v>
          </cell>
          <cell r="C531">
            <v>1121895515</v>
          </cell>
          <cell r="D531" t="str">
            <v>CARLOS ANDRES GARZON GUZMAN</v>
          </cell>
          <cell r="E531" t="str">
            <v>CONTRATO DE PRESTACIÓN DE SERVICIOS PROFESIONALES</v>
          </cell>
          <cell r="F531" t="str">
            <v>PRESTACIÓN DE SERVICIOS PROFESIONALES NECESARIO PARA EL FORTALECIMIENTO DE LOS PROCESOS ESTRATÉGICOS Y DE PLANEACIÓN DE LA OFICINA ASESORA DE PLANEACIÓN DE LA UNIVERSIDAD DE LOS LLANOS.</v>
          </cell>
          <cell r="G531">
            <v>45334</v>
          </cell>
          <cell r="H531">
            <v>15612263</v>
          </cell>
          <cell r="I531" t="str">
            <v>Cinco (05) meses y tres (03) días calendario</v>
          </cell>
          <cell r="J531">
            <v>45334</v>
          </cell>
          <cell r="K531">
            <v>45487</v>
          </cell>
          <cell r="L531" t="str">
            <v>NO APLICA</v>
          </cell>
          <cell r="M531" t="str">
            <v>NO APLICA</v>
          </cell>
          <cell r="N531" t="str">
            <v>NO APLICA</v>
          </cell>
          <cell r="O531">
            <v>6</v>
          </cell>
          <cell r="P531">
            <v>1938778</v>
          </cell>
          <cell r="Q531">
            <v>45334</v>
          </cell>
          <cell r="R531">
            <v>45351</v>
          </cell>
          <cell r="S531">
            <v>3061228</v>
          </cell>
          <cell r="T531">
            <v>45352</v>
          </cell>
          <cell r="U531">
            <v>45382</v>
          </cell>
          <cell r="V531">
            <v>3061228</v>
          </cell>
          <cell r="W531">
            <v>45383</v>
          </cell>
          <cell r="X531">
            <v>45412</v>
          </cell>
          <cell r="Y531">
            <v>3061228</v>
          </cell>
          <cell r="Z531">
            <v>45413</v>
          </cell>
          <cell r="AA531">
            <v>45443</v>
          </cell>
          <cell r="AB531">
            <v>3061228</v>
          </cell>
          <cell r="AC531">
            <v>45444</v>
          </cell>
          <cell r="AD531">
            <v>45473</v>
          </cell>
          <cell r="AE531">
            <v>1428573</v>
          </cell>
          <cell r="AF531">
            <v>45474</v>
          </cell>
          <cell r="AG531">
            <v>45487</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t="str">
            <v>Oficina Asesora de Planeación</v>
          </cell>
          <cell r="BJ531" t="str">
            <v xml:space="preserve">MARIA PAULA ESTUPIÑAN TIUSO  </v>
          </cell>
          <cell r="BK531" t="str">
            <v>Asesora de Planeación</v>
          </cell>
          <cell r="BL531">
            <v>210</v>
          </cell>
          <cell r="BM531">
            <v>45334</v>
          </cell>
          <cell r="BN531">
            <v>15612263</v>
          </cell>
          <cell r="BO531">
            <v>1006</v>
          </cell>
          <cell r="BP531">
            <v>45334</v>
          </cell>
          <cell r="BQ531">
            <v>15612263</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de Planeación. 6. Apoyar en el proceso de actualización de tarifas de servicios ofrecidos por la Universidad de los Llanos. 7. Coadyuvar en la elaboración de las proyecciones financieras de los programas académicos.</v>
          </cell>
          <cell r="CT531">
            <v>1121895515.0999999</v>
          </cell>
          <cell r="CU531">
            <v>436</v>
          </cell>
          <cell r="CV531">
            <v>240</v>
          </cell>
          <cell r="CW531">
            <v>0</v>
          </cell>
          <cell r="CX531">
            <v>0</v>
          </cell>
          <cell r="CY531">
            <v>7220</v>
          </cell>
          <cell r="CZ531" t="str">
            <v>M6</v>
          </cell>
        </row>
        <row r="532">
          <cell r="B532" t="str">
            <v>0433 DE 2024</v>
          </cell>
          <cell r="C532">
            <v>0</v>
          </cell>
          <cell r="D532" t="str">
            <v>No. Libre</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row>
        <row r="533">
          <cell r="B533" t="str">
            <v>0434 DE 2024</v>
          </cell>
          <cell r="C533">
            <v>1121882349</v>
          </cell>
          <cell r="D533" t="str">
            <v>MAICOL ANDREY MATEUS BEJARANO</v>
          </cell>
          <cell r="E533" t="str">
            <v>CONTRATO DE PRESTACIÓN DE SERVICIOS DE APOYO A LA GESTIÓN</v>
          </cell>
          <cell r="F533" t="str">
            <v>PRESTACIÓN DE SERVICIOS DE APOYO A LA GESTIÓN NECESARIO PARA EL DESARROLLO DEL PROYECTO FICHA BPUNI VIARE 03 3110 2023 “FORTALECIMIENTO ESTRATÉGICO DE LA CULTURA ORGANIZACIONAL EN LA COMUNICACIÓN INTEGRAL DE LA UNIVERSIDAD DE LOS LLANOS”</v>
          </cell>
          <cell r="G533">
            <v>45334</v>
          </cell>
          <cell r="H533">
            <v>12359707</v>
          </cell>
          <cell r="I533" t="str">
            <v>Cinco (05) meses y tres (03) días calendario</v>
          </cell>
          <cell r="J533">
            <v>45334</v>
          </cell>
          <cell r="K533">
            <v>45487</v>
          </cell>
          <cell r="L533" t="str">
            <v>NO APLICA</v>
          </cell>
          <cell r="M533" t="str">
            <v>NO APLICA</v>
          </cell>
          <cell r="N533" t="str">
            <v>NO APLICA</v>
          </cell>
          <cell r="O533">
            <v>6</v>
          </cell>
          <cell r="P533">
            <v>1534866</v>
          </cell>
          <cell r="Q533">
            <v>45334</v>
          </cell>
          <cell r="R533">
            <v>45351</v>
          </cell>
          <cell r="S533">
            <v>2423472</v>
          </cell>
          <cell r="T533">
            <v>45352</v>
          </cell>
          <cell r="U533">
            <v>45382</v>
          </cell>
          <cell r="V533">
            <v>2423472</v>
          </cell>
          <cell r="W533">
            <v>45383</v>
          </cell>
          <cell r="X533">
            <v>45412</v>
          </cell>
          <cell r="Y533">
            <v>2423472</v>
          </cell>
          <cell r="Z533">
            <v>45413</v>
          </cell>
          <cell r="AA533">
            <v>45443</v>
          </cell>
          <cell r="AB533">
            <v>2423472</v>
          </cell>
          <cell r="AC533">
            <v>45444</v>
          </cell>
          <cell r="AD533">
            <v>45473</v>
          </cell>
          <cell r="AE533">
            <v>1130953</v>
          </cell>
          <cell r="AF533">
            <v>45474</v>
          </cell>
          <cell r="AG533">
            <v>45487</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t="str">
            <v>Secretaria General</v>
          </cell>
          <cell r="BJ533" t="str">
            <v>DEIVER GIOVANNY QUINTERO REYES</v>
          </cell>
          <cell r="BK533" t="str">
            <v>Secretario General</v>
          </cell>
          <cell r="BL533">
            <v>212</v>
          </cell>
          <cell r="BM533">
            <v>45334</v>
          </cell>
          <cell r="BN533">
            <v>24719414</v>
          </cell>
          <cell r="BO533">
            <v>1007</v>
          </cell>
          <cell r="BP533">
            <v>45334</v>
          </cell>
          <cell r="BQ533">
            <v>12359707</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Prestar apoyo en el registro fotográfico de eventos institucionales. 5. Apoyar en el diseño en la transmisión en vivo de eventos institucionales, a través de las redes sociales oficiales. 6. Ayudar en la revisión y actualización de matrices correspondientes al Área de Comunicaciones. 7. Contribuir con el manejo y cuidado de todas las herramientas tecnológicas e implementos que sean puestos a su disposición para el desarrollo de sus actividades.</v>
          </cell>
          <cell r="CT533">
            <v>1121882349</v>
          </cell>
          <cell r="CU533">
            <v>620</v>
          </cell>
          <cell r="CV533">
            <v>40063</v>
          </cell>
          <cell r="CW533">
            <v>0</v>
          </cell>
          <cell r="CX533">
            <v>0</v>
          </cell>
          <cell r="CY533">
            <v>8299</v>
          </cell>
          <cell r="CZ533" t="str">
            <v>M6</v>
          </cell>
        </row>
        <row r="534">
          <cell r="B534" t="str">
            <v>0435 DE 2024</v>
          </cell>
          <cell r="C534">
            <v>1117322745</v>
          </cell>
          <cell r="D534" t="str">
            <v>LWCDUIG GUARIN ARCINIEGAS</v>
          </cell>
          <cell r="E534" t="str">
            <v>CONTRATO DE PRESTACIÓN DE SERVICIOS DE APOYO A LA GESTIÓN</v>
          </cell>
          <cell r="F534" t="str">
            <v xml:space="preserve">PRESTACIÓN DE SERVICIOS DE APOYO A LA GESTIÓN NECESARIO PARA EL DESARROLLO DEL PROYECTO FICHA BPUNI PLAN 02 0311 2023 “FORTALECIMIENTO DEL SISTEMA DE GESTIÓN UNIVERSITARIO DE LA UNIVERSIDAD DE LOS LLANOS” </v>
          </cell>
          <cell r="G534">
            <v>45334</v>
          </cell>
          <cell r="H534">
            <v>12359707</v>
          </cell>
          <cell r="I534" t="str">
            <v>Cinco (05) meses y tres (03) días calendario</v>
          </cell>
          <cell r="J534">
            <v>45334</v>
          </cell>
          <cell r="K534">
            <v>45487</v>
          </cell>
          <cell r="L534" t="str">
            <v>NO APLICA</v>
          </cell>
          <cell r="M534" t="str">
            <v>NO APLICA</v>
          </cell>
          <cell r="N534" t="str">
            <v>NO APLICA</v>
          </cell>
          <cell r="O534">
            <v>6</v>
          </cell>
          <cell r="P534">
            <v>1534866</v>
          </cell>
          <cell r="Q534">
            <v>45334</v>
          </cell>
          <cell r="R534">
            <v>45351</v>
          </cell>
          <cell r="S534">
            <v>2423472</v>
          </cell>
          <cell r="T534">
            <v>45352</v>
          </cell>
          <cell r="U534">
            <v>45382</v>
          </cell>
          <cell r="V534">
            <v>2423472</v>
          </cell>
          <cell r="W534">
            <v>45383</v>
          </cell>
          <cell r="X534">
            <v>45412</v>
          </cell>
          <cell r="Y534">
            <v>2423472</v>
          </cell>
          <cell r="Z534">
            <v>45413</v>
          </cell>
          <cell r="AA534">
            <v>45443</v>
          </cell>
          <cell r="AB534">
            <v>2423472</v>
          </cell>
          <cell r="AC534">
            <v>45444</v>
          </cell>
          <cell r="AD534">
            <v>45473</v>
          </cell>
          <cell r="AE534">
            <v>1130953</v>
          </cell>
          <cell r="AF534">
            <v>45474</v>
          </cell>
          <cell r="AG534">
            <v>45487</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t="str">
            <v>Oficina Asesora de Planeación</v>
          </cell>
          <cell r="BJ534" t="str">
            <v xml:space="preserve">MARIA PAULA ESTUPIÑAN TIUSO  </v>
          </cell>
          <cell r="BK534" t="str">
            <v>Asesora de Planeación</v>
          </cell>
          <cell r="BL534">
            <v>211</v>
          </cell>
          <cell r="BM534">
            <v>45334</v>
          </cell>
          <cell r="BN534">
            <v>26285257</v>
          </cell>
          <cell r="BO534">
            <v>1008</v>
          </cell>
          <cell r="BP534">
            <v>45334</v>
          </cell>
          <cell r="BQ534">
            <v>12359707</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t="str">
            <v>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v>
          </cell>
          <cell r="CT534">
            <v>1117322745</v>
          </cell>
          <cell r="CU534">
            <v>641</v>
          </cell>
          <cell r="CV534">
            <v>24021</v>
          </cell>
          <cell r="CW534">
            <v>0</v>
          </cell>
          <cell r="CX534">
            <v>0</v>
          </cell>
          <cell r="CY534">
            <v>8299</v>
          </cell>
          <cell r="CZ534" t="str">
            <v>M6</v>
          </cell>
        </row>
        <row r="535">
          <cell r="B535" t="str">
            <v>0436 DE 2024</v>
          </cell>
          <cell r="C535">
            <v>1106790776</v>
          </cell>
          <cell r="D535" t="str">
            <v>VALENTINA HERNANDEZ VIVAS</v>
          </cell>
          <cell r="E535" t="str">
            <v>CONTRATO DE PRESTACIÓN DE SERVICIOS PROFESIONALES</v>
          </cell>
          <cell r="F535" t="str">
            <v>PRESTACIÓN DE SERVICIOS PROFESIONALES NECESARIO PARA EL DESARROLLO DEL PROYECTO FICHA BPUNI VIARE 03 3110 2023 “FORTALECIMIENTO ESTRATÉGICO DE LA CULTURA ORGANIZACIONAL EN LA COMUNICACIÓN INTEGRAL DE LA UNIVERSIDAD DE LOS LLANOS”</v>
          </cell>
          <cell r="G535">
            <v>45334</v>
          </cell>
          <cell r="H535">
            <v>13925550</v>
          </cell>
          <cell r="I535" t="str">
            <v>Cinco (05) meses y tres (03) días calendario</v>
          </cell>
          <cell r="J535">
            <v>45334</v>
          </cell>
          <cell r="K535">
            <v>45487</v>
          </cell>
          <cell r="L535" t="str">
            <v>NO APLICA</v>
          </cell>
          <cell r="M535" t="str">
            <v>NO APLICA</v>
          </cell>
          <cell r="N535" t="str">
            <v>NO APLICA</v>
          </cell>
          <cell r="O535">
            <v>6</v>
          </cell>
          <cell r="P535">
            <v>1729317</v>
          </cell>
          <cell r="Q535">
            <v>45334</v>
          </cell>
          <cell r="R535">
            <v>45351</v>
          </cell>
          <cell r="S535">
            <v>2730500</v>
          </cell>
          <cell r="T535">
            <v>45352</v>
          </cell>
          <cell r="U535">
            <v>45382</v>
          </cell>
          <cell r="V535">
            <v>2730500</v>
          </cell>
          <cell r="W535">
            <v>45383</v>
          </cell>
          <cell r="X535">
            <v>45412</v>
          </cell>
          <cell r="Y535">
            <v>2730500</v>
          </cell>
          <cell r="Z535">
            <v>45413</v>
          </cell>
          <cell r="AA535">
            <v>45443</v>
          </cell>
          <cell r="AB535">
            <v>2730500</v>
          </cell>
          <cell r="AC535">
            <v>45444</v>
          </cell>
          <cell r="AD535">
            <v>45473</v>
          </cell>
          <cell r="AE535">
            <v>1274233</v>
          </cell>
          <cell r="AF535">
            <v>45474</v>
          </cell>
          <cell r="AG535">
            <v>45487</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t="str">
            <v>Secretaria General</v>
          </cell>
          <cell r="BJ535" t="str">
            <v>DEIVER GIOVANNY QUINTERO REYES</v>
          </cell>
          <cell r="BK535" t="str">
            <v>Secretario General</v>
          </cell>
          <cell r="BL535">
            <v>146</v>
          </cell>
          <cell r="BM535">
            <v>45327.440960648149</v>
          </cell>
          <cell r="BN535">
            <v>40689979</v>
          </cell>
          <cell r="BO535">
            <v>959</v>
          </cell>
          <cell r="BP535">
            <v>45334</v>
          </cell>
          <cell r="BQ535">
            <v>13925550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535">
            <v>1106790776</v>
          </cell>
          <cell r="CU535">
            <v>620</v>
          </cell>
          <cell r="CV535" t="str">
            <v>40063</v>
          </cell>
          <cell r="CW535">
            <v>0</v>
          </cell>
          <cell r="CX535">
            <v>0</v>
          </cell>
          <cell r="CY535">
            <v>7490</v>
          </cell>
          <cell r="CZ535" t="str">
            <v>M6</v>
          </cell>
        </row>
        <row r="536">
          <cell r="B536" t="str">
            <v>0437 DE 2024</v>
          </cell>
          <cell r="C536">
            <v>86067624</v>
          </cell>
          <cell r="D536" t="str">
            <v>LUIS ALFREDO HERNANDEZ AYALA</v>
          </cell>
          <cell r="E536" t="str">
            <v>CONTRATO DE PRESTACIÓN DE SERVICIOS DE APOYO A LA GESTIÓN</v>
          </cell>
          <cell r="F536" t="str">
            <v>PRESTACIÓN DE SERVICIOS DE APOYO A LA GESTIÓN NECESARIO PARA EL FORTALECIMIENTO DE LOS PROCESOS OPERATIVOS DE SERVICIOS GENERALES DE LA UNIVERSIDAD DE LOS LLANOS.</v>
          </cell>
          <cell r="G536">
            <v>45334</v>
          </cell>
          <cell r="H536">
            <v>9269780</v>
          </cell>
          <cell r="I536" t="str">
            <v>Cinco (05) meses y tres (03) días calendario</v>
          </cell>
          <cell r="J536">
            <v>45334</v>
          </cell>
          <cell r="K536">
            <v>45487</v>
          </cell>
          <cell r="L536" t="str">
            <v>NO APLICA</v>
          </cell>
          <cell r="M536" t="str">
            <v>NO APLICA</v>
          </cell>
          <cell r="N536" t="str">
            <v>NO APLICA</v>
          </cell>
          <cell r="O536">
            <v>6</v>
          </cell>
          <cell r="P536">
            <v>1151149</v>
          </cell>
          <cell r="Q536">
            <v>45334</v>
          </cell>
          <cell r="R536">
            <v>45351</v>
          </cell>
          <cell r="S536">
            <v>1817604</v>
          </cell>
          <cell r="T536">
            <v>45352</v>
          </cell>
          <cell r="U536">
            <v>45382</v>
          </cell>
          <cell r="V536">
            <v>1817604</v>
          </cell>
          <cell r="W536">
            <v>45383</v>
          </cell>
          <cell r="X536">
            <v>45412</v>
          </cell>
          <cell r="Y536">
            <v>1817604</v>
          </cell>
          <cell r="Z536">
            <v>45413</v>
          </cell>
          <cell r="AA536">
            <v>45443</v>
          </cell>
          <cell r="AB536">
            <v>1817604</v>
          </cell>
          <cell r="AC536">
            <v>45444</v>
          </cell>
          <cell r="AD536">
            <v>45473</v>
          </cell>
          <cell r="AE536">
            <v>848215</v>
          </cell>
          <cell r="AF536">
            <v>45474</v>
          </cell>
          <cell r="AG536">
            <v>45487</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t="str">
            <v>Vicerrectoría de Recursos Universitarios</v>
          </cell>
          <cell r="BJ536" t="str">
            <v>CLAUDIA CONSTANZA GANTIVA ORTEGON</v>
          </cell>
          <cell r="BK536" t="str">
            <v>Técnico Administrativo</v>
          </cell>
          <cell r="BL536">
            <v>153</v>
          </cell>
          <cell r="BM536">
            <v>45327.49181712963</v>
          </cell>
          <cell r="BN536">
            <v>275013935</v>
          </cell>
          <cell r="BO536">
            <v>962</v>
          </cell>
          <cell r="BP536">
            <v>45334</v>
          </cell>
          <cell r="BQ536">
            <v>9269780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536">
            <v>86067624</v>
          </cell>
          <cell r="CU536">
            <v>436</v>
          </cell>
          <cell r="CV536" t="str">
            <v>423</v>
          </cell>
          <cell r="CW536">
            <v>0</v>
          </cell>
          <cell r="CX536">
            <v>0</v>
          </cell>
          <cell r="CY536">
            <v>8299</v>
          </cell>
          <cell r="CZ536" t="str">
            <v>M6</v>
          </cell>
        </row>
        <row r="537">
          <cell r="B537" t="str">
            <v>0438 DE 2024</v>
          </cell>
          <cell r="C537">
            <v>1018405643</v>
          </cell>
          <cell r="D537" t="str">
            <v>JUAN DAVID TORRES RADA</v>
          </cell>
          <cell r="E537" t="str">
            <v>CONTRATO DE PRESTACIÓN DE SERVICIOS DE APOYO A LA GESTIÓN</v>
          </cell>
          <cell r="F537" t="str">
            <v>PRESTACIÓN DE SERVICIOS DE APOYO A LA GESTIÓN NECESARIO PARA EL FORTALECIMIENTO DE LOS PROCESOS DE LA DIVISIÓN DE BIBLIOTECA DE LA UNIVERSIDAD DE LOS LLANOS.</v>
          </cell>
          <cell r="G537">
            <v>45334</v>
          </cell>
          <cell r="H537">
            <v>7028069</v>
          </cell>
          <cell r="I537" t="str">
            <v>Tres (03) meses y veintisiete (27) días calendario</v>
          </cell>
          <cell r="J537">
            <v>45334</v>
          </cell>
          <cell r="K537">
            <v>45450</v>
          </cell>
          <cell r="L537" t="str">
            <v>NO APLICA</v>
          </cell>
          <cell r="M537" t="str">
            <v>NO APLICA</v>
          </cell>
          <cell r="N537" t="str">
            <v>NO APLICA</v>
          </cell>
          <cell r="O537">
            <v>5</v>
          </cell>
          <cell r="P537">
            <v>1151149</v>
          </cell>
          <cell r="Q537">
            <v>45334</v>
          </cell>
          <cell r="R537">
            <v>45351</v>
          </cell>
          <cell r="S537">
            <v>1817604</v>
          </cell>
          <cell r="T537">
            <v>45352</v>
          </cell>
          <cell r="U537">
            <v>45382</v>
          </cell>
          <cell r="V537">
            <v>1817604</v>
          </cell>
          <cell r="W537">
            <v>45383</v>
          </cell>
          <cell r="X537">
            <v>45412</v>
          </cell>
          <cell r="Y537">
            <v>1817604</v>
          </cell>
          <cell r="Z537">
            <v>45413</v>
          </cell>
          <cell r="AA537">
            <v>45443</v>
          </cell>
          <cell r="AB537">
            <v>424108</v>
          </cell>
          <cell r="AC537">
            <v>45444</v>
          </cell>
          <cell r="AD537">
            <v>45450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t="str">
            <v>División de Biblioteca</v>
          </cell>
          <cell r="BJ537" t="str">
            <v>BLANCA HERMINDA NAVARRO ARGUELLO</v>
          </cell>
          <cell r="BK537" t="str">
            <v>Jefe de Oficina</v>
          </cell>
          <cell r="BL537">
            <v>153</v>
          </cell>
          <cell r="BM537">
            <v>45327.49181712963</v>
          </cell>
          <cell r="BN537">
            <v>275013935</v>
          </cell>
          <cell r="BO537">
            <v>963</v>
          </cell>
          <cell r="BP537">
            <v>45334</v>
          </cell>
          <cell r="BQ537">
            <v>7028069</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37">
            <v>1018405643</v>
          </cell>
          <cell r="CU537">
            <v>436</v>
          </cell>
          <cell r="CV537" t="str">
            <v>432</v>
          </cell>
          <cell r="CW537">
            <v>0</v>
          </cell>
          <cell r="CX537">
            <v>0</v>
          </cell>
          <cell r="CY537">
            <v>8299</v>
          </cell>
          <cell r="CZ537" t="str">
            <v>M6</v>
          </cell>
        </row>
        <row r="538">
          <cell r="B538" t="str">
            <v>0439 DE 2024</v>
          </cell>
          <cell r="C538">
            <v>0</v>
          </cell>
          <cell r="D538" t="str">
            <v>No. Vice Recursos / Regalías</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row>
        <row r="539">
          <cell r="B539" t="str">
            <v>0440 DE 2024</v>
          </cell>
          <cell r="C539">
            <v>0</v>
          </cell>
          <cell r="D539" t="str">
            <v>No. Vice Recursos / Regalías</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row>
        <row r="540">
          <cell r="B540" t="str">
            <v>0441 DE 2024</v>
          </cell>
          <cell r="C540">
            <v>0</v>
          </cell>
          <cell r="D540" t="str">
            <v>No. Vice Recursos / Regalías</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row>
        <row r="541">
          <cell r="B541" t="str">
            <v>0442 DE 2024</v>
          </cell>
          <cell r="C541">
            <v>1121883331</v>
          </cell>
          <cell r="D541" t="str">
            <v>KAREN GORDILLO AGUILAR</v>
          </cell>
          <cell r="E541" t="str">
            <v>CONTRATO DE PRESTACIÓN DE SERVICIOS PROFESIONALES</v>
          </cell>
          <cell r="F541" t="str">
            <v>PRESTACIÓN DE SERVICIOS PROFESIONALES NECESARIO PARA EL DESARROLLO DEL PROYECTO FICHA BPUNI PLAN 02 0311 2023 “FORTALECIMIENTO DEL SISTEMA DE GESTIÓN UNIVERSITARIO DE LA UNIVERSIDAD DE LOS LLANOS – ACTUALIZACIÓN I”</v>
          </cell>
          <cell r="G541">
            <v>45335</v>
          </cell>
          <cell r="H541">
            <v>13925550</v>
          </cell>
          <cell r="I541" t="str">
            <v>Cinco (05) meses y tres (03) días calendario</v>
          </cell>
          <cell r="J541">
            <v>45335</v>
          </cell>
          <cell r="K541">
            <v>45488</v>
          </cell>
          <cell r="L541" t="str">
            <v>NO APLICA</v>
          </cell>
          <cell r="M541" t="str">
            <v>NO APLICA</v>
          </cell>
          <cell r="N541" t="str">
            <v>NO APLICA</v>
          </cell>
          <cell r="O541">
            <v>6</v>
          </cell>
          <cell r="P541">
            <v>1638300</v>
          </cell>
          <cell r="Q541">
            <v>45335</v>
          </cell>
          <cell r="R541">
            <v>45351</v>
          </cell>
          <cell r="S541">
            <v>2730500</v>
          </cell>
          <cell r="T541">
            <v>45352</v>
          </cell>
          <cell r="U541">
            <v>45382</v>
          </cell>
          <cell r="V541">
            <v>2730500</v>
          </cell>
          <cell r="W541">
            <v>45383</v>
          </cell>
          <cell r="X541">
            <v>45412</v>
          </cell>
          <cell r="Y541">
            <v>2730500</v>
          </cell>
          <cell r="Z541">
            <v>45413</v>
          </cell>
          <cell r="AA541">
            <v>45443</v>
          </cell>
          <cell r="AB541">
            <v>2730500</v>
          </cell>
          <cell r="AC541">
            <v>45444</v>
          </cell>
          <cell r="AD541">
            <v>45473</v>
          </cell>
          <cell r="AE541">
            <v>1365250</v>
          </cell>
          <cell r="AF541">
            <v>45474</v>
          </cell>
          <cell r="AG541">
            <v>45488</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t="str">
            <v>Oficina Asesora de Planeación</v>
          </cell>
          <cell r="BJ541" t="str">
            <v xml:space="preserve">MARIA PAULA ESTUPIÑAN TIUSO  </v>
          </cell>
          <cell r="BK541" t="str">
            <v>Asesora de Planeación</v>
          </cell>
          <cell r="BL541">
            <v>211</v>
          </cell>
          <cell r="BM541">
            <v>45334</v>
          </cell>
          <cell r="BN541">
            <v>26285257</v>
          </cell>
          <cell r="BO541">
            <v>1017</v>
          </cell>
          <cell r="BP541">
            <v>45334</v>
          </cell>
          <cell r="BQ541">
            <v>13925550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t="str">
            <v>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siembra de árboles en la institución.</v>
          </cell>
          <cell r="CT541">
            <v>1121883331</v>
          </cell>
          <cell r="CU541">
            <v>641</v>
          </cell>
          <cell r="CV541">
            <v>24021</v>
          </cell>
          <cell r="CW541">
            <v>0</v>
          </cell>
          <cell r="CX541">
            <v>0</v>
          </cell>
          <cell r="CY541">
            <v>8299</v>
          </cell>
          <cell r="CZ541" t="str">
            <v>M6</v>
          </cell>
        </row>
        <row r="542">
          <cell r="B542" t="str">
            <v>0443 DE 2024</v>
          </cell>
          <cell r="C542">
            <v>0</v>
          </cell>
          <cell r="D542" t="str">
            <v>No. Vice Recursos / Regalías</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row>
        <row r="543">
          <cell r="B543" t="str">
            <v>0444 DE 2024</v>
          </cell>
          <cell r="C543">
            <v>0</v>
          </cell>
          <cell r="D543" t="str">
            <v>No. Vice Recursos / Regalías</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row>
        <row r="544">
          <cell r="B544" t="str">
            <v>0445 DE 2024</v>
          </cell>
          <cell r="C544">
            <v>0</v>
          </cell>
          <cell r="D544" t="str">
            <v>No. Vice Recursos / Regalías</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row>
        <row r="545">
          <cell r="B545" t="str">
            <v>0446 DE 2024</v>
          </cell>
          <cell r="C545">
            <v>0</v>
          </cell>
          <cell r="D545" t="str">
            <v>No. Vice Recursos / Regalías</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row>
        <row r="546">
          <cell r="B546" t="str">
            <v>0447 DE 2024</v>
          </cell>
          <cell r="C546">
            <v>0</v>
          </cell>
          <cell r="D546" t="str">
            <v>No. Vice Recursos / Regalías</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row>
        <row r="547">
          <cell r="B547" t="str">
            <v>0448 DE 2024</v>
          </cell>
          <cell r="C547">
            <v>0</v>
          </cell>
          <cell r="D547" t="str">
            <v>No. Vice Recursos / Regalías</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row>
        <row r="548">
          <cell r="B548" t="str">
            <v>0449 DE 2024</v>
          </cell>
          <cell r="C548">
            <v>0</v>
          </cell>
          <cell r="D548" t="str">
            <v>No. Vice Recursos / Regalías</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0</v>
          </cell>
          <cell r="CY548">
            <v>0</v>
          </cell>
          <cell r="CZ548">
            <v>0</v>
          </cell>
        </row>
        <row r="549">
          <cell r="B549" t="str">
            <v>0450 DE 2024</v>
          </cell>
          <cell r="C549">
            <v>1010066901</v>
          </cell>
          <cell r="D549" t="str">
            <v>ALEXANDRA BEDOYA MUÑOZ</v>
          </cell>
          <cell r="E549" t="str">
            <v>CONTRATO DE PRESTACIÓN DE SERVICIOS PROFESIONALES</v>
          </cell>
          <cell r="F549" t="str">
            <v>PRESTACIÓN DE SERVICIOS PROFESIONALES NECESARIO PARA EL DESARROLLO DEL PROYECTO FICHA BPUNI VIAC 03 2710 2023 “APOYO A LOS PROCESOS DE ASEGURAMIENTO DE LA CALIDAD ACADÉMICA EN LA UNIVERSIDAD DE LOS LLANOS”</v>
          </cell>
          <cell r="G549">
            <v>45341</v>
          </cell>
          <cell r="H549">
            <v>10922000</v>
          </cell>
          <cell r="I549" t="str">
            <v>Cuatro (04) meses calendario</v>
          </cell>
          <cell r="J549">
            <v>45341</v>
          </cell>
          <cell r="K549">
            <v>45461</v>
          </cell>
          <cell r="L549" t="str">
            <v>NO APLICA</v>
          </cell>
          <cell r="M549" t="str">
            <v>NO APLICA</v>
          </cell>
          <cell r="N549" t="str">
            <v>NO APLICA</v>
          </cell>
          <cell r="O549">
            <v>5</v>
          </cell>
          <cell r="P549">
            <v>1092200</v>
          </cell>
          <cell r="Q549">
            <v>45341</v>
          </cell>
          <cell r="R549">
            <v>45351</v>
          </cell>
          <cell r="S549">
            <v>2730500</v>
          </cell>
          <cell r="T549">
            <v>45352</v>
          </cell>
          <cell r="U549">
            <v>45382</v>
          </cell>
          <cell r="V549">
            <v>2730500</v>
          </cell>
          <cell r="W549">
            <v>45383</v>
          </cell>
          <cell r="X549">
            <v>45412</v>
          </cell>
          <cell r="Y549">
            <v>2730500</v>
          </cell>
          <cell r="Z549">
            <v>45413</v>
          </cell>
          <cell r="AA549">
            <v>45443</v>
          </cell>
          <cell r="AB549">
            <v>1638300</v>
          </cell>
          <cell r="AC549">
            <v>45444</v>
          </cell>
          <cell r="AD549">
            <v>45461</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t="str">
            <v>Vicerrectoría Académica</v>
          </cell>
          <cell r="BJ549" t="str">
            <v>MARIA PAULA ESTUPIÑAN TIUSO</v>
          </cell>
          <cell r="BK549" t="str">
            <v>Asesora de Planeación</v>
          </cell>
          <cell r="BL549">
            <v>295</v>
          </cell>
          <cell r="BM549">
            <v>45341.606620370374</v>
          </cell>
          <cell r="BN549">
            <v>10922000</v>
          </cell>
          <cell r="BO549">
            <v>1134</v>
          </cell>
          <cell r="BP549">
            <v>45341</v>
          </cell>
          <cell r="BQ549">
            <v>10922000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O549">
            <v>0</v>
          </cell>
          <cell r="CP549">
            <v>0</v>
          </cell>
          <cell r="CQ549">
            <v>0</v>
          </cell>
          <cell r="CR549">
            <v>0</v>
          </cell>
          <cell r="CS549" t="str">
            <v>1. Apoyar la recolección de la información necesaria para los procesos de autoevaluación institucional y de los programas académicos. 2. Consolidar un repositorio para almacenamiento de la información estadística de la Universidad de los Llanos. 3. Apoyar la elaboración de información estadística derivada de la recolección de datos institucionales.  4. Apoyar la elaboración de reportes necesarios por las diferentes unidades académicas de la Institución. 5. Apoyar la elaboración de la herramienta y/o aplicativo para la consulta y alimentación de la información del repositorio estadístico de la Universidad de los Llanos.</v>
          </cell>
          <cell r="CT549">
            <v>1010066901</v>
          </cell>
          <cell r="CU549">
            <v>617</v>
          </cell>
          <cell r="CV549" t="str">
            <v>53016</v>
          </cell>
          <cell r="CW549">
            <v>0</v>
          </cell>
          <cell r="CX549">
            <v>0</v>
          </cell>
          <cell r="CY549">
            <v>8299</v>
          </cell>
          <cell r="CZ549" t="str">
            <v>M6</v>
          </cell>
        </row>
        <row r="550">
          <cell r="B550" t="str">
            <v>0451 DE 2024</v>
          </cell>
          <cell r="C550">
            <v>1121962924</v>
          </cell>
          <cell r="D550" t="str">
            <v>GERMAN ALEJANDRO PEÑARANDA RUGELIS</v>
          </cell>
          <cell r="E550" t="str">
            <v>CONTRATO DE PRESTACIÓN DE SERVICIOS DE APOYO A LA GESTIÓN</v>
          </cell>
          <cell r="F550" t="str">
            <v>PRESTACIÓN DE SERVICIOS DE APOYO A LA GESTIÓN NECESARIO PARA EL DESARROLLO DEL PROYECTO FICHA BPUNI VIARE 03 3110 2023 “FORTALECIMIENTO ESTRATÉGICO DE LA CULTURA ORGANIZACIONAL EN LA COMUNICACIÓN INTEGRAL DE LA UNIVERSIDAD DE LOS LLANOS”</v>
          </cell>
          <cell r="G550">
            <v>45341</v>
          </cell>
          <cell r="H550">
            <v>11794230</v>
          </cell>
          <cell r="I550" t="str">
            <v>Cuatro (04) meses y veintiséis (26) días calendario</v>
          </cell>
          <cell r="J550">
            <v>45341</v>
          </cell>
          <cell r="K550">
            <v>45487</v>
          </cell>
          <cell r="L550" t="str">
            <v>NO APLICA</v>
          </cell>
          <cell r="M550" t="str">
            <v>NO APLICA</v>
          </cell>
          <cell r="N550" t="str">
            <v>NO APLICA</v>
          </cell>
          <cell r="O550">
            <v>6</v>
          </cell>
          <cell r="P550">
            <v>969389</v>
          </cell>
          <cell r="Q550">
            <v>45341</v>
          </cell>
          <cell r="R550">
            <v>45351</v>
          </cell>
          <cell r="S550">
            <v>2423472</v>
          </cell>
          <cell r="T550">
            <v>45352</v>
          </cell>
          <cell r="U550">
            <v>45382</v>
          </cell>
          <cell r="V550">
            <v>2423472</v>
          </cell>
          <cell r="W550">
            <v>45383</v>
          </cell>
          <cell r="X550">
            <v>45412</v>
          </cell>
          <cell r="Y550">
            <v>2423472</v>
          </cell>
          <cell r="Z550">
            <v>45413</v>
          </cell>
          <cell r="AA550">
            <v>45443</v>
          </cell>
          <cell r="AB550">
            <v>2423472</v>
          </cell>
          <cell r="AC550">
            <v>45444</v>
          </cell>
          <cell r="AD550">
            <v>45473</v>
          </cell>
          <cell r="AE550">
            <v>1130953</v>
          </cell>
          <cell r="AF550">
            <v>45474</v>
          </cell>
          <cell r="AG550">
            <v>45487</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t="str">
            <v>Secretaria General</v>
          </cell>
          <cell r="BJ550" t="str">
            <v>DEIVER GIOVANNY QUINTERO REYES</v>
          </cell>
          <cell r="BK550" t="str">
            <v>Secretario General</v>
          </cell>
          <cell r="BL550">
            <v>296</v>
          </cell>
          <cell r="BM550">
            <v>45341.612395833334</v>
          </cell>
          <cell r="BN550">
            <v>11794230</v>
          </cell>
          <cell r="BO550">
            <v>1135</v>
          </cell>
          <cell r="BP550">
            <v>45341</v>
          </cell>
          <cell r="BQ550">
            <v>11794230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t="str">
            <v>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 transmisión del programa audiovisual Unillanos responde.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v>
          </cell>
          <cell r="CT550">
            <v>1121962924</v>
          </cell>
          <cell r="CU550">
            <v>620</v>
          </cell>
          <cell r="CV550" t="str">
            <v>40063</v>
          </cell>
          <cell r="CW550">
            <v>0</v>
          </cell>
          <cell r="CX550">
            <v>0</v>
          </cell>
          <cell r="CY550">
            <v>8299</v>
          </cell>
          <cell r="CZ550" t="str">
            <v>M6</v>
          </cell>
        </row>
        <row r="551">
          <cell r="B551" t="str">
            <v>0452 DE 2024</v>
          </cell>
          <cell r="C551">
            <v>1121883302</v>
          </cell>
          <cell r="D551" t="str">
            <v>EVELYNE ALEXANDRA BENITEZ GUTIERREZ</v>
          </cell>
          <cell r="E551" t="str">
            <v>CONTRATO DE PRESTACIÓN DE SERVICIOS PROFESIONALES</v>
          </cell>
          <cell r="F551" t="str">
            <v>PRESTACIÓN DE SERVICIOS PROFESIONALES NECESARIO PARA EL FORTALECIMIENTO DE LOS PROCESOS DE GESTIÓN JURÍDICA DE LA OFICINA ASESORA JURÍDICA DE LA UNIVERSIDAD DE LOS LLANOS.</v>
          </cell>
          <cell r="G551">
            <v>45341</v>
          </cell>
          <cell r="H551">
            <v>14897976</v>
          </cell>
          <cell r="I551" t="str">
            <v>Cuatro (04) meses y veintiséis (26) días calendario</v>
          </cell>
          <cell r="J551">
            <v>45341</v>
          </cell>
          <cell r="K551">
            <v>45487</v>
          </cell>
          <cell r="L551" t="str">
            <v>NO APLICA</v>
          </cell>
          <cell r="M551" t="str">
            <v>NO APLICA</v>
          </cell>
          <cell r="N551" t="str">
            <v>NO APLICA</v>
          </cell>
          <cell r="O551">
            <v>6</v>
          </cell>
          <cell r="P551">
            <v>1224491</v>
          </cell>
          <cell r="Q551">
            <v>45341</v>
          </cell>
          <cell r="R551">
            <v>45351</v>
          </cell>
          <cell r="S551">
            <v>3061228</v>
          </cell>
          <cell r="T551">
            <v>45352</v>
          </cell>
          <cell r="U551">
            <v>45382</v>
          </cell>
          <cell r="V551">
            <v>3061228</v>
          </cell>
          <cell r="W551">
            <v>45383</v>
          </cell>
          <cell r="X551">
            <v>45412</v>
          </cell>
          <cell r="Y551">
            <v>3061228</v>
          </cell>
          <cell r="Z551">
            <v>45413</v>
          </cell>
          <cell r="AA551">
            <v>45443</v>
          </cell>
          <cell r="AB551">
            <v>3061228</v>
          </cell>
          <cell r="AC551">
            <v>45444</v>
          </cell>
          <cell r="AD551">
            <v>45473</v>
          </cell>
          <cell r="AE551">
            <v>1428573</v>
          </cell>
          <cell r="AF551">
            <v>45474</v>
          </cell>
          <cell r="AG551">
            <v>45487</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t="str">
            <v>Oficina Asesora Jurídica</v>
          </cell>
          <cell r="BJ551" t="str">
            <v>ZULITH ANDREA ROMERO MARTIN</v>
          </cell>
          <cell r="BK551" t="str">
            <v>Asesora Jurídica</v>
          </cell>
          <cell r="BL551">
            <v>299</v>
          </cell>
          <cell r="BM551">
            <v>45341.672118055554</v>
          </cell>
          <cell r="BN551">
            <v>14897976</v>
          </cell>
          <cell r="BO551">
            <v>1141</v>
          </cell>
          <cell r="BP551">
            <v>45341</v>
          </cell>
          <cell r="BQ551">
            <v>14897976</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0</v>
          </cell>
          <cell r="CO551">
            <v>0</v>
          </cell>
          <cell r="CP551">
            <v>0</v>
          </cell>
          <cell r="CQ551">
            <v>0</v>
          </cell>
          <cell r="CR551">
            <v>0</v>
          </cell>
          <cell r="CS551"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20. Contribuir y prestar apoyo jurídico en los tramites, procesos, sesiones, asesorías, acompañamientos y capacitaciones, de acuerdo a la competencia de la Oficina Asesora Jurídica en el Comité de Asuntos de Genero de la Universidad de los Llanos. 21. Contribuir y prestar apoyo jurídico conforme la normativa institucional y el marco legal aplicable a las Comisiones Disciplinarias Estudiantiles de Facultad al interior de la Universidad de los Llanos.</v>
          </cell>
          <cell r="CT551">
            <v>1121883302</v>
          </cell>
          <cell r="CU551">
            <v>436</v>
          </cell>
          <cell r="CV551" t="str">
            <v>210</v>
          </cell>
          <cell r="CW551">
            <v>0</v>
          </cell>
          <cell r="CX551">
            <v>0</v>
          </cell>
          <cell r="CY551">
            <v>7490</v>
          </cell>
          <cell r="CZ551" t="str">
            <v>M6</v>
          </cell>
        </row>
        <row r="552">
          <cell r="B552" t="str">
            <v>0453 DE 2024</v>
          </cell>
          <cell r="C552">
            <v>1121912783</v>
          </cell>
          <cell r="D552" t="str">
            <v>KATHERINE TATIANA PEREZ CASTAÑEDA</v>
          </cell>
          <cell r="E552" t="str">
            <v>CONTRATO DE PRESTACIÓN DE SERVICIOS PROFESIONALES</v>
          </cell>
          <cell r="F552" t="str">
            <v>PRESTACIÓN DE SERVICIOS PROFESIONALES NECESARIO PARA EL FORTALECIMIENTO DEL PROCESO DE AUTOEVALUACIÓN EN EL PROGRAMA DE DOCTORADO EN CIENCIAS AGRARIAS, EN EL MARCO DEL ASEGURAMIENTO DE LA CALIDAD ACADÉMICA DE LA UNIVERSIDAD DE LOS LLANOS.</v>
          </cell>
          <cell r="G552">
            <v>45341</v>
          </cell>
          <cell r="H552">
            <v>10922000</v>
          </cell>
          <cell r="I552" t="str">
            <v>Cuatro (04) meses calendario</v>
          </cell>
          <cell r="J552">
            <v>45341</v>
          </cell>
          <cell r="K552">
            <v>45461</v>
          </cell>
          <cell r="L552" t="str">
            <v>NO APLICA</v>
          </cell>
          <cell r="M552" t="str">
            <v>NO APLICA</v>
          </cell>
          <cell r="N552" t="str">
            <v>NO APLICA</v>
          </cell>
          <cell r="O552">
            <v>5</v>
          </cell>
          <cell r="P552">
            <v>1092200</v>
          </cell>
          <cell r="Q552">
            <v>45341</v>
          </cell>
          <cell r="R552">
            <v>45351</v>
          </cell>
          <cell r="S552">
            <v>2730500</v>
          </cell>
          <cell r="T552">
            <v>45352</v>
          </cell>
          <cell r="U552">
            <v>45382</v>
          </cell>
          <cell r="V552">
            <v>2730500</v>
          </cell>
          <cell r="W552">
            <v>45383</v>
          </cell>
          <cell r="X552">
            <v>45412</v>
          </cell>
          <cell r="Y552">
            <v>2730500</v>
          </cell>
          <cell r="Z552">
            <v>45413</v>
          </cell>
          <cell r="AA552">
            <v>45443</v>
          </cell>
          <cell r="AB552">
            <v>1638300</v>
          </cell>
          <cell r="AC552">
            <v>45444</v>
          </cell>
          <cell r="AD552">
            <v>45461</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t="str">
            <v>Facultad de Ciencias Agropecuarias y Recursos Naturales</v>
          </cell>
          <cell r="BJ552" t="str">
            <v>CRISTÓBAL LUGO LÓPEZ</v>
          </cell>
          <cell r="BK552" t="str">
            <v>Decano de la Facultad de Ciencias Agropecuarias y Recursos Naturales</v>
          </cell>
          <cell r="BL552">
            <v>297</v>
          </cell>
          <cell r="BM552">
            <v>45341.622824074075</v>
          </cell>
          <cell r="BN552">
            <v>25819976</v>
          </cell>
          <cell r="BO552">
            <v>1137</v>
          </cell>
          <cell r="BP552">
            <v>45341</v>
          </cell>
          <cell r="BQ552">
            <v>10922000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t="str">
            <v>1. Contribuir con la ejecución de las actividades necesarias para la realización del segundo proceso de autoevaluación del programa de Doctorado en Ciencias Agrarias ofrecido por la Facultad de Ciencias Agropecuarias y Recursos Naturales. 2. Colaborar en la recopilación, análisis de la información y elaboración de los respectivos informes, con el propósito de someter el Programa a acreditación en alta calidad por el Consejo de Nacional de Acreditación. 3. Apoyar la búsqueda, recopilación y sistematización de la información que se requiera para el análisis y autoevaluación de los factores definidos en el modelo de acreditación del Consejo Nacional de Acreditación. 4. Coadyuvar en la construcción de los documentos, instrumentos e informes documentales, así como la recolección de la información requerida para la acreditación de alta calidad del Programa. 5. Apoyar el proceso de formulación del Plan de Mejoramiento que se derive del proceso de autoevaluación.</v>
          </cell>
          <cell r="CT552">
            <v>1121912783</v>
          </cell>
          <cell r="CU552">
            <v>241</v>
          </cell>
          <cell r="CV552" t="str">
            <v>56200</v>
          </cell>
          <cell r="CW552">
            <v>0</v>
          </cell>
          <cell r="CX552">
            <v>0</v>
          </cell>
          <cell r="CY552">
            <v>8299</v>
          </cell>
          <cell r="CZ552" t="str">
            <v>M6</v>
          </cell>
        </row>
        <row r="553">
          <cell r="B553" t="str">
            <v>0454 DE 2024</v>
          </cell>
          <cell r="C553">
            <v>1121896021</v>
          </cell>
          <cell r="D553" t="str">
            <v>YAIR LEANDRO ZAPATA MUÑOZ</v>
          </cell>
          <cell r="E553" t="str">
            <v>CONTRATO DE PRESTACIÓN DE SERVICIOS PROFESIONALES</v>
          </cell>
          <cell r="F553"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553">
            <v>45341</v>
          </cell>
          <cell r="H553">
            <v>23898837</v>
          </cell>
          <cell r="I553" t="str">
            <v>Cuatro (04) meses y veintiséis (26) días calendario</v>
          </cell>
          <cell r="J553">
            <v>45341</v>
          </cell>
          <cell r="K553">
            <v>45487</v>
          </cell>
          <cell r="L553" t="str">
            <v>NO APLICA</v>
          </cell>
          <cell r="M553" t="str">
            <v>NO APLICA</v>
          </cell>
          <cell r="N553" t="str">
            <v>NO APLICA</v>
          </cell>
          <cell r="O553">
            <v>6</v>
          </cell>
          <cell r="P553">
            <v>1964288</v>
          </cell>
          <cell r="Q553">
            <v>45341</v>
          </cell>
          <cell r="R553">
            <v>45351</v>
          </cell>
          <cell r="S553">
            <v>4910720</v>
          </cell>
          <cell r="T553">
            <v>45352</v>
          </cell>
          <cell r="U553">
            <v>45382</v>
          </cell>
          <cell r="V553">
            <v>4910720</v>
          </cell>
          <cell r="W553">
            <v>45383</v>
          </cell>
          <cell r="X553">
            <v>45412</v>
          </cell>
          <cell r="Y553">
            <v>4910720</v>
          </cell>
          <cell r="Z553">
            <v>45413</v>
          </cell>
          <cell r="AA553">
            <v>45443</v>
          </cell>
          <cell r="AB553">
            <v>4910720</v>
          </cell>
          <cell r="AC553">
            <v>45444</v>
          </cell>
          <cell r="AD553">
            <v>45473</v>
          </cell>
          <cell r="AE553">
            <v>2291669</v>
          </cell>
          <cell r="AF553">
            <v>45474</v>
          </cell>
          <cell r="AG553">
            <v>45487</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t="str">
            <v>Instituto de Ciencias Ambientales de la Orinoquia Colombiana</v>
          </cell>
          <cell r="BJ553" t="str">
            <v>MARCO AURELIO TORRES MORA</v>
          </cell>
          <cell r="BK553" t="str">
            <v>Director del Instituto de Ciencias Ambientales de la Orinoquia Colombiana</v>
          </cell>
          <cell r="BL553">
            <v>298</v>
          </cell>
          <cell r="BM553">
            <v>45341.639687499999</v>
          </cell>
          <cell r="BN553">
            <v>41900559</v>
          </cell>
          <cell r="BO553">
            <v>1140</v>
          </cell>
          <cell r="BP553">
            <v>45341</v>
          </cell>
          <cell r="BQ553">
            <v>23898837</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t="str">
            <v>1. Apoyar los procesos de recepción, generación de cotizaciones y planificación de servicios para cubrir las necesidades del Centro de Calidad de Aguas. 2. Colaborar en la revisión de resultados de laboratorio, así como en la elaboración y compilación de informes técnicos ambientales requeridos desde el Centro de Calidad de Aguas. 3. Apoyar en el pretratamiento y análisis de laboratorio de muestras hidrobiológicas necesarias en el Centro de Calidad de Aguas. 4. Contribuir al seguimiento del sistema de identificación y generación de muestras de los monitoreos ambientales realizados desde el Centro de Calidad de Aguas. 5. Cooperar en los procesos del sistema de gestión de calidad bajo el cual se desarrollan las actividades, asegurando la veracidad de la información producida y apoyando en los procesos de auditorías de investigación ambiental tanto internas como externas. 6. Apoyar las actividades académicas e investigativas llevadas a cabo por el Instituto de Ciencias Ambientales de la Orinoquía Colombiana (ICAOC), contribuyendo al desarrollo de distintos convenios y contratos interadministrativos.</v>
          </cell>
          <cell r="CT553">
            <v>1121896021.0999999</v>
          </cell>
          <cell r="CU553">
            <v>649</v>
          </cell>
          <cell r="CV553" t="str">
            <v>57706</v>
          </cell>
          <cell r="CW553">
            <v>0</v>
          </cell>
          <cell r="CX553">
            <v>0</v>
          </cell>
          <cell r="CY553">
            <v>8299</v>
          </cell>
          <cell r="CZ553" t="str">
            <v>M6</v>
          </cell>
        </row>
        <row r="554">
          <cell r="B554" t="str">
            <v>0455 DE 2024</v>
          </cell>
          <cell r="C554">
            <v>1121913636</v>
          </cell>
          <cell r="D554" t="str">
            <v>YIRLEY ANGELICA RINCON BLANQUICET</v>
          </cell>
          <cell r="E554" t="str">
            <v>CONTRATO DE PRESTACIÓN DE SERVICIOS PROFESIONALES</v>
          </cell>
          <cell r="F554"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554">
            <v>45341</v>
          </cell>
          <cell r="H554">
            <v>18001722</v>
          </cell>
          <cell r="I554" t="str">
            <v>Cuatro (04) meses y veintiséis (26) días calendario</v>
          </cell>
          <cell r="J554">
            <v>45341</v>
          </cell>
          <cell r="K554">
            <v>45487</v>
          </cell>
          <cell r="L554" t="str">
            <v>NO APLICA</v>
          </cell>
          <cell r="M554" t="str">
            <v>NO APLICA</v>
          </cell>
          <cell r="N554" t="str">
            <v>NO APLICA</v>
          </cell>
          <cell r="O554">
            <v>6</v>
          </cell>
          <cell r="P554">
            <v>1479594</v>
          </cell>
          <cell r="Q554">
            <v>45341</v>
          </cell>
          <cell r="R554">
            <v>45351</v>
          </cell>
          <cell r="S554">
            <v>3698984</v>
          </cell>
          <cell r="T554">
            <v>45352</v>
          </cell>
          <cell r="U554">
            <v>45382</v>
          </cell>
          <cell r="V554">
            <v>3698984</v>
          </cell>
          <cell r="W554">
            <v>45383</v>
          </cell>
          <cell r="X554">
            <v>45412</v>
          </cell>
          <cell r="Y554">
            <v>3698984</v>
          </cell>
          <cell r="Z554">
            <v>45413</v>
          </cell>
          <cell r="AA554">
            <v>45443</v>
          </cell>
          <cell r="AB554">
            <v>3698984</v>
          </cell>
          <cell r="AC554">
            <v>45444</v>
          </cell>
          <cell r="AD554">
            <v>45473</v>
          </cell>
          <cell r="AE554">
            <v>1726192</v>
          </cell>
          <cell r="AF554">
            <v>45474</v>
          </cell>
          <cell r="AG554">
            <v>45487</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t="str">
            <v>Instituto de Ciencias Ambientales de la Orinoquia Colombiana</v>
          </cell>
          <cell r="BJ554" t="str">
            <v>MARCO AURELIO TORRES MORA</v>
          </cell>
          <cell r="BK554" t="str">
            <v>Director del Instituto de Ciencias Ambientales de la Orinoquia Colombiana</v>
          </cell>
          <cell r="BL554">
            <v>298</v>
          </cell>
          <cell r="BM554">
            <v>45341.639687499999</v>
          </cell>
          <cell r="BN554">
            <v>41900559</v>
          </cell>
          <cell r="BO554">
            <v>1139</v>
          </cell>
          <cell r="BP554">
            <v>45341</v>
          </cell>
          <cell r="BQ554">
            <v>18001722</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CN554">
            <v>0</v>
          </cell>
          <cell r="CO554">
            <v>0</v>
          </cell>
          <cell r="CP554">
            <v>0</v>
          </cell>
          <cell r="CQ554">
            <v>0</v>
          </cell>
          <cell r="CR554">
            <v>0</v>
          </cell>
          <cell r="CS554" t="str">
            <v>1. Apoyar en el pretratamiento y análisis de laboratorio de muestras hidrobiológicas y fisicoquímicas requeridas en el Centro de Calidad de Aguas. 2. Colaborar en las actividades de articulación del Centro de Calidad de Aguas del ICAOC con el sistema de coordinación de laboratorios y el sistema de gestión integrado de la Universidad de los Llanos. 3. Apoyar los procesos de elaboración, revisión y control de la información documentada en medio físico y digital de las diferentes unidades del Centro de Calidad de Aguas relacionada con el sistema de gestión de calidad (instructivos de ensayo, operación, cartas de control, hojas de vida de equipos, formatos de trabajo, correspondencia, actas de reunión, listados de asistencia, rotulación de carpetas y equipos). 4. Contribuir a los procesos de planeación, verificación y actualización del plan de aseguramiento metrológico del Centro de Calidad de Aguas de las diferentes unidades del Centro de Calidad de Aguas (CCA) del ICAOC. 5. Apoyar los procesos del sistema de gestión de calidad bajo el cual se desarrollan las actividades, asegurando la veracidad de la información producida, y al presentarse auditorías de seguimiento, tratamiento de trabajo no conforme y acciones de mejora. 6. Apoyar las actividades académicas e investigativas llevadas a cabo por el Instituto de Ciencias Ambientales de la Orinoquía Colombiana (ICAOC), contribuyendo al desarrollo de distintos convenios y contratos interadministrativos.</v>
          </cell>
          <cell r="CT554">
            <v>1121913636.2</v>
          </cell>
          <cell r="CU554">
            <v>649</v>
          </cell>
          <cell r="CV554" t="str">
            <v>57706</v>
          </cell>
          <cell r="CW554">
            <v>0</v>
          </cell>
          <cell r="CX554">
            <v>0</v>
          </cell>
          <cell r="CY554">
            <v>8560</v>
          </cell>
          <cell r="CZ554" t="str">
            <v>M5</v>
          </cell>
        </row>
        <row r="555">
          <cell r="B555" t="str">
            <v>0456 DE 2024</v>
          </cell>
          <cell r="C555">
            <v>1121937873</v>
          </cell>
          <cell r="D555" t="str">
            <v>MARIA ALEJANDRA PAJOY RUIZ</v>
          </cell>
          <cell r="E555" t="str">
            <v>CONTRATO DE PRESTACIÓN DE SERVICIOS PROFESIONALES</v>
          </cell>
          <cell r="F555" t="str">
            <v>PRESTACIÓN DE SERVICIOS PROFESIONALES NECESARIO PARA EL FORTALECIMIENTO DE LOS PROCESOS ADMINISTRATIVOS QUE SE DESARROLLAN EN LA FACULTAD DE CIENCIAS HUMANAS Y DE LA EDUCACIÓN DE LA UNIVERSIDAD DE LOS LLANOS.</v>
          </cell>
          <cell r="G555">
            <v>45341</v>
          </cell>
          <cell r="H555">
            <v>14897976</v>
          </cell>
          <cell r="I555" t="str">
            <v>Cuatro (04) meses y veintiséis (26) días calendario</v>
          </cell>
          <cell r="J555">
            <v>45341</v>
          </cell>
          <cell r="K555">
            <v>45487</v>
          </cell>
          <cell r="L555" t="str">
            <v>NO APLICA</v>
          </cell>
          <cell r="M555" t="str">
            <v>NO APLICA</v>
          </cell>
          <cell r="N555" t="str">
            <v>NO APLICA</v>
          </cell>
          <cell r="O555">
            <v>6</v>
          </cell>
          <cell r="P555">
            <v>1224491</v>
          </cell>
          <cell r="Q555">
            <v>45341</v>
          </cell>
          <cell r="R555">
            <v>45351</v>
          </cell>
          <cell r="S555">
            <v>3061228</v>
          </cell>
          <cell r="T555">
            <v>45352</v>
          </cell>
          <cell r="U555">
            <v>45382</v>
          </cell>
          <cell r="V555">
            <v>3061228</v>
          </cell>
          <cell r="W555">
            <v>45383</v>
          </cell>
          <cell r="X555">
            <v>45412</v>
          </cell>
          <cell r="Y555">
            <v>3061228</v>
          </cell>
          <cell r="Z555">
            <v>45413</v>
          </cell>
          <cell r="AA555">
            <v>45443</v>
          </cell>
          <cell r="AB555">
            <v>3061228</v>
          </cell>
          <cell r="AC555">
            <v>45444</v>
          </cell>
          <cell r="AD555">
            <v>45473</v>
          </cell>
          <cell r="AE555">
            <v>1428573</v>
          </cell>
          <cell r="AF555">
            <v>45474</v>
          </cell>
          <cell r="AG555">
            <v>45487</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t="str">
            <v>Facultad de Ciencias Humanas y de la Educación</v>
          </cell>
          <cell r="BJ555" t="str">
            <v>FERNANDO CAMPOS POLO</v>
          </cell>
          <cell r="BK555" t="str">
            <v>Decano de la Facultad de Ciencias Humanas y de la Educación</v>
          </cell>
          <cell r="BL555">
            <v>297</v>
          </cell>
          <cell r="BM555">
            <v>45341.622824074075</v>
          </cell>
          <cell r="BN555">
            <v>25819976</v>
          </cell>
          <cell r="BO555">
            <v>1138</v>
          </cell>
          <cell r="BP555">
            <v>45341</v>
          </cell>
          <cell r="BQ555">
            <v>14897976</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0</v>
          </cell>
          <cell r="CO555">
            <v>0</v>
          </cell>
          <cell r="CP555">
            <v>0</v>
          </cell>
          <cell r="CQ555">
            <v>0</v>
          </cell>
          <cell r="CR555">
            <v>0</v>
          </cell>
          <cell r="CS555"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555">
            <v>1121937873</v>
          </cell>
          <cell r="CU555">
            <v>82</v>
          </cell>
          <cell r="CV555" t="str">
            <v>56200</v>
          </cell>
          <cell r="CW555">
            <v>0</v>
          </cell>
          <cell r="CX555">
            <v>0</v>
          </cell>
          <cell r="CY555">
            <v>7020</v>
          </cell>
          <cell r="CZ555" t="str">
            <v>M5</v>
          </cell>
        </row>
        <row r="556">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row>
        <row r="557">
          <cell r="B557">
            <v>0</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row>
        <row r="558">
          <cell r="B558">
            <v>0</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row>
        <row r="559">
          <cell r="B559">
            <v>0</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row>
        <row r="561">
          <cell r="B561">
            <v>0</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row>
        <row r="562">
          <cell r="B562">
            <v>0</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row>
        <row r="563">
          <cell r="B563">
            <v>0</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CN565">
            <v>0</v>
          </cell>
          <cell r="CO565">
            <v>0</v>
          </cell>
          <cell r="CP565">
            <v>0</v>
          </cell>
          <cell r="CQ565">
            <v>0</v>
          </cell>
          <cell r="CR565">
            <v>0</v>
          </cell>
          <cell r="CS565">
            <v>0</v>
          </cell>
          <cell r="CT565">
            <v>0</v>
          </cell>
          <cell r="CU565">
            <v>0</v>
          </cell>
          <cell r="CV565">
            <v>0</v>
          </cell>
          <cell r="CW565">
            <v>0</v>
          </cell>
          <cell r="CX565">
            <v>0</v>
          </cell>
          <cell r="CY565">
            <v>0</v>
          </cell>
          <cell r="CZ565">
            <v>0</v>
          </cell>
        </row>
        <row r="566">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row>
        <row r="567">
          <cell r="B567">
            <v>0</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row>
        <row r="568">
          <cell r="B568">
            <v>0</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row>
        <row r="569">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row>
        <row r="570">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row>
        <row r="571">
          <cell r="B571">
            <v>0</v>
          </cell>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row>
        <row r="572">
          <cell r="B572">
            <v>0</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row>
        <row r="573">
          <cell r="B573">
            <v>0</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row>
        <row r="574">
          <cell r="B574">
            <v>0</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CN574">
            <v>0</v>
          </cell>
          <cell r="CO574">
            <v>0</v>
          </cell>
          <cell r="CP574">
            <v>0</v>
          </cell>
          <cell r="CQ574">
            <v>0</v>
          </cell>
          <cell r="CR574">
            <v>0</v>
          </cell>
          <cell r="CS574">
            <v>0</v>
          </cell>
          <cell r="CT574">
            <v>0</v>
          </cell>
          <cell r="CU574">
            <v>0</v>
          </cell>
          <cell r="CV574">
            <v>0</v>
          </cell>
          <cell r="CW574">
            <v>0</v>
          </cell>
          <cell r="CX574">
            <v>0</v>
          </cell>
          <cell r="CY574">
            <v>0</v>
          </cell>
          <cell r="CZ574">
            <v>0</v>
          </cell>
        </row>
        <row r="575">
          <cell r="B575">
            <v>0</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row>
        <row r="577">
          <cell r="B577">
            <v>0</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row>
        <row r="578">
          <cell r="B578">
            <v>0</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row>
        <row r="579">
          <cell r="B579">
            <v>0</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row>
        <row r="580">
          <cell r="B580">
            <v>0</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row>
        <row r="581">
          <cell r="B581">
            <v>0</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row>
        <row r="582">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row>
        <row r="583">
          <cell r="B583">
            <v>0</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row>
        <row r="584">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row>
        <row r="585">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row>
        <row r="588">
          <cell r="B588">
            <v>0</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row>
        <row r="589">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row>
        <row r="590">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row>
        <row r="591">
          <cell r="B591">
            <v>0</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row>
        <row r="592">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row>
        <row r="593">
          <cell r="B593">
            <v>0</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row>
        <row r="594">
          <cell r="B594">
            <v>0</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row>
        <row r="595">
          <cell r="B595">
            <v>0</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row>
        <row r="596">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row>
        <row r="597">
          <cell r="B597">
            <v>0</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row>
        <row r="598">
          <cell r="B598">
            <v>0</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row>
        <row r="599">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row>
        <row r="600">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row>
        <row r="601">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row>
        <row r="602">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CN602">
            <v>0</v>
          </cell>
          <cell r="CO602">
            <v>0</v>
          </cell>
          <cell r="CP602">
            <v>0</v>
          </cell>
          <cell r="CQ602">
            <v>0</v>
          </cell>
          <cell r="CR602">
            <v>0</v>
          </cell>
          <cell r="CS602">
            <v>0</v>
          </cell>
          <cell r="CT602">
            <v>0</v>
          </cell>
          <cell r="CU602">
            <v>0</v>
          </cell>
          <cell r="CV602">
            <v>0</v>
          </cell>
          <cell r="CW602">
            <v>0</v>
          </cell>
          <cell r="CX602">
            <v>0</v>
          </cell>
          <cell r="CY602">
            <v>0</v>
          </cell>
          <cell r="CZ602">
            <v>0</v>
          </cell>
        </row>
        <row r="603">
          <cell r="B603">
            <v>0</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row>
        <row r="604">
          <cell r="B604">
            <v>0</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row>
        <row r="605">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row>
        <row r="606">
          <cell r="B606">
            <v>0</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row>
        <row r="607">
          <cell r="B607">
            <v>0</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row>
        <row r="608">
          <cell r="B608">
            <v>0</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CN608">
            <v>0</v>
          </cell>
          <cell r="CO608">
            <v>0</v>
          </cell>
          <cell r="CP608">
            <v>0</v>
          </cell>
          <cell r="CQ608">
            <v>0</v>
          </cell>
          <cell r="CR608">
            <v>0</v>
          </cell>
          <cell r="CS608">
            <v>0</v>
          </cell>
          <cell r="CT608">
            <v>0</v>
          </cell>
          <cell r="CU608">
            <v>0</v>
          </cell>
          <cell r="CV608">
            <v>0</v>
          </cell>
          <cell r="CW608">
            <v>0</v>
          </cell>
          <cell r="CX608">
            <v>0</v>
          </cell>
          <cell r="CY608">
            <v>0</v>
          </cell>
          <cell r="CZ608">
            <v>0</v>
          </cell>
        </row>
        <row r="609">
          <cell r="B609">
            <v>0</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row>
        <row r="610">
          <cell r="B610">
            <v>0</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0</v>
          </cell>
          <cell r="CO610">
            <v>0</v>
          </cell>
          <cell r="CP610">
            <v>0</v>
          </cell>
          <cell r="CQ610">
            <v>0</v>
          </cell>
          <cell r="CR610">
            <v>0</v>
          </cell>
          <cell r="CS610">
            <v>0</v>
          </cell>
          <cell r="CT610">
            <v>0</v>
          </cell>
          <cell r="CU610">
            <v>0</v>
          </cell>
          <cell r="CV610">
            <v>0</v>
          </cell>
          <cell r="CW610">
            <v>0</v>
          </cell>
          <cell r="CX610">
            <v>0</v>
          </cell>
          <cell r="CY610">
            <v>0</v>
          </cell>
          <cell r="CZ610">
            <v>0</v>
          </cell>
        </row>
        <row r="611">
          <cell r="B611">
            <v>0</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row>
        <row r="612">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cell r="CN612">
            <v>0</v>
          </cell>
          <cell r="CO612">
            <v>0</v>
          </cell>
          <cell r="CP612">
            <v>0</v>
          </cell>
          <cell r="CQ612">
            <v>0</v>
          </cell>
          <cell r="CR612">
            <v>0</v>
          </cell>
          <cell r="CS612">
            <v>0</v>
          </cell>
          <cell r="CT612">
            <v>0</v>
          </cell>
          <cell r="CU612">
            <v>0</v>
          </cell>
          <cell r="CV612">
            <v>0</v>
          </cell>
          <cell r="CW612">
            <v>0</v>
          </cell>
          <cell r="CX612">
            <v>0</v>
          </cell>
          <cell r="CY612">
            <v>0</v>
          </cell>
          <cell r="CZ612">
            <v>0</v>
          </cell>
        </row>
        <row r="613">
          <cell r="B613">
            <v>0</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row>
        <row r="614">
          <cell r="B614">
            <v>0</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CN614">
            <v>0</v>
          </cell>
          <cell r="CO614">
            <v>0</v>
          </cell>
          <cell r="CP614">
            <v>0</v>
          </cell>
          <cell r="CQ614">
            <v>0</v>
          </cell>
          <cell r="CR614">
            <v>0</v>
          </cell>
          <cell r="CS614">
            <v>0</v>
          </cell>
          <cell r="CT614">
            <v>0</v>
          </cell>
          <cell r="CU614">
            <v>0</v>
          </cell>
          <cell r="CV614">
            <v>0</v>
          </cell>
          <cell r="CW614">
            <v>0</v>
          </cell>
          <cell r="CX614">
            <v>0</v>
          </cell>
          <cell r="CY614">
            <v>0</v>
          </cell>
          <cell r="CZ614">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row>
        <row r="616">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cell r="CZ616">
            <v>0</v>
          </cell>
        </row>
        <row r="617">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row>
        <row r="618">
          <cell r="B618">
            <v>0</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row>
        <row r="619">
          <cell r="B619">
            <v>0</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row>
        <row r="620">
          <cell r="B620">
            <v>0</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CN620">
            <v>0</v>
          </cell>
          <cell r="CO620">
            <v>0</v>
          </cell>
          <cell r="CP620">
            <v>0</v>
          </cell>
          <cell r="CQ620">
            <v>0</v>
          </cell>
          <cell r="CR620">
            <v>0</v>
          </cell>
          <cell r="CS620">
            <v>0</v>
          </cell>
          <cell r="CT620">
            <v>0</v>
          </cell>
          <cell r="CU620">
            <v>0</v>
          </cell>
          <cell r="CV620">
            <v>0</v>
          </cell>
          <cell r="CW620">
            <v>0</v>
          </cell>
          <cell r="CX620">
            <v>0</v>
          </cell>
          <cell r="CY620">
            <v>0</v>
          </cell>
          <cell r="CZ620">
            <v>0</v>
          </cell>
        </row>
        <row r="621">
          <cell r="B621">
            <v>0</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row>
        <row r="623">
          <cell r="B623">
            <v>0</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row>
        <row r="624">
          <cell r="B624">
            <v>0</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row>
        <row r="625">
          <cell r="B625">
            <v>0</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row>
        <row r="626">
          <cell r="B626">
            <v>0</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CN626">
            <v>0</v>
          </cell>
          <cell r="CO626">
            <v>0</v>
          </cell>
          <cell r="CP626">
            <v>0</v>
          </cell>
          <cell r="CQ626">
            <v>0</v>
          </cell>
          <cell r="CR626">
            <v>0</v>
          </cell>
          <cell r="CS626">
            <v>0</v>
          </cell>
          <cell r="CT626">
            <v>0</v>
          </cell>
          <cell r="CU626">
            <v>0</v>
          </cell>
          <cell r="CV626">
            <v>0</v>
          </cell>
          <cell r="CW626">
            <v>0</v>
          </cell>
          <cell r="CX626">
            <v>0</v>
          </cell>
          <cell r="CY626">
            <v>0</v>
          </cell>
          <cell r="CZ626">
            <v>0</v>
          </cell>
        </row>
        <row r="627">
          <cell r="B627">
            <v>0</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X627">
            <v>0</v>
          </cell>
          <cell r="CY627">
            <v>0</v>
          </cell>
          <cell r="CZ627">
            <v>0</v>
          </cell>
        </row>
        <row r="628">
          <cell r="B628">
            <v>0</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row>
        <row r="629">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row>
        <row r="630">
          <cell r="B630">
            <v>0</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row>
        <row r="631">
          <cell r="B631">
            <v>0</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row>
        <row r="632">
          <cell r="B632">
            <v>0</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row>
        <row r="633">
          <cell r="B633">
            <v>0</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cell r="CZ633">
            <v>0</v>
          </cell>
        </row>
        <row r="634">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row>
        <row r="635">
          <cell r="B635">
            <v>0</v>
          </cell>
          <cell r="C635">
            <v>0</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row>
        <row r="636">
          <cell r="B636">
            <v>0</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row>
        <row r="637">
          <cell r="B637">
            <v>0</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CN637">
            <v>0</v>
          </cell>
          <cell r="CO637">
            <v>0</v>
          </cell>
          <cell r="CP637">
            <v>0</v>
          </cell>
          <cell r="CQ637">
            <v>0</v>
          </cell>
          <cell r="CR637">
            <v>0</v>
          </cell>
          <cell r="CS637">
            <v>0</v>
          </cell>
          <cell r="CT637">
            <v>0</v>
          </cell>
          <cell r="CU637">
            <v>0</v>
          </cell>
          <cell r="CV637">
            <v>0</v>
          </cell>
          <cell r="CW637">
            <v>0</v>
          </cell>
          <cell r="CX637">
            <v>0</v>
          </cell>
          <cell r="CY637">
            <v>0</v>
          </cell>
          <cell r="CZ637">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v>
          </cell>
          <cell r="CS638">
            <v>0</v>
          </cell>
          <cell r="CT638">
            <v>0</v>
          </cell>
          <cell r="CU638">
            <v>0</v>
          </cell>
          <cell r="CV638">
            <v>0</v>
          </cell>
          <cell r="CW638">
            <v>0</v>
          </cell>
          <cell r="CX638">
            <v>0</v>
          </cell>
          <cell r="CY638">
            <v>0</v>
          </cell>
          <cell r="CZ638">
            <v>0</v>
          </cell>
        </row>
        <row r="639">
          <cell r="B639">
            <v>0</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row>
        <row r="641">
          <cell r="B641">
            <v>0</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v>
          </cell>
          <cell r="CS641">
            <v>0</v>
          </cell>
          <cell r="CT641">
            <v>0</v>
          </cell>
          <cell r="CU641">
            <v>0</v>
          </cell>
          <cell r="CV641">
            <v>0</v>
          </cell>
          <cell r="CW641">
            <v>0</v>
          </cell>
          <cell r="CX641">
            <v>0</v>
          </cell>
          <cell r="CY641">
            <v>0</v>
          </cell>
          <cell r="CZ641">
            <v>0</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CN643">
            <v>0</v>
          </cell>
          <cell r="CO643">
            <v>0</v>
          </cell>
          <cell r="CP643">
            <v>0</v>
          </cell>
          <cell r="CQ643">
            <v>0</v>
          </cell>
          <cell r="CR643">
            <v>0</v>
          </cell>
          <cell r="CS643">
            <v>0</v>
          </cell>
          <cell r="CT643">
            <v>0</v>
          </cell>
          <cell r="CU643">
            <v>0</v>
          </cell>
          <cell r="CV643">
            <v>0</v>
          </cell>
          <cell r="CW643">
            <v>0</v>
          </cell>
          <cell r="CX643">
            <v>0</v>
          </cell>
          <cell r="CY643">
            <v>0</v>
          </cell>
          <cell r="CZ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row>
        <row r="646">
          <cell r="B646">
            <v>0</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row>
        <row r="648">
          <cell r="B648">
            <v>0</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row>
        <row r="650">
          <cell r="B650">
            <v>0</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CN650">
            <v>0</v>
          </cell>
          <cell r="CO650">
            <v>0</v>
          </cell>
          <cell r="CP650">
            <v>0</v>
          </cell>
          <cell r="CQ650">
            <v>0</v>
          </cell>
          <cell r="CR650">
            <v>0</v>
          </cell>
          <cell r="CS650">
            <v>0</v>
          </cell>
          <cell r="CT650">
            <v>0</v>
          </cell>
          <cell r="CU650">
            <v>0</v>
          </cell>
          <cell r="CV650">
            <v>0</v>
          </cell>
          <cell r="CW650">
            <v>0</v>
          </cell>
          <cell r="CX650">
            <v>0</v>
          </cell>
          <cell r="CY650">
            <v>0</v>
          </cell>
          <cell r="CZ650">
            <v>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row>
        <row r="652">
          <cell r="B652">
            <v>0</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row>
        <row r="653">
          <cell r="B653">
            <v>0</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row>
        <row r="654">
          <cell r="B654">
            <v>0</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row>
        <row r="655">
          <cell r="B655">
            <v>0</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row>
        <row r="656">
          <cell r="B656">
            <v>0</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row>
        <row r="657">
          <cell r="B657">
            <v>0</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row>
        <row r="658">
          <cell r="B658">
            <v>0</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row>
        <row r="659">
          <cell r="B659">
            <v>0</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row>
        <row r="660">
          <cell r="B660">
            <v>0</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row>
        <row r="661">
          <cell r="B661">
            <v>0</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row>
        <row r="662">
          <cell r="B662">
            <v>0</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row>
        <row r="664">
          <cell r="B664">
            <v>0</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row>
        <row r="666">
          <cell r="B666">
            <v>0</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row>
        <row r="667">
          <cell r="B667">
            <v>0</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I667">
            <v>0</v>
          </cell>
          <cell r="CJ667">
            <v>0</v>
          </cell>
          <cell r="CK667">
            <v>0</v>
          </cell>
          <cell r="CL667">
            <v>0</v>
          </cell>
          <cell r="CM667">
            <v>0</v>
          </cell>
          <cell r="CN667">
            <v>0</v>
          </cell>
          <cell r="CO667">
            <v>0</v>
          </cell>
          <cell r="CP667">
            <v>0</v>
          </cell>
          <cell r="CQ667">
            <v>0</v>
          </cell>
          <cell r="CR667">
            <v>0</v>
          </cell>
          <cell r="CS667">
            <v>0</v>
          </cell>
          <cell r="CT667">
            <v>0</v>
          </cell>
          <cell r="CU667">
            <v>0</v>
          </cell>
          <cell r="CV667">
            <v>0</v>
          </cell>
          <cell r="CW667">
            <v>0</v>
          </cell>
          <cell r="CX667">
            <v>0</v>
          </cell>
          <cell r="CY667">
            <v>0</v>
          </cell>
          <cell r="CZ667">
            <v>0</v>
          </cell>
        </row>
        <row r="668">
          <cell r="B668">
            <v>0</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cell r="CK668">
            <v>0</v>
          </cell>
          <cell r="CL668">
            <v>0</v>
          </cell>
          <cell r="CM668">
            <v>0</v>
          </cell>
          <cell r="CN668">
            <v>0</v>
          </cell>
          <cell r="CO668">
            <v>0</v>
          </cell>
          <cell r="CP668">
            <v>0</v>
          </cell>
          <cell r="CQ668">
            <v>0</v>
          </cell>
          <cell r="CR668">
            <v>0</v>
          </cell>
          <cell r="CS668">
            <v>0</v>
          </cell>
          <cell r="CT668">
            <v>0</v>
          </cell>
          <cell r="CU668">
            <v>0</v>
          </cell>
          <cell r="CV668">
            <v>0</v>
          </cell>
          <cell r="CW668">
            <v>0</v>
          </cell>
          <cell r="CX668">
            <v>0</v>
          </cell>
          <cell r="CY668">
            <v>0</v>
          </cell>
          <cell r="CZ668">
            <v>0</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cell r="CK669">
            <v>0</v>
          </cell>
          <cell r="CL669">
            <v>0</v>
          </cell>
          <cell r="CM669">
            <v>0</v>
          </cell>
          <cell r="CN669">
            <v>0</v>
          </cell>
          <cell r="CO669">
            <v>0</v>
          </cell>
          <cell r="CP669">
            <v>0</v>
          </cell>
          <cell r="CQ669">
            <v>0</v>
          </cell>
          <cell r="CR669">
            <v>0</v>
          </cell>
          <cell r="CS669">
            <v>0</v>
          </cell>
          <cell r="CT669">
            <v>0</v>
          </cell>
          <cell r="CU669">
            <v>0</v>
          </cell>
          <cell r="CV669">
            <v>0</v>
          </cell>
          <cell r="CW669">
            <v>0</v>
          </cell>
          <cell r="CX669">
            <v>0</v>
          </cell>
          <cell r="CY669">
            <v>0</v>
          </cell>
          <cell r="CZ669">
            <v>0</v>
          </cell>
        </row>
        <row r="670">
          <cell r="B670">
            <v>0</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0</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row>
        <row r="671">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cell r="CK671">
            <v>0</v>
          </cell>
          <cell r="CL671">
            <v>0</v>
          </cell>
          <cell r="CM671">
            <v>0</v>
          </cell>
          <cell r="CN671">
            <v>0</v>
          </cell>
          <cell r="CO671">
            <v>0</v>
          </cell>
          <cell r="CP671">
            <v>0</v>
          </cell>
          <cell r="CQ671">
            <v>0</v>
          </cell>
          <cell r="CR671">
            <v>0</v>
          </cell>
          <cell r="CS671">
            <v>0</v>
          </cell>
          <cell r="CT671">
            <v>0</v>
          </cell>
          <cell r="CU671">
            <v>0</v>
          </cell>
          <cell r="CV671">
            <v>0</v>
          </cell>
          <cell r="CW671">
            <v>0</v>
          </cell>
          <cell r="CX671">
            <v>0</v>
          </cell>
          <cell r="CY671">
            <v>0</v>
          </cell>
          <cell r="CZ671">
            <v>0</v>
          </cell>
        </row>
        <row r="672">
          <cell r="B672">
            <v>0</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row>
        <row r="673">
          <cell r="B673">
            <v>0</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row>
        <row r="674">
          <cell r="B674">
            <v>0</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row>
        <row r="675">
          <cell r="B675">
            <v>0</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row>
        <row r="676">
          <cell r="B676">
            <v>0</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CX676">
            <v>0</v>
          </cell>
          <cell r="CY676">
            <v>0</v>
          </cell>
          <cell r="CZ676">
            <v>0</v>
          </cell>
        </row>
        <row r="677">
          <cell r="B677">
            <v>0</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row>
        <row r="679">
          <cell r="B679">
            <v>0</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row>
        <row r="680">
          <cell r="B680">
            <v>0</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row>
        <row r="681">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row>
        <row r="682">
          <cell r="B682">
            <v>0</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row>
        <row r="683">
          <cell r="B683">
            <v>0</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row>
        <row r="684">
          <cell r="B684">
            <v>0</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row>
        <row r="685">
          <cell r="B685">
            <v>0</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row>
        <row r="686">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row>
        <row r="688">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row>
        <row r="689">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row>
        <row r="690">
          <cell r="B690">
            <v>0</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row>
        <row r="691">
          <cell r="B691">
            <v>0</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row>
        <row r="692">
          <cell r="B692">
            <v>0</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row>
        <row r="693">
          <cell r="B693">
            <v>0</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row>
        <row r="696">
          <cell r="B696">
            <v>0</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row>
        <row r="697">
          <cell r="B697">
            <v>0</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row>
        <row r="698">
          <cell r="B698">
            <v>0</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row>
        <row r="699">
          <cell r="B699">
            <v>0</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row>
        <row r="701">
          <cell r="B701">
            <v>0</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row>
        <row r="702">
          <cell r="B702">
            <v>0</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row>
        <row r="703">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row>
        <row r="704">
          <cell r="B704">
            <v>0</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row>
        <row r="705">
          <cell r="B705">
            <v>0</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row>
        <row r="706">
          <cell r="B706">
            <v>0</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row>
        <row r="707">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row>
        <row r="708">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row>
        <row r="709">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row>
        <row r="710">
          <cell r="B710">
            <v>0</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row>
        <row r="711">
          <cell r="B711">
            <v>0</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row>
        <row r="712">
          <cell r="B712">
            <v>0</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row>
        <row r="714">
          <cell r="B714">
            <v>0</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row>
        <row r="715">
          <cell r="B715">
            <v>0</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row>
        <row r="716">
          <cell r="B716">
            <v>0</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row>
        <row r="718">
          <cell r="B718">
            <v>0</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row>
        <row r="719">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row>
        <row r="720">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row>
        <row r="721">
          <cell r="B721">
            <v>0</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row>
        <row r="722">
          <cell r="B722">
            <v>0</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row>
        <row r="723">
          <cell r="B723">
            <v>0</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row>
        <row r="724">
          <cell r="B724">
            <v>0</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row>
        <row r="725">
          <cell r="B725">
            <v>0</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row>
        <row r="726">
          <cell r="B726">
            <v>0</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row>
        <row r="727">
          <cell r="B727">
            <v>0</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row>
        <row r="728">
          <cell r="B728">
            <v>0</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row>
        <row r="730">
          <cell r="B730">
            <v>0</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row>
        <row r="731">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row>
        <row r="732">
          <cell r="B732">
            <v>0</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row>
        <row r="733">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row>
        <row r="734">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row>
        <row r="735">
          <cell r="B735">
            <v>0</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row>
        <row r="736">
          <cell r="B736">
            <v>0</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row>
        <row r="737">
          <cell r="B737">
            <v>0</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row>
        <row r="738">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row>
        <row r="741">
          <cell r="B741">
            <v>0</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row>
        <row r="742">
          <cell r="B742">
            <v>0</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row>
        <row r="743">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row>
        <row r="744">
          <cell r="B744">
            <v>0</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row>
        <row r="745">
          <cell r="B745">
            <v>0</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row>
        <row r="746">
          <cell r="B746">
            <v>0</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row>
        <row r="747">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row>
        <row r="748">
          <cell r="B748">
            <v>0</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row>
        <row r="749">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row>
        <row r="750">
          <cell r="B750">
            <v>0</v>
          </cell>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row>
        <row r="751">
          <cell r="B751">
            <v>0</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row>
        <row r="752">
          <cell r="B752">
            <v>0</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row>
        <row r="753">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row>
        <row r="754">
          <cell r="B754">
            <v>0</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row>
        <row r="755">
          <cell r="B755">
            <v>0</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row>
        <row r="756">
          <cell r="B756">
            <v>0</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row>
        <row r="757">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row>
        <row r="758">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row>
        <row r="759">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row>
        <row r="760">
          <cell r="B760">
            <v>0</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row>
        <row r="761">
          <cell r="B761">
            <v>0</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row>
        <row r="762">
          <cell r="B762">
            <v>0</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row>
        <row r="763">
          <cell r="B763">
            <v>0</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row>
        <row r="764">
          <cell r="B764">
            <v>0</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row>
        <row r="765">
          <cell r="B765">
            <v>0</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row>
        <row r="766">
          <cell r="B766">
            <v>0</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row>
        <row r="767">
          <cell r="B767">
            <v>0</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row>
        <row r="769">
          <cell r="B769">
            <v>0</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row>
        <row r="770">
          <cell r="B770">
            <v>0</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row>
        <row r="771">
          <cell r="B771">
            <v>0</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row>
        <row r="772">
          <cell r="B772">
            <v>0</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row>
        <row r="773">
          <cell r="B773">
            <v>0</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row>
        <row r="774">
          <cell r="B774">
            <v>0</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row>
        <row r="776">
          <cell r="B776">
            <v>0</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row>
        <row r="777">
          <cell r="B777">
            <v>0</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row>
        <row r="778">
          <cell r="B778">
            <v>0</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row>
        <row r="779">
          <cell r="B779">
            <v>0</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0</v>
          </cell>
          <cell r="CZ779">
            <v>0</v>
          </cell>
        </row>
        <row r="780">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0</v>
          </cell>
          <cell r="CL780">
            <v>0</v>
          </cell>
          <cell r="CM780">
            <v>0</v>
          </cell>
          <cell r="CN780">
            <v>0</v>
          </cell>
          <cell r="CO780">
            <v>0</v>
          </cell>
          <cell r="CP780">
            <v>0</v>
          </cell>
          <cell r="CQ780">
            <v>0</v>
          </cell>
          <cell r="CR780">
            <v>0</v>
          </cell>
          <cell r="CS780">
            <v>0</v>
          </cell>
          <cell r="CT780">
            <v>0</v>
          </cell>
          <cell r="CU780">
            <v>0</v>
          </cell>
          <cell r="CV780">
            <v>0</v>
          </cell>
          <cell r="CW780">
            <v>0</v>
          </cell>
          <cell r="CX780">
            <v>0</v>
          </cell>
          <cell r="CY780">
            <v>0</v>
          </cell>
          <cell r="CZ780">
            <v>0</v>
          </cell>
        </row>
        <row r="781">
          <cell r="B781">
            <v>0</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row>
        <row r="782">
          <cell r="B782">
            <v>0</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I782">
            <v>0</v>
          </cell>
          <cell r="CJ782">
            <v>0</v>
          </cell>
          <cell r="CK782">
            <v>0</v>
          </cell>
          <cell r="CL782">
            <v>0</v>
          </cell>
          <cell r="CM782">
            <v>0</v>
          </cell>
          <cell r="CN782">
            <v>0</v>
          </cell>
          <cell r="CO782">
            <v>0</v>
          </cell>
          <cell r="CP782">
            <v>0</v>
          </cell>
          <cell r="CQ782">
            <v>0</v>
          </cell>
          <cell r="CR782">
            <v>0</v>
          </cell>
          <cell r="CS782">
            <v>0</v>
          </cell>
          <cell r="CT782">
            <v>0</v>
          </cell>
          <cell r="CU782">
            <v>0</v>
          </cell>
          <cell r="CV782">
            <v>0</v>
          </cell>
          <cell r="CW782">
            <v>0</v>
          </cell>
          <cell r="CX782">
            <v>0</v>
          </cell>
          <cell r="CY782">
            <v>0</v>
          </cell>
          <cell r="CZ782">
            <v>0</v>
          </cell>
        </row>
        <row r="783">
          <cell r="B783">
            <v>0</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row>
        <row r="784">
          <cell r="B784">
            <v>0</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0</v>
          </cell>
          <cell r="CJ784">
            <v>0</v>
          </cell>
          <cell r="CK784">
            <v>0</v>
          </cell>
          <cell r="CL784">
            <v>0</v>
          </cell>
          <cell r="CM784">
            <v>0</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row>
        <row r="785">
          <cell r="B785">
            <v>0</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row>
        <row r="786">
          <cell r="B786">
            <v>0</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CN786">
            <v>0</v>
          </cell>
          <cell r="CO786">
            <v>0</v>
          </cell>
          <cell r="CP786">
            <v>0</v>
          </cell>
          <cell r="CQ786">
            <v>0</v>
          </cell>
          <cell r="CR786">
            <v>0</v>
          </cell>
          <cell r="CS786">
            <v>0</v>
          </cell>
          <cell r="CT786">
            <v>0</v>
          </cell>
          <cell r="CU786">
            <v>0</v>
          </cell>
          <cell r="CV786">
            <v>0</v>
          </cell>
          <cell r="CW786">
            <v>0</v>
          </cell>
          <cell r="CX786">
            <v>0</v>
          </cell>
          <cell r="CY786">
            <v>0</v>
          </cell>
          <cell r="CZ786">
            <v>0</v>
          </cell>
        </row>
        <row r="787">
          <cell r="B787">
            <v>0</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row>
        <row r="788">
          <cell r="B788">
            <v>0</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row>
        <row r="789">
          <cell r="B789">
            <v>0</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v>0</v>
          </cell>
          <cell r="CJ789">
            <v>0</v>
          </cell>
          <cell r="CK789">
            <v>0</v>
          </cell>
          <cell r="CL789">
            <v>0</v>
          </cell>
          <cell r="CM789">
            <v>0</v>
          </cell>
          <cell r="CN789">
            <v>0</v>
          </cell>
          <cell r="CO789">
            <v>0</v>
          </cell>
          <cell r="CP789">
            <v>0</v>
          </cell>
          <cell r="CQ789">
            <v>0</v>
          </cell>
          <cell r="CR789">
            <v>0</v>
          </cell>
          <cell r="CS789">
            <v>0</v>
          </cell>
          <cell r="CT789">
            <v>0</v>
          </cell>
          <cell r="CU789">
            <v>0</v>
          </cell>
          <cell r="CV789">
            <v>0</v>
          </cell>
          <cell r="CW789">
            <v>0</v>
          </cell>
          <cell r="CX789">
            <v>0</v>
          </cell>
          <cell r="CY789">
            <v>0</v>
          </cell>
          <cell r="CZ789">
            <v>0</v>
          </cell>
        </row>
        <row r="790">
          <cell r="B790">
            <v>0</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v>0</v>
          </cell>
          <cell r="CJ790">
            <v>0</v>
          </cell>
          <cell r="CK790">
            <v>0</v>
          </cell>
          <cell r="CL790">
            <v>0</v>
          </cell>
          <cell r="CM790">
            <v>0</v>
          </cell>
          <cell r="CN790">
            <v>0</v>
          </cell>
          <cell r="CO790">
            <v>0</v>
          </cell>
          <cell r="CP790">
            <v>0</v>
          </cell>
          <cell r="CQ790">
            <v>0</v>
          </cell>
          <cell r="CR790">
            <v>0</v>
          </cell>
          <cell r="CS790">
            <v>0</v>
          </cell>
          <cell r="CT790">
            <v>0</v>
          </cell>
          <cell r="CU790">
            <v>0</v>
          </cell>
          <cell r="CV790">
            <v>0</v>
          </cell>
          <cell r="CW790">
            <v>0</v>
          </cell>
          <cell r="CX790">
            <v>0</v>
          </cell>
          <cell r="CY790">
            <v>0</v>
          </cell>
          <cell r="CZ790">
            <v>0</v>
          </cell>
        </row>
        <row r="791">
          <cell r="B791">
            <v>0</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v>0</v>
          </cell>
          <cell r="CJ791">
            <v>0</v>
          </cell>
          <cell r="CK791">
            <v>0</v>
          </cell>
          <cell r="CL791">
            <v>0</v>
          </cell>
          <cell r="CM791">
            <v>0</v>
          </cell>
          <cell r="CN791">
            <v>0</v>
          </cell>
          <cell r="CO791">
            <v>0</v>
          </cell>
          <cell r="CP791">
            <v>0</v>
          </cell>
          <cell r="CQ791">
            <v>0</v>
          </cell>
          <cell r="CR791">
            <v>0</v>
          </cell>
          <cell r="CS791">
            <v>0</v>
          </cell>
          <cell r="CT791">
            <v>0</v>
          </cell>
          <cell r="CU791">
            <v>0</v>
          </cell>
          <cell r="CV791">
            <v>0</v>
          </cell>
          <cell r="CW791">
            <v>0</v>
          </cell>
          <cell r="CX791">
            <v>0</v>
          </cell>
          <cell r="CY791">
            <v>0</v>
          </cell>
          <cell r="CZ791">
            <v>0</v>
          </cell>
        </row>
        <row r="792">
          <cell r="B792">
            <v>0</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I792">
            <v>0</v>
          </cell>
          <cell r="CJ792">
            <v>0</v>
          </cell>
          <cell r="CK792">
            <v>0</v>
          </cell>
          <cell r="CL792">
            <v>0</v>
          </cell>
          <cell r="CM792">
            <v>0</v>
          </cell>
          <cell r="CN792">
            <v>0</v>
          </cell>
          <cell r="CO792">
            <v>0</v>
          </cell>
          <cell r="CP792">
            <v>0</v>
          </cell>
          <cell r="CQ792">
            <v>0</v>
          </cell>
          <cell r="CR792">
            <v>0</v>
          </cell>
          <cell r="CS792">
            <v>0</v>
          </cell>
          <cell r="CT792">
            <v>0</v>
          </cell>
          <cell r="CU792">
            <v>0</v>
          </cell>
          <cell r="CV792">
            <v>0</v>
          </cell>
          <cell r="CW792">
            <v>0</v>
          </cell>
          <cell r="CX792">
            <v>0</v>
          </cell>
          <cell r="CY792">
            <v>0</v>
          </cell>
          <cell r="CZ792">
            <v>0</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0</v>
          </cell>
          <cell r="CG793">
            <v>0</v>
          </cell>
          <cell r="CH793">
            <v>0</v>
          </cell>
          <cell r="CI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CX793">
            <v>0</v>
          </cell>
          <cell r="CY793">
            <v>0</v>
          </cell>
          <cell r="CZ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v>0</v>
          </cell>
          <cell r="CJ794">
            <v>0</v>
          </cell>
          <cell r="CK794">
            <v>0</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0</v>
          </cell>
          <cell r="CE795">
            <v>0</v>
          </cell>
          <cell r="CF795">
            <v>0</v>
          </cell>
          <cell r="CG795">
            <v>0</v>
          </cell>
          <cell r="CH795">
            <v>0</v>
          </cell>
          <cell r="CI795">
            <v>0</v>
          </cell>
          <cell r="CJ795">
            <v>0</v>
          </cell>
          <cell r="CK795">
            <v>0</v>
          </cell>
          <cell r="CL795">
            <v>0</v>
          </cell>
          <cell r="CM795">
            <v>0</v>
          </cell>
          <cell r="CN795">
            <v>0</v>
          </cell>
          <cell r="CO795">
            <v>0</v>
          </cell>
          <cell r="CP795">
            <v>0</v>
          </cell>
          <cell r="CQ795">
            <v>0</v>
          </cell>
          <cell r="CR795">
            <v>0</v>
          </cell>
          <cell r="CS795">
            <v>0</v>
          </cell>
          <cell r="CT795">
            <v>0</v>
          </cell>
          <cell r="CU795">
            <v>0</v>
          </cell>
          <cell r="CV795">
            <v>0</v>
          </cell>
          <cell r="CW795">
            <v>0</v>
          </cell>
          <cell r="CX795">
            <v>0</v>
          </cell>
          <cell r="CY795">
            <v>0</v>
          </cell>
          <cell r="CZ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I796">
            <v>0</v>
          </cell>
          <cell r="CJ796">
            <v>0</v>
          </cell>
          <cell r="CK796">
            <v>0</v>
          </cell>
          <cell r="CL796">
            <v>0</v>
          </cell>
          <cell r="CM796">
            <v>0</v>
          </cell>
          <cell r="CN796">
            <v>0</v>
          </cell>
          <cell r="CO796">
            <v>0</v>
          </cell>
          <cell r="CP796">
            <v>0</v>
          </cell>
          <cell r="CQ796">
            <v>0</v>
          </cell>
          <cell r="CR796">
            <v>0</v>
          </cell>
          <cell r="CS796">
            <v>0</v>
          </cell>
          <cell r="CT796">
            <v>0</v>
          </cell>
          <cell r="CU796">
            <v>0</v>
          </cell>
          <cell r="CV796">
            <v>0</v>
          </cell>
          <cell r="CW796">
            <v>0</v>
          </cell>
          <cell r="CX796">
            <v>0</v>
          </cell>
          <cell r="CY796">
            <v>0</v>
          </cell>
          <cell r="CZ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row>
        <row r="799">
          <cell r="B799">
            <v>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0</v>
          </cell>
          <cell r="CN802">
            <v>0</v>
          </cell>
          <cell r="CO802">
            <v>0</v>
          </cell>
          <cell r="CP802">
            <v>0</v>
          </cell>
          <cell r="CQ802">
            <v>0</v>
          </cell>
          <cell r="CR802">
            <v>0</v>
          </cell>
          <cell r="CS802">
            <v>0</v>
          </cell>
          <cell r="CT802">
            <v>0</v>
          </cell>
          <cell r="CU802">
            <v>0</v>
          </cell>
          <cell r="CV802">
            <v>0</v>
          </cell>
          <cell r="CW802">
            <v>0</v>
          </cell>
          <cell r="CX802">
            <v>0</v>
          </cell>
          <cell r="CY802">
            <v>0</v>
          </cell>
          <cell r="CZ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0</v>
          </cell>
          <cell r="CN803">
            <v>0</v>
          </cell>
          <cell r="CO803">
            <v>0</v>
          </cell>
          <cell r="CP803">
            <v>0</v>
          </cell>
          <cell r="CQ803">
            <v>0</v>
          </cell>
          <cell r="CR803">
            <v>0</v>
          </cell>
          <cell r="CS803">
            <v>0</v>
          </cell>
          <cell r="CT803">
            <v>0</v>
          </cell>
          <cell r="CU803">
            <v>0</v>
          </cell>
          <cell r="CV803">
            <v>0</v>
          </cell>
          <cell r="CW803">
            <v>0</v>
          </cell>
          <cell r="CX803">
            <v>0</v>
          </cell>
          <cell r="CY803">
            <v>0</v>
          </cell>
          <cell r="CZ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I804">
            <v>0</v>
          </cell>
          <cell r="CJ804">
            <v>0</v>
          </cell>
          <cell r="CK804">
            <v>0</v>
          </cell>
          <cell r="CL804">
            <v>0</v>
          </cell>
          <cell r="CM804">
            <v>0</v>
          </cell>
          <cell r="CN804">
            <v>0</v>
          </cell>
          <cell r="CO804">
            <v>0</v>
          </cell>
          <cell r="CP804">
            <v>0</v>
          </cell>
          <cell r="CQ804">
            <v>0</v>
          </cell>
          <cell r="CR804">
            <v>0</v>
          </cell>
          <cell r="CS804">
            <v>0</v>
          </cell>
          <cell r="CT804">
            <v>0</v>
          </cell>
          <cell r="CU804">
            <v>0</v>
          </cell>
          <cell r="CV804">
            <v>0</v>
          </cell>
          <cell r="CW804">
            <v>0</v>
          </cell>
          <cell r="CX804">
            <v>0</v>
          </cell>
          <cell r="CY804">
            <v>0</v>
          </cell>
          <cell r="CZ804">
            <v>0</v>
          </cell>
        </row>
        <row r="805">
          <cell r="B805">
            <v>0</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cell r="CJ805">
            <v>0</v>
          </cell>
          <cell r="CK805">
            <v>0</v>
          </cell>
          <cell r="CL805">
            <v>0</v>
          </cell>
          <cell r="CM805">
            <v>0</v>
          </cell>
          <cell r="CN805">
            <v>0</v>
          </cell>
          <cell r="CO805">
            <v>0</v>
          </cell>
          <cell r="CP805">
            <v>0</v>
          </cell>
          <cell r="CQ805">
            <v>0</v>
          </cell>
          <cell r="CR805">
            <v>0</v>
          </cell>
          <cell r="CS805">
            <v>0</v>
          </cell>
          <cell r="CT805">
            <v>0</v>
          </cell>
          <cell r="CU805">
            <v>0</v>
          </cell>
          <cell r="CV805">
            <v>0</v>
          </cell>
          <cell r="CW805">
            <v>0</v>
          </cell>
          <cell r="CX805">
            <v>0</v>
          </cell>
          <cell r="CY805">
            <v>0</v>
          </cell>
          <cell r="CZ805">
            <v>0</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cell r="CJ806">
            <v>0</v>
          </cell>
          <cell r="CK806">
            <v>0</v>
          </cell>
          <cell r="CL806">
            <v>0</v>
          </cell>
          <cell r="CM806">
            <v>0</v>
          </cell>
          <cell r="CN806">
            <v>0</v>
          </cell>
          <cell r="CO806">
            <v>0</v>
          </cell>
          <cell r="CP806">
            <v>0</v>
          </cell>
          <cell r="CQ806">
            <v>0</v>
          </cell>
          <cell r="CR806">
            <v>0</v>
          </cell>
          <cell r="CS806">
            <v>0</v>
          </cell>
          <cell r="CT806">
            <v>0</v>
          </cell>
          <cell r="CU806">
            <v>0</v>
          </cell>
          <cell r="CV806">
            <v>0</v>
          </cell>
          <cell r="CW806">
            <v>0</v>
          </cell>
          <cell r="CX806">
            <v>0</v>
          </cell>
          <cell r="CY806">
            <v>0</v>
          </cell>
          <cell r="CZ806">
            <v>0</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e_num_contrato"/>
      <sheetName val="ActadeInicio"/>
      <sheetName val="ComunicacionSupervisor"/>
      <sheetName val="Recomendación"/>
      <sheetName val="CertificaciónSupervisor"/>
      <sheetName val="InformeActividades"/>
      <sheetName val="InformeActividadesJI"/>
      <sheetName val="Actaterminación"/>
      <sheetName val="CertificaciónSupervisorVRU"/>
      <sheetName val="datos"/>
      <sheetName val="generador"/>
      <sheetName val="textos"/>
    </sheetNames>
    <sheetDataSet>
      <sheetData sheetId="0"/>
      <sheetData sheetId="1"/>
      <sheetData sheetId="2"/>
      <sheetData sheetId="3"/>
      <sheetData sheetId="4"/>
      <sheetData sheetId="5"/>
      <sheetData sheetId="6"/>
      <sheetData sheetId="7"/>
      <sheetData sheetId="8"/>
      <sheetData sheetId="9">
        <row r="1">
          <cell r="B1">
            <v>0</v>
          </cell>
          <cell r="C1">
            <v>0</v>
          </cell>
          <cell r="D1">
            <v>0</v>
          </cell>
          <cell r="E1">
            <v>0</v>
          </cell>
          <cell r="F1">
            <v>0</v>
          </cell>
          <cell r="G1">
            <v>0</v>
          </cell>
          <cell r="I1">
            <v>0</v>
          </cell>
          <cell r="J1">
            <v>0</v>
          </cell>
          <cell r="K1">
            <v>0</v>
          </cell>
          <cell r="L1">
            <v>0</v>
          </cell>
          <cell r="M1">
            <v>0</v>
          </cell>
          <cell r="N1">
            <v>0</v>
          </cell>
          <cell r="O1">
            <v>0</v>
          </cell>
          <cell r="P1" t="str">
            <v>PRIMER PAGO</v>
          </cell>
          <cell r="Q1">
            <v>0</v>
          </cell>
          <cell r="R1">
            <v>0</v>
          </cell>
          <cell r="S1" t="str">
            <v>SEGUNDO PAGO</v>
          </cell>
          <cell r="T1">
            <v>0</v>
          </cell>
          <cell r="U1">
            <v>0</v>
          </cell>
          <cell r="V1" t="str">
            <v>TERCER PAGO</v>
          </cell>
          <cell r="W1">
            <v>0</v>
          </cell>
          <cell r="X1">
            <v>0</v>
          </cell>
          <cell r="Y1" t="str">
            <v>CUARTO PAGO</v>
          </cell>
          <cell r="Z1">
            <v>0</v>
          </cell>
          <cell r="AA1">
            <v>0</v>
          </cell>
          <cell r="AB1" t="str">
            <v>QUINTO PAGO</v>
          </cell>
          <cell r="AC1">
            <v>0</v>
          </cell>
          <cell r="AD1">
            <v>0</v>
          </cell>
          <cell r="AE1" t="str">
            <v>SEXTO PAGO</v>
          </cell>
          <cell r="AF1">
            <v>0</v>
          </cell>
          <cell r="AG1">
            <v>0</v>
          </cell>
          <cell r="AH1" t="str">
            <v>SEPTIMO PAGO</v>
          </cell>
          <cell r="AI1">
            <v>0</v>
          </cell>
          <cell r="AJ1">
            <v>0</v>
          </cell>
          <cell r="AK1" t="str">
            <v>OCTAVO PAGO</v>
          </cell>
          <cell r="AL1">
            <v>0</v>
          </cell>
          <cell r="AM1">
            <v>0</v>
          </cell>
          <cell r="AN1" t="str">
            <v>NOVENO PAGO</v>
          </cell>
          <cell r="AO1">
            <v>0</v>
          </cell>
          <cell r="AP1">
            <v>0</v>
          </cell>
          <cell r="AQ1" t="str">
            <v>DECIMO PAGO</v>
          </cell>
          <cell r="AR1">
            <v>0</v>
          </cell>
          <cell r="AS1">
            <v>0</v>
          </cell>
          <cell r="AT1" t="str">
            <v>UNDÉCIMO PAGO</v>
          </cell>
          <cell r="AU1">
            <v>0</v>
          </cell>
          <cell r="AV1">
            <v>0</v>
          </cell>
          <cell r="AW1" t="str">
            <v>DUODÉCIMO PAGO</v>
          </cell>
          <cell r="AX1">
            <v>0</v>
          </cell>
          <cell r="AY1">
            <v>0</v>
          </cell>
          <cell r="AZ1" t="str">
            <v>DECIMO TERCER PAGO</v>
          </cell>
          <cell r="BA1">
            <v>0</v>
          </cell>
          <cell r="BB1">
            <v>0</v>
          </cell>
          <cell r="BC1" t="str">
            <v>DÉCIMO CUARTO PAGO</v>
          </cell>
          <cell r="BD1">
            <v>0</v>
          </cell>
          <cell r="BE1">
            <v>0</v>
          </cell>
          <cell r="BF1" t="str">
            <v>DÉCIMO QUINTO PAGO</v>
          </cell>
          <cell r="BG1">
            <v>0</v>
          </cell>
          <cell r="BH1">
            <v>0</v>
          </cell>
          <cell r="BI1">
            <v>0</v>
          </cell>
          <cell r="BJ1">
            <v>0</v>
          </cell>
          <cell r="BK1">
            <v>0</v>
          </cell>
          <cell r="BL1">
            <v>0</v>
          </cell>
          <cell r="BM1">
            <v>0</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B1">
            <v>0</v>
          </cell>
          <cell r="CC1">
            <v>0</v>
          </cell>
          <cell r="CD1">
            <v>0</v>
          </cell>
          <cell r="CE1">
            <v>0</v>
          </cell>
          <cell r="CF1">
            <v>0</v>
          </cell>
          <cell r="CG1">
            <v>0</v>
          </cell>
          <cell r="CH1">
            <v>0</v>
          </cell>
          <cell r="CI1">
            <v>0</v>
          </cell>
          <cell r="CJ1">
            <v>0</v>
          </cell>
          <cell r="CK1">
            <v>0</v>
          </cell>
          <cell r="CL1">
            <v>0</v>
          </cell>
          <cell r="CM1">
            <v>0</v>
          </cell>
          <cell r="CN1">
            <v>0</v>
          </cell>
          <cell r="CO1">
            <v>0</v>
          </cell>
          <cell r="CP1">
            <v>0</v>
          </cell>
          <cell r="CQ1">
            <v>0</v>
          </cell>
          <cell r="CR1">
            <v>0</v>
          </cell>
          <cell r="CS1">
            <v>0</v>
          </cell>
          <cell r="CT1" t="str">
            <v>FASE PARA PAGO</v>
          </cell>
          <cell r="CU1">
            <v>0</v>
          </cell>
          <cell r="CV1">
            <v>0</v>
          </cell>
          <cell r="CW1">
            <v>0</v>
          </cell>
          <cell r="CX1">
            <v>0</v>
          </cell>
          <cell r="CY1">
            <v>0</v>
          </cell>
          <cell r="CZ1">
            <v>0</v>
          </cell>
        </row>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cell r="Y2">
            <v>24</v>
          </cell>
          <cell r="Z2">
            <v>25</v>
          </cell>
          <cell r="AA2">
            <v>26</v>
          </cell>
          <cell r="AB2">
            <v>27</v>
          </cell>
          <cell r="AC2">
            <v>28</v>
          </cell>
          <cell r="AD2">
            <v>29</v>
          </cell>
          <cell r="AE2">
            <v>30</v>
          </cell>
          <cell r="AF2">
            <v>31</v>
          </cell>
          <cell r="AG2">
            <v>32</v>
          </cell>
          <cell r="AH2">
            <v>33</v>
          </cell>
          <cell r="AI2">
            <v>34</v>
          </cell>
          <cell r="AJ2">
            <v>35</v>
          </cell>
          <cell r="AK2">
            <v>36</v>
          </cell>
          <cell r="AL2">
            <v>37</v>
          </cell>
          <cell r="AM2">
            <v>38</v>
          </cell>
          <cell r="AN2">
            <v>39</v>
          </cell>
          <cell r="AO2">
            <v>40</v>
          </cell>
          <cell r="AP2">
            <v>41</v>
          </cell>
          <cell r="AQ2">
            <v>42</v>
          </cell>
          <cell r="AR2">
            <v>43</v>
          </cell>
          <cell r="AS2">
            <v>44</v>
          </cell>
          <cell r="AT2">
            <v>45</v>
          </cell>
          <cell r="AU2">
            <v>46</v>
          </cell>
          <cell r="AV2">
            <v>47</v>
          </cell>
          <cell r="AW2">
            <v>48</v>
          </cell>
          <cell r="AX2">
            <v>49</v>
          </cell>
          <cell r="AY2">
            <v>50</v>
          </cell>
          <cell r="AZ2">
            <v>51</v>
          </cell>
          <cell r="BA2">
            <v>52</v>
          </cell>
          <cell r="BB2">
            <v>53</v>
          </cell>
          <cell r="BC2">
            <v>54</v>
          </cell>
          <cell r="BD2">
            <v>55</v>
          </cell>
          <cell r="BE2">
            <v>56</v>
          </cell>
          <cell r="BF2">
            <v>57</v>
          </cell>
          <cell r="BG2">
            <v>58</v>
          </cell>
          <cell r="BH2">
            <v>59</v>
          </cell>
          <cell r="BI2">
            <v>60</v>
          </cell>
          <cell r="BJ2">
            <v>61</v>
          </cell>
          <cell r="BK2">
            <v>62</v>
          </cell>
          <cell r="BL2">
            <v>63</v>
          </cell>
          <cell r="BM2">
            <v>64</v>
          </cell>
          <cell r="BN2">
            <v>65</v>
          </cell>
          <cell r="BO2">
            <v>66</v>
          </cell>
          <cell r="BP2">
            <v>67</v>
          </cell>
          <cell r="BQ2">
            <v>68</v>
          </cell>
          <cell r="BR2">
            <v>69</v>
          </cell>
          <cell r="BS2">
            <v>70</v>
          </cell>
          <cell r="BT2">
            <v>71</v>
          </cell>
          <cell r="BU2">
            <v>72</v>
          </cell>
          <cell r="BV2">
            <v>73</v>
          </cell>
          <cell r="BW2">
            <v>74</v>
          </cell>
          <cell r="BX2">
            <v>75</v>
          </cell>
          <cell r="BY2">
            <v>76</v>
          </cell>
          <cell r="BZ2">
            <v>77</v>
          </cell>
          <cell r="CA2">
            <v>78</v>
          </cell>
          <cell r="CB2">
            <v>79</v>
          </cell>
          <cell r="CC2">
            <v>80</v>
          </cell>
          <cell r="CD2">
            <v>81</v>
          </cell>
          <cell r="CE2">
            <v>82</v>
          </cell>
          <cell r="CF2">
            <v>83</v>
          </cell>
          <cell r="CG2">
            <v>84</v>
          </cell>
          <cell r="CH2">
            <v>85</v>
          </cell>
          <cell r="CI2">
            <v>86</v>
          </cell>
          <cell r="CJ2">
            <v>87</v>
          </cell>
          <cell r="CK2">
            <v>88</v>
          </cell>
          <cell r="CL2">
            <v>89</v>
          </cell>
          <cell r="CM2">
            <v>90</v>
          </cell>
          <cell r="CN2">
            <v>91</v>
          </cell>
          <cell r="CO2">
            <v>92</v>
          </cell>
          <cell r="CP2">
            <v>93</v>
          </cell>
          <cell r="CQ2">
            <v>94</v>
          </cell>
          <cell r="CR2">
            <v>95</v>
          </cell>
          <cell r="CS2">
            <v>96</v>
          </cell>
          <cell r="CT2">
            <v>97</v>
          </cell>
          <cell r="CU2">
            <v>98</v>
          </cell>
          <cell r="CV2">
            <v>99</v>
          </cell>
          <cell r="CW2">
            <v>100</v>
          </cell>
          <cell r="CX2">
            <v>101</v>
          </cell>
          <cell r="CY2">
            <v>102</v>
          </cell>
          <cell r="CZ2">
            <v>103</v>
          </cell>
          <cell r="DA2">
            <v>104</v>
          </cell>
          <cell r="DB2">
            <v>105</v>
          </cell>
        </row>
        <row r="3">
          <cell r="B3" t="str">
            <v>NÚMERO DE CONTRATO</v>
          </cell>
          <cell r="C3" t="str">
            <v>IDENTIFICACIÓN DEL CONTRATISTA</v>
          </cell>
          <cell r="D3" t="str">
            <v>NOMBRES Y APELLIDOS 
DEL CONTRATISTA</v>
          </cell>
          <cell r="E3" t="str">
            <v>CLASE DE CONTRATO</v>
          </cell>
          <cell r="F3" t="str">
            <v>OBJETO DEL CONTRATO</v>
          </cell>
          <cell r="G3" t="str">
            <v>FECHA SUSCRIPCIÓN DEL CONTRATO</v>
          </cell>
          <cell r="H3" t="str">
            <v>VALOR CONTRATO</v>
          </cell>
          <cell r="I3" t="str">
            <v>PLAZO EJECUCIÓN DEL CONTRATO</v>
          </cell>
          <cell r="J3" t="str">
            <v>FECHA INICIO DEL CONTRATO</v>
          </cell>
          <cell r="K3" t="str">
            <v>FECHA TERMINACIÓN DEL CONTRATO</v>
          </cell>
          <cell r="L3" t="str">
            <v>POLIZA</v>
          </cell>
          <cell r="M3" t="str">
            <v>ASEGURADORA</v>
          </cell>
          <cell r="N3" t="str">
            <v>FECHA APROBACIÓN PÓLIZA</v>
          </cell>
          <cell r="O3" t="str">
            <v>NÚMERO 
DE PAGOS</v>
          </cell>
          <cell r="P3" t="str">
            <v>VALOR PRIMER PAGO</v>
          </cell>
          <cell r="Q3" t="str">
            <v>DESDE</v>
          </cell>
          <cell r="R3" t="str">
            <v>HASTA</v>
          </cell>
          <cell r="S3" t="str">
            <v>VALOR SEGUNDO PAGO</v>
          </cell>
          <cell r="T3" t="str">
            <v>DESDE</v>
          </cell>
          <cell r="U3" t="str">
            <v>HASTA</v>
          </cell>
          <cell r="V3" t="str">
            <v>VALOR TERCER PAGO</v>
          </cell>
          <cell r="W3" t="str">
            <v>DESDE</v>
          </cell>
          <cell r="X3" t="str">
            <v>HASTA</v>
          </cell>
          <cell r="Y3" t="str">
            <v>VALOR CUARTO PAGO</v>
          </cell>
          <cell r="Z3" t="str">
            <v>DESDE</v>
          </cell>
          <cell r="AA3" t="str">
            <v>HASTA</v>
          </cell>
          <cell r="AB3" t="str">
            <v>VALOR QUINTO PAGO</v>
          </cell>
          <cell r="AC3" t="str">
            <v>DESDE</v>
          </cell>
          <cell r="AD3" t="str">
            <v>HASTA</v>
          </cell>
          <cell r="AE3" t="str">
            <v>VALOR SEXTO PAGO</v>
          </cell>
          <cell r="AF3" t="str">
            <v>DESDE</v>
          </cell>
          <cell r="AG3" t="str">
            <v>HASTA</v>
          </cell>
          <cell r="AH3" t="str">
            <v>VALOR SEPTIMO PAGO</v>
          </cell>
          <cell r="AI3" t="str">
            <v>DESDE</v>
          </cell>
          <cell r="AJ3" t="str">
            <v>HASTA</v>
          </cell>
          <cell r="AK3" t="str">
            <v>VALOR OCTAVO PAGO</v>
          </cell>
          <cell r="AL3" t="str">
            <v>DESDE</v>
          </cell>
          <cell r="AM3" t="str">
            <v>HASTA</v>
          </cell>
          <cell r="AN3" t="str">
            <v>VALOR NOVENO PAGO</v>
          </cell>
          <cell r="AO3" t="str">
            <v>DESDE</v>
          </cell>
          <cell r="AP3" t="str">
            <v>HASTA</v>
          </cell>
          <cell r="AQ3" t="str">
            <v>VALOR DECIMO PAGO</v>
          </cell>
          <cell r="AR3" t="str">
            <v>DESDE</v>
          </cell>
          <cell r="AS3" t="str">
            <v>HASTA</v>
          </cell>
          <cell r="AT3" t="str">
            <v>VALOR UNDÉCIMO PAGO</v>
          </cell>
          <cell r="AU3" t="str">
            <v>DESDE</v>
          </cell>
          <cell r="AV3" t="str">
            <v>HASTA</v>
          </cell>
          <cell r="AW3" t="str">
            <v>VALOR DUODÉCIMO PAGO</v>
          </cell>
          <cell r="AX3" t="str">
            <v>DESDE</v>
          </cell>
          <cell r="AY3" t="str">
            <v>HASTA</v>
          </cell>
          <cell r="AZ3" t="str">
            <v>VALOR DECIMO TERCER PAGO</v>
          </cell>
          <cell r="BA3" t="str">
            <v>DESDE</v>
          </cell>
          <cell r="BB3" t="str">
            <v>HASTA</v>
          </cell>
          <cell r="BC3" t="str">
            <v>VALOR DÉCIMO CUARTO PAGO</v>
          </cell>
          <cell r="BD3" t="str">
            <v>DESDE</v>
          </cell>
          <cell r="BE3" t="str">
            <v>HASTA</v>
          </cell>
          <cell r="BF3" t="str">
            <v>VALOR DÉCIMO QUINTO PAGO</v>
          </cell>
          <cell r="BG3" t="str">
            <v>DESDE</v>
          </cell>
          <cell r="BH3" t="str">
            <v>HASTA</v>
          </cell>
          <cell r="BI3" t="str">
            <v>DEPENDENCIA SOLICITANTE</v>
          </cell>
          <cell r="BJ3" t="str">
            <v>NOMBRE DEL SUPERVISOR</v>
          </cell>
          <cell r="BK3" t="str">
            <v>CARGO DEL SUPERVISOR</v>
          </cell>
          <cell r="BL3" t="str">
            <v>NÚMERO DEL CDP</v>
          </cell>
          <cell r="BM3" t="str">
            <v>FECHA DEL CDP</v>
          </cell>
          <cell r="BN3" t="str">
            <v>VALOR DEL CDP</v>
          </cell>
          <cell r="BO3" t="str">
            <v>NÚMERO DEL CP</v>
          </cell>
          <cell r="BP3" t="str">
            <v>FECHA DEL CP</v>
          </cell>
          <cell r="BQ3" t="str">
            <v>VALOR DEL CP</v>
          </cell>
          <cell r="BR3" t="str">
            <v>PRORROGA No.</v>
          </cell>
          <cell r="BS3" t="str">
            <v xml:space="preserve">FECHA DE SUSCRIPCIÓN PRORROGA </v>
          </cell>
          <cell r="BT3" t="str">
            <v>FECHA DE INICIO PRORROGA</v>
          </cell>
          <cell r="BU3" t="str">
            <v>FECHA DE TERMINACIÓN PRORROGA</v>
          </cell>
          <cell r="BV3" t="str">
            <v>PLAZO DE EJECUCIÓN DE PRORROGA</v>
          </cell>
          <cell r="BW3" t="str">
            <v>PLAZO DE EJECUCIÓN FINAL CONTRATO + PRORROGA</v>
          </cell>
          <cell r="BX3" t="str">
            <v>ADICIÓN No.</v>
          </cell>
          <cell r="BY3" t="str">
            <v xml:space="preserve">FECHA DE SUSCRIPCIÓN ADICIÓN </v>
          </cell>
          <cell r="BZ3" t="str">
            <v>VALOR ADICIÓN</v>
          </cell>
          <cell r="CA3" t="str">
            <v>NUMERO CDP ADICIÓN</v>
          </cell>
          <cell r="CB3" t="str">
            <v>FECHA CDP ADICIÓN</v>
          </cell>
          <cell r="CC3" t="str">
            <v>VALOR CDP ADICIÓN</v>
          </cell>
          <cell r="CD3" t="str">
            <v>NUMERO CP ADICIÓN</v>
          </cell>
          <cell r="CE3" t="str">
            <v>FECHA CP ADICIÓN</v>
          </cell>
          <cell r="CF3" t="str">
            <v>VALOR CP ADICIÓN</v>
          </cell>
          <cell r="CG3" t="str">
            <v>ACTA ACLARATORIA No.</v>
          </cell>
          <cell r="CH3" t="str">
            <v>FECHA DE SUSCRIPCIÓN ACTA ACLARATORIA</v>
          </cell>
          <cell r="CI3" t="str">
            <v xml:space="preserve">ACTA MODIFICATORIA No. </v>
          </cell>
          <cell r="CJ3" t="str">
            <v>FECHA DE SUSCRIPCIÓN ACTA MODIFICATORIA</v>
          </cell>
          <cell r="CK3" t="str">
            <v>ACTA DE SUSPENSIÓN No.</v>
          </cell>
          <cell r="CL3" t="str">
            <v xml:space="preserve">FECHA DE SUSCRIPCIÓN ACTA SUSPENSIÓN </v>
          </cell>
          <cell r="CM3" t="str">
            <v>ACTA DE REINICIO No.</v>
          </cell>
          <cell r="CN3" t="str">
            <v>FECHA DE SUSCRIPCIÓN ACTA DE REINICIO</v>
          </cell>
          <cell r="CO3" t="str">
            <v>FECHA DE TERMINACIÓN ACTA DE REINICIO</v>
          </cell>
          <cell r="CP3" t="str">
            <v>FECHA DE TERMINACIÓN FINAL DEL CONTRATO (Si existen prórrogas o suspensión)</v>
          </cell>
          <cell r="CQ3" t="str">
            <v>CESIÓN No.</v>
          </cell>
          <cell r="CR3" t="str">
            <v>FECHA DE SUSCRIPCIÓN DE LA CESIÓN</v>
          </cell>
          <cell r="CS3" t="str">
            <v>ACTIVIDADES</v>
          </cell>
          <cell r="CT3" t="str">
            <v>NIT SICOF</v>
          </cell>
          <cell r="CU3" t="str">
            <v>CONCEPTO INTERFACE
(IGUAL AL RUBRO) CONTRATO</v>
          </cell>
          <cell r="CV3" t="str">
            <v>CENTRO DE COSTOS CONTRATO</v>
          </cell>
          <cell r="CW3" t="str">
            <v xml:space="preserve">CONCEPTO INTERFACE
(IGUAL AL RUBRO) ADICIÓN
</v>
          </cell>
          <cell r="CX3" t="str">
            <v xml:space="preserve">CENTRO DE COSTOS ADICIÓN
</v>
          </cell>
          <cell r="CY3" t="str">
            <v>ACTIVIDAD ECONOMICA</v>
          </cell>
          <cell r="CZ3" t="str">
            <v>TARIFA</v>
          </cell>
          <cell r="DA3" t="str">
            <v>VALOR TOTAL DE PAGOS</v>
          </cell>
          <cell r="DB3" t="str">
            <v>DIFERENCIA (Valor total de pagos vs valor total de contrato + valor total de adición)</v>
          </cell>
        </row>
        <row r="4">
          <cell r="B4" t="str">
            <v>0108 DE 2023</v>
          </cell>
          <cell r="C4">
            <v>86042424</v>
          </cell>
          <cell r="D4" t="str">
            <v>RODOLFO SALAMANCA SALAMANCA</v>
          </cell>
          <cell r="E4" t="str">
            <v>CONTRATO DE PRESTACIÓN DE SERVICIOS DE APOYO A LA GESTIÓN</v>
          </cell>
          <cell r="F4" t="str">
            <v>PRESTACIÓN DE SERVICIOS DE APOYO A LA GESTIÓN NECESARIO PARA EL FORTALECIMIENTO DE LOS PROCESOS OPERATIVOS DE SERVICIOS GENERALES DE LA UNIVERSIDAD DE LOS LLANOS.</v>
          </cell>
          <cell r="G4">
            <v>44944</v>
          </cell>
          <cell r="H4">
            <v>9459480</v>
          </cell>
          <cell r="I4" t="str">
            <v>Seis (06) meses calendario</v>
          </cell>
          <cell r="J4">
            <v>44944</v>
          </cell>
          <cell r="K4">
            <v>45124</v>
          </cell>
          <cell r="L4" t="str">
            <v>NO APLICA</v>
          </cell>
          <cell r="M4" t="str">
            <v>NO APLICA</v>
          </cell>
          <cell r="N4" t="str">
            <v>NO APLICA</v>
          </cell>
          <cell r="O4">
            <v>7</v>
          </cell>
          <cell r="P4">
            <v>683185</v>
          </cell>
          <cell r="Q4">
            <v>44944</v>
          </cell>
          <cell r="R4">
            <v>44957</v>
          </cell>
          <cell r="S4">
            <v>1576580</v>
          </cell>
          <cell r="T4">
            <v>44958</v>
          </cell>
          <cell r="U4">
            <v>44985</v>
          </cell>
          <cell r="V4">
            <v>1576580</v>
          </cell>
          <cell r="W4">
            <v>44986</v>
          </cell>
          <cell r="X4">
            <v>45016</v>
          </cell>
          <cell r="Y4">
            <v>1576580</v>
          </cell>
          <cell r="Z4">
            <v>45017</v>
          </cell>
          <cell r="AA4">
            <v>45046</v>
          </cell>
          <cell r="AB4">
            <v>1576580</v>
          </cell>
          <cell r="AC4">
            <v>45047</v>
          </cell>
          <cell r="AD4">
            <v>45077</v>
          </cell>
          <cell r="AE4">
            <v>1576580</v>
          </cell>
          <cell r="AF4">
            <v>45078</v>
          </cell>
          <cell r="AG4">
            <v>45107</v>
          </cell>
          <cell r="AH4">
            <v>893395</v>
          </cell>
          <cell r="AI4">
            <v>45108</v>
          </cell>
          <cell r="AJ4">
            <v>45124</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t="str">
            <v>Vicerrectoría de Recursos Universitarios</v>
          </cell>
          <cell r="BJ4" t="str">
            <v>CLAUDIA CONSTANZA GANTIVA ORTEGON</v>
          </cell>
          <cell r="BK4" t="str">
            <v>Técnico Administrativo</v>
          </cell>
          <cell r="BL4">
            <v>12</v>
          </cell>
          <cell r="BM4">
            <v>44944.787187499998</v>
          </cell>
          <cell r="BN4">
            <v>2431266061</v>
          </cell>
          <cell r="BO4">
            <v>106</v>
          </cell>
          <cell r="BP4">
            <v>44944</v>
          </cell>
          <cell r="BQ4">
            <v>9459480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v>
          </cell>
          <cell r="CT4">
            <v>86042424</v>
          </cell>
          <cell r="CU4">
            <v>436</v>
          </cell>
          <cell r="CV4" t="str">
            <v>423</v>
          </cell>
          <cell r="CW4">
            <v>0</v>
          </cell>
          <cell r="CX4">
            <v>0</v>
          </cell>
          <cell r="CY4">
            <v>8299</v>
          </cell>
          <cell r="CZ4" t="str">
            <v>M6</v>
          </cell>
          <cell r="DA4">
            <v>9459480</v>
          </cell>
          <cell r="DB4">
            <v>0</v>
          </cell>
        </row>
        <row r="5">
          <cell r="B5" t="str">
            <v>0113 DE 2023</v>
          </cell>
          <cell r="C5">
            <v>86064731</v>
          </cell>
          <cell r="D5" t="str">
            <v>JAIRO GUILLERMO JIMENEZ REINA</v>
          </cell>
          <cell r="E5" t="str">
            <v>CONTRATO DE PRESTACIÓN DE SERVICIOS DE APOYO A LA GESTIÓN</v>
          </cell>
          <cell r="F5" t="str">
            <v>PRESTACIÓN DE SERVICIOS DE APOYO A LA GESTIÓN NECESARIO PARA EL FORTALECIMIENTO DE LOS PROCESOS OPERATIVOS DE SERVICIOS GENERALES DE LA UNIVERSIDAD DE LOS LLANOS.</v>
          </cell>
          <cell r="G5">
            <v>44944</v>
          </cell>
          <cell r="H5">
            <v>9459480</v>
          </cell>
          <cell r="I5" t="str">
            <v>Seis (06) meses calendario</v>
          </cell>
          <cell r="J5">
            <v>44944</v>
          </cell>
          <cell r="K5">
            <v>45124</v>
          </cell>
          <cell r="L5" t="str">
            <v>NO APLICA</v>
          </cell>
          <cell r="M5" t="str">
            <v>NO APLICA</v>
          </cell>
          <cell r="N5" t="str">
            <v>NO APLICA</v>
          </cell>
          <cell r="O5">
            <v>8</v>
          </cell>
          <cell r="P5">
            <v>683185</v>
          </cell>
          <cell r="Q5">
            <v>44944</v>
          </cell>
          <cell r="R5">
            <v>44957</v>
          </cell>
          <cell r="S5">
            <v>1576580</v>
          </cell>
          <cell r="T5">
            <v>44958</v>
          </cell>
          <cell r="U5">
            <v>44985</v>
          </cell>
          <cell r="V5">
            <v>1576580</v>
          </cell>
          <cell r="W5">
            <v>44986</v>
          </cell>
          <cell r="X5">
            <v>45016</v>
          </cell>
          <cell r="Y5">
            <v>525527</v>
          </cell>
          <cell r="Z5">
            <v>45017</v>
          </cell>
          <cell r="AA5">
            <v>45026</v>
          </cell>
          <cell r="AB5">
            <v>1576580</v>
          </cell>
          <cell r="AC5">
            <v>45047</v>
          </cell>
          <cell r="AD5">
            <v>45077</v>
          </cell>
          <cell r="AE5">
            <v>1576580</v>
          </cell>
          <cell r="AF5">
            <v>45078</v>
          </cell>
          <cell r="AG5">
            <v>45107</v>
          </cell>
          <cell r="AH5">
            <v>1576580</v>
          </cell>
          <cell r="AI5">
            <v>45108</v>
          </cell>
          <cell r="AJ5">
            <v>45138</v>
          </cell>
          <cell r="AK5">
            <v>367868</v>
          </cell>
          <cell r="AL5">
            <v>45139</v>
          </cell>
          <cell r="AM5">
            <v>45144</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t="str">
            <v>Vicerrectoría de Recursos Universitarios</v>
          </cell>
          <cell r="BJ5" t="str">
            <v>CLAUDIA CONSTANZA GANTIVA ORTEGON</v>
          </cell>
          <cell r="BK5" t="str">
            <v>Técnico Administrativo</v>
          </cell>
          <cell r="BL5">
            <v>12</v>
          </cell>
          <cell r="BM5">
            <v>44944.787187499998</v>
          </cell>
          <cell r="BN5">
            <v>2431266061</v>
          </cell>
          <cell r="BO5">
            <v>111</v>
          </cell>
          <cell r="BP5">
            <v>44944</v>
          </cell>
          <cell r="BQ5">
            <v>9459480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1</v>
          </cell>
          <cell r="CL5">
            <v>45027</v>
          </cell>
          <cell r="CM5">
            <v>1</v>
          </cell>
          <cell r="CN5">
            <v>45047</v>
          </cell>
          <cell r="CO5">
            <v>45144</v>
          </cell>
          <cell r="CP5">
            <v>45144</v>
          </cell>
          <cell r="CQ5">
            <v>0</v>
          </cell>
          <cell r="CR5">
            <v>0</v>
          </cell>
          <cell r="CS5"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5">
            <v>86064731</v>
          </cell>
          <cell r="CU5">
            <v>436</v>
          </cell>
          <cell r="CV5" t="str">
            <v>423</v>
          </cell>
          <cell r="CW5">
            <v>0</v>
          </cell>
          <cell r="CX5">
            <v>0</v>
          </cell>
          <cell r="CY5">
            <v>8299</v>
          </cell>
          <cell r="CZ5" t="str">
            <v>M6</v>
          </cell>
          <cell r="DA5">
            <v>9459480</v>
          </cell>
          <cell r="DB5">
            <v>0</v>
          </cell>
        </row>
        <row r="6">
          <cell r="B6" t="str">
            <v>0141 DE 2023</v>
          </cell>
          <cell r="C6">
            <v>1119886943</v>
          </cell>
          <cell r="D6" t="str">
            <v>EDWIN ALEXANDER GUEVARA</v>
          </cell>
          <cell r="E6" t="str">
            <v>CONTRATO DE PRESTACIÓN DE SERVICIOS DE APOYO A LA GESTIÓN</v>
          </cell>
          <cell r="F6"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6">
            <v>44944</v>
          </cell>
          <cell r="H6">
            <v>11911944</v>
          </cell>
          <cell r="I6" t="str">
            <v>Seis (06) meses calendario</v>
          </cell>
          <cell r="J6">
            <v>44944</v>
          </cell>
          <cell r="K6">
            <v>45124</v>
          </cell>
          <cell r="L6" t="str">
            <v>NO APLICA</v>
          </cell>
          <cell r="M6" t="str">
            <v>NO APLICA</v>
          </cell>
          <cell r="N6" t="str">
            <v>NO APLICA</v>
          </cell>
          <cell r="O6">
            <v>7</v>
          </cell>
          <cell r="P6">
            <v>860307</v>
          </cell>
          <cell r="Q6">
            <v>44944</v>
          </cell>
          <cell r="R6">
            <v>44957</v>
          </cell>
          <cell r="S6">
            <v>1985324</v>
          </cell>
          <cell r="T6">
            <v>44958</v>
          </cell>
          <cell r="U6">
            <v>44985</v>
          </cell>
          <cell r="V6">
            <v>1985324</v>
          </cell>
          <cell r="W6">
            <v>44986</v>
          </cell>
          <cell r="X6">
            <v>45016</v>
          </cell>
          <cell r="Y6">
            <v>1985324</v>
          </cell>
          <cell r="Z6">
            <v>45017</v>
          </cell>
          <cell r="AA6">
            <v>45046</v>
          </cell>
          <cell r="AB6">
            <v>1985324</v>
          </cell>
          <cell r="AC6">
            <v>45047</v>
          </cell>
          <cell r="AD6">
            <v>45077</v>
          </cell>
          <cell r="AE6">
            <v>1985324</v>
          </cell>
          <cell r="AF6">
            <v>45078</v>
          </cell>
          <cell r="AG6">
            <v>45107</v>
          </cell>
          <cell r="AH6">
            <v>1125017</v>
          </cell>
          <cell r="AI6">
            <v>45108</v>
          </cell>
          <cell r="AJ6">
            <v>45124</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t="str">
            <v>Facultad de Ciencias Agropecuarias y Recursos Naturales</v>
          </cell>
          <cell r="BJ6" t="str">
            <v>CRISTÓBAL LUGO LÓPEZ</v>
          </cell>
          <cell r="BK6" t="str">
            <v>Decano de la Facultad de Ciencias Agropecuarias y Recursos Naturales</v>
          </cell>
          <cell r="BL6">
            <v>11</v>
          </cell>
          <cell r="BM6">
            <v>44944.774837962963</v>
          </cell>
          <cell r="BN6">
            <v>949606500</v>
          </cell>
          <cell r="BO6">
            <v>139</v>
          </cell>
          <cell r="BP6">
            <v>44944</v>
          </cell>
          <cell r="BQ6">
            <v>11911944</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6">
            <v>1119886943</v>
          </cell>
          <cell r="CU6">
            <v>27</v>
          </cell>
          <cell r="CV6" t="str">
            <v>54406</v>
          </cell>
          <cell r="CW6">
            <v>0</v>
          </cell>
          <cell r="CX6">
            <v>0</v>
          </cell>
          <cell r="CY6">
            <v>8299</v>
          </cell>
          <cell r="CZ6" t="str">
            <v>M6</v>
          </cell>
          <cell r="DA6">
            <v>11911944</v>
          </cell>
          <cell r="DB6">
            <v>0</v>
          </cell>
        </row>
        <row r="7">
          <cell r="B7" t="str">
            <v>0288 DE 2023</v>
          </cell>
          <cell r="C7">
            <v>12201507</v>
          </cell>
          <cell r="D7" t="str">
            <v>FELIPE ANDRES MOSQUERA MORERA</v>
          </cell>
          <cell r="E7" t="str">
            <v>CONTRATO DE PRESTACIÓN DE SERVICIOS PROFESIONALES</v>
          </cell>
          <cell r="F7" t="str">
            <v>PRESTACIÓN DE LOS SERVICIOS PROFESIONALES NECESARIO PARA EL DESARROLLO DEL PROYECTO FICHA BPUNI FCHE 02 1011 2022 “MEJORAMIENTO DE LA CALIDAD ACADÉMICA A TRAVÉS DE LA FORMACIÓN Y DESARROLLO DE LENGUAS EXTRANJERAS EN LA UNIVERSIDAD DE LOS LLANOS”</v>
          </cell>
          <cell r="G7">
            <v>44944</v>
          </cell>
          <cell r="H7">
            <v>14014044</v>
          </cell>
          <cell r="I7" t="str">
            <v>Seis (06) meses calendario</v>
          </cell>
          <cell r="J7">
            <v>44944</v>
          </cell>
          <cell r="K7">
            <v>45124</v>
          </cell>
          <cell r="L7" t="str">
            <v>NO APLICA</v>
          </cell>
          <cell r="M7" t="str">
            <v>NO APLICA</v>
          </cell>
          <cell r="N7" t="str">
            <v>NO APLICA</v>
          </cell>
          <cell r="O7">
            <v>7</v>
          </cell>
          <cell r="P7">
            <v>1012125</v>
          </cell>
          <cell r="Q7">
            <v>44944</v>
          </cell>
          <cell r="R7">
            <v>44957</v>
          </cell>
          <cell r="S7">
            <v>2335674</v>
          </cell>
          <cell r="T7">
            <v>44958</v>
          </cell>
          <cell r="U7">
            <v>44985</v>
          </cell>
          <cell r="V7">
            <v>2335674</v>
          </cell>
          <cell r="W7">
            <v>44986</v>
          </cell>
          <cell r="X7">
            <v>45016</v>
          </cell>
          <cell r="Y7">
            <v>2335674</v>
          </cell>
          <cell r="Z7">
            <v>45017</v>
          </cell>
          <cell r="AA7">
            <v>45046</v>
          </cell>
          <cell r="AB7">
            <v>2335674</v>
          </cell>
          <cell r="AC7">
            <v>45047</v>
          </cell>
          <cell r="AD7">
            <v>45077</v>
          </cell>
          <cell r="AE7">
            <v>2335674</v>
          </cell>
          <cell r="AF7">
            <v>45078</v>
          </cell>
          <cell r="AG7">
            <v>45107</v>
          </cell>
          <cell r="AH7">
            <v>1323549</v>
          </cell>
          <cell r="AI7">
            <v>45108</v>
          </cell>
          <cell r="AJ7">
            <v>45124</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t="str">
            <v>Facultad de Ciencias Humanas y de la Educación</v>
          </cell>
          <cell r="BJ7" t="str">
            <v>FERNANDO CAMPOS POLO</v>
          </cell>
          <cell r="BK7" t="str">
            <v>Decano de la Facultad de Ciencias Humanas y de la Educación</v>
          </cell>
          <cell r="BL7">
            <v>16</v>
          </cell>
          <cell r="BM7">
            <v>44944.929143518515</v>
          </cell>
          <cell r="BN7">
            <v>99096906</v>
          </cell>
          <cell r="BO7">
            <v>288</v>
          </cell>
          <cell r="BP7">
            <v>44944</v>
          </cell>
          <cell r="BQ7">
            <v>14014044</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t="str">
            <v>1. Colaborar en el seguimiento de forma trimestral al BPUNI de acuerdo a los parámetros dados por la oficina de Planeación. 2. Coadyuvar en las solicitudes de avances de acuerdo a las necesidades que se presenten y sus respectivas legalizaciones. 3. Ayudar en la proyección de respuestas de solicitudes y requerimientos por parte de la universidad y estudiantes Bull.  4. Colaborar en otras actividades que le solicite la dirección con base en la gestión del Centro de Idiomas para el plan de bilingüismo. 5. Apoyar en la elaboración de Informe de gestión. 6. Colaborar en la digitación de facturación electrónica. 7. Apoyar en la gestión correspondiente a pagos y liquidaciones de docentes, con la orientación de la dependencia encargada de este proceso en la universidad para el plan de bilingüismo de la universidad. 8. Brindar apoyo en la proyección de la elaboración y sustentación de actos administrativos de materia administrativa y presupuestal frente a las instancias determinadas por la universidad. 9. Contribuir con los procesos de calidad y planes de mejora.</v>
          </cell>
          <cell r="CT7">
            <v>12201507</v>
          </cell>
          <cell r="CU7">
            <v>471</v>
          </cell>
          <cell r="CV7" t="str">
            <v>56505</v>
          </cell>
          <cell r="CW7">
            <v>0</v>
          </cell>
          <cell r="CX7">
            <v>0</v>
          </cell>
          <cell r="CY7">
            <v>7490</v>
          </cell>
          <cell r="CZ7" t="str">
            <v>M6</v>
          </cell>
          <cell r="DA7">
            <v>14014044</v>
          </cell>
          <cell r="DB7">
            <v>0</v>
          </cell>
        </row>
        <row r="8">
          <cell r="B8" t="str">
            <v>0359 DE 2023</v>
          </cell>
          <cell r="C8">
            <v>1121885815</v>
          </cell>
          <cell r="D8" t="str">
            <v>SANTIAGO RAMOS NARANJO</v>
          </cell>
          <cell r="E8" t="str">
            <v>CONTRATO DE PRESTACIÓN DE SERVICIOS DE APOYO A LA GESTIÓN</v>
          </cell>
          <cell r="F8" t="str">
            <v>PRESTACIÓN DE SERVICIOS DE APOYO A LA GESTIÓN NECESARIO PARA EL FORTALECIMIENTO DE LOS PROCESOS DE LA DIVISIÓN DE BIBLIOTECA DE LA UNIVERSIDAD DE LOS LLANOS.</v>
          </cell>
          <cell r="G8">
            <v>44958</v>
          </cell>
          <cell r="H8">
            <v>1261264</v>
          </cell>
          <cell r="I8" t="str">
            <v>Veinticuatro (24) días calendario</v>
          </cell>
          <cell r="J8">
            <v>44958</v>
          </cell>
          <cell r="K8">
            <v>44981</v>
          </cell>
          <cell r="L8" t="str">
            <v>NO APLICA</v>
          </cell>
          <cell r="M8" t="str">
            <v>NO APLICA</v>
          </cell>
          <cell r="N8" t="str">
            <v>NO APLICA</v>
          </cell>
          <cell r="O8">
            <v>1</v>
          </cell>
          <cell r="P8">
            <v>1261264</v>
          </cell>
          <cell r="Q8">
            <v>44958</v>
          </cell>
          <cell r="R8">
            <v>44981</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t="str">
            <v>División de Biblioteca</v>
          </cell>
          <cell r="BJ8" t="str">
            <v>BLANCA HERMINDA NAVARRO ARGUELLO</v>
          </cell>
          <cell r="BK8" t="str">
            <v>Jefe de Oficina</v>
          </cell>
          <cell r="BL8">
            <v>12</v>
          </cell>
          <cell r="BM8">
            <v>44944.787187499998</v>
          </cell>
          <cell r="BN8">
            <v>2431266061</v>
          </cell>
          <cell r="BO8">
            <v>606</v>
          </cell>
          <cell r="BP8">
            <v>44958</v>
          </cell>
          <cell r="BQ8">
            <v>1261264</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Colaborar con la limpieza de la estantería y los recursos bibliográficos de las Bibliotecas. 5. Prestar apoyo a los procesos de gestión de recurso bibliográficos. (Inventario, descarte, proceso de compra). 6. Contribuir en el cumplimiento del reglamento general para el funcionamiento y servicio del sistema de biblioteca de la universidad.</v>
          </cell>
          <cell r="CT8">
            <v>1121885815</v>
          </cell>
          <cell r="CU8">
            <v>436</v>
          </cell>
          <cell r="CV8" t="str">
            <v>432</v>
          </cell>
          <cell r="CW8">
            <v>0</v>
          </cell>
          <cell r="CX8">
            <v>0</v>
          </cell>
          <cell r="CY8">
            <v>7490</v>
          </cell>
          <cell r="CZ8" t="str">
            <v>M6</v>
          </cell>
          <cell r="DA8">
            <v>1261264</v>
          </cell>
          <cell r="DB8">
            <v>0</v>
          </cell>
        </row>
        <row r="9">
          <cell r="B9" t="str">
            <v>0390 DE 2023</v>
          </cell>
          <cell r="C9">
            <v>86073607</v>
          </cell>
          <cell r="D9" t="str">
            <v>ANDRES LISIMACO PRIETO GOMEZ</v>
          </cell>
          <cell r="E9" t="str">
            <v>CONTRATO DE PRESTACIÓN DE SERVICIOS DE APOYO A LA GESTIÓN</v>
          </cell>
          <cell r="F9" t="str">
            <v>PRESTACIÓN DE SERVICIOS DE APOYO A LA GESTIÓN NECESARIO PARA EL DESARROLLO DE LOS DIFERENTES PROCESOS EN LAS DISCIPLINAS DEPORTIVAS DEL PROYECTO FICHA BPUNI BU 02 1011 2022 “FORTALECER LAS CONDICIONES DE BIENESTAR Y PERMANENCIA DE LA COMUNIDAD UNIVERSITARIA EN LA UNIVERSIDAD DE LOS LLANOS - ACTUALIZACIÓN”</v>
          </cell>
          <cell r="G9">
            <v>44958</v>
          </cell>
          <cell r="H9">
            <v>1588259</v>
          </cell>
          <cell r="I9" t="str">
            <v>Veinticuatro (24) días calendario</v>
          </cell>
          <cell r="J9">
            <v>44958</v>
          </cell>
          <cell r="K9">
            <v>44981</v>
          </cell>
          <cell r="L9" t="str">
            <v>NO APLICA</v>
          </cell>
          <cell r="M9" t="str">
            <v>NO APLICA</v>
          </cell>
          <cell r="N9" t="str">
            <v>NO APLICA</v>
          </cell>
          <cell r="O9">
            <v>1</v>
          </cell>
          <cell r="P9">
            <v>1588259</v>
          </cell>
          <cell r="Q9">
            <v>44958</v>
          </cell>
          <cell r="R9">
            <v>44981</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t="str">
            <v>División de Bienestar Universitario</v>
          </cell>
          <cell r="BJ9" t="str">
            <v>JHON FREYD MONROY RODRIGUEZ</v>
          </cell>
          <cell r="BK9" t="str">
            <v>Jefe de Oficina</v>
          </cell>
          <cell r="BL9">
            <v>291</v>
          </cell>
          <cell r="BM9">
            <v>44958</v>
          </cell>
          <cell r="BN9">
            <v>21815205</v>
          </cell>
          <cell r="BO9">
            <v>632</v>
          </cell>
          <cell r="BP9">
            <v>44958</v>
          </cell>
          <cell r="BQ9">
            <v>1588259</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t="str">
            <v>1. Apoyar a la División de Bienestar Institucional en la planeación, desarrollo e implementación sesiones de práctica y entrenamiento deportivos, recreacionales, formativos y competitivos o de acondicionamiento físico. 2. Apoyar en la formulación de estrategias,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v>
          </cell>
          <cell r="CT9">
            <v>86073607</v>
          </cell>
          <cell r="CU9">
            <v>453</v>
          </cell>
          <cell r="CV9" t="str">
            <v>44108</v>
          </cell>
          <cell r="CW9">
            <v>0</v>
          </cell>
          <cell r="CX9">
            <v>0</v>
          </cell>
          <cell r="CY9">
            <v>8299</v>
          </cell>
          <cell r="CZ9" t="str">
            <v>M6</v>
          </cell>
          <cell r="DA9">
            <v>1588259</v>
          </cell>
          <cell r="DB9">
            <v>0</v>
          </cell>
        </row>
        <row r="10">
          <cell r="B10" t="str">
            <v>0460 DE 2023</v>
          </cell>
          <cell r="C10">
            <v>1121924363</v>
          </cell>
          <cell r="D10" t="str">
            <v>LAURA YINETH SUAREZ CONTENTO</v>
          </cell>
          <cell r="E10" t="str">
            <v>CONTRATO DE PRESTACIÓN DE SERVICIOS DE APOYO A LA GESTIÓN</v>
          </cell>
          <cell r="F10"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10">
            <v>44986</v>
          </cell>
          <cell r="H10">
            <v>9319338</v>
          </cell>
          <cell r="I10" t="str">
            <v>Cuatro (04) meses y seis (06) días calendario</v>
          </cell>
          <cell r="J10">
            <v>44986</v>
          </cell>
          <cell r="K10">
            <v>45113</v>
          </cell>
          <cell r="L10" t="str">
            <v>NO APLICA</v>
          </cell>
          <cell r="M10" t="str">
            <v>NO APLICA</v>
          </cell>
          <cell r="N10" t="str">
            <v>NO APLICA</v>
          </cell>
          <cell r="O10">
            <v>6</v>
          </cell>
          <cell r="P10">
            <v>2218890</v>
          </cell>
          <cell r="Q10">
            <v>44986</v>
          </cell>
          <cell r="R10">
            <v>45016</v>
          </cell>
          <cell r="S10">
            <v>2218890</v>
          </cell>
          <cell r="T10">
            <v>45017</v>
          </cell>
          <cell r="U10">
            <v>45046</v>
          </cell>
          <cell r="V10">
            <v>2218890</v>
          </cell>
          <cell r="W10">
            <v>45047</v>
          </cell>
          <cell r="X10">
            <v>45077</v>
          </cell>
          <cell r="Y10">
            <v>2218890</v>
          </cell>
          <cell r="Z10">
            <v>45078</v>
          </cell>
          <cell r="AA10">
            <v>45107</v>
          </cell>
          <cell r="AB10">
            <v>443778</v>
          </cell>
          <cell r="AC10">
            <v>45108</v>
          </cell>
          <cell r="AD10">
            <v>45113</v>
          </cell>
          <cell r="AE10">
            <v>1109445</v>
          </cell>
          <cell r="AF10">
            <v>45114</v>
          </cell>
          <cell r="AG10">
            <v>45128</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t="str">
            <v>Facultad de Ciencias Agropecuarias y Recursos Naturales</v>
          </cell>
          <cell r="BJ10" t="str">
            <v>CRISTÓBAL LUGO LÓPEZ</v>
          </cell>
          <cell r="BK10" t="str">
            <v>Decano de la Facultad de Ciencias Agropecuarias y Recursos Naturales</v>
          </cell>
          <cell r="BL10">
            <v>521</v>
          </cell>
          <cell r="BM10">
            <v>44986.661608796298</v>
          </cell>
          <cell r="BN10">
            <v>18662046</v>
          </cell>
          <cell r="BO10">
            <v>989</v>
          </cell>
          <cell r="BP10">
            <v>44986</v>
          </cell>
          <cell r="BQ10">
            <v>9331023</v>
          </cell>
          <cell r="BR10">
            <v>1</v>
          </cell>
          <cell r="BS10">
            <v>45113</v>
          </cell>
          <cell r="BT10">
            <v>45114</v>
          </cell>
          <cell r="BU10">
            <v>45128</v>
          </cell>
          <cell r="BV10" t="str">
            <v>Quince (15) días calendario</v>
          </cell>
          <cell r="BW10" t="str">
            <v>Cuatro (04) meses y veintiún (21) días calendario</v>
          </cell>
          <cell r="BX10">
            <v>1</v>
          </cell>
          <cell r="BY10">
            <v>45113</v>
          </cell>
          <cell r="BZ10">
            <v>1109445</v>
          </cell>
          <cell r="CA10">
            <v>1578</v>
          </cell>
          <cell r="CB10">
            <v>45113</v>
          </cell>
          <cell r="CC10">
            <v>1109445</v>
          </cell>
          <cell r="CD10">
            <v>3251</v>
          </cell>
          <cell r="CE10">
            <v>45113</v>
          </cell>
          <cell r="CF10">
            <v>1109445</v>
          </cell>
          <cell r="CG10">
            <v>0</v>
          </cell>
          <cell r="CH10">
            <v>0</v>
          </cell>
          <cell r="CI10">
            <v>0</v>
          </cell>
          <cell r="CJ10">
            <v>0</v>
          </cell>
          <cell r="CK10">
            <v>0</v>
          </cell>
          <cell r="CL10">
            <v>0</v>
          </cell>
          <cell r="CM10">
            <v>0</v>
          </cell>
          <cell r="CN10">
            <v>0</v>
          </cell>
          <cell r="CO10">
            <v>0</v>
          </cell>
          <cell r="CP10">
            <v>45128</v>
          </cell>
          <cell r="CQ10">
            <v>0</v>
          </cell>
          <cell r="CR10">
            <v>0</v>
          </cell>
          <cell r="CS10"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10">
            <v>1121924363</v>
          </cell>
          <cell r="CU10">
            <v>27</v>
          </cell>
          <cell r="CV10" t="str">
            <v>54614</v>
          </cell>
          <cell r="CW10">
            <v>27</v>
          </cell>
          <cell r="CX10">
            <v>54614</v>
          </cell>
          <cell r="CY10">
            <v>8299</v>
          </cell>
          <cell r="CZ10" t="str">
            <v>M6</v>
          </cell>
          <cell r="DA10">
            <v>10428783</v>
          </cell>
          <cell r="DB10">
            <v>0</v>
          </cell>
        </row>
        <row r="11">
          <cell r="B11" t="str">
            <v>0667 DE 2023</v>
          </cell>
          <cell r="C11">
            <v>1121874914</v>
          </cell>
          <cell r="D11" t="str">
            <v>LUIS ALEJANDRO SANCHEZ BARRIOS</v>
          </cell>
          <cell r="E11" t="str">
            <v>CONTRATO DE PRESTACIÓN DE SERVICIOS DE APOYO A LA GESTIÓN</v>
          </cell>
          <cell r="F11" t="str">
            <v>PRESTACIÓN DE SERVICIOS DE APOYO A LA GESTIÓN NECESARIO PARA EL DESARROLLO DEL PROYECTO FICHA BPUNI PLAN 04 0111 2022 “IMPLEMENTACIÓN DEL SISTEMA DE GESTIÓN AMBIENTAL EN LA UNIVERSIDAD DE LOS LLANOS - ACTUALIZACIÓN”</v>
          </cell>
          <cell r="G11">
            <v>45084</v>
          </cell>
          <cell r="H11">
            <v>8933958</v>
          </cell>
          <cell r="I11" t="str">
            <v>Cuatro (04) meses y quince (15) días calendario</v>
          </cell>
          <cell r="J11">
            <v>45084</v>
          </cell>
          <cell r="K11">
            <v>45220</v>
          </cell>
          <cell r="L11" t="str">
            <v>NO APLICA</v>
          </cell>
          <cell r="M11" t="str">
            <v>NO APLICA</v>
          </cell>
          <cell r="N11" t="str">
            <v>NO APLICA</v>
          </cell>
          <cell r="O11">
            <v>5</v>
          </cell>
          <cell r="P11">
            <v>1588259</v>
          </cell>
          <cell r="Q11">
            <v>45084</v>
          </cell>
          <cell r="R11">
            <v>45107</v>
          </cell>
          <cell r="S11">
            <v>1985324</v>
          </cell>
          <cell r="T11">
            <v>45108</v>
          </cell>
          <cell r="U11">
            <v>45138</v>
          </cell>
          <cell r="V11">
            <v>1985324</v>
          </cell>
          <cell r="W11">
            <v>45139</v>
          </cell>
          <cell r="X11">
            <v>45169</v>
          </cell>
          <cell r="Y11">
            <v>1985324</v>
          </cell>
          <cell r="Z11">
            <v>45170</v>
          </cell>
          <cell r="AA11">
            <v>45199</v>
          </cell>
          <cell r="AB11">
            <v>1389727</v>
          </cell>
          <cell r="AC11">
            <v>45200</v>
          </cell>
          <cell r="AD11">
            <v>45220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t="str">
            <v>Oficina Asesora de Planeación</v>
          </cell>
          <cell r="BJ11" t="str">
            <v xml:space="preserve">MARIA PAULA ESTUPIÑAN TIUSO  </v>
          </cell>
          <cell r="BK11" t="str">
            <v>Asesora de Planeación</v>
          </cell>
          <cell r="BL11">
            <v>1357</v>
          </cell>
          <cell r="BM11">
            <v>45084.635416666664</v>
          </cell>
          <cell r="BN11">
            <v>8933958</v>
          </cell>
          <cell r="BO11">
            <v>2841</v>
          </cell>
          <cell r="BP11">
            <v>45084</v>
          </cell>
          <cell r="BQ11">
            <v>8933958</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t="str">
            <v>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v>
          </cell>
          <cell r="CT11">
            <v>1121874914</v>
          </cell>
          <cell r="CU11">
            <v>486</v>
          </cell>
          <cell r="CV11" t="str">
            <v>24019</v>
          </cell>
          <cell r="CW11">
            <v>0</v>
          </cell>
          <cell r="CX11">
            <v>0</v>
          </cell>
          <cell r="CY11">
            <v>7490</v>
          </cell>
          <cell r="CZ11" t="str">
            <v>M6</v>
          </cell>
          <cell r="DA11">
            <v>8933958</v>
          </cell>
          <cell r="DB11">
            <v>0</v>
          </cell>
        </row>
        <row r="12">
          <cell r="B12" t="str">
            <v>0870 DE 2023</v>
          </cell>
          <cell r="C12">
            <v>1144024742</v>
          </cell>
          <cell r="D12" t="str">
            <v>JHONY AUGUSTO LINARES GOMEZ</v>
          </cell>
          <cell r="E12" t="str">
            <v>CONTRATO DE PRESTACIÓN DE SERVICIOS PROFESIONALES</v>
          </cell>
          <cell r="F12" t="str">
            <v>PRESTACIÓN DE SERVICIOS PROFESIONALES NECESARIO PARA EL DESARROLLO DEL PROYECTO FICHA BPUNI VIAC 07 0610 2022 “ESCENARIOS DE EXTENSIÓN UNIVERSITARIA PARA LA CUALIFICACIÓN ACADÉMICA Y ACCIÓN SOCIAL DE LA UNIVERSIDAD DE LOS LLANOS”</v>
          </cell>
          <cell r="G12">
            <v>45125</v>
          </cell>
          <cell r="H12">
            <v>13827191</v>
          </cell>
          <cell r="I12" t="str">
            <v>Cuatro (04) meses y veintiocho (28) días calendario</v>
          </cell>
          <cell r="J12">
            <v>45125</v>
          </cell>
          <cell r="K12">
            <v>45275</v>
          </cell>
          <cell r="L12" t="str">
            <v>NO APLICA</v>
          </cell>
          <cell r="M12" t="str">
            <v>NO APLICA</v>
          </cell>
          <cell r="N12" t="str">
            <v>NO APLICA</v>
          </cell>
          <cell r="O12">
            <v>6</v>
          </cell>
          <cell r="P12">
            <v>1214551</v>
          </cell>
          <cell r="Q12">
            <v>45125</v>
          </cell>
          <cell r="R12">
            <v>45138</v>
          </cell>
          <cell r="S12">
            <v>2802809</v>
          </cell>
          <cell r="T12">
            <v>45139</v>
          </cell>
          <cell r="U12">
            <v>45169</v>
          </cell>
          <cell r="V12">
            <v>2802809</v>
          </cell>
          <cell r="W12">
            <v>45170</v>
          </cell>
          <cell r="X12">
            <v>45199</v>
          </cell>
          <cell r="Y12">
            <v>2802809</v>
          </cell>
          <cell r="Z12">
            <v>45200</v>
          </cell>
          <cell r="AA12">
            <v>45230</v>
          </cell>
          <cell r="AB12">
            <v>2802809</v>
          </cell>
          <cell r="AC12">
            <v>45231</v>
          </cell>
          <cell r="AD12">
            <v>45260</v>
          </cell>
          <cell r="AE12">
            <v>1401404</v>
          </cell>
          <cell r="AF12">
            <v>45261</v>
          </cell>
          <cell r="AG12">
            <v>45275</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t="str">
            <v>Dirección General de Proyección Social</v>
          </cell>
          <cell r="BJ12" t="str">
            <v xml:space="preserve"> ANTONIO JOSÉ CASTRO RIVEROS </v>
          </cell>
          <cell r="BK12" t="str">
            <v>Director Técnico de Proyección Social</v>
          </cell>
          <cell r="BL12">
            <v>1621</v>
          </cell>
          <cell r="BM12">
            <v>45121</v>
          </cell>
          <cell r="BN12">
            <v>177137529</v>
          </cell>
          <cell r="BO12">
            <v>3703</v>
          </cell>
          <cell r="BP12">
            <v>45125</v>
          </cell>
          <cell r="BQ12">
            <v>13827191</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t="str">
            <v>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v>
          </cell>
          <cell r="CT12">
            <v>1144024742</v>
          </cell>
          <cell r="CU12">
            <v>469</v>
          </cell>
          <cell r="CV12" t="str">
            <v>53013</v>
          </cell>
          <cell r="CW12">
            <v>0</v>
          </cell>
          <cell r="CX12">
            <v>0</v>
          </cell>
          <cell r="CY12">
            <v>7310</v>
          </cell>
          <cell r="CZ12" t="str">
            <v>M6</v>
          </cell>
          <cell r="DA12">
            <v>13827191</v>
          </cell>
          <cell r="DB12">
            <v>0</v>
          </cell>
        </row>
        <row r="13">
          <cell r="B13" t="str">
            <v>0430 DE 2024</v>
          </cell>
          <cell r="C13">
            <v>1121888669</v>
          </cell>
          <cell r="D13" t="str">
            <v>NORBEY MARIN MARIN</v>
          </cell>
          <cell r="E13" t="str">
            <v>CONTRATO DE PRESTACIÓN DE SERVICIOS DE APOYO A LA GESTIÓN</v>
          </cell>
          <cell r="F13" t="str">
            <v>PRESTACIÓN DE SERVICIOS DE APOYO A LA GESTIÓN NECESARIO PARA EL FORTALECIMIENTO DE LOS PROCESOS DE LA DIVISIÓN DE BIBLIOTECA DE LA UNIVERSIDAD DE LOS LLANOS.</v>
          </cell>
          <cell r="G13">
            <v>45334</v>
          </cell>
          <cell r="H13">
            <v>7028069</v>
          </cell>
          <cell r="I13" t="str">
            <v>Tres (03) meses y veintisiete (27) días calendario</v>
          </cell>
          <cell r="J13">
            <v>45334</v>
          </cell>
          <cell r="K13">
            <v>45450</v>
          </cell>
          <cell r="L13" t="str">
            <v>NO APLICA</v>
          </cell>
          <cell r="M13" t="str">
            <v>NO APLICA</v>
          </cell>
          <cell r="N13" t="str">
            <v>NO APLICA</v>
          </cell>
          <cell r="O13">
            <v>5</v>
          </cell>
          <cell r="P13">
            <v>1151149</v>
          </cell>
          <cell r="Q13">
            <v>45334</v>
          </cell>
          <cell r="R13">
            <v>45351</v>
          </cell>
          <cell r="S13">
            <v>1817604</v>
          </cell>
          <cell r="T13">
            <v>45352</v>
          </cell>
          <cell r="U13">
            <v>45382</v>
          </cell>
          <cell r="V13">
            <v>1817604</v>
          </cell>
          <cell r="W13">
            <v>45383</v>
          </cell>
          <cell r="X13">
            <v>45412</v>
          </cell>
          <cell r="Y13">
            <v>1817604</v>
          </cell>
          <cell r="Z13">
            <v>45413</v>
          </cell>
          <cell r="AA13">
            <v>45443</v>
          </cell>
          <cell r="AB13">
            <v>424108</v>
          </cell>
          <cell r="AC13">
            <v>45444</v>
          </cell>
          <cell r="AD13">
            <v>45450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t="str">
            <v>División de Biblioteca</v>
          </cell>
          <cell r="BJ13" t="str">
            <v>BLANCA HERMINDA NAVARRO ARGUELLO</v>
          </cell>
          <cell r="BK13" t="str">
            <v>Jefe de Oficina</v>
          </cell>
          <cell r="BL13">
            <v>153</v>
          </cell>
          <cell r="BM13">
            <v>45327.49181712963</v>
          </cell>
          <cell r="BN13">
            <v>275013935</v>
          </cell>
          <cell r="BO13">
            <v>966</v>
          </cell>
          <cell r="BP13">
            <v>45334</v>
          </cell>
          <cell r="BQ13">
            <v>7028069</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13">
            <v>1121888669</v>
          </cell>
          <cell r="CU13">
            <v>436</v>
          </cell>
          <cell r="CV13" t="str">
            <v>432</v>
          </cell>
          <cell r="CW13">
            <v>0</v>
          </cell>
          <cell r="CX13">
            <v>0</v>
          </cell>
          <cell r="CY13">
            <v>8299</v>
          </cell>
          <cell r="CZ13" t="str">
            <v>M6</v>
          </cell>
          <cell r="DA13">
            <v>7028069</v>
          </cell>
          <cell r="DB13">
            <v>0</v>
          </cell>
        </row>
        <row r="14">
          <cell r="B14" t="str">
            <v>JI004 DE 2024</v>
          </cell>
          <cell r="C14">
            <v>1234791093</v>
          </cell>
          <cell r="D14" t="str">
            <v>ORLEY ANDRES SALAS ROMERO</v>
          </cell>
          <cell r="E14" t="str">
            <v xml:space="preserve">JOVEN INVESTIGADOR </v>
          </cell>
          <cell r="F14" t="str">
            <v>JOVEN INVESTIGADOR PARA EL PROYECTO DENOMINADO "SISTEMA DE MONITOREO DE RENDIMIENTO PARA CULTIVOS CÍTRICOS MEDIANTE ANÁLISIS DE INFORMACIÓN ADQUIRIDA POR SENSORES REMOTOS" SEGÚN CONVOCATORIA DE JÓVENES INVESTIGADORES 2022</v>
          </cell>
          <cell r="G14">
            <v>45383</v>
          </cell>
          <cell r="H14">
            <v>14940000</v>
          </cell>
          <cell r="I14" t="str">
            <v>Ocho (08) meses y nueve (09) días calendario</v>
          </cell>
          <cell r="J14">
            <v>45383</v>
          </cell>
          <cell r="K14">
            <v>45635</v>
          </cell>
          <cell r="L14" t="str">
            <v>NO APLICA</v>
          </cell>
          <cell r="M14" t="str">
            <v>NO APLICA</v>
          </cell>
          <cell r="N14" t="str">
            <v>NO APLICA</v>
          </cell>
          <cell r="O14">
            <v>9</v>
          </cell>
          <cell r="P14">
            <v>1800000</v>
          </cell>
          <cell r="Q14">
            <v>45383</v>
          </cell>
          <cell r="R14">
            <v>45412</v>
          </cell>
          <cell r="S14">
            <v>1800000</v>
          </cell>
          <cell r="T14">
            <v>45413</v>
          </cell>
          <cell r="U14">
            <v>45443</v>
          </cell>
          <cell r="V14">
            <v>1800000</v>
          </cell>
          <cell r="W14">
            <v>45444</v>
          </cell>
          <cell r="X14">
            <v>45473</v>
          </cell>
          <cell r="Y14">
            <v>1800000</v>
          </cell>
          <cell r="Z14">
            <v>45474</v>
          </cell>
          <cell r="AA14">
            <v>45504</v>
          </cell>
          <cell r="AB14">
            <v>1800000</v>
          </cell>
          <cell r="AC14">
            <v>45505</v>
          </cell>
          <cell r="AD14">
            <v>45535</v>
          </cell>
          <cell r="AE14">
            <v>1800000</v>
          </cell>
          <cell r="AF14">
            <v>45536</v>
          </cell>
          <cell r="AG14">
            <v>45565</v>
          </cell>
          <cell r="AH14">
            <v>1800000</v>
          </cell>
          <cell r="AI14">
            <v>45566</v>
          </cell>
          <cell r="AJ14">
            <v>45596</v>
          </cell>
          <cell r="AK14">
            <v>1800000</v>
          </cell>
          <cell r="AL14">
            <v>45597</v>
          </cell>
          <cell r="AM14">
            <v>45626</v>
          </cell>
          <cell r="AN14">
            <v>540000</v>
          </cell>
          <cell r="AO14">
            <v>45627</v>
          </cell>
          <cell r="AP14">
            <v>45635</v>
          </cell>
          <cell r="AQ14">
            <v>0</v>
          </cell>
          <cell r="AR14">
            <v>0</v>
          </cell>
          <cell r="AS14">
            <v>0</v>
          </cell>
          <cell r="AT14">
            <v>0</v>
          </cell>
          <cell r="AU14">
            <v>0</v>
          </cell>
          <cell r="AV14">
            <v>0</v>
          </cell>
          <cell r="AW14">
            <v>0</v>
          </cell>
          <cell r="BI14" t="str">
            <v xml:space="preserve">Dirección General de Investigaciones  </v>
          </cell>
          <cell r="BJ14" t="str">
            <v>DAYRA YISEL GARCIA RAMIREZ</v>
          </cell>
          <cell r="BK14" t="str">
            <v>Docente ocasional de la Facultad de Ciencias Agropecuarias y Recursos Naturales</v>
          </cell>
          <cell r="BL14">
            <v>670</v>
          </cell>
          <cell r="BM14">
            <v>45373</v>
          </cell>
          <cell r="BN14">
            <v>60240000</v>
          </cell>
          <cell r="BO14">
            <v>1873</v>
          </cell>
          <cell r="BP14">
            <v>45383</v>
          </cell>
          <cell r="BQ14">
            <v>14940000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t="str">
            <v>Las establecidas en el anexo 1 (uno) del proyecto denominado "Sistema de monitoreo de rendimiento para cultivos cítricos mediante análisis de información adquirida por sensores remotos" según convocatoria de jóvenes investigadores 2022.</v>
          </cell>
          <cell r="CT14">
            <v>1234791093</v>
          </cell>
          <cell r="CU14">
            <v>660</v>
          </cell>
          <cell r="CV14" t="str">
            <v>53017</v>
          </cell>
          <cell r="CW14">
            <v>0</v>
          </cell>
          <cell r="CX14">
            <v>0</v>
          </cell>
          <cell r="CY14">
            <v>7490</v>
          </cell>
          <cell r="CZ14" t="str">
            <v>M6</v>
          </cell>
          <cell r="DA14">
            <v>14940000</v>
          </cell>
          <cell r="DB14">
            <v>0</v>
          </cell>
        </row>
        <row r="15">
          <cell r="B15" t="str">
            <v>0657 DE 2024</v>
          </cell>
          <cell r="C15">
            <v>41749943</v>
          </cell>
          <cell r="D15" t="str">
            <v>LILIANA MARGARITA DEL BASTO DE PEREZ</v>
          </cell>
          <cell r="E15" t="str">
            <v>CONTRATO DE PRESTACIÓN DE SERVICIOS PROFESIONALES</v>
          </cell>
          <cell r="F15" t="str">
            <v>PRESTACIÓN DE SERVICIOS PROFESIONALES NECESARIOS PARA LA CONSTRUCCIÓN DEL DOCUMENTO MAESTRO Y FICHA DE REGISTRO CALIFICADO PARA EL PROGRAMA DE POSGRADO EN DOCTORADO EN CIENCIAS DE LA EDUCACIÓN DEL PROYECTO FICHA BPUNI VIAC 08 1011 2022 “REALIZACIÓN DE DOCUMENTOS DE CONDICIONES DE CALIDAD PARA LOS NUEVOS PROGRAMAS ACADÉMICOS DE LA UNIVERSIDAD DE LOS LLANOS – ACTUALIZACIÓN II”.</v>
          </cell>
          <cell r="G15">
            <v>45457</v>
          </cell>
          <cell r="H15">
            <v>18100000</v>
          </cell>
          <cell r="I15" t="str">
            <v>Cuatro (04) meses calendario</v>
          </cell>
          <cell r="J15">
            <v>45457</v>
          </cell>
          <cell r="K15">
            <v>45578</v>
          </cell>
          <cell r="L15" t="str">
            <v>NO APLICA</v>
          </cell>
          <cell r="M15" t="str">
            <v>NO APLICA</v>
          </cell>
          <cell r="N15" t="str">
            <v>NO APLICA</v>
          </cell>
          <cell r="O15">
            <v>5</v>
          </cell>
          <cell r="P15">
            <v>2564167</v>
          </cell>
          <cell r="Q15">
            <v>45457</v>
          </cell>
          <cell r="R15">
            <v>45473</v>
          </cell>
          <cell r="S15">
            <v>4525000</v>
          </cell>
          <cell r="T15">
            <v>45474</v>
          </cell>
          <cell r="U15">
            <v>45504</v>
          </cell>
          <cell r="V15">
            <v>4525000</v>
          </cell>
          <cell r="W15">
            <v>45505</v>
          </cell>
          <cell r="X15">
            <v>45535</v>
          </cell>
          <cell r="Y15">
            <v>4525000</v>
          </cell>
          <cell r="Z15">
            <v>45536</v>
          </cell>
          <cell r="AA15">
            <v>45565</v>
          </cell>
          <cell r="AB15">
            <v>1960833</v>
          </cell>
          <cell r="AC15">
            <v>45566</v>
          </cell>
          <cell r="AD15">
            <v>45578</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t="str">
            <v>Dirección General de Currículo</v>
          </cell>
          <cell r="BJ15" t="str">
            <v>FERNANDO CAMPOS POLO</v>
          </cell>
          <cell r="BK15" t="str">
            <v>Decano de la Facultad de Ciencias Humanas y de la Educación</v>
          </cell>
          <cell r="BL15">
            <v>945</v>
          </cell>
          <cell r="BM15">
            <v>45411.381099537037</v>
          </cell>
          <cell r="BN15">
            <v>18100000</v>
          </cell>
          <cell r="BO15">
            <v>3801</v>
          </cell>
          <cell r="BP15">
            <v>45457</v>
          </cell>
          <cell r="BQ15">
            <v>18100000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t="str">
            <v>1. Contribuir a la elaboración del documento de condiciones de calidad y ficha de registro calificado conducentes al registro calificado del programa de posgrado en Doctorado en Ciencias de la Educación.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posgrado en Doctorado en Ciencias de la Educación. 3. Coadyuvar en recopilar, revisar, sistematizar y analizar la información de carácter académico, jurídico y normativo como base para la construcción del documento maestro o documento de condiciones de calidad y ficha de registro calificado del programa de posgrado en Doctorado en Ciencias de la Educación. 4. Contribuir a ajustar y actualizar el documento maestro o de condiciones de calidad y ficha de registro calificado del programa de posgrado en Doctorado en Ciencias de la Educación, de acuerdo a las directrices y normativas vigentes del Ministerio de Educación Nacional y los lineamientos y la normativa interna de la Universidad de los Llanos. 5. Coadyuvar en la presentación y sustentación del documento maestro o documento de condiciones de calidad y de la ficha de registro calificado del programa de posgrado en Doctorado en Ciencias de la Educación, al equipo de autoevaluación ante las diferentes unidades académicas, de conformidad con las necesidades del Consejo de Facultad respectivo, de la Universidad de los Llanos. 6. Contribuir a la elaboración de los documentos soporte (o anexos) que se adjuntarán al documento maestro o de condiciones de calidad y ficha de registro calificado con sus respectivas evidencias físicas y digitales. 7. Brindar apoyo para ajustar y actualizar el documento maestro y la ficha de registro calificado, en el Sistema de Aseguramiento de la Calidad en Educación Superior (Plataforma SACES).</v>
          </cell>
          <cell r="CT15">
            <v>41749943</v>
          </cell>
          <cell r="CU15">
            <v>472</v>
          </cell>
          <cell r="CV15" t="str">
            <v>50059</v>
          </cell>
          <cell r="CW15">
            <v>0</v>
          </cell>
          <cell r="CX15">
            <v>0</v>
          </cell>
          <cell r="CY15">
            <v>7490</v>
          </cell>
          <cell r="CZ15" t="str">
            <v>M6</v>
          </cell>
          <cell r="DA15">
            <v>18100000</v>
          </cell>
          <cell r="DB15">
            <v>0</v>
          </cell>
        </row>
        <row r="16">
          <cell r="B16" t="str">
            <v>0679 DE 2024</v>
          </cell>
          <cell r="C16">
            <v>52556099</v>
          </cell>
          <cell r="D16" t="str">
            <v>OLGA HELENA PIÑEROS MORA</v>
          </cell>
          <cell r="E16" t="str">
            <v>CONTRATO DE PRESTACIÓN DE SERVICIOS PROFESIONALES</v>
          </cell>
          <cell r="F16" t="str">
            <v xml:space="preserve">PRESTACIÓN DE SERVICIOS PROFESIONALES NECESARIOS PARA EL FORTALECIMIENTO DE LOS PROCESOS EN LOS PROGRAMAS DE POSGRADOS DE LA MAESTRÍA Y LA ESPECIALIZACIÓN EN SALUD FAMILIAR Y COMUNITARIA, EN EL MARCO DEL ASEGURAMIENTO DE LA CALIDAD ACADÉMICA DE LA UNIVERSIDAD DE LOS LLANOS. </v>
          </cell>
          <cell r="G16">
            <v>45475</v>
          </cell>
          <cell r="H16">
            <v>12000000</v>
          </cell>
          <cell r="I16" t="str">
            <v>Tres (03) meses calendario</v>
          </cell>
          <cell r="J16">
            <v>45475</v>
          </cell>
          <cell r="K16">
            <v>45566</v>
          </cell>
          <cell r="L16" t="str">
            <v>NO APLICA</v>
          </cell>
          <cell r="M16" t="str">
            <v>NO APLICA</v>
          </cell>
          <cell r="N16" t="str">
            <v>NO APLICA</v>
          </cell>
          <cell r="O16">
            <v>3</v>
          </cell>
          <cell r="P16">
            <v>3866667</v>
          </cell>
          <cell r="Q16">
            <v>45475</v>
          </cell>
          <cell r="R16">
            <v>45504</v>
          </cell>
          <cell r="S16">
            <v>4000000</v>
          </cell>
          <cell r="T16">
            <v>45505</v>
          </cell>
          <cell r="U16">
            <v>45535</v>
          </cell>
          <cell r="V16">
            <v>4133333</v>
          </cell>
          <cell r="W16">
            <v>45536</v>
          </cell>
          <cell r="X16">
            <v>45566</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t="str">
            <v>Facultad de Ciencias de la Salud</v>
          </cell>
          <cell r="BJ16" t="str">
            <v>LUZ MIRYAM TOBÓN BORRERO</v>
          </cell>
          <cell r="BK16" t="str">
            <v>Decana de la Facultad de Ciencias de la Salud</v>
          </cell>
          <cell r="BL16">
            <v>1480</v>
          </cell>
          <cell r="BM16">
            <v>45475.586909722224</v>
          </cell>
          <cell r="BN16">
            <v>12000000</v>
          </cell>
          <cell r="BO16">
            <v>3927</v>
          </cell>
          <cell r="BP16">
            <v>45475.615011574075</v>
          </cell>
          <cell r="BQ16">
            <v>12000000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t="str">
            <v>1. Coadyuvar los procesos de búsqueda, recopilación y sistematización de la información que se requiere dentro de del proceso de autoevaluación de los programas, acorde a los lineamientos del MEN y los institucionales. 2. Contribuir en la valoración, análisis, juicio de valor y nivel de cumplimiento de la información obtenida en el marco de la autoevaluación y autorregulación, así como los indicadores del programa. 3. Apoyar en la construcción de documentos maestros, anexos técnicos y evidencias para procesos de calidad en la educación superior, así como la elaboración de informes en el marco del proceso de autoevaluación y autorregulación de los procesos de autoevaluación de los programas académicos asignados. 4. Colaborar en la definición, evaluación y seguimiento de planes de mejoramiento de los programas asignados.</v>
          </cell>
          <cell r="CT16">
            <v>52556099</v>
          </cell>
          <cell r="CU16">
            <v>244</v>
          </cell>
          <cell r="CV16" t="str">
            <v>55401. 55403. 55404</v>
          </cell>
          <cell r="CW16">
            <v>0</v>
          </cell>
          <cell r="CX16">
            <v>0</v>
          </cell>
          <cell r="CY16">
            <v>7490</v>
          </cell>
          <cell r="CZ16" t="str">
            <v>M6</v>
          </cell>
          <cell r="DA16">
            <v>12000000</v>
          </cell>
          <cell r="DB16">
            <v>0</v>
          </cell>
        </row>
        <row r="17">
          <cell r="B17" t="str">
            <v>0982 DE 2024</v>
          </cell>
          <cell r="C17">
            <v>1120504145</v>
          </cell>
          <cell r="D17" t="str">
            <v>YENNY EMILIANA MELO SUAREZ</v>
          </cell>
          <cell r="E17" t="str">
            <v>CONTRATO DE PRESTACIÓN DE SERVICIOS DE APOYO A LA GESTIÓN</v>
          </cell>
          <cell r="F17" t="str">
            <v>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v>
          </cell>
          <cell r="G17">
            <v>45495</v>
          </cell>
          <cell r="H17">
            <v>10263623</v>
          </cell>
          <cell r="I17" t="str">
            <v>Cuatro (04) meses y veintidós (22) días calendario</v>
          </cell>
          <cell r="J17">
            <v>45495</v>
          </cell>
          <cell r="K17">
            <v>45639</v>
          </cell>
          <cell r="L17" t="str">
            <v>NO APLICA</v>
          </cell>
          <cell r="M17" t="str">
            <v>NO APLICA</v>
          </cell>
          <cell r="N17" t="str">
            <v>NO APLICA</v>
          </cell>
          <cell r="O17">
            <v>6</v>
          </cell>
          <cell r="P17">
            <v>650511</v>
          </cell>
          <cell r="Q17">
            <v>45495</v>
          </cell>
          <cell r="R17">
            <v>45504</v>
          </cell>
          <cell r="S17">
            <v>2168371</v>
          </cell>
          <cell r="T17">
            <v>45505</v>
          </cell>
          <cell r="U17">
            <v>45535</v>
          </cell>
          <cell r="V17">
            <v>2168371</v>
          </cell>
          <cell r="W17">
            <v>45536</v>
          </cell>
          <cell r="X17">
            <v>45565</v>
          </cell>
          <cell r="Y17">
            <v>2168371</v>
          </cell>
          <cell r="Z17">
            <v>45566</v>
          </cell>
          <cell r="AA17">
            <v>45596</v>
          </cell>
          <cell r="AB17">
            <v>2168371</v>
          </cell>
          <cell r="AC17">
            <v>45597</v>
          </cell>
          <cell r="AD17">
            <v>45626</v>
          </cell>
          <cell r="AE17">
            <v>939628</v>
          </cell>
          <cell r="AF17">
            <v>45627</v>
          </cell>
          <cell r="AG17">
            <v>45639</v>
          </cell>
          <cell r="BI17" t="str">
            <v>Facultad de Ciencias Humanas y de la Educación</v>
          </cell>
          <cell r="BJ17" t="str">
            <v>FERNANDO CAMPOS POLO</v>
          </cell>
          <cell r="BK17" t="str">
            <v>Decano de la Facultad de Ciencias Humanas y de la Educación</v>
          </cell>
          <cell r="BL17">
            <v>1555</v>
          </cell>
          <cell r="BM17">
            <v>45488.71471064815</v>
          </cell>
          <cell r="BN17">
            <v>843740769</v>
          </cell>
          <cell r="BO17">
            <v>4391</v>
          </cell>
          <cell r="BP17">
            <v>45495</v>
          </cell>
          <cell r="BQ17">
            <v>10263623</v>
          </cell>
          <cell r="CS17"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v>
          </cell>
          <cell r="CT17">
            <v>1120504145</v>
          </cell>
          <cell r="CU17">
            <v>82</v>
          </cell>
          <cell r="CV17" t="str">
            <v>56302</v>
          </cell>
          <cell r="CY17">
            <v>7490</v>
          </cell>
          <cell r="CZ17" t="str">
            <v>M6</v>
          </cell>
          <cell r="DA17">
            <v>10263623</v>
          </cell>
          <cell r="DB17">
            <v>0</v>
          </cell>
        </row>
        <row r="18">
          <cell r="B18" t="str">
            <v>1143 DE 2024</v>
          </cell>
          <cell r="C18">
            <v>1123801560</v>
          </cell>
          <cell r="D18" t="str">
            <v>MARIA JULIANA MORALES ZAPATA</v>
          </cell>
          <cell r="E18" t="str">
            <v>CONTRATO DE PRESTACIÓN DE SERVICIOS DE APOYO A LA GESTIÓN</v>
          </cell>
          <cell r="F18" t="str">
            <v>PRESTACIÓN DE SERVICIOS DE APOYO A LA GESTIÓN COMO AUXILIAR DE INVESTIGACIÓN PARA EL DESARROLLO DEL PROYECTO DE INVESTIGACIÓN “CARACTERIZACIÓN DE LA DESERCIÓN ESTUDIANTIL EN LA FACULTAD DE CIENCIAS BÁSICAS E INGENIERÍA DE LA UNILLANOS. 2017-2022”, con código C10-F02-006-2024, DE LA FACULTAD DE CIENCIAS BÁSICAS E INGENIERIA CONFORME A LA FICHA BPUNI VIAC 04 3110 2023 “GENERAR CAPACIDADES EN INNOVACIÓN, DESARROLLO TECNOLÓGICO Y CREACIÓN PARA LA GENERACIÓN, USO Y TRANSFERENCIA DEL CONOCIMIENTO EN LA UNIVERSIDAD DE LOS LLANOS.</v>
          </cell>
          <cell r="G18">
            <v>45516</v>
          </cell>
          <cell r="H18">
            <v>6000000</v>
          </cell>
          <cell r="I18" t="str">
            <v>Tres (03) meses calendario</v>
          </cell>
          <cell r="J18">
            <v>45516</v>
          </cell>
          <cell r="K18">
            <v>45607</v>
          </cell>
          <cell r="L18" t="str">
            <v>NO APLICA</v>
          </cell>
          <cell r="M18" t="str">
            <v>NO APLICA</v>
          </cell>
          <cell r="N18" t="str">
            <v>NO APLICA</v>
          </cell>
          <cell r="O18">
            <v>4</v>
          </cell>
          <cell r="P18">
            <v>1266667</v>
          </cell>
          <cell r="Q18">
            <v>45516</v>
          </cell>
          <cell r="R18">
            <v>45535</v>
          </cell>
          <cell r="S18">
            <v>2000000</v>
          </cell>
          <cell r="T18">
            <v>45536</v>
          </cell>
          <cell r="U18">
            <v>45565</v>
          </cell>
          <cell r="V18">
            <v>2000000</v>
          </cell>
          <cell r="W18">
            <v>45566</v>
          </cell>
          <cell r="X18">
            <v>45596</v>
          </cell>
          <cell r="Y18">
            <v>733333</v>
          </cell>
          <cell r="Z18">
            <v>45597</v>
          </cell>
          <cell r="AA18">
            <v>45607</v>
          </cell>
          <cell r="AB18">
            <v>0</v>
          </cell>
          <cell r="AC18">
            <v>0</v>
          </cell>
          <cell r="AD18">
            <v>0</v>
          </cell>
          <cell r="AE18">
            <v>0</v>
          </cell>
          <cell r="AF18">
            <v>0</v>
          </cell>
          <cell r="AG18">
            <v>0</v>
          </cell>
          <cell r="BI18" t="str">
            <v xml:space="preserve">Dirección General de Investigaciones  </v>
          </cell>
          <cell r="BJ18" t="str">
            <v>SARA CRISTINA GUERRERO</v>
          </cell>
          <cell r="BK18" t="str">
            <v>Docente de planta de la Universidad de los Llanos</v>
          </cell>
          <cell r="BL18">
            <v>1443</v>
          </cell>
          <cell r="BM18">
            <v>45467.606793981482</v>
          </cell>
          <cell r="BN18">
            <v>21800000</v>
          </cell>
          <cell r="BO18">
            <v>5033</v>
          </cell>
          <cell r="BP18">
            <v>45516</v>
          </cell>
          <cell r="BQ18">
            <v>6000000</v>
          </cell>
          <cell r="CS18" t="str">
            <v xml:space="preserve">1. Colaborar con el proceso de selección de estudiantes, docentes y personal administrativo de la facultad de Ciencias Básicas e Ingeniería, población objeto de estudio. 2. Contribuir con la realización de entrevistas a estudiantes desertores o que hayan sido beneficiados con las amnistías que ha establecido la universidad en el periodo de estudios y sean pertenecientes a la facultad de Ciencias Básicas e Ingeniería de la Universidad de los Llanos. 3. Apoyar con el desarrollo de entrevistas a docentes de los programas de la facultad de Ciencias Básicas en Ingeniería de la Universidad de los Llanos. 4. Apoyar con la aplicación de entrevistas al personal administrativo de los programas de la facultad de Ciencias Básicas e Ingeniería de la Universidad de los Llanos.
</v>
          </cell>
          <cell r="CT18">
            <v>1123801560</v>
          </cell>
          <cell r="CU18">
            <v>660</v>
          </cell>
          <cell r="CV18" t="str">
            <v>53017</v>
          </cell>
          <cell r="CY18">
            <v>8560</v>
          </cell>
          <cell r="CZ18" t="str">
            <v>M5</v>
          </cell>
          <cell r="DA18">
            <v>6000000</v>
          </cell>
          <cell r="DB18">
            <v>0</v>
          </cell>
        </row>
        <row r="19">
          <cell r="B19" t="str">
            <v>1176 DE 2024</v>
          </cell>
          <cell r="C19">
            <v>52935228</v>
          </cell>
          <cell r="D19" t="str">
            <v>MYRIAM FERNANDA TORRES GOMEZ</v>
          </cell>
          <cell r="E19" t="str">
            <v>CONTRATO DE PRESTACIÓN DE SERVICIOS DE APOYO A LA GESTIÓN</v>
          </cell>
          <cell r="F19" t="str">
            <v>PRESTACIÓN DE SERVICIOS DE APOYO A LA GESTIÓN COMO AUXILIAR DE INVESTIGACIÓN PARA EL DESARROLLO DEL PROYECTO DE INVESTIGACIÓN “CARACTERIZACIÓN DE LA DESERCIÓN ESTUDIANTIL EN LA FACULTAD DE CIENCIAS BÁSICAS E INGENIERÍA DE LA UNILLANOS. 2017-2022”, CON CÓDIGO C10-F02-006-2024, DE LA FACULTAD DE CIENCIAS BÁSICAS E INGENIERÍA CONFORME A LA FICHA BPUNI VIAC 04 3110 2023 “GENERAR CAPACIDADES EN INNOVACIÓN, DESARROLLO TECNOLÓGICO Y CREACIÓN PARA LA GENERACIÓN, USO Y TRANSFERENCIA DEL CONOCIMIENTO EN LA UNIVERSIDAD DE LOS LLANOS.</v>
          </cell>
          <cell r="G19">
            <v>45537</v>
          </cell>
          <cell r="H19">
            <v>12000000</v>
          </cell>
          <cell r="I19" t="str">
            <v>Tres (03) meses calendario</v>
          </cell>
          <cell r="J19">
            <v>45537</v>
          </cell>
          <cell r="K19">
            <v>45627</v>
          </cell>
          <cell r="L19" t="str">
            <v>NO APLICA</v>
          </cell>
          <cell r="M19" t="str">
            <v>NO APLICA</v>
          </cell>
          <cell r="N19" t="str">
            <v>NO APLICA</v>
          </cell>
          <cell r="O19">
            <v>3</v>
          </cell>
          <cell r="P19">
            <v>3866667</v>
          </cell>
          <cell r="Q19">
            <v>45537</v>
          </cell>
          <cell r="R19">
            <v>45565</v>
          </cell>
          <cell r="S19">
            <v>4000000</v>
          </cell>
          <cell r="T19">
            <v>45566</v>
          </cell>
          <cell r="U19">
            <v>45596</v>
          </cell>
          <cell r="V19">
            <v>4133333</v>
          </cell>
          <cell r="W19">
            <v>45597</v>
          </cell>
          <cell r="X19">
            <v>45627</v>
          </cell>
          <cell r="Y19">
            <v>0</v>
          </cell>
          <cell r="Z19">
            <v>0</v>
          </cell>
          <cell r="AA19">
            <v>0</v>
          </cell>
          <cell r="AB19">
            <v>0</v>
          </cell>
          <cell r="AC19">
            <v>0</v>
          </cell>
          <cell r="AD19">
            <v>0</v>
          </cell>
          <cell r="AE19">
            <v>0</v>
          </cell>
          <cell r="AF19">
            <v>0</v>
          </cell>
          <cell r="AG19">
            <v>0</v>
          </cell>
          <cell r="BI19" t="str">
            <v xml:space="preserve">Dirección General de Investigaciones  </v>
          </cell>
          <cell r="BJ19" t="str">
            <v>SARA CRISTINA GUERRERO</v>
          </cell>
          <cell r="BK19" t="str">
            <v>Docente de planta de la Universidad de los Llanos</v>
          </cell>
          <cell r="BL19">
            <v>1443</v>
          </cell>
          <cell r="BM19">
            <v>45467.606793981482</v>
          </cell>
          <cell r="BN19">
            <v>21800000</v>
          </cell>
          <cell r="BO19">
            <v>5429</v>
          </cell>
          <cell r="BP19">
            <v>45537</v>
          </cell>
          <cell r="BQ19">
            <v>12000000</v>
          </cell>
          <cell r="CS19" t="str">
            <v>1. Apoyar el proceso de validación de los instrumentos para ser aplicados a estudiantes, docentes y administrativos, esto implica concretar los atributos relacionados con las categorías teóricas de análisis. 2. Apoyar y recomendar la saturación del muestreo teórico en el proceso de aplicación de las encuestas a estudiantes, docentes y administrativos. 3. Coadyuvar en la codificación e identificación de patrones emergentes para contribuir en el análisis de la información de las entrevistas a estudiantes, docentes y personal administrativo, desde la interpretación intra e inter textual de las categorías teóricas. 4. Apoyar el proceso de análisis y triangulación de la información de las entrevistas realizadas a estudiantes, docentes y personal administrativo desde el marco teórico. 5. Apoyar el proceso de elaboración de un artículo a partir de la información analizada.</v>
          </cell>
          <cell r="CT19">
            <v>52935228</v>
          </cell>
          <cell r="CU19">
            <v>660</v>
          </cell>
          <cell r="CV19" t="str">
            <v>53017</v>
          </cell>
          <cell r="CY19">
            <v>7490</v>
          </cell>
          <cell r="CZ19" t="str">
            <v>M6</v>
          </cell>
          <cell r="DA19">
            <v>12000000</v>
          </cell>
          <cell r="DB19">
            <v>0</v>
          </cell>
        </row>
        <row r="20">
          <cell r="B20" t="str">
            <v>1243 DE 2024</v>
          </cell>
          <cell r="C20">
            <v>1152717436</v>
          </cell>
          <cell r="D20" t="str">
            <v>JULIAN ALBERTO GALLEGO GARCIA</v>
          </cell>
          <cell r="E20" t="str">
            <v>CONTRATO DE PRESTACIÓN DE SERVICIOS DE APOYO A LA GESTIÓN</v>
          </cell>
          <cell r="F20" t="str">
            <v>PRESTACIÓN DE SERVICIOS DE APOYO A LA GESTIÓN COMO AUXILIAR DE INVESTIGACIÓN NECESARIOS PARA EL FORTALECIMIENTO  DEL PROYECTO DE INVESTIGACIÓN “APROXIMACIÓN METAGENÓMICA AL MICROBIOMA CLOACAL DE LA MIGRATORIA NEOTROPICAL SETOPHAGA STRIATA EN ÁREAS NO REPRODUCTIVAS EN EL PIEDEMONTE LLANERO COLOMBIANO”- CÓDIGO C01-F02-002 2022, DE LA FACULTAD DE CIENCIAS BÁSICAS E INGENIERÍA CONFORME A LA FICHA BPUNI VIAC 04 3110 2023 “GENERAR CAPACIDADES EN INNOVACIÓN, DESARROLLO TECNOLÓGICO Y CREACIÓN PARA LA GENERACIÓN, USO Y TRANSFERENCIA DEL CONOCIMIENTO EN LA UNIVERSIDAD DE LOS LLANOS – ACTUALIZACIÓN”.</v>
          </cell>
          <cell r="G20">
            <v>45566</v>
          </cell>
          <cell r="H20">
            <v>2500000</v>
          </cell>
          <cell r="I20" t="str">
            <v>Un (01) mes calendario</v>
          </cell>
          <cell r="J20">
            <v>45566</v>
          </cell>
          <cell r="K20">
            <v>45596</v>
          </cell>
          <cell r="L20" t="str">
            <v>NO APLICA</v>
          </cell>
          <cell r="M20" t="str">
            <v>NO APLICA</v>
          </cell>
          <cell r="N20" t="str">
            <v>NO APLICA</v>
          </cell>
          <cell r="O20">
            <v>1</v>
          </cell>
          <cell r="P20">
            <v>2500000</v>
          </cell>
          <cell r="Q20">
            <v>45566</v>
          </cell>
          <cell r="R20">
            <v>45596</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BI20" t="str">
            <v xml:space="preserve">Dirección General de Investigaciones  </v>
          </cell>
          <cell r="BJ20" t="str">
            <v>FRANCISCO ALEJANDRO SANCHEZ BARRERA</v>
          </cell>
          <cell r="BK20" t="str">
            <v>Docente de planta de la Universidad de los Llanos</v>
          </cell>
          <cell r="BL20">
            <v>1786</v>
          </cell>
          <cell r="BM20">
            <v>45520.697754629633</v>
          </cell>
          <cell r="BN20">
            <v>2500000</v>
          </cell>
          <cell r="BO20">
            <v>6315</v>
          </cell>
          <cell r="BP20">
            <v>45566.683032407411</v>
          </cell>
          <cell r="BQ20">
            <v>2500000</v>
          </cell>
          <cell r="CS20" t="str">
            <v>1. Apoyar en la determinación del número de librerías y reads de las secuencias resultantes del proceso de secuenciación. 2. Brindar apoyo determinado la composición de bacterias y/o virus de interés presentes-índice de diversidad de Shannon. 3. Coadyuvar en la elaboración de un informe con la metodología utilizada, los análisis y resultados generados (tablas y gráficas), anexar códigos de R, Pyton y base de datos resultante.</v>
          </cell>
          <cell r="CT20">
            <v>1152717436</v>
          </cell>
          <cell r="CU20">
            <v>660</v>
          </cell>
          <cell r="CV20" t="str">
            <v>53017</v>
          </cell>
          <cell r="CW20">
            <v>0</v>
          </cell>
          <cell r="CX20">
            <v>0</v>
          </cell>
          <cell r="CY20">
            <v>8299</v>
          </cell>
          <cell r="CZ20" t="str">
            <v>M6</v>
          </cell>
          <cell r="DA20">
            <v>2500000</v>
          </cell>
          <cell r="DB20">
            <v>0</v>
          </cell>
        </row>
        <row r="21">
          <cell r="B21" t="str">
            <v>1262 DE 2024</v>
          </cell>
          <cell r="C21">
            <v>86088956</v>
          </cell>
          <cell r="D21" t="str">
            <v>JAVIER EDUARDO PARDO VARELA</v>
          </cell>
          <cell r="E21" t="str">
            <v>CONTRATO DE PRESTACIÓN DE SERVICIOS PROFESIONALES</v>
          </cell>
          <cell r="F21" t="str">
            <v xml:space="preserve">PRESTACIÓN DE SERVICIOS PROFESIONALES NECESARIO PARA EL DESARROLLO DEL PROYECTO FICHA BPUNI VIAC 05 0111 2023 “ESCENARIOS DE EXTENSIÓN, APROPIACIÓN Y RESPONSABILIDAD SOCIAL DE LA UNIVERSIDAD DE LOS LLANOS – ACTUALIZACIÓN” </v>
          </cell>
          <cell r="G21">
            <v>45572</v>
          </cell>
          <cell r="H21">
            <v>6938783</v>
          </cell>
          <cell r="I21" t="str">
            <v>Dos (02) meses y ocho (08) días calendario</v>
          </cell>
          <cell r="J21">
            <v>45572</v>
          </cell>
          <cell r="K21">
            <v>45640</v>
          </cell>
          <cell r="L21" t="str">
            <v>NO APLICA</v>
          </cell>
          <cell r="M21" t="str">
            <v>NO APLICA</v>
          </cell>
          <cell r="N21" t="str">
            <v>NO APLICA</v>
          </cell>
          <cell r="O21">
            <v>3</v>
          </cell>
          <cell r="P21">
            <v>2448982</v>
          </cell>
          <cell r="Q21">
            <v>45572</v>
          </cell>
          <cell r="R21">
            <v>45596</v>
          </cell>
          <cell r="S21">
            <v>3061228</v>
          </cell>
          <cell r="T21">
            <v>45597</v>
          </cell>
          <cell r="U21">
            <v>45626</v>
          </cell>
          <cell r="V21">
            <v>1428573</v>
          </cell>
          <cell r="W21">
            <v>45627</v>
          </cell>
          <cell r="X21">
            <v>45640</v>
          </cell>
          <cell r="Y21">
            <v>0</v>
          </cell>
          <cell r="Z21">
            <v>0</v>
          </cell>
          <cell r="AA21">
            <v>0</v>
          </cell>
          <cell r="AB21">
            <v>0</v>
          </cell>
          <cell r="AC21">
            <v>0</v>
          </cell>
          <cell r="AD21">
            <v>0</v>
          </cell>
          <cell r="AE21">
            <v>0</v>
          </cell>
          <cell r="AF21">
            <v>0</v>
          </cell>
          <cell r="AG21">
            <v>0</v>
          </cell>
          <cell r="BI21" t="str">
            <v>Dirección General de Proyección Social</v>
          </cell>
          <cell r="BJ21" t="str">
            <v xml:space="preserve"> ANTONIO JOSÉ CASTRO RIVEROS </v>
          </cell>
          <cell r="BK21" t="str">
            <v>Director Técnico de Proyección Social</v>
          </cell>
          <cell r="BL21">
            <v>2270</v>
          </cell>
          <cell r="BM21">
            <v>45572.605983796297</v>
          </cell>
          <cell r="BN21">
            <v>6938783</v>
          </cell>
          <cell r="BO21">
            <v>6601</v>
          </cell>
          <cell r="BP21">
            <v>45572</v>
          </cell>
          <cell r="BQ21">
            <v>6938783</v>
          </cell>
          <cell r="CS21" t="str">
            <v>1. Contribuir al diseño e implementación de estrategias que fortalezcan y mejoren las etapas de formulación y seguimiento de proyectos de educación continuada y eventos en la Universidad de los Llanos. 2. Apoyar los procesos administrativos para la ejecución de proyectos de educación continuada y eventos que se desarrollen a través de las facultades y dependencias de la Universidad de los Llanos. 3. Coadyuvar a las facultades en la formulación, estructuración, seguimiento y consolidación de los proyectos de educación continua, actividades académicas y eventos de la Universidad de los Llanos. 4. Apoyar el manejo y publicación de educación continuada, actividades académicas y/o eventos en las plataformas institucionales.  5. Contribuir con el proceso de trazabilidad en la plataforma SIAU de cada uno de los proyectos institucionalizados en lo concerniente a la educación continua, actividades académicas y eventos.</v>
          </cell>
          <cell r="CT21">
            <v>86088956</v>
          </cell>
          <cell r="CU21">
            <v>624</v>
          </cell>
          <cell r="CV21" t="str">
            <v>53018</v>
          </cell>
          <cell r="CY21">
            <v>7490</v>
          </cell>
          <cell r="CZ21" t="str">
            <v>M6</v>
          </cell>
          <cell r="DA21">
            <v>6938783</v>
          </cell>
          <cell r="DB21">
            <v>0</v>
          </cell>
        </row>
        <row r="22">
          <cell r="B22" t="str">
            <v>1306 DE 2024</v>
          </cell>
          <cell r="C22">
            <v>1121894892</v>
          </cell>
          <cell r="D22" t="str">
            <v>LEONEL ALBEIRO ZAMBRANO TRUJILLO</v>
          </cell>
          <cell r="E22" t="str">
            <v>CONTRATO DE PRESTACIÓN DE SERVICIOS PROFESIONALES</v>
          </cell>
          <cell r="F22" t="str">
            <v>PRESTACIÓN DE SERVICIOS PROFESIONALES NECESARIO PARA EL FORTALECIMIENTO DEL PROCESO DE AUTOEVALUACIÓN EN LA ESPECIALIZACIÓN EN ACUICULTURA - AGUAS CONTINENTALES, EN EL MARCO DEL ASEGURAMIENTO DE LA CALIDAD ACADÉMICA DE LA UNIVERSIDAD DE LOS LLANOS.</v>
          </cell>
          <cell r="G22">
            <v>45595</v>
          </cell>
          <cell r="H22">
            <v>4459817</v>
          </cell>
          <cell r="I22" t="str">
            <v>Un (01) mes y diecinueve (19) días calendario</v>
          </cell>
          <cell r="J22">
            <v>45595</v>
          </cell>
          <cell r="K22">
            <v>45644</v>
          </cell>
          <cell r="L22" t="str">
            <v>NO APLICA</v>
          </cell>
          <cell r="M22" t="str">
            <v>NO APLICA</v>
          </cell>
          <cell r="N22" t="str">
            <v>NO APLICA</v>
          </cell>
          <cell r="O22">
            <v>2</v>
          </cell>
          <cell r="P22">
            <v>2821517</v>
          </cell>
          <cell r="Q22">
            <v>45595</v>
          </cell>
          <cell r="R22">
            <v>45626</v>
          </cell>
          <cell r="S22">
            <v>1638300</v>
          </cell>
          <cell r="T22">
            <v>45627</v>
          </cell>
          <cell r="U22">
            <v>45644</v>
          </cell>
          <cell r="V22">
            <v>0</v>
          </cell>
          <cell r="W22">
            <v>0</v>
          </cell>
          <cell r="X22">
            <v>0</v>
          </cell>
          <cell r="Y22">
            <v>0</v>
          </cell>
          <cell r="Z22">
            <v>0</v>
          </cell>
          <cell r="AA22">
            <v>0</v>
          </cell>
          <cell r="AB22">
            <v>0</v>
          </cell>
          <cell r="AC22">
            <v>0</v>
          </cell>
          <cell r="AD22">
            <v>0</v>
          </cell>
          <cell r="AE22">
            <v>0</v>
          </cell>
          <cell r="AF22">
            <v>0</v>
          </cell>
          <cell r="AG22">
            <v>0</v>
          </cell>
          <cell r="AH22">
            <v>0</v>
          </cell>
          <cell r="AK22">
            <v>0</v>
          </cell>
          <cell r="AN22">
            <v>0</v>
          </cell>
          <cell r="AQ22">
            <v>0</v>
          </cell>
          <cell r="AT22">
            <v>0</v>
          </cell>
          <cell r="AW22">
            <v>0</v>
          </cell>
          <cell r="BI22" t="str">
            <v>Facultad de Ciencias Agropecuarias y Recursos Naturales</v>
          </cell>
          <cell r="BJ22" t="str">
            <v>CRISTÓBAL LUGO LÓPEZ</v>
          </cell>
          <cell r="BK22" t="str">
            <v>Decano de la Facultad de Ciencias Agropecuarias y Recursos Naturales</v>
          </cell>
          <cell r="BL22">
            <v>2515</v>
          </cell>
          <cell r="BM22">
            <v>45595.620150462964</v>
          </cell>
          <cell r="BN22">
            <v>4459817</v>
          </cell>
          <cell r="BO22">
            <v>6947</v>
          </cell>
          <cell r="BP22">
            <v>45595.631238425929</v>
          </cell>
          <cell r="BQ22">
            <v>4459817</v>
          </cell>
          <cell r="BR22">
            <v>0</v>
          </cell>
          <cell r="BS22">
            <v>0</v>
          </cell>
          <cell r="BX22">
            <v>0</v>
          </cell>
          <cell r="BY22">
            <v>0</v>
          </cell>
          <cell r="BZ22">
            <v>0</v>
          </cell>
          <cell r="CA22">
            <v>0</v>
          </cell>
          <cell r="CC22">
            <v>0</v>
          </cell>
          <cell r="CD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t="str">
            <v xml:space="preserve">1. Apoyar en el proceso de revisión, ajuste y sistematización requerida en los aspectos concernientes al segundo proceso de autoevaluación del programa de Especialización en Acuicultura Aguas Continentales. 2. Apoyar el análisis de la información recolectada para la construcción del documento maestro para la renovación del Registro Calificado. 3. Contribuir en el cumplimiento del proceso de autoevaluación del programa de especialización en acuicultura - aguas continentales, adscrito a la Facultad de Ciencias Agropecuarias y Recursos Naturales. </v>
          </cell>
          <cell r="CT22">
            <v>1121894892</v>
          </cell>
          <cell r="CU22">
            <v>241</v>
          </cell>
          <cell r="CV22" t="str">
            <v>54604</v>
          </cell>
          <cell r="CW22">
            <v>0</v>
          </cell>
          <cell r="CX22">
            <v>0</v>
          </cell>
          <cell r="CY22">
            <v>7490</v>
          </cell>
          <cell r="CZ22" t="str">
            <v>M6</v>
          </cell>
          <cell r="DA22">
            <v>4459817</v>
          </cell>
          <cell r="DB22">
            <v>0</v>
          </cell>
        </row>
        <row r="23">
          <cell r="B23" t="str">
            <v>1308 DE 2024</v>
          </cell>
          <cell r="C23">
            <v>40327946</v>
          </cell>
          <cell r="D23" t="str">
            <v>VIVIANA CASTAÑEDA ANGEL</v>
          </cell>
          <cell r="E23" t="str">
            <v>CONTRATO DE PRESTACIÓN DE SERVICIOS DE APOYO A LA GESTIÓN</v>
          </cell>
          <cell r="F23" t="str">
            <v>PRESTACIÓN DE SERVICIOS DE APOYO A LA GESTIÓN COMO AUXILIAR DE INVESTIGACIÓN PARA EL DESARROLLO DEL PROYECTO DE INVESTIGACIÓN “ESTUDIO DE COSTOS CATASTRÓFICOS QUE EXPERIMENTAN LAS PERSONAS AFECTADAS POR LA TUBERCULOSIS EN EL MUNICIPIO DE VILLAVICENCIO AÑO 2023”, CON CÓDIGO C05-F03-003-2024, DE LA FACULTAD DE CIENCIAS DE LA SALUD, CONFORME A LA FICHA BPUNI VIAC 04 3110 2023 “GENERAR CAPACIDADES EN INNOVACIÓN, DESARROLLO TECNOLÓGICO Y CREACIÓN PARA LA GENERACIÓN, USO Y TRANSFERENCIA DEL CONOCIMIENTO EN LA UNIVERSIDAD DE LOS LLANOS – ACTUALIZACIÓN 2”.</v>
          </cell>
          <cell r="G23">
            <v>45595</v>
          </cell>
          <cell r="H23">
            <v>4083333</v>
          </cell>
          <cell r="I23" t="str">
            <v>Un (01) mes y diecinueve (19) días calendario</v>
          </cell>
          <cell r="J23">
            <v>45595</v>
          </cell>
          <cell r="K23">
            <v>45644</v>
          </cell>
          <cell r="L23" t="str">
            <v>NO APLICA</v>
          </cell>
          <cell r="M23" t="str">
            <v>NO APLICA</v>
          </cell>
          <cell r="N23" t="str">
            <v>NO APLICA</v>
          </cell>
          <cell r="O23">
            <v>2</v>
          </cell>
          <cell r="P23">
            <v>2583333</v>
          </cell>
          <cell r="Q23">
            <v>45595</v>
          </cell>
          <cell r="R23">
            <v>45626</v>
          </cell>
          <cell r="S23">
            <v>1500000</v>
          </cell>
          <cell r="T23">
            <v>45627</v>
          </cell>
          <cell r="U23">
            <v>45644</v>
          </cell>
          <cell r="V23">
            <v>0</v>
          </cell>
          <cell r="W23">
            <v>0</v>
          </cell>
          <cell r="X23">
            <v>0</v>
          </cell>
          <cell r="Y23">
            <v>0</v>
          </cell>
          <cell r="Z23">
            <v>0</v>
          </cell>
          <cell r="AA23">
            <v>0</v>
          </cell>
          <cell r="AB23">
            <v>0</v>
          </cell>
          <cell r="AC23">
            <v>0</v>
          </cell>
          <cell r="AD23">
            <v>0</v>
          </cell>
          <cell r="AE23">
            <v>0</v>
          </cell>
          <cell r="AF23">
            <v>0</v>
          </cell>
          <cell r="AG23">
            <v>0</v>
          </cell>
          <cell r="AH23">
            <v>0</v>
          </cell>
          <cell r="AK23">
            <v>0</v>
          </cell>
          <cell r="AN23">
            <v>0</v>
          </cell>
          <cell r="AQ23">
            <v>0</v>
          </cell>
          <cell r="AT23">
            <v>0</v>
          </cell>
          <cell r="AW23">
            <v>0</v>
          </cell>
          <cell r="BI23" t="str">
            <v xml:space="preserve">Dirección General de Investigaciones  </v>
          </cell>
          <cell r="BJ23" t="str">
            <v>MERY LUZ VALDERRAMA SANABRIA</v>
          </cell>
          <cell r="BK23" t="str">
            <v>Docente de planta de la Universidad de los Llanos</v>
          </cell>
          <cell r="BL23">
            <v>2356</v>
          </cell>
          <cell r="BM23">
            <v>45581.364351851851</v>
          </cell>
          <cell r="BN23">
            <v>5000000</v>
          </cell>
          <cell r="BO23">
            <v>6949</v>
          </cell>
          <cell r="BP23">
            <v>45595.646701388891</v>
          </cell>
          <cell r="BQ23">
            <v>4083333</v>
          </cell>
          <cell r="BR23">
            <v>0</v>
          </cell>
          <cell r="BS23">
            <v>0</v>
          </cell>
          <cell r="BX23">
            <v>0</v>
          </cell>
          <cell r="BY23">
            <v>0</v>
          </cell>
          <cell r="BZ23">
            <v>0</v>
          </cell>
          <cell r="CA23">
            <v>0</v>
          </cell>
          <cell r="CC23">
            <v>0</v>
          </cell>
          <cell r="CD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t="str">
            <v>1. Contribuir con el acercamiento a los participantes en el estudio de investigación, personas mayores de 18 años diagnosticadas con Tuberculosis con más de 14 días en el programa. 2. Coadyuvar con la aplicación del instrumento de versión adaptada al contexto basado en el instrumento genérico propuesto por el Programa Global de la OMS año 2017 a cada uno de los participantes. 3. Brindar apoyo en la entrega de resultados con tabulación de los datos obtenidos en la aplicación de cada uno de los participantes.</v>
          </cell>
          <cell r="CT23">
            <v>40327946</v>
          </cell>
          <cell r="CU23">
            <v>660</v>
          </cell>
          <cell r="CV23" t="str">
            <v>53017</v>
          </cell>
          <cell r="CW23">
            <v>0</v>
          </cell>
          <cell r="CX23">
            <v>0</v>
          </cell>
          <cell r="CY23">
            <v>8299</v>
          </cell>
          <cell r="CZ23" t="str">
            <v>M6</v>
          </cell>
          <cell r="DA23">
            <v>4083333</v>
          </cell>
          <cell r="DB23">
            <v>0</v>
          </cell>
        </row>
        <row r="24">
          <cell r="B24" t="str">
            <v>0635 DE 2024</v>
          </cell>
          <cell r="C24">
            <v>1121960792</v>
          </cell>
          <cell r="D24" t="str">
            <v>ELIZABETH SALAS BOHORQUEZ</v>
          </cell>
          <cell r="E24" t="str">
            <v>CONTRATO DE PRESTACIÓN DE SERVICIOS DE APOYO A LA GESTIÓN</v>
          </cell>
          <cell r="F24" t="str">
            <v>PRESTACIÓN DE SERVICIOS DE APOYO A LA GESTIÓN NECESARIOS PARA EL FORTALECIMIENTO DEL PROYECTO “EL MUSEO DE HISTORIA NATURAL UNILLANOS COMO ESPACIO DE APROPIACIÓN SOCIAL DEL CONOCIMIENTO DE LA FAUNA DE LA ORINOQUÍA COLOMBIANA”.” SELECCIONADO EN LA CONVOCATORIA ENTRELAZOS “CREER PARA CREAR”, DERIVADO DEL ACUERDO DE COFINANCIACIÓN DE PROYECTOS No. 11. SUSCRITO ENTRE LA FUNDACIÓN ZOOLÓGICO DE CALI Y LA UNIVERSIDAD DE LOS LLANOS.</v>
          </cell>
          <cell r="G24">
            <v>45449</v>
          </cell>
          <cell r="H24">
            <v>13588458</v>
          </cell>
          <cell r="I24" t="str">
            <v>Seis (06) meses y ocho (08) días calendario</v>
          </cell>
          <cell r="J24">
            <v>45449</v>
          </cell>
          <cell r="K24">
            <v>45639</v>
          </cell>
          <cell r="L24" t="str">
            <v>NO APLICA</v>
          </cell>
          <cell r="M24" t="str">
            <v>NO APLICA</v>
          </cell>
          <cell r="N24" t="str">
            <v>NO APLICA</v>
          </cell>
          <cell r="O24">
            <v>9</v>
          </cell>
          <cell r="P24">
            <v>1806976</v>
          </cell>
          <cell r="Q24">
            <v>45449</v>
          </cell>
          <cell r="R24">
            <v>45473</v>
          </cell>
          <cell r="S24">
            <v>2168371</v>
          </cell>
          <cell r="T24">
            <v>45474</v>
          </cell>
          <cell r="U24">
            <v>45504</v>
          </cell>
          <cell r="V24">
            <v>2168371</v>
          </cell>
          <cell r="W24">
            <v>45505</v>
          </cell>
          <cell r="X24">
            <v>45535</v>
          </cell>
          <cell r="Y24">
            <v>2168371</v>
          </cell>
          <cell r="Z24">
            <v>45536</v>
          </cell>
          <cell r="AA24">
            <v>45565</v>
          </cell>
          <cell r="AB24">
            <v>2168371</v>
          </cell>
          <cell r="AC24">
            <v>45566</v>
          </cell>
          <cell r="AD24">
            <v>45596</v>
          </cell>
          <cell r="AE24">
            <v>2168371</v>
          </cell>
          <cell r="AF24">
            <v>45597</v>
          </cell>
          <cell r="AG24">
            <v>45626</v>
          </cell>
          <cell r="AH24">
            <v>939627</v>
          </cell>
          <cell r="AI24">
            <v>45627</v>
          </cell>
          <cell r="AJ24">
            <v>45639</v>
          </cell>
          <cell r="AK24">
            <v>1011906</v>
          </cell>
          <cell r="AL24">
            <v>45640</v>
          </cell>
          <cell r="AM24">
            <v>45653</v>
          </cell>
          <cell r="AN24">
            <v>1517860</v>
          </cell>
          <cell r="AO24">
            <v>45654</v>
          </cell>
          <cell r="AP24">
            <v>45675</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t="str">
            <v>Facultad de Ciencias Básicas e Ingeniería</v>
          </cell>
          <cell r="BJ24" t="str">
            <v>ELVIS MIGUEL PEREZ RODRIGUEZ</v>
          </cell>
          <cell r="BK24" t="str">
            <v>Supervisor Acuerdo de Cofinanciación de proyectos No. 11</v>
          </cell>
          <cell r="BL24">
            <v>1331</v>
          </cell>
          <cell r="BM24">
            <v>45449.64167824074</v>
          </cell>
          <cell r="BN24">
            <v>31930769</v>
          </cell>
          <cell r="BO24">
            <v>3700</v>
          </cell>
          <cell r="BP24">
            <v>45449</v>
          </cell>
          <cell r="BQ24">
            <v>13588458</v>
          </cell>
          <cell r="BR24">
            <v>1</v>
          </cell>
          <cell r="BS24">
            <v>45616</v>
          </cell>
          <cell r="BT24">
            <v>45640</v>
          </cell>
          <cell r="BU24">
            <v>45675</v>
          </cell>
          <cell r="BV24" t="str">
            <v>Un (01) mes y cinco (05) días calendario</v>
          </cell>
          <cell r="BW24" t="str">
            <v>Siete (07) meses y trece (13) días calendario</v>
          </cell>
          <cell r="BX24">
            <v>1</v>
          </cell>
          <cell r="BY24">
            <v>45616</v>
          </cell>
          <cell r="BZ24">
            <v>2529766</v>
          </cell>
          <cell r="CA24">
            <v>2709</v>
          </cell>
          <cell r="CB24">
            <v>45611.642210648148</v>
          </cell>
          <cell r="CC24">
            <v>2529766</v>
          </cell>
          <cell r="CD24">
            <v>7336</v>
          </cell>
          <cell r="CE24">
            <v>45616.635231481479</v>
          </cell>
          <cell r="CF24">
            <v>2529766</v>
          </cell>
          <cell r="CG24">
            <v>0</v>
          </cell>
          <cell r="CH24">
            <v>0</v>
          </cell>
          <cell r="CI24">
            <v>0</v>
          </cell>
          <cell r="CJ24">
            <v>0</v>
          </cell>
          <cell r="CK24">
            <v>0</v>
          </cell>
          <cell r="CL24">
            <v>0</v>
          </cell>
          <cell r="CM24">
            <v>0</v>
          </cell>
          <cell r="CN24">
            <v>0</v>
          </cell>
          <cell r="CO24">
            <v>0</v>
          </cell>
          <cell r="CP24">
            <v>45675</v>
          </cell>
          <cell r="CQ24">
            <v>0</v>
          </cell>
          <cell r="CR24">
            <v>0</v>
          </cell>
          <cell r="CS24" t="str">
            <v>1. Apoyo en la elaboración de informes técnicos-administrativos y de gestión del avance del proyecto que sean requeridos por la supervisión y el programa Entrelazos “Creer para crear”. 2. Apoyo en el seguimiento administrativo y contable del proyecto “El museo de Historia Natural Unillanos como espacio de apropiación social del conocimiento de la fauna de la Orinoquia Colombiana”.</v>
          </cell>
          <cell r="CT24">
            <v>1121960792</v>
          </cell>
          <cell r="CU24">
            <v>337</v>
          </cell>
          <cell r="CV24" t="str">
            <v>53024</v>
          </cell>
          <cell r="CW24">
            <v>337</v>
          </cell>
          <cell r="CX24" t="str">
            <v>53024</v>
          </cell>
          <cell r="CY24">
            <v>7490</v>
          </cell>
          <cell r="CZ24" t="str">
            <v>M6</v>
          </cell>
          <cell r="DA24">
            <v>16118224</v>
          </cell>
          <cell r="DB24">
            <v>0</v>
          </cell>
        </row>
        <row r="25">
          <cell r="B25" t="str">
            <v>0706 DE 2024</v>
          </cell>
          <cell r="C25">
            <v>1122121514</v>
          </cell>
          <cell r="D25" t="str">
            <v>JENNY PAOLA TORRES RIVAS</v>
          </cell>
          <cell r="E25" t="str">
            <v>CONTRATO DE PRESTACIÓN DE SERVICIOS PROFESIONALES</v>
          </cell>
          <cell r="F25" t="str">
            <v>PRESTACIÓN DE SERVICIOS PROFESIONALES NECESARIO PARA EL FORTALECIMIENTO DE LOS PROCESOS DE COORDINACIÓN DEL ÁREA DE PROMOCIÓN SOCIOECONÓMICA DE LA DIVISIÓN DE BIENESTAR UNIVERSITARIO DE LA UNIVERSIDAD DE LOS LLANOS.</v>
          </cell>
          <cell r="G25">
            <v>45488</v>
          </cell>
          <cell r="H25">
            <v>20097813</v>
          </cell>
          <cell r="I25" t="str">
            <v>Cinco (05) meses y trece (13) días calendario</v>
          </cell>
          <cell r="J25">
            <v>45488</v>
          </cell>
          <cell r="K25">
            <v>45653</v>
          </cell>
          <cell r="L25" t="str">
            <v>NO APLICA</v>
          </cell>
          <cell r="M25" t="str">
            <v>NO APLICA</v>
          </cell>
          <cell r="N25" t="str">
            <v>NO APLICA</v>
          </cell>
          <cell r="O25">
            <v>7</v>
          </cell>
          <cell r="P25">
            <v>1972791</v>
          </cell>
          <cell r="Q25">
            <v>45488</v>
          </cell>
          <cell r="R25">
            <v>45504</v>
          </cell>
          <cell r="S25">
            <v>3698984</v>
          </cell>
          <cell r="T25">
            <v>45505</v>
          </cell>
          <cell r="U25">
            <v>45535</v>
          </cell>
          <cell r="V25">
            <v>3698984</v>
          </cell>
          <cell r="W25">
            <v>45536</v>
          </cell>
          <cell r="X25">
            <v>45565</v>
          </cell>
          <cell r="Y25">
            <v>3698984</v>
          </cell>
          <cell r="Z25">
            <v>45566</v>
          </cell>
          <cell r="AA25">
            <v>45596</v>
          </cell>
          <cell r="AB25">
            <v>3698984</v>
          </cell>
          <cell r="AC25">
            <v>45597</v>
          </cell>
          <cell r="AD25">
            <v>45626</v>
          </cell>
          <cell r="AE25">
            <v>3329086</v>
          </cell>
          <cell r="AF25">
            <v>45627</v>
          </cell>
          <cell r="AG25">
            <v>45653</v>
          </cell>
          <cell r="AH25">
            <v>1602893</v>
          </cell>
          <cell r="AI25">
            <v>45654</v>
          </cell>
          <cell r="AJ25">
            <v>45666</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t="str">
            <v>División de Bienestar Universitario</v>
          </cell>
          <cell r="BJ25" t="str">
            <v>JHON FREYD MONROY RODRIGUEZ</v>
          </cell>
          <cell r="BK25" t="str">
            <v>Jefe de Oficina</v>
          </cell>
          <cell r="BL25">
            <v>1554</v>
          </cell>
          <cell r="BM25">
            <v>45488.714699074073</v>
          </cell>
          <cell r="BN25">
            <v>1668331667</v>
          </cell>
          <cell r="BO25">
            <v>4192</v>
          </cell>
          <cell r="BP25">
            <v>45488</v>
          </cell>
          <cell r="BQ25">
            <v>20097813</v>
          </cell>
          <cell r="BR25">
            <v>1</v>
          </cell>
          <cell r="BS25">
            <v>45617</v>
          </cell>
          <cell r="BT25">
            <v>45654</v>
          </cell>
          <cell r="BU25">
            <v>45666</v>
          </cell>
          <cell r="BV25" t="str">
            <v>Trece (13) días calendario</v>
          </cell>
          <cell r="BW25" t="str">
            <v>Cinco (05) meses y veintiséis (26) días calendario</v>
          </cell>
          <cell r="BX25">
            <v>1</v>
          </cell>
          <cell r="BY25">
            <v>45617</v>
          </cell>
          <cell r="BZ25">
            <v>1602893</v>
          </cell>
          <cell r="CA25">
            <v>2684</v>
          </cell>
          <cell r="CB25">
            <v>45610.695937500001</v>
          </cell>
          <cell r="CC25">
            <v>32288892</v>
          </cell>
          <cell r="CD25">
            <v>7369</v>
          </cell>
          <cell r="CE25">
            <v>45617.63181712963</v>
          </cell>
          <cell r="CF25">
            <v>1602893</v>
          </cell>
          <cell r="CG25">
            <v>0</v>
          </cell>
          <cell r="CH25">
            <v>0</v>
          </cell>
          <cell r="CI25">
            <v>0</v>
          </cell>
          <cell r="CJ25">
            <v>0</v>
          </cell>
          <cell r="CK25">
            <v>0</v>
          </cell>
          <cell r="CL25">
            <v>0</v>
          </cell>
          <cell r="CM25">
            <v>0</v>
          </cell>
          <cell r="CN25">
            <v>0</v>
          </cell>
          <cell r="CO25">
            <v>0</v>
          </cell>
          <cell r="CP25">
            <v>45666</v>
          </cell>
          <cell r="CQ25">
            <v>0</v>
          </cell>
          <cell r="CR25">
            <v>0</v>
          </cell>
          <cell r="CS25"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25">
            <v>1122121514</v>
          </cell>
          <cell r="CU25">
            <v>436</v>
          </cell>
          <cell r="CV25" t="str">
            <v>441</v>
          </cell>
          <cell r="CW25">
            <v>436</v>
          </cell>
          <cell r="CX25" t="str">
            <v>441</v>
          </cell>
          <cell r="CY25">
            <v>7220</v>
          </cell>
          <cell r="CZ25" t="str">
            <v>M6</v>
          </cell>
          <cell r="DA25">
            <v>21700706</v>
          </cell>
          <cell r="DB25">
            <v>0</v>
          </cell>
        </row>
        <row r="26">
          <cell r="B26" t="str">
            <v>0749 DE 2024</v>
          </cell>
          <cell r="C26">
            <v>1121883302</v>
          </cell>
          <cell r="D26" t="str">
            <v>EVELYNE ALEXANDRA BENITEZ GUTIERREZ</v>
          </cell>
          <cell r="E26" t="str">
            <v>CONTRATO DE PRESTACIÓN DE SERVICIOS PROFESIONALES</v>
          </cell>
          <cell r="F26" t="str">
            <v>PRESTACIÓN DE SERVICIOS PROFESIONALES NECESARIO PARA EL FORTALECIMIENTO DE LOS PROCESOS DE GESTIÓN JURÍDICA DE LA OFICINA ASESORA JURÍDICA DE LA UNIVERSIDAD DE LOS LLANOS.</v>
          </cell>
          <cell r="G26">
            <v>45488</v>
          </cell>
          <cell r="H26">
            <v>15714304</v>
          </cell>
          <cell r="I26" t="str">
            <v>Cinco (05) meses y cuatro (04) días calendario</v>
          </cell>
          <cell r="J26">
            <v>45488</v>
          </cell>
          <cell r="K26">
            <v>45644</v>
          </cell>
          <cell r="L26" t="str">
            <v>NO APLICA</v>
          </cell>
          <cell r="M26" t="str">
            <v>NO APLICA</v>
          </cell>
          <cell r="N26" t="str">
            <v>NO APLICA</v>
          </cell>
          <cell r="O26">
            <v>8</v>
          </cell>
          <cell r="P26">
            <v>1632655</v>
          </cell>
          <cell r="Q26">
            <v>45488</v>
          </cell>
          <cell r="R26">
            <v>45504</v>
          </cell>
          <cell r="S26">
            <v>3061228</v>
          </cell>
          <cell r="T26">
            <v>45505</v>
          </cell>
          <cell r="U26">
            <v>45535</v>
          </cell>
          <cell r="V26">
            <v>3061228</v>
          </cell>
          <cell r="W26">
            <v>45536</v>
          </cell>
          <cell r="X26">
            <v>45565</v>
          </cell>
          <cell r="Y26">
            <v>3061228</v>
          </cell>
          <cell r="Z26">
            <v>45566</v>
          </cell>
          <cell r="AA26">
            <v>45596</v>
          </cell>
          <cell r="AB26">
            <v>3061228</v>
          </cell>
          <cell r="AC26">
            <v>45597</v>
          </cell>
          <cell r="AD26">
            <v>45626</v>
          </cell>
          <cell r="AE26">
            <v>1836737</v>
          </cell>
          <cell r="AF26">
            <v>45627</v>
          </cell>
          <cell r="AG26">
            <v>45644</v>
          </cell>
          <cell r="AH26">
            <v>918368</v>
          </cell>
          <cell r="AI26">
            <v>45645</v>
          </cell>
          <cell r="AJ26">
            <v>45653</v>
          </cell>
          <cell r="AK26">
            <v>1326533</v>
          </cell>
          <cell r="AL26">
            <v>45654</v>
          </cell>
          <cell r="AM26">
            <v>45666</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t="str">
            <v>Oficina Asesora Jurídica</v>
          </cell>
          <cell r="BJ26" t="str">
            <v>DIANA MILENA SALAS LEAL</v>
          </cell>
          <cell r="BK26" t="str">
            <v>Asesora Jurídica</v>
          </cell>
          <cell r="BL26">
            <v>1554</v>
          </cell>
          <cell r="BM26">
            <v>45488.714699074073</v>
          </cell>
          <cell r="BN26">
            <v>1668331667</v>
          </cell>
          <cell r="BO26">
            <v>4177</v>
          </cell>
          <cell r="BP26">
            <v>45488</v>
          </cell>
          <cell r="BQ26">
            <v>15714304</v>
          </cell>
          <cell r="BR26">
            <v>1</v>
          </cell>
          <cell r="BS26">
            <v>45616</v>
          </cell>
          <cell r="BT26">
            <v>45645</v>
          </cell>
          <cell r="BU26">
            <v>45666</v>
          </cell>
          <cell r="BV26" t="str">
            <v>Veintidós (22) días calendario</v>
          </cell>
          <cell r="BW26" t="str">
            <v>Cinco (05) meses y veintiséis (26) días calendario</v>
          </cell>
          <cell r="BX26">
            <v>1</v>
          </cell>
          <cell r="BY26">
            <v>45616</v>
          </cell>
          <cell r="BZ26">
            <v>2244901</v>
          </cell>
          <cell r="CA26">
            <v>2684</v>
          </cell>
          <cell r="CB26">
            <v>45610.695937500001</v>
          </cell>
          <cell r="CC26">
            <v>32288892</v>
          </cell>
          <cell r="CD26">
            <v>7326</v>
          </cell>
          <cell r="CE26">
            <v>45616.624594907407</v>
          </cell>
          <cell r="CF26">
            <v>2244901</v>
          </cell>
          <cell r="CG26">
            <v>0</v>
          </cell>
          <cell r="CH26">
            <v>0</v>
          </cell>
          <cell r="CI26">
            <v>0</v>
          </cell>
          <cell r="CJ26">
            <v>0</v>
          </cell>
          <cell r="CK26">
            <v>0</v>
          </cell>
          <cell r="CL26">
            <v>0</v>
          </cell>
          <cell r="CM26">
            <v>0</v>
          </cell>
          <cell r="CN26">
            <v>0</v>
          </cell>
          <cell r="CO26">
            <v>0</v>
          </cell>
          <cell r="CP26">
            <v>45666</v>
          </cell>
          <cell r="CQ26">
            <v>0</v>
          </cell>
          <cell r="CR26">
            <v>0</v>
          </cell>
          <cell r="CS26"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20. Contribuir y prestar apoyo jurídico en los tramites, procesos, sesiones, asesorías, acompañamientos y capacitaciones, de acuerdo a la competencia de la Oficina Asesora Jurídica en el Comité de Asuntos de Genero de la Universidad de los Llanos. 21. Contribuir y prestar apoyo jurídico conforme la normativa institucional y el marco legal aplicable a las Comisiones Disciplinarias Estudiantiles de Facultad al interior de la Universidad de los Llanos.</v>
          </cell>
          <cell r="CT26">
            <v>1121883302</v>
          </cell>
          <cell r="CU26">
            <v>436</v>
          </cell>
          <cell r="CV26" t="str">
            <v>210</v>
          </cell>
          <cell r="CW26">
            <v>436</v>
          </cell>
          <cell r="CX26" t="str">
            <v>210</v>
          </cell>
          <cell r="CY26">
            <v>7490</v>
          </cell>
          <cell r="CZ26" t="str">
            <v>M6</v>
          </cell>
          <cell r="DA26">
            <v>17959205</v>
          </cell>
          <cell r="DB26">
            <v>0</v>
          </cell>
        </row>
        <row r="27">
          <cell r="B27" t="str">
            <v>0750 DE 2024</v>
          </cell>
          <cell r="C27">
            <v>1006826802</v>
          </cell>
          <cell r="D27" t="str">
            <v>KARLA VALENTINA ROJAS ROMERO</v>
          </cell>
          <cell r="E27" t="str">
            <v>CONTRATO DE PRESTACIÓN DE SERVICIOS PROFESIONALES</v>
          </cell>
          <cell r="F27" t="str">
            <v>PRESTACIÓN DE SERVICIOS PROFESIONALES NECESARIO PARA EL FORTALECIMIENTO DE LOS PROCESOS DE GESTIÓN JURÍDICA DE LA OFICINA ASESORA JURÍDICA DE LA UNIVERSIDAD DE LOS LLANOS.</v>
          </cell>
          <cell r="G27">
            <v>45488</v>
          </cell>
          <cell r="H27">
            <v>14016567</v>
          </cell>
          <cell r="I27" t="str">
            <v>Cinco (05) meses y cuatro (04) días calendario</v>
          </cell>
          <cell r="J27">
            <v>45488</v>
          </cell>
          <cell r="K27">
            <v>45644</v>
          </cell>
          <cell r="L27" t="str">
            <v>NO APLICA</v>
          </cell>
          <cell r="M27" t="str">
            <v>NO APLICA</v>
          </cell>
          <cell r="N27" t="str">
            <v>NO APLICA</v>
          </cell>
          <cell r="O27">
            <v>8</v>
          </cell>
          <cell r="P27">
            <v>1456267</v>
          </cell>
          <cell r="Q27">
            <v>45488</v>
          </cell>
          <cell r="R27">
            <v>45504</v>
          </cell>
          <cell r="S27">
            <v>2730500</v>
          </cell>
          <cell r="T27">
            <v>45505</v>
          </cell>
          <cell r="U27">
            <v>45535</v>
          </cell>
          <cell r="V27">
            <v>2730500</v>
          </cell>
          <cell r="W27">
            <v>45536</v>
          </cell>
          <cell r="X27">
            <v>45565</v>
          </cell>
          <cell r="Y27">
            <v>2730500</v>
          </cell>
          <cell r="Z27">
            <v>45566</v>
          </cell>
          <cell r="AA27">
            <v>45596</v>
          </cell>
          <cell r="AB27">
            <v>2730500</v>
          </cell>
          <cell r="AC27">
            <v>45597</v>
          </cell>
          <cell r="AD27">
            <v>45626</v>
          </cell>
          <cell r="AE27">
            <v>1638300</v>
          </cell>
          <cell r="AF27">
            <v>45627</v>
          </cell>
          <cell r="AG27">
            <v>45644</v>
          </cell>
          <cell r="AH27">
            <v>819150</v>
          </cell>
          <cell r="AI27">
            <v>45645</v>
          </cell>
          <cell r="AJ27">
            <v>45653</v>
          </cell>
          <cell r="AK27">
            <v>1183217</v>
          </cell>
          <cell r="AL27">
            <v>45654</v>
          </cell>
          <cell r="AM27">
            <v>45666</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t="str">
            <v>Oficina Asesora Jurídica</v>
          </cell>
          <cell r="BJ27" t="str">
            <v>DIANA MILENA SALAS LEAL</v>
          </cell>
          <cell r="BK27" t="str">
            <v>Asesora Jurídica</v>
          </cell>
          <cell r="BL27">
            <v>1554</v>
          </cell>
          <cell r="BM27">
            <v>45488.714699074073</v>
          </cell>
          <cell r="BN27">
            <v>1668331667</v>
          </cell>
          <cell r="BO27">
            <v>4145</v>
          </cell>
          <cell r="BP27">
            <v>45488</v>
          </cell>
          <cell r="BQ27">
            <v>14016567</v>
          </cell>
          <cell r="BR27">
            <v>1</v>
          </cell>
          <cell r="BS27">
            <v>45616</v>
          </cell>
          <cell r="BT27">
            <v>45645</v>
          </cell>
          <cell r="BU27">
            <v>45666</v>
          </cell>
          <cell r="BV27" t="str">
            <v>Veintidós (22) días calendario</v>
          </cell>
          <cell r="BW27" t="str">
            <v>Cinco (05) meses y veintiséis (26) días calendario</v>
          </cell>
          <cell r="BX27">
            <v>1</v>
          </cell>
          <cell r="BY27">
            <v>45616</v>
          </cell>
          <cell r="BZ27">
            <v>2002367</v>
          </cell>
          <cell r="CA27">
            <v>2684</v>
          </cell>
          <cell r="CB27">
            <v>45610.695937500001</v>
          </cell>
          <cell r="CC27">
            <v>32288892</v>
          </cell>
          <cell r="CD27">
            <v>7325</v>
          </cell>
          <cell r="CE27">
            <v>45616.623993055553</v>
          </cell>
          <cell r="CF27">
            <v>2002367</v>
          </cell>
          <cell r="CG27">
            <v>0</v>
          </cell>
          <cell r="CH27">
            <v>0</v>
          </cell>
          <cell r="CI27">
            <v>0</v>
          </cell>
          <cell r="CJ27">
            <v>0</v>
          </cell>
          <cell r="CK27">
            <v>0</v>
          </cell>
          <cell r="CL27">
            <v>0</v>
          </cell>
          <cell r="CM27">
            <v>0</v>
          </cell>
          <cell r="CN27">
            <v>0</v>
          </cell>
          <cell r="CO27">
            <v>0</v>
          </cell>
          <cell r="CP27">
            <v>45666</v>
          </cell>
          <cell r="CQ27">
            <v>0</v>
          </cell>
          <cell r="CR27">
            <v>0</v>
          </cell>
          <cell r="CS27"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v>
          </cell>
          <cell r="CT27">
            <v>1006826802</v>
          </cell>
          <cell r="CU27">
            <v>436</v>
          </cell>
          <cell r="CV27" t="str">
            <v>210</v>
          </cell>
          <cell r="CW27">
            <v>436</v>
          </cell>
          <cell r="CX27" t="str">
            <v>210</v>
          </cell>
          <cell r="CY27">
            <v>6910</v>
          </cell>
          <cell r="CZ27" t="str">
            <v>M5</v>
          </cell>
          <cell r="DA27">
            <v>16018934</v>
          </cell>
          <cell r="DB27">
            <v>0</v>
          </cell>
        </row>
        <row r="28">
          <cell r="B28" t="str">
            <v>0785 DE 2024</v>
          </cell>
          <cell r="C28">
            <v>86053801</v>
          </cell>
          <cell r="D28" t="str">
            <v>LUIS GIOVANI SALAMANCA SALAMANCA</v>
          </cell>
          <cell r="E28" t="str">
            <v>CONTRATO DE PRESTACIÓN DE SERVICIOS DE APOYO A LA GESTIÓN</v>
          </cell>
          <cell r="F28" t="str">
            <v>PRESTACIÓN DE SERVICIOS DE APOYO A LA GESTIÓN NECESARIO PARA EL FORTALECIMIENTO DE LOS PROCESOS ADMINISTRATIVOS DE SERVICIOS GENERALES DE LA UNIVERSIDAD DE LOS LLANOS.</v>
          </cell>
          <cell r="G28">
            <v>45488</v>
          </cell>
          <cell r="H28">
            <v>12440490</v>
          </cell>
          <cell r="I28" t="str">
            <v>Cinco (05) meses y cuatro (04) días calendario</v>
          </cell>
          <cell r="J28">
            <v>45488</v>
          </cell>
          <cell r="K28">
            <v>45644</v>
          </cell>
          <cell r="L28" t="str">
            <v>NO APLICA</v>
          </cell>
          <cell r="M28" t="str">
            <v>NO APLICA</v>
          </cell>
          <cell r="N28" t="str">
            <v>NO APLICA</v>
          </cell>
          <cell r="O28">
            <v>8</v>
          </cell>
          <cell r="P28">
            <v>1292518</v>
          </cell>
          <cell r="Q28">
            <v>45488</v>
          </cell>
          <cell r="R28">
            <v>45504</v>
          </cell>
          <cell r="S28">
            <v>2423472</v>
          </cell>
          <cell r="T28">
            <v>45505</v>
          </cell>
          <cell r="U28">
            <v>45535</v>
          </cell>
          <cell r="V28">
            <v>2423472</v>
          </cell>
          <cell r="W28">
            <v>45536</v>
          </cell>
          <cell r="X28">
            <v>45565</v>
          </cell>
          <cell r="Y28">
            <v>2423472</v>
          </cell>
          <cell r="Z28">
            <v>45566</v>
          </cell>
          <cell r="AA28">
            <v>45596</v>
          </cell>
          <cell r="AB28">
            <v>2423472</v>
          </cell>
          <cell r="AC28">
            <v>45597</v>
          </cell>
          <cell r="AD28">
            <v>45626</v>
          </cell>
          <cell r="AE28">
            <v>1454084</v>
          </cell>
          <cell r="AF28">
            <v>45627</v>
          </cell>
          <cell r="AG28">
            <v>45644</v>
          </cell>
          <cell r="AH28">
            <v>727042</v>
          </cell>
          <cell r="AI28">
            <v>45645</v>
          </cell>
          <cell r="AJ28">
            <v>45653</v>
          </cell>
          <cell r="AK28">
            <v>1050171</v>
          </cell>
          <cell r="AL28">
            <v>45654</v>
          </cell>
          <cell r="AM28">
            <v>45666</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t="str">
            <v>Vicerrectoría de Recursos Universitarios</v>
          </cell>
          <cell r="BJ28" t="str">
            <v>CLAUDIA CONSTANZA GANTIVA ORTEGON</v>
          </cell>
          <cell r="BK28" t="str">
            <v>Técnico Administrativo</v>
          </cell>
          <cell r="BL28">
            <v>1554</v>
          </cell>
          <cell r="BM28">
            <v>45488.714699074073</v>
          </cell>
          <cell r="BN28">
            <v>1668331667</v>
          </cell>
          <cell r="BO28">
            <v>4138</v>
          </cell>
          <cell r="BP28">
            <v>45488</v>
          </cell>
          <cell r="BQ28">
            <v>12440490</v>
          </cell>
          <cell r="BR28">
            <v>1</v>
          </cell>
          <cell r="BS28">
            <v>45617</v>
          </cell>
          <cell r="BT28">
            <v>45645</v>
          </cell>
          <cell r="BU28">
            <v>45666</v>
          </cell>
          <cell r="BV28" t="str">
            <v>Veintidós (22) días calendario</v>
          </cell>
          <cell r="BW28" t="str">
            <v>Cinco (05) meses y veintiséis (26) días calendario</v>
          </cell>
          <cell r="BX28">
            <v>1</v>
          </cell>
          <cell r="BY28">
            <v>45617</v>
          </cell>
          <cell r="BZ28">
            <v>1777213</v>
          </cell>
          <cell r="CA28">
            <v>2684</v>
          </cell>
          <cell r="CB28">
            <v>45610.695937500001</v>
          </cell>
          <cell r="CC28">
            <v>32288892</v>
          </cell>
          <cell r="CD28">
            <v>7368</v>
          </cell>
          <cell r="CE28">
            <v>45617.631354166668</v>
          </cell>
          <cell r="CF28">
            <v>1777213</v>
          </cell>
          <cell r="CG28">
            <v>0</v>
          </cell>
          <cell r="CH28">
            <v>0</v>
          </cell>
          <cell r="CI28">
            <v>0</v>
          </cell>
          <cell r="CJ28">
            <v>0</v>
          </cell>
          <cell r="CK28">
            <v>0</v>
          </cell>
          <cell r="CL28">
            <v>0</v>
          </cell>
          <cell r="CM28">
            <v>0</v>
          </cell>
          <cell r="CN28">
            <v>0</v>
          </cell>
          <cell r="CO28">
            <v>0</v>
          </cell>
          <cell r="CP28">
            <v>45666</v>
          </cell>
          <cell r="CQ28">
            <v>0</v>
          </cell>
          <cell r="CR28">
            <v>0</v>
          </cell>
          <cell r="CS28" t="str">
            <v>1. Coadyuvar en la proyección de informes y solicitudes asignadas al Área Servicios Generales. 2. Apoyar en la planificación de servicios como transporte de prácticas académicas, vigilancia, aseo, mantenimiento vehicular, combustible y demás necesidades a cargo del Área Servicios Generales. 3. Apoyar en la revisión y seguimiento de la documentación enviada al correo de Servicios Generales. 4. Apoyar en la elaboración de avances y gastos de desplazamiento del Área Servicios Generales, según la normatividad interna y procedimientos. 5. Coadyuvar en el diligenciamiento de formatos a cargo del Área Servicios Generales.  6. Apoyar con la elaboración del reporte de austeridad del gasto a la Oficina Asesora de Control Interno.</v>
          </cell>
          <cell r="CT28">
            <v>86053801</v>
          </cell>
          <cell r="CU28">
            <v>436</v>
          </cell>
          <cell r="CV28" t="str">
            <v>423</v>
          </cell>
          <cell r="CW28">
            <v>436</v>
          </cell>
          <cell r="CX28" t="str">
            <v>423</v>
          </cell>
          <cell r="CY28">
            <v>7010</v>
          </cell>
          <cell r="CZ28" t="str">
            <v>M6</v>
          </cell>
          <cell r="DA28">
            <v>14217703</v>
          </cell>
          <cell r="DB28">
            <v>0</v>
          </cell>
        </row>
        <row r="29">
          <cell r="B29" t="str">
            <v>0855 DE 2024</v>
          </cell>
          <cell r="C29">
            <v>1121860221</v>
          </cell>
          <cell r="D29" t="str">
            <v>SURIAN SURILLY CASTRO JARAMILLO</v>
          </cell>
          <cell r="E29" t="str">
            <v>CONTRATO DE PRESTACIÓN DE SERVICIOS DE APOYO A LA GESTIÓN</v>
          </cell>
          <cell r="F29" t="str">
            <v>PRESTACIÓN DE SERVICIOS DE APOYO A LA GESTIÓN NECESARIO PARA EL FORTALECIMIENTO DE LOS PROCESOS EN LA ESCUELA DE ADMINISTRACIÓN Y NEGOCIOS DE LA FACULTAD DE CIENCIAS ECONÓMICAS DE LA UNIVERSIDAD DE LOS LLANOS.</v>
          </cell>
          <cell r="G29">
            <v>45488</v>
          </cell>
          <cell r="H29">
            <v>10769576</v>
          </cell>
          <cell r="I29" t="str">
            <v>Cuatro (04) meses y veintinueve (29) días calendario</v>
          </cell>
          <cell r="J29">
            <v>45488</v>
          </cell>
          <cell r="K29">
            <v>45639</v>
          </cell>
          <cell r="L29" t="str">
            <v>NO APLICA</v>
          </cell>
          <cell r="M29" t="str">
            <v>NO APLICA</v>
          </cell>
          <cell r="N29" t="str">
            <v>NO APLICA</v>
          </cell>
          <cell r="O29">
            <v>8</v>
          </cell>
          <cell r="P29">
            <v>1156465</v>
          </cell>
          <cell r="Q29">
            <v>45488</v>
          </cell>
          <cell r="R29">
            <v>45504</v>
          </cell>
          <cell r="S29">
            <v>2168371</v>
          </cell>
          <cell r="T29">
            <v>45505</v>
          </cell>
          <cell r="U29">
            <v>45535</v>
          </cell>
          <cell r="V29">
            <v>2168371</v>
          </cell>
          <cell r="W29">
            <v>45536</v>
          </cell>
          <cell r="X29">
            <v>45565</v>
          </cell>
          <cell r="Y29">
            <v>2168371</v>
          </cell>
          <cell r="Z29">
            <v>45566</v>
          </cell>
          <cell r="AA29">
            <v>45596</v>
          </cell>
          <cell r="AB29">
            <v>2168371</v>
          </cell>
          <cell r="AC29">
            <v>45597</v>
          </cell>
          <cell r="AD29">
            <v>45626</v>
          </cell>
          <cell r="AE29">
            <v>939627</v>
          </cell>
          <cell r="AF29">
            <v>45627</v>
          </cell>
          <cell r="AG29">
            <v>45639</v>
          </cell>
          <cell r="AH29">
            <v>1011906</v>
          </cell>
          <cell r="AI29">
            <v>45640</v>
          </cell>
          <cell r="AJ29">
            <v>45653</v>
          </cell>
          <cell r="AK29">
            <v>939628</v>
          </cell>
          <cell r="AL29">
            <v>45654</v>
          </cell>
          <cell r="AM29">
            <v>45666</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t="str">
            <v>Facultad de Ciencias Económicas</v>
          </cell>
          <cell r="BJ29" t="str">
            <v>JAVIER DIAZ CASTRO</v>
          </cell>
          <cell r="BK29" t="str">
            <v>Decano de la Facultad de Ciencias Económicas</v>
          </cell>
          <cell r="BL29">
            <v>1555</v>
          </cell>
          <cell r="BM29">
            <v>45488.71471064815</v>
          </cell>
          <cell r="BN29">
            <v>843740769</v>
          </cell>
          <cell r="BO29">
            <v>4285</v>
          </cell>
          <cell r="BP29">
            <v>45488</v>
          </cell>
          <cell r="BQ29">
            <v>10769576</v>
          </cell>
          <cell r="BR29">
            <v>1</v>
          </cell>
          <cell r="BS29">
            <v>45622</v>
          </cell>
          <cell r="BT29">
            <v>45640</v>
          </cell>
          <cell r="BU29">
            <v>45666</v>
          </cell>
          <cell r="BV29" t="str">
            <v>Veintisiete (27) días calendario</v>
          </cell>
          <cell r="BW29" t="str">
            <v>Cinco (05) meses y veintiséis (26) días calendario</v>
          </cell>
          <cell r="BX29">
            <v>1</v>
          </cell>
          <cell r="BY29">
            <v>45622</v>
          </cell>
          <cell r="BZ29">
            <v>1951534</v>
          </cell>
          <cell r="CA29">
            <v>1555</v>
          </cell>
          <cell r="CB29">
            <v>45488</v>
          </cell>
          <cell r="CC29">
            <v>843740769</v>
          </cell>
          <cell r="CD29">
            <v>7416</v>
          </cell>
          <cell r="CE29">
            <v>45622</v>
          </cell>
          <cell r="CF29">
            <v>1951534</v>
          </cell>
          <cell r="CG29">
            <v>0</v>
          </cell>
          <cell r="CH29">
            <v>0</v>
          </cell>
          <cell r="CI29">
            <v>0</v>
          </cell>
          <cell r="CJ29">
            <v>0</v>
          </cell>
          <cell r="CK29">
            <v>0</v>
          </cell>
          <cell r="CL29">
            <v>0</v>
          </cell>
          <cell r="CM29">
            <v>0</v>
          </cell>
          <cell r="CN29">
            <v>0</v>
          </cell>
          <cell r="CO29">
            <v>0</v>
          </cell>
          <cell r="CP29">
            <v>45666</v>
          </cell>
          <cell r="CQ29">
            <v>0</v>
          </cell>
          <cell r="CR29">
            <v>0</v>
          </cell>
          <cell r="CS29"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29">
            <v>1121860221</v>
          </cell>
          <cell r="CU29">
            <v>109</v>
          </cell>
          <cell r="CV29" t="str">
            <v>58300</v>
          </cell>
          <cell r="CW29">
            <v>109</v>
          </cell>
          <cell r="CX29" t="str">
            <v>58301. 58501</v>
          </cell>
          <cell r="CY29">
            <v>8299</v>
          </cell>
          <cell r="CZ29" t="str">
            <v>M6</v>
          </cell>
          <cell r="DA29">
            <v>12721110</v>
          </cell>
          <cell r="DB29">
            <v>0</v>
          </cell>
        </row>
        <row r="30">
          <cell r="B30" t="str">
            <v>0883 DE 2024</v>
          </cell>
          <cell r="C30">
            <v>35264344</v>
          </cell>
          <cell r="D30" t="str">
            <v>IRENE PAOLA QUIÑONEZ</v>
          </cell>
          <cell r="E30" t="str">
            <v>CONTRATO DE PRESTACIÓN DE SERVICIOS DE APOYO A LA GESTIÓN</v>
          </cell>
          <cell r="F30" t="str">
            <v>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 ACTUALIZACIÓN”</v>
          </cell>
          <cell r="G30">
            <v>45488</v>
          </cell>
          <cell r="H30">
            <v>10841855</v>
          </cell>
          <cell r="I30" t="str">
            <v>Cinco (05) meses calendario</v>
          </cell>
          <cell r="J30">
            <v>45488</v>
          </cell>
          <cell r="K30">
            <v>45640</v>
          </cell>
          <cell r="L30" t="str">
            <v>NO APLICA</v>
          </cell>
          <cell r="M30" t="str">
            <v>NO APLICA</v>
          </cell>
          <cell r="N30" t="str">
            <v>NO APLICA</v>
          </cell>
          <cell r="O30">
            <v>8</v>
          </cell>
          <cell r="P30">
            <v>1156465</v>
          </cell>
          <cell r="Q30">
            <v>45488</v>
          </cell>
          <cell r="R30">
            <v>45504</v>
          </cell>
          <cell r="S30">
            <v>2168371</v>
          </cell>
          <cell r="T30">
            <v>45505</v>
          </cell>
          <cell r="U30">
            <v>45535</v>
          </cell>
          <cell r="V30">
            <v>2168371</v>
          </cell>
          <cell r="W30">
            <v>45536</v>
          </cell>
          <cell r="X30">
            <v>45565</v>
          </cell>
          <cell r="Y30">
            <v>2168371</v>
          </cell>
          <cell r="Z30">
            <v>45566</v>
          </cell>
          <cell r="AA30">
            <v>45596</v>
          </cell>
          <cell r="AB30">
            <v>2168371</v>
          </cell>
          <cell r="AC30">
            <v>45597</v>
          </cell>
          <cell r="AD30">
            <v>45626</v>
          </cell>
          <cell r="AE30">
            <v>1011906</v>
          </cell>
          <cell r="AF30">
            <v>45627</v>
          </cell>
          <cell r="AG30">
            <v>45640</v>
          </cell>
          <cell r="AH30">
            <v>939627</v>
          </cell>
          <cell r="AI30">
            <v>45641</v>
          </cell>
          <cell r="AJ30">
            <v>45653</v>
          </cell>
          <cell r="AK30">
            <v>939628</v>
          </cell>
          <cell r="AL30">
            <v>45654</v>
          </cell>
          <cell r="AM30">
            <v>45666</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t="str">
            <v>División de Bienestar Universitario</v>
          </cell>
          <cell r="BJ30" t="str">
            <v>JHON FREYD MONROY RODRIGUEZ</v>
          </cell>
          <cell r="BK30" t="str">
            <v>Jefe de Oficina</v>
          </cell>
          <cell r="BL30">
            <v>1538</v>
          </cell>
          <cell r="BM30">
            <v>45485.410810185182</v>
          </cell>
          <cell r="BN30">
            <v>607126686</v>
          </cell>
          <cell r="BO30">
            <v>4048</v>
          </cell>
          <cell r="BP30">
            <v>45488</v>
          </cell>
          <cell r="BQ30">
            <v>10841855</v>
          </cell>
          <cell r="BR30">
            <v>1</v>
          </cell>
          <cell r="BS30">
            <v>45617</v>
          </cell>
          <cell r="BT30">
            <v>45641</v>
          </cell>
          <cell r="BU30">
            <v>45666</v>
          </cell>
          <cell r="BV30" t="str">
            <v>Veintiséis (26) días calendario</v>
          </cell>
          <cell r="BW30" t="str">
            <v>Cinco (05) meses y veintiséis (26) días calendario</v>
          </cell>
          <cell r="BX30">
            <v>1</v>
          </cell>
          <cell r="BY30">
            <v>45617</v>
          </cell>
          <cell r="BZ30">
            <v>1879255</v>
          </cell>
          <cell r="CA30">
            <v>2684</v>
          </cell>
          <cell r="CB30">
            <v>45610.695937500001</v>
          </cell>
          <cell r="CC30">
            <v>32288892</v>
          </cell>
          <cell r="CD30">
            <v>7370</v>
          </cell>
          <cell r="CE30">
            <v>45617.632106481484</v>
          </cell>
          <cell r="CF30">
            <v>1879255</v>
          </cell>
          <cell r="CG30">
            <v>0</v>
          </cell>
          <cell r="CH30">
            <v>0</v>
          </cell>
          <cell r="CI30">
            <v>0</v>
          </cell>
          <cell r="CJ30">
            <v>0</v>
          </cell>
          <cell r="CK30">
            <v>0</v>
          </cell>
          <cell r="CL30">
            <v>0</v>
          </cell>
          <cell r="CM30">
            <v>0</v>
          </cell>
          <cell r="CN30">
            <v>0</v>
          </cell>
          <cell r="CO30">
            <v>0</v>
          </cell>
          <cell r="CP30">
            <v>45666</v>
          </cell>
          <cell r="CQ30">
            <v>0</v>
          </cell>
          <cell r="CR30">
            <v>0</v>
          </cell>
          <cell r="CS30"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30">
            <v>35264344</v>
          </cell>
          <cell r="CU30">
            <v>612</v>
          </cell>
          <cell r="CV30" t="str">
            <v>44110</v>
          </cell>
          <cell r="CW30">
            <v>436</v>
          </cell>
          <cell r="CX30" t="str">
            <v>441</v>
          </cell>
          <cell r="CY30">
            <v>7490</v>
          </cell>
          <cell r="CZ30" t="str">
            <v>M6</v>
          </cell>
          <cell r="DA30">
            <v>12721110</v>
          </cell>
          <cell r="DB30">
            <v>0</v>
          </cell>
        </row>
        <row r="31">
          <cell r="B31" t="str">
            <v>0884 DE 2024</v>
          </cell>
          <cell r="C31">
            <v>1121830981</v>
          </cell>
          <cell r="D31" t="str">
            <v>LEIDY CAROLINA LEON RUIZ</v>
          </cell>
          <cell r="E31" t="str">
            <v>CONTRATO DE PRESTACIÓN DE SERVICIOS DE APOYO A LA GESTIÓN</v>
          </cell>
          <cell r="F31" t="str">
            <v>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 ACTUALIZACIÓN”</v>
          </cell>
          <cell r="G31">
            <v>45488</v>
          </cell>
          <cell r="H31">
            <v>10841855</v>
          </cell>
          <cell r="I31" t="str">
            <v>Cinco (05) meses calendario</v>
          </cell>
          <cell r="J31">
            <v>45488</v>
          </cell>
          <cell r="K31">
            <v>45640</v>
          </cell>
          <cell r="L31" t="str">
            <v>NO APLICA</v>
          </cell>
          <cell r="M31" t="str">
            <v>NO APLICA</v>
          </cell>
          <cell r="N31" t="str">
            <v>NO APLICA</v>
          </cell>
          <cell r="O31">
            <v>8</v>
          </cell>
          <cell r="P31">
            <v>1156465</v>
          </cell>
          <cell r="Q31">
            <v>45488</v>
          </cell>
          <cell r="R31">
            <v>45504</v>
          </cell>
          <cell r="S31">
            <v>2168371</v>
          </cell>
          <cell r="T31">
            <v>45505</v>
          </cell>
          <cell r="U31">
            <v>45535</v>
          </cell>
          <cell r="V31">
            <v>2168371</v>
          </cell>
          <cell r="W31">
            <v>45536</v>
          </cell>
          <cell r="X31">
            <v>45565</v>
          </cell>
          <cell r="Y31">
            <v>2168371</v>
          </cell>
          <cell r="Z31">
            <v>45566</v>
          </cell>
          <cell r="AA31">
            <v>45596</v>
          </cell>
          <cell r="AB31">
            <v>2168371</v>
          </cell>
          <cell r="AC31">
            <v>45597</v>
          </cell>
          <cell r="AD31">
            <v>45626</v>
          </cell>
          <cell r="AE31">
            <v>1011906</v>
          </cell>
          <cell r="AF31">
            <v>45627</v>
          </cell>
          <cell r="AG31">
            <v>45640</v>
          </cell>
          <cell r="AH31">
            <v>939627</v>
          </cell>
          <cell r="AI31">
            <v>45641</v>
          </cell>
          <cell r="AJ31">
            <v>45653</v>
          </cell>
          <cell r="AK31">
            <v>939628</v>
          </cell>
          <cell r="AL31">
            <v>45654</v>
          </cell>
          <cell r="AM31">
            <v>45666</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t="str">
            <v>División de Bienestar Universitario</v>
          </cell>
          <cell r="BJ31" t="str">
            <v>JHON FREYD MONROY RODRIGUEZ</v>
          </cell>
          <cell r="BK31" t="str">
            <v>Jefe de Oficina</v>
          </cell>
          <cell r="BL31">
            <v>1538</v>
          </cell>
          <cell r="BM31">
            <v>45485.410810185182</v>
          </cell>
          <cell r="BN31">
            <v>607126686</v>
          </cell>
          <cell r="BO31">
            <v>4049</v>
          </cell>
          <cell r="BP31">
            <v>45488</v>
          </cell>
          <cell r="BQ31">
            <v>10841855</v>
          </cell>
          <cell r="BR31">
            <v>1</v>
          </cell>
          <cell r="BS31">
            <v>45617</v>
          </cell>
          <cell r="BT31">
            <v>45641</v>
          </cell>
          <cell r="BU31">
            <v>45666</v>
          </cell>
          <cell r="BV31" t="str">
            <v>Veintiséis (26) días calendario</v>
          </cell>
          <cell r="BW31" t="str">
            <v>Cinco (05) meses y veintiséis (26) días calendario</v>
          </cell>
          <cell r="BX31">
            <v>1</v>
          </cell>
          <cell r="BY31">
            <v>45617</v>
          </cell>
          <cell r="BZ31">
            <v>1879255</v>
          </cell>
          <cell r="CA31">
            <v>2684</v>
          </cell>
          <cell r="CB31">
            <v>45610.695937500001</v>
          </cell>
          <cell r="CC31">
            <v>32288892</v>
          </cell>
          <cell r="CD31">
            <v>7371</v>
          </cell>
          <cell r="CE31">
            <v>45617.632453703707</v>
          </cell>
          <cell r="CF31">
            <v>1879255</v>
          </cell>
          <cell r="CG31">
            <v>0</v>
          </cell>
          <cell r="CH31">
            <v>0</v>
          </cell>
          <cell r="CI31">
            <v>0</v>
          </cell>
          <cell r="CJ31">
            <v>0</v>
          </cell>
          <cell r="CK31">
            <v>0</v>
          </cell>
          <cell r="CL31">
            <v>0</v>
          </cell>
          <cell r="CM31">
            <v>0</v>
          </cell>
          <cell r="CN31">
            <v>0</v>
          </cell>
          <cell r="CO31">
            <v>0</v>
          </cell>
          <cell r="CP31">
            <v>45666</v>
          </cell>
          <cell r="CQ31">
            <v>0</v>
          </cell>
          <cell r="CR31">
            <v>0</v>
          </cell>
          <cell r="CS31"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31">
            <v>1121830981</v>
          </cell>
          <cell r="CU31">
            <v>612</v>
          </cell>
          <cell r="CV31" t="str">
            <v>44110</v>
          </cell>
          <cell r="CW31">
            <v>436</v>
          </cell>
          <cell r="CX31" t="str">
            <v>441</v>
          </cell>
          <cell r="CY31">
            <v>7490</v>
          </cell>
          <cell r="CZ31" t="str">
            <v>M6</v>
          </cell>
          <cell r="DA31">
            <v>12721110</v>
          </cell>
          <cell r="DB31">
            <v>0</v>
          </cell>
        </row>
        <row r="32">
          <cell r="B32" t="str">
            <v>0001 DE 2025</v>
          </cell>
          <cell r="C32">
            <v>1234791971</v>
          </cell>
          <cell r="D32" t="str">
            <v>LEIDY TATIANA ALFONSO VILLADA</v>
          </cell>
          <cell r="E32" t="str">
            <v>CONTRATO DE PRESTACIÓN DE SERVICIOS PROFESIONALES</v>
          </cell>
          <cell r="F32" t="str">
            <v>PRESTACIÓN DE SERVICIOS PROFESIONALES NECESARIO PARA EL FORTALECIMIENTO DE LOS PROCESOS DE GESTIÓN JURÍDICA DE LA OFICINA ASESORA JURÍDICA DE LA UNIVERSIDAD DE LOS LLANOS.</v>
          </cell>
          <cell r="G32">
            <v>45666</v>
          </cell>
          <cell r="H32">
            <v>17944846</v>
          </cell>
          <cell r="I32" t="str">
            <v>Seis (06) meses y seis (06) días calendario</v>
          </cell>
          <cell r="J32">
            <v>45666</v>
          </cell>
          <cell r="K32">
            <v>45852</v>
          </cell>
          <cell r="L32" t="str">
            <v>NO APLICA</v>
          </cell>
          <cell r="M32" t="str">
            <v>NO APLICA</v>
          </cell>
          <cell r="N32" t="str">
            <v>NO APLICA</v>
          </cell>
          <cell r="O32">
            <v>7</v>
          </cell>
          <cell r="P32">
            <v>2122509</v>
          </cell>
          <cell r="Q32">
            <v>45666</v>
          </cell>
          <cell r="R32">
            <v>45688</v>
          </cell>
          <cell r="S32">
            <v>2894330</v>
          </cell>
          <cell r="T32">
            <v>45689</v>
          </cell>
          <cell r="U32">
            <v>45716</v>
          </cell>
          <cell r="V32">
            <v>2894330</v>
          </cell>
          <cell r="W32">
            <v>45717</v>
          </cell>
          <cell r="X32">
            <v>45747</v>
          </cell>
          <cell r="Y32">
            <v>2894330</v>
          </cell>
          <cell r="Z32">
            <v>45748</v>
          </cell>
          <cell r="AA32">
            <v>45777</v>
          </cell>
          <cell r="AB32">
            <v>2894330</v>
          </cell>
          <cell r="AC32">
            <v>45778</v>
          </cell>
          <cell r="AD32">
            <v>45808</v>
          </cell>
          <cell r="AE32">
            <v>2894330</v>
          </cell>
          <cell r="AF32">
            <v>45809</v>
          </cell>
          <cell r="AG32">
            <v>45838</v>
          </cell>
          <cell r="AH32">
            <v>1350687</v>
          </cell>
          <cell r="AI32">
            <v>45839</v>
          </cell>
          <cell r="AJ32">
            <v>45852</v>
          </cell>
          <cell r="AK32">
            <v>0</v>
          </cell>
          <cell r="AN32">
            <v>0</v>
          </cell>
          <cell r="AQ32">
            <v>0</v>
          </cell>
          <cell r="AT32">
            <v>0</v>
          </cell>
          <cell r="AW32">
            <v>0</v>
          </cell>
          <cell r="BI32" t="str">
            <v>Vicerrectoría de Recursos Universitarios</v>
          </cell>
          <cell r="BJ32" t="str">
            <v>WILSON FERNANDO SALGADO CIFUENTES</v>
          </cell>
          <cell r="BK32" t="str">
            <v>Vicerrector Universitario</v>
          </cell>
          <cell r="BL32">
            <v>2</v>
          </cell>
          <cell r="BM32">
            <v>45666</v>
          </cell>
          <cell r="BN32">
            <v>286175130</v>
          </cell>
          <cell r="BO32">
            <v>1</v>
          </cell>
          <cell r="BP32">
            <v>45666</v>
          </cell>
          <cell r="BQ32">
            <v>17944846</v>
          </cell>
          <cell r="BR32">
            <v>0</v>
          </cell>
          <cell r="BS32">
            <v>0</v>
          </cell>
          <cell r="BX32">
            <v>0</v>
          </cell>
          <cell r="BY32">
            <v>0</v>
          </cell>
          <cell r="BZ32">
            <v>0</v>
          </cell>
          <cell r="CA32">
            <v>0</v>
          </cell>
          <cell r="CC32">
            <v>0</v>
          </cell>
          <cell r="CD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6. Proyectar y revisar las minutas de contratos de prestación de servicios y todos los actos que modifiquen los contratos iniciales del sistema SICOF y Sistema General de Regalías -SPGR- suscritos con la Universidad de los Llanos.  7. Brindar apoyo en la revisión de los valores de los compromisos presupuestales de los contratos y adiciones de prestación de servicios e informar por correo electrónico los ajustes requeridos.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11.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12.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(SGR).13.Brindar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Pública SECOP II. 21. Prestar apoyo a los procesos de defensa judicial de la Universidad de los Llanos.</v>
          </cell>
          <cell r="CT32">
            <v>1234791971</v>
          </cell>
          <cell r="CU32">
            <v>504</v>
          </cell>
          <cell r="CV32" t="str">
            <v>210</v>
          </cell>
          <cell r="CW32">
            <v>0</v>
          </cell>
          <cell r="CX32">
            <v>0</v>
          </cell>
          <cell r="CY32">
            <v>8299</v>
          </cell>
          <cell r="CZ32" t="str">
            <v>M6</v>
          </cell>
          <cell r="DA32">
            <v>17944846</v>
          </cell>
          <cell r="DB32">
            <v>0</v>
          </cell>
        </row>
        <row r="33">
          <cell r="B33" t="str">
            <v>0002 DE 2025</v>
          </cell>
          <cell r="C33">
            <v>1121845439</v>
          </cell>
          <cell r="D33" t="str">
            <v xml:space="preserve">STEFANNI LOPEZ BUITRAGO </v>
          </cell>
          <cell r="E33" t="str">
            <v>CONTRATO DE PRESTACIÓN DE SERVICIOS PROFESIONALES</v>
          </cell>
          <cell r="F33" t="str">
            <v>PRESTACIÓN DE SERVICIOS PROFESIONALES NECESARIO PARA EL FORTALECIMIENTO DE LOS PROCESOS DE GESTIÓN CONTABLE Y ADMINISTRATIVA DE LA OFICINA ASESORA JURÍDICA DE LA UNIVERSIDAD DE LOS LLANOS.</v>
          </cell>
          <cell r="G33">
            <v>45666</v>
          </cell>
          <cell r="H33">
            <v>24309723</v>
          </cell>
          <cell r="I33" t="str">
            <v>Seis (06) meses y seis (06) días calendario</v>
          </cell>
          <cell r="J33">
            <v>45666</v>
          </cell>
          <cell r="K33">
            <v>45852</v>
          </cell>
          <cell r="L33" t="str">
            <v>NO APLICA</v>
          </cell>
          <cell r="M33" t="str">
            <v>NO APLICA</v>
          </cell>
          <cell r="N33" t="str">
            <v>NO APLICA</v>
          </cell>
          <cell r="O33">
            <v>7</v>
          </cell>
          <cell r="P33">
            <v>2875344</v>
          </cell>
          <cell r="Q33">
            <v>45666</v>
          </cell>
          <cell r="R33">
            <v>45688</v>
          </cell>
          <cell r="S33">
            <v>3920923</v>
          </cell>
          <cell r="T33">
            <v>45689</v>
          </cell>
          <cell r="U33">
            <v>45716</v>
          </cell>
          <cell r="V33">
            <v>3920923</v>
          </cell>
          <cell r="W33">
            <v>45717</v>
          </cell>
          <cell r="X33">
            <v>45747</v>
          </cell>
          <cell r="Y33">
            <v>3920923</v>
          </cell>
          <cell r="Z33">
            <v>45748</v>
          </cell>
          <cell r="AA33">
            <v>45777</v>
          </cell>
          <cell r="AB33">
            <v>3920923</v>
          </cell>
          <cell r="AC33">
            <v>45778</v>
          </cell>
          <cell r="AD33">
            <v>45808</v>
          </cell>
          <cell r="AE33">
            <v>3920923</v>
          </cell>
          <cell r="AF33">
            <v>45809</v>
          </cell>
          <cell r="AG33">
            <v>45838</v>
          </cell>
          <cell r="AH33">
            <v>1829764</v>
          </cell>
          <cell r="AI33">
            <v>45839</v>
          </cell>
          <cell r="AJ33">
            <v>45852</v>
          </cell>
          <cell r="BI33" t="str">
            <v>Vicerrectoría de Recursos Universitarios</v>
          </cell>
          <cell r="BJ33" t="str">
            <v>WILSON FERNANDO SALGADO CIFUENTES</v>
          </cell>
          <cell r="BK33" t="str">
            <v>Vicerrector Universitario</v>
          </cell>
          <cell r="BL33">
            <v>2</v>
          </cell>
          <cell r="BM33">
            <v>45666</v>
          </cell>
          <cell r="BN33">
            <v>286175130</v>
          </cell>
          <cell r="BO33">
            <v>2</v>
          </cell>
          <cell r="BP33">
            <v>45666</v>
          </cell>
          <cell r="BQ33">
            <v>24309723</v>
          </cell>
          <cell r="CS33" t="str">
            <v>1. Prestar apoyo en activar y desasociar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correspondiente a contratos de prestación de servicios profesionales y/o de apoyo a la gestión de contratistas administrativos, academia, proyectos de investigación y proyectos del sistema general de regalías (SGR).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y personas con discapacidad vinculados a la Universidad de los Llanos para ser remitida al Departamento Administrativo de la Función Pública. 13. Prestar apoyo en la elaboración del directorio de contratistas de la Universidad de los Llanos, en caso de que se requiera. 14.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v>
          </cell>
          <cell r="CT33">
            <v>1121845439.5999999</v>
          </cell>
          <cell r="CU33">
            <v>504</v>
          </cell>
          <cell r="CV33" t="str">
            <v>210</v>
          </cell>
          <cell r="CY33">
            <v>6920</v>
          </cell>
          <cell r="CZ33" t="str">
            <v>M5</v>
          </cell>
          <cell r="DA33">
            <v>24309723</v>
          </cell>
          <cell r="DB33">
            <v>0</v>
          </cell>
        </row>
        <row r="34">
          <cell r="B34" t="str">
            <v>0003 DE 2025</v>
          </cell>
          <cell r="C34">
            <v>86080967</v>
          </cell>
          <cell r="D34" t="str">
            <v>CARLOS FERNANDO VANEGAS MARCA</v>
          </cell>
          <cell r="E34" t="str">
            <v>CONTRATO DE PRESTACIÓN DE SERVICIOS DE APOYO A LA GESTIÓN</v>
          </cell>
          <cell r="F34" t="str">
            <v>PRESTACIÓN DE SERVICIOS DE APOYO A LA GESTIÓN NECESARIO PARA EL FORTALECIMIENTO DE LOS PROCESOS ADMINISTRATIVOS Y DE GESTIÓN DOCUMENTAL DE LA OFICINA ASESORA JURÍDICA DE LA UNIVERSIDAD DE LOS LLANOS.</v>
          </cell>
          <cell r="G34">
            <v>45666</v>
          </cell>
          <cell r="H34">
            <v>15927056</v>
          </cell>
          <cell r="I34" t="str">
            <v>Seis (06) meses y seis (06) días calendario</v>
          </cell>
          <cell r="J34">
            <v>45666</v>
          </cell>
          <cell r="K34">
            <v>45852</v>
          </cell>
          <cell r="L34" t="str">
            <v>NO APLICA</v>
          </cell>
          <cell r="M34" t="str">
            <v>NO APLICA</v>
          </cell>
          <cell r="N34" t="str">
            <v>NO APLICA</v>
          </cell>
          <cell r="O34">
            <v>7</v>
          </cell>
          <cell r="P34">
            <v>1883845</v>
          </cell>
          <cell r="Q34">
            <v>45666</v>
          </cell>
          <cell r="R34">
            <v>45688</v>
          </cell>
          <cell r="S34">
            <v>2568880</v>
          </cell>
          <cell r="T34">
            <v>45689</v>
          </cell>
          <cell r="U34">
            <v>45716</v>
          </cell>
          <cell r="V34">
            <v>2568880</v>
          </cell>
          <cell r="W34">
            <v>45717</v>
          </cell>
          <cell r="X34">
            <v>45747</v>
          </cell>
          <cell r="Y34">
            <v>2568880</v>
          </cell>
          <cell r="Z34">
            <v>45748</v>
          </cell>
          <cell r="AA34">
            <v>45777</v>
          </cell>
          <cell r="AB34">
            <v>2568880</v>
          </cell>
          <cell r="AC34">
            <v>45778</v>
          </cell>
          <cell r="AD34">
            <v>45808</v>
          </cell>
          <cell r="AE34">
            <v>2568880</v>
          </cell>
          <cell r="AF34">
            <v>45809</v>
          </cell>
          <cell r="AG34">
            <v>45838</v>
          </cell>
          <cell r="AH34">
            <v>1198811</v>
          </cell>
          <cell r="AI34">
            <v>45839</v>
          </cell>
          <cell r="AJ34">
            <v>45852</v>
          </cell>
          <cell r="BI34" t="str">
            <v>Vicerrectoría de Recursos Universitarios</v>
          </cell>
          <cell r="BJ34" t="str">
            <v>WILSON FERNANDO SALGADO CIFUENTES</v>
          </cell>
          <cell r="BK34" t="str">
            <v>Vicerrector Universitario</v>
          </cell>
          <cell r="BL34">
            <v>2</v>
          </cell>
          <cell r="BM34">
            <v>45666</v>
          </cell>
          <cell r="BN34">
            <v>286175130</v>
          </cell>
          <cell r="BO34">
            <v>3</v>
          </cell>
          <cell r="BP34">
            <v>45666</v>
          </cell>
          <cell r="BQ34">
            <v>15927056</v>
          </cell>
          <cell r="CS34"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9. Brindar apoyo en la digitalización de los Contratos de Prestación de Servicios que afectan los rubros de Estampilla con el fin de ser cargados en el aplicativo de la Auditoria General de la Republica (SIA - OBSERVA). 10. Prestar apoyo en la elaboración de certificaciones de contratos de prestación de servicio suscritos entre la Universidad y terceros.</v>
          </cell>
          <cell r="CT34">
            <v>86080967</v>
          </cell>
          <cell r="CU34">
            <v>504</v>
          </cell>
          <cell r="CV34" t="str">
            <v>210</v>
          </cell>
          <cell r="CY34">
            <v>7490</v>
          </cell>
          <cell r="CZ34" t="str">
            <v>M6</v>
          </cell>
          <cell r="DA34">
            <v>15927056</v>
          </cell>
          <cell r="DB34">
            <v>0</v>
          </cell>
        </row>
        <row r="35">
          <cell r="B35" t="str">
            <v>0004 DE 2025</v>
          </cell>
          <cell r="C35">
            <v>40439797</v>
          </cell>
          <cell r="D35" t="str">
            <v xml:space="preserve">ISLANDA MILENA CASTRO QUEVEDO </v>
          </cell>
          <cell r="E35" t="str">
            <v>CONTRATO DE PRESTACIÓN DE SERVICIOS PROFESIONALES</v>
          </cell>
          <cell r="F35" t="str">
            <v>PRESTACIÓN DE SERVICIOS PROFESIONALES NECESARIO PARA EL FORTALECIMIENTO DE LOS PROCESOS DE GESTIÓN ADMINISTRATIVA Y CONTRATACIÓN DE LA OFICINA ASESORA JURÍDICA DE LA UNIVERSIDAD DE LOS LLANOS.</v>
          </cell>
          <cell r="G35">
            <v>45666</v>
          </cell>
          <cell r="H35">
            <v>32273251</v>
          </cell>
          <cell r="I35" t="str">
            <v>Seis (06) meses y seis (06) días calendario</v>
          </cell>
          <cell r="J35">
            <v>45666</v>
          </cell>
          <cell r="K35">
            <v>45852</v>
          </cell>
          <cell r="L35" t="str">
            <v>NO APLICA</v>
          </cell>
          <cell r="M35" t="str">
            <v>NO APLICA</v>
          </cell>
          <cell r="N35" t="str">
            <v>NO APLICA</v>
          </cell>
          <cell r="O35">
            <v>7</v>
          </cell>
          <cell r="P35">
            <v>3817266</v>
          </cell>
          <cell r="Q35">
            <v>45666</v>
          </cell>
          <cell r="R35">
            <v>45688</v>
          </cell>
          <cell r="S35">
            <v>5205363</v>
          </cell>
          <cell r="T35">
            <v>45689</v>
          </cell>
          <cell r="U35">
            <v>45716</v>
          </cell>
          <cell r="V35">
            <v>5205363</v>
          </cell>
          <cell r="W35">
            <v>45717</v>
          </cell>
          <cell r="X35">
            <v>45747</v>
          </cell>
          <cell r="Y35">
            <v>5205363</v>
          </cell>
          <cell r="Z35">
            <v>45748</v>
          </cell>
          <cell r="AA35">
            <v>45777</v>
          </cell>
          <cell r="AB35">
            <v>5205363</v>
          </cell>
          <cell r="AC35">
            <v>45778</v>
          </cell>
          <cell r="AD35">
            <v>45808</v>
          </cell>
          <cell r="AE35">
            <v>5205363</v>
          </cell>
          <cell r="AF35">
            <v>45809</v>
          </cell>
          <cell r="AG35">
            <v>45838</v>
          </cell>
          <cell r="AH35">
            <v>2429170</v>
          </cell>
          <cell r="AI35">
            <v>45839</v>
          </cell>
          <cell r="AJ35">
            <v>45852</v>
          </cell>
          <cell r="BI35" t="str">
            <v>Vicerrectoría de Recursos Universitarios</v>
          </cell>
          <cell r="BJ35" t="str">
            <v>WILSON FERNANDO SALGADO CIFUENTES</v>
          </cell>
          <cell r="BK35" t="str">
            <v>Vicerrector Universitario</v>
          </cell>
          <cell r="BL35">
            <v>2</v>
          </cell>
          <cell r="BM35">
            <v>45666</v>
          </cell>
          <cell r="BN35">
            <v>286175130</v>
          </cell>
          <cell r="BO35">
            <v>4</v>
          </cell>
          <cell r="BP35">
            <v>45666</v>
          </cell>
          <cell r="BQ35">
            <v>32273251</v>
          </cell>
          <cell r="CS35"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35">
            <v>40439797.200000003</v>
          </cell>
          <cell r="CU35">
            <v>504</v>
          </cell>
          <cell r="CV35" t="str">
            <v>210</v>
          </cell>
          <cell r="CY35">
            <v>6920</v>
          </cell>
          <cell r="CZ35" t="str">
            <v>M5</v>
          </cell>
          <cell r="DA35">
            <v>32273251</v>
          </cell>
          <cell r="DB35">
            <v>0</v>
          </cell>
        </row>
        <row r="36">
          <cell r="B36" t="str">
            <v>0005 DE 2025</v>
          </cell>
          <cell r="C36">
            <v>1121912878</v>
          </cell>
          <cell r="D36" t="str">
            <v xml:space="preserve">DIANA HASBLEIDY AVILA LARA </v>
          </cell>
          <cell r="E36" t="str">
            <v>CONTRATO DE PRESTACIÓN DE SERVICIOS PROFESIONALES</v>
          </cell>
          <cell r="F36" t="str">
            <v>PRESTACIÓN DE SERVICIOS PROFESIONALES NECESARIO PARA EL FORTALECIMIENTO DEL PROCESO CONTRACTUAL Y DE GESTIÓN ADMINISTRATIVA DE LA OFICINA ASESORA JURÍDICA DE LA UNIVERSIDAD DE LOS LLANOS.</v>
          </cell>
          <cell r="G36">
            <v>45666</v>
          </cell>
          <cell r="H36">
            <v>26546211</v>
          </cell>
          <cell r="I36" t="str">
            <v>Seis (06) meses y seis (06) días calendario</v>
          </cell>
          <cell r="J36">
            <v>45666</v>
          </cell>
          <cell r="K36">
            <v>45852</v>
          </cell>
          <cell r="L36" t="str">
            <v>NO APLICA</v>
          </cell>
          <cell r="M36" t="str">
            <v>NO APLICA</v>
          </cell>
          <cell r="N36" t="str">
            <v>NO APLICA</v>
          </cell>
          <cell r="O36">
            <v>7</v>
          </cell>
          <cell r="P36">
            <v>3139874</v>
          </cell>
          <cell r="Q36">
            <v>45666</v>
          </cell>
          <cell r="R36">
            <v>45688</v>
          </cell>
          <cell r="S36">
            <v>4281647</v>
          </cell>
          <cell r="T36">
            <v>45689</v>
          </cell>
          <cell r="U36">
            <v>45716</v>
          </cell>
          <cell r="V36">
            <v>4281647</v>
          </cell>
          <cell r="W36">
            <v>45717</v>
          </cell>
          <cell r="X36">
            <v>45747</v>
          </cell>
          <cell r="Y36">
            <v>4281647</v>
          </cell>
          <cell r="Z36">
            <v>45748</v>
          </cell>
          <cell r="AA36">
            <v>45777</v>
          </cell>
          <cell r="AB36">
            <v>4281647</v>
          </cell>
          <cell r="AC36">
            <v>45778</v>
          </cell>
          <cell r="AD36">
            <v>45808</v>
          </cell>
          <cell r="AE36">
            <v>4281647</v>
          </cell>
          <cell r="AF36">
            <v>45809</v>
          </cell>
          <cell r="AG36">
            <v>45838</v>
          </cell>
          <cell r="AH36">
            <v>1998102</v>
          </cell>
          <cell r="AI36">
            <v>45839</v>
          </cell>
          <cell r="AJ36">
            <v>45852</v>
          </cell>
          <cell r="BI36" t="str">
            <v>Vicerrectoría de Recursos Universitarios</v>
          </cell>
          <cell r="BJ36" t="str">
            <v>WILSON FERNANDO SALGADO CIFUENTES</v>
          </cell>
          <cell r="BK36" t="str">
            <v>Vicerrector Universitario</v>
          </cell>
          <cell r="BL36">
            <v>2</v>
          </cell>
          <cell r="BM36">
            <v>45666</v>
          </cell>
          <cell r="BN36">
            <v>286175130</v>
          </cell>
          <cell r="BO36">
            <v>5</v>
          </cell>
          <cell r="BP36">
            <v>45666</v>
          </cell>
          <cell r="BQ36">
            <v>26546211</v>
          </cell>
          <cell r="CS36" t="str">
            <v>1. Brindar apoyo en la verificación de los estudios de conveniencia y oportunidad para la elaboración de contrato contratos de prestación de servicios profesionales y/o de apoyo a la gestión de contratistas administrativos, academia, proyectos de investigación y proyectos del sistema general de regalías (SGR). 2. Coadyuvar en la revisión, verificación y cumplimiento de la documentación requerida para la vinculación por contratos de prestación de servicios profesionales y/o de apoyo a la gestión de contratistas administrativos, academia, proyectos de investigación y proyectos del sistema general de regalías (SGR). 3. Brindar apoyo cuando se requiera en la elaboración de solicitud de disponibilidad y compromisos presupuestal según requerimientos radicados en la oficina.  4. Proyectar las minutas de los contratos de prestación de servicios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Elaborar base de datos que facilite los formatos de cuentas de cobro de los contratistas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aplicativos que se llevan a cabo en el área de contratación. 17. Brindar apoyo en el análisis y diseño de formatos que se requieran para el buen funcionamiento del proceso de contratación. 18. Colaborar con la atención y respuesta a solicitudes que realicen los contratistas sobre el proceso precontractual, contractual y postcontractual.</v>
          </cell>
          <cell r="CT36">
            <v>1121912878</v>
          </cell>
          <cell r="CU36">
            <v>504</v>
          </cell>
          <cell r="CV36" t="str">
            <v>210</v>
          </cell>
          <cell r="CY36">
            <v>7490</v>
          </cell>
          <cell r="CZ36" t="str">
            <v>M6</v>
          </cell>
          <cell r="DA36">
            <v>26546211</v>
          </cell>
          <cell r="DB36">
            <v>0</v>
          </cell>
        </row>
        <row r="37">
          <cell r="B37" t="str">
            <v>0006 DE 2025</v>
          </cell>
          <cell r="C37">
            <v>37293593</v>
          </cell>
          <cell r="D37" t="str">
            <v>BIBIANA LORENA ZAMBRANO ROJAS</v>
          </cell>
          <cell r="E37" t="str">
            <v>CONTRATO DE PRESTACIÓN DE SERVICIOS PROFESIONALES</v>
          </cell>
          <cell r="F37" t="str">
            <v>PRESTACIÓN DE SERVICIOS PROFESIONALES NECESARIO PARA EL FORTALECIMIENTO DE LOS PROCESOS DE GESTIÓN JURÍDICA DE LA OFICINA ASESORA JURÍDICA DE LA UNIVERSIDAD DE LOS LLANOS.</v>
          </cell>
          <cell r="G37">
            <v>45666</v>
          </cell>
          <cell r="H37">
            <v>17944846</v>
          </cell>
          <cell r="I37" t="str">
            <v>Seis (06) meses y seis (06) días calendario</v>
          </cell>
          <cell r="J37">
            <v>45666</v>
          </cell>
          <cell r="K37">
            <v>45852</v>
          </cell>
          <cell r="L37" t="str">
            <v>NO APLICA</v>
          </cell>
          <cell r="M37" t="str">
            <v>NO APLICA</v>
          </cell>
          <cell r="N37" t="str">
            <v>NO APLICA</v>
          </cell>
          <cell r="O37">
            <v>7</v>
          </cell>
          <cell r="P37">
            <v>2122509</v>
          </cell>
          <cell r="Q37">
            <v>45666</v>
          </cell>
          <cell r="R37">
            <v>45688</v>
          </cell>
          <cell r="S37">
            <v>2894330</v>
          </cell>
          <cell r="T37">
            <v>45689</v>
          </cell>
          <cell r="U37">
            <v>45716</v>
          </cell>
          <cell r="V37">
            <v>2894330</v>
          </cell>
          <cell r="W37">
            <v>45717</v>
          </cell>
          <cell r="X37">
            <v>45747</v>
          </cell>
          <cell r="Y37">
            <v>2894330</v>
          </cell>
          <cell r="Z37">
            <v>45748</v>
          </cell>
          <cell r="AA37">
            <v>45777</v>
          </cell>
          <cell r="AB37">
            <v>2894330</v>
          </cell>
          <cell r="AC37">
            <v>45778</v>
          </cell>
          <cell r="AD37">
            <v>45808</v>
          </cell>
          <cell r="AE37">
            <v>2894330</v>
          </cell>
          <cell r="AF37">
            <v>45809</v>
          </cell>
          <cell r="AG37">
            <v>45838</v>
          </cell>
          <cell r="AH37">
            <v>1350687</v>
          </cell>
          <cell r="AI37">
            <v>45839</v>
          </cell>
          <cell r="AJ37">
            <v>45852</v>
          </cell>
          <cell r="BI37" t="str">
            <v>Vicerrectoría de Recursos Universitarios</v>
          </cell>
          <cell r="BJ37" t="str">
            <v>WILSON FERNANDO SALGADO CIFUENTES</v>
          </cell>
          <cell r="BK37" t="str">
            <v>Vicerrector Universitario</v>
          </cell>
          <cell r="BL37">
            <v>2</v>
          </cell>
          <cell r="BM37">
            <v>45666</v>
          </cell>
          <cell r="BN37">
            <v>286175130</v>
          </cell>
          <cell r="BO37">
            <v>6</v>
          </cell>
          <cell r="BP37">
            <v>45666</v>
          </cell>
          <cell r="BQ37">
            <v>17944846</v>
          </cell>
          <cell r="CS37" t="str">
            <v>1. Contribuir y prestar apoyo jurídico en la proyección de las respuestas a las solicitudes efectuadas por los órganos de control.  2. Contribuir con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en la proyección de actos administrativos, documentos, informes, requerimientos y circulares, a suscribir por parte de la Universidad de los Llanos, de acuerdo a la naturaleza de los mismos y conforme a la normatividad aplicable.  4. Coadyuvar en la revisión, verificación y cumplimiento de la documentación requerida para la vinculación por contrato de prestación de servicios profesionales o de apoyo a la gestión del Sistema SICOF y Sistema general de regalías - SPGR, de las diferentes dependencias y los pertenecientes a Convenios y/o proyectos suscritos con la Universidad de los Llanos; conforme la normativa institucional aplicable a los procesos de contratación directa. 5. Apoyar la ejecución del programa anual de auditorías internas de gestión y calidad en caso de que la Oficina Asesora de Control Interno así lo requiera. 6. Proyectar y revisar las minutas de los contratos de prestación de servicios profesionales y/o de apoyo a la gestión del Sistema SICOF y Sistema general de regalías – SPGR suscritos con la universidad de los Llanos. 7. Proyectar las actas de terminación, actas de suspensión y reinicio, actas aclaratorias, actas modificatorias, actas de cesión de contratos de prestación de servicios y/o de apoyo a la gestión del Sistema SICOF y Sistema general de regalías – SPGR, liquidación o terminación bilaterales por mutuo acuerdo y demás actos administrativos que surjan dentro de la etapa contractual y pos-contractual de los contratos de prestación de servicios. 8. Contribuir en la elaboración de los formatos para pago que contenga la información de los contratos de prestación de servicios o de apoyo a la gestión del Sistema SICOF y Sistema general de regalías – SPGR y las novedades que se devengan dentro de la etapa contractual y pos-contractual, verificando que se han cargados en la página de la Universidad de los Llanos. 9. Contribuir en la elaboración de la Matriz SICOF y SPGR, con la información de los contratos de prestación de servicios o de apoyo a la gestión del Sistema SICOF y Sistema general de regalías – SPGR y las novedades que surjan dentro de la etapa contractual y pos-contractual, para llevar a cabo el proceso de cargue de pago masivo e individual. 10. Brindar reporte de los contratos o de apoyo a la gestión del Sistema SICOF y Sistema general de regalías – SPGR y las novedades que surjan dentro del proceso, para la proyección de informes y procedimientos que sean requeridos por los entes de control y diferentes dependencias de la Universidad. 11. Brindar apoyo en el análisis y diseño de formatos que se requieran para el buen funcionamiento de proceso de contratación. 12. Brindar apoyo en el manejo de plataforma SECOP II, respecto del cargue de documentación necesaria dentro del proceso gestión contractual de los contratos de prestación de servicios profesionales o de apoyo a la gestión del Sistema SICOF y Sistema general de regalías – SPGR, suscritos por la Universidad de los Llanos y conforme las estipulaciones normativas aplicables. 13. Contribuir y prestar apoyo con la respectiva foliación, rotulación y digitalización de cada uno de los contratos de prestación de servicios o de apoyo a la gestión del Sistema SICOF y Sistema general de regalías – SPGR, suscritos por la Universidad de los Llanos, así como, la actualización del inventario documental. 14. Coadyuvar en la recepción, verificación y cumplimiento de los soportes para pago de cuentas de cobro y/o terminaciones de contratos de administrativos, academia, proyectos de investigación y proyectos del de sistema general de regalías. 15. Contribuir en la elaboración del reporte de vinculación y contratación de personas con discapacidad vinculados a la Universidad de los Llanos para ser remitida al Departamento Administrativo de la Función Pública. 16.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17. Revisar y avalar los formatos de los actos que modifican los contratos iniciales de prestación de servicios profesionales y/o de apoyo a la gestión del Sistema SICOF y Sistema general de regalías – SPGR suscritos con la universidad de los Llanos. 18. Coadyuvar en la elaboración de informes de reservas de contratación de los proyectos de sistema general de regalías (SPGR) de los contratistas vinculados en la Universidad de los Llanos. 19. Brindar apoyo en la afiliación (cargue de información, validación y radicación) a través del portal web de la Aseguradora de Riesgos Laborales – Positiva Compañía de Seguros de los contratistas vinculados en la Universidad de los Llanos.</v>
          </cell>
          <cell r="CT37">
            <v>37293593</v>
          </cell>
          <cell r="CU37">
            <v>504</v>
          </cell>
          <cell r="CV37" t="str">
            <v>210</v>
          </cell>
          <cell r="CY37">
            <v>8299</v>
          </cell>
          <cell r="CZ37" t="str">
            <v>M6</v>
          </cell>
          <cell r="DA37">
            <v>17944846</v>
          </cell>
          <cell r="DB37">
            <v>0</v>
          </cell>
        </row>
        <row r="38">
          <cell r="B38" t="str">
            <v>0007 DE 2025</v>
          </cell>
          <cell r="C38">
            <v>17267844</v>
          </cell>
          <cell r="D38" t="str">
            <v>JOSE ALEXANDER ZAPATA BELTRAN</v>
          </cell>
          <cell r="E38" t="str">
            <v>CONTRATO DE PRESTACIÓN DE SERVICIOS DE APOYO A LA GESTIÓN</v>
          </cell>
          <cell r="F38"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38">
            <v>45666</v>
          </cell>
          <cell r="H38">
            <v>14250533</v>
          </cell>
          <cell r="I38" t="str">
            <v>Seis (06) meses y seis (06) días calendario</v>
          </cell>
          <cell r="J38">
            <v>45666</v>
          </cell>
          <cell r="K38">
            <v>45852</v>
          </cell>
          <cell r="L38" t="str">
            <v>NO APLICA</v>
          </cell>
          <cell r="M38" t="str">
            <v>NO APLICA</v>
          </cell>
          <cell r="N38" t="str">
            <v>NO APLICA</v>
          </cell>
          <cell r="O38">
            <v>7</v>
          </cell>
          <cell r="P38">
            <v>1685547</v>
          </cell>
          <cell r="Q38">
            <v>45666</v>
          </cell>
          <cell r="R38">
            <v>45688</v>
          </cell>
          <cell r="S38">
            <v>459695</v>
          </cell>
          <cell r="T38">
            <v>45689</v>
          </cell>
          <cell r="U38">
            <v>45694</v>
          </cell>
          <cell r="V38">
            <v>0</v>
          </cell>
          <cell r="W38">
            <v>45717</v>
          </cell>
          <cell r="X38">
            <v>45747</v>
          </cell>
          <cell r="Y38">
            <v>0</v>
          </cell>
          <cell r="Z38">
            <v>45748</v>
          </cell>
          <cell r="AA38">
            <v>45777</v>
          </cell>
          <cell r="AB38">
            <v>0</v>
          </cell>
          <cell r="AC38">
            <v>45778</v>
          </cell>
          <cell r="AD38">
            <v>45808</v>
          </cell>
          <cell r="AE38">
            <v>0</v>
          </cell>
          <cell r="AF38">
            <v>45809</v>
          </cell>
          <cell r="AG38">
            <v>45838</v>
          </cell>
          <cell r="AH38">
            <v>0</v>
          </cell>
          <cell r="AI38">
            <v>45839</v>
          </cell>
          <cell r="AJ38">
            <v>45852</v>
          </cell>
          <cell r="AK38">
            <v>0</v>
          </cell>
          <cell r="AN38">
            <v>0</v>
          </cell>
          <cell r="AQ38">
            <v>0</v>
          </cell>
          <cell r="AT38">
            <v>0</v>
          </cell>
          <cell r="AW38">
            <v>0</v>
          </cell>
          <cell r="BI38" t="str">
            <v>Vicerrectoría de Recursos Universitarios</v>
          </cell>
          <cell r="BJ38" t="str">
            <v>WILSON FERNANDO SALGADO CIFUENTES</v>
          </cell>
          <cell r="BK38" t="str">
            <v>Vicerrector Universitario</v>
          </cell>
          <cell r="BL38">
            <v>2</v>
          </cell>
          <cell r="BM38">
            <v>45666</v>
          </cell>
          <cell r="BN38">
            <v>286175130</v>
          </cell>
          <cell r="BO38">
            <v>7</v>
          </cell>
          <cell r="BP38">
            <v>45666</v>
          </cell>
          <cell r="BQ38">
            <v>14250533</v>
          </cell>
          <cell r="BR38">
            <v>0</v>
          </cell>
          <cell r="BS38">
            <v>0</v>
          </cell>
          <cell r="BX38">
            <v>0</v>
          </cell>
          <cell r="BY38">
            <v>0</v>
          </cell>
          <cell r="BZ38">
            <v>0</v>
          </cell>
          <cell r="CA38">
            <v>0</v>
          </cell>
          <cell r="CC38">
            <v>0</v>
          </cell>
          <cell r="CD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t="str">
            <v>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v>
          </cell>
          <cell r="CT38">
            <v>17267844</v>
          </cell>
          <cell r="CU38">
            <v>27</v>
          </cell>
          <cell r="CV38" t="str">
            <v>54406</v>
          </cell>
          <cell r="CW38">
            <v>0</v>
          </cell>
          <cell r="CX38">
            <v>0</v>
          </cell>
          <cell r="CY38">
            <v>8299</v>
          </cell>
          <cell r="CZ38" t="str">
            <v>M6</v>
          </cell>
          <cell r="DA38">
            <v>2145242</v>
          </cell>
          <cell r="DB38">
            <v>12105291</v>
          </cell>
        </row>
        <row r="39">
          <cell r="B39" t="str">
            <v>0008 DE 2025</v>
          </cell>
          <cell r="C39">
            <v>11518445</v>
          </cell>
          <cell r="D39" t="str">
            <v>MARTIN ENRIQUE RINCON ROMERO</v>
          </cell>
          <cell r="E39" t="str">
            <v>CONTRATO DE PRESTACIÓN DE SERVICIOS DE APOYO A LA GESTIÓN</v>
          </cell>
          <cell r="F39"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39">
            <v>45666</v>
          </cell>
          <cell r="H39">
            <v>14250532</v>
          </cell>
          <cell r="I39" t="str">
            <v>Seis (06) meses y seis (06) días calendario</v>
          </cell>
          <cell r="J39">
            <v>45666</v>
          </cell>
          <cell r="K39">
            <v>45852</v>
          </cell>
          <cell r="L39" t="str">
            <v>NO APLICA</v>
          </cell>
          <cell r="M39" t="str">
            <v>NO APLICA</v>
          </cell>
          <cell r="N39" t="str">
            <v>NO APLICA</v>
          </cell>
          <cell r="O39">
            <v>7</v>
          </cell>
          <cell r="P39">
            <v>1685547</v>
          </cell>
          <cell r="Q39">
            <v>45666</v>
          </cell>
          <cell r="R39">
            <v>45688</v>
          </cell>
          <cell r="S39">
            <v>2298473</v>
          </cell>
          <cell r="T39">
            <v>45689</v>
          </cell>
          <cell r="U39">
            <v>45716</v>
          </cell>
          <cell r="V39">
            <v>2298473</v>
          </cell>
          <cell r="W39">
            <v>45717</v>
          </cell>
          <cell r="X39">
            <v>45747</v>
          </cell>
          <cell r="Y39">
            <v>2298473</v>
          </cell>
          <cell r="Z39">
            <v>45748</v>
          </cell>
          <cell r="AA39">
            <v>45777</v>
          </cell>
          <cell r="AB39">
            <v>2298473</v>
          </cell>
          <cell r="AC39">
            <v>45778</v>
          </cell>
          <cell r="AD39">
            <v>45808</v>
          </cell>
          <cell r="AE39">
            <v>2298473</v>
          </cell>
          <cell r="AF39">
            <v>45809</v>
          </cell>
          <cell r="AG39">
            <v>45838</v>
          </cell>
          <cell r="AH39">
            <v>1072620</v>
          </cell>
          <cell r="AI39">
            <v>45839</v>
          </cell>
          <cell r="AJ39">
            <v>45852</v>
          </cell>
          <cell r="AK39">
            <v>0</v>
          </cell>
          <cell r="AN39">
            <v>0</v>
          </cell>
          <cell r="AQ39">
            <v>0</v>
          </cell>
          <cell r="AT39">
            <v>0</v>
          </cell>
          <cell r="AW39">
            <v>0</v>
          </cell>
          <cell r="BI39" t="str">
            <v>Vicerrectoría de Recursos Universitarios</v>
          </cell>
          <cell r="BJ39" t="str">
            <v>WILSON FERNANDO SALGADO CIFUENTES</v>
          </cell>
          <cell r="BK39" t="str">
            <v>Vicerrector Universitario</v>
          </cell>
          <cell r="BL39">
            <v>2</v>
          </cell>
          <cell r="BM39">
            <v>45666</v>
          </cell>
          <cell r="BN39">
            <v>286175130</v>
          </cell>
          <cell r="BO39">
            <v>10</v>
          </cell>
          <cell r="BP39">
            <v>45666</v>
          </cell>
          <cell r="BQ39">
            <v>14250532</v>
          </cell>
          <cell r="BR39">
            <v>0</v>
          </cell>
          <cell r="BS39">
            <v>0</v>
          </cell>
          <cell r="BX39">
            <v>0</v>
          </cell>
          <cell r="BY39">
            <v>0</v>
          </cell>
          <cell r="BZ39">
            <v>0</v>
          </cell>
          <cell r="CA39">
            <v>0</v>
          </cell>
          <cell r="CC39">
            <v>0</v>
          </cell>
          <cell r="CD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39">
            <v>11518445</v>
          </cell>
          <cell r="CU39">
            <v>27</v>
          </cell>
          <cell r="CV39" t="str">
            <v>54406</v>
          </cell>
          <cell r="CW39">
            <v>0</v>
          </cell>
          <cell r="CX39">
            <v>0</v>
          </cell>
          <cell r="CY39">
            <v>7490</v>
          </cell>
          <cell r="CZ39" t="str">
            <v>M6</v>
          </cell>
          <cell r="DA39">
            <v>14250532</v>
          </cell>
          <cell r="DB39">
            <v>0</v>
          </cell>
        </row>
        <row r="40">
          <cell r="B40" t="str">
            <v>0009 DE 2025</v>
          </cell>
          <cell r="C40">
            <v>1006729308</v>
          </cell>
          <cell r="D40" t="str">
            <v>LUDDY ANDREA ZAPATA LADINO</v>
          </cell>
          <cell r="E40" t="str">
            <v>CONTRATO DE PRESTACIÓN DE SERVICIOS PROFESIONALES</v>
          </cell>
          <cell r="F40" t="str">
            <v>PRESTACIÓN DE SERVICIOS PROFESIONALES NECESARIO PARA EL FORTALECIMIENTO DE LOS PROCESOS DE LA DIVISIÓN FINANCIERA DE LA UNIVERSIDAD DE LOS LLANOS.</v>
          </cell>
          <cell r="G40">
            <v>45666</v>
          </cell>
          <cell r="H40">
            <v>24309723</v>
          </cell>
          <cell r="I40" t="str">
            <v>Seis (06) meses y seis (06) días calendario</v>
          </cell>
          <cell r="J40">
            <v>45666</v>
          </cell>
          <cell r="K40">
            <v>45852</v>
          </cell>
          <cell r="L40" t="str">
            <v>NO APLICA</v>
          </cell>
          <cell r="M40" t="str">
            <v>NO APLICA</v>
          </cell>
          <cell r="N40" t="str">
            <v>NO APLICA</v>
          </cell>
          <cell r="O40">
            <v>7</v>
          </cell>
          <cell r="P40">
            <v>2875344</v>
          </cell>
          <cell r="Q40">
            <v>45666</v>
          </cell>
          <cell r="R40">
            <v>45688</v>
          </cell>
          <cell r="S40">
            <v>3920923</v>
          </cell>
          <cell r="T40">
            <v>45689</v>
          </cell>
          <cell r="U40">
            <v>45716</v>
          </cell>
          <cell r="V40">
            <v>3920923</v>
          </cell>
          <cell r="W40">
            <v>45717</v>
          </cell>
          <cell r="X40">
            <v>45747</v>
          </cell>
          <cell r="Y40">
            <v>3920923</v>
          </cell>
          <cell r="Z40">
            <v>45748</v>
          </cell>
          <cell r="AA40">
            <v>45777</v>
          </cell>
          <cell r="AB40">
            <v>3920923</v>
          </cell>
          <cell r="AC40">
            <v>45778</v>
          </cell>
          <cell r="AD40">
            <v>45808</v>
          </cell>
          <cell r="AE40">
            <v>3920923</v>
          </cell>
          <cell r="AF40">
            <v>45809</v>
          </cell>
          <cell r="AG40">
            <v>45838</v>
          </cell>
          <cell r="AH40">
            <v>1829764</v>
          </cell>
          <cell r="AI40">
            <v>45839</v>
          </cell>
          <cell r="AJ40">
            <v>45852</v>
          </cell>
          <cell r="AK40">
            <v>0</v>
          </cell>
          <cell r="AN40">
            <v>0</v>
          </cell>
          <cell r="AQ40">
            <v>0</v>
          </cell>
          <cell r="AT40">
            <v>0</v>
          </cell>
          <cell r="AW40">
            <v>0</v>
          </cell>
          <cell r="BI40" t="str">
            <v>Vicerrectoría de Recursos Universitarios</v>
          </cell>
          <cell r="BJ40" t="str">
            <v>WILSON FERNANDO SALGADO CIFUENTES</v>
          </cell>
          <cell r="BK40" t="str">
            <v>Vicerrector Universitario</v>
          </cell>
          <cell r="BL40">
            <v>2</v>
          </cell>
          <cell r="BM40">
            <v>45666</v>
          </cell>
          <cell r="BN40">
            <v>286175130</v>
          </cell>
          <cell r="BO40">
            <v>8</v>
          </cell>
          <cell r="BP40">
            <v>45666</v>
          </cell>
          <cell r="BQ40">
            <v>24309723</v>
          </cell>
          <cell r="BR40">
            <v>0</v>
          </cell>
          <cell r="BS40">
            <v>0</v>
          </cell>
          <cell r="BX40">
            <v>0</v>
          </cell>
          <cell r="BY40">
            <v>0</v>
          </cell>
          <cell r="BZ40">
            <v>0</v>
          </cell>
          <cell r="CA40">
            <v>0</v>
          </cell>
          <cell r="CC40">
            <v>0</v>
          </cell>
          <cell r="CD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t="str">
            <v>1. Apoyar en la elaboración de indicadores financieros, para el proceso de gestión financiera -presupuesto sig. 2. Colaborar con la identificación, elaboración y presentación de Informes requeridos por entes Internos de la Universidad de los Llanos (Consejo Superior Universitario, acreditación, Rectoría, Viceacademica, Vicerrectoría, Posgrados, Planeación, entre otros). 3. Colaborar con la consolidación de las proyecciones dadas por cada dependencia, y presentación del Presupuesto Ordinario y/o Regalías para la apertura de la nueva vigencia. 4. Colaborar con lo asignado en el cierre Presupuestal del Presupuesto Ordinario y/o Regalías de cada vigencia. 5. Colaborar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disponibilidades presupuestales, compromisos presupuestales, orden de pago y su respectiva distribución, del presupuesto ordinario y/o regalías cuando sea el caso. 8. Colaborar en la elaboración y presentación de los diferentes informes, Mensuales (SIA Observa, SNIES), Trimestrales (CHIP), Cuatrimestrales, (Informe Financiero), Semestrales (SIA CONTRALORIA) y Anuales (SIRECI, SUE, IES), entre otros; del Presupuesto Ordinario y/o Regalías requeridos por los diferentes entes Externos del Orden Regional y Orden Nacional. 9. Colaborar con la elaboración y seguimiento de las diferentes matrices y planes a cargo de la Dirección Financiera (PAI, ITA, mapa de riesgo, plan de mejoramiento, entre otros). 10. Colaborar con la elaboración y presentación de Información requeridos por los diferentes Proyectos de Regalías de la Universidad de los Llanos. 11. colaborar en las diferentes solicitudes allegadas a la dirección financiera (derechos de petición, movimientos del rubro, saldos disponibles, certificaciones, memorandos, entre otros). 12. Brindar apoyo al proceso de cierre financiero con relación de reintegros, verificación de los ajustes a los documentos presupuestales disponibilidades, registros y obligaciones. 13. Brindar apoyo en la recepción de la información de las vicerrectorías y de diferentes dependencias en la consolidación de las diferentes proyecciones de la siguiente vigencia.</v>
          </cell>
          <cell r="CT40">
            <v>1006729308</v>
          </cell>
          <cell r="CU40">
            <v>504</v>
          </cell>
          <cell r="CV40" t="str">
            <v>412</v>
          </cell>
          <cell r="CW40">
            <v>0</v>
          </cell>
          <cell r="CX40">
            <v>0</v>
          </cell>
          <cell r="CY40">
            <v>7490</v>
          </cell>
          <cell r="CZ40" t="str">
            <v>M6</v>
          </cell>
          <cell r="DA40">
            <v>24309723</v>
          </cell>
          <cell r="DB40">
            <v>0</v>
          </cell>
        </row>
        <row r="41">
          <cell r="B41" t="str">
            <v>0010 DE 2025</v>
          </cell>
          <cell r="C41">
            <v>40340708</v>
          </cell>
          <cell r="D41" t="str">
            <v>KARINA GISELL GONZALEZ SANCHEZ</v>
          </cell>
          <cell r="E41" t="str">
            <v>CONTRATO DE PRESTACIÓN DE SERVICIOS PROFESIONALES</v>
          </cell>
          <cell r="F41" t="str">
            <v>PRESTACIÓN DE SERVICIOS PROFESIONALES NECESARIO PARA EL FORTALECIMIENTO DE LOS PROCESOS DE GESTIÓN ADMINISTRATIVA Y CONTABLE DE LA DIVISIÓN DE TESORERÍA DE LA UNIVERSIDAD DE LOS LLANOS.</v>
          </cell>
          <cell r="G41">
            <v>45666</v>
          </cell>
          <cell r="H41">
            <v>20118392</v>
          </cell>
          <cell r="I41" t="str">
            <v>Seis (06) meses y seis (06) días calendario</v>
          </cell>
          <cell r="J41">
            <v>45666</v>
          </cell>
          <cell r="K41">
            <v>45852</v>
          </cell>
          <cell r="L41" t="str">
            <v>NO APLICA</v>
          </cell>
          <cell r="M41" t="str">
            <v>NO APLICA</v>
          </cell>
          <cell r="N41" t="str">
            <v>NO APLICA</v>
          </cell>
          <cell r="O41">
            <v>7</v>
          </cell>
          <cell r="P41">
            <v>2379595</v>
          </cell>
          <cell r="Q41">
            <v>45666</v>
          </cell>
          <cell r="R41">
            <v>45688</v>
          </cell>
          <cell r="S41">
            <v>3244902</v>
          </cell>
          <cell r="T41">
            <v>45689</v>
          </cell>
          <cell r="U41">
            <v>45716</v>
          </cell>
          <cell r="V41">
            <v>3244902</v>
          </cell>
          <cell r="W41">
            <v>45717</v>
          </cell>
          <cell r="X41">
            <v>45747</v>
          </cell>
          <cell r="Y41">
            <v>3244902</v>
          </cell>
          <cell r="Z41">
            <v>45748</v>
          </cell>
          <cell r="AA41">
            <v>45777</v>
          </cell>
          <cell r="AB41">
            <v>3244902</v>
          </cell>
          <cell r="AC41">
            <v>45778</v>
          </cell>
          <cell r="AD41">
            <v>45808</v>
          </cell>
          <cell r="AE41">
            <v>3244902</v>
          </cell>
          <cell r="AF41">
            <v>45809</v>
          </cell>
          <cell r="AG41">
            <v>45838</v>
          </cell>
          <cell r="AH41">
            <v>1514287</v>
          </cell>
          <cell r="AI41">
            <v>45839</v>
          </cell>
          <cell r="AJ41">
            <v>45852</v>
          </cell>
          <cell r="AK41">
            <v>0</v>
          </cell>
          <cell r="AN41">
            <v>0</v>
          </cell>
          <cell r="AQ41">
            <v>0</v>
          </cell>
          <cell r="AT41">
            <v>0</v>
          </cell>
          <cell r="AW41">
            <v>0</v>
          </cell>
          <cell r="BI41" t="str">
            <v>Vicerrectoría de Recursos Universitarios</v>
          </cell>
          <cell r="BJ41" t="str">
            <v>WILSON FERNANDO SALGADO CIFUENTES</v>
          </cell>
          <cell r="BK41" t="str">
            <v>Vicerrector Universitario</v>
          </cell>
          <cell r="BL41">
            <v>2</v>
          </cell>
          <cell r="BM41">
            <v>45666</v>
          </cell>
          <cell r="BN41">
            <v>286175130</v>
          </cell>
          <cell r="BO41">
            <v>9</v>
          </cell>
          <cell r="BP41">
            <v>45666</v>
          </cell>
          <cell r="BQ41">
            <v>20118392</v>
          </cell>
          <cell r="BR41">
            <v>0</v>
          </cell>
          <cell r="BS41">
            <v>0</v>
          </cell>
          <cell r="BX41">
            <v>0</v>
          </cell>
          <cell r="BY41">
            <v>0</v>
          </cell>
          <cell r="BZ41">
            <v>0</v>
          </cell>
          <cell r="CA41">
            <v>0</v>
          </cell>
          <cell r="CC41">
            <v>0</v>
          </cell>
          <cell r="CD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t="str">
            <v xml:space="preserve">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de manera mensual) al proceso de conciliaciones bancarias, contabilización de ajustes tesorales e identificación y depuración de las partidas conciliatorias; igualmente, apoyar en la elaboración de Archivos en Excel de los extractos bancarios, para elaboración de conciliación bancaria.  4.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el Área de Sistemas para la elaboración de las facturas por la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Sección de Presupuesto y Contabilidad y posterior cargue en la plataforma de impuestos de la Alcaldía de Villavicencio. (firma Rector y Contador). 10. Apoyo a la consolidación de los reportes en SICOF, para la construcción y validación de la información de los reportes a la Contraloría General de la Nación: Vista 2 y Vista 7.  11. Coadyuvar en la información correspondiente al cierre de Tesorería de forma anual, de acuerdo al FORMATO FO-FIN-21 del proceso de Gestión Financiera.  12. Brindar apoyo en la elaboración de informe anual de las cuentas por pagar en Formato Excel, como apoyo al cierre de Tesorería, de acuerdo al proceso de Gestión Financiera. 13. Apoyar en el seguimiento de transferencias Nación, Generación E y/o Fondo Solidario para la Educación – FSE, resoluciones de giro y extractos bancarios de la Universidad. 14. Contribuir en revisar la contabilización de los pagos de los derechos académicos y verificar su registro en las plataformas de SICOF y SIAU, como apoyo al proceso de autorización de los grados de estudiantes de la Universidad. 15. Apoyo a la Tesorería en la elaboración de informes y demás requerimientos emanados por los diferentes entes de control y dependencias de la Universidad. </v>
          </cell>
          <cell r="CT41">
            <v>40340708</v>
          </cell>
          <cell r="CU41">
            <v>504</v>
          </cell>
          <cell r="CV41" t="str">
            <v>415</v>
          </cell>
          <cell r="CW41">
            <v>0</v>
          </cell>
          <cell r="CX41">
            <v>0</v>
          </cell>
          <cell r="CY41">
            <v>6920</v>
          </cell>
          <cell r="CZ41" t="str">
            <v>M5</v>
          </cell>
          <cell r="DA41">
            <v>20118392</v>
          </cell>
          <cell r="DB41">
            <v>0</v>
          </cell>
        </row>
        <row r="42">
          <cell r="B42" t="str">
            <v>0011 DE 2025</v>
          </cell>
          <cell r="C42">
            <v>1121883302</v>
          </cell>
          <cell r="D42" t="str">
            <v>EVELYNE ALEXANDRA BENITEZ GUTIERREZ</v>
          </cell>
          <cell r="E42" t="str">
            <v>CONTRATO DE PRESTACIÓN DE SERVICIOS PROFESIONALES</v>
          </cell>
          <cell r="F42" t="str">
            <v>PRESTACIÓN DE SERVICIOS PROFESIONALES NECESARIO PARA EL FORTALECIMIENTO DE LOS PROCESOS DE GESTIÓN JURÍDICA DE LA OFICINA ASESORA JURÍDICA DE LA UNIVERSIDAD DE LOS LLANOS.</v>
          </cell>
          <cell r="G42">
            <v>45667</v>
          </cell>
          <cell r="H42">
            <v>20010229</v>
          </cell>
          <cell r="I42" t="str">
            <v>Seis (06) meses y cinco (05) días calendario</v>
          </cell>
          <cell r="J42">
            <v>45667</v>
          </cell>
          <cell r="K42">
            <v>45852</v>
          </cell>
          <cell r="L42" t="str">
            <v>NO APLICA</v>
          </cell>
          <cell r="M42" t="str">
            <v>NO APLICA</v>
          </cell>
          <cell r="N42" t="str">
            <v>NO APLICA</v>
          </cell>
          <cell r="O42">
            <v>7</v>
          </cell>
          <cell r="P42">
            <v>2271431</v>
          </cell>
          <cell r="Q42">
            <v>45667</v>
          </cell>
          <cell r="R42">
            <v>45688</v>
          </cell>
          <cell r="S42">
            <v>3244902</v>
          </cell>
          <cell r="T42">
            <v>45689</v>
          </cell>
          <cell r="U42">
            <v>45716</v>
          </cell>
          <cell r="V42">
            <v>3244902</v>
          </cell>
          <cell r="W42">
            <v>45717</v>
          </cell>
          <cell r="X42">
            <v>45747</v>
          </cell>
          <cell r="Y42">
            <v>3244902</v>
          </cell>
          <cell r="Z42">
            <v>45748</v>
          </cell>
          <cell r="AA42">
            <v>45777</v>
          </cell>
          <cell r="AB42">
            <v>3244902</v>
          </cell>
          <cell r="AC42">
            <v>45778</v>
          </cell>
          <cell r="AD42">
            <v>45808</v>
          </cell>
          <cell r="AE42">
            <v>3244902</v>
          </cell>
          <cell r="AF42">
            <v>45809</v>
          </cell>
          <cell r="AG42">
            <v>45838</v>
          </cell>
          <cell r="AH42">
            <v>1514288</v>
          </cell>
          <cell r="AI42">
            <v>45839</v>
          </cell>
          <cell r="AJ42">
            <v>45852</v>
          </cell>
          <cell r="AK42">
            <v>0</v>
          </cell>
          <cell r="AN42">
            <v>0</v>
          </cell>
          <cell r="AQ42">
            <v>0</v>
          </cell>
          <cell r="AT42">
            <v>0</v>
          </cell>
          <cell r="AW42">
            <v>0</v>
          </cell>
          <cell r="BI42" t="str">
            <v>Vicerrectoría de Recursos Universitarios</v>
          </cell>
          <cell r="BJ42" t="str">
            <v>WILSON FERNANDO SALGADO CIFUENTES</v>
          </cell>
          <cell r="BK42" t="str">
            <v>Vicerrector Universitario</v>
          </cell>
          <cell r="BL42">
            <v>2</v>
          </cell>
          <cell r="BM42">
            <v>45666</v>
          </cell>
          <cell r="BN42">
            <v>286175130</v>
          </cell>
          <cell r="BO42">
            <v>11</v>
          </cell>
          <cell r="BP42">
            <v>45667</v>
          </cell>
          <cell r="BQ42">
            <v>20010229</v>
          </cell>
          <cell r="BR42">
            <v>0</v>
          </cell>
          <cell r="BS42">
            <v>0</v>
          </cell>
          <cell r="BX42">
            <v>0</v>
          </cell>
          <cell r="BY42">
            <v>0</v>
          </cell>
          <cell r="BZ42">
            <v>0</v>
          </cell>
          <cell r="CA42">
            <v>0</v>
          </cell>
          <cell r="CC42">
            <v>0</v>
          </cell>
          <cell r="CD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20. Contribuir y prestar apoyo jurídico en los tramites, procesos, sesiones, asesorías, acompañamientos y capacitaciones, de acuerdo a la competencia de la Oficina Asesora Jurídica en el Comité de Asuntos de Genero de la Universidad de los Llanos. 21. Contribuir y prestar apoyo jurídico conforme la normativa institucional y el marco legal aplicable a las Comisiones Disciplinarias Estudiantiles de Facultad al interior de la Universidad de los Llanos.</v>
          </cell>
          <cell r="CT42">
            <v>1121883302</v>
          </cell>
          <cell r="CU42">
            <v>504</v>
          </cell>
          <cell r="CV42" t="str">
            <v>210</v>
          </cell>
          <cell r="CW42">
            <v>0</v>
          </cell>
          <cell r="CX42">
            <v>0</v>
          </cell>
          <cell r="CY42">
            <v>7490</v>
          </cell>
          <cell r="CZ42" t="str">
            <v>M6</v>
          </cell>
          <cell r="DA42">
            <v>20010229</v>
          </cell>
          <cell r="DB42">
            <v>0</v>
          </cell>
        </row>
        <row r="43">
          <cell r="B43" t="str">
            <v>0012 DE 2025</v>
          </cell>
          <cell r="C43">
            <v>1006826802</v>
          </cell>
          <cell r="D43" t="str">
            <v>KARLA VALENTINA ROJAS ROMERO</v>
          </cell>
          <cell r="E43" t="str">
            <v>CONTRATO DE PRESTACIÓN DE SERVICIOS PROFESIONALES</v>
          </cell>
          <cell r="F43" t="str">
            <v>PRESTACIÓN DE SERVICIOS PROFESIONALES NECESARIO PARA EL FORTALECIMIENTO DE LOS PROCESOS DE GESTIÓN JURÍDICA DE LA OFICINA ASESORA JURÍDICA DE LA UNIVERSIDAD DE LOS LLANOS.</v>
          </cell>
          <cell r="G43">
            <v>45667</v>
          </cell>
          <cell r="H43">
            <v>17848368</v>
          </cell>
          <cell r="I43" t="str">
            <v>Seis (06) meses y cinco (05) días calendario</v>
          </cell>
          <cell r="J43">
            <v>45667</v>
          </cell>
          <cell r="K43">
            <v>45852</v>
          </cell>
          <cell r="L43" t="str">
            <v>NO APLICA</v>
          </cell>
          <cell r="M43" t="str">
            <v>NO APLICA</v>
          </cell>
          <cell r="N43" t="str">
            <v>NO APLICA</v>
          </cell>
          <cell r="O43">
            <v>7</v>
          </cell>
          <cell r="P43">
            <v>2026031</v>
          </cell>
          <cell r="Q43">
            <v>45667</v>
          </cell>
          <cell r="R43">
            <v>45688</v>
          </cell>
          <cell r="S43">
            <v>2894330</v>
          </cell>
          <cell r="T43">
            <v>45689</v>
          </cell>
          <cell r="U43">
            <v>45716</v>
          </cell>
          <cell r="V43">
            <v>2894330</v>
          </cell>
          <cell r="W43">
            <v>45717</v>
          </cell>
          <cell r="X43">
            <v>45747</v>
          </cell>
          <cell r="Y43">
            <v>2894330</v>
          </cell>
          <cell r="Z43">
            <v>45748</v>
          </cell>
          <cell r="AA43">
            <v>45777</v>
          </cell>
          <cell r="AB43">
            <v>2894330</v>
          </cell>
          <cell r="AC43">
            <v>45778</v>
          </cell>
          <cell r="AD43">
            <v>45808</v>
          </cell>
          <cell r="AE43">
            <v>2894330</v>
          </cell>
          <cell r="AF43">
            <v>45809</v>
          </cell>
          <cell r="AG43">
            <v>45838</v>
          </cell>
          <cell r="AH43">
            <v>1350687</v>
          </cell>
          <cell r="AI43">
            <v>45839</v>
          </cell>
          <cell r="AJ43">
            <v>45852</v>
          </cell>
          <cell r="AK43">
            <v>0</v>
          </cell>
          <cell r="AN43">
            <v>0</v>
          </cell>
          <cell r="AQ43">
            <v>0</v>
          </cell>
          <cell r="AT43">
            <v>0</v>
          </cell>
          <cell r="AW43">
            <v>0</v>
          </cell>
          <cell r="BI43" t="str">
            <v>Vicerrectoría de Recursos Universitarios</v>
          </cell>
          <cell r="BJ43" t="str">
            <v>WILSON FERNANDO SALGADO CIFUENTES</v>
          </cell>
          <cell r="BK43" t="str">
            <v>Vicerrector Universitario</v>
          </cell>
          <cell r="BL43">
            <v>2</v>
          </cell>
          <cell r="BM43">
            <v>45666</v>
          </cell>
          <cell r="BN43">
            <v>286175130</v>
          </cell>
          <cell r="BO43">
            <v>12</v>
          </cell>
          <cell r="BP43">
            <v>45667</v>
          </cell>
          <cell r="BQ43">
            <v>17848368</v>
          </cell>
          <cell r="BR43">
            <v>0</v>
          </cell>
          <cell r="BS43">
            <v>0</v>
          </cell>
          <cell r="BX43">
            <v>0</v>
          </cell>
          <cell r="BY43">
            <v>0</v>
          </cell>
          <cell r="BZ43">
            <v>0</v>
          </cell>
          <cell r="CA43">
            <v>0</v>
          </cell>
          <cell r="CC43">
            <v>0</v>
          </cell>
          <cell r="CD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v>
          </cell>
          <cell r="CT43">
            <v>1006826802</v>
          </cell>
          <cell r="CU43">
            <v>504</v>
          </cell>
          <cell r="CV43" t="str">
            <v>210</v>
          </cell>
          <cell r="CW43">
            <v>0</v>
          </cell>
          <cell r="CX43">
            <v>0</v>
          </cell>
          <cell r="CY43">
            <v>6910</v>
          </cell>
          <cell r="CZ43" t="str">
            <v>M5</v>
          </cell>
          <cell r="DA43">
            <v>17848368</v>
          </cell>
          <cell r="DB43">
            <v>0</v>
          </cell>
        </row>
        <row r="44">
          <cell r="B44" t="str">
            <v>0013 DE 2025</v>
          </cell>
          <cell r="C44">
            <v>35264344</v>
          </cell>
          <cell r="D44" t="str">
            <v>IRENE PAOLA QUIÑONEZ</v>
          </cell>
          <cell r="E44" t="str">
            <v>CONTRATO DE PRESTACIÓN DE SERVICIOS DE APOYO A LA GESTIÓN</v>
          </cell>
          <cell r="F44"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v>
          </cell>
          <cell r="G44">
            <v>45667</v>
          </cell>
          <cell r="H44">
            <v>14173917</v>
          </cell>
          <cell r="I44" t="str">
            <v>Seis (06) meses y cinco (05) días calendario</v>
          </cell>
          <cell r="J44">
            <v>45667</v>
          </cell>
          <cell r="K44">
            <v>45852</v>
          </cell>
          <cell r="L44" t="str">
            <v>NO APLICA</v>
          </cell>
          <cell r="M44" t="str">
            <v>NO APLICA</v>
          </cell>
          <cell r="N44" t="str">
            <v>NO APLICA</v>
          </cell>
          <cell r="O44">
            <v>7</v>
          </cell>
          <cell r="P44">
            <v>1608931</v>
          </cell>
          <cell r="Q44">
            <v>45667</v>
          </cell>
          <cell r="R44">
            <v>45688</v>
          </cell>
          <cell r="S44">
            <v>2298473</v>
          </cell>
          <cell r="T44">
            <v>45689</v>
          </cell>
          <cell r="U44">
            <v>45716</v>
          </cell>
          <cell r="V44">
            <v>2298473</v>
          </cell>
          <cell r="W44">
            <v>45717</v>
          </cell>
          <cell r="X44">
            <v>45747</v>
          </cell>
          <cell r="Y44">
            <v>2298473</v>
          </cell>
          <cell r="Z44">
            <v>45748</v>
          </cell>
          <cell r="AA44">
            <v>45777</v>
          </cell>
          <cell r="AB44">
            <v>2298473</v>
          </cell>
          <cell r="AC44">
            <v>45778</v>
          </cell>
          <cell r="AD44">
            <v>45808</v>
          </cell>
          <cell r="AE44">
            <v>2298473</v>
          </cell>
          <cell r="AF44">
            <v>45809</v>
          </cell>
          <cell r="AG44">
            <v>45838</v>
          </cell>
          <cell r="AH44">
            <v>1072621</v>
          </cell>
          <cell r="AI44">
            <v>45839</v>
          </cell>
          <cell r="AJ44">
            <v>45852</v>
          </cell>
          <cell r="BI44" t="str">
            <v>División de Bienestar Universitario</v>
          </cell>
          <cell r="BJ44" t="str">
            <v>JHON FREYD MONROY RODRIGUEZ</v>
          </cell>
          <cell r="BK44" t="str">
            <v>Jefe de Oficina</v>
          </cell>
          <cell r="BL44">
            <v>8</v>
          </cell>
          <cell r="BM44">
            <v>45667</v>
          </cell>
          <cell r="BN44">
            <v>28501065</v>
          </cell>
          <cell r="BO44">
            <v>17</v>
          </cell>
          <cell r="BP44">
            <v>45667</v>
          </cell>
          <cell r="BQ44">
            <v>14173917</v>
          </cell>
          <cell r="CS44" t="str">
            <v>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v>
          </cell>
          <cell r="CT44">
            <v>35264344</v>
          </cell>
          <cell r="CU44">
            <v>717</v>
          </cell>
          <cell r="CV44" t="str">
            <v>410205</v>
          </cell>
          <cell r="CY44">
            <v>7490</v>
          </cell>
          <cell r="CZ44" t="str">
            <v>M6</v>
          </cell>
          <cell r="DA44">
            <v>14173917</v>
          </cell>
          <cell r="DB44">
            <v>0</v>
          </cell>
        </row>
        <row r="45">
          <cell r="B45" t="str">
            <v>0014 DE 2025</v>
          </cell>
          <cell r="C45">
            <v>1121830981</v>
          </cell>
          <cell r="D45" t="str">
            <v>LEIDY CAROLINA LEON RUIZ</v>
          </cell>
          <cell r="E45" t="str">
            <v>CONTRATO DE PRESTACIÓN DE SERVICIOS DE APOYO A LA GESTIÓN</v>
          </cell>
          <cell r="F45"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v>
          </cell>
          <cell r="G45">
            <v>45667</v>
          </cell>
          <cell r="H45">
            <v>14173917</v>
          </cell>
          <cell r="I45" t="str">
            <v>Seis (06) meses y cinco (05) días calendario</v>
          </cell>
          <cell r="J45">
            <v>45667</v>
          </cell>
          <cell r="K45">
            <v>45852</v>
          </cell>
          <cell r="L45" t="str">
            <v>NO APLICA</v>
          </cell>
          <cell r="M45" t="str">
            <v>NO APLICA</v>
          </cell>
          <cell r="N45" t="str">
            <v>NO APLICA</v>
          </cell>
          <cell r="O45">
            <v>7</v>
          </cell>
          <cell r="P45">
            <v>1608931</v>
          </cell>
          <cell r="Q45">
            <v>45667</v>
          </cell>
          <cell r="R45">
            <v>45688</v>
          </cell>
          <cell r="S45">
            <v>2298473</v>
          </cell>
          <cell r="T45">
            <v>45689</v>
          </cell>
          <cell r="U45">
            <v>45716</v>
          </cell>
          <cell r="V45">
            <v>2298473</v>
          </cell>
          <cell r="W45">
            <v>45717</v>
          </cell>
          <cell r="X45">
            <v>45747</v>
          </cell>
          <cell r="Y45">
            <v>2298473</v>
          </cell>
          <cell r="Z45">
            <v>45748</v>
          </cell>
          <cell r="AA45">
            <v>45777</v>
          </cell>
          <cell r="AB45">
            <v>2298473</v>
          </cell>
          <cell r="AC45">
            <v>45778</v>
          </cell>
          <cell r="AD45">
            <v>45808</v>
          </cell>
          <cell r="AE45">
            <v>2298473</v>
          </cell>
          <cell r="AF45">
            <v>45809</v>
          </cell>
          <cell r="AG45">
            <v>45838</v>
          </cell>
          <cell r="AH45">
            <v>1072621</v>
          </cell>
          <cell r="AI45">
            <v>45839</v>
          </cell>
          <cell r="AJ45">
            <v>45852</v>
          </cell>
          <cell r="BI45" t="str">
            <v>División de Bienestar Universitario</v>
          </cell>
          <cell r="BJ45" t="str">
            <v>JHON FREYD MONROY RODRIGUEZ</v>
          </cell>
          <cell r="BK45" t="str">
            <v>Jefe de Oficina</v>
          </cell>
          <cell r="BL45">
            <v>8</v>
          </cell>
          <cell r="BM45">
            <v>45667</v>
          </cell>
          <cell r="BN45">
            <v>28501065</v>
          </cell>
          <cell r="BO45">
            <v>18</v>
          </cell>
          <cell r="BP45">
            <v>45667</v>
          </cell>
          <cell r="BQ45">
            <v>14173917</v>
          </cell>
          <cell r="CS45" t="str">
            <v>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v>
          </cell>
          <cell r="CT45">
            <v>1121830981</v>
          </cell>
          <cell r="CU45">
            <v>717</v>
          </cell>
          <cell r="CV45" t="str">
            <v>410205</v>
          </cell>
          <cell r="CY45">
            <v>7490</v>
          </cell>
          <cell r="CZ45" t="str">
            <v>M6</v>
          </cell>
          <cell r="DA45">
            <v>14173917</v>
          </cell>
          <cell r="DB45">
            <v>0</v>
          </cell>
        </row>
        <row r="46">
          <cell r="B46" t="str">
            <v>0015 DE 2025</v>
          </cell>
          <cell r="C46">
            <v>1122121514</v>
          </cell>
          <cell r="D46" t="str">
            <v>JENNY PAOLA TORRES RIVAS</v>
          </cell>
          <cell r="E46" t="str">
            <v>CONTRATO DE PRESTACIÓN DE SERVICIOS PROFESIONALES</v>
          </cell>
          <cell r="F46" t="str">
            <v>PRESTACIÓN DE SERVICIOS PROFESIONALES NECESARIO PARA EL FORTALECIMIENTO DE LOS PROCESOS DE COORDINACIÓN DEL ÁREA DE PROMOCIÓN SOCIOECONÓMICA DE LA DIVISIÓN DE BIENESTAR UNIVERSITARIO DE LA UNIVERSIDAD DE LOS LLANOS.</v>
          </cell>
          <cell r="G46">
            <v>45667</v>
          </cell>
          <cell r="H46">
            <v>24179025</v>
          </cell>
          <cell r="I46" t="str">
            <v>Seis (06) meses y cinco (05) días calendario</v>
          </cell>
          <cell r="J46">
            <v>45667</v>
          </cell>
          <cell r="K46">
            <v>45852</v>
          </cell>
          <cell r="L46" t="str">
            <v>NO APLICA</v>
          </cell>
          <cell r="M46" t="str">
            <v>NO APLICA</v>
          </cell>
          <cell r="N46" t="str">
            <v>NO APLICA</v>
          </cell>
          <cell r="O46">
            <v>7</v>
          </cell>
          <cell r="P46">
            <v>2744646</v>
          </cell>
          <cell r="Q46">
            <v>45667</v>
          </cell>
          <cell r="R46">
            <v>45688</v>
          </cell>
          <cell r="S46">
            <v>3920923</v>
          </cell>
          <cell r="T46">
            <v>45689</v>
          </cell>
          <cell r="U46">
            <v>45716</v>
          </cell>
          <cell r="V46">
            <v>3920923</v>
          </cell>
          <cell r="W46">
            <v>45717</v>
          </cell>
          <cell r="X46">
            <v>45747</v>
          </cell>
          <cell r="Y46">
            <v>3920923</v>
          </cell>
          <cell r="Z46">
            <v>45748</v>
          </cell>
          <cell r="AA46">
            <v>45777</v>
          </cell>
          <cell r="AB46">
            <v>3920923</v>
          </cell>
          <cell r="AC46">
            <v>45778</v>
          </cell>
          <cell r="AD46">
            <v>45808</v>
          </cell>
          <cell r="AE46">
            <v>3920923</v>
          </cell>
          <cell r="AF46">
            <v>45809</v>
          </cell>
          <cell r="AG46">
            <v>45838</v>
          </cell>
          <cell r="AH46">
            <v>1829764</v>
          </cell>
          <cell r="AI46">
            <v>45839</v>
          </cell>
          <cell r="AJ46">
            <v>45852</v>
          </cell>
          <cell r="BI46" t="str">
            <v>Vicerrectoría de Recursos Universitarios</v>
          </cell>
          <cell r="BJ46" t="str">
            <v>WILSON FERNANDO SALGADO CIFUENTES</v>
          </cell>
          <cell r="BK46" t="str">
            <v>Vicerrector Universitario</v>
          </cell>
          <cell r="BL46">
            <v>2</v>
          </cell>
          <cell r="BM46">
            <v>45666</v>
          </cell>
          <cell r="BN46">
            <v>286175130</v>
          </cell>
          <cell r="BO46">
            <v>13</v>
          </cell>
          <cell r="BP46">
            <v>45667</v>
          </cell>
          <cell r="BQ46">
            <v>24179025</v>
          </cell>
          <cell r="CS46" t="str">
            <v>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Brindar apoyo en la proyección de respuestas a los requerimientos internos o provenientes de entidades externas sobre temas de competencia del área. 14. Brindar apoyo a la jefatura de Bienestar en los eventos institucionales que se realicen y sean liderados o apoyados por la Dirección de Bienestar Institucional.</v>
          </cell>
          <cell r="CT46">
            <v>1122121514</v>
          </cell>
          <cell r="CU46">
            <v>504</v>
          </cell>
          <cell r="CV46" t="str">
            <v>441</v>
          </cell>
          <cell r="CY46">
            <v>7220</v>
          </cell>
          <cell r="CZ46" t="str">
            <v>M6</v>
          </cell>
          <cell r="DA46">
            <v>24179025</v>
          </cell>
          <cell r="DB46">
            <v>0</v>
          </cell>
        </row>
        <row r="47">
          <cell r="B47" t="str">
            <v>0016 DE 2025</v>
          </cell>
          <cell r="C47">
            <v>1121969024</v>
          </cell>
          <cell r="D47" t="str">
            <v>HEIDY GISSELLA GONZALEZ PARDO</v>
          </cell>
          <cell r="E47" t="str">
            <v>CONTRATO DE PRESTACIÓN DE SERVICIOS PROFESIONALES</v>
          </cell>
          <cell r="F47" t="str">
            <v>PRESTACIÓN DE SERVICIOS PROFESIONALES NECESARIO PARA EL FORTALECIMIENTO DE LOS PROCESOS DE LA DIVISIÓN FINANCIERA DE LA UNIVERSIDAD DE LOS LLANOS.</v>
          </cell>
          <cell r="G47">
            <v>45672</v>
          </cell>
          <cell r="H47">
            <v>19469412</v>
          </cell>
          <cell r="I47" t="str">
            <v>Seis (06) meses calendario</v>
          </cell>
          <cell r="J47">
            <v>45672</v>
          </cell>
          <cell r="K47">
            <v>45852</v>
          </cell>
          <cell r="L47" t="str">
            <v>NO APLICA</v>
          </cell>
          <cell r="M47" t="str">
            <v>NO APLICA</v>
          </cell>
          <cell r="N47" t="str">
            <v>NO APLICA</v>
          </cell>
          <cell r="O47">
            <v>7</v>
          </cell>
          <cell r="P47">
            <v>1730614</v>
          </cell>
          <cell r="Q47">
            <v>45672</v>
          </cell>
          <cell r="R47">
            <v>45688</v>
          </cell>
          <cell r="S47">
            <v>3244902</v>
          </cell>
          <cell r="T47">
            <v>45689</v>
          </cell>
          <cell r="U47">
            <v>45716</v>
          </cell>
          <cell r="V47">
            <v>3244902</v>
          </cell>
          <cell r="W47">
            <v>45717</v>
          </cell>
          <cell r="X47">
            <v>45747</v>
          </cell>
          <cell r="Y47">
            <v>3244902</v>
          </cell>
          <cell r="Z47">
            <v>45748</v>
          </cell>
          <cell r="AA47">
            <v>45777</v>
          </cell>
          <cell r="AB47">
            <v>3244902</v>
          </cell>
          <cell r="AC47">
            <v>45778</v>
          </cell>
          <cell r="AD47">
            <v>45808</v>
          </cell>
          <cell r="AE47">
            <v>3244902</v>
          </cell>
          <cell r="AF47">
            <v>45809</v>
          </cell>
          <cell r="AG47">
            <v>45838</v>
          </cell>
          <cell r="AH47">
            <v>1514288</v>
          </cell>
          <cell r="AI47">
            <v>45839</v>
          </cell>
          <cell r="AJ47">
            <v>45852</v>
          </cell>
          <cell r="BI47" t="str">
            <v>Vicerrectoría de Recursos Universitarios</v>
          </cell>
          <cell r="BJ47" t="str">
            <v>WILSON FERNANDO SALGADO CIFUENTES</v>
          </cell>
          <cell r="BK47" t="str">
            <v>Vicerrector Universitario</v>
          </cell>
          <cell r="BL47">
            <v>89</v>
          </cell>
          <cell r="BM47">
            <v>45672</v>
          </cell>
          <cell r="BN47">
            <v>1044514812</v>
          </cell>
          <cell r="BO47">
            <v>35</v>
          </cell>
          <cell r="BP47">
            <v>45672</v>
          </cell>
          <cell r="BQ47">
            <v>19469412</v>
          </cell>
          <cell r="CS47" t="str">
            <v>1. Cooperar en el informe del Sia Observa con la elaboración, cargue, seguimiento y actualización de la información que se reporta en el Aplicativo del SIA OBSERVA de forma mensual, semestral y anual según solicitudes de las diferentes dependencias o requerimiento del mismo aplicativo. 2. Cooperar con la elaboración mensual y seguimiento de los diferentes reportes internos presentados por la Dirección Financiera (reporte de posgrados, reporte de ejecución y rubros de inversión, reporte ejecución y compromisos estampilla prounillanos, entre otros). 3. Cooperar con la elaboración y seguimiento a solicitudes de disponibilidades presupuestales, compromisos presupuestales, orden de pago, apoyos económicos y su respectiva distribución, del presupuesto ordinario y/o regalías cuando sea el caso. 4. Colaborar en las diferentes solicitudes allegadas a la dirección financiera (derechos de petición, movimientos del rubro, saldos disponibles, certificaciones, memorandos, entre otros). 5. Cooperar en la Identificación, elaboración y presentación de reportes del presupuesto de Regalías, requerido por los diferentes Proyectos de Regalías de la Universidad de los Llanos. 6. Cooperar en la identificación, elaboración y presentación de reportes por Centros de Costos requeridos por entes Internos de la Universidad de los Llanos (Consejo Superior Universitario, Acreditación, Rectoría, Vice académica, Vicerrectoría, Facultades, Planeación, entre otros). 7. Colaborar con la elaboración mensual de las diferentes Resoluciones Rectorales que son requeridas desde la Dirección Financiera, del Presupuesto Ordinario y/o Presupuesto de Regalías, así mismo como el seguimiento de las mismas. 8. Colaborar con la elaboración y seguimiento de las diferentes Matrices y Planes a cargo de la Dirección Financiera (PAI, ITA, Mapa de Riesgo, Plan de Mejoramiento, entre otros). 9. Brindar apoyo al proceso de cierre financiero con relación de reintegros, verificación de los ajustes a los documentos presupuestales disponibilidades, registros y obligaciones.</v>
          </cell>
          <cell r="CT47">
            <v>1121969024</v>
          </cell>
          <cell r="CU47">
            <v>504</v>
          </cell>
          <cell r="CV47" t="str">
            <v>412</v>
          </cell>
          <cell r="CY47">
            <v>6920</v>
          </cell>
          <cell r="CZ47" t="str">
            <v>M5</v>
          </cell>
          <cell r="DA47">
            <v>19469412</v>
          </cell>
          <cell r="DB47">
            <v>0</v>
          </cell>
        </row>
        <row r="48">
          <cell r="B48" t="str">
            <v>0017 DE 2025</v>
          </cell>
          <cell r="C48">
            <v>35263186</v>
          </cell>
          <cell r="D48" t="str">
            <v xml:space="preserve">NURY CONSUELO ALVAREZ </v>
          </cell>
          <cell r="E48" t="str">
            <v>CONTRATO DE PRESTACIÓN DE SERVICIOS PROFESIONALES</v>
          </cell>
          <cell r="F48" t="str">
            <v>PRESTACIÓN DE SERVICIOS PROFESIONALES NECESARIO PARA EL FORTALECIMIENTO DE LOS PROCESOS ADMINISTRATIVOS DE LA OFICINA DE ADMISIONES, REGISTRO Y CONTROL ACADÉMICO DE LA UNIVERSIDAD DE LOS LLANOS.</v>
          </cell>
          <cell r="G48">
            <v>45672</v>
          </cell>
          <cell r="H48">
            <v>23525538</v>
          </cell>
          <cell r="I48" t="str">
            <v>Seis (06) meses calendario</v>
          </cell>
          <cell r="J48">
            <v>45672</v>
          </cell>
          <cell r="K48">
            <v>45852</v>
          </cell>
          <cell r="L48" t="str">
            <v>NO APLICA</v>
          </cell>
          <cell r="M48" t="str">
            <v>NO APLICA</v>
          </cell>
          <cell r="N48" t="str">
            <v>NO APLICA</v>
          </cell>
          <cell r="O48">
            <v>7</v>
          </cell>
          <cell r="P48">
            <v>2091159</v>
          </cell>
          <cell r="Q48">
            <v>45672</v>
          </cell>
          <cell r="R48">
            <v>45688</v>
          </cell>
          <cell r="S48">
            <v>3920923</v>
          </cell>
          <cell r="T48">
            <v>45689</v>
          </cell>
          <cell r="U48">
            <v>45716</v>
          </cell>
          <cell r="V48">
            <v>3920923</v>
          </cell>
          <cell r="W48">
            <v>45717</v>
          </cell>
          <cell r="X48">
            <v>45747</v>
          </cell>
          <cell r="Y48">
            <v>3920923</v>
          </cell>
          <cell r="Z48">
            <v>45748</v>
          </cell>
          <cell r="AA48">
            <v>45777</v>
          </cell>
          <cell r="AB48">
            <v>3920923</v>
          </cell>
          <cell r="AC48">
            <v>45778</v>
          </cell>
          <cell r="AD48">
            <v>45808</v>
          </cell>
          <cell r="AE48">
            <v>3920923</v>
          </cell>
          <cell r="AF48">
            <v>45809</v>
          </cell>
          <cell r="AG48">
            <v>45838</v>
          </cell>
          <cell r="AH48">
            <v>1829764</v>
          </cell>
          <cell r="AI48">
            <v>45839</v>
          </cell>
          <cell r="AJ48">
            <v>45852</v>
          </cell>
          <cell r="BI48" t="str">
            <v>Vicerrectoría de Recursos Universitarios</v>
          </cell>
          <cell r="BJ48" t="str">
            <v>WILSON FERNANDO SALGADO CIFUENTES</v>
          </cell>
          <cell r="BK48" t="str">
            <v>Vicerrector Universitario</v>
          </cell>
          <cell r="BL48">
            <v>89</v>
          </cell>
          <cell r="BM48">
            <v>45672</v>
          </cell>
          <cell r="BN48">
            <v>1044514812</v>
          </cell>
          <cell r="BO48">
            <v>36</v>
          </cell>
          <cell r="BP48">
            <v>45672</v>
          </cell>
          <cell r="BQ48">
            <v>23525538</v>
          </cell>
          <cell r="CS48" t="str">
            <v>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48">
            <v>35263186</v>
          </cell>
          <cell r="CU48">
            <v>504</v>
          </cell>
          <cell r="CV48" t="str">
            <v>603</v>
          </cell>
          <cell r="CY48">
            <v>7110</v>
          </cell>
          <cell r="CZ48" t="str">
            <v>M5</v>
          </cell>
          <cell r="DA48">
            <v>23525538</v>
          </cell>
          <cell r="DB48">
            <v>0</v>
          </cell>
        </row>
        <row r="49">
          <cell r="B49" t="str">
            <v>0018 DE 2025</v>
          </cell>
          <cell r="C49">
            <v>30083064</v>
          </cell>
          <cell r="D49" t="str">
            <v>MARIA TERESA ALVAREZ CORTES</v>
          </cell>
          <cell r="E49" t="str">
            <v>CONTRATO DE PRESTACIÓN DE SERVICIOS DE APOYO A LA GESTIÓN</v>
          </cell>
          <cell r="F49" t="str">
            <v>PRESTACIÓN DE SERVICIOS DE APOYO A LA GESTIÓN NECESARIO PARA EL FORTALECIMIENTO DE LOS PROCESOS OPERATIVOS Y ADMINISTRATIVOS DE LA OFICINA DE ADMISIONES, REGISTRO Y CONTROL ACADÉMICO DE LA UNIVERSIDAD DE LOS LLANOS.</v>
          </cell>
          <cell r="G49">
            <v>45672</v>
          </cell>
          <cell r="H49">
            <v>15413280</v>
          </cell>
          <cell r="I49" t="str">
            <v>Seis (06) meses calendario</v>
          </cell>
          <cell r="J49">
            <v>45672</v>
          </cell>
          <cell r="K49">
            <v>45852</v>
          </cell>
          <cell r="L49" t="str">
            <v>NO APLICA</v>
          </cell>
          <cell r="M49" t="str">
            <v>NO APLICA</v>
          </cell>
          <cell r="N49" t="str">
            <v>NO APLICA</v>
          </cell>
          <cell r="O49">
            <v>7</v>
          </cell>
          <cell r="P49">
            <v>1370069</v>
          </cell>
          <cell r="Q49">
            <v>45672</v>
          </cell>
          <cell r="R49">
            <v>45688</v>
          </cell>
          <cell r="S49">
            <v>2568880</v>
          </cell>
          <cell r="T49">
            <v>45689</v>
          </cell>
          <cell r="U49">
            <v>45716</v>
          </cell>
          <cell r="V49">
            <v>2568880</v>
          </cell>
          <cell r="W49">
            <v>45717</v>
          </cell>
          <cell r="X49">
            <v>45747</v>
          </cell>
          <cell r="Y49">
            <v>2568880</v>
          </cell>
          <cell r="Z49">
            <v>45748</v>
          </cell>
          <cell r="AA49">
            <v>45777</v>
          </cell>
          <cell r="AB49">
            <v>2568880</v>
          </cell>
          <cell r="AC49">
            <v>45778</v>
          </cell>
          <cell r="AD49">
            <v>45808</v>
          </cell>
          <cell r="AE49">
            <v>2568880</v>
          </cell>
          <cell r="AF49">
            <v>45809</v>
          </cell>
          <cell r="AG49">
            <v>45838</v>
          </cell>
          <cell r="AH49">
            <v>1198811</v>
          </cell>
          <cell r="AI49">
            <v>45839</v>
          </cell>
          <cell r="AJ49">
            <v>45852</v>
          </cell>
          <cell r="BI49" t="str">
            <v>Vicerrectoría de Recursos Universitarios</v>
          </cell>
          <cell r="BJ49" t="str">
            <v>WILSON FERNANDO SALGADO CIFUENTES</v>
          </cell>
          <cell r="BK49" t="str">
            <v>Vicerrector Universitario</v>
          </cell>
          <cell r="BL49">
            <v>89</v>
          </cell>
          <cell r="BM49">
            <v>45672</v>
          </cell>
          <cell r="BN49">
            <v>1044514812</v>
          </cell>
          <cell r="BO49">
            <v>37</v>
          </cell>
          <cell r="BP49">
            <v>45672</v>
          </cell>
          <cell r="BQ49">
            <v>15413280</v>
          </cell>
          <cell r="CS49" t="str">
            <v>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infogramas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Apoyar y asesorar los requerimientos e inquietudes de los estudiantes de programas académicos ofertados mediante convenio CERES-UNITOLIMA, así como brindar apoyo según corresponda en la liquidación del convenio. 13. Coordinar junto con el Jefe de Admisiones propuestas de creación, actualización  de procedimientos y/o normas de posgrado conforme a los avances tecnológicos o ajustes de normatividad nacional o institucional. 14. Colaborar con el reporte de estudiantes extranjeros matriculados en programas de posgrado al Sistema de Información de Migración (SIRE)</v>
          </cell>
          <cell r="CT49">
            <v>30083064.600000001</v>
          </cell>
          <cell r="CU49">
            <v>504</v>
          </cell>
          <cell r="CV49" t="str">
            <v>603</v>
          </cell>
          <cell r="CY49">
            <v>8299</v>
          </cell>
          <cell r="CZ49" t="str">
            <v>M6</v>
          </cell>
          <cell r="DA49">
            <v>15413280</v>
          </cell>
          <cell r="DB49">
            <v>0</v>
          </cell>
        </row>
        <row r="50">
          <cell r="B50" t="str">
            <v>0019 DE 2025</v>
          </cell>
          <cell r="C50">
            <v>1121832460</v>
          </cell>
          <cell r="D50" t="str">
            <v>CARLOS ROBINSON CELIS REINOSO</v>
          </cell>
          <cell r="E50" t="str">
            <v>CONTRATO DE PRESTACIÓN DE SERVICIOS DE APOYO A LA GESTIÓN</v>
          </cell>
          <cell r="F50" t="str">
            <v>PRESTACIÓN DE SERVICIOS DE APOYO A LA GESTIÓN NECESARIO PARA EL FORTALECIMIENTO DE LOS PROCESOS OPERATIVOS Y ADMINISTRATIVOS DE LA OFICINA DE ADMISIONES, REGISTRO Y CONTROL ACADÉMICO DE LA UNIVERSIDAD DE LOS LLANOS.</v>
          </cell>
          <cell r="G50">
            <v>45672</v>
          </cell>
          <cell r="H50">
            <v>15413280</v>
          </cell>
          <cell r="I50" t="str">
            <v>Seis (06) meses calendario</v>
          </cell>
          <cell r="J50">
            <v>45672</v>
          </cell>
          <cell r="K50">
            <v>45852</v>
          </cell>
          <cell r="L50" t="str">
            <v>NO APLICA</v>
          </cell>
          <cell r="M50" t="str">
            <v>NO APLICA</v>
          </cell>
          <cell r="N50" t="str">
            <v>NO APLICA</v>
          </cell>
          <cell r="O50">
            <v>7</v>
          </cell>
          <cell r="P50">
            <v>1370069</v>
          </cell>
          <cell r="Q50">
            <v>45672</v>
          </cell>
          <cell r="R50">
            <v>45688</v>
          </cell>
          <cell r="S50">
            <v>2568880</v>
          </cell>
          <cell r="T50">
            <v>45689</v>
          </cell>
          <cell r="U50">
            <v>45716</v>
          </cell>
          <cell r="V50">
            <v>2568880</v>
          </cell>
          <cell r="W50">
            <v>45717</v>
          </cell>
          <cell r="X50">
            <v>45747</v>
          </cell>
          <cell r="Y50">
            <v>2568880</v>
          </cell>
          <cell r="Z50">
            <v>45748</v>
          </cell>
          <cell r="AA50">
            <v>45777</v>
          </cell>
          <cell r="AB50">
            <v>2568880</v>
          </cell>
          <cell r="AC50">
            <v>45778</v>
          </cell>
          <cell r="AD50">
            <v>45808</v>
          </cell>
          <cell r="AE50">
            <v>2568880</v>
          </cell>
          <cell r="AF50">
            <v>45809</v>
          </cell>
          <cell r="AG50">
            <v>45838</v>
          </cell>
          <cell r="AH50">
            <v>1198811</v>
          </cell>
          <cell r="AI50">
            <v>45839</v>
          </cell>
          <cell r="AJ50">
            <v>45852</v>
          </cell>
          <cell r="BI50" t="str">
            <v>Vicerrectoría de Recursos Universitarios</v>
          </cell>
          <cell r="BJ50" t="str">
            <v>WILSON FERNANDO SALGADO CIFUENTES</v>
          </cell>
          <cell r="BK50" t="str">
            <v>Vicerrector Universitario</v>
          </cell>
          <cell r="BL50">
            <v>89</v>
          </cell>
          <cell r="BM50">
            <v>45672</v>
          </cell>
          <cell r="BN50">
            <v>1044514812</v>
          </cell>
          <cell r="BO50">
            <v>38</v>
          </cell>
          <cell r="BP50">
            <v>45672</v>
          </cell>
          <cell r="BQ50">
            <v>15413280</v>
          </cell>
          <cell r="CS50"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 11. Colaborar con el reporte de estudiantes extranjeros matriculados en programas de pregrado al Sistema de Información de Migración (SIRE).</v>
          </cell>
          <cell r="CT50">
            <v>1121832460.5</v>
          </cell>
          <cell r="CU50">
            <v>504</v>
          </cell>
          <cell r="CV50" t="str">
            <v>603</v>
          </cell>
          <cell r="CY50">
            <v>8299</v>
          </cell>
          <cell r="CZ50" t="str">
            <v>M6</v>
          </cell>
          <cell r="DA50">
            <v>15413280</v>
          </cell>
          <cell r="DB50">
            <v>0</v>
          </cell>
        </row>
        <row r="51">
          <cell r="B51" t="str">
            <v>0020 DE 2025</v>
          </cell>
          <cell r="C51">
            <v>1193218812</v>
          </cell>
          <cell r="D51" t="str">
            <v>ESTEFANI YULIETH BERNAL BUSTOS</v>
          </cell>
          <cell r="E51" t="str">
            <v>CONTRATO DE PRESTACIÓN DE SERVICIOS DE APOYO A LA GESTIÓN</v>
          </cell>
          <cell r="F51" t="str">
            <v>PRESTACIÓN DE SERVICIOS DE APOYO A LA GESTIÓN NECESARIO PARA EL FORTALECIMIENTO DE LOS PROCESOS ADMINISTRATIVOS DE LA SECCIÓN DE ALMACÉN DE LA UNIVERSIDAD DE LOS LLANOS.</v>
          </cell>
          <cell r="G51">
            <v>45672</v>
          </cell>
          <cell r="H51">
            <v>13790838</v>
          </cell>
          <cell r="I51" t="str">
            <v>Seis (06) meses calendario</v>
          </cell>
          <cell r="J51">
            <v>45672</v>
          </cell>
          <cell r="K51">
            <v>45852</v>
          </cell>
          <cell r="L51" t="str">
            <v>NO APLICA</v>
          </cell>
          <cell r="M51" t="str">
            <v>NO APLICA</v>
          </cell>
          <cell r="N51" t="str">
            <v>NO APLICA</v>
          </cell>
          <cell r="O51">
            <v>7</v>
          </cell>
          <cell r="P51">
            <v>1225852</v>
          </cell>
          <cell r="Q51">
            <v>45672</v>
          </cell>
          <cell r="R51">
            <v>45688</v>
          </cell>
          <cell r="S51">
            <v>2298473</v>
          </cell>
          <cell r="T51">
            <v>45689</v>
          </cell>
          <cell r="U51">
            <v>45716</v>
          </cell>
          <cell r="V51">
            <v>2298473</v>
          </cell>
          <cell r="W51">
            <v>45717</v>
          </cell>
          <cell r="X51">
            <v>45747</v>
          </cell>
          <cell r="Y51">
            <v>2298473</v>
          </cell>
          <cell r="Z51">
            <v>45748</v>
          </cell>
          <cell r="AA51">
            <v>45777</v>
          </cell>
          <cell r="AB51">
            <v>2298473</v>
          </cell>
          <cell r="AC51">
            <v>45778</v>
          </cell>
          <cell r="AD51">
            <v>45808</v>
          </cell>
          <cell r="AE51">
            <v>2298473</v>
          </cell>
          <cell r="AF51">
            <v>45809</v>
          </cell>
          <cell r="AG51">
            <v>45838</v>
          </cell>
          <cell r="AH51">
            <v>1072621</v>
          </cell>
          <cell r="AI51">
            <v>45839</v>
          </cell>
          <cell r="AJ51">
            <v>45852</v>
          </cell>
          <cell r="BI51" t="str">
            <v>Vicerrectoría de Recursos Universitarios</v>
          </cell>
          <cell r="BJ51" t="str">
            <v>WILSON FERNANDO SALGADO CIFUENTES</v>
          </cell>
          <cell r="BK51" t="str">
            <v>Vicerrector Universitario</v>
          </cell>
          <cell r="BL51">
            <v>89</v>
          </cell>
          <cell r="BM51">
            <v>45672</v>
          </cell>
          <cell r="BN51">
            <v>1044514812</v>
          </cell>
          <cell r="BO51">
            <v>39</v>
          </cell>
          <cell r="BP51">
            <v>45672</v>
          </cell>
          <cell r="BQ51">
            <v>13790838</v>
          </cell>
          <cell r="CS51"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 17. Apoyar en el análisis, elaboración y reclasificación de grupo de inventarios de bienes muebles e inmuebles.</v>
          </cell>
          <cell r="CT51">
            <v>1193218812</v>
          </cell>
          <cell r="CU51">
            <v>504</v>
          </cell>
          <cell r="CV51" t="str">
            <v>416</v>
          </cell>
          <cell r="CY51">
            <v>8211</v>
          </cell>
          <cell r="CZ51" t="str">
            <v>M6</v>
          </cell>
          <cell r="DA51">
            <v>13790838</v>
          </cell>
          <cell r="DB51">
            <v>0</v>
          </cell>
        </row>
        <row r="52">
          <cell r="B52" t="str">
            <v>0021 DE 2025</v>
          </cell>
          <cell r="C52">
            <v>52821671</v>
          </cell>
          <cell r="D52" t="str">
            <v>BREY DIDIANA AMADO</v>
          </cell>
          <cell r="E52" t="str">
            <v>CONTRATO DE PRESTACIÓN DE SERVICIOS DE APOYO A LA GESTIÓN</v>
          </cell>
          <cell r="F52" t="str">
            <v>PRESTACIÓN DE SERVICIOS DE APOYO A LA GESTIÓN NECESARIO PARA EL FORTALECIMIENTO DE LOS PROCESOS ADMINISTRATIVOS DE LA SECCIÓN DE ALMACÉN DE LA UNIVERSIDAD DE LOS LLANOS.</v>
          </cell>
          <cell r="G52">
            <v>45672</v>
          </cell>
          <cell r="H52">
            <v>13790838</v>
          </cell>
          <cell r="I52" t="str">
            <v>Seis (06) meses calendario</v>
          </cell>
          <cell r="J52">
            <v>45672</v>
          </cell>
          <cell r="K52">
            <v>45852</v>
          </cell>
          <cell r="L52" t="str">
            <v>NO APLICA</v>
          </cell>
          <cell r="M52" t="str">
            <v>NO APLICA</v>
          </cell>
          <cell r="N52" t="str">
            <v>NO APLICA</v>
          </cell>
          <cell r="O52">
            <v>7</v>
          </cell>
          <cell r="P52">
            <v>1225852</v>
          </cell>
          <cell r="Q52">
            <v>45672</v>
          </cell>
          <cell r="R52">
            <v>45688</v>
          </cell>
          <cell r="S52">
            <v>2298473</v>
          </cell>
          <cell r="T52">
            <v>45689</v>
          </cell>
          <cell r="U52">
            <v>45716</v>
          </cell>
          <cell r="V52">
            <v>2298473</v>
          </cell>
          <cell r="W52">
            <v>45717</v>
          </cell>
          <cell r="X52">
            <v>45747</v>
          </cell>
          <cell r="Y52">
            <v>2298473</v>
          </cell>
          <cell r="Z52">
            <v>45748</v>
          </cell>
          <cell r="AA52">
            <v>45777</v>
          </cell>
          <cell r="AB52">
            <v>2298473</v>
          </cell>
          <cell r="AC52">
            <v>45778</v>
          </cell>
          <cell r="AD52">
            <v>45808</v>
          </cell>
          <cell r="AE52">
            <v>2298473</v>
          </cell>
          <cell r="AF52">
            <v>45809</v>
          </cell>
          <cell r="AG52">
            <v>45838</v>
          </cell>
          <cell r="AH52">
            <v>1072621</v>
          </cell>
          <cell r="AI52">
            <v>45839</v>
          </cell>
          <cell r="AJ52">
            <v>45852</v>
          </cell>
          <cell r="BI52" t="str">
            <v>Vicerrectoría de Recursos Universitarios</v>
          </cell>
          <cell r="BJ52" t="str">
            <v>WILSON FERNANDO SALGADO CIFUENTES</v>
          </cell>
          <cell r="BK52" t="str">
            <v>Vicerrector Universitario</v>
          </cell>
          <cell r="BL52">
            <v>89</v>
          </cell>
          <cell r="BM52">
            <v>45672</v>
          </cell>
          <cell r="BN52">
            <v>1044514812</v>
          </cell>
          <cell r="BO52">
            <v>40</v>
          </cell>
          <cell r="BP52">
            <v>45672</v>
          </cell>
          <cell r="BQ52">
            <v>13790838</v>
          </cell>
          <cell r="CS52"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 17. Apoyar en el análisis, elaboración y reclasificación de grupo de inventarios de bienes muebles e inmuebles.</v>
          </cell>
          <cell r="CT52">
            <v>52821671</v>
          </cell>
          <cell r="CU52">
            <v>504</v>
          </cell>
          <cell r="CV52" t="str">
            <v>416</v>
          </cell>
          <cell r="CY52">
            <v>8299</v>
          </cell>
          <cell r="CZ52" t="str">
            <v>M6</v>
          </cell>
          <cell r="DA52">
            <v>13790838</v>
          </cell>
          <cell r="DB52">
            <v>0</v>
          </cell>
        </row>
        <row r="53">
          <cell r="B53" t="str">
            <v>0022 DE 2025</v>
          </cell>
          <cell r="C53">
            <v>1121839035</v>
          </cell>
          <cell r="D53" t="str">
            <v>CAMILO ALEJANDRO HURTADO BOTERO</v>
          </cell>
          <cell r="E53" t="str">
            <v>CONTRATO DE PRESTACIÓN DE SERVICIOS DE APOYO A LA GESTIÓN</v>
          </cell>
          <cell r="F53" t="str">
            <v>PRESTACIÓN DE SERVICIOS DE APOYO A LA GESTIÓN NECESARIO PARA EL FORTALECIMIENTO DE LOS PROCESOS DE INFORMACIÓN Y ATENCIÓN AL CIUDADANO EN LA UNIVERSIDAD DE LOS LLANOS - SEDE BARCELONA.</v>
          </cell>
          <cell r="G53">
            <v>45672</v>
          </cell>
          <cell r="H53">
            <v>18413280</v>
          </cell>
          <cell r="I53" t="str">
            <v>Seis (06) meses calendario</v>
          </cell>
          <cell r="J53">
            <v>45672</v>
          </cell>
          <cell r="K53">
            <v>45852</v>
          </cell>
          <cell r="L53" t="str">
            <v>NO APLICA</v>
          </cell>
          <cell r="M53" t="str">
            <v>NO APLICA</v>
          </cell>
          <cell r="N53" t="str">
            <v>NO APLICA</v>
          </cell>
          <cell r="O53">
            <v>7</v>
          </cell>
          <cell r="P53">
            <v>1636736</v>
          </cell>
          <cell r="Q53">
            <v>45672</v>
          </cell>
          <cell r="R53">
            <v>45688</v>
          </cell>
          <cell r="S53">
            <v>3068880</v>
          </cell>
          <cell r="T53">
            <v>45689</v>
          </cell>
          <cell r="U53">
            <v>45716</v>
          </cell>
          <cell r="V53">
            <v>3068880</v>
          </cell>
          <cell r="W53">
            <v>45717</v>
          </cell>
          <cell r="X53">
            <v>45747</v>
          </cell>
          <cell r="Y53">
            <v>3068880</v>
          </cell>
          <cell r="Z53">
            <v>45748</v>
          </cell>
          <cell r="AA53">
            <v>45777</v>
          </cell>
          <cell r="AB53">
            <v>3068880</v>
          </cell>
          <cell r="AC53">
            <v>45778</v>
          </cell>
          <cell r="AD53">
            <v>45808</v>
          </cell>
          <cell r="AE53">
            <v>3068880</v>
          </cell>
          <cell r="AF53">
            <v>45809</v>
          </cell>
          <cell r="AG53">
            <v>45838</v>
          </cell>
          <cell r="AH53">
            <v>1432144</v>
          </cell>
          <cell r="AI53">
            <v>45839</v>
          </cell>
          <cell r="AJ53">
            <v>45852</v>
          </cell>
          <cell r="BI53" t="str">
            <v>Vicerrectoría de Recursos Universitarios</v>
          </cell>
          <cell r="BJ53" t="str">
            <v>WILSON FERNANDO SALGADO CIFUENTES</v>
          </cell>
          <cell r="BK53" t="str">
            <v>Vicerrector Universitario</v>
          </cell>
          <cell r="BL53">
            <v>89</v>
          </cell>
          <cell r="BM53">
            <v>45672</v>
          </cell>
          <cell r="BN53">
            <v>1044514812</v>
          </cell>
          <cell r="BO53">
            <v>41</v>
          </cell>
          <cell r="BP53">
            <v>45672</v>
          </cell>
          <cell r="BQ53">
            <v>18413280</v>
          </cell>
          <cell r="CS53"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a la oficina de correspondencia y archivo en la consolidación del reporte mensual de incidencias de PQRSD recibidas, en la consolidación y elaboración del informe trimestral de PQRSD y en la elaboración de informes similares que se requieran.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Participar en el proceso, organización y distribución de las facturas electrónicas. 8. Apoyar la recolección y entrega de documentos institucionales para trámites internos y externos, que son gestionados por las dependencias de la Universidad, a través de la Oficina de Archivo y Correspondencia. 9. Prestar apoyo a la División de Tesorería en las diligencias bancarias que se requieran. 10. Contribuir en salvaguarda la totalidad de la documentación e información entregada por la Universidad a través de la Oficina de Correspondencia y Archivo y las demás dependencias que lo requieran.</v>
          </cell>
          <cell r="CT53">
            <v>1121839035.0999999</v>
          </cell>
          <cell r="CU53">
            <v>504</v>
          </cell>
          <cell r="CV53" t="str">
            <v>320</v>
          </cell>
          <cell r="CY53">
            <v>9007</v>
          </cell>
          <cell r="CZ53" t="str">
            <v>M6</v>
          </cell>
          <cell r="DA53">
            <v>18413280</v>
          </cell>
          <cell r="DB53">
            <v>0</v>
          </cell>
        </row>
        <row r="54">
          <cell r="B54" t="str">
            <v>0023 DE 2025</v>
          </cell>
          <cell r="C54">
            <v>1121936076</v>
          </cell>
          <cell r="D54" t="str">
            <v>DIEGO LUIS SOTO MENDOZA</v>
          </cell>
          <cell r="E54" t="str">
            <v>CONTRATO DE PRESTACIÓN DE SERVICIOS PROFESIONALES</v>
          </cell>
          <cell r="F54" t="str">
            <v>PRESTACIÓN DE SERVICIOS PROFESIONALES NECESARIO PARA EL FORTALECIMIENTO DE LOS PROCESOS ADMINISTRATIVOS DE LA OFICINA DE ASUNTOS DOCENTES DE LA UNIVERSIDAD DE LOS LLANOS.</v>
          </cell>
          <cell r="G54">
            <v>45672</v>
          </cell>
          <cell r="H54">
            <v>19469412</v>
          </cell>
          <cell r="I54" t="str">
            <v>Seis (06) meses calendario</v>
          </cell>
          <cell r="J54">
            <v>45672</v>
          </cell>
          <cell r="K54">
            <v>45852</v>
          </cell>
          <cell r="L54" t="str">
            <v>NO APLICA</v>
          </cell>
          <cell r="M54" t="str">
            <v>NO APLICA</v>
          </cell>
          <cell r="N54" t="str">
            <v>NO APLICA</v>
          </cell>
          <cell r="O54">
            <v>7</v>
          </cell>
          <cell r="P54">
            <v>1730614</v>
          </cell>
          <cell r="Q54">
            <v>45672</v>
          </cell>
          <cell r="R54">
            <v>45688</v>
          </cell>
          <cell r="S54">
            <v>3244902</v>
          </cell>
          <cell r="T54">
            <v>45689</v>
          </cell>
          <cell r="U54">
            <v>45716</v>
          </cell>
          <cell r="V54">
            <v>3244902</v>
          </cell>
          <cell r="W54">
            <v>45717</v>
          </cell>
          <cell r="X54">
            <v>45747</v>
          </cell>
          <cell r="Y54">
            <v>3244902</v>
          </cell>
          <cell r="Z54">
            <v>45748</v>
          </cell>
          <cell r="AA54">
            <v>45777</v>
          </cell>
          <cell r="AB54">
            <v>3244902</v>
          </cell>
          <cell r="AC54">
            <v>45778</v>
          </cell>
          <cell r="AD54">
            <v>45808</v>
          </cell>
          <cell r="AE54">
            <v>3244902</v>
          </cell>
          <cell r="AF54">
            <v>45809</v>
          </cell>
          <cell r="AG54">
            <v>45838</v>
          </cell>
          <cell r="AH54">
            <v>1514288</v>
          </cell>
          <cell r="AI54">
            <v>45839</v>
          </cell>
          <cell r="AJ54">
            <v>45852</v>
          </cell>
          <cell r="BI54" t="str">
            <v>Vicerrectoría de Recursos Universitarios</v>
          </cell>
          <cell r="BJ54" t="str">
            <v>WILSON FERNANDO SALGADO CIFUENTES</v>
          </cell>
          <cell r="BK54" t="str">
            <v>Vicerrector Universitario</v>
          </cell>
          <cell r="BL54">
            <v>89</v>
          </cell>
          <cell r="BM54">
            <v>45672</v>
          </cell>
          <cell r="BN54">
            <v>1044514812</v>
          </cell>
          <cell r="BO54">
            <v>42</v>
          </cell>
          <cell r="BP54">
            <v>45672</v>
          </cell>
          <cell r="BQ54">
            <v>19469412</v>
          </cell>
          <cell r="CS54" t="str">
            <v>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v>
          </cell>
          <cell r="CT54">
            <v>1121936076</v>
          </cell>
          <cell r="CU54">
            <v>504</v>
          </cell>
          <cell r="CV54" t="str">
            <v>608</v>
          </cell>
          <cell r="CY54">
            <v>8299</v>
          </cell>
          <cell r="CZ54" t="str">
            <v>M6</v>
          </cell>
          <cell r="DA54">
            <v>19469412</v>
          </cell>
          <cell r="DB54">
            <v>0</v>
          </cell>
        </row>
        <row r="55">
          <cell r="B55" t="str">
            <v>0024 DE 2025</v>
          </cell>
          <cell r="C55">
            <v>12636578</v>
          </cell>
          <cell r="D55" t="str">
            <v>EDGARD ANTONIO CASTRO BOLAÑO</v>
          </cell>
          <cell r="E55" t="str">
            <v>CONTRATO DE PRESTACIÓN DE SERVICIOS PROFESIONALES</v>
          </cell>
          <cell r="F55" t="str">
            <v>PRESTACIÓN DE SERVICIOS PROFESIONALES NECESARIO PARA EL FORTALECIMIENTO DE LOS PROCESOS DE LA SECCIÓN DE PRESUPUESTO Y CONTABILIDAD DE LA UNIVERSIDAD DE LOS LLANOS.</v>
          </cell>
          <cell r="G55">
            <v>45672</v>
          </cell>
          <cell r="H55">
            <v>19469412</v>
          </cell>
          <cell r="I55" t="str">
            <v>Seis (06) meses calendario</v>
          </cell>
          <cell r="J55">
            <v>45672</v>
          </cell>
          <cell r="K55">
            <v>45852</v>
          </cell>
          <cell r="L55" t="str">
            <v>NO APLICA</v>
          </cell>
          <cell r="M55" t="str">
            <v>NO APLICA</v>
          </cell>
          <cell r="N55" t="str">
            <v>NO APLICA</v>
          </cell>
          <cell r="O55">
            <v>7</v>
          </cell>
          <cell r="P55">
            <v>1730614</v>
          </cell>
          <cell r="Q55">
            <v>45672</v>
          </cell>
          <cell r="R55">
            <v>45688</v>
          </cell>
          <cell r="S55">
            <v>3244902</v>
          </cell>
          <cell r="T55">
            <v>45689</v>
          </cell>
          <cell r="U55">
            <v>45716</v>
          </cell>
          <cell r="V55">
            <v>3244902</v>
          </cell>
          <cell r="W55">
            <v>45717</v>
          </cell>
          <cell r="X55">
            <v>45747</v>
          </cell>
          <cell r="Y55">
            <v>3244902</v>
          </cell>
          <cell r="Z55">
            <v>45748</v>
          </cell>
          <cell r="AA55">
            <v>45777</v>
          </cell>
          <cell r="AB55">
            <v>3244902</v>
          </cell>
          <cell r="AC55">
            <v>45778</v>
          </cell>
          <cell r="AD55">
            <v>45808</v>
          </cell>
          <cell r="AE55">
            <v>3244902</v>
          </cell>
          <cell r="AF55">
            <v>45809</v>
          </cell>
          <cell r="AG55">
            <v>45838</v>
          </cell>
          <cell r="AH55">
            <v>1514288</v>
          </cell>
          <cell r="AI55">
            <v>45839</v>
          </cell>
          <cell r="AJ55">
            <v>45852</v>
          </cell>
          <cell r="BI55" t="str">
            <v>Vicerrectoría de Recursos Universitarios</v>
          </cell>
          <cell r="BJ55" t="str">
            <v>WILSON FERNANDO SALGADO CIFUENTES</v>
          </cell>
          <cell r="BK55" t="str">
            <v>Vicerrector Universitario</v>
          </cell>
          <cell r="BL55">
            <v>89</v>
          </cell>
          <cell r="BM55">
            <v>45672</v>
          </cell>
          <cell r="BN55">
            <v>1044514812</v>
          </cell>
          <cell r="BO55">
            <v>43</v>
          </cell>
          <cell r="BP55">
            <v>45672</v>
          </cell>
          <cell r="BQ55">
            <v>19469412</v>
          </cell>
          <cell r="CS55" t="str">
            <v>1. Apoyar al proceso de Facturación Electrónica.  2. Participar en la organización y distribución de las facturas electrónicas. 3. Contribuir en la revisión de causación y conciliación de saldos de cuentas por cobrar. 4. Apoyar en la parametrización y elaboración de la información exógena. 5. Coadyuvar al proceso contable en la presentación de informes.</v>
          </cell>
          <cell r="CT55">
            <v>12636578</v>
          </cell>
          <cell r="CU55">
            <v>504</v>
          </cell>
          <cell r="CV55" t="str">
            <v>413</v>
          </cell>
          <cell r="CY55">
            <v>7490</v>
          </cell>
          <cell r="CZ55" t="str">
            <v>M6</v>
          </cell>
          <cell r="DA55">
            <v>19469412</v>
          </cell>
          <cell r="DB55">
            <v>0</v>
          </cell>
        </row>
        <row r="56">
          <cell r="B56" t="str">
            <v>0025 DE 2025</v>
          </cell>
          <cell r="C56">
            <v>53122303</v>
          </cell>
          <cell r="D56" t="str">
            <v>MIRTA PATRICIA SAYADO VARGAS</v>
          </cell>
          <cell r="E56" t="str">
            <v>CONTRATO DE PRESTACIÓN DE SERVICIOS PROFESIONALES</v>
          </cell>
          <cell r="F56" t="str">
            <v>PRESTACIÓN DE SERVICIOS PROFESIONALES NECESARIO PARA EL FORTALECIMIENTO DE LOS PROCESOS DE LA SECCIÓN DE PRESUPUESTO Y CONTABILIDAD DE LA UNIVERSIDAD DE LOS LLANOS.</v>
          </cell>
          <cell r="G56">
            <v>45672</v>
          </cell>
          <cell r="H56">
            <v>23525538</v>
          </cell>
          <cell r="I56" t="str">
            <v>Seis (06) meses calendario</v>
          </cell>
          <cell r="J56">
            <v>45672</v>
          </cell>
          <cell r="K56">
            <v>45852</v>
          </cell>
          <cell r="L56" t="str">
            <v>NO APLICA</v>
          </cell>
          <cell r="M56" t="str">
            <v>NO APLICA</v>
          </cell>
          <cell r="N56" t="str">
            <v>NO APLICA</v>
          </cell>
          <cell r="O56">
            <v>7</v>
          </cell>
          <cell r="P56">
            <v>914882</v>
          </cell>
          <cell r="Q56">
            <v>45672</v>
          </cell>
          <cell r="R56">
            <v>45678</v>
          </cell>
          <cell r="S56">
            <v>0</v>
          </cell>
          <cell r="T56">
            <v>45689</v>
          </cell>
          <cell r="U56">
            <v>45716</v>
          </cell>
          <cell r="V56">
            <v>0</v>
          </cell>
          <cell r="W56">
            <v>45717</v>
          </cell>
          <cell r="X56">
            <v>45747</v>
          </cell>
          <cell r="Y56">
            <v>0</v>
          </cell>
          <cell r="Z56">
            <v>45748</v>
          </cell>
          <cell r="AA56">
            <v>45777</v>
          </cell>
          <cell r="AB56">
            <v>0</v>
          </cell>
          <cell r="AC56">
            <v>45778</v>
          </cell>
          <cell r="AD56">
            <v>45808</v>
          </cell>
          <cell r="AE56">
            <v>0</v>
          </cell>
          <cell r="AF56">
            <v>45809</v>
          </cell>
          <cell r="AG56">
            <v>45838</v>
          </cell>
          <cell r="AH56">
            <v>0</v>
          </cell>
          <cell r="AI56">
            <v>45839</v>
          </cell>
          <cell r="AJ56">
            <v>45852</v>
          </cell>
          <cell r="BI56" t="str">
            <v>Vicerrectoría de Recursos Universitarios</v>
          </cell>
          <cell r="BJ56" t="str">
            <v>WILSON FERNANDO SALGADO CIFUENTES</v>
          </cell>
          <cell r="BK56" t="str">
            <v>Vicerrector Universitario</v>
          </cell>
          <cell r="BL56">
            <v>89</v>
          </cell>
          <cell r="BM56">
            <v>45672</v>
          </cell>
          <cell r="BN56">
            <v>1044514812</v>
          </cell>
          <cell r="BO56">
            <v>44</v>
          </cell>
          <cell r="BP56">
            <v>45672</v>
          </cell>
          <cell r="BQ56">
            <v>23525538</v>
          </cell>
          <cell r="CS56"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 9. Coadyuvar al proceso contable en la presentación de informes.</v>
          </cell>
          <cell r="CT56">
            <v>53122303</v>
          </cell>
          <cell r="CU56">
            <v>504</v>
          </cell>
          <cell r="CV56" t="str">
            <v>413</v>
          </cell>
          <cell r="CY56">
            <v>6920</v>
          </cell>
          <cell r="CZ56" t="str">
            <v>M5</v>
          </cell>
          <cell r="DA56">
            <v>914882</v>
          </cell>
          <cell r="DB56">
            <v>22610656</v>
          </cell>
        </row>
        <row r="57">
          <cell r="B57" t="str">
            <v>0026 DE 2025</v>
          </cell>
          <cell r="C57">
            <v>17266494</v>
          </cell>
          <cell r="D57" t="str">
            <v xml:space="preserve">MARCO ANIBAL MOLINA MONTAÑEZ  </v>
          </cell>
          <cell r="E57" t="str">
            <v>CONTRATO DE PRESTACIÓN DE SERVICIOS PROFESIONALES</v>
          </cell>
          <cell r="F57" t="str">
            <v>PRESTACIÓN DE SERVICIOS PROFESIONALES NECESARIO PARA EL FORTALECIMIENTO DE LOS PROCESOS DE LA SECCIÓN DE PRESUPUESTO Y CONTABILIDAD DE LA UNIVERSIDAD DE LOS LLANOS.</v>
          </cell>
          <cell r="G57">
            <v>45672</v>
          </cell>
          <cell r="H57">
            <v>23525538</v>
          </cell>
          <cell r="I57" t="str">
            <v>Seis (06) meses calendario</v>
          </cell>
          <cell r="J57">
            <v>45672</v>
          </cell>
          <cell r="K57">
            <v>45852</v>
          </cell>
          <cell r="L57" t="str">
            <v>NO APLICA</v>
          </cell>
          <cell r="M57" t="str">
            <v>NO APLICA</v>
          </cell>
          <cell r="N57" t="str">
            <v>NO APLICA</v>
          </cell>
          <cell r="O57">
            <v>7</v>
          </cell>
          <cell r="P57">
            <v>2091159</v>
          </cell>
          <cell r="Q57">
            <v>45672</v>
          </cell>
          <cell r="R57">
            <v>45688</v>
          </cell>
          <cell r="S57">
            <v>3920923</v>
          </cell>
          <cell r="T57">
            <v>45689</v>
          </cell>
          <cell r="U57">
            <v>45716</v>
          </cell>
          <cell r="V57">
            <v>3920923</v>
          </cell>
          <cell r="W57">
            <v>45717</v>
          </cell>
          <cell r="X57">
            <v>45747</v>
          </cell>
          <cell r="Y57">
            <v>3920923</v>
          </cell>
          <cell r="Z57">
            <v>45748</v>
          </cell>
          <cell r="AA57">
            <v>45777</v>
          </cell>
          <cell r="AB57">
            <v>3920923</v>
          </cell>
          <cell r="AC57">
            <v>45778</v>
          </cell>
          <cell r="AD57">
            <v>45808</v>
          </cell>
          <cell r="AE57">
            <v>3920923</v>
          </cell>
          <cell r="AF57">
            <v>45809</v>
          </cell>
          <cell r="AG57">
            <v>45838</v>
          </cell>
          <cell r="AH57">
            <v>1829764</v>
          </cell>
          <cell r="AI57">
            <v>45839</v>
          </cell>
          <cell r="AJ57">
            <v>45852</v>
          </cell>
          <cell r="BI57" t="str">
            <v>Vicerrectoría de Recursos Universitarios</v>
          </cell>
          <cell r="BJ57" t="str">
            <v>WILSON FERNANDO SALGADO CIFUENTES</v>
          </cell>
          <cell r="BK57" t="str">
            <v>Vicerrector Universitario</v>
          </cell>
          <cell r="BL57">
            <v>89</v>
          </cell>
          <cell r="BM57">
            <v>45672</v>
          </cell>
          <cell r="BN57">
            <v>1044514812</v>
          </cell>
          <cell r="BO57">
            <v>45</v>
          </cell>
          <cell r="BP57">
            <v>45672</v>
          </cell>
          <cell r="BQ57">
            <v>23525538</v>
          </cell>
          <cell r="CS57" t="str">
            <v>1. Apoyar en la parametrización en el sistema de información contable y en la preparación de la información Exógena ante la DIAN. 2. Apoyar la aprobación de la causación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v>
          </cell>
          <cell r="CT57">
            <v>17266494</v>
          </cell>
          <cell r="CU57">
            <v>504</v>
          </cell>
          <cell r="CV57" t="str">
            <v>413</v>
          </cell>
          <cell r="CY57">
            <v>6920</v>
          </cell>
          <cell r="CZ57" t="str">
            <v>M5</v>
          </cell>
          <cell r="DA57">
            <v>23525538</v>
          </cell>
          <cell r="DB57">
            <v>0</v>
          </cell>
        </row>
        <row r="58">
          <cell r="B58" t="str">
            <v>0027 DE 2025</v>
          </cell>
          <cell r="C58">
            <v>1121860595</v>
          </cell>
          <cell r="D58" t="str">
            <v>DIANA VANESSA VALENCIA GUERRERO</v>
          </cell>
          <cell r="E58" t="str">
            <v>CONTRATO DE PRESTACIÓN DE SERVICIOS PROFESIONALES</v>
          </cell>
          <cell r="F58" t="str">
            <v>PRESTACIÓN DE SERVICIOS PROFESIONALES NECESARIO PARA EL FORTALECIMIENTO DE LOS PROCESOS DE LA SECCIÓN DE PRESUPUESTO Y CONTABILIDAD DE LA UNIVERSIDAD DE LOS LLANOS.</v>
          </cell>
          <cell r="G58">
            <v>45672</v>
          </cell>
          <cell r="H58">
            <v>19469412</v>
          </cell>
          <cell r="I58" t="str">
            <v>Seis (06) meses calendario</v>
          </cell>
          <cell r="J58">
            <v>45672</v>
          </cell>
          <cell r="K58">
            <v>45852</v>
          </cell>
          <cell r="L58" t="str">
            <v>NO APLICA</v>
          </cell>
          <cell r="M58" t="str">
            <v>NO APLICA</v>
          </cell>
          <cell r="N58" t="str">
            <v>NO APLICA</v>
          </cell>
          <cell r="O58">
            <v>7</v>
          </cell>
          <cell r="P58">
            <v>1730614</v>
          </cell>
          <cell r="Q58">
            <v>45672</v>
          </cell>
          <cell r="R58">
            <v>45688</v>
          </cell>
          <cell r="S58">
            <v>3244902</v>
          </cell>
          <cell r="T58">
            <v>45689</v>
          </cell>
          <cell r="U58">
            <v>45716</v>
          </cell>
          <cell r="V58">
            <v>3244902</v>
          </cell>
          <cell r="W58">
            <v>45717</v>
          </cell>
          <cell r="X58">
            <v>45747</v>
          </cell>
          <cell r="Y58">
            <v>3244902</v>
          </cell>
          <cell r="Z58">
            <v>45748</v>
          </cell>
          <cell r="AA58">
            <v>45777</v>
          </cell>
          <cell r="AB58">
            <v>3244902</v>
          </cell>
          <cell r="AC58">
            <v>45778</v>
          </cell>
          <cell r="AD58">
            <v>45808</v>
          </cell>
          <cell r="AE58">
            <v>3244902</v>
          </cell>
          <cell r="AF58">
            <v>45809</v>
          </cell>
          <cell r="AG58">
            <v>45838</v>
          </cell>
          <cell r="AH58">
            <v>1514288</v>
          </cell>
          <cell r="AI58">
            <v>45839</v>
          </cell>
          <cell r="AJ58">
            <v>45852</v>
          </cell>
          <cell r="BI58" t="str">
            <v>Vicerrectoría de Recursos Universitarios</v>
          </cell>
          <cell r="BJ58" t="str">
            <v>WILSON FERNANDO SALGADO CIFUENTES</v>
          </cell>
          <cell r="BK58" t="str">
            <v>Vicerrector Universitario</v>
          </cell>
          <cell r="BL58">
            <v>89</v>
          </cell>
          <cell r="BM58">
            <v>45672</v>
          </cell>
          <cell r="BN58">
            <v>1044514812</v>
          </cell>
          <cell r="BO58">
            <v>46</v>
          </cell>
          <cell r="BP58">
            <v>45672</v>
          </cell>
          <cell r="BQ58">
            <v>19469412</v>
          </cell>
          <cell r="CS58"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 10. Brindar apoyo cuando se requiera en el proceso del modelo para un sistema de costeo apropiado para la Universidad de los Llanos.</v>
          </cell>
          <cell r="CT58">
            <v>1121860595</v>
          </cell>
          <cell r="CU58">
            <v>504</v>
          </cell>
          <cell r="CV58" t="str">
            <v>413</v>
          </cell>
          <cell r="CY58">
            <v>6920</v>
          </cell>
          <cell r="CZ58" t="str">
            <v>M5</v>
          </cell>
          <cell r="DA58">
            <v>19469412</v>
          </cell>
          <cell r="DB58">
            <v>0</v>
          </cell>
        </row>
        <row r="59">
          <cell r="B59" t="str">
            <v>0028 DE 2025</v>
          </cell>
          <cell r="C59">
            <v>1121845699</v>
          </cell>
          <cell r="D59" t="str">
            <v xml:space="preserve">OSCAR EDUARDO PAEZ BAQUERO  </v>
          </cell>
          <cell r="E59" t="str">
            <v>CONTRATO DE PRESTACIÓN DE SERVICIOS PROFESIONALES</v>
          </cell>
          <cell r="F59"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59">
            <v>45672</v>
          </cell>
          <cell r="H59">
            <v>23525538</v>
          </cell>
          <cell r="I59" t="str">
            <v>Seis (06) meses calendario</v>
          </cell>
          <cell r="J59">
            <v>45672</v>
          </cell>
          <cell r="K59">
            <v>45852</v>
          </cell>
          <cell r="L59" t="str">
            <v>NO APLICA</v>
          </cell>
          <cell r="M59" t="str">
            <v>NO APLICA</v>
          </cell>
          <cell r="N59" t="str">
            <v>NO APLICA</v>
          </cell>
          <cell r="O59">
            <v>7</v>
          </cell>
          <cell r="P59">
            <v>2091159</v>
          </cell>
          <cell r="Q59">
            <v>45672</v>
          </cell>
          <cell r="R59">
            <v>45688</v>
          </cell>
          <cell r="S59">
            <v>3920923</v>
          </cell>
          <cell r="T59">
            <v>45689</v>
          </cell>
          <cell r="U59">
            <v>45716</v>
          </cell>
          <cell r="V59">
            <v>3920923</v>
          </cell>
          <cell r="W59">
            <v>45717</v>
          </cell>
          <cell r="X59">
            <v>45747</v>
          </cell>
          <cell r="Y59">
            <v>3920923</v>
          </cell>
          <cell r="Z59">
            <v>45748</v>
          </cell>
          <cell r="AA59">
            <v>45777</v>
          </cell>
          <cell r="AB59">
            <v>3920923</v>
          </cell>
          <cell r="AC59">
            <v>45778</v>
          </cell>
          <cell r="AD59">
            <v>45808</v>
          </cell>
          <cell r="AE59">
            <v>0</v>
          </cell>
          <cell r="AF59">
            <v>45809</v>
          </cell>
          <cell r="AG59">
            <v>45838</v>
          </cell>
          <cell r="AH59">
            <v>0</v>
          </cell>
          <cell r="AI59">
            <v>45839</v>
          </cell>
          <cell r="AJ59">
            <v>45852</v>
          </cell>
          <cell r="BI59" t="str">
            <v>Vicerrectoría de Recursos Universitarios</v>
          </cell>
          <cell r="BJ59" t="str">
            <v>WILSON FERNANDO SALGADO CIFUENTES</v>
          </cell>
          <cell r="BK59" t="str">
            <v>Vicerrector Universitario</v>
          </cell>
          <cell r="BL59">
            <v>89</v>
          </cell>
          <cell r="BM59">
            <v>45672</v>
          </cell>
          <cell r="BN59">
            <v>1044514812</v>
          </cell>
          <cell r="BO59">
            <v>47</v>
          </cell>
          <cell r="BP59">
            <v>45672</v>
          </cell>
          <cell r="BQ59">
            <v>23525538</v>
          </cell>
          <cell r="CS59" t="str">
            <v>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v>
          </cell>
          <cell r="CT59">
            <v>1121845699</v>
          </cell>
          <cell r="CU59">
            <v>504</v>
          </cell>
          <cell r="CV59" t="str">
            <v>447</v>
          </cell>
          <cell r="CY59">
            <v>7110</v>
          </cell>
          <cell r="CZ59" t="str">
            <v>M5</v>
          </cell>
          <cell r="DA59">
            <v>17774851</v>
          </cell>
          <cell r="DB59">
            <v>5750687</v>
          </cell>
        </row>
        <row r="60">
          <cell r="B60" t="str">
            <v>0029 DE 2025</v>
          </cell>
          <cell r="C60">
            <v>1121825157</v>
          </cell>
          <cell r="D60" t="str">
            <v>JAIME ELIECER ROA GARCIA</v>
          </cell>
          <cell r="E60" t="str">
            <v>CONTRATO DE PRESTACIÓN DE SERVICIOS PROFESIONALES</v>
          </cell>
          <cell r="F60" t="str">
            <v>PRESTACIÓN DE SERVICIOS PROFESIONALES NECESARIO PARA EL FORTALECIMIENTO DE LOS PROCESOS ADMINISTRATIVOS Y DE SOPORTE TÉCNICO EN EL ÁREA DE SISTEMAS DE LA UNIVERSIDAD DE LOS LLANOS.</v>
          </cell>
          <cell r="G60">
            <v>45672</v>
          </cell>
          <cell r="H60">
            <v>19469412</v>
          </cell>
          <cell r="I60" t="str">
            <v>Seis (06) meses calendario</v>
          </cell>
          <cell r="J60">
            <v>45672</v>
          </cell>
          <cell r="K60">
            <v>45852</v>
          </cell>
          <cell r="L60" t="str">
            <v>NO APLICA</v>
          </cell>
          <cell r="M60" t="str">
            <v>NO APLICA</v>
          </cell>
          <cell r="N60" t="str">
            <v>NO APLICA</v>
          </cell>
          <cell r="O60">
            <v>7</v>
          </cell>
          <cell r="P60">
            <v>1730614</v>
          </cell>
          <cell r="Q60">
            <v>45672</v>
          </cell>
          <cell r="R60">
            <v>45688</v>
          </cell>
          <cell r="S60">
            <v>3244902</v>
          </cell>
          <cell r="T60">
            <v>45689</v>
          </cell>
          <cell r="U60">
            <v>45716</v>
          </cell>
          <cell r="V60">
            <v>3244902</v>
          </cell>
          <cell r="W60">
            <v>45717</v>
          </cell>
          <cell r="X60">
            <v>45747</v>
          </cell>
          <cell r="Y60">
            <v>3244902</v>
          </cell>
          <cell r="Z60">
            <v>45748</v>
          </cell>
          <cell r="AA60">
            <v>45777</v>
          </cell>
          <cell r="AB60">
            <v>3244902</v>
          </cell>
          <cell r="AC60">
            <v>45778</v>
          </cell>
          <cell r="AD60">
            <v>45808</v>
          </cell>
          <cell r="AE60">
            <v>3244902</v>
          </cell>
          <cell r="AF60">
            <v>45809</v>
          </cell>
          <cell r="AG60">
            <v>45838</v>
          </cell>
          <cell r="AH60">
            <v>1514288</v>
          </cell>
          <cell r="AI60">
            <v>45839</v>
          </cell>
          <cell r="AJ60">
            <v>45852</v>
          </cell>
          <cell r="BI60" t="str">
            <v>Vicerrectoría de Recursos Universitarios</v>
          </cell>
          <cell r="BJ60" t="str">
            <v>WILSON FERNANDO SALGADO CIFUENTES</v>
          </cell>
          <cell r="BK60" t="str">
            <v>Vicerrector Universitario</v>
          </cell>
          <cell r="BL60">
            <v>89</v>
          </cell>
          <cell r="BM60">
            <v>45672</v>
          </cell>
          <cell r="BN60">
            <v>1044514812</v>
          </cell>
          <cell r="BO60">
            <v>48</v>
          </cell>
          <cell r="BP60">
            <v>45672</v>
          </cell>
          <cell r="BQ60">
            <v>19469412</v>
          </cell>
          <cell r="CS60"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v>
          </cell>
          <cell r="CT60">
            <v>1121825157</v>
          </cell>
          <cell r="CU60">
            <v>504</v>
          </cell>
          <cell r="CV60" t="str">
            <v>447</v>
          </cell>
          <cell r="CY60">
            <v>6209</v>
          </cell>
          <cell r="CZ60" t="str">
            <v>M6</v>
          </cell>
          <cell r="DA60">
            <v>19469412</v>
          </cell>
          <cell r="DB60">
            <v>0</v>
          </cell>
        </row>
        <row r="61">
          <cell r="B61" t="str">
            <v>0030 DE 2025</v>
          </cell>
          <cell r="C61">
            <v>1121855170</v>
          </cell>
          <cell r="D61" t="str">
            <v>GLORIA PATRICIA RAMIREZ NARVAEZ</v>
          </cell>
          <cell r="E61" t="str">
            <v>CONTRATO DE PRESTACIÓN DE SERVICIOS PROFESIONALES</v>
          </cell>
          <cell r="F61" t="str">
            <v>PRESTACIÓN DE SERVICIOS PROFESIONALES NECESARIO PARA EL FORTALECIMIENTO DE LOS PROCESOS DEL ÁREA DE SISTEMAS DE LA UNIVERSIDAD DE LOS LLANOS.</v>
          </cell>
          <cell r="G61">
            <v>45672</v>
          </cell>
          <cell r="H61">
            <v>19469412</v>
          </cell>
          <cell r="I61" t="str">
            <v>Seis (06) meses calendario</v>
          </cell>
          <cell r="J61">
            <v>45672</v>
          </cell>
          <cell r="K61">
            <v>45852</v>
          </cell>
          <cell r="L61" t="str">
            <v>NO APLICA</v>
          </cell>
          <cell r="M61" t="str">
            <v>NO APLICA</v>
          </cell>
          <cell r="N61" t="str">
            <v>NO APLICA</v>
          </cell>
          <cell r="O61">
            <v>7</v>
          </cell>
          <cell r="P61">
            <v>1730614</v>
          </cell>
          <cell r="Q61">
            <v>45672</v>
          </cell>
          <cell r="R61">
            <v>45688</v>
          </cell>
          <cell r="S61">
            <v>3244902</v>
          </cell>
          <cell r="T61">
            <v>45689</v>
          </cell>
          <cell r="U61">
            <v>45716</v>
          </cell>
          <cell r="V61">
            <v>3244902</v>
          </cell>
          <cell r="W61">
            <v>45717</v>
          </cell>
          <cell r="X61">
            <v>45747</v>
          </cell>
          <cell r="Y61">
            <v>3244902</v>
          </cell>
          <cell r="Z61">
            <v>45748</v>
          </cell>
          <cell r="AA61">
            <v>45777</v>
          </cell>
          <cell r="AB61">
            <v>3244902</v>
          </cell>
          <cell r="AC61">
            <v>45778</v>
          </cell>
          <cell r="AD61">
            <v>45808</v>
          </cell>
          <cell r="AE61">
            <v>3244902</v>
          </cell>
          <cell r="AF61">
            <v>45809</v>
          </cell>
          <cell r="AG61">
            <v>45838</v>
          </cell>
          <cell r="AH61">
            <v>1514288</v>
          </cell>
          <cell r="AI61">
            <v>45839</v>
          </cell>
          <cell r="AJ61">
            <v>45852</v>
          </cell>
          <cell r="BI61" t="str">
            <v>Vicerrectoría de Recursos Universitarios</v>
          </cell>
          <cell r="BJ61" t="str">
            <v>WILSON FERNANDO SALGADO CIFUENTES</v>
          </cell>
          <cell r="BK61" t="str">
            <v>Vicerrector Universitario</v>
          </cell>
          <cell r="BL61">
            <v>89</v>
          </cell>
          <cell r="BM61">
            <v>45672</v>
          </cell>
          <cell r="BN61">
            <v>1044514812</v>
          </cell>
          <cell r="BO61">
            <v>49</v>
          </cell>
          <cell r="BP61">
            <v>45672</v>
          </cell>
          <cell r="BQ61">
            <v>19469412</v>
          </cell>
          <cell r="CS61" t="str">
            <v>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v>
          </cell>
          <cell r="CT61">
            <v>1121855170</v>
          </cell>
          <cell r="CU61">
            <v>504</v>
          </cell>
          <cell r="CV61" t="str">
            <v>447</v>
          </cell>
          <cell r="CY61">
            <v>8299</v>
          </cell>
          <cell r="CZ61" t="str">
            <v>M6</v>
          </cell>
          <cell r="DA61">
            <v>19469412</v>
          </cell>
          <cell r="DB61">
            <v>0</v>
          </cell>
        </row>
        <row r="62">
          <cell r="B62" t="str">
            <v>0031 DE 2025</v>
          </cell>
          <cell r="C62">
            <v>1121859904</v>
          </cell>
          <cell r="D62" t="str">
            <v xml:space="preserve">CRISTIAN ADRIAN DOMINGUEZ MANTILLA </v>
          </cell>
          <cell r="E62" t="str">
            <v>CONTRATO DE PRESTACIÓN DE SERVICIOS PROFESIONALES</v>
          </cell>
          <cell r="F62" t="str">
            <v>PRESTACIÓN DE SERVICIOS PROFESIONALES NECESARIO PARA EL FORTALECIMIENTO DE LOS PROCESOS DEL ÁREA DE SISTEMAS DE LA UNIVERSIDAD DE LOS LLANOS.</v>
          </cell>
          <cell r="G62">
            <v>45672</v>
          </cell>
          <cell r="H62">
            <v>19469412</v>
          </cell>
          <cell r="I62" t="str">
            <v>Seis (06) meses calendario</v>
          </cell>
          <cell r="J62">
            <v>45672</v>
          </cell>
          <cell r="K62">
            <v>45852</v>
          </cell>
          <cell r="L62" t="str">
            <v>NO APLICA</v>
          </cell>
          <cell r="M62" t="str">
            <v>NO APLICA</v>
          </cell>
          <cell r="N62" t="str">
            <v>NO APLICA</v>
          </cell>
          <cell r="O62">
            <v>7</v>
          </cell>
          <cell r="P62">
            <v>1730614</v>
          </cell>
          <cell r="Q62">
            <v>45672</v>
          </cell>
          <cell r="R62">
            <v>45688</v>
          </cell>
          <cell r="S62">
            <v>3244902</v>
          </cell>
          <cell r="T62">
            <v>45689</v>
          </cell>
          <cell r="U62">
            <v>45716</v>
          </cell>
          <cell r="V62">
            <v>3244902</v>
          </cell>
          <cell r="W62">
            <v>45717</v>
          </cell>
          <cell r="X62">
            <v>45747</v>
          </cell>
          <cell r="Y62">
            <v>3244902</v>
          </cell>
          <cell r="Z62">
            <v>45748</v>
          </cell>
          <cell r="AA62">
            <v>45777</v>
          </cell>
          <cell r="AB62">
            <v>3244902</v>
          </cell>
          <cell r="AC62">
            <v>45778</v>
          </cell>
          <cell r="AD62">
            <v>45808</v>
          </cell>
          <cell r="AE62">
            <v>3244902</v>
          </cell>
          <cell r="AF62">
            <v>45809</v>
          </cell>
          <cell r="AG62">
            <v>45838</v>
          </cell>
          <cell r="AH62">
            <v>1514288</v>
          </cell>
          <cell r="AI62">
            <v>45839</v>
          </cell>
          <cell r="AJ62">
            <v>45852</v>
          </cell>
          <cell r="BI62" t="str">
            <v>Vicerrectoría de Recursos Universitarios</v>
          </cell>
          <cell r="BJ62" t="str">
            <v>WILSON FERNANDO SALGADO CIFUENTES</v>
          </cell>
          <cell r="BK62" t="str">
            <v>Vicerrector Universitario</v>
          </cell>
          <cell r="BL62">
            <v>89</v>
          </cell>
          <cell r="BM62">
            <v>45672</v>
          </cell>
          <cell r="BN62">
            <v>1044514812</v>
          </cell>
          <cell r="BO62">
            <v>50</v>
          </cell>
          <cell r="BP62">
            <v>45672</v>
          </cell>
          <cell r="BQ62">
            <v>19469412</v>
          </cell>
          <cell r="CS62"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62">
            <v>1121859904</v>
          </cell>
          <cell r="CU62">
            <v>504</v>
          </cell>
          <cell r="CV62" t="str">
            <v>447</v>
          </cell>
          <cell r="CY62">
            <v>8299</v>
          </cell>
          <cell r="CZ62" t="str">
            <v>M6</v>
          </cell>
          <cell r="DA62">
            <v>19469412</v>
          </cell>
          <cell r="DB62">
            <v>0</v>
          </cell>
        </row>
        <row r="63">
          <cell r="B63" t="str">
            <v>0032 DE 2025</v>
          </cell>
          <cell r="C63">
            <v>1121902199</v>
          </cell>
          <cell r="D63" t="str">
            <v>RAFAEL ANTONIO HUERTAS CASTRO</v>
          </cell>
          <cell r="E63" t="str">
            <v>CONTRATO DE PRESTACIÓN DE SERVICIOS PROFESIONALES</v>
          </cell>
          <cell r="F63" t="str">
            <v>PRESTACIÓN DE SERVICIOS PROFESIONALES NECESARIO PARA EL DESARROLLO DEL PROYECTO FICHA BPUNI SIST 01 1810 2024 “FORTALECIMIENTO DE CAPACIDADES TIC PARA EL APOYO DE LAS FUNCIONES ADMINISTRATIVAS Y MISIONALES DE LA UNIVERSIDAD DE LOS LLANOS”</v>
          </cell>
          <cell r="G63">
            <v>45672</v>
          </cell>
          <cell r="H63">
            <v>31232178</v>
          </cell>
          <cell r="I63" t="str">
            <v>Seis (06) meses calendario</v>
          </cell>
          <cell r="J63">
            <v>45672</v>
          </cell>
          <cell r="K63">
            <v>45852</v>
          </cell>
          <cell r="L63" t="str">
            <v>NO APLICA</v>
          </cell>
          <cell r="M63" t="str">
            <v>NO APLICA</v>
          </cell>
          <cell r="N63" t="str">
            <v>NO APLICA</v>
          </cell>
          <cell r="O63">
            <v>7</v>
          </cell>
          <cell r="P63">
            <v>2776194</v>
          </cell>
          <cell r="Q63">
            <v>45672</v>
          </cell>
          <cell r="R63">
            <v>45688</v>
          </cell>
          <cell r="S63">
            <v>5205363</v>
          </cell>
          <cell r="T63">
            <v>45689</v>
          </cell>
          <cell r="U63">
            <v>45716</v>
          </cell>
          <cell r="V63">
            <v>5205363</v>
          </cell>
          <cell r="W63">
            <v>45717</v>
          </cell>
          <cell r="X63">
            <v>45747</v>
          </cell>
          <cell r="Y63">
            <v>5205363</v>
          </cell>
          <cell r="Z63">
            <v>45748</v>
          </cell>
          <cell r="AA63">
            <v>45777</v>
          </cell>
          <cell r="AB63">
            <v>5205363</v>
          </cell>
          <cell r="AC63">
            <v>45778</v>
          </cell>
          <cell r="AD63">
            <v>45808</v>
          </cell>
          <cell r="AE63">
            <v>5205363</v>
          </cell>
          <cell r="AF63">
            <v>45809</v>
          </cell>
          <cell r="AG63">
            <v>45838</v>
          </cell>
          <cell r="AH63">
            <v>2429169</v>
          </cell>
          <cell r="AI63">
            <v>45839</v>
          </cell>
          <cell r="AJ63">
            <v>45852</v>
          </cell>
          <cell r="BI63" t="str">
            <v>Área de Sistemas</v>
          </cell>
          <cell r="BJ63" t="str">
            <v>ROIMAN ARTURO SASTOQUE GUZMÁN</v>
          </cell>
          <cell r="BK63" t="str">
            <v>Jefe de Oficina</v>
          </cell>
          <cell r="BL63">
            <v>88</v>
          </cell>
          <cell r="BM63">
            <v>45672</v>
          </cell>
          <cell r="BN63">
            <v>117222072</v>
          </cell>
          <cell r="BO63">
            <v>31</v>
          </cell>
          <cell r="BP63">
            <v>45672</v>
          </cell>
          <cell r="BQ63">
            <v>31232178</v>
          </cell>
          <cell r="CS63" t="str">
            <v>1. Proponer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del SIAU que le haya sido asignado.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v>
          </cell>
          <cell r="CT63">
            <v>1121902199.8</v>
          </cell>
          <cell r="CU63">
            <v>761</v>
          </cell>
          <cell r="CV63" t="str">
            <v>170204</v>
          </cell>
          <cell r="CY63">
            <v>8299</v>
          </cell>
          <cell r="CZ63" t="str">
            <v>M6</v>
          </cell>
          <cell r="DA63">
            <v>31232178</v>
          </cell>
          <cell r="DB63">
            <v>0</v>
          </cell>
        </row>
        <row r="64">
          <cell r="B64" t="str">
            <v>0033 DE 2025</v>
          </cell>
          <cell r="C64">
            <v>1121919590</v>
          </cell>
          <cell r="D64" t="str">
            <v xml:space="preserve">CARLOS DANIEL GONZALEZ TORRES </v>
          </cell>
          <cell r="E64" t="str">
            <v>CONTRATO DE PRESTACIÓN DE SERVICIOS PROFESIONALES</v>
          </cell>
          <cell r="F64" t="str">
            <v>PRESTACIÓN DE SERVICIOS PROFESIONALES NECESARIO PARA EL DESARROLLO DEL PROYECTO FICHA BPUNI SIST 01 1810 2024 “FORTALECIMIENTO DE CAPACIDADES TIC PARA EL APOYO DE LAS FUNCIONES ADMINISTRATIVAS Y MISIONALES DE LA UNIVERSIDAD DE LOS LLANOS”</v>
          </cell>
          <cell r="G64">
            <v>45672</v>
          </cell>
          <cell r="H64">
            <v>31232178</v>
          </cell>
          <cell r="I64" t="str">
            <v>Seis (06) meses calendario</v>
          </cell>
          <cell r="J64">
            <v>45672</v>
          </cell>
          <cell r="K64">
            <v>45852</v>
          </cell>
          <cell r="L64" t="str">
            <v>NO APLICA</v>
          </cell>
          <cell r="M64" t="str">
            <v>NO APLICA</v>
          </cell>
          <cell r="N64" t="str">
            <v>NO APLICA</v>
          </cell>
          <cell r="O64">
            <v>9</v>
          </cell>
          <cell r="P64">
            <v>2776194</v>
          </cell>
          <cell r="Q64">
            <v>45672</v>
          </cell>
          <cell r="R64">
            <v>45688</v>
          </cell>
          <cell r="S64">
            <v>5205363</v>
          </cell>
          <cell r="T64">
            <v>45689</v>
          </cell>
          <cell r="U64">
            <v>45716</v>
          </cell>
          <cell r="V64">
            <v>5205363</v>
          </cell>
          <cell r="W64">
            <v>45717</v>
          </cell>
          <cell r="X64">
            <v>45747</v>
          </cell>
          <cell r="Y64">
            <v>5205363</v>
          </cell>
          <cell r="Z64">
            <v>45748</v>
          </cell>
          <cell r="AA64">
            <v>45777</v>
          </cell>
          <cell r="AB64">
            <v>5205363</v>
          </cell>
          <cell r="AC64">
            <v>45778</v>
          </cell>
          <cell r="AD64">
            <v>45808</v>
          </cell>
          <cell r="AE64">
            <v>5205363</v>
          </cell>
          <cell r="AF64">
            <v>45809</v>
          </cell>
          <cell r="AG64">
            <v>45838</v>
          </cell>
          <cell r="AH64">
            <v>2429169</v>
          </cell>
          <cell r="AI64">
            <v>45839</v>
          </cell>
          <cell r="AJ64">
            <v>45852</v>
          </cell>
          <cell r="AK64">
            <v>3470242</v>
          </cell>
          <cell r="AL64">
            <v>45853</v>
          </cell>
          <cell r="AM64">
            <v>45872</v>
          </cell>
          <cell r="AN64">
            <v>0</v>
          </cell>
          <cell r="AQ64">
            <v>0</v>
          </cell>
          <cell r="AT64">
            <v>0</v>
          </cell>
          <cell r="AW64">
            <v>0</v>
          </cell>
          <cell r="BI64" t="str">
            <v>Área de Sistemas</v>
          </cell>
          <cell r="BJ64" t="str">
            <v>ROIMAN ARTURO SASTOQUE GUZMÁN</v>
          </cell>
          <cell r="BK64" t="str">
            <v>Jefe de Oficina</v>
          </cell>
          <cell r="BL64">
            <v>88</v>
          </cell>
          <cell r="BM64">
            <v>45672</v>
          </cell>
          <cell r="BN64">
            <v>117222072</v>
          </cell>
          <cell r="BO64">
            <v>32</v>
          </cell>
          <cell r="BP64">
            <v>45672</v>
          </cell>
          <cell r="BQ64">
            <v>31232178</v>
          </cell>
          <cell r="BR64">
            <v>1</v>
          </cell>
          <cell r="BS64">
            <v>45841</v>
          </cell>
          <cell r="BT64">
            <v>45853</v>
          </cell>
          <cell r="BU64">
            <v>45872</v>
          </cell>
          <cell r="BV64" t="str">
            <v>Veinte (20) días calendario</v>
          </cell>
          <cell r="BW64" t="str">
            <v>Seis (06) meses y veinte (20) días calendario</v>
          </cell>
          <cell r="BX64">
            <v>1</v>
          </cell>
          <cell r="BY64">
            <v>45841</v>
          </cell>
          <cell r="BZ64">
            <v>3470242</v>
          </cell>
          <cell r="CA64">
            <v>1469</v>
          </cell>
          <cell r="CB64">
            <v>45841</v>
          </cell>
          <cell r="CC64">
            <v>3470242</v>
          </cell>
          <cell r="CD64">
            <v>3601</v>
          </cell>
          <cell r="CE64">
            <v>45841</v>
          </cell>
          <cell r="CF64">
            <v>3470242</v>
          </cell>
          <cell r="CG64">
            <v>0</v>
          </cell>
          <cell r="CH64">
            <v>0</v>
          </cell>
          <cell r="CI64">
            <v>0</v>
          </cell>
          <cell r="CJ64">
            <v>0</v>
          </cell>
          <cell r="CK64">
            <v>0</v>
          </cell>
          <cell r="CL64">
            <v>0</v>
          </cell>
          <cell r="CM64">
            <v>0</v>
          </cell>
          <cell r="CN64">
            <v>0</v>
          </cell>
          <cell r="CO64">
            <v>0</v>
          </cell>
          <cell r="CP64">
            <v>45872</v>
          </cell>
          <cell r="CQ64">
            <v>0</v>
          </cell>
          <cell r="CR64">
            <v>0</v>
          </cell>
          <cell r="CS64" t="str">
            <v>1. Proponer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del SIAU que le haya sido asignado.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v>
          </cell>
          <cell r="CT64">
            <v>1121919590.0999999</v>
          </cell>
          <cell r="CU64">
            <v>761</v>
          </cell>
          <cell r="CV64" t="str">
            <v>170204</v>
          </cell>
          <cell r="CW64">
            <v>761</v>
          </cell>
          <cell r="CX64">
            <v>170204</v>
          </cell>
          <cell r="CY64">
            <v>6201</v>
          </cell>
          <cell r="CZ64" t="str">
            <v>M6</v>
          </cell>
          <cell r="DA64">
            <v>34702420</v>
          </cell>
          <cell r="DB64">
            <v>0</v>
          </cell>
        </row>
        <row r="65">
          <cell r="B65" t="str">
            <v>0034 DE 2025</v>
          </cell>
          <cell r="C65">
            <v>1121905626</v>
          </cell>
          <cell r="D65" t="str">
            <v>JUAN CARLOS PEREZ RINCON</v>
          </cell>
          <cell r="E65" t="str">
            <v>CONTRATO DE PRESTACIÓN DE SERVICIOS PROFESIONALES</v>
          </cell>
          <cell r="F65" t="str">
            <v>PRESTACIÓN DE SERVICIOS PROFESIONALES NECESARIO PARA EL DESARROLLO DEL PROYECTO FICHA BPUNI SIST 01 1810 2024 “FORTALECIMIENTO DE CAPACIDADES TIC PARA EL APOYO DE LAS FUNCIONES ADMINISTRATIVAS Y MISIONALES DE LA UNIVERSIDAD DE LOS LLANOS”</v>
          </cell>
          <cell r="G65">
            <v>45672</v>
          </cell>
          <cell r="H65">
            <v>23525538</v>
          </cell>
          <cell r="I65" t="str">
            <v>Seis (06) meses calendario</v>
          </cell>
          <cell r="J65">
            <v>45672</v>
          </cell>
          <cell r="K65">
            <v>45852</v>
          </cell>
          <cell r="L65" t="str">
            <v>NO APLICA</v>
          </cell>
          <cell r="M65" t="str">
            <v>NO APLICA</v>
          </cell>
          <cell r="N65" t="str">
            <v>NO APLICA</v>
          </cell>
          <cell r="O65">
            <v>7</v>
          </cell>
          <cell r="P65">
            <v>2091159</v>
          </cell>
          <cell r="Q65">
            <v>45672</v>
          </cell>
          <cell r="R65">
            <v>45688</v>
          </cell>
          <cell r="S65">
            <v>3920923</v>
          </cell>
          <cell r="T65">
            <v>45689</v>
          </cell>
          <cell r="U65">
            <v>45716</v>
          </cell>
          <cell r="V65">
            <v>3920923</v>
          </cell>
          <cell r="W65">
            <v>45717</v>
          </cell>
          <cell r="X65">
            <v>45747</v>
          </cell>
          <cell r="Y65">
            <v>3920923</v>
          </cell>
          <cell r="Z65">
            <v>45748</v>
          </cell>
          <cell r="AA65">
            <v>45777</v>
          </cell>
          <cell r="AB65">
            <v>3920923</v>
          </cell>
          <cell r="AC65">
            <v>45778</v>
          </cell>
          <cell r="AD65">
            <v>45808</v>
          </cell>
          <cell r="AE65">
            <v>3920923</v>
          </cell>
          <cell r="AF65">
            <v>45809</v>
          </cell>
          <cell r="AG65">
            <v>45838</v>
          </cell>
          <cell r="AH65">
            <v>1829764</v>
          </cell>
          <cell r="AI65">
            <v>45839</v>
          </cell>
          <cell r="AJ65">
            <v>45852</v>
          </cell>
          <cell r="BI65" t="str">
            <v>Área de Sistemas</v>
          </cell>
          <cell r="BJ65" t="str">
            <v>ROIMAN ARTURO SASTOQUE GUZMÁN</v>
          </cell>
          <cell r="BK65" t="str">
            <v>Jefe de Oficina</v>
          </cell>
          <cell r="BL65">
            <v>88</v>
          </cell>
          <cell r="BM65">
            <v>45672</v>
          </cell>
          <cell r="BN65">
            <v>117222072</v>
          </cell>
          <cell r="BO65">
            <v>33</v>
          </cell>
          <cell r="BP65">
            <v>45672</v>
          </cell>
          <cell r="BQ65">
            <v>23525538</v>
          </cell>
          <cell r="CS65" t="str">
            <v>1. Proponer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del SIAU que le haya sido asignado.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v>
          </cell>
          <cell r="CT65">
            <v>1121905626</v>
          </cell>
          <cell r="CU65">
            <v>761</v>
          </cell>
          <cell r="CV65" t="str">
            <v>170204</v>
          </cell>
          <cell r="CY65">
            <v>6201</v>
          </cell>
          <cell r="CZ65" t="str">
            <v>M6</v>
          </cell>
          <cell r="DA65">
            <v>23525538</v>
          </cell>
          <cell r="DB65">
            <v>0</v>
          </cell>
        </row>
        <row r="66">
          <cell r="B66" t="str">
            <v>0035 DE 2025</v>
          </cell>
          <cell r="C66">
            <v>1121926294</v>
          </cell>
          <cell r="D66" t="str">
            <v>BRAYAN HERRERA ROCHA</v>
          </cell>
          <cell r="E66" t="str">
            <v>CONTRATO DE PRESTACIÓN DE SERVICIOS PROFESIONALES</v>
          </cell>
          <cell r="F66" t="str">
            <v>PRESTACIÓN DE SERVICIOS PROFESIONALES NECESARIO PARA EL DESARROLLO DEL PROYECTO FICHA BPUNI SIST 01 1810 2024 “FORTALECIMIENTO DE CAPACIDADES TIC PARA EL APOYO DE LAS FUNCIONES ADMINISTRATIVAS Y MISIONALES DE LA UNIVERSIDAD DE LOS LLANOS”</v>
          </cell>
          <cell r="G66">
            <v>45672</v>
          </cell>
          <cell r="H66">
            <v>31232178</v>
          </cell>
          <cell r="I66" t="str">
            <v>Seis (06) meses calendario</v>
          </cell>
          <cell r="J66">
            <v>45672</v>
          </cell>
          <cell r="K66">
            <v>45852</v>
          </cell>
          <cell r="L66" t="str">
            <v>NO APLICA</v>
          </cell>
          <cell r="M66" t="str">
            <v>NO APLICA</v>
          </cell>
          <cell r="N66" t="str">
            <v>NO APLICA</v>
          </cell>
          <cell r="O66">
            <v>7</v>
          </cell>
          <cell r="P66">
            <v>2776194</v>
          </cell>
          <cell r="Q66">
            <v>45672</v>
          </cell>
          <cell r="R66">
            <v>45688</v>
          </cell>
          <cell r="S66">
            <v>5205363</v>
          </cell>
          <cell r="T66">
            <v>45689</v>
          </cell>
          <cell r="U66">
            <v>45716</v>
          </cell>
          <cell r="V66">
            <v>5205363</v>
          </cell>
          <cell r="W66">
            <v>45717</v>
          </cell>
          <cell r="X66">
            <v>45747</v>
          </cell>
          <cell r="Y66">
            <v>5205363</v>
          </cell>
          <cell r="Z66">
            <v>45748</v>
          </cell>
          <cell r="AA66">
            <v>45777</v>
          </cell>
          <cell r="AB66">
            <v>5205363</v>
          </cell>
          <cell r="AC66">
            <v>45778</v>
          </cell>
          <cell r="AD66">
            <v>45808</v>
          </cell>
          <cell r="AE66">
            <v>5205363</v>
          </cell>
          <cell r="AF66">
            <v>45809</v>
          </cell>
          <cell r="AG66">
            <v>45838</v>
          </cell>
          <cell r="AH66">
            <v>2429169</v>
          </cell>
          <cell r="AI66">
            <v>45839</v>
          </cell>
          <cell r="AJ66">
            <v>45852</v>
          </cell>
          <cell r="BI66" t="str">
            <v>Área de Sistemas</v>
          </cell>
          <cell r="BJ66" t="str">
            <v>ROIMAN ARTURO SASTOQUE GUZMÁN</v>
          </cell>
          <cell r="BK66" t="str">
            <v>Jefe de Oficina</v>
          </cell>
          <cell r="BL66">
            <v>88</v>
          </cell>
          <cell r="BM66">
            <v>45672</v>
          </cell>
          <cell r="BN66">
            <v>117222072</v>
          </cell>
          <cell r="BO66">
            <v>34</v>
          </cell>
          <cell r="BP66">
            <v>45672</v>
          </cell>
          <cell r="BQ66">
            <v>31232178</v>
          </cell>
          <cell r="CS66" t="str">
            <v>1. Proponer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del SIAU que le haya sido asignado.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v>
          </cell>
          <cell r="CT66">
            <v>1121926294</v>
          </cell>
          <cell r="CU66">
            <v>761</v>
          </cell>
          <cell r="CV66" t="str">
            <v>170204</v>
          </cell>
          <cell r="CY66">
            <v>6201</v>
          </cell>
          <cell r="CZ66" t="str">
            <v>M6</v>
          </cell>
          <cell r="DA66">
            <v>31232178</v>
          </cell>
          <cell r="DB66">
            <v>0</v>
          </cell>
        </row>
        <row r="67">
          <cell r="B67" t="str">
            <v>0036 DE 2025</v>
          </cell>
          <cell r="C67">
            <v>1026577505</v>
          </cell>
          <cell r="D67" t="str">
            <v>ALEXANDER MEZA AVILA</v>
          </cell>
          <cell r="E67" t="str">
            <v>CONTRATO DE PRESTACIÓN DE SERVICIOS PROFESIONALES</v>
          </cell>
          <cell r="F67" t="str">
            <v>PRESTACIÓN DE SERVICIOS PROFESIONALES NECESARIO PARA EL FORTALECIMIENTO DE LOS PROCESOS DE GESTIÓN JURÍDICA DE LA OFICINA ASESORA JURÍDICA DE LA UNIVERSIDAD DE LOS LLANOS.</v>
          </cell>
          <cell r="G67">
            <v>45672</v>
          </cell>
          <cell r="H67">
            <v>31232178</v>
          </cell>
          <cell r="I67" t="str">
            <v>Seis (06) meses calendario</v>
          </cell>
          <cell r="J67">
            <v>45672</v>
          </cell>
          <cell r="K67">
            <v>45852</v>
          </cell>
          <cell r="L67" t="str">
            <v>NO APLICA</v>
          </cell>
          <cell r="M67" t="str">
            <v>NO APLICA</v>
          </cell>
          <cell r="N67" t="str">
            <v>NO APLICA</v>
          </cell>
          <cell r="O67">
            <v>7</v>
          </cell>
          <cell r="P67">
            <v>2776194</v>
          </cell>
          <cell r="Q67">
            <v>45672</v>
          </cell>
          <cell r="R67">
            <v>45688</v>
          </cell>
          <cell r="S67">
            <v>5205363</v>
          </cell>
          <cell r="T67">
            <v>45689</v>
          </cell>
          <cell r="U67">
            <v>45716</v>
          </cell>
          <cell r="V67">
            <v>5205363</v>
          </cell>
          <cell r="W67">
            <v>45717</v>
          </cell>
          <cell r="X67">
            <v>45747</v>
          </cell>
          <cell r="Y67">
            <v>5205363</v>
          </cell>
          <cell r="Z67">
            <v>45748</v>
          </cell>
          <cell r="AA67">
            <v>45777</v>
          </cell>
          <cell r="AB67">
            <v>5205363</v>
          </cell>
          <cell r="AC67">
            <v>45778</v>
          </cell>
          <cell r="AD67">
            <v>45808</v>
          </cell>
          <cell r="AE67">
            <v>5205363</v>
          </cell>
          <cell r="AF67">
            <v>45809</v>
          </cell>
          <cell r="AG67">
            <v>45838</v>
          </cell>
          <cell r="AH67">
            <v>2429169</v>
          </cell>
          <cell r="AI67">
            <v>45839</v>
          </cell>
          <cell r="AJ67">
            <v>45852</v>
          </cell>
          <cell r="BI67" t="str">
            <v>Vicerrectoría de Recursos Universitarios</v>
          </cell>
          <cell r="BJ67" t="str">
            <v>WILSON FERNANDO SALGADO CIFUENTES</v>
          </cell>
          <cell r="BK67" t="str">
            <v>Vicerrector Universitario</v>
          </cell>
          <cell r="BL67">
            <v>89</v>
          </cell>
          <cell r="BM67">
            <v>45672</v>
          </cell>
          <cell r="BN67">
            <v>1044514812</v>
          </cell>
          <cell r="BO67">
            <v>51</v>
          </cell>
          <cell r="BP67">
            <v>45672</v>
          </cell>
          <cell r="BQ67">
            <v>31232178</v>
          </cell>
          <cell r="CS67" t="str">
            <v>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a los procesos de defensa judicial de la Universidad de los Llanos.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13.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en los tramites y distintas actividades de índole administrativo y operativo desarrolladas por el Consejo Electoral Universitario de la Universidad de los Llanos. 16. Contribuir y prestar apoyo jurídico en la proyección o revisión de documentos propios del trámite administrativo y gestión de los proyectos del Sistema General de Regalías. 17. Contribuir y prestar apoyo jurídico respecto de la asistencia a los comités de obra en los cuales sea participe la Oficina Asesora Jurídica. 18. Contribuir y prestar apoyo jurídico respecto de la asistencia al Comité de proyectos del Sistema General de Regalías.  19.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20. Contribuir y prestar apoyo jurídico conforme se requiera frente a los tramites, proceso y reglamentación existente del tributo departamental Estampilla Universidad de los Llanos. 21. Prestar apoyo jurídico a la Dirección General de Investigaciones, con el propósito de reestructurar el marco normativo y fortalecer el Sistema Institucional de Investigaciones y los procesos de propiedad intelectual, así como ética, bioética e integridad científica de la Universidad de los Llanos.</v>
          </cell>
          <cell r="CT67">
            <v>1026577505</v>
          </cell>
          <cell r="CU67">
            <v>504</v>
          </cell>
          <cell r="CV67" t="str">
            <v>210</v>
          </cell>
          <cell r="CY67">
            <v>6920</v>
          </cell>
          <cell r="CZ67" t="str">
            <v>M5</v>
          </cell>
          <cell r="DA67">
            <v>31232178</v>
          </cell>
          <cell r="DB67">
            <v>0</v>
          </cell>
        </row>
        <row r="68">
          <cell r="B68" t="str">
            <v>0037 DE 2025</v>
          </cell>
          <cell r="C68">
            <v>1122138868</v>
          </cell>
          <cell r="D68" t="str">
            <v>LEYDI MARCELA BONILLA SABOGAL</v>
          </cell>
          <cell r="E68" t="str">
            <v>CONTRATO DE PRESTACIÓN DE SERVICIOS PROFESIONALES</v>
          </cell>
          <cell r="F68" t="str">
            <v>PRESTACIÓN DE SERVICIOS PROFESIONALES NECESARIO PARA EL FORTALECIMIENTO DE LOS PROCESOS DE GESTIÓN JURÍDICA DE LA OFICINA ASESORA JURÍDICA DE LA UNIVERSIDAD DE LOS LLANOS.</v>
          </cell>
          <cell r="G68">
            <v>45672</v>
          </cell>
          <cell r="H68">
            <v>19469412</v>
          </cell>
          <cell r="I68" t="str">
            <v>Seis (06) meses calendario</v>
          </cell>
          <cell r="J68">
            <v>45672</v>
          </cell>
          <cell r="K68">
            <v>45852</v>
          </cell>
          <cell r="L68" t="str">
            <v>NO APLICA</v>
          </cell>
          <cell r="M68" t="str">
            <v>NO APLICA</v>
          </cell>
          <cell r="N68" t="str">
            <v>NO APLICA</v>
          </cell>
          <cell r="O68">
            <v>7</v>
          </cell>
          <cell r="P68">
            <v>1730614</v>
          </cell>
          <cell r="Q68">
            <v>45672</v>
          </cell>
          <cell r="R68">
            <v>45688</v>
          </cell>
          <cell r="S68">
            <v>3244902</v>
          </cell>
          <cell r="T68">
            <v>45689</v>
          </cell>
          <cell r="U68">
            <v>45716</v>
          </cell>
          <cell r="V68">
            <v>3244902</v>
          </cell>
          <cell r="W68">
            <v>45717</v>
          </cell>
          <cell r="X68">
            <v>45747</v>
          </cell>
          <cell r="Y68">
            <v>3244902</v>
          </cell>
          <cell r="Z68">
            <v>45748</v>
          </cell>
          <cell r="AA68">
            <v>45777</v>
          </cell>
          <cell r="AB68">
            <v>3244902</v>
          </cell>
          <cell r="AC68">
            <v>45778</v>
          </cell>
          <cell r="AD68">
            <v>45808</v>
          </cell>
          <cell r="AE68">
            <v>3244902</v>
          </cell>
          <cell r="AF68">
            <v>45809</v>
          </cell>
          <cell r="AG68">
            <v>45838</v>
          </cell>
          <cell r="AH68">
            <v>1514288</v>
          </cell>
          <cell r="AI68">
            <v>45839</v>
          </cell>
          <cell r="AJ68">
            <v>45852</v>
          </cell>
          <cell r="BI68" t="str">
            <v>Vicerrectoría de Recursos Universitarios</v>
          </cell>
          <cell r="BJ68" t="str">
            <v>WILSON FERNANDO SALGADO CIFUENTES</v>
          </cell>
          <cell r="BK68" t="str">
            <v>Vicerrector Universitario</v>
          </cell>
          <cell r="BL68">
            <v>89</v>
          </cell>
          <cell r="BM68">
            <v>45672</v>
          </cell>
          <cell r="BN68">
            <v>1044514812</v>
          </cell>
          <cell r="BO68">
            <v>52</v>
          </cell>
          <cell r="BP68">
            <v>45672</v>
          </cell>
          <cell r="BQ68">
            <v>19469412</v>
          </cell>
          <cell r="CS68"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los trámites, consultas, asesorías o requerimiento que versen en asuntos de índole laboral, prestacional, de seguridad social y administrativo organizacional conforme la normativa nacional y los lineamientos institucionales aplicables. 11. Contribuir y prestar apoyo jurídico a la asesora en los distintos procesos, tramites y actividades derivadas de las actuaciones, negociaciones y demás situaciones particulares del ejercicio de las organizaciones sindicales en la Universidad de los Llanos. 12. Apoyo en la sustentación de fallos disciplinarios de segunda instancia. 13.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14.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15.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16.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17. Contribuir y prestar apoyo jurídico a la asesora jurídica, respecto de la participación en el comité técnico operativo de rediseño de la arquitectura institucional. 18. Contribuir y prestar apoyo jurídico en la proyección de respuestas a las consultas asignadas por el señor Rector, conforme a las directrices impartidas por el asesor jurídico y la normatividad propia del asunto.</v>
          </cell>
          <cell r="CT68">
            <v>1122138868</v>
          </cell>
          <cell r="CU68">
            <v>504</v>
          </cell>
          <cell r="CV68" t="str">
            <v>210</v>
          </cell>
          <cell r="CY68">
            <v>6910</v>
          </cell>
          <cell r="CZ68" t="str">
            <v>M5</v>
          </cell>
          <cell r="DA68">
            <v>19469412</v>
          </cell>
          <cell r="DB68">
            <v>0</v>
          </cell>
        </row>
        <row r="69">
          <cell r="B69" t="str">
            <v>0038 DE 2025</v>
          </cell>
          <cell r="C69">
            <v>0</v>
          </cell>
          <cell r="D69" t="str">
            <v>No. Libre</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BI69">
            <v>0</v>
          </cell>
          <cell r="BJ69">
            <v>0</v>
          </cell>
          <cell r="BK69">
            <v>0</v>
          </cell>
          <cell r="BL69" t="e">
            <v>#N/A</v>
          </cell>
          <cell r="BM69" t="e">
            <v>#N/A</v>
          </cell>
          <cell r="BN69" t="e">
            <v>#N/A</v>
          </cell>
          <cell r="BO69" t="e">
            <v>#N/A</v>
          </cell>
          <cell r="BP69" t="e">
            <v>#N/A</v>
          </cell>
          <cell r="BQ69" t="e">
            <v>#N/A</v>
          </cell>
          <cell r="CS69">
            <v>0</v>
          </cell>
          <cell r="CT69">
            <v>0</v>
          </cell>
          <cell r="CU69" t="e">
            <v>#N/A</v>
          </cell>
          <cell r="CV69" t="e">
            <v>#N/A</v>
          </cell>
          <cell r="CY69">
            <v>0</v>
          </cell>
          <cell r="CZ69">
            <v>0</v>
          </cell>
          <cell r="DA69">
            <v>0</v>
          </cell>
          <cell r="DB69">
            <v>0</v>
          </cell>
        </row>
        <row r="70">
          <cell r="B70" t="str">
            <v>0039 DE 2025</v>
          </cell>
          <cell r="C70">
            <v>1010052404</v>
          </cell>
          <cell r="D70" t="str">
            <v>GERALDINE RUEDA GIRALDO</v>
          </cell>
          <cell r="E70" t="str">
            <v>CONTRATO DE PRESTACIÓN DE SERVICIOS PROFESIONALES</v>
          </cell>
          <cell r="F70" t="str">
            <v>PRESTACIÓN DE SERVICIOS PROFESIONALES NECESARIO PARA EL FORTALECIMIENTO DE LOS PROCESOS DE GESTIÓN JURÍDICA DE LA OFICINA ASESORA JURÍDICA DE LA UNIVERSIDAD DE LOS LLANOS.</v>
          </cell>
          <cell r="G70">
            <v>45672</v>
          </cell>
          <cell r="H70">
            <v>17365980</v>
          </cell>
          <cell r="I70" t="str">
            <v>Seis (06) meses calendario</v>
          </cell>
          <cell r="J70">
            <v>45672</v>
          </cell>
          <cell r="K70">
            <v>45852</v>
          </cell>
          <cell r="L70" t="str">
            <v>NO APLICA</v>
          </cell>
          <cell r="M70" t="str">
            <v>NO APLICA</v>
          </cell>
          <cell r="N70" t="str">
            <v>NO APLICA</v>
          </cell>
          <cell r="O70">
            <v>7</v>
          </cell>
          <cell r="P70">
            <v>1543643</v>
          </cell>
          <cell r="Q70">
            <v>45672</v>
          </cell>
          <cell r="R70">
            <v>45688</v>
          </cell>
          <cell r="S70">
            <v>2894330</v>
          </cell>
          <cell r="T70">
            <v>45689</v>
          </cell>
          <cell r="U70">
            <v>45716</v>
          </cell>
          <cell r="V70">
            <v>2894330</v>
          </cell>
          <cell r="W70">
            <v>45717</v>
          </cell>
          <cell r="X70">
            <v>45747</v>
          </cell>
          <cell r="Y70">
            <v>2894330</v>
          </cell>
          <cell r="Z70">
            <v>45748</v>
          </cell>
          <cell r="AA70">
            <v>45777</v>
          </cell>
          <cell r="AB70">
            <v>2894330</v>
          </cell>
          <cell r="AC70">
            <v>45778</v>
          </cell>
          <cell r="AD70">
            <v>45808</v>
          </cell>
          <cell r="AE70">
            <v>2894330</v>
          </cell>
          <cell r="AF70">
            <v>45809</v>
          </cell>
          <cell r="AG70">
            <v>45838</v>
          </cell>
          <cell r="AH70">
            <v>1350687</v>
          </cell>
          <cell r="AI70">
            <v>45839</v>
          </cell>
          <cell r="AJ70">
            <v>45852</v>
          </cell>
          <cell r="BI70" t="str">
            <v>Vicerrectoría de Recursos Universitarios</v>
          </cell>
          <cell r="BJ70" t="str">
            <v>WILSON FERNANDO SALGADO CIFUENTES</v>
          </cell>
          <cell r="BK70" t="str">
            <v>Vicerrector Universitario</v>
          </cell>
          <cell r="BL70">
            <v>89</v>
          </cell>
          <cell r="BM70">
            <v>45672</v>
          </cell>
          <cell r="BN70">
            <v>1044514812</v>
          </cell>
          <cell r="BO70">
            <v>53</v>
          </cell>
          <cell r="BP70">
            <v>45672</v>
          </cell>
          <cell r="BQ70">
            <v>17365980</v>
          </cell>
          <cell r="CS70" t="str">
            <v>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jurídico de los procesos, trámites y particularidades institucionales de la situación administrativa de comisión de estudios al interior de la Universidad de los Llanos.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Apoyo en la sustentación de fallos disciplinarios de segunda instancia.</v>
          </cell>
          <cell r="CT70">
            <v>1010052404</v>
          </cell>
          <cell r="CU70">
            <v>504</v>
          </cell>
          <cell r="CV70" t="str">
            <v>210</v>
          </cell>
          <cell r="CY70">
            <v>6910</v>
          </cell>
          <cell r="CZ70" t="str">
            <v>M5</v>
          </cell>
          <cell r="DA70">
            <v>17365980</v>
          </cell>
          <cell r="DB70">
            <v>0</v>
          </cell>
        </row>
        <row r="71">
          <cell r="B71" t="str">
            <v>0040 DE 2025</v>
          </cell>
          <cell r="C71">
            <v>40218615</v>
          </cell>
          <cell r="D71" t="str">
            <v>NORMA CONSTANZA BELTRAN TRIGUEROS</v>
          </cell>
          <cell r="E71" t="str">
            <v>CONTRATO DE PRESTACIÓN DE SERVICIOS PROFESIONALES</v>
          </cell>
          <cell r="F71" t="str">
            <v>PRESTACIÓN DE SERVICIOS PROFESIONALES NECESARIO PARA EL FORTALECIMIENTO DE LOS PROCESOS DE CONTRATACIÓN EN LA DIVISIÓN DE SERVICIOS ADMINISTRATIVOS DE LA UNIVERSIDAD DE LOS LLANOS.</v>
          </cell>
          <cell r="G71">
            <v>45672</v>
          </cell>
          <cell r="H71">
            <v>23525538</v>
          </cell>
          <cell r="I71" t="str">
            <v>Seis (06) meses calendario</v>
          </cell>
          <cell r="J71">
            <v>45672</v>
          </cell>
          <cell r="K71">
            <v>45852</v>
          </cell>
          <cell r="L71" t="str">
            <v>NO APLICA</v>
          </cell>
          <cell r="M71" t="str">
            <v>NO APLICA</v>
          </cell>
          <cell r="N71" t="str">
            <v>NO APLICA</v>
          </cell>
          <cell r="O71">
            <v>7</v>
          </cell>
          <cell r="P71">
            <v>2091159</v>
          </cell>
          <cell r="Q71">
            <v>45672</v>
          </cell>
          <cell r="R71">
            <v>45688</v>
          </cell>
          <cell r="S71">
            <v>3920923</v>
          </cell>
          <cell r="T71">
            <v>45689</v>
          </cell>
          <cell r="U71">
            <v>45716</v>
          </cell>
          <cell r="V71">
            <v>3920923</v>
          </cell>
          <cell r="W71">
            <v>45717</v>
          </cell>
          <cell r="X71">
            <v>45747</v>
          </cell>
          <cell r="Y71">
            <v>3920923</v>
          </cell>
          <cell r="Z71">
            <v>45748</v>
          </cell>
          <cell r="AA71">
            <v>45777</v>
          </cell>
          <cell r="AB71">
            <v>3920923</v>
          </cell>
          <cell r="AC71">
            <v>45778</v>
          </cell>
          <cell r="AD71">
            <v>45808</v>
          </cell>
          <cell r="AE71">
            <v>3920923</v>
          </cell>
          <cell r="AF71">
            <v>45809</v>
          </cell>
          <cell r="AG71">
            <v>45838</v>
          </cell>
          <cell r="AH71">
            <v>1829764</v>
          </cell>
          <cell r="AI71">
            <v>45839</v>
          </cell>
          <cell r="AJ71">
            <v>45852</v>
          </cell>
          <cell r="BI71" t="str">
            <v>Vicerrectoría de Recursos Universitarios</v>
          </cell>
          <cell r="BJ71" t="str">
            <v>WILSON FERNANDO SALGADO CIFUENTES</v>
          </cell>
          <cell r="BK71" t="str">
            <v>Vicerrector Universitario</v>
          </cell>
          <cell r="BL71">
            <v>89</v>
          </cell>
          <cell r="BM71">
            <v>45672</v>
          </cell>
          <cell r="BN71">
            <v>1044514812</v>
          </cell>
          <cell r="BO71">
            <v>54</v>
          </cell>
          <cell r="BP71">
            <v>45672</v>
          </cell>
          <cell r="BQ71">
            <v>23525538</v>
          </cell>
          <cell r="CS71"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en el SICOF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la verificación de documentación para contratación de Evaluadores de Posgrados y Externos. 10. Apoyar el proceso de recibir y revisar documentos para pagos de evaluadores de posgrados y externos. 11. Apoyar la elaboración de Órdenes de pago para Evaluadores de posgrados y externos. 12. Apoyar la elaboración de Órdenes de Pago para Docentes de posgrados. 13. Apoyar la elaboración de Órdenes de Pago evaluadores de posgrados y externos.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y cargue de cuentas CPS en la División de Servicios Administrativos. 21. Apoyar los procesos de rendición de contratos en SIA OBSERVA. 22. Apoyar el proceso de revisión de Nomina. 23. Brindar apoyo en la revisión de estudios previos y certificados de necesidad para la contratación de CPS. 24. Apoyar el proceso de Jóvenes Investigadores.</v>
          </cell>
          <cell r="CT71">
            <v>40218615</v>
          </cell>
          <cell r="CU71">
            <v>504</v>
          </cell>
          <cell r="CV71" t="str">
            <v>421</v>
          </cell>
          <cell r="CY71">
            <v>8299</v>
          </cell>
          <cell r="CZ71" t="str">
            <v>M6</v>
          </cell>
          <cell r="DA71">
            <v>23525538</v>
          </cell>
          <cell r="DB71">
            <v>0</v>
          </cell>
        </row>
        <row r="72">
          <cell r="B72" t="str">
            <v>0041 DE 2025</v>
          </cell>
          <cell r="C72">
            <v>40447397</v>
          </cell>
          <cell r="D72" t="str">
            <v>ERIKA MENDEZ RONDON</v>
          </cell>
          <cell r="E72" t="str">
            <v>CONTRATO DE PRESTACIÓN DE SERVICIOS PROFESIONALES</v>
          </cell>
          <cell r="F72" t="str">
            <v>PRESTACIÓN DE SERVICIOS PROFESIONALES NECESARIO PARA EL FORTALECIMIENTO DE LOS PROCESOS DE CONTRATACIÓN EN LA DIVISIÓN DE SERVICIOS ADMINISTRATIVOS DE LA UNIVERSIDAD DE LOS LLANOS.</v>
          </cell>
          <cell r="G72">
            <v>45672</v>
          </cell>
          <cell r="H72">
            <v>23525538</v>
          </cell>
          <cell r="I72" t="str">
            <v>Seis (06) meses calendario</v>
          </cell>
          <cell r="J72">
            <v>45672</v>
          </cell>
          <cell r="K72">
            <v>45852</v>
          </cell>
          <cell r="L72" t="str">
            <v>NO APLICA</v>
          </cell>
          <cell r="M72" t="str">
            <v>NO APLICA</v>
          </cell>
          <cell r="N72" t="str">
            <v>NO APLICA</v>
          </cell>
          <cell r="O72">
            <v>7</v>
          </cell>
          <cell r="P72">
            <v>2091159</v>
          </cell>
          <cell r="Q72">
            <v>45672</v>
          </cell>
          <cell r="R72">
            <v>45688</v>
          </cell>
          <cell r="S72">
            <v>3920923</v>
          </cell>
          <cell r="T72">
            <v>45689</v>
          </cell>
          <cell r="U72">
            <v>45716</v>
          </cell>
          <cell r="V72">
            <v>3920923</v>
          </cell>
          <cell r="W72">
            <v>45717</v>
          </cell>
          <cell r="X72">
            <v>45747</v>
          </cell>
          <cell r="Y72">
            <v>3920923</v>
          </cell>
          <cell r="Z72">
            <v>45748</v>
          </cell>
          <cell r="AA72">
            <v>45777</v>
          </cell>
          <cell r="AB72">
            <v>3920923</v>
          </cell>
          <cell r="AC72">
            <v>45778</v>
          </cell>
          <cell r="AD72">
            <v>45808</v>
          </cell>
          <cell r="AE72">
            <v>3920923</v>
          </cell>
          <cell r="AF72">
            <v>45809</v>
          </cell>
          <cell r="AG72">
            <v>45838</v>
          </cell>
          <cell r="AH72">
            <v>1829764</v>
          </cell>
          <cell r="AI72">
            <v>45839</v>
          </cell>
          <cell r="AJ72">
            <v>45852</v>
          </cell>
          <cell r="BI72" t="str">
            <v>Vicerrectoría de Recursos Universitarios</v>
          </cell>
          <cell r="BJ72" t="str">
            <v>WILSON FERNANDO SALGADO CIFUENTES</v>
          </cell>
          <cell r="BK72" t="str">
            <v>Vicerrector Universitario</v>
          </cell>
          <cell r="BL72">
            <v>89</v>
          </cell>
          <cell r="BM72">
            <v>45672</v>
          </cell>
          <cell r="BN72">
            <v>1044514812</v>
          </cell>
          <cell r="BO72">
            <v>55</v>
          </cell>
          <cell r="BP72">
            <v>45672</v>
          </cell>
          <cell r="BQ72">
            <v>23525538</v>
          </cell>
          <cell r="CS72" t="str">
            <v>1. Apoyar la realización de las proyecciones salariales de docentes Planta, Ocasionales y Catedráticos (Pregrado y Centro de idiomas interno y externos), anualmente. 2. Apoyar y coordinar la solicitud del Certificado de Disponibilidad Presupuestal docentes cátedra (Pregrado y centro de idiomas interno y externos) semestralmente según los requerimientos. 3. Apoyar la verificación de solicitudes de servicios y requerimientos de docentes ocasionales y cátedra de pregrado, centro de idiomas internos y externos, según el plan de estudio de cada programa. 4. Apoyar la verificación de documentos para contratación de docentes catedráticos cátedra de pregrado, centro de idiomas internos – externos   y ocasionales en pregrado. 5. Apoyar el proceso de recepción de paz y salvo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de pregrado. 8. Prestar apoyo en realizar las afiliaciones al Sistema de Seguridad Social en Salud, Pensión, Cesantías, COFREM y Afiliación a Riesgos Laborales de docentes ocasionales. 9. Apoyar la elaboración de contratos de profesores catedráticos (pregrado y centro de idiomas internos y externos). 10. Apoyar el proceso de las firmas de los contratos de los profesores catedráticos y centro de idiomas internos y externos (pregrado) en el Sistema de información asignado para el proceso. 11. Apoyar el proceso de información de contrato de hora catedra pregrado y centro de idiomas interno y externo en el sistema de información asignado para el proceso. 12. Apoyar la elaboración de las solicitudes de Compromisos presupuestales en el SICOF de docentes catedráticos pregrado y centro de idiomas internos y externos. 13. Apoyar la elaboración de Resolución Rectorales para la vinculación de docentes ocasionales. 14. Apoyar la recepción de los documentos para liquidar contratos de hora cátedra pregrado y centro de idiomas interno y externos frente al contrato. 15. Apoyar la recepción de los documentos para pago mensual de los docentes catedráticos de pregrado y centro de idiomas interno y externos. 16. Apoyar la liquidación de los contratos de profesores catedráticos pregrado y centro de idiomas interno y externos en el sistema SICOF. 17. Apoyo para la entrega de información a nomina correspondiente a las novedades de los docentes ocasionales. 18.  Apoyo a la notificación (vinculación) docentes ocasionales. 19. Apoyar la elaboración de órdenes de pago para Docentes catedráticos pregrado y centro de idiomas interno y externos en el sistema SICOF mensualmente. 20.  Apoyar la verificación de la entrega de documentos de pago de catedráticos catedráticos (pregrado y centro de idiomas internos y externos ante las áreas de vicerrectoría de recursos universitarios y área de tesorería. 21.  Apoyar la realización de novedades a los contratos de hora cátedra catedráticos (pregrado y centro de idiomas internos y externos. 22. Apoyar la verificación y ajustes de los procedimientos y formatos de los programas de pregrado de acuerdo a las exigencias establecidas en el marco de la implementación del nuevo sistema de información. 23. Prestar apoyo para el proceso de los exámenes médicos de ingreso y egreso de los docentes de Ocasionales y planta. 24. Apoyar el proceso de rendición de los contratos de los docentes catedráticos (pregrado y centro de idiomas internos y externos al sistema integral de auditoria (SIA OBSERVA)). 25. Apoyar el proceso de contratación de docentes de planta. 26. Apoyar el proceso de proyecciones del anteproyecto presupuestal de gastos de personal, administrativos y docentes.</v>
          </cell>
          <cell r="CT72">
            <v>40447397</v>
          </cell>
          <cell r="CU72">
            <v>504</v>
          </cell>
          <cell r="CV72" t="str">
            <v>421</v>
          </cell>
          <cell r="CY72">
            <v>8299</v>
          </cell>
          <cell r="CZ72" t="str">
            <v>M6</v>
          </cell>
          <cell r="DA72">
            <v>23525538</v>
          </cell>
          <cell r="DB72">
            <v>0</v>
          </cell>
        </row>
        <row r="73">
          <cell r="B73" t="str">
            <v>0042 DE 2025</v>
          </cell>
          <cell r="C73">
            <v>1121845390</v>
          </cell>
          <cell r="D73" t="str">
            <v>AURA CAROLINA VILLARREAL VILLERA</v>
          </cell>
          <cell r="E73" t="str">
            <v>CONTRATO DE PRESTACIÓN DE SERVICIOS DE APOYO A LA GESTIÓN</v>
          </cell>
          <cell r="F73" t="str">
            <v>PRESTACIÓN DE SERVICIOS DE APOYO A LA GESTIÓN NECESARIO PARA EL FORTALECIMIENTO DE LOS PROCESOS EN GESTIÓN ADMINISTRATIVA EN LA DIVISIÓN DE SERVICIOS ADMINISTRATIVOS DE LA UNIVERSIDAD DE LOS LLANOS.</v>
          </cell>
          <cell r="G73">
            <v>45672</v>
          </cell>
          <cell r="H73">
            <v>15413280</v>
          </cell>
          <cell r="I73" t="str">
            <v>Seis (06) meses calendario</v>
          </cell>
          <cell r="J73">
            <v>45672</v>
          </cell>
          <cell r="K73">
            <v>45852</v>
          </cell>
          <cell r="L73" t="str">
            <v>NO APLICA</v>
          </cell>
          <cell r="M73" t="str">
            <v>NO APLICA</v>
          </cell>
          <cell r="N73" t="str">
            <v>NO APLICA</v>
          </cell>
          <cell r="O73">
            <v>7</v>
          </cell>
          <cell r="P73">
            <v>1370069</v>
          </cell>
          <cell r="Q73">
            <v>45672</v>
          </cell>
          <cell r="R73">
            <v>45688</v>
          </cell>
          <cell r="S73">
            <v>2568880</v>
          </cell>
          <cell r="T73">
            <v>45689</v>
          </cell>
          <cell r="U73">
            <v>45716</v>
          </cell>
          <cell r="V73">
            <v>2568880</v>
          </cell>
          <cell r="W73">
            <v>45717</v>
          </cell>
          <cell r="X73">
            <v>45747</v>
          </cell>
          <cell r="Y73">
            <v>2568880</v>
          </cell>
          <cell r="Z73">
            <v>45748</v>
          </cell>
          <cell r="AA73">
            <v>45777</v>
          </cell>
          <cell r="AB73">
            <v>2568880</v>
          </cell>
          <cell r="AC73">
            <v>45778</v>
          </cell>
          <cell r="AD73">
            <v>45808</v>
          </cell>
          <cell r="AE73">
            <v>2568880</v>
          </cell>
          <cell r="AF73">
            <v>45809</v>
          </cell>
          <cell r="AG73">
            <v>45838</v>
          </cell>
          <cell r="AH73">
            <v>1198811</v>
          </cell>
          <cell r="AI73">
            <v>45839</v>
          </cell>
          <cell r="AJ73">
            <v>45852</v>
          </cell>
          <cell r="BI73" t="str">
            <v>Vicerrectoría de Recursos Universitarios</v>
          </cell>
          <cell r="BJ73" t="str">
            <v>WILSON FERNANDO SALGADO CIFUENTES</v>
          </cell>
          <cell r="BK73" t="str">
            <v>Vicerrector Universitario</v>
          </cell>
          <cell r="BL73">
            <v>89</v>
          </cell>
          <cell r="BM73">
            <v>45672</v>
          </cell>
          <cell r="BN73">
            <v>1044514812</v>
          </cell>
          <cell r="BO73">
            <v>56</v>
          </cell>
          <cell r="BP73">
            <v>45672</v>
          </cell>
          <cell r="BQ73">
            <v>15413280</v>
          </cell>
          <cell r="CS73" t="str">
            <v>1. Apoyar la verificación de documentos para la contratación de docentes catedráticos y ocasionales. 2. Cooperar con la verificación de antecedentes judiciales, fiscales y disciplinarios del personal docente a vincular. 3. Coadyuvar en la elaboración de resoluciones y respectivas notificaciones de vacaciones de docentes de planta, personal administrativo docente y docentes ocasionales. 4. Prestar apoyo en la elaboración de certificaciones de docentes de planta, ocasionales y catedráticos. 5. Apoyar las diferentes actividades de gestión documental y archivo de docentes de planta, ocasionales y catedráticos. 6. Coadyuvar en las afiliaciones a riesgos laborales de docentes catedráticos y ocasionales. 7. Brindar apoyo en dar respuesta a correos de docentes y personal que tuvo vínculo laboral con la universidad. 8. Coadyuvar en la proyección de respuestas a las solicitudes de los órganos de control y de las diferentes dependencias de la Universidad de los docentes. 9. Prestar apoyo a las auditorías internas y externas recibidas y al plan de mejoramiento de acuerdo con las actividades en la División de Servicios Administrativos. 10. Apoyar el proceso de información a docentes y empleados públicos de vacaciones pendientes por disfrutar. 11. Apoyar el proceso de verificación y actualización de hojas de vida y bienes y rentas en el SIGEP II, como lo establece el Decreto 1083 del 26 de mayo de 2015, de los empleados públicos y docentes de la Universidad de los Llanos.</v>
          </cell>
          <cell r="CT73">
            <v>1121845390.4000001</v>
          </cell>
          <cell r="CU73">
            <v>504</v>
          </cell>
          <cell r="CV73" t="str">
            <v>421</v>
          </cell>
          <cell r="CY73">
            <v>9609</v>
          </cell>
          <cell r="CZ73" t="str">
            <v>M6</v>
          </cell>
          <cell r="DA73">
            <v>15413280</v>
          </cell>
          <cell r="DB73">
            <v>0</v>
          </cell>
        </row>
        <row r="74">
          <cell r="B74" t="str">
            <v>0043 DE 2025</v>
          </cell>
          <cell r="C74">
            <v>40445474</v>
          </cell>
          <cell r="D74" t="str">
            <v xml:space="preserve">MABEL PATRICIA CASTILLO INSIGNARES </v>
          </cell>
          <cell r="E74" t="str">
            <v>CONTRATO DE PRESTACIÓN DE SERVICIOS PROFESIONALES</v>
          </cell>
          <cell r="F74" t="str">
            <v>PRESTACIÓN DE SERVICIOS PROFESIONALES NECESARIO PARA EL FORTALECIMIENTO DE LOS PROCESOS DE COORDINACIÓN DEL ÁREA DE SEGURIDAD Y SALUD EN EL TRABAJO EN LA DIVISIÓN DE SERVICIOS ADMINISTRATIVOS DE LA UNIVERSIDAD DE LOS LLANOS.</v>
          </cell>
          <cell r="G74">
            <v>45672</v>
          </cell>
          <cell r="H74">
            <v>31232178</v>
          </cell>
          <cell r="I74" t="str">
            <v>Seis (06) meses calendario</v>
          </cell>
          <cell r="J74">
            <v>45672</v>
          </cell>
          <cell r="K74">
            <v>45852</v>
          </cell>
          <cell r="L74" t="str">
            <v>NO APLICA</v>
          </cell>
          <cell r="M74" t="str">
            <v>NO APLICA</v>
          </cell>
          <cell r="N74" t="str">
            <v>NO APLICA</v>
          </cell>
          <cell r="O74">
            <v>7</v>
          </cell>
          <cell r="P74">
            <v>2776194</v>
          </cell>
          <cell r="Q74">
            <v>45672</v>
          </cell>
          <cell r="R74">
            <v>45688</v>
          </cell>
          <cell r="S74">
            <v>5205363</v>
          </cell>
          <cell r="T74">
            <v>45689</v>
          </cell>
          <cell r="U74">
            <v>45716</v>
          </cell>
          <cell r="V74">
            <v>5205363</v>
          </cell>
          <cell r="W74">
            <v>45717</v>
          </cell>
          <cell r="X74">
            <v>45747</v>
          </cell>
          <cell r="Y74">
            <v>5205363</v>
          </cell>
          <cell r="Z74">
            <v>45748</v>
          </cell>
          <cell r="AA74">
            <v>45777</v>
          </cell>
          <cell r="AB74">
            <v>5205363</v>
          </cell>
          <cell r="AC74">
            <v>45778</v>
          </cell>
          <cell r="AD74">
            <v>45808</v>
          </cell>
          <cell r="AE74">
            <v>5205363</v>
          </cell>
          <cell r="AF74">
            <v>45809</v>
          </cell>
          <cell r="AG74">
            <v>45838</v>
          </cell>
          <cell r="AH74">
            <v>2429169</v>
          </cell>
          <cell r="AI74">
            <v>45839</v>
          </cell>
          <cell r="AJ74">
            <v>45852</v>
          </cell>
          <cell r="BI74" t="str">
            <v>Vicerrectoría de Recursos Universitarios</v>
          </cell>
          <cell r="BJ74" t="str">
            <v>WILSON FERNANDO SALGADO CIFUENTES</v>
          </cell>
          <cell r="BK74" t="str">
            <v>Vicerrector Universitario</v>
          </cell>
          <cell r="BL74">
            <v>89</v>
          </cell>
          <cell r="BM74">
            <v>45672</v>
          </cell>
          <cell r="BN74">
            <v>1044514812</v>
          </cell>
          <cell r="BO74">
            <v>57</v>
          </cell>
          <cell r="BP74">
            <v>45672</v>
          </cell>
          <cell r="BQ74">
            <v>31232178</v>
          </cell>
          <cell r="CS74"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74">
            <v>40445474.299999997</v>
          </cell>
          <cell r="CU74">
            <v>504</v>
          </cell>
          <cell r="CV74" t="str">
            <v>421</v>
          </cell>
          <cell r="CY74">
            <v>7110</v>
          </cell>
          <cell r="CZ74" t="str">
            <v>M5</v>
          </cell>
          <cell r="DA74">
            <v>31232178</v>
          </cell>
          <cell r="DB74">
            <v>0</v>
          </cell>
        </row>
        <row r="75">
          <cell r="B75" t="str">
            <v>0044 DE 2025</v>
          </cell>
          <cell r="C75">
            <v>1121880108</v>
          </cell>
          <cell r="D75" t="str">
            <v>JOHN ANDERSSON SALAZAR ORTIZ</v>
          </cell>
          <cell r="E75" t="str">
            <v>CONTRATO DE PRESTACIÓN DE SERVICIOS DE APOYO A LA GESTIÓN</v>
          </cell>
          <cell r="F75" t="str">
            <v>PRESTACIÓN DE SERVICIOS DE APOYO A LA GESTIÓN NECESARIO PARA EL FORTALECIMIENTO DE LOS PROCESOS EN LA DIVISIÓN DE SERVICIOS ADMINISTRATIVOS DE LA UNIVERSIDAD DE LOS LLANOS.</v>
          </cell>
          <cell r="G75">
            <v>45672</v>
          </cell>
          <cell r="H75">
            <v>15413280</v>
          </cell>
          <cell r="I75" t="str">
            <v>Seis (06) meses calendario</v>
          </cell>
          <cell r="J75">
            <v>45672</v>
          </cell>
          <cell r="K75">
            <v>45852</v>
          </cell>
          <cell r="L75" t="str">
            <v>NO APLICA</v>
          </cell>
          <cell r="M75" t="str">
            <v>NO APLICA</v>
          </cell>
          <cell r="N75" t="str">
            <v>NO APLICA</v>
          </cell>
          <cell r="O75">
            <v>7</v>
          </cell>
          <cell r="P75">
            <v>1370069</v>
          </cell>
          <cell r="Q75">
            <v>45672</v>
          </cell>
          <cell r="R75">
            <v>45688</v>
          </cell>
          <cell r="S75">
            <v>2568880</v>
          </cell>
          <cell r="T75">
            <v>45689</v>
          </cell>
          <cell r="U75">
            <v>45716</v>
          </cell>
          <cell r="V75">
            <v>2568880</v>
          </cell>
          <cell r="W75">
            <v>45717</v>
          </cell>
          <cell r="X75">
            <v>45747</v>
          </cell>
          <cell r="Y75">
            <v>2568880</v>
          </cell>
          <cell r="Z75">
            <v>45748</v>
          </cell>
          <cell r="AA75">
            <v>45777</v>
          </cell>
          <cell r="AB75">
            <v>2568880</v>
          </cell>
          <cell r="AC75">
            <v>45778</v>
          </cell>
          <cell r="AD75">
            <v>45808</v>
          </cell>
          <cell r="AE75">
            <v>2568880</v>
          </cell>
          <cell r="AF75">
            <v>45809</v>
          </cell>
          <cell r="AG75">
            <v>45838</v>
          </cell>
          <cell r="AH75">
            <v>1198811</v>
          </cell>
          <cell r="AI75">
            <v>45839</v>
          </cell>
          <cell r="AJ75">
            <v>45852</v>
          </cell>
          <cell r="BI75" t="str">
            <v>Vicerrectoría de Recursos Universitarios</v>
          </cell>
          <cell r="BJ75" t="str">
            <v>WILSON FERNANDO SALGADO CIFUENTES</v>
          </cell>
          <cell r="BK75" t="str">
            <v>Vicerrector Universitario</v>
          </cell>
          <cell r="BL75">
            <v>89</v>
          </cell>
          <cell r="BM75">
            <v>45672</v>
          </cell>
          <cell r="BN75">
            <v>1044514812</v>
          </cell>
          <cell r="BO75">
            <v>58</v>
          </cell>
          <cell r="BP75">
            <v>45672</v>
          </cell>
          <cell r="BQ75">
            <v>15413280</v>
          </cell>
          <cell r="CS75" t="str">
            <v>1. Apoyar el proceso para el control de ingreso y salida de los empleados y trabajadores administrativos. 2. Apoyo en el proceso de Ausentismo laboral. 3. Apoyar el proceso de capacitaciones. 4. Contribuir con la correcta gestión documental de evaluaciones de desempeño de empleados de carrera. 5. Apoyar el proceso de novedades de nómina. 6. Apoyar la actualización de hojas de vida y bienes y rentas de empleados oficiales, planta y Docentes, para revisión en SIGEP II. 7. Apoyar el proceso de archivo de hojas de vida. 8. Apoyar las actividades de gestión documental y archivo. 9. Prestar apoyo a las auditorías internas y externas recibidas y al plan de mejoramiento de acuerdo con las actividades en la División de Servicios Administrativos. 10. Brindar apoyo en la revisión de trabajo suplementario y horas extras del personal de granja. 11. Apoyar el proceso de alimentación del Indicador de ausentismo por enfermedad general o común. 12. Apoyar la verificación de Documentos para vinculación de Docentes Catedráticos de Posgrado. 13. Apoyar la verificación de documentos para cuentas de Docentes Posgrados.</v>
          </cell>
          <cell r="CT75">
            <v>1121880108</v>
          </cell>
          <cell r="CU75">
            <v>504</v>
          </cell>
          <cell r="CV75" t="str">
            <v>421</v>
          </cell>
          <cell r="CY75">
            <v>8299</v>
          </cell>
          <cell r="CZ75" t="str">
            <v>M6</v>
          </cell>
          <cell r="DA75">
            <v>15413280</v>
          </cell>
          <cell r="DB75">
            <v>0</v>
          </cell>
        </row>
        <row r="76">
          <cell r="B76" t="str">
            <v>0045 DE 2025</v>
          </cell>
          <cell r="C76">
            <v>40441513</v>
          </cell>
          <cell r="D76" t="str">
            <v>NINA LISSETH BALLEN RODRIGUEZ</v>
          </cell>
          <cell r="E76" t="str">
            <v>CONTRATO DE PRESTACIÓN DE SERVICIOS PROFESIONALES</v>
          </cell>
          <cell r="F76" t="str">
            <v>PRESTACIÓN DE SERVICIOS PROFESIONALES NECESARIO PARA EL FORTALECIMIENTO DE LOS PROCESOS ESTRATÉGICOS Y MISIONALES DE LA OFICINA ASESORA DE PLANEACIÓN DE LA UNIVERSIDAD DE LOS LLANOS.</v>
          </cell>
          <cell r="G76">
            <v>45672</v>
          </cell>
          <cell r="H76">
            <v>23525538</v>
          </cell>
          <cell r="I76" t="str">
            <v>Seis (06) meses calendario</v>
          </cell>
          <cell r="J76">
            <v>45672</v>
          </cell>
          <cell r="K76">
            <v>45852</v>
          </cell>
          <cell r="L76" t="str">
            <v>NO APLICA</v>
          </cell>
          <cell r="M76" t="str">
            <v>NO APLICA</v>
          </cell>
          <cell r="N76" t="str">
            <v>NO APLICA</v>
          </cell>
          <cell r="O76">
            <v>7</v>
          </cell>
          <cell r="P76">
            <v>2091159</v>
          </cell>
          <cell r="Q76">
            <v>45672</v>
          </cell>
          <cell r="R76">
            <v>45688</v>
          </cell>
          <cell r="S76">
            <v>3920923</v>
          </cell>
          <cell r="T76">
            <v>45689</v>
          </cell>
          <cell r="U76">
            <v>45716</v>
          </cell>
          <cell r="V76">
            <v>3920923</v>
          </cell>
          <cell r="W76">
            <v>45717</v>
          </cell>
          <cell r="X76">
            <v>45747</v>
          </cell>
          <cell r="Y76">
            <v>3920923</v>
          </cell>
          <cell r="Z76">
            <v>45748</v>
          </cell>
          <cell r="AA76">
            <v>45777</v>
          </cell>
          <cell r="AB76">
            <v>3920923</v>
          </cell>
          <cell r="AC76">
            <v>45778</v>
          </cell>
          <cell r="AD76">
            <v>45808</v>
          </cell>
          <cell r="AE76">
            <v>3920923</v>
          </cell>
          <cell r="AF76">
            <v>45809</v>
          </cell>
          <cell r="AG76">
            <v>45838</v>
          </cell>
          <cell r="AH76">
            <v>1829764</v>
          </cell>
          <cell r="AI76">
            <v>45839</v>
          </cell>
          <cell r="AJ76">
            <v>45852</v>
          </cell>
          <cell r="BI76" t="str">
            <v>Vicerrectoría de Recursos Universitarios</v>
          </cell>
          <cell r="BJ76" t="str">
            <v>WILSON FERNANDO SALGADO CIFUENTES</v>
          </cell>
          <cell r="BK76" t="str">
            <v>Vicerrector Universitario</v>
          </cell>
          <cell r="BL76">
            <v>89</v>
          </cell>
          <cell r="BM76">
            <v>45672</v>
          </cell>
          <cell r="BN76">
            <v>1044514812</v>
          </cell>
          <cell r="BO76">
            <v>59</v>
          </cell>
          <cell r="BP76">
            <v>45672</v>
          </cell>
          <cell r="BQ76">
            <v>23525538</v>
          </cell>
          <cell r="CS76"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v>
          </cell>
          <cell r="CT76">
            <v>40441513</v>
          </cell>
          <cell r="CU76">
            <v>504</v>
          </cell>
          <cell r="CV76" t="str">
            <v>240</v>
          </cell>
          <cell r="CY76">
            <v>8299</v>
          </cell>
          <cell r="CZ76" t="str">
            <v>M6</v>
          </cell>
          <cell r="DA76">
            <v>23525538</v>
          </cell>
          <cell r="DB76">
            <v>0</v>
          </cell>
        </row>
        <row r="77">
          <cell r="B77" t="str">
            <v>0046 DE 2025</v>
          </cell>
          <cell r="C77">
            <v>80830452</v>
          </cell>
          <cell r="D77" t="str">
            <v>JUAN PABLO ARANGO MEDINA</v>
          </cell>
          <cell r="E77" t="str">
            <v>CONTRATO DE PRESTACIÓN DE SERVICIOS PROFESIONALES</v>
          </cell>
          <cell r="F77" t="str">
            <v>PRESTACIÓN DE SERVICIOS PROFESIONALES NECESARIO PARA EL FORTALECIMIENTO DE LOS PROCESOS DEL ÁREA DE INFRAESTRUCTURA DE LA OFICINA ASESORA DE PLANEACIÓN DE LA UNIVERSIDAD DE LOS LLANOS.</v>
          </cell>
          <cell r="G77">
            <v>45672</v>
          </cell>
          <cell r="H77">
            <v>31232178</v>
          </cell>
          <cell r="I77" t="str">
            <v>Seis (06) meses calendario</v>
          </cell>
          <cell r="J77">
            <v>45672</v>
          </cell>
          <cell r="K77">
            <v>45852</v>
          </cell>
          <cell r="L77" t="str">
            <v>NO APLICA</v>
          </cell>
          <cell r="M77" t="str">
            <v>NO APLICA</v>
          </cell>
          <cell r="N77" t="str">
            <v>NO APLICA</v>
          </cell>
          <cell r="O77">
            <v>7</v>
          </cell>
          <cell r="P77">
            <v>2776194</v>
          </cell>
          <cell r="Q77">
            <v>45672</v>
          </cell>
          <cell r="R77">
            <v>45688</v>
          </cell>
          <cell r="S77">
            <v>5205363</v>
          </cell>
          <cell r="T77">
            <v>45689</v>
          </cell>
          <cell r="U77">
            <v>45716</v>
          </cell>
          <cell r="V77">
            <v>5205363</v>
          </cell>
          <cell r="W77">
            <v>45717</v>
          </cell>
          <cell r="X77">
            <v>45747</v>
          </cell>
          <cell r="Y77">
            <v>5205363</v>
          </cell>
          <cell r="Z77">
            <v>45748</v>
          </cell>
          <cell r="AA77">
            <v>45777</v>
          </cell>
          <cell r="AB77">
            <v>5205363</v>
          </cell>
          <cell r="AC77">
            <v>45778</v>
          </cell>
          <cell r="AD77">
            <v>45808</v>
          </cell>
          <cell r="AE77">
            <v>5205363</v>
          </cell>
          <cell r="AF77">
            <v>45809</v>
          </cell>
          <cell r="AG77">
            <v>45838</v>
          </cell>
          <cell r="AH77">
            <v>2429169</v>
          </cell>
          <cell r="AI77">
            <v>45839</v>
          </cell>
          <cell r="AJ77">
            <v>45852</v>
          </cell>
          <cell r="BI77" t="str">
            <v>Vicerrectoría de Recursos Universitarios</v>
          </cell>
          <cell r="BJ77" t="str">
            <v>WILSON FERNANDO SALGADO CIFUENTES</v>
          </cell>
          <cell r="BK77" t="str">
            <v>Vicerrector Universitario</v>
          </cell>
          <cell r="BL77">
            <v>89</v>
          </cell>
          <cell r="BM77">
            <v>45672</v>
          </cell>
          <cell r="BN77">
            <v>1044514812</v>
          </cell>
          <cell r="BO77">
            <v>60</v>
          </cell>
          <cell r="BP77">
            <v>45672</v>
          </cell>
          <cell r="BQ77">
            <v>31232178</v>
          </cell>
          <cell r="CS77"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77">
            <v>80830452</v>
          </cell>
          <cell r="CU77">
            <v>504</v>
          </cell>
          <cell r="CV77" t="str">
            <v>240</v>
          </cell>
          <cell r="CY77">
            <v>4290</v>
          </cell>
          <cell r="CZ77" t="str">
            <v>M5</v>
          </cell>
          <cell r="DA77">
            <v>31232178</v>
          </cell>
          <cell r="DB77">
            <v>0</v>
          </cell>
        </row>
        <row r="78">
          <cell r="B78" t="str">
            <v>0047 DE 2025</v>
          </cell>
          <cell r="C78">
            <v>17342779</v>
          </cell>
          <cell r="D78" t="str">
            <v>HIGINIO CASTRO HERNANDEZ</v>
          </cell>
          <cell r="E78" t="str">
            <v>CONTRATO DE PRESTACIÓN DE SERVICIOS PROFESIONALES</v>
          </cell>
          <cell r="F78" t="str">
            <v>PRESTACIÓN DE SERVICIOS PROFESIONALES NECESARIO PARA EL FORTALECIMIENTO DE LOS PROCESOS DEL ÁREA DE INFRAESTRUCTURA DE LA OFICINA ASESORA DE PLANEACIÓN DE LA UNIVERSIDAD DE LOS LLANOS.</v>
          </cell>
          <cell r="G78">
            <v>45672</v>
          </cell>
          <cell r="H78">
            <v>31232178</v>
          </cell>
          <cell r="I78" t="str">
            <v>Seis (06) meses calendario</v>
          </cell>
          <cell r="J78">
            <v>45672</v>
          </cell>
          <cell r="K78">
            <v>45852</v>
          </cell>
          <cell r="L78" t="str">
            <v>NO APLICA</v>
          </cell>
          <cell r="M78" t="str">
            <v>NO APLICA</v>
          </cell>
          <cell r="N78" t="str">
            <v>NO APLICA</v>
          </cell>
          <cell r="O78">
            <v>7</v>
          </cell>
          <cell r="P78">
            <v>2776194</v>
          </cell>
          <cell r="Q78">
            <v>45672</v>
          </cell>
          <cell r="R78">
            <v>45688</v>
          </cell>
          <cell r="S78">
            <v>5205363</v>
          </cell>
          <cell r="T78">
            <v>45689</v>
          </cell>
          <cell r="U78">
            <v>45716</v>
          </cell>
          <cell r="V78">
            <v>5205363</v>
          </cell>
          <cell r="W78">
            <v>45717</v>
          </cell>
          <cell r="X78">
            <v>45747</v>
          </cell>
          <cell r="Y78">
            <v>5205363</v>
          </cell>
          <cell r="Z78">
            <v>45748</v>
          </cell>
          <cell r="AA78">
            <v>45777</v>
          </cell>
          <cell r="AB78">
            <v>5205363</v>
          </cell>
          <cell r="AC78">
            <v>45778</v>
          </cell>
          <cell r="AD78">
            <v>45808</v>
          </cell>
          <cell r="AE78">
            <v>5205363</v>
          </cell>
          <cell r="AF78">
            <v>45809</v>
          </cell>
          <cell r="AG78">
            <v>45838</v>
          </cell>
          <cell r="AH78">
            <v>2429169</v>
          </cell>
          <cell r="AI78">
            <v>45839</v>
          </cell>
          <cell r="AJ78">
            <v>45852</v>
          </cell>
          <cell r="BI78" t="str">
            <v>Vicerrectoría de Recursos Universitarios</v>
          </cell>
          <cell r="BJ78" t="str">
            <v>WILSON FERNANDO SALGADO CIFUENTES</v>
          </cell>
          <cell r="BK78" t="str">
            <v>Vicerrector Universitario</v>
          </cell>
          <cell r="BL78">
            <v>89</v>
          </cell>
          <cell r="BM78">
            <v>45672</v>
          </cell>
          <cell r="BN78">
            <v>1044514812</v>
          </cell>
          <cell r="BO78">
            <v>61</v>
          </cell>
          <cell r="BP78">
            <v>45672</v>
          </cell>
          <cell r="BQ78">
            <v>31232178</v>
          </cell>
          <cell r="CS78"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v>
          </cell>
          <cell r="CT78">
            <v>17342779</v>
          </cell>
          <cell r="CU78">
            <v>504</v>
          </cell>
          <cell r="CV78" t="str">
            <v>240</v>
          </cell>
          <cell r="CY78">
            <v>7020</v>
          </cell>
          <cell r="CZ78" t="str">
            <v>M5</v>
          </cell>
          <cell r="DA78">
            <v>31232178</v>
          </cell>
          <cell r="DB78">
            <v>0</v>
          </cell>
        </row>
        <row r="79">
          <cell r="B79" t="str">
            <v>0048 DE 2025</v>
          </cell>
          <cell r="C79">
            <v>1121848597</v>
          </cell>
          <cell r="D79" t="str">
            <v xml:space="preserve">NORIDA ANDREA GARCIA </v>
          </cell>
          <cell r="E79" t="str">
            <v>CONTRATO DE PRESTACIÓN DE SERVICIOS PROFESIONALES</v>
          </cell>
          <cell r="F79" t="str">
            <v>PRESTACIÓN DE SERVICIOS PROFESIONALES NECESARIO PARA EL FORTALECIMIENTO DE LOS PROCESOS ESTRATÉGICOS Y DE PLANEACIÓN DE LA OFICINA ASESORA DE PLANEACIÓN DE LA UNIVERSIDAD DE LOS LLANOS.</v>
          </cell>
          <cell r="G79">
            <v>45672</v>
          </cell>
          <cell r="H79">
            <v>23525538</v>
          </cell>
          <cell r="I79" t="str">
            <v>Seis (06) meses calendario</v>
          </cell>
          <cell r="J79">
            <v>45672</v>
          </cell>
          <cell r="K79">
            <v>45852</v>
          </cell>
          <cell r="L79" t="str">
            <v>NO APLICA</v>
          </cell>
          <cell r="M79" t="str">
            <v>NO APLICA</v>
          </cell>
          <cell r="N79" t="str">
            <v>NO APLICA</v>
          </cell>
          <cell r="O79">
            <v>7</v>
          </cell>
          <cell r="P79">
            <v>2091159</v>
          </cell>
          <cell r="Q79">
            <v>45672</v>
          </cell>
          <cell r="R79">
            <v>45688</v>
          </cell>
          <cell r="S79">
            <v>3920923</v>
          </cell>
          <cell r="T79">
            <v>45689</v>
          </cell>
          <cell r="U79">
            <v>45716</v>
          </cell>
          <cell r="V79">
            <v>3920923</v>
          </cell>
          <cell r="W79">
            <v>45717</v>
          </cell>
          <cell r="X79">
            <v>45747</v>
          </cell>
          <cell r="Y79">
            <v>3920923</v>
          </cell>
          <cell r="Z79">
            <v>45748</v>
          </cell>
          <cell r="AA79">
            <v>45777</v>
          </cell>
          <cell r="AB79">
            <v>3920923</v>
          </cell>
          <cell r="AC79">
            <v>45778</v>
          </cell>
          <cell r="AD79">
            <v>45808</v>
          </cell>
          <cell r="AE79">
            <v>3920923</v>
          </cell>
          <cell r="AF79">
            <v>45809</v>
          </cell>
          <cell r="AG79">
            <v>45838</v>
          </cell>
          <cell r="AH79">
            <v>1829764</v>
          </cell>
          <cell r="AI79">
            <v>45839</v>
          </cell>
          <cell r="AJ79">
            <v>45852</v>
          </cell>
          <cell r="BI79" t="str">
            <v>Vicerrectoría de Recursos Universitarios</v>
          </cell>
          <cell r="BJ79" t="str">
            <v>WILSON FERNANDO SALGADO CIFUENTES</v>
          </cell>
          <cell r="BK79" t="str">
            <v>Vicerrector Universitario</v>
          </cell>
          <cell r="BL79">
            <v>89</v>
          </cell>
          <cell r="BM79">
            <v>45672</v>
          </cell>
          <cell r="BN79">
            <v>1044514812</v>
          </cell>
          <cell r="BO79">
            <v>62</v>
          </cell>
          <cell r="BP79">
            <v>45672</v>
          </cell>
          <cell r="BQ79">
            <v>23525538</v>
          </cell>
          <cell r="CS79" t="str">
            <v>1. Apoyar el proceso de estandarización y elaboración de los planes de mejoramiento institucionales y de programa del proceso de autoevaluación, fruto de auditorías internas y externas. 2. Apoyar el seguimiento a los planes estratégicos institucionales. 3. Brindar apoyo en el análisis y elaboración de conceptos de viabilidad técnica para el trámite ante el Consejo Superior Universitario. 4. Brindar apoyo en la verificación de la información de los formatos de SIRECI reportada al área de Sistemas de Información y Estadística. 5. Apoyar el monitoreo y análisis de los indicadores de gestión asociados al proceso de direccionamiento estratégico. 6. Brindar apoyo en la estructuración de los planes, políticas y prospectivas institucionales. 7. Apoyar la elaboración de los análisis estadísticos de la información reportada en el boletín de la oficina de Planeación y demás información institucional.</v>
          </cell>
          <cell r="CT79">
            <v>1121848597</v>
          </cell>
          <cell r="CU79">
            <v>504</v>
          </cell>
          <cell r="CV79" t="str">
            <v>240</v>
          </cell>
          <cell r="CY79">
            <v>7490</v>
          </cell>
          <cell r="CZ79" t="str">
            <v>M6</v>
          </cell>
          <cell r="DA79">
            <v>23525538</v>
          </cell>
          <cell r="DB79">
            <v>0</v>
          </cell>
        </row>
        <row r="80">
          <cell r="B80" t="str">
            <v>0049 DE 2025</v>
          </cell>
          <cell r="C80">
            <v>1121889543</v>
          </cell>
          <cell r="D80" t="str">
            <v>ANDREA DEL PILAR ALVAREZ TORRES</v>
          </cell>
          <cell r="E80" t="str">
            <v>CONTRATO DE PRESTACIÓN DE SERVICIOS PROFESIONALES</v>
          </cell>
          <cell r="F80" t="str">
            <v>PRESTACIÓN DE SERVICIOS PROFESIONALES NECESARIO PARA EL FORTALECIMIENTO DE LOS PROCESOS ESTRATÉGICOS Y DE PLANEACIÓN DE LA OFICINA ASESORA DE PLANEACIÓN DE LA UNIVERSIDAD DE LOS LLANOS.</v>
          </cell>
          <cell r="G80">
            <v>45672</v>
          </cell>
          <cell r="H80">
            <v>31232178</v>
          </cell>
          <cell r="I80" t="str">
            <v>Seis (06) meses calendario</v>
          </cell>
          <cell r="J80">
            <v>45672</v>
          </cell>
          <cell r="K80">
            <v>45852</v>
          </cell>
          <cell r="L80" t="str">
            <v>NO APLICA</v>
          </cell>
          <cell r="M80" t="str">
            <v>NO APLICA</v>
          </cell>
          <cell r="N80" t="str">
            <v>NO APLICA</v>
          </cell>
          <cell r="O80">
            <v>7</v>
          </cell>
          <cell r="P80">
            <v>2776194</v>
          </cell>
          <cell r="Q80">
            <v>45672</v>
          </cell>
          <cell r="R80">
            <v>45688</v>
          </cell>
          <cell r="S80">
            <v>5205363</v>
          </cell>
          <cell r="T80">
            <v>45689</v>
          </cell>
          <cell r="U80">
            <v>45716</v>
          </cell>
          <cell r="V80">
            <v>5205363</v>
          </cell>
          <cell r="W80">
            <v>45717</v>
          </cell>
          <cell r="X80">
            <v>45747</v>
          </cell>
          <cell r="Y80">
            <v>5205363</v>
          </cell>
          <cell r="Z80">
            <v>45748</v>
          </cell>
          <cell r="AA80">
            <v>45777</v>
          </cell>
          <cell r="AB80">
            <v>5205363</v>
          </cell>
          <cell r="AC80">
            <v>45778</v>
          </cell>
          <cell r="AD80">
            <v>45808</v>
          </cell>
          <cell r="AE80">
            <v>5205363</v>
          </cell>
          <cell r="AF80">
            <v>45809</v>
          </cell>
          <cell r="AG80">
            <v>45838</v>
          </cell>
          <cell r="AH80">
            <v>2429169</v>
          </cell>
          <cell r="AI80">
            <v>45839</v>
          </cell>
          <cell r="AJ80">
            <v>45852</v>
          </cell>
          <cell r="BI80" t="str">
            <v>Vicerrectoría de Recursos Universitarios</v>
          </cell>
          <cell r="BJ80" t="str">
            <v>WILSON FERNANDO SALGADO CIFUENTES</v>
          </cell>
          <cell r="BK80" t="str">
            <v>Vicerrector Universitario</v>
          </cell>
          <cell r="BL80">
            <v>89</v>
          </cell>
          <cell r="BM80">
            <v>45672</v>
          </cell>
          <cell r="BN80">
            <v>1044514812</v>
          </cell>
          <cell r="BO80">
            <v>63</v>
          </cell>
          <cell r="BP80">
            <v>45672</v>
          </cell>
          <cell r="BQ80">
            <v>31232178</v>
          </cell>
          <cell r="CS80" t="str">
            <v>1. Brindar apoyo en el monitoreo, seguimiento y evaluación del Plan de Desarrollo Institucional 2022-2030. 2. Brindar las herramientas para la estructuración y monitoreo de los planes de acción de las facultades. 3. Prestar apoyo en la formulación,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Brindar apoyo en la elaboración de informes de índole estratégico y respuestas a los requerimientos de las diferentes entidades a nivel interno y externo.</v>
          </cell>
          <cell r="CT80">
            <v>1121889543</v>
          </cell>
          <cell r="CU80">
            <v>504</v>
          </cell>
          <cell r="CV80" t="str">
            <v>240</v>
          </cell>
          <cell r="CY80">
            <v>8299</v>
          </cell>
          <cell r="CZ80" t="str">
            <v>M6</v>
          </cell>
          <cell r="DA80">
            <v>31232178</v>
          </cell>
          <cell r="DB80">
            <v>0</v>
          </cell>
        </row>
        <row r="81">
          <cell r="B81" t="str">
            <v>0050 DE 2025</v>
          </cell>
          <cell r="C81">
            <v>0</v>
          </cell>
          <cell r="D81" t="str">
            <v>No. Libre</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BI81">
            <v>0</v>
          </cell>
          <cell r="BJ81">
            <v>0</v>
          </cell>
          <cell r="BK81">
            <v>0</v>
          </cell>
          <cell r="BL81" t="e">
            <v>#N/A</v>
          </cell>
          <cell r="BM81" t="e">
            <v>#N/A</v>
          </cell>
          <cell r="BN81" t="e">
            <v>#N/A</v>
          </cell>
          <cell r="BO81" t="e">
            <v>#N/A</v>
          </cell>
          <cell r="BP81" t="e">
            <v>#N/A</v>
          </cell>
          <cell r="BQ81" t="e">
            <v>#N/A</v>
          </cell>
          <cell r="CS81">
            <v>0</v>
          </cell>
          <cell r="CT81">
            <v>0</v>
          </cell>
          <cell r="CU81" t="e">
            <v>#N/A</v>
          </cell>
          <cell r="CV81" t="e">
            <v>#N/A</v>
          </cell>
          <cell r="CY81">
            <v>0</v>
          </cell>
          <cell r="CZ81">
            <v>0</v>
          </cell>
          <cell r="DA81">
            <v>0</v>
          </cell>
          <cell r="DB81">
            <v>0</v>
          </cell>
        </row>
        <row r="82">
          <cell r="B82" t="str">
            <v>0051 DE 2025</v>
          </cell>
          <cell r="C82">
            <v>1121884982</v>
          </cell>
          <cell r="D82" t="str">
            <v>NAISSHA XIOMARA RESTREPO TORO</v>
          </cell>
          <cell r="E82" t="str">
            <v>CONTRATO DE PRESTACIÓN DE SERVICIOS PROFESIONALES</v>
          </cell>
          <cell r="F82" t="str">
            <v>PRESTACIÓN DE SERVICIOS PROFESIONALES NECESARIO PARA EL FORTALECIMIENTO DE LOS PROCESOS DE LA RECTORÍA DE LA UNIVERSIDAD DE LOS LLANOS.</v>
          </cell>
          <cell r="G82">
            <v>45672</v>
          </cell>
          <cell r="H82">
            <v>23525538</v>
          </cell>
          <cell r="I82" t="str">
            <v>Seis (06) meses calendario</v>
          </cell>
          <cell r="J82">
            <v>45672</v>
          </cell>
          <cell r="K82">
            <v>45852</v>
          </cell>
          <cell r="L82" t="str">
            <v>NO APLICA</v>
          </cell>
          <cell r="M82" t="str">
            <v>NO APLICA</v>
          </cell>
          <cell r="N82" t="str">
            <v>NO APLICA</v>
          </cell>
          <cell r="O82">
            <v>7</v>
          </cell>
          <cell r="P82">
            <v>2091159</v>
          </cell>
          <cell r="Q82">
            <v>45672</v>
          </cell>
          <cell r="R82">
            <v>45688</v>
          </cell>
          <cell r="S82">
            <v>3920923</v>
          </cell>
          <cell r="T82">
            <v>45689</v>
          </cell>
          <cell r="U82">
            <v>45716</v>
          </cell>
          <cell r="V82">
            <v>3920923</v>
          </cell>
          <cell r="W82">
            <v>45717</v>
          </cell>
          <cell r="X82">
            <v>45747</v>
          </cell>
          <cell r="Y82">
            <v>3920923</v>
          </cell>
          <cell r="Z82">
            <v>45748</v>
          </cell>
          <cell r="AA82">
            <v>45777</v>
          </cell>
          <cell r="AB82">
            <v>3920923</v>
          </cell>
          <cell r="AC82">
            <v>45778</v>
          </cell>
          <cell r="AD82">
            <v>45808</v>
          </cell>
          <cell r="AE82">
            <v>3920923</v>
          </cell>
          <cell r="AF82">
            <v>45809</v>
          </cell>
          <cell r="AG82">
            <v>45838</v>
          </cell>
          <cell r="AH82">
            <v>1829764</v>
          </cell>
          <cell r="AI82">
            <v>45839</v>
          </cell>
          <cell r="AJ82">
            <v>45852</v>
          </cell>
          <cell r="BI82" t="str">
            <v>Vicerrectoría de Recursos Universitarios</v>
          </cell>
          <cell r="BJ82" t="str">
            <v>WILSON FERNANDO SALGADO CIFUENTES</v>
          </cell>
          <cell r="BK82" t="str">
            <v>Vicerrector Universitario</v>
          </cell>
          <cell r="BL82">
            <v>89</v>
          </cell>
          <cell r="BM82">
            <v>45672</v>
          </cell>
          <cell r="BN82">
            <v>1044514812</v>
          </cell>
          <cell r="BO82">
            <v>64</v>
          </cell>
          <cell r="BP82">
            <v>45672</v>
          </cell>
          <cell r="BQ82">
            <v>23525538</v>
          </cell>
          <cell r="CS82"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 7. Prestar apoyo en la elaboración y revisión de las resoluciones rectorales, circulares y actos administrativos de competencia del Rector, según sea su naturaleza, que sean de competencia del señor Rector. 8. Apoyar el protocolo de los eventos institucionales liderado por la Rectoría.</v>
          </cell>
          <cell r="CT82">
            <v>1121884982</v>
          </cell>
          <cell r="CU82">
            <v>504</v>
          </cell>
          <cell r="CV82" t="str">
            <v>200</v>
          </cell>
          <cell r="CY82">
            <v>7490</v>
          </cell>
          <cell r="CZ82" t="str">
            <v>M6</v>
          </cell>
          <cell r="DA82">
            <v>23525538</v>
          </cell>
          <cell r="DB82">
            <v>0</v>
          </cell>
        </row>
        <row r="83">
          <cell r="B83" t="str">
            <v>0052 DE 2025</v>
          </cell>
          <cell r="C83">
            <v>86067232</v>
          </cell>
          <cell r="D83" t="str">
            <v>ALEXANDER HERNAN TORRES TINTIN</v>
          </cell>
          <cell r="E83" t="str">
            <v>CONTRATO DE PRESTACIÓN DE SERVICIOS DE APOYO A LA GESTIÓN</v>
          </cell>
          <cell r="F83"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83">
            <v>45672</v>
          </cell>
          <cell r="H83">
            <v>13790838</v>
          </cell>
          <cell r="I83" t="str">
            <v>Seis (06) meses calendario</v>
          </cell>
          <cell r="J83">
            <v>45672</v>
          </cell>
          <cell r="K83">
            <v>45852</v>
          </cell>
          <cell r="L83" t="str">
            <v>NO APLICA</v>
          </cell>
          <cell r="M83" t="str">
            <v>NO APLICA</v>
          </cell>
          <cell r="N83" t="str">
            <v>NO APLICA</v>
          </cell>
          <cell r="O83">
            <v>7</v>
          </cell>
          <cell r="P83">
            <v>1225852</v>
          </cell>
          <cell r="Q83">
            <v>45672</v>
          </cell>
          <cell r="R83">
            <v>45688</v>
          </cell>
          <cell r="S83">
            <v>2298473</v>
          </cell>
          <cell r="T83">
            <v>45689</v>
          </cell>
          <cell r="U83">
            <v>45716</v>
          </cell>
          <cell r="V83">
            <v>2298473</v>
          </cell>
          <cell r="W83">
            <v>45717</v>
          </cell>
          <cell r="X83">
            <v>45747</v>
          </cell>
          <cell r="Y83">
            <v>2298473</v>
          </cell>
          <cell r="Z83">
            <v>45748</v>
          </cell>
          <cell r="AA83">
            <v>45777</v>
          </cell>
          <cell r="AB83">
            <v>2298473</v>
          </cell>
          <cell r="AC83">
            <v>45778</v>
          </cell>
          <cell r="AD83">
            <v>45808</v>
          </cell>
          <cell r="AE83">
            <v>2298473</v>
          </cell>
          <cell r="AF83">
            <v>45809</v>
          </cell>
          <cell r="AG83">
            <v>45838</v>
          </cell>
          <cell r="AH83">
            <v>1072621</v>
          </cell>
          <cell r="AI83">
            <v>45839</v>
          </cell>
          <cell r="AJ83">
            <v>45852</v>
          </cell>
          <cell r="BI83" t="str">
            <v>Vicerrectoría de Recursos Universitarios</v>
          </cell>
          <cell r="BJ83" t="str">
            <v>WILSON FERNANDO SALGADO CIFUENTES</v>
          </cell>
          <cell r="BK83" t="str">
            <v>Vicerrector Universitario</v>
          </cell>
          <cell r="BL83">
            <v>89</v>
          </cell>
          <cell r="BM83">
            <v>45672</v>
          </cell>
          <cell r="BN83">
            <v>1044514812</v>
          </cell>
          <cell r="BO83">
            <v>66</v>
          </cell>
          <cell r="BP83">
            <v>45672</v>
          </cell>
          <cell r="BQ83">
            <v>13790838</v>
          </cell>
          <cell r="CS83"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83">
            <v>86067232</v>
          </cell>
          <cell r="CU83">
            <v>27</v>
          </cell>
          <cell r="CV83" t="str">
            <v>54406</v>
          </cell>
          <cell r="CY83">
            <v>4111</v>
          </cell>
          <cell r="CZ83" t="str">
            <v>M5</v>
          </cell>
          <cell r="DA83">
            <v>13790838</v>
          </cell>
          <cell r="DB83">
            <v>0</v>
          </cell>
        </row>
        <row r="84">
          <cell r="B84" t="str">
            <v>0053 DE 2025</v>
          </cell>
          <cell r="C84">
            <v>1122651218</v>
          </cell>
          <cell r="D84" t="str">
            <v>REYES ANDRES VEGA BELTRAN</v>
          </cell>
          <cell r="E84" t="str">
            <v>CONTRATO DE PRESTACIÓN DE SERVICIOS DE APOYO A LA GESTIÓN</v>
          </cell>
          <cell r="F84"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84">
            <v>45672</v>
          </cell>
          <cell r="H84">
            <v>11559960</v>
          </cell>
          <cell r="I84" t="str">
            <v>Seis (06) meses calendario</v>
          </cell>
          <cell r="J84">
            <v>45672</v>
          </cell>
          <cell r="K84">
            <v>45852</v>
          </cell>
          <cell r="L84" t="str">
            <v>NO APLICA</v>
          </cell>
          <cell r="M84" t="str">
            <v>NO APLICA</v>
          </cell>
          <cell r="N84" t="str">
            <v>NO APLICA</v>
          </cell>
          <cell r="O84">
            <v>7</v>
          </cell>
          <cell r="P84">
            <v>1027552</v>
          </cell>
          <cell r="Q84">
            <v>45672</v>
          </cell>
          <cell r="R84">
            <v>45688</v>
          </cell>
          <cell r="S84">
            <v>1926660</v>
          </cell>
          <cell r="T84">
            <v>45689</v>
          </cell>
          <cell r="U84">
            <v>45716</v>
          </cell>
          <cell r="V84">
            <v>1926660</v>
          </cell>
          <cell r="W84">
            <v>45717</v>
          </cell>
          <cell r="X84">
            <v>45747</v>
          </cell>
          <cell r="Y84">
            <v>1926660</v>
          </cell>
          <cell r="Z84">
            <v>45748</v>
          </cell>
          <cell r="AA84">
            <v>45777</v>
          </cell>
          <cell r="AB84">
            <v>1926660</v>
          </cell>
          <cell r="AC84">
            <v>45778</v>
          </cell>
          <cell r="AD84">
            <v>45808</v>
          </cell>
          <cell r="AE84">
            <v>1926660</v>
          </cell>
          <cell r="AF84">
            <v>45809</v>
          </cell>
          <cell r="AG84">
            <v>45838</v>
          </cell>
          <cell r="AH84">
            <v>899108</v>
          </cell>
          <cell r="AI84">
            <v>45839</v>
          </cell>
          <cell r="AJ84">
            <v>45852</v>
          </cell>
          <cell r="BI84" t="str">
            <v>Vicerrectoría de Recursos Universitarios</v>
          </cell>
          <cell r="BJ84" t="str">
            <v>WILSON FERNANDO SALGADO CIFUENTES</v>
          </cell>
          <cell r="BK84" t="str">
            <v>Vicerrector Universitario</v>
          </cell>
          <cell r="BL84">
            <v>89</v>
          </cell>
          <cell r="BM84">
            <v>45672</v>
          </cell>
          <cell r="BN84">
            <v>1044514812</v>
          </cell>
          <cell r="BO84">
            <v>67</v>
          </cell>
          <cell r="BP84">
            <v>45672</v>
          </cell>
          <cell r="BQ84">
            <v>11559960</v>
          </cell>
          <cell r="CS84" t="str">
            <v>1. Contribuir con el manejo locativo y sanitario de la actividad agrícola desarrollada en las Unidades Rurales.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cultivos agrícolas e instalaciones para las prácticas de los alumnos, así como en proyectos de investigación. 9. Apoyar en las actividades de la Unidad Rural con sus conocimientos en las labores Agropecuarias. 10. Apoyar las labores realizadas en la Institución para elevar la productividad de la granja.</v>
          </cell>
          <cell r="CT84">
            <v>1122651218.5</v>
          </cell>
          <cell r="CU84">
            <v>27</v>
          </cell>
          <cell r="CV84" t="str">
            <v>54406</v>
          </cell>
          <cell r="CY84">
            <v>8299</v>
          </cell>
          <cell r="CZ84" t="str">
            <v>M6</v>
          </cell>
          <cell r="DA84">
            <v>11559960</v>
          </cell>
          <cell r="DB84">
            <v>0</v>
          </cell>
        </row>
        <row r="85">
          <cell r="B85" t="str">
            <v>0054 DE 2025</v>
          </cell>
          <cell r="C85">
            <v>1119888213</v>
          </cell>
          <cell r="D85" t="str">
            <v>WILMER JAVIER VEGA BELTRAN</v>
          </cell>
          <cell r="E85" t="str">
            <v>CONTRATO DE PRESTACIÓN DE SERVICIOS DE APOYO A LA GESTIÓN</v>
          </cell>
          <cell r="F85"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85">
            <v>45672</v>
          </cell>
          <cell r="H85">
            <v>13790838</v>
          </cell>
          <cell r="I85" t="str">
            <v>Seis (06) meses calendario</v>
          </cell>
          <cell r="J85">
            <v>45672</v>
          </cell>
          <cell r="K85">
            <v>45852</v>
          </cell>
          <cell r="L85" t="str">
            <v>NO APLICA</v>
          </cell>
          <cell r="M85" t="str">
            <v>NO APLICA</v>
          </cell>
          <cell r="N85" t="str">
            <v>NO APLICA</v>
          </cell>
          <cell r="O85">
            <v>7</v>
          </cell>
          <cell r="P85">
            <v>1225852</v>
          </cell>
          <cell r="Q85">
            <v>45672</v>
          </cell>
          <cell r="R85">
            <v>45688</v>
          </cell>
          <cell r="S85">
            <v>2298473</v>
          </cell>
          <cell r="T85">
            <v>45689</v>
          </cell>
          <cell r="U85">
            <v>45716</v>
          </cell>
          <cell r="V85">
            <v>2298473</v>
          </cell>
          <cell r="W85">
            <v>45717</v>
          </cell>
          <cell r="X85">
            <v>45747</v>
          </cell>
          <cell r="Y85">
            <v>2298473</v>
          </cell>
          <cell r="Z85">
            <v>45748</v>
          </cell>
          <cell r="AA85">
            <v>45777</v>
          </cell>
          <cell r="AB85">
            <v>2298473</v>
          </cell>
          <cell r="AC85">
            <v>45778</v>
          </cell>
          <cell r="AD85">
            <v>45808</v>
          </cell>
          <cell r="AE85">
            <v>2298473</v>
          </cell>
          <cell r="AF85">
            <v>45809</v>
          </cell>
          <cell r="AG85">
            <v>45838</v>
          </cell>
          <cell r="AH85">
            <v>1072621</v>
          </cell>
          <cell r="AI85">
            <v>45839</v>
          </cell>
          <cell r="AJ85">
            <v>45852</v>
          </cell>
          <cell r="BI85" t="str">
            <v>Vicerrectoría de Recursos Universitarios</v>
          </cell>
          <cell r="BJ85" t="str">
            <v>WILSON FERNANDO SALGADO CIFUENTES</v>
          </cell>
          <cell r="BK85" t="str">
            <v>Vicerrector Universitario</v>
          </cell>
          <cell r="BL85">
            <v>89</v>
          </cell>
          <cell r="BM85">
            <v>45672</v>
          </cell>
          <cell r="BN85">
            <v>1044514812</v>
          </cell>
          <cell r="BO85">
            <v>68</v>
          </cell>
          <cell r="BP85">
            <v>45672</v>
          </cell>
          <cell r="BQ85">
            <v>13790838</v>
          </cell>
          <cell r="CS85"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85">
            <v>1119888213</v>
          </cell>
          <cell r="CU85">
            <v>27</v>
          </cell>
          <cell r="CV85" t="str">
            <v>54406</v>
          </cell>
          <cell r="CY85">
            <v>8299</v>
          </cell>
          <cell r="CZ85" t="str">
            <v>M6</v>
          </cell>
          <cell r="DA85">
            <v>13790838</v>
          </cell>
          <cell r="DB85">
            <v>0</v>
          </cell>
        </row>
        <row r="86">
          <cell r="B86" t="str">
            <v>0055 DE 2025</v>
          </cell>
          <cell r="C86">
            <v>1121849188</v>
          </cell>
          <cell r="D86" t="str">
            <v>JUAN PABLO BERNAL MONCADA</v>
          </cell>
          <cell r="E86" t="str">
            <v>CONTRATO DE PRESTACIÓN DE SERVICIOS PROFESIONALES</v>
          </cell>
          <cell r="F86" t="str">
            <v>PRESTACIÓN DE SERVICIOS PROFESIONALES NECESARIO PARA EL FORTALECIMIENTO DE LOS PROCESOS JURÍDICOS Y ADMINISTRATIVOS DE LA SECRETARIA GENERAL DE LA UNIVERSIDAD DE LOS LLANOS.</v>
          </cell>
          <cell r="G86">
            <v>45672</v>
          </cell>
          <cell r="H86">
            <v>23525538</v>
          </cell>
          <cell r="I86" t="str">
            <v>Seis (06) meses calendario</v>
          </cell>
          <cell r="J86">
            <v>45672</v>
          </cell>
          <cell r="K86">
            <v>45852</v>
          </cell>
          <cell r="L86" t="str">
            <v>NO APLICA</v>
          </cell>
          <cell r="M86" t="str">
            <v>NO APLICA</v>
          </cell>
          <cell r="N86" t="str">
            <v>NO APLICA</v>
          </cell>
          <cell r="O86">
            <v>7</v>
          </cell>
          <cell r="P86">
            <v>2091159</v>
          </cell>
          <cell r="Q86">
            <v>45672</v>
          </cell>
          <cell r="R86">
            <v>45688</v>
          </cell>
          <cell r="S86">
            <v>3920923</v>
          </cell>
          <cell r="T86">
            <v>45689</v>
          </cell>
          <cell r="U86">
            <v>45716</v>
          </cell>
          <cell r="V86">
            <v>3920923</v>
          </cell>
          <cell r="W86">
            <v>45717</v>
          </cell>
          <cell r="X86">
            <v>45747</v>
          </cell>
          <cell r="Y86">
            <v>3920923</v>
          </cell>
          <cell r="Z86">
            <v>45748</v>
          </cell>
          <cell r="AA86">
            <v>45777</v>
          </cell>
          <cell r="AB86">
            <v>3920923</v>
          </cell>
          <cell r="AC86">
            <v>45778</v>
          </cell>
          <cell r="AD86">
            <v>45808</v>
          </cell>
          <cell r="AE86">
            <v>3920923</v>
          </cell>
          <cell r="AF86">
            <v>45809</v>
          </cell>
          <cell r="AG86">
            <v>45838</v>
          </cell>
          <cell r="AH86">
            <v>1829764</v>
          </cell>
          <cell r="AI86">
            <v>45839</v>
          </cell>
          <cell r="AJ86">
            <v>45852</v>
          </cell>
          <cell r="BI86" t="str">
            <v>Vicerrectoría de Recursos Universitarios</v>
          </cell>
          <cell r="BJ86" t="str">
            <v>WILSON FERNANDO SALGADO CIFUENTES</v>
          </cell>
          <cell r="BK86" t="str">
            <v>Vicerrector Universitario</v>
          </cell>
          <cell r="BL86">
            <v>89</v>
          </cell>
          <cell r="BM86">
            <v>45672</v>
          </cell>
          <cell r="BN86">
            <v>1044514812</v>
          </cell>
          <cell r="BO86">
            <v>69</v>
          </cell>
          <cell r="BP86">
            <v>45672</v>
          </cell>
          <cell r="BQ86">
            <v>23525538</v>
          </cell>
          <cell r="CS86" t="str">
            <v>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y apoyar en la proyección de decisiones que dan inicio a la etapa de juicio disciplinario, autos de trámite o interlocutorios, citaciones, actas, constancias, audiencias, diligencias y demás documentos en el juzgamiento de procesos disciplinarios competencia de la Secretaría General conforme al Código General Disciplinario. 7. Prestar apoyo a las actividades de organización, logística y de desarrollo electorales a cargo de la Secretaría General.  8. Contribuir en el diligenciamiento de informes que se requieran en virtud del apoyo que se hace en función de la Secretaría General.</v>
          </cell>
          <cell r="CT86">
            <v>1121849188</v>
          </cell>
          <cell r="CU86">
            <v>504</v>
          </cell>
          <cell r="CV86" t="str">
            <v>310</v>
          </cell>
          <cell r="CY86">
            <v>6910</v>
          </cell>
          <cell r="CZ86" t="str">
            <v>M5</v>
          </cell>
          <cell r="DA86">
            <v>23525538</v>
          </cell>
          <cell r="DB86">
            <v>0</v>
          </cell>
        </row>
        <row r="87">
          <cell r="B87" t="str">
            <v>0056 DE 2025</v>
          </cell>
          <cell r="C87">
            <v>86058755</v>
          </cell>
          <cell r="D87" t="str">
            <v>JHON ALEJANDRO LEON RODRIGUEZ</v>
          </cell>
          <cell r="E87" t="str">
            <v>CONTRATO DE PRESTACIÓN DE SERVICIOS PROFESIONALES</v>
          </cell>
          <cell r="F87" t="str">
            <v>PRESTACIÓN DE SERVICIOS PROFESIONALES NECESARIO PARA EL FORTALECIMIENTO DE LOS PROCESOS ADMINISTRATIVOS DE LA SECRETARIA GENERAL Y EL CONSEJO ACADÉMICO DE LA UNIVERSIDAD DE LOS LLANOS.</v>
          </cell>
          <cell r="G87">
            <v>45672</v>
          </cell>
          <cell r="H87">
            <v>19469412</v>
          </cell>
          <cell r="I87" t="str">
            <v>Seis (06) meses calendario</v>
          </cell>
          <cell r="J87">
            <v>45672</v>
          </cell>
          <cell r="K87">
            <v>45852</v>
          </cell>
          <cell r="L87" t="str">
            <v>NO APLICA</v>
          </cell>
          <cell r="M87" t="str">
            <v>NO APLICA</v>
          </cell>
          <cell r="N87" t="str">
            <v>NO APLICA</v>
          </cell>
          <cell r="O87">
            <v>7</v>
          </cell>
          <cell r="P87">
            <v>1730614</v>
          </cell>
          <cell r="Q87">
            <v>45672</v>
          </cell>
          <cell r="R87">
            <v>45688</v>
          </cell>
          <cell r="S87">
            <v>3244902</v>
          </cell>
          <cell r="T87">
            <v>45689</v>
          </cell>
          <cell r="U87">
            <v>45716</v>
          </cell>
          <cell r="V87">
            <v>3244902</v>
          </cell>
          <cell r="W87">
            <v>45717</v>
          </cell>
          <cell r="X87">
            <v>45747</v>
          </cell>
          <cell r="Y87">
            <v>3244902</v>
          </cell>
          <cell r="Z87">
            <v>45748</v>
          </cell>
          <cell r="AA87">
            <v>45777</v>
          </cell>
          <cell r="AB87">
            <v>3244902</v>
          </cell>
          <cell r="AC87">
            <v>45778</v>
          </cell>
          <cell r="AD87">
            <v>45808</v>
          </cell>
          <cell r="AE87">
            <v>3244902</v>
          </cell>
          <cell r="AF87">
            <v>45809</v>
          </cell>
          <cell r="AG87">
            <v>45838</v>
          </cell>
          <cell r="AH87">
            <v>1514288</v>
          </cell>
          <cell r="AI87">
            <v>45839</v>
          </cell>
          <cell r="AJ87">
            <v>45852</v>
          </cell>
          <cell r="BI87" t="str">
            <v>Vicerrectoría de Recursos Universitarios</v>
          </cell>
          <cell r="BJ87" t="str">
            <v>WILSON FERNANDO SALGADO CIFUENTES</v>
          </cell>
          <cell r="BK87" t="str">
            <v>Vicerrector Universitario</v>
          </cell>
          <cell r="BL87">
            <v>89</v>
          </cell>
          <cell r="BM87">
            <v>45672</v>
          </cell>
          <cell r="BN87">
            <v>1044514812</v>
          </cell>
          <cell r="BO87">
            <v>70</v>
          </cell>
          <cell r="BP87">
            <v>45672</v>
          </cell>
          <cell r="BQ87">
            <v>19469412</v>
          </cell>
          <cell r="CS87" t="str">
            <v>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v>
          </cell>
          <cell r="CT87">
            <v>86058755</v>
          </cell>
          <cell r="CU87">
            <v>504</v>
          </cell>
          <cell r="CV87" t="str">
            <v>310</v>
          </cell>
          <cell r="CY87">
            <v>7020</v>
          </cell>
          <cell r="CZ87" t="str">
            <v>M5</v>
          </cell>
          <cell r="DA87">
            <v>19469412</v>
          </cell>
          <cell r="DB87">
            <v>0</v>
          </cell>
        </row>
        <row r="88">
          <cell r="B88" t="str">
            <v>0057 DE 2025</v>
          </cell>
          <cell r="C88">
            <v>1120870734</v>
          </cell>
          <cell r="D88" t="str">
            <v xml:space="preserve">CARLOS ALBERTO PEÑA GODOY </v>
          </cell>
          <cell r="E88" t="str">
            <v>CONTRATO DE PRESTACIÓN DE SERVICIOS PROFESIONALES</v>
          </cell>
          <cell r="F88" t="str">
            <v>PRESTACIÓN DE SERVICIOS PROFESIONALES NECESARIO PARA EL FORTALECIMIENTO DE LOS PROCESOS ADMINISTRATIVOS DE LA SECRETARIA GENERAL Y EL CONSEJO SUPERIOR DE LA UNIVERSIDAD DE LOS LLANOS.</v>
          </cell>
          <cell r="G88">
            <v>45672</v>
          </cell>
          <cell r="H88">
            <v>17365980</v>
          </cell>
          <cell r="I88" t="str">
            <v>Seis (06) meses calendario</v>
          </cell>
          <cell r="J88">
            <v>45672</v>
          </cell>
          <cell r="K88">
            <v>45852</v>
          </cell>
          <cell r="L88" t="str">
            <v>NO APLICA</v>
          </cell>
          <cell r="M88" t="str">
            <v>NO APLICA</v>
          </cell>
          <cell r="N88" t="str">
            <v>NO APLICA</v>
          </cell>
          <cell r="O88">
            <v>7</v>
          </cell>
          <cell r="P88">
            <v>1543643</v>
          </cell>
          <cell r="Q88">
            <v>45672</v>
          </cell>
          <cell r="R88">
            <v>45688</v>
          </cell>
          <cell r="S88">
            <v>2894330</v>
          </cell>
          <cell r="T88">
            <v>45689</v>
          </cell>
          <cell r="U88">
            <v>45716</v>
          </cell>
          <cell r="V88">
            <v>2894330</v>
          </cell>
          <cell r="W88">
            <v>45717</v>
          </cell>
          <cell r="X88">
            <v>45747</v>
          </cell>
          <cell r="Y88">
            <v>2894330</v>
          </cell>
          <cell r="Z88">
            <v>45748</v>
          </cell>
          <cell r="AA88">
            <v>45777</v>
          </cell>
          <cell r="AB88">
            <v>2894330</v>
          </cell>
          <cell r="AC88">
            <v>45778</v>
          </cell>
          <cell r="AD88">
            <v>45808</v>
          </cell>
          <cell r="AE88">
            <v>2894330</v>
          </cell>
          <cell r="AF88">
            <v>45809</v>
          </cell>
          <cell r="AG88">
            <v>45838</v>
          </cell>
          <cell r="AH88">
            <v>1350687</v>
          </cell>
          <cell r="AI88">
            <v>45839</v>
          </cell>
          <cell r="AJ88">
            <v>45852</v>
          </cell>
          <cell r="BI88" t="str">
            <v>Vicerrectoría de Recursos Universitarios</v>
          </cell>
          <cell r="BJ88" t="str">
            <v>WILSON FERNANDO SALGADO CIFUENTES</v>
          </cell>
          <cell r="BK88" t="str">
            <v>Vicerrector Universitario</v>
          </cell>
          <cell r="BL88">
            <v>89</v>
          </cell>
          <cell r="BM88">
            <v>45672</v>
          </cell>
          <cell r="BN88">
            <v>1044514812</v>
          </cell>
          <cell r="BO88">
            <v>71</v>
          </cell>
          <cell r="BP88">
            <v>45672</v>
          </cell>
          <cell r="BQ88">
            <v>17365980</v>
          </cell>
          <cell r="CS88" t="str">
            <v>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Acuerdos Superiores del Consejo Superior Universitario. 5. Contribuir con la elaboración, proyección y consolidación de Resoluciones Superiores del Consejo Superior Universitario. 6. Contribuir con los tramites de divulgación y publicación de los Actos Administrativos del Consejo Superior Universitario. 7. Prestar apoyo profesional en el diligenciamiento y cumplimiento de las matrices de seguimiento, planes de mejoramiento correspondiente a la Secretaría General y avances de cumplimiento de la agenda estratégica definida por el Consejo Superior Universitario. 8. Prestar apoyo profesional a las actividades de organización, logística y de desarrollo electorales a cargo de la Secretaría General. 9. Contribuir en el diligenciamiento de informes que se requieran en virtud del apoyo que se hace en función de la Secretaría General y el Consejo Superior Universitario.</v>
          </cell>
          <cell r="CT88">
            <v>1120870734</v>
          </cell>
          <cell r="CU88">
            <v>504</v>
          </cell>
          <cell r="CV88" t="str">
            <v>310</v>
          </cell>
          <cell r="CY88">
            <v>8299</v>
          </cell>
          <cell r="CZ88" t="str">
            <v>M6</v>
          </cell>
          <cell r="DA88">
            <v>17365980</v>
          </cell>
          <cell r="DB88">
            <v>0</v>
          </cell>
        </row>
        <row r="89">
          <cell r="B89" t="str">
            <v>0058 DE 2025</v>
          </cell>
          <cell r="C89">
            <v>38239974</v>
          </cell>
          <cell r="D89" t="str">
            <v xml:space="preserve">MARTA INES VARON RANGEL </v>
          </cell>
          <cell r="E89" t="str">
            <v>CONTRATO DE PRESTACIÓN DE SERVICIOS PROFESIONALES</v>
          </cell>
          <cell r="F89" t="str">
            <v>PRESTACIÓN DE SERVICIOS PROFESIONALES NECESARIO PARA EL FORTALECIMIENTO DE LOS PROCESOS DE GESTIÓN ADMINISTRATIVA Y CONTABLE DE LA DIVISIÓN DE TESORERÍA DE LA UNIVERSIDAD DE LOS LLANOS.</v>
          </cell>
          <cell r="G89">
            <v>45672</v>
          </cell>
          <cell r="H89">
            <v>19469412</v>
          </cell>
          <cell r="I89" t="str">
            <v>Seis (06) meses calendario</v>
          </cell>
          <cell r="J89">
            <v>45672</v>
          </cell>
          <cell r="K89">
            <v>45852</v>
          </cell>
          <cell r="L89" t="str">
            <v>NO APLICA</v>
          </cell>
          <cell r="M89" t="str">
            <v>NO APLICA</v>
          </cell>
          <cell r="N89" t="str">
            <v>NO APLICA</v>
          </cell>
          <cell r="O89">
            <v>7</v>
          </cell>
          <cell r="P89">
            <v>1730614</v>
          </cell>
          <cell r="Q89">
            <v>45672</v>
          </cell>
          <cell r="R89">
            <v>45688</v>
          </cell>
          <cell r="S89">
            <v>3244902</v>
          </cell>
          <cell r="T89">
            <v>45689</v>
          </cell>
          <cell r="U89">
            <v>45716</v>
          </cell>
          <cell r="V89">
            <v>3244902</v>
          </cell>
          <cell r="W89">
            <v>45717</v>
          </cell>
          <cell r="X89">
            <v>45747</v>
          </cell>
          <cell r="Y89">
            <v>3244902</v>
          </cell>
          <cell r="Z89">
            <v>45748</v>
          </cell>
          <cell r="AA89">
            <v>45777</v>
          </cell>
          <cell r="AB89">
            <v>3244902</v>
          </cell>
          <cell r="AC89">
            <v>45778</v>
          </cell>
          <cell r="AD89">
            <v>45808</v>
          </cell>
          <cell r="AE89">
            <v>3244902</v>
          </cell>
          <cell r="AF89">
            <v>45809</v>
          </cell>
          <cell r="AG89">
            <v>45838</v>
          </cell>
          <cell r="AH89">
            <v>1514288</v>
          </cell>
          <cell r="AI89">
            <v>45839</v>
          </cell>
          <cell r="AJ89">
            <v>45852</v>
          </cell>
          <cell r="BI89" t="str">
            <v>Vicerrectoría de Recursos Universitarios</v>
          </cell>
          <cell r="BJ89" t="str">
            <v>WILSON FERNANDO SALGADO CIFUENTES</v>
          </cell>
          <cell r="BK89" t="str">
            <v>Vicerrector Universitario</v>
          </cell>
          <cell r="BL89">
            <v>89</v>
          </cell>
          <cell r="BM89">
            <v>45672</v>
          </cell>
          <cell r="BN89">
            <v>1044514812</v>
          </cell>
          <cell r="BO89">
            <v>72</v>
          </cell>
          <cell r="BP89">
            <v>45672</v>
          </cell>
          <cell r="BQ89">
            <v>19469412</v>
          </cell>
          <cell r="CS89" t="str">
            <v xml:space="preserve">1. Contribuir en la redacción de comunicaciones escritas y control de agenda a reuniones y asistencia por delegación a las mismas. 2. Apoyar en el seguimiento a Planes de Mejoramiento, Mapa de Riesgos y demás actividades que contribuyen a la mejora continua de la Tesorería. 3. Apoyo en la consolidación de la información correspondiente al cierre de Tesorería de forma anual, de acuerdo a los FORMATOS FO-FIN-05, FO-FIN-16, FO-FIN-20, FO- FIN-21, del proceso de Gestión Financiera. 4. Brindar apoyo en el seguimiento de las cuentas bancaria de Convenios (activas e inactivas) mediante el requerimiento a la oficina asesora Jurídica de la Universidad de manera bimestral del estado actual de los convenios conforme a proceso de liquidación- acta de liquidación y otros, para el traslado de saldos y/o cancelación de las mismas cuentas bancarias por Tesorería. 5. Apoyar en el seguimiento de transferencias Nación, Generación E y/o Fondo Solidario para la Educación – FSE, resoluciones de giro y extractos bancarios de la Universidad.  6. Contribuir en la consolidación de los reportes en SICOF para la verificación de la correcta ejecución presupuestal en los pagos realizados por Tesorería mensualmente. 7. Brindar apoyo en la consolidación de los reportes en SICOF, para la construcción y validación de la información de los reportes mensuales denominado Cadena Presupuestal -Reporte de Gastos-, presentado a la Contraloría General de la Nación APPUI.  8. Contribuir en el apoyo en la recepción y verificación de lista de chequeo de la documentación que contiene las diferentes órdenes de pago a los proyectos con recursos del SPGR, para el proceso de giros al Ministerio de Hacienda.  9. Apoyo en la recepción y registro de las diferentes órdenes de pago, como también la verificación de los documentos conforme a su lista de chequeo y la identificación del rubro presupuestal y la cuenta bancaria a causar para el pago de la misma. 10. Apoyo en la revisión y respuesta del correo institucional tesoreria@unillanos.edu.co y el reenvío según requerimientos a los correos institucionales del equipo de trabajo de la División de Tesorería y a los correos de procesos: extractostesoreria @ unillanos.edu.co,   certificados_retenciones@unillanos.edu.co, pactesoreria@unillanos.edu.co, cajasmenoresextractos@unillanos.edu.co y su seguimiento oportuno a las respuestas de los mismos. 11.  Apoyar en la revisión de la información del tercero beneficiario en el proceso de devolución de giros a estudiantes por diferentes conceptos y coordinar con el Área de Sistemas para la elaboración del respectivo archivo plano para el cargue de la información en el respectivo Portal Bancario.  12. Apoyar la consolidación de la información conforme a la Ejecución Presupuestal de Ingresos y Gastos de Estampilla Departamental desde su inicio hasta la fecha actual. 13. Apoyar a la Tesorería en la elaboración de informes y demás requerimientos emanados por los diferentes entes de control y dependencias de la Universidad.   </v>
          </cell>
          <cell r="CT89">
            <v>38239974</v>
          </cell>
          <cell r="CU89">
            <v>504</v>
          </cell>
          <cell r="CV89" t="str">
            <v>415</v>
          </cell>
          <cell r="CY89">
            <v>9609</v>
          </cell>
          <cell r="CZ89" t="str">
            <v>M6</v>
          </cell>
          <cell r="DA89">
            <v>19469412</v>
          </cell>
          <cell r="DB89">
            <v>0</v>
          </cell>
        </row>
        <row r="90">
          <cell r="B90" t="str">
            <v>0059 DE 2025</v>
          </cell>
          <cell r="C90">
            <v>1016064134</v>
          </cell>
          <cell r="D90" t="str">
            <v>ANYI YIZETH RODRIGUEZ SALINAS</v>
          </cell>
          <cell r="E90" t="str">
            <v>CONTRATO DE PRESTACIÓN DE SERVICIOS PROFESIONALES</v>
          </cell>
          <cell r="F90" t="str">
            <v>PRESTACIÓN DE SERVICIOS PROFESIONALES NECESARIO PARA EL FORTALECIMIENTO DE LOS PROCESOS DE GESTIÓN ADMINISTRATIVA Y CONTABLE DE LA DIVISIÓN DE TESORERÍA DE LA UNIVERSIDAD DE LOS LLANOS.</v>
          </cell>
          <cell r="G90">
            <v>45672</v>
          </cell>
          <cell r="H90">
            <v>19469412</v>
          </cell>
          <cell r="I90" t="str">
            <v>Seis (06) meses calendario</v>
          </cell>
          <cell r="J90">
            <v>45672</v>
          </cell>
          <cell r="K90">
            <v>45852</v>
          </cell>
          <cell r="L90" t="str">
            <v>NO APLICA</v>
          </cell>
          <cell r="M90" t="str">
            <v>NO APLICA</v>
          </cell>
          <cell r="N90" t="str">
            <v>NO APLICA</v>
          </cell>
          <cell r="O90">
            <v>7</v>
          </cell>
          <cell r="P90">
            <v>1730614</v>
          </cell>
          <cell r="Q90">
            <v>45672</v>
          </cell>
          <cell r="R90">
            <v>45688</v>
          </cell>
          <cell r="S90">
            <v>216327</v>
          </cell>
          <cell r="T90">
            <v>45689</v>
          </cell>
          <cell r="U90">
            <v>45690</v>
          </cell>
          <cell r="V90">
            <v>0</v>
          </cell>
          <cell r="W90">
            <v>45717</v>
          </cell>
          <cell r="X90">
            <v>45747</v>
          </cell>
          <cell r="Y90">
            <v>0</v>
          </cell>
          <cell r="Z90">
            <v>45748</v>
          </cell>
          <cell r="AA90">
            <v>45777</v>
          </cell>
          <cell r="AB90">
            <v>0</v>
          </cell>
          <cell r="AC90">
            <v>45778</v>
          </cell>
          <cell r="AD90">
            <v>45808</v>
          </cell>
          <cell r="AE90">
            <v>0</v>
          </cell>
          <cell r="AF90">
            <v>45809</v>
          </cell>
          <cell r="AG90">
            <v>45838</v>
          </cell>
          <cell r="AH90">
            <v>0</v>
          </cell>
          <cell r="AI90">
            <v>45839</v>
          </cell>
          <cell r="AJ90">
            <v>45852</v>
          </cell>
          <cell r="BI90" t="str">
            <v>Vicerrectoría de Recursos Universitarios</v>
          </cell>
          <cell r="BJ90" t="str">
            <v>WILSON FERNANDO SALGADO CIFUENTES</v>
          </cell>
          <cell r="BK90" t="str">
            <v>Vicerrector Universitario</v>
          </cell>
          <cell r="BL90">
            <v>89</v>
          </cell>
          <cell r="BM90">
            <v>45672</v>
          </cell>
          <cell r="BN90">
            <v>1044514812</v>
          </cell>
          <cell r="BO90">
            <v>73</v>
          </cell>
          <cell r="BP90">
            <v>45672</v>
          </cell>
          <cell r="BQ90">
            <v>19469412</v>
          </cell>
          <cell r="CS90" t="str">
            <v xml:space="preserve">1.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2. Coordinar con Sección de Presupuesto y Contabilidad, la revisión y aprobación de los documentos que acompañan las legalizaciones de los avances en proceso. 3. Coordinar con Caja de Tesorería la devolución de los dineros por concepto de avances y sus retenciones.  4. Apoyo en la preparación y presentación a la Oficina Asesora de Control Interno, el informe mensual de avances pendientes por legalizar.  5. Apoyo en la revisión SICOF y entrega de Certificados de Retención en la Fuente, IVA e ICA, Certificados de Ingresos y Retenciones, entre otras.  6. Apoyo en la preparación mensual y cargue del informe de Contribución Democrática FONSECON – MEN. 7. Brindar apoyo en la preparación semestral y cargue del informe de ESTAMPILLA-MEN. 8. Contribuir en el proceso de revisión y preparación de la información EXOGENA de la Universidad, en Formato-22-73-DIAN, Medios Magnéticos año fiscal.  9. Apoyo en la elaboración de informes sobre reintegros del valor de los avances a la División de Servicios Administrativos. 10. Apoyo en la revisión y elaboración de los Paz y Salvo, conforme a la respectiva solicitud emanada de las diferentes dependencias que gestionan el otorgamiento de nuevos avances.  11. Apoyo a la Tesorería en la elaboración de informes y demás requerimientos emanados por los diferentes entes de control y dependencias de la Universidad. </v>
          </cell>
          <cell r="CT90">
            <v>1016064134</v>
          </cell>
          <cell r="CU90">
            <v>504</v>
          </cell>
          <cell r="CV90" t="str">
            <v>415</v>
          </cell>
          <cell r="CY90">
            <v>6920</v>
          </cell>
          <cell r="CZ90" t="str">
            <v>M5</v>
          </cell>
          <cell r="DA90">
            <v>1946941</v>
          </cell>
          <cell r="DB90">
            <v>17522471</v>
          </cell>
        </row>
        <row r="91">
          <cell r="B91" t="str">
            <v>0060 DE 2025</v>
          </cell>
          <cell r="C91">
            <v>40442774</v>
          </cell>
          <cell r="D91" t="str">
            <v xml:space="preserve">ADRIANA YOHANA GARZON VEGA  </v>
          </cell>
          <cell r="E91" t="str">
            <v>CONTRATO DE PRESTACIÓN DE SERVICIOS PROFESIONALES</v>
          </cell>
          <cell r="F91" t="str">
            <v>PRESTACIÓN DE SERVICIOS PROFESIONALES NECESARIO PARA EL FORTALECIMIENTO DE LOS PROCESOS DE LA VICERRECTORÍA ACADÉMICA DE LA UNIVERSIDAD DE LOS LLANOS.</v>
          </cell>
          <cell r="G91">
            <v>45672</v>
          </cell>
          <cell r="H91">
            <v>23525538</v>
          </cell>
          <cell r="I91" t="str">
            <v>Seis (06) meses calendario</v>
          </cell>
          <cell r="J91">
            <v>45672</v>
          </cell>
          <cell r="K91">
            <v>45852</v>
          </cell>
          <cell r="L91" t="str">
            <v>NO APLICA</v>
          </cell>
          <cell r="M91" t="str">
            <v>NO APLICA</v>
          </cell>
          <cell r="N91" t="str">
            <v>NO APLICA</v>
          </cell>
          <cell r="O91">
            <v>7</v>
          </cell>
          <cell r="P91">
            <v>2091159</v>
          </cell>
          <cell r="Q91">
            <v>45672</v>
          </cell>
          <cell r="R91">
            <v>45688</v>
          </cell>
          <cell r="S91">
            <v>3920923</v>
          </cell>
          <cell r="T91">
            <v>45689</v>
          </cell>
          <cell r="U91">
            <v>45716</v>
          </cell>
          <cell r="V91">
            <v>3920923</v>
          </cell>
          <cell r="W91">
            <v>45717</v>
          </cell>
          <cell r="X91">
            <v>45747</v>
          </cell>
          <cell r="Y91">
            <v>3920923</v>
          </cell>
          <cell r="Z91">
            <v>45748</v>
          </cell>
          <cell r="AA91">
            <v>45777</v>
          </cell>
          <cell r="AB91">
            <v>3920923</v>
          </cell>
          <cell r="AC91">
            <v>45778</v>
          </cell>
          <cell r="AD91">
            <v>45808</v>
          </cell>
          <cell r="AE91">
            <v>3920923</v>
          </cell>
          <cell r="AF91">
            <v>45809</v>
          </cell>
          <cell r="AG91">
            <v>45838</v>
          </cell>
          <cell r="AH91">
            <v>1829764</v>
          </cell>
          <cell r="AI91">
            <v>45839</v>
          </cell>
          <cell r="AJ91">
            <v>45852</v>
          </cell>
          <cell r="BI91" t="str">
            <v>Vicerrectoría de Recursos Universitarios</v>
          </cell>
          <cell r="BJ91" t="str">
            <v>WILSON FERNANDO SALGADO CIFUENTES</v>
          </cell>
          <cell r="BK91" t="str">
            <v>Vicerrector Universitario</v>
          </cell>
          <cell r="BL91">
            <v>89</v>
          </cell>
          <cell r="BM91">
            <v>45672</v>
          </cell>
          <cell r="BN91">
            <v>1044514812</v>
          </cell>
          <cell r="BO91">
            <v>74</v>
          </cell>
          <cell r="BP91">
            <v>45672</v>
          </cell>
          <cell r="BQ91">
            <v>23525538</v>
          </cell>
          <cell r="CS91"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Apoyo en la solicitud de conceptos jurídicos, técnicos y financieros, para trámite de actos administrativos ante el Consejo Superior universitario, para realizar su respectiva radicación. 4. Colaborar en la Vicerrectoría Académica con la revisión de las proyecciones de actos administrativos de planes de estudio, calendario académico y planeación académica de los programas de grado. 5. Cooperar en la revisión del acto administrativo por el cual se aprueban: cupos y horarios para cada semestre, tiempos de dedicación a labores académicas administrativas, acreditación. 6. Apoyar la elaboración y ajustes de los procedimientos relacionados con la docencia (asignación responsabilidades académicas, convocatorias, vinculación y pago de docentes catedráticos de grado y realizar seguimiento a los mismos). 7. Apoyar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 15. Contribuir a la Vicerrectoría en lo que respecta al proceso de convocatorias docentes ocasionales y catedráticos.</v>
          </cell>
          <cell r="CT91">
            <v>40442774</v>
          </cell>
          <cell r="CU91">
            <v>504</v>
          </cell>
          <cell r="CV91" t="str">
            <v>500</v>
          </cell>
          <cell r="CY91">
            <v>6209</v>
          </cell>
          <cell r="CZ91" t="str">
            <v>M6</v>
          </cell>
          <cell r="DA91">
            <v>23525538</v>
          </cell>
          <cell r="DB91">
            <v>0</v>
          </cell>
        </row>
        <row r="92">
          <cell r="B92" t="str">
            <v>0061 DE 2025</v>
          </cell>
          <cell r="C92">
            <v>35263210</v>
          </cell>
          <cell r="D92" t="str">
            <v xml:space="preserve">DIANA YANIRA RICO ORTIZ </v>
          </cell>
          <cell r="E92" t="str">
            <v>CONTRATO DE PRESTACIÓN DE SERVICIOS PROFESIONALES</v>
          </cell>
          <cell r="F92" t="str">
            <v>PRESTACIÓN DE SERVICIOS PROFESIONALES NECESARIO PARA EL FORTALECIMIENTO DE LOS PROCESOS DE GESTIÓN ADMINISTRATIVA Y DE CALIDAD DE LA VICERRECTORÍA DE RECURSOS UNIVERSITARIOS DE LA UNIVERSIDAD DE LOS LLANOS.</v>
          </cell>
          <cell r="G92">
            <v>45672</v>
          </cell>
          <cell r="H92">
            <v>23525538</v>
          </cell>
          <cell r="I92" t="str">
            <v>Seis (06) meses calendario</v>
          </cell>
          <cell r="J92">
            <v>45672</v>
          </cell>
          <cell r="K92">
            <v>45852</v>
          </cell>
          <cell r="L92" t="str">
            <v>NO APLICA</v>
          </cell>
          <cell r="M92" t="str">
            <v>NO APLICA</v>
          </cell>
          <cell r="N92" t="str">
            <v>NO APLICA</v>
          </cell>
          <cell r="O92">
            <v>7</v>
          </cell>
          <cell r="P92">
            <v>2091159</v>
          </cell>
          <cell r="Q92">
            <v>45672</v>
          </cell>
          <cell r="R92">
            <v>45688</v>
          </cell>
          <cell r="S92">
            <v>3920923</v>
          </cell>
          <cell r="T92">
            <v>45689</v>
          </cell>
          <cell r="U92">
            <v>45716</v>
          </cell>
          <cell r="V92">
            <v>3920923</v>
          </cell>
          <cell r="W92">
            <v>45717</v>
          </cell>
          <cell r="X92">
            <v>45747</v>
          </cell>
          <cell r="Y92">
            <v>3920923</v>
          </cell>
          <cell r="Z92">
            <v>45748</v>
          </cell>
          <cell r="AA92">
            <v>45777</v>
          </cell>
          <cell r="AB92">
            <v>3920923</v>
          </cell>
          <cell r="AC92">
            <v>45778</v>
          </cell>
          <cell r="AD92">
            <v>45808</v>
          </cell>
          <cell r="AE92">
            <v>3920923</v>
          </cell>
          <cell r="AF92">
            <v>45809</v>
          </cell>
          <cell r="AG92">
            <v>45838</v>
          </cell>
          <cell r="AH92">
            <v>1829764</v>
          </cell>
          <cell r="AI92">
            <v>45839</v>
          </cell>
          <cell r="AJ92">
            <v>45852</v>
          </cell>
          <cell r="BI92" t="str">
            <v>Vicerrectoría de Recursos Universitarios</v>
          </cell>
          <cell r="BJ92" t="str">
            <v>WILSON FERNANDO SALGADO CIFUENTES</v>
          </cell>
          <cell r="BK92" t="str">
            <v>Vicerrector Universitario</v>
          </cell>
          <cell r="BL92">
            <v>89</v>
          </cell>
          <cell r="BM92">
            <v>45672</v>
          </cell>
          <cell r="BN92">
            <v>1044514812</v>
          </cell>
          <cell r="BO92">
            <v>78</v>
          </cell>
          <cell r="BP92">
            <v>45672</v>
          </cell>
          <cell r="BQ92">
            <v>23525538</v>
          </cell>
          <cell r="CS92" t="str">
            <v>1. Contribuir en la proyección, revisión y trámite de la etapa precontractual de los distintos procesos a cargo de la Vicerrectoría de Recursos Universitarios, conforme a la normatividad vigente de la universidad de los llanos. 2. Apoyar en la realización de evaluaciones financieras de los distintos procesos contractuales, conforme a la normatividad vigente de la universidad de los llanos. 3. Apoyar con la revisión y trámite de los pagos de contratos de obra y consultoría de la Vicerrectoría de Recursos Universitarios. 4. Cooperar en el cargue y seguimiento de la documentación emitida en los procesos contractuales de la vicerrectoría de Recursos Universitarios (SECOP, SICOF, Drive, micrositio contratación unillanos, entre otros). 5. Colaborar en el diligenciamiento del informe Sia Observa, conforme a los lineamientos establecidos para su correcta elaboración.</v>
          </cell>
          <cell r="CT92">
            <v>35263210</v>
          </cell>
          <cell r="CU92">
            <v>504</v>
          </cell>
          <cell r="CV92" t="str">
            <v>400</v>
          </cell>
          <cell r="CY92">
            <v>6920</v>
          </cell>
          <cell r="CZ92" t="str">
            <v>M5</v>
          </cell>
          <cell r="DA92">
            <v>23525538</v>
          </cell>
          <cell r="DB92">
            <v>0</v>
          </cell>
        </row>
        <row r="93">
          <cell r="B93" t="str">
            <v>0062 DE 2025</v>
          </cell>
          <cell r="C93">
            <v>40386556</v>
          </cell>
          <cell r="D93" t="str">
            <v>ELIZABETH CAGUA DAZA</v>
          </cell>
          <cell r="E93" t="str">
            <v>CONTRATO DE PRESTACIÓN DE SERVICIOS PROFESIONALES</v>
          </cell>
          <cell r="F93" t="str">
            <v>PRESTACIÓN DE SERVICIOS PROFESIONALES NECESARIO PARA EL FORTALECIMIENTO DEL PROCESO CONTRACTUAL Y DE GESTIÓN ADMINISTRATIVA DE LA VICERRECTORÍA DE RECURSOS UNIVERSITARIOS DE LA UNIVERSIDAD DE LOS LLANOS.</v>
          </cell>
          <cell r="G93">
            <v>45672</v>
          </cell>
          <cell r="H93">
            <v>23525538</v>
          </cell>
          <cell r="I93" t="str">
            <v>Seis (06) meses calendario</v>
          </cell>
          <cell r="J93">
            <v>45672</v>
          </cell>
          <cell r="K93">
            <v>45852</v>
          </cell>
          <cell r="L93" t="str">
            <v>NO APLICA</v>
          </cell>
          <cell r="M93" t="str">
            <v>NO APLICA</v>
          </cell>
          <cell r="N93" t="str">
            <v>NO APLICA</v>
          </cell>
          <cell r="O93">
            <v>7</v>
          </cell>
          <cell r="P93">
            <v>2091159</v>
          </cell>
          <cell r="Q93">
            <v>45672</v>
          </cell>
          <cell r="R93">
            <v>45688</v>
          </cell>
          <cell r="S93">
            <v>3920923</v>
          </cell>
          <cell r="T93">
            <v>45689</v>
          </cell>
          <cell r="U93">
            <v>45716</v>
          </cell>
          <cell r="V93">
            <v>3920923</v>
          </cell>
          <cell r="W93">
            <v>45717</v>
          </cell>
          <cell r="X93">
            <v>45747</v>
          </cell>
          <cell r="Y93">
            <v>3920923</v>
          </cell>
          <cell r="Z93">
            <v>45748</v>
          </cell>
          <cell r="AA93">
            <v>45777</v>
          </cell>
          <cell r="AB93">
            <v>3920923</v>
          </cell>
          <cell r="AC93">
            <v>45778</v>
          </cell>
          <cell r="AD93">
            <v>45808</v>
          </cell>
          <cell r="AE93">
            <v>3920923</v>
          </cell>
          <cell r="AF93">
            <v>45809</v>
          </cell>
          <cell r="AG93">
            <v>45838</v>
          </cell>
          <cell r="AH93">
            <v>1829764</v>
          </cell>
          <cell r="AI93">
            <v>45839</v>
          </cell>
          <cell r="AJ93">
            <v>45852</v>
          </cell>
          <cell r="BI93" t="str">
            <v>Vicerrectoría de Recursos Universitarios</v>
          </cell>
          <cell r="BJ93" t="str">
            <v>WILSON FERNANDO SALGADO CIFUENTES</v>
          </cell>
          <cell r="BK93" t="str">
            <v>Vicerrector Universitario</v>
          </cell>
          <cell r="BL93">
            <v>89</v>
          </cell>
          <cell r="BM93">
            <v>45672</v>
          </cell>
          <cell r="BN93">
            <v>1044514812</v>
          </cell>
          <cell r="BO93">
            <v>79</v>
          </cell>
          <cell r="BP93">
            <v>45672</v>
          </cell>
          <cell r="BQ93">
            <v>23525538</v>
          </cell>
          <cell r="CS93" t="str">
            <v>1. Contribuir en la proyección, revisión y trámite de la etapa precontractual de los distintos procesos a cargo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v>
          </cell>
          <cell r="CT93">
            <v>40386556</v>
          </cell>
          <cell r="CU93">
            <v>504</v>
          </cell>
          <cell r="CV93" t="str">
            <v>400</v>
          </cell>
          <cell r="CY93">
            <v>8299</v>
          </cell>
          <cell r="CZ93" t="str">
            <v>M6</v>
          </cell>
          <cell r="DA93">
            <v>23525538</v>
          </cell>
          <cell r="DB93">
            <v>0</v>
          </cell>
        </row>
        <row r="94">
          <cell r="B94" t="str">
            <v>0063 DE 2025</v>
          </cell>
          <cell r="C94">
            <v>86054622</v>
          </cell>
          <cell r="D94" t="str">
            <v>JOJHAN EMERZON HERRAN LIEVANO</v>
          </cell>
          <cell r="E94" t="str">
            <v>CONTRATO DE PRESTACIÓN DE SERVICIOS PROFESIONALES</v>
          </cell>
          <cell r="F94" t="str">
            <v>PRESTACIÓN DE SERVICIOS PROFESIONALES NECESARIO PARA EL FORTALECIMIENTO DE LOS PROCESOS DEL ÁREA DE INFRAESTRUCTURA EN LA VICERRECTORÍA DE RECURSOS UNIVERSITARIOS DE LA UNIVERSIDAD DE LOS LLANOS.</v>
          </cell>
          <cell r="G94">
            <v>45672</v>
          </cell>
          <cell r="H94">
            <v>31232178</v>
          </cell>
          <cell r="I94" t="str">
            <v>Seis (06) meses calendario</v>
          </cell>
          <cell r="J94">
            <v>45672</v>
          </cell>
          <cell r="K94">
            <v>45852</v>
          </cell>
          <cell r="L94" t="str">
            <v>NO APLICA</v>
          </cell>
          <cell r="M94" t="str">
            <v>NO APLICA</v>
          </cell>
          <cell r="N94" t="str">
            <v>NO APLICA</v>
          </cell>
          <cell r="O94">
            <v>7</v>
          </cell>
          <cell r="P94">
            <v>2776194</v>
          </cell>
          <cell r="Q94">
            <v>45672</v>
          </cell>
          <cell r="R94">
            <v>45688</v>
          </cell>
          <cell r="S94">
            <v>5205363</v>
          </cell>
          <cell r="T94">
            <v>45689</v>
          </cell>
          <cell r="U94">
            <v>45716</v>
          </cell>
          <cell r="V94">
            <v>5205363</v>
          </cell>
          <cell r="W94">
            <v>45717</v>
          </cell>
          <cell r="X94">
            <v>45747</v>
          </cell>
          <cell r="Y94">
            <v>5205363</v>
          </cell>
          <cell r="Z94">
            <v>45748</v>
          </cell>
          <cell r="AA94">
            <v>45777</v>
          </cell>
          <cell r="AB94">
            <v>5205363</v>
          </cell>
          <cell r="AC94">
            <v>45778</v>
          </cell>
          <cell r="AD94">
            <v>45808</v>
          </cell>
          <cell r="AE94">
            <v>5205363</v>
          </cell>
          <cell r="AF94">
            <v>45809</v>
          </cell>
          <cell r="AG94">
            <v>45838</v>
          </cell>
          <cell r="AH94">
            <v>2429169</v>
          </cell>
          <cell r="AI94">
            <v>45839</v>
          </cell>
          <cell r="AJ94">
            <v>45852</v>
          </cell>
          <cell r="BI94" t="str">
            <v>Vicerrectoría de Recursos Universitarios</v>
          </cell>
          <cell r="BJ94" t="str">
            <v>WILSON FERNANDO SALGADO CIFUENTES</v>
          </cell>
          <cell r="BK94" t="str">
            <v>Vicerrector Universitario</v>
          </cell>
          <cell r="BL94">
            <v>89</v>
          </cell>
          <cell r="BM94">
            <v>45672</v>
          </cell>
          <cell r="BN94">
            <v>1044514812</v>
          </cell>
          <cell r="BO94">
            <v>80</v>
          </cell>
          <cell r="BP94">
            <v>45672</v>
          </cell>
          <cell r="BQ94">
            <v>31232178</v>
          </cell>
          <cell r="CS94" t="str">
            <v>1. Contribuir en la proyección, revisión y trámite de las diferentes etapas de los procesos contractuales de la Vicerrectoría de Recursos Universitarios, en lo concerniente a obra pública y/o consultoría, conforme a la normatividad vigente de la Universidad de los Llanos. 2. Apoyar en la estructuración de proyectos de inversión o documentos estratégicos asociados a la infraestructura de la universidad. 3. Apoyar el proceso de vigilancia, seguimiento y control de los contratos de infraestructura a cargo de la Vicerrectoría de Recursos Universitarios. 4. Contribuir técnicamente en el área de ingeniería a los diferentes contratos de obra y/o consultoría asignados a la vicerrectoría de recursos universitarios, abarcando aspectos como anticipos, prórrogas, suspensiones, modificaciones, ajustes de mayores, menores y nuevas cantidades de obra, así como la terminación y liquidación de los mismos. 5. Coadyuvar en la proyección de informes o solicitudes internas o externas asignadas a la Vicerrectoría de Recursos Universitarios. 6. Participar en reuniones técnicas relacionados con procesos de obra pública y/o consultoría. 7. Contribuir en las auditorías internas y externas de los procesos de gestión de obra y/o consultoría, asignadas a la Vicerrectoría de Recursos Universitarios.</v>
          </cell>
          <cell r="CT94">
            <v>86054622.599999994</v>
          </cell>
          <cell r="CU94">
            <v>504</v>
          </cell>
          <cell r="CV94" t="str">
            <v>400</v>
          </cell>
          <cell r="CY94">
            <v>4290</v>
          </cell>
          <cell r="CZ94" t="str">
            <v>M5</v>
          </cell>
          <cell r="DA94">
            <v>31232178</v>
          </cell>
          <cell r="DB94">
            <v>0</v>
          </cell>
        </row>
        <row r="95">
          <cell r="B95" t="str">
            <v>0064 DE 2025</v>
          </cell>
          <cell r="C95">
            <v>1121955665</v>
          </cell>
          <cell r="D95" t="str">
            <v>SERGIO DAVID VACA GALINDO</v>
          </cell>
          <cell r="E95" t="str">
            <v>CONTRATO DE PRESTACIÓN DE SERVICIOS PROFESIONALES</v>
          </cell>
          <cell r="F95" t="str">
            <v>PRESTACIÓN DE SERVICIOS PROFESIONALES NECESARIO PARA EL FORTALECIMIENTO DE LOS PROCESOS DE INFRAESTRUCTURA DE LA VICERRECTORÍA DE RECURSOS UNIVERSITARIOS DE LA UNIVERSIDAD DE LOS LLANOS.</v>
          </cell>
          <cell r="G95">
            <v>45672</v>
          </cell>
          <cell r="H95">
            <v>19469412</v>
          </cell>
          <cell r="I95" t="str">
            <v>Seis (06) meses calendario</v>
          </cell>
          <cell r="J95">
            <v>45672</v>
          </cell>
          <cell r="K95">
            <v>45852</v>
          </cell>
          <cell r="L95" t="str">
            <v>NO APLICA</v>
          </cell>
          <cell r="M95" t="str">
            <v>NO APLICA</v>
          </cell>
          <cell r="N95" t="str">
            <v>NO APLICA</v>
          </cell>
          <cell r="O95">
            <v>7</v>
          </cell>
          <cell r="P95">
            <v>1730614</v>
          </cell>
          <cell r="Q95">
            <v>45672</v>
          </cell>
          <cell r="R95">
            <v>45688</v>
          </cell>
          <cell r="S95">
            <v>3244902</v>
          </cell>
          <cell r="T95">
            <v>45689</v>
          </cell>
          <cell r="U95">
            <v>45716</v>
          </cell>
          <cell r="V95">
            <v>3244902</v>
          </cell>
          <cell r="W95">
            <v>45717</v>
          </cell>
          <cell r="X95">
            <v>45747</v>
          </cell>
          <cell r="Y95">
            <v>3244902</v>
          </cell>
          <cell r="Z95">
            <v>45748</v>
          </cell>
          <cell r="AA95">
            <v>45777</v>
          </cell>
          <cell r="AB95">
            <v>3244902</v>
          </cell>
          <cell r="AC95">
            <v>45778</v>
          </cell>
          <cell r="AD95">
            <v>45808</v>
          </cell>
          <cell r="AE95">
            <v>3244902</v>
          </cell>
          <cell r="AF95">
            <v>45809</v>
          </cell>
          <cell r="AG95">
            <v>45838</v>
          </cell>
          <cell r="AH95">
            <v>1514288</v>
          </cell>
          <cell r="AI95">
            <v>45839</v>
          </cell>
          <cell r="AJ95">
            <v>45852</v>
          </cell>
          <cell r="BI95" t="str">
            <v>Vicerrectoría de Recursos Universitarios</v>
          </cell>
          <cell r="BJ95" t="str">
            <v>WILSON FERNANDO SALGADO CIFUENTES</v>
          </cell>
          <cell r="BK95" t="str">
            <v>Vicerrector Universitario</v>
          </cell>
          <cell r="BL95">
            <v>89</v>
          </cell>
          <cell r="BM95">
            <v>45672</v>
          </cell>
          <cell r="BN95">
            <v>1044514812</v>
          </cell>
          <cell r="BO95">
            <v>81</v>
          </cell>
          <cell r="BP95">
            <v>45672</v>
          </cell>
          <cell r="BQ95">
            <v>19469412</v>
          </cell>
          <cell r="CS95" t="str">
            <v>1. Colaborar en la proyección, revisión y gestión de las diferentes etapas de los procesos contractuales relacionados con obra pública y/o consultoría, asegurando el estricto cumplimiento de la normativa vigente de la Universidad de los Llanos. 2. Apoyar en la elaboración técnica de informes o solicitudes, tanto internas como externas, asignadas a la Vicerrectoría de Recursos Universitarios. 3. Brindar apoyo en la elaboración de conceptos, evaluaciones técnicas, presupuestos de obra y/o consultoría, así como en proyectos de inversión asignados a la Vicerrectoría de Recursos Universitarios, en cumplimiento de los lineamientos establecidos por la entidad. 4. Colaborar técnicamente en las actividades de vigilancia, seguimiento y control de los contratos de obra y/o consultoría bajo la responsabilidad de la Vicerrectoría de Recursos Universitarios. 5. Participar en reuniones técnicas relacionadas con procesos de obra y/o consultoría.</v>
          </cell>
          <cell r="CT95">
            <v>1121955665</v>
          </cell>
          <cell r="CU95">
            <v>504</v>
          </cell>
          <cell r="CV95" t="str">
            <v>400</v>
          </cell>
          <cell r="CY95">
            <v>7490</v>
          </cell>
          <cell r="CZ95" t="str">
            <v>M6</v>
          </cell>
          <cell r="DA95">
            <v>19469412</v>
          </cell>
          <cell r="DB95">
            <v>0</v>
          </cell>
        </row>
        <row r="96">
          <cell r="B96" t="str">
            <v>0065 DE 2025</v>
          </cell>
          <cell r="C96">
            <v>1121894142</v>
          </cell>
          <cell r="D96" t="str">
            <v>LEIDY ALEJANDRA SARMIENTO FULA</v>
          </cell>
          <cell r="E96" t="str">
            <v>CONTRATO DE PRESTACIÓN DE SERVICIOS PROFESIONALES</v>
          </cell>
          <cell r="F96" t="str">
            <v>PRESTACIÓN DE SERVICIOS PROFESIONALES NECESARIO PARA EL FORTALECIMIENTO DE LOS PROCESOS CONTRACTUALES Y JURÍDICOS DE LA VICERRECTORÍA DE RECURSOS UNIVERSITARIOS DE LA UNIVERSIDAD DE LOS LLANOS.</v>
          </cell>
          <cell r="G96">
            <v>45672</v>
          </cell>
          <cell r="H96">
            <v>23525538</v>
          </cell>
          <cell r="I96" t="str">
            <v>Seis (06) meses calendario</v>
          </cell>
          <cell r="J96">
            <v>45672</v>
          </cell>
          <cell r="K96">
            <v>45852</v>
          </cell>
          <cell r="L96" t="str">
            <v>NO APLICA</v>
          </cell>
          <cell r="M96" t="str">
            <v>NO APLICA</v>
          </cell>
          <cell r="N96" t="str">
            <v>NO APLICA</v>
          </cell>
          <cell r="O96">
            <v>7</v>
          </cell>
          <cell r="P96">
            <v>2091159</v>
          </cell>
          <cell r="Q96">
            <v>45672</v>
          </cell>
          <cell r="R96">
            <v>45688</v>
          </cell>
          <cell r="S96">
            <v>3920923</v>
          </cell>
          <cell r="T96">
            <v>45689</v>
          </cell>
          <cell r="U96">
            <v>45716</v>
          </cell>
          <cell r="V96">
            <v>3920923</v>
          </cell>
          <cell r="W96">
            <v>45717</v>
          </cell>
          <cell r="X96">
            <v>45747</v>
          </cell>
          <cell r="Y96">
            <v>3920923</v>
          </cell>
          <cell r="Z96">
            <v>45748</v>
          </cell>
          <cell r="AA96">
            <v>45777</v>
          </cell>
          <cell r="AB96">
            <v>3920923</v>
          </cell>
          <cell r="AC96">
            <v>45778</v>
          </cell>
          <cell r="AD96">
            <v>45808</v>
          </cell>
          <cell r="AE96">
            <v>3920923</v>
          </cell>
          <cell r="AF96">
            <v>45809</v>
          </cell>
          <cell r="AG96">
            <v>45838</v>
          </cell>
          <cell r="AH96">
            <v>1829764</v>
          </cell>
          <cell r="AI96">
            <v>45839</v>
          </cell>
          <cell r="AJ96">
            <v>45852</v>
          </cell>
          <cell r="BI96" t="str">
            <v>Vicerrectoría de Recursos Universitarios</v>
          </cell>
          <cell r="BJ96" t="str">
            <v>WILSON FERNANDO SALGADO CIFUENTES</v>
          </cell>
          <cell r="BK96" t="str">
            <v>Vicerrector Universitario</v>
          </cell>
          <cell r="BL96">
            <v>89</v>
          </cell>
          <cell r="BM96">
            <v>45672</v>
          </cell>
          <cell r="BN96">
            <v>1044514812</v>
          </cell>
          <cell r="BO96">
            <v>82</v>
          </cell>
          <cell r="BP96">
            <v>45672</v>
          </cell>
          <cell r="BQ96">
            <v>23525538</v>
          </cell>
          <cell r="CS96" t="str">
            <v>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 verificación de los actos administrativos que disponen el reintegro o la devolución de recursos por diversos conceptos a estudiantes, personal administrativo u otras entidades que lo requieran. 5. Colaborar en la proyección y revisión de los procesos de contratación relacionados con el arrendamiento de bienes de la Universidad.</v>
          </cell>
          <cell r="CT96">
            <v>1121894142</v>
          </cell>
          <cell r="CU96">
            <v>504</v>
          </cell>
          <cell r="CV96" t="str">
            <v>400</v>
          </cell>
          <cell r="CY96">
            <v>8299</v>
          </cell>
          <cell r="CZ96" t="str">
            <v>M6</v>
          </cell>
          <cell r="DA96">
            <v>23525538</v>
          </cell>
          <cell r="DB96">
            <v>0</v>
          </cell>
        </row>
        <row r="97">
          <cell r="B97" t="str">
            <v>0066 DE 2025</v>
          </cell>
          <cell r="C97">
            <v>86059230</v>
          </cell>
          <cell r="D97" t="str">
            <v>RENE YESID HERRERA VANEGAS</v>
          </cell>
          <cell r="E97" t="str">
            <v>CONTRATO DE PRESTACIÓN DE SERVICIOS PROFESIONALES</v>
          </cell>
          <cell r="F97" t="str">
            <v>PRESTACIÓN DE SERVICIOS PROFESIONALES NECESARIO PARA EL FORTALECIMIENTO DE LOS DIFERENTES PROCESOS EN LA SEDE BOQUEMONTE DE LA UNIVERSIDAD DE LOS LLANOS.</v>
          </cell>
          <cell r="G97">
            <v>45672</v>
          </cell>
          <cell r="H97">
            <v>31232178</v>
          </cell>
          <cell r="I97" t="str">
            <v>Seis (06) meses calendario</v>
          </cell>
          <cell r="J97">
            <v>45672</v>
          </cell>
          <cell r="K97">
            <v>45852</v>
          </cell>
          <cell r="L97" t="str">
            <v>NO APLICA</v>
          </cell>
          <cell r="M97" t="str">
            <v>NO APLICA</v>
          </cell>
          <cell r="N97" t="str">
            <v>NO APLICA</v>
          </cell>
          <cell r="O97">
            <v>7</v>
          </cell>
          <cell r="P97">
            <v>2776194</v>
          </cell>
          <cell r="Q97">
            <v>45672</v>
          </cell>
          <cell r="R97">
            <v>45688</v>
          </cell>
          <cell r="S97">
            <v>5205363</v>
          </cell>
          <cell r="T97">
            <v>45689</v>
          </cell>
          <cell r="U97">
            <v>45716</v>
          </cell>
          <cell r="V97">
            <v>5205363</v>
          </cell>
          <cell r="W97">
            <v>45717</v>
          </cell>
          <cell r="X97">
            <v>45747</v>
          </cell>
          <cell r="Y97">
            <v>5205363</v>
          </cell>
          <cell r="Z97">
            <v>45748</v>
          </cell>
          <cell r="AA97">
            <v>45777</v>
          </cell>
          <cell r="AB97">
            <v>5205363</v>
          </cell>
          <cell r="AC97">
            <v>45778</v>
          </cell>
          <cell r="AD97">
            <v>45808</v>
          </cell>
          <cell r="AE97">
            <v>5205363</v>
          </cell>
          <cell r="AF97">
            <v>45809</v>
          </cell>
          <cell r="AG97">
            <v>45838</v>
          </cell>
          <cell r="AH97">
            <v>2429169</v>
          </cell>
          <cell r="AI97">
            <v>45839</v>
          </cell>
          <cell r="AJ97">
            <v>45852</v>
          </cell>
          <cell r="BI97" t="str">
            <v>Vicerrectoría de Recursos Universitarios</v>
          </cell>
          <cell r="BJ97" t="str">
            <v>WILSON FERNANDO SALGADO CIFUENTES</v>
          </cell>
          <cell r="BK97" t="str">
            <v>Vicerrector Universitario</v>
          </cell>
          <cell r="BL97">
            <v>89</v>
          </cell>
          <cell r="BM97">
            <v>45672</v>
          </cell>
          <cell r="BN97">
            <v>1044514812</v>
          </cell>
          <cell r="BO97">
            <v>83</v>
          </cell>
          <cell r="BP97">
            <v>45672</v>
          </cell>
          <cell r="BQ97">
            <v>31232178</v>
          </cell>
          <cell r="CS97" t="str">
            <v>1. Apoyar en la elaboración de informes y respuestas a solicitudes internas y externas, relacionadas con el Campus Boquemonte de la Universidad de los Llanos. 2. Colaborar tanto en la planificación como en la ejecución del plan de mantenimiento preventivo y correctivo, incluyendo la actualización del inventario del Campus Boquemonte. 3. Coadyuvar en la organización de espacios, actividades académico-administrativas y eventos institucionales en el Campus Boquemont. 4. Brindar apoyo en la revisión y gestión de los requerimientos del personal docente para el adecuado desarrollo académico en el Campus Boquemonte. 5. Brindar apoyo en las auditorías internas y externas asignadas al Campus Boquemonte.</v>
          </cell>
          <cell r="CT97">
            <v>86059230</v>
          </cell>
          <cell r="CU97">
            <v>504</v>
          </cell>
          <cell r="CV97" t="str">
            <v>400</v>
          </cell>
          <cell r="CY97">
            <v>7310</v>
          </cell>
          <cell r="CZ97" t="str">
            <v>M6</v>
          </cell>
          <cell r="DA97">
            <v>31232178</v>
          </cell>
          <cell r="DB97">
            <v>0</v>
          </cell>
        </row>
        <row r="98">
          <cell r="B98" t="str">
            <v>0067 DE 2025</v>
          </cell>
          <cell r="C98">
            <v>17335623</v>
          </cell>
          <cell r="D98" t="str">
            <v>JORGE ALBERTO DAZA ROJAS</v>
          </cell>
          <cell r="E98" t="str">
            <v>CONTRATO DE PRESTACIÓN DE SERVICIOS DE APOYO A LA GESTIÓN</v>
          </cell>
          <cell r="F98" t="str">
            <v>PRESTACIÓN DE SERVICIOS DE APOYO A LA GESTIÓN NECESARIO PARA EL FORTALECIMIENTO DE LOS PROCESOS OPERATIVOS DE SERVICIOS GENERALES DE LA UNIVERSIDAD DE LOS LLANOS.</v>
          </cell>
          <cell r="G98">
            <v>45672</v>
          </cell>
          <cell r="H98">
            <v>11559960</v>
          </cell>
          <cell r="I98" t="str">
            <v>Seis (06) meses calendario</v>
          </cell>
          <cell r="J98">
            <v>45672</v>
          </cell>
          <cell r="K98">
            <v>45852</v>
          </cell>
          <cell r="L98" t="str">
            <v>NO APLICA</v>
          </cell>
          <cell r="M98" t="str">
            <v>NO APLICA</v>
          </cell>
          <cell r="N98" t="str">
            <v>NO APLICA</v>
          </cell>
          <cell r="O98">
            <v>7</v>
          </cell>
          <cell r="P98">
            <v>1027552</v>
          </cell>
          <cell r="Q98">
            <v>45672</v>
          </cell>
          <cell r="R98">
            <v>45688</v>
          </cell>
          <cell r="S98">
            <v>1926660</v>
          </cell>
          <cell r="T98">
            <v>45689</v>
          </cell>
          <cell r="U98">
            <v>45716</v>
          </cell>
          <cell r="V98">
            <v>1926660</v>
          </cell>
          <cell r="W98">
            <v>45717</v>
          </cell>
          <cell r="X98">
            <v>45747</v>
          </cell>
          <cell r="Y98">
            <v>1926660</v>
          </cell>
          <cell r="Z98">
            <v>45748</v>
          </cell>
          <cell r="AA98">
            <v>45777</v>
          </cell>
          <cell r="AB98">
            <v>1926660</v>
          </cell>
          <cell r="AC98">
            <v>45778</v>
          </cell>
          <cell r="AD98">
            <v>45808</v>
          </cell>
          <cell r="AE98">
            <v>1926660</v>
          </cell>
          <cell r="AF98">
            <v>45809</v>
          </cell>
          <cell r="AG98">
            <v>45838</v>
          </cell>
          <cell r="AH98">
            <v>899108</v>
          </cell>
          <cell r="AI98">
            <v>45839</v>
          </cell>
          <cell r="AJ98">
            <v>45852</v>
          </cell>
          <cell r="BI98" t="str">
            <v>Vicerrectoría de Recursos Universitarios</v>
          </cell>
          <cell r="BJ98" t="str">
            <v>WILSON FERNANDO SALGADO CIFUENTES</v>
          </cell>
          <cell r="BK98" t="str">
            <v>Vicerrector Universitario</v>
          </cell>
          <cell r="BL98">
            <v>89</v>
          </cell>
          <cell r="BM98">
            <v>45672</v>
          </cell>
          <cell r="BN98">
            <v>1044514812</v>
          </cell>
          <cell r="BO98">
            <v>84</v>
          </cell>
          <cell r="BP98">
            <v>45672</v>
          </cell>
          <cell r="BQ98">
            <v>11559960</v>
          </cell>
          <cell r="CS98"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98">
            <v>17335623</v>
          </cell>
          <cell r="CU98">
            <v>504</v>
          </cell>
          <cell r="CV98" t="str">
            <v>423</v>
          </cell>
          <cell r="CY98">
            <v>8010</v>
          </cell>
          <cell r="CZ98" t="str">
            <v>M6</v>
          </cell>
          <cell r="DA98">
            <v>11559960</v>
          </cell>
          <cell r="DB98">
            <v>0</v>
          </cell>
        </row>
        <row r="99">
          <cell r="B99" t="str">
            <v>0068 DE 2025</v>
          </cell>
          <cell r="C99">
            <v>86067601</v>
          </cell>
          <cell r="D99" t="str">
            <v>WILBER ANDRES HERNANDEZ ENCISO</v>
          </cell>
          <cell r="E99" t="str">
            <v>CONTRATO DE PRESTACIÓN DE SERVICIOS DE APOYO A LA GESTIÓN</v>
          </cell>
          <cell r="F99" t="str">
            <v>PRESTACIÓN DE SERVICIOS DE APOYO A LA GESTIÓN NECESARIO PARA EL FORTALECIMIENTO DE LOS PROCESOS OPERATIVOS DE SERVICIOS GENERALES DE LA UNIVERSIDAD DE LOS LLANOS.</v>
          </cell>
          <cell r="G99">
            <v>45672</v>
          </cell>
          <cell r="H99">
            <v>11559960</v>
          </cell>
          <cell r="I99" t="str">
            <v>Seis (06) meses calendario</v>
          </cell>
          <cell r="J99">
            <v>45672</v>
          </cell>
          <cell r="K99">
            <v>45852</v>
          </cell>
          <cell r="L99" t="str">
            <v>NO APLICA</v>
          </cell>
          <cell r="M99" t="str">
            <v>NO APLICA</v>
          </cell>
          <cell r="N99" t="str">
            <v>NO APLICA</v>
          </cell>
          <cell r="O99">
            <v>7</v>
          </cell>
          <cell r="P99">
            <v>1027552</v>
          </cell>
          <cell r="Q99">
            <v>45672</v>
          </cell>
          <cell r="R99">
            <v>45688</v>
          </cell>
          <cell r="S99">
            <v>1926660</v>
          </cell>
          <cell r="T99">
            <v>45689</v>
          </cell>
          <cell r="U99">
            <v>45716</v>
          </cell>
          <cell r="V99">
            <v>1926660</v>
          </cell>
          <cell r="W99">
            <v>45717</v>
          </cell>
          <cell r="X99">
            <v>45747</v>
          </cell>
          <cell r="Y99">
            <v>1926660</v>
          </cell>
          <cell r="Z99">
            <v>45748</v>
          </cell>
          <cell r="AA99">
            <v>45777</v>
          </cell>
          <cell r="AB99">
            <v>1926660</v>
          </cell>
          <cell r="AC99">
            <v>45778</v>
          </cell>
          <cell r="AD99">
            <v>45808</v>
          </cell>
          <cell r="AE99">
            <v>1926660</v>
          </cell>
          <cell r="AF99">
            <v>45809</v>
          </cell>
          <cell r="AG99">
            <v>45838</v>
          </cell>
          <cell r="AH99">
            <v>899108</v>
          </cell>
          <cell r="AI99">
            <v>45839</v>
          </cell>
          <cell r="AJ99">
            <v>45852</v>
          </cell>
          <cell r="BI99" t="str">
            <v>Vicerrectoría de Recursos Universitarios</v>
          </cell>
          <cell r="BJ99" t="str">
            <v>WILSON FERNANDO SALGADO CIFUENTES</v>
          </cell>
          <cell r="BK99" t="str">
            <v>Vicerrector Universitario</v>
          </cell>
          <cell r="BL99">
            <v>89</v>
          </cell>
          <cell r="BM99">
            <v>45672</v>
          </cell>
          <cell r="BN99">
            <v>1044514812</v>
          </cell>
          <cell r="BO99">
            <v>85</v>
          </cell>
          <cell r="BP99">
            <v>45672</v>
          </cell>
          <cell r="BQ99">
            <v>11559960</v>
          </cell>
          <cell r="CS99"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99">
            <v>86067601</v>
          </cell>
          <cell r="CU99">
            <v>504</v>
          </cell>
          <cell r="CV99" t="str">
            <v>423</v>
          </cell>
          <cell r="CY99">
            <v>8299</v>
          </cell>
          <cell r="CZ99" t="str">
            <v>M6</v>
          </cell>
          <cell r="DA99">
            <v>11559960</v>
          </cell>
          <cell r="DB99">
            <v>0</v>
          </cell>
        </row>
        <row r="100">
          <cell r="B100" t="str">
            <v>0069 DE 2025</v>
          </cell>
          <cell r="C100">
            <v>1018406309</v>
          </cell>
          <cell r="D100" t="str">
            <v>ADRIANA YADIRA MORENO CHACON</v>
          </cell>
          <cell r="E100" t="str">
            <v>CONTRATO DE PRESTACIÓN DE SERVICIOS PROFESIONALES</v>
          </cell>
          <cell r="F100" t="str">
            <v>PRESTACIÓN DE SERVICIOS PROFESIONALES NECESARIO PARA EL FORTALECIMIENTO DE LOS PROCESOS ESTRATÉGICOS Y DE PLANEACIÓN DE LA OFICINA ASESORA DE PLANEACIÓN DE LA UNIVERSIDAD DE LOS LLANOS.</v>
          </cell>
          <cell r="G100">
            <v>45672</v>
          </cell>
          <cell r="H100">
            <v>23525538</v>
          </cell>
          <cell r="I100" t="str">
            <v>Seis (06) meses calendario</v>
          </cell>
          <cell r="J100">
            <v>45672</v>
          </cell>
          <cell r="K100">
            <v>45852</v>
          </cell>
          <cell r="L100" t="str">
            <v>NO APLICA</v>
          </cell>
          <cell r="M100" t="str">
            <v>NO APLICA</v>
          </cell>
          <cell r="N100" t="str">
            <v>NO APLICA</v>
          </cell>
          <cell r="O100">
            <v>7</v>
          </cell>
          <cell r="P100">
            <v>2091159</v>
          </cell>
          <cell r="Q100">
            <v>45672</v>
          </cell>
          <cell r="R100">
            <v>45688</v>
          </cell>
          <cell r="S100">
            <v>3920923</v>
          </cell>
          <cell r="T100">
            <v>45689</v>
          </cell>
          <cell r="U100">
            <v>45716</v>
          </cell>
          <cell r="V100">
            <v>3920923</v>
          </cell>
          <cell r="W100">
            <v>45717</v>
          </cell>
          <cell r="X100">
            <v>45747</v>
          </cell>
          <cell r="Y100">
            <v>3920923</v>
          </cell>
          <cell r="Z100">
            <v>45748</v>
          </cell>
          <cell r="AA100">
            <v>45777</v>
          </cell>
          <cell r="AB100">
            <v>3920923</v>
          </cell>
          <cell r="AC100">
            <v>45778</v>
          </cell>
          <cell r="AD100">
            <v>45808</v>
          </cell>
          <cell r="AE100">
            <v>3920923</v>
          </cell>
          <cell r="AF100">
            <v>45809</v>
          </cell>
          <cell r="AG100">
            <v>45838</v>
          </cell>
          <cell r="AH100">
            <v>1829764</v>
          </cell>
          <cell r="AI100">
            <v>45839</v>
          </cell>
          <cell r="AJ100">
            <v>45852</v>
          </cell>
          <cell r="BI100" t="str">
            <v>Vicerrectoría de Recursos Universitarios</v>
          </cell>
          <cell r="BJ100" t="str">
            <v>WILSON FERNANDO SALGADO CIFUENTES</v>
          </cell>
          <cell r="BK100" t="str">
            <v>Vicerrector Universitario</v>
          </cell>
          <cell r="BL100">
            <v>89</v>
          </cell>
          <cell r="BM100">
            <v>45672</v>
          </cell>
          <cell r="BN100">
            <v>1044514812</v>
          </cell>
          <cell r="BO100">
            <v>86</v>
          </cell>
          <cell r="BP100">
            <v>45672</v>
          </cell>
          <cell r="BQ100">
            <v>23525538</v>
          </cell>
          <cell r="CS100" t="str">
            <v>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v>
          </cell>
          <cell r="CT100">
            <v>1018406309</v>
          </cell>
          <cell r="CU100">
            <v>504</v>
          </cell>
          <cell r="CV100" t="str">
            <v>240</v>
          </cell>
          <cell r="CY100">
            <v>7490</v>
          </cell>
          <cell r="CZ100" t="str">
            <v>M6</v>
          </cell>
          <cell r="DA100">
            <v>23525538</v>
          </cell>
          <cell r="DB100">
            <v>0</v>
          </cell>
        </row>
        <row r="101">
          <cell r="B101" t="str">
            <v>0070 DE 2025</v>
          </cell>
          <cell r="C101">
            <v>0</v>
          </cell>
          <cell r="D101" t="str">
            <v xml:space="preserve">No. Vice Recursos / Regalías </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BI101">
            <v>0</v>
          </cell>
          <cell r="BJ101">
            <v>0</v>
          </cell>
          <cell r="BK101">
            <v>0</v>
          </cell>
          <cell r="BL101">
            <v>0</v>
          </cell>
          <cell r="BM101">
            <v>0</v>
          </cell>
          <cell r="BN101">
            <v>0</v>
          </cell>
          <cell r="BO101">
            <v>0</v>
          </cell>
          <cell r="BP101">
            <v>0</v>
          </cell>
          <cell r="BQ101">
            <v>0</v>
          </cell>
          <cell r="CS101">
            <v>0</v>
          </cell>
          <cell r="CT101">
            <v>0</v>
          </cell>
          <cell r="CU101">
            <v>0</v>
          </cell>
          <cell r="CV101">
            <v>0</v>
          </cell>
          <cell r="CY101">
            <v>0</v>
          </cell>
          <cell r="CZ101">
            <v>0</v>
          </cell>
          <cell r="DA101">
            <v>0</v>
          </cell>
          <cell r="DB101">
            <v>0</v>
          </cell>
        </row>
        <row r="102">
          <cell r="B102" t="str">
            <v>0071 DE 2025</v>
          </cell>
          <cell r="C102">
            <v>0</v>
          </cell>
          <cell r="D102" t="str">
            <v xml:space="preserve">No. Vice Recursos / Regalías </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BI102">
            <v>0</v>
          </cell>
          <cell r="BJ102">
            <v>0</v>
          </cell>
          <cell r="BK102">
            <v>0</v>
          </cell>
          <cell r="BL102">
            <v>0</v>
          </cell>
          <cell r="BM102">
            <v>0</v>
          </cell>
          <cell r="BN102">
            <v>0</v>
          </cell>
          <cell r="BO102">
            <v>0</v>
          </cell>
          <cell r="BP102">
            <v>0</v>
          </cell>
          <cell r="BQ102">
            <v>0</v>
          </cell>
          <cell r="CS102">
            <v>0</v>
          </cell>
          <cell r="CT102">
            <v>0</v>
          </cell>
          <cell r="CU102">
            <v>0</v>
          </cell>
          <cell r="CV102">
            <v>0</v>
          </cell>
          <cell r="CY102">
            <v>0</v>
          </cell>
          <cell r="CZ102">
            <v>0</v>
          </cell>
          <cell r="DA102">
            <v>0</v>
          </cell>
          <cell r="DB102">
            <v>0</v>
          </cell>
        </row>
        <row r="103">
          <cell r="B103" t="str">
            <v>0072 DE 2025</v>
          </cell>
          <cell r="C103">
            <v>0</v>
          </cell>
          <cell r="D103" t="str">
            <v xml:space="preserve">No. Vice Recursos / Regalías </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BI103">
            <v>0</v>
          </cell>
          <cell r="BJ103">
            <v>0</v>
          </cell>
          <cell r="BK103">
            <v>0</v>
          </cell>
          <cell r="BL103">
            <v>0</v>
          </cell>
          <cell r="BM103">
            <v>0</v>
          </cell>
          <cell r="BN103">
            <v>0</v>
          </cell>
          <cell r="BO103">
            <v>0</v>
          </cell>
          <cell r="BP103">
            <v>0</v>
          </cell>
          <cell r="BQ103">
            <v>0</v>
          </cell>
          <cell r="CS103">
            <v>0</v>
          </cell>
          <cell r="CT103">
            <v>0</v>
          </cell>
          <cell r="CU103">
            <v>0</v>
          </cell>
          <cell r="CV103">
            <v>0</v>
          </cell>
          <cell r="CY103">
            <v>0</v>
          </cell>
          <cell r="CZ103">
            <v>0</v>
          </cell>
          <cell r="DA103">
            <v>0</v>
          </cell>
          <cell r="DB103">
            <v>0</v>
          </cell>
        </row>
        <row r="104">
          <cell r="B104" t="str">
            <v>0073 DE 2025</v>
          </cell>
          <cell r="C104">
            <v>0</v>
          </cell>
          <cell r="D104" t="str">
            <v xml:space="preserve">No. Vice Recursos / Regalías </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BI104">
            <v>0</v>
          </cell>
          <cell r="BJ104">
            <v>0</v>
          </cell>
          <cell r="BK104">
            <v>0</v>
          </cell>
          <cell r="BL104">
            <v>0</v>
          </cell>
          <cell r="BM104">
            <v>0</v>
          </cell>
          <cell r="BN104">
            <v>0</v>
          </cell>
          <cell r="BO104">
            <v>0</v>
          </cell>
          <cell r="BP104">
            <v>0</v>
          </cell>
          <cell r="BQ104">
            <v>0</v>
          </cell>
          <cell r="CS104">
            <v>0</v>
          </cell>
          <cell r="CT104">
            <v>0</v>
          </cell>
          <cell r="CU104">
            <v>0</v>
          </cell>
          <cell r="CV104">
            <v>0</v>
          </cell>
          <cell r="CY104">
            <v>0</v>
          </cell>
          <cell r="CZ104">
            <v>0</v>
          </cell>
          <cell r="DA104">
            <v>0</v>
          </cell>
          <cell r="DB104">
            <v>0</v>
          </cell>
        </row>
        <row r="105">
          <cell r="B105" t="str">
            <v>0074 DE 2025</v>
          </cell>
          <cell r="C105">
            <v>0</v>
          </cell>
          <cell r="D105" t="str">
            <v xml:space="preserve">No. Vice Recursos / Regalías </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BI105">
            <v>0</v>
          </cell>
          <cell r="BJ105">
            <v>0</v>
          </cell>
          <cell r="BK105">
            <v>0</v>
          </cell>
          <cell r="BL105">
            <v>0</v>
          </cell>
          <cell r="BM105">
            <v>0</v>
          </cell>
          <cell r="BN105">
            <v>0</v>
          </cell>
          <cell r="BO105">
            <v>0</v>
          </cell>
          <cell r="BP105">
            <v>0</v>
          </cell>
          <cell r="BQ105">
            <v>0</v>
          </cell>
          <cell r="CS105">
            <v>0</v>
          </cell>
          <cell r="CT105">
            <v>0</v>
          </cell>
          <cell r="CU105">
            <v>0</v>
          </cell>
          <cell r="CV105">
            <v>0</v>
          </cell>
          <cell r="CY105">
            <v>0</v>
          </cell>
          <cell r="CZ105">
            <v>0</v>
          </cell>
          <cell r="DA105">
            <v>0</v>
          </cell>
          <cell r="DB105">
            <v>0</v>
          </cell>
        </row>
        <row r="106">
          <cell r="B106" t="str">
            <v>0075 DE 2025</v>
          </cell>
          <cell r="C106">
            <v>0</v>
          </cell>
          <cell r="D106" t="str">
            <v xml:space="preserve">No. Vice Recursos / Regalías </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BI106">
            <v>0</v>
          </cell>
          <cell r="BJ106">
            <v>0</v>
          </cell>
          <cell r="BK106">
            <v>0</v>
          </cell>
          <cell r="BL106">
            <v>0</v>
          </cell>
          <cell r="BM106">
            <v>0</v>
          </cell>
          <cell r="BN106">
            <v>0</v>
          </cell>
          <cell r="BO106">
            <v>0</v>
          </cell>
          <cell r="BP106">
            <v>0</v>
          </cell>
          <cell r="BQ106">
            <v>0</v>
          </cell>
          <cell r="CS106">
            <v>0</v>
          </cell>
          <cell r="CT106">
            <v>0</v>
          </cell>
          <cell r="CU106">
            <v>0</v>
          </cell>
          <cell r="CV106">
            <v>0</v>
          </cell>
          <cell r="CY106">
            <v>0</v>
          </cell>
          <cell r="CZ106">
            <v>0</v>
          </cell>
          <cell r="DA106">
            <v>0</v>
          </cell>
          <cell r="DB106">
            <v>0</v>
          </cell>
        </row>
        <row r="107">
          <cell r="B107" t="str">
            <v>0076 DE 2025</v>
          </cell>
          <cell r="C107">
            <v>40383789</v>
          </cell>
          <cell r="D107" t="str">
            <v>YENNY ASTRID GANTIVA ORTEGON</v>
          </cell>
          <cell r="E107" t="str">
            <v>CONTRATO DE PRESTACIÓN DE SERVICIOS DE APOYO A LA GESTIÓN</v>
          </cell>
          <cell r="F107" t="str">
            <v>PRESTACIÓN DE SERVICIOS DE APOYO A LA GESTIÓN NECESARIO PARA EL FORTALECIMIENTO DE LOS PROCESOS OPERATIVOS Y ADMINISTRATIVOS DE LA OFICINA DE ADMISIONES, REGISTRO Y CONTROL ACADÉMICO DE LA UNIVERSIDAD DE LOS LLANOS.</v>
          </cell>
          <cell r="G107">
            <v>45680</v>
          </cell>
          <cell r="H107">
            <v>13177912</v>
          </cell>
          <cell r="I107" t="str">
            <v>Cinco (05) meses y veintidós (22) días calendario</v>
          </cell>
          <cell r="J107">
            <v>45680</v>
          </cell>
          <cell r="K107">
            <v>45852</v>
          </cell>
          <cell r="L107" t="str">
            <v>NO APLICA</v>
          </cell>
          <cell r="M107" t="str">
            <v>NO APLICA</v>
          </cell>
          <cell r="N107" t="str">
            <v>NO APLICA</v>
          </cell>
          <cell r="O107">
            <v>6</v>
          </cell>
          <cell r="P107">
            <v>2911399</v>
          </cell>
          <cell r="Q107">
            <v>45680</v>
          </cell>
          <cell r="R107">
            <v>45716</v>
          </cell>
          <cell r="S107">
            <v>2298473</v>
          </cell>
          <cell r="T107">
            <v>45717</v>
          </cell>
          <cell r="U107">
            <v>45747</v>
          </cell>
          <cell r="V107">
            <v>2298473</v>
          </cell>
          <cell r="W107">
            <v>45748</v>
          </cell>
          <cell r="X107">
            <v>45777</v>
          </cell>
          <cell r="Y107">
            <v>2298473</v>
          </cell>
          <cell r="Z107">
            <v>45778</v>
          </cell>
          <cell r="AA107">
            <v>45808</v>
          </cell>
          <cell r="AB107">
            <v>2298473</v>
          </cell>
          <cell r="AC107">
            <v>45809</v>
          </cell>
          <cell r="AD107">
            <v>45838</v>
          </cell>
          <cell r="AE107">
            <v>1072621</v>
          </cell>
          <cell r="AF107">
            <v>45839</v>
          </cell>
          <cell r="AG107">
            <v>45852</v>
          </cell>
          <cell r="BI107" t="str">
            <v>Vicerrectoría de Recursos Universitarios</v>
          </cell>
          <cell r="BJ107" t="str">
            <v>WILSON FERNANDO SALGADO CIFUENTES</v>
          </cell>
          <cell r="BK107" t="str">
            <v>Vicerrector Universitario</v>
          </cell>
          <cell r="BL107">
            <v>138</v>
          </cell>
          <cell r="BM107">
            <v>45680</v>
          </cell>
          <cell r="BN107">
            <v>2002609177</v>
          </cell>
          <cell r="BO107">
            <v>335</v>
          </cell>
          <cell r="BP107">
            <v>45680</v>
          </cell>
          <cell r="BQ107">
            <v>13177912</v>
          </cell>
          <cell r="CS107" t="str">
            <v xml:space="preserve">1. Apoyar y asesorar los requerimientos e inquietudes de los aspirantes, admitidos y estudiantes con respecto a su situación académica de acuerdo a la normatividad vigente.2. Apoyar en la notificación telefónica de admitidos a los programas de pregrado. 3. Apoyar en la verificación de soportes de admisión de estudiantes de pregrado, brindando asesoría en las dudas que pueda presentar el admitido. 4. Apoyar en la expedición de certificados de notas y constancias de estudios de estudiantes de pregrado. 5. Contribuir en la recepción, verificación y registro correspondiente de documentos para grado a estudiantes de programas de pregrado.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v>
          </cell>
          <cell r="CT107">
            <v>40383789</v>
          </cell>
          <cell r="CU107">
            <v>504</v>
          </cell>
          <cell r="CV107" t="str">
            <v>26</v>
          </cell>
          <cell r="CY107">
            <v>8219</v>
          </cell>
          <cell r="CZ107" t="str">
            <v>M6</v>
          </cell>
          <cell r="DA107">
            <v>13177912</v>
          </cell>
          <cell r="DB107">
            <v>0</v>
          </cell>
        </row>
        <row r="108">
          <cell r="B108" t="str">
            <v>0077 DE 2025</v>
          </cell>
          <cell r="C108">
            <v>1121838496</v>
          </cell>
          <cell r="D108" t="str">
            <v xml:space="preserve">DARWIN SCHLEYDEN GUTIERREZ CASALLAS </v>
          </cell>
          <cell r="E108" t="str">
            <v>CONTRATO DE PRESTACIÓN DE SERVICIOS PROFESIONALES</v>
          </cell>
          <cell r="F108" t="str">
            <v>PRESTACIÓN DE SERVICIOS PROFESIONALES NECESARIO PARA EL FORTALECIMIENTO DE LOS PROCESOS DE LA SECCIÓN DE ALMACÉN DE LA UNIVERSIDAD DE LOS LLANOS.</v>
          </cell>
          <cell r="G108">
            <v>45680</v>
          </cell>
          <cell r="H108">
            <v>18604105</v>
          </cell>
          <cell r="I108" t="str">
            <v>Cinco (05) meses y veintidós (22) días calendario</v>
          </cell>
          <cell r="J108">
            <v>45680</v>
          </cell>
          <cell r="K108">
            <v>45852</v>
          </cell>
          <cell r="L108" t="str">
            <v>NO APLICA</v>
          </cell>
          <cell r="M108" t="str">
            <v>NO APLICA</v>
          </cell>
          <cell r="N108" t="str">
            <v>NO APLICA</v>
          </cell>
          <cell r="O108">
            <v>6</v>
          </cell>
          <cell r="P108">
            <v>4110209</v>
          </cell>
          <cell r="Q108">
            <v>45680</v>
          </cell>
          <cell r="R108">
            <v>45716</v>
          </cell>
          <cell r="S108">
            <v>3244902</v>
          </cell>
          <cell r="T108">
            <v>45717</v>
          </cell>
          <cell r="U108">
            <v>45747</v>
          </cell>
          <cell r="V108">
            <v>3244902</v>
          </cell>
          <cell r="W108">
            <v>45748</v>
          </cell>
          <cell r="X108">
            <v>45777</v>
          </cell>
          <cell r="Y108">
            <v>3244902</v>
          </cell>
          <cell r="Z108">
            <v>45778</v>
          </cell>
          <cell r="AA108">
            <v>45808</v>
          </cell>
          <cell r="AB108">
            <v>3244902</v>
          </cell>
          <cell r="AC108">
            <v>45809</v>
          </cell>
          <cell r="AD108">
            <v>45838</v>
          </cell>
          <cell r="AE108">
            <v>1514288</v>
          </cell>
          <cell r="AF108">
            <v>45839</v>
          </cell>
          <cell r="AG108">
            <v>45852</v>
          </cell>
          <cell r="AH108">
            <v>0</v>
          </cell>
          <cell r="AI108">
            <v>0</v>
          </cell>
          <cell r="AJ108">
            <v>0</v>
          </cell>
          <cell r="BI108" t="str">
            <v>Vicerrectoría de Recursos Universitarios</v>
          </cell>
          <cell r="BJ108" t="str">
            <v>WILSON FERNANDO SALGADO CIFUENTES</v>
          </cell>
          <cell r="BK108" t="str">
            <v>Vicerrector Universitario</v>
          </cell>
          <cell r="BL108">
            <v>138</v>
          </cell>
          <cell r="BM108">
            <v>45680</v>
          </cell>
          <cell r="BN108">
            <v>2002609177</v>
          </cell>
          <cell r="BO108">
            <v>306</v>
          </cell>
          <cell r="BP108">
            <v>45680</v>
          </cell>
          <cell r="BQ108">
            <v>18604105</v>
          </cell>
          <cell r="CS108"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 atendiendo solicitud de creación de los usuarios que lo soliciten. 10. Apoyar en el análisis, elaboración y reclasificación de grupo de inventarios de bienes muebles e inmuebles.</v>
          </cell>
          <cell r="CT108">
            <v>1121838496.7</v>
          </cell>
          <cell r="CU108">
            <v>504</v>
          </cell>
          <cell r="CV108" t="str">
            <v>4204</v>
          </cell>
          <cell r="CY108">
            <v>7490</v>
          </cell>
          <cell r="CZ108" t="str">
            <v>M6</v>
          </cell>
          <cell r="DA108">
            <v>18604105</v>
          </cell>
          <cell r="DB108">
            <v>0</v>
          </cell>
        </row>
        <row r="109">
          <cell r="B109" t="str">
            <v>0078 DE 2025</v>
          </cell>
          <cell r="C109">
            <v>1121875719</v>
          </cell>
          <cell r="D109" t="str">
            <v>GINNA JAEL CORTES HERNANDEZ</v>
          </cell>
          <cell r="E109" t="str">
            <v>CONTRATO DE PRESTACIÓN DE SERVICIOS DE APOYO A LA GESTIÓN</v>
          </cell>
          <cell r="F109" t="str">
            <v>PRESTACIÓN DE SERVICIOS DE APOYO A LA GESTIÓN NECESARIO PARA EL FORTALECIMIENTO DE LOS PROCESOS ADMINISTRATIVOS DE LA SECCIÓN DE ALMACÉN DE LA UNIVERSIDAD DE LOS LLANOS.</v>
          </cell>
          <cell r="G109">
            <v>45680</v>
          </cell>
          <cell r="H109">
            <v>13177912</v>
          </cell>
          <cell r="I109" t="str">
            <v>Cinco (05) meses y veintidós (22) días calendario</v>
          </cell>
          <cell r="J109">
            <v>45680</v>
          </cell>
          <cell r="K109">
            <v>45852</v>
          </cell>
          <cell r="L109" t="str">
            <v>NO APLICA</v>
          </cell>
          <cell r="M109" t="str">
            <v>NO APLICA</v>
          </cell>
          <cell r="N109" t="str">
            <v>NO APLICA</v>
          </cell>
          <cell r="O109">
            <v>6</v>
          </cell>
          <cell r="P109">
            <v>2911399</v>
          </cell>
          <cell r="Q109">
            <v>45680</v>
          </cell>
          <cell r="R109">
            <v>45716</v>
          </cell>
          <cell r="S109">
            <v>2298473</v>
          </cell>
          <cell r="T109">
            <v>45717</v>
          </cell>
          <cell r="U109">
            <v>45747</v>
          </cell>
          <cell r="V109">
            <v>2298473</v>
          </cell>
          <cell r="W109">
            <v>45748</v>
          </cell>
          <cell r="X109">
            <v>45777</v>
          </cell>
          <cell r="Y109">
            <v>2298473</v>
          </cell>
          <cell r="Z109">
            <v>45778</v>
          </cell>
          <cell r="AA109">
            <v>45808</v>
          </cell>
          <cell r="AB109">
            <v>2298473</v>
          </cell>
          <cell r="AC109">
            <v>45809</v>
          </cell>
          <cell r="AD109">
            <v>45838</v>
          </cell>
          <cell r="AE109">
            <v>1072621</v>
          </cell>
          <cell r="AF109">
            <v>45839</v>
          </cell>
          <cell r="AG109">
            <v>45852</v>
          </cell>
          <cell r="BI109" t="str">
            <v>Vicerrectoría de Recursos Universitarios</v>
          </cell>
          <cell r="BJ109" t="str">
            <v>WILSON FERNANDO SALGADO CIFUENTES</v>
          </cell>
          <cell r="BK109" t="str">
            <v>Vicerrector Universitario</v>
          </cell>
          <cell r="BL109">
            <v>138</v>
          </cell>
          <cell r="BM109">
            <v>45680</v>
          </cell>
          <cell r="BN109">
            <v>2002609177</v>
          </cell>
          <cell r="BO109">
            <v>361</v>
          </cell>
          <cell r="BP109">
            <v>45680</v>
          </cell>
          <cell r="BQ109">
            <v>13177912</v>
          </cell>
          <cell r="CS109"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 17. Apoyar en el análisis, elaboración y reclasificación de grupo de inventarios de bienes muebles e inmuebles.</v>
          </cell>
          <cell r="CT109">
            <v>1121875719</v>
          </cell>
          <cell r="CU109">
            <v>504</v>
          </cell>
          <cell r="CV109" t="str">
            <v>4204</v>
          </cell>
          <cell r="CY109">
            <v>8299</v>
          </cell>
          <cell r="CZ109" t="str">
            <v>M6</v>
          </cell>
          <cell r="DA109">
            <v>13177912</v>
          </cell>
          <cell r="DB109">
            <v>0</v>
          </cell>
        </row>
        <row r="110">
          <cell r="B110" t="str">
            <v>0079 DE 2025</v>
          </cell>
          <cell r="C110">
            <v>40391742</v>
          </cell>
          <cell r="D110" t="str">
            <v>MARTHA LUCIA ORJUELA VERGARA</v>
          </cell>
          <cell r="E110" t="str">
            <v>CONTRATO DE PRESTACIÓN DE SERVICIOS DE APOYO A LA GESTIÓN</v>
          </cell>
          <cell r="F110" t="str">
            <v>PRESTACIÓN DE SERVICIOS DE APOYO A LA GESTIÓN NECESARIO PARA EL FORTALECIMIENTO DE LOS PROCESOS DE INFORMACIÓN Y ATENCIÓN AL CIUDADANO EN LA UNIVERSIDAD DE LOS LLANOS - SEDE SAN ANTONIO.</v>
          </cell>
          <cell r="G110">
            <v>45680</v>
          </cell>
          <cell r="H110">
            <v>13177912</v>
          </cell>
          <cell r="I110" t="str">
            <v>Cinco (05) meses y veintidós (22) días calendario</v>
          </cell>
          <cell r="J110">
            <v>45680</v>
          </cell>
          <cell r="K110">
            <v>45852</v>
          </cell>
          <cell r="L110" t="str">
            <v>NO APLICA</v>
          </cell>
          <cell r="M110" t="str">
            <v>NO APLICA</v>
          </cell>
          <cell r="N110" t="str">
            <v>NO APLICA</v>
          </cell>
          <cell r="O110">
            <v>6</v>
          </cell>
          <cell r="P110">
            <v>2911399</v>
          </cell>
          <cell r="Q110">
            <v>45680</v>
          </cell>
          <cell r="R110">
            <v>45716</v>
          </cell>
          <cell r="S110">
            <v>2298473</v>
          </cell>
          <cell r="T110">
            <v>45717</v>
          </cell>
          <cell r="U110">
            <v>45747</v>
          </cell>
          <cell r="V110">
            <v>2298473</v>
          </cell>
          <cell r="W110">
            <v>45748</v>
          </cell>
          <cell r="X110">
            <v>45777</v>
          </cell>
          <cell r="Y110">
            <v>2298473</v>
          </cell>
          <cell r="Z110">
            <v>45778</v>
          </cell>
          <cell r="AA110">
            <v>45808</v>
          </cell>
          <cell r="AB110">
            <v>2298473</v>
          </cell>
          <cell r="AC110">
            <v>45809</v>
          </cell>
          <cell r="AD110">
            <v>45838</v>
          </cell>
          <cell r="AE110">
            <v>1072621</v>
          </cell>
          <cell r="AF110">
            <v>45839</v>
          </cell>
          <cell r="AG110">
            <v>45852</v>
          </cell>
          <cell r="AH110">
            <v>0</v>
          </cell>
          <cell r="AI110">
            <v>0</v>
          </cell>
          <cell r="AJ110">
            <v>0</v>
          </cell>
          <cell r="BI110" t="str">
            <v>Vicerrectoría de Recursos Universitarios</v>
          </cell>
          <cell r="BJ110" t="str">
            <v>WILSON FERNANDO SALGADO CIFUENTES</v>
          </cell>
          <cell r="BK110" t="str">
            <v>Vicerrector Universitario</v>
          </cell>
          <cell r="BL110">
            <v>138</v>
          </cell>
          <cell r="BM110">
            <v>45680</v>
          </cell>
          <cell r="BN110">
            <v>2002609177</v>
          </cell>
          <cell r="BO110">
            <v>336</v>
          </cell>
          <cell r="BP110">
            <v>45680</v>
          </cell>
          <cell r="BQ110">
            <v>13177912</v>
          </cell>
          <cell r="CS110"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v>
          </cell>
          <cell r="CT110">
            <v>40391742</v>
          </cell>
          <cell r="CU110">
            <v>504</v>
          </cell>
          <cell r="CV110" t="str">
            <v>1102</v>
          </cell>
          <cell r="CY110">
            <v>7490</v>
          </cell>
          <cell r="CZ110" t="str">
            <v>M6</v>
          </cell>
          <cell r="DA110">
            <v>13177912</v>
          </cell>
          <cell r="DB110">
            <v>0</v>
          </cell>
        </row>
        <row r="111">
          <cell r="B111" t="str">
            <v>0080 DE 2025</v>
          </cell>
          <cell r="C111">
            <v>35261474</v>
          </cell>
          <cell r="D111" t="str">
            <v>ILSE YESENIA SANABRIA ROMERO</v>
          </cell>
          <cell r="E111" t="str">
            <v>CONTRATO DE PRESTACIÓN DE SERVICIOS DE APOYO A LA GESTIÓN</v>
          </cell>
          <cell r="F111" t="str">
            <v>PRESTACIÓN DE SERVICIOS DE APOYO A LA GESTIÓN NECESARIO PARA EL FORTALECIMIENTO DE LOS PROCESOS DE GESTIÓN DOCUMENTAL DE LA OFICINA DE CORRESPONDENCIA Y ARCHIVO DE LA UNIVERSIDAD DE LOS LLANOS.</v>
          </cell>
          <cell r="G111">
            <v>45680</v>
          </cell>
          <cell r="H111">
            <v>13177912</v>
          </cell>
          <cell r="I111" t="str">
            <v>Cinco (05) meses y veintidós (22) días calendario</v>
          </cell>
          <cell r="J111">
            <v>45680</v>
          </cell>
          <cell r="K111">
            <v>45852</v>
          </cell>
          <cell r="L111" t="str">
            <v>NO APLICA</v>
          </cell>
          <cell r="M111" t="str">
            <v>NO APLICA</v>
          </cell>
          <cell r="N111" t="str">
            <v>NO APLICA</v>
          </cell>
          <cell r="O111">
            <v>6</v>
          </cell>
          <cell r="P111">
            <v>2911399</v>
          </cell>
          <cell r="Q111">
            <v>45680</v>
          </cell>
          <cell r="R111">
            <v>45716</v>
          </cell>
          <cell r="S111">
            <v>2298473</v>
          </cell>
          <cell r="T111">
            <v>45717</v>
          </cell>
          <cell r="U111">
            <v>45747</v>
          </cell>
          <cell r="V111">
            <v>2298473</v>
          </cell>
          <cell r="W111">
            <v>45748</v>
          </cell>
          <cell r="X111">
            <v>45777</v>
          </cell>
          <cell r="Y111">
            <v>2298473</v>
          </cell>
          <cell r="Z111">
            <v>45778</v>
          </cell>
          <cell r="AA111">
            <v>45808</v>
          </cell>
          <cell r="AB111">
            <v>2298473</v>
          </cell>
          <cell r="AC111">
            <v>45809</v>
          </cell>
          <cell r="AD111">
            <v>45838</v>
          </cell>
          <cell r="AE111">
            <v>1072621</v>
          </cell>
          <cell r="AF111">
            <v>45839</v>
          </cell>
          <cell r="AG111">
            <v>45852</v>
          </cell>
          <cell r="BI111" t="str">
            <v>Vicerrectoría de Recursos Universitarios</v>
          </cell>
          <cell r="BJ111" t="str">
            <v>WILSON FERNANDO SALGADO CIFUENTES</v>
          </cell>
          <cell r="BK111" t="str">
            <v>Vicerrector Universitario</v>
          </cell>
          <cell r="BL111">
            <v>138</v>
          </cell>
          <cell r="BM111">
            <v>45680</v>
          </cell>
          <cell r="BN111">
            <v>2002609177</v>
          </cell>
          <cell r="BO111">
            <v>330</v>
          </cell>
          <cell r="BP111">
            <v>45680</v>
          </cell>
          <cell r="BQ111">
            <v>13177912</v>
          </cell>
          <cell r="CS111" t="str">
            <v>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mediante la atención al público de manera telefónica y personal e informar oportunamente a la supervisora cualquier novedad que se presente y que afecte el proceso.</v>
          </cell>
          <cell r="CT111">
            <v>35261474</v>
          </cell>
          <cell r="CU111">
            <v>504</v>
          </cell>
          <cell r="CV111" t="str">
            <v>1102</v>
          </cell>
          <cell r="CY111">
            <v>8299</v>
          </cell>
          <cell r="CZ111" t="str">
            <v>M6</v>
          </cell>
          <cell r="DA111">
            <v>13177912</v>
          </cell>
          <cell r="DB111">
            <v>0</v>
          </cell>
        </row>
        <row r="112">
          <cell r="B112" t="str">
            <v>0081 DE 2025</v>
          </cell>
          <cell r="C112">
            <v>35261731</v>
          </cell>
          <cell r="D112" t="str">
            <v>MARIA CRISTINA BONELO TRUJILLO</v>
          </cell>
          <cell r="E112" t="str">
            <v>CONTRATO DE PRESTACIÓN DE SERVICIOS DE APOYO A LA GESTIÓN</v>
          </cell>
          <cell r="F112" t="str">
            <v>PRESTACIÓN DE SERVICIOS DE APOYO A LA GESTIÓN NECESARIO PARA EL FORTALECIMIENTO DE LOS PROCESOS DE GESTIÓN DOCUMENTAL DE LA OFICINA DE CORRESPONDENCIA Y ARCHIVO DE LA UNIVERSIDAD DE LOS LLANOS.</v>
          </cell>
          <cell r="G112">
            <v>45680</v>
          </cell>
          <cell r="H112">
            <v>13177912</v>
          </cell>
          <cell r="I112" t="str">
            <v>Cinco (05) meses y veintidós (22) días calendario</v>
          </cell>
          <cell r="J112">
            <v>45680</v>
          </cell>
          <cell r="K112">
            <v>45852</v>
          </cell>
          <cell r="L112" t="str">
            <v>NO APLICA</v>
          </cell>
          <cell r="M112" t="str">
            <v>NO APLICA</v>
          </cell>
          <cell r="N112" t="str">
            <v>NO APLICA</v>
          </cell>
          <cell r="O112">
            <v>6</v>
          </cell>
          <cell r="P112">
            <v>2911399</v>
          </cell>
          <cell r="Q112">
            <v>45680</v>
          </cell>
          <cell r="R112">
            <v>45716</v>
          </cell>
          <cell r="S112">
            <v>2298473</v>
          </cell>
          <cell r="T112">
            <v>45717</v>
          </cell>
          <cell r="U112">
            <v>45747</v>
          </cell>
          <cell r="V112">
            <v>2298473</v>
          </cell>
          <cell r="W112">
            <v>45748</v>
          </cell>
          <cell r="X112">
            <v>45777</v>
          </cell>
          <cell r="Y112">
            <v>2298473</v>
          </cell>
          <cell r="Z112">
            <v>45778</v>
          </cell>
          <cell r="AA112">
            <v>45808</v>
          </cell>
          <cell r="AB112">
            <v>2298473</v>
          </cell>
          <cell r="AC112">
            <v>45809</v>
          </cell>
          <cell r="AD112">
            <v>45838</v>
          </cell>
          <cell r="AE112">
            <v>1072621</v>
          </cell>
          <cell r="AF112">
            <v>45839</v>
          </cell>
          <cell r="AG112">
            <v>45852</v>
          </cell>
          <cell r="AH112">
            <v>0</v>
          </cell>
          <cell r="AI112">
            <v>0</v>
          </cell>
          <cell r="AJ112">
            <v>0</v>
          </cell>
          <cell r="BI112" t="str">
            <v>Vicerrectoría de Recursos Universitarios</v>
          </cell>
          <cell r="BJ112" t="str">
            <v>WILSON FERNANDO SALGADO CIFUENTES</v>
          </cell>
          <cell r="BK112" t="str">
            <v>Vicerrector Universitario</v>
          </cell>
          <cell r="BL112">
            <v>138</v>
          </cell>
          <cell r="BM112">
            <v>45680</v>
          </cell>
          <cell r="BN112">
            <v>2002609177</v>
          </cell>
          <cell r="BO112">
            <v>331</v>
          </cell>
          <cell r="BP112">
            <v>45680</v>
          </cell>
          <cell r="BQ112">
            <v>13177912</v>
          </cell>
          <cell r="CS112"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Apoyar en la búsqueda y recuperación de documentos del Archivo Central requeridos por los usuarios, llevando los registros de consultas documentales en los formatos suministradas para tal fin. 4. Apoyar técnicamente el proceso de transferencias documentales y la construcción de instrumentos archivísticos. 5. Colaborar en las actividades de preservación, mantenimiento, limpieza y custodia de los documentos del Archivo Central y apoyar en el control y registro en los formatos respectivos. 6. Apoyar los procesos básicos de conservación y preservación de documentos tanto físicos como electrónicos en actividades como:  propuesta de piezas gráficas y material didáctico para socializar, visitas a los archivos de gestión en jornadas de sensibilización y capacitación, actividades de reprografía y digitalización.</v>
          </cell>
          <cell r="CT112">
            <v>35261731</v>
          </cell>
          <cell r="CU112">
            <v>504</v>
          </cell>
          <cell r="CV112" t="str">
            <v>1102</v>
          </cell>
          <cell r="CY112">
            <v>8211</v>
          </cell>
          <cell r="CZ112" t="str">
            <v>M6</v>
          </cell>
          <cell r="DA112">
            <v>13177912</v>
          </cell>
          <cell r="DB112">
            <v>0</v>
          </cell>
        </row>
        <row r="113">
          <cell r="B113" t="str">
            <v>0082 DE 2025</v>
          </cell>
          <cell r="C113">
            <v>21181039</v>
          </cell>
          <cell r="D113" t="str">
            <v>DELFINA ACOSTA LOPEZ</v>
          </cell>
          <cell r="E113" t="str">
            <v>CONTRATO DE PRESTACIÓN DE SERVICIOS PROFESIONALES</v>
          </cell>
          <cell r="F113" t="str">
            <v>PRESTACIÓN DE SERVICIOS PROFESIONALES NECESARIO PARA EL FORTALECIMIENTO DE LOS PROCESOS ADMINISTRATIVOS DE LA OFICINA DE ASUNTOS DOCENTES DE LA UNIVERSIDAD DE LOS LLANOS.</v>
          </cell>
          <cell r="G113">
            <v>45680</v>
          </cell>
          <cell r="H113">
            <v>18604105</v>
          </cell>
          <cell r="I113" t="str">
            <v>Cinco (05) meses y veintidós (22) días calendario</v>
          </cell>
          <cell r="J113">
            <v>45680</v>
          </cell>
          <cell r="K113">
            <v>45852</v>
          </cell>
          <cell r="L113" t="str">
            <v>NO APLICA</v>
          </cell>
          <cell r="M113" t="str">
            <v>NO APLICA</v>
          </cell>
          <cell r="N113" t="str">
            <v>NO APLICA</v>
          </cell>
          <cell r="O113">
            <v>6</v>
          </cell>
          <cell r="P113">
            <v>1622451</v>
          </cell>
          <cell r="Q113">
            <v>45680</v>
          </cell>
          <cell r="R113">
            <v>45694</v>
          </cell>
          <cell r="S113">
            <v>0</v>
          </cell>
          <cell r="T113">
            <v>45717</v>
          </cell>
          <cell r="U113">
            <v>45747</v>
          </cell>
          <cell r="V113">
            <v>0</v>
          </cell>
          <cell r="W113">
            <v>45748</v>
          </cell>
          <cell r="X113">
            <v>45777</v>
          </cell>
          <cell r="Y113">
            <v>0</v>
          </cell>
          <cell r="Z113">
            <v>45778</v>
          </cell>
          <cell r="AA113">
            <v>45808</v>
          </cell>
          <cell r="AB113">
            <v>0</v>
          </cell>
          <cell r="AC113">
            <v>45809</v>
          </cell>
          <cell r="AD113">
            <v>45838</v>
          </cell>
          <cell r="AE113">
            <v>0</v>
          </cell>
          <cell r="AF113">
            <v>45839</v>
          </cell>
          <cell r="AG113">
            <v>45852</v>
          </cell>
          <cell r="BI113" t="str">
            <v>Vicerrectoría de Recursos Universitarios</v>
          </cell>
          <cell r="BJ113" t="str">
            <v>WILSON FERNANDO SALGADO CIFUENTES</v>
          </cell>
          <cell r="BK113" t="str">
            <v>Vicerrector Universitario</v>
          </cell>
          <cell r="BL113">
            <v>138</v>
          </cell>
          <cell r="BM113">
            <v>45680</v>
          </cell>
          <cell r="BN113">
            <v>2002609177</v>
          </cell>
          <cell r="BO113">
            <v>328</v>
          </cell>
          <cell r="BP113">
            <v>45680</v>
          </cell>
          <cell r="BQ113">
            <v>18604105</v>
          </cell>
          <cell r="CS113" t="str">
            <v>1. Apoyar en la valoración de las hojas de vida de los docentes de pregrado y posgrado que ingresan por convocatoria y necesidad del servicio. 2. Contribuir en la verificación de títulos de docentes de posgrados para la entrega de los informes correspondientes. 3. Cooperar en el diligenciamiento de la base de datos de los docentes de posgrados para informes estadísticos y de banco de datos.  4. Apoyar en la relación de los docentes por Facultades, en cada periodo académico y consolidar por año. 5. Contribuir en el diligenciamiento en el drive de la información sobre acreditación de programas de posgrado y acreditación institucional.  6. Apoyar en la elaboración de las presentaciones de los programas de posgrados para las visitas de pares académicos, correspondientes a la Oficina de Asuntos Docentes.  7. Apoyar en la respuestas oportuna de la información solicitada por la dependencias internas de la Institución, así como a entes externos que la soliciten. 8. Apoyar en las actividades administrativas en cuanto a la información relacionada con los profesores de posgrados a las diferentes dependencias de la universidad, así como a entes externos que la soliciten. 9. Apoyar en la respuesta oportuna de la información solicitada por los programas de posgrados y el Área Autoevaluación y Acreditación. 10. Apoyar en el trámite de proyección para el pago, CDP, solicitud y envío de libros y software de los pares evaluadores.  11. Apoyar en el seguimiento, elaboración del informe mensual y entrega para el pago de par evaluador a la dependencia a cargo. 12. Apoyar en la organización del informe de experiencia calificada y cargo académico administrativo de los docentes de planta y ocasionales con su respectiva resolución rectoral. 13. Brindar apoyo en la elaboración y organización del inventario documental de la Oficina de Asuntos Docentes. 14. Brindar apoyo en la entrega de oficios, memorandos de resoluciones rectorales y novedades de docentes planta, ocasionales y catedráticos a la División de Servicios Administrativos.</v>
          </cell>
          <cell r="CT113">
            <v>21181039</v>
          </cell>
          <cell r="CU113">
            <v>504</v>
          </cell>
          <cell r="CV113" t="str">
            <v>27</v>
          </cell>
          <cell r="CY113">
            <v>8299</v>
          </cell>
          <cell r="CZ113" t="str">
            <v>M6</v>
          </cell>
          <cell r="DA113">
            <v>1622451</v>
          </cell>
          <cell r="DB113">
            <v>16981654</v>
          </cell>
        </row>
        <row r="114">
          <cell r="B114" t="str">
            <v>0083 DE 2025</v>
          </cell>
          <cell r="C114">
            <v>40443276</v>
          </cell>
          <cell r="D114" t="str">
            <v>CAROL JINET PUENTES BAQUERO</v>
          </cell>
          <cell r="E114" t="str">
            <v>CONTRATO DE PRESTACIÓN DE SERVICIOS PROFESIONALES</v>
          </cell>
          <cell r="F114" t="str">
            <v>PRESTACIÓN DE SERVICIOS PROFESIONALES NECESARIO PARA EL FORTALECIMIENTO DE LOS PROCESOS ADMINISTRATIVOS DE LA OFICINA DE ASUNTOS DOCENTES DE LA UNIVERSIDAD DE LOS LLANOS.</v>
          </cell>
          <cell r="G114">
            <v>45680</v>
          </cell>
          <cell r="H114">
            <v>18604105</v>
          </cell>
          <cell r="I114" t="str">
            <v>Cinco (05) meses y veintidós (22) días calendario</v>
          </cell>
          <cell r="J114">
            <v>45680</v>
          </cell>
          <cell r="K114">
            <v>45852</v>
          </cell>
          <cell r="L114" t="str">
            <v>NO APLICA</v>
          </cell>
          <cell r="M114" t="str">
            <v>NO APLICA</v>
          </cell>
          <cell r="N114" t="str">
            <v>NO APLICA</v>
          </cell>
          <cell r="O114">
            <v>6</v>
          </cell>
          <cell r="P114">
            <v>4110209</v>
          </cell>
          <cell r="Q114">
            <v>45680</v>
          </cell>
          <cell r="R114">
            <v>45716</v>
          </cell>
          <cell r="S114">
            <v>3244902</v>
          </cell>
          <cell r="T114">
            <v>45717</v>
          </cell>
          <cell r="U114">
            <v>45747</v>
          </cell>
          <cell r="V114">
            <v>3244902</v>
          </cell>
          <cell r="W114">
            <v>45748</v>
          </cell>
          <cell r="X114">
            <v>45777</v>
          </cell>
          <cell r="Y114">
            <v>3244902</v>
          </cell>
          <cell r="Z114">
            <v>45778</v>
          </cell>
          <cell r="AA114">
            <v>45808</v>
          </cell>
          <cell r="AB114">
            <v>3244902</v>
          </cell>
          <cell r="AC114">
            <v>45809</v>
          </cell>
          <cell r="AD114">
            <v>45838</v>
          </cell>
          <cell r="AE114">
            <v>1514288</v>
          </cell>
          <cell r="AF114">
            <v>45839</v>
          </cell>
          <cell r="AG114">
            <v>45852</v>
          </cell>
          <cell r="BI114" t="str">
            <v>Vicerrectoría de Recursos Universitarios</v>
          </cell>
          <cell r="BJ114" t="str">
            <v>WILSON FERNANDO SALGADO CIFUENTES</v>
          </cell>
          <cell r="BK114" t="str">
            <v>Vicerrector Universitario</v>
          </cell>
          <cell r="BL114">
            <v>138</v>
          </cell>
          <cell r="BM114">
            <v>45680</v>
          </cell>
          <cell r="BN114">
            <v>2002609177</v>
          </cell>
          <cell r="BO114">
            <v>339</v>
          </cell>
          <cell r="BP114">
            <v>45680</v>
          </cell>
          <cell r="BQ114">
            <v>18604105</v>
          </cell>
          <cell r="CS114" t="str">
            <v>1. Brindar apoyo en las solicitudes de los docentes que ascienden por escalafón y por títulos. 2. Coadyuvar en la coordinación, elaboración y programación del cronograma de actividades del CARP en los dos semestres del año.  3. Apoyar en la citación de docentes pertenecientes al comité CARP a las diferentes sesiones ordinarias y extraordinarias.  4. Apoyar en la proyección de las diferentes actas realizadas por el comité CARP en cada sesión. 5. Apoyar en la convocatoria y recepción de productividad académica de docentes planta: clasificarla, incluir la información de cada producto en el acta correspondiente. 6. Apoyar en la elaboración de las resoluciones de productividad académica por puntos salariales y bonificaciones, y resoluciones rectorales negando puntaje salarial y de bonificación. 7. Apoyar la elaboración y envío de respuestas de las diferentes sesiones a los docentes. 8. Apoyar la convocatoria y recepción de productividad académica de docentes ocasionales: clasificarla, incluir la información de cada producto en el acta correspondiente. 9. Apoyar en la organización de las respuestas de las diferentes sesiones a los docentes ocasionales. 10. Apoyar en la proyección y elaboración de las resoluciones para ascenso en el escalafón expedidas por el CARP. 11. Apoyar la elaboración de resoluciones otorgadas a los docentes de planta por títulos. 12. Brindar apoyo en la recopilación de la información para la elaboración de las certificaciones de productividad académica para ascenso en el escalafón. 13. Apoyar en la recepción de solicitudes de puntaje salarial realizada por los docentes y dar respuesta. 14. Apoyar en la elaboración de oficios, memorandos de resoluciones rectorales y novedades de docentes planta, ocasionales y catedráticos por productividad académica a la División de servicios administrativos. 15. Brindar apoyo en la elaboración y organización del inventario documental de la Oficina de Asuntos Docentes. 16. Apoyar en la recopilación de información de productividad académica solicitada por los docentes ocasionales. 17. Apoyar en el diligenciamiento de la información de los puntajes salariales de docentes de planta y ocasionales.</v>
          </cell>
          <cell r="CT114">
            <v>40443276</v>
          </cell>
          <cell r="CU114">
            <v>504</v>
          </cell>
          <cell r="CV114" t="str">
            <v>27</v>
          </cell>
          <cell r="CY114">
            <v>8299</v>
          </cell>
          <cell r="CZ114" t="str">
            <v>M6</v>
          </cell>
          <cell r="DA114">
            <v>18604105</v>
          </cell>
          <cell r="DB114">
            <v>0</v>
          </cell>
        </row>
        <row r="115">
          <cell r="B115" t="str">
            <v>0084 DE 2025</v>
          </cell>
          <cell r="C115">
            <v>40444467</v>
          </cell>
          <cell r="D115" t="str">
            <v xml:space="preserve">MONICA LINETH MELO MARQUEZ </v>
          </cell>
          <cell r="E115" t="str">
            <v>CONTRATO DE PRESTACIÓN DE SERVICIOS PROFESIONALES</v>
          </cell>
          <cell r="F115" t="str">
            <v>PRESTACIÓN DE SERVICIOS PROFESIONALES NECESARIO PARA EL FORTALECIMIENTO DE LOS PROCESOS ADMINISTRATIVOS DE LA SECRETARIA TÉCNICA DE EVALUACIÓN Y PROMOCIÓN DOCENTE DE LA UNIVERSIDAD DE LOS LLANOS.</v>
          </cell>
          <cell r="G115">
            <v>45680</v>
          </cell>
          <cell r="H115">
            <v>16594159</v>
          </cell>
          <cell r="I115" t="str">
            <v>Cinco (05) meses y veintidós (22) días calendario</v>
          </cell>
          <cell r="J115">
            <v>45680</v>
          </cell>
          <cell r="K115">
            <v>45852</v>
          </cell>
          <cell r="L115" t="str">
            <v>NO APLICA</v>
          </cell>
          <cell r="M115" t="str">
            <v>NO APLICA</v>
          </cell>
          <cell r="N115" t="str">
            <v>NO APLICA</v>
          </cell>
          <cell r="O115">
            <v>6</v>
          </cell>
          <cell r="P115">
            <v>3666151</v>
          </cell>
          <cell r="Q115">
            <v>45680</v>
          </cell>
          <cell r="R115">
            <v>45716</v>
          </cell>
          <cell r="S115">
            <v>2894330</v>
          </cell>
          <cell r="T115">
            <v>45717</v>
          </cell>
          <cell r="U115">
            <v>45747</v>
          </cell>
          <cell r="V115">
            <v>2894330</v>
          </cell>
          <cell r="W115">
            <v>45748</v>
          </cell>
          <cell r="X115">
            <v>45777</v>
          </cell>
          <cell r="Y115">
            <v>2894330</v>
          </cell>
          <cell r="Z115">
            <v>45778</v>
          </cell>
          <cell r="AA115">
            <v>45808</v>
          </cell>
          <cell r="AB115">
            <v>2894330</v>
          </cell>
          <cell r="AC115">
            <v>45809</v>
          </cell>
          <cell r="AD115">
            <v>45838</v>
          </cell>
          <cell r="AE115">
            <v>1350688</v>
          </cell>
          <cell r="AF115">
            <v>45839</v>
          </cell>
          <cell r="AG115">
            <v>45852</v>
          </cell>
          <cell r="AH115">
            <v>0</v>
          </cell>
          <cell r="AI115">
            <v>0</v>
          </cell>
          <cell r="AJ115">
            <v>0</v>
          </cell>
          <cell r="BI115" t="str">
            <v>Vicerrectoría de Recursos Universitarios</v>
          </cell>
          <cell r="BJ115" t="str">
            <v>WILSON FERNANDO SALGADO CIFUENTES</v>
          </cell>
          <cell r="BK115" t="str">
            <v>Vicerrector Universitario</v>
          </cell>
          <cell r="BL115">
            <v>138</v>
          </cell>
          <cell r="BM115">
            <v>45680</v>
          </cell>
          <cell r="BN115">
            <v>2002609177</v>
          </cell>
          <cell r="BO115">
            <v>340</v>
          </cell>
          <cell r="BP115">
            <v>45680</v>
          </cell>
          <cell r="BQ115">
            <v>16594159</v>
          </cell>
          <cell r="CS115" t="str">
            <v>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v>
          </cell>
          <cell r="CT115">
            <v>40444467</v>
          </cell>
          <cell r="CU115">
            <v>504</v>
          </cell>
          <cell r="CV115" t="str">
            <v>27</v>
          </cell>
          <cell r="CY115">
            <v>8299</v>
          </cell>
          <cell r="CZ115" t="str">
            <v>M6</v>
          </cell>
          <cell r="DA115">
            <v>16594159</v>
          </cell>
          <cell r="DB115">
            <v>0</v>
          </cell>
        </row>
        <row r="116">
          <cell r="B116" t="str">
            <v>0085 DE 2025</v>
          </cell>
          <cell r="C116">
            <v>40362349</v>
          </cell>
          <cell r="D116" t="str">
            <v xml:space="preserve">YOLANDA CARDOZO PEREZ </v>
          </cell>
          <cell r="E116" t="str">
            <v>CONTRATO DE PRESTACIÓN DE SERVICIOS DE APOYO A LA GESTIÓN</v>
          </cell>
          <cell r="F116" t="str">
            <v>PRESTACIÓN DE SERVICIOS DE APOYO A LA GESTIÓN NECESARIO PARA EL FORTALECIMIENTO DE LOS PROCESOS ADMINISTRATIVOS Y DE GESTIÓN DOCUMENTAL DE LA SECRETARIA TÉCNICA DE EVALUACIÓN Y PROMOCIÓN DOCENTE DE LA UNIVERSIDAD DE LOS LLANOS.</v>
          </cell>
          <cell r="G116">
            <v>45680</v>
          </cell>
          <cell r="H116">
            <v>14728245</v>
          </cell>
          <cell r="I116" t="str">
            <v>Cinco (05) meses y veintidós (22) días calendario</v>
          </cell>
          <cell r="J116">
            <v>45680</v>
          </cell>
          <cell r="K116">
            <v>45852</v>
          </cell>
          <cell r="L116" t="str">
            <v>NO APLICA</v>
          </cell>
          <cell r="M116" t="str">
            <v>NO APLICA</v>
          </cell>
          <cell r="N116" t="str">
            <v>NO APLICA</v>
          </cell>
          <cell r="O116">
            <v>6</v>
          </cell>
          <cell r="P116">
            <v>3253915</v>
          </cell>
          <cell r="Q116">
            <v>45680</v>
          </cell>
          <cell r="R116">
            <v>45716</v>
          </cell>
          <cell r="S116">
            <v>2568880</v>
          </cell>
          <cell r="T116">
            <v>45717</v>
          </cell>
          <cell r="U116">
            <v>45747</v>
          </cell>
          <cell r="V116">
            <v>2568880</v>
          </cell>
          <cell r="W116">
            <v>45748</v>
          </cell>
          <cell r="X116">
            <v>45777</v>
          </cell>
          <cell r="Y116">
            <v>2568880</v>
          </cell>
          <cell r="Z116">
            <v>45778</v>
          </cell>
          <cell r="AA116">
            <v>45808</v>
          </cell>
          <cell r="AB116">
            <v>2568880</v>
          </cell>
          <cell r="AC116">
            <v>45809</v>
          </cell>
          <cell r="AD116">
            <v>45838</v>
          </cell>
          <cell r="AE116">
            <v>1198810</v>
          </cell>
          <cell r="AF116">
            <v>45839</v>
          </cell>
          <cell r="AG116">
            <v>45852</v>
          </cell>
          <cell r="BI116" t="str">
            <v>Vicerrectoría de Recursos Universitarios</v>
          </cell>
          <cell r="BJ116" t="str">
            <v>WILSON FERNANDO SALGADO CIFUENTES</v>
          </cell>
          <cell r="BK116" t="str">
            <v>Vicerrector Universitario</v>
          </cell>
          <cell r="BL116">
            <v>138</v>
          </cell>
          <cell r="BM116">
            <v>45680</v>
          </cell>
          <cell r="BN116">
            <v>2002609177</v>
          </cell>
          <cell r="BO116">
            <v>334</v>
          </cell>
          <cell r="BP116">
            <v>45680</v>
          </cell>
          <cell r="BQ116">
            <v>14728245</v>
          </cell>
          <cell r="CS116" t="str">
            <v>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v>
          </cell>
          <cell r="CT116">
            <v>40362349</v>
          </cell>
          <cell r="CU116">
            <v>504</v>
          </cell>
          <cell r="CV116" t="str">
            <v>27</v>
          </cell>
          <cell r="CY116">
            <v>8299</v>
          </cell>
          <cell r="CZ116" t="str">
            <v>M6</v>
          </cell>
          <cell r="DA116">
            <v>14728245</v>
          </cell>
          <cell r="DB116">
            <v>0</v>
          </cell>
        </row>
        <row r="117">
          <cell r="B117" t="str">
            <v>0086 DE 2025</v>
          </cell>
          <cell r="C117">
            <v>1006775775</v>
          </cell>
          <cell r="D117" t="str">
            <v>WILSON STIVEN PARRADO GUZMAN</v>
          </cell>
          <cell r="E117" t="str">
            <v>CONTRATO DE PRESTACIÓN DE SERVICIOS DE APOYO A LA GESTIÓN</v>
          </cell>
          <cell r="F117" t="str">
            <v>PRESTACIÓN DE SERVICIOS DE APOYO A LA GESTIÓN NECESARIO PARA EL FORTALECIMIENTO DE LOS PROCESOS DE LA SECCIÓN DE PUBLICACIONES Y AYUDAS EDUCATIVAS DE LA UNIVERSIDAD DE LOS LLANOS.</v>
          </cell>
          <cell r="G117">
            <v>45680</v>
          </cell>
          <cell r="H117">
            <v>13177912</v>
          </cell>
          <cell r="I117" t="str">
            <v>Cinco (05) meses y veintidós (22) días calendario</v>
          </cell>
          <cell r="J117">
            <v>45680</v>
          </cell>
          <cell r="K117">
            <v>45852</v>
          </cell>
          <cell r="L117" t="str">
            <v>NO APLICA</v>
          </cell>
          <cell r="M117" t="str">
            <v>NO APLICA</v>
          </cell>
          <cell r="N117" t="str">
            <v>NO APLICA</v>
          </cell>
          <cell r="O117">
            <v>6</v>
          </cell>
          <cell r="P117">
            <v>2911399</v>
          </cell>
          <cell r="Q117">
            <v>45680</v>
          </cell>
          <cell r="R117">
            <v>45716</v>
          </cell>
          <cell r="S117">
            <v>2298473</v>
          </cell>
          <cell r="T117">
            <v>45717</v>
          </cell>
          <cell r="U117">
            <v>45747</v>
          </cell>
          <cell r="V117">
            <v>2298473</v>
          </cell>
          <cell r="W117">
            <v>45748</v>
          </cell>
          <cell r="X117">
            <v>45777</v>
          </cell>
          <cell r="Y117">
            <v>2298473</v>
          </cell>
          <cell r="Z117">
            <v>45778</v>
          </cell>
          <cell r="AA117">
            <v>45808</v>
          </cell>
          <cell r="AB117">
            <v>2298473</v>
          </cell>
          <cell r="AC117">
            <v>45809</v>
          </cell>
          <cell r="AD117">
            <v>45838</v>
          </cell>
          <cell r="AE117">
            <v>1072621</v>
          </cell>
          <cell r="AF117">
            <v>45839</v>
          </cell>
          <cell r="AG117">
            <v>45852</v>
          </cell>
          <cell r="AH117">
            <v>0</v>
          </cell>
          <cell r="AI117">
            <v>0</v>
          </cell>
          <cell r="AJ117">
            <v>0</v>
          </cell>
          <cell r="BI117" t="str">
            <v>Vicerrectoría de Recursos Universitarios</v>
          </cell>
          <cell r="BJ117" t="str">
            <v>WILSON FERNANDO SALGADO CIFUENTES</v>
          </cell>
          <cell r="BK117" t="str">
            <v>Vicerrector Universitario</v>
          </cell>
          <cell r="BL117">
            <v>138</v>
          </cell>
          <cell r="BM117">
            <v>45680</v>
          </cell>
          <cell r="BN117">
            <v>2002609177</v>
          </cell>
          <cell r="BO117">
            <v>349</v>
          </cell>
          <cell r="BP117">
            <v>45680</v>
          </cell>
          <cell r="BQ117">
            <v>13177912</v>
          </cell>
          <cell r="CS117" t="str">
            <v>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a estudiantes, docentes, administrativos y público en general, que requieran colaboración de la Oficina de Ayudas Educativas.  4. Apoyar en el manejo de sonido y medios audiovisuales en los auditorios de la Universidad cuando sea requerido. 5. Colaborar en la verificación del estado de las aulas, salas audiovisuales e infraestructura general para la prestación del servicio.</v>
          </cell>
          <cell r="CT117">
            <v>1006775775</v>
          </cell>
          <cell r="CU117">
            <v>504</v>
          </cell>
          <cell r="CV117" t="str">
            <v>250401</v>
          </cell>
          <cell r="CY117">
            <v>7490</v>
          </cell>
          <cell r="CZ117" t="str">
            <v>M6</v>
          </cell>
          <cell r="DA117">
            <v>13177912</v>
          </cell>
          <cell r="DB117">
            <v>0</v>
          </cell>
        </row>
        <row r="118">
          <cell r="B118" t="str">
            <v>0087 DE 2025</v>
          </cell>
          <cell r="C118">
            <v>17333043</v>
          </cell>
          <cell r="D118" t="str">
            <v>ROBINSON GAONA PARRA</v>
          </cell>
          <cell r="E118" t="str">
            <v>CONTRATO DE PRESTACIÓN DE SERVICIOS PROFESIONALES</v>
          </cell>
          <cell r="F118" t="str">
            <v>PRESTACIÓN DE SERVICIOS PROFESIONALES NECESARIO PARA EL FORTALECIMIENTO DE LOS PROCESOS DE LA DIVISIÓN DE BIENESTAR UNIVERSITARIO DE LA UNIVERSIDAD DE LOS LLANOS.</v>
          </cell>
          <cell r="G118">
            <v>45680</v>
          </cell>
          <cell r="H118">
            <v>22479958</v>
          </cell>
          <cell r="I118" t="str">
            <v>Cinco (05) meses y veintidós (22) días calendario</v>
          </cell>
          <cell r="J118">
            <v>45680</v>
          </cell>
          <cell r="K118">
            <v>45852</v>
          </cell>
          <cell r="L118" t="str">
            <v>NO APLICA</v>
          </cell>
          <cell r="M118" t="str">
            <v>NO APLICA</v>
          </cell>
          <cell r="N118" t="str">
            <v>NO APLICA</v>
          </cell>
          <cell r="O118">
            <v>6</v>
          </cell>
          <cell r="P118">
            <v>4966502</v>
          </cell>
          <cell r="Q118">
            <v>45680</v>
          </cell>
          <cell r="R118">
            <v>45716</v>
          </cell>
          <cell r="S118">
            <v>3920923</v>
          </cell>
          <cell r="T118">
            <v>45717</v>
          </cell>
          <cell r="U118">
            <v>45747</v>
          </cell>
          <cell r="V118">
            <v>3920923</v>
          </cell>
          <cell r="W118">
            <v>45748</v>
          </cell>
          <cell r="X118">
            <v>45777</v>
          </cell>
          <cell r="Y118">
            <v>3920923</v>
          </cell>
          <cell r="Z118">
            <v>45778</v>
          </cell>
          <cell r="AA118">
            <v>45808</v>
          </cell>
          <cell r="AB118">
            <v>3920923</v>
          </cell>
          <cell r="AC118">
            <v>45809</v>
          </cell>
          <cell r="AD118">
            <v>45838</v>
          </cell>
          <cell r="AE118">
            <v>1829764</v>
          </cell>
          <cell r="AF118">
            <v>45839</v>
          </cell>
          <cell r="AG118">
            <v>45852</v>
          </cell>
          <cell r="BI118" t="str">
            <v>Vicerrectoría de Recursos Universitarios</v>
          </cell>
          <cell r="BJ118" t="str">
            <v>WILSON FERNANDO SALGADO CIFUENTES</v>
          </cell>
          <cell r="BK118" t="str">
            <v>Vicerrector Universitario</v>
          </cell>
          <cell r="BL118">
            <v>138</v>
          </cell>
          <cell r="BM118">
            <v>45680</v>
          </cell>
          <cell r="BN118">
            <v>2002609177</v>
          </cell>
          <cell r="BO118">
            <v>326</v>
          </cell>
          <cell r="BP118">
            <v>45680</v>
          </cell>
          <cell r="BQ118">
            <v>22479958</v>
          </cell>
          <cell r="CS118" t="str">
            <v>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9. Brindar apoyo en la proyección de respuestas a los requerimientos internos o provenientes de entidades externas sobre temas de su competencia. 10. Brindar apoyo a la jefatura de Bienestar en los eventos institucionales que se realicen y sean liderados o apoyados por la Dirección de Bienestar Institucional.</v>
          </cell>
          <cell r="CT118">
            <v>17333043</v>
          </cell>
          <cell r="CU118">
            <v>504</v>
          </cell>
          <cell r="CV118" t="str">
            <v>4101</v>
          </cell>
          <cell r="CY118">
            <v>8299</v>
          </cell>
          <cell r="CZ118" t="str">
            <v>M6</v>
          </cell>
          <cell r="DA118">
            <v>22479958</v>
          </cell>
          <cell r="DB118">
            <v>0</v>
          </cell>
        </row>
        <row r="119">
          <cell r="B119" t="str">
            <v>0088 DE 2025</v>
          </cell>
          <cell r="C119">
            <v>1121817216</v>
          </cell>
          <cell r="D119" t="str">
            <v xml:space="preserve">JORGE ISRAEL LINARES GIRALDO </v>
          </cell>
          <cell r="E119" t="str">
            <v>CONTRATO DE PRESTACIÓN DE SERVICIOS DE APOYO A LA GESTIÓN</v>
          </cell>
          <cell r="F119" t="str">
            <v>PRESTACIÓN DE SERVICIOS DE APOYO A LA GESTIÓN NECESARIO PARA EL FORTALECIMIENTO DE LOS PROCESOS DE SOPORTE TÉCNICO EN LA DIVISIÓN DE BIBLIOTECA DE LA UNIVERSIDAD DE LOS LLANOS.</v>
          </cell>
          <cell r="G119">
            <v>45680</v>
          </cell>
          <cell r="H119">
            <v>14728245</v>
          </cell>
          <cell r="I119" t="str">
            <v>Cinco (05) meses y veintidós (22) días calendario</v>
          </cell>
          <cell r="J119">
            <v>45680</v>
          </cell>
          <cell r="K119">
            <v>45852</v>
          </cell>
          <cell r="L119" t="str">
            <v>NO APLICA</v>
          </cell>
          <cell r="M119" t="str">
            <v>NO APLICA</v>
          </cell>
          <cell r="N119" t="str">
            <v>NO APLICA</v>
          </cell>
          <cell r="O119">
            <v>6</v>
          </cell>
          <cell r="P119">
            <v>3253915</v>
          </cell>
          <cell r="Q119">
            <v>45680</v>
          </cell>
          <cell r="R119">
            <v>45716</v>
          </cell>
          <cell r="S119">
            <v>2568880</v>
          </cell>
          <cell r="T119">
            <v>45717</v>
          </cell>
          <cell r="U119">
            <v>45747</v>
          </cell>
          <cell r="V119">
            <v>2568880</v>
          </cell>
          <cell r="W119">
            <v>45748</v>
          </cell>
          <cell r="X119">
            <v>45777</v>
          </cell>
          <cell r="Y119">
            <v>2568880</v>
          </cell>
          <cell r="Z119">
            <v>45778</v>
          </cell>
          <cell r="AA119">
            <v>45808</v>
          </cell>
          <cell r="AB119">
            <v>2568880</v>
          </cell>
          <cell r="AC119">
            <v>45809</v>
          </cell>
          <cell r="AD119">
            <v>45838</v>
          </cell>
          <cell r="AE119">
            <v>1198810</v>
          </cell>
          <cell r="AF119">
            <v>45839</v>
          </cell>
          <cell r="AG119">
            <v>45852</v>
          </cell>
          <cell r="BI119" t="str">
            <v>Vicerrectoría de Recursos Universitarios</v>
          </cell>
          <cell r="BJ119" t="str">
            <v>WILSON FERNANDO SALGADO CIFUENTES</v>
          </cell>
          <cell r="BK119" t="str">
            <v>Vicerrector Universitario</v>
          </cell>
          <cell r="BL119">
            <v>138</v>
          </cell>
          <cell r="BM119">
            <v>45680</v>
          </cell>
          <cell r="BN119">
            <v>2002609177</v>
          </cell>
          <cell r="BO119">
            <v>305</v>
          </cell>
          <cell r="BP119">
            <v>45680</v>
          </cell>
          <cell r="BQ119">
            <v>14728245</v>
          </cell>
          <cell r="CS119" t="str">
            <v>1. Apoyar en la capacitación e inducción en el uso y manejo de las plataformas y bases de datos de la División de Biblioteca. 2. Apoyar con informes estadísticos, reportes bibliográficos de las plataformas y bases de datos de División de Biblioteca, solicitadas por unidades académicas, administrativas o por entes externos. 3. Apoyar en el soporte técnico las plataformas tecnológicas, bases de datos, equipos tecnológicos y página Web del Sistema de Bibliotecas de la Universidad. 4. Coadyuvar en la participación de las reuniones y programas de formación del Sistema de Bibliotecas, solicitados por las unidades académicas, administrativas o entes externos. 5. Prestar apoyo en los procesos de gestión de los recursos bibliográficos, muebles y equipos tecnológicos del Sistema de Biblioteca. 6. Brindar apoyo en la realización de reporte de multas de préstamo en el sistema y reportarla en la plataforma SIAU.</v>
          </cell>
          <cell r="CT119">
            <v>1121817216.0999999</v>
          </cell>
          <cell r="CU119">
            <v>504</v>
          </cell>
          <cell r="CV119" t="str">
            <v>2501</v>
          </cell>
          <cell r="CY119">
            <v>6202</v>
          </cell>
          <cell r="CZ119" t="str">
            <v>M6</v>
          </cell>
          <cell r="DA119">
            <v>14728245</v>
          </cell>
          <cell r="DB119">
            <v>0</v>
          </cell>
        </row>
        <row r="120">
          <cell r="B120" t="str">
            <v>0089 DE 2025</v>
          </cell>
          <cell r="C120">
            <v>1006779215</v>
          </cell>
          <cell r="D120" t="str">
            <v>LAURA VALENTINA FRIAS MENDEZ</v>
          </cell>
          <cell r="E120" t="str">
            <v>CONTRATO DE PRESTACIÓN DE SERVICIOS DE APOYO A LA GESTIÓN</v>
          </cell>
          <cell r="F120" t="str">
            <v>PRESTACIÓN DE SERVICIOS DE APOYO A LA GESTIÓN NECESARIO PARA EL FORTALECIMIENTO DE LOS PROCESOS ACADÉMICOS Y ADMINISTRATIVOS DEL CENTRO DE IDIOMAS DE LA FACULTAD DE CIENCIAS HUMANAS Y DE LA EDUCACIÓN DE LA UNIVERSIDAD DE LOS LLANOS.</v>
          </cell>
          <cell r="G120">
            <v>45680</v>
          </cell>
          <cell r="H120">
            <v>13177912</v>
          </cell>
          <cell r="I120" t="str">
            <v>Cinco (05) meses y veintidós (22) días calendario</v>
          </cell>
          <cell r="J120">
            <v>45680</v>
          </cell>
          <cell r="K120">
            <v>45852</v>
          </cell>
          <cell r="L120" t="str">
            <v>NO APLICA</v>
          </cell>
          <cell r="M120" t="str">
            <v>NO APLICA</v>
          </cell>
          <cell r="N120" t="str">
            <v>NO APLICA</v>
          </cell>
          <cell r="O120">
            <v>6</v>
          </cell>
          <cell r="P120">
            <v>2911399</v>
          </cell>
          <cell r="Q120">
            <v>45680</v>
          </cell>
          <cell r="R120">
            <v>45716</v>
          </cell>
          <cell r="S120">
            <v>2298473</v>
          </cell>
          <cell r="T120">
            <v>45717</v>
          </cell>
          <cell r="U120">
            <v>45747</v>
          </cell>
          <cell r="V120">
            <v>2298473</v>
          </cell>
          <cell r="W120">
            <v>45748</v>
          </cell>
          <cell r="X120">
            <v>45777</v>
          </cell>
          <cell r="Y120">
            <v>2298473</v>
          </cell>
          <cell r="Z120">
            <v>45778</v>
          </cell>
          <cell r="AA120">
            <v>45808</v>
          </cell>
          <cell r="AB120">
            <v>2298473</v>
          </cell>
          <cell r="AC120">
            <v>45809</v>
          </cell>
          <cell r="AD120">
            <v>45838</v>
          </cell>
          <cell r="AE120">
            <v>1072621</v>
          </cell>
          <cell r="AF120">
            <v>45839</v>
          </cell>
          <cell r="AG120">
            <v>45852</v>
          </cell>
          <cell r="AH120">
            <v>0</v>
          </cell>
          <cell r="AI120">
            <v>0</v>
          </cell>
          <cell r="AJ120">
            <v>0</v>
          </cell>
          <cell r="BI120" t="str">
            <v>Vicerrectoría de Recursos Universitarios</v>
          </cell>
          <cell r="BJ120" t="str">
            <v>WILSON FERNANDO SALGADO CIFUENTES</v>
          </cell>
          <cell r="BK120" t="str">
            <v>Vicerrector Universitario</v>
          </cell>
          <cell r="BL120">
            <v>138</v>
          </cell>
          <cell r="BM120">
            <v>45680</v>
          </cell>
          <cell r="BN120">
            <v>2002609177</v>
          </cell>
          <cell r="BO120">
            <v>397</v>
          </cell>
          <cell r="BP120">
            <v>45680</v>
          </cell>
          <cell r="BQ120">
            <v>13177912</v>
          </cell>
          <cell r="CS120" t="str">
            <v>1. Apoyar en la atención al área del servicio al cliente para toda la comunidad educativa del Centro de Idiomas.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en la realización de listados para pólizas. 6. Apoyar los procesos de apertura de semestre académico de las diferentes sedes de Centro de Idiomas. 7. Contribuir con los procesos de calidad y planes de mejora.</v>
          </cell>
          <cell r="CT120">
            <v>1006779215</v>
          </cell>
          <cell r="CU120">
            <v>440</v>
          </cell>
          <cell r="CV120" t="str">
            <v>2801031</v>
          </cell>
          <cell r="CY120">
            <v>8299</v>
          </cell>
          <cell r="CZ120" t="str">
            <v>M6</v>
          </cell>
          <cell r="DA120">
            <v>13177912</v>
          </cell>
          <cell r="DB120">
            <v>0</v>
          </cell>
        </row>
        <row r="121">
          <cell r="B121" t="str">
            <v>0090 DE 2025</v>
          </cell>
          <cell r="C121">
            <v>86060931</v>
          </cell>
          <cell r="D121" t="str">
            <v>JOSE HELI CASTRO QUEVEDO</v>
          </cell>
          <cell r="E121" t="str">
            <v>CONTRATO DE PRESTACIÓN DE SERVICIOS DE APOYO A LA GESTIÓN</v>
          </cell>
          <cell r="F121" t="str">
            <v>PRESTACIÓN DE SERVICIOS DE APOYO A LA GESTIÓN NECESARIO PARA EL FORTALECIMIENTO DE LOS PROCESOS DE PROMOCIÓN Y FOMENTO DE HÁBITOS DE VIDA SALUDABLES EN EL CENTRO DE IDIOMAS DE LA FACULTAD DE CIENCIAS HUMANAS Y DE LA EDUCACIÓN DE LA UNIVERSIDAD DE LOS LLANOS.</v>
          </cell>
          <cell r="G121">
            <v>45680</v>
          </cell>
          <cell r="H121">
            <v>14728245</v>
          </cell>
          <cell r="I121" t="str">
            <v>Cinco (05) meses y veintidós (22) días calendario</v>
          </cell>
          <cell r="J121">
            <v>45680</v>
          </cell>
          <cell r="K121">
            <v>45852</v>
          </cell>
          <cell r="L121" t="str">
            <v>NO APLICA</v>
          </cell>
          <cell r="M121" t="str">
            <v>NO APLICA</v>
          </cell>
          <cell r="N121" t="str">
            <v>NO APLICA</v>
          </cell>
          <cell r="O121">
            <v>6</v>
          </cell>
          <cell r="P121">
            <v>3253915</v>
          </cell>
          <cell r="Q121">
            <v>45680</v>
          </cell>
          <cell r="R121">
            <v>45716</v>
          </cell>
          <cell r="S121">
            <v>2568880</v>
          </cell>
          <cell r="T121">
            <v>45717</v>
          </cell>
          <cell r="U121">
            <v>45747</v>
          </cell>
          <cell r="V121">
            <v>2568880</v>
          </cell>
          <cell r="W121">
            <v>45748</v>
          </cell>
          <cell r="X121">
            <v>45777</v>
          </cell>
          <cell r="Y121">
            <v>2568880</v>
          </cell>
          <cell r="Z121">
            <v>45778</v>
          </cell>
          <cell r="AA121">
            <v>45808</v>
          </cell>
          <cell r="AB121">
            <v>2568880</v>
          </cell>
          <cell r="AC121">
            <v>45809</v>
          </cell>
          <cell r="AD121">
            <v>45838</v>
          </cell>
          <cell r="AE121">
            <v>1198810</v>
          </cell>
          <cell r="AF121">
            <v>45839</v>
          </cell>
          <cell r="AG121">
            <v>45852</v>
          </cell>
          <cell r="BI121" t="str">
            <v>Vicerrectoría de Recursos Universitarios</v>
          </cell>
          <cell r="BJ121" t="str">
            <v>WILSON FERNANDO SALGADO CIFUENTES</v>
          </cell>
          <cell r="BK121" t="str">
            <v>Vicerrector Universitario</v>
          </cell>
          <cell r="BL121">
            <v>138</v>
          </cell>
          <cell r="BM121">
            <v>45680</v>
          </cell>
          <cell r="BN121">
            <v>2002609177</v>
          </cell>
          <cell r="BO121">
            <v>380</v>
          </cell>
          <cell r="BP121">
            <v>45680</v>
          </cell>
          <cell r="BQ121">
            <v>14728245</v>
          </cell>
          <cell r="CS121" t="str">
            <v>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3. Prestar apoyo en la atención de primeros auxilios básicos para la comunidad del centro de idiomas. 4. Cooperar con el supervisor y la coordinación en la elaboración del informe mensual descriptivo y estadístico, en medio físico y magnético con los soportes respectivos de las actividades realizadas. 5. Contribuir en la gestión de actividades y eventos especiales que desde el centro de idiomas se realicen con la universidad de los llanos. 6. Colaborar en las estrategias que se desarrollan en el centro de idiomas encaminadas a masificar la divulgación de servicios y aumentar el índice de participación de la comunidad del centro de idiomas (estudiantes, docentes, administrativos y egresados).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Apoyar en la atención a estudiantes y usuarios del Centro de Idiomas. 10. Contribuir con los procesos de calidad y planes de mejora.</v>
          </cell>
          <cell r="CT121">
            <v>86060931</v>
          </cell>
          <cell r="CU121">
            <v>440</v>
          </cell>
          <cell r="CV121" t="str">
            <v>2801031</v>
          </cell>
          <cell r="CY121">
            <v>7490</v>
          </cell>
          <cell r="CZ121" t="str">
            <v>M6</v>
          </cell>
          <cell r="DA121">
            <v>14728245</v>
          </cell>
          <cell r="DB121">
            <v>0</v>
          </cell>
        </row>
        <row r="122">
          <cell r="B122" t="str">
            <v>0091 DE 2025</v>
          </cell>
          <cell r="C122">
            <v>1121822577</v>
          </cell>
          <cell r="D122" t="str">
            <v>WIGDY KATHERINE ARENAS FAJARDO</v>
          </cell>
          <cell r="E122" t="str">
            <v>CONTRATO DE PRESTACIÓN DE SERVICIOS DE APOYO A LA GESTIÓN</v>
          </cell>
          <cell r="F122" t="str">
            <v>PRESTACIÓN DE SERVICIOS DE APOYO A LA GESTIÓN NECESARIO PARA EL FORTALECIMIENTO DE LOS PROCESOS ACADÉMICOS Y ADMINISTRATIVOS DEL CENTRO DE IDIOMAS DE LA FACULTAD DE CIENCIAS HUMANAS Y DE LA EDUCACIÓN DE LA UNIVERSIDAD DE LOS LLANOS.</v>
          </cell>
          <cell r="G122">
            <v>45680</v>
          </cell>
          <cell r="H122">
            <v>13177912</v>
          </cell>
          <cell r="I122" t="str">
            <v>Cinco (05) meses y veintidós (22) días calendario</v>
          </cell>
          <cell r="J122">
            <v>45680</v>
          </cell>
          <cell r="K122">
            <v>45852</v>
          </cell>
          <cell r="L122" t="str">
            <v>NO APLICA</v>
          </cell>
          <cell r="M122" t="str">
            <v>NO APLICA</v>
          </cell>
          <cell r="N122" t="str">
            <v>NO APLICA</v>
          </cell>
          <cell r="O122">
            <v>6</v>
          </cell>
          <cell r="P122">
            <v>2911399</v>
          </cell>
          <cell r="Q122">
            <v>45680</v>
          </cell>
          <cell r="R122">
            <v>45716</v>
          </cell>
          <cell r="S122">
            <v>2298473</v>
          </cell>
          <cell r="T122">
            <v>45717</v>
          </cell>
          <cell r="U122">
            <v>45747</v>
          </cell>
          <cell r="V122">
            <v>2298473</v>
          </cell>
          <cell r="W122">
            <v>45748</v>
          </cell>
          <cell r="X122">
            <v>45777</v>
          </cell>
          <cell r="Y122">
            <v>2298473</v>
          </cell>
          <cell r="Z122">
            <v>45778</v>
          </cell>
          <cell r="AA122">
            <v>45808</v>
          </cell>
          <cell r="AB122">
            <v>2298473</v>
          </cell>
          <cell r="AC122">
            <v>45809</v>
          </cell>
          <cell r="AD122">
            <v>45838</v>
          </cell>
          <cell r="AE122">
            <v>1072621</v>
          </cell>
          <cell r="AF122">
            <v>45839</v>
          </cell>
          <cell r="AG122">
            <v>45852</v>
          </cell>
          <cell r="AH122">
            <v>0</v>
          </cell>
          <cell r="AI122">
            <v>0</v>
          </cell>
          <cell r="AJ122">
            <v>0</v>
          </cell>
          <cell r="BI122" t="str">
            <v>Vicerrectoría de Recursos Universitarios</v>
          </cell>
          <cell r="BJ122" t="str">
            <v>WILSON FERNANDO SALGADO CIFUENTES</v>
          </cell>
          <cell r="BK122" t="str">
            <v>Vicerrector Universitario</v>
          </cell>
          <cell r="BL122">
            <v>138</v>
          </cell>
          <cell r="BM122">
            <v>45680</v>
          </cell>
          <cell r="BN122">
            <v>2002609177</v>
          </cell>
          <cell r="BO122">
            <v>384</v>
          </cell>
          <cell r="BP122">
            <v>45680</v>
          </cell>
          <cell r="BQ122">
            <v>13177912</v>
          </cell>
          <cell r="CS122" t="str">
            <v>1. Apoyar en la atención en el área del servicio al cliente para toda la comunidad educativa del Centro de Idioma.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los procesos de apertura de semestre académico de las diferentes sedes de Centro de Idiomas. 6. Coadyuvar con el registro de estudiantes en la plataforma SIET. 7. Contribuir con los procesos de calidad y planes de mejora.</v>
          </cell>
          <cell r="CT122">
            <v>1121822577</v>
          </cell>
          <cell r="CU122">
            <v>440</v>
          </cell>
          <cell r="CV122" t="str">
            <v>2801031</v>
          </cell>
          <cell r="CY122">
            <v>8299</v>
          </cell>
          <cell r="CZ122" t="str">
            <v>M6</v>
          </cell>
          <cell r="DA122">
            <v>13177912</v>
          </cell>
          <cell r="DB122">
            <v>0</v>
          </cell>
        </row>
        <row r="123">
          <cell r="B123" t="str">
            <v>0092 DE 2025</v>
          </cell>
          <cell r="C123">
            <v>1121943954</v>
          </cell>
          <cell r="D123" t="str">
            <v xml:space="preserve">ANGELA MARIA VALENCIA MEDINA </v>
          </cell>
          <cell r="E123" t="str">
            <v>CONTRATO DE PRESTACIÓN DE SERVICIOS PROFESIONALES</v>
          </cell>
          <cell r="F123" t="str">
            <v>PRESTACIÓN DE SERVICIOS PROFESIONALES NECESARIO PARA EL FORTALECIMIENTO DE LOS PROCESOS ACADÉMICOS Y ADMINISTRATIVOS DEL CENTRO DE IDIOMAS DE LA FACULTAD DE CIENCIAS HUMANAS Y DE LA EDUCACIÓN DE LA UNIVERSIDAD DE LOS LLANOS.</v>
          </cell>
          <cell r="G123">
            <v>45680</v>
          </cell>
          <cell r="H123">
            <v>18604104</v>
          </cell>
          <cell r="I123" t="str">
            <v>Cinco (05) meses y veintidós (22) días calendario</v>
          </cell>
          <cell r="J123">
            <v>45680</v>
          </cell>
          <cell r="K123">
            <v>45852</v>
          </cell>
          <cell r="L123" t="str">
            <v>NO APLICA</v>
          </cell>
          <cell r="M123" t="str">
            <v>NO APLICA</v>
          </cell>
          <cell r="N123" t="str">
            <v>NO APLICA</v>
          </cell>
          <cell r="O123">
            <v>6</v>
          </cell>
          <cell r="P123">
            <v>4110209</v>
          </cell>
          <cell r="Q123">
            <v>45680</v>
          </cell>
          <cell r="R123">
            <v>45716</v>
          </cell>
          <cell r="S123">
            <v>3244902</v>
          </cell>
          <cell r="T123">
            <v>45717</v>
          </cell>
          <cell r="U123">
            <v>45747</v>
          </cell>
          <cell r="V123">
            <v>3244902</v>
          </cell>
          <cell r="W123">
            <v>45748</v>
          </cell>
          <cell r="X123">
            <v>45777</v>
          </cell>
          <cell r="Y123">
            <v>3244902</v>
          </cell>
          <cell r="Z123">
            <v>45778</v>
          </cell>
          <cell r="AA123">
            <v>45808</v>
          </cell>
          <cell r="AB123">
            <v>3244902</v>
          </cell>
          <cell r="AC123">
            <v>45809</v>
          </cell>
          <cell r="AD123">
            <v>45838</v>
          </cell>
          <cell r="AE123">
            <v>1514287</v>
          </cell>
          <cell r="AF123">
            <v>45839</v>
          </cell>
          <cell r="AG123">
            <v>45852</v>
          </cell>
          <cell r="BI123" t="str">
            <v>Vicerrectoría de Recursos Universitarios</v>
          </cell>
          <cell r="BJ123" t="str">
            <v>WILSON FERNANDO SALGADO CIFUENTES</v>
          </cell>
          <cell r="BK123" t="str">
            <v>Vicerrector Universitario</v>
          </cell>
          <cell r="BL123">
            <v>138</v>
          </cell>
          <cell r="BM123">
            <v>45680</v>
          </cell>
          <cell r="BN123">
            <v>2002609177</v>
          </cell>
          <cell r="BO123">
            <v>392</v>
          </cell>
          <cell r="BP123">
            <v>45680</v>
          </cell>
          <cell r="BQ123">
            <v>18604104</v>
          </cell>
          <cell r="CS123" t="str">
            <v>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Colaborar a la coordinación académica con la estructuración, ejecución y seguimiento de los diferentes programas desarrollados (niveles y módulos) de acuerdo a los objetivos, planes de estudio y en la enseñanza de una segunda lengua. 5. Coadyuvar en la coordinación de reuniones académicas con los docentes del Centro de Idiomas con el fin de otorgar lineamientos y directrices de la dirección del Centro de Idiomas. 6. Contribuir en la organización de los docentes según los niveles y los horarios establecidos, en pro del cumplimiento del calendario académico aprobado. 7. Coadyuvar en el suministro de los formatos de uso interno e institucional a los docentes del programa externos para su quehacer académico y material didáctico necesario dentro del ambiente de aprendizaje. 8. Coadyuvar en el rendimiento de informes de las actividades académicas realizadas a coordinación académica. 9. Coadyuvar en el seguimiento del uso adecuado, mantenimiento y seguridad de los equipos y materiales. 10. Brindar apoyo al proceso de matrículas. 11. Apoyar en el proceso de evaluación docente orientada por la Universidad para el Centro de Idiomas. 12. Coadyuvar en la nueva oferta proyectada por el Centro de Idiomas en pro del manejo de una segunda lengua en: alemán, francés y portugués. 13. Coadyuvar en el seguimiento idóneo de ejecución de actividades académicas de los docentes del Centro de Idiomas.  14. Apoyar en el proceso y verificación de los auxiliares y monitores como apoyo en los procesos académicos del programa externos. 15. Contribuir con los procesos de calidad y planes de mejora.</v>
          </cell>
          <cell r="CT123">
            <v>1121943954</v>
          </cell>
          <cell r="CU123">
            <v>440</v>
          </cell>
          <cell r="CV123" t="str">
            <v>2801031</v>
          </cell>
          <cell r="CY123">
            <v>8299</v>
          </cell>
          <cell r="CZ123" t="str">
            <v>M6</v>
          </cell>
          <cell r="DA123">
            <v>18604104</v>
          </cell>
          <cell r="DB123">
            <v>0</v>
          </cell>
        </row>
        <row r="124">
          <cell r="B124" t="str">
            <v>0093 DE 2025</v>
          </cell>
          <cell r="C124">
            <v>40329632</v>
          </cell>
          <cell r="D124" t="str">
            <v>YENNI ANDREA CAMACHO CASTILLO</v>
          </cell>
          <cell r="E124" t="str">
            <v>CONTRATO DE PRESTACIÓN DE SERVICIOS PROFESIONALES</v>
          </cell>
          <cell r="F124" t="str">
            <v>PRESTACIÓN DE LOS SERVICIOS PROFESIONALES NECESARIO PARA EL FORTALECIMIENTO DE LOS PROCESOS ACADÉMICOS Y ADMINISTRATIVOS DEL CENTRO DE IDIOMAS DE LA FACULTAD DE CIENCIAS HUMANAS Y DE LA EDUCACIÓN DE LA UNIVERSIDAD DE LOS LLANOS.</v>
          </cell>
          <cell r="G124">
            <v>45680</v>
          </cell>
          <cell r="H124">
            <v>16594159</v>
          </cell>
          <cell r="I124" t="str">
            <v>Cinco (05) meses y veintidós (22) días calendario</v>
          </cell>
          <cell r="J124">
            <v>45680</v>
          </cell>
          <cell r="K124">
            <v>45852</v>
          </cell>
          <cell r="L124" t="str">
            <v>NO APLICA</v>
          </cell>
          <cell r="M124" t="str">
            <v>NO APLICA</v>
          </cell>
          <cell r="N124" t="str">
            <v>NO APLICA</v>
          </cell>
          <cell r="O124">
            <v>6</v>
          </cell>
          <cell r="P124">
            <v>3666151</v>
          </cell>
          <cell r="Q124">
            <v>45680</v>
          </cell>
          <cell r="R124">
            <v>45716</v>
          </cell>
          <cell r="S124">
            <v>2894330</v>
          </cell>
          <cell r="T124">
            <v>45717</v>
          </cell>
          <cell r="U124">
            <v>45747</v>
          </cell>
          <cell r="V124">
            <v>2894330</v>
          </cell>
          <cell r="W124">
            <v>45748</v>
          </cell>
          <cell r="X124">
            <v>45777</v>
          </cell>
          <cell r="Y124">
            <v>2894330</v>
          </cell>
          <cell r="Z124">
            <v>45778</v>
          </cell>
          <cell r="AA124">
            <v>45808</v>
          </cell>
          <cell r="AB124">
            <v>2894330</v>
          </cell>
          <cell r="AC124">
            <v>45809</v>
          </cell>
          <cell r="AD124">
            <v>45838</v>
          </cell>
          <cell r="AE124">
            <v>1350688</v>
          </cell>
          <cell r="AF124">
            <v>45839</v>
          </cell>
          <cell r="AG124">
            <v>45852</v>
          </cell>
          <cell r="BI124" t="str">
            <v>Vicerrectoría de Recursos Universitarios</v>
          </cell>
          <cell r="BJ124" t="str">
            <v>WILSON FERNANDO SALGADO CIFUENTES</v>
          </cell>
          <cell r="BK124" t="str">
            <v>Vicerrector Universitario</v>
          </cell>
          <cell r="BL124">
            <v>138</v>
          </cell>
          <cell r="BM124">
            <v>45680</v>
          </cell>
          <cell r="BN124">
            <v>2002609177</v>
          </cell>
          <cell r="BO124">
            <v>283</v>
          </cell>
          <cell r="BP124">
            <v>45680</v>
          </cell>
          <cell r="BQ124">
            <v>16594159</v>
          </cell>
          <cell r="CS124" t="str">
            <v>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 7. Contribuir con la gestión según los procesos de la universidad para la generación de alianzas, convenios y/o contratos con entidades externas.</v>
          </cell>
          <cell r="CT124">
            <v>40329632.399999999</v>
          </cell>
          <cell r="CU124">
            <v>440</v>
          </cell>
          <cell r="CV124" t="str">
            <v>2801031</v>
          </cell>
          <cell r="CY124">
            <v>8299</v>
          </cell>
          <cell r="CZ124" t="str">
            <v>M6</v>
          </cell>
          <cell r="DA124">
            <v>16594159</v>
          </cell>
          <cell r="DB124">
            <v>0</v>
          </cell>
        </row>
        <row r="125">
          <cell r="B125" t="str">
            <v>0094 DE 2025</v>
          </cell>
          <cell r="C125">
            <v>1235241161</v>
          </cell>
          <cell r="D125" t="str">
            <v>MARY ESTEFANNY JIMENEZ ROPERO</v>
          </cell>
          <cell r="E125" t="str">
            <v>CONTRATO DE PRESTACIÓN DE SERVICIOS DE APOYO A LA GESTIÓN</v>
          </cell>
          <cell r="F125" t="str">
            <v>PRESTACIÓN DE SERVICIOS DE APOYO A LA GESTIÓN NECESARIO PARA EL FORTALECIMIENTO DE LOS PROCESOS DE GESTIÓN DOCUMENTAL DEL CENTRO DE IDIOMAS DE LA FACULTAD DE CIENCIAS HUMANAS Y DE LA EDUCACIÓN DE LA UNIVERSIDAD DE LOS LLANOS.</v>
          </cell>
          <cell r="G125">
            <v>45680</v>
          </cell>
          <cell r="H125">
            <v>13177912</v>
          </cell>
          <cell r="I125" t="str">
            <v>Cinco (05) meses y veintidós (22) días calendario</v>
          </cell>
          <cell r="J125">
            <v>45680</v>
          </cell>
          <cell r="K125">
            <v>45852</v>
          </cell>
          <cell r="L125" t="str">
            <v>NO APLICA</v>
          </cell>
          <cell r="M125" t="str">
            <v>NO APLICA</v>
          </cell>
          <cell r="N125" t="str">
            <v>NO APLICA</v>
          </cell>
          <cell r="O125">
            <v>6</v>
          </cell>
          <cell r="P125">
            <v>2911399</v>
          </cell>
          <cell r="Q125">
            <v>45680</v>
          </cell>
          <cell r="R125">
            <v>45716</v>
          </cell>
          <cell r="S125">
            <v>2298473</v>
          </cell>
          <cell r="T125">
            <v>45717</v>
          </cell>
          <cell r="U125">
            <v>45747</v>
          </cell>
          <cell r="V125">
            <v>2298473</v>
          </cell>
          <cell r="W125">
            <v>45748</v>
          </cell>
          <cell r="X125">
            <v>45777</v>
          </cell>
          <cell r="Y125">
            <v>2298473</v>
          </cell>
          <cell r="Z125">
            <v>45778</v>
          </cell>
          <cell r="AA125">
            <v>45808</v>
          </cell>
          <cell r="AB125">
            <v>2298473</v>
          </cell>
          <cell r="AC125">
            <v>45809</v>
          </cell>
          <cell r="AD125">
            <v>45838</v>
          </cell>
          <cell r="AE125">
            <v>1072621</v>
          </cell>
          <cell r="AF125">
            <v>45839</v>
          </cell>
          <cell r="AG125">
            <v>45852</v>
          </cell>
          <cell r="AH125">
            <v>0</v>
          </cell>
          <cell r="AI125">
            <v>0</v>
          </cell>
          <cell r="AJ125">
            <v>0</v>
          </cell>
          <cell r="BI125" t="str">
            <v>Vicerrectoría de Recursos Universitarios</v>
          </cell>
          <cell r="BJ125" t="str">
            <v>WILSON FERNANDO SALGADO CIFUENTES</v>
          </cell>
          <cell r="BK125" t="str">
            <v>Vicerrector Universitario</v>
          </cell>
          <cell r="BL125">
            <v>138</v>
          </cell>
          <cell r="BM125">
            <v>45680</v>
          </cell>
          <cell r="BN125">
            <v>2002609177</v>
          </cell>
          <cell r="BO125">
            <v>395</v>
          </cell>
          <cell r="BP125">
            <v>45680</v>
          </cell>
          <cell r="BQ125">
            <v>13177912</v>
          </cell>
          <cell r="CS125" t="str">
            <v>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v>
          </cell>
          <cell r="CT125">
            <v>1235241161</v>
          </cell>
          <cell r="CU125">
            <v>440</v>
          </cell>
          <cell r="CV125" t="str">
            <v>2801031</v>
          </cell>
          <cell r="CY125">
            <v>7490</v>
          </cell>
          <cell r="CZ125" t="str">
            <v>M6</v>
          </cell>
          <cell r="DA125">
            <v>13177912</v>
          </cell>
          <cell r="DB125">
            <v>0</v>
          </cell>
        </row>
        <row r="126">
          <cell r="B126" t="str">
            <v>0095 DE 2025</v>
          </cell>
          <cell r="C126">
            <v>1013667031</v>
          </cell>
          <cell r="D126" t="str">
            <v>ANDRES MAURICIO CHAVES BURITICA</v>
          </cell>
          <cell r="E126" t="str">
            <v>CONTRATO DE PRESTACIÓN DE SERVICIOS PROFESIONALES</v>
          </cell>
          <cell r="F126" t="str">
            <v>PRESTACIÓN DE SERVICIOS PROFESIONALES NECESARIO PARA EL FORTALECIMIENTO DE LOS PROCESOS ACADÉMICOS Y ADMINISTRATIVOS DEL CENTRO DE IDIOMAS DE LA FACULTAD DE CIENCIAS HUMANAS Y DE LA EDUCACIÓN DE LA UNIVERSIDAD DE LOS LLANOS.</v>
          </cell>
          <cell r="G126">
            <v>45680</v>
          </cell>
          <cell r="H126">
            <v>16594159</v>
          </cell>
          <cell r="I126" t="str">
            <v>Cinco (05) meses y veintidós (22) días calendario</v>
          </cell>
          <cell r="J126">
            <v>45680</v>
          </cell>
          <cell r="K126">
            <v>45852</v>
          </cell>
          <cell r="L126" t="str">
            <v>NO APLICA</v>
          </cell>
          <cell r="M126" t="str">
            <v>NO APLICA</v>
          </cell>
          <cell r="N126" t="str">
            <v>NO APLICA</v>
          </cell>
          <cell r="O126">
            <v>6</v>
          </cell>
          <cell r="P126">
            <v>3666151</v>
          </cell>
          <cell r="Q126">
            <v>45680</v>
          </cell>
          <cell r="R126">
            <v>45716</v>
          </cell>
          <cell r="S126">
            <v>2894330</v>
          </cell>
          <cell r="T126">
            <v>45717</v>
          </cell>
          <cell r="U126">
            <v>45747</v>
          </cell>
          <cell r="V126">
            <v>2894330</v>
          </cell>
          <cell r="W126">
            <v>45748</v>
          </cell>
          <cell r="X126">
            <v>45777</v>
          </cell>
          <cell r="Y126">
            <v>2894330</v>
          </cell>
          <cell r="Z126">
            <v>45778</v>
          </cell>
          <cell r="AA126">
            <v>45808</v>
          </cell>
          <cell r="AB126">
            <v>2894330</v>
          </cell>
          <cell r="AC126">
            <v>45809</v>
          </cell>
          <cell r="AD126">
            <v>45838</v>
          </cell>
          <cell r="AE126">
            <v>1350688</v>
          </cell>
          <cell r="AF126">
            <v>45839</v>
          </cell>
          <cell r="AG126">
            <v>45852</v>
          </cell>
          <cell r="BI126" t="str">
            <v>Vicerrectoría de Recursos Universitarios</v>
          </cell>
          <cell r="BJ126" t="str">
            <v>WILSON FERNANDO SALGADO CIFUENTES</v>
          </cell>
          <cell r="BK126" t="str">
            <v>Vicerrector Universitario</v>
          </cell>
          <cell r="BL126">
            <v>138</v>
          </cell>
          <cell r="BM126">
            <v>45680</v>
          </cell>
          <cell r="BN126">
            <v>2002609177</v>
          </cell>
          <cell r="BO126">
            <v>297</v>
          </cell>
          <cell r="BP126">
            <v>45680</v>
          </cell>
          <cell r="BQ126">
            <v>16594159</v>
          </cell>
          <cell r="CS126" t="str">
            <v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v>
          </cell>
          <cell r="CT126">
            <v>1013667031.1</v>
          </cell>
          <cell r="CU126">
            <v>440</v>
          </cell>
          <cell r="CV126" t="str">
            <v>2801031</v>
          </cell>
          <cell r="CY126">
            <v>8299</v>
          </cell>
          <cell r="CZ126" t="str">
            <v>M6</v>
          </cell>
          <cell r="DA126">
            <v>16594159</v>
          </cell>
          <cell r="DB126">
            <v>0</v>
          </cell>
        </row>
        <row r="127">
          <cell r="B127" t="str">
            <v>0096 DE 2025</v>
          </cell>
          <cell r="C127">
            <v>1121955600</v>
          </cell>
          <cell r="D127" t="str">
            <v>LAURA DANIELA CASTRO CORTES</v>
          </cell>
          <cell r="E127" t="str">
            <v>CONTRATO DE PRESTACIÓN DE SERVICIOS DE APOYO A LA GESTIÓN</v>
          </cell>
          <cell r="F127" t="str">
            <v>PRESTACIÓN DE SERVICIOS DE APOYO A LA GESTIÓN NECESARIO PARA EL FORTALECIMIENTO DE LOS PROCESOS ACADÉMICOS Y ADMINISTRATIVOS DEL CENTRO DE IDIOMAS DE LA FACULTAD DE CIENCIAS HUMANAS Y DE LA EDUCACIÓN DE LA UNIVERSIDAD DE LOS LLANOS.</v>
          </cell>
          <cell r="G127">
            <v>45680</v>
          </cell>
          <cell r="H127">
            <v>13177912</v>
          </cell>
          <cell r="I127" t="str">
            <v>Cinco (05) meses y veintidós (22) días calendario</v>
          </cell>
          <cell r="J127">
            <v>45680</v>
          </cell>
          <cell r="K127">
            <v>45852</v>
          </cell>
          <cell r="L127" t="str">
            <v>NO APLICA</v>
          </cell>
          <cell r="M127" t="str">
            <v>NO APLICA</v>
          </cell>
          <cell r="N127" t="str">
            <v>NO APLICA</v>
          </cell>
          <cell r="O127">
            <v>6</v>
          </cell>
          <cell r="P127">
            <v>2911399</v>
          </cell>
          <cell r="Q127">
            <v>45680</v>
          </cell>
          <cell r="R127">
            <v>45716</v>
          </cell>
          <cell r="S127">
            <v>2298473</v>
          </cell>
          <cell r="T127">
            <v>45717</v>
          </cell>
          <cell r="U127">
            <v>45747</v>
          </cell>
          <cell r="V127">
            <v>2298473</v>
          </cell>
          <cell r="W127">
            <v>45748</v>
          </cell>
          <cell r="X127">
            <v>45777</v>
          </cell>
          <cell r="Y127">
            <v>2298473</v>
          </cell>
          <cell r="Z127">
            <v>45778</v>
          </cell>
          <cell r="AA127">
            <v>45808</v>
          </cell>
          <cell r="AB127">
            <v>2298473</v>
          </cell>
          <cell r="AC127">
            <v>45809</v>
          </cell>
          <cell r="AD127">
            <v>45838</v>
          </cell>
          <cell r="AE127">
            <v>1072621</v>
          </cell>
          <cell r="AF127">
            <v>45839</v>
          </cell>
          <cell r="AG127">
            <v>45852</v>
          </cell>
          <cell r="AH127">
            <v>0</v>
          </cell>
          <cell r="AI127">
            <v>0</v>
          </cell>
          <cell r="AJ127">
            <v>0</v>
          </cell>
          <cell r="BI127" t="str">
            <v>Vicerrectoría de Recursos Universitarios</v>
          </cell>
          <cell r="BJ127" t="str">
            <v>WILSON FERNANDO SALGADO CIFUENTES</v>
          </cell>
          <cell r="BK127" t="str">
            <v>Vicerrector Universitario</v>
          </cell>
          <cell r="BL127">
            <v>138</v>
          </cell>
          <cell r="BM127">
            <v>45680</v>
          </cell>
          <cell r="BN127">
            <v>2002609177</v>
          </cell>
          <cell r="BO127">
            <v>393</v>
          </cell>
          <cell r="BP127">
            <v>45680</v>
          </cell>
          <cell r="BQ127">
            <v>13177912</v>
          </cell>
          <cell r="CS127" t="str">
            <v>1. Apoyar en la atención al área del servicio al cliente para toda la comunidad educativa del Centro de Idiomas. 2. Contribuir en el archivo y control de documentos del área según normatividad. 3. Apoyar con la recepción y revisión de los documentos soporte de los grupos de los diferentes programas que se ofertan. 4. Apoyar con la elaboración de actas de las diferentes reuniones que se realizan. 5. Apoyar con la revisión de la documentación consolidada de los estudiantes del programa de extensión a la comunidad. 6. Contribuir con los procesos de calidad y planes de mejora.</v>
          </cell>
          <cell r="CT127">
            <v>1121955600</v>
          </cell>
          <cell r="CU127">
            <v>440</v>
          </cell>
          <cell r="CV127" t="str">
            <v>2801031</v>
          </cell>
          <cell r="CY127">
            <v>8299</v>
          </cell>
          <cell r="CZ127" t="str">
            <v>M6</v>
          </cell>
          <cell r="DA127">
            <v>13177912</v>
          </cell>
          <cell r="DB127">
            <v>0</v>
          </cell>
        </row>
        <row r="128">
          <cell r="B128" t="str">
            <v>0097 DE 2025</v>
          </cell>
          <cell r="C128">
            <v>1119894154</v>
          </cell>
          <cell r="D128" t="str">
            <v>BRAYAN SNEIDER RAMIREZ BLANDON</v>
          </cell>
          <cell r="E128" t="str">
            <v>CONTRATO DE PRESTACIÓN DE SERVICIOS PROFESIONALES</v>
          </cell>
          <cell r="F128" t="str">
            <v>PRESTACIÓN DE SERVICIOS PROFESIONALES NECESARIO PARA EL FORTALECIMIENTO DE LOS DIFERENTES PROCESOS DE CALIDAD EN EL CENTRO DE IDIOMAS DE LA FACULTAD DE CIENCIAS HUMANAS Y DE LA EDUCACIÓN DE LA UNIVERSIDAD DE LOS LLANOS”</v>
          </cell>
          <cell r="G128">
            <v>45680</v>
          </cell>
          <cell r="H128">
            <v>18604105</v>
          </cell>
          <cell r="I128" t="str">
            <v>Cinco (05) meses y veintidós (22) días calendario</v>
          </cell>
          <cell r="J128">
            <v>45680</v>
          </cell>
          <cell r="K128">
            <v>45852</v>
          </cell>
          <cell r="L128" t="str">
            <v>NO APLICA</v>
          </cell>
          <cell r="M128" t="str">
            <v>NO APLICA</v>
          </cell>
          <cell r="N128" t="str">
            <v>NO APLICA</v>
          </cell>
          <cell r="O128">
            <v>6</v>
          </cell>
          <cell r="P128">
            <v>4110209</v>
          </cell>
          <cell r="Q128">
            <v>45680</v>
          </cell>
          <cell r="R128">
            <v>45716</v>
          </cell>
          <cell r="S128">
            <v>3244902</v>
          </cell>
          <cell r="T128">
            <v>45717</v>
          </cell>
          <cell r="U128">
            <v>45747</v>
          </cell>
          <cell r="V128">
            <v>3244902</v>
          </cell>
          <cell r="W128">
            <v>45748</v>
          </cell>
          <cell r="X128">
            <v>45777</v>
          </cell>
          <cell r="Y128">
            <v>3244902</v>
          </cell>
          <cell r="Z128">
            <v>45778</v>
          </cell>
          <cell r="AA128">
            <v>45808</v>
          </cell>
          <cell r="AB128">
            <v>3244902</v>
          </cell>
          <cell r="AC128">
            <v>45809</v>
          </cell>
          <cell r="AD128">
            <v>45838</v>
          </cell>
          <cell r="AE128">
            <v>1514288</v>
          </cell>
          <cell r="AF128">
            <v>45839</v>
          </cell>
          <cell r="AG128">
            <v>45852</v>
          </cell>
          <cell r="BI128" t="str">
            <v>Vicerrectoría de Recursos Universitarios</v>
          </cell>
          <cell r="BJ128" t="str">
            <v>WILSON FERNANDO SALGADO CIFUENTES</v>
          </cell>
          <cell r="BK128" t="str">
            <v>Vicerrector Universitario</v>
          </cell>
          <cell r="BL128">
            <v>138</v>
          </cell>
          <cell r="BM128">
            <v>45680</v>
          </cell>
          <cell r="BN128">
            <v>2002609177</v>
          </cell>
          <cell r="BO128">
            <v>300</v>
          </cell>
          <cell r="BP128">
            <v>45680</v>
          </cell>
          <cell r="BQ128">
            <v>18604105</v>
          </cell>
          <cell r="CS128" t="str">
            <v>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v>
          </cell>
          <cell r="CT128">
            <v>1119894154.4000001</v>
          </cell>
          <cell r="CU128">
            <v>440</v>
          </cell>
          <cell r="CV128" t="str">
            <v>2801031</v>
          </cell>
          <cell r="CY128">
            <v>8299</v>
          </cell>
          <cell r="CZ128" t="str">
            <v>M6</v>
          </cell>
          <cell r="DA128">
            <v>18604105</v>
          </cell>
          <cell r="DB128">
            <v>0</v>
          </cell>
        </row>
        <row r="129">
          <cell r="B129" t="str">
            <v>0098 DE 2025</v>
          </cell>
          <cell r="C129">
            <v>1121900999</v>
          </cell>
          <cell r="D129" t="str">
            <v>JOSE DAVID PARDO CARRILLO</v>
          </cell>
          <cell r="E129" t="str">
            <v>CONTRATO DE PRESTACIÓN DE SERVICIOS PROFESIONALES</v>
          </cell>
          <cell r="F129" t="str">
            <v>PRESTACIÓN DE SERVICIOS PROFESIONALES NECESARIO PARA EL FORTALECIMIENTO DE LOS PROCESOS DE LA OFICINA ASESORA DE CONTROL INTERNO DISCIPLINARIO DE LA UNIVERSIDAD DE LOS LLANOS.</v>
          </cell>
          <cell r="G129">
            <v>45680</v>
          </cell>
          <cell r="H129">
            <v>22479958</v>
          </cell>
          <cell r="I129" t="str">
            <v>Cinco (05) meses y veintidós (22) días calendario</v>
          </cell>
          <cell r="J129">
            <v>45680</v>
          </cell>
          <cell r="K129">
            <v>45852</v>
          </cell>
          <cell r="L129" t="str">
            <v>NO APLICA</v>
          </cell>
          <cell r="M129" t="str">
            <v>NO APLICA</v>
          </cell>
          <cell r="N129" t="str">
            <v>NO APLICA</v>
          </cell>
          <cell r="O129">
            <v>6</v>
          </cell>
          <cell r="P129">
            <v>4966502</v>
          </cell>
          <cell r="Q129">
            <v>45680</v>
          </cell>
          <cell r="R129">
            <v>45716</v>
          </cell>
          <cell r="S129">
            <v>3920923</v>
          </cell>
          <cell r="T129">
            <v>45717</v>
          </cell>
          <cell r="U129">
            <v>45747</v>
          </cell>
          <cell r="V129">
            <v>3920923</v>
          </cell>
          <cell r="W129">
            <v>45748</v>
          </cell>
          <cell r="X129">
            <v>45777</v>
          </cell>
          <cell r="Y129">
            <v>3920923</v>
          </cell>
          <cell r="Z129">
            <v>45778</v>
          </cell>
          <cell r="AA129">
            <v>45808</v>
          </cell>
          <cell r="AB129">
            <v>3920923</v>
          </cell>
          <cell r="AC129">
            <v>45809</v>
          </cell>
          <cell r="AD129">
            <v>45838</v>
          </cell>
          <cell r="AE129">
            <v>1829764</v>
          </cell>
          <cell r="AF129">
            <v>45839</v>
          </cell>
          <cell r="AG129">
            <v>45852</v>
          </cell>
          <cell r="BI129" t="str">
            <v>Vicerrectoría de Recursos Universitarios</v>
          </cell>
          <cell r="BJ129" t="str">
            <v>WILSON FERNANDO SALGADO CIFUENTES</v>
          </cell>
          <cell r="BK129" t="str">
            <v>Vicerrector Universitario</v>
          </cell>
          <cell r="BL129">
            <v>138</v>
          </cell>
          <cell r="BM129">
            <v>45680</v>
          </cell>
          <cell r="BN129">
            <v>2002609177</v>
          </cell>
          <cell r="BO129">
            <v>365</v>
          </cell>
          <cell r="BP129">
            <v>45680</v>
          </cell>
          <cell r="BQ129">
            <v>22479958</v>
          </cell>
          <cell r="CS129" t="str">
            <v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v>
          </cell>
          <cell r="CT129">
            <v>1121900999</v>
          </cell>
          <cell r="CU129">
            <v>504</v>
          </cell>
          <cell r="CV129" t="str">
            <v>15</v>
          </cell>
          <cell r="CY129">
            <v>8299</v>
          </cell>
          <cell r="CZ129" t="str">
            <v>M6</v>
          </cell>
          <cell r="DA129">
            <v>22479958</v>
          </cell>
          <cell r="DB129">
            <v>0</v>
          </cell>
        </row>
        <row r="130">
          <cell r="B130" t="str">
            <v>0099 DE 2025</v>
          </cell>
          <cell r="C130">
            <v>1121963548</v>
          </cell>
          <cell r="D130" t="str">
            <v>JULIETH ESPERANZA TORRES ARANDA</v>
          </cell>
          <cell r="E130" t="str">
            <v>CONTRATO DE PRESTACIÓN DE SERVICIOS PROFESIONALES</v>
          </cell>
          <cell r="F130" t="str">
            <v>PRESTACIÓN DE SERVICIOS PROFESIONALES NECESARIO PARA EL FORTALECIMIENTO DE LOS PROCESOS DE LA OFICINA ASESORA DE CONTROL INTERNO DISCIPLINARIO DE LA UNIVERSIDAD DE LOS LLANOS.</v>
          </cell>
          <cell r="G130">
            <v>45680</v>
          </cell>
          <cell r="H130">
            <v>16594159</v>
          </cell>
          <cell r="I130" t="str">
            <v>Cinco (05) meses y veintidós (22) días calendario</v>
          </cell>
          <cell r="J130">
            <v>45680</v>
          </cell>
          <cell r="K130">
            <v>45852</v>
          </cell>
          <cell r="L130" t="str">
            <v>NO APLICA</v>
          </cell>
          <cell r="M130" t="str">
            <v>NO APLICA</v>
          </cell>
          <cell r="N130" t="str">
            <v>NO APLICA</v>
          </cell>
          <cell r="O130">
            <v>6</v>
          </cell>
          <cell r="P130">
            <v>3666151</v>
          </cell>
          <cell r="Q130">
            <v>45680</v>
          </cell>
          <cell r="R130">
            <v>45716</v>
          </cell>
          <cell r="S130">
            <v>2894330</v>
          </cell>
          <cell r="T130">
            <v>45717</v>
          </cell>
          <cell r="U130">
            <v>45747</v>
          </cell>
          <cell r="V130">
            <v>2894330</v>
          </cell>
          <cell r="W130">
            <v>45748</v>
          </cell>
          <cell r="X130">
            <v>45777</v>
          </cell>
          <cell r="Y130">
            <v>2894330</v>
          </cell>
          <cell r="Z130">
            <v>45778</v>
          </cell>
          <cell r="AA130">
            <v>45808</v>
          </cell>
          <cell r="AB130">
            <v>2894330</v>
          </cell>
          <cell r="AC130">
            <v>45809</v>
          </cell>
          <cell r="AD130">
            <v>45838</v>
          </cell>
          <cell r="AE130">
            <v>1350688</v>
          </cell>
          <cell r="AF130">
            <v>45839</v>
          </cell>
          <cell r="AG130">
            <v>45852</v>
          </cell>
          <cell r="AH130">
            <v>0</v>
          </cell>
          <cell r="AI130">
            <v>0</v>
          </cell>
          <cell r="AJ130">
            <v>0</v>
          </cell>
          <cell r="BI130" t="str">
            <v>Vicerrectoría de Recursos Universitarios</v>
          </cell>
          <cell r="BJ130" t="str">
            <v>WILSON FERNANDO SALGADO CIFUENTES</v>
          </cell>
          <cell r="BK130" t="str">
            <v>Vicerrector Universitario</v>
          </cell>
          <cell r="BL130">
            <v>138</v>
          </cell>
          <cell r="BM130">
            <v>45680</v>
          </cell>
          <cell r="BN130">
            <v>2002609177</v>
          </cell>
          <cell r="BO130">
            <v>368</v>
          </cell>
          <cell r="BP130">
            <v>45680</v>
          </cell>
          <cell r="BQ130">
            <v>16594159</v>
          </cell>
          <cell r="CS130" t="str">
            <v>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Participar en la socialización de la actualización en el régimen disciplinario y sus modificaciones. 16. Coadyuvar en tener debidamente sustanciado, organizado y digitalizado el expediente. Así mismo, entregar el expediente organizado al momento de dar por finalizado el contrato. 17. Apoyar el manejo del correo electrónico de la oficina asesora de Control Interno Disciplinario. 18. Colaborar con la elaboración de informes e inventarios de la oficina asesora de Control Interno Disciplinario. 19. Prestar apoyo en el envío de información requerida a través de medios electrónicos.</v>
          </cell>
          <cell r="CT130">
            <v>1121963548</v>
          </cell>
          <cell r="CU130">
            <v>504</v>
          </cell>
          <cell r="CV130" t="str">
            <v>15</v>
          </cell>
          <cell r="CY130">
            <v>8299</v>
          </cell>
          <cell r="CZ130" t="str">
            <v>M6</v>
          </cell>
          <cell r="DA130">
            <v>16594159</v>
          </cell>
          <cell r="DB130">
            <v>0</v>
          </cell>
        </row>
        <row r="131">
          <cell r="B131" t="str">
            <v>0100 DE 2025</v>
          </cell>
          <cell r="C131">
            <v>1013599680</v>
          </cell>
          <cell r="D131" t="str">
            <v>WILLINGTON CARRILLO CARRILLO</v>
          </cell>
          <cell r="E131" t="str">
            <v>CONTRATO DE PRESTACIÓN DE SERVICIOS PROFESIONALES</v>
          </cell>
          <cell r="F131" t="str">
            <v>PRESTACIÓN DE SERVICIOS PROFESIONALES NECESARIO PARA EL FORTALECIMIENTO DE LOS PROCESOS DE LA OFICINA ASESORA DE CONTROL INTERNO DISCIPLINARIO DE LA UNIVERSIDAD DE LOS LLANOS.</v>
          </cell>
          <cell r="G131">
            <v>45680</v>
          </cell>
          <cell r="H131">
            <v>16594159</v>
          </cell>
          <cell r="I131" t="str">
            <v>Cinco (05) meses y veintidós (22) días calendario</v>
          </cell>
          <cell r="J131">
            <v>45680</v>
          </cell>
          <cell r="K131">
            <v>45852</v>
          </cell>
          <cell r="L131" t="str">
            <v>NO APLICA</v>
          </cell>
          <cell r="M131" t="str">
            <v>NO APLICA</v>
          </cell>
          <cell r="N131" t="str">
            <v>NO APLICA</v>
          </cell>
          <cell r="O131">
            <v>6</v>
          </cell>
          <cell r="P131">
            <v>3666151</v>
          </cell>
          <cell r="Q131">
            <v>45680</v>
          </cell>
          <cell r="R131">
            <v>45716</v>
          </cell>
          <cell r="S131">
            <v>2894330</v>
          </cell>
          <cell r="T131">
            <v>45717</v>
          </cell>
          <cell r="U131">
            <v>45747</v>
          </cell>
          <cell r="V131">
            <v>2894330</v>
          </cell>
          <cell r="W131">
            <v>45748</v>
          </cell>
          <cell r="X131">
            <v>45777</v>
          </cell>
          <cell r="Y131">
            <v>2894330</v>
          </cell>
          <cell r="Z131">
            <v>45778</v>
          </cell>
          <cell r="AA131">
            <v>45808</v>
          </cell>
          <cell r="AB131">
            <v>2894330</v>
          </cell>
          <cell r="AC131">
            <v>45809</v>
          </cell>
          <cell r="AD131">
            <v>45838</v>
          </cell>
          <cell r="AE131">
            <v>1350688</v>
          </cell>
          <cell r="AF131">
            <v>45839</v>
          </cell>
          <cell r="AG131">
            <v>45852</v>
          </cell>
          <cell r="BI131" t="str">
            <v>Vicerrectoría de Recursos Universitarios</v>
          </cell>
          <cell r="BJ131" t="str">
            <v>WILSON FERNANDO SALGADO CIFUENTES</v>
          </cell>
          <cell r="BK131" t="str">
            <v>Vicerrector Universitario</v>
          </cell>
          <cell r="BL131">
            <v>138</v>
          </cell>
          <cell r="BM131">
            <v>45680</v>
          </cell>
          <cell r="BN131">
            <v>2002609177</v>
          </cell>
          <cell r="BO131">
            <v>352</v>
          </cell>
          <cell r="BP131">
            <v>45680</v>
          </cell>
          <cell r="BQ131">
            <v>16594159</v>
          </cell>
          <cell r="CS131" t="str">
            <v>1. Coadyuvar jurídicamente las instancias de las actuaciones disciplinarias-jurídicas contenidas en el código único disciplinario. 2. Coadyuvar a sustanciar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necesarias para las actuaciones disciplinarias previa designación del Asesor de Control Interno Disciplinario. 13. Coadyuvar en el diligenciamiento de la matriz de procesos. 14. Apoyar el manejo del correo electrónico de la oficina asesora de Control Interno Disciplinario. 15. Colaborar con la elaboración de informes e inventarios de la Oficina de Control Interno Disciplinario. 16. Prestar apoyo en el envío de información requerida a través de medios electrónicos. 17. Coadyuvar en tener debidamente sustanciado, organizado y digitalizado el expediente. Así mismo, entregar el expediente organizado al momento de dar por finalizado el contrato. 18. Coadyuvar a la elaboración del libro de correspondencia recibida y generada. 19. Participar en la socialización de la actualización en el régimen disciplinario y sus modificaciones</v>
          </cell>
          <cell r="CT131">
            <v>1013599680</v>
          </cell>
          <cell r="CU131">
            <v>504</v>
          </cell>
          <cell r="CV131" t="str">
            <v>15</v>
          </cell>
          <cell r="CY131">
            <v>8299</v>
          </cell>
          <cell r="CZ131" t="str">
            <v>M6</v>
          </cell>
          <cell r="DA131">
            <v>16594159</v>
          </cell>
          <cell r="DB131">
            <v>0</v>
          </cell>
        </row>
        <row r="132">
          <cell r="B132" t="str">
            <v>0101 DE 2025</v>
          </cell>
          <cell r="C132">
            <v>1006877996</v>
          </cell>
          <cell r="D132" t="str">
            <v>CARLOS GUILLERMO VARELA TOBON</v>
          </cell>
          <cell r="E132" t="str">
            <v>CONTRATO DE PRESTACIÓN DE SERVICIOS DE APOYO A LA GESTIÓN</v>
          </cell>
          <cell r="F132" t="str">
            <v>PRESTACIÓN DE SERVICIOS DE APOYO A LA GESTIÓN NECESARIO PARA EL FORTALECIMIENTO DE LOS PROCESOS DE LA OFICINA ASESORA DE CONTROL INTERNO DISCIPLINARIO DE LA UNIVERSIDAD DE LOS LLANOS.</v>
          </cell>
          <cell r="G132">
            <v>45680</v>
          </cell>
          <cell r="H132">
            <v>8930974</v>
          </cell>
          <cell r="I132" t="str">
            <v>Cinco (05) meses y veintidós (22) días calendario</v>
          </cell>
          <cell r="J132">
            <v>45680</v>
          </cell>
          <cell r="K132">
            <v>45852</v>
          </cell>
          <cell r="L132" t="str">
            <v>NO APLICA</v>
          </cell>
          <cell r="M132" t="str">
            <v>NO APLICA</v>
          </cell>
          <cell r="N132" t="str">
            <v>NO APLICA</v>
          </cell>
          <cell r="O132">
            <v>6</v>
          </cell>
          <cell r="P132">
            <v>1973122</v>
          </cell>
          <cell r="Q132">
            <v>45680</v>
          </cell>
          <cell r="R132">
            <v>45716</v>
          </cell>
          <cell r="S132">
            <v>1557728</v>
          </cell>
          <cell r="T132">
            <v>45717</v>
          </cell>
          <cell r="U132">
            <v>45747</v>
          </cell>
          <cell r="V132">
            <v>1557728</v>
          </cell>
          <cell r="W132">
            <v>45748</v>
          </cell>
          <cell r="X132">
            <v>45777</v>
          </cell>
          <cell r="Y132">
            <v>1557728</v>
          </cell>
          <cell r="Z132">
            <v>45778</v>
          </cell>
          <cell r="AA132">
            <v>45808</v>
          </cell>
          <cell r="AB132">
            <v>1557728</v>
          </cell>
          <cell r="AC132">
            <v>45809</v>
          </cell>
          <cell r="AD132">
            <v>45838</v>
          </cell>
          <cell r="AE132">
            <v>726940</v>
          </cell>
          <cell r="AF132">
            <v>45839</v>
          </cell>
          <cell r="AG132">
            <v>45852</v>
          </cell>
          <cell r="AH132">
            <v>0</v>
          </cell>
          <cell r="AI132">
            <v>0</v>
          </cell>
          <cell r="AJ132">
            <v>0</v>
          </cell>
          <cell r="BI132" t="str">
            <v>Vicerrectoría de Recursos Universitarios</v>
          </cell>
          <cell r="BJ132" t="str">
            <v>WILSON FERNANDO SALGADO CIFUENTES</v>
          </cell>
          <cell r="BK132" t="str">
            <v>Vicerrector Universitario</v>
          </cell>
          <cell r="BL132">
            <v>138</v>
          </cell>
          <cell r="BM132">
            <v>45680</v>
          </cell>
          <cell r="BN132">
            <v>2002609177</v>
          </cell>
          <cell r="BO132">
            <v>350</v>
          </cell>
          <cell r="BP132">
            <v>45680</v>
          </cell>
          <cell r="BQ132">
            <v>8930974</v>
          </cell>
          <cell r="CS132" t="str">
            <v>1. Coadyuvar en las instancias de las actuaciones disciplinarias-jurídicas contenidas en el código único disciplinario. 2. Contribuir en la sustanciación de los diferentes procesos disciplinarios. 3. Colaborar en la proyección de autos de apertura de indagación previa. 4. Apoyar a la proyección autos de apertura de investigación disciplinaria. 5. Coadyuvar en la proyección autos de trámite e impulso procesal. 6. Apoyo en la formulación de pliego de cargos. 7. Coadyuvar a la fijación y desfijación de edictos. 8. Apoyar en la realización de comunicaciones de las actuaciones disciplinarias y notificaciones de las actuaciones disciplinarias. 9. Contribuir a la proyección y revisión de respuestas a solicitudes y derechos de petición. 10. Coadyuvar en la actualización de la información diligenciada en la matriz de inventario de expedientes. 11. Apoyar en la elaboración del libro de correspondencia recibida y generada. 12. Contribuir en la práctica de pruebas e información necesarias para las actuaciones disciplinarias previa designación del Asesor de Control Interno Disciplinario. 13. Coadyuvar en el diligenciamiento de la matriz de procesos. 14. Apoyar en la elaboración de los formatos para las diferentes actuaciones disciplinarias teniendo en cuenta las nuevas normas. 15. Coadyuvar en tener debidamente organizado y digitalizado el expediente que se encuentra sustanciando. 16. Apoyar el manejo del correo electrónico de la oficina asesora de Control Interno Disciplinario. 17. Colaborar con la elaboración de informes e inventarios de la Oficina de Control Interno Disciplinario. 18. Prestar apoyo en el envío de información requerida a través de medios electrónicos.</v>
          </cell>
          <cell r="CT132">
            <v>1006877996</v>
          </cell>
          <cell r="CU132">
            <v>504</v>
          </cell>
          <cell r="CV132" t="str">
            <v>15</v>
          </cell>
          <cell r="CY132">
            <v>8299</v>
          </cell>
          <cell r="CZ132" t="str">
            <v>M6</v>
          </cell>
          <cell r="DA132">
            <v>8930974</v>
          </cell>
          <cell r="DB132">
            <v>0</v>
          </cell>
        </row>
        <row r="133">
          <cell r="B133" t="str">
            <v>0102 DE 2025</v>
          </cell>
          <cell r="C133">
            <v>40326102</v>
          </cell>
          <cell r="D133" t="str">
            <v>SONIA PATRICIA CLAVIJO BAQUERO</v>
          </cell>
          <cell r="E133" t="str">
            <v>CONTRATO DE PRESTACIÓN DE SERVICIOS PROFESIONALES</v>
          </cell>
          <cell r="F133" t="str">
            <v>PRESTACIÓN DE SERVICIOS PROFESIONALES NECESARIO PARA EL FORTALECIMIENTO DE LOS PROCESOS DE AUDITORÍA EN LA OFICINA ASESORA DE CONTROL INTERNO DE LA UNIVERSIDAD DE LOS LLANOS.</v>
          </cell>
          <cell r="G133">
            <v>45680</v>
          </cell>
          <cell r="H133">
            <v>18604105</v>
          </cell>
          <cell r="I133" t="str">
            <v>Cinco (05) meses y veintidós (22) días calendario</v>
          </cell>
          <cell r="J133">
            <v>45680</v>
          </cell>
          <cell r="K133">
            <v>45852</v>
          </cell>
          <cell r="L133" t="str">
            <v>NO APLICA</v>
          </cell>
          <cell r="M133" t="str">
            <v>NO APLICA</v>
          </cell>
          <cell r="N133" t="str">
            <v>NO APLICA</v>
          </cell>
          <cell r="O133">
            <v>6</v>
          </cell>
          <cell r="P133">
            <v>4110209</v>
          </cell>
          <cell r="Q133">
            <v>45680</v>
          </cell>
          <cell r="R133">
            <v>45716</v>
          </cell>
          <cell r="S133">
            <v>3244902</v>
          </cell>
          <cell r="T133">
            <v>45717</v>
          </cell>
          <cell r="U133">
            <v>45747</v>
          </cell>
          <cell r="V133">
            <v>3244902</v>
          </cell>
          <cell r="W133">
            <v>45748</v>
          </cell>
          <cell r="X133">
            <v>45777</v>
          </cell>
          <cell r="Y133">
            <v>3244902</v>
          </cell>
          <cell r="Z133">
            <v>45778</v>
          </cell>
          <cell r="AA133">
            <v>45808</v>
          </cell>
          <cell r="AB133">
            <v>3244902</v>
          </cell>
          <cell r="AC133">
            <v>45809</v>
          </cell>
          <cell r="AD133">
            <v>45838</v>
          </cell>
          <cell r="AE133">
            <v>1514288</v>
          </cell>
          <cell r="AF133">
            <v>45839</v>
          </cell>
          <cell r="AG133">
            <v>45852</v>
          </cell>
          <cell r="BI133" t="str">
            <v>Vicerrectoría de Recursos Universitarios</v>
          </cell>
          <cell r="BJ133" t="str">
            <v>WILSON FERNANDO SALGADO CIFUENTES</v>
          </cell>
          <cell r="BK133" t="str">
            <v>Vicerrector Universitario</v>
          </cell>
          <cell r="BL133">
            <v>138</v>
          </cell>
          <cell r="BM133">
            <v>45680</v>
          </cell>
          <cell r="BN133">
            <v>2002609177</v>
          </cell>
          <cell r="BO133">
            <v>333</v>
          </cell>
          <cell r="BP133">
            <v>45680</v>
          </cell>
          <cell r="BQ133">
            <v>18604105</v>
          </cell>
          <cell r="CS133" t="str">
            <v>1. Apoyar en la planeación y ejecución de las auditorías internas de tercera línea, de acuerdo al programa de auditorías para la vigencia 2025. 2. Colaborar en el seguimiento e informe mensual a una muestra mínima de diez contratos y su verificación en el aplicativo Secop II. 3. Apoyar con la evaluación y seguimiento trimestral de Austeridad del gasto Público con corte a diciembre, marzo y junio. 4. Contribuir en el seguimiento a la implementación del Código de Ética, Integridad y Buen Gobierno. 5. Coadyuvar en el seguimiento a Planes de acción de las facultades con corte a marzo. 6. Contribuir para la realización de la encuesta de Autocontrol y su respectivo informe de Gestión. 7.  Colaborar en el seguimiento a la liquidación y estado de convenios pendientes por liquidar y generar las alertas respectivas.</v>
          </cell>
          <cell r="CT133">
            <v>40326102</v>
          </cell>
          <cell r="CU133">
            <v>504</v>
          </cell>
          <cell r="CV133" t="str">
            <v>16</v>
          </cell>
          <cell r="CY133">
            <v>8211</v>
          </cell>
          <cell r="CZ133" t="str">
            <v>M6</v>
          </cell>
          <cell r="DA133">
            <v>18604105</v>
          </cell>
          <cell r="DB133">
            <v>0</v>
          </cell>
        </row>
        <row r="134">
          <cell r="B134" t="str">
            <v>0103 DE 2025</v>
          </cell>
          <cell r="C134">
            <v>52726343</v>
          </cell>
          <cell r="D134" t="str">
            <v>DERLY PATRICIA POVEDA LADINO</v>
          </cell>
          <cell r="E134" t="str">
            <v>CONTRATO DE PRESTACIÓN DE SERVICIOS PROFESIONALES</v>
          </cell>
          <cell r="F134" t="str">
            <v>PRESTACIÓN DE SERVICIOS PROFESIONALES NECESARIO PARA EL FORTALECIMIENTO DE LOS PROCESOS DE AUDITORÍA EN LA OFICINA ASESORA DE CONTROL INTERNO DE LA UNIVERSIDAD DE LOS LLANOS.</v>
          </cell>
          <cell r="G134">
            <v>45680</v>
          </cell>
          <cell r="H134">
            <v>18604105</v>
          </cell>
          <cell r="I134" t="str">
            <v>Cinco (05) meses y veintidós (22) días calendario</v>
          </cell>
          <cell r="J134">
            <v>45680</v>
          </cell>
          <cell r="K134">
            <v>45852</v>
          </cell>
          <cell r="L134" t="str">
            <v>NO APLICA</v>
          </cell>
          <cell r="M134" t="str">
            <v>NO APLICA</v>
          </cell>
          <cell r="N134" t="str">
            <v>NO APLICA</v>
          </cell>
          <cell r="O134">
            <v>6</v>
          </cell>
          <cell r="P134">
            <v>4110209</v>
          </cell>
          <cell r="Q134">
            <v>45680</v>
          </cell>
          <cell r="R134">
            <v>45716</v>
          </cell>
          <cell r="S134">
            <v>3244902</v>
          </cell>
          <cell r="T134">
            <v>45717</v>
          </cell>
          <cell r="U134">
            <v>45747</v>
          </cell>
          <cell r="V134">
            <v>3244902</v>
          </cell>
          <cell r="W134">
            <v>45748</v>
          </cell>
          <cell r="X134">
            <v>45777</v>
          </cell>
          <cell r="Y134">
            <v>3244902</v>
          </cell>
          <cell r="Z134">
            <v>45778</v>
          </cell>
          <cell r="AA134">
            <v>45808</v>
          </cell>
          <cell r="AB134">
            <v>3244902</v>
          </cell>
          <cell r="AC134">
            <v>45809</v>
          </cell>
          <cell r="AD134">
            <v>45838</v>
          </cell>
          <cell r="AE134">
            <v>1514288</v>
          </cell>
          <cell r="AF134">
            <v>45839</v>
          </cell>
          <cell r="AG134">
            <v>45852</v>
          </cell>
          <cell r="BI134" t="str">
            <v>Vicerrectoría de Recursos Universitarios</v>
          </cell>
          <cell r="BJ134" t="str">
            <v>WILSON FERNANDO SALGADO CIFUENTES</v>
          </cell>
          <cell r="BK134" t="str">
            <v>Vicerrector Universitario</v>
          </cell>
          <cell r="BL134">
            <v>138</v>
          </cell>
          <cell r="BM134">
            <v>45680</v>
          </cell>
          <cell r="BN134">
            <v>2002609177</v>
          </cell>
          <cell r="BO134">
            <v>291</v>
          </cell>
          <cell r="BP134">
            <v>45680</v>
          </cell>
          <cell r="BQ134">
            <v>18604105</v>
          </cell>
          <cell r="CS134" t="str">
            <v>1. Apoyar en la planeación y ejecución de las auditorías internas de tercera línea, de acuerdo al programa de auditorías para la vigencia 2025. 2. Colaborar en la evaluación del informe de Control Interno Contable. 3. Coadyuvar en el seguimiento trimestral a la legalización de avances con corte a marzo y junio. 4. Contribuir en el seguimiento al Plan de Mejoramiento Archivístico trimestralmente. 5. Colaborar cuatrimestralmente a la realización del Informe de seguimiento de la estrategia de rendición de cuentas. 6. Apoyar trimestralmente al seguimiento al plan de acción institucional - PAI, con corte a marzo y junio. 7.  Apoyar en el seguimiento trimestral a las Cajas Menores a través de arqueos. 8.  Coadyuvar en el seguimiento bimestral a las conciliaciones bancarias sobre una muestra aleatoria de 10 cuentas y apoyar a la verificación del cumplimiento de los registros contables para presentación de Estados Financieros.</v>
          </cell>
          <cell r="CT134">
            <v>52726343</v>
          </cell>
          <cell r="CU134">
            <v>504</v>
          </cell>
          <cell r="CV134" t="str">
            <v>16</v>
          </cell>
          <cell r="CY134">
            <v>6920</v>
          </cell>
          <cell r="CZ134" t="str">
            <v>M5</v>
          </cell>
          <cell r="DA134">
            <v>18604105</v>
          </cell>
          <cell r="DB134">
            <v>0</v>
          </cell>
        </row>
        <row r="135">
          <cell r="B135" t="str">
            <v>0104 DE 2025</v>
          </cell>
          <cell r="C135">
            <v>17338535</v>
          </cell>
          <cell r="D135" t="str">
            <v>OSCAR ERNESTO LONDOÑO PARRADO</v>
          </cell>
          <cell r="E135" t="str">
            <v>CONTRATO DE PRESTACIÓN DE SERVICIOS PROFESIONALES</v>
          </cell>
          <cell r="F135" t="str">
            <v>PRESTACIÓN DE SERVICIOS PROFESIONALES NECESARIO PARA EL FORTALECIMIENTO DE LOS PROCESOS DE AUDITORÍA EN LA OFICINA ASESORA DE CONTROL INTERNO DE LA UNIVERSIDAD DE LOS LLANOS.</v>
          </cell>
          <cell r="G135">
            <v>45680</v>
          </cell>
          <cell r="H135">
            <v>18604105</v>
          </cell>
          <cell r="I135" t="str">
            <v>Cinco (05) meses y veintidós (22) días calendario</v>
          </cell>
          <cell r="J135">
            <v>45680</v>
          </cell>
          <cell r="K135">
            <v>45852</v>
          </cell>
          <cell r="L135" t="str">
            <v>NO APLICA</v>
          </cell>
          <cell r="M135" t="str">
            <v>NO APLICA</v>
          </cell>
          <cell r="N135" t="str">
            <v>NO APLICA</v>
          </cell>
          <cell r="O135">
            <v>6</v>
          </cell>
          <cell r="P135">
            <v>4110209</v>
          </cell>
          <cell r="Q135">
            <v>45680</v>
          </cell>
          <cell r="R135">
            <v>45716</v>
          </cell>
          <cell r="S135">
            <v>3244902</v>
          </cell>
          <cell r="T135">
            <v>45717</v>
          </cell>
          <cell r="U135">
            <v>45747</v>
          </cell>
          <cell r="V135">
            <v>3244902</v>
          </cell>
          <cell r="W135">
            <v>45748</v>
          </cell>
          <cell r="X135">
            <v>45777</v>
          </cell>
          <cell r="Y135">
            <v>3244902</v>
          </cell>
          <cell r="Z135">
            <v>45778</v>
          </cell>
          <cell r="AA135">
            <v>45808</v>
          </cell>
          <cell r="AB135">
            <v>3244902</v>
          </cell>
          <cell r="AC135">
            <v>45809</v>
          </cell>
          <cell r="AD135">
            <v>45838</v>
          </cell>
          <cell r="AE135">
            <v>1514288</v>
          </cell>
          <cell r="AF135">
            <v>45839</v>
          </cell>
          <cell r="AG135">
            <v>45852</v>
          </cell>
          <cell r="AH135">
            <v>0</v>
          </cell>
          <cell r="AI135">
            <v>0</v>
          </cell>
          <cell r="AJ135">
            <v>0</v>
          </cell>
          <cell r="BI135" t="str">
            <v>Vicerrectoría de Recursos Universitarios</v>
          </cell>
          <cell r="BJ135" t="str">
            <v>WILSON FERNANDO SALGADO CIFUENTES</v>
          </cell>
          <cell r="BK135" t="str">
            <v>Vicerrector Universitario</v>
          </cell>
          <cell r="BL135">
            <v>138</v>
          </cell>
          <cell r="BM135">
            <v>45680</v>
          </cell>
          <cell r="BN135">
            <v>2002609177</v>
          </cell>
          <cell r="BO135">
            <v>278</v>
          </cell>
          <cell r="BP135">
            <v>45680</v>
          </cell>
          <cell r="BQ135">
            <v>18604105</v>
          </cell>
          <cell r="CS135" t="str">
            <v>1. Apoyar en la planeación y ejecución de las auditorías internas de tercera línea, de acuerdo al programa de auditorías para la vigencia 2025. 2. Contribuir en el seguimiento y evaluación a la política anti trámites en el Aplicativo SUIT de acuerdo a la normatividad vigente. 3. Apoyar en el seguimiento semestral al Sistema Único de Gestión e Información Litigiosa y comité de conciliaciones a través de la plataforma EKOGUI. 4.  Colaborar en el seguimiento y verificación al cumplimiento a los criterios de publicación ITA transparencia y acceso a la información pública trimestralmente. 5. Apoyar en el seguimiento mensual al Plan de Mejoramiento Institucional de la CGR y Contraloría Departamental.  6. Coadyuvar en el seguimiento y evaluación de las solicitudes realizadas por los diferentes procesos. 7. Apoyar la consolidación de la información y el diligenciamiento de indicadores de gestión relacionados con el proceso de evaluación, control y contribuir en el seguimiento institucional.</v>
          </cell>
          <cell r="CT135">
            <v>17338535</v>
          </cell>
          <cell r="CU135">
            <v>504</v>
          </cell>
          <cell r="CV135" t="str">
            <v>16</v>
          </cell>
          <cell r="CY135">
            <v>8299</v>
          </cell>
          <cell r="CZ135" t="str">
            <v>M6</v>
          </cell>
          <cell r="DA135">
            <v>18604105</v>
          </cell>
          <cell r="DB135">
            <v>0</v>
          </cell>
        </row>
        <row r="136">
          <cell r="B136" t="str">
            <v>0105 DE 2025</v>
          </cell>
          <cell r="C136">
            <v>40411676</v>
          </cell>
          <cell r="D136" t="str">
            <v>KEILA MILENA GARCIA DUARTE</v>
          </cell>
          <cell r="E136" t="str">
            <v>CONTRATO DE PRESTACIÓN DE SERVICIOS PROFESIONALES</v>
          </cell>
          <cell r="F136" t="str">
            <v>PRESTACIÓN DE SERVICIOS PROFESIONALES NECESARIO PARA EL FORTALECIMIENTO DE LOS PROCESOS DE AUDITORÍA EN LA OFICINA ASESORA DE CONTROL INTERNO DE LA UNIVERSIDAD DE LOS LLANOS.</v>
          </cell>
          <cell r="G136">
            <v>45680</v>
          </cell>
          <cell r="H136">
            <v>22479958</v>
          </cell>
          <cell r="I136" t="str">
            <v>Cinco (05) meses y veintidós (22) días calendario</v>
          </cell>
          <cell r="J136">
            <v>45680</v>
          </cell>
          <cell r="K136">
            <v>45852</v>
          </cell>
          <cell r="L136" t="str">
            <v>NO APLICA</v>
          </cell>
          <cell r="M136" t="str">
            <v>NO APLICA</v>
          </cell>
          <cell r="N136" t="str">
            <v>NO APLICA</v>
          </cell>
          <cell r="O136">
            <v>6</v>
          </cell>
          <cell r="P136">
            <v>4966502</v>
          </cell>
          <cell r="Q136">
            <v>45680</v>
          </cell>
          <cell r="R136">
            <v>45716</v>
          </cell>
          <cell r="S136">
            <v>3920923</v>
          </cell>
          <cell r="T136">
            <v>45717</v>
          </cell>
          <cell r="U136">
            <v>45747</v>
          </cell>
          <cell r="V136">
            <v>3920923</v>
          </cell>
          <cell r="W136">
            <v>45748</v>
          </cell>
          <cell r="X136">
            <v>45777</v>
          </cell>
          <cell r="Y136">
            <v>3920923</v>
          </cell>
          <cell r="Z136">
            <v>45778</v>
          </cell>
          <cell r="AA136">
            <v>45808</v>
          </cell>
          <cell r="AB136">
            <v>3920923</v>
          </cell>
          <cell r="AC136">
            <v>45809</v>
          </cell>
          <cell r="AD136">
            <v>45838</v>
          </cell>
          <cell r="AE136">
            <v>1829764</v>
          </cell>
          <cell r="AF136">
            <v>45839</v>
          </cell>
          <cell r="AG136">
            <v>45852</v>
          </cell>
          <cell r="BI136" t="str">
            <v>Vicerrectoría de Recursos Universitarios</v>
          </cell>
          <cell r="BJ136" t="str">
            <v>WILSON FERNANDO SALGADO CIFUENTES</v>
          </cell>
          <cell r="BK136" t="str">
            <v>Vicerrector Universitario</v>
          </cell>
          <cell r="BL136">
            <v>138</v>
          </cell>
          <cell r="BM136">
            <v>45680</v>
          </cell>
          <cell r="BN136">
            <v>2002609177</v>
          </cell>
          <cell r="BO136">
            <v>337</v>
          </cell>
          <cell r="BP136">
            <v>45680</v>
          </cell>
          <cell r="BQ136">
            <v>22479958</v>
          </cell>
          <cell r="CS136" t="str">
            <v>1. Apoyar en la planeación y ejecución de las auditorías internas de tercera línea, de acuerdo al programa de auditorías para la vigencia 2025.  2. Contribuir en la evaluación cuatrimestral al Programa de transparencia y ética pública, incluyendo el Mapa de Riesgos de Corrupción de los diferentes procesos de acuerdo a la reglamentación vigente. 3.  Colaborar en el seguimiento al plan de mejoramiento General de la Universidad de acuerdo al procedimiento establecido y generar las alertas respectivas. 4. Coadyuvar en el seguimiento al área financiera sobre el plan de mejoramiento de la Comisión Legal de Cuentas de la Cámara de Representantes. 5. Brindar acompañamiento y asesoría en el marco del Sistema de Control Interno, de acuerdo a las necesidades o solicitudes de los diferentes procesos de la Universidad. 6. Brindar orientación y acompañamiento en las actividades de mantenimiento y mejora continua del proceso de Gestión de Control Interno, de acuerdo con los lineamientos del Sistema de Gestión de la Calidad.</v>
          </cell>
          <cell r="CT136">
            <v>40411676</v>
          </cell>
          <cell r="CU136">
            <v>504</v>
          </cell>
          <cell r="CV136" t="str">
            <v>16</v>
          </cell>
          <cell r="CY136">
            <v>7020</v>
          </cell>
          <cell r="CZ136" t="str">
            <v>M5</v>
          </cell>
          <cell r="DA136">
            <v>22479958</v>
          </cell>
          <cell r="DB136">
            <v>0</v>
          </cell>
        </row>
        <row r="137">
          <cell r="B137" t="str">
            <v>0106 DE 2025</v>
          </cell>
          <cell r="C137">
            <v>40334933</v>
          </cell>
          <cell r="D137" t="str">
            <v>SANDRA VIVIANA RODRIGUEZ URUEÑA</v>
          </cell>
          <cell r="E137" t="str">
            <v>CONTRATO DE PRESTACIÓN DE SERVICIOS PROFESIONALES</v>
          </cell>
          <cell r="F137" t="str">
            <v>PRESTACIÓN DE SERVICIOS PROFESIONALES NECESARIO PARA EL FORTALECIMIENTO DE LOS PROCESOS DE LA DIRECCIÓN GENERAL DE CURRÍCULO DE LA UNIVERSIDAD DE LOS LLANOS.</v>
          </cell>
          <cell r="G137">
            <v>45680</v>
          </cell>
          <cell r="H137">
            <v>18604105</v>
          </cell>
          <cell r="I137" t="str">
            <v>Cinco (05) meses y veintidós (22) días calendario</v>
          </cell>
          <cell r="J137">
            <v>45680</v>
          </cell>
          <cell r="K137">
            <v>45852</v>
          </cell>
          <cell r="L137" t="str">
            <v>NO APLICA</v>
          </cell>
          <cell r="M137" t="str">
            <v>NO APLICA</v>
          </cell>
          <cell r="N137" t="str">
            <v>NO APLICA</v>
          </cell>
          <cell r="O137">
            <v>6</v>
          </cell>
          <cell r="P137">
            <v>4110209</v>
          </cell>
          <cell r="Q137">
            <v>45680</v>
          </cell>
          <cell r="R137">
            <v>45716</v>
          </cell>
          <cell r="S137">
            <v>3244902</v>
          </cell>
          <cell r="T137">
            <v>45717</v>
          </cell>
          <cell r="U137">
            <v>45747</v>
          </cell>
          <cell r="V137">
            <v>3244902</v>
          </cell>
          <cell r="W137">
            <v>45748</v>
          </cell>
          <cell r="X137">
            <v>45777</v>
          </cell>
          <cell r="Y137">
            <v>3244902</v>
          </cell>
          <cell r="Z137">
            <v>45778</v>
          </cell>
          <cell r="AA137">
            <v>45808</v>
          </cell>
          <cell r="AB137">
            <v>3244902</v>
          </cell>
          <cell r="AC137">
            <v>45809</v>
          </cell>
          <cell r="AD137">
            <v>45838</v>
          </cell>
          <cell r="AE137">
            <v>1514288</v>
          </cell>
          <cell r="AF137">
            <v>45839</v>
          </cell>
          <cell r="AG137">
            <v>45852</v>
          </cell>
          <cell r="AH137">
            <v>0</v>
          </cell>
          <cell r="AI137">
            <v>0</v>
          </cell>
          <cell r="AJ137">
            <v>0</v>
          </cell>
          <cell r="BI137" t="str">
            <v>Vicerrectoría de Recursos Universitarios</v>
          </cell>
          <cell r="BJ137" t="str">
            <v>WILSON FERNANDO SALGADO CIFUENTES</v>
          </cell>
          <cell r="BK137" t="str">
            <v>Vicerrector Universitario</v>
          </cell>
          <cell r="BL137">
            <v>138</v>
          </cell>
          <cell r="BM137">
            <v>45680</v>
          </cell>
          <cell r="BN137">
            <v>2002609177</v>
          </cell>
          <cell r="BO137">
            <v>286</v>
          </cell>
          <cell r="BP137">
            <v>45680</v>
          </cell>
          <cell r="BQ137">
            <v>18604105</v>
          </cell>
          <cell r="CS137" t="str">
            <v>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Colaborar en la elaboración, digitación y presentación de la documentación requerida para la radicación y seguimiento a fichas BPUNI asignadas. 8. Brindar apoyo al seguimiento, verificación de los avances y cumplimiento de las metas PAI. 9. Prestar apoyo en la elaboración, consolidación y presentación de los informes de gestión solicitados a la Dirección General de Currículo. 10. Apoyar las actividades propias en el desarrollo de las funciones de la Dirección General de Currículo para el cumplimiento de metas y objetivos.</v>
          </cell>
          <cell r="CT137">
            <v>40334933</v>
          </cell>
          <cell r="CU137">
            <v>504</v>
          </cell>
          <cell r="CV137" t="str">
            <v>21</v>
          </cell>
          <cell r="CY137">
            <v>8299</v>
          </cell>
          <cell r="CZ137" t="str">
            <v>M6</v>
          </cell>
          <cell r="DA137">
            <v>18604105</v>
          </cell>
          <cell r="DB137">
            <v>0</v>
          </cell>
        </row>
        <row r="138">
          <cell r="B138" t="str">
            <v>0107 DE 2025</v>
          </cell>
          <cell r="C138">
            <v>86078257</v>
          </cell>
          <cell r="D138" t="str">
            <v>GIOVANNY ANDRES DIAZ GIRALDO</v>
          </cell>
          <cell r="E138" t="str">
            <v>CONTRATO DE PRESTACIÓN DE SERVICIOS PROFESIONALES</v>
          </cell>
          <cell r="F138" t="str">
            <v>PRESTACIÓN DE SERVICIOS PROFESIONALES NECESARIO PARA EL FORTALECIMIENTO DE LOS PROCESOS DE REVISIÓN DE DOCUMENTOS DE AUTOEVALUACIÓN Y REGISTRO CALIFICADO DE PROGRAMAS DE POSGRADO EN LA DIRECCIÓN GENERAL DE CURRÍCULO DE LA UNIVERSIDAD DE LOS LLANOS.</v>
          </cell>
          <cell r="G138">
            <v>45680</v>
          </cell>
          <cell r="H138">
            <v>18604105</v>
          </cell>
          <cell r="I138" t="str">
            <v>Cinco (05) meses y veintidós (22) días calendario</v>
          </cell>
          <cell r="J138">
            <v>45680</v>
          </cell>
          <cell r="K138">
            <v>45852</v>
          </cell>
          <cell r="L138" t="str">
            <v>NO APLICA</v>
          </cell>
          <cell r="M138" t="str">
            <v>NO APLICA</v>
          </cell>
          <cell r="N138" t="str">
            <v>NO APLICA</v>
          </cell>
          <cell r="O138">
            <v>6</v>
          </cell>
          <cell r="P138">
            <v>4110209</v>
          </cell>
          <cell r="Q138">
            <v>45680</v>
          </cell>
          <cell r="R138">
            <v>45716</v>
          </cell>
          <cell r="S138">
            <v>3244902</v>
          </cell>
          <cell r="T138">
            <v>45717</v>
          </cell>
          <cell r="U138">
            <v>45747</v>
          </cell>
          <cell r="V138">
            <v>3244902</v>
          </cell>
          <cell r="W138">
            <v>45748</v>
          </cell>
          <cell r="X138">
            <v>45777</v>
          </cell>
          <cell r="Y138">
            <v>3244902</v>
          </cell>
          <cell r="Z138">
            <v>45778</v>
          </cell>
          <cell r="AA138">
            <v>45808</v>
          </cell>
          <cell r="AB138">
            <v>3244902</v>
          </cell>
          <cell r="AC138">
            <v>45809</v>
          </cell>
          <cell r="AD138">
            <v>45838</v>
          </cell>
          <cell r="AE138">
            <v>1514288</v>
          </cell>
          <cell r="AF138">
            <v>45839</v>
          </cell>
          <cell r="AG138">
            <v>45852</v>
          </cell>
          <cell r="AH138">
            <v>0</v>
          </cell>
          <cell r="AI138">
            <v>0</v>
          </cell>
          <cell r="AJ138">
            <v>0</v>
          </cell>
          <cell r="BI138" t="str">
            <v>Vicerrectoría de Recursos Universitarios</v>
          </cell>
          <cell r="BJ138" t="str">
            <v>WILSON FERNANDO SALGADO CIFUENTES</v>
          </cell>
          <cell r="BK138" t="str">
            <v>Vicerrector Universitario</v>
          </cell>
          <cell r="BL138">
            <v>138</v>
          </cell>
          <cell r="BM138">
            <v>45680</v>
          </cell>
          <cell r="BN138">
            <v>2002609177</v>
          </cell>
          <cell r="BO138">
            <v>294</v>
          </cell>
          <cell r="BP138">
            <v>45680</v>
          </cell>
          <cell r="BQ138">
            <v>18604105</v>
          </cell>
          <cell r="CS138" t="str">
            <v>1. Apoyar en la recepción y tramite de validación para los documentos maestros de condiciones de calidad de programas de posgrados. 2. Brindar acompañamiento en la revisión, ajuste y asesoría de documentos de condiciones de calidad para los programas académicos de posgrado. 3. Brindar apoyo en la digitación y proyección de acuerdos y resoluciones académicas.  4. Colaborar en la revisión de normatividad interna respecto a lineamientos pedagógicos y curriculares de la Universidad.  5. Apoyar en la digitación, edición y seguimiento de documentos propios solicitados a la Dirección General de Currículo. 6. Apoyo en el desarrollo del comité curricular de posgrados, elaboración y proyección de actas. 7. Prestar apoyo en la elaboración, edición y digitación de documentos requeridos para aprobación y seguimiento de ejecución para fichas BPUNI. 8. Prestar apoyo para la elaboración, consolidación y presentación de los informes de gestión solicitados a la Dirección General de Currículo. 9. Apoyar las actividades propias en el desarrollo de las funciones de la Dirección General de Currículo para el cumplimiento de metas y objetivos.</v>
          </cell>
          <cell r="CT138">
            <v>86078257</v>
          </cell>
          <cell r="CU138">
            <v>504</v>
          </cell>
          <cell r="CV138" t="str">
            <v>21</v>
          </cell>
          <cell r="CY138">
            <v>7490</v>
          </cell>
          <cell r="CZ138" t="str">
            <v>M6</v>
          </cell>
          <cell r="DA138">
            <v>18604105</v>
          </cell>
          <cell r="DB138">
            <v>0</v>
          </cell>
        </row>
        <row r="139">
          <cell r="B139" t="str">
            <v>0108 DE 2025</v>
          </cell>
          <cell r="C139">
            <v>1119887606</v>
          </cell>
          <cell r="D139" t="str">
            <v>RAFAEL SNEIDER CUARTAS VELANDIA</v>
          </cell>
          <cell r="E139" t="str">
            <v>CONTRATO DE PRESTACIÓN DE SERVICIOS PROFESIONALES</v>
          </cell>
          <cell r="F139" t="str">
            <v>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v>
          </cell>
          <cell r="G139">
            <v>45680</v>
          </cell>
          <cell r="H139">
            <v>22479958</v>
          </cell>
          <cell r="I139" t="str">
            <v>Cinco (05) meses y veintidós (22) días calendario</v>
          </cell>
          <cell r="J139">
            <v>45680</v>
          </cell>
          <cell r="K139">
            <v>45852</v>
          </cell>
          <cell r="L139" t="str">
            <v>NO APLICA</v>
          </cell>
          <cell r="M139" t="str">
            <v>NO APLICA</v>
          </cell>
          <cell r="N139" t="str">
            <v>NO APLICA</v>
          </cell>
          <cell r="O139">
            <v>6</v>
          </cell>
          <cell r="P139">
            <v>4966502</v>
          </cell>
          <cell r="Q139">
            <v>45680</v>
          </cell>
          <cell r="R139">
            <v>45716</v>
          </cell>
          <cell r="S139">
            <v>3920923</v>
          </cell>
          <cell r="T139">
            <v>45717</v>
          </cell>
          <cell r="U139">
            <v>45747</v>
          </cell>
          <cell r="V139">
            <v>3920923</v>
          </cell>
          <cell r="W139">
            <v>45748</v>
          </cell>
          <cell r="X139">
            <v>45777</v>
          </cell>
          <cell r="Y139">
            <v>3920923</v>
          </cell>
          <cell r="Z139">
            <v>45778</v>
          </cell>
          <cell r="AA139">
            <v>45808</v>
          </cell>
          <cell r="AB139">
            <v>3920923</v>
          </cell>
          <cell r="AC139">
            <v>45809</v>
          </cell>
          <cell r="AD139">
            <v>45838</v>
          </cell>
          <cell r="AE139">
            <v>1829764</v>
          </cell>
          <cell r="AF139">
            <v>45839</v>
          </cell>
          <cell r="AG139">
            <v>45852</v>
          </cell>
          <cell r="BI139" t="str">
            <v>Vicerrectoría de Recursos Universitarios</v>
          </cell>
          <cell r="BJ139" t="str">
            <v>WILSON FERNANDO SALGADO CIFUENTES</v>
          </cell>
          <cell r="BK139" t="str">
            <v>Vicerrector Universitario</v>
          </cell>
          <cell r="BL139">
            <v>138</v>
          </cell>
          <cell r="BM139">
            <v>45680</v>
          </cell>
          <cell r="BN139">
            <v>2002609177</v>
          </cell>
          <cell r="BO139">
            <v>299</v>
          </cell>
          <cell r="BP139">
            <v>45680</v>
          </cell>
          <cell r="BQ139">
            <v>22479958</v>
          </cell>
          <cell r="CS139" t="str">
            <v>1. Apoyar los procesos tecnológicos, académicos y administrativos que el Instituto de Educación Abierta y a Distancia implemente. 2. Apoyar en la generación de contenidos multimedia para los programas de pregrado y posgrado que implementen la modalidad presencial, a distancia o virtual. 3. Colaborar con la administración de la plataforma Moodle establecida por Unillanos como herramienta oficial de los procesos docentes en sus diversas modalidades. 4. Colaborar en el soporte técnico a docentes y estudiantes que utilizan la plataforma Moodle en sus diversas modalidades. 5. Apoyar en el proceso de auditoría a los cursos que incorporen el uso y manejo de la plataforma Moodle en la Universidad de los Llanos. 6. Apoyar en el proceso de capacitación a docentes y estudiantes en el uso y manejo de la plataforma Moodle en la Universidad de los Llanos. 7. Apoyar los aspectos técnicos relacionados con los procesos contractuales y necesidades tecnológicas del IDEAD. 8. Colaborar con la administración del ambiente AVA. 9. Contribuir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v>
          </cell>
          <cell r="CT139">
            <v>1119887606</v>
          </cell>
          <cell r="CU139">
            <v>504</v>
          </cell>
          <cell r="CV139" t="str">
            <v>230101</v>
          </cell>
          <cell r="CY139">
            <v>6201</v>
          </cell>
          <cell r="CZ139" t="str">
            <v>M6</v>
          </cell>
          <cell r="DA139">
            <v>22479958</v>
          </cell>
          <cell r="DB139">
            <v>0</v>
          </cell>
        </row>
        <row r="140">
          <cell r="B140" t="str">
            <v>0109 DE 2025</v>
          </cell>
          <cell r="C140">
            <v>40185261</v>
          </cell>
          <cell r="D140" t="str">
            <v xml:space="preserve">HAYDEE ROCIO DEL PILAR LARA SILVA </v>
          </cell>
          <cell r="E140" t="str">
            <v>CONTRATO DE PRESTACIÓN DE SERVICIOS DE APOYO A LA GESTIÓN</v>
          </cell>
          <cell r="F140" t="str">
            <v>PRESTACIÓN DE SERVICIOS DE APOYO A LA GESTIÓN NECESARIO PARA EL FORTALECIMIENTO DE LOS PROCESOS ACADÉMICOS Y ADMINISTRATIVOS DEL INSTITUTO DE EDUCACIÓN ABIERTA Y A DISTANCIA DE LA UNIVERSIDAD DE LOS LLANOS.</v>
          </cell>
          <cell r="G140">
            <v>45680</v>
          </cell>
          <cell r="H140">
            <v>13177912</v>
          </cell>
          <cell r="I140" t="str">
            <v>Cinco (05) meses y veintidós (22) días calendario</v>
          </cell>
          <cell r="J140">
            <v>45680</v>
          </cell>
          <cell r="K140">
            <v>45852</v>
          </cell>
          <cell r="L140" t="str">
            <v>NO APLICA</v>
          </cell>
          <cell r="M140" t="str">
            <v>NO APLICA</v>
          </cell>
          <cell r="N140" t="str">
            <v>NO APLICA</v>
          </cell>
          <cell r="O140">
            <v>6</v>
          </cell>
          <cell r="P140">
            <v>2911399</v>
          </cell>
          <cell r="Q140">
            <v>45680</v>
          </cell>
          <cell r="R140">
            <v>45716</v>
          </cell>
          <cell r="S140">
            <v>2298473</v>
          </cell>
          <cell r="T140">
            <v>45717</v>
          </cell>
          <cell r="U140">
            <v>45747</v>
          </cell>
          <cell r="V140">
            <v>2298473</v>
          </cell>
          <cell r="W140">
            <v>45748</v>
          </cell>
          <cell r="X140">
            <v>45777</v>
          </cell>
          <cell r="Y140">
            <v>2298473</v>
          </cell>
          <cell r="Z140">
            <v>45778</v>
          </cell>
          <cell r="AA140">
            <v>45808</v>
          </cell>
          <cell r="AB140">
            <v>2298473</v>
          </cell>
          <cell r="AC140">
            <v>45809</v>
          </cell>
          <cell r="AD140">
            <v>45838</v>
          </cell>
          <cell r="AE140">
            <v>1072621</v>
          </cell>
          <cell r="AF140">
            <v>45839</v>
          </cell>
          <cell r="AG140">
            <v>45852</v>
          </cell>
          <cell r="BI140" t="str">
            <v>Vicerrectoría de Recursos Universitarios</v>
          </cell>
          <cell r="BJ140" t="str">
            <v>WILSON FERNANDO SALGADO CIFUENTES</v>
          </cell>
          <cell r="BK140" t="str">
            <v>Vicerrector Universitario</v>
          </cell>
          <cell r="BL140">
            <v>138</v>
          </cell>
          <cell r="BM140">
            <v>45680</v>
          </cell>
          <cell r="BN140">
            <v>2002609177</v>
          </cell>
          <cell r="BO140">
            <v>281</v>
          </cell>
          <cell r="BP140">
            <v>45680</v>
          </cell>
          <cell r="BQ140">
            <v>13177912</v>
          </cell>
          <cell r="CS140" t="str">
            <v>1. Contribuir en la atención adecuada a usuarios internos y externos que requieran información de la dependencia. 2. Apoyar la recepción, clasificación y archivo de correspondencia y documentación de la dependencia. 3. Apoyar el registro y control de equipos informáticos de la dependencia. 4. Apoyar el registro y control de inventario de los devolutivos de la dependencia. 5. Apoyar las reuniones de la dependencia y llevar actas. 6. Apoyar las actividades administrativas relacionadas con correspondencia, inventarios y manejo de archivos.</v>
          </cell>
          <cell r="CT140">
            <v>40185261</v>
          </cell>
          <cell r="CU140">
            <v>504</v>
          </cell>
          <cell r="CV140" t="str">
            <v>230101</v>
          </cell>
          <cell r="CY140">
            <v>7020</v>
          </cell>
          <cell r="CZ140" t="str">
            <v>M5</v>
          </cell>
          <cell r="DA140">
            <v>13177912</v>
          </cell>
          <cell r="DB140">
            <v>0</v>
          </cell>
        </row>
        <row r="141">
          <cell r="B141" t="str">
            <v>0110 DE 2025</v>
          </cell>
          <cell r="C141">
            <v>1006874501</v>
          </cell>
          <cell r="D141" t="str">
            <v>JUAN DAVID PERDOMO VARGAS</v>
          </cell>
          <cell r="E141" t="str">
            <v>CONTRATO DE PRESTACIÓN DE SERVICIOS PROFESIONALES</v>
          </cell>
          <cell r="F141" t="str">
            <v>PRESTACIÓN DE SERVICIOS PROFESIONALES NECESARIO PARA EL FORTALECIMIENTO DE LOS PROCESOS ADMINISTRATIVOS DEL INSTITUTO DE EDUCACIÓN ABIERTA Y A DISTANCIA DE LA UNIVERSIDAD DE LOS LLANOS.</v>
          </cell>
          <cell r="G141">
            <v>45680</v>
          </cell>
          <cell r="H141">
            <v>18604105</v>
          </cell>
          <cell r="I141" t="str">
            <v>Cinco (05) meses y veintidós (22) días calendario</v>
          </cell>
          <cell r="J141">
            <v>45680</v>
          </cell>
          <cell r="K141">
            <v>45852</v>
          </cell>
          <cell r="L141" t="str">
            <v>NO APLICA</v>
          </cell>
          <cell r="M141" t="str">
            <v>NO APLICA</v>
          </cell>
          <cell r="N141" t="str">
            <v>NO APLICA</v>
          </cell>
          <cell r="O141">
            <v>6</v>
          </cell>
          <cell r="P141">
            <v>4110209</v>
          </cell>
          <cell r="Q141">
            <v>45680</v>
          </cell>
          <cell r="R141">
            <v>45716</v>
          </cell>
          <cell r="S141">
            <v>3244902</v>
          </cell>
          <cell r="T141">
            <v>45717</v>
          </cell>
          <cell r="U141">
            <v>45747</v>
          </cell>
          <cell r="V141">
            <v>3244902</v>
          </cell>
          <cell r="W141">
            <v>45748</v>
          </cell>
          <cell r="X141">
            <v>45777</v>
          </cell>
          <cell r="Y141">
            <v>3244902</v>
          </cell>
          <cell r="Z141">
            <v>45778</v>
          </cell>
          <cell r="AA141">
            <v>45808</v>
          </cell>
          <cell r="AB141">
            <v>3244902</v>
          </cell>
          <cell r="AC141">
            <v>45809</v>
          </cell>
          <cell r="AD141">
            <v>45838</v>
          </cell>
          <cell r="AE141">
            <v>1514288</v>
          </cell>
          <cell r="AF141">
            <v>45839</v>
          </cell>
          <cell r="AG141">
            <v>45852</v>
          </cell>
          <cell r="AH141">
            <v>0</v>
          </cell>
          <cell r="AI141">
            <v>0</v>
          </cell>
          <cell r="AJ141">
            <v>0</v>
          </cell>
          <cell r="BI141" t="str">
            <v>Vicerrectoría de Recursos Universitarios</v>
          </cell>
          <cell r="BJ141" t="str">
            <v>WILSON FERNANDO SALGADO CIFUENTES</v>
          </cell>
          <cell r="BK141" t="str">
            <v>Vicerrector Universitario</v>
          </cell>
          <cell r="BL141">
            <v>138</v>
          </cell>
          <cell r="BM141">
            <v>45680</v>
          </cell>
          <cell r="BN141">
            <v>2002609177</v>
          </cell>
          <cell r="BO141">
            <v>295</v>
          </cell>
          <cell r="BP141">
            <v>45680</v>
          </cell>
          <cell r="BQ141">
            <v>18604105</v>
          </cell>
          <cell r="CS141" t="str">
            <v>1. Colaborar con la administración del ambiente AVA. 2. Colaborar con el desarrollo de los procesos académicos y administrativos en las diferentes modalidades (virtual, distancia, continua, hibrida) ofrecidas por la universidad a través del campus virtual Unillanos (Moodle). 3. Apoyar la construcción de documentos a incorporar en el proceso de innovación y regionalización de Unillanos. 4. Apoyar en el proceso de recopilación de información académica y administrativa, en programas de pregrado y posgrado, para la carga en el plataforma virtual y generación de material multimedia por parte del área técnica. 5. Colaborar en el diseño, desarrollo e implementación de los contenidos generados para el apoyo de los cursos a ofertar por el IDEAD. 6. Brindar apoyo en los procesos administrativos y académicos que el Instituto de Educación Abierta y a Distancia implemente.</v>
          </cell>
          <cell r="CT141">
            <v>1006874501</v>
          </cell>
          <cell r="CU141">
            <v>504</v>
          </cell>
          <cell r="CV141" t="str">
            <v>230101</v>
          </cell>
          <cell r="CY141">
            <v>8299</v>
          </cell>
          <cell r="CZ141" t="str">
            <v>M6</v>
          </cell>
          <cell r="DA141">
            <v>18604105</v>
          </cell>
          <cell r="DB141">
            <v>0</v>
          </cell>
        </row>
        <row r="142">
          <cell r="B142" t="str">
            <v>0111 DE 2025</v>
          </cell>
          <cell r="C142">
            <v>1121948386</v>
          </cell>
          <cell r="D142" t="str">
            <v>BRAJAN STEVEN GARCES LAITON</v>
          </cell>
          <cell r="E142" t="str">
            <v>CONTRATO DE PRESTACIÓN DE SERVICIOS PROFESIONALES</v>
          </cell>
          <cell r="F142" t="str">
            <v>PRESTACIÓN DE SERVICIOS PROFESIONALES NECESARIO PARA EL FORTALECIMIENTO DE LOS PROCESOS DE GESTIÓN JURÍDICA DE LA OFICINA ASESORA JURÍDICA DE LA UNIVERSIDAD DE LOS LLANOS.</v>
          </cell>
          <cell r="G142">
            <v>45680</v>
          </cell>
          <cell r="H142">
            <v>16593987</v>
          </cell>
          <cell r="I142" t="str">
            <v>Cinco (05) meses y veintidós (22) días calendario</v>
          </cell>
          <cell r="J142">
            <v>45680</v>
          </cell>
          <cell r="K142">
            <v>45852</v>
          </cell>
          <cell r="L142" t="str">
            <v>NO APLICA</v>
          </cell>
          <cell r="M142" t="str">
            <v>NO APLICA</v>
          </cell>
          <cell r="N142" t="str">
            <v>NO APLICA</v>
          </cell>
          <cell r="O142">
            <v>6</v>
          </cell>
          <cell r="P142">
            <v>3666151</v>
          </cell>
          <cell r="Q142">
            <v>45680</v>
          </cell>
          <cell r="R142">
            <v>45716</v>
          </cell>
          <cell r="S142">
            <v>2894330</v>
          </cell>
          <cell r="T142">
            <v>45717</v>
          </cell>
          <cell r="U142">
            <v>45747</v>
          </cell>
          <cell r="V142">
            <v>2894330</v>
          </cell>
          <cell r="W142">
            <v>45748</v>
          </cell>
          <cell r="X142">
            <v>45777</v>
          </cell>
          <cell r="Y142">
            <v>2894330</v>
          </cell>
          <cell r="Z142">
            <v>45778</v>
          </cell>
          <cell r="AA142">
            <v>45808</v>
          </cell>
          <cell r="AB142">
            <v>2894330</v>
          </cell>
          <cell r="AC142">
            <v>45809</v>
          </cell>
          <cell r="AD142">
            <v>45838</v>
          </cell>
          <cell r="AE142">
            <v>1350516</v>
          </cell>
          <cell r="AF142">
            <v>45839</v>
          </cell>
          <cell r="AG142">
            <v>45852</v>
          </cell>
          <cell r="BI142" t="str">
            <v>Vicerrectoría de Recursos Universitarios</v>
          </cell>
          <cell r="BJ142" t="str">
            <v>WILSON FERNANDO SALGADO CIFUENTES</v>
          </cell>
          <cell r="BK142" t="str">
            <v>Vicerrector Universitario</v>
          </cell>
          <cell r="BL142">
            <v>138</v>
          </cell>
          <cell r="BM142">
            <v>45680</v>
          </cell>
          <cell r="BN142">
            <v>2002609177</v>
          </cell>
          <cell r="BO142">
            <v>320</v>
          </cell>
          <cell r="BP142">
            <v>45680</v>
          </cell>
          <cell r="BQ142">
            <v>16593987</v>
          </cell>
          <cell r="CS142"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v>
          </cell>
          <cell r="CT142">
            <v>1121948386</v>
          </cell>
          <cell r="CU142">
            <v>504</v>
          </cell>
          <cell r="CV142" t="str">
            <v>14</v>
          </cell>
          <cell r="CY142">
            <v>6910</v>
          </cell>
          <cell r="CZ142" t="str">
            <v>M5</v>
          </cell>
          <cell r="DA142">
            <v>16593987</v>
          </cell>
          <cell r="DB142">
            <v>0</v>
          </cell>
        </row>
        <row r="143">
          <cell r="B143" t="str">
            <v>0112 DE 2025</v>
          </cell>
          <cell r="C143">
            <v>1120352344</v>
          </cell>
          <cell r="D143" t="str">
            <v>MARIANA LUCIA LAVERDE ORTIZ</v>
          </cell>
          <cell r="E143" t="str">
            <v>CONTRATO DE PRESTACIÓN DE SERVICIOS DE APOYO A LA GESTIÓN</v>
          </cell>
          <cell r="F143" t="str">
            <v>PRESTACIÓN DE SERVICIOS DE APOYO A LA GESTIÓN NECESARIO PARA EL FORTALECIMIENTO DE LOS PROCESOS DE GESTIÓN JURÍDICA DE LA OFICINA ASESORA JURÍDICA DE LA UNIVERSIDAD DE LOS LLANOS.</v>
          </cell>
          <cell r="G143">
            <v>45680</v>
          </cell>
          <cell r="H143">
            <v>8930974</v>
          </cell>
          <cell r="I143" t="str">
            <v>Cinco (05) meses y veintidós (22) días calendario</v>
          </cell>
          <cell r="J143">
            <v>45680</v>
          </cell>
          <cell r="K143">
            <v>45852</v>
          </cell>
          <cell r="L143" t="str">
            <v>NO APLICA</v>
          </cell>
          <cell r="M143" t="str">
            <v>NO APLICA</v>
          </cell>
          <cell r="N143" t="str">
            <v>NO APLICA</v>
          </cell>
          <cell r="O143">
            <v>6</v>
          </cell>
          <cell r="P143">
            <v>1973122</v>
          </cell>
          <cell r="Q143">
            <v>45680</v>
          </cell>
          <cell r="R143">
            <v>45716</v>
          </cell>
          <cell r="S143">
            <v>1557728</v>
          </cell>
          <cell r="T143">
            <v>45717</v>
          </cell>
          <cell r="U143">
            <v>45747</v>
          </cell>
          <cell r="V143">
            <v>1557728</v>
          </cell>
          <cell r="W143">
            <v>45748</v>
          </cell>
          <cell r="X143">
            <v>45777</v>
          </cell>
          <cell r="Y143">
            <v>1557728</v>
          </cell>
          <cell r="Z143">
            <v>45778</v>
          </cell>
          <cell r="AA143">
            <v>45808</v>
          </cell>
          <cell r="AB143">
            <v>1557728</v>
          </cell>
          <cell r="AC143">
            <v>45809</v>
          </cell>
          <cell r="AD143">
            <v>45838</v>
          </cell>
          <cell r="AE143">
            <v>726940</v>
          </cell>
          <cell r="AF143">
            <v>45839</v>
          </cell>
          <cell r="AG143">
            <v>45852</v>
          </cell>
          <cell r="AH143">
            <v>0</v>
          </cell>
          <cell r="AI143">
            <v>0</v>
          </cell>
          <cell r="AJ143">
            <v>0</v>
          </cell>
          <cell r="BI143" t="str">
            <v>Vicerrectoría de Recursos Universitarios</v>
          </cell>
          <cell r="BJ143" t="str">
            <v>WILSON FERNANDO SALGADO CIFUENTES</v>
          </cell>
          <cell r="BK143" t="str">
            <v>Vicerrector Universitario</v>
          </cell>
          <cell r="BL143">
            <v>138</v>
          </cell>
          <cell r="BM143">
            <v>45680</v>
          </cell>
          <cell r="BN143">
            <v>2002609177</v>
          </cell>
          <cell r="BO143">
            <v>301</v>
          </cell>
          <cell r="BP143">
            <v>45680</v>
          </cell>
          <cell r="BQ143">
            <v>8930974</v>
          </cell>
          <cell r="CS143" t="str">
            <v>1. Prestar apoyo en asesorías jurídicas y proyectar respuesta de los derechos de petición presentadas en contra de la Universidad cuando le sean requeridas por el Rector. 2. Brindar el apoyo en la proyección de respuestas a las solicitudes de los órganos de control y distintas dependencias de la Universidad cuando le sean requeridas por el Rector. 3. Prestar apoyo en la elaboración y revisión de las resoluciones rectorales, circulares y actos administrativos de competencia del Rector, según sea su naturaleza. 4. Prestar apoyo en las reuniones que le fueren asignadas y participar en las mesas de trabajo requeridas por los entes de Control. 5. Coadyuvar en la elaboración y organización de los informes que deba presentar el Rector, ante el Consejo Superior Universitario, Consejo Académico, entes de Control y demás situaciones que lo ameriten. 6. Prestar apoyo en el proceso de revisión de las etapas precontractuales y contractuales de los diferentes contratos que se adelanten en la Vicerrectoría de Recursos Universitarios, que deba suscribir el señor Rector. 7. Prestar apoyo en la revisión permanente de los canales digitales que sean de manejo de la Rectoría, y del correo electrónico institucional de la Rectoría.</v>
          </cell>
          <cell r="CT143">
            <v>1120352344</v>
          </cell>
          <cell r="CU143">
            <v>504</v>
          </cell>
          <cell r="CV143" t="str">
            <v>14</v>
          </cell>
          <cell r="CY143">
            <v>7490</v>
          </cell>
          <cell r="CZ143" t="str">
            <v>M6</v>
          </cell>
          <cell r="DA143">
            <v>8930974</v>
          </cell>
          <cell r="DB143">
            <v>0</v>
          </cell>
        </row>
        <row r="144">
          <cell r="B144" t="str">
            <v>0113 DE 2025</v>
          </cell>
          <cell r="C144">
            <v>1121898024</v>
          </cell>
          <cell r="D144" t="str">
            <v>MILDRED LIZETH ROJAS LAVADO</v>
          </cell>
          <cell r="E144" t="str">
            <v>CONTRATO DE PRESTACIÓN DE SERVICIOS PROFESIONALES</v>
          </cell>
          <cell r="F144" t="str">
            <v>PRESTACIÓN DE SERVICIOS PROFESIONALES NECESARIO PARA EL FORTALECIMIENTO DE LOS PROCESOS DE GESTIÓN JURÍDICA DE LA OFICINA ASESORA JURÍDICA DE LA UNIVERSIDAD DE LOS LLANOS.</v>
          </cell>
          <cell r="G144">
            <v>45680</v>
          </cell>
          <cell r="H144">
            <v>16594158</v>
          </cell>
          <cell r="I144" t="str">
            <v>Cinco (05) meses y veintidós (22) días calendario</v>
          </cell>
          <cell r="J144">
            <v>45680</v>
          </cell>
          <cell r="K144">
            <v>45852</v>
          </cell>
          <cell r="L144" t="str">
            <v>NO APLICA</v>
          </cell>
          <cell r="M144" t="str">
            <v>NO APLICA</v>
          </cell>
          <cell r="N144" t="str">
            <v>NO APLICA</v>
          </cell>
          <cell r="O144">
            <v>6</v>
          </cell>
          <cell r="P144">
            <v>3666151</v>
          </cell>
          <cell r="Q144">
            <v>45680</v>
          </cell>
          <cell r="R144">
            <v>45716</v>
          </cell>
          <cell r="S144">
            <v>2894330</v>
          </cell>
          <cell r="T144">
            <v>45717</v>
          </cell>
          <cell r="U144">
            <v>45747</v>
          </cell>
          <cell r="V144">
            <v>2894330</v>
          </cell>
          <cell r="W144">
            <v>45748</v>
          </cell>
          <cell r="X144">
            <v>45777</v>
          </cell>
          <cell r="Y144">
            <v>2894330</v>
          </cell>
          <cell r="Z144">
            <v>45778</v>
          </cell>
          <cell r="AA144">
            <v>45808</v>
          </cell>
          <cell r="AB144">
            <v>2894330</v>
          </cell>
          <cell r="AC144">
            <v>45809</v>
          </cell>
          <cell r="AD144">
            <v>45838</v>
          </cell>
          <cell r="AE144">
            <v>1350687</v>
          </cell>
          <cell r="AF144">
            <v>45839</v>
          </cell>
          <cell r="AG144">
            <v>45852</v>
          </cell>
          <cell r="BI144" t="str">
            <v>Vicerrectoría de Recursos Universitarios</v>
          </cell>
          <cell r="BJ144" t="str">
            <v>WILSON FERNANDO SALGADO CIFUENTES</v>
          </cell>
          <cell r="BK144" t="str">
            <v>Vicerrector Universitario</v>
          </cell>
          <cell r="BL144">
            <v>138</v>
          </cell>
          <cell r="BM144">
            <v>45680</v>
          </cell>
          <cell r="BN144">
            <v>2002609177</v>
          </cell>
          <cell r="BO144">
            <v>314</v>
          </cell>
          <cell r="BP144">
            <v>45680</v>
          </cell>
          <cell r="BQ144">
            <v>16594158</v>
          </cell>
          <cell r="CS144" t="str">
            <v>1. Prestar apoyo jurídico en la proyección de conceptos jurídicos. 2. Prestar apoyo en asesorías jurídicas cuando le sean requeridas por la Asesora Jurídica. 3. Prestar apoyo jurídico en la proyección de las respuestas a las solicitudes efectuadas por los órganos de control. 4.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Prestar apoyo jurídico en la proyección o revisión de respuestas a los derechos de petición. 6. Prestar apoyo jurídico de los procesos, trámites y particularidades institucionales en materia de contratación (resoluciones, contratos, modificaciones, prórrogas y demás solicitudes) que realice la Vicerrectoría de Recursos. 7. Prestar apoyo jurídico en la proyección o revisión de actos administrativos, documentos, informes, requerimientos y circulares, a suscribir por parte de la Universidad de los Llanos, de acuerdo a la naturaleza de los mismos y conforme a la normatividad aplicable. 8. Prestar apoyo jurídico con la proyección o revisión de respuestas a los recursos que sean interpuestos contra los actos administrativos expedidos por la Universidad de los Llanos y que se trasladen al conocimiento y competencia de la oficina Asesora Jurídica. 9.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v>
          </cell>
          <cell r="CT144">
            <v>1121898024</v>
          </cell>
          <cell r="CU144">
            <v>504</v>
          </cell>
          <cell r="CV144" t="str">
            <v>14</v>
          </cell>
          <cell r="CY144">
            <v>6910</v>
          </cell>
          <cell r="CZ144" t="str">
            <v>M5</v>
          </cell>
          <cell r="DA144">
            <v>16594158</v>
          </cell>
          <cell r="DB144">
            <v>0</v>
          </cell>
        </row>
        <row r="145">
          <cell r="B145" t="str">
            <v>0114 DE 2025</v>
          </cell>
          <cell r="C145">
            <v>1121840543</v>
          </cell>
          <cell r="D145" t="str">
            <v>DIEGO CAMILO CARREÑO ROMERO</v>
          </cell>
          <cell r="E145" t="str">
            <v>CONTRATO DE PRESTACIÓN DE SERVICIOS PROFESIONALES</v>
          </cell>
          <cell r="F145" t="str">
            <v>PRESTACIÓN DE SERVICIOS PROFESIONALES NECESARIO PARA EL FORTALECIMIENTO DE LOS PROCESOS DE GESTIÓN ADMINISTRATIVA EN LA DIVISIÓN DE SERVICIOS ADMINISTRATIVOS DE LA UNIVERSIDAD DE LOS LLANOS.</v>
          </cell>
          <cell r="G145">
            <v>45680</v>
          </cell>
          <cell r="H145">
            <v>16594159</v>
          </cell>
          <cell r="I145" t="str">
            <v>Cinco (05) meses y veintidós (22) días calendario</v>
          </cell>
          <cell r="J145">
            <v>45680</v>
          </cell>
          <cell r="K145">
            <v>45852</v>
          </cell>
          <cell r="L145" t="str">
            <v>NO APLICA</v>
          </cell>
          <cell r="M145" t="str">
            <v>NO APLICA</v>
          </cell>
          <cell r="N145" t="str">
            <v>NO APLICA</v>
          </cell>
          <cell r="O145">
            <v>6</v>
          </cell>
          <cell r="P145">
            <v>3666151</v>
          </cell>
          <cell r="Q145">
            <v>45680</v>
          </cell>
          <cell r="R145">
            <v>45716</v>
          </cell>
          <cell r="S145">
            <v>2894330</v>
          </cell>
          <cell r="T145">
            <v>45717</v>
          </cell>
          <cell r="U145">
            <v>45747</v>
          </cell>
          <cell r="V145">
            <v>2894330</v>
          </cell>
          <cell r="W145">
            <v>45748</v>
          </cell>
          <cell r="X145">
            <v>45777</v>
          </cell>
          <cell r="Y145">
            <v>2894330</v>
          </cell>
          <cell r="Z145">
            <v>45778</v>
          </cell>
          <cell r="AA145">
            <v>45808</v>
          </cell>
          <cell r="AB145">
            <v>2894330</v>
          </cell>
          <cell r="AC145">
            <v>45809</v>
          </cell>
          <cell r="AD145">
            <v>45838</v>
          </cell>
          <cell r="AE145">
            <v>1350688</v>
          </cell>
          <cell r="AF145">
            <v>45839</v>
          </cell>
          <cell r="AG145">
            <v>45852</v>
          </cell>
          <cell r="AH145">
            <v>0</v>
          </cell>
          <cell r="AI145">
            <v>0</v>
          </cell>
          <cell r="AJ145">
            <v>0</v>
          </cell>
          <cell r="BI145" t="str">
            <v>Vicerrectoría de Recursos Universitarios</v>
          </cell>
          <cell r="BJ145" t="str">
            <v>WILSON FERNANDO SALGADO CIFUENTES</v>
          </cell>
          <cell r="BK145" t="str">
            <v>Vicerrector Universitario</v>
          </cell>
          <cell r="BL145">
            <v>138</v>
          </cell>
          <cell r="BM145">
            <v>45680</v>
          </cell>
          <cell r="BN145">
            <v>2002609177</v>
          </cell>
          <cell r="BO145">
            <v>357</v>
          </cell>
          <cell r="BP145">
            <v>45680</v>
          </cell>
          <cell r="BQ145">
            <v>16594159</v>
          </cell>
          <cell r="CS145" t="str">
            <v>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Prestar apoyo en la orientación para la legalización de las comisiones otorgadas al personal docente y no docente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posgrado. 9. Brindar apoyo en la afiliación a ARL de Monitores y Auxiliares de Docencia.</v>
          </cell>
          <cell r="CT145">
            <v>1121840543</v>
          </cell>
          <cell r="CU145">
            <v>504</v>
          </cell>
          <cell r="CV145" t="str">
            <v>430101</v>
          </cell>
          <cell r="CY145">
            <v>8299</v>
          </cell>
          <cell r="CZ145" t="str">
            <v>M6</v>
          </cell>
          <cell r="DA145">
            <v>16594159</v>
          </cell>
          <cell r="DB145">
            <v>0</v>
          </cell>
        </row>
        <row r="146">
          <cell r="B146" t="str">
            <v>0115 DE 2025</v>
          </cell>
          <cell r="C146">
            <v>40441400</v>
          </cell>
          <cell r="D146" t="str">
            <v xml:space="preserve">TRICIA VERLEY GONZALEZ VELAIZAN </v>
          </cell>
          <cell r="E146" t="str">
            <v>CONTRATO DE PRESTACIÓN DE SERVICIOS DE APOYO A LA GESTIÓN</v>
          </cell>
          <cell r="F146" t="str">
            <v>PRESTACIÓN DE SERVICIOS DE APOYO A LA GESTIÓN NECESARIO PARA EL FORTALECIMIENTO DE LOS PROCESOS DE GESTIÓN DOCUMENTAL EN LA DIVISIÓN DE SERVICIOS ADMINISTRATIVOS DE LA UNIVERSIDAD DE LOS LLANOS.</v>
          </cell>
          <cell r="G146">
            <v>45680</v>
          </cell>
          <cell r="H146">
            <v>13177912</v>
          </cell>
          <cell r="I146" t="str">
            <v>Cinco (05) meses y veintidós (22) días calendario</v>
          </cell>
          <cell r="J146">
            <v>45680</v>
          </cell>
          <cell r="K146">
            <v>45852</v>
          </cell>
          <cell r="L146" t="str">
            <v>NO APLICA</v>
          </cell>
          <cell r="M146" t="str">
            <v>NO APLICA</v>
          </cell>
          <cell r="N146" t="str">
            <v>NO APLICA</v>
          </cell>
          <cell r="O146">
            <v>6</v>
          </cell>
          <cell r="P146">
            <v>2911399</v>
          </cell>
          <cell r="Q146">
            <v>45680</v>
          </cell>
          <cell r="R146">
            <v>45716</v>
          </cell>
          <cell r="S146">
            <v>2298473</v>
          </cell>
          <cell r="T146">
            <v>45717</v>
          </cell>
          <cell r="U146">
            <v>45747</v>
          </cell>
          <cell r="V146">
            <v>2298473</v>
          </cell>
          <cell r="W146">
            <v>45748</v>
          </cell>
          <cell r="X146">
            <v>45777</v>
          </cell>
          <cell r="Y146">
            <v>2298473</v>
          </cell>
          <cell r="Z146">
            <v>45778</v>
          </cell>
          <cell r="AA146">
            <v>45808</v>
          </cell>
          <cell r="AB146">
            <v>2298473</v>
          </cell>
          <cell r="AC146">
            <v>45809</v>
          </cell>
          <cell r="AD146">
            <v>45838</v>
          </cell>
          <cell r="AE146">
            <v>1072621</v>
          </cell>
          <cell r="AF146">
            <v>45839</v>
          </cell>
          <cell r="AG146">
            <v>45852</v>
          </cell>
          <cell r="BI146" t="str">
            <v>Vicerrectoría de Recursos Universitarios</v>
          </cell>
          <cell r="BJ146" t="str">
            <v>WILSON FERNANDO SALGADO CIFUENTES</v>
          </cell>
          <cell r="BK146" t="str">
            <v>Vicerrector Universitario</v>
          </cell>
          <cell r="BL146">
            <v>138</v>
          </cell>
          <cell r="BM146">
            <v>45680</v>
          </cell>
          <cell r="BN146">
            <v>2002609177</v>
          </cell>
          <cell r="BO146">
            <v>290</v>
          </cell>
          <cell r="BP146">
            <v>45680</v>
          </cell>
          <cell r="BQ146">
            <v>13177912</v>
          </cell>
          <cell r="CS146" t="str">
            <v>1. Apoyar las actividades de gestión archivística de la División de Servicios Administrativos, con criterio de eficiencia, eficacia y efectividad. 2. Apoyar la recepción, revisión, clasificación, radicación, distribución y control de la correspondencia interna y externa, tanto física como digital de acuerdo con las instrucciones del jefe de la Oficina de la División de Servicios Administrativos. 3. Contribuir en la proyección de informes referentes a la gestión documental, que se requieran de la División de Servicios Administrativos para las dependencias de la institución. 4. Brindar apoyo en la elaboración de informes periódicos de las actividades realizadas. 5. Apoyar las actividades en cuanto a disposiciones legales en materia de gestión documental y archivo.  6. Apoyar el proceso de verificación del correo de la División.</v>
          </cell>
          <cell r="CT146">
            <v>40441400</v>
          </cell>
          <cell r="CU146">
            <v>504</v>
          </cell>
          <cell r="CV146" t="str">
            <v>430101</v>
          </cell>
          <cell r="CY146">
            <v>8211</v>
          </cell>
          <cell r="CZ146" t="str">
            <v>M6</v>
          </cell>
          <cell r="DA146">
            <v>13177912</v>
          </cell>
          <cell r="DB146">
            <v>0</v>
          </cell>
        </row>
        <row r="147">
          <cell r="B147" t="str">
            <v>0116 DE 2025</v>
          </cell>
          <cell r="C147">
            <v>1121932495</v>
          </cell>
          <cell r="D147" t="str">
            <v>JUAN CAMILO ALVAREZ CUBILLOS</v>
          </cell>
          <cell r="E147" t="str">
            <v>CONTRATO DE PRESTACIÓN DE SERVICIOS PROFESIONALES</v>
          </cell>
          <cell r="F147" t="str">
            <v>PRESTACIÓN DE SERVICIOS PROFESIONALES NECESARIO PARA EL FORTALECIMIENTO DE LOS PROCESOS DEL ÁREA DE SEGURIDAD Y SALUD EN EL TRABAJO DE LA DIVISIÓN DE SERVICIOS ADMINISTRATIVOS DE LA UNIVERSIDAD DE LOS LLANOS.</v>
          </cell>
          <cell r="G147">
            <v>45680</v>
          </cell>
          <cell r="H147">
            <v>18604104</v>
          </cell>
          <cell r="I147" t="str">
            <v>Cinco (05) meses y veintidós (22) días calendario</v>
          </cell>
          <cell r="J147">
            <v>45680</v>
          </cell>
          <cell r="K147">
            <v>45852</v>
          </cell>
          <cell r="L147" t="str">
            <v>NO APLICA</v>
          </cell>
          <cell r="M147" t="str">
            <v>NO APLICA</v>
          </cell>
          <cell r="N147" t="str">
            <v>NO APLICA</v>
          </cell>
          <cell r="O147">
            <v>6</v>
          </cell>
          <cell r="P147">
            <v>4110209</v>
          </cell>
          <cell r="Q147">
            <v>45680</v>
          </cell>
          <cell r="R147">
            <v>45716</v>
          </cell>
          <cell r="S147">
            <v>3244902</v>
          </cell>
          <cell r="T147">
            <v>45717</v>
          </cell>
          <cell r="U147">
            <v>45747</v>
          </cell>
          <cell r="V147">
            <v>3244902</v>
          </cell>
          <cell r="W147">
            <v>45748</v>
          </cell>
          <cell r="X147">
            <v>45777</v>
          </cell>
          <cell r="Y147">
            <v>3244902</v>
          </cell>
          <cell r="Z147">
            <v>45778</v>
          </cell>
          <cell r="AA147">
            <v>45808</v>
          </cell>
          <cell r="AB147">
            <v>3244902</v>
          </cell>
          <cell r="AC147">
            <v>45809</v>
          </cell>
          <cell r="AD147">
            <v>45838</v>
          </cell>
          <cell r="AE147">
            <v>1514287</v>
          </cell>
          <cell r="AF147">
            <v>45839</v>
          </cell>
          <cell r="AG147">
            <v>45852</v>
          </cell>
          <cell r="BI147" t="str">
            <v>Vicerrectoría de Recursos Universitarios</v>
          </cell>
          <cell r="BJ147" t="str">
            <v>WILSON FERNANDO SALGADO CIFUENTES</v>
          </cell>
          <cell r="BK147" t="str">
            <v>Vicerrector Universitario</v>
          </cell>
          <cell r="BL147">
            <v>138</v>
          </cell>
          <cell r="BM147">
            <v>45680</v>
          </cell>
          <cell r="BN147">
            <v>2002609177</v>
          </cell>
          <cell r="BO147">
            <v>366</v>
          </cell>
          <cell r="BP147">
            <v>45680</v>
          </cell>
          <cell r="BQ147">
            <v>18604104</v>
          </cell>
          <cell r="CS147" t="str">
            <v>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v>
          </cell>
          <cell r="CT147">
            <v>1121932495</v>
          </cell>
          <cell r="CU147">
            <v>504</v>
          </cell>
          <cell r="CV147" t="str">
            <v>430101</v>
          </cell>
          <cell r="CY147">
            <v>8299</v>
          </cell>
          <cell r="CZ147" t="str">
            <v>M6</v>
          </cell>
          <cell r="DA147">
            <v>18604104</v>
          </cell>
          <cell r="DB147">
            <v>0</v>
          </cell>
        </row>
        <row r="148">
          <cell r="B148" t="str">
            <v>0117 DE 2025</v>
          </cell>
          <cell r="C148">
            <v>21176898</v>
          </cell>
          <cell r="D148" t="str">
            <v xml:space="preserve">ESMERALDA QUEVEDO ROZO </v>
          </cell>
          <cell r="E148" t="str">
            <v>CONTRATO DE PRESTACIÓN DE SERVICIOS PROFESIONALES</v>
          </cell>
          <cell r="F148" t="str">
            <v>PRESTACIÓN DE SERVICIOS PROFESIONALES NECESARIO PARA EL FORTALECIMIENTO DE LOS PROCESOS DE SEGURIDAD SOCIAL EN LA DIVISIÓN DE SERVICIOS ADMINISTRATIVOS DE LA UNIVERSIDAD DE LOS LLANOS.</v>
          </cell>
          <cell r="G148">
            <v>45680</v>
          </cell>
          <cell r="H148">
            <v>18604105</v>
          </cell>
          <cell r="I148" t="str">
            <v>Cinco (05) meses y veintidós (22) días calendario</v>
          </cell>
          <cell r="J148">
            <v>45680</v>
          </cell>
          <cell r="K148">
            <v>45852</v>
          </cell>
          <cell r="L148" t="str">
            <v>NO APLICA</v>
          </cell>
          <cell r="M148" t="str">
            <v>NO APLICA</v>
          </cell>
          <cell r="N148" t="str">
            <v>NO APLICA</v>
          </cell>
          <cell r="O148">
            <v>6</v>
          </cell>
          <cell r="P148">
            <v>4110209</v>
          </cell>
          <cell r="Q148">
            <v>45680</v>
          </cell>
          <cell r="R148">
            <v>45716</v>
          </cell>
          <cell r="S148">
            <v>3244902</v>
          </cell>
          <cell r="T148">
            <v>45717</v>
          </cell>
          <cell r="U148">
            <v>45747</v>
          </cell>
          <cell r="V148">
            <v>3244902</v>
          </cell>
          <cell r="W148">
            <v>45748</v>
          </cell>
          <cell r="X148">
            <v>45777</v>
          </cell>
          <cell r="Y148">
            <v>3244902</v>
          </cell>
          <cell r="Z148">
            <v>45778</v>
          </cell>
          <cell r="AA148">
            <v>45808</v>
          </cell>
          <cell r="AB148">
            <v>3244902</v>
          </cell>
          <cell r="AC148">
            <v>45809</v>
          </cell>
          <cell r="AD148">
            <v>45838</v>
          </cell>
          <cell r="AE148">
            <v>1514288</v>
          </cell>
          <cell r="AF148">
            <v>45839</v>
          </cell>
          <cell r="AG148">
            <v>45852</v>
          </cell>
          <cell r="AH148">
            <v>0</v>
          </cell>
          <cell r="AI148">
            <v>0</v>
          </cell>
          <cell r="AJ148">
            <v>0</v>
          </cell>
          <cell r="BI148" t="str">
            <v>Vicerrectoría de Recursos Universitarios</v>
          </cell>
          <cell r="BJ148" t="str">
            <v>WILSON FERNANDO SALGADO CIFUENTES</v>
          </cell>
          <cell r="BK148" t="str">
            <v>Vicerrector Universitario</v>
          </cell>
          <cell r="BL148">
            <v>138</v>
          </cell>
          <cell r="BM148">
            <v>45680</v>
          </cell>
          <cell r="BN148">
            <v>2002609177</v>
          </cell>
          <cell r="BO148">
            <v>280</v>
          </cell>
          <cell r="BP148">
            <v>45680</v>
          </cell>
          <cell r="BQ148">
            <v>18604105</v>
          </cell>
          <cell r="CS148" t="str">
            <v>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31 de enero de 2020.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proceso de gestión ante las ARL y fondos de pensiones necesarios para el reconocimiento y pago de incapacidades y el reconocimiento de pensión por invalidez o indemnización por merma laboral. 13. Apoyar en el desarrollo y gestión de las incapacidades que llegan a la División de Servicios Administrativos. 14. Apoyar las gestiones de la División en el tema de nómina, relacionado con la verificación de supervivencia de pensionados.</v>
          </cell>
          <cell r="CT148">
            <v>21176898.899999999</v>
          </cell>
          <cell r="CU148">
            <v>504</v>
          </cell>
          <cell r="CV148" t="str">
            <v>430101</v>
          </cell>
          <cell r="CY148">
            <v>8299</v>
          </cell>
          <cell r="CZ148" t="str">
            <v>M6</v>
          </cell>
          <cell r="DA148">
            <v>18604105</v>
          </cell>
          <cell r="DB148">
            <v>0</v>
          </cell>
        </row>
        <row r="149">
          <cell r="B149" t="str">
            <v>0118 DE 2025</v>
          </cell>
          <cell r="C149">
            <v>1121892819</v>
          </cell>
          <cell r="D149" t="str">
            <v>JOSE JOAQUIN ROMERO ORTIZ</v>
          </cell>
          <cell r="E149" t="str">
            <v>CONTRATO DE PRESTACIÓN DE SERVICIOS PROFESIONALES</v>
          </cell>
          <cell r="F149" t="str">
            <v>PRESTACIÓN DE SERVICIOS PROFESIONALES NECESARIO PARA EL FORTALECIMIENTO DE LOS PROCESOS EN LA DIVISIÓN DE SERVICIOS ADMINISTRATIVOS DE LA UNIVERSIDAD DE LOS LLANOS.</v>
          </cell>
          <cell r="G149">
            <v>45680</v>
          </cell>
          <cell r="H149">
            <v>16594159</v>
          </cell>
          <cell r="I149" t="str">
            <v>Cinco (05) meses y veintidós (22) días calendario</v>
          </cell>
          <cell r="J149">
            <v>45680</v>
          </cell>
          <cell r="K149">
            <v>45852</v>
          </cell>
          <cell r="L149" t="str">
            <v>NO APLICA</v>
          </cell>
          <cell r="M149" t="str">
            <v>NO APLICA</v>
          </cell>
          <cell r="N149" t="str">
            <v>NO APLICA</v>
          </cell>
          <cell r="O149">
            <v>6</v>
          </cell>
          <cell r="P149">
            <v>3666151</v>
          </cell>
          <cell r="Q149">
            <v>45680</v>
          </cell>
          <cell r="R149">
            <v>45716</v>
          </cell>
          <cell r="S149">
            <v>2894330</v>
          </cell>
          <cell r="T149">
            <v>45717</v>
          </cell>
          <cell r="U149">
            <v>45747</v>
          </cell>
          <cell r="V149">
            <v>2894330</v>
          </cell>
          <cell r="W149">
            <v>45748</v>
          </cell>
          <cell r="X149">
            <v>45777</v>
          </cell>
          <cell r="Y149">
            <v>2894330</v>
          </cell>
          <cell r="Z149">
            <v>45778</v>
          </cell>
          <cell r="AA149">
            <v>45808</v>
          </cell>
          <cell r="AB149">
            <v>2894330</v>
          </cell>
          <cell r="AC149">
            <v>45809</v>
          </cell>
          <cell r="AD149">
            <v>45838</v>
          </cell>
          <cell r="AE149">
            <v>1350688</v>
          </cell>
          <cell r="AF149">
            <v>45839</v>
          </cell>
          <cell r="AG149">
            <v>45852</v>
          </cell>
          <cell r="BI149" t="str">
            <v>Vicerrectoría de Recursos Universitarios</v>
          </cell>
          <cell r="BJ149" t="str">
            <v>WILSON FERNANDO SALGADO CIFUENTES</v>
          </cell>
          <cell r="BK149" t="str">
            <v>Vicerrector Universitario</v>
          </cell>
          <cell r="BL149">
            <v>138</v>
          </cell>
          <cell r="BM149">
            <v>45680</v>
          </cell>
          <cell r="BN149">
            <v>2002609177</v>
          </cell>
          <cell r="BO149">
            <v>312</v>
          </cell>
          <cell r="BP149">
            <v>45680</v>
          </cell>
          <cell r="BQ149">
            <v>16594159</v>
          </cell>
          <cell r="CS149" t="str">
            <v>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referente a capacitación y estímulos de los funcionarios no docentes (PIC) de la Universidad de los Llanos asignado a la División de Servicios Administrativos y brindar apoyo en la asesoría en el diligenciamiento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Coadyuvar en el desarrollo de actos administrativos y actualización de documentos en general, de acuerdo con las actividades del contrato. 15. Apoyar con el desarrollo de convocatorias de concursos que lleve a cabo la Universidad de los Llanos para cubrimiento de vacantes de cargos administrativos. 16. Prestar apoyo con el cumplimiento y desarrollo de las evaluaciones de desempeño laboral de los funcionarios de la Universidad de los Llanos. 17. Apoyo en la elaboración, diligenciamiento y seguimiento de proyectos BPUNIS para la División de Servicios Administrativos. 18. Prestar apoyo en el desarrollo de Clima Organizacional de la Universidad de los Llanos. 19. Prestar apoyo en brindar respuesta a solicitudes y requerimientos del Departamento Administrativos de la Función Pública y demás entidades del estado. 20. Apoyar la gestión documental y archivo que se generen de las actividades. 21. Contribuir en la proyección de los requerimientos y memorandos que se requieran para la suscripción, ejecución y seguimiento de los contratos que se suscriban con la universidad. 22. Contribuir en la proyección de informes que se requieran la División de Servicios Administrativos para las dependencias de la institución, entidades del estado y órganos de control. 23. Brindar apoyo en el asesoramiento a la División de Servicios Administrativos en el comité de convivencia laboral.  24. Brindar apoyo en la revisión de Estudios Previos y Certificados de necesidad para la contratación de CPS. 25. Apoyar la gestión de la división, en temas de prestaciones sociales, mesada pensional, mesada 14 y otros resultantes de las sentencias judiciales.</v>
          </cell>
          <cell r="CT149">
            <v>1121892819</v>
          </cell>
          <cell r="CU149">
            <v>504</v>
          </cell>
          <cell r="CV149" t="str">
            <v>430101</v>
          </cell>
          <cell r="CY149">
            <v>8211</v>
          </cell>
          <cell r="CZ149" t="str">
            <v>M6</v>
          </cell>
          <cell r="DA149">
            <v>16594159</v>
          </cell>
          <cell r="DB149">
            <v>0</v>
          </cell>
        </row>
        <row r="150">
          <cell r="B150" t="str">
            <v>0119 DE 2025</v>
          </cell>
          <cell r="C150">
            <v>1121936007</v>
          </cell>
          <cell r="D150" t="str">
            <v>LAURA CRISTINA MARTINEZ REY</v>
          </cell>
          <cell r="E150" t="str">
            <v>CONTRATO DE PRESTACIÓN DE SERVICIOS PROFESIONALES</v>
          </cell>
          <cell r="F150" t="str">
            <v>PRESTACIÓN DE SERVICIOS PROFESIONALES NECESARIO PARA EL FORTALECIMIENTO DE LOS PROCESOS DEL ÁREA DE INFRAESTRUCTURA DE LA OFICINA ASESORA DE PLANEACIÓN DE LA UNIVERSIDAD DE LOS LLANOS.</v>
          </cell>
          <cell r="G150">
            <v>45680</v>
          </cell>
          <cell r="H150">
            <v>22479958</v>
          </cell>
          <cell r="I150" t="str">
            <v>Cinco (05) meses y veintidós (22) días calendario</v>
          </cell>
          <cell r="J150">
            <v>45680</v>
          </cell>
          <cell r="K150">
            <v>45852</v>
          </cell>
          <cell r="L150" t="str">
            <v>NO APLICA</v>
          </cell>
          <cell r="M150" t="str">
            <v>NO APLICA</v>
          </cell>
          <cell r="N150" t="str">
            <v>NO APLICA</v>
          </cell>
          <cell r="O150">
            <v>6</v>
          </cell>
          <cell r="P150">
            <v>4966502</v>
          </cell>
          <cell r="Q150">
            <v>45680</v>
          </cell>
          <cell r="R150">
            <v>45716</v>
          </cell>
          <cell r="S150">
            <v>3920923</v>
          </cell>
          <cell r="T150">
            <v>45717</v>
          </cell>
          <cell r="U150">
            <v>45747</v>
          </cell>
          <cell r="V150">
            <v>3920923</v>
          </cell>
          <cell r="W150">
            <v>45748</v>
          </cell>
          <cell r="X150">
            <v>45777</v>
          </cell>
          <cell r="Y150">
            <v>3920923</v>
          </cell>
          <cell r="Z150">
            <v>45778</v>
          </cell>
          <cell r="AA150">
            <v>45808</v>
          </cell>
          <cell r="AB150">
            <v>3920923</v>
          </cell>
          <cell r="AC150">
            <v>45809</v>
          </cell>
          <cell r="AD150">
            <v>45838</v>
          </cell>
          <cell r="AE150">
            <v>1829764</v>
          </cell>
          <cell r="AF150">
            <v>45839</v>
          </cell>
          <cell r="AG150">
            <v>45852</v>
          </cell>
          <cell r="AH150">
            <v>0</v>
          </cell>
          <cell r="AI150">
            <v>0</v>
          </cell>
          <cell r="AJ150">
            <v>0</v>
          </cell>
          <cell r="BI150" t="str">
            <v>Vicerrectoría de Recursos Universitarios</v>
          </cell>
          <cell r="BJ150" t="str">
            <v>WILSON FERNANDO SALGADO CIFUENTES</v>
          </cell>
          <cell r="BK150" t="str">
            <v>Vicerrector Universitario</v>
          </cell>
          <cell r="BL150">
            <v>138</v>
          </cell>
          <cell r="BM150">
            <v>45680</v>
          </cell>
          <cell r="BN150">
            <v>2002609177</v>
          </cell>
          <cell r="BO150">
            <v>317</v>
          </cell>
          <cell r="BP150">
            <v>45680</v>
          </cell>
          <cell r="BQ150">
            <v>22479958</v>
          </cell>
          <cell r="CS150" t="str">
            <v>1. Apoyar en la revisión y evaluación técnica de las propuestas precontractuales relacionadas con los proyectos que comprenden componente de infraestructura física. 2. Brindar apoyo profesional especializado en la estructuración técnica de proyectos de inversión de infraestructura física, así como la elaboración de documentos estratégicos relacionados con la infraestructura de la Universidad. 3. Brindar apoyo integral en la elaboración de presupuestos, análisis de precios, memorias, especificaciones técnicas, análisis técnico de infraestructura necesarios para los proyectos de inversión de la Universidad. 4. Contribuir en la elaboración de estudios preliminares requeridos para el proceso de contratación por la Vicerrectoría de Recursos Universitarios, enfocados en la infraestructura física de la Universidad y los proyectos de inversión. 5. Evaluar la viabilidad técnica para el apoyo a la supervisión, vigilancia y control en la ejecución de los contratos de consultoría que le sean designadas, de acuerdo con los proyectos de inversión. 6. Coadyuvar en el reporte de la información requerida de SNIES, SIRECI, Contraloría General y demás entidades que así lo requieran. 7. Brindar apoyo en el seguimiento y reportes de avance de los proyectos de inversión relacionados con infraestructura, a través de las herramientas establecidas para tal fin. 8.Revisar y aprobar en el aspecto técnico, las novedades de los contratos de consultoría (anticipos, prórrogas, suspensiones, modificaciones, liquidaciones y demás) que le sean encomendadas. 9. Tramitar de forma oportuna los requerimientos de interventores o contratistas que le sean asignados. 10. Presentar las observaciones que considere conveniente en el desarrollo de la ejecución de contratos de consultoría y convenios. 11. Elaborar los conceptos técnicos solicitados por la Universidad. 12. Brindar apoyo en la respuesta oportuna a los requerimientos institucionales, de la comunidad educativa y de los órganos de control, en materia de infraestructura física. 13. Brindar apoyo en la elaboración y actualización del Plan de mantenimiento físico y el Plan de Desarrollo de infraestructura de la Universidad. 14. Elaborar un informe del estado de las funciones administrativas, contables, legales y técnicas de los contratos de consultoría en los que haya sido designado como apoyo a supervisión cuando finalice su contrato de prestación de servicios profesionales.</v>
          </cell>
          <cell r="CT150">
            <v>1121936007.9000001</v>
          </cell>
          <cell r="CU150">
            <v>504</v>
          </cell>
          <cell r="CV150" t="str">
            <v>1301</v>
          </cell>
          <cell r="CY150">
            <v>9609</v>
          </cell>
          <cell r="CZ150" t="str">
            <v>M6</v>
          </cell>
          <cell r="DA150">
            <v>22479958</v>
          </cell>
          <cell r="DB150">
            <v>0</v>
          </cell>
        </row>
        <row r="151">
          <cell r="B151" t="str">
            <v>0120 DE 2025</v>
          </cell>
          <cell r="C151">
            <v>1121883647</v>
          </cell>
          <cell r="D151" t="str">
            <v>ESTEFANY ANDREA ZABALA RAMOS</v>
          </cell>
          <cell r="E151" t="str">
            <v>CONTRATO DE PRESTACIÓN DE SERVICIOS PROFESIONALES</v>
          </cell>
          <cell r="F151" t="str">
            <v>PRESTACIÓN DE SERVICIOS PROFESIONALES NECESARIO PARA EL FORTALECIMIENTO DE LOS PROCESOS DEL ÁREA DE INFRAESTRUCTURA DE LA OFICINA ASESORA DE PLANEACIÓN DE LA UNIVERSIDAD DE LOS LLANOS.</v>
          </cell>
          <cell r="G151">
            <v>45680</v>
          </cell>
          <cell r="H151">
            <v>22479958</v>
          </cell>
          <cell r="I151" t="str">
            <v>Cinco (05) meses y veintidós (22) días calendario</v>
          </cell>
          <cell r="J151">
            <v>45680</v>
          </cell>
          <cell r="K151">
            <v>45852</v>
          </cell>
          <cell r="L151" t="str">
            <v>NO APLICA</v>
          </cell>
          <cell r="M151" t="str">
            <v>NO APLICA</v>
          </cell>
          <cell r="N151" t="str">
            <v>NO APLICA</v>
          </cell>
          <cell r="O151">
            <v>6</v>
          </cell>
          <cell r="P151">
            <v>4966502</v>
          </cell>
          <cell r="Q151">
            <v>45680</v>
          </cell>
          <cell r="R151">
            <v>45716</v>
          </cell>
          <cell r="S151">
            <v>3920923</v>
          </cell>
          <cell r="T151">
            <v>45717</v>
          </cell>
          <cell r="U151">
            <v>45747</v>
          </cell>
          <cell r="V151">
            <v>3920923</v>
          </cell>
          <cell r="W151">
            <v>45748</v>
          </cell>
          <cell r="X151">
            <v>45777</v>
          </cell>
          <cell r="Y151">
            <v>3920923</v>
          </cell>
          <cell r="Z151">
            <v>45778</v>
          </cell>
          <cell r="AA151">
            <v>45808</v>
          </cell>
          <cell r="AB151">
            <v>3920923</v>
          </cell>
          <cell r="AC151">
            <v>45809</v>
          </cell>
          <cell r="AD151">
            <v>45838</v>
          </cell>
          <cell r="AE151">
            <v>1829764</v>
          </cell>
          <cell r="AF151">
            <v>45839</v>
          </cell>
          <cell r="AG151">
            <v>45852</v>
          </cell>
          <cell r="BI151" t="str">
            <v>Vicerrectoría de Recursos Universitarios</v>
          </cell>
          <cell r="BJ151" t="str">
            <v>WILSON FERNANDO SALGADO CIFUENTES</v>
          </cell>
          <cell r="BK151" t="str">
            <v>Vicerrector Universitario</v>
          </cell>
          <cell r="BL151">
            <v>138</v>
          </cell>
          <cell r="BM151">
            <v>45680</v>
          </cell>
          <cell r="BN151">
            <v>2002609177</v>
          </cell>
          <cell r="BO151">
            <v>363</v>
          </cell>
          <cell r="BP151">
            <v>45680</v>
          </cell>
          <cell r="BQ151">
            <v>22479958</v>
          </cell>
          <cell r="CS151" t="str">
            <v>1. Realizar, modificar, ajustar y revisar los diseños arquitectónicos requeridos en los diferentes proyectos de infraestructura de la Universidad. 2. Apoyar desde el componente técnico en la elaboración de los presupuestos de infraestructura requeridos en los proyectos de inversión de la Universidad. 3. Brindar apoyo a la supervisión en la revisión arquitectónica de los contratos de consultoría. 4. Contribuir con la elaboración de estudios previos solicitados por la Vicerrectoría de Recursos Universitarios, relacionados con la infraestructura física de la Universidad. 5. Elaborar los conceptos técnicos solicitados por la Universidad. 6. Brindar apoyo en la respuesta oportuna a los requerimientos institucionales, de la comunidad educativa y de los órganos de control, en materia de obras de infraestructura física.</v>
          </cell>
          <cell r="CT151">
            <v>1121883647</v>
          </cell>
          <cell r="CU151">
            <v>504</v>
          </cell>
          <cell r="CV151" t="str">
            <v>1301</v>
          </cell>
          <cell r="CY151">
            <v>4111</v>
          </cell>
          <cell r="CZ151" t="str">
            <v>M5</v>
          </cell>
          <cell r="DA151">
            <v>22479958</v>
          </cell>
          <cell r="DB151">
            <v>0</v>
          </cell>
        </row>
        <row r="152">
          <cell r="B152" t="str">
            <v>0121 DE 2025</v>
          </cell>
          <cell r="C152">
            <v>1121835568</v>
          </cell>
          <cell r="D152" t="str">
            <v>YULY PAOLA DIAZ VACCA</v>
          </cell>
          <cell r="E152" t="str">
            <v>CONTRATO DE PRESTACIÓN DE SERVICIOS PROFESIONALES</v>
          </cell>
          <cell r="F152" t="str">
            <v>PRESTACIÓN DE SERVICIOS PROFESIONALES NECESARIO PARA EL FORTALECIMIENTO DE LOS PROCESOS DE GESTIÓN DE PROYECTOS ESTRATÉGICOS INSTITUCIONALES Y EL FORTALECIMIENTO DE LOS PROCESOS DE PLANEACIÓN DE LA OFICINA ASESORA DE PLANEACIÓN DE LA UNIVERSIDAD DE LOS LLANOS.</v>
          </cell>
          <cell r="G152">
            <v>45680</v>
          </cell>
          <cell r="H152">
            <v>29844080</v>
          </cell>
          <cell r="I152" t="str">
            <v>Cinco (05) meses y veintidós (22) días calendario</v>
          </cell>
          <cell r="J152">
            <v>45680</v>
          </cell>
          <cell r="K152">
            <v>45852</v>
          </cell>
          <cell r="L152" t="str">
            <v>NO APLICA</v>
          </cell>
          <cell r="M152" t="str">
            <v>NO APLICA</v>
          </cell>
          <cell r="N152" t="str">
            <v>NO APLICA</v>
          </cell>
          <cell r="O152">
            <v>6</v>
          </cell>
          <cell r="P152">
            <v>6593460</v>
          </cell>
          <cell r="Q152">
            <v>45680</v>
          </cell>
          <cell r="R152">
            <v>45716</v>
          </cell>
          <cell r="S152">
            <v>5205363</v>
          </cell>
          <cell r="T152">
            <v>45717</v>
          </cell>
          <cell r="U152">
            <v>45747</v>
          </cell>
          <cell r="V152">
            <v>5205363</v>
          </cell>
          <cell r="W152">
            <v>45748</v>
          </cell>
          <cell r="X152">
            <v>45777</v>
          </cell>
          <cell r="Y152">
            <v>5205363</v>
          </cell>
          <cell r="Z152">
            <v>45778</v>
          </cell>
          <cell r="AA152">
            <v>45808</v>
          </cell>
          <cell r="AB152">
            <v>5205363</v>
          </cell>
          <cell r="AC152">
            <v>45809</v>
          </cell>
          <cell r="AD152">
            <v>45838</v>
          </cell>
          <cell r="AE152">
            <v>2429168</v>
          </cell>
          <cell r="AF152">
            <v>45839</v>
          </cell>
          <cell r="AG152">
            <v>45852</v>
          </cell>
          <cell r="BI152" t="str">
            <v>Vicerrectoría de Recursos Universitarios</v>
          </cell>
          <cell r="BJ152" t="str">
            <v>WILSON FERNANDO SALGADO CIFUENTES</v>
          </cell>
          <cell r="BK152" t="str">
            <v>Vicerrector Universitario</v>
          </cell>
          <cell r="BL152">
            <v>138</v>
          </cell>
          <cell r="BM152">
            <v>45680</v>
          </cell>
          <cell r="BN152">
            <v>2002609177</v>
          </cell>
          <cell r="BO152">
            <v>356</v>
          </cell>
          <cell r="BP152">
            <v>45680</v>
          </cell>
          <cell r="BQ152">
            <v>29844080</v>
          </cell>
          <cell r="CS152" t="str">
            <v>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v>
          </cell>
          <cell r="CT152">
            <v>1121835568</v>
          </cell>
          <cell r="CU152">
            <v>504</v>
          </cell>
          <cell r="CV152" t="str">
            <v>1301</v>
          </cell>
          <cell r="CY152">
            <v>8211</v>
          </cell>
          <cell r="CZ152" t="str">
            <v>M6</v>
          </cell>
          <cell r="DA152">
            <v>29844080</v>
          </cell>
          <cell r="DB152">
            <v>0</v>
          </cell>
        </row>
        <row r="153">
          <cell r="B153" t="str">
            <v>0122 DE 2025</v>
          </cell>
          <cell r="C153">
            <v>1121862805</v>
          </cell>
          <cell r="D153" t="str">
            <v>JHON ALEJANDRO GARCIA VELASQUEZ</v>
          </cell>
          <cell r="E153" t="str">
            <v>CONTRATO DE PRESTACIÓN DE SERVICIOS PROFESIONALES</v>
          </cell>
          <cell r="F153" t="str">
            <v>PRESTACIÓN DE SERVICIOS PROFESIONALES NECESARIO PARA EL FORTALECIMIENTO DE LOS PROCESOS ESTRATÉGICOS Y DE PLANEACIÓN DE LA OFICINA ASESORA DE PLANEACIÓN DE LA UNIVERSIDAD DE LOS LLANOS.</v>
          </cell>
          <cell r="G153">
            <v>45680</v>
          </cell>
          <cell r="H153">
            <v>29844080</v>
          </cell>
          <cell r="I153" t="str">
            <v>Cinco (05) meses y veintidós (22) días calendario</v>
          </cell>
          <cell r="J153">
            <v>45680</v>
          </cell>
          <cell r="K153">
            <v>45852</v>
          </cell>
          <cell r="L153" t="str">
            <v>NO APLICA</v>
          </cell>
          <cell r="M153" t="str">
            <v>NO APLICA</v>
          </cell>
          <cell r="N153" t="str">
            <v>NO APLICA</v>
          </cell>
          <cell r="O153">
            <v>6</v>
          </cell>
          <cell r="P153">
            <v>6593460</v>
          </cell>
          <cell r="Q153">
            <v>45680</v>
          </cell>
          <cell r="R153">
            <v>45716</v>
          </cell>
          <cell r="S153">
            <v>5205363</v>
          </cell>
          <cell r="T153">
            <v>45717</v>
          </cell>
          <cell r="U153">
            <v>45747</v>
          </cell>
          <cell r="V153">
            <v>5205363</v>
          </cell>
          <cell r="W153">
            <v>45748</v>
          </cell>
          <cell r="X153">
            <v>45777</v>
          </cell>
          <cell r="Y153">
            <v>5205363</v>
          </cell>
          <cell r="Z153">
            <v>45778</v>
          </cell>
          <cell r="AA153">
            <v>45808</v>
          </cell>
          <cell r="AB153">
            <v>5205363</v>
          </cell>
          <cell r="AC153">
            <v>45809</v>
          </cell>
          <cell r="AD153">
            <v>45838</v>
          </cell>
          <cell r="AE153">
            <v>2429168</v>
          </cell>
          <cell r="AF153">
            <v>45839</v>
          </cell>
          <cell r="AG153">
            <v>45852</v>
          </cell>
          <cell r="AH153">
            <v>0</v>
          </cell>
          <cell r="AI153">
            <v>0</v>
          </cell>
          <cell r="AJ153">
            <v>0</v>
          </cell>
          <cell r="BI153" t="str">
            <v>Vicerrectoría de Recursos Universitarios</v>
          </cell>
          <cell r="BJ153" t="str">
            <v>WILSON FERNANDO SALGADO CIFUENTES</v>
          </cell>
          <cell r="BK153" t="str">
            <v>Vicerrector Universitario</v>
          </cell>
          <cell r="BL153">
            <v>138</v>
          </cell>
          <cell r="BM153">
            <v>45680</v>
          </cell>
          <cell r="BN153">
            <v>2002609177</v>
          </cell>
          <cell r="BO153">
            <v>309</v>
          </cell>
          <cell r="BP153">
            <v>45680</v>
          </cell>
          <cell r="BQ153">
            <v>29844080</v>
          </cell>
          <cell r="CS153" t="str">
            <v>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v>
          </cell>
          <cell r="CT153">
            <v>1121862805</v>
          </cell>
          <cell r="CU153">
            <v>504</v>
          </cell>
          <cell r="CV153" t="str">
            <v>1301</v>
          </cell>
          <cell r="CY153">
            <v>6920</v>
          </cell>
          <cell r="CZ153" t="str">
            <v>M5</v>
          </cell>
          <cell r="DA153">
            <v>29844080</v>
          </cell>
          <cell r="DB153">
            <v>0</v>
          </cell>
        </row>
        <row r="154">
          <cell r="B154" t="str">
            <v>0123 DE 2025</v>
          </cell>
          <cell r="C154">
            <v>40441260</v>
          </cell>
          <cell r="D154" t="str">
            <v>MARTHA EDITH VERGARA ACEVEDO</v>
          </cell>
          <cell r="E154" t="str">
            <v>CONTRATO DE PRESTACIÓN DE SERVICIOS PROFESIONALES</v>
          </cell>
          <cell r="F154" t="str">
            <v>PRESTACIÓN DE SERVICIOS PROFESIONALES NECESARIO PARA EL FORTALECIMIENTO DE LOS PROCESOS ESTRATÉGICOS Y DE PLANEACIÓN DE LA OFICINA ASESORA DE PLANEACIÓN DE LA UNIVERSIDAD DE LOS LLANOS.</v>
          </cell>
          <cell r="G154">
            <v>45680</v>
          </cell>
          <cell r="H154">
            <v>29844080</v>
          </cell>
          <cell r="I154" t="str">
            <v>Cinco (05) meses y veintidós (22) días calendario</v>
          </cell>
          <cell r="J154">
            <v>45680</v>
          </cell>
          <cell r="K154">
            <v>45852</v>
          </cell>
          <cell r="L154" t="str">
            <v>NO APLICA</v>
          </cell>
          <cell r="M154" t="str">
            <v>NO APLICA</v>
          </cell>
          <cell r="N154" t="str">
            <v>NO APLICA</v>
          </cell>
          <cell r="O154">
            <v>6</v>
          </cell>
          <cell r="P154">
            <v>6593460</v>
          </cell>
          <cell r="Q154">
            <v>45680</v>
          </cell>
          <cell r="R154">
            <v>45716</v>
          </cell>
          <cell r="S154">
            <v>5205363</v>
          </cell>
          <cell r="T154">
            <v>45717</v>
          </cell>
          <cell r="U154">
            <v>45747</v>
          </cell>
          <cell r="V154">
            <v>5205363</v>
          </cell>
          <cell r="W154">
            <v>45748</v>
          </cell>
          <cell r="X154">
            <v>45777</v>
          </cell>
          <cell r="Y154">
            <v>5205363</v>
          </cell>
          <cell r="Z154">
            <v>45778</v>
          </cell>
          <cell r="AA154">
            <v>45808</v>
          </cell>
          <cell r="AB154">
            <v>5205363</v>
          </cell>
          <cell r="AC154">
            <v>45809</v>
          </cell>
          <cell r="AD154">
            <v>45838</v>
          </cell>
          <cell r="AE154">
            <v>2429168</v>
          </cell>
          <cell r="AF154">
            <v>45839</v>
          </cell>
          <cell r="AG154">
            <v>45852</v>
          </cell>
          <cell r="BI154" t="str">
            <v>Vicerrectoría de Recursos Universitarios</v>
          </cell>
          <cell r="BJ154" t="str">
            <v>WILSON FERNANDO SALGADO CIFUENTES</v>
          </cell>
          <cell r="BK154" t="str">
            <v>Vicerrector Universitario</v>
          </cell>
          <cell r="BL154">
            <v>138</v>
          </cell>
          <cell r="BM154">
            <v>45680</v>
          </cell>
          <cell r="BN154">
            <v>2002609177</v>
          </cell>
          <cell r="BO154">
            <v>338</v>
          </cell>
          <cell r="BP154">
            <v>45680</v>
          </cell>
          <cell r="BQ154">
            <v>29844080</v>
          </cell>
          <cell r="CS154" t="str">
            <v xml:space="preserve">1. Apoyar el proceso de formulación y monitoreo del Plan Anticorrupción y Atención al ciudadano (PAAC) y Mapa de Riesgos Institucional. 2. Brindar apoyo en el proceso de diligenciamiento y monitoreo del FURAG. 3. Apoyar desde su perfil, la elaboración de conceptos, respuestas a derechos de petición, PQR y solicitudes de información.  4. Apoyar la actualización de las secciones de Transparencia y Acceso a la Información, Participa en el sitio web de la Universidad. 5. Brindar apoyo a la secretaría técnica del comité institucional de gestión y desempeño. 6. Brindar apoyo en la formulación y monitoreo de la estrategia de participación ciudadana. 7. Brindar apoyo en la elaboración del boletín estadístico de la oficina de Planeación y demás información institucional. 8. Apoyar la implementación de las buenas practicas del Modelo Integrado de Planeación y Gestión (MIPG) en los componentes definidos por la Universidad. </v>
          </cell>
          <cell r="CT154">
            <v>40441260</v>
          </cell>
          <cell r="CU154">
            <v>504</v>
          </cell>
          <cell r="CV154" t="str">
            <v>1301</v>
          </cell>
          <cell r="CY154">
            <v>8299</v>
          </cell>
          <cell r="CZ154" t="str">
            <v>M6</v>
          </cell>
          <cell r="DA154">
            <v>29844080</v>
          </cell>
          <cell r="DB154">
            <v>0</v>
          </cell>
        </row>
        <row r="155">
          <cell r="B155" t="str">
            <v>0124 DE 2025</v>
          </cell>
          <cell r="C155">
            <v>1121867716</v>
          </cell>
          <cell r="D155" t="str">
            <v>YISELL MAYERLY PEREZ MONDRAGON</v>
          </cell>
          <cell r="E155" t="str">
            <v>CONTRATO DE PRESTACIÓN DE SERVICIOS PROFESIONALES</v>
          </cell>
          <cell r="F155" t="str">
            <v>PRESTACIÓN DE SERVICIOS PROFESIONALES NECESARIO PARA EL FORTALECIMIENTO DE LOS PROCESOS ESTRATÉGICOS Y DE PLANEACIÓN DE LA OFICINA ASESORA DE PLANEACIÓN DE LA UNIVERSIDAD DE LOS LLANOS.</v>
          </cell>
          <cell r="G155">
            <v>45680</v>
          </cell>
          <cell r="H155">
            <v>22479958</v>
          </cell>
          <cell r="I155" t="str">
            <v>Cinco (05) meses y veintidós (22) días calendario</v>
          </cell>
          <cell r="J155">
            <v>45680</v>
          </cell>
          <cell r="K155">
            <v>45852</v>
          </cell>
          <cell r="L155" t="str">
            <v>NO APLICA</v>
          </cell>
          <cell r="M155" t="str">
            <v>NO APLICA</v>
          </cell>
          <cell r="N155" t="str">
            <v>NO APLICA</v>
          </cell>
          <cell r="O155">
            <v>6</v>
          </cell>
          <cell r="P155">
            <v>4966502</v>
          </cell>
          <cell r="Q155">
            <v>45680</v>
          </cell>
          <cell r="R155">
            <v>45716</v>
          </cell>
          <cell r="S155">
            <v>3920923</v>
          </cell>
          <cell r="T155">
            <v>45717</v>
          </cell>
          <cell r="U155">
            <v>45747</v>
          </cell>
          <cell r="V155">
            <v>3920923</v>
          </cell>
          <cell r="W155">
            <v>45748</v>
          </cell>
          <cell r="X155">
            <v>45777</v>
          </cell>
          <cell r="Y155">
            <v>3920923</v>
          </cell>
          <cell r="Z155">
            <v>45778</v>
          </cell>
          <cell r="AA155">
            <v>45808</v>
          </cell>
          <cell r="AB155">
            <v>3920923</v>
          </cell>
          <cell r="AC155">
            <v>45809</v>
          </cell>
          <cell r="AD155">
            <v>45838</v>
          </cell>
          <cell r="AE155">
            <v>1829764</v>
          </cell>
          <cell r="AF155">
            <v>45839</v>
          </cell>
          <cell r="AG155">
            <v>45852</v>
          </cell>
          <cell r="AH155">
            <v>0</v>
          </cell>
          <cell r="AI155">
            <v>0</v>
          </cell>
          <cell r="AJ155">
            <v>0</v>
          </cell>
          <cell r="BI155" t="str">
            <v>Vicerrectoría de Recursos Universitarios</v>
          </cell>
          <cell r="BJ155" t="str">
            <v>WILSON FERNANDO SALGADO CIFUENTES</v>
          </cell>
          <cell r="BK155" t="str">
            <v>Vicerrector Universitario</v>
          </cell>
          <cell r="BL155">
            <v>138</v>
          </cell>
          <cell r="BM155">
            <v>45680</v>
          </cell>
          <cell r="BN155">
            <v>2002609177</v>
          </cell>
          <cell r="BO155">
            <v>310</v>
          </cell>
          <cell r="BP155">
            <v>45680</v>
          </cell>
          <cell r="BQ155">
            <v>22479958</v>
          </cell>
          <cell r="CS155" t="str">
            <v>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Apoyar los procesos de formulación de proyectos de consecución de recursos mediante convocatorias internas, externas, nacionales e internacionales.</v>
          </cell>
          <cell r="CT155">
            <v>1121867716.5999999</v>
          </cell>
          <cell r="CU155">
            <v>504</v>
          </cell>
          <cell r="CV155" t="str">
            <v>1301</v>
          </cell>
          <cell r="CY155">
            <v>7490</v>
          </cell>
          <cell r="CZ155" t="str">
            <v>M6</v>
          </cell>
          <cell r="DA155">
            <v>22479958</v>
          </cell>
          <cell r="DB155">
            <v>0</v>
          </cell>
        </row>
        <row r="156">
          <cell r="B156" t="str">
            <v>0125 DE 2025</v>
          </cell>
          <cell r="C156">
            <v>1121882104</v>
          </cell>
          <cell r="D156" t="str">
            <v>JOSE DAVID OSORIO LONDOÑO</v>
          </cell>
          <cell r="E156" t="str">
            <v>CONTRATO DE PRESTACIÓN DE SERVICIOS PROFESIONALES</v>
          </cell>
          <cell r="F156" t="str">
            <v>PRESTACIÓN DE SERVICIOS PROFESIONALES NECESARIO PARA EL FORTALECIMIENTO DE LOS PROCESOS DEL SISTEMA INTEGRADO DE GESTIÓN DE LA OFICINA ASESORA DE PLANEACIÓN DE LA UNIVERSIDAD DE LOS LLANOS.</v>
          </cell>
          <cell r="G156">
            <v>45680</v>
          </cell>
          <cell r="H156">
            <v>22479958</v>
          </cell>
          <cell r="I156" t="str">
            <v>Cinco (05) meses y veintidós (22) días calendario</v>
          </cell>
          <cell r="J156">
            <v>45680</v>
          </cell>
          <cell r="K156">
            <v>45852</v>
          </cell>
          <cell r="L156" t="str">
            <v>NO APLICA</v>
          </cell>
          <cell r="M156" t="str">
            <v>NO APLICA</v>
          </cell>
          <cell r="N156" t="str">
            <v>NO APLICA</v>
          </cell>
          <cell r="O156">
            <v>6</v>
          </cell>
          <cell r="P156">
            <v>4966502</v>
          </cell>
          <cell r="Q156">
            <v>45680</v>
          </cell>
          <cell r="R156">
            <v>45716</v>
          </cell>
          <cell r="S156">
            <v>3920923</v>
          </cell>
          <cell r="T156">
            <v>45717</v>
          </cell>
          <cell r="U156">
            <v>45747</v>
          </cell>
          <cell r="V156">
            <v>3920923</v>
          </cell>
          <cell r="W156">
            <v>45748</v>
          </cell>
          <cell r="X156">
            <v>45777</v>
          </cell>
          <cell r="Y156">
            <v>3920923</v>
          </cell>
          <cell r="Z156">
            <v>45778</v>
          </cell>
          <cell r="AA156">
            <v>45808</v>
          </cell>
          <cell r="AB156">
            <v>1568369</v>
          </cell>
          <cell r="AC156">
            <v>45809</v>
          </cell>
          <cell r="AD156">
            <v>45820</v>
          </cell>
          <cell r="AE156">
            <v>0</v>
          </cell>
          <cell r="AF156">
            <v>45839</v>
          </cell>
          <cell r="AG156">
            <v>45852</v>
          </cell>
          <cell r="BI156" t="str">
            <v>Vicerrectoría de Recursos Universitarios</v>
          </cell>
          <cell r="BJ156" t="str">
            <v>WILSON FERNANDO SALGADO CIFUENTES</v>
          </cell>
          <cell r="BK156" t="str">
            <v>Vicerrector Universitario</v>
          </cell>
          <cell r="BL156">
            <v>138</v>
          </cell>
          <cell r="BM156">
            <v>45680</v>
          </cell>
          <cell r="BN156">
            <v>2002609177</v>
          </cell>
          <cell r="BO156">
            <v>362</v>
          </cell>
          <cell r="BP156">
            <v>45680</v>
          </cell>
          <cell r="BQ156">
            <v>22479958</v>
          </cell>
          <cell r="CS156" t="str">
            <v>1. Apoyar la evaluación del contexto institucional conforme a los cambios que impactan a los objetivos estratégicos y a los objetivos de los procesos en el marco del Sistema de Gestión de la Calidad. 2. Acompañar la mejora continua de los procesos del Sistema de Gestión de la Calidad. 3. Apoyar la implementación de herramientas que permitan hacer seguimiento y medición a los procesos. 4.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5. Apoyar la ejecución del programa anual de auditorías internas. 6. Apoyar la elaboración y presentación de informes de revisión por la alta dirección del Sistema de Gestión de la Calidad. 7. Apoyar la reestructuración y articulación del Sistema de Gestión de la Calidad. 8. Apoyar en la Planeación y ejecución de las actividades de sensibilización sobre el Sistema de Gestión de Calidad de la Universidad.</v>
          </cell>
          <cell r="CT156">
            <v>1121882104</v>
          </cell>
          <cell r="CU156">
            <v>504</v>
          </cell>
          <cell r="CV156" t="str">
            <v>1301</v>
          </cell>
          <cell r="CY156">
            <v>7020</v>
          </cell>
          <cell r="CZ156" t="str">
            <v>M5</v>
          </cell>
          <cell r="DA156">
            <v>18297640</v>
          </cell>
          <cell r="DB156">
            <v>4182318</v>
          </cell>
        </row>
        <row r="157">
          <cell r="B157" t="str">
            <v>0126 DE 2025</v>
          </cell>
          <cell r="C157">
            <v>40215719</v>
          </cell>
          <cell r="D157" t="str">
            <v>ADRIANA RAMOS AYA</v>
          </cell>
          <cell r="E157" t="str">
            <v>CONTRATO DE PRESTACIÓN DE SERVICIOS PROFESIONALES</v>
          </cell>
          <cell r="F157" t="str">
            <v>PRESTACIÓN DE SERVICIOS PROFESIONALES NECESARIO PARA EL FORTALECIMIENTO DE LOS PROCESOS DEL SISTEMA INTEGRADO DE GESTIÓN DE LA OFICINA ASESORA DE PLANEACIÓN DE LA UNIVERSIDAD DE LOS LLANOS.</v>
          </cell>
          <cell r="G157">
            <v>45680</v>
          </cell>
          <cell r="H157">
            <v>22479958</v>
          </cell>
          <cell r="I157" t="str">
            <v>Cinco (05) meses y veintidós (22) días calendario</v>
          </cell>
          <cell r="J157">
            <v>45680</v>
          </cell>
          <cell r="K157">
            <v>45852</v>
          </cell>
          <cell r="L157" t="str">
            <v>NO APLICA</v>
          </cell>
          <cell r="M157" t="str">
            <v>NO APLICA</v>
          </cell>
          <cell r="N157" t="str">
            <v>NO APLICA</v>
          </cell>
          <cell r="O157">
            <v>6</v>
          </cell>
          <cell r="P157">
            <v>4966502</v>
          </cell>
          <cell r="Q157">
            <v>45680</v>
          </cell>
          <cell r="R157">
            <v>45716</v>
          </cell>
          <cell r="S157">
            <v>3920923</v>
          </cell>
          <cell r="T157">
            <v>45717</v>
          </cell>
          <cell r="U157">
            <v>45747</v>
          </cell>
          <cell r="V157">
            <v>3920923</v>
          </cell>
          <cell r="W157">
            <v>45748</v>
          </cell>
          <cell r="X157">
            <v>45777</v>
          </cell>
          <cell r="Y157">
            <v>3920923</v>
          </cell>
          <cell r="Z157">
            <v>45778</v>
          </cell>
          <cell r="AA157">
            <v>45808</v>
          </cell>
          <cell r="AB157">
            <v>3920923</v>
          </cell>
          <cell r="AC157">
            <v>45809</v>
          </cell>
          <cell r="AD157">
            <v>45838</v>
          </cell>
          <cell r="AE157">
            <v>1829764</v>
          </cell>
          <cell r="AF157">
            <v>45839</v>
          </cell>
          <cell r="AG157">
            <v>45852</v>
          </cell>
          <cell r="BI157" t="str">
            <v>Vicerrectoría de Recursos Universitarios</v>
          </cell>
          <cell r="BJ157" t="str">
            <v>WILSON FERNANDO SALGADO CIFUENTES</v>
          </cell>
          <cell r="BK157" t="str">
            <v>Vicerrector Universitario</v>
          </cell>
          <cell r="BL157">
            <v>138</v>
          </cell>
          <cell r="BM157">
            <v>45680</v>
          </cell>
          <cell r="BN157">
            <v>2002609177</v>
          </cell>
          <cell r="BO157">
            <v>332</v>
          </cell>
          <cell r="BP157">
            <v>45680</v>
          </cell>
          <cell r="BQ157">
            <v>22479958</v>
          </cell>
          <cell r="CS157" t="str">
            <v>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4. Apoyar las actividades relacionadas con la actualización y administración del micro sitio web del SIG. 5. Apoyar la planeación y ejecución del programa anual de auditorías internas. 6. Apoyar la elaboración de los informes requeridos por las unidades Académico - administrativas y entes externos que así lo requieran. 7. Apoyar la reestructuración y articulación del Sistema de Gestión de la Calidad. 8. Apoyar la planeación y ejecución de las actividades de sensibilización sobre el Sistema de Gestión de Calidad de la Universidad.</v>
          </cell>
          <cell r="CT157">
            <v>40215719</v>
          </cell>
          <cell r="CU157">
            <v>504</v>
          </cell>
          <cell r="CV157" t="str">
            <v>1301</v>
          </cell>
          <cell r="CY157">
            <v>7110</v>
          </cell>
          <cell r="CZ157" t="str">
            <v>M5</v>
          </cell>
          <cell r="DA157">
            <v>22479958</v>
          </cell>
          <cell r="DB157">
            <v>0</v>
          </cell>
        </row>
        <row r="158">
          <cell r="B158" t="str">
            <v>0127 DE 2025</v>
          </cell>
          <cell r="C158">
            <v>1121938368</v>
          </cell>
          <cell r="D158" t="str">
            <v>MARIA VICTORIA MARIÑO DAVID</v>
          </cell>
          <cell r="E158" t="str">
            <v>CONTRATO DE PRESTACIÓN DE SERVICIOS PROFESIONALES</v>
          </cell>
          <cell r="F158" t="str">
            <v>PRESTACIÓN DE SERVICIOS PROFESIONALES NECESARIO PARA EL FORTALECIMIENTO DE LOS PROCESOS DEL SISTEMA INTEGRADO DE GESTIÓN DE LA OFICINA ASESORA DE PLANEACIÓN DE LA UNIVERSIDAD DE LOS LLANOS.</v>
          </cell>
          <cell r="G158">
            <v>45680</v>
          </cell>
          <cell r="H158">
            <v>18604105</v>
          </cell>
          <cell r="I158" t="str">
            <v>Cinco (05) meses y veintidós (22) días calendario</v>
          </cell>
          <cell r="J158">
            <v>45680</v>
          </cell>
          <cell r="K158">
            <v>45852</v>
          </cell>
          <cell r="L158" t="str">
            <v>NO APLICA</v>
          </cell>
          <cell r="M158" t="str">
            <v>NO APLICA</v>
          </cell>
          <cell r="N158" t="str">
            <v>NO APLICA</v>
          </cell>
          <cell r="O158">
            <v>6</v>
          </cell>
          <cell r="P158">
            <v>4110209</v>
          </cell>
          <cell r="Q158">
            <v>45680</v>
          </cell>
          <cell r="R158">
            <v>45716</v>
          </cell>
          <cell r="S158">
            <v>3244902</v>
          </cell>
          <cell r="T158">
            <v>45717</v>
          </cell>
          <cell r="U158">
            <v>45747</v>
          </cell>
          <cell r="V158">
            <v>3244902</v>
          </cell>
          <cell r="W158">
            <v>45748</v>
          </cell>
          <cell r="X158">
            <v>45777</v>
          </cell>
          <cell r="Y158">
            <v>3244902</v>
          </cell>
          <cell r="Z158">
            <v>45778</v>
          </cell>
          <cell r="AA158">
            <v>45808</v>
          </cell>
          <cell r="AB158">
            <v>3244902</v>
          </cell>
          <cell r="AC158">
            <v>45809</v>
          </cell>
          <cell r="AD158">
            <v>45838</v>
          </cell>
          <cell r="AE158">
            <v>1514288</v>
          </cell>
          <cell r="AF158">
            <v>45839</v>
          </cell>
          <cell r="AG158">
            <v>45852</v>
          </cell>
          <cell r="AH158">
            <v>0</v>
          </cell>
          <cell r="AI158">
            <v>0</v>
          </cell>
          <cell r="AJ158">
            <v>0</v>
          </cell>
          <cell r="BI158" t="str">
            <v>Vicerrectoría de Recursos Universitarios</v>
          </cell>
          <cell r="BJ158" t="str">
            <v>WILSON FERNANDO SALGADO CIFUENTES</v>
          </cell>
          <cell r="BK158" t="str">
            <v>Vicerrector Universitario</v>
          </cell>
          <cell r="BL158">
            <v>138</v>
          </cell>
          <cell r="BM158">
            <v>45680</v>
          </cell>
          <cell r="BN158">
            <v>2002609177</v>
          </cell>
          <cell r="BO158">
            <v>319</v>
          </cell>
          <cell r="BP158">
            <v>45680</v>
          </cell>
          <cell r="BQ158">
            <v>18604105</v>
          </cell>
          <cell r="CS158" t="str">
            <v>1. Brindar apoyo en la mejora continua de los procesos del sistema de gestión de la calidad, mediante el monitoreo de las herramientas de gestión implementadas. 2.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3. Apoyar la elaboración de informes del Sistema de Gestión de la Calidad. 4. Apoyar las actividades relacionadas con la racionalización de trámites, en el marco del Plan Anticorrupción y Atención al Ciudadano y en concordancia con la plataforma SUIT. 5. Apoyar la ejecución del programa anual de auditorías internas. 6. Apoyar el monitoreo de los riesgos de gestión, indicadores de gestión, salidas no conformes y planes de mejoramiento, producto de la implementación del Sistema de Gestión de la Calidad. 7. Apoyar la planeación y ejecución de las actividades de sensibilización sobre el Sistema de Gestión de Calidad de la Universidad.</v>
          </cell>
          <cell r="CT158">
            <v>1121938368.0999999</v>
          </cell>
          <cell r="CU158">
            <v>504</v>
          </cell>
          <cell r="CV158" t="str">
            <v>1301</v>
          </cell>
          <cell r="CY158">
            <v>8299</v>
          </cell>
          <cell r="CZ158" t="str">
            <v>M6</v>
          </cell>
          <cell r="DA158">
            <v>18604105</v>
          </cell>
          <cell r="DB158">
            <v>0</v>
          </cell>
        </row>
        <row r="159">
          <cell r="B159" t="str">
            <v>0128 DE 2025</v>
          </cell>
          <cell r="C159">
            <v>17315532</v>
          </cell>
          <cell r="D159" t="str">
            <v>GUSTAVO FIDEL BENAVIDES LADINO</v>
          </cell>
          <cell r="E159" t="str">
            <v>CONTRATO DE PRESTACIÓN DE SERVICIOS PROFESIONALES</v>
          </cell>
          <cell r="F159" t="str">
            <v>PRESTACIÓN DE SERVICIOS PROFESIONALES NECESARIO PARA EL FORTALECIMIENTO DE LOS PROCESOS ESTRATÉGICOS Y DE PLANEACIÓN DE LA OFICINA ASESORA DE PLANEACIÓN DE LA UNIVERSIDAD DE LOS LLANOS.</v>
          </cell>
          <cell r="G159">
            <v>45680</v>
          </cell>
          <cell r="H159">
            <v>29844080</v>
          </cell>
          <cell r="I159" t="str">
            <v>Cinco (05) meses y veintidós (22) días calendario</v>
          </cell>
          <cell r="J159">
            <v>45680</v>
          </cell>
          <cell r="K159">
            <v>45852</v>
          </cell>
          <cell r="L159" t="str">
            <v>NO APLICA</v>
          </cell>
          <cell r="M159" t="str">
            <v>NO APLICA</v>
          </cell>
          <cell r="N159" t="str">
            <v>NO APLICA</v>
          </cell>
          <cell r="O159">
            <v>6</v>
          </cell>
          <cell r="P159">
            <v>6593460</v>
          </cell>
          <cell r="Q159">
            <v>45680</v>
          </cell>
          <cell r="R159">
            <v>45716</v>
          </cell>
          <cell r="S159">
            <v>5205363</v>
          </cell>
          <cell r="T159">
            <v>45717</v>
          </cell>
          <cell r="U159">
            <v>45747</v>
          </cell>
          <cell r="V159">
            <v>5205363</v>
          </cell>
          <cell r="W159">
            <v>45748</v>
          </cell>
          <cell r="X159">
            <v>45777</v>
          </cell>
          <cell r="Y159">
            <v>5205363</v>
          </cell>
          <cell r="Z159">
            <v>45778</v>
          </cell>
          <cell r="AA159">
            <v>45808</v>
          </cell>
          <cell r="AB159">
            <v>5205363</v>
          </cell>
          <cell r="AC159">
            <v>45809</v>
          </cell>
          <cell r="AD159">
            <v>45838</v>
          </cell>
          <cell r="AE159">
            <v>2429168</v>
          </cell>
          <cell r="AF159">
            <v>45839</v>
          </cell>
          <cell r="AG159">
            <v>45852</v>
          </cell>
          <cell r="BI159" t="str">
            <v>Vicerrectoría de Recursos Universitarios</v>
          </cell>
          <cell r="BJ159" t="str">
            <v>WILSON FERNANDO SALGADO CIFUENTES</v>
          </cell>
          <cell r="BK159" t="str">
            <v>Vicerrector Universitario</v>
          </cell>
          <cell r="BL159">
            <v>138</v>
          </cell>
          <cell r="BM159">
            <v>45680</v>
          </cell>
          <cell r="BN159">
            <v>2002609177</v>
          </cell>
          <cell r="BO159">
            <v>325</v>
          </cell>
          <cell r="BP159">
            <v>45680</v>
          </cell>
          <cell r="BQ159">
            <v>29844080</v>
          </cell>
          <cell r="CS159" t="str">
            <v>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v>
          </cell>
          <cell r="CT159">
            <v>17315532</v>
          </cell>
          <cell r="CU159">
            <v>504</v>
          </cell>
          <cell r="CV159" t="str">
            <v>1301</v>
          </cell>
          <cell r="CY159">
            <v>7490</v>
          </cell>
          <cell r="CZ159" t="str">
            <v>M6</v>
          </cell>
          <cell r="DA159">
            <v>29844080</v>
          </cell>
          <cell r="DB159">
            <v>0</v>
          </cell>
        </row>
        <row r="160">
          <cell r="B160" t="str">
            <v>0129 DE 2025</v>
          </cell>
          <cell r="C160">
            <v>1007701625</v>
          </cell>
          <cell r="D160" t="str">
            <v>JAIRA MICHELE TOVAR ESPINEL</v>
          </cell>
          <cell r="E160" t="str">
            <v>CONTRATO DE PRESTACIÓN DE SERVICIOS PROFESIONALES</v>
          </cell>
          <cell r="F160" t="str">
            <v>PRESTACIÓN DE SERVICIOS PROFESIONALES NECESARIO PARA EL FORTALECIMIENTO DE LOS PROCESOS ESTRATÉGICOS Y DE PLANEACIÓN DE LA OFICINA ASESORA DE PLANEACIÓN DE LA UNIVERSIDAD DE LOS LLANOS.</v>
          </cell>
          <cell r="G160">
            <v>45680</v>
          </cell>
          <cell r="H160">
            <v>16594159</v>
          </cell>
          <cell r="I160" t="str">
            <v>Cinco (05) meses y veintidós (22) días calendario</v>
          </cell>
          <cell r="J160">
            <v>45680</v>
          </cell>
          <cell r="K160">
            <v>45852</v>
          </cell>
          <cell r="L160" t="str">
            <v>NO APLICA</v>
          </cell>
          <cell r="M160" t="str">
            <v>NO APLICA</v>
          </cell>
          <cell r="N160" t="str">
            <v>NO APLICA</v>
          </cell>
          <cell r="O160">
            <v>6</v>
          </cell>
          <cell r="P160">
            <v>3666151</v>
          </cell>
          <cell r="Q160">
            <v>45680</v>
          </cell>
          <cell r="R160">
            <v>45716</v>
          </cell>
          <cell r="S160">
            <v>2894330</v>
          </cell>
          <cell r="T160">
            <v>45717</v>
          </cell>
          <cell r="U160">
            <v>45747</v>
          </cell>
          <cell r="V160">
            <v>2894330</v>
          </cell>
          <cell r="W160">
            <v>45748</v>
          </cell>
          <cell r="X160">
            <v>45777</v>
          </cell>
          <cell r="Y160">
            <v>2894330</v>
          </cell>
          <cell r="Z160">
            <v>45778</v>
          </cell>
          <cell r="AA160">
            <v>45808</v>
          </cell>
          <cell r="AB160">
            <v>2894330</v>
          </cell>
          <cell r="AC160">
            <v>45809</v>
          </cell>
          <cell r="AD160">
            <v>45838</v>
          </cell>
          <cell r="AE160">
            <v>1350688</v>
          </cell>
          <cell r="AF160">
            <v>45839</v>
          </cell>
          <cell r="AG160">
            <v>45852</v>
          </cell>
          <cell r="AH160">
            <v>0</v>
          </cell>
          <cell r="AI160">
            <v>0</v>
          </cell>
          <cell r="AJ160">
            <v>0</v>
          </cell>
          <cell r="BI160" t="str">
            <v>Vicerrectoría de Recursos Universitarios</v>
          </cell>
          <cell r="BJ160" t="str">
            <v>WILSON FERNANDO SALGADO CIFUENTES</v>
          </cell>
          <cell r="BK160" t="str">
            <v>Vicerrector Universitario</v>
          </cell>
          <cell r="BL160">
            <v>138</v>
          </cell>
          <cell r="BM160">
            <v>45680</v>
          </cell>
          <cell r="BN160">
            <v>2002609177</v>
          </cell>
          <cell r="BO160">
            <v>296</v>
          </cell>
          <cell r="BP160">
            <v>45680</v>
          </cell>
          <cell r="BQ160">
            <v>16594159</v>
          </cell>
          <cell r="CS160"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asesora de Planeación. 6. Apoyar en el proceso de actualización de tarifas de servicios ofrecidos por la Universidad de los Llanos. 7. Coadyuvar en la elaboración de las proyecciones financieras de los programas académicos. 8. Apoyar la elaboración de los análisis estadísticos de la información reportada en el boletín de la oficina asesora de Planeación y demás información institucional.</v>
          </cell>
          <cell r="CT160">
            <v>1007701625</v>
          </cell>
          <cell r="CU160">
            <v>504</v>
          </cell>
          <cell r="CV160" t="str">
            <v>1301</v>
          </cell>
          <cell r="CY160">
            <v>8299</v>
          </cell>
          <cell r="CZ160" t="str">
            <v>M6</v>
          </cell>
          <cell r="DA160">
            <v>16594159</v>
          </cell>
          <cell r="DB160">
            <v>0</v>
          </cell>
        </row>
        <row r="161">
          <cell r="B161" t="str">
            <v>0130 DE 2025</v>
          </cell>
          <cell r="C161">
            <v>1121954993</v>
          </cell>
          <cell r="D161" t="str">
            <v>FRAYTHER HERNAN PARRADO PARRADO</v>
          </cell>
          <cell r="E161" t="str">
            <v>CONTRATO DE PRESTACIÓN DE SERVICIOS PROFESIONALES</v>
          </cell>
          <cell r="F161" t="str">
            <v xml:space="preserve">PRESTACIÓN DE SERVICIOS PROFESIONALES NECESARIO PARA EL DESARROLLO DEL PROYECTO FICHA BPUNI PLAN 01 2110 2024 “FORTALECIMIENTO DEL SISTEMA DE GESTIÓN AMBIENTAL EN LA UNIVERSIDAD DE LOS LLANOS: COMPROMISO CON LA SOSTENIBILIDAD Y LA OPTIMIZACIÓN DE RECURSOS - ACTUALIZACIÓN I” </v>
          </cell>
          <cell r="G161">
            <v>45680</v>
          </cell>
          <cell r="H161">
            <v>18604105</v>
          </cell>
          <cell r="I161" t="str">
            <v>Cinco (05) meses y veintidós (22) días calendario</v>
          </cell>
          <cell r="J161">
            <v>45680</v>
          </cell>
          <cell r="K161">
            <v>45852</v>
          </cell>
          <cell r="L161" t="str">
            <v>NO APLICA</v>
          </cell>
          <cell r="M161" t="str">
            <v>NO APLICA</v>
          </cell>
          <cell r="N161" t="str">
            <v>NO APLICA</v>
          </cell>
          <cell r="O161">
            <v>6</v>
          </cell>
          <cell r="P161">
            <v>4110209</v>
          </cell>
          <cell r="Q161">
            <v>45680</v>
          </cell>
          <cell r="R161">
            <v>45716</v>
          </cell>
          <cell r="S161">
            <v>3244902</v>
          </cell>
          <cell r="T161">
            <v>45717</v>
          </cell>
          <cell r="U161">
            <v>45747</v>
          </cell>
          <cell r="V161">
            <v>3244902</v>
          </cell>
          <cell r="W161">
            <v>45748</v>
          </cell>
          <cell r="X161">
            <v>45777</v>
          </cell>
          <cell r="Y161">
            <v>3244902</v>
          </cell>
          <cell r="Z161">
            <v>45778</v>
          </cell>
          <cell r="AA161">
            <v>45808</v>
          </cell>
          <cell r="AB161">
            <v>3244902</v>
          </cell>
          <cell r="AC161">
            <v>45809</v>
          </cell>
          <cell r="AD161">
            <v>45838</v>
          </cell>
          <cell r="AE161">
            <v>1514288</v>
          </cell>
          <cell r="AF161">
            <v>45839</v>
          </cell>
          <cell r="AG161">
            <v>45852</v>
          </cell>
          <cell r="BI161" t="str">
            <v>Oficina Asesora de Planeación</v>
          </cell>
          <cell r="BJ161" t="str">
            <v xml:space="preserve">MARIA PAULA ESTUPIÑAN TIUSO  </v>
          </cell>
          <cell r="BK161" t="str">
            <v>Asesora de Planeación</v>
          </cell>
          <cell r="BL161">
            <v>123</v>
          </cell>
          <cell r="BM161">
            <v>45680</v>
          </cell>
          <cell r="BN161">
            <v>63564022</v>
          </cell>
          <cell r="BO161">
            <v>191</v>
          </cell>
          <cell r="BP161">
            <v>45680</v>
          </cell>
          <cell r="BQ161">
            <v>18604105</v>
          </cell>
          <cell r="CS161" t="str">
            <v>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siembra de árboles en la institución.</v>
          </cell>
          <cell r="CT161">
            <v>1121954993</v>
          </cell>
          <cell r="CU161">
            <v>757</v>
          </cell>
          <cell r="CV161" t="str">
            <v>130308</v>
          </cell>
          <cell r="CY161">
            <v>7490</v>
          </cell>
          <cell r="CZ161" t="str">
            <v>M6</v>
          </cell>
          <cell r="DA161">
            <v>18604105</v>
          </cell>
          <cell r="DB161">
            <v>0</v>
          </cell>
        </row>
        <row r="162">
          <cell r="B162" t="str">
            <v>0131 DE 2025</v>
          </cell>
          <cell r="C162">
            <v>40187367</v>
          </cell>
          <cell r="D162" t="str">
            <v xml:space="preserve">ANA MARIA SENDOYA GARCIA </v>
          </cell>
          <cell r="E162" t="str">
            <v>CONTRATO DE PRESTACIÓN DE SERVICIOS PROFESIONALES</v>
          </cell>
          <cell r="F162" t="str">
            <v xml:space="preserve">PRESTACIÓN DE SERVICIOS PROFESIONALES NECESARIO PARA EL DESARROLLO DEL PROYECTO FICHA BPUNI PLAN 01 2110 2024 “FORTALECIMIENTO DEL SISTEMA DE GESTIÓN AMBIENTAL EN LA UNIVERSIDAD DE LOS LLANOS: COMPROMISO CON LA SOSTENIBILIDAD Y LA OPTIMIZACIÓN DE RECURSOS - ACTUALIZACIÓN I” </v>
          </cell>
          <cell r="G162">
            <v>45680</v>
          </cell>
          <cell r="H162">
            <v>22479958</v>
          </cell>
          <cell r="I162" t="str">
            <v>Cinco (05) meses y veintidós (22) días calendario</v>
          </cell>
          <cell r="J162">
            <v>45680</v>
          </cell>
          <cell r="K162">
            <v>45852</v>
          </cell>
          <cell r="L162" t="str">
            <v>NO APLICA</v>
          </cell>
          <cell r="M162" t="str">
            <v>NO APLICA</v>
          </cell>
          <cell r="N162" t="str">
            <v>NO APLICA</v>
          </cell>
          <cell r="O162">
            <v>6</v>
          </cell>
          <cell r="P162">
            <v>4966502</v>
          </cell>
          <cell r="Q162">
            <v>45680</v>
          </cell>
          <cell r="R162">
            <v>45716</v>
          </cell>
          <cell r="S162">
            <v>3920923</v>
          </cell>
          <cell r="T162">
            <v>45717</v>
          </cell>
          <cell r="U162">
            <v>45747</v>
          </cell>
          <cell r="V162">
            <v>3920923</v>
          </cell>
          <cell r="W162">
            <v>45748</v>
          </cell>
          <cell r="X162">
            <v>45777</v>
          </cell>
          <cell r="Y162">
            <v>3920923</v>
          </cell>
          <cell r="Z162">
            <v>45778</v>
          </cell>
          <cell r="AA162">
            <v>45808</v>
          </cell>
          <cell r="AB162">
            <v>3920923</v>
          </cell>
          <cell r="AC162">
            <v>45809</v>
          </cell>
          <cell r="AD162">
            <v>45838</v>
          </cell>
          <cell r="AE162">
            <v>1829764</v>
          </cell>
          <cell r="AF162">
            <v>45839</v>
          </cell>
          <cell r="AG162">
            <v>45852</v>
          </cell>
          <cell r="BI162" t="str">
            <v>Oficina Asesora de Planeación</v>
          </cell>
          <cell r="BJ162" t="str">
            <v xml:space="preserve">MARIA PAULA ESTUPIÑAN TIUSO  </v>
          </cell>
          <cell r="BK162" t="str">
            <v>Asesora de Planeación</v>
          </cell>
          <cell r="BL162">
            <v>123</v>
          </cell>
          <cell r="BM162">
            <v>45680</v>
          </cell>
          <cell r="BN162">
            <v>63564022</v>
          </cell>
          <cell r="BO162">
            <v>193</v>
          </cell>
          <cell r="BP162">
            <v>45680</v>
          </cell>
          <cell r="BQ162">
            <v>22479958</v>
          </cell>
          <cell r="CS162" t="str">
            <v>1. Apoyar la implementación del Sistema de Gestión Ambiental bajo los requisitos establecidos en la Norma ISO 14001:2015. 2. Apoyar el seguimiento y evaluación del PIGA de la Universidad de los Llanos. 3. Apoyar el seguimiento, cumplimiento de las normas ambientales y los expedientes de la Universidad de los Llanos con la Autoridad Ambiental. 4. Apoyar en la identificación de las necesidades para el desarrollo de la gestión ambiental en la Institución. 5. Apoyar en la consolidación del informe a la alta dirección del desarrollo de la gestión ambiental. 6. Apoyo a la supervisión de ejecución de contratos en materia ambiental de acuerdo a su perfil. 7. Apoyar en el seguimiento, actualización o estructuración de los proyectos de inversión asociados al Sistema de Gestión Ambiental. 8. Apoyar en el acompañamiento de las visitas de control de la autoridad ambiental y demás visitas técnicas realizadas a la Entidad. 9. Apoyar el desarrollo de auditorías internas en los sistemas de gestión. 10. Apoyar la identificación de los riesgos y oportunidades del SGA. 11. Apoyar la revisión y el seguimiento a los planes de manejo ambiental presentados por los contratistas, en el marco de la ejecución de contratos de obra.</v>
          </cell>
          <cell r="CT162">
            <v>40187367</v>
          </cell>
          <cell r="CU162">
            <v>757</v>
          </cell>
          <cell r="CV162" t="str">
            <v>130308</v>
          </cell>
          <cell r="CY162">
            <v>3900</v>
          </cell>
          <cell r="CZ162" t="str">
            <v>M6</v>
          </cell>
          <cell r="DA162">
            <v>22479958</v>
          </cell>
          <cell r="DB162">
            <v>0</v>
          </cell>
        </row>
        <row r="163">
          <cell r="B163" t="str">
            <v>0132 DE 2025</v>
          </cell>
          <cell r="C163">
            <v>3141035</v>
          </cell>
          <cell r="D163" t="str">
            <v>LUIS MARIA HERRERA RAMOS</v>
          </cell>
          <cell r="E163" t="str">
            <v>CONTRATO DE PRESTACIÓN DE SERVICIOS DE APOYO A LA GESTIÓN</v>
          </cell>
          <cell r="F163" t="str">
            <v>PRESTACIÓN DE SERVICIOS DE APOYO A LA GESTIÓN NECESARIO PARA EL FORTALECIMIENTO DE LOS PROCESOS OPERATIVOS DE SERVICIOS GENERALES DE LA UNIVERSIDAD DE LOS LLANOS.</v>
          </cell>
          <cell r="G163">
            <v>45680</v>
          </cell>
          <cell r="H163">
            <v>11046184</v>
          </cell>
          <cell r="I163" t="str">
            <v>Cinco (05) meses y veintidós (22) días calendario</v>
          </cell>
          <cell r="J163">
            <v>45680</v>
          </cell>
          <cell r="K163">
            <v>45852</v>
          </cell>
          <cell r="L163" t="str">
            <v>NO APLICA</v>
          </cell>
          <cell r="M163" t="str">
            <v>NO APLICA</v>
          </cell>
          <cell r="N163" t="str">
            <v>NO APLICA</v>
          </cell>
          <cell r="O163">
            <v>6</v>
          </cell>
          <cell r="P163">
            <v>2440436</v>
          </cell>
          <cell r="Q163">
            <v>45680</v>
          </cell>
          <cell r="R163">
            <v>45716</v>
          </cell>
          <cell r="S163">
            <v>1926660</v>
          </cell>
          <cell r="T163">
            <v>45717</v>
          </cell>
          <cell r="U163">
            <v>45747</v>
          </cell>
          <cell r="V163">
            <v>1926660</v>
          </cell>
          <cell r="W163">
            <v>45748</v>
          </cell>
          <cell r="X163">
            <v>45777</v>
          </cell>
          <cell r="Y163">
            <v>1926660</v>
          </cell>
          <cell r="Z163">
            <v>45778</v>
          </cell>
          <cell r="AA163">
            <v>45808</v>
          </cell>
          <cell r="AB163">
            <v>1926660</v>
          </cell>
          <cell r="AC163">
            <v>45809</v>
          </cell>
          <cell r="AD163">
            <v>45838</v>
          </cell>
          <cell r="AE163">
            <v>899108</v>
          </cell>
          <cell r="AF163">
            <v>45839</v>
          </cell>
          <cell r="AG163">
            <v>45852</v>
          </cell>
          <cell r="AH163">
            <v>0</v>
          </cell>
          <cell r="AI163">
            <v>0</v>
          </cell>
          <cell r="AJ163">
            <v>0</v>
          </cell>
          <cell r="BI163" t="str">
            <v>Vicerrectoría de Recursos Universitarios</v>
          </cell>
          <cell r="BJ163" t="str">
            <v>WILSON FERNANDO SALGADO CIFUENTES</v>
          </cell>
          <cell r="BK163" t="str">
            <v>Vicerrector Universitario</v>
          </cell>
          <cell r="BL163">
            <v>138</v>
          </cell>
          <cell r="BM163">
            <v>45680</v>
          </cell>
          <cell r="BN163">
            <v>2002609177</v>
          </cell>
          <cell r="BO163">
            <v>275</v>
          </cell>
          <cell r="BP163">
            <v>45680</v>
          </cell>
          <cell r="BQ163">
            <v>11046184</v>
          </cell>
          <cell r="CS163" t="str">
            <v>1. Colaborar en la planificación, organización, operación y desarrollo de procesos de soldadura, incluyendo preparación de superficies y maquinaria. 2. Coadyuvar en el mantenimiento del sistema hidrosanitario según el Plan de Mantenimiento y participar en la instalación y sustitución accesorios o elementos según sea necesario. 3. Brindar apoyo en la limpieza y reparación de cubiertas y techos, así como prestar apoyo en trabajos en alturas y podas según sea necesario. 4. Contribuir al servicio de limpieza de senderos y participar activamente en la limpieza de zanjas para mantener un entorno seguro y ordenado en el campus. 5. Cooperar en pintar y revestir superficies con diversas herramientas y en la reparación de paredes, pisos, techos, aceras y cañerías para mantener la infraestructura en óptimas condiciones de los distintos campus. 6. Coadyuvar en el lavado de tanques aéreos y subterráneos, asegurando la calidad y salubridad del agua almacenada para el adecuado funcionamiento de las instalaciones.</v>
          </cell>
          <cell r="CT163">
            <v>3141035.3</v>
          </cell>
          <cell r="CU163">
            <v>504</v>
          </cell>
          <cell r="CV163" t="str">
            <v>4401</v>
          </cell>
          <cell r="CY163">
            <v>8299</v>
          </cell>
          <cell r="CZ163" t="str">
            <v>M6</v>
          </cell>
          <cell r="DA163">
            <v>11046184</v>
          </cell>
          <cell r="DB163">
            <v>0</v>
          </cell>
        </row>
        <row r="164">
          <cell r="B164" t="str">
            <v>0133 DE 2025</v>
          </cell>
          <cell r="C164">
            <v>17330174</v>
          </cell>
          <cell r="D164" t="str">
            <v>LUIS HERNANDO GALAN LEMUS</v>
          </cell>
          <cell r="E164" t="str">
            <v>CONTRATO DE PRESTACIÓN DE SERVICIOS DE APOYO A LA GESTIÓN</v>
          </cell>
          <cell r="F164" t="str">
            <v>PRESTACIÓN DE SERVICIOS DE APOYO A LA GESTIÓN NECESARIO PARA EL FORTALECIMIENTO DE LOS PROCESOS OPERATIVOS DE SERVICIOS GENERALES DE LA UNIVERSIDAD DE LOS LLANOS.</v>
          </cell>
          <cell r="G164">
            <v>45680</v>
          </cell>
          <cell r="H164">
            <v>13177912</v>
          </cell>
          <cell r="I164" t="str">
            <v>Cinco (05) meses y veintidós (22) días calendario</v>
          </cell>
          <cell r="J164">
            <v>45680</v>
          </cell>
          <cell r="K164">
            <v>45852</v>
          </cell>
          <cell r="L164" t="str">
            <v>NO APLICA</v>
          </cell>
          <cell r="M164" t="str">
            <v>NO APLICA</v>
          </cell>
          <cell r="N164" t="str">
            <v>NO APLICA</v>
          </cell>
          <cell r="O164">
            <v>6</v>
          </cell>
          <cell r="P164">
            <v>2911399</v>
          </cell>
          <cell r="Q164">
            <v>45680</v>
          </cell>
          <cell r="R164">
            <v>45716</v>
          </cell>
          <cell r="S164">
            <v>2298473</v>
          </cell>
          <cell r="T164">
            <v>45717</v>
          </cell>
          <cell r="U164">
            <v>45747</v>
          </cell>
          <cell r="V164">
            <v>2298473</v>
          </cell>
          <cell r="W164">
            <v>45748</v>
          </cell>
          <cell r="X164">
            <v>45777</v>
          </cell>
          <cell r="Y164">
            <v>2298473</v>
          </cell>
          <cell r="Z164">
            <v>45778</v>
          </cell>
          <cell r="AA164">
            <v>45808</v>
          </cell>
          <cell r="AB164">
            <v>2298473</v>
          </cell>
          <cell r="AC164">
            <v>45809</v>
          </cell>
          <cell r="AD164">
            <v>45838</v>
          </cell>
          <cell r="AE164">
            <v>1072621</v>
          </cell>
          <cell r="AF164">
            <v>45839</v>
          </cell>
          <cell r="AG164">
            <v>45852</v>
          </cell>
          <cell r="BI164" t="str">
            <v>Vicerrectoría de Recursos Universitarios</v>
          </cell>
          <cell r="BJ164" t="str">
            <v>WILSON FERNANDO SALGADO CIFUENTES</v>
          </cell>
          <cell r="BK164" t="str">
            <v>Vicerrector Universitario</v>
          </cell>
          <cell r="BL164">
            <v>138</v>
          </cell>
          <cell r="BM164">
            <v>45680</v>
          </cell>
          <cell r="BN164">
            <v>2002609177</v>
          </cell>
          <cell r="BO164">
            <v>276</v>
          </cell>
          <cell r="BP164">
            <v>45680</v>
          </cell>
          <cell r="BQ164">
            <v>13177912</v>
          </cell>
          <cell r="CS164" t="str">
            <v>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Brindar apoyo en el mantenimiento de la cancha de fútbol (podar con el tractor).</v>
          </cell>
          <cell r="CT164">
            <v>17330174</v>
          </cell>
          <cell r="CU164">
            <v>504</v>
          </cell>
          <cell r="CV164" t="str">
            <v>4401</v>
          </cell>
          <cell r="CY164">
            <v>8299</v>
          </cell>
          <cell r="CZ164" t="str">
            <v>M6</v>
          </cell>
          <cell r="DA164">
            <v>13177912</v>
          </cell>
          <cell r="DB164">
            <v>0</v>
          </cell>
        </row>
        <row r="165">
          <cell r="B165" t="str">
            <v>0134 DE 2025</v>
          </cell>
          <cell r="C165">
            <v>86060899</v>
          </cell>
          <cell r="D165" t="str">
            <v>PEDRO ANTONIO MUÑOZ RAMOS</v>
          </cell>
          <cell r="E165" t="str">
            <v>CONTRATO DE PRESTACIÓN DE SERVICIOS DE APOYO A LA GESTIÓN</v>
          </cell>
          <cell r="F165" t="str">
            <v>PRESTACIÓN DE SERVICIOS DE APOYO A LA GESTIÓN NECESARIO PARA EL FORTALECIMIENTO DE LOS PROCESOS OPERATIVOS DE SERVICIOS GENERALES DE LA UNIVERSIDAD DE LOS LLANOS.</v>
          </cell>
          <cell r="G165">
            <v>45680</v>
          </cell>
          <cell r="H165">
            <v>11046184</v>
          </cell>
          <cell r="I165" t="str">
            <v>Cinco (05) meses y veintidós (22) días calendario</v>
          </cell>
          <cell r="J165">
            <v>45680</v>
          </cell>
          <cell r="K165">
            <v>45852</v>
          </cell>
          <cell r="L165" t="str">
            <v>NO APLICA</v>
          </cell>
          <cell r="M165" t="str">
            <v>NO APLICA</v>
          </cell>
          <cell r="N165" t="str">
            <v>NO APLICA</v>
          </cell>
          <cell r="O165">
            <v>6</v>
          </cell>
          <cell r="P165">
            <v>2440436</v>
          </cell>
          <cell r="Q165">
            <v>45680</v>
          </cell>
          <cell r="R165">
            <v>45716</v>
          </cell>
          <cell r="S165">
            <v>1926660</v>
          </cell>
          <cell r="T165">
            <v>45717</v>
          </cell>
          <cell r="U165">
            <v>45747</v>
          </cell>
          <cell r="V165">
            <v>1926660</v>
          </cell>
          <cell r="W165">
            <v>45748</v>
          </cell>
          <cell r="X165">
            <v>45777</v>
          </cell>
          <cell r="Y165">
            <v>1926660</v>
          </cell>
          <cell r="Z165">
            <v>45778</v>
          </cell>
          <cell r="AA165">
            <v>45808</v>
          </cell>
          <cell r="AB165">
            <v>1926660</v>
          </cell>
          <cell r="AC165">
            <v>45809</v>
          </cell>
          <cell r="AD165">
            <v>45838</v>
          </cell>
          <cell r="AE165">
            <v>899108</v>
          </cell>
          <cell r="AF165">
            <v>45839</v>
          </cell>
          <cell r="AG165">
            <v>45852</v>
          </cell>
          <cell r="AH165">
            <v>0</v>
          </cell>
          <cell r="AI165">
            <v>0</v>
          </cell>
          <cell r="AJ165">
            <v>0</v>
          </cell>
          <cell r="BI165" t="str">
            <v>Vicerrectoría de Recursos Universitarios</v>
          </cell>
          <cell r="BJ165" t="str">
            <v>WILSON FERNANDO SALGADO CIFUENTES</v>
          </cell>
          <cell r="BK165" t="str">
            <v>Vicerrector Universitario</v>
          </cell>
          <cell r="BL165">
            <v>138</v>
          </cell>
          <cell r="BM165">
            <v>45680</v>
          </cell>
          <cell r="BN165">
            <v>2002609177</v>
          </cell>
          <cell r="BO165">
            <v>293</v>
          </cell>
          <cell r="BP165">
            <v>45680</v>
          </cell>
          <cell r="BQ165">
            <v>11046184</v>
          </cell>
          <cell r="CS165" t="str">
            <v>1. Contribuir en el mantenimiento preventivo y correctivo de la infraestructura de la Universidad de los Llanos, conforme a los procedimientos de calidad establecidos para desarrollar la actividad. 2. Contribuir en la recolección y disposición final de los residuos generados en la Universidad de los Llanos. 3. Colaborar en la organización, limpieza y mantenimiento ordenado de la bodega y de los materiales que allí se encuentran. 4. Colaborar en el alistamiento del terreno, herramientas y andamios requeridos para la ejecución de los diversos mantenimientos de la infraestructura de la Universidad de los Llanos. 5. Participar en actividades que impliquen trabajo en alturas, cumpliendo con las normas de seguridad establecidas.  6. Apoyar en las labores de limpieza, lavado y recolección de residuos generados en el Laboratorio de Necropsia.</v>
          </cell>
          <cell r="CT165">
            <v>86060899</v>
          </cell>
          <cell r="CU165">
            <v>504</v>
          </cell>
          <cell r="CV165" t="str">
            <v>4401</v>
          </cell>
          <cell r="CY165">
            <v>8299</v>
          </cell>
          <cell r="CZ165" t="str">
            <v>M6</v>
          </cell>
          <cell r="DA165">
            <v>11046184</v>
          </cell>
          <cell r="DB165">
            <v>0</v>
          </cell>
        </row>
        <row r="166">
          <cell r="B166" t="str">
            <v>0135 DE 2025</v>
          </cell>
          <cell r="C166">
            <v>86048667</v>
          </cell>
          <cell r="D166" t="str">
            <v>EDGAR GABRIEL VALIENTE ROJAS</v>
          </cell>
          <cell r="E166" t="str">
            <v>CONTRATO DE PRESTACIÓN DE SERVICIOS DE APOYO A LA GESTIÓN</v>
          </cell>
          <cell r="F166" t="str">
            <v>PRESTACIÓN DE SERVICIOS DE APOYO A LA GESTIÓN NECESARIO PARA EL FORTALECIMIENTO DE LOS PROCESOS ADMINISTRATIVOS DE SERVICIOS GENERALES DE LA UNIVERSIDAD DE LOS LLANOS.</v>
          </cell>
          <cell r="G166">
            <v>45680</v>
          </cell>
          <cell r="H166">
            <v>13177911</v>
          </cell>
          <cell r="I166" t="str">
            <v>Cinco (05) meses y veintidós (22) días calendario</v>
          </cell>
          <cell r="J166">
            <v>45680</v>
          </cell>
          <cell r="K166">
            <v>45852</v>
          </cell>
          <cell r="L166" t="str">
            <v>NO APLICA</v>
          </cell>
          <cell r="M166" t="str">
            <v>NO APLICA</v>
          </cell>
          <cell r="N166" t="str">
            <v>NO APLICA</v>
          </cell>
          <cell r="O166">
            <v>6</v>
          </cell>
          <cell r="P166">
            <v>2911399</v>
          </cell>
          <cell r="Q166">
            <v>45680</v>
          </cell>
          <cell r="R166">
            <v>45716</v>
          </cell>
          <cell r="S166">
            <v>2298473</v>
          </cell>
          <cell r="T166">
            <v>45717</v>
          </cell>
          <cell r="U166">
            <v>45747</v>
          </cell>
          <cell r="V166">
            <v>2298473</v>
          </cell>
          <cell r="W166">
            <v>45748</v>
          </cell>
          <cell r="X166">
            <v>45777</v>
          </cell>
          <cell r="Y166">
            <v>2298473</v>
          </cell>
          <cell r="Z166">
            <v>45778</v>
          </cell>
          <cell r="AA166">
            <v>45808</v>
          </cell>
          <cell r="AB166">
            <v>2298473</v>
          </cell>
          <cell r="AC166">
            <v>45809</v>
          </cell>
          <cell r="AD166">
            <v>45838</v>
          </cell>
          <cell r="AE166">
            <v>1072620</v>
          </cell>
          <cell r="AF166">
            <v>45839</v>
          </cell>
          <cell r="AG166">
            <v>45852</v>
          </cell>
          <cell r="BI166" t="str">
            <v>Vicerrectoría de Recursos Universitarios</v>
          </cell>
          <cell r="BJ166" t="str">
            <v>WILSON FERNANDO SALGADO CIFUENTES</v>
          </cell>
          <cell r="BK166" t="str">
            <v>Vicerrector Universitario</v>
          </cell>
          <cell r="BL166">
            <v>138</v>
          </cell>
          <cell r="BM166">
            <v>45680</v>
          </cell>
          <cell r="BN166">
            <v>2002609177</v>
          </cell>
          <cell r="BO166">
            <v>346</v>
          </cell>
          <cell r="BP166">
            <v>45680</v>
          </cell>
          <cell r="BQ166">
            <v>13177911</v>
          </cell>
          <cell r="CS166" t="str">
            <v>1. Prestar apoyo a las transferencias documentales, realizar su revisión y colaborar con la clasificación, foliación y ordenación de expedientes del archivo de Servicios Generales. 2. Coadyuvar en actividades de programación de prácticas extramuros. 3. Apoyar en él envió de la relación de horas extras laboradas por los funcionarios de servicios generales. 4. Contribuir en la construcción y mantenimiento de las hojas de vida de los vehículos pertenecientes al parque automotor de la Universidad. 5. Apoyar en la recepción de las solicitudes de información allegadas a servicios generales y comunicarlas al supervisor.</v>
          </cell>
          <cell r="CT166">
            <v>86048667</v>
          </cell>
          <cell r="CU166">
            <v>504</v>
          </cell>
          <cell r="CV166" t="str">
            <v>4401</v>
          </cell>
          <cell r="CY166">
            <v>8220</v>
          </cell>
          <cell r="CZ166" t="str">
            <v>M6</v>
          </cell>
          <cell r="DA166">
            <v>13177911</v>
          </cell>
          <cell r="DB166">
            <v>0</v>
          </cell>
        </row>
        <row r="167">
          <cell r="B167" t="str">
            <v>0136 DE 2025</v>
          </cell>
          <cell r="C167">
            <v>17346256</v>
          </cell>
          <cell r="D167" t="str">
            <v>ANGEL ALBERTO MANRIQUE RODRIGUEZ</v>
          </cell>
          <cell r="E167" t="str">
            <v>CONTRATO DE PRESTACIÓN DE SERVICIOS DE APOYO A LA GESTIÓN</v>
          </cell>
          <cell r="F167" t="str">
            <v>PRESTACIÓN DE SERVICIOS DE APOYO A LA GESTIÓN NECESARIO PARA EL FORTALECIMIENTO DE LOS PROCESOS OPERATIVOS DE SERVICIOS GENERALES DE LA VICERRECTORÍA DE RECURSOS DE LA UNIVERSIDAD DE LOS LLANOS.</v>
          </cell>
          <cell r="G167">
            <v>45680</v>
          </cell>
          <cell r="H167">
            <v>11046184</v>
          </cell>
          <cell r="I167" t="str">
            <v>Cinco (05) meses y veintidós (22) días calendario</v>
          </cell>
          <cell r="J167">
            <v>45680</v>
          </cell>
          <cell r="K167">
            <v>45852</v>
          </cell>
          <cell r="L167" t="str">
            <v>NO APLICA</v>
          </cell>
          <cell r="M167" t="str">
            <v>NO APLICA</v>
          </cell>
          <cell r="N167" t="str">
            <v>NO APLICA</v>
          </cell>
          <cell r="O167">
            <v>6</v>
          </cell>
          <cell r="P167">
            <v>2440436</v>
          </cell>
          <cell r="Q167">
            <v>45680</v>
          </cell>
          <cell r="R167">
            <v>45716</v>
          </cell>
          <cell r="S167">
            <v>1926660</v>
          </cell>
          <cell r="T167">
            <v>45717</v>
          </cell>
          <cell r="U167">
            <v>45747</v>
          </cell>
          <cell r="V167">
            <v>1926660</v>
          </cell>
          <cell r="W167">
            <v>45748</v>
          </cell>
          <cell r="X167">
            <v>45777</v>
          </cell>
          <cell r="Y167">
            <v>1926660</v>
          </cell>
          <cell r="Z167">
            <v>45778</v>
          </cell>
          <cell r="AA167">
            <v>45808</v>
          </cell>
          <cell r="AB167">
            <v>1926660</v>
          </cell>
          <cell r="AC167">
            <v>45809</v>
          </cell>
          <cell r="AD167">
            <v>45838</v>
          </cell>
          <cell r="AE167">
            <v>899108</v>
          </cell>
          <cell r="AF167">
            <v>45839</v>
          </cell>
          <cell r="AG167">
            <v>45852</v>
          </cell>
          <cell r="BI167" t="str">
            <v>Vicerrectoría de Recursos Universitarios</v>
          </cell>
          <cell r="BJ167" t="str">
            <v>WILSON FERNANDO SALGADO CIFUENTES</v>
          </cell>
          <cell r="BK167" t="str">
            <v>Vicerrector Universitario</v>
          </cell>
          <cell r="BL167">
            <v>138</v>
          </cell>
          <cell r="BM167">
            <v>45680</v>
          </cell>
          <cell r="BN167">
            <v>2002609177</v>
          </cell>
          <cell r="BO167">
            <v>279</v>
          </cell>
          <cell r="BP167">
            <v>45680</v>
          </cell>
          <cell r="BQ167">
            <v>11046184</v>
          </cell>
          <cell r="CS167" t="str">
            <v>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Contribuir en el mantenimiento preventivo y correctivo de la infraestructura de la Universidad de los Llanos, conforme a los procedimientos de calidad establecidos para desarrollar la actividad. 3. Contribuir en la recolección y disposición final de los diferentes residuos generados en la Universidad de los Llanos. 4. Contribuir en el cumplimiento de los protocolos y procedimientos de seguridad y salud en el trabajo para la ejecución de las actividades asignadas. 5. Prestar apoyo en trabajos en Alturas.</v>
          </cell>
          <cell r="CT167">
            <v>17346256</v>
          </cell>
          <cell r="CU167">
            <v>504</v>
          </cell>
          <cell r="CV167" t="str">
            <v>4401</v>
          </cell>
          <cell r="CY167">
            <v>7490</v>
          </cell>
          <cell r="CZ167" t="str">
            <v>M6</v>
          </cell>
          <cell r="DA167">
            <v>11046184</v>
          </cell>
          <cell r="DB167">
            <v>0</v>
          </cell>
        </row>
        <row r="168">
          <cell r="B168" t="str">
            <v>0137 DE 2025</v>
          </cell>
          <cell r="C168">
            <v>86047982</v>
          </cell>
          <cell r="D168" t="str">
            <v>VLADIMIR MANCIPE DEL RIO</v>
          </cell>
          <cell r="E168" t="str">
            <v>CONTRATO DE PRESTACIÓN DE SERVICIOS DE APOYO A LA GESTIÓN</v>
          </cell>
          <cell r="F168" t="str">
            <v>PRESTACIÓN DE SERVICIOS DE APOYO A LA GESTIÓN NECESARIO PARA EL FORTALECIMIENTO DE LOS PROCESOS OPERATIVOS DE SERVICIOS GENERALES DE LA UNIVERSIDAD DE LOS LLANOS.</v>
          </cell>
          <cell r="G168">
            <v>45680</v>
          </cell>
          <cell r="H168">
            <v>11046184</v>
          </cell>
          <cell r="I168" t="str">
            <v>Cinco (05) meses y veintidós (22) días calendario</v>
          </cell>
          <cell r="J168">
            <v>45680</v>
          </cell>
          <cell r="K168">
            <v>45852</v>
          </cell>
          <cell r="L168" t="str">
            <v>NO APLICA</v>
          </cell>
          <cell r="M168" t="str">
            <v>NO APLICA</v>
          </cell>
          <cell r="N168" t="str">
            <v>NO APLICA</v>
          </cell>
          <cell r="O168">
            <v>6</v>
          </cell>
          <cell r="P168">
            <v>2440436</v>
          </cell>
          <cell r="Q168">
            <v>45680</v>
          </cell>
          <cell r="R168">
            <v>45716</v>
          </cell>
          <cell r="S168">
            <v>1926660</v>
          </cell>
          <cell r="T168">
            <v>45717</v>
          </cell>
          <cell r="U168">
            <v>45747</v>
          </cell>
          <cell r="V168">
            <v>1926660</v>
          </cell>
          <cell r="W168">
            <v>45748</v>
          </cell>
          <cell r="X168">
            <v>45777</v>
          </cell>
          <cell r="Y168">
            <v>1926660</v>
          </cell>
          <cell r="Z168">
            <v>45778</v>
          </cell>
          <cell r="AA168">
            <v>45808</v>
          </cell>
          <cell r="AB168">
            <v>1926660</v>
          </cell>
          <cell r="AC168">
            <v>45809</v>
          </cell>
          <cell r="AD168">
            <v>45838</v>
          </cell>
          <cell r="AE168">
            <v>899108</v>
          </cell>
          <cell r="AF168">
            <v>45839</v>
          </cell>
          <cell r="AG168">
            <v>45852</v>
          </cell>
          <cell r="AH168">
            <v>0</v>
          </cell>
          <cell r="AI168">
            <v>0</v>
          </cell>
          <cell r="AJ168">
            <v>0</v>
          </cell>
          <cell r="BI168" t="str">
            <v>Vicerrectoría de Recursos Universitarios</v>
          </cell>
          <cell r="BJ168" t="str">
            <v>WILSON FERNANDO SALGADO CIFUENTES</v>
          </cell>
          <cell r="BK168" t="str">
            <v>Vicerrector Universitario</v>
          </cell>
          <cell r="BL168">
            <v>138</v>
          </cell>
          <cell r="BM168">
            <v>45680</v>
          </cell>
          <cell r="BN168">
            <v>2002609177</v>
          </cell>
          <cell r="BO168">
            <v>345</v>
          </cell>
          <cell r="BP168">
            <v>45680</v>
          </cell>
          <cell r="BQ168">
            <v>11046184</v>
          </cell>
          <cell r="CS168" t="str">
            <v>1. Contribuir con el servicio de limpieza de senderos. 2. Participar en las limpiezas de las zanjas. 3. Brindar apoyo en la limpieza y reparación de cubiertas y techos, así como prestar apoyo en trabajos en alturas y podas según sea necesario. 4. Cooperar en pintar paredes, pisos, techos, aceras para mantener la infraestructura en óptimas condiciones de los distintos campus. 5. Coadyuvar en el lavado de tanques aéreos y subterráneos. 6. Coadyuvar en el cargue y descargue de bienes y materiales según programación del Área de Servicios Generales.</v>
          </cell>
          <cell r="CT168">
            <v>86047982</v>
          </cell>
          <cell r="CU168">
            <v>504</v>
          </cell>
          <cell r="CV168" t="str">
            <v>4401</v>
          </cell>
          <cell r="CY168">
            <v>8299</v>
          </cell>
          <cell r="CZ168" t="str">
            <v>M6</v>
          </cell>
          <cell r="DA168">
            <v>11046184</v>
          </cell>
          <cell r="DB168">
            <v>0</v>
          </cell>
        </row>
        <row r="169">
          <cell r="B169" t="str">
            <v>0138 DE 2025</v>
          </cell>
          <cell r="C169">
            <v>1120502507</v>
          </cell>
          <cell r="D169" t="str">
            <v>JOHN ALEXANDER TAPIERO DEVIA</v>
          </cell>
          <cell r="E169" t="str">
            <v>CONTRATO DE PRESTACIÓN DE SERVICIOS DE APOYO A LA GESTIÓN</v>
          </cell>
          <cell r="F169" t="str">
            <v>PRESTACIÓN DE SERVICIOS DE APOYO A LA GESTIÓN NECESARIO PARA EL FORTALECIMIENTO DE LOS PROCESOS OPERATIVOS DE SERVICIOS GENERALES SEDE BARCELONA DE LA UNIVERSIDAD DE LOS LLANOS.</v>
          </cell>
          <cell r="G169">
            <v>45680</v>
          </cell>
          <cell r="H169">
            <v>13177912</v>
          </cell>
          <cell r="I169" t="str">
            <v>Cinco (05) meses y veintidós (22) días calendario</v>
          </cell>
          <cell r="J169">
            <v>45680</v>
          </cell>
          <cell r="K169">
            <v>45852</v>
          </cell>
          <cell r="L169" t="str">
            <v>NO APLICA</v>
          </cell>
          <cell r="M169" t="str">
            <v>NO APLICA</v>
          </cell>
          <cell r="N169" t="str">
            <v>NO APLICA</v>
          </cell>
          <cell r="O169">
            <v>6</v>
          </cell>
          <cell r="P169">
            <v>2911399</v>
          </cell>
          <cell r="Q169">
            <v>45680</v>
          </cell>
          <cell r="R169">
            <v>45716</v>
          </cell>
          <cell r="S169">
            <v>2298473</v>
          </cell>
          <cell r="T169">
            <v>45717</v>
          </cell>
          <cell r="U169">
            <v>45747</v>
          </cell>
          <cell r="V169">
            <v>2298473</v>
          </cell>
          <cell r="W169">
            <v>45748</v>
          </cell>
          <cell r="X169">
            <v>45777</v>
          </cell>
          <cell r="Y169">
            <v>2298473</v>
          </cell>
          <cell r="Z169">
            <v>45778</v>
          </cell>
          <cell r="AA169">
            <v>45808</v>
          </cell>
          <cell r="AB169">
            <v>2298473</v>
          </cell>
          <cell r="AC169">
            <v>45809</v>
          </cell>
          <cell r="AD169">
            <v>45838</v>
          </cell>
          <cell r="AE169">
            <v>1072621</v>
          </cell>
          <cell r="AF169">
            <v>45839</v>
          </cell>
          <cell r="AG169">
            <v>45852</v>
          </cell>
          <cell r="BI169" t="str">
            <v>Vicerrectoría de Recursos Universitarios</v>
          </cell>
          <cell r="BJ169" t="str">
            <v>WILSON FERNANDO SALGADO CIFUENTES</v>
          </cell>
          <cell r="BK169" t="str">
            <v>Vicerrector Universitario</v>
          </cell>
          <cell r="BL169">
            <v>138</v>
          </cell>
          <cell r="BM169">
            <v>45680</v>
          </cell>
          <cell r="BN169">
            <v>2002609177</v>
          </cell>
          <cell r="BO169">
            <v>355</v>
          </cell>
          <cell r="BP169">
            <v>45680</v>
          </cell>
          <cell r="BQ169">
            <v>13177912</v>
          </cell>
          <cell r="CS169" t="str">
            <v>1. Colaborar en el cumplimiento del cronograma del Plan de Mantenimiento de Infraestructura física en las diferentes zonas, desarrollando actividades como de limpieza de senderos, zanjas y arreglo de jardines ubicado en la Universidad de los Llanos. 2. Colaborar con la poda de árboles (utilizando motosierra y maquina podadora de alturas). 3. Apoyar la ejecución y desarrollo de las actividades como mantenimiento de Jardines y Zonas verdes (utilizando la guadaña); en las diferentes sedes de la Universidad de los Llanos. 4. Prestar apoyo en trabajos en Alturas.</v>
          </cell>
          <cell r="CT169">
            <v>1120502507</v>
          </cell>
          <cell r="CU169">
            <v>504</v>
          </cell>
          <cell r="CV169" t="str">
            <v>4401</v>
          </cell>
          <cell r="CY169">
            <v>8299</v>
          </cell>
          <cell r="CZ169" t="str">
            <v>M6</v>
          </cell>
          <cell r="DA169">
            <v>13177912</v>
          </cell>
          <cell r="DB169">
            <v>0</v>
          </cell>
        </row>
        <row r="170">
          <cell r="B170" t="str">
            <v>0139 DE 2025</v>
          </cell>
          <cell r="C170">
            <v>17331143</v>
          </cell>
          <cell r="D170" t="str">
            <v>OMAR YESID LEIVANO GARAVITO</v>
          </cell>
          <cell r="E170" t="str">
            <v>CONTRATO DE PRESTACIÓN DE SERVICIOS DE APOYO A LA GESTIÓN</v>
          </cell>
          <cell r="F170" t="str">
            <v>PRESTACIÓN DE SERVICIOS DE APOYO A LA GESTIÓN NECESARIO PARA EL FORTALECIMIENTO DE LOS PROCESOS OPERATIVOS DE SERVICIOS GENERALES EN LA SEDE SAN ANTONIO DE LA UNIVERSIDAD DE LOS LLANOS.</v>
          </cell>
          <cell r="G170">
            <v>45680</v>
          </cell>
          <cell r="H170">
            <v>13177912</v>
          </cell>
          <cell r="I170" t="str">
            <v>Cinco (05) meses y veintidós (22) días calendario</v>
          </cell>
          <cell r="J170">
            <v>45680</v>
          </cell>
          <cell r="K170">
            <v>45852</v>
          </cell>
          <cell r="L170" t="str">
            <v>NO APLICA</v>
          </cell>
          <cell r="M170" t="str">
            <v>NO APLICA</v>
          </cell>
          <cell r="N170" t="str">
            <v>NO APLICA</v>
          </cell>
          <cell r="O170">
            <v>6</v>
          </cell>
          <cell r="P170">
            <v>2911399</v>
          </cell>
          <cell r="Q170">
            <v>45680</v>
          </cell>
          <cell r="R170">
            <v>45716</v>
          </cell>
          <cell r="S170">
            <v>2298473</v>
          </cell>
          <cell r="T170">
            <v>45717</v>
          </cell>
          <cell r="U170">
            <v>45747</v>
          </cell>
          <cell r="V170">
            <v>2298473</v>
          </cell>
          <cell r="W170">
            <v>45748</v>
          </cell>
          <cell r="X170">
            <v>45777</v>
          </cell>
          <cell r="Y170">
            <v>2298473</v>
          </cell>
          <cell r="Z170">
            <v>45778</v>
          </cell>
          <cell r="AA170">
            <v>45808</v>
          </cell>
          <cell r="AB170">
            <v>2298473</v>
          </cell>
          <cell r="AC170">
            <v>45809</v>
          </cell>
          <cell r="AD170">
            <v>45838</v>
          </cell>
          <cell r="AE170">
            <v>1072621</v>
          </cell>
          <cell r="AF170">
            <v>45839</v>
          </cell>
          <cell r="AG170">
            <v>45852</v>
          </cell>
          <cell r="AH170">
            <v>0</v>
          </cell>
          <cell r="AI170">
            <v>0</v>
          </cell>
          <cell r="AJ170">
            <v>0</v>
          </cell>
          <cell r="BI170" t="str">
            <v>Vicerrectoría de Recursos Universitarios</v>
          </cell>
          <cell r="BJ170" t="str">
            <v>WILSON FERNANDO SALGADO CIFUENTES</v>
          </cell>
          <cell r="BK170" t="str">
            <v>Vicerrector Universitario</v>
          </cell>
          <cell r="BL170">
            <v>138</v>
          </cell>
          <cell r="BM170">
            <v>45680</v>
          </cell>
          <cell r="BN170">
            <v>2002609177</v>
          </cell>
          <cell r="BO170">
            <v>277</v>
          </cell>
          <cell r="BP170">
            <v>45680</v>
          </cell>
          <cell r="BQ170">
            <v>13177912</v>
          </cell>
          <cell r="CS170" t="str">
            <v>1. Colaborar en la inspección y cumplimiento del mantenimiento preventivo y correctivo de las redes de baja y media tensión ubicadas en la Universidad de los Llanos. 2. Contribuir en el buen uso y cuidado de las herramientas y equipos destinados al desarrollo de las actividades de mantenimiento eléctrico en la Universidad de los Llanos. 3. Prestar apoyo en trabajos en Alturas</v>
          </cell>
          <cell r="CT170">
            <v>17331143.699999999</v>
          </cell>
          <cell r="CU170">
            <v>504</v>
          </cell>
          <cell r="CV170" t="str">
            <v>4401</v>
          </cell>
          <cell r="CY170">
            <v>8299</v>
          </cell>
          <cell r="CZ170" t="str">
            <v>M6</v>
          </cell>
          <cell r="DA170">
            <v>13177912</v>
          </cell>
          <cell r="DB170">
            <v>0</v>
          </cell>
        </row>
        <row r="171">
          <cell r="B171" t="str">
            <v>0140 DE 2025</v>
          </cell>
          <cell r="C171">
            <v>40446918</v>
          </cell>
          <cell r="D171" t="str">
            <v>NANCY GONGORA GUTIERREZ</v>
          </cell>
          <cell r="E171" t="str">
            <v>CONTRATO DE PRESTACIÓN DE SERVICIOS DE APOYO A LA GESTIÓN</v>
          </cell>
          <cell r="F171" t="str">
            <v>PRESTACIÓN DE SERVICIOS DE APOYO A LA GESTIÓN NECESARIO PARA EL FORTALECIMIENTO DE LOS PROCESOS DE SOPORTE TÉCNICO EN EL ÁREA DE SISTEMAS DE LA UNIVERSIDAD DE LOS LLANOS.</v>
          </cell>
          <cell r="G171">
            <v>45680</v>
          </cell>
          <cell r="H171">
            <v>14728245</v>
          </cell>
          <cell r="I171" t="str">
            <v>Cinco (05) meses y veintidós (22) días calendario</v>
          </cell>
          <cell r="J171">
            <v>45680</v>
          </cell>
          <cell r="K171">
            <v>45852</v>
          </cell>
          <cell r="L171" t="str">
            <v>NO APLICA</v>
          </cell>
          <cell r="M171" t="str">
            <v>NO APLICA</v>
          </cell>
          <cell r="N171" t="str">
            <v>NO APLICA</v>
          </cell>
          <cell r="O171">
            <v>6</v>
          </cell>
          <cell r="P171">
            <v>3253915</v>
          </cell>
          <cell r="Q171">
            <v>45680</v>
          </cell>
          <cell r="R171">
            <v>45716</v>
          </cell>
          <cell r="S171">
            <v>2568880</v>
          </cell>
          <cell r="T171">
            <v>45717</v>
          </cell>
          <cell r="U171">
            <v>45747</v>
          </cell>
          <cell r="V171">
            <v>2568880</v>
          </cell>
          <cell r="W171">
            <v>45748</v>
          </cell>
          <cell r="X171">
            <v>45777</v>
          </cell>
          <cell r="Y171">
            <v>2568880</v>
          </cell>
          <cell r="Z171">
            <v>45778</v>
          </cell>
          <cell r="AA171">
            <v>45808</v>
          </cell>
          <cell r="AB171">
            <v>2568880</v>
          </cell>
          <cell r="AC171">
            <v>45809</v>
          </cell>
          <cell r="AD171">
            <v>45838</v>
          </cell>
          <cell r="AE171">
            <v>1198810</v>
          </cell>
          <cell r="AF171">
            <v>45839</v>
          </cell>
          <cell r="AG171">
            <v>45852</v>
          </cell>
          <cell r="AH171">
            <v>0</v>
          </cell>
          <cell r="AI171">
            <v>0</v>
          </cell>
          <cell r="AJ171">
            <v>0</v>
          </cell>
          <cell r="BI171" t="str">
            <v>Vicerrectoría de Recursos Universitarios</v>
          </cell>
          <cell r="BJ171" t="str">
            <v>WILSON FERNANDO SALGADO CIFUENTES</v>
          </cell>
          <cell r="BK171" t="str">
            <v>Vicerrector Universitario</v>
          </cell>
          <cell r="BL171">
            <v>138</v>
          </cell>
          <cell r="BM171">
            <v>45680</v>
          </cell>
          <cell r="BN171">
            <v>2002609177</v>
          </cell>
          <cell r="BO171">
            <v>341</v>
          </cell>
          <cell r="BP171">
            <v>45680</v>
          </cell>
          <cell r="BQ171">
            <v>14728245</v>
          </cell>
          <cell r="CS171"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171">
            <v>40446918</v>
          </cell>
          <cell r="CU171">
            <v>504</v>
          </cell>
          <cell r="CV171" t="str">
            <v>1701</v>
          </cell>
          <cell r="CY171">
            <v>6209</v>
          </cell>
          <cell r="CZ171" t="str">
            <v>M6</v>
          </cell>
          <cell r="DA171">
            <v>14728245</v>
          </cell>
          <cell r="DB171">
            <v>0</v>
          </cell>
        </row>
        <row r="172">
          <cell r="B172" t="str">
            <v>0141 DE 2025</v>
          </cell>
          <cell r="C172">
            <v>86049427</v>
          </cell>
          <cell r="D172" t="str">
            <v xml:space="preserve">GILBERTO ALEJANDRO RAMIREZ CLAVIJO </v>
          </cell>
          <cell r="E172" t="str">
            <v>CONTRATO DE PRESTACIÓN DE SERVICIOS DE APOYO A LA GESTIÓN</v>
          </cell>
          <cell r="F172" t="str">
            <v>PRESTACIÓN DE SERVICIOS DE APOYO A LA GESTIÓN NECESARIO PARA EL FORTALECIMIENTO DE LOS PROCESOS OPERATIVOS DE SERVICIOS GENERALES EN LA SEDE BARCELONA DE LA UNIVERSIDAD DE LOS LLANOS.</v>
          </cell>
          <cell r="G172">
            <v>45680</v>
          </cell>
          <cell r="H172">
            <v>13177912</v>
          </cell>
          <cell r="I172" t="str">
            <v>Cinco (05) meses y veintidós (22) días calendario</v>
          </cell>
          <cell r="J172">
            <v>45680</v>
          </cell>
          <cell r="K172">
            <v>45852</v>
          </cell>
          <cell r="L172" t="str">
            <v>NO APLICA</v>
          </cell>
          <cell r="M172" t="str">
            <v>NO APLICA</v>
          </cell>
          <cell r="N172" t="str">
            <v>NO APLICA</v>
          </cell>
          <cell r="O172">
            <v>6</v>
          </cell>
          <cell r="P172">
            <v>2911399</v>
          </cell>
          <cell r="Q172">
            <v>45680</v>
          </cell>
          <cell r="R172">
            <v>45716</v>
          </cell>
          <cell r="S172">
            <v>2298473</v>
          </cell>
          <cell r="T172">
            <v>45717</v>
          </cell>
          <cell r="U172">
            <v>45747</v>
          </cell>
          <cell r="V172">
            <v>2298473</v>
          </cell>
          <cell r="W172">
            <v>45748</v>
          </cell>
          <cell r="X172">
            <v>45777</v>
          </cell>
          <cell r="Y172">
            <v>2298473</v>
          </cell>
          <cell r="Z172">
            <v>45778</v>
          </cell>
          <cell r="AA172">
            <v>45808</v>
          </cell>
          <cell r="AB172">
            <v>2298473</v>
          </cell>
          <cell r="AC172">
            <v>45809</v>
          </cell>
          <cell r="AD172">
            <v>45838</v>
          </cell>
          <cell r="AE172">
            <v>1072621</v>
          </cell>
          <cell r="AF172">
            <v>45839</v>
          </cell>
          <cell r="AG172">
            <v>45852</v>
          </cell>
          <cell r="BI172" t="str">
            <v>Vicerrectoría de Recursos Universitarios</v>
          </cell>
          <cell r="BJ172" t="str">
            <v>WILSON FERNANDO SALGADO CIFUENTES</v>
          </cell>
          <cell r="BK172" t="str">
            <v>Vicerrector Universitario</v>
          </cell>
          <cell r="BL172">
            <v>138</v>
          </cell>
          <cell r="BM172">
            <v>45680</v>
          </cell>
          <cell r="BN172">
            <v>2002609177</v>
          </cell>
          <cell r="BO172">
            <v>347</v>
          </cell>
          <cell r="BP172">
            <v>45680</v>
          </cell>
          <cell r="BQ172">
            <v>13177912</v>
          </cell>
          <cell r="CS172" t="str">
            <v>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v>
          </cell>
          <cell r="CT172">
            <v>86049427</v>
          </cell>
          <cell r="CU172">
            <v>504</v>
          </cell>
          <cell r="CV172" t="str">
            <v>4401</v>
          </cell>
          <cell r="CY172">
            <v>4321</v>
          </cell>
          <cell r="CZ172" t="str">
            <v>M5</v>
          </cell>
          <cell r="DA172">
            <v>13177912</v>
          </cell>
          <cell r="DB172">
            <v>0</v>
          </cell>
        </row>
        <row r="173">
          <cell r="B173" t="str">
            <v>0142 DE 2025</v>
          </cell>
          <cell r="C173">
            <v>17347467</v>
          </cell>
          <cell r="D173" t="str">
            <v>LUIS EDUARDO DIAZ MELO</v>
          </cell>
          <cell r="E173" t="str">
            <v>CONTRATO DE PRESTACIÓN DE SERVICIOS DE APOYO A LA GESTIÓN</v>
          </cell>
          <cell r="F173" t="str">
            <v>PRESTACIÓN DE SERVICIOS DE APOYO A LA GESTIÓN NECESARIO PARA EL FORTALECIMIENTO DE LOS PROCESOS OPERATIVOS DE SERVICIOS GENERALES DE LA UNIVERSIDAD DE LOS LLANOS.</v>
          </cell>
          <cell r="G173">
            <v>45680</v>
          </cell>
          <cell r="H173">
            <v>13177912</v>
          </cell>
          <cell r="I173" t="str">
            <v>Cinco (05) meses y veintidós (22) días calendario</v>
          </cell>
          <cell r="J173">
            <v>45680</v>
          </cell>
          <cell r="K173">
            <v>45852</v>
          </cell>
          <cell r="L173" t="str">
            <v>NO APLICA</v>
          </cell>
          <cell r="M173" t="str">
            <v>NO APLICA</v>
          </cell>
          <cell r="N173" t="str">
            <v>NO APLICA</v>
          </cell>
          <cell r="O173">
            <v>6</v>
          </cell>
          <cell r="P173">
            <v>2911399</v>
          </cell>
          <cell r="Q173">
            <v>45680</v>
          </cell>
          <cell r="R173">
            <v>45716</v>
          </cell>
          <cell r="S173">
            <v>2298473</v>
          </cell>
          <cell r="T173">
            <v>45717</v>
          </cell>
          <cell r="U173">
            <v>45747</v>
          </cell>
          <cell r="V173">
            <v>2298473</v>
          </cell>
          <cell r="W173">
            <v>45748</v>
          </cell>
          <cell r="X173">
            <v>45777</v>
          </cell>
          <cell r="Y173">
            <v>2298473</v>
          </cell>
          <cell r="Z173">
            <v>45778</v>
          </cell>
          <cell r="AA173">
            <v>45808</v>
          </cell>
          <cell r="AB173">
            <v>2298473</v>
          </cell>
          <cell r="AC173">
            <v>45809</v>
          </cell>
          <cell r="AD173">
            <v>45838</v>
          </cell>
          <cell r="AE173">
            <v>1072621</v>
          </cell>
          <cell r="AF173">
            <v>45839</v>
          </cell>
          <cell r="AG173">
            <v>45852</v>
          </cell>
          <cell r="BI173" t="str">
            <v>Vicerrectoría de Recursos Universitarios</v>
          </cell>
          <cell r="BJ173" t="str">
            <v>WILSON FERNANDO SALGADO CIFUENTES</v>
          </cell>
          <cell r="BK173" t="str">
            <v>Vicerrector Universitario</v>
          </cell>
          <cell r="BL173">
            <v>138</v>
          </cell>
          <cell r="BM173">
            <v>45680</v>
          </cell>
          <cell r="BN173">
            <v>2002609177</v>
          </cell>
          <cell r="BO173">
            <v>327</v>
          </cell>
          <cell r="BP173">
            <v>45680</v>
          </cell>
          <cell r="BQ173">
            <v>13177912</v>
          </cell>
          <cell r="CS173" t="str">
            <v>1. Coadyuvar en el mantenimiento del sistema hidrosanitario según el Plan de Mantenimiento y participar en la instalación y sustitución accesorios o elementos según sea necesario. 2. Brindar apoyo en la limpieza y reparación de cubiertas y techos, así como prestar apoyo en trabajos en alturas y podas según sea necesario. 3. Contribuir al servicio de limpieza de senderos y participar activamente en la limpieza de zanjas para mantener un entorno seguro y ordenado en el campus. 4. Cooperar en pintar y revestir superficies con diversas herramientas y en la reparación de paredes, pisos, techos, aceras y cañerías para mantener la infraestructura en óptimas condiciones de los distintos campus. 5. Coadyuvar en el lavado de tanques aéreos y subterráneos, asegurando la calidad y salubridad del agua almacenada para el adecuado funcionamiento de las instalaciones.</v>
          </cell>
          <cell r="CT173">
            <v>17347467</v>
          </cell>
          <cell r="CU173">
            <v>504</v>
          </cell>
          <cell r="CV173" t="str">
            <v>4401</v>
          </cell>
          <cell r="CY173">
            <v>8299</v>
          </cell>
          <cell r="CZ173" t="str">
            <v>M6</v>
          </cell>
          <cell r="DA173">
            <v>13177912</v>
          </cell>
          <cell r="DB173">
            <v>0</v>
          </cell>
        </row>
        <row r="174">
          <cell r="B174" t="str">
            <v>0143 DE 2025</v>
          </cell>
          <cell r="C174">
            <v>86067624</v>
          </cell>
          <cell r="D174" t="str">
            <v>LUIS ALFREDO HERNANDEZ AYALA</v>
          </cell>
          <cell r="E174" t="str">
            <v>CONTRATO DE PRESTACIÓN DE SERVICIOS DE APOYO A LA GESTIÓN</v>
          </cell>
          <cell r="F174" t="str">
            <v>PRESTACIÓN DE SERVICIOS DE APOYO A LA GESTIÓN NECESARIO PARA EL FORTALECIMIENTO DE LOS PROCESOS OPERATIVOS DE SERVICIOS GENERALES DE LA UNIVERSIDAD DE LOS LLANOS.</v>
          </cell>
          <cell r="G174">
            <v>45680</v>
          </cell>
          <cell r="H174">
            <v>11046184</v>
          </cell>
          <cell r="I174" t="str">
            <v>Cinco (05) meses y veintidós (22) días calendario</v>
          </cell>
          <cell r="J174">
            <v>45680</v>
          </cell>
          <cell r="K174">
            <v>45852</v>
          </cell>
          <cell r="L174" t="str">
            <v>NO APLICA</v>
          </cell>
          <cell r="M174" t="str">
            <v>NO APLICA</v>
          </cell>
          <cell r="N174" t="str">
            <v>NO APLICA</v>
          </cell>
          <cell r="O174">
            <v>6</v>
          </cell>
          <cell r="P174">
            <v>2440436</v>
          </cell>
          <cell r="Q174">
            <v>45680</v>
          </cell>
          <cell r="R174">
            <v>45716</v>
          </cell>
          <cell r="S174">
            <v>1926660</v>
          </cell>
          <cell r="T174">
            <v>45717</v>
          </cell>
          <cell r="U174">
            <v>45747</v>
          </cell>
          <cell r="V174">
            <v>1926660</v>
          </cell>
          <cell r="W174">
            <v>45748</v>
          </cell>
          <cell r="X174">
            <v>45777</v>
          </cell>
          <cell r="Y174">
            <v>1926660</v>
          </cell>
          <cell r="Z174">
            <v>45778</v>
          </cell>
          <cell r="AA174">
            <v>45808</v>
          </cell>
          <cell r="AB174">
            <v>1926660</v>
          </cell>
          <cell r="AC174">
            <v>45809</v>
          </cell>
          <cell r="AD174">
            <v>45838</v>
          </cell>
          <cell r="AE174">
            <v>899108</v>
          </cell>
          <cell r="AF174">
            <v>45839</v>
          </cell>
          <cell r="AG174">
            <v>45852</v>
          </cell>
          <cell r="AH174">
            <v>0</v>
          </cell>
          <cell r="AI174">
            <v>0</v>
          </cell>
          <cell r="AJ174">
            <v>0</v>
          </cell>
          <cell r="BI174" t="str">
            <v>Vicerrectoría de Recursos Universitarios</v>
          </cell>
          <cell r="BJ174" t="str">
            <v>WILSON FERNANDO SALGADO CIFUENTES</v>
          </cell>
          <cell r="BK174" t="str">
            <v>Vicerrector Universitario</v>
          </cell>
          <cell r="BL174">
            <v>138</v>
          </cell>
          <cell r="BM174">
            <v>45680</v>
          </cell>
          <cell r="BN174">
            <v>2002609177</v>
          </cell>
          <cell r="BO174">
            <v>348</v>
          </cell>
          <cell r="BP174">
            <v>45680</v>
          </cell>
          <cell r="BQ174">
            <v>11046184</v>
          </cell>
          <cell r="CS174"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74">
            <v>86067624</v>
          </cell>
          <cell r="CU174">
            <v>504</v>
          </cell>
          <cell r="CV174" t="str">
            <v>4401</v>
          </cell>
          <cell r="CY174">
            <v>8299</v>
          </cell>
          <cell r="CZ174" t="str">
            <v>M6</v>
          </cell>
          <cell r="DA174">
            <v>11046184</v>
          </cell>
          <cell r="DB174">
            <v>0</v>
          </cell>
        </row>
        <row r="175">
          <cell r="B175" t="str">
            <v>0144 DE 2025</v>
          </cell>
          <cell r="C175">
            <v>1121396500</v>
          </cell>
          <cell r="D175" t="str">
            <v>JUAN DAVID VARGAS GARCIA</v>
          </cell>
          <cell r="E175" t="str">
            <v>CONTRATO DE PRESTACIÓN DE SERVICIOS PROFESIONALES</v>
          </cell>
          <cell r="F175" t="str">
            <v>PRESTACIÓN DE SERVICIOS PROFESIONALES NECESARIO PARA EL FORTALECIMIENTO DE LOS PROCESOS DE GESTIÓN ADMINISTRATIVA Y CONTABLE DE LA DIVISIÓN DE TESORERÍA DE LA UNIVERSIDAD DE LOS LLANOS.</v>
          </cell>
          <cell r="G175">
            <v>45680</v>
          </cell>
          <cell r="H175">
            <v>16594159</v>
          </cell>
          <cell r="I175" t="str">
            <v>Cinco (05) meses y veintidós (22) días calendario</v>
          </cell>
          <cell r="J175">
            <v>45680</v>
          </cell>
          <cell r="K175">
            <v>45852</v>
          </cell>
          <cell r="L175" t="str">
            <v>NO APLICA</v>
          </cell>
          <cell r="M175" t="str">
            <v>NO APLICA</v>
          </cell>
          <cell r="N175" t="str">
            <v>NO APLICA</v>
          </cell>
          <cell r="O175">
            <v>6</v>
          </cell>
          <cell r="P175">
            <v>3666151</v>
          </cell>
          <cell r="Q175">
            <v>45680</v>
          </cell>
          <cell r="R175">
            <v>45716</v>
          </cell>
          <cell r="S175">
            <v>2894330</v>
          </cell>
          <cell r="T175">
            <v>45717</v>
          </cell>
          <cell r="U175">
            <v>45747</v>
          </cell>
          <cell r="V175">
            <v>2894330</v>
          </cell>
          <cell r="W175">
            <v>45748</v>
          </cell>
          <cell r="X175">
            <v>45777</v>
          </cell>
          <cell r="Y175">
            <v>2894330</v>
          </cell>
          <cell r="Z175">
            <v>45778</v>
          </cell>
          <cell r="AA175">
            <v>45808</v>
          </cell>
          <cell r="AB175">
            <v>2894330</v>
          </cell>
          <cell r="AC175">
            <v>45809</v>
          </cell>
          <cell r="AD175">
            <v>45838</v>
          </cell>
          <cell r="AE175">
            <v>1350688</v>
          </cell>
          <cell r="AF175">
            <v>45839</v>
          </cell>
          <cell r="AG175">
            <v>45852</v>
          </cell>
          <cell r="BI175" t="str">
            <v>Vicerrectoría de Recursos Universitarios</v>
          </cell>
          <cell r="BJ175" t="str">
            <v>WILSON FERNANDO SALGADO CIFUENTES</v>
          </cell>
          <cell r="BK175" t="str">
            <v>Vicerrector Universitario</v>
          </cell>
          <cell r="BL175">
            <v>138</v>
          </cell>
          <cell r="BM175">
            <v>45680</v>
          </cell>
          <cell r="BN175">
            <v>2002609177</v>
          </cell>
          <cell r="BO175">
            <v>303</v>
          </cell>
          <cell r="BP175">
            <v>45680</v>
          </cell>
          <cell r="BQ175">
            <v>16594159</v>
          </cell>
          <cell r="CS175" t="str">
            <v>1. Colaborar con el proceso mensual de cierre de bancos y sus ajustes de tesorería.  2. Brindar apoyo en la identificación y revisión de Ingresos y sus terceros para proceso de depuración a través de la plataforma SIAU y su posterior facturación electrónica. 3. Apoyar en la identificación de los ingresos que se encuentran facturados en SICOF, teniendo como referencia la cuenta 13 (cuentas por pagar) para el respectivo cruce y su contabilización.  4. Contribuir en la depuración de facturas que están pendientes por cruzar en SICOF, para su contabilización y respectivo cargue en INTERFACE y Manualmente.  5. Brindar apoyo en revisar, identificar, depurar y consolidar el informe de matrículas pregrados para su correspondiente facturación.  6. Apoyar en la búsqueda de los soportes bancarios para la elaboración de las conciliaciones bancarias.  7. Brindar apoyo en la consolidación de los reportes en SICOF, para la construcción y validación de la información de los reportes mensuales denominado Cadena Presupuestal -Reporte de Gastos-, presentado a la Contraloría General de la Nación -APPUI.  8. Apoyar en la revisión de actos administrativos y saldos a favor de estudiantes en proceso de devolución.  9. Colaborar en la elaboración de comprobantes de egreso de los giros empresariales conforme a las resoluciones de devolución. 10.  Apoyar a la Tesorería en la elaboración de informes y demás requerimientos emanados por los diferentes entes de control y dependencias de la Universidad.</v>
          </cell>
          <cell r="CT175">
            <v>1121396500</v>
          </cell>
          <cell r="CU175">
            <v>504</v>
          </cell>
          <cell r="CV175" t="str">
            <v>4203</v>
          </cell>
          <cell r="CY175">
            <v>8299</v>
          </cell>
          <cell r="CZ175" t="str">
            <v>M6</v>
          </cell>
          <cell r="DA175">
            <v>16594159</v>
          </cell>
          <cell r="DB175">
            <v>0</v>
          </cell>
        </row>
        <row r="176">
          <cell r="B176" t="str">
            <v>0145 DE 2025</v>
          </cell>
          <cell r="C176">
            <v>1121894853</v>
          </cell>
          <cell r="D176" t="str">
            <v xml:space="preserve">EDNA  MAGALY PEREZ PERALTA </v>
          </cell>
          <cell r="E176" t="str">
            <v>CONTRATO DE PRESTACIÓN DE SERVICIOS PROFESIONALES</v>
          </cell>
          <cell r="F176" t="str">
            <v>PRESTACIÓN DE SERVICIOS PROFESIONALES PARA EL FORTALECIMIENTO DE LOS PROCESOS DE LA VICERRECTORÍA ACADÉMICA DE LA UNIVERSIDAD DE LOS LLANOS.</v>
          </cell>
          <cell r="G176">
            <v>45680</v>
          </cell>
          <cell r="H176">
            <v>16594159</v>
          </cell>
          <cell r="I176" t="str">
            <v>Cinco (05) meses y veintidós (22) días calendario</v>
          </cell>
          <cell r="J176">
            <v>45680</v>
          </cell>
          <cell r="K176">
            <v>45852</v>
          </cell>
          <cell r="L176" t="str">
            <v>NO APLICA</v>
          </cell>
          <cell r="M176" t="str">
            <v>NO APLICA</v>
          </cell>
          <cell r="N176" t="str">
            <v>NO APLICA</v>
          </cell>
          <cell r="O176">
            <v>6</v>
          </cell>
          <cell r="P176">
            <v>3666151</v>
          </cell>
          <cell r="Q176">
            <v>45680</v>
          </cell>
          <cell r="R176">
            <v>45716</v>
          </cell>
          <cell r="S176">
            <v>2894330</v>
          </cell>
          <cell r="T176">
            <v>45717</v>
          </cell>
          <cell r="U176">
            <v>45747</v>
          </cell>
          <cell r="V176">
            <v>2894330</v>
          </cell>
          <cell r="W176">
            <v>45748</v>
          </cell>
          <cell r="X176">
            <v>45777</v>
          </cell>
          <cell r="Y176">
            <v>2894330</v>
          </cell>
          <cell r="Z176">
            <v>45778</v>
          </cell>
          <cell r="AA176">
            <v>45808</v>
          </cell>
          <cell r="AB176">
            <v>2894330</v>
          </cell>
          <cell r="AC176">
            <v>45809</v>
          </cell>
          <cell r="AD176">
            <v>45838</v>
          </cell>
          <cell r="AE176">
            <v>1350688</v>
          </cell>
          <cell r="AF176">
            <v>45839</v>
          </cell>
          <cell r="AG176">
            <v>45852</v>
          </cell>
          <cell r="AH176">
            <v>0</v>
          </cell>
          <cell r="AI176">
            <v>0</v>
          </cell>
          <cell r="AJ176">
            <v>0</v>
          </cell>
          <cell r="BI176" t="str">
            <v>Vicerrectoría de Recursos Universitarios</v>
          </cell>
          <cell r="BJ176" t="str">
            <v>WILSON FERNANDO SALGADO CIFUENTES</v>
          </cell>
          <cell r="BK176" t="str">
            <v>Vicerrector Universitario</v>
          </cell>
          <cell r="BL176">
            <v>138</v>
          </cell>
          <cell r="BM176">
            <v>45680</v>
          </cell>
          <cell r="BN176">
            <v>2002609177</v>
          </cell>
          <cell r="BO176">
            <v>313</v>
          </cell>
          <cell r="BP176">
            <v>45680</v>
          </cell>
          <cell r="BQ176">
            <v>16594159</v>
          </cell>
          <cell r="CS176" t="str">
            <v>1. Apoyar el registro de información relacionada con el monitoreo del Plan de Acción Institucional en las metas sobre las cuales registra responsabilidad la Vicerrectoría Académica, y sus dependencias adscritas. 2. Apoyar el registro de la información relacionada con los planes de mejoramiento derivados de auditorías internas, en articulación con las dependencias adscritas a la Vicerrectoría Académica. 3. Apoyar el registro de la información relacionada con el Plan de Mejoramiento Institucional, de cara a brindar las evidencias de avance de las metas relacionadas con la Vicerrectoría Académica. 4. Apoyar el registro de la información relacionada con la matriz de riesgos institucional. 5. Apoyar el diligenciamiento de los formatos dispuestos por el Banco de proyectos (ficha BPUNI y demás soportes) para la radicación del proyecto de inversión, relacionado con los procesos de capacitación y formación docente. 6. Apoyar el diligenciamiento del formato FO-DIE-07, como soporte del seguimiento del proyecto de inversión, a partir del reporte de ejecución presupuestal. 7. Coadyuvar con la consolidación de informes derivados del Diagnóstico Institucional (CNA) a cargo de la Vicerrectoría Académica. 8. Coadyuvar con la elaboración del informe de gestión semestral de la vicerrectoría Académica para ser presentado al Rector. 9. Apoyar la elaboración de informes con destino a instancias superiores (CSU, CA, Rectoría, entes de control). 10. Coadyuvar en la organización de las jornadas de capacitación docente, en lo concerniente a: consolidación de cronograma, citación, y garantizar los espacios y recursos para su desarrollo. 11. Contribuir con el seguimiento a la actualización de los indicadores de gestión del proceso de docencia. 12. Coadyuvar en la elaboración de informes y documentos necesarios para el desarrollo del proyecto del sistema general de regalías, BPUNI 2021000100100 “Formación de Alto Nivel de Talento Humano en Articulación con las Potencialidades y Vocaciones del Departamento del Meta - Universidad De Los Llanos, Meta “</v>
          </cell>
          <cell r="CT176">
            <v>1121894853.0999999</v>
          </cell>
          <cell r="CU176">
            <v>504</v>
          </cell>
          <cell r="CV176" t="str">
            <v>2001</v>
          </cell>
          <cell r="CY176">
            <v>8219</v>
          </cell>
          <cell r="CZ176" t="str">
            <v>M6</v>
          </cell>
          <cell r="DA176">
            <v>16594159</v>
          </cell>
          <cell r="DB176">
            <v>0</v>
          </cell>
        </row>
        <row r="177">
          <cell r="B177" t="str">
            <v>0146 DE 2025</v>
          </cell>
          <cell r="C177">
            <v>45505263</v>
          </cell>
          <cell r="D177" t="str">
            <v>EDITH ZABALETA FRANCO</v>
          </cell>
          <cell r="E177" t="str">
            <v>CONTRATO DE PRESTACIÓN DE SERVICIOS PROFESIONALES</v>
          </cell>
          <cell r="F177" t="str">
            <v>PRESTACIÓN DE SERVICIOS PROFESIONALES NECESARIO PARA EL FORTALECIMIENTO DE LOS DIFERENTES PROCESOS DE LA VICERRECTORÍA ACADÉMICA.</v>
          </cell>
          <cell r="G177">
            <v>45680</v>
          </cell>
          <cell r="H177">
            <v>18604104</v>
          </cell>
          <cell r="I177" t="str">
            <v>Cinco (05) meses y veintidós (22) días calendario</v>
          </cell>
          <cell r="J177">
            <v>45680</v>
          </cell>
          <cell r="K177">
            <v>45852</v>
          </cell>
          <cell r="L177" t="str">
            <v>NO APLICA</v>
          </cell>
          <cell r="M177" t="str">
            <v>NO APLICA</v>
          </cell>
          <cell r="N177" t="str">
            <v>NO APLICA</v>
          </cell>
          <cell r="O177">
            <v>6</v>
          </cell>
          <cell r="P177">
            <v>4110209</v>
          </cell>
          <cell r="Q177">
            <v>45680</v>
          </cell>
          <cell r="R177">
            <v>45716</v>
          </cell>
          <cell r="S177">
            <v>3244902</v>
          </cell>
          <cell r="T177">
            <v>45717</v>
          </cell>
          <cell r="U177">
            <v>45747</v>
          </cell>
          <cell r="V177">
            <v>3244902</v>
          </cell>
          <cell r="W177">
            <v>45748</v>
          </cell>
          <cell r="X177">
            <v>45777</v>
          </cell>
          <cell r="Y177">
            <v>3244902</v>
          </cell>
          <cell r="Z177">
            <v>45778</v>
          </cell>
          <cell r="AA177">
            <v>45808</v>
          </cell>
          <cell r="AB177">
            <v>3244902</v>
          </cell>
          <cell r="AC177">
            <v>45809</v>
          </cell>
          <cell r="AD177">
            <v>45838</v>
          </cell>
          <cell r="AE177">
            <v>1514287</v>
          </cell>
          <cell r="AF177">
            <v>45839</v>
          </cell>
          <cell r="AG177">
            <v>45852</v>
          </cell>
          <cell r="BI177" t="str">
            <v>Vicerrectoría de Recursos Universitarios</v>
          </cell>
          <cell r="BJ177" t="str">
            <v>WILSON FERNANDO SALGADO CIFUENTES</v>
          </cell>
          <cell r="BK177" t="str">
            <v>Vicerrector Universitario</v>
          </cell>
          <cell r="BL177">
            <v>138</v>
          </cell>
          <cell r="BM177">
            <v>45680</v>
          </cell>
          <cell r="BN177">
            <v>2002609177</v>
          </cell>
          <cell r="BO177">
            <v>342</v>
          </cell>
          <cell r="BP177">
            <v>45680</v>
          </cell>
          <cell r="BQ177">
            <v>18604104</v>
          </cell>
          <cell r="CS177" t="str">
            <v>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Promover la oportuna comunicación entre la Vicerrectoría Académica, Consejo Académico, Consejos de Facultad y unidades académicas, con miras a garantizar el normal desarrollo de la convocatoria en el marco de la normativa institucional. 11. Apoyar el trámite de avances relacionados con proyectos de investigación y proyección social. 12. Apoyar la respuesta a solicitudes de permisos académicos. 13. Apoyar la proyección de respuestas a derechos de petición y/o solicitudes de entes externos. 14. Apoyo en la revisión de los soportes previstos en la etapa pre contractual, para la contratación de servicios del personal de Apoyó. 15. Apoyo en la revisión a los informes de ejecución de los contratos de prestación de servicios del personal de Apoyó adscrito a la Vicerrectoría Académica, y demás soportes, como requisito para el pago honorarios mensuales. 16. Apoyo en la consolidación de informes de seguimiento a la ejecución de contratos de prestación de servicios, bajo la supervisión de la Vicerrectoría Académica.</v>
          </cell>
          <cell r="CT177">
            <v>45505263</v>
          </cell>
          <cell r="CU177">
            <v>504</v>
          </cell>
          <cell r="CV177" t="str">
            <v>2001</v>
          </cell>
          <cell r="CY177">
            <v>8299</v>
          </cell>
          <cell r="CZ177" t="str">
            <v>M6</v>
          </cell>
          <cell r="DA177">
            <v>18604104</v>
          </cell>
          <cell r="DB177">
            <v>0</v>
          </cell>
        </row>
        <row r="178">
          <cell r="B178" t="str">
            <v>0147 DE 2025</v>
          </cell>
          <cell r="C178">
            <v>52714560</v>
          </cell>
          <cell r="D178" t="str">
            <v>SANDRA MIREYA LOSADA RAMIREZ</v>
          </cell>
          <cell r="E178" t="str">
            <v>CONTRATO DE PRESTACIÓN DE SERVICIOS DE APOYO A LA GESTIÓN</v>
          </cell>
          <cell r="F178" t="str">
            <v>PRESTACIÓN DE SERVICIOS DE APOYO A LA GESTIÓN NECESARIO PARA FORTALECER LOS PROCEDIMIENTOS DE GESTIÓN DE ARCHIVO, PUBLICIDAD, SEGUIMIENTO Y PAGOS DE LA VICERRECTORÍA DE RECURSOS UNIVERSITARIOS DE LA UNIVERSIDAD DE LOS LLANOS</v>
          </cell>
          <cell r="G178">
            <v>45680</v>
          </cell>
          <cell r="H178">
            <v>11046184</v>
          </cell>
          <cell r="I178" t="str">
            <v>Cinco (05) meses y veintidós (22) días calendario</v>
          </cell>
          <cell r="J178">
            <v>45680</v>
          </cell>
          <cell r="K178">
            <v>45852</v>
          </cell>
          <cell r="L178" t="str">
            <v>NO APLICA</v>
          </cell>
          <cell r="M178" t="str">
            <v>NO APLICA</v>
          </cell>
          <cell r="N178" t="str">
            <v>NO APLICA</v>
          </cell>
          <cell r="O178">
            <v>6</v>
          </cell>
          <cell r="P178">
            <v>2440436</v>
          </cell>
          <cell r="Q178">
            <v>45680</v>
          </cell>
          <cell r="R178">
            <v>45716</v>
          </cell>
          <cell r="S178">
            <v>1926660</v>
          </cell>
          <cell r="T178">
            <v>45717</v>
          </cell>
          <cell r="U178">
            <v>45747</v>
          </cell>
          <cell r="V178">
            <v>1926660</v>
          </cell>
          <cell r="W178">
            <v>45748</v>
          </cell>
          <cell r="X178">
            <v>45777</v>
          </cell>
          <cell r="Y178">
            <v>1926660</v>
          </cell>
          <cell r="Z178">
            <v>45778</v>
          </cell>
          <cell r="AA178">
            <v>45808</v>
          </cell>
          <cell r="AB178">
            <v>1926660</v>
          </cell>
          <cell r="AC178">
            <v>45809</v>
          </cell>
          <cell r="AD178">
            <v>45838</v>
          </cell>
          <cell r="AE178">
            <v>899108</v>
          </cell>
          <cell r="AF178">
            <v>45839</v>
          </cell>
          <cell r="AG178">
            <v>45852</v>
          </cell>
          <cell r="AH178">
            <v>0</v>
          </cell>
          <cell r="AI178">
            <v>0</v>
          </cell>
          <cell r="AJ178">
            <v>0</v>
          </cell>
          <cell r="BI178" t="str">
            <v>Vicerrectoría de Recursos Universitarios</v>
          </cell>
          <cell r="BJ178" t="str">
            <v>WILSON FERNANDO SALGADO CIFUENTES</v>
          </cell>
          <cell r="BK178" t="str">
            <v>Vicerrector Universitario</v>
          </cell>
          <cell r="BL178">
            <v>138</v>
          </cell>
          <cell r="BM178">
            <v>45680</v>
          </cell>
          <cell r="BN178">
            <v>2002609177</v>
          </cell>
          <cell r="BO178">
            <v>343</v>
          </cell>
          <cell r="BP178">
            <v>45680</v>
          </cell>
          <cell r="BQ178">
            <v>11046184</v>
          </cell>
          <cell r="CS178" t="str">
            <v>1. Cooperar en el cargue y seguimiento de la documentación emitida en los procesos contractuales de la Vicerrectoría de Recursos Universitarios (Drive, micrositio contratación unillanos, entre otros). 2. Coadyuvar en la recopilación de información necesaria para la elaboración de informes y/o respuestas a solicitudes internas o externas asignadas a la Vicerrectoría de Recursos Universitarios. 3. Apoyar en la recopilación de información para las distintas auditorías internas o externas asignadas a la Vicerrectoría de Recursos Universitarios. 4. Colaborar en las actividades de revisión, foliación, organización general de los expedientes, cambio de carpetas, rotulación para el archivo, cierre final del expediente e inventario documental conforme a los procedimientos de gestión de archivo de la Universidad de los Llanos.</v>
          </cell>
          <cell r="CT178">
            <v>52714560</v>
          </cell>
          <cell r="CU178">
            <v>504</v>
          </cell>
          <cell r="CV178" t="str">
            <v>4003</v>
          </cell>
          <cell r="CY178">
            <v>8299</v>
          </cell>
          <cell r="CZ178" t="str">
            <v>M6</v>
          </cell>
          <cell r="DA178">
            <v>11046184</v>
          </cell>
          <cell r="DB178">
            <v>0</v>
          </cell>
        </row>
        <row r="179">
          <cell r="B179" t="str">
            <v>0148 DE 2025</v>
          </cell>
          <cell r="C179">
            <v>1123115650</v>
          </cell>
          <cell r="D179" t="str">
            <v>BRENDA NATALIA DIAZ MEJIA</v>
          </cell>
          <cell r="E179" t="str">
            <v>CONTRATO DE PRESTACIÓN DE SERVICIOS PROFESIONALES</v>
          </cell>
          <cell r="F179" t="str">
            <v>PRESTACIÓN DE SERVICIOS PROFESIONALES NECESARIO PARA EL FORTALECIMIENTO DE LOS PROCESOS ADMINISTRATIVOS Y JURÍDICOS DE LA VICERRECTORÍA DE RECURSOS UNIVERSITARIOS DE LA UNIVERSIDAD DE LOS LLANOS.</v>
          </cell>
          <cell r="G179">
            <v>45680</v>
          </cell>
          <cell r="H179">
            <v>22479958</v>
          </cell>
          <cell r="I179" t="str">
            <v>Cinco (05) meses y veintidós (22) días calendario</v>
          </cell>
          <cell r="J179">
            <v>45680</v>
          </cell>
          <cell r="K179">
            <v>45852</v>
          </cell>
          <cell r="L179" t="str">
            <v>NO APLICA</v>
          </cell>
          <cell r="M179" t="str">
            <v>NO APLICA</v>
          </cell>
          <cell r="N179" t="str">
            <v>NO APLICA</v>
          </cell>
          <cell r="O179">
            <v>6</v>
          </cell>
          <cell r="P179">
            <v>4966502</v>
          </cell>
          <cell r="Q179">
            <v>45680</v>
          </cell>
          <cell r="R179">
            <v>45716</v>
          </cell>
          <cell r="S179">
            <v>3920923</v>
          </cell>
          <cell r="T179">
            <v>45717</v>
          </cell>
          <cell r="U179">
            <v>45747</v>
          </cell>
          <cell r="V179">
            <v>3920923</v>
          </cell>
          <cell r="W179">
            <v>45748</v>
          </cell>
          <cell r="X179">
            <v>45777</v>
          </cell>
          <cell r="Y179">
            <v>3920923</v>
          </cell>
          <cell r="Z179">
            <v>45778</v>
          </cell>
          <cell r="AA179">
            <v>45808</v>
          </cell>
          <cell r="AB179">
            <v>3920923</v>
          </cell>
          <cell r="AC179">
            <v>45809</v>
          </cell>
          <cell r="AD179">
            <v>45838</v>
          </cell>
          <cell r="AE179">
            <v>1829764</v>
          </cell>
          <cell r="AF179">
            <v>45839</v>
          </cell>
          <cell r="AG179">
            <v>45852</v>
          </cell>
          <cell r="BI179" t="str">
            <v>Vicerrectoría de Recursos Universitarios</v>
          </cell>
          <cell r="BJ179" t="str">
            <v>WILSON FERNANDO SALGADO CIFUENTES</v>
          </cell>
          <cell r="BK179" t="str">
            <v>Vicerrector Universitario</v>
          </cell>
          <cell r="BL179">
            <v>138</v>
          </cell>
          <cell r="BM179">
            <v>45680</v>
          </cell>
          <cell r="BN179">
            <v>2002609177</v>
          </cell>
          <cell r="BO179">
            <v>321</v>
          </cell>
          <cell r="BP179">
            <v>45680</v>
          </cell>
          <cell r="BQ179">
            <v>22479958</v>
          </cell>
          <cell r="CS179" t="str">
            <v>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Colaborar en la gestión de las solicitudes relacionadas con los distintos siniestros que ocurran en la Universidad de los Llanos, en cumplimiento de la normatividad vigente de la entidad. 5. Apoyar en la gestión y trámite del pago de los seguros estudiantiles de la Universidad de los Llanos. 6. Apoyar en la revisión de minutas y demás documentos necesarios para el proceso de contratación de docentes por hora cátedra.</v>
          </cell>
          <cell r="CT179">
            <v>1123115650.0999999</v>
          </cell>
          <cell r="CU179">
            <v>504</v>
          </cell>
          <cell r="CV179" t="str">
            <v>4003</v>
          </cell>
          <cell r="CY179">
            <v>8299</v>
          </cell>
          <cell r="CZ179" t="str">
            <v>M6</v>
          </cell>
          <cell r="DA179">
            <v>22479958</v>
          </cell>
          <cell r="DB179">
            <v>0</v>
          </cell>
        </row>
        <row r="180">
          <cell r="B180" t="str">
            <v>0149 DE 2025</v>
          </cell>
          <cell r="C180">
            <v>40332720</v>
          </cell>
          <cell r="D180" t="str">
            <v>ERIKA LEANDRA ROJAS ORTIZ</v>
          </cell>
          <cell r="E180" t="str">
            <v>CONTRATO DE PRESTACIÓN DE SERVICIOS PROFESIONALES</v>
          </cell>
          <cell r="F180" t="str">
            <v>PRESTACIÓN DE SERVICIOS PROFESIONALES NECESARIO PARA EL FORTALECIMIENTO DE LOS PROCESOS ADMINISTRATIVOS DE LA VICERRECTORÍA DE RECURSOS UNIVERSITARIOS DE LA UNIVERSIDAD DE LOS LLANOS.</v>
          </cell>
          <cell r="G180">
            <v>45680</v>
          </cell>
          <cell r="H180">
            <v>16594159</v>
          </cell>
          <cell r="I180" t="str">
            <v>Cinco (05) meses y veintidós (22) días calendario</v>
          </cell>
          <cell r="J180">
            <v>45680</v>
          </cell>
          <cell r="K180">
            <v>45852</v>
          </cell>
          <cell r="L180" t="str">
            <v>NO APLICA</v>
          </cell>
          <cell r="M180" t="str">
            <v>NO APLICA</v>
          </cell>
          <cell r="N180" t="str">
            <v>NO APLICA</v>
          </cell>
          <cell r="O180">
            <v>6</v>
          </cell>
          <cell r="P180">
            <v>3666151</v>
          </cell>
          <cell r="Q180">
            <v>45680</v>
          </cell>
          <cell r="R180">
            <v>45716</v>
          </cell>
          <cell r="S180">
            <v>2894330</v>
          </cell>
          <cell r="T180">
            <v>45717</v>
          </cell>
          <cell r="U180">
            <v>45747</v>
          </cell>
          <cell r="V180">
            <v>2894330</v>
          </cell>
          <cell r="W180">
            <v>45748</v>
          </cell>
          <cell r="X180">
            <v>45777</v>
          </cell>
          <cell r="Y180">
            <v>2894330</v>
          </cell>
          <cell r="Z180">
            <v>45778</v>
          </cell>
          <cell r="AA180">
            <v>45808</v>
          </cell>
          <cell r="AB180">
            <v>2894330</v>
          </cell>
          <cell r="AC180">
            <v>45809</v>
          </cell>
          <cell r="AD180">
            <v>45838</v>
          </cell>
          <cell r="AE180">
            <v>1350688</v>
          </cell>
          <cell r="AF180">
            <v>45839</v>
          </cell>
          <cell r="AG180">
            <v>45852</v>
          </cell>
          <cell r="BI180" t="str">
            <v>Vicerrectoría de Recursos Universitarios</v>
          </cell>
          <cell r="BJ180" t="str">
            <v>WILSON FERNANDO SALGADO CIFUENTES</v>
          </cell>
          <cell r="BK180" t="str">
            <v>Vicerrector Universitario</v>
          </cell>
          <cell r="BL180">
            <v>138</v>
          </cell>
          <cell r="BM180">
            <v>45680</v>
          </cell>
          <cell r="BN180">
            <v>2002609177</v>
          </cell>
          <cell r="BO180">
            <v>284</v>
          </cell>
          <cell r="BP180">
            <v>45680</v>
          </cell>
          <cell r="BQ180">
            <v>16594159</v>
          </cell>
          <cell r="CS180" t="str">
            <v>1. Apoyar con la proyección, revisión y trámite de los pagos correspondientes a los contratos a cargo de la Vicerrectoría de Recursos Universitarios. 2. Colaborar en el cargue, gestión y seguimiento de la documentación generada en los procesos contractuales de la Vicerrectoría de Recursos Universitarios, utilizando plataformas como SECOP, SICOF, Drive, el micrositio de contratación de Unillanos, entre otras.</v>
          </cell>
          <cell r="CT180">
            <v>40332720</v>
          </cell>
          <cell r="CU180">
            <v>504</v>
          </cell>
          <cell r="CV180" t="str">
            <v>4003</v>
          </cell>
          <cell r="CY180">
            <v>7310</v>
          </cell>
          <cell r="CZ180" t="str">
            <v>M6</v>
          </cell>
          <cell r="DA180">
            <v>16594159</v>
          </cell>
          <cell r="DB180">
            <v>0</v>
          </cell>
        </row>
        <row r="181">
          <cell r="B181" t="str">
            <v>0150 DE 2025</v>
          </cell>
          <cell r="C181">
            <v>1120352925</v>
          </cell>
          <cell r="D181" t="str">
            <v>CAMILO ANDRES LOAIZA GARCIA</v>
          </cell>
          <cell r="E181" t="str">
            <v>CONTRATO DE PRESTACIÓN DE SERVICIOS PROFESIONALES</v>
          </cell>
          <cell r="F181" t="str">
            <v>PRESTACIÓN DE SERVICIOS PROFESIONALES NECESARIO PARA EL FORTALECIMIENTO DE LOS PROCESOS CONTRACTUALES Y JURÍDICOS DE LA VICERRECTORÍA DE RECURSOS UNIVERSITARIOS DE LA UNIVERSIDAD DE LOS LLANOS.</v>
          </cell>
          <cell r="G181">
            <v>45680</v>
          </cell>
          <cell r="H181">
            <v>22479958</v>
          </cell>
          <cell r="I181" t="str">
            <v>Cinco (05) meses y veintidós (22) días calendario</v>
          </cell>
          <cell r="J181">
            <v>45680</v>
          </cell>
          <cell r="K181">
            <v>45852</v>
          </cell>
          <cell r="L181" t="str">
            <v>NO APLICA</v>
          </cell>
          <cell r="M181" t="str">
            <v>NO APLICA</v>
          </cell>
          <cell r="N181" t="str">
            <v>NO APLICA</v>
          </cell>
          <cell r="O181">
            <v>6</v>
          </cell>
          <cell r="P181">
            <v>4966502</v>
          </cell>
          <cell r="Q181">
            <v>45680</v>
          </cell>
          <cell r="R181">
            <v>45716</v>
          </cell>
          <cell r="S181">
            <v>3920923</v>
          </cell>
          <cell r="T181">
            <v>45717</v>
          </cell>
          <cell r="U181">
            <v>45747</v>
          </cell>
          <cell r="V181">
            <v>3920923</v>
          </cell>
          <cell r="W181">
            <v>45748</v>
          </cell>
          <cell r="X181">
            <v>45777</v>
          </cell>
          <cell r="Y181">
            <v>3920923</v>
          </cell>
          <cell r="Z181">
            <v>45778</v>
          </cell>
          <cell r="AA181">
            <v>45808</v>
          </cell>
          <cell r="AB181">
            <v>3920923</v>
          </cell>
          <cell r="AC181">
            <v>45809</v>
          </cell>
          <cell r="AD181">
            <v>45838</v>
          </cell>
          <cell r="AE181">
            <v>1829764</v>
          </cell>
          <cell r="AF181">
            <v>45839</v>
          </cell>
          <cell r="AG181">
            <v>45852</v>
          </cell>
          <cell r="AH181">
            <v>0</v>
          </cell>
          <cell r="AI181">
            <v>0</v>
          </cell>
          <cell r="AJ181">
            <v>0</v>
          </cell>
          <cell r="BI181" t="str">
            <v>Vicerrectoría de Recursos Universitarios</v>
          </cell>
          <cell r="BJ181" t="str">
            <v>WILSON FERNANDO SALGADO CIFUENTES</v>
          </cell>
          <cell r="BK181" t="str">
            <v>Vicerrector Universitario</v>
          </cell>
          <cell r="BL181">
            <v>138</v>
          </cell>
          <cell r="BM181">
            <v>45680</v>
          </cell>
          <cell r="BN181">
            <v>2002609177</v>
          </cell>
          <cell r="BO181">
            <v>354</v>
          </cell>
          <cell r="BP181">
            <v>45680</v>
          </cell>
          <cell r="BQ181">
            <v>22479958</v>
          </cell>
          <cell r="CS181" t="str">
            <v>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Apoyar las diferentes etapas de los procesos contractuales de Recursos provenientes de Regalías a cargo de la Vicerrectoría de Recursos Universitarios, conforme a la normatividad vigente de la Universidad de los Llanos.</v>
          </cell>
          <cell r="CT181">
            <v>1120352925</v>
          </cell>
          <cell r="CU181">
            <v>504</v>
          </cell>
          <cell r="CV181" t="str">
            <v>4003</v>
          </cell>
          <cell r="CY181">
            <v>8299</v>
          </cell>
          <cell r="CZ181" t="str">
            <v>M6</v>
          </cell>
          <cell r="DA181">
            <v>22479958</v>
          </cell>
          <cell r="DB181">
            <v>0</v>
          </cell>
        </row>
        <row r="182">
          <cell r="B182" t="str">
            <v>0151 DE 2025</v>
          </cell>
          <cell r="C182">
            <v>1121844160</v>
          </cell>
          <cell r="D182" t="str">
            <v>LIDA FRAIZURY ECHEVERRY MACHADO</v>
          </cell>
          <cell r="E182" t="str">
            <v>CONTRATO DE PRESTACIÓN DE SERVICIOS PROFESIONALES</v>
          </cell>
          <cell r="F182" t="str">
            <v>PRESTACIÓN DE SERVICIOS PROFESIONALES NECESARIO PARA EL FORTALECIMIENTO DE LOS PROCESOS CONTRACTUALES Y JURÍDICOS DE LA VICERRECTORÍA DE RECURSOS UNIVERSITARIOS DE LA UNIVERSIDAD DE LOS LLANOS.</v>
          </cell>
          <cell r="G182">
            <v>45680</v>
          </cell>
          <cell r="H182">
            <v>16594159</v>
          </cell>
          <cell r="I182" t="str">
            <v>Cinco (05) meses y veintidós (22) días calendario</v>
          </cell>
          <cell r="J182">
            <v>45680</v>
          </cell>
          <cell r="K182">
            <v>45852</v>
          </cell>
          <cell r="L182" t="str">
            <v>NO APLICA</v>
          </cell>
          <cell r="M182" t="str">
            <v>NO APLICA</v>
          </cell>
          <cell r="N182" t="str">
            <v>NO APLICA</v>
          </cell>
          <cell r="O182">
            <v>6</v>
          </cell>
          <cell r="P182">
            <v>3666151</v>
          </cell>
          <cell r="Q182">
            <v>45680</v>
          </cell>
          <cell r="R182">
            <v>45716</v>
          </cell>
          <cell r="S182">
            <v>2894330</v>
          </cell>
          <cell r="T182">
            <v>45717</v>
          </cell>
          <cell r="U182">
            <v>45747</v>
          </cell>
          <cell r="V182">
            <v>2894330</v>
          </cell>
          <cell r="W182">
            <v>45748</v>
          </cell>
          <cell r="X182">
            <v>45777</v>
          </cell>
          <cell r="Y182">
            <v>2894330</v>
          </cell>
          <cell r="Z182">
            <v>45778</v>
          </cell>
          <cell r="AA182">
            <v>45808</v>
          </cell>
          <cell r="AB182">
            <v>2894330</v>
          </cell>
          <cell r="AC182">
            <v>45809</v>
          </cell>
          <cell r="AD182">
            <v>45838</v>
          </cell>
          <cell r="AE182">
            <v>1350688</v>
          </cell>
          <cell r="AF182">
            <v>45839</v>
          </cell>
          <cell r="AG182">
            <v>45852</v>
          </cell>
          <cell r="BI182" t="str">
            <v>Vicerrectoría de Recursos Universitarios</v>
          </cell>
          <cell r="BJ182" t="str">
            <v>WILSON FERNANDO SALGADO CIFUENTES</v>
          </cell>
          <cell r="BK182" t="str">
            <v>Vicerrector Universitario</v>
          </cell>
          <cell r="BL182">
            <v>138</v>
          </cell>
          <cell r="BM182">
            <v>45680</v>
          </cell>
          <cell r="BN182">
            <v>2002609177</v>
          </cell>
          <cell r="BO182">
            <v>358</v>
          </cell>
          <cell r="BP182">
            <v>45680</v>
          </cell>
          <cell r="BQ182">
            <v>16594159</v>
          </cell>
          <cell r="CS182" t="str">
            <v>1. Contribuir en la proyección, revisión y trámite de las diferentes etapas de los procesos de la modalidad de contratación directa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Colaborar en la revisión y elaboración de la documentación necesaria para los procesos de comisiones de estudio de la Universidad de los Llanos.</v>
          </cell>
          <cell r="CT182">
            <v>1121844160</v>
          </cell>
          <cell r="CU182">
            <v>504</v>
          </cell>
          <cell r="CV182" t="str">
            <v>4003</v>
          </cell>
          <cell r="CY182">
            <v>8299</v>
          </cell>
          <cell r="CZ182" t="str">
            <v>M6</v>
          </cell>
          <cell r="DA182">
            <v>16594159</v>
          </cell>
          <cell r="DB182">
            <v>0</v>
          </cell>
        </row>
        <row r="183">
          <cell r="B183" t="str">
            <v>0152 DE 2025</v>
          </cell>
          <cell r="C183">
            <v>1121896951</v>
          </cell>
          <cell r="D183" t="str">
            <v>KAREN STEPHANY VERGARA MELO</v>
          </cell>
          <cell r="E183" t="str">
            <v>CONTRATO DE PRESTACIÓN DE SERVICIOS DE APOYO A LA GESTIÓN</v>
          </cell>
          <cell r="F183" t="str">
            <v>PRESTACIÓN DE SERVICIOS DE APOYO A LA GESTIÓN NECESARIO PARA FORTALECER LOS PROCEDIMIENTOS DEL SISTEMA FINANCIERO (SICOF) EN LA VICERRECTORÍA DE RECURSOS UNIVERSITARIOS DE LA UNIVERSIDAD DE LOS LLANOS.</v>
          </cell>
          <cell r="G183">
            <v>45680</v>
          </cell>
          <cell r="H183">
            <v>14728245</v>
          </cell>
          <cell r="I183" t="str">
            <v>Cinco (05) meses y veintidós (22) días calendario</v>
          </cell>
          <cell r="J183">
            <v>45680</v>
          </cell>
          <cell r="K183">
            <v>45852</v>
          </cell>
          <cell r="L183" t="str">
            <v>NO APLICA</v>
          </cell>
          <cell r="M183" t="str">
            <v>NO APLICA</v>
          </cell>
          <cell r="N183" t="str">
            <v>NO APLICA</v>
          </cell>
          <cell r="O183">
            <v>6</v>
          </cell>
          <cell r="P183">
            <v>3253915</v>
          </cell>
          <cell r="Q183">
            <v>45680</v>
          </cell>
          <cell r="R183">
            <v>45716</v>
          </cell>
          <cell r="S183">
            <v>2568880</v>
          </cell>
          <cell r="T183">
            <v>45717</v>
          </cell>
          <cell r="U183">
            <v>45747</v>
          </cell>
          <cell r="V183">
            <v>2568880</v>
          </cell>
          <cell r="W183">
            <v>45748</v>
          </cell>
          <cell r="X183">
            <v>45777</v>
          </cell>
          <cell r="Y183">
            <v>2568880</v>
          </cell>
          <cell r="Z183">
            <v>45778</v>
          </cell>
          <cell r="AA183">
            <v>45808</v>
          </cell>
          <cell r="AB183">
            <v>2568880</v>
          </cell>
          <cell r="AC183">
            <v>45809</v>
          </cell>
          <cell r="AD183">
            <v>45838</v>
          </cell>
          <cell r="AE183">
            <v>1198810</v>
          </cell>
          <cell r="AF183">
            <v>45839</v>
          </cell>
          <cell r="AG183">
            <v>45852</v>
          </cell>
          <cell r="AH183">
            <v>0</v>
          </cell>
          <cell r="AI183">
            <v>0</v>
          </cell>
          <cell r="AJ183">
            <v>0</v>
          </cell>
          <cell r="BI183" t="str">
            <v>Vicerrectoría de Recursos Universitarios</v>
          </cell>
          <cell r="BJ183" t="str">
            <v>WILSON FERNANDO SALGADO CIFUENTES</v>
          </cell>
          <cell r="BK183" t="str">
            <v>Vicerrector Universitario</v>
          </cell>
          <cell r="BL183">
            <v>138</v>
          </cell>
          <cell r="BM183">
            <v>45680</v>
          </cell>
          <cell r="BN183">
            <v>2002609177</v>
          </cell>
          <cell r="BO183">
            <v>364</v>
          </cell>
          <cell r="BP183">
            <v>45680</v>
          </cell>
          <cell r="BQ183">
            <v>14728245</v>
          </cell>
          <cell r="CS183" t="str">
            <v>1. Brindar apoyo contable para el trámite, revisión y proyección de los diferentes pagos a cargo de la Vicerrectoría de Recursos Universitarios, utilizando el sistema de información financiera SICOF y los procedimientos vigentes. 2. Cooperar con el diligenciamiento del informe SIRECI a cargo de la Vicerrectoría de Recursos Universitarios. 3. Brindar apoyo en el cargue de órdenes de pago en la herramienta de control de contratos para las auditorías internas o externas, asignadas a la Vicerrectoría de Recursos Universitarios.</v>
          </cell>
          <cell r="CT183">
            <v>1121896951</v>
          </cell>
          <cell r="CU183">
            <v>504</v>
          </cell>
          <cell r="CV183" t="str">
            <v>4003</v>
          </cell>
          <cell r="CY183">
            <v>6920</v>
          </cell>
          <cell r="CZ183" t="str">
            <v>M5</v>
          </cell>
          <cell r="DA183">
            <v>14728245</v>
          </cell>
          <cell r="DB183">
            <v>0</v>
          </cell>
        </row>
        <row r="184">
          <cell r="B184" t="str">
            <v>0153 DE 2025</v>
          </cell>
          <cell r="C184">
            <v>1120358889</v>
          </cell>
          <cell r="D184" t="str">
            <v>INY JOHANA MARULANDA SANTA</v>
          </cell>
          <cell r="E184" t="str">
            <v>CONTRATO DE PRESTACIÓN DE SERVICIOS DE APOYO A LA GESTIÓN</v>
          </cell>
          <cell r="F184" t="str">
            <v>PRESTACIÓN DE SERVICIOS DE APOYO A LA GESTIÓN NECESARIO PARA EL FORTALECIMIENTO DE LOS PROCESOS OPERATIVOS Y ADMINISTRATIVOS EN LA SEDE BOQUEMONTE DE LA UNIVERSIDAD DE LOS LLANOS.</v>
          </cell>
          <cell r="G184">
            <v>45680</v>
          </cell>
          <cell r="H184">
            <v>13177912</v>
          </cell>
          <cell r="I184" t="str">
            <v>Cinco (05) meses y veintidós (22) días calendario</v>
          </cell>
          <cell r="J184">
            <v>45680</v>
          </cell>
          <cell r="K184">
            <v>45852</v>
          </cell>
          <cell r="L184" t="str">
            <v>NO APLICA</v>
          </cell>
          <cell r="M184" t="str">
            <v>NO APLICA</v>
          </cell>
          <cell r="N184" t="str">
            <v>NO APLICA</v>
          </cell>
          <cell r="O184">
            <v>6</v>
          </cell>
          <cell r="P184">
            <v>2911399</v>
          </cell>
          <cell r="Q184">
            <v>45680</v>
          </cell>
          <cell r="R184">
            <v>45716</v>
          </cell>
          <cell r="S184">
            <v>2298473</v>
          </cell>
          <cell r="T184">
            <v>45717</v>
          </cell>
          <cell r="U184">
            <v>45747</v>
          </cell>
          <cell r="V184">
            <v>2298473</v>
          </cell>
          <cell r="W184">
            <v>45748</v>
          </cell>
          <cell r="X184">
            <v>45777</v>
          </cell>
          <cell r="Y184">
            <v>2298473</v>
          </cell>
          <cell r="Z184">
            <v>45778</v>
          </cell>
          <cell r="AA184">
            <v>45808</v>
          </cell>
          <cell r="AB184">
            <v>2298473</v>
          </cell>
          <cell r="AC184">
            <v>45809</v>
          </cell>
          <cell r="AD184">
            <v>45838</v>
          </cell>
          <cell r="AE184">
            <v>1072621</v>
          </cell>
          <cell r="AF184">
            <v>45839</v>
          </cell>
          <cell r="AG184">
            <v>45852</v>
          </cell>
          <cell r="BI184" t="str">
            <v>Vicerrectoría de Recursos Universitarios</v>
          </cell>
          <cell r="BJ184" t="str">
            <v>WILSON FERNANDO SALGADO CIFUENTES</v>
          </cell>
          <cell r="BK184" t="str">
            <v>Vicerrector Universitario</v>
          </cell>
          <cell r="BL184">
            <v>138</v>
          </cell>
          <cell r="BM184">
            <v>45680</v>
          </cell>
          <cell r="BN184">
            <v>2002609177</v>
          </cell>
          <cell r="BO184">
            <v>302</v>
          </cell>
          <cell r="BP184">
            <v>45680</v>
          </cell>
          <cell r="BQ184">
            <v>13177912</v>
          </cell>
          <cell r="CS184" t="str">
            <v>1. Contribuir en los procesos académico-administrativos de los programas ofertados en el campus Boquemonte de acuerdo a los procedimientos establecidos por la Universidad. 2. Apoyar en la verificación de la asistencia en los procesos de docencia de los programas ofertados en el campus Boquemonte (Control de Asistencia a Clase). 3. Colaborar en la recepción, custodia y entrega de los formatos FODOC23 del programa de administración de empresas ofertado en el campus Boquemonte. 4. Prestar apoyo en la atención a la comunicad universitaria (estudiantes y docentes). 5. Apoyar las actividades encaminadas a la conservación, sostenimiento, mantenimiento y operación de las instalaciones físicas del campus Boquemonte. 6. Apoyar la custodia y gestión del inventario físico y documental del campus Boquemonte.</v>
          </cell>
          <cell r="CT184">
            <v>1120358889.4000001</v>
          </cell>
          <cell r="CU184">
            <v>504</v>
          </cell>
          <cell r="CV184" t="str">
            <v>4003</v>
          </cell>
          <cell r="CY184">
            <v>8299</v>
          </cell>
          <cell r="CZ184" t="str">
            <v>M7</v>
          </cell>
          <cell r="DA184">
            <v>13177912</v>
          </cell>
          <cell r="DB184">
            <v>0</v>
          </cell>
        </row>
        <row r="185">
          <cell r="B185" t="str">
            <v>0154 DE 2025</v>
          </cell>
          <cell r="C185">
            <v>53139345</v>
          </cell>
          <cell r="D185" t="str">
            <v>LIGIA HELENA ROBLEDO SUAREZ</v>
          </cell>
          <cell r="E185" t="str">
            <v>CONTRATO DE PRESTACIÓN DE SERVICIOS DE APOYO A LA GESTIÓN</v>
          </cell>
          <cell r="F185" t="str">
            <v>PRESTACIÓN DE SERVICIOS DE APOYO A LA GESTIÓN NECESARIO PARA FORTALECER LOS PROCEDIMIENTOS DE GESTIÓN DE ARCHIVO, PUBLICIDAD Y SEGUIMIENTO DE LA VICERRECTORÍA DE RECURSOS UNIVERSITARIOS DE LA UNIVERSIDAD DE LOS LLANOS.</v>
          </cell>
          <cell r="G185">
            <v>45680</v>
          </cell>
          <cell r="H185">
            <v>13177912</v>
          </cell>
          <cell r="I185" t="str">
            <v>Cinco (05) meses y veintidós (22) días calendario</v>
          </cell>
          <cell r="J185">
            <v>45680</v>
          </cell>
          <cell r="K185">
            <v>45852</v>
          </cell>
          <cell r="L185" t="str">
            <v>NO APLICA</v>
          </cell>
          <cell r="M185" t="str">
            <v>NO APLICA</v>
          </cell>
          <cell r="N185" t="str">
            <v>NO APLICA</v>
          </cell>
          <cell r="O185">
            <v>6</v>
          </cell>
          <cell r="P185">
            <v>2911399</v>
          </cell>
          <cell r="Q185">
            <v>45680</v>
          </cell>
          <cell r="R185">
            <v>45716</v>
          </cell>
          <cell r="S185">
            <v>2298473</v>
          </cell>
          <cell r="T185">
            <v>45717</v>
          </cell>
          <cell r="U185">
            <v>45747</v>
          </cell>
          <cell r="V185">
            <v>2298473</v>
          </cell>
          <cell r="W185">
            <v>45748</v>
          </cell>
          <cell r="X185">
            <v>45777</v>
          </cell>
          <cell r="Y185">
            <v>2298473</v>
          </cell>
          <cell r="Z185">
            <v>45778</v>
          </cell>
          <cell r="AA185">
            <v>45808</v>
          </cell>
          <cell r="AB185">
            <v>2298473</v>
          </cell>
          <cell r="AC185">
            <v>45809</v>
          </cell>
          <cell r="AD185">
            <v>45838</v>
          </cell>
          <cell r="AE185">
            <v>1072621</v>
          </cell>
          <cell r="AF185">
            <v>45839</v>
          </cell>
          <cell r="AG185">
            <v>45852</v>
          </cell>
          <cell r="BI185" t="str">
            <v>Vicerrectoría de Recursos Universitarios</v>
          </cell>
          <cell r="BJ185" t="str">
            <v>WILSON FERNANDO SALGADO CIFUENTES</v>
          </cell>
          <cell r="BK185" t="str">
            <v>Vicerrector Universitario</v>
          </cell>
          <cell r="BL185">
            <v>138</v>
          </cell>
          <cell r="BM185">
            <v>45680</v>
          </cell>
          <cell r="BN185">
            <v>2002609177</v>
          </cell>
          <cell r="BO185">
            <v>344</v>
          </cell>
          <cell r="BP185">
            <v>45680</v>
          </cell>
          <cell r="BQ185">
            <v>13177912</v>
          </cell>
          <cell r="CS185" t="str">
            <v>1. Colaborar en las actividades de revisión, foliación, organización general de los expedientes, cambio de carpetas y rotulación para el archivo de la Vicerrectoría de Recursos Universitarios, conforme a los procedimientos de gestión de archivo de la Universidad de los Llanos. 2. Cooperar en la actualización de la tabla documental de cada uno de los expedientes contractuales, de conformidad con la normatividad vigente.</v>
          </cell>
          <cell r="CT185">
            <v>53139345</v>
          </cell>
          <cell r="CU185">
            <v>504</v>
          </cell>
          <cell r="CV185" t="str">
            <v>4003</v>
          </cell>
          <cell r="CY185">
            <v>8299</v>
          </cell>
          <cell r="CZ185" t="str">
            <v>M6</v>
          </cell>
          <cell r="DA185">
            <v>13177912</v>
          </cell>
          <cell r="DB185">
            <v>0</v>
          </cell>
        </row>
        <row r="186">
          <cell r="B186" t="str">
            <v>0155 DE 2025</v>
          </cell>
          <cell r="C186">
            <v>1010063403</v>
          </cell>
          <cell r="D186" t="str">
            <v>JUAN MANUEL MORALES LONDOÑO</v>
          </cell>
          <cell r="E186" t="str">
            <v>CONTRATO DE PRESTACIÓN DE SERVICIOS PROFESIONALES</v>
          </cell>
          <cell r="F186" t="str">
            <v>PRESTACIÓN DE SERVICIOS PROFESIONALES NECESARIO PARA EL FORTALECIMIENTO DE LOS PROCESOS ADMINISTRATIVOS DE LA VICERRECTORÍA DE RECURSOS UNIVERSITARIOS DE LA UNIVERSIDAD DE LOS LLANOS.</v>
          </cell>
          <cell r="G186">
            <v>45680</v>
          </cell>
          <cell r="H186">
            <v>18604105</v>
          </cell>
          <cell r="I186" t="str">
            <v>Cinco (05) meses y veintidós (22) días calendario</v>
          </cell>
          <cell r="J186">
            <v>45680</v>
          </cell>
          <cell r="K186">
            <v>45852</v>
          </cell>
          <cell r="L186" t="str">
            <v>NO APLICA</v>
          </cell>
          <cell r="M186" t="str">
            <v>NO APLICA</v>
          </cell>
          <cell r="N186" t="str">
            <v>NO APLICA</v>
          </cell>
          <cell r="O186">
            <v>6</v>
          </cell>
          <cell r="P186">
            <v>4110209</v>
          </cell>
          <cell r="Q186">
            <v>45680</v>
          </cell>
          <cell r="R186">
            <v>45716</v>
          </cell>
          <cell r="S186">
            <v>3244902</v>
          </cell>
          <cell r="T186">
            <v>45717</v>
          </cell>
          <cell r="U186">
            <v>45747</v>
          </cell>
          <cell r="V186">
            <v>3244902</v>
          </cell>
          <cell r="W186">
            <v>45748</v>
          </cell>
          <cell r="X186">
            <v>45777</v>
          </cell>
          <cell r="Y186">
            <v>3244902</v>
          </cell>
          <cell r="Z186">
            <v>45778</v>
          </cell>
          <cell r="AA186">
            <v>45808</v>
          </cell>
          <cell r="AB186">
            <v>3244902</v>
          </cell>
          <cell r="AC186">
            <v>45809</v>
          </cell>
          <cell r="AD186">
            <v>45838</v>
          </cell>
          <cell r="AE186">
            <v>1514288</v>
          </cell>
          <cell r="AF186">
            <v>45839</v>
          </cell>
          <cell r="AG186">
            <v>45852</v>
          </cell>
          <cell r="AH186">
            <v>0</v>
          </cell>
          <cell r="AI186">
            <v>0</v>
          </cell>
          <cell r="AJ186">
            <v>0</v>
          </cell>
          <cell r="BI186" t="str">
            <v>Vicerrectoría de Recursos Universitarios</v>
          </cell>
          <cell r="BJ186" t="str">
            <v>WILSON FERNANDO SALGADO CIFUENTES</v>
          </cell>
          <cell r="BK186" t="str">
            <v>Vicerrector Universitario</v>
          </cell>
          <cell r="BL186">
            <v>138</v>
          </cell>
          <cell r="BM186">
            <v>45680</v>
          </cell>
          <cell r="BN186">
            <v>2002609177</v>
          </cell>
          <cell r="BO186">
            <v>351</v>
          </cell>
          <cell r="BP186">
            <v>45680</v>
          </cell>
          <cell r="BQ186">
            <v>18604105</v>
          </cell>
          <cell r="CS186" t="str">
            <v>1. Apoyar con la proyección, revisión y trámite de los pagos correspondientes a los contratos a cargo de la Vicerrectoría de Recursos Universitarios. 2. Colaborar en el cargue, gestión y seguimiento de la documentación generada en los procesos contractuales de la Vicerrectoría de Recursos Universitarios, utilizando plataformas como SECOP, SICOF, Drive, el micrositio de contratación de Unillanos, entre otras. 3. Coadyuvar en la proyección de informes o solicitudes internas o externas asignadas a la Vicerrectoría de Recursos Universitarios. 4. Colaborar en las auditorías internas y externas asignadas a la Vicerrectoría de Recursos Universitarios de los procesos de gestión de bienes y servicios.</v>
          </cell>
          <cell r="CT186">
            <v>1010063403</v>
          </cell>
          <cell r="CU186">
            <v>504</v>
          </cell>
          <cell r="CV186" t="str">
            <v>4003</v>
          </cell>
          <cell r="CY186">
            <v>8299</v>
          </cell>
          <cell r="CZ186" t="str">
            <v>M6</v>
          </cell>
          <cell r="DA186">
            <v>18604105</v>
          </cell>
          <cell r="DB186">
            <v>0</v>
          </cell>
        </row>
        <row r="187">
          <cell r="B187" t="str">
            <v>0156 DE 2025</v>
          </cell>
          <cell r="C187">
            <v>1121957218</v>
          </cell>
          <cell r="D187" t="str">
            <v>DANIEL FERNANDO RIVERA VELASQUEZ</v>
          </cell>
          <cell r="E187" t="str">
            <v>CONTRATO DE PRESTACIÓN DE SERVICIOS PROFESIONALES</v>
          </cell>
          <cell r="F187" t="str">
            <v>PRESTACIÓN DE SERVICIOS PROFESIONALES NECESARIO PARA EL FORTALECIMIENTO DE LOS PROCESOS ADMINISTRATIVOS DE LA VICERRECTORÍA DE RECURSOS UNIVERSITARIOS DE LA UNIVERSIDAD DE LOS LLANOS.</v>
          </cell>
          <cell r="G187">
            <v>45680</v>
          </cell>
          <cell r="H187">
            <v>16594159</v>
          </cell>
          <cell r="I187" t="str">
            <v>Cinco (05) meses y veintidós (22) días calendario</v>
          </cell>
          <cell r="J187">
            <v>45680</v>
          </cell>
          <cell r="K187">
            <v>45852</v>
          </cell>
          <cell r="L187" t="str">
            <v>NO APLICA</v>
          </cell>
          <cell r="M187" t="str">
            <v>NO APLICA</v>
          </cell>
          <cell r="N187" t="str">
            <v>NO APLICA</v>
          </cell>
          <cell r="O187">
            <v>6</v>
          </cell>
          <cell r="P187">
            <v>3666151</v>
          </cell>
          <cell r="Q187">
            <v>45680</v>
          </cell>
          <cell r="R187">
            <v>45716</v>
          </cell>
          <cell r="S187">
            <v>2894330</v>
          </cell>
          <cell r="T187">
            <v>45717</v>
          </cell>
          <cell r="U187">
            <v>45747</v>
          </cell>
          <cell r="V187">
            <v>2894330</v>
          </cell>
          <cell r="W187">
            <v>45748</v>
          </cell>
          <cell r="X187">
            <v>45777</v>
          </cell>
          <cell r="Y187">
            <v>2894330</v>
          </cell>
          <cell r="Z187">
            <v>45778</v>
          </cell>
          <cell r="AA187">
            <v>45808</v>
          </cell>
          <cell r="AB187">
            <v>2894330</v>
          </cell>
          <cell r="AC187">
            <v>45809</v>
          </cell>
          <cell r="AD187">
            <v>45838</v>
          </cell>
          <cell r="AE187">
            <v>1350688</v>
          </cell>
          <cell r="AF187">
            <v>45839</v>
          </cell>
          <cell r="AG187">
            <v>45852</v>
          </cell>
          <cell r="BI187" t="str">
            <v>Vicerrectoría de Recursos Universitarios</v>
          </cell>
          <cell r="BJ187" t="str">
            <v>WILSON FERNANDO SALGADO CIFUENTES</v>
          </cell>
          <cell r="BK187" t="str">
            <v>Vicerrector Universitario</v>
          </cell>
          <cell r="BL187">
            <v>138</v>
          </cell>
          <cell r="BM187">
            <v>45680</v>
          </cell>
          <cell r="BN187">
            <v>2002609177</v>
          </cell>
          <cell r="BO187">
            <v>367</v>
          </cell>
          <cell r="BP187">
            <v>45680</v>
          </cell>
          <cell r="BQ187">
            <v>16594159</v>
          </cell>
          <cell r="CS187" t="str">
            <v>1. Contribuir en la gestión de los contratos de prestación de servicios profesionales y de apoyo a la gestión a cargo de la Vicerrectoría de Recursos Universitarios. 2. Apoyar con la revisión, cargue y trámite de la documentación relacionada con la supervisión a los contratos de prestación de servicios profesionales y de apoyo a la gestión a cargo de la Vicerrectoría de Recursos Universitarios. 3. Contribuir en el seguimiento al correcto diligenciamiento de la herramienta de control, análisis y planeación de las actividades asignadas a la Vicerrectoría de Recursos Universitarios.</v>
          </cell>
          <cell r="CT187">
            <v>1121957218</v>
          </cell>
          <cell r="CU187">
            <v>504</v>
          </cell>
          <cell r="CV187" t="str">
            <v>4003</v>
          </cell>
          <cell r="CY187">
            <v>8211</v>
          </cell>
          <cell r="CZ187" t="str">
            <v>M6</v>
          </cell>
          <cell r="DA187">
            <v>16594159</v>
          </cell>
          <cell r="DB187">
            <v>0</v>
          </cell>
        </row>
        <row r="188">
          <cell r="B188" t="str">
            <v>0157 DE 2025</v>
          </cell>
          <cell r="C188">
            <v>35260583</v>
          </cell>
          <cell r="D188" t="str">
            <v>CAROLINA OSORIO RIOS</v>
          </cell>
          <cell r="E188" t="str">
            <v>CONTRATO DE PRESTACIÓN DE SERVICIOS PROFESIONALES</v>
          </cell>
          <cell r="F188" t="str">
            <v>PRESTACIÓN DE SERVICIOS PROFESIONALES NECESARIO PARA EL FORTALECIMIENTO DE LOS PROCESOS ADMINISTRATIVOS DE LA VICERRECTORÍA DE RECURSOS UNIVERSITARIOS DE LA UNIVERSIDAD DE LOS LLANOS.</v>
          </cell>
          <cell r="G188">
            <v>45680</v>
          </cell>
          <cell r="H188">
            <v>18604105</v>
          </cell>
          <cell r="I188" t="str">
            <v>Cinco (05) meses y veintidós (22) días calendario</v>
          </cell>
          <cell r="J188">
            <v>45680</v>
          </cell>
          <cell r="K188">
            <v>45852</v>
          </cell>
          <cell r="L188" t="str">
            <v>NO APLICA</v>
          </cell>
          <cell r="M188" t="str">
            <v>NO APLICA</v>
          </cell>
          <cell r="N188" t="str">
            <v>NO APLICA</v>
          </cell>
          <cell r="O188">
            <v>6</v>
          </cell>
          <cell r="P188">
            <v>4110209</v>
          </cell>
          <cell r="Q188">
            <v>45680</v>
          </cell>
          <cell r="R188">
            <v>45716</v>
          </cell>
          <cell r="S188">
            <v>3244902</v>
          </cell>
          <cell r="T188">
            <v>45717</v>
          </cell>
          <cell r="U188">
            <v>45747</v>
          </cell>
          <cell r="V188">
            <v>3244902</v>
          </cell>
          <cell r="W188">
            <v>45748</v>
          </cell>
          <cell r="X188">
            <v>45777</v>
          </cell>
          <cell r="Y188">
            <v>3244902</v>
          </cell>
          <cell r="Z188">
            <v>45778</v>
          </cell>
          <cell r="AA188">
            <v>45808</v>
          </cell>
          <cell r="AB188">
            <v>3244902</v>
          </cell>
          <cell r="AC188">
            <v>45809</v>
          </cell>
          <cell r="AD188">
            <v>45838</v>
          </cell>
          <cell r="AE188">
            <v>1514288</v>
          </cell>
          <cell r="AF188">
            <v>45839</v>
          </cell>
          <cell r="AG188">
            <v>45852</v>
          </cell>
          <cell r="AH188">
            <v>0</v>
          </cell>
          <cell r="AI188">
            <v>0</v>
          </cell>
          <cell r="AJ188">
            <v>0</v>
          </cell>
          <cell r="BI188" t="str">
            <v>Vicerrectoría de Recursos Universitarios</v>
          </cell>
          <cell r="BJ188" t="str">
            <v>WILSON FERNANDO SALGADO CIFUENTES</v>
          </cell>
          <cell r="BK188" t="str">
            <v>Vicerrector Universitario</v>
          </cell>
          <cell r="BL188">
            <v>138</v>
          </cell>
          <cell r="BM188">
            <v>45680</v>
          </cell>
          <cell r="BN188">
            <v>2002609177</v>
          </cell>
          <cell r="BO188">
            <v>329</v>
          </cell>
          <cell r="BP188">
            <v>45680</v>
          </cell>
          <cell r="BQ188">
            <v>18604105</v>
          </cell>
          <cell r="CS188" t="str">
            <v>1. Contribuir en la gestión de los contratos de prestación de servicios profesionales y de apoyo a la gestión a cargo de la Vicerrectoría de Recursos Universitarios. 2. Apoyar con la revisión, cargue y trámite de la documentación relacionada con la supervisión a los contratos de prestación de servicios profesionales y de apoyo a la gestión a cargo de la Vicerrectoría de Recursos Universitarios. 3. Contribuir en el seguimiento al correcto diligenciamiento de la herramienta de control, análisis y planeación de las actividades asignadas a la Vicerrectoría de Recursos Universitarios.</v>
          </cell>
          <cell r="CT188">
            <v>35260583</v>
          </cell>
          <cell r="CU188">
            <v>504</v>
          </cell>
          <cell r="CV188" t="str">
            <v>4003</v>
          </cell>
          <cell r="CY188">
            <v>7490</v>
          </cell>
          <cell r="CZ188" t="str">
            <v>M6</v>
          </cell>
          <cell r="DA188">
            <v>18604105</v>
          </cell>
          <cell r="DB188">
            <v>0</v>
          </cell>
        </row>
        <row r="189">
          <cell r="B189" t="str">
            <v>0158 DE 2025</v>
          </cell>
          <cell r="C189">
            <v>1118536819</v>
          </cell>
          <cell r="D189" t="str">
            <v>LUCILA VARGAS MALAVER</v>
          </cell>
          <cell r="E189" t="str">
            <v>CONTRATO DE PRESTACIÓN DE SERVICIOS PROFESIONALES</v>
          </cell>
          <cell r="F189" t="str">
            <v xml:space="preserve">PRESTACIÓN DE SERVICIOS PROFESIONALES NECESARIO PARA EL DESARROLLO DEL PROYECTO FICHA BPUNI VIAC 05 0310 2024 “FORTALECIMIENTO DE LOS PROCESOS DE ASEGURAMIENTO DE LA CALIDAD ACADÉMICA DE LA UNIVERSIDAD DE LOS LLANOS” </v>
          </cell>
          <cell r="G189">
            <v>45680</v>
          </cell>
          <cell r="H189">
            <v>22479959</v>
          </cell>
          <cell r="I189" t="str">
            <v>Cinco (05) meses y veintidós (22) días calendario</v>
          </cell>
          <cell r="J189">
            <v>45680</v>
          </cell>
          <cell r="K189">
            <v>45852</v>
          </cell>
          <cell r="L189" t="str">
            <v>NO APLICA</v>
          </cell>
          <cell r="M189" t="str">
            <v>NO APLICA</v>
          </cell>
          <cell r="N189" t="str">
            <v>NO APLICA</v>
          </cell>
          <cell r="O189">
            <v>6</v>
          </cell>
          <cell r="P189">
            <v>4966502</v>
          </cell>
          <cell r="Q189">
            <v>45680</v>
          </cell>
          <cell r="R189">
            <v>45716</v>
          </cell>
          <cell r="S189">
            <v>3920923</v>
          </cell>
          <cell r="T189">
            <v>45717</v>
          </cell>
          <cell r="U189">
            <v>45747</v>
          </cell>
          <cell r="V189">
            <v>3920923</v>
          </cell>
          <cell r="W189">
            <v>45748</v>
          </cell>
          <cell r="X189">
            <v>45777</v>
          </cell>
          <cell r="Y189">
            <v>3920923</v>
          </cell>
          <cell r="Z189">
            <v>45778</v>
          </cell>
          <cell r="AA189">
            <v>45808</v>
          </cell>
          <cell r="AB189">
            <v>3920923</v>
          </cell>
          <cell r="AC189">
            <v>45809</v>
          </cell>
          <cell r="AD189">
            <v>45838</v>
          </cell>
          <cell r="AE189">
            <v>1829765</v>
          </cell>
          <cell r="AF189">
            <v>45839</v>
          </cell>
          <cell r="AG189">
            <v>45852</v>
          </cell>
          <cell r="BI189" t="str">
            <v>Vicerrectoría Académica</v>
          </cell>
          <cell r="BJ189" t="str">
            <v>MONICA SILVA QUICENO</v>
          </cell>
          <cell r="BK189" t="str">
            <v>Vicerrector Universitario</v>
          </cell>
          <cell r="BL189">
            <v>122</v>
          </cell>
          <cell r="BM189">
            <v>45680</v>
          </cell>
          <cell r="BN189">
            <v>187203791</v>
          </cell>
          <cell r="BO189">
            <v>183</v>
          </cell>
          <cell r="BP189">
            <v>45680</v>
          </cell>
          <cell r="BQ189">
            <v>22479959</v>
          </cell>
          <cell r="CS189"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en la elaboración y seguimiento del proyecto de inversión de la Secretaría Técnica de Acreditación.</v>
          </cell>
          <cell r="CT189">
            <v>1118536819</v>
          </cell>
          <cell r="CU189">
            <v>729</v>
          </cell>
          <cell r="CV189" t="str">
            <v>2938</v>
          </cell>
          <cell r="CY189">
            <v>8560</v>
          </cell>
          <cell r="CZ189" t="str">
            <v>M5</v>
          </cell>
          <cell r="DA189">
            <v>22479959</v>
          </cell>
          <cell r="DB189">
            <v>0</v>
          </cell>
        </row>
        <row r="190">
          <cell r="B190" t="str">
            <v>0159 DE 2025</v>
          </cell>
          <cell r="C190">
            <v>37310820</v>
          </cell>
          <cell r="D190" t="str">
            <v>GLADYS GUERRERO MALDONADO</v>
          </cell>
          <cell r="E190" t="str">
            <v>CONTRATO DE PRESTACIÓN DE SERVICIOS PROFESIONALES</v>
          </cell>
          <cell r="F190" t="str">
            <v xml:space="preserve">PRESTACIÓN DE SERVICIOS PROFESIONALES NECESARIO PARA EL DESARROLLO DEL PROYECTO FICHA BPUNI VIAC 05 0310 2024 “FORTALECIMIENTO DE LOS PROCESOS DE ASEGURAMIENTO DE LA CALIDAD ACADÉMICA DE LA UNIVERSIDAD DE LOS LLANOS” </v>
          </cell>
          <cell r="G190">
            <v>45680</v>
          </cell>
          <cell r="H190">
            <v>29844081</v>
          </cell>
          <cell r="I190" t="str">
            <v>Cinco (05) meses y veintidós (22) días calendario</v>
          </cell>
          <cell r="J190">
            <v>45680</v>
          </cell>
          <cell r="K190">
            <v>45852</v>
          </cell>
          <cell r="L190" t="str">
            <v>NO APLICA</v>
          </cell>
          <cell r="M190" t="str">
            <v>NO APLICA</v>
          </cell>
          <cell r="N190" t="str">
            <v>NO APLICA</v>
          </cell>
          <cell r="O190">
            <v>6</v>
          </cell>
          <cell r="P190">
            <v>6593460</v>
          </cell>
          <cell r="Q190">
            <v>45680</v>
          </cell>
          <cell r="R190">
            <v>45716</v>
          </cell>
          <cell r="S190">
            <v>5205363</v>
          </cell>
          <cell r="T190">
            <v>45717</v>
          </cell>
          <cell r="U190">
            <v>45747</v>
          </cell>
          <cell r="V190">
            <v>5205363</v>
          </cell>
          <cell r="W190">
            <v>45748</v>
          </cell>
          <cell r="X190">
            <v>45777</v>
          </cell>
          <cell r="Y190">
            <v>5205363</v>
          </cell>
          <cell r="Z190">
            <v>45778</v>
          </cell>
          <cell r="AA190">
            <v>45808</v>
          </cell>
          <cell r="AB190">
            <v>5205363</v>
          </cell>
          <cell r="AC190">
            <v>45809</v>
          </cell>
          <cell r="AD190">
            <v>45838</v>
          </cell>
          <cell r="AE190">
            <v>2429169</v>
          </cell>
          <cell r="AF190">
            <v>45839</v>
          </cell>
          <cell r="AG190">
            <v>45852</v>
          </cell>
          <cell r="BI190" t="str">
            <v>Vicerrectoría Académica</v>
          </cell>
          <cell r="BJ190" t="str">
            <v>MONICA SILVA QUICENO</v>
          </cell>
          <cell r="BK190" t="str">
            <v>Vicerrector Universitario</v>
          </cell>
          <cell r="BL190">
            <v>122</v>
          </cell>
          <cell r="BM190">
            <v>45680</v>
          </cell>
          <cell r="BN190">
            <v>187203791</v>
          </cell>
          <cell r="BO190">
            <v>184</v>
          </cell>
          <cell r="BP190">
            <v>45680</v>
          </cell>
          <cell r="BQ190">
            <v>29844081</v>
          </cell>
          <cell r="CS190" t="str">
            <v>1. Coadyuvar en la asesoría para la construcción y actualización de Documentos de Condiciones de Calidad o el que haga sus veces y en el desarrollo de los trámites asociados a Registro Calificado de Programas académicos y de la Institución.  2. Apoyar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Brindar apoyo en la asesoría al equipo de trabajo de la Secretaría Técnica de Acreditación en los procesos de aseguramiento de la calidad.</v>
          </cell>
          <cell r="CT190">
            <v>37310820</v>
          </cell>
          <cell r="CU190">
            <v>729</v>
          </cell>
          <cell r="CV190" t="str">
            <v>2938</v>
          </cell>
          <cell r="CY190">
            <v>8299</v>
          </cell>
          <cell r="CZ190" t="str">
            <v>M6</v>
          </cell>
          <cell r="DA190">
            <v>29844081</v>
          </cell>
          <cell r="DB190">
            <v>0</v>
          </cell>
        </row>
        <row r="191">
          <cell r="B191" t="str">
            <v>0160 DE 2025</v>
          </cell>
          <cell r="C191">
            <v>1121875337</v>
          </cell>
          <cell r="D191" t="str">
            <v xml:space="preserve">NATALIA DEL PILAR  LEON ROLDAN </v>
          </cell>
          <cell r="E191" t="str">
            <v>CONTRATO DE PRESTACIÓN DE SERVICIOS PROFESIONALES</v>
          </cell>
          <cell r="F191" t="str">
            <v xml:space="preserve">PRESTACIÓN DE SERVICIOS PROFESIONALES NECESARIO PARA EL DESARROLLO DEL PROYECTO FICHA BPUNI VIAC 05 0310 2024 “FORTALECIMIENTO DE LOS PROCESOS DE ASEGURAMIENTO DE LA CALIDAD ACADÉMICA DE LA UNIVERSIDAD DE LOS LLANOS” </v>
          </cell>
          <cell r="G191">
            <v>45680</v>
          </cell>
          <cell r="H191">
            <v>22479959</v>
          </cell>
          <cell r="I191" t="str">
            <v>Cinco (05) meses y veintidós (22) días calendario</v>
          </cell>
          <cell r="J191">
            <v>45680</v>
          </cell>
          <cell r="K191">
            <v>45852</v>
          </cell>
          <cell r="L191" t="str">
            <v>NO APLICA</v>
          </cell>
          <cell r="M191" t="str">
            <v>NO APLICA</v>
          </cell>
          <cell r="N191" t="str">
            <v>NO APLICA</v>
          </cell>
          <cell r="O191">
            <v>6</v>
          </cell>
          <cell r="P191">
            <v>4966502</v>
          </cell>
          <cell r="Q191">
            <v>45680</v>
          </cell>
          <cell r="R191">
            <v>45716</v>
          </cell>
          <cell r="S191">
            <v>3920923</v>
          </cell>
          <cell r="T191">
            <v>45717</v>
          </cell>
          <cell r="U191">
            <v>45747</v>
          </cell>
          <cell r="V191">
            <v>3920923</v>
          </cell>
          <cell r="W191">
            <v>45748</v>
          </cell>
          <cell r="X191">
            <v>45777</v>
          </cell>
          <cell r="Y191">
            <v>3920923</v>
          </cell>
          <cell r="Z191">
            <v>45778</v>
          </cell>
          <cell r="AA191">
            <v>45808</v>
          </cell>
          <cell r="AB191">
            <v>3920923</v>
          </cell>
          <cell r="AC191">
            <v>45809</v>
          </cell>
          <cell r="AD191">
            <v>45838</v>
          </cell>
          <cell r="AE191">
            <v>1829765</v>
          </cell>
          <cell r="AF191">
            <v>45839</v>
          </cell>
          <cell r="AG191">
            <v>45852</v>
          </cell>
          <cell r="AH191">
            <v>0</v>
          </cell>
          <cell r="AI191">
            <v>0</v>
          </cell>
          <cell r="AJ191">
            <v>0</v>
          </cell>
          <cell r="BI191" t="str">
            <v>Vicerrectoría Académica</v>
          </cell>
          <cell r="BJ191" t="str">
            <v>MONICA SILVA QUICENO</v>
          </cell>
          <cell r="BK191" t="str">
            <v>Vicerrector Universitario</v>
          </cell>
          <cell r="BL191">
            <v>122</v>
          </cell>
          <cell r="BM191">
            <v>45680</v>
          </cell>
          <cell r="BN191">
            <v>187203791</v>
          </cell>
          <cell r="BO191">
            <v>185</v>
          </cell>
          <cell r="BP191">
            <v>45680</v>
          </cell>
          <cell r="BQ191">
            <v>22479959</v>
          </cell>
          <cell r="CS191"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Asesorar al equipo de la Secretaría Técnica de Acreditación en temas inherentes a la normatividad interna y externa sobre los procesos de aseguramiento de la calidad académica.</v>
          </cell>
          <cell r="CT191">
            <v>1121875337.0999999</v>
          </cell>
          <cell r="CU191">
            <v>729</v>
          </cell>
          <cell r="CV191" t="str">
            <v>2938</v>
          </cell>
          <cell r="CY191">
            <v>8299</v>
          </cell>
          <cell r="CZ191" t="str">
            <v>M6</v>
          </cell>
          <cell r="DA191">
            <v>22479959</v>
          </cell>
          <cell r="DB191">
            <v>0</v>
          </cell>
        </row>
        <row r="192">
          <cell r="B192" t="str">
            <v>0161 DE 2025</v>
          </cell>
          <cell r="C192">
            <v>1121858318</v>
          </cell>
          <cell r="D192" t="str">
            <v>JESSIKA FERNANDA LEAL MARTINEZ</v>
          </cell>
          <cell r="E192" t="str">
            <v>CONTRATO DE PRESTACIÓN DE SERVICIOS PROFESIONALES</v>
          </cell>
          <cell r="F192" t="str">
            <v xml:space="preserve">PRESTACIÓN DE SERVICIOS PROFESIONALES NECESARIO PARA EL DESARROLLO DEL PROYECTO FICHA BPUNI VIAC 05 0310 2024 “FORTALECIMIENTO DE LOS PROCESOS DE ASEGURAMIENTO DE LA CALIDAD ACADÉMICA DE LA UNIVERSIDAD DE LOS LLANOS” </v>
          </cell>
          <cell r="G192">
            <v>45680</v>
          </cell>
          <cell r="H192">
            <v>22479959</v>
          </cell>
          <cell r="I192" t="str">
            <v>Cinco (05) meses y veintidós (22) días calendario</v>
          </cell>
          <cell r="J192">
            <v>45680</v>
          </cell>
          <cell r="K192">
            <v>45852</v>
          </cell>
          <cell r="L192" t="str">
            <v>NO APLICA</v>
          </cell>
          <cell r="M192" t="str">
            <v>NO APLICA</v>
          </cell>
          <cell r="N192" t="str">
            <v>NO APLICA</v>
          </cell>
          <cell r="O192">
            <v>6</v>
          </cell>
          <cell r="P192">
            <v>4966502</v>
          </cell>
          <cell r="Q192">
            <v>45680</v>
          </cell>
          <cell r="R192">
            <v>45716</v>
          </cell>
          <cell r="S192">
            <v>3920923</v>
          </cell>
          <cell r="T192">
            <v>45717</v>
          </cell>
          <cell r="U192">
            <v>45747</v>
          </cell>
          <cell r="V192">
            <v>3920923</v>
          </cell>
          <cell r="W192">
            <v>45748</v>
          </cell>
          <cell r="X192">
            <v>45777</v>
          </cell>
          <cell r="Y192">
            <v>3920923</v>
          </cell>
          <cell r="Z192">
            <v>45778</v>
          </cell>
          <cell r="AA192">
            <v>45808</v>
          </cell>
          <cell r="AB192">
            <v>3920923</v>
          </cell>
          <cell r="AC192">
            <v>45809</v>
          </cell>
          <cell r="AD192">
            <v>45838</v>
          </cell>
          <cell r="AE192">
            <v>1829765</v>
          </cell>
          <cell r="AF192">
            <v>45839</v>
          </cell>
          <cell r="AG192">
            <v>45852</v>
          </cell>
          <cell r="BI192" t="str">
            <v>Vicerrectoría Académica</v>
          </cell>
          <cell r="BJ192" t="str">
            <v>MONICA SILVA QUICENO</v>
          </cell>
          <cell r="BK192" t="str">
            <v>Vicerrector Universitario</v>
          </cell>
          <cell r="BL192">
            <v>122</v>
          </cell>
          <cell r="BM192">
            <v>45680</v>
          </cell>
          <cell r="BN192">
            <v>187203791</v>
          </cell>
          <cell r="BO192">
            <v>186</v>
          </cell>
          <cell r="BP192">
            <v>45680</v>
          </cell>
          <cell r="BQ192">
            <v>22479959</v>
          </cell>
          <cell r="CS192"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revision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trámite para acreditar internacionalmente a los programas académicos de la Institución.</v>
          </cell>
          <cell r="CT192">
            <v>1121858318.0999999</v>
          </cell>
          <cell r="CU192">
            <v>729</v>
          </cell>
          <cell r="CV192" t="str">
            <v>2938</v>
          </cell>
          <cell r="CY192">
            <v>8299</v>
          </cell>
          <cell r="CZ192" t="str">
            <v>M6</v>
          </cell>
          <cell r="DA192">
            <v>22479959</v>
          </cell>
          <cell r="DB192">
            <v>0</v>
          </cell>
        </row>
        <row r="193">
          <cell r="B193" t="str">
            <v>0162 DE 2025</v>
          </cell>
          <cell r="C193">
            <v>86055150</v>
          </cell>
          <cell r="D193" t="str">
            <v xml:space="preserve">JUAN MAURICIO REYES ZARATE </v>
          </cell>
          <cell r="E193" t="str">
            <v>CONTRATO DE PRESTACIÓN DE SERVICIOS PROFESIONALES</v>
          </cell>
          <cell r="F193" t="str">
            <v xml:space="preserve">PRESTACIÓN DE SERVICIOS PROFESIONALES NECESARIO PARA EL DESARROLLO DEL PROYECTO FICHA BPUNI VIAC 05 0310 2024 “FORTALECIMIENTO DE LOS PROCESOS DE ASEGURAMIENTO DE LA CALIDAD ACADÉMICA DE LA UNIVERSIDAD DE LOS LLANOS” </v>
          </cell>
          <cell r="G193">
            <v>45680</v>
          </cell>
          <cell r="H193">
            <v>22479959</v>
          </cell>
          <cell r="I193" t="str">
            <v>Cinco (05) meses y veintidós (22) días calendario</v>
          </cell>
          <cell r="J193">
            <v>45680</v>
          </cell>
          <cell r="K193">
            <v>45852</v>
          </cell>
          <cell r="L193" t="str">
            <v>NO APLICA</v>
          </cell>
          <cell r="M193" t="str">
            <v>NO APLICA</v>
          </cell>
          <cell r="N193" t="str">
            <v>NO APLICA</v>
          </cell>
          <cell r="O193">
            <v>6</v>
          </cell>
          <cell r="P193">
            <v>4966502</v>
          </cell>
          <cell r="Q193">
            <v>45680</v>
          </cell>
          <cell r="R193">
            <v>45716</v>
          </cell>
          <cell r="S193">
            <v>3920923</v>
          </cell>
          <cell r="T193">
            <v>45717</v>
          </cell>
          <cell r="U193">
            <v>45747</v>
          </cell>
          <cell r="V193">
            <v>3920923</v>
          </cell>
          <cell r="W193">
            <v>45748</v>
          </cell>
          <cell r="X193">
            <v>45777</v>
          </cell>
          <cell r="Y193">
            <v>3920923</v>
          </cell>
          <cell r="Z193">
            <v>45778</v>
          </cell>
          <cell r="AA193">
            <v>45808</v>
          </cell>
          <cell r="AB193">
            <v>3920923</v>
          </cell>
          <cell r="AC193">
            <v>45809</v>
          </cell>
          <cell r="AD193">
            <v>45838</v>
          </cell>
          <cell r="AE193">
            <v>1829765</v>
          </cell>
          <cell r="AF193">
            <v>45839</v>
          </cell>
          <cell r="AG193">
            <v>45852</v>
          </cell>
          <cell r="AH193">
            <v>0</v>
          </cell>
          <cell r="AI193">
            <v>0</v>
          </cell>
          <cell r="AJ193">
            <v>0</v>
          </cell>
          <cell r="BI193" t="str">
            <v>Vicerrectoría Académica</v>
          </cell>
          <cell r="BJ193" t="str">
            <v>MONICA SILVA QUICENO</v>
          </cell>
          <cell r="BK193" t="str">
            <v>Vicerrector Universitario</v>
          </cell>
          <cell r="BL193">
            <v>122</v>
          </cell>
          <cell r="BM193">
            <v>45680</v>
          </cell>
          <cell r="BN193">
            <v>187203791</v>
          </cell>
          <cell r="BO193">
            <v>187</v>
          </cell>
          <cell r="BP193">
            <v>45680</v>
          </cell>
          <cell r="BQ193">
            <v>22479959</v>
          </cell>
          <cell r="CS193"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193">
            <v>86055150</v>
          </cell>
          <cell r="CU193">
            <v>729</v>
          </cell>
          <cell r="CV193" t="str">
            <v>2938</v>
          </cell>
          <cell r="CY193">
            <v>7490</v>
          </cell>
          <cell r="CZ193" t="str">
            <v>M6</v>
          </cell>
          <cell r="DA193">
            <v>22479959</v>
          </cell>
          <cell r="DB193">
            <v>0</v>
          </cell>
        </row>
        <row r="194">
          <cell r="B194" t="str">
            <v>0163 DE 2025</v>
          </cell>
          <cell r="C194">
            <v>1121839991</v>
          </cell>
          <cell r="D194" t="str">
            <v>PABLO ALEXANDER MELO SARAY</v>
          </cell>
          <cell r="E194" t="str">
            <v>CONTRATO DE PRESTACIÓN DE SERVICIOS PROFESIONALES</v>
          </cell>
          <cell r="F194" t="str">
            <v xml:space="preserve">PRESTACIÓN DE SERVICIOS PROFESIONALES NECESARIO PARA EL DESARROLLO DEL PROYECTO FICHA BPUNI VIAC 05 0310 2024 “FORTALECIMIENTO DE LOS PROCESOS DE ASEGURAMIENTO DE LA CALIDAD ACADÉMICA DE LA UNIVERSIDAD DE LOS LLANOS” </v>
          </cell>
          <cell r="G194">
            <v>45680</v>
          </cell>
          <cell r="H194">
            <v>22479959</v>
          </cell>
          <cell r="I194" t="str">
            <v>Cinco (05) meses y veintidós (22) días calendario</v>
          </cell>
          <cell r="J194">
            <v>45680</v>
          </cell>
          <cell r="K194">
            <v>45852</v>
          </cell>
          <cell r="L194" t="str">
            <v>NO APLICA</v>
          </cell>
          <cell r="M194" t="str">
            <v>NO APLICA</v>
          </cell>
          <cell r="N194" t="str">
            <v>NO APLICA</v>
          </cell>
          <cell r="O194">
            <v>6</v>
          </cell>
          <cell r="P194">
            <v>4966502</v>
          </cell>
          <cell r="Q194">
            <v>45680</v>
          </cell>
          <cell r="R194">
            <v>45716</v>
          </cell>
          <cell r="S194">
            <v>3920923</v>
          </cell>
          <cell r="T194">
            <v>45717</v>
          </cell>
          <cell r="U194">
            <v>45747</v>
          </cell>
          <cell r="V194">
            <v>3920923</v>
          </cell>
          <cell r="W194">
            <v>45748</v>
          </cell>
          <cell r="X194">
            <v>45777</v>
          </cell>
          <cell r="Y194">
            <v>3920923</v>
          </cell>
          <cell r="Z194">
            <v>45778</v>
          </cell>
          <cell r="AA194">
            <v>45808</v>
          </cell>
          <cell r="AB194">
            <v>3920923</v>
          </cell>
          <cell r="AC194">
            <v>45809</v>
          </cell>
          <cell r="AD194">
            <v>45838</v>
          </cell>
          <cell r="AE194">
            <v>1829765</v>
          </cell>
          <cell r="AF194">
            <v>45839</v>
          </cell>
          <cell r="AG194">
            <v>45852</v>
          </cell>
          <cell r="BI194" t="str">
            <v>Vicerrectoría Académica</v>
          </cell>
          <cell r="BJ194" t="str">
            <v>MONICA SILVA QUICENO</v>
          </cell>
          <cell r="BK194" t="str">
            <v>Vicerrector Universitario</v>
          </cell>
          <cell r="BL194">
            <v>122</v>
          </cell>
          <cell r="BM194">
            <v>45680</v>
          </cell>
          <cell r="BN194">
            <v>187203791</v>
          </cell>
          <cell r="BO194">
            <v>188</v>
          </cell>
          <cell r="BP194">
            <v>45680</v>
          </cell>
          <cell r="BQ194">
            <v>22479959</v>
          </cell>
          <cell r="CS194"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194">
            <v>1121839991</v>
          </cell>
          <cell r="CU194">
            <v>729</v>
          </cell>
          <cell r="CV194" t="str">
            <v>2938</v>
          </cell>
          <cell r="CY194">
            <v>7010</v>
          </cell>
          <cell r="CZ194" t="str">
            <v>M6</v>
          </cell>
          <cell r="DA194">
            <v>22479959</v>
          </cell>
          <cell r="DB194">
            <v>0</v>
          </cell>
        </row>
        <row r="195">
          <cell r="B195" t="str">
            <v>0164 DE 2025</v>
          </cell>
          <cell r="C195">
            <v>40388625</v>
          </cell>
          <cell r="D195" t="str">
            <v>CLARA INES BRAGA SILVA</v>
          </cell>
          <cell r="E195" t="str">
            <v>CONTRATO DE PRESTACIÓN DE SERVICIOS PROFESIONALES</v>
          </cell>
          <cell r="F195" t="str">
            <v xml:space="preserve">PRESTACIÓN DE SERVICIOS PROFESIONALES NECESARIO PARA EL DESARROLLO DEL PROYECTO FICHA BPUNI VIAC 05 0310 2024 “FORTALECIMIENTO DE LOS PROCESOS DE ASEGURAMIENTO DE LA CALIDAD ACADÉMICA DE LA UNIVERSIDAD DE LOS LLANOS” </v>
          </cell>
          <cell r="G195">
            <v>45680</v>
          </cell>
          <cell r="H195">
            <v>22479959</v>
          </cell>
          <cell r="I195" t="str">
            <v>Cinco (05) meses y veintidós (22) días calendario</v>
          </cell>
          <cell r="J195">
            <v>45680</v>
          </cell>
          <cell r="K195">
            <v>45852</v>
          </cell>
          <cell r="L195" t="str">
            <v>NO APLICA</v>
          </cell>
          <cell r="M195" t="str">
            <v>NO APLICA</v>
          </cell>
          <cell r="N195" t="str">
            <v>NO APLICA</v>
          </cell>
          <cell r="O195">
            <v>6</v>
          </cell>
          <cell r="P195">
            <v>4966502</v>
          </cell>
          <cell r="Q195">
            <v>45680</v>
          </cell>
          <cell r="R195">
            <v>45716</v>
          </cell>
          <cell r="S195">
            <v>3920923</v>
          </cell>
          <cell r="T195">
            <v>45717</v>
          </cell>
          <cell r="U195">
            <v>45747</v>
          </cell>
          <cell r="V195">
            <v>3920923</v>
          </cell>
          <cell r="W195">
            <v>45748</v>
          </cell>
          <cell r="X195">
            <v>45777</v>
          </cell>
          <cell r="Y195">
            <v>3920923</v>
          </cell>
          <cell r="Z195">
            <v>45778</v>
          </cell>
          <cell r="AA195">
            <v>45808</v>
          </cell>
          <cell r="AB195">
            <v>3920923</v>
          </cell>
          <cell r="AC195">
            <v>45809</v>
          </cell>
          <cell r="AD195">
            <v>45838</v>
          </cell>
          <cell r="AE195">
            <v>1829765</v>
          </cell>
          <cell r="AF195">
            <v>45839</v>
          </cell>
          <cell r="AG195">
            <v>45852</v>
          </cell>
          <cell r="BI195" t="str">
            <v>Vicerrectoría Académica</v>
          </cell>
          <cell r="BJ195" t="str">
            <v>MONICA SILVA QUICENO</v>
          </cell>
          <cell r="BK195" t="str">
            <v>Vicerrector Universitario</v>
          </cell>
          <cell r="BL195">
            <v>122</v>
          </cell>
          <cell r="BM195">
            <v>45680</v>
          </cell>
          <cell r="BN195">
            <v>187203791</v>
          </cell>
          <cell r="BO195">
            <v>189</v>
          </cell>
          <cell r="BP195">
            <v>45680</v>
          </cell>
          <cell r="BQ195">
            <v>22479959</v>
          </cell>
          <cell r="CS195"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Apoyo en la construcción y revisión de documentos para la radicación de condiciones Institucionales de los diferentes lugares de desarrollo.</v>
          </cell>
          <cell r="CT195">
            <v>40388625</v>
          </cell>
          <cell r="CU195">
            <v>729</v>
          </cell>
          <cell r="CV195" t="str">
            <v>2938</v>
          </cell>
          <cell r="CY195">
            <v>7500</v>
          </cell>
          <cell r="CZ195" t="str">
            <v>M6</v>
          </cell>
          <cell r="DA195">
            <v>22479959</v>
          </cell>
          <cell r="DB195">
            <v>0</v>
          </cell>
        </row>
        <row r="196">
          <cell r="B196" t="str">
            <v>0165 DE 2025</v>
          </cell>
          <cell r="C196">
            <v>1121912783</v>
          </cell>
          <cell r="D196" t="str">
            <v>KATHERINE TATIANA PEREZ CASTAÑEDA</v>
          </cell>
          <cell r="E196" t="str">
            <v>CONTRATO DE PRESTACIÓN DE SERVICIOS PROFESIONALES</v>
          </cell>
          <cell r="F196" t="str">
            <v xml:space="preserve">PRESTACIÓN DE SERVICIOS PROFESIONALES NECESARIO PARA EL DESARROLLO DEL PROYECTO FICHA BPUNI VIAC 05 0310 2024 “FORTALECIMIENTO DE LOS PROCESOS DE ASEGURAMIENTO DE LA CALIDAD ACADÉMICA DE LA UNIVERSIDAD DE LOS LLANOS” </v>
          </cell>
          <cell r="G196">
            <v>45680</v>
          </cell>
          <cell r="H196">
            <v>22479956</v>
          </cell>
          <cell r="I196" t="str">
            <v>Cinco (05) meses y veintidós (22) días calendario</v>
          </cell>
          <cell r="J196">
            <v>45680</v>
          </cell>
          <cell r="K196">
            <v>45852</v>
          </cell>
          <cell r="L196" t="str">
            <v>NO APLICA</v>
          </cell>
          <cell r="M196" t="str">
            <v>NO APLICA</v>
          </cell>
          <cell r="N196" t="str">
            <v>NO APLICA</v>
          </cell>
          <cell r="O196">
            <v>6</v>
          </cell>
          <cell r="P196">
            <v>4966502</v>
          </cell>
          <cell r="Q196">
            <v>45680</v>
          </cell>
          <cell r="R196">
            <v>45716</v>
          </cell>
          <cell r="S196">
            <v>3920923</v>
          </cell>
          <cell r="T196">
            <v>45717</v>
          </cell>
          <cell r="U196">
            <v>45747</v>
          </cell>
          <cell r="V196">
            <v>3920923</v>
          </cell>
          <cell r="W196">
            <v>45748</v>
          </cell>
          <cell r="X196">
            <v>45777</v>
          </cell>
          <cell r="Y196">
            <v>3920923</v>
          </cell>
          <cell r="Z196">
            <v>45778</v>
          </cell>
          <cell r="AA196">
            <v>45808</v>
          </cell>
          <cell r="AB196">
            <v>3920923</v>
          </cell>
          <cell r="AC196">
            <v>45809</v>
          </cell>
          <cell r="AD196">
            <v>45838</v>
          </cell>
          <cell r="AE196">
            <v>1829762</v>
          </cell>
          <cell r="AF196">
            <v>45839</v>
          </cell>
          <cell r="AG196">
            <v>45852</v>
          </cell>
          <cell r="AH196">
            <v>0</v>
          </cell>
          <cell r="AI196">
            <v>0</v>
          </cell>
          <cell r="AJ196">
            <v>0</v>
          </cell>
          <cell r="BI196" t="str">
            <v>Vicerrectoría Académica</v>
          </cell>
          <cell r="BJ196" t="str">
            <v>MONICA SILVA QUICENO</v>
          </cell>
          <cell r="BK196" t="str">
            <v>Vicerrector Universitario</v>
          </cell>
          <cell r="BL196">
            <v>122</v>
          </cell>
          <cell r="BM196">
            <v>45680</v>
          </cell>
          <cell r="BN196">
            <v>187203791</v>
          </cell>
          <cell r="BO196">
            <v>190</v>
          </cell>
          <cell r="BP196">
            <v>45680</v>
          </cell>
          <cell r="BQ196">
            <v>22479956</v>
          </cell>
          <cell r="CS196"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las actividades de gestión de las pruebas Saber Pro y Saber TyT, y realizar los informes de seguimiento con los análisis de los resultados.</v>
          </cell>
          <cell r="CT196">
            <v>1121912783</v>
          </cell>
          <cell r="CU196">
            <v>729</v>
          </cell>
          <cell r="CV196" t="str">
            <v>2938</v>
          </cell>
          <cell r="CY196">
            <v>8299</v>
          </cell>
          <cell r="CZ196" t="str">
            <v>M6</v>
          </cell>
          <cell r="DA196">
            <v>22479956</v>
          </cell>
          <cell r="DB196">
            <v>0</v>
          </cell>
        </row>
        <row r="197">
          <cell r="B197" t="str">
            <v>0166 DE 2025</v>
          </cell>
          <cell r="C197">
            <v>40436886</v>
          </cell>
          <cell r="D197" t="str">
            <v>MERY YINETH ROJAS RICO</v>
          </cell>
          <cell r="E197" t="str">
            <v>CONTRATO DE PRESTACIÓN DE SERVICIOS PROFESIONALES</v>
          </cell>
          <cell r="F197" t="str">
            <v>PRESTACIÓN DE SERVICIOS PROFESIONALES NECESARIO PARA EL DESARROLLO DE LOS DIFERENTES PROCESOS DE ACREDITACIÓN DEL PROYECTO FICHA BPUNI BU 01 2510 2024 “IMPLEMENTACIÓN DEL MODELO DE BIENESTAR A TRAVÉS DE ESTRATEGIAS QUE BENEFICIEN A LA COMUNIDAD DE LA UNIVERSIDAD DE LOS LLANOS”</v>
          </cell>
          <cell r="G197">
            <v>45680</v>
          </cell>
          <cell r="H197">
            <v>22479959</v>
          </cell>
          <cell r="I197" t="str">
            <v>Cinco (05) meses y veintidós (22) días calendario</v>
          </cell>
          <cell r="J197">
            <v>45680</v>
          </cell>
          <cell r="K197">
            <v>45852</v>
          </cell>
          <cell r="L197" t="str">
            <v>NO APLICA</v>
          </cell>
          <cell r="M197" t="str">
            <v>NO APLICA</v>
          </cell>
          <cell r="N197" t="str">
            <v>NO APLICA</v>
          </cell>
          <cell r="O197">
            <v>6</v>
          </cell>
          <cell r="P197">
            <v>4966502</v>
          </cell>
          <cell r="Q197">
            <v>45680</v>
          </cell>
          <cell r="R197">
            <v>45716</v>
          </cell>
          <cell r="S197">
            <v>3920923</v>
          </cell>
          <cell r="T197">
            <v>45717</v>
          </cell>
          <cell r="U197">
            <v>45747</v>
          </cell>
          <cell r="V197">
            <v>3920923</v>
          </cell>
          <cell r="W197">
            <v>45748</v>
          </cell>
          <cell r="X197">
            <v>45777</v>
          </cell>
          <cell r="Y197">
            <v>3920923</v>
          </cell>
          <cell r="Z197">
            <v>45778</v>
          </cell>
          <cell r="AA197">
            <v>45808</v>
          </cell>
          <cell r="AB197">
            <v>3920923</v>
          </cell>
          <cell r="AC197">
            <v>45809</v>
          </cell>
          <cell r="AD197">
            <v>45838</v>
          </cell>
          <cell r="AE197">
            <v>1829765</v>
          </cell>
          <cell r="AF197">
            <v>45839</v>
          </cell>
          <cell r="AG197">
            <v>45852</v>
          </cell>
          <cell r="BI197" t="str">
            <v>División de Bienestar Universitario</v>
          </cell>
          <cell r="BJ197" t="str">
            <v>JHON FREYD MONROY RODRIGUEZ</v>
          </cell>
          <cell r="BK197" t="str">
            <v>Jefe de Oficina</v>
          </cell>
          <cell r="BL197">
            <v>125</v>
          </cell>
          <cell r="BM197">
            <v>45680</v>
          </cell>
          <cell r="BN197">
            <v>306967712</v>
          </cell>
          <cell r="BO197">
            <v>206</v>
          </cell>
          <cell r="BP197">
            <v>45680</v>
          </cell>
          <cell r="BQ197">
            <v>22479959</v>
          </cell>
          <cell r="CS197" t="str">
            <v>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Contribuir en masificar la divulgación y visualización de los servicios de Bienestar. 8. Apoyar la formulación y seguimiento de los diferentes planes de acción y Planes de Mejoramiento de la División de Bienestar Universitario. 9.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11. Brindar apoyo a la jefatura de Bienestar en los eventos institucionales que se realicen y sean liderados o apoyados por la Dirección de Bienestar Institucional.</v>
          </cell>
          <cell r="CT197">
            <v>40436886.600000001</v>
          </cell>
          <cell r="CU197">
            <v>717</v>
          </cell>
          <cell r="CV197" t="str">
            <v>410205</v>
          </cell>
          <cell r="CY197">
            <v>8299</v>
          </cell>
          <cell r="CZ197" t="str">
            <v>M6</v>
          </cell>
          <cell r="DA197">
            <v>22479959</v>
          </cell>
          <cell r="DB197">
            <v>0</v>
          </cell>
        </row>
        <row r="198">
          <cell r="B198" t="str">
            <v>0167 DE 2025</v>
          </cell>
          <cell r="C198">
            <v>40189728</v>
          </cell>
          <cell r="D198" t="str">
            <v>LINA ESMERALDA NOVA AREVALO</v>
          </cell>
          <cell r="E198" t="str">
            <v>CONTRATO DE PRESTACIÓN DE SERVICIOS PROFESIONALES</v>
          </cell>
          <cell r="F198" t="str">
            <v>PRESTACIÓN DE SERVICIOS PROFESIONALES NECESARIO PARA EL DESARROLLO DE LOS DIFERENTES PROCESOS DE SISTEMAS INFORMÁTICOS EN EL PROGRAMA DE RETENCIÓN ESTUDIANTIL UNILLANISTA DEL PROYECTO FICHA BPUNI BU 01 2510 2024 “IMPLEMENTACIÓN DEL MODELO DE BIENESTAR A TRAVÉS DE ESTRATEGIAS QUE BENEFICIEN A LA COMUNIDAD DE LA UNIVERSIDAD DE LOS LLANOS”</v>
          </cell>
          <cell r="G198">
            <v>45680</v>
          </cell>
          <cell r="H198">
            <v>22479959</v>
          </cell>
          <cell r="I198" t="str">
            <v>Cinco (05) meses y veintidós (22) días calendario</v>
          </cell>
          <cell r="J198">
            <v>45680</v>
          </cell>
          <cell r="K198">
            <v>45852</v>
          </cell>
          <cell r="L198" t="str">
            <v>NO APLICA</v>
          </cell>
          <cell r="M198" t="str">
            <v>NO APLICA</v>
          </cell>
          <cell r="N198" t="str">
            <v>NO APLICA</v>
          </cell>
          <cell r="O198">
            <v>6</v>
          </cell>
          <cell r="P198">
            <v>4966502</v>
          </cell>
          <cell r="Q198">
            <v>45680</v>
          </cell>
          <cell r="R198">
            <v>45716</v>
          </cell>
          <cell r="S198">
            <v>3920923</v>
          </cell>
          <cell r="T198">
            <v>45717</v>
          </cell>
          <cell r="U198">
            <v>45747</v>
          </cell>
          <cell r="V198">
            <v>3920923</v>
          </cell>
          <cell r="W198">
            <v>45748</v>
          </cell>
          <cell r="X198">
            <v>45777</v>
          </cell>
          <cell r="Y198">
            <v>3920923</v>
          </cell>
          <cell r="Z198">
            <v>45778</v>
          </cell>
          <cell r="AA198">
            <v>45808</v>
          </cell>
          <cell r="AB198">
            <v>3920923</v>
          </cell>
          <cell r="AC198">
            <v>45809</v>
          </cell>
          <cell r="AD198">
            <v>45838</v>
          </cell>
          <cell r="AE198">
            <v>1829765</v>
          </cell>
          <cell r="AF198">
            <v>45839</v>
          </cell>
          <cell r="AG198">
            <v>45852</v>
          </cell>
          <cell r="AH198">
            <v>0</v>
          </cell>
          <cell r="AI198">
            <v>0</v>
          </cell>
          <cell r="AJ198">
            <v>0</v>
          </cell>
          <cell r="BI198" t="str">
            <v>División de Bienestar Universitario</v>
          </cell>
          <cell r="BJ198" t="str">
            <v>JHON FREYD MONROY RODRIGUEZ</v>
          </cell>
          <cell r="BK198" t="str">
            <v>Jefe de Oficina</v>
          </cell>
          <cell r="BL198">
            <v>125</v>
          </cell>
          <cell r="BM198">
            <v>45680</v>
          </cell>
          <cell r="BN198">
            <v>306967712</v>
          </cell>
          <cell r="BO198">
            <v>207</v>
          </cell>
          <cell r="BP198">
            <v>45680</v>
          </cell>
          <cell r="BQ198">
            <v>22479959</v>
          </cell>
          <cell r="CS198" t="str">
            <v>1. Apoyar a la jefatura de Bienestar en la consolidación, administración y generación de reportes estadísticos de participación y cobertura de la comunidad universitaria en los programas/servicios/actividades de Bienestar Institucional Universitario. 2. Apoyar  la implementación,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del Área de Desarrollo Humano y Permanencia (SIG, PDI, PAI,  planes de mejoramiento, procesos acreditación). 6. Apoyar a la jefatura de Bienestar Institucional en la elaboración de informes que permitan responder los procesos de autoevaluación con fines de acreditación de calidad y registro calificado de los programas académicos. 7. Coadyuvar en la planeación y ejecución de la estrategia de “Comunicación y Socialización”, siendo participe activo en la promoción y divulgación de las diversas estrategias del Área de Desarrollo Humano y Permanencia, de forma tanto escrita (presentación de informes, notas, boletines, entre otros) como en las reuniones o eventos donde el Área de Desarrollo Humano y Permanencia participe. 8. Brindar apoyo en el aporte de información correspondiente al sistema integrado de gestión de calidad SIG. 9. Brindar apoyo logístico en la Jornada de Primer Encuentro con la U al Inicio de cada periodo académico. 10. Brindar apoyo a la jefatura de Bienestar en los eventos institucionales que se realicen y sean liderados o apoyados por la Dirección de Bienestar Institucional.</v>
          </cell>
          <cell r="CT198">
            <v>40189728</v>
          </cell>
          <cell r="CU198">
            <v>717</v>
          </cell>
          <cell r="CV198" t="str">
            <v>410205</v>
          </cell>
          <cell r="CY198">
            <v>7110</v>
          </cell>
          <cell r="CZ198" t="str">
            <v>M5</v>
          </cell>
          <cell r="DA198">
            <v>22479959</v>
          </cell>
          <cell r="DB198">
            <v>0</v>
          </cell>
        </row>
        <row r="199">
          <cell r="B199" t="str">
            <v>0168 DE 2025</v>
          </cell>
          <cell r="C199">
            <v>40342881</v>
          </cell>
          <cell r="D199" t="str">
            <v>LINA MARIA CUELLAR GALVIS</v>
          </cell>
          <cell r="E199" t="str">
            <v>CONTRATO DE PRESTACIÓN DE SERVICIOS PROFESIONALES</v>
          </cell>
          <cell r="F199" t="str">
            <v>PRESTACIÓN DE SERVICIOS PROFESIONALES NECESARIO PARA EL DESARROLLO DE LOS DIFERENTES PROCESOS DE ACREDITACIÓN DEL PROYECTO FICHA BPUNI BU 01 2510 2024 “IMPLEMENTACIÓN DEL MODELO DE BIENESTAR A TRAVÉS DE ESTRATEGIAS QUE BENEFICIEN A LA COMUNIDAD DE LA UNIVERSIDAD DE LOS LLANOS”</v>
          </cell>
          <cell r="G199">
            <v>45680</v>
          </cell>
          <cell r="H199">
            <v>22479959</v>
          </cell>
          <cell r="I199" t="str">
            <v>Cinco (05) meses y veintidós (22) días calendario</v>
          </cell>
          <cell r="J199">
            <v>45680</v>
          </cell>
          <cell r="K199">
            <v>45852</v>
          </cell>
          <cell r="L199" t="str">
            <v>NO APLICA</v>
          </cell>
          <cell r="M199" t="str">
            <v>NO APLICA</v>
          </cell>
          <cell r="N199" t="str">
            <v>NO APLICA</v>
          </cell>
          <cell r="O199">
            <v>6</v>
          </cell>
          <cell r="P199">
            <v>4966502</v>
          </cell>
          <cell r="Q199">
            <v>45680</v>
          </cell>
          <cell r="R199">
            <v>45716</v>
          </cell>
          <cell r="S199">
            <v>3920923</v>
          </cell>
          <cell r="T199">
            <v>45717</v>
          </cell>
          <cell r="U199">
            <v>45747</v>
          </cell>
          <cell r="V199">
            <v>3920923</v>
          </cell>
          <cell r="W199">
            <v>45748</v>
          </cell>
          <cell r="X199">
            <v>45777</v>
          </cell>
          <cell r="Y199">
            <v>3920923</v>
          </cell>
          <cell r="Z199">
            <v>45778</v>
          </cell>
          <cell r="AA199">
            <v>45808</v>
          </cell>
          <cell r="AB199">
            <v>3920923</v>
          </cell>
          <cell r="AC199">
            <v>45809</v>
          </cell>
          <cell r="AD199">
            <v>45838</v>
          </cell>
          <cell r="AE199">
            <v>1829765</v>
          </cell>
          <cell r="AF199">
            <v>45839</v>
          </cell>
          <cell r="AG199">
            <v>45852</v>
          </cell>
          <cell r="BI199" t="str">
            <v>División de Bienestar Universitario</v>
          </cell>
          <cell r="BJ199" t="str">
            <v>JHON FREYD MONROY RODRIGUEZ</v>
          </cell>
          <cell r="BK199" t="str">
            <v>Jefe de Oficina</v>
          </cell>
          <cell r="BL199">
            <v>125</v>
          </cell>
          <cell r="BM199">
            <v>45680</v>
          </cell>
          <cell r="BN199">
            <v>306967712</v>
          </cell>
          <cell r="BO199">
            <v>208</v>
          </cell>
          <cell r="BP199">
            <v>45680</v>
          </cell>
          <cell r="BQ199">
            <v>22479959</v>
          </cell>
          <cell r="CS199" t="str">
            <v>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4. Contribuir en masificar la divulgación y visualización de los servicios de Bienestar. 5. Apoyar la formulación y seguimiento de los diferentes planes de acción y Planes de Mejoramiento de la División de Bienestar Universitario. 6. Brindar apoyo a la jefatura de Bienestar en los eventos institucionales que se realicen y sean liderados o apoyados por la Dirección de Bienestar Institucional. 7. Apoyar con el seguimiento de la ejecución financiera de las fichas BPUNI a cargo de la División de Bienestar Institucional.</v>
          </cell>
          <cell r="CT199">
            <v>40342881</v>
          </cell>
          <cell r="CU199">
            <v>717</v>
          </cell>
          <cell r="CV199" t="str">
            <v>410205</v>
          </cell>
          <cell r="CY199">
            <v>7490</v>
          </cell>
          <cell r="CZ199" t="str">
            <v>M6</v>
          </cell>
          <cell r="DA199">
            <v>22479959</v>
          </cell>
          <cell r="DB199">
            <v>0</v>
          </cell>
        </row>
        <row r="200">
          <cell r="B200" t="str">
            <v>0169 DE 2025</v>
          </cell>
          <cell r="C200">
            <v>1123084249</v>
          </cell>
          <cell r="D200" t="str">
            <v>ADRIANA PATRICIA GUTIERREZ PARRA</v>
          </cell>
          <cell r="E200" t="str">
            <v>CONTRATO DE PRESTACIÓN DE SERVICIOS PROFESIONALES</v>
          </cell>
          <cell r="F200" t="str">
            <v>PRESTACIÓN DE SERVICIOS PROFESIONALES NECESARIO PARA EL DESARROLLO DE LOS DIFERENTES PROCESOS DE SISTEMAS INFORMÁTICOS DE LA DIVISIÓN DE BIENESTAR UNIVERSITARIO CON CARGO AL PROYECTO FICHA BPUNI BU 01 2510 2024 “IMPLEMENTACIÓN DEL MODELO DE BIENESTAR A TRAVÉS DE ESTRATEGIAS QUE BENEFICIEN A LA COMUNIDAD DE LA UNIVERSIDAD DE LOS LLANOS”</v>
          </cell>
          <cell r="G200">
            <v>45680</v>
          </cell>
          <cell r="H200">
            <v>22479959</v>
          </cell>
          <cell r="I200" t="str">
            <v>Cinco (05) meses y veintidós (22) días calendario</v>
          </cell>
          <cell r="J200">
            <v>45680</v>
          </cell>
          <cell r="K200">
            <v>45852</v>
          </cell>
          <cell r="L200" t="str">
            <v>NO APLICA</v>
          </cell>
          <cell r="M200" t="str">
            <v>NO APLICA</v>
          </cell>
          <cell r="N200" t="str">
            <v>NO APLICA</v>
          </cell>
          <cell r="O200">
            <v>6</v>
          </cell>
          <cell r="P200">
            <v>4966502</v>
          </cell>
          <cell r="Q200">
            <v>45680</v>
          </cell>
          <cell r="R200">
            <v>45716</v>
          </cell>
          <cell r="S200">
            <v>3920923</v>
          </cell>
          <cell r="T200">
            <v>45717</v>
          </cell>
          <cell r="U200">
            <v>45747</v>
          </cell>
          <cell r="V200">
            <v>3920923</v>
          </cell>
          <cell r="W200">
            <v>45748</v>
          </cell>
          <cell r="X200">
            <v>45777</v>
          </cell>
          <cell r="Y200">
            <v>3920923</v>
          </cell>
          <cell r="Z200">
            <v>45778</v>
          </cell>
          <cell r="AA200">
            <v>45808</v>
          </cell>
          <cell r="AB200">
            <v>3920923</v>
          </cell>
          <cell r="AC200">
            <v>45809</v>
          </cell>
          <cell r="AD200">
            <v>45838</v>
          </cell>
          <cell r="AE200">
            <v>1829765</v>
          </cell>
          <cell r="AF200">
            <v>45839</v>
          </cell>
          <cell r="AG200">
            <v>45852</v>
          </cell>
          <cell r="BI200" t="str">
            <v>División de Bienestar Universitario</v>
          </cell>
          <cell r="BJ200" t="str">
            <v>JHON FREYD MONROY RODRIGUEZ</v>
          </cell>
          <cell r="BK200" t="str">
            <v>Jefe de Oficina</v>
          </cell>
          <cell r="BL200">
            <v>125</v>
          </cell>
          <cell r="BM200">
            <v>45680</v>
          </cell>
          <cell r="BN200">
            <v>306967712</v>
          </cell>
          <cell r="BO200">
            <v>209</v>
          </cell>
          <cell r="BP200">
            <v>45680</v>
          </cell>
          <cell r="BQ200">
            <v>22479959</v>
          </cell>
          <cell r="CS200" t="str">
            <v>1. Contribuir con la realización de proyectos de desarrollo tecnológico mediante la implementación de sistemas informáticos. 2. Apoyar el seguimiento y monitoreo eficiente de los sistemas de información de la División de Bienestar Universitario. 3. Brindar asistencia técnica y capacitación de los desarrollos tecnológicos implantados por la División de Bienestar Universitario. 4. Aportar información necesaria para la elaboración de informes relacionados con la ejecución de los proyectos y actividades de la División de Bienestar Universitario. 5. Apoyar con información del sistema de alertas tempranas las actividades de consejería. 6. Apoyar la planeación y ejecución de la estrategia de “Comunicación y Socialización”, siendo participe activo en la promoción y divulgación de las diversas estrategias de la División de Bienestar Universitario, de forma tanto escrita (presentación de informes, notas, boletines, entre otros) como en las reuniones o eventos donde la División participe. 7. Aportar información correspondiente al sistema integrado de gestión de calidad SIG. 8. Brindar apoyo a la jefatura de Bienestar en los eventos institucionales que se realicen y sean liderados o apoyados por la División de Bienestar Universitario. 9. Apoyar a la jefatura de Bienestar Institucional en la elaboración de informes que permitan responder los procesos de autoevaluación con fines de acreditación de calidad y registro calificado de los programas académicos.</v>
          </cell>
          <cell r="CT200">
            <v>1123084249</v>
          </cell>
          <cell r="CU200">
            <v>717</v>
          </cell>
          <cell r="CV200" t="str">
            <v>410205</v>
          </cell>
          <cell r="CY200">
            <v>7490</v>
          </cell>
          <cell r="CZ200" t="str">
            <v>M6</v>
          </cell>
          <cell r="DA200">
            <v>22479959</v>
          </cell>
          <cell r="DB200">
            <v>0</v>
          </cell>
        </row>
        <row r="201">
          <cell r="B201" t="str">
            <v>0170 DE 2025</v>
          </cell>
          <cell r="C201">
            <v>28548137</v>
          </cell>
          <cell r="D201" t="str">
            <v xml:space="preserve">JOHANNA PATRICIA RODRIGUEZ TELLEZ </v>
          </cell>
          <cell r="E201" t="str">
            <v>CONTRATO DE PRESTACIÓN DE SERVICIOS PROFESIONALES</v>
          </cell>
          <cell r="F201" t="str">
            <v>PRESTACIÓN DE SERVICIOS PROFESIONALES NECESARIO PARA EL DESARROLLO DE LOS DIFERENTES PROCESOS DE CONVIVENCIA INSTITUCIONAL E INTRAFAMILIAR DEL PROYECTO FICHA BPUNI BU 01 2510 2024 “IMPLEMENTACIÓN DEL MODELO DE BIENESTAR A TRAVÉS DE ESTRATEGIAS QUE BENEFICIEN A LA COMUNIDAD DE LA UNIVERSIDAD DE LOS LLANOS”</v>
          </cell>
          <cell r="G201">
            <v>45680</v>
          </cell>
          <cell r="H201">
            <v>22479959</v>
          </cell>
          <cell r="I201" t="str">
            <v>Cinco (05) meses y veintidós (22) días calendario</v>
          </cell>
          <cell r="J201">
            <v>45680</v>
          </cell>
          <cell r="K201">
            <v>45852</v>
          </cell>
          <cell r="L201" t="str">
            <v>NO APLICA</v>
          </cell>
          <cell r="M201" t="str">
            <v>NO APLICA</v>
          </cell>
          <cell r="N201" t="str">
            <v>NO APLICA</v>
          </cell>
          <cell r="O201">
            <v>6</v>
          </cell>
          <cell r="P201">
            <v>4966502</v>
          </cell>
          <cell r="Q201">
            <v>45680</v>
          </cell>
          <cell r="R201">
            <v>45716</v>
          </cell>
          <cell r="S201">
            <v>3920923</v>
          </cell>
          <cell r="T201">
            <v>45717</v>
          </cell>
          <cell r="U201">
            <v>45747</v>
          </cell>
          <cell r="V201">
            <v>3920923</v>
          </cell>
          <cell r="W201">
            <v>45748</v>
          </cell>
          <cell r="X201">
            <v>45777</v>
          </cell>
          <cell r="Y201">
            <v>3920923</v>
          </cell>
          <cell r="Z201">
            <v>45778</v>
          </cell>
          <cell r="AA201">
            <v>45808</v>
          </cell>
          <cell r="AB201">
            <v>3920923</v>
          </cell>
          <cell r="AC201">
            <v>45809</v>
          </cell>
          <cell r="AD201">
            <v>45838</v>
          </cell>
          <cell r="AE201">
            <v>1829765</v>
          </cell>
          <cell r="AF201">
            <v>45839</v>
          </cell>
          <cell r="AG201">
            <v>45852</v>
          </cell>
          <cell r="AH201">
            <v>0</v>
          </cell>
          <cell r="AI201">
            <v>0</v>
          </cell>
          <cell r="AJ201">
            <v>0</v>
          </cell>
          <cell r="BI201" t="str">
            <v>División de Bienestar Universitario</v>
          </cell>
          <cell r="BJ201" t="str">
            <v>JHON FREYD MONROY RODRIGUEZ</v>
          </cell>
          <cell r="BK201" t="str">
            <v>Jefe de Oficina</v>
          </cell>
          <cell r="BL201">
            <v>125</v>
          </cell>
          <cell r="BM201">
            <v>45680</v>
          </cell>
          <cell r="BN201">
            <v>306967712</v>
          </cell>
          <cell r="BO201">
            <v>210</v>
          </cell>
          <cell r="BP201">
            <v>45680</v>
          </cell>
          <cell r="BQ201">
            <v>22479959</v>
          </cell>
          <cell r="CS201" t="str">
            <v>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 7. Apoyar a la jefatura de Bienestar Institucional en la elaboración de informes que permitan responder los procesos de autoevaluación con fines de acreditación de calidad y registro calificado de los programas académicos.</v>
          </cell>
          <cell r="CT201">
            <v>28548137</v>
          </cell>
          <cell r="CU201">
            <v>717</v>
          </cell>
          <cell r="CV201" t="str">
            <v>410205</v>
          </cell>
          <cell r="CY201">
            <v>7210</v>
          </cell>
          <cell r="CZ201" t="str">
            <v>M6</v>
          </cell>
          <cell r="DA201">
            <v>22479959</v>
          </cell>
          <cell r="DB201">
            <v>0</v>
          </cell>
        </row>
        <row r="202">
          <cell r="B202" t="str">
            <v>0171 DE 2025</v>
          </cell>
          <cell r="C202">
            <v>1106790776</v>
          </cell>
          <cell r="D202" t="str">
            <v>VALENTINA HERNANDEZ VIVAS</v>
          </cell>
          <cell r="E202" t="str">
            <v>CONTRATO DE PRESTACIÓN DE SERVICIOS PROFESIONALES</v>
          </cell>
          <cell r="F202" t="str">
            <v>PRESTACIÓN DE SERVICIOS PROFESIONALES NECESARIO PARA EL DESARROLLO DEL PROYECTO FICHA BPUNI BU 01 2510 2024 “IMPLEMENTACIÓN DEL MODELO DE BIENESTAR A TRAVÉS DE ESTRATEGIAS QUE BENEFICIEN A LA COMUNIDAD DE LA UNIVERSIDAD DE LOS LLANOS”</v>
          </cell>
          <cell r="G202">
            <v>45680</v>
          </cell>
          <cell r="H202">
            <v>16594159</v>
          </cell>
          <cell r="I202" t="str">
            <v>Cinco (05) meses y veintidós (22) días calendario</v>
          </cell>
          <cell r="J202">
            <v>45680</v>
          </cell>
          <cell r="K202">
            <v>45852</v>
          </cell>
          <cell r="L202" t="str">
            <v>NO APLICA</v>
          </cell>
          <cell r="M202" t="str">
            <v>NO APLICA</v>
          </cell>
          <cell r="N202" t="str">
            <v>NO APLICA</v>
          </cell>
          <cell r="O202">
            <v>6</v>
          </cell>
          <cell r="P202">
            <v>3666151</v>
          </cell>
          <cell r="Q202">
            <v>45680</v>
          </cell>
          <cell r="R202">
            <v>45716</v>
          </cell>
          <cell r="S202">
            <v>2894330</v>
          </cell>
          <cell r="T202">
            <v>45717</v>
          </cell>
          <cell r="U202">
            <v>45747</v>
          </cell>
          <cell r="V202">
            <v>2894330</v>
          </cell>
          <cell r="W202">
            <v>45748</v>
          </cell>
          <cell r="X202">
            <v>45777</v>
          </cell>
          <cell r="Y202">
            <v>2894330</v>
          </cell>
          <cell r="Z202">
            <v>45778</v>
          </cell>
          <cell r="AA202">
            <v>45808</v>
          </cell>
          <cell r="AB202">
            <v>2894330</v>
          </cell>
          <cell r="AC202">
            <v>45809</v>
          </cell>
          <cell r="AD202">
            <v>45838</v>
          </cell>
          <cell r="AE202">
            <v>1350688</v>
          </cell>
          <cell r="AF202">
            <v>45839</v>
          </cell>
          <cell r="AG202">
            <v>45852</v>
          </cell>
          <cell r="BI202" t="str">
            <v>División de Bienestar Universitario</v>
          </cell>
          <cell r="BJ202" t="str">
            <v>JHON FREYD MONROY RODRIGUEZ</v>
          </cell>
          <cell r="BK202" t="str">
            <v>Jefe de Oficina</v>
          </cell>
          <cell r="BL202">
            <v>125</v>
          </cell>
          <cell r="BM202">
            <v>45680</v>
          </cell>
          <cell r="BN202">
            <v>306967712</v>
          </cell>
          <cell r="BO202">
            <v>211</v>
          </cell>
          <cell r="BP202">
            <v>45680</v>
          </cell>
          <cell r="BQ202">
            <v>22479959</v>
          </cell>
          <cell r="CS202" t="str">
            <v>1. Contribuir en la construcción de estrategias de comunicación para la divulgación del área de Bienestar Institucional. 2. Prestar apoyo en el diseño y producción de contenidos en formato de audio y a fines para medios internos y externos del área de Bienestar Institucional. 3. Prestar apoyo en la redacción de notas informativas, que sean resultado de las actividades del área de Bienestar Institucional. 4. Colaborar con el acompañamiento y cubrimiento de los diferentes eventos del área de Bienestar Institucional de la Universidad de los Llanos. 5. Prestar apoyo en el protocolo de eventos institucionales a través de redes sociales, de acuerdo a requerimientos y disponibilidad. 6. Prestar apoyo en el manejo y publicación en la página web de la institución micrositio (Bienestar Institucional). 7. Prestar apoyo en la planificación, redacción, edición y difusión del boletín ‘El Unillanista’. 8. Brindar apoyo en la creación de material audiovisual (reels, historias y storytelling) de los eventos desarrollados por el área de Bienestar Institucional con el fin de dinamizar las interacciones en las redes sociales. 9. ⁠prestar apoyo en la elaboración de informes de la División de Bienestar Institucional Universitario. 10. Brindar apoyo a la jefatura de Bienestar en los eventos institucionales que se realicen y sean liderados o apoyados por la Dirección de Bienestar Institucional.</v>
          </cell>
          <cell r="CT202">
            <v>1106790776</v>
          </cell>
          <cell r="CU202">
            <v>717</v>
          </cell>
          <cell r="CV202" t="str">
            <v>410205</v>
          </cell>
          <cell r="CY202">
            <v>7490</v>
          </cell>
          <cell r="CZ202" t="str">
            <v>M6</v>
          </cell>
          <cell r="DA202">
            <v>16594159</v>
          </cell>
          <cell r="DB202">
            <v>0</v>
          </cell>
        </row>
        <row r="203">
          <cell r="B203" t="str">
            <v>0172 DE 2025</v>
          </cell>
          <cell r="C203">
            <v>1007273641</v>
          </cell>
          <cell r="D203" t="str">
            <v>GABRIEL ELKIN MARTINEZ AMORTEGUI</v>
          </cell>
          <cell r="E203" t="str">
            <v>CONTRATO DE PRESTACIÓN DE SERVICIOS DE APOYO A LA GESTIÓN</v>
          </cell>
          <cell r="F203" t="str">
            <v>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v>
          </cell>
          <cell r="G203">
            <v>45680</v>
          </cell>
          <cell r="H203">
            <v>13177912</v>
          </cell>
          <cell r="I203" t="str">
            <v>Cinco (05) meses y veintidós (22) días calendario</v>
          </cell>
          <cell r="J203">
            <v>45680</v>
          </cell>
          <cell r="K203">
            <v>45852</v>
          </cell>
          <cell r="L203" t="str">
            <v>NO APLICA</v>
          </cell>
          <cell r="M203" t="str">
            <v>NO APLICA</v>
          </cell>
          <cell r="N203" t="str">
            <v>NO APLICA</v>
          </cell>
          <cell r="O203">
            <v>6</v>
          </cell>
          <cell r="P203">
            <v>2911399</v>
          </cell>
          <cell r="Q203">
            <v>45680</v>
          </cell>
          <cell r="R203">
            <v>45716</v>
          </cell>
          <cell r="S203">
            <v>2298473</v>
          </cell>
          <cell r="T203">
            <v>45717</v>
          </cell>
          <cell r="U203">
            <v>45747</v>
          </cell>
          <cell r="V203">
            <v>2298473</v>
          </cell>
          <cell r="W203">
            <v>45748</v>
          </cell>
          <cell r="X203">
            <v>45777</v>
          </cell>
          <cell r="Y203">
            <v>2298473</v>
          </cell>
          <cell r="Z203">
            <v>45778</v>
          </cell>
          <cell r="AA203">
            <v>45808</v>
          </cell>
          <cell r="AB203">
            <v>2298473</v>
          </cell>
          <cell r="AC203">
            <v>45809</v>
          </cell>
          <cell r="AD203">
            <v>45838</v>
          </cell>
          <cell r="AE203">
            <v>1072621</v>
          </cell>
          <cell r="AF203">
            <v>45839</v>
          </cell>
          <cell r="AG203">
            <v>45852</v>
          </cell>
          <cell r="AH203">
            <v>0</v>
          </cell>
          <cell r="AI203">
            <v>0</v>
          </cell>
          <cell r="AJ203">
            <v>0</v>
          </cell>
          <cell r="BI203" t="str">
            <v>Facultad de Ciencias Humanas y de la Educación</v>
          </cell>
          <cell r="BJ203" t="str">
            <v>FERNANDO CAMPOS POLO</v>
          </cell>
          <cell r="BK203" t="str">
            <v>Decano de la Facultad de Ciencias Humanas y de la Educación</v>
          </cell>
          <cell r="BL203">
            <v>126</v>
          </cell>
          <cell r="BM203">
            <v>45680</v>
          </cell>
          <cell r="BN203">
            <v>67439887</v>
          </cell>
          <cell r="BO203">
            <v>220</v>
          </cell>
          <cell r="BP203">
            <v>45680</v>
          </cell>
          <cell r="BQ203">
            <v>13177912</v>
          </cell>
          <cell r="CS203" t="str">
            <v>1.  Contribuir con el levantamiento e identificación de los requisitos necesarios para la realización y programación de módulos sobre: Proceso de Inscripciones y Matricula Online, Recibo de Matriculas/Certificados en línea, seguimiento al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3. Coadyuvar en los procesos tecnológicos que permitan garantizar el buen funcionamiento y sostenibilidad constante y tecnológica en los siguientes procesos: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4. Colaborar en el desarrollo de programación e interfaz, manejo de servidor (es), hosting, seguridad, portabilidad y las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la oficina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 11. Contribuir con los procesos de calidad y planes de mejora.</v>
          </cell>
          <cell r="CT203">
            <v>1007273641</v>
          </cell>
          <cell r="CU203">
            <v>744</v>
          </cell>
          <cell r="CV203" t="str">
            <v>280103508</v>
          </cell>
          <cell r="CY203">
            <v>8560</v>
          </cell>
          <cell r="CZ203" t="str">
            <v>M5</v>
          </cell>
          <cell r="DA203">
            <v>13177912</v>
          </cell>
          <cell r="DB203">
            <v>0</v>
          </cell>
        </row>
        <row r="204">
          <cell r="B204" t="str">
            <v>0173 DE 2025</v>
          </cell>
          <cell r="C204">
            <v>30082847</v>
          </cell>
          <cell r="D204" t="str">
            <v>PILI CARMIÑA RIAÑO URBANO</v>
          </cell>
          <cell r="E204" t="str">
            <v>CONTRATO DE PRESTACIÓN DE SERVICIOS DE APOYO A LA GESTIÓN</v>
          </cell>
          <cell r="F204" t="str">
            <v>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v>
          </cell>
          <cell r="G204">
            <v>45680</v>
          </cell>
          <cell r="H204">
            <v>13177912</v>
          </cell>
          <cell r="I204" t="str">
            <v>Cinco (05) meses y veintidós (22) días calendario</v>
          </cell>
          <cell r="J204">
            <v>45680</v>
          </cell>
          <cell r="K204">
            <v>45852</v>
          </cell>
          <cell r="L204" t="str">
            <v>NO APLICA</v>
          </cell>
          <cell r="M204" t="str">
            <v>NO APLICA</v>
          </cell>
          <cell r="N204" t="str">
            <v>NO APLICA</v>
          </cell>
          <cell r="O204">
            <v>6</v>
          </cell>
          <cell r="P204">
            <v>2911399</v>
          </cell>
          <cell r="Q204">
            <v>45680</v>
          </cell>
          <cell r="R204">
            <v>45716</v>
          </cell>
          <cell r="S204">
            <v>2298473</v>
          </cell>
          <cell r="T204">
            <v>45717</v>
          </cell>
          <cell r="U204">
            <v>45747</v>
          </cell>
          <cell r="V204">
            <v>2298473</v>
          </cell>
          <cell r="W204">
            <v>45748</v>
          </cell>
          <cell r="X204">
            <v>45777</v>
          </cell>
          <cell r="Y204">
            <v>2298473</v>
          </cell>
          <cell r="Z204">
            <v>45778</v>
          </cell>
          <cell r="AA204">
            <v>45808</v>
          </cell>
          <cell r="AB204">
            <v>2298473</v>
          </cell>
          <cell r="AC204">
            <v>45809</v>
          </cell>
          <cell r="AD204">
            <v>45838</v>
          </cell>
          <cell r="AE204">
            <v>1072621</v>
          </cell>
          <cell r="AF204">
            <v>45839</v>
          </cell>
          <cell r="AG204">
            <v>45852</v>
          </cell>
          <cell r="AH204">
            <v>0</v>
          </cell>
          <cell r="AI204">
            <v>0</v>
          </cell>
          <cell r="AJ204">
            <v>0</v>
          </cell>
          <cell r="BI204" t="str">
            <v>Facultad de Ciencias Humanas y de la Educación</v>
          </cell>
          <cell r="BJ204" t="str">
            <v>FERNANDO CAMPOS POLO</v>
          </cell>
          <cell r="BK204" t="str">
            <v>Decano de la Facultad de Ciencias Humanas y de la Educación</v>
          </cell>
          <cell r="BL204">
            <v>126</v>
          </cell>
          <cell r="BM204">
            <v>45680</v>
          </cell>
          <cell r="BN204">
            <v>67439887</v>
          </cell>
          <cell r="BO204">
            <v>221</v>
          </cell>
          <cell r="BP204">
            <v>45680</v>
          </cell>
          <cell r="BQ204">
            <v>13177912</v>
          </cell>
          <cell r="CS204" t="str">
            <v>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v>
          </cell>
          <cell r="CT204">
            <v>30082847</v>
          </cell>
          <cell r="CU204">
            <v>744</v>
          </cell>
          <cell r="CV204" t="str">
            <v>280103508</v>
          </cell>
          <cell r="CY204">
            <v>8890</v>
          </cell>
          <cell r="CZ204" t="str">
            <v>M6</v>
          </cell>
          <cell r="DA204">
            <v>13177912</v>
          </cell>
          <cell r="DB204">
            <v>0</v>
          </cell>
        </row>
        <row r="205">
          <cell r="B205" t="str">
            <v>0174 DE 2025</v>
          </cell>
          <cell r="C205">
            <v>1121932068</v>
          </cell>
          <cell r="D205" t="str">
            <v>IANN SANTIAGO VELEZ HUERTAS</v>
          </cell>
          <cell r="E205" t="str">
            <v>CONTRATO DE PRESTACIÓN DE SERVICIOS PROFESIONALES</v>
          </cell>
          <cell r="F205" t="str">
            <v>PRESTACIÓN DE SERVICIOS PROFESIONALES NECESARIO PARA EL DESARROLLO DEL PROYECTO FICHA BPUNI FCHE 02 1710 2024 “APRENDIZAJE SIGNIFICATIVO EN UNA SEGUNDA LENGUA EN ESTUDIANTES DEL PLAN DE BILINGÜISMO DE LA UNIVERSIDAD DE LOS LLANOS MEDIANTE EL DESARROLLO DE ESTRATEGIAS COMUNICATIVAS”</v>
          </cell>
          <cell r="G205">
            <v>45680</v>
          </cell>
          <cell r="H205">
            <v>18604105</v>
          </cell>
          <cell r="I205" t="str">
            <v>Cinco (05) meses y veintidós (22) días calendario</v>
          </cell>
          <cell r="J205">
            <v>45680</v>
          </cell>
          <cell r="K205">
            <v>45852</v>
          </cell>
          <cell r="L205" t="str">
            <v>NO APLICA</v>
          </cell>
          <cell r="M205" t="str">
            <v>NO APLICA</v>
          </cell>
          <cell r="N205" t="str">
            <v>NO APLICA</v>
          </cell>
          <cell r="O205">
            <v>6</v>
          </cell>
          <cell r="P205">
            <v>4110209</v>
          </cell>
          <cell r="Q205">
            <v>45680</v>
          </cell>
          <cell r="R205">
            <v>45716</v>
          </cell>
          <cell r="S205">
            <v>3244902</v>
          </cell>
          <cell r="T205">
            <v>45717</v>
          </cell>
          <cell r="U205">
            <v>45747</v>
          </cell>
          <cell r="V205">
            <v>3244902</v>
          </cell>
          <cell r="W205">
            <v>45748</v>
          </cell>
          <cell r="X205">
            <v>45777</v>
          </cell>
          <cell r="Y205">
            <v>3244902</v>
          </cell>
          <cell r="Z205">
            <v>45778</v>
          </cell>
          <cell r="AA205">
            <v>45808</v>
          </cell>
          <cell r="AB205">
            <v>3244902</v>
          </cell>
          <cell r="AC205">
            <v>45809</v>
          </cell>
          <cell r="AD205">
            <v>45838</v>
          </cell>
          <cell r="AE205">
            <v>1514288</v>
          </cell>
          <cell r="AF205">
            <v>45839</v>
          </cell>
          <cell r="AG205">
            <v>45852</v>
          </cell>
          <cell r="BI205" t="str">
            <v>Facultad de Ciencias Humanas y de la Educación</v>
          </cell>
          <cell r="BJ205" t="str">
            <v>FERNANDO CAMPOS POLO</v>
          </cell>
          <cell r="BK205" t="str">
            <v>Decano de la Facultad de Ciencias Humanas y de la Educación</v>
          </cell>
          <cell r="BL205">
            <v>126</v>
          </cell>
          <cell r="BM205">
            <v>45680</v>
          </cell>
          <cell r="BN205">
            <v>67439887</v>
          </cell>
          <cell r="BO205">
            <v>222</v>
          </cell>
          <cell r="BP205">
            <v>45680</v>
          </cell>
          <cell r="BQ205">
            <v>22479959</v>
          </cell>
          <cell r="CS205"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Brindar apoyo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Coadyuvar en la verificación del cumplimiento de los docentes del Plan Bull orientado por la Universidad. 6. Apoyar en el seguimiento al proceso de formación de la evolución en el nivel de inglés de los estudiantes de los diferentes programas según resultados de las pruebas Saber Pro. 7. Contribuir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Brindar apoyo en el proceso de evaluación docente orientada por la Universidad para el Centro de Idiomas. 10.  Apoyar en la realización de la trazabilidad académica de los estudiantes del Plan Bull, de acuerdo con las inscripciones enviadas por los programas. 11. Brindar apoyo en la respuesta a la correspondencia allegada al Centro de Idiomas. 12. Apoyar en el proceso y verificación de los auxiliares y monitores como apoyo en los procesos académicos del plan de Bilingüismo. 13. Contribuir con los procesos de calidad y planes de mejora. 14. Coadyuvar en el proceso de trazabilidad de los estudiantes Bull. 15. Apoyar a la coordinación académica en los diferentes procesos y requerimientos del plan de bilinguismo.</v>
          </cell>
          <cell r="CT205">
            <v>1121932068</v>
          </cell>
          <cell r="CU205">
            <v>744</v>
          </cell>
          <cell r="CV205" t="str">
            <v>280103508</v>
          </cell>
          <cell r="CY205">
            <v>8299</v>
          </cell>
          <cell r="CZ205" t="str">
            <v>M6</v>
          </cell>
          <cell r="DA205">
            <v>18604105</v>
          </cell>
          <cell r="DB205">
            <v>0</v>
          </cell>
        </row>
        <row r="206">
          <cell r="B206" t="str">
            <v>0175 DE 2025</v>
          </cell>
          <cell r="C206">
            <v>40399991</v>
          </cell>
          <cell r="D206" t="str">
            <v xml:space="preserve">MIRTHA YANIRA CALDERON CHITIVA </v>
          </cell>
          <cell r="E206" t="str">
            <v>CONTRATO DE PRESTACIÓN DE SERVICIOS PROFESIONALES</v>
          </cell>
          <cell r="F206" t="str">
            <v>PRESTACIÓN DE SERVICIOS PROFESIONALES NECESARIO PARA EL DESARROLLO DEL PROYECTO FICHA BPUNI FCHE 02 1710 2024 “APRENDIZAJE SIGNIFICATIVO EN UNA SEGUNDA LENGUA EN ESTUDIANTES DEL PLAN DE BILINGÜISMO DE LA UNIVERSIDAD DE LOS LLANOS MEDIANTE EL DESARROLLO DE ESTRATEGIAS COMUNICATIVAS”</v>
          </cell>
          <cell r="G206">
            <v>45680</v>
          </cell>
          <cell r="H206">
            <v>18604104</v>
          </cell>
          <cell r="I206" t="str">
            <v>Cinco (05) meses y veintidós (22) días calendario</v>
          </cell>
          <cell r="J206">
            <v>45680</v>
          </cell>
          <cell r="K206">
            <v>45852</v>
          </cell>
          <cell r="L206" t="str">
            <v>NO APLICA</v>
          </cell>
          <cell r="M206" t="str">
            <v>NO APLICA</v>
          </cell>
          <cell r="N206" t="str">
            <v>NO APLICA</v>
          </cell>
          <cell r="O206">
            <v>6</v>
          </cell>
          <cell r="P206">
            <v>4110209</v>
          </cell>
          <cell r="Q206">
            <v>45680</v>
          </cell>
          <cell r="R206">
            <v>45716</v>
          </cell>
          <cell r="S206">
            <v>3244902</v>
          </cell>
          <cell r="T206">
            <v>45717</v>
          </cell>
          <cell r="U206">
            <v>45747</v>
          </cell>
          <cell r="V206">
            <v>3244902</v>
          </cell>
          <cell r="W206">
            <v>45748</v>
          </cell>
          <cell r="X206">
            <v>45777</v>
          </cell>
          <cell r="Y206">
            <v>3244902</v>
          </cell>
          <cell r="Z206">
            <v>45778</v>
          </cell>
          <cell r="AA206">
            <v>45808</v>
          </cell>
          <cell r="AB206">
            <v>3244902</v>
          </cell>
          <cell r="AC206">
            <v>45809</v>
          </cell>
          <cell r="AD206">
            <v>45838</v>
          </cell>
          <cell r="AE206">
            <v>1514287</v>
          </cell>
          <cell r="AF206">
            <v>45839</v>
          </cell>
          <cell r="AG206">
            <v>45852</v>
          </cell>
          <cell r="BI206" t="str">
            <v>Facultad de Ciencias Humanas y de la Educación</v>
          </cell>
          <cell r="BJ206" t="str">
            <v>FERNANDO CAMPOS POLO</v>
          </cell>
          <cell r="BK206" t="str">
            <v>Decano de la Facultad de Ciencias Humanas y de la Educación</v>
          </cell>
          <cell r="BL206">
            <v>126</v>
          </cell>
          <cell r="BM206">
            <v>45680</v>
          </cell>
          <cell r="BN206">
            <v>67439887</v>
          </cell>
          <cell r="BO206">
            <v>223</v>
          </cell>
          <cell r="BP206">
            <v>45680</v>
          </cell>
          <cell r="BQ206">
            <v>18604104</v>
          </cell>
          <cell r="CS206"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Brindar apoyo a los docentes en los módulos asignados en los tiempos y espacios establecidos, en pro del cumplimiento del calendario académico aprobado. 4. Apoyar en la entrega a los docentes Bull los formatos de uso interno e institucional para su quehacer académico, además material didáctico necesario dentro del ambiente de aprendizaje. 5. Coadyuvar en la verificación del cumplimiento de los docentes del Plan Bull orientado por la Universidad. 6. Apoyar el seguimiento al proceso de formación de la evolución en el nivel de inglés de los estudiantes de los diferentes programas según resultados de las pruebas Saber Pro. 7. Apoyar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Apoyar el proceso de evaluación docente orientada por la Universidad para el Centro de Idiomas. 10.  Apoyar en la realización de la trazabilidad académica de los estudiantes del Plan Bull, de acuerdo con las inscripciones enviadas por los programas. 11. Apoyar en dar respuesta a la correspondencia allegada al Centro de Idiomas. 12. Apoyar en el proceso y verificación de los auxiliares y monitores como apoyo en los procesos académicos del plan de Bilingüismo. 13. Contribuir con los procesos de calidad y planes de mejora. 14. Apoyo al proceso de trazabilidad de los estudiantes Bull. 15. Apoyar a la coordinación académica en los diferentes procesos y requerimientos del plan de bilinguismo.</v>
          </cell>
          <cell r="CT206">
            <v>40399991</v>
          </cell>
          <cell r="CU206">
            <v>744</v>
          </cell>
          <cell r="CV206" t="str">
            <v>280103508</v>
          </cell>
          <cell r="CY206">
            <v>8560</v>
          </cell>
          <cell r="CZ206" t="str">
            <v>M5</v>
          </cell>
          <cell r="DA206">
            <v>18604104</v>
          </cell>
          <cell r="DB206">
            <v>0</v>
          </cell>
        </row>
        <row r="207">
          <cell r="B207" t="str">
            <v>0176 DE 2025</v>
          </cell>
          <cell r="C207">
            <v>86014098</v>
          </cell>
          <cell r="D207" t="str">
            <v>DUMAR ALCIDES PARRA FANDIÑO</v>
          </cell>
          <cell r="E207" t="str">
            <v>CONTRATO DE PRESTACIÓN DE SERVICIOS PROFESIONALES</v>
          </cell>
          <cell r="F207" t="str">
            <v>PRESTACIÓN DE SERVICIOS PROFESIONALES NECESARIO PARA EL DESARROLLO DEL PROYECTO FICHA BPUNI VIARE 09 1510 2024 “CONSOLIDACIÓN DE LA IDENTIDAD INSTITUCIONAL HACIA LA TRASCENDENCIA ACADÉMICA Y LA INNOVACIÓN SOCIAL EN LA UNIVERSIDAD DE LOS LLANOS”</v>
          </cell>
          <cell r="G207">
            <v>45680</v>
          </cell>
          <cell r="H207">
            <v>16594159</v>
          </cell>
          <cell r="I207" t="str">
            <v>Cinco (05) meses y veintidós (22) días calendario</v>
          </cell>
          <cell r="J207">
            <v>45680</v>
          </cell>
          <cell r="K207">
            <v>45852</v>
          </cell>
          <cell r="L207" t="str">
            <v>NO APLICA</v>
          </cell>
          <cell r="M207" t="str">
            <v>NO APLICA</v>
          </cell>
          <cell r="N207" t="str">
            <v>NO APLICA</v>
          </cell>
          <cell r="O207">
            <v>6</v>
          </cell>
          <cell r="P207">
            <v>3666151</v>
          </cell>
          <cell r="Q207">
            <v>45680</v>
          </cell>
          <cell r="R207">
            <v>45716</v>
          </cell>
          <cell r="S207">
            <v>2894330</v>
          </cell>
          <cell r="T207">
            <v>45717</v>
          </cell>
          <cell r="U207">
            <v>45747</v>
          </cell>
          <cell r="V207">
            <v>2894330</v>
          </cell>
          <cell r="W207">
            <v>45748</v>
          </cell>
          <cell r="X207">
            <v>45777</v>
          </cell>
          <cell r="Y207">
            <v>2894330</v>
          </cell>
          <cell r="Z207">
            <v>45778</v>
          </cell>
          <cell r="AA207">
            <v>45808</v>
          </cell>
          <cell r="AB207">
            <v>2894330</v>
          </cell>
          <cell r="AC207">
            <v>45809</v>
          </cell>
          <cell r="AD207">
            <v>45838</v>
          </cell>
          <cell r="AE207">
            <v>1350688</v>
          </cell>
          <cell r="AF207">
            <v>45839</v>
          </cell>
          <cell r="AG207">
            <v>45852</v>
          </cell>
          <cell r="AH207">
            <v>0</v>
          </cell>
          <cell r="AI207">
            <v>0</v>
          </cell>
          <cell r="AJ207">
            <v>0</v>
          </cell>
          <cell r="AK207">
            <v>0</v>
          </cell>
          <cell r="AN207">
            <v>0</v>
          </cell>
          <cell r="AQ207">
            <v>0</v>
          </cell>
          <cell r="AT207">
            <v>0</v>
          </cell>
          <cell r="AW207">
            <v>0</v>
          </cell>
          <cell r="BI207" t="str">
            <v>Secretaria General</v>
          </cell>
          <cell r="BJ207" t="str">
            <v>DEIVER GIOVANNY QUINTERO REYES</v>
          </cell>
          <cell r="BK207" t="str">
            <v>Secretario General</v>
          </cell>
          <cell r="BL207">
            <v>127</v>
          </cell>
          <cell r="BM207">
            <v>45680</v>
          </cell>
          <cell r="BN207">
            <v>162885410</v>
          </cell>
          <cell r="BO207">
            <v>224</v>
          </cell>
          <cell r="BP207">
            <v>45680</v>
          </cell>
          <cell r="BQ207">
            <v>16594159</v>
          </cell>
          <cell r="BR207">
            <v>0</v>
          </cell>
          <cell r="BS207">
            <v>0</v>
          </cell>
          <cell r="BX207">
            <v>0</v>
          </cell>
          <cell r="BY207">
            <v>0</v>
          </cell>
          <cell r="BZ207">
            <v>0</v>
          </cell>
          <cell r="CA207">
            <v>0</v>
          </cell>
          <cell r="CC207">
            <v>0</v>
          </cell>
          <cell r="CD207">
            <v>0</v>
          </cell>
          <cell r="CF207">
            <v>0</v>
          </cell>
          <cell r="CG207">
            <v>0</v>
          </cell>
          <cell r="CH207">
            <v>0</v>
          </cell>
          <cell r="CI207">
            <v>1</v>
          </cell>
          <cell r="CJ207">
            <v>45713</v>
          </cell>
          <cell r="CK207">
            <v>0</v>
          </cell>
          <cell r="CL207">
            <v>0</v>
          </cell>
          <cell r="CM207">
            <v>0</v>
          </cell>
          <cell r="CN207">
            <v>0</v>
          </cell>
          <cell r="CO207">
            <v>0</v>
          </cell>
          <cell r="CP207">
            <v>0</v>
          </cell>
          <cell r="CQ207">
            <v>0</v>
          </cell>
          <cell r="CR207">
            <v>0</v>
          </cell>
          <cell r="CS207" t="str">
            <v>1. Prestar apoyo en la redacción y corrección de textos de boletines externos de prensa. 2. Apoyar en la redacción, revisión y corrección de textos del boletín interno ‘El Unillanista’ y el periódico ‘Revista Contexto de proyección social”.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 11. Contribuir en la edición de los textos periodísticos y productos en general del área de comunicaciones, en lo concerniente a la edición y corrección de estilo.</v>
          </cell>
          <cell r="CT207">
            <v>86014098</v>
          </cell>
          <cell r="CU207">
            <v>732</v>
          </cell>
          <cell r="CV207" t="str">
            <v>120201</v>
          </cell>
          <cell r="CW207">
            <v>0</v>
          </cell>
          <cell r="CX207">
            <v>0</v>
          </cell>
          <cell r="CY207">
            <v>8299</v>
          </cell>
          <cell r="CZ207" t="str">
            <v>M6</v>
          </cell>
          <cell r="DA207">
            <v>16594159</v>
          </cell>
          <cell r="DB207">
            <v>0</v>
          </cell>
        </row>
        <row r="208">
          <cell r="B208" t="str">
            <v>0177 DE 2025</v>
          </cell>
          <cell r="C208">
            <v>1121937453</v>
          </cell>
          <cell r="D208" t="str">
            <v>ZUE TATIANA CASTRO VELEZ</v>
          </cell>
          <cell r="E208" t="str">
            <v>CONTRATO DE PRESTACIÓN DE SERVICIOS PROFESIONALES</v>
          </cell>
          <cell r="F208" t="str">
            <v>PRESTACIÓN DE SERVICIOS PROFESIONALES NECESARIO PARA EL DESARROLLO DEL PROYECTO FICHA BPUNI VIARE 09 1510 2024 “CONSOLIDACIÓN DE LA IDENTIDAD INSTITUCIONAL HACIA LA TRASCENDENCIA ACADÉMICA Y LA INNOVACIÓN SOCIAL EN LA UNIVERSIDAD DE LOS LLANOS”</v>
          </cell>
          <cell r="G208">
            <v>45680</v>
          </cell>
          <cell r="H208">
            <v>22479959</v>
          </cell>
          <cell r="I208" t="str">
            <v>Cinco (05) meses y veintidós (22) días calendario</v>
          </cell>
          <cell r="J208">
            <v>45680</v>
          </cell>
          <cell r="K208">
            <v>45852</v>
          </cell>
          <cell r="L208" t="str">
            <v>NO APLICA</v>
          </cell>
          <cell r="M208" t="str">
            <v>NO APLICA</v>
          </cell>
          <cell r="N208" t="str">
            <v>NO APLICA</v>
          </cell>
          <cell r="O208">
            <v>6</v>
          </cell>
          <cell r="P208">
            <v>4966502</v>
          </cell>
          <cell r="Q208">
            <v>45680</v>
          </cell>
          <cell r="R208">
            <v>45716</v>
          </cell>
          <cell r="S208">
            <v>3920923</v>
          </cell>
          <cell r="T208">
            <v>45717</v>
          </cell>
          <cell r="U208">
            <v>45747</v>
          </cell>
          <cell r="V208">
            <v>3920923</v>
          </cell>
          <cell r="W208">
            <v>45748</v>
          </cell>
          <cell r="X208">
            <v>45777</v>
          </cell>
          <cell r="Y208">
            <v>3920923</v>
          </cell>
          <cell r="Z208">
            <v>45778</v>
          </cell>
          <cell r="AA208">
            <v>45808</v>
          </cell>
          <cell r="AB208">
            <v>3920923</v>
          </cell>
          <cell r="AC208">
            <v>45809</v>
          </cell>
          <cell r="AD208">
            <v>45838</v>
          </cell>
          <cell r="AE208">
            <v>1829765</v>
          </cell>
          <cell r="AF208">
            <v>45839</v>
          </cell>
          <cell r="AG208">
            <v>45852</v>
          </cell>
          <cell r="AH208">
            <v>0</v>
          </cell>
          <cell r="AK208">
            <v>0</v>
          </cell>
          <cell r="AN208">
            <v>0</v>
          </cell>
          <cell r="AQ208">
            <v>0</v>
          </cell>
          <cell r="AT208">
            <v>0</v>
          </cell>
          <cell r="AW208">
            <v>0</v>
          </cell>
          <cell r="BI208" t="str">
            <v>Secretaria General</v>
          </cell>
          <cell r="BJ208" t="str">
            <v>DEIVER GIOVANNY QUINTERO REYES</v>
          </cell>
          <cell r="BK208" t="str">
            <v>Secretario General</v>
          </cell>
          <cell r="BL208">
            <v>127</v>
          </cell>
          <cell r="BM208">
            <v>45680</v>
          </cell>
          <cell r="BN208">
            <v>162885410</v>
          </cell>
          <cell r="BO208">
            <v>225</v>
          </cell>
          <cell r="BP208">
            <v>45680</v>
          </cell>
          <cell r="BQ208">
            <v>22479959</v>
          </cell>
          <cell r="BR208">
            <v>0</v>
          </cell>
          <cell r="BS208">
            <v>0</v>
          </cell>
          <cell r="BX208">
            <v>0</v>
          </cell>
          <cell r="BY208">
            <v>0</v>
          </cell>
          <cell r="BZ208">
            <v>0</v>
          </cell>
          <cell r="CA208">
            <v>0</v>
          </cell>
          <cell r="CC208">
            <v>0</v>
          </cell>
          <cell r="CD208">
            <v>0</v>
          </cell>
          <cell r="CF208">
            <v>0</v>
          </cell>
          <cell r="CG208">
            <v>0</v>
          </cell>
          <cell r="CH208">
            <v>0</v>
          </cell>
          <cell r="CI208">
            <v>1</v>
          </cell>
          <cell r="CJ208">
            <v>45713</v>
          </cell>
          <cell r="CK208">
            <v>0</v>
          </cell>
          <cell r="CL208">
            <v>0</v>
          </cell>
          <cell r="CM208">
            <v>0</v>
          </cell>
          <cell r="CN208">
            <v>0</v>
          </cell>
          <cell r="CO208">
            <v>0</v>
          </cell>
          <cell r="CP208">
            <v>0</v>
          </cell>
          <cell r="CQ208">
            <v>0</v>
          </cell>
          <cell r="CR208">
            <v>0</v>
          </cell>
          <cell r="CS208" t="str">
            <v>1. Contribuir en la realización de campaña de sensibilización al público externo e interno de la Universidad de los Llanos. 2. Verificar y hacer seguimiento al plan desarrollo del plan de comunicaciones. 3. Prestar apoyo en el diseño y producción de contenido institucional para medios internos y externos. 4. Desarrollar campañas de marketing institucional que fortalezcan la imagen de la universidad. 5. Prestar apoyo en las transmisiones y protocolo de eventos especiales de acuerdo a requerimientos. 6. Contribuir en la elaboración de producto audiovisual Unillanos al día. 7. Prestar apoyo en la realización del boletín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v>
          </cell>
          <cell r="CT208">
            <v>1121937453</v>
          </cell>
          <cell r="CU208">
            <v>732</v>
          </cell>
          <cell r="CV208" t="str">
            <v>120201</v>
          </cell>
          <cell r="CW208">
            <v>0</v>
          </cell>
          <cell r="CX208">
            <v>0</v>
          </cell>
          <cell r="CY208">
            <v>7310</v>
          </cell>
          <cell r="CZ208" t="str">
            <v>M6</v>
          </cell>
          <cell r="DA208">
            <v>22479959</v>
          </cell>
          <cell r="DB208">
            <v>0</v>
          </cell>
        </row>
        <row r="209">
          <cell r="B209" t="str">
            <v>0178 DE 2025</v>
          </cell>
          <cell r="C209">
            <v>1053783494</v>
          </cell>
          <cell r="D209" t="str">
            <v>JORGE ALBERTO FERNANDEZ GUTIERREZ</v>
          </cell>
          <cell r="E209" t="str">
            <v>CONTRATO DE PRESTACIÓN DE SERVICIOS PROFESIONALES</v>
          </cell>
          <cell r="F209" t="str">
            <v>PRESTACIÓN DE SERVICIOS PROFESIONALES NECESARIO PARA EL DESARROLLO DEL PROYECTO FICHA BPUNI VIARE 09 1510 2024 “CONSOLIDACIÓN DE LA IDENTIDAD INSTITUCIONAL HACIA LA TRASCENDENCIA ACADÉMICA Y LA INNOVACIÓN SOCIAL EN LA UNIVERSIDAD DE LOS LLANOS”</v>
          </cell>
          <cell r="G209">
            <v>45680</v>
          </cell>
          <cell r="H209">
            <v>29844081</v>
          </cell>
          <cell r="I209" t="str">
            <v>Cinco (05) meses y veintidós (22) días calendario</v>
          </cell>
          <cell r="J209">
            <v>45680</v>
          </cell>
          <cell r="K209">
            <v>45852</v>
          </cell>
          <cell r="L209" t="str">
            <v>NO APLICA</v>
          </cell>
          <cell r="M209" t="str">
            <v>NO APLICA</v>
          </cell>
          <cell r="N209" t="str">
            <v>NO APLICA</v>
          </cell>
          <cell r="O209">
            <v>6</v>
          </cell>
          <cell r="P209">
            <v>6593460</v>
          </cell>
          <cell r="Q209">
            <v>45680</v>
          </cell>
          <cell r="R209">
            <v>45716</v>
          </cell>
          <cell r="S209">
            <v>5205363</v>
          </cell>
          <cell r="T209">
            <v>45717</v>
          </cell>
          <cell r="U209">
            <v>45747</v>
          </cell>
          <cell r="V209">
            <v>5205363</v>
          </cell>
          <cell r="W209">
            <v>45748</v>
          </cell>
          <cell r="X209">
            <v>45777</v>
          </cell>
          <cell r="Y209">
            <v>5205363</v>
          </cell>
          <cell r="Z209">
            <v>45778</v>
          </cell>
          <cell r="AA209">
            <v>45808</v>
          </cell>
          <cell r="AB209">
            <v>5205363</v>
          </cell>
          <cell r="AC209">
            <v>45809</v>
          </cell>
          <cell r="AD209">
            <v>45838</v>
          </cell>
          <cell r="AE209">
            <v>2429169</v>
          </cell>
          <cell r="AF209">
            <v>45839</v>
          </cell>
          <cell r="AG209">
            <v>45852</v>
          </cell>
          <cell r="AH209">
            <v>0</v>
          </cell>
          <cell r="AI209">
            <v>0</v>
          </cell>
          <cell r="AJ209">
            <v>0</v>
          </cell>
          <cell r="AK209">
            <v>0</v>
          </cell>
          <cell r="AN209">
            <v>0</v>
          </cell>
          <cell r="AQ209">
            <v>0</v>
          </cell>
          <cell r="AT209">
            <v>0</v>
          </cell>
          <cell r="AW209">
            <v>0</v>
          </cell>
          <cell r="BI209" t="str">
            <v>Secretaria General</v>
          </cell>
          <cell r="BJ209" t="str">
            <v>DEIVER GIOVANNY QUINTERO REYES</v>
          </cell>
          <cell r="BK209" t="str">
            <v>Secretario General</v>
          </cell>
          <cell r="BL209">
            <v>127</v>
          </cell>
          <cell r="BM209">
            <v>45680</v>
          </cell>
          <cell r="BN209">
            <v>162885410</v>
          </cell>
          <cell r="BO209">
            <v>226</v>
          </cell>
          <cell r="BP209">
            <v>45680</v>
          </cell>
          <cell r="BQ209">
            <v>29844081</v>
          </cell>
          <cell r="BR209">
            <v>0</v>
          </cell>
          <cell r="BS209">
            <v>0</v>
          </cell>
          <cell r="BX209">
            <v>0</v>
          </cell>
          <cell r="BY209">
            <v>0</v>
          </cell>
          <cell r="BZ209">
            <v>0</v>
          </cell>
          <cell r="CA209">
            <v>0</v>
          </cell>
          <cell r="CC209">
            <v>0</v>
          </cell>
          <cell r="CD209">
            <v>0</v>
          </cell>
          <cell r="CF209">
            <v>0</v>
          </cell>
          <cell r="CG209">
            <v>0</v>
          </cell>
          <cell r="CH209">
            <v>0</v>
          </cell>
          <cell r="CI209">
            <v>1</v>
          </cell>
          <cell r="CJ209">
            <v>45713</v>
          </cell>
          <cell r="CK209">
            <v>0</v>
          </cell>
          <cell r="CL209">
            <v>0</v>
          </cell>
          <cell r="CM209">
            <v>0</v>
          </cell>
          <cell r="CN209">
            <v>0</v>
          </cell>
          <cell r="CO209">
            <v>0</v>
          </cell>
          <cell r="CP209">
            <v>0</v>
          </cell>
          <cell r="CQ209">
            <v>0</v>
          </cell>
          <cell r="CR209">
            <v>0</v>
          </cell>
          <cell r="CS209" t="str">
            <v xml:space="preserve">1. Contribuir en la coordinación las diferentes acciones para el buen desarrollo del proceso de comunicación institucional. 2. Contribuir con el diseño e implementación del Plan de Comunicaciones y Medios de la Universidad. 3. Cooperar en la creación y ejecución de una estrategia de comunicaciones que fortalezca el mensaje y la imagen institucional. 4. Colaborar en la selección y verificación del cumplimiento de la pauta publicitaria que la Universidad de los Llanos contrata con los diferentes medios de comunicación regional o nacional. 5. Contribuir con la recepción, diligenciamiento y requerimientos de los documentos, oficios salientes y entrantes del proceso de comunicación institucional de la Universidad de los Llanos. 6. Colaborar en la revisión y aprobación de los productos periodísticos realizados dentro del proceso de comunicación institucional para ser publicados a través de las redes sociales y los diferentes canales periodísticos institucionales. 7. Coordinar los cubrimientos y acompañamientos a eventos. 8. Prestar apoyo en el monitoreo y seguimiento a los medios. 9. Contribuir en el cumplimiento de los requerimientos realizados por la comunidad Unillanista. 10. Apoyar en la revisión y actualización de matrices correspondientes al Área de Comunicaciones. 11. Contribuir con el manejo y cuidado de todas las herramientas tecnológicas e implementos que sean puestos a su disposición para el desarrollo de sus actividades. </v>
          </cell>
          <cell r="CT209">
            <v>1053783494.8</v>
          </cell>
          <cell r="CU209">
            <v>732</v>
          </cell>
          <cell r="CV209" t="str">
            <v>120201</v>
          </cell>
          <cell r="CW209">
            <v>0</v>
          </cell>
          <cell r="CX209">
            <v>0</v>
          </cell>
          <cell r="CY209">
            <v>9609</v>
          </cell>
          <cell r="CZ209" t="str">
            <v>M6</v>
          </cell>
          <cell r="DA209">
            <v>29844081</v>
          </cell>
          <cell r="DB209">
            <v>0</v>
          </cell>
        </row>
        <row r="210">
          <cell r="B210" t="str">
            <v>0179 DE 2025</v>
          </cell>
          <cell r="C210">
            <v>1121914875</v>
          </cell>
          <cell r="D210" t="str">
            <v>SEBASTIAN GUZMAN RAVE</v>
          </cell>
          <cell r="E210" t="str">
            <v>CONTRATO DE PRESTACIÓN DE SERVICIOS DE APOYO A LA GESTIÓN</v>
          </cell>
          <cell r="F210" t="str">
            <v>PRESTACIÓN DE SERVICIOS DE APOYO A LA GESTIÓN NECESARIO PARA EL DESARROLLO DEL PROYECTO FICHA BPUNI VIARE 09 1510 2024 “CONSOLIDACIÓN DE LA IDENTIDAD INSTITUCIONAL HACIA LA TRASCENDENCIA ACADÉMICA Y LA INNOVACIÓN SOCIAL EN LA UNIVERSIDAD DE LOS LLANOS”</v>
          </cell>
          <cell r="G210">
            <v>45680</v>
          </cell>
          <cell r="H210">
            <v>14728245</v>
          </cell>
          <cell r="I210" t="str">
            <v>Cinco (05) meses y veintidós (22) días calendario</v>
          </cell>
          <cell r="J210">
            <v>45680</v>
          </cell>
          <cell r="K210">
            <v>45852</v>
          </cell>
          <cell r="L210" t="str">
            <v>NO APLICA</v>
          </cell>
          <cell r="M210" t="str">
            <v>NO APLICA</v>
          </cell>
          <cell r="N210" t="str">
            <v>NO APLICA</v>
          </cell>
          <cell r="O210">
            <v>6</v>
          </cell>
          <cell r="P210">
            <v>3253915</v>
          </cell>
          <cell r="Q210">
            <v>45680</v>
          </cell>
          <cell r="R210">
            <v>45716</v>
          </cell>
          <cell r="S210">
            <v>2568880</v>
          </cell>
          <cell r="T210">
            <v>45717</v>
          </cell>
          <cell r="U210">
            <v>45747</v>
          </cell>
          <cell r="V210">
            <v>2568880</v>
          </cell>
          <cell r="W210">
            <v>45748</v>
          </cell>
          <cell r="X210">
            <v>45777</v>
          </cell>
          <cell r="Y210">
            <v>2568880</v>
          </cell>
          <cell r="Z210">
            <v>45778</v>
          </cell>
          <cell r="AA210">
            <v>45808</v>
          </cell>
          <cell r="AB210">
            <v>2568880</v>
          </cell>
          <cell r="AC210">
            <v>45809</v>
          </cell>
          <cell r="AD210">
            <v>45838</v>
          </cell>
          <cell r="AE210">
            <v>1198810</v>
          </cell>
          <cell r="AF210">
            <v>45839</v>
          </cell>
          <cell r="AG210">
            <v>45852</v>
          </cell>
          <cell r="AH210">
            <v>0</v>
          </cell>
          <cell r="AK210">
            <v>0</v>
          </cell>
          <cell r="AN210">
            <v>0</v>
          </cell>
          <cell r="AQ210">
            <v>0</v>
          </cell>
          <cell r="AT210">
            <v>0</v>
          </cell>
          <cell r="AW210">
            <v>0</v>
          </cell>
          <cell r="BI210" t="str">
            <v>Secretaria General</v>
          </cell>
          <cell r="BJ210" t="str">
            <v>DEIVER GIOVANNY QUINTERO REYES</v>
          </cell>
          <cell r="BK210" t="str">
            <v>Secretario General</v>
          </cell>
          <cell r="BL210">
            <v>127</v>
          </cell>
          <cell r="BM210">
            <v>45680</v>
          </cell>
          <cell r="BN210">
            <v>162885410</v>
          </cell>
          <cell r="BO210">
            <v>227</v>
          </cell>
          <cell r="BP210">
            <v>45680</v>
          </cell>
          <cell r="BQ210">
            <v>14728245</v>
          </cell>
          <cell r="BR210">
            <v>0</v>
          </cell>
          <cell r="BS210">
            <v>0</v>
          </cell>
          <cell r="BX210">
            <v>0</v>
          </cell>
          <cell r="BY210">
            <v>0</v>
          </cell>
          <cell r="BZ210">
            <v>0</v>
          </cell>
          <cell r="CA210">
            <v>0</v>
          </cell>
          <cell r="CC210">
            <v>0</v>
          </cell>
          <cell r="CD210">
            <v>0</v>
          </cell>
          <cell r="CF210">
            <v>0</v>
          </cell>
          <cell r="CG210">
            <v>0</v>
          </cell>
          <cell r="CH210">
            <v>0</v>
          </cell>
          <cell r="CI210">
            <v>1</v>
          </cell>
          <cell r="CJ210">
            <v>45713</v>
          </cell>
          <cell r="CK210">
            <v>0</v>
          </cell>
          <cell r="CL210">
            <v>0</v>
          </cell>
          <cell r="CM210">
            <v>0</v>
          </cell>
          <cell r="CN210">
            <v>0</v>
          </cell>
          <cell r="CO210">
            <v>0</v>
          </cell>
          <cell r="CP210">
            <v>0</v>
          </cell>
          <cell r="CQ210">
            <v>0</v>
          </cell>
          <cell r="CR210">
            <v>0</v>
          </cell>
          <cell r="CS210" t="str">
            <v>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Apoyar en el registro fotográfico y audiovisual de los eventos institucionales. 8. Prestar apoyo con las herramientas virtuales (Facebook live, streaming) y las demás herramientas necesarias para el desarrollo de las actividades del área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v>
          </cell>
          <cell r="CT210">
            <v>1121914875</v>
          </cell>
          <cell r="CU210">
            <v>732</v>
          </cell>
          <cell r="CV210" t="str">
            <v>120201</v>
          </cell>
          <cell r="CW210">
            <v>0</v>
          </cell>
          <cell r="CX210">
            <v>0</v>
          </cell>
          <cell r="CY210">
            <v>7420</v>
          </cell>
          <cell r="CZ210" t="str">
            <v>M6</v>
          </cell>
          <cell r="DA210">
            <v>14728245</v>
          </cell>
          <cell r="DB210">
            <v>0</v>
          </cell>
        </row>
        <row r="211">
          <cell r="B211" t="str">
            <v>0180 DE 2025</v>
          </cell>
          <cell r="C211">
            <v>1006876734</v>
          </cell>
          <cell r="D211" t="str">
            <v>LAURA DANIELA RICO LEGUIZAMO</v>
          </cell>
          <cell r="E211" t="str">
            <v>CONTRATO DE PRESTACIÓN DE SERVICIOS PROFESIONALES</v>
          </cell>
          <cell r="F211" t="str">
            <v>PRESTACIÓN DE SERVICIOS PROFESIONALES NECESARIO PARA EL DESARROLLO DEL PROYECTO FICHA BPUNI VIARE 09 1510 2024 “CONSOLIDACIÓN DE LA IDENTIDAD INSTITUCIONAL HACIA LA TRASCENDENCIA ACADÉMICA Y LA INNOVACIÓN SOCIAL EN LA UNIVERSIDAD DE LOS LLANOS”</v>
          </cell>
          <cell r="G211">
            <v>45680</v>
          </cell>
          <cell r="H211">
            <v>16594159</v>
          </cell>
          <cell r="I211" t="str">
            <v>Cinco (05) meses y veintidós (22) días calendario</v>
          </cell>
          <cell r="J211">
            <v>45680</v>
          </cell>
          <cell r="K211">
            <v>45852</v>
          </cell>
          <cell r="L211" t="str">
            <v>NO APLICA</v>
          </cell>
          <cell r="M211" t="str">
            <v>NO APLICA</v>
          </cell>
          <cell r="N211" t="str">
            <v>NO APLICA</v>
          </cell>
          <cell r="O211">
            <v>6</v>
          </cell>
          <cell r="P211">
            <v>3666151</v>
          </cell>
          <cell r="Q211">
            <v>45680</v>
          </cell>
          <cell r="R211">
            <v>45716</v>
          </cell>
          <cell r="S211">
            <v>2894330</v>
          </cell>
          <cell r="T211">
            <v>45717</v>
          </cell>
          <cell r="U211">
            <v>45747</v>
          </cell>
          <cell r="V211">
            <v>2894330</v>
          </cell>
          <cell r="W211">
            <v>45748</v>
          </cell>
          <cell r="X211">
            <v>45777</v>
          </cell>
          <cell r="Y211">
            <v>2894330</v>
          </cell>
          <cell r="Z211">
            <v>45778</v>
          </cell>
          <cell r="AA211">
            <v>45808</v>
          </cell>
          <cell r="AB211">
            <v>2894330</v>
          </cell>
          <cell r="AC211">
            <v>45809</v>
          </cell>
          <cell r="AD211">
            <v>45838</v>
          </cell>
          <cell r="AE211">
            <v>1350688</v>
          </cell>
          <cell r="AF211">
            <v>45839</v>
          </cell>
          <cell r="AG211">
            <v>45852</v>
          </cell>
          <cell r="AH211">
            <v>0</v>
          </cell>
          <cell r="AI211">
            <v>0</v>
          </cell>
          <cell r="AJ211">
            <v>0</v>
          </cell>
          <cell r="AK211">
            <v>0</v>
          </cell>
          <cell r="AN211">
            <v>0</v>
          </cell>
          <cell r="AQ211">
            <v>0</v>
          </cell>
          <cell r="AT211">
            <v>0</v>
          </cell>
          <cell r="AW211">
            <v>0</v>
          </cell>
          <cell r="BI211" t="str">
            <v>Secretaria General</v>
          </cell>
          <cell r="BJ211" t="str">
            <v>DEIVER GIOVANNY QUINTERO REYES</v>
          </cell>
          <cell r="BK211" t="str">
            <v>Secretario General</v>
          </cell>
          <cell r="BL211">
            <v>127</v>
          </cell>
          <cell r="BM211">
            <v>45680</v>
          </cell>
          <cell r="BN211">
            <v>162885410</v>
          </cell>
          <cell r="BO211">
            <v>228</v>
          </cell>
          <cell r="BP211">
            <v>45680</v>
          </cell>
          <cell r="BQ211">
            <v>16594159</v>
          </cell>
          <cell r="BR211">
            <v>0</v>
          </cell>
          <cell r="BS211">
            <v>0</v>
          </cell>
          <cell r="BX211">
            <v>0</v>
          </cell>
          <cell r="BY211">
            <v>0</v>
          </cell>
          <cell r="BZ211">
            <v>0</v>
          </cell>
          <cell r="CA211">
            <v>0</v>
          </cell>
          <cell r="CC211">
            <v>0</v>
          </cell>
          <cell r="CD211">
            <v>0</v>
          </cell>
          <cell r="CF211">
            <v>0</v>
          </cell>
          <cell r="CG211">
            <v>0</v>
          </cell>
          <cell r="CH211">
            <v>0</v>
          </cell>
          <cell r="CI211">
            <v>1</v>
          </cell>
          <cell r="CJ211">
            <v>45713</v>
          </cell>
          <cell r="CK211">
            <v>0</v>
          </cell>
          <cell r="CL211">
            <v>0</v>
          </cell>
          <cell r="CM211">
            <v>0</v>
          </cell>
          <cell r="CN211">
            <v>0</v>
          </cell>
          <cell r="CO211">
            <v>0</v>
          </cell>
          <cell r="CP211">
            <v>0</v>
          </cell>
          <cell r="CQ211">
            <v>0</v>
          </cell>
          <cell r="CR211">
            <v>0</v>
          </cell>
          <cell r="CS211" t="str">
            <v>1. Contribuir en la construcción de estrategias de comunicación y plan de comunicaciones institucional. 2.  Prestar apoyo en el diseño y producción de contenidos en formato de audio y a fines para medios internos y externos. 2. Brindar apoyo en la creación de parrillas de contenidos para las redes sociales donde se incluyan copys para las respectivas publicaciones. 3. Prestar apoyo en la redacción de notas informativas de acuerdo a las fuentes asignadas. 4. Colaborar con el acompañamiento y cubrimiento de los diferentes eventos de la Universidad de los Llanos por parte del proceso de comunicación institucional. 5. Prestar apoyo en las transmisiones y protocolo de eventos institucionales a través de redes sociales, de acuerdo a requerimientos y disponibilidad. 6. Prestar apoyo en la realización del boletín ‘El Unillanista’ y el periódico “Revista Contexto de proyección social”. 7. Apoyar en la revisión y actualización de matrices correspondientes al Área de Comunicaciones. 8. Contribuir con el manejo y cuidado de todas las herramientas tecnológicas e implementos que sean puestos a su disposición para el desarrollo de sus actividades. 9. Contribuir en las actividades administrativas que se desarrollan en marco del proyecto Ficha BPUNI VIARE 09 1510 2024 “Consolidación de la identidad institucional hacia la trascendencia académica y la innovación social en la universidad de los llanos”. 10. Brindar apoyo en la creación de material audiovisual (reels, historias) de los eventos desarrollados por la Universidad con el fin de dinamizar las interacciones en las redes sociales.</v>
          </cell>
          <cell r="CT211">
            <v>1006876734</v>
          </cell>
          <cell r="CU211">
            <v>732</v>
          </cell>
          <cell r="CV211" t="str">
            <v>120201</v>
          </cell>
          <cell r="CW211">
            <v>0</v>
          </cell>
          <cell r="CX211">
            <v>0</v>
          </cell>
          <cell r="CY211">
            <v>8211</v>
          </cell>
          <cell r="CZ211" t="str">
            <v>M6</v>
          </cell>
          <cell r="DA211">
            <v>16594159</v>
          </cell>
          <cell r="DB211">
            <v>0</v>
          </cell>
        </row>
        <row r="212">
          <cell r="B212" t="str">
            <v>0181 DE 2025</v>
          </cell>
          <cell r="C212">
            <v>1121885006</v>
          </cell>
          <cell r="D212" t="str">
            <v>ELDER YOVANNY CORTES ESCOBAR</v>
          </cell>
          <cell r="E212" t="str">
            <v>CONTRATO DE PRESTACIÓN DE SERVICIOS PROFESIONALES</v>
          </cell>
          <cell r="F212" t="str">
            <v>PRESTACIÓN DE SERVICIOS PROFESIONALES NECESARIO PARA EL DESARROLLO DEL PROYECTO FICHA BPUNI VIARE 09 1510 2024 “CONSOLIDACIÓN DE LA IDENTIDAD INSTITUCIONAL HACIA LA TRASCENDENCIA ACADÉMICA Y LA INNOVACIÓN SOCIAL EN LA UNIVERSIDAD DE LOS LLANOS”</v>
          </cell>
          <cell r="G212">
            <v>45680</v>
          </cell>
          <cell r="H212">
            <v>16594159</v>
          </cell>
          <cell r="I212" t="str">
            <v>Cinco (05) meses y veintidós (22) días calendario</v>
          </cell>
          <cell r="J212">
            <v>45680</v>
          </cell>
          <cell r="K212">
            <v>45852</v>
          </cell>
          <cell r="L212" t="str">
            <v>NO APLICA</v>
          </cell>
          <cell r="M212" t="str">
            <v>NO APLICA</v>
          </cell>
          <cell r="N212" t="str">
            <v>NO APLICA</v>
          </cell>
          <cell r="O212">
            <v>6</v>
          </cell>
          <cell r="P212">
            <v>3666151</v>
          </cell>
          <cell r="Q212">
            <v>45680</v>
          </cell>
          <cell r="R212">
            <v>45716</v>
          </cell>
          <cell r="S212">
            <v>2894330</v>
          </cell>
          <cell r="T212">
            <v>45717</v>
          </cell>
          <cell r="U212">
            <v>45747</v>
          </cell>
          <cell r="V212">
            <v>2894330</v>
          </cell>
          <cell r="W212">
            <v>45748</v>
          </cell>
          <cell r="X212">
            <v>45777</v>
          </cell>
          <cell r="Y212">
            <v>2894330</v>
          </cell>
          <cell r="Z212">
            <v>45778</v>
          </cell>
          <cell r="AA212">
            <v>45808</v>
          </cell>
          <cell r="AB212">
            <v>2894330</v>
          </cell>
          <cell r="AC212">
            <v>45809</v>
          </cell>
          <cell r="AD212">
            <v>45838</v>
          </cell>
          <cell r="AE212">
            <v>1350688</v>
          </cell>
          <cell r="AF212">
            <v>45839</v>
          </cell>
          <cell r="AG212">
            <v>45852</v>
          </cell>
          <cell r="AH212">
            <v>0</v>
          </cell>
          <cell r="AK212">
            <v>0</v>
          </cell>
          <cell r="AN212">
            <v>0</v>
          </cell>
          <cell r="AQ212">
            <v>0</v>
          </cell>
          <cell r="AT212">
            <v>0</v>
          </cell>
          <cell r="AW212">
            <v>0</v>
          </cell>
          <cell r="BI212" t="str">
            <v>Secretaria General</v>
          </cell>
          <cell r="BJ212" t="str">
            <v>DEIVER GIOVANNY QUINTERO REYES</v>
          </cell>
          <cell r="BK212" t="str">
            <v>Secretario General</v>
          </cell>
          <cell r="BL212">
            <v>127</v>
          </cell>
          <cell r="BM212">
            <v>45680</v>
          </cell>
          <cell r="BN212">
            <v>162885410</v>
          </cell>
          <cell r="BO212">
            <v>229</v>
          </cell>
          <cell r="BP212">
            <v>45680</v>
          </cell>
          <cell r="BQ212">
            <v>16594159</v>
          </cell>
          <cell r="BR212">
            <v>0</v>
          </cell>
          <cell r="BS212">
            <v>0</v>
          </cell>
          <cell r="BX212">
            <v>0</v>
          </cell>
          <cell r="BY212">
            <v>0</v>
          </cell>
          <cell r="BZ212">
            <v>0</v>
          </cell>
          <cell r="CA212">
            <v>0</v>
          </cell>
          <cell r="CC212">
            <v>0</v>
          </cell>
          <cell r="CD212">
            <v>0</v>
          </cell>
          <cell r="CF212">
            <v>0</v>
          </cell>
          <cell r="CG212">
            <v>0</v>
          </cell>
          <cell r="CH212">
            <v>0</v>
          </cell>
          <cell r="CI212">
            <v>1</v>
          </cell>
          <cell r="CJ212">
            <v>45713</v>
          </cell>
          <cell r="CK212">
            <v>0</v>
          </cell>
          <cell r="CL212">
            <v>0</v>
          </cell>
          <cell r="CM212">
            <v>0</v>
          </cell>
          <cell r="CN212">
            <v>0</v>
          </cell>
          <cell r="CO212">
            <v>0</v>
          </cell>
          <cell r="CP212">
            <v>0</v>
          </cell>
          <cell r="CQ212">
            <v>0</v>
          </cell>
          <cell r="CR212">
            <v>0</v>
          </cell>
          <cell r="CS212" t="str">
            <v>1. Prestar apoyo en la realización de piezas gráficas para redes sociales y publicidad de la Institución, publicidad ATL y BTL. 2. Contribuir en el diseño tarjetas (invitaciones, alusivos a una fecha importante, festividades, entre otros). 3. Colaborar con el buen uso de la marca institucional de acuerdo a lo establecido por el manual de identidad.  4. Contribuir en elaboración y edición de video clips y videos Institucionales. 5. Apoyar con la elaboración de la diagramación y línea grafica del boletín informativo digital Unillanista y El periódico “Revista Contexto de proyección social”. 6. Prestar apoyo en el registro fotográfico de eventos institucionales. 7. Prestar apoyo en el diseño en la transmisión en vivo de eventos institucionales, a través de las redes sociales oficiales. 8. Apoyar en la revisión y actualización de matrices correspondientes al Área de Comunicaciones. 9. Contribuir con el manejo y cuidado de todas las herramientas tecnológicas e implementos que sean puestos a su disposición para el desarrollo de sus actividades. 10. Colaborar con la supervisión de la identidad visual y narrativa de la Universidad en todas sus plataformas, asegurando que el mensaje de la institución refleje sus valores y objetivos.</v>
          </cell>
          <cell r="CT212">
            <v>1121885006</v>
          </cell>
          <cell r="CU212">
            <v>732</v>
          </cell>
          <cell r="CV212" t="str">
            <v>120201</v>
          </cell>
          <cell r="CW212">
            <v>0</v>
          </cell>
          <cell r="CX212">
            <v>0</v>
          </cell>
          <cell r="CY212">
            <v>8299</v>
          </cell>
          <cell r="CZ212" t="str">
            <v>M6</v>
          </cell>
          <cell r="DA212">
            <v>16594159</v>
          </cell>
          <cell r="DB212">
            <v>0</v>
          </cell>
        </row>
        <row r="213">
          <cell r="B213" t="str">
            <v>0182 DE 2025</v>
          </cell>
          <cell r="C213">
            <v>1121882349</v>
          </cell>
          <cell r="D213" t="str">
            <v>MAICOL ANDREY MATEUS BEJARANO</v>
          </cell>
          <cell r="E213" t="str">
            <v>CONTRATO DE PRESTACIÓN DE SERVICIOS DE APOYO A LA GESTIÓN</v>
          </cell>
          <cell r="F213" t="str">
            <v>PRESTACIÓN DE SERVICIOS DE APOYO A LA GESTIÓN NECESARIO PARA EL DESARROLLO DEL PROYECTO FICHA BPUNI VIARE 09 1510 2024 “CONSOLIDACIÓN DE LA IDENTIDAD INSTITUCIONAL HACIA LA TRASCENDENCIA ACADÉMICA Y LA INNOVACIÓN SOCIAL EN LA UNIVERSIDAD DE LOS LLANOS”</v>
          </cell>
          <cell r="G213">
            <v>45680</v>
          </cell>
          <cell r="H213">
            <v>14728245</v>
          </cell>
          <cell r="I213" t="str">
            <v>Cinco (05) meses y veintidós (22) días calendario</v>
          </cell>
          <cell r="J213">
            <v>45680</v>
          </cell>
          <cell r="K213">
            <v>45852</v>
          </cell>
          <cell r="L213" t="str">
            <v>NO APLICA</v>
          </cell>
          <cell r="M213" t="str">
            <v>NO APLICA</v>
          </cell>
          <cell r="N213" t="str">
            <v>NO APLICA</v>
          </cell>
          <cell r="O213">
            <v>6</v>
          </cell>
          <cell r="P213">
            <v>3253915</v>
          </cell>
          <cell r="Q213">
            <v>45680</v>
          </cell>
          <cell r="R213">
            <v>45716</v>
          </cell>
          <cell r="S213">
            <v>2568880</v>
          </cell>
          <cell r="T213">
            <v>45717</v>
          </cell>
          <cell r="U213">
            <v>45747</v>
          </cell>
          <cell r="V213">
            <v>2568880</v>
          </cell>
          <cell r="W213">
            <v>45748</v>
          </cell>
          <cell r="X213">
            <v>45777</v>
          </cell>
          <cell r="Y213">
            <v>2568880</v>
          </cell>
          <cell r="Z213">
            <v>45778</v>
          </cell>
          <cell r="AA213">
            <v>45808</v>
          </cell>
          <cell r="AB213">
            <v>2568880</v>
          </cell>
          <cell r="AC213">
            <v>45809</v>
          </cell>
          <cell r="AD213">
            <v>45838</v>
          </cell>
          <cell r="AE213">
            <v>1198810</v>
          </cell>
          <cell r="AF213">
            <v>45839</v>
          </cell>
          <cell r="AG213">
            <v>45852</v>
          </cell>
          <cell r="AH213">
            <v>0</v>
          </cell>
          <cell r="AK213">
            <v>0</v>
          </cell>
          <cell r="AN213">
            <v>0</v>
          </cell>
          <cell r="AQ213">
            <v>0</v>
          </cell>
          <cell r="AT213">
            <v>0</v>
          </cell>
          <cell r="AW213">
            <v>0</v>
          </cell>
          <cell r="BI213" t="str">
            <v>Secretaria General</v>
          </cell>
          <cell r="BJ213" t="str">
            <v>DEIVER GIOVANNY QUINTERO REYES</v>
          </cell>
          <cell r="BK213" t="str">
            <v>Secretario General</v>
          </cell>
          <cell r="BL213">
            <v>127</v>
          </cell>
          <cell r="BM213">
            <v>45680</v>
          </cell>
          <cell r="BN213">
            <v>162885410</v>
          </cell>
          <cell r="BO213">
            <v>230</v>
          </cell>
          <cell r="BP213">
            <v>45680</v>
          </cell>
          <cell r="BQ213">
            <v>14728245</v>
          </cell>
          <cell r="BR213">
            <v>0</v>
          </cell>
          <cell r="BS213">
            <v>0</v>
          </cell>
          <cell r="BX213">
            <v>0</v>
          </cell>
          <cell r="BY213">
            <v>0</v>
          </cell>
          <cell r="BZ213">
            <v>0</v>
          </cell>
          <cell r="CA213">
            <v>0</v>
          </cell>
          <cell r="CC213">
            <v>0</v>
          </cell>
          <cell r="CD213">
            <v>0</v>
          </cell>
          <cell r="CF213">
            <v>0</v>
          </cell>
          <cell r="CG213">
            <v>0</v>
          </cell>
          <cell r="CH213">
            <v>0</v>
          </cell>
          <cell r="CI213">
            <v>1</v>
          </cell>
          <cell r="CJ213">
            <v>45713</v>
          </cell>
          <cell r="CK213">
            <v>0</v>
          </cell>
          <cell r="CL213">
            <v>0</v>
          </cell>
          <cell r="CM213">
            <v>0</v>
          </cell>
          <cell r="CN213">
            <v>0</v>
          </cell>
          <cell r="CO213">
            <v>0</v>
          </cell>
          <cell r="CP213">
            <v>0</v>
          </cell>
          <cell r="CQ213">
            <v>0</v>
          </cell>
          <cell r="CR213">
            <v>0</v>
          </cell>
          <cell r="CS213"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Prestar apoyo en el registro fotográfico de eventos institucionales. 5. Apoyar en el diseño en la transmisión en vivo de eventos institucionales, a través de las redes sociales oficiales. 6. Ayudar en la revisión y actualización de matrices correspondientes al Área de Comunicaciones. 7. Contribuir con el manejo y cuidado de todas las herramientas tecnológicas e implementos que sean puestos a su disposición para el desarrollo de sus actividades.</v>
          </cell>
          <cell r="CT213">
            <v>1121882349</v>
          </cell>
          <cell r="CU213">
            <v>732</v>
          </cell>
          <cell r="CV213" t="str">
            <v>120201</v>
          </cell>
          <cell r="CW213">
            <v>0</v>
          </cell>
          <cell r="CX213">
            <v>0</v>
          </cell>
          <cell r="CY213">
            <v>8299</v>
          </cell>
          <cell r="CZ213" t="str">
            <v>M6</v>
          </cell>
          <cell r="DA213">
            <v>14728245</v>
          </cell>
          <cell r="DB213">
            <v>0</v>
          </cell>
        </row>
        <row r="214">
          <cell r="B214" t="str">
            <v>0183 DE 2025</v>
          </cell>
          <cell r="C214">
            <v>1022374795</v>
          </cell>
          <cell r="D214" t="str">
            <v>NATALY ANDREA CALDERON GUTIERREZ</v>
          </cell>
          <cell r="E214" t="str">
            <v>CONTRATO DE PRESTACIÓN DE SERVICIOS PROFESIONALES</v>
          </cell>
          <cell r="F214" t="str">
            <v>PRESTACIÓN DE SERVICIOS PROFESIONALES NECESARIO PARA EL DESARROLLO DEL PROYECTO FICHA BPUNI VIARE 09 1510 2024 “CONSOLIDACIÓN DE LA IDENTIDAD INSTITUCIONAL HACIA LA TRASCENDENCIA ACADÉMICA Y LA INNOVACIÓN SOCIAL EN LA UNIVERSIDAD DE LOS LLANOS”</v>
          </cell>
          <cell r="G214">
            <v>45680</v>
          </cell>
          <cell r="H214">
            <v>16594159</v>
          </cell>
          <cell r="I214" t="str">
            <v>Cinco (05) meses y veintidós (22) días calendario</v>
          </cell>
          <cell r="J214">
            <v>45680</v>
          </cell>
          <cell r="K214">
            <v>45852</v>
          </cell>
          <cell r="L214" t="str">
            <v>NO APLICA</v>
          </cell>
          <cell r="M214" t="str">
            <v>NO APLICA</v>
          </cell>
          <cell r="N214" t="str">
            <v>NO APLICA</v>
          </cell>
          <cell r="O214">
            <v>6</v>
          </cell>
          <cell r="P214">
            <v>3666151</v>
          </cell>
          <cell r="Q214">
            <v>45680</v>
          </cell>
          <cell r="R214">
            <v>45716</v>
          </cell>
          <cell r="S214">
            <v>2894330</v>
          </cell>
          <cell r="T214">
            <v>45717</v>
          </cell>
          <cell r="U214">
            <v>45747</v>
          </cell>
          <cell r="V214">
            <v>2894330</v>
          </cell>
          <cell r="W214">
            <v>45748</v>
          </cell>
          <cell r="X214">
            <v>45777</v>
          </cell>
          <cell r="Y214">
            <v>2894330</v>
          </cell>
          <cell r="Z214">
            <v>45778</v>
          </cell>
          <cell r="AA214">
            <v>45808</v>
          </cell>
          <cell r="AB214">
            <v>2894330</v>
          </cell>
          <cell r="AC214">
            <v>45809</v>
          </cell>
          <cell r="AD214">
            <v>45838</v>
          </cell>
          <cell r="AE214">
            <v>1350688</v>
          </cell>
          <cell r="AF214">
            <v>45839</v>
          </cell>
          <cell r="AG214">
            <v>45852</v>
          </cell>
          <cell r="AH214">
            <v>0</v>
          </cell>
          <cell r="AI214">
            <v>0</v>
          </cell>
          <cell r="AJ214">
            <v>0</v>
          </cell>
          <cell r="AK214">
            <v>0</v>
          </cell>
          <cell r="AN214">
            <v>0</v>
          </cell>
          <cell r="AQ214">
            <v>0</v>
          </cell>
          <cell r="AT214">
            <v>0</v>
          </cell>
          <cell r="AW214">
            <v>0</v>
          </cell>
          <cell r="BI214" t="str">
            <v>Secretaria General</v>
          </cell>
          <cell r="BJ214" t="str">
            <v>DEIVER GIOVANNY QUINTERO REYES</v>
          </cell>
          <cell r="BK214" t="str">
            <v>Secretario General</v>
          </cell>
          <cell r="BL214">
            <v>127</v>
          </cell>
          <cell r="BM214">
            <v>45680</v>
          </cell>
          <cell r="BN214">
            <v>162885410</v>
          </cell>
          <cell r="BO214">
            <v>231</v>
          </cell>
          <cell r="BP214">
            <v>45680</v>
          </cell>
          <cell r="BQ214">
            <v>16594159</v>
          </cell>
          <cell r="BR214">
            <v>0</v>
          </cell>
          <cell r="BS214">
            <v>0</v>
          </cell>
          <cell r="BX214">
            <v>0</v>
          </cell>
          <cell r="BY214">
            <v>0</v>
          </cell>
          <cell r="BZ214">
            <v>0</v>
          </cell>
          <cell r="CA214">
            <v>0</v>
          </cell>
          <cell r="CC214">
            <v>0</v>
          </cell>
          <cell r="CD214">
            <v>0</v>
          </cell>
          <cell r="CF214">
            <v>0</v>
          </cell>
          <cell r="CG214">
            <v>0</v>
          </cell>
          <cell r="CH214">
            <v>0</v>
          </cell>
          <cell r="CI214">
            <v>1</v>
          </cell>
          <cell r="CJ214">
            <v>45713</v>
          </cell>
          <cell r="CK214">
            <v>0</v>
          </cell>
          <cell r="CL214">
            <v>0</v>
          </cell>
          <cell r="CM214">
            <v>0</v>
          </cell>
          <cell r="CN214">
            <v>0</v>
          </cell>
          <cell r="CO214">
            <v>0</v>
          </cell>
          <cell r="CP214">
            <v>0</v>
          </cell>
          <cell r="CQ214">
            <v>0</v>
          </cell>
          <cell r="CR214">
            <v>0</v>
          </cell>
          <cell r="CS214" t="str">
            <v xml:space="preserve">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la realización del boletín ‘El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v>
          </cell>
          <cell r="CT214">
            <v>1022374795</v>
          </cell>
          <cell r="CU214">
            <v>732</v>
          </cell>
          <cell r="CV214" t="str">
            <v>120201</v>
          </cell>
          <cell r="CW214">
            <v>0</v>
          </cell>
          <cell r="CX214">
            <v>0</v>
          </cell>
          <cell r="CY214">
            <v>7490</v>
          </cell>
          <cell r="CZ214" t="str">
            <v>M6</v>
          </cell>
          <cell r="DA214">
            <v>16594159</v>
          </cell>
          <cell r="DB214">
            <v>0</v>
          </cell>
        </row>
        <row r="215">
          <cell r="B215" t="str">
            <v>0184 DE 2025</v>
          </cell>
          <cell r="C215">
            <v>1121962924</v>
          </cell>
          <cell r="D215" t="str">
            <v>GERMAN ALEJANDRO PEÑARANDA RUGELIS</v>
          </cell>
          <cell r="E215" t="str">
            <v>CONTRATO DE PRESTACIÓN DE SERVICIOS DE APOYO A LA GESTIÓN</v>
          </cell>
          <cell r="F215" t="str">
            <v>PRESTACIÓN DE SERVICIOS DE APOYO A LA GESTIÓN NECESARIO PARA EL DESARROLLO DEL PROYECTO FICHA BPUNI VIARE 09 1510 2024 “CONSOLIDACIÓN DE LA IDENTIDAD INSTITUCIONAL HACIA LA TRASCENDENCIA ACADÉMICA Y LA INNOVACIÓN SOCIAL EN LA UNIVERSIDAD DE LOS LLANOS”</v>
          </cell>
          <cell r="G215">
            <v>45680</v>
          </cell>
          <cell r="H215">
            <v>14728244</v>
          </cell>
          <cell r="I215" t="str">
            <v>Cinco (05) meses y veintidós (22) días calendario</v>
          </cell>
          <cell r="J215">
            <v>45680</v>
          </cell>
          <cell r="K215">
            <v>45852</v>
          </cell>
          <cell r="L215" t="str">
            <v>NO APLICA</v>
          </cell>
          <cell r="M215" t="str">
            <v>NO APLICA</v>
          </cell>
          <cell r="N215" t="str">
            <v>NO APLICA</v>
          </cell>
          <cell r="O215">
            <v>6</v>
          </cell>
          <cell r="P215">
            <v>3253915</v>
          </cell>
          <cell r="Q215">
            <v>45680</v>
          </cell>
          <cell r="R215">
            <v>45716</v>
          </cell>
          <cell r="S215">
            <v>2568880</v>
          </cell>
          <cell r="T215">
            <v>45717</v>
          </cell>
          <cell r="U215">
            <v>45747</v>
          </cell>
          <cell r="V215">
            <v>2568880</v>
          </cell>
          <cell r="W215">
            <v>45748</v>
          </cell>
          <cell r="X215">
            <v>45777</v>
          </cell>
          <cell r="Y215">
            <v>2568880</v>
          </cell>
          <cell r="Z215">
            <v>45778</v>
          </cell>
          <cell r="AA215">
            <v>45808</v>
          </cell>
          <cell r="AB215">
            <v>2568880</v>
          </cell>
          <cell r="AC215">
            <v>45809</v>
          </cell>
          <cell r="AD215">
            <v>45838</v>
          </cell>
          <cell r="AE215">
            <v>1198809</v>
          </cell>
          <cell r="AF215">
            <v>45839</v>
          </cell>
          <cell r="AG215">
            <v>45852</v>
          </cell>
          <cell r="AH215">
            <v>0</v>
          </cell>
          <cell r="AK215">
            <v>0</v>
          </cell>
          <cell r="AN215">
            <v>0</v>
          </cell>
          <cell r="AQ215">
            <v>0</v>
          </cell>
          <cell r="AT215">
            <v>0</v>
          </cell>
          <cell r="AW215">
            <v>0</v>
          </cell>
          <cell r="BI215" t="str">
            <v>Secretaria General</v>
          </cell>
          <cell r="BJ215" t="str">
            <v>DEIVER GIOVANNY QUINTERO REYES</v>
          </cell>
          <cell r="BK215" t="str">
            <v>Secretario General</v>
          </cell>
          <cell r="BL215">
            <v>127</v>
          </cell>
          <cell r="BM215">
            <v>45680</v>
          </cell>
          <cell r="BN215">
            <v>162885410</v>
          </cell>
          <cell r="BO215">
            <v>232</v>
          </cell>
          <cell r="BP215">
            <v>45680</v>
          </cell>
          <cell r="BQ215">
            <v>14728244</v>
          </cell>
          <cell r="BR215">
            <v>0</v>
          </cell>
          <cell r="BS215">
            <v>0</v>
          </cell>
          <cell r="BX215">
            <v>0</v>
          </cell>
          <cell r="BY215">
            <v>0</v>
          </cell>
          <cell r="BZ215">
            <v>0</v>
          </cell>
          <cell r="CA215">
            <v>0</v>
          </cell>
          <cell r="CC215">
            <v>0</v>
          </cell>
          <cell r="CD215">
            <v>0</v>
          </cell>
          <cell r="CF215">
            <v>0</v>
          </cell>
          <cell r="CG215">
            <v>0</v>
          </cell>
          <cell r="CH215">
            <v>0</v>
          </cell>
          <cell r="CI215">
            <v>1</v>
          </cell>
          <cell r="CJ215">
            <v>45713</v>
          </cell>
          <cell r="CK215">
            <v>0</v>
          </cell>
          <cell r="CL215">
            <v>0</v>
          </cell>
          <cell r="CM215">
            <v>0</v>
          </cell>
          <cell r="CN215">
            <v>0</v>
          </cell>
          <cell r="CO215">
            <v>0</v>
          </cell>
          <cell r="CP215">
            <v>0</v>
          </cell>
          <cell r="CQ215">
            <v>0</v>
          </cell>
          <cell r="CR215">
            <v>0</v>
          </cell>
          <cell r="CS215" t="str">
            <v>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 transmisión del programa audiovisual Unillanos responde.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v>
          </cell>
          <cell r="CT215">
            <v>1121962924</v>
          </cell>
          <cell r="CU215">
            <v>732</v>
          </cell>
          <cell r="CV215" t="str">
            <v>120201</v>
          </cell>
          <cell r="CW215">
            <v>0</v>
          </cell>
          <cell r="CX215">
            <v>0</v>
          </cell>
          <cell r="CY215">
            <v>8299</v>
          </cell>
          <cell r="CZ215" t="str">
            <v>M6</v>
          </cell>
          <cell r="DA215">
            <v>14728244</v>
          </cell>
          <cell r="DB215">
            <v>0</v>
          </cell>
        </row>
        <row r="216">
          <cell r="B216" t="str">
            <v>0185 DE 2025</v>
          </cell>
          <cell r="C216">
            <v>1013614456</v>
          </cell>
          <cell r="D216" t="str">
            <v>JESSICA LISETH RAMIREZ PEREZ</v>
          </cell>
          <cell r="E216" t="str">
            <v>CONTRATO DE PRESTACIÓN DE SERVICIOS PROFESIONALES</v>
          </cell>
          <cell r="F216" t="str">
            <v>PRESTACIÓN DE SERVICIOS PROFESIONALES NECESARIO PARA EL DESARROLLO DEL PROYECTO FICHA BPUNI SIST 01 1810 2024 “FORTALECIMIENTO DE CAPACIDADES TIC PARA EL APOYO DE LAS FUNCIONES ADMINISTRATIVAS Y MISIONALES DE LA UNIVERSIDAD DE LOS LLANOS”</v>
          </cell>
          <cell r="G216">
            <v>45680</v>
          </cell>
          <cell r="H216">
            <v>22479959</v>
          </cell>
          <cell r="I216" t="str">
            <v>Cinco (05) meses y veintidós (22) días calendario</v>
          </cell>
          <cell r="J216">
            <v>45680</v>
          </cell>
          <cell r="K216">
            <v>45852</v>
          </cell>
          <cell r="L216" t="str">
            <v>NO APLICA</v>
          </cell>
          <cell r="M216" t="str">
            <v>NO APLICA</v>
          </cell>
          <cell r="N216" t="str">
            <v>NO APLICA</v>
          </cell>
          <cell r="O216">
            <v>6</v>
          </cell>
          <cell r="P216">
            <v>4966502</v>
          </cell>
          <cell r="Q216">
            <v>45680</v>
          </cell>
          <cell r="R216">
            <v>45716</v>
          </cell>
          <cell r="S216">
            <v>3920923</v>
          </cell>
          <cell r="T216">
            <v>45717</v>
          </cell>
          <cell r="U216">
            <v>45747</v>
          </cell>
          <cell r="V216">
            <v>3920923</v>
          </cell>
          <cell r="W216">
            <v>45748</v>
          </cell>
          <cell r="X216">
            <v>45777</v>
          </cell>
          <cell r="Y216">
            <v>3920923</v>
          </cell>
          <cell r="Z216">
            <v>45778</v>
          </cell>
          <cell r="AA216">
            <v>45808</v>
          </cell>
          <cell r="AB216">
            <v>3920923</v>
          </cell>
          <cell r="AC216">
            <v>45809</v>
          </cell>
          <cell r="AD216">
            <v>45838</v>
          </cell>
          <cell r="AE216">
            <v>1829765</v>
          </cell>
          <cell r="AF216">
            <v>45839</v>
          </cell>
          <cell r="AG216">
            <v>45852</v>
          </cell>
          <cell r="AH216">
            <v>0</v>
          </cell>
          <cell r="AI216">
            <v>0</v>
          </cell>
          <cell r="AJ216">
            <v>0</v>
          </cell>
          <cell r="BI216" t="str">
            <v>Área de Sistemas</v>
          </cell>
          <cell r="BJ216" t="str">
            <v>ROIMAN ARTURO SASTOQUE GUZMÁN</v>
          </cell>
          <cell r="BK216" t="str">
            <v>Jefe de Oficina</v>
          </cell>
          <cell r="BL216">
            <v>135</v>
          </cell>
          <cell r="BM216">
            <v>45680</v>
          </cell>
          <cell r="BN216">
            <v>219616944</v>
          </cell>
          <cell r="BO216">
            <v>260</v>
          </cell>
          <cell r="BP216">
            <v>45680</v>
          </cell>
          <cell r="BQ216">
            <v>22479959</v>
          </cell>
          <cell r="CS216" t="str">
            <v>1. Proponer a la supervisión la ejecución de acciones encaminadas a fortalecer, ampliar y mejorar los sistemas de información desarrollados por el Área de Sistemas. 2. Cooperar con el análisis y documentación de las especificaciones de requerimientos, diagramas y gráficas de flujo e historias de usuario que deben seguir los desarrolladores de software, utilizando los formatos establecidos en el proceso de Gestión de TIC. 3. Contribuir con la elaboración de los casos de prueba (de forma manual o automática), análisis de resultados y notificación de errores al equipo de desarrollo. 4. Cooperar en la elaboración de los cronogramas de desarrollo de los proyectos que le sean asignados. 5. Cooperar con el repositorio de información de los proyectos gestionando y almacenando la documentación que le haya sido asignado. 6. Asistir a las reuniones a las que sea convocada en el marco del desarrollo de sus actividades y atender las directrices que sean emanadas de estas.</v>
          </cell>
          <cell r="CT216">
            <v>1013614456</v>
          </cell>
          <cell r="CU216">
            <v>761</v>
          </cell>
          <cell r="CV216" t="str">
            <v>170204</v>
          </cell>
          <cell r="CY216">
            <v>7110</v>
          </cell>
          <cell r="CZ216" t="str">
            <v>M5</v>
          </cell>
          <cell r="DA216">
            <v>22479959</v>
          </cell>
          <cell r="DB216">
            <v>0</v>
          </cell>
        </row>
        <row r="217">
          <cell r="B217" t="str">
            <v>0186 DE 2025</v>
          </cell>
          <cell r="C217">
            <v>1121828522</v>
          </cell>
          <cell r="D217" t="str">
            <v>MONICA MARIA HERNANDEZ CORREA</v>
          </cell>
          <cell r="E217" t="str">
            <v>CONTRATO DE PRESTACIÓN DE SERVICIOS PROFESIONALES</v>
          </cell>
          <cell r="F217" t="str">
            <v>PRESTACIÓN DE SERVICIOS PROFESIONALES NECESARIO PARA EL DESARROLLO DEL PROYECTO FICHA BPUNI SIST 01 1810 2024 “FORTALECIMIENTO DE CAPACIDADES TIC PARA EL APOYO DE LAS FUNCIONES ADMINISTRATIVAS Y MISIONALES DE LA UNIVERSIDAD DE LOS LLANOS”</v>
          </cell>
          <cell r="G217">
            <v>45680</v>
          </cell>
          <cell r="H217">
            <v>22479959</v>
          </cell>
          <cell r="I217" t="str">
            <v>Cinco (05) meses y veintidós (22) días calendario</v>
          </cell>
          <cell r="J217">
            <v>45680</v>
          </cell>
          <cell r="K217">
            <v>45852</v>
          </cell>
          <cell r="L217" t="str">
            <v>NO APLICA</v>
          </cell>
          <cell r="M217" t="str">
            <v>NO APLICA</v>
          </cell>
          <cell r="N217" t="str">
            <v>NO APLICA</v>
          </cell>
          <cell r="O217">
            <v>6</v>
          </cell>
          <cell r="P217">
            <v>4966502</v>
          </cell>
          <cell r="Q217">
            <v>45680</v>
          </cell>
          <cell r="R217">
            <v>45716</v>
          </cell>
          <cell r="S217">
            <v>3920923</v>
          </cell>
          <cell r="T217">
            <v>45717</v>
          </cell>
          <cell r="U217">
            <v>45747</v>
          </cell>
          <cell r="V217">
            <v>3920923</v>
          </cell>
          <cell r="W217">
            <v>45748</v>
          </cell>
          <cell r="X217">
            <v>45777</v>
          </cell>
          <cell r="Y217">
            <v>3920923</v>
          </cell>
          <cell r="Z217">
            <v>45778</v>
          </cell>
          <cell r="AA217">
            <v>45808</v>
          </cell>
          <cell r="AB217">
            <v>3920923</v>
          </cell>
          <cell r="AC217">
            <v>45809</v>
          </cell>
          <cell r="AD217">
            <v>45838</v>
          </cell>
          <cell r="AE217">
            <v>1829765</v>
          </cell>
          <cell r="AF217">
            <v>45839</v>
          </cell>
          <cell r="AG217">
            <v>45852</v>
          </cell>
          <cell r="BI217" t="str">
            <v>Área de Sistemas</v>
          </cell>
          <cell r="BJ217" t="str">
            <v>ROIMAN ARTURO SASTOQUE GUZMÁN</v>
          </cell>
          <cell r="BK217" t="str">
            <v>Jefe de Oficina</v>
          </cell>
          <cell r="BL217">
            <v>135</v>
          </cell>
          <cell r="BM217">
            <v>45680</v>
          </cell>
          <cell r="BN217">
            <v>219616944</v>
          </cell>
          <cell r="BO217">
            <v>255</v>
          </cell>
          <cell r="BP217">
            <v>45680</v>
          </cell>
          <cell r="BQ217">
            <v>22479959</v>
          </cell>
          <cell r="CS217" t="str">
            <v>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v>
          </cell>
          <cell r="CT217">
            <v>1121828522</v>
          </cell>
          <cell r="CU217">
            <v>761</v>
          </cell>
          <cell r="CV217" t="str">
            <v>170204</v>
          </cell>
          <cell r="CY217">
            <v>6201</v>
          </cell>
          <cell r="CZ217" t="str">
            <v>M6</v>
          </cell>
          <cell r="DA217">
            <v>22479959</v>
          </cell>
          <cell r="DB217">
            <v>0</v>
          </cell>
        </row>
        <row r="218">
          <cell r="B218" t="str">
            <v>0187 DE 2025</v>
          </cell>
          <cell r="C218">
            <v>1121946486</v>
          </cell>
          <cell r="D218" t="str">
            <v>YUSLEY DANEYI PARRADO MORENO</v>
          </cell>
          <cell r="E218" t="str">
            <v>CONTRATO DE PRESTACIÓN DE SERVICIOS PROFESIONALES</v>
          </cell>
          <cell r="F218" t="str">
            <v>PRESTACIÓN DE SERVICIOS PROFESIONALES NECESARIO PARA EL DESARROLLO DEL PROYECTO FICHA BPUNI SIST 01 1810 2024 “FORTALECIMIENTO DE CAPACIDADES TIC PARA EL APOYO DE LAS FUNCIONES ADMINISTRATIVAS Y MISIONALES DE LA UNIVERSIDAD DE LOS LLANOS”</v>
          </cell>
          <cell r="G218">
            <v>45680</v>
          </cell>
          <cell r="H218">
            <v>18604105</v>
          </cell>
          <cell r="I218" t="str">
            <v>Cinco (05) meses y veintidós (22) días calendario</v>
          </cell>
          <cell r="J218">
            <v>45680</v>
          </cell>
          <cell r="K218">
            <v>45852</v>
          </cell>
          <cell r="L218" t="str">
            <v>NO APLICA</v>
          </cell>
          <cell r="M218" t="str">
            <v>NO APLICA</v>
          </cell>
          <cell r="N218" t="str">
            <v>NO APLICA</v>
          </cell>
          <cell r="O218">
            <v>6</v>
          </cell>
          <cell r="P218">
            <v>4110209</v>
          </cell>
          <cell r="Q218">
            <v>45680</v>
          </cell>
          <cell r="R218">
            <v>45716</v>
          </cell>
          <cell r="S218">
            <v>3244902</v>
          </cell>
          <cell r="T218">
            <v>45717</v>
          </cell>
          <cell r="U218">
            <v>45747</v>
          </cell>
          <cell r="V218">
            <v>3244902</v>
          </cell>
          <cell r="W218">
            <v>45748</v>
          </cell>
          <cell r="X218">
            <v>45777</v>
          </cell>
          <cell r="Y218">
            <v>3244902</v>
          </cell>
          <cell r="Z218">
            <v>45778</v>
          </cell>
          <cell r="AA218">
            <v>45808</v>
          </cell>
          <cell r="AB218">
            <v>3244902</v>
          </cell>
          <cell r="AC218">
            <v>45809</v>
          </cell>
          <cell r="AD218">
            <v>45838</v>
          </cell>
          <cell r="AE218">
            <v>1514288</v>
          </cell>
          <cell r="AF218">
            <v>45839</v>
          </cell>
          <cell r="AG218">
            <v>45852</v>
          </cell>
          <cell r="BI218" t="str">
            <v>Área de Sistemas</v>
          </cell>
          <cell r="BJ218" t="str">
            <v>ROIMAN ARTURO SASTOQUE GUZMÁN</v>
          </cell>
          <cell r="BK218" t="str">
            <v>Jefe de Oficina</v>
          </cell>
          <cell r="BL218">
            <v>135</v>
          </cell>
          <cell r="BM218">
            <v>45680</v>
          </cell>
          <cell r="BN218">
            <v>219616944</v>
          </cell>
          <cell r="BO218">
            <v>256</v>
          </cell>
          <cell r="BP218">
            <v>45680</v>
          </cell>
          <cell r="BQ218">
            <v>18604105</v>
          </cell>
          <cell r="CS218" t="str">
            <v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v>
          </cell>
          <cell r="CT218">
            <v>1121946486</v>
          </cell>
          <cell r="CU218">
            <v>761</v>
          </cell>
          <cell r="CV218" t="str">
            <v>170204</v>
          </cell>
          <cell r="CY218">
            <v>8299</v>
          </cell>
          <cell r="CZ218" t="str">
            <v>M6</v>
          </cell>
          <cell r="DA218">
            <v>18604105</v>
          </cell>
          <cell r="DB218">
            <v>0</v>
          </cell>
        </row>
        <row r="219">
          <cell r="B219" t="str">
            <v>0188 DE 2025</v>
          </cell>
          <cell r="C219">
            <v>1121920979</v>
          </cell>
          <cell r="D219" t="str">
            <v>YUDY ANGELICA VARGAS GUATIVA</v>
          </cell>
          <cell r="E219" t="str">
            <v>CONTRATO DE PRESTACIÓN DE SERVICIOS PROFESIONALES</v>
          </cell>
          <cell r="F219" t="str">
            <v>PRESTACIÓN DE SERVICIOS PROFESIONALES NECESARIO PARA EL DESARROLLO DEL PROYECTO FICHA BPUNI SIST 01 1810 2024 “FORTALECIMIENTO DE CAPACIDADES TIC PARA EL APOYO DE LAS FUNCIONES ADMINISTRATIVAS Y MISIONALES DE LA UNIVERSIDAD DE LOS LLANOS”</v>
          </cell>
          <cell r="G219">
            <v>45680</v>
          </cell>
          <cell r="H219">
            <v>18604105</v>
          </cell>
          <cell r="I219" t="str">
            <v>Cinco (05) meses y veintidós (22) días calendario</v>
          </cell>
          <cell r="J219">
            <v>45680</v>
          </cell>
          <cell r="K219">
            <v>45852</v>
          </cell>
          <cell r="L219" t="str">
            <v>NO APLICA</v>
          </cell>
          <cell r="M219" t="str">
            <v>NO APLICA</v>
          </cell>
          <cell r="N219" t="str">
            <v>NO APLICA</v>
          </cell>
          <cell r="O219">
            <v>6</v>
          </cell>
          <cell r="P219">
            <v>4110209</v>
          </cell>
          <cell r="Q219">
            <v>45680</v>
          </cell>
          <cell r="R219">
            <v>45716</v>
          </cell>
          <cell r="S219">
            <v>3244902</v>
          </cell>
          <cell r="T219">
            <v>45717</v>
          </cell>
          <cell r="U219">
            <v>45747</v>
          </cell>
          <cell r="V219">
            <v>3244902</v>
          </cell>
          <cell r="W219">
            <v>45748</v>
          </cell>
          <cell r="X219">
            <v>45777</v>
          </cell>
          <cell r="Y219">
            <v>3244902</v>
          </cell>
          <cell r="Z219">
            <v>45778</v>
          </cell>
          <cell r="AA219">
            <v>45808</v>
          </cell>
          <cell r="AB219">
            <v>3244902</v>
          </cell>
          <cell r="AC219">
            <v>45809</v>
          </cell>
          <cell r="AD219">
            <v>45838</v>
          </cell>
          <cell r="AE219">
            <v>1514288</v>
          </cell>
          <cell r="AF219">
            <v>45839</v>
          </cell>
          <cell r="AG219">
            <v>45852</v>
          </cell>
          <cell r="AH219">
            <v>0</v>
          </cell>
          <cell r="AI219">
            <v>0</v>
          </cell>
          <cell r="AJ219">
            <v>0</v>
          </cell>
          <cell r="BI219" t="str">
            <v>Área de Sistemas</v>
          </cell>
          <cell r="BJ219" t="str">
            <v>ROIMAN ARTURO SASTOQUE GUZMÁN</v>
          </cell>
          <cell r="BK219" t="str">
            <v>Jefe de Oficina</v>
          </cell>
          <cell r="BL219">
            <v>135</v>
          </cell>
          <cell r="BM219">
            <v>45680</v>
          </cell>
          <cell r="BN219">
            <v>219616944</v>
          </cell>
          <cell r="BO219">
            <v>253</v>
          </cell>
          <cell r="BP219">
            <v>45680</v>
          </cell>
          <cell r="BQ219">
            <v>18604105</v>
          </cell>
          <cell r="CS219" t="str">
            <v>1. Proponer a la supervisión la ejecución de acciones encaminadas a fortalecer, ampliar y mejorar los sistemas de información desarrollados por el Área de Sistemas. 2. Cooperar con la elaboración y publicación de la documentación de usuario referente a módulos y procesos de los sistemas de información desarrollados por el Área de Sistemas. 3. Contribuir en la actualización y publicación de la documentación de usuario de los sistemas de información desarrollados por el Área de Sistemas. 4. Apoyar en la aplicación de pruebas de calidad al software desarrollado por el Área de Sistemas y notificar los resultados al equipo de desarrollo, atendiendo los procedimientos establecidos en el proceso de Gestión de TIC. 5. Coadyuvar con la capacitación y apoyo a los usuarios de los sistemas de información desarrollados por el Área de Sistemas. 6. Brindar apoyo en elaborar y mantener actualizado el repositorio de la documentación generada para los usuarios de los sistemas de información desarrollados por el Área de Sistemas. 7. Asistir a las reuniones a las que sea convocada en el marco del desarrollo de sus actividades y atender las directrices que sean emanadas de estas.</v>
          </cell>
          <cell r="CT219">
            <v>1121920979</v>
          </cell>
          <cell r="CU219">
            <v>761</v>
          </cell>
          <cell r="CV219" t="str">
            <v>170204</v>
          </cell>
          <cell r="CY219">
            <v>7110</v>
          </cell>
          <cell r="CZ219" t="str">
            <v>M5</v>
          </cell>
          <cell r="DA219">
            <v>18604105</v>
          </cell>
          <cell r="DB219">
            <v>0</v>
          </cell>
        </row>
        <row r="220">
          <cell r="B220" t="str">
            <v>0189 DE 2025</v>
          </cell>
          <cell r="C220">
            <v>40438386</v>
          </cell>
          <cell r="D220" t="str">
            <v>LUCERO TRUJILLO CASALLAS</v>
          </cell>
          <cell r="E220" t="str">
            <v>CONTRATO DE PRESTACIÓN DE SERVICIOS PROFESIONALES</v>
          </cell>
          <cell r="F220" t="str">
            <v>PRESTACIÓN DE SERVICIOS PROFESIONALES NECESARIO PARA EL DESARROLLO DEL PROYECTO FICHA BPUNI SIST 01 1810 2024 “FORTALECIMIENTO DE CAPACIDADES TIC PARA EL APOYO DE LAS FUNCIONES ADMINISTRATIVAS Y MISIONALES DE LA UNIVERSIDAD DE LOS LLANOS”</v>
          </cell>
          <cell r="G220">
            <v>45680</v>
          </cell>
          <cell r="H220">
            <v>29844081</v>
          </cell>
          <cell r="I220" t="str">
            <v>Cinco (05) meses y veintidós (22) días calendario</v>
          </cell>
          <cell r="J220">
            <v>45680</v>
          </cell>
          <cell r="K220">
            <v>45852</v>
          </cell>
          <cell r="L220" t="str">
            <v>NO APLICA</v>
          </cell>
          <cell r="M220" t="str">
            <v>NO APLICA</v>
          </cell>
          <cell r="N220" t="str">
            <v>NO APLICA</v>
          </cell>
          <cell r="O220">
            <v>6</v>
          </cell>
          <cell r="P220">
            <v>6593460</v>
          </cell>
          <cell r="Q220">
            <v>45680</v>
          </cell>
          <cell r="R220">
            <v>45716</v>
          </cell>
          <cell r="S220">
            <v>5205363</v>
          </cell>
          <cell r="T220">
            <v>45717</v>
          </cell>
          <cell r="U220">
            <v>45747</v>
          </cell>
          <cell r="V220">
            <v>5205363</v>
          </cell>
          <cell r="W220">
            <v>45748</v>
          </cell>
          <cell r="X220">
            <v>45777</v>
          </cell>
          <cell r="Y220">
            <v>5205363</v>
          </cell>
          <cell r="Z220">
            <v>45778</v>
          </cell>
          <cell r="AA220">
            <v>45808</v>
          </cell>
          <cell r="AB220">
            <v>5205363</v>
          </cell>
          <cell r="AC220">
            <v>45809</v>
          </cell>
          <cell r="AD220">
            <v>45838</v>
          </cell>
          <cell r="AE220">
            <v>2429169</v>
          </cell>
          <cell r="AF220">
            <v>45839</v>
          </cell>
          <cell r="AG220">
            <v>45852</v>
          </cell>
          <cell r="BI220" t="str">
            <v>Área de Sistemas</v>
          </cell>
          <cell r="BJ220" t="str">
            <v>ROIMAN ARTURO SASTOQUE GUZMÁN</v>
          </cell>
          <cell r="BK220" t="str">
            <v>Jefe de Oficina</v>
          </cell>
          <cell r="BL220">
            <v>135</v>
          </cell>
          <cell r="BM220">
            <v>45680</v>
          </cell>
          <cell r="BN220">
            <v>219616944</v>
          </cell>
          <cell r="BO220">
            <v>261</v>
          </cell>
          <cell r="BP220">
            <v>45680</v>
          </cell>
          <cell r="BQ220">
            <v>29844081</v>
          </cell>
          <cell r="CS220" t="str">
            <v>1. Proponer a la supervisión la ejecución de acciones encaminadas a fortalecer, ampliar y mejorar los sistemas de información desarrollados por el Área de Sistemas. 2. Apoyar en el análisis y priorización de los requerimientos de desarrollo, mantenimiento y soporte de los sistemas de información desarrollados por el Área de Sistemas. 3. Cooperar con la asignación, seguimiento y retroalimentación de planes de trabajo y tareas que se establezcan con el equipo de desarrolladores de software del Área de Sistemas. 4. Apoyar en la preparación y realización de reuniones de socialización y gestión sobre el avance o entrega de los módulos de los sistemas de información desarrollados por el Área de Sistemas. 5. Apoyar a la supervisión en la verificación del cumplimiento del procedimiento establecido para el desarrollo del software. 6. Coadyuvar en la gestión de la documentación técnica y de usuario relacionada con los sistemas de información desarrollados por el Área de Sistemas. 7. Asistir a las reuniones a las que sea convocada en el marco del desarrollo de sus actividades y atender las directrices que sean emanadas de estas.</v>
          </cell>
          <cell r="CT220">
            <v>40438386</v>
          </cell>
          <cell r="CU220">
            <v>761</v>
          </cell>
          <cell r="CV220" t="str">
            <v>170204</v>
          </cell>
          <cell r="CY220">
            <v>6201</v>
          </cell>
          <cell r="CZ220" t="str">
            <v>M6</v>
          </cell>
          <cell r="DA220">
            <v>29844081</v>
          </cell>
          <cell r="DB220">
            <v>0</v>
          </cell>
        </row>
        <row r="221">
          <cell r="B221" t="str">
            <v>0190 DE 2025</v>
          </cell>
          <cell r="C221">
            <v>1121918958</v>
          </cell>
          <cell r="D221" t="str">
            <v>JUAN SEBASTIAN GUTIERREZ CRISTANCHO</v>
          </cell>
          <cell r="E221" t="str">
            <v>CONTRATO DE PRESTACIÓN DE SERVICIOS PROFESIONALES</v>
          </cell>
          <cell r="F221" t="str">
            <v>PRESTACIÓN DE SERVICIOS PROFESIONALES NECESARIO PARA EL DESARROLLO DEL PROYECTO FICHA BPUNI SIST 01 1810 2024 “FORTALECIMIENTO DE CAPACIDADES TIC PARA EL APOYO DE LAS FUNCIONES ADMINISTRATIVAS Y MISIONALES DE LA UNIVERSIDAD DE LOS LLANOS”</v>
          </cell>
          <cell r="G221">
            <v>45680</v>
          </cell>
          <cell r="H221">
            <v>18604102</v>
          </cell>
          <cell r="I221" t="str">
            <v>Cinco (05) meses y veintidós (22) días calendario</v>
          </cell>
          <cell r="J221">
            <v>45680</v>
          </cell>
          <cell r="K221">
            <v>45852</v>
          </cell>
          <cell r="L221" t="str">
            <v>NO APLICA</v>
          </cell>
          <cell r="M221" t="str">
            <v>NO APLICA</v>
          </cell>
          <cell r="N221" t="str">
            <v>NO APLICA</v>
          </cell>
          <cell r="O221">
            <v>6</v>
          </cell>
          <cell r="P221">
            <v>4110209</v>
          </cell>
          <cell r="Q221">
            <v>45680</v>
          </cell>
          <cell r="R221">
            <v>45716</v>
          </cell>
          <cell r="S221">
            <v>3244902</v>
          </cell>
          <cell r="T221">
            <v>45717</v>
          </cell>
          <cell r="U221">
            <v>45747</v>
          </cell>
          <cell r="V221">
            <v>3244902</v>
          </cell>
          <cell r="W221">
            <v>45748</v>
          </cell>
          <cell r="X221">
            <v>45777</v>
          </cell>
          <cell r="Y221">
            <v>3244902</v>
          </cell>
          <cell r="Z221">
            <v>45778</v>
          </cell>
          <cell r="AA221">
            <v>45808</v>
          </cell>
          <cell r="AB221">
            <v>3244902</v>
          </cell>
          <cell r="AC221">
            <v>45809</v>
          </cell>
          <cell r="AD221">
            <v>45838</v>
          </cell>
          <cell r="AE221">
            <v>1514285</v>
          </cell>
          <cell r="AF221">
            <v>45839</v>
          </cell>
          <cell r="AG221">
            <v>45852</v>
          </cell>
          <cell r="AH221">
            <v>0</v>
          </cell>
          <cell r="AI221">
            <v>0</v>
          </cell>
          <cell r="AJ221">
            <v>0</v>
          </cell>
          <cell r="BI221" t="str">
            <v>Área de Sistemas</v>
          </cell>
          <cell r="BJ221" t="str">
            <v>ROIMAN ARTURO SASTOQUE GUZMÁN</v>
          </cell>
          <cell r="BK221" t="str">
            <v>Jefe de Oficina</v>
          </cell>
          <cell r="BL221">
            <v>135</v>
          </cell>
          <cell r="BM221">
            <v>45680</v>
          </cell>
          <cell r="BN221">
            <v>219616944</v>
          </cell>
          <cell r="BO221">
            <v>262</v>
          </cell>
          <cell r="BP221">
            <v>45680</v>
          </cell>
          <cell r="BQ221">
            <v>18604102</v>
          </cell>
          <cell r="CS221" t="str">
            <v>1. Proponer a la supervisión la ejecución de acciones encaminadas a fortalecer, ampliar y mejorar los sistemas de información desarrollados por el Área de Sistemas. 2. Contribuir con el análisis, desarrollo, pruebas e implementación del módulo de Internacionalización y la actualización del módulo de Pruebas Saber Pro del Sistema de Información Académico de la Universidad de los Llanos (SIAU), atendiendo los procedimientos establecidos en el proceso de Gestión de TIC. 3. Colaborar con la elaboración de la documentación técnica del módulo de Internacionalización y del módulo de Pruebas Saber Pro del SIAU. 4. Brindar soporte técnico a los usuarios finales, resolviendo las inquietudes/solicitudes relacionadas con la operación y funcionamiento de los módulos del SIAU que le haya sido asignado. 5. Bridar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v>
          </cell>
          <cell r="CT221">
            <v>1121918958</v>
          </cell>
          <cell r="CU221">
            <v>761</v>
          </cell>
          <cell r="CV221" t="str">
            <v>170204</v>
          </cell>
          <cell r="CY221">
            <v>8299</v>
          </cell>
          <cell r="CZ221" t="str">
            <v>M6</v>
          </cell>
          <cell r="DA221">
            <v>18604102</v>
          </cell>
          <cell r="DB221">
            <v>0</v>
          </cell>
        </row>
        <row r="222">
          <cell r="B222" t="str">
            <v>0191 DE 2025</v>
          </cell>
          <cell r="C222">
            <v>1121827022</v>
          </cell>
          <cell r="D222" t="str">
            <v>YAMID ANTONIO CELY BAQUERO</v>
          </cell>
          <cell r="E222" t="str">
            <v>CONTRATO DE PRESTACIÓN DE SERVICIOS PROFESIONALES</v>
          </cell>
          <cell r="F222" t="str">
            <v>PRESTACIÓN DE SERVICIOS PROFESIONALES NECESARIO PARA EL DESARROLLO DEL PROYECTO FICHA BPUNI SIST 01 1810 2024 “FORTALECIMIENTO DE CAPACIDADES TIC PARA EL APOYO DE LAS FUNCIONES ADMINISTRATIVAS Y MISIONALES DE LA UNIVERSIDAD DE LOS LLANOS”</v>
          </cell>
          <cell r="G222">
            <v>45680</v>
          </cell>
          <cell r="H222">
            <v>18604105</v>
          </cell>
          <cell r="I222" t="str">
            <v>Cinco (05) meses y veintidós (22) días calendario</v>
          </cell>
          <cell r="J222">
            <v>45680</v>
          </cell>
          <cell r="K222">
            <v>45852</v>
          </cell>
          <cell r="L222" t="str">
            <v>NO APLICA</v>
          </cell>
          <cell r="M222" t="str">
            <v>NO APLICA</v>
          </cell>
          <cell r="N222" t="str">
            <v>NO APLICA</v>
          </cell>
          <cell r="O222">
            <v>6</v>
          </cell>
          <cell r="P222">
            <v>4110209</v>
          </cell>
          <cell r="Q222">
            <v>45680</v>
          </cell>
          <cell r="R222">
            <v>45716</v>
          </cell>
          <cell r="S222">
            <v>3244902</v>
          </cell>
          <cell r="T222">
            <v>45717</v>
          </cell>
          <cell r="U222">
            <v>45747</v>
          </cell>
          <cell r="V222">
            <v>3244902</v>
          </cell>
          <cell r="W222">
            <v>45748</v>
          </cell>
          <cell r="X222">
            <v>45777</v>
          </cell>
          <cell r="Y222">
            <v>3244902</v>
          </cell>
          <cell r="Z222">
            <v>45778</v>
          </cell>
          <cell r="AA222">
            <v>45808</v>
          </cell>
          <cell r="AB222">
            <v>3244902</v>
          </cell>
          <cell r="AC222">
            <v>45809</v>
          </cell>
          <cell r="AD222">
            <v>45838</v>
          </cell>
          <cell r="AE222">
            <v>1514288</v>
          </cell>
          <cell r="AF222">
            <v>45839</v>
          </cell>
          <cell r="AG222">
            <v>45852</v>
          </cell>
          <cell r="BI222" t="str">
            <v>Área de Sistemas</v>
          </cell>
          <cell r="BJ222" t="str">
            <v>ROIMAN ARTURO SASTOQUE GUZMÁN</v>
          </cell>
          <cell r="BK222" t="str">
            <v>Jefe de Oficina</v>
          </cell>
          <cell r="BL222">
            <v>135</v>
          </cell>
          <cell r="BM222">
            <v>45680</v>
          </cell>
          <cell r="BN222">
            <v>219616944</v>
          </cell>
          <cell r="BO222">
            <v>252</v>
          </cell>
          <cell r="BP222">
            <v>45680</v>
          </cell>
          <cell r="BQ222">
            <v>18604105</v>
          </cell>
          <cell r="CS222" t="str">
            <v>1. Proponer a la supervisión la ejecución de acciones encaminadas a fortalecer, ampliar y mejorar los sistemas de información desarrollados por el Área de Sistemas. 2. Contribuir con el análisis, desarrollo, pruebas e implementación de nuevas funcionalidades del módulo de Bienestar Institucional del Sistema de Información Académico de la Universidad de los Llanos (SIAU), atendiendo los procedimientos establecidos en el proceso de Gestión de TIC. 3. Contribuir con el mantenimiento, actualización y pruebas del módulo existente de Bienestar Institucional del SIAU, atendiendo los procedimientos establecidos en el proceso de Gestión de TIC. 4. Colaborar con la elaboración de la documentación técnica del módulo de Bienestar Institucional del SIAU.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v>
          </cell>
          <cell r="CT222">
            <v>1121827022</v>
          </cell>
          <cell r="CU222">
            <v>761</v>
          </cell>
          <cell r="CV222" t="str">
            <v>170204</v>
          </cell>
          <cell r="CY222">
            <v>6201</v>
          </cell>
          <cell r="CZ222" t="str">
            <v>M6</v>
          </cell>
          <cell r="DA222">
            <v>18604105</v>
          </cell>
          <cell r="DB222">
            <v>0</v>
          </cell>
        </row>
        <row r="223">
          <cell r="B223" t="str">
            <v>0192 DE 2025</v>
          </cell>
          <cell r="C223">
            <v>1121943091</v>
          </cell>
          <cell r="D223" t="str">
            <v>LUIS ALBERTO PARRA LINARES</v>
          </cell>
          <cell r="E223" t="str">
            <v>CONTRATO DE PRESTACIÓN DE SERVICIOS PROFESIONALES</v>
          </cell>
          <cell r="F223" t="str">
            <v>PRESTACIÓN DE SERVICIOS PROFESIONALES NECESARIO PARA EL DESARROLLO DEL PROYECTO FICHA BPUNI SIST 01 1810 2024 “FORTALECIMIENTO DE CAPACIDADES TIC PARA EL APOYO DE LAS FUNCIONES ADMINISTRATIVAS Y MISIONALES DE LA UNIVERSIDAD DE LOS LLANOS”</v>
          </cell>
          <cell r="G223">
            <v>45680</v>
          </cell>
          <cell r="H223">
            <v>18604105</v>
          </cell>
          <cell r="I223" t="str">
            <v>Cinco (05) meses y veintidós (22) días calendario</v>
          </cell>
          <cell r="J223">
            <v>45680</v>
          </cell>
          <cell r="K223">
            <v>45852</v>
          </cell>
          <cell r="L223" t="str">
            <v>NO APLICA</v>
          </cell>
          <cell r="M223" t="str">
            <v>NO APLICA</v>
          </cell>
          <cell r="N223" t="str">
            <v>NO APLICA</v>
          </cell>
          <cell r="O223">
            <v>6</v>
          </cell>
          <cell r="P223">
            <v>4110209</v>
          </cell>
          <cell r="Q223">
            <v>45680</v>
          </cell>
          <cell r="R223">
            <v>45716</v>
          </cell>
          <cell r="S223">
            <v>3244902</v>
          </cell>
          <cell r="T223">
            <v>45717</v>
          </cell>
          <cell r="U223">
            <v>45747</v>
          </cell>
          <cell r="V223">
            <v>3244902</v>
          </cell>
          <cell r="W223">
            <v>45748</v>
          </cell>
          <cell r="X223">
            <v>45777</v>
          </cell>
          <cell r="Y223">
            <v>3244902</v>
          </cell>
          <cell r="Z223">
            <v>45778</v>
          </cell>
          <cell r="AA223">
            <v>45808</v>
          </cell>
          <cell r="AB223">
            <v>3244902</v>
          </cell>
          <cell r="AC223">
            <v>45809</v>
          </cell>
          <cell r="AD223">
            <v>45838</v>
          </cell>
          <cell r="AE223">
            <v>1514288</v>
          </cell>
          <cell r="AF223">
            <v>45839</v>
          </cell>
          <cell r="AG223">
            <v>45852</v>
          </cell>
          <cell r="BI223" t="str">
            <v>Área de Sistemas</v>
          </cell>
          <cell r="BJ223" t="str">
            <v>ROIMAN ARTURO SASTOQUE GUZMÁN</v>
          </cell>
          <cell r="BK223" t="str">
            <v>Jefe de Oficina</v>
          </cell>
          <cell r="BL223">
            <v>135</v>
          </cell>
          <cell r="BM223">
            <v>45680</v>
          </cell>
          <cell r="BN223">
            <v>219616944</v>
          </cell>
          <cell r="BO223">
            <v>254</v>
          </cell>
          <cell r="BP223">
            <v>45680</v>
          </cell>
          <cell r="BQ223">
            <v>18604105</v>
          </cell>
          <cell r="CS223" t="str">
            <v>1. Proponer a la supervisión la ejecución de acciones encaminadas a fortalecer, ampliar y mejorar los sistemas de información desarrollados por el Área de Sistemas. 2. Contribuir con el análisis, desarrollo, pruebas, implementación y documentación de nuevos reportes para el Sistema de Información Académico de la Universidad de los Llanos (SIAU), atendiendo los procedimientos establecidos en el proceso de Gestión de TIC. 3. Coadyuvar con el mantenimiento, actualización y pruebas de los reportes existentes en el SIAU, atendiendo los procedimientos establecidos en el proceso de Gestión de TIC. 4. Colaborar con la elaboración de la documentación técnica de los reportes nuevos y de los que sean actualizados en el SIAU.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nuevos reportes y la actualización de reportes existentes en el SIAU y la elaboración de la documentación técnica. 7. Apoyar la revisión de la documentación de usuario, la entrega de los reportes desarrollados y las capacitaciones que al respecto se requieran. 8. Asistir a las reuniones a las que sea convocado en el marco del desarrollo de sus actividades y atender las directrices que sean emanadas de estas.</v>
          </cell>
          <cell r="CT223">
            <v>1121943091</v>
          </cell>
          <cell r="CU223">
            <v>761</v>
          </cell>
          <cell r="CV223" t="str">
            <v>170204</v>
          </cell>
          <cell r="CY223">
            <v>6201</v>
          </cell>
          <cell r="CZ223" t="str">
            <v>M6</v>
          </cell>
          <cell r="DA223">
            <v>18604105</v>
          </cell>
          <cell r="DB223">
            <v>0</v>
          </cell>
        </row>
        <row r="224">
          <cell r="B224" t="str">
            <v>0193 DE 2025</v>
          </cell>
          <cell r="C224">
            <v>1121899808</v>
          </cell>
          <cell r="D224" t="str">
            <v>WENDY KATHERINE URREA GONZALEZ</v>
          </cell>
          <cell r="E224" t="str">
            <v>CONTRATO DE PRESTACIÓN DE SERVICIOS PROFESIONALES</v>
          </cell>
          <cell r="F224" t="str">
            <v xml:space="preserve">PRESTACIÓN DE SERVICIOS PROFESIONALES NECESARIO PARA EL DESARROLLO DEL PROYECTO FICHA BPUNI VIAC 08 1510 2024 “FORTALECIMIENTO DEL SISTEMA DE INVESTIGACIONES DE LA UNIVERSIDAD DE LOS LLANOS PARA ATENDER LOS RETOS Y DESAFÍOS DEL TERRITORIO” </v>
          </cell>
          <cell r="G224">
            <v>45680</v>
          </cell>
          <cell r="H224">
            <v>29844081</v>
          </cell>
          <cell r="I224" t="str">
            <v>Cinco (05) meses y veintidós (22) días calendario</v>
          </cell>
          <cell r="J224">
            <v>45680</v>
          </cell>
          <cell r="K224">
            <v>45852</v>
          </cell>
          <cell r="L224" t="str">
            <v>NO APLICA</v>
          </cell>
          <cell r="M224" t="str">
            <v>NO APLICA</v>
          </cell>
          <cell r="N224" t="str">
            <v>NO APLICA</v>
          </cell>
          <cell r="O224">
            <v>6</v>
          </cell>
          <cell r="P224">
            <v>6593460</v>
          </cell>
          <cell r="Q224">
            <v>45680</v>
          </cell>
          <cell r="R224">
            <v>45716</v>
          </cell>
          <cell r="S224">
            <v>5205363</v>
          </cell>
          <cell r="T224">
            <v>45717</v>
          </cell>
          <cell r="U224">
            <v>45747</v>
          </cell>
          <cell r="V224">
            <v>5205363</v>
          </cell>
          <cell r="W224">
            <v>45748</v>
          </cell>
          <cell r="X224">
            <v>45777</v>
          </cell>
          <cell r="Y224">
            <v>5205363</v>
          </cell>
          <cell r="Z224">
            <v>45778</v>
          </cell>
          <cell r="AA224">
            <v>45808</v>
          </cell>
          <cell r="AB224">
            <v>5205363</v>
          </cell>
          <cell r="AC224">
            <v>45809</v>
          </cell>
          <cell r="AD224">
            <v>45838</v>
          </cell>
          <cell r="AE224">
            <v>2429169</v>
          </cell>
          <cell r="AF224">
            <v>45839</v>
          </cell>
          <cell r="AG224">
            <v>45852</v>
          </cell>
          <cell r="AH224">
            <v>0</v>
          </cell>
          <cell r="AI224">
            <v>0</v>
          </cell>
          <cell r="AJ224">
            <v>0</v>
          </cell>
          <cell r="BI224" t="str">
            <v xml:space="preserve">Dirección General de Investigaciones  </v>
          </cell>
          <cell r="BJ224" t="str">
            <v>YOHANA MARIA VELASCO SANTAMARIA</v>
          </cell>
          <cell r="BK224" t="str">
            <v>Directora Técnica de Investigaciones</v>
          </cell>
          <cell r="BL224">
            <v>137</v>
          </cell>
          <cell r="BM224">
            <v>45680</v>
          </cell>
          <cell r="BN224">
            <v>265108473</v>
          </cell>
          <cell r="BO224">
            <v>263</v>
          </cell>
          <cell r="BP224">
            <v>45680</v>
          </cell>
          <cell r="BQ224">
            <v>29844081</v>
          </cell>
          <cell r="CS224" t="str">
            <v>1. Contribuir en el trámite, revisión, y proyección de las fichas técnicas de los proyectos de investigación conforme a la normatividad vigente de la Universidad de los Llanos.  2. Apoyar la realización de estudios de mercado, elaboración de estudios de oportunidad y conveniencia de los proyectos de investigación para la adquisición de bienes y servicios.   3. Apoyar en la proyección de disponibilidad presupuestal y acto administrativo de los avances solicitados desde la Dirección General de Investigaciones. 4.Contribuir en las auditorías internas o externas de gestión de calidad realizada por control interno y en los procesos de gestión de bienes y servicios asignadas a la Dirección General de Investigaciones. 5. Coadyuvar en la proyección de informes o solicitudes internas o externas asignadas a la Dirección General de Investigaciones.  6. Coadyuvar en el seguimiento del presupuesto de la Dirección General de Investigaciones.  7. Colaborar en la planificación, elaboración, evaluación y seguimiento de los procedimientos y demás formatos del Sistema Integrado de Gestión de Calidad, relacionados con el proceso de Investigación.</v>
          </cell>
          <cell r="CT224">
            <v>1121899808</v>
          </cell>
          <cell r="CU224">
            <v>734</v>
          </cell>
          <cell r="CV224" t="str">
            <v>320202</v>
          </cell>
          <cell r="CY224">
            <v>8299</v>
          </cell>
          <cell r="CZ224" t="str">
            <v>M6</v>
          </cell>
          <cell r="DA224">
            <v>29844081</v>
          </cell>
          <cell r="DB224">
            <v>0</v>
          </cell>
        </row>
        <row r="225">
          <cell r="B225" t="str">
            <v>0194 DE 2025</v>
          </cell>
          <cell r="C225">
            <v>35261992</v>
          </cell>
          <cell r="D225" t="str">
            <v>DIANA LUCIA VILLALOBOS CASALLAS</v>
          </cell>
          <cell r="E225" t="str">
            <v>CONTRATO DE PRESTACIÓN DE SERVICIOS DE APOYO A LA GESTIÓN</v>
          </cell>
          <cell r="F225" t="str">
            <v xml:space="preserve">PRESTACIÓN DE SERVICIOS DE APOYO A LA GESTIÓN NECESARIO PARA EL DESARROLLO DEL PROYECTO FICHA BPUNI VIAC 08 1510 2024 “FORTALECIMIENTO DEL SISTEMA DE INVESTIGACIONES DE LA UNIVERSIDAD DE LOS LLANOS PARA ATENDER LOS RETOS Y DESAFÍOS DEL TERRITORIO” </v>
          </cell>
          <cell r="G225">
            <v>45680</v>
          </cell>
          <cell r="H225">
            <v>18604105</v>
          </cell>
          <cell r="I225" t="str">
            <v>Cinco (05) meses y veintidós (22) días calendario</v>
          </cell>
          <cell r="J225">
            <v>45680</v>
          </cell>
          <cell r="K225">
            <v>45852</v>
          </cell>
          <cell r="L225" t="str">
            <v>NO APLICA</v>
          </cell>
          <cell r="M225" t="str">
            <v>NO APLICA</v>
          </cell>
          <cell r="N225" t="str">
            <v>NO APLICA</v>
          </cell>
          <cell r="O225">
            <v>6</v>
          </cell>
          <cell r="P225">
            <v>4110209</v>
          </cell>
          <cell r="Q225">
            <v>45680</v>
          </cell>
          <cell r="R225">
            <v>45716</v>
          </cell>
          <cell r="S225">
            <v>3244902</v>
          </cell>
          <cell r="T225">
            <v>45717</v>
          </cell>
          <cell r="U225">
            <v>45747</v>
          </cell>
          <cell r="V225">
            <v>3244902</v>
          </cell>
          <cell r="W225">
            <v>45748</v>
          </cell>
          <cell r="X225">
            <v>45777</v>
          </cell>
          <cell r="Y225">
            <v>3244902</v>
          </cell>
          <cell r="Z225">
            <v>45778</v>
          </cell>
          <cell r="AA225">
            <v>45808</v>
          </cell>
          <cell r="AB225">
            <v>3244902</v>
          </cell>
          <cell r="AC225">
            <v>45809</v>
          </cell>
          <cell r="AD225">
            <v>45838</v>
          </cell>
          <cell r="AE225">
            <v>1514288</v>
          </cell>
          <cell r="AF225">
            <v>45839</v>
          </cell>
          <cell r="AG225">
            <v>45852</v>
          </cell>
          <cell r="BI225" t="str">
            <v xml:space="preserve">Dirección General de Investigaciones  </v>
          </cell>
          <cell r="BJ225" t="str">
            <v>YOHANA MARIA VELASCO SANTAMARIA</v>
          </cell>
          <cell r="BK225" t="str">
            <v>Directora Técnica de Investigaciones</v>
          </cell>
          <cell r="BL225">
            <v>137</v>
          </cell>
          <cell r="BM225">
            <v>45680</v>
          </cell>
          <cell r="BN225">
            <v>265108473</v>
          </cell>
          <cell r="BO225">
            <v>264</v>
          </cell>
          <cell r="BP225">
            <v>45680</v>
          </cell>
          <cell r="BQ225">
            <v>18604105</v>
          </cell>
          <cell r="CS225" t="str">
            <v>1. Apoyar la gestión editorial de las revistas científicas de la Universidad de los Llanos (Orinoquia, Boletín de Semillero de Investigación en Familia, GEON)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Apoyar el manejo de la inclusión de artículos y revistas en las bases de datos (Publindex-Colciencias, DOAJ, EBSCO, REDALYC, IMBIOMED, LATINDEX, DIALNET, CABI,e-revistas y ScieloColombia), y la organización de base de datos de autores y de evaluadores de los artículos sometidos a las revistas institucionales de la Universidad de los Llanos. 3. Contribuir al seguimiento de adjudicación de los DOI Digital Object Identifier Sistem en las diferentes publicaciones de la Universidad de los Llanos. 4. Coadyuvar en el proceso de publicaciones que aporten a la divulgación de la ciencia y el sistema de investigaciones de la Universidad de los Llanos. 5. Realizar informe detallado, de manera semestral, de las actividades desarrolladas en las revistas, tanto a la Dirección General de Investigaciones como al Consejo Institucional de Investigaciones.</v>
          </cell>
          <cell r="CT225">
            <v>35261992.799999997</v>
          </cell>
          <cell r="CU225">
            <v>734</v>
          </cell>
          <cell r="CV225" t="str">
            <v>320202</v>
          </cell>
          <cell r="CY225">
            <v>8299</v>
          </cell>
          <cell r="CZ225" t="str">
            <v>M6</v>
          </cell>
          <cell r="DA225">
            <v>18604105</v>
          </cell>
          <cell r="DB225">
            <v>0</v>
          </cell>
        </row>
        <row r="226">
          <cell r="B226" t="str">
            <v>0195 DE 2025</v>
          </cell>
          <cell r="C226">
            <v>1121833001</v>
          </cell>
          <cell r="D226" t="str">
            <v>YENNY ELIZABETH GUTIERREZ LOPEZ</v>
          </cell>
          <cell r="E226" t="str">
            <v>CONTRATO DE PRESTACIÓN DE SERVICIOS PROFESIONALES</v>
          </cell>
          <cell r="F226" t="str">
            <v xml:space="preserve">PRESTACIÓN DE SERVICIOS PROFESIONALES NECESARIO PARA EL DESARROLLO DEL PROYECTO FICHA BPUNI VIAC 08 1510 2024 “FORTALECIMIENTO DEL SISTEMA DE INVESTIGACIONES DE LA UNIVERSIDAD DE LOS LLANOS PARA ATENDER LOS RETOS Y DESAFÍOS DEL TERRITORIO” </v>
          </cell>
          <cell r="G226">
            <v>45680</v>
          </cell>
          <cell r="H226">
            <v>29844081</v>
          </cell>
          <cell r="I226" t="str">
            <v>Cinco (05) meses y veintidós (22) días calendario</v>
          </cell>
          <cell r="J226">
            <v>45680</v>
          </cell>
          <cell r="K226">
            <v>45852</v>
          </cell>
          <cell r="L226" t="str">
            <v>NO APLICA</v>
          </cell>
          <cell r="M226" t="str">
            <v>NO APLICA</v>
          </cell>
          <cell r="N226" t="str">
            <v>NO APLICA</v>
          </cell>
          <cell r="O226">
            <v>6</v>
          </cell>
          <cell r="P226">
            <v>6593460</v>
          </cell>
          <cell r="Q226">
            <v>45680</v>
          </cell>
          <cell r="R226">
            <v>45716</v>
          </cell>
          <cell r="S226">
            <v>5205363</v>
          </cell>
          <cell r="T226">
            <v>45717</v>
          </cell>
          <cell r="U226">
            <v>45747</v>
          </cell>
          <cell r="V226">
            <v>5205363</v>
          </cell>
          <cell r="W226">
            <v>45748</v>
          </cell>
          <cell r="X226">
            <v>45777</v>
          </cell>
          <cell r="Y226">
            <v>5205363</v>
          </cell>
          <cell r="Z226">
            <v>45778</v>
          </cell>
          <cell r="AA226">
            <v>45808</v>
          </cell>
          <cell r="AB226">
            <v>5205363</v>
          </cell>
          <cell r="AC226">
            <v>45809</v>
          </cell>
          <cell r="AD226">
            <v>45838</v>
          </cell>
          <cell r="AE226">
            <v>2429169</v>
          </cell>
          <cell r="AF226">
            <v>45839</v>
          </cell>
          <cell r="AG226">
            <v>45852</v>
          </cell>
          <cell r="AH226">
            <v>0</v>
          </cell>
          <cell r="AI226">
            <v>0</v>
          </cell>
          <cell r="AJ226">
            <v>0</v>
          </cell>
          <cell r="BI226" t="str">
            <v xml:space="preserve">Dirección General de Investigaciones  </v>
          </cell>
          <cell r="BJ226" t="str">
            <v>YOHANA MARIA VELASCO SANTAMARIA</v>
          </cell>
          <cell r="BK226" t="str">
            <v>Directora Técnica de Investigaciones</v>
          </cell>
          <cell r="BL226">
            <v>137</v>
          </cell>
          <cell r="BM226">
            <v>45680</v>
          </cell>
          <cell r="BN226">
            <v>265108473</v>
          </cell>
          <cell r="BO226">
            <v>266</v>
          </cell>
          <cell r="BP226">
            <v>45680</v>
          </cell>
          <cell r="BQ226">
            <v>29844081</v>
          </cell>
          <cell r="CS226" t="str">
            <v>1. Apoyar la participación de los grupos de investigación en convocatorias externas realizadas por el Ministerio de Ciencia Tecnología e Innovación –Minciencias y el Sistema General de Regalías- SGR.  2. Coadyuvar a los grupos de investigación en la formulación, diligenciamiento de las plataformas, seguimiento en la ejecución y solicitud de informes de los proyectos de investigación que participan en convocatorias externas.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 6. Apoyar la gestión llevada a cabo en la Red de Investigación, Innovación y Gestión del Conocimiento REDIME.</v>
          </cell>
          <cell r="CT226">
            <v>1121833001.2</v>
          </cell>
          <cell r="CU226">
            <v>734</v>
          </cell>
          <cell r="CV226" t="str">
            <v>320202</v>
          </cell>
          <cell r="CY226">
            <v>7490</v>
          </cell>
          <cell r="CZ226" t="str">
            <v>M6</v>
          </cell>
          <cell r="DA226">
            <v>29844081</v>
          </cell>
          <cell r="DB226">
            <v>0</v>
          </cell>
        </row>
        <row r="227">
          <cell r="B227" t="str">
            <v>0196 DE 2025</v>
          </cell>
          <cell r="C227">
            <v>1121948633</v>
          </cell>
          <cell r="D227" t="str">
            <v>EVELYN CAROLINA ALVAREZ DAZA</v>
          </cell>
          <cell r="E227" t="str">
            <v>CONTRATO DE PRESTACIÓN DE SERVICIOS PROFESIONALES</v>
          </cell>
          <cell r="F227" t="str">
            <v xml:space="preserve">PRESTACIÓN DE SERVICIOS PROFESIONALES NECESARIO PARA EL DESARROLLO DEL PROYECTO FICHA BPUNI VIAC 08 1510 2024 “FORTALECIMIENTO DEL SISTEMA DE INVESTIGACIONES DE LA UNIVERSIDAD DE LOS LLANOS PARA ATENDER LOS RETOS Y DESAFÍOS DEL TERRITORIO” </v>
          </cell>
          <cell r="G227">
            <v>45680</v>
          </cell>
          <cell r="H227">
            <v>22479959</v>
          </cell>
          <cell r="I227" t="str">
            <v>Cinco (05) meses y veintidós (22) días calendario</v>
          </cell>
          <cell r="J227">
            <v>45680</v>
          </cell>
          <cell r="K227">
            <v>45852</v>
          </cell>
          <cell r="L227" t="str">
            <v>NO APLICA</v>
          </cell>
          <cell r="M227" t="str">
            <v>NO APLICA</v>
          </cell>
          <cell r="N227" t="str">
            <v>NO APLICA</v>
          </cell>
          <cell r="O227">
            <v>6</v>
          </cell>
          <cell r="P227">
            <v>4966502</v>
          </cell>
          <cell r="Q227">
            <v>45680</v>
          </cell>
          <cell r="R227">
            <v>45716</v>
          </cell>
          <cell r="S227">
            <v>3920923</v>
          </cell>
          <cell r="T227">
            <v>45717</v>
          </cell>
          <cell r="U227">
            <v>45747</v>
          </cell>
          <cell r="V227">
            <v>3920923</v>
          </cell>
          <cell r="W227">
            <v>45748</v>
          </cell>
          <cell r="X227">
            <v>45777</v>
          </cell>
          <cell r="Y227">
            <v>3920923</v>
          </cell>
          <cell r="Z227">
            <v>45778</v>
          </cell>
          <cell r="AA227">
            <v>45808</v>
          </cell>
          <cell r="AB227">
            <v>3920923</v>
          </cell>
          <cell r="AC227">
            <v>45809</v>
          </cell>
          <cell r="AD227">
            <v>45838</v>
          </cell>
          <cell r="AE227">
            <v>1829765</v>
          </cell>
          <cell r="AF227">
            <v>45839</v>
          </cell>
          <cell r="AG227">
            <v>45852</v>
          </cell>
          <cell r="BI227" t="str">
            <v xml:space="preserve">Dirección General de Investigaciones  </v>
          </cell>
          <cell r="BJ227" t="str">
            <v>YOHANA MARIA VELASCO SANTAMARIA</v>
          </cell>
          <cell r="BK227" t="str">
            <v>Directora Técnica de Investigaciones</v>
          </cell>
          <cell r="BL227">
            <v>137</v>
          </cell>
          <cell r="BM227">
            <v>45680</v>
          </cell>
          <cell r="BN227">
            <v>265108473</v>
          </cell>
          <cell r="BO227">
            <v>268</v>
          </cell>
          <cell r="BP227">
            <v>45680</v>
          </cell>
          <cell r="BQ227">
            <v>22479959</v>
          </cell>
          <cell r="CS227" t="str">
            <v>1. Apoyar estrategias que permitan el seguimiento y renovación en el marco del permiso de recolección de la Autoridad Nacional de Licencias Ambientales (ANLA) o de contrato de acceso a recursos genéticos y sus derivados.  2. Coadyuvar en la gestión y fortalecimiento de las colecciones científicas y proyectos de investigación de la Universidad de los Llanos mediante la publicación de datos abiertos sobre biodiversidad a través del SiB Colombia. 3. Apoyar las estrategias para el fortalecimiento de los procesos de ética, bioética e integridad científica en la Universidad de los Llanos, así como apoyar los comités afines. 4. Contribuir al análisis y seguimiento de los informes técnicos y a la productividad científica y tecnológica de los proyectos de investigación conforme a la propuesta aprobada y reportada ante la Dirección General de Investigaciones. 5. Apoyar las actividades del programa CATI- Centros de Apoyo a la Tecnología y la Innovación de la Superintendencia de Industria y Comercio en la Dirección General de Investigaciones. 6. Apoyar el seguimiento de la matriz de riesgos del proceso de investigaciones, así como la proyección y asignación de horas de investigación de los proyectos de investigación.</v>
          </cell>
          <cell r="CT227">
            <v>1121948633</v>
          </cell>
          <cell r="CU227">
            <v>734</v>
          </cell>
          <cell r="CV227" t="str">
            <v>320202</v>
          </cell>
          <cell r="CY227">
            <v>8299</v>
          </cell>
          <cell r="CZ227" t="str">
            <v>M6</v>
          </cell>
          <cell r="DA227">
            <v>22479959</v>
          </cell>
          <cell r="DB227">
            <v>0</v>
          </cell>
        </row>
        <row r="228">
          <cell r="B228" t="str">
            <v>0197 DE 2025</v>
          </cell>
          <cell r="C228">
            <v>52964097</v>
          </cell>
          <cell r="D228" t="str">
            <v>SANDRA LORENA FONSECA RODRIGUEZ</v>
          </cell>
          <cell r="E228" t="str">
            <v>CONTRATO DE PRESTACIÓN DE SERVICIOS PROFESIONALES</v>
          </cell>
          <cell r="F228" t="str">
            <v xml:space="preserve">PRESTACIÓN DE SERVICIOS PROFESIONALES NECESARIO PARA EL DESARROLLO DEL PROYECTO FICHA BPUNI VIAC 08 1510 2024 “FORTALECIMIENTO DEL SISTEMA DE INVESTIGACIONES DE LA UNIVERSIDAD DE LOS LLANOS PARA ATENDER LOS RETOS Y DESAFÍOS DEL TERRITORIO” </v>
          </cell>
          <cell r="G228">
            <v>45680</v>
          </cell>
          <cell r="H228">
            <v>29844081</v>
          </cell>
          <cell r="I228" t="str">
            <v>Cinco (05) meses y veintidós (22) días calendario</v>
          </cell>
          <cell r="J228">
            <v>45680</v>
          </cell>
          <cell r="K228">
            <v>45852</v>
          </cell>
          <cell r="L228" t="str">
            <v>NO APLICA</v>
          </cell>
          <cell r="M228" t="str">
            <v>NO APLICA</v>
          </cell>
          <cell r="N228" t="str">
            <v>NO APLICA</v>
          </cell>
          <cell r="O228">
            <v>6</v>
          </cell>
          <cell r="P228">
            <v>6593460</v>
          </cell>
          <cell r="Q228">
            <v>45680</v>
          </cell>
          <cell r="R228">
            <v>45716</v>
          </cell>
          <cell r="S228">
            <v>5205363</v>
          </cell>
          <cell r="T228">
            <v>45717</v>
          </cell>
          <cell r="U228">
            <v>45747</v>
          </cell>
          <cell r="V228">
            <v>5205363</v>
          </cell>
          <cell r="W228">
            <v>45748</v>
          </cell>
          <cell r="X228">
            <v>45777</v>
          </cell>
          <cell r="Y228">
            <v>5205363</v>
          </cell>
          <cell r="Z228">
            <v>45778</v>
          </cell>
          <cell r="AA228">
            <v>45808</v>
          </cell>
          <cell r="AB228">
            <v>5205363</v>
          </cell>
          <cell r="AC228">
            <v>45809</v>
          </cell>
          <cell r="AD228">
            <v>45838</v>
          </cell>
          <cell r="AE228">
            <v>2429169</v>
          </cell>
          <cell r="AF228">
            <v>45839</v>
          </cell>
          <cell r="AG228">
            <v>45852</v>
          </cell>
          <cell r="BI228" t="str">
            <v xml:space="preserve">Dirección General de Investigaciones  </v>
          </cell>
          <cell r="BJ228" t="str">
            <v>YOHANA MARIA VELASCO SANTAMARIA</v>
          </cell>
          <cell r="BK228" t="str">
            <v>Directora Técnica de Investigaciones</v>
          </cell>
          <cell r="BL228">
            <v>137</v>
          </cell>
          <cell r="BM228">
            <v>45680</v>
          </cell>
          <cell r="BN228">
            <v>265108473</v>
          </cell>
          <cell r="BO228">
            <v>271</v>
          </cell>
          <cell r="BP228">
            <v>45680</v>
          </cell>
          <cell r="BQ228">
            <v>29844081</v>
          </cell>
          <cell r="CS228" t="str">
            <v>1. Apoyar el diseño de políticas y estrategias que fomenten, fortalezcan y articulen la investigación, el desarrollo, la innovación y la extensión en la Universidad de los Llanos. 2. Apoyar el diseño, implementación y seguimiento de indicadores de investigación, desarrollo tecnológico, innovación y extensión en la Universidad de los Llanos. 3. Coadyuvar en la elaboración del presupuesto de la Dirección General de Investigaciones. 4.  Apoyar el diseño, estructuración y articulación de la Vicerrectoría de Investigaciones y Extensión Social de la Universidad de los Llanos.  5. Coadyuvar en la elaboración de informes ejecutivos y presentaciones de la Dirección General de Investigaciones. 6. Apoyar la construcción de convocatorias internas que permitan el fortalecimiento de las capacidades científicas y tecnológicas de los actores institucionales de CTeI.  7. Apoyar el diseño y estrategias planteadas por la Directora Técnica de Investigaciones en la Red de Investigación, Innovación y Gestión del Conocimiento REDIME.</v>
          </cell>
          <cell r="CT228">
            <v>52964097</v>
          </cell>
          <cell r="CU228">
            <v>734</v>
          </cell>
          <cell r="CV228" t="str">
            <v>320202</v>
          </cell>
          <cell r="CY228">
            <v>7020</v>
          </cell>
          <cell r="CZ228" t="str">
            <v>M5</v>
          </cell>
          <cell r="DA228">
            <v>29844081</v>
          </cell>
          <cell r="DB228">
            <v>0</v>
          </cell>
        </row>
        <row r="229">
          <cell r="B229" t="str">
            <v>0198 DE 2025</v>
          </cell>
          <cell r="C229">
            <v>40215055</v>
          </cell>
          <cell r="D229" t="str">
            <v>BETCY ORIANA MARTINEZ SANDOVAL</v>
          </cell>
          <cell r="E229" t="str">
            <v>CONTRATO DE PRESTACIÓN DE SERVICIOS PROFESIONALES</v>
          </cell>
          <cell r="F229" t="str">
            <v xml:space="preserve">PRESTACIÓN DE SERVICIOS PROFESIONALES NECESARIO PARA EL DESARROLLO DEL PROYECTO FICHA BPUNI VIAC 08 1510 2024 “FORTALECIMIENTO DEL SISTEMA DE INVESTIGACIONES DE LA UNIVERSIDAD DE LOS LLANOS PARA ATENDER LOS RETOS Y DESAFÍOS DEL TERRITORIO” </v>
          </cell>
          <cell r="G229">
            <v>45680</v>
          </cell>
          <cell r="H229">
            <v>22479959</v>
          </cell>
          <cell r="I229" t="str">
            <v>Cinco (05) meses y veintidós (22) días calendario</v>
          </cell>
          <cell r="J229">
            <v>45680</v>
          </cell>
          <cell r="K229">
            <v>45852</v>
          </cell>
          <cell r="L229" t="str">
            <v>NO APLICA</v>
          </cell>
          <cell r="M229" t="str">
            <v>NO APLICA</v>
          </cell>
          <cell r="N229" t="str">
            <v>NO APLICA</v>
          </cell>
          <cell r="O229">
            <v>6</v>
          </cell>
          <cell r="P229">
            <v>4966502</v>
          </cell>
          <cell r="Q229">
            <v>45680</v>
          </cell>
          <cell r="R229">
            <v>45716</v>
          </cell>
          <cell r="S229">
            <v>3920923</v>
          </cell>
          <cell r="T229">
            <v>45717</v>
          </cell>
          <cell r="U229">
            <v>45747</v>
          </cell>
          <cell r="V229">
            <v>3920923</v>
          </cell>
          <cell r="W229">
            <v>45748</v>
          </cell>
          <cell r="X229">
            <v>45777</v>
          </cell>
          <cell r="Y229">
            <v>3920923</v>
          </cell>
          <cell r="Z229">
            <v>45778</v>
          </cell>
          <cell r="AA229">
            <v>45808</v>
          </cell>
          <cell r="AB229">
            <v>3920923</v>
          </cell>
          <cell r="AC229">
            <v>45809</v>
          </cell>
          <cell r="AD229">
            <v>45838</v>
          </cell>
          <cell r="AE229">
            <v>1829765</v>
          </cell>
          <cell r="AF229">
            <v>45839</v>
          </cell>
          <cell r="AG229">
            <v>45852</v>
          </cell>
          <cell r="AH229">
            <v>0</v>
          </cell>
          <cell r="AI229">
            <v>0</v>
          </cell>
          <cell r="AJ229">
            <v>0</v>
          </cell>
          <cell r="BI229" t="str">
            <v xml:space="preserve">Dirección General de Investigaciones  </v>
          </cell>
          <cell r="BJ229" t="str">
            <v>YOHANA MARIA VELASCO SANTAMARIA</v>
          </cell>
          <cell r="BK229" t="str">
            <v>Directora Técnica de Investigaciones</v>
          </cell>
          <cell r="BL229">
            <v>137</v>
          </cell>
          <cell r="BM229">
            <v>45680</v>
          </cell>
          <cell r="BN229">
            <v>265108473</v>
          </cell>
          <cell r="BO229">
            <v>265</v>
          </cell>
          <cell r="BP229">
            <v>45680</v>
          </cell>
          <cell r="BQ229">
            <v>22479959</v>
          </cell>
          <cell r="CS229" t="str">
            <v>1. Coadyuvar al trámite de avances necesarios para garantizar la ejecución de los proyectos de investigación, así como el trámite y seguimiento de los apoyos económicos asignados por el Consejo Institucional de Investigaciones. 2. Apoyar la revisión de informes financieros de los proyectos de investigación, asegurando su alineación con los presupuestos aprobados y dando seguimiento a su correcta ejecución. 3. Apoyar la actualización de la base datos de los proyectos de investigación financiados mediante convocatorias internas. 4. Apoyar los procesos contractuales de auxiliares, asesores e investigadores requeridos en los proyectos de investigación internos financiados por la Dirección General de Investigaciones.</v>
          </cell>
          <cell r="CT229">
            <v>40215055.399999999</v>
          </cell>
          <cell r="CU229">
            <v>734</v>
          </cell>
          <cell r="CV229" t="str">
            <v>320202</v>
          </cell>
          <cell r="CY229">
            <v>7020</v>
          </cell>
          <cell r="CZ229" t="str">
            <v>M5</v>
          </cell>
          <cell r="DA229">
            <v>22479959</v>
          </cell>
          <cell r="DB229">
            <v>0</v>
          </cell>
        </row>
        <row r="230">
          <cell r="B230" t="str">
            <v>0199 DE 2025</v>
          </cell>
          <cell r="C230">
            <v>40447942</v>
          </cell>
          <cell r="D230" t="str">
            <v>PAOLA ANDREA AGUDELO LOZANO</v>
          </cell>
          <cell r="E230" t="str">
            <v>CONTRATO DE PRESTACIÓN DE SERVICIOS PROFESIONALES</v>
          </cell>
          <cell r="F230" t="str">
            <v xml:space="preserve">PRESTACIÓN DE SERVICIOS PROFESIONALES NECESARIO PARA EL DESARROLLO DEL PROYECTO FICHA BPUNI VIAC 08 1510 2024 “FORTALECIMIENTO DEL SISTEMA DE INVESTIGACIONES DE LA UNIVERSIDAD DE LOS LLANOS PARA ATENDER LOS RETOS Y DESAFÍOS DEL TERRITORIO” </v>
          </cell>
          <cell r="G230">
            <v>45680</v>
          </cell>
          <cell r="H230">
            <v>22479959</v>
          </cell>
          <cell r="I230" t="str">
            <v>Cinco (05) meses y veintidós (22) días calendario</v>
          </cell>
          <cell r="J230">
            <v>45680</v>
          </cell>
          <cell r="K230">
            <v>45852</v>
          </cell>
          <cell r="L230" t="str">
            <v>NO APLICA</v>
          </cell>
          <cell r="M230" t="str">
            <v>NO APLICA</v>
          </cell>
          <cell r="N230" t="str">
            <v>NO APLICA</v>
          </cell>
          <cell r="O230">
            <v>6</v>
          </cell>
          <cell r="P230">
            <v>4966502</v>
          </cell>
          <cell r="Q230">
            <v>45680</v>
          </cell>
          <cell r="R230">
            <v>45716</v>
          </cell>
          <cell r="S230">
            <v>3920923</v>
          </cell>
          <cell r="T230">
            <v>45717</v>
          </cell>
          <cell r="U230">
            <v>45747</v>
          </cell>
          <cell r="V230">
            <v>3920923</v>
          </cell>
          <cell r="W230">
            <v>45748</v>
          </cell>
          <cell r="X230">
            <v>45777</v>
          </cell>
          <cell r="Y230">
            <v>3920923</v>
          </cell>
          <cell r="Z230">
            <v>45778</v>
          </cell>
          <cell r="AA230">
            <v>45808</v>
          </cell>
          <cell r="AB230">
            <v>3920923</v>
          </cell>
          <cell r="AC230">
            <v>45809</v>
          </cell>
          <cell r="AD230">
            <v>45838</v>
          </cell>
          <cell r="AE230">
            <v>1829765</v>
          </cell>
          <cell r="AF230">
            <v>45839</v>
          </cell>
          <cell r="AG230">
            <v>45852</v>
          </cell>
          <cell r="BI230" t="str">
            <v xml:space="preserve">Dirección General de Investigaciones  </v>
          </cell>
          <cell r="BJ230" t="str">
            <v>YOHANA MARIA VELASCO SANTAMARIA</v>
          </cell>
          <cell r="BK230" t="str">
            <v>Directora Técnica de Investigaciones</v>
          </cell>
          <cell r="BL230">
            <v>137</v>
          </cell>
          <cell r="BM230">
            <v>45680</v>
          </cell>
          <cell r="BN230">
            <v>265108473</v>
          </cell>
          <cell r="BO230">
            <v>272</v>
          </cell>
          <cell r="BP230">
            <v>45680</v>
          </cell>
          <cell r="BQ230">
            <v>22479959</v>
          </cell>
          <cell r="CS230" t="str">
            <v>1. Brindar apoyo a los Grupos de Investigación de la Universidad de los Llanos a través de la clasificación, seguimiento y consolidación de su productividad de manera interna y ante las plataformas establecidas por Sistema Nacional de Ciencia, Tecnología e innovación.  2. Contribuir en la planificación e implementación de estrategias, así como el seguimiento de las actividades,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 5. Contribuir con la presentación del estado de los proyectos de investigación, ante las diferentes dependencias de la Universidad y el Consejo Institucional de investigaciones.</v>
          </cell>
          <cell r="CT230">
            <v>40447942</v>
          </cell>
          <cell r="CU230">
            <v>734</v>
          </cell>
          <cell r="CV230" t="str">
            <v>320202</v>
          </cell>
          <cell r="CY230">
            <v>7490</v>
          </cell>
          <cell r="CZ230" t="str">
            <v>M6</v>
          </cell>
          <cell r="DA230">
            <v>22479959</v>
          </cell>
          <cell r="DB230">
            <v>0</v>
          </cell>
        </row>
        <row r="231">
          <cell r="B231" t="str">
            <v>0200 DE 2025</v>
          </cell>
          <cell r="C231">
            <v>1085298952</v>
          </cell>
          <cell r="D231" t="str">
            <v>DIEGO ALEJANDRO MORA SOLARTE</v>
          </cell>
          <cell r="E231" t="str">
            <v>CONTRATO DE PRESTACIÓN DE SERVICIOS PROFESIONALES</v>
          </cell>
          <cell r="F231" t="str">
            <v xml:space="preserve">PRESTACIÓN DE SERVICIOS PROFESIONALES NECESARIO PARA EL DESARROLLO DEL PROYECTO FICHA BPUNI VIAC 08 1510 2024 “FORTALECIMIENTO DEL SISTEMA DE INVESTIGACIONES DE LA UNIVERSIDAD DE LOS LLANOS PARA ATENDER LOS RETOS Y DESAFÍOS DEL TERRITORIO” </v>
          </cell>
          <cell r="G231">
            <v>45680</v>
          </cell>
          <cell r="H231">
            <v>29844081</v>
          </cell>
          <cell r="I231" t="str">
            <v>Cinco (05) meses y veintidós (22) días calendario</v>
          </cell>
          <cell r="J231">
            <v>45680</v>
          </cell>
          <cell r="K231">
            <v>45852</v>
          </cell>
          <cell r="L231" t="str">
            <v>NO APLICA</v>
          </cell>
          <cell r="M231" t="str">
            <v>NO APLICA</v>
          </cell>
          <cell r="N231" t="str">
            <v>NO APLICA</v>
          </cell>
          <cell r="O231">
            <v>6</v>
          </cell>
          <cell r="P231">
            <v>6593460</v>
          </cell>
          <cell r="Q231">
            <v>45680</v>
          </cell>
          <cell r="R231">
            <v>45716</v>
          </cell>
          <cell r="S231">
            <v>5205363</v>
          </cell>
          <cell r="T231">
            <v>45717</v>
          </cell>
          <cell r="U231">
            <v>45747</v>
          </cell>
          <cell r="V231">
            <v>5205363</v>
          </cell>
          <cell r="W231">
            <v>45748</v>
          </cell>
          <cell r="X231">
            <v>45777</v>
          </cell>
          <cell r="Y231">
            <v>5205363</v>
          </cell>
          <cell r="Z231">
            <v>45778</v>
          </cell>
          <cell r="AA231">
            <v>45808</v>
          </cell>
          <cell r="AB231">
            <v>5205363</v>
          </cell>
          <cell r="AC231">
            <v>45809</v>
          </cell>
          <cell r="AD231">
            <v>45838</v>
          </cell>
          <cell r="AE231">
            <v>2429169</v>
          </cell>
          <cell r="AF231">
            <v>45839</v>
          </cell>
          <cell r="AG231">
            <v>45852</v>
          </cell>
          <cell r="AH231">
            <v>0</v>
          </cell>
          <cell r="AI231">
            <v>0</v>
          </cell>
          <cell r="AJ231">
            <v>0</v>
          </cell>
          <cell r="BI231" t="str">
            <v xml:space="preserve">Dirección General de Investigaciones  </v>
          </cell>
          <cell r="BJ231" t="str">
            <v>YOHANA MARIA VELASCO SANTAMARIA</v>
          </cell>
          <cell r="BK231" t="str">
            <v>Directora Técnica de Investigaciones</v>
          </cell>
          <cell r="BL231">
            <v>137</v>
          </cell>
          <cell r="BM231">
            <v>45680</v>
          </cell>
          <cell r="BN231">
            <v>265108473</v>
          </cell>
          <cell r="BO231">
            <v>269</v>
          </cell>
          <cell r="BP231">
            <v>45680</v>
          </cell>
          <cell r="BQ231">
            <v>29844081</v>
          </cell>
          <cell r="CS231" t="str">
            <v>1. Apoyar en la consolidación de información de la base de datos de investigaciones solicitada por dependencias de la universidad (planeación, control interno, acreditación, entre otros) y por el Sistema Nacional de Información de la Educación Superior - SNIES. 2. Apoyar en la gestión y desarrollo del procedimiento de convocatorias internas de la Universidad de los Llanos, así como los trámites para la cesión de derechos de productos de desarrollo tecnológico e innovación. 3. Apoyar los trámites y procesos administrativos para la vinculación de Jóvenes Investigadores. 4. Apoyar la divulgación y participación de los investigadores y grupos de investigación en convocatorias externas realizadas por entidades nacionales e internacionales. 5. Coadyuvar a los grupos de investigación en la formulación y cargue de información de los proyectos de investigación presentados a convocatorias internacionales. 6. Apoyar la Secretaria Técnica del Consejo de Ciencia y Tecnología e Innovación del Meta - CODECTI.</v>
          </cell>
          <cell r="CT231">
            <v>1085298952</v>
          </cell>
          <cell r="CU231">
            <v>734</v>
          </cell>
          <cell r="CV231" t="str">
            <v>320202</v>
          </cell>
          <cell r="CY231">
            <v>7210</v>
          </cell>
          <cell r="CZ231" t="str">
            <v>M6</v>
          </cell>
          <cell r="DA231">
            <v>29844081</v>
          </cell>
          <cell r="DB231">
            <v>0</v>
          </cell>
        </row>
        <row r="232">
          <cell r="B232" t="str">
            <v>0201 DE 2025</v>
          </cell>
          <cell r="C232">
            <v>24716432</v>
          </cell>
          <cell r="D232" t="str">
            <v>ALIDIS EVELCY SIERRA VARGAS</v>
          </cell>
          <cell r="E232" t="str">
            <v>CONTRATO DE PRESTACIÓN DE SERVICIOS PROFESIONALES</v>
          </cell>
          <cell r="F232" t="str">
            <v xml:space="preserve">PRESTACIÓN DE SERVICIOS PROFESIONALES NECESARIO PARA EL DESARROLLO DEL PROYECTO FICHA BPUNI VIAC 08 1510 2024 “FORTALECIMIENTO DEL SISTEMA DE INVESTIGACIONES DE LA UNIVERSIDAD DE LOS LLANOS PARA ATENDER LOS RETOS Y DESAFÍOS DEL TERRITORIO” </v>
          </cell>
          <cell r="G232">
            <v>45680</v>
          </cell>
          <cell r="H232">
            <v>22479959</v>
          </cell>
          <cell r="I232" t="str">
            <v>Cinco (05) meses y veintidós (22) días calendario</v>
          </cell>
          <cell r="J232">
            <v>45680</v>
          </cell>
          <cell r="K232">
            <v>45852</v>
          </cell>
          <cell r="L232" t="str">
            <v>NO APLICA</v>
          </cell>
          <cell r="M232" t="str">
            <v>NO APLICA</v>
          </cell>
          <cell r="N232" t="str">
            <v>NO APLICA</v>
          </cell>
          <cell r="O232">
            <v>6</v>
          </cell>
          <cell r="P232">
            <v>4966502</v>
          </cell>
          <cell r="Q232">
            <v>45680</v>
          </cell>
          <cell r="R232">
            <v>45716</v>
          </cell>
          <cell r="S232">
            <v>3920923</v>
          </cell>
          <cell r="T232">
            <v>45717</v>
          </cell>
          <cell r="U232">
            <v>45747</v>
          </cell>
          <cell r="V232">
            <v>3920923</v>
          </cell>
          <cell r="W232">
            <v>45748</v>
          </cell>
          <cell r="X232">
            <v>45777</v>
          </cell>
          <cell r="Y232">
            <v>3920923</v>
          </cell>
          <cell r="Z232">
            <v>45778</v>
          </cell>
          <cell r="AA232">
            <v>45808</v>
          </cell>
          <cell r="AB232">
            <v>3920923</v>
          </cell>
          <cell r="AC232">
            <v>45809</v>
          </cell>
          <cell r="AD232">
            <v>45838</v>
          </cell>
          <cell r="AE232">
            <v>1829765</v>
          </cell>
          <cell r="AF232">
            <v>45839</v>
          </cell>
          <cell r="AG232">
            <v>45852</v>
          </cell>
          <cell r="BI232" t="str">
            <v xml:space="preserve">Dirección General de Investigaciones  </v>
          </cell>
          <cell r="BJ232" t="str">
            <v>YOHANA MARIA VELASCO SANTAMARIA</v>
          </cell>
          <cell r="BK232" t="str">
            <v>Directora Técnica de Investigaciones</v>
          </cell>
          <cell r="BL232">
            <v>137</v>
          </cell>
          <cell r="BM232">
            <v>45680</v>
          </cell>
          <cell r="BN232">
            <v>265108473</v>
          </cell>
          <cell r="BO232">
            <v>267</v>
          </cell>
          <cell r="BP232">
            <v>45680</v>
          </cell>
          <cell r="BQ232">
            <v>22479959</v>
          </cell>
          <cell r="CS232" t="str">
            <v>1. Coadyuvar en el análisis detallado de los presupuestos de los proyectos de investigación a ser postulados, según lo establecido en los términos de referencia de las convocatorias internas de la Dirección General de Investigaciones. 2. Coadyuvar en los trámites y procesos para la ejecución de desplazamientos y salidas de campo requeridos en la ejecución de los proyectos de investigación. 3. Apoyar la planificación y estructuración de los pedidos de compra para la adquisición de bienes y servicios requeridos en los proyectos de investigación financiados por la Dirección General de Investigaciones. 4. Contribuir a la implementación de estrategias que permitan la viabilidad presupuestal de los bienes y servicios requeridos en los proyectos de investigación con financiación interna. 5. Apoyar el análisis e implementación de los sistemas de costeo asociados a los procesos financieros de los proyectos de investigación.</v>
          </cell>
          <cell r="CT232">
            <v>24716432</v>
          </cell>
          <cell r="CU232">
            <v>734</v>
          </cell>
          <cell r="CV232" t="str">
            <v>320202</v>
          </cell>
          <cell r="CY232">
            <v>8299</v>
          </cell>
          <cell r="CZ232" t="str">
            <v>M6</v>
          </cell>
          <cell r="DA232">
            <v>22479959</v>
          </cell>
          <cell r="DB232">
            <v>0</v>
          </cell>
        </row>
        <row r="233">
          <cell r="B233" t="str">
            <v>0202 DE 2025</v>
          </cell>
          <cell r="C233">
            <v>1020745531</v>
          </cell>
          <cell r="D233" t="str">
            <v>CARLOS FERNANDO MATEO OMAÑA RUIZ</v>
          </cell>
          <cell r="E233" t="str">
            <v>CONTRATO DE PRESTACIÓN DE SERVICIOS PROFESIONALES</v>
          </cell>
          <cell r="F233"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v>
          </cell>
          <cell r="G233">
            <v>45680</v>
          </cell>
          <cell r="H233">
            <v>18604105</v>
          </cell>
          <cell r="I233" t="str">
            <v>Cinco (05) meses y veintidós (22) días calendario</v>
          </cell>
          <cell r="J233">
            <v>45680</v>
          </cell>
          <cell r="K233">
            <v>45852</v>
          </cell>
          <cell r="L233" t="str">
            <v>NO APLICA</v>
          </cell>
          <cell r="M233" t="str">
            <v>NO APLICA</v>
          </cell>
          <cell r="N233" t="str">
            <v>NO APLICA</v>
          </cell>
          <cell r="O233">
            <v>6</v>
          </cell>
          <cell r="P233">
            <v>4110209</v>
          </cell>
          <cell r="Q233">
            <v>45680</v>
          </cell>
          <cell r="R233">
            <v>45716</v>
          </cell>
          <cell r="S233">
            <v>3244902</v>
          </cell>
          <cell r="T233">
            <v>45717</v>
          </cell>
          <cell r="U233">
            <v>45747</v>
          </cell>
          <cell r="V233">
            <v>3244902</v>
          </cell>
          <cell r="W233">
            <v>45748</v>
          </cell>
          <cell r="X233">
            <v>45777</v>
          </cell>
          <cell r="Y233">
            <v>3244902</v>
          </cell>
          <cell r="Z233">
            <v>45778</v>
          </cell>
          <cell r="AA233">
            <v>45808</v>
          </cell>
          <cell r="AB233">
            <v>3244902</v>
          </cell>
          <cell r="AC233">
            <v>45809</v>
          </cell>
          <cell r="AD233">
            <v>45838</v>
          </cell>
          <cell r="AE233">
            <v>1514288</v>
          </cell>
          <cell r="AF233">
            <v>45839</v>
          </cell>
          <cell r="AG233">
            <v>45852</v>
          </cell>
          <cell r="BI233" t="str">
            <v>Instituto de Educación Abierta y a Distancia</v>
          </cell>
          <cell r="BJ233" t="str">
            <v>ANGELICA SOFIA GONZALEZ PULIDO</v>
          </cell>
          <cell r="BK233" t="str">
            <v>Director Técnico de Educación a Distancia</v>
          </cell>
          <cell r="BL233">
            <v>133</v>
          </cell>
          <cell r="BM233">
            <v>45680</v>
          </cell>
          <cell r="BN233">
            <v>93020524</v>
          </cell>
          <cell r="BO233">
            <v>246</v>
          </cell>
          <cell r="BP233">
            <v>45680</v>
          </cell>
          <cell r="BQ233">
            <v>18604105</v>
          </cell>
          <cell r="CS233" t="str">
            <v>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Colaborar en el diseño de instrumentos de seguimiento a las actividades del IDEAD.</v>
          </cell>
          <cell r="CT233">
            <v>1020745531</v>
          </cell>
          <cell r="CU233">
            <v>755</v>
          </cell>
          <cell r="CV233" t="str">
            <v>23010401</v>
          </cell>
          <cell r="CY233">
            <v>7410</v>
          </cell>
          <cell r="CZ233" t="str">
            <v>M6</v>
          </cell>
          <cell r="DA233">
            <v>18604105</v>
          </cell>
          <cell r="DB233">
            <v>0</v>
          </cell>
        </row>
        <row r="234">
          <cell r="B234" t="str">
            <v>0203 DE 2025</v>
          </cell>
          <cell r="C234">
            <v>20336878</v>
          </cell>
          <cell r="D234" t="str">
            <v>MARIA CONSTANZA CORTES SANCHEZ</v>
          </cell>
          <cell r="E234" t="str">
            <v>CONTRATO DE PRESTACIÓN DE SERVICIOS PROFESIONALES</v>
          </cell>
          <cell r="F234"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v>
          </cell>
          <cell r="G234">
            <v>45680</v>
          </cell>
          <cell r="H234">
            <v>18604105</v>
          </cell>
          <cell r="I234" t="str">
            <v>Cinco (05) meses y veintidós (22) días calendario</v>
          </cell>
          <cell r="J234">
            <v>45680</v>
          </cell>
          <cell r="K234">
            <v>45852</v>
          </cell>
          <cell r="L234" t="str">
            <v>NO APLICA</v>
          </cell>
          <cell r="M234" t="str">
            <v>NO APLICA</v>
          </cell>
          <cell r="N234" t="str">
            <v>NO APLICA</v>
          </cell>
          <cell r="O234">
            <v>6</v>
          </cell>
          <cell r="P234">
            <v>4110209</v>
          </cell>
          <cell r="Q234">
            <v>45680</v>
          </cell>
          <cell r="R234">
            <v>45716</v>
          </cell>
          <cell r="S234">
            <v>3244902</v>
          </cell>
          <cell r="T234">
            <v>45717</v>
          </cell>
          <cell r="U234">
            <v>45747</v>
          </cell>
          <cell r="V234">
            <v>3244902</v>
          </cell>
          <cell r="W234">
            <v>45748</v>
          </cell>
          <cell r="X234">
            <v>45777</v>
          </cell>
          <cell r="Y234">
            <v>3244902</v>
          </cell>
          <cell r="Z234">
            <v>45778</v>
          </cell>
          <cell r="AA234">
            <v>45808</v>
          </cell>
          <cell r="AB234">
            <v>3244902</v>
          </cell>
          <cell r="AC234">
            <v>45809</v>
          </cell>
          <cell r="AD234">
            <v>45838</v>
          </cell>
          <cell r="AE234">
            <v>1514288</v>
          </cell>
          <cell r="AF234">
            <v>45839</v>
          </cell>
          <cell r="AG234">
            <v>45852</v>
          </cell>
          <cell r="AH234">
            <v>0</v>
          </cell>
          <cell r="AI234">
            <v>0</v>
          </cell>
          <cell r="AJ234">
            <v>0</v>
          </cell>
          <cell r="BI234" t="str">
            <v>Instituto de Educación Abierta y a Distancia</v>
          </cell>
          <cell r="BJ234" t="str">
            <v>ANGELICA SOFIA GONZALEZ PULIDO</v>
          </cell>
          <cell r="BK234" t="str">
            <v>Director Técnico de Educación a Distancia</v>
          </cell>
          <cell r="BL234">
            <v>133</v>
          </cell>
          <cell r="BM234">
            <v>45680</v>
          </cell>
          <cell r="BN234">
            <v>93020524</v>
          </cell>
          <cell r="BO234">
            <v>247</v>
          </cell>
          <cell r="BP234">
            <v>45680</v>
          </cell>
          <cell r="BQ234">
            <v>18604105</v>
          </cell>
          <cell r="CS234" t="str">
            <v>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brindar respuesta a inquietudes de profesores y estudiantes en temas relacionados con el uso de plataforma Moodle y herramientas de apoyo a la formación. 6. Colaborar en el diseño de instrumentos de seguimiento a las actividades del IDEAD.</v>
          </cell>
          <cell r="CT234">
            <v>20336878</v>
          </cell>
          <cell r="CU234">
            <v>755</v>
          </cell>
          <cell r="CV234" t="str">
            <v>23010401</v>
          </cell>
          <cell r="CY234">
            <v>8299</v>
          </cell>
          <cell r="CZ234" t="str">
            <v>M6</v>
          </cell>
          <cell r="DA234">
            <v>18604105</v>
          </cell>
          <cell r="DB234">
            <v>0</v>
          </cell>
        </row>
        <row r="235">
          <cell r="B235" t="str">
            <v>0204 DE 2025</v>
          </cell>
          <cell r="C235">
            <v>1121938572</v>
          </cell>
          <cell r="D235" t="str">
            <v>MARTHA LILIANA AVELLANEDA CASTRO</v>
          </cell>
          <cell r="E235" t="str">
            <v>CONTRATO DE PRESTACIÓN DE SERVICIOS PROFESIONALES</v>
          </cell>
          <cell r="F235"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v>
          </cell>
          <cell r="G235">
            <v>45680</v>
          </cell>
          <cell r="H235">
            <v>18604105</v>
          </cell>
          <cell r="I235" t="str">
            <v>Cinco (05) meses y veintidós (22) días calendario</v>
          </cell>
          <cell r="J235">
            <v>45680</v>
          </cell>
          <cell r="K235">
            <v>45852</v>
          </cell>
          <cell r="L235" t="str">
            <v>NO APLICA</v>
          </cell>
          <cell r="M235" t="str">
            <v>NO APLICA</v>
          </cell>
          <cell r="N235" t="str">
            <v>NO APLICA</v>
          </cell>
          <cell r="O235">
            <v>6</v>
          </cell>
          <cell r="P235">
            <v>4110209</v>
          </cell>
          <cell r="Q235">
            <v>45680</v>
          </cell>
          <cell r="R235">
            <v>45716</v>
          </cell>
          <cell r="S235">
            <v>3244902</v>
          </cell>
          <cell r="T235">
            <v>45717</v>
          </cell>
          <cell r="U235">
            <v>45747</v>
          </cell>
          <cell r="V235">
            <v>3244902</v>
          </cell>
          <cell r="W235">
            <v>45748</v>
          </cell>
          <cell r="X235">
            <v>45777</v>
          </cell>
          <cell r="Y235">
            <v>3244902</v>
          </cell>
          <cell r="Z235">
            <v>45778</v>
          </cell>
          <cell r="AA235">
            <v>45808</v>
          </cell>
          <cell r="AB235">
            <v>3244902</v>
          </cell>
          <cell r="AC235">
            <v>45809</v>
          </cell>
          <cell r="AD235">
            <v>45838</v>
          </cell>
          <cell r="AE235">
            <v>1514288</v>
          </cell>
          <cell r="AF235">
            <v>45839</v>
          </cell>
          <cell r="AG235">
            <v>45852</v>
          </cell>
          <cell r="BI235" t="str">
            <v>Instituto de Educación Abierta y a Distancia</v>
          </cell>
          <cell r="BJ235" t="str">
            <v>ANGELICA SOFIA GONZALEZ PULIDO</v>
          </cell>
          <cell r="BK235" t="str">
            <v>Director Técnico de Educación a Distancia</v>
          </cell>
          <cell r="BL235">
            <v>133</v>
          </cell>
          <cell r="BM235">
            <v>45680</v>
          </cell>
          <cell r="BN235">
            <v>93020524</v>
          </cell>
          <cell r="BO235">
            <v>248</v>
          </cell>
          <cell r="BP235">
            <v>45680</v>
          </cell>
          <cell r="BQ235">
            <v>18604105</v>
          </cell>
          <cell r="CS235" t="str">
            <v>1. Contribuir al desarrollo de contenidos académicos y administrativos establecidos por UNILLANOS y utilizada por el IDEAD. 2. Coordinar y apoyar en la dirección de las transmisiones de eventos académicos institucionales apoyados por el Instituto de Educación Abierta y a Distancia. 3. Coadyuvar en el diseño de contenido multimedia interactivo, como presentaciones, videos y actividades educativas, para los cursos ofertados por el IDEAD. 4. Brindar apoyo en el soporte técnico a docentes y estudiantes para el uso efectivo del campus virtual Unillanos (Moodle) y otras herramientas tecnológicas implementadas en el IDEAD. 5. Apoyar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Desarrollar y coordinar capacitaciones dirigidas a la comunidad Unillanista, impulsados por el IDEAD. 7. Brindar apoyo en los procesos administrativos y académicos que el Instituto de Educación Abierta y a Distancia implemente.</v>
          </cell>
          <cell r="CT235">
            <v>1121938572</v>
          </cell>
          <cell r="CU235">
            <v>755</v>
          </cell>
          <cell r="CV235" t="str">
            <v>23010401</v>
          </cell>
          <cell r="CY235">
            <v>6201</v>
          </cell>
          <cell r="CZ235" t="str">
            <v>M6</v>
          </cell>
          <cell r="DA235">
            <v>18604105</v>
          </cell>
          <cell r="DB235">
            <v>0</v>
          </cell>
        </row>
        <row r="236">
          <cell r="B236" t="str">
            <v>0205 DE 2025</v>
          </cell>
          <cell r="C236">
            <v>1121826918</v>
          </cell>
          <cell r="D236" t="str">
            <v>MASSIEL ALEJANDRA ROJAS TORRES</v>
          </cell>
          <cell r="E236" t="str">
            <v>CONTRATO DE PRESTACIÓN DE SERVICIOS PROFESIONALES</v>
          </cell>
          <cell r="F236"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v>
          </cell>
          <cell r="G236">
            <v>45680</v>
          </cell>
          <cell r="H236">
            <v>18604105</v>
          </cell>
          <cell r="I236" t="str">
            <v>Cinco (05) meses y veintidós (22) días calendario</v>
          </cell>
          <cell r="J236">
            <v>45680</v>
          </cell>
          <cell r="K236">
            <v>45852</v>
          </cell>
          <cell r="L236" t="str">
            <v>NO APLICA</v>
          </cell>
          <cell r="M236" t="str">
            <v>NO APLICA</v>
          </cell>
          <cell r="N236" t="str">
            <v>NO APLICA</v>
          </cell>
          <cell r="O236">
            <v>6</v>
          </cell>
          <cell r="P236">
            <v>4110209</v>
          </cell>
          <cell r="Q236">
            <v>45680</v>
          </cell>
          <cell r="R236">
            <v>45716</v>
          </cell>
          <cell r="S236">
            <v>3244902</v>
          </cell>
          <cell r="T236">
            <v>45717</v>
          </cell>
          <cell r="U236">
            <v>45747</v>
          </cell>
          <cell r="V236">
            <v>3244902</v>
          </cell>
          <cell r="W236">
            <v>45748</v>
          </cell>
          <cell r="X236">
            <v>45777</v>
          </cell>
          <cell r="Y236">
            <v>3244902</v>
          </cell>
          <cell r="Z236">
            <v>45778</v>
          </cell>
          <cell r="AA236">
            <v>45808</v>
          </cell>
          <cell r="AB236">
            <v>3244902</v>
          </cell>
          <cell r="AC236">
            <v>45809</v>
          </cell>
          <cell r="AD236">
            <v>45838</v>
          </cell>
          <cell r="AE236">
            <v>1514288</v>
          </cell>
          <cell r="AF236">
            <v>45839</v>
          </cell>
          <cell r="AG236">
            <v>45852</v>
          </cell>
          <cell r="AH236">
            <v>0</v>
          </cell>
          <cell r="AI236">
            <v>0</v>
          </cell>
          <cell r="AJ236">
            <v>0</v>
          </cell>
          <cell r="BI236" t="str">
            <v>Instituto de Educación Abierta y a Distancia</v>
          </cell>
          <cell r="BJ236" t="str">
            <v>ANGELICA SOFIA GONZALEZ PULIDO</v>
          </cell>
          <cell r="BK236" t="str">
            <v>Director Técnico de Educación a Distancia</v>
          </cell>
          <cell r="BL236">
            <v>133</v>
          </cell>
          <cell r="BM236">
            <v>45680</v>
          </cell>
          <cell r="BN236">
            <v>93020524</v>
          </cell>
          <cell r="BO236">
            <v>249</v>
          </cell>
          <cell r="BP236">
            <v>45680</v>
          </cell>
          <cell r="BQ236">
            <v>18604105</v>
          </cell>
          <cell r="CS236" t="str">
            <v>1. Apoyar los procesos de la educación a distancia y continua de la Unillanos. 2. Brindar soporte técnico a estudiantes y docentes en la solución de inquietudes y solicitudes en temas relacionados con el uso del campus virtual Unillanos (Moodle) y herramientas de apoyo para la formación. 3. Brindar capacitación a estudiantes y docentes en el uso del campus virtual, enfocado en los procedimientos y actividades relacionadas con la integración del modelo de educación digital de la Unillanos. 4. Coadyuvar a la generación y coordinación de contenido digital para la oferta del IDEAD en el campus virtual Unillanos. 5. Colaborar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Brindar apoyo en los procesos administrativos y académicos que el Instituto de Educación Abierta y a Distancia implemente.</v>
          </cell>
          <cell r="CT236">
            <v>1121826918.0999999</v>
          </cell>
          <cell r="CU236">
            <v>755</v>
          </cell>
          <cell r="CV236" t="str">
            <v>23010401</v>
          </cell>
          <cell r="CY236">
            <v>8560</v>
          </cell>
          <cell r="CZ236" t="str">
            <v>M5</v>
          </cell>
          <cell r="DA236">
            <v>18604105</v>
          </cell>
          <cell r="DB236">
            <v>0</v>
          </cell>
        </row>
        <row r="237">
          <cell r="B237" t="str">
            <v>0206 DE 2025</v>
          </cell>
          <cell r="C237">
            <v>1010066901</v>
          </cell>
          <cell r="D237" t="str">
            <v>ALEXANDRA BEDOYA MUÑOZ</v>
          </cell>
          <cell r="E237" t="str">
            <v>CONTRATO DE PRESTACIÓN DE SERVICIOS PROFESIONALES</v>
          </cell>
          <cell r="F237"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v>
          </cell>
          <cell r="G237">
            <v>45680</v>
          </cell>
          <cell r="H237">
            <v>18604104</v>
          </cell>
          <cell r="I237" t="str">
            <v>Cinco (05) meses y veintidós (22) días calendario</v>
          </cell>
          <cell r="J237">
            <v>45680</v>
          </cell>
          <cell r="K237">
            <v>45852</v>
          </cell>
          <cell r="L237" t="str">
            <v>NO APLICA</v>
          </cell>
          <cell r="M237" t="str">
            <v>NO APLICA</v>
          </cell>
          <cell r="N237" t="str">
            <v>NO APLICA</v>
          </cell>
          <cell r="O237">
            <v>6</v>
          </cell>
          <cell r="P237">
            <v>4110209</v>
          </cell>
          <cell r="Q237">
            <v>45680</v>
          </cell>
          <cell r="R237">
            <v>45716</v>
          </cell>
          <cell r="S237">
            <v>3244902</v>
          </cell>
          <cell r="T237">
            <v>45717</v>
          </cell>
          <cell r="U237">
            <v>45747</v>
          </cell>
          <cell r="V237">
            <v>3244902</v>
          </cell>
          <cell r="W237">
            <v>45748</v>
          </cell>
          <cell r="X237">
            <v>45777</v>
          </cell>
          <cell r="Y237">
            <v>3244902</v>
          </cell>
          <cell r="Z237">
            <v>45778</v>
          </cell>
          <cell r="AA237">
            <v>45808</v>
          </cell>
          <cell r="AB237">
            <v>3244902</v>
          </cell>
          <cell r="AC237">
            <v>45809</v>
          </cell>
          <cell r="AD237">
            <v>45838</v>
          </cell>
          <cell r="AE237">
            <v>1514287</v>
          </cell>
          <cell r="AF237">
            <v>45839</v>
          </cell>
          <cell r="AG237">
            <v>45852</v>
          </cell>
          <cell r="AH237">
            <v>0</v>
          </cell>
          <cell r="AI237">
            <v>0</v>
          </cell>
          <cell r="AJ237">
            <v>0</v>
          </cell>
          <cell r="BI237" t="str">
            <v>Instituto de Educación Abierta y a Distancia</v>
          </cell>
          <cell r="BJ237" t="str">
            <v>ANGELICA SOFIA GONZALEZ PULIDO</v>
          </cell>
          <cell r="BK237" t="str">
            <v>Director Técnico de Educación a Distancia</v>
          </cell>
          <cell r="BL237">
            <v>133</v>
          </cell>
          <cell r="BM237">
            <v>45680</v>
          </cell>
          <cell r="BN237">
            <v>93020524</v>
          </cell>
          <cell r="BO237">
            <v>250</v>
          </cell>
          <cell r="BP237">
            <v>45680</v>
          </cell>
          <cell r="BQ237">
            <v>18604104</v>
          </cell>
          <cell r="CS237" t="str">
            <v>1. Brindar apoyo de soporte estructural en las modalidades de educación hibrida y virtual. 2. Apoyar y acompañar el diseño de ambientes virtuales de aprendizaje. 3.Brindar apoyo en la implementación de estrategias del modelo de educación digital de la universidad (MediU). 4. Contribuir con la elaboración de los lineamientos de soporte para las modalidades hibrida y virtual de la universidad de los llanos. 5. Brindar apoyo y dar seguimiento a la generación del diseño instruccional de la oferta hibrida y virtual del IDEAD.</v>
          </cell>
          <cell r="CT237">
            <v>1010066901</v>
          </cell>
          <cell r="CU237">
            <v>755</v>
          </cell>
          <cell r="CV237" t="str">
            <v>23010401</v>
          </cell>
          <cell r="CY237">
            <v>8299</v>
          </cell>
          <cell r="CZ237" t="str">
            <v>M6</v>
          </cell>
          <cell r="DA237">
            <v>18604104</v>
          </cell>
          <cell r="DB237">
            <v>0</v>
          </cell>
        </row>
        <row r="238">
          <cell r="B238" t="str">
            <v>0207 DE 2025</v>
          </cell>
          <cell r="C238">
            <v>17266736</v>
          </cell>
          <cell r="D238" t="str">
            <v>MANUEL HERNANDO GONZALEZ BACCA</v>
          </cell>
          <cell r="E238" t="str">
            <v>CONTRATO DE PRESTACIÓN DE SERVICIOS PROFESIONALES</v>
          </cell>
          <cell r="F238" t="str">
            <v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v>
          </cell>
          <cell r="G238">
            <v>45680</v>
          </cell>
          <cell r="H238">
            <v>18604105</v>
          </cell>
          <cell r="I238" t="str">
            <v>Cinco (05) meses y veintidós (22) días calendario</v>
          </cell>
          <cell r="J238">
            <v>45680</v>
          </cell>
          <cell r="K238">
            <v>45852</v>
          </cell>
          <cell r="L238" t="str">
            <v>NO APLICA</v>
          </cell>
          <cell r="M238" t="str">
            <v>NO APLICA</v>
          </cell>
          <cell r="N238" t="str">
            <v>NO APLICA</v>
          </cell>
          <cell r="O238">
            <v>6</v>
          </cell>
          <cell r="P238">
            <v>4110209</v>
          </cell>
          <cell r="Q238">
            <v>45680</v>
          </cell>
          <cell r="R238">
            <v>45716</v>
          </cell>
          <cell r="S238">
            <v>3244902</v>
          </cell>
          <cell r="T238">
            <v>45717</v>
          </cell>
          <cell r="U238">
            <v>45747</v>
          </cell>
          <cell r="V238">
            <v>3244902</v>
          </cell>
          <cell r="W238">
            <v>45748</v>
          </cell>
          <cell r="X238">
            <v>45777</v>
          </cell>
          <cell r="Y238">
            <v>3244902</v>
          </cell>
          <cell r="Z238">
            <v>45778</v>
          </cell>
          <cell r="AA238">
            <v>45808</v>
          </cell>
          <cell r="AB238">
            <v>3244902</v>
          </cell>
          <cell r="AC238">
            <v>45809</v>
          </cell>
          <cell r="AD238">
            <v>45838</v>
          </cell>
          <cell r="AE238">
            <v>1514288</v>
          </cell>
          <cell r="AF238">
            <v>45839</v>
          </cell>
          <cell r="AG238">
            <v>45852</v>
          </cell>
          <cell r="BI238" t="str">
            <v>Vicerrectoría Académica</v>
          </cell>
          <cell r="BJ238" t="str">
            <v>MONICA SILVA QUICENO</v>
          </cell>
          <cell r="BK238" t="str">
            <v>Vicerrector Universitario</v>
          </cell>
          <cell r="BL238">
            <v>130</v>
          </cell>
          <cell r="BM238">
            <v>45680</v>
          </cell>
          <cell r="BN238">
            <v>72406473</v>
          </cell>
          <cell r="BO238">
            <v>234</v>
          </cell>
          <cell r="BP238">
            <v>45680</v>
          </cell>
          <cell r="BQ238">
            <v>18604105</v>
          </cell>
          <cell r="CS238" t="str">
            <v>1. Apoyar el diseño, implementación, divulgación y seguimiento de convocatorias internas de movilidad académica saliente de estudiantes presentación de ponencias, cursos cortos, participación en eventos, misiones académicas y estancias de investigación. 2. Apoyar el diseño, implementación, divulgación y seguimiento de convocatorias internas de movilidad entrante de docentes nacionales o extranjeros que participan con una agenda de cooperación relacionada con las tres funciones misionales. 3. Contribuir en el acompañamiento a programas académicos, facultades, escuelas, entre otras áreas que se postulen a movilidad entrante. 4. Contribuir en la asesoría y seguimiento de los estudiantes que se postulan de movilidad saliente en de presentación de ponencias, cursos cortos, participación en eventos, misiones académicas y estancias de investigación. 5. Coadyuvar en la consolidación de información de docentes en movilidad saliente que participan en presentación de ponencias, cursos cortos, participación en eventos, misiones académicas y estancias de investigación. 6. Contribuir al seguimiento del proyecto de inversión de Internacionalización. 7. Coadyuvar en el reporte interno de OIRI los datos relacionados con movilidad de los programas académicos y con el registro SIRE de extranjeros en movilidad entrante.</v>
          </cell>
          <cell r="CT238">
            <v>17266736</v>
          </cell>
          <cell r="CU238">
            <v>747</v>
          </cell>
          <cell r="CV238" t="str">
            <v>2940</v>
          </cell>
          <cell r="CY238">
            <v>8299</v>
          </cell>
          <cell r="CZ238" t="str">
            <v>M6</v>
          </cell>
          <cell r="DA238">
            <v>18604105</v>
          </cell>
          <cell r="DB238">
            <v>0</v>
          </cell>
        </row>
        <row r="239">
          <cell r="B239" t="str">
            <v>0208 DE 2025</v>
          </cell>
          <cell r="C239">
            <v>35264483</v>
          </cell>
          <cell r="D239" t="str">
            <v>ADRIANA MARIA MORA SAAVEDRA</v>
          </cell>
          <cell r="E239" t="str">
            <v>CONTRATO DE PRESTACIÓN DE SERVICIOS PROFESIONALES</v>
          </cell>
          <cell r="F239" t="str">
            <v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v>
          </cell>
          <cell r="G239">
            <v>45680</v>
          </cell>
          <cell r="H239">
            <v>18604105</v>
          </cell>
          <cell r="I239" t="str">
            <v>Cinco (05) meses y veintidós (22) días calendario</v>
          </cell>
          <cell r="J239">
            <v>45680</v>
          </cell>
          <cell r="K239">
            <v>45852</v>
          </cell>
          <cell r="L239" t="str">
            <v>NO APLICA</v>
          </cell>
          <cell r="M239" t="str">
            <v>NO APLICA</v>
          </cell>
          <cell r="N239" t="str">
            <v>NO APLICA</v>
          </cell>
          <cell r="O239">
            <v>6</v>
          </cell>
          <cell r="P239">
            <v>4110209</v>
          </cell>
          <cell r="Q239">
            <v>45680</v>
          </cell>
          <cell r="R239">
            <v>45716</v>
          </cell>
          <cell r="S239">
            <v>3244902</v>
          </cell>
          <cell r="T239">
            <v>45717</v>
          </cell>
          <cell r="U239">
            <v>45747</v>
          </cell>
          <cell r="V239">
            <v>3244902</v>
          </cell>
          <cell r="W239">
            <v>45748</v>
          </cell>
          <cell r="X239">
            <v>45777</v>
          </cell>
          <cell r="Y239">
            <v>3244902</v>
          </cell>
          <cell r="Z239">
            <v>45778</v>
          </cell>
          <cell r="AA239">
            <v>45808</v>
          </cell>
          <cell r="AB239">
            <v>3244902</v>
          </cell>
          <cell r="AC239">
            <v>45809</v>
          </cell>
          <cell r="AD239">
            <v>45838</v>
          </cell>
          <cell r="AE239">
            <v>1514288</v>
          </cell>
          <cell r="AF239">
            <v>45839</v>
          </cell>
          <cell r="AG239">
            <v>45852</v>
          </cell>
          <cell r="BI239" t="str">
            <v>Vicerrectoría Académica</v>
          </cell>
          <cell r="BJ239" t="str">
            <v>MONICA SILVA QUICENO</v>
          </cell>
          <cell r="BK239" t="str">
            <v>Vicerrector Universitario</v>
          </cell>
          <cell r="BL239">
            <v>130</v>
          </cell>
          <cell r="BM239">
            <v>45680</v>
          </cell>
          <cell r="BN239">
            <v>72406473</v>
          </cell>
          <cell r="BO239">
            <v>235</v>
          </cell>
          <cell r="BP239">
            <v>45680</v>
          </cell>
          <cell r="BQ239">
            <v>18604105</v>
          </cell>
          <cell r="CS239" t="str">
            <v>1. Apoyar la gestión y seguimiento de las funcionalidades del sistema MoveOn de QS Stars.  2. Apoyar la actualización del micro sitio web del área de internacionalización. 3. Apoyar las reuniones con el área de sistemas en el desarrollo del Módulo de Internacionalización del SIAU. 4. Apoyar las jornadas de sensibilización y capacitación que realiza OIRI a estudiantes y comunidad académica.  5. Coadyuvar en el seguimiento y consolidación de información de profesores con certificación internacional de segunda lengua que incorporan la segunda lengua en su actividad docente. 6. Contribuir en la consolidación de información de egresados que se encuentran en el exterior. 7. Apoyar las actividades de inventario propias del área de internacionalización y de archivo.</v>
          </cell>
          <cell r="CT239">
            <v>35264483</v>
          </cell>
          <cell r="CU239">
            <v>747</v>
          </cell>
          <cell r="CV239" t="str">
            <v>2940</v>
          </cell>
          <cell r="CY239">
            <v>4321</v>
          </cell>
          <cell r="CZ239" t="str">
            <v>M5</v>
          </cell>
          <cell r="DA239">
            <v>18604105</v>
          </cell>
          <cell r="DB239">
            <v>0</v>
          </cell>
        </row>
        <row r="240">
          <cell r="B240" t="str">
            <v>0210 DE 2025</v>
          </cell>
          <cell r="C240">
            <v>1122648374</v>
          </cell>
          <cell r="D240" t="str">
            <v>JENIFFER YULIED VILLALOBOS PARRADO</v>
          </cell>
          <cell r="E240" t="str">
            <v>CONTRATO DE PRESTACIÓN DE SERVICIOS PROFESIONALES</v>
          </cell>
          <cell r="F240" t="str">
            <v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v>
          </cell>
          <cell r="G240">
            <v>45680</v>
          </cell>
          <cell r="H240">
            <v>16594159</v>
          </cell>
          <cell r="I240" t="str">
            <v>Cinco (05) meses y veintidós (22) días calendario</v>
          </cell>
          <cell r="J240">
            <v>45680</v>
          </cell>
          <cell r="K240">
            <v>45852</v>
          </cell>
          <cell r="L240" t="str">
            <v>NO APLICA</v>
          </cell>
          <cell r="M240" t="str">
            <v>NO APLICA</v>
          </cell>
          <cell r="N240" t="str">
            <v>NO APLICA</v>
          </cell>
          <cell r="O240">
            <v>6</v>
          </cell>
          <cell r="P240">
            <v>3666151</v>
          </cell>
          <cell r="Q240">
            <v>45680</v>
          </cell>
          <cell r="R240">
            <v>45716</v>
          </cell>
          <cell r="S240">
            <v>2894330</v>
          </cell>
          <cell r="T240">
            <v>45717</v>
          </cell>
          <cell r="U240">
            <v>45747</v>
          </cell>
          <cell r="V240">
            <v>2894330</v>
          </cell>
          <cell r="W240">
            <v>45748</v>
          </cell>
          <cell r="X240">
            <v>45777</v>
          </cell>
          <cell r="Y240">
            <v>2894330</v>
          </cell>
          <cell r="Z240">
            <v>45778</v>
          </cell>
          <cell r="AA240">
            <v>45808</v>
          </cell>
          <cell r="AB240">
            <v>2894330</v>
          </cell>
          <cell r="AC240">
            <v>45809</v>
          </cell>
          <cell r="AD240">
            <v>45838</v>
          </cell>
          <cell r="AE240">
            <v>1350688</v>
          </cell>
          <cell r="AF240">
            <v>45839</v>
          </cell>
          <cell r="AG240">
            <v>45852</v>
          </cell>
          <cell r="BI240" t="str">
            <v>Vicerrectoría Académica</v>
          </cell>
          <cell r="BJ240" t="str">
            <v>MONICA SILVA QUICENO</v>
          </cell>
          <cell r="BK240" t="str">
            <v>Vicerrector Universitario</v>
          </cell>
          <cell r="BL240">
            <v>130</v>
          </cell>
          <cell r="BM240">
            <v>45680</v>
          </cell>
          <cell r="BN240">
            <v>72406473</v>
          </cell>
          <cell r="BO240">
            <v>237</v>
          </cell>
          <cell r="BP240">
            <v>45680</v>
          </cell>
          <cell r="BQ240">
            <v>18604104</v>
          </cell>
          <cell r="CS240" t="str">
            <v>1. Apoyar la gestión de suscripción y seguimiento de convenios a nivel internacional. 2. Coadyuvar en el proceso de liquidación de convenios de responsabilidad de OIRI que culminan su vigencia. 3. Apoyar la gestión de convocatorias de cooperación internacional que fomenten el intercambio de conocimiento y de experiencias académicas, culturales, técnicas y científicas y en encuentros de relacionamiento académico. 4. Cooperar en la identificación de nuevos aliados estratégicos en el marco de los eventos internacionales en los que participa la Universidad de los Llanos. 5. Coadyuvar en el reporte interno que debe realizar OIRI en el Plan de mejoramiento institucional, indicadores y los datos relacionados con los convenios internacionales y nuevas alianzas.</v>
          </cell>
          <cell r="CT240">
            <v>1122648374</v>
          </cell>
          <cell r="CU240">
            <v>747</v>
          </cell>
          <cell r="CV240" t="str">
            <v>2940</v>
          </cell>
          <cell r="CY240">
            <v>7490</v>
          </cell>
          <cell r="CZ240" t="str">
            <v>M6</v>
          </cell>
          <cell r="DA240">
            <v>16594159</v>
          </cell>
          <cell r="DB240">
            <v>0</v>
          </cell>
        </row>
        <row r="241">
          <cell r="B241" t="str">
            <v>0211 DE 2025</v>
          </cell>
          <cell r="C241">
            <v>80768541</v>
          </cell>
          <cell r="D241" t="str">
            <v>LUIS EDUARDO VICUÑA GALVEZ</v>
          </cell>
          <cell r="E241" t="str">
            <v>CONTRATO DE PRESTACIÓN DE SERVICIOS PROFESIONALES</v>
          </cell>
          <cell r="F241" t="str">
            <v>PRESTACIÓN DE SERVICIOS PROFESIONALES NECESARIO PARA EL DESARROLLO DEL PROYECTO FICHA BPUNI VIAC 10 1610 2024 “POTENCIAR EL DESARROLLO DEL SISTEMA DE LABORATORIOS COMO APOYO AL CUMPLIMIENTO DE LAS FUNCIONES MISIONALES DE LA UNIVERSIDAD DE LLANOS”</v>
          </cell>
          <cell r="G241">
            <v>45680</v>
          </cell>
          <cell r="H241">
            <v>22479959</v>
          </cell>
          <cell r="I241" t="str">
            <v>Cinco (05) meses y veintidós (22) días calendario</v>
          </cell>
          <cell r="J241">
            <v>45680</v>
          </cell>
          <cell r="K241">
            <v>45852</v>
          </cell>
          <cell r="L241" t="str">
            <v>NO APLICA</v>
          </cell>
          <cell r="M241" t="str">
            <v>NO APLICA</v>
          </cell>
          <cell r="N241" t="str">
            <v>NO APLICA</v>
          </cell>
          <cell r="O241">
            <v>6</v>
          </cell>
          <cell r="P241">
            <v>4966502</v>
          </cell>
          <cell r="Q241">
            <v>45680</v>
          </cell>
          <cell r="R241">
            <v>45716</v>
          </cell>
          <cell r="S241">
            <v>3920923</v>
          </cell>
          <cell r="T241">
            <v>45717</v>
          </cell>
          <cell r="U241">
            <v>45747</v>
          </cell>
          <cell r="V241">
            <v>3920923</v>
          </cell>
          <cell r="W241">
            <v>45748</v>
          </cell>
          <cell r="X241">
            <v>45777</v>
          </cell>
          <cell r="Y241">
            <v>3920923</v>
          </cell>
          <cell r="Z241">
            <v>45778</v>
          </cell>
          <cell r="AA241">
            <v>45808</v>
          </cell>
          <cell r="AB241">
            <v>3920923</v>
          </cell>
          <cell r="AC241">
            <v>45809</v>
          </cell>
          <cell r="AD241">
            <v>45838</v>
          </cell>
          <cell r="AE241">
            <v>1829765</v>
          </cell>
          <cell r="AF241">
            <v>45839</v>
          </cell>
          <cell r="AG241">
            <v>45852</v>
          </cell>
          <cell r="BI241" t="str">
            <v>Vicerrectoría Académica</v>
          </cell>
          <cell r="BJ241" t="str">
            <v>MONICA SILVA QUICENO</v>
          </cell>
          <cell r="BK241" t="str">
            <v>Vicerrector Universitario</v>
          </cell>
          <cell r="BL241">
            <v>131</v>
          </cell>
          <cell r="BM241">
            <v>45680</v>
          </cell>
          <cell r="BN241">
            <v>44959917</v>
          </cell>
          <cell r="BO241">
            <v>238</v>
          </cell>
          <cell r="BP241">
            <v>45680</v>
          </cell>
          <cell r="BQ241">
            <v>22479959</v>
          </cell>
          <cell r="CS241" t="str">
            <v>1. Coadyuvar a la coordinación del sistema de laboratorios en la planeación y/o ejecución de capacitaciones en relación a la gestión del Aseguramiento Metrológico. 2. Apoyar a la coordinación del sistema de laboratorios en la planeación, revisión, ajuste, ejecución y seguimiento del Procedimiento de Aseguramiento Metrológico (PD-GAA-78) de los Equipos de laboratorios. 3. Apoyar la supervisión del diligenciamiento del libro de aseguramiento metrológico de los laboratorios de la universidad. 4. Brindar apoyo a los laboratorios para capacitar, guiar, confirmar, asegurar, la ejecución del Procedimiento de Aseguramiento Metrológico (PD-GAA-78) de los Equipos de laboratorios. 5. Apoyar a la Coordinación de Laboratorios en las reuniones del Comité Institucional del Sistema de Laboratorios de la Universidad de los Llanos. 6. Apoyar a la coordinación del sistema de laboratorios en la formulación de proyectos de inversión en la metodología establecida por el banco de proyecto. 7. Apoyar a la coordinación del sistema de laboratorios en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9. Apoyar a la coordinación del sistema de laboratorios en la atención de las auditorías Internas y/o externas definidas en la universidad. 10. Coadyuvar a la coordinación del sistema de  laboratorios en el cumplimiento de los requisitos legales, la normatividad y directrices de la universidad.</v>
          </cell>
          <cell r="CT241">
            <v>80768541</v>
          </cell>
          <cell r="CU241">
            <v>752</v>
          </cell>
          <cell r="CV241" t="str">
            <v>2941</v>
          </cell>
          <cell r="CY241">
            <v>8299</v>
          </cell>
          <cell r="CZ241" t="str">
            <v>M6</v>
          </cell>
          <cell r="DA241">
            <v>22479959</v>
          </cell>
          <cell r="DB241">
            <v>0</v>
          </cell>
        </row>
        <row r="242">
          <cell r="B242" t="str">
            <v>0212 DE 2025</v>
          </cell>
          <cell r="C242">
            <v>1022386794</v>
          </cell>
          <cell r="D242" t="str">
            <v>FLOR ANGELA ERAZO BAUTISTA</v>
          </cell>
          <cell r="E242" t="str">
            <v>CONTRATO DE PRESTACIÓN DE SERVICIOS PROFESIONALES</v>
          </cell>
          <cell r="F242" t="str">
            <v>PRESTACIÓN DE SERVICIOS PROFESIONALES NECESARIO PARA EL DESARROLLO DEL PROYECTO FICHA BPUNI VIAC 10 1610 2024 “POTENCIAR EL DESARROLLO DEL SISTEMA DE LABORATORIOS COMO APOYO AL CUMPLIMIENTO DE LAS FUNCIONES MISIONALES DE LA UNIVERSIDAD DE LLANOS”</v>
          </cell>
          <cell r="G242">
            <v>45680</v>
          </cell>
          <cell r="H242">
            <v>22479958</v>
          </cell>
          <cell r="I242" t="str">
            <v>Cinco (05) meses y veintidós (22) días calendario</v>
          </cell>
          <cell r="J242">
            <v>45680</v>
          </cell>
          <cell r="K242">
            <v>45852</v>
          </cell>
          <cell r="L242" t="str">
            <v>NO APLICA</v>
          </cell>
          <cell r="M242" t="str">
            <v>NO APLICA</v>
          </cell>
          <cell r="N242" t="str">
            <v>NO APLICA</v>
          </cell>
          <cell r="O242">
            <v>6</v>
          </cell>
          <cell r="P242">
            <v>4966502</v>
          </cell>
          <cell r="Q242">
            <v>45680</v>
          </cell>
          <cell r="R242">
            <v>45716</v>
          </cell>
          <cell r="S242">
            <v>3920923</v>
          </cell>
          <cell r="T242">
            <v>45717</v>
          </cell>
          <cell r="U242">
            <v>45747</v>
          </cell>
          <cell r="V242">
            <v>3920923</v>
          </cell>
          <cell r="W242">
            <v>45748</v>
          </cell>
          <cell r="X242">
            <v>45777</v>
          </cell>
          <cell r="Y242">
            <v>3920923</v>
          </cell>
          <cell r="Z242">
            <v>45778</v>
          </cell>
          <cell r="AA242">
            <v>45808</v>
          </cell>
          <cell r="AB242">
            <v>3920923</v>
          </cell>
          <cell r="AC242">
            <v>45809</v>
          </cell>
          <cell r="AD242">
            <v>45838</v>
          </cell>
          <cell r="AE242">
            <v>1829764</v>
          </cell>
          <cell r="AF242">
            <v>45839</v>
          </cell>
          <cell r="AG242">
            <v>45852</v>
          </cell>
          <cell r="AH242">
            <v>0</v>
          </cell>
          <cell r="AI242">
            <v>0</v>
          </cell>
          <cell r="AJ242">
            <v>0</v>
          </cell>
          <cell r="BI242" t="str">
            <v>Vicerrectoría Académica</v>
          </cell>
          <cell r="BJ242" t="str">
            <v>MONICA SILVA QUICENO</v>
          </cell>
          <cell r="BK242" t="str">
            <v>Vicerrector Universitario</v>
          </cell>
          <cell r="BL242">
            <v>131</v>
          </cell>
          <cell r="BM242">
            <v>45680</v>
          </cell>
          <cell r="BN242">
            <v>44959917</v>
          </cell>
          <cell r="BO242">
            <v>239</v>
          </cell>
          <cell r="BP242">
            <v>45680</v>
          </cell>
          <cell r="BQ242">
            <v>22479958</v>
          </cell>
          <cell r="CS242" t="str">
            <v>1. Brindar apoyo a la Coordinación de Laboratorios en las reuniones del Comité Institucional del Sistema de Laboratorios de la Universidad de los Llanos. 2. Apoyar la planeación estratégica de la gestión del Sistema de Laboratorios de la Universidad de los Llanos.  3. Coadyuvar a la coordinación del sistema de laboratorios en el cumplimiento de los requisitos legales, la normatividad y directrices de la universidad.  4. Brindar apoyo a la coordinación del sistema de laboratorios en la formulación de proyectos de inversión en la metodología establecida por el banco de proyecto.  5. Apoyar a la coordinación del sistema de laboratorios en el seguimiento de la ejecución de proyectos de inversión. 6. Apoyar a la coordinación de laboratorios en la gestión del riesgo y la implementación del SGA en los laboratorios. 7. Brindar apoyo a la coordinación del sistema de laboratorios en la planeación, revisión, ajuste, ejecución y seguimiento del Procedimiento de Aseguramiento Metrológico (PD-GAA-78) de los Equipos de laboratorios.  8. Apoyar la revisión y ajuste de la documentación de los Laboratorios (planes, manuales, procedimientos, formatos, indicadores de gestión, mapa de riesgos, etc), cuando se requiera. 9. Contribuir en la articulación de la Coordinación del sistema de Laboratorios con las dependencias de la universidad como seguridad y salud, ambiental, planeación entre otras en relación al quehacer misional del sistema de laboratorio. 10. Apoyar a la coordinación del sistema de laboratorios en la supervisión del control de inventario de reactivos (FO- GAA 15) de los Laboratorios y del software definido por el SL. 11. Contribuir en la articulación de la Coordinación del sistema de Laboratorios con las dependencias de la universidad como seguridad y salud, ambiental, planeación entre otras en relación al quehacer misional del sistema de laboratorio.</v>
          </cell>
          <cell r="CT242">
            <v>1022386794</v>
          </cell>
          <cell r="CU242">
            <v>752</v>
          </cell>
          <cell r="CV242" t="str">
            <v>2941</v>
          </cell>
          <cell r="CY242">
            <v>7490</v>
          </cell>
          <cell r="CZ242" t="str">
            <v>M6</v>
          </cell>
          <cell r="DA242">
            <v>22479958</v>
          </cell>
          <cell r="DB242">
            <v>0</v>
          </cell>
        </row>
        <row r="243">
          <cell r="B243" t="str">
            <v>0213 DE 2025</v>
          </cell>
          <cell r="C243">
            <v>1121831200</v>
          </cell>
          <cell r="D243" t="str">
            <v>LAURA MELISSA VELA PRIETO</v>
          </cell>
          <cell r="E243" t="str">
            <v>CONTRATO DE PRESTACIÓN DE SERVICIOS PROFESIONALES</v>
          </cell>
          <cell r="F243" t="str">
            <v>PRESTACIÓN DE SERVICIOS PROFESIONALES NECESARIO PARA EL DESARROLLO DEL PROYECTO FICHA BPUNI VIAC 07 0810 2024 “TEJIENDO VÍNCULOS: PROYECCIÓN E INTERACCIÓN SOCIAL DE LA UNIVERSIDAD DE LOS LLANOS EN LA REGIÓN ORINOQUIA”</v>
          </cell>
          <cell r="G243">
            <v>45680</v>
          </cell>
          <cell r="H243">
            <v>22479959</v>
          </cell>
          <cell r="I243" t="str">
            <v>Cinco (05) meses y veintidós (22) días calendario</v>
          </cell>
          <cell r="J243">
            <v>45680</v>
          </cell>
          <cell r="K243">
            <v>45852</v>
          </cell>
          <cell r="L243" t="str">
            <v>NO APLICA</v>
          </cell>
          <cell r="M243" t="str">
            <v>NO APLICA</v>
          </cell>
          <cell r="N243" t="str">
            <v>NO APLICA</v>
          </cell>
          <cell r="O243">
            <v>6</v>
          </cell>
          <cell r="P243">
            <v>4966502</v>
          </cell>
          <cell r="Q243">
            <v>45680</v>
          </cell>
          <cell r="R243">
            <v>45716</v>
          </cell>
          <cell r="S243">
            <v>3920923</v>
          </cell>
          <cell r="T243">
            <v>45717</v>
          </cell>
          <cell r="U243">
            <v>45747</v>
          </cell>
          <cell r="V243">
            <v>3920923</v>
          </cell>
          <cell r="W243">
            <v>45748</v>
          </cell>
          <cell r="X243">
            <v>45777</v>
          </cell>
          <cell r="Y243">
            <v>3920923</v>
          </cell>
          <cell r="Z243">
            <v>45778</v>
          </cell>
          <cell r="AA243">
            <v>45808</v>
          </cell>
          <cell r="AB243">
            <v>3920923</v>
          </cell>
          <cell r="AC243">
            <v>45809</v>
          </cell>
          <cell r="AD243">
            <v>45838</v>
          </cell>
          <cell r="AE243">
            <v>1829765</v>
          </cell>
          <cell r="AF243">
            <v>45839</v>
          </cell>
          <cell r="AG243">
            <v>45852</v>
          </cell>
          <cell r="BI243" t="str">
            <v>Dirección General de Proyección Social</v>
          </cell>
          <cell r="BJ243" t="str">
            <v>ANTONIO JOSÉ CASTRO RIVEROS</v>
          </cell>
          <cell r="BK243" t="str">
            <v>Director Técnico de Proyección Social</v>
          </cell>
          <cell r="BL243">
            <v>132</v>
          </cell>
          <cell r="BM243">
            <v>45680</v>
          </cell>
          <cell r="BN243">
            <v>113490531</v>
          </cell>
          <cell r="BO243">
            <v>240</v>
          </cell>
          <cell r="BP243">
            <v>45680</v>
          </cell>
          <cell r="BQ243">
            <v>22479959</v>
          </cell>
          <cell r="CS243" t="str">
            <v>1. Coadyuvar en los procesos de formulación, evaluación, seguimiento y cierre de los proyectos de extensión con enfoque comunitario que se desarrollen en convocatorias internas. 2. Contribuir en el diseño e implementación de estrategias que permitan fortalecer y mejorar las etapas de formulación y seguimiento de proyectos de extensión e iniciativas de innovación y responsabilidad social que surjan de la comunidad académica. 3. Apoyar los procesos contractuales y las etapas que surjan de estos para la adquisición de requerimientos (bienes y servicios) ante la Vicerrectoría de Recursos Universitarios necesarios para la ejecución de proyectos de extensión. 4. Coadyuvar con los procesos administrativos de solicitud de avances para el desarrollo de las actividades programadas dentro de los proyectos de extensión con enfoque comunitario. 5. Brindar apoyo en los procesos contractuales que surjan para la contratación del recurso humano requerido en los diferentes proyectos de extensión. 6. Contribuir en el diseño, revisión e implementación de procedimientos y formatos en el marco de la autoevaluación, acreditación y aseguramiento de la calidad en los procesos de Proyección Social. 7. Colaborar en el diseño e implementación de estrategias que optimicen la eficacia y eficiencia en la formulación y seguimiento de proyectos, garantizando el cumplimiento de los estándares de calidad institucionales. 8. Brindar apoyo a los procesos de auditorías internas y externas que se reciban en la Dirección General de Proyección Social y al desarrollo, seguimiento y monitoreo de los respectivos planes de mejoramiento que surjan de estos procesos.</v>
          </cell>
          <cell r="CT243">
            <v>1121831200</v>
          </cell>
          <cell r="CU243">
            <v>739</v>
          </cell>
          <cell r="CV243" t="str">
            <v>33010101</v>
          </cell>
          <cell r="CY243">
            <v>7490</v>
          </cell>
          <cell r="CZ243" t="str">
            <v>M6</v>
          </cell>
          <cell r="DA243">
            <v>22479959</v>
          </cell>
          <cell r="DB243">
            <v>0</v>
          </cell>
        </row>
        <row r="244">
          <cell r="B244" t="str">
            <v>0214 DE 2025</v>
          </cell>
          <cell r="C244">
            <v>40329528</v>
          </cell>
          <cell r="D244" t="str">
            <v>ANA MARIA LOMBANA GRACIA</v>
          </cell>
          <cell r="E244" t="str">
            <v>CONTRATO DE PRESTACIÓN DE SERVICIOS PROFESIONALES</v>
          </cell>
          <cell r="F244" t="str">
            <v>PRESTACIÓN DE SERVICIOS PROFESIONALES NECESARIO PARA EL DESARROLLO DEL PROYECTO FICHA BPUNI VIAC 07 0810 2024 “TEJIENDO VÍNCULOS: PROYECCIÓN E INTERACCIÓN SOCIAL DE LA UNIVERSIDAD DE LOS LLANOS EN LA REGIÓN ORINOQUIA”</v>
          </cell>
          <cell r="G244">
            <v>45680</v>
          </cell>
          <cell r="H244">
            <v>22479959</v>
          </cell>
          <cell r="I244" t="str">
            <v>Cinco (05) meses y veintidós (22) días calendario</v>
          </cell>
          <cell r="J244">
            <v>45680</v>
          </cell>
          <cell r="K244">
            <v>45852</v>
          </cell>
          <cell r="L244" t="str">
            <v>NO APLICA</v>
          </cell>
          <cell r="M244" t="str">
            <v>NO APLICA</v>
          </cell>
          <cell r="N244" t="str">
            <v>NO APLICA</v>
          </cell>
          <cell r="O244">
            <v>6</v>
          </cell>
          <cell r="P244">
            <v>4966502</v>
          </cell>
          <cell r="Q244">
            <v>45680</v>
          </cell>
          <cell r="R244">
            <v>45716</v>
          </cell>
          <cell r="S244">
            <v>3920923</v>
          </cell>
          <cell r="T244">
            <v>45717</v>
          </cell>
          <cell r="U244">
            <v>45747</v>
          </cell>
          <cell r="V244">
            <v>3920923</v>
          </cell>
          <cell r="W244">
            <v>45748</v>
          </cell>
          <cell r="X244">
            <v>45777</v>
          </cell>
          <cell r="Y244">
            <v>3920923</v>
          </cell>
          <cell r="Z244">
            <v>45778</v>
          </cell>
          <cell r="AA244">
            <v>45808</v>
          </cell>
          <cell r="AB244">
            <v>3920923</v>
          </cell>
          <cell r="AC244">
            <v>45809</v>
          </cell>
          <cell r="AD244">
            <v>45838</v>
          </cell>
          <cell r="AE244">
            <v>1829765</v>
          </cell>
          <cell r="AF244">
            <v>45839</v>
          </cell>
          <cell r="AG244">
            <v>45852</v>
          </cell>
          <cell r="AH244">
            <v>0</v>
          </cell>
          <cell r="AI244">
            <v>0</v>
          </cell>
          <cell r="AJ244">
            <v>0</v>
          </cell>
          <cell r="BI244" t="str">
            <v>Dirección General de Proyección Social</v>
          </cell>
          <cell r="BJ244" t="str">
            <v>ANTONIO JOSÉ CASTRO RIVEROS</v>
          </cell>
          <cell r="BK244" t="str">
            <v>Director Técnico de Proyección Social</v>
          </cell>
          <cell r="BL244">
            <v>132</v>
          </cell>
          <cell r="BM244">
            <v>45680</v>
          </cell>
          <cell r="BN244">
            <v>113490531</v>
          </cell>
          <cell r="BO244">
            <v>241</v>
          </cell>
          <cell r="BP244">
            <v>45680</v>
          </cell>
          <cell r="BQ244">
            <v>22479959</v>
          </cell>
          <cell r="CS244" t="str">
            <v>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v>
          </cell>
          <cell r="CT244">
            <v>40329528.600000001</v>
          </cell>
          <cell r="CU244">
            <v>739</v>
          </cell>
          <cell r="CV244" t="str">
            <v>33010101</v>
          </cell>
          <cell r="CY244">
            <v>8299</v>
          </cell>
          <cell r="CZ244" t="str">
            <v>M6</v>
          </cell>
          <cell r="DA244">
            <v>22479959</v>
          </cell>
          <cell r="DB244">
            <v>0</v>
          </cell>
        </row>
        <row r="245">
          <cell r="B245" t="str">
            <v>0215 DE 2025</v>
          </cell>
          <cell r="C245">
            <v>17389312</v>
          </cell>
          <cell r="D245" t="str">
            <v>JUAN CARLOS BELTRAN RUBIO</v>
          </cell>
          <cell r="E245" t="str">
            <v>CONTRATO DE PRESTACIÓN DE SERVICIOS DE APOYO A LA GESTIÓN</v>
          </cell>
          <cell r="F245" t="str">
            <v>PRESTACIÓN DE SERVICIOS DE APOYO A LA GESTIÓN NECESARIO PARA EL DESARROLLO DEL PROYECTO FICHA BPUNI VIAC 07 0810 2024 “TEJIENDO VÍNCULOS: PROYECCIÓN E INTERACCIÓN SOCIAL DE LA UNIVERSIDAD DE LOS LLANOS EN LA REGIÓN ORINOQUIA”</v>
          </cell>
          <cell r="G245">
            <v>45680</v>
          </cell>
          <cell r="H245">
            <v>14728245</v>
          </cell>
          <cell r="I245" t="str">
            <v>Cinco (05) meses y veintidós (22) días calendario</v>
          </cell>
          <cell r="J245">
            <v>45680</v>
          </cell>
          <cell r="K245">
            <v>45852</v>
          </cell>
          <cell r="L245" t="str">
            <v>NO APLICA</v>
          </cell>
          <cell r="M245" t="str">
            <v>NO APLICA</v>
          </cell>
          <cell r="N245" t="str">
            <v>NO APLICA</v>
          </cell>
          <cell r="O245">
            <v>6</v>
          </cell>
          <cell r="P245">
            <v>1284440</v>
          </cell>
          <cell r="Q245">
            <v>45680</v>
          </cell>
          <cell r="R245">
            <v>45694</v>
          </cell>
          <cell r="S245">
            <v>0</v>
          </cell>
          <cell r="T245">
            <v>45717</v>
          </cell>
          <cell r="U245">
            <v>45747</v>
          </cell>
          <cell r="V245">
            <v>0</v>
          </cell>
          <cell r="W245">
            <v>45748</v>
          </cell>
          <cell r="X245">
            <v>45777</v>
          </cell>
          <cell r="Y245">
            <v>0</v>
          </cell>
          <cell r="Z245">
            <v>45778</v>
          </cell>
          <cell r="AA245">
            <v>45808</v>
          </cell>
          <cell r="AB245">
            <v>0</v>
          </cell>
          <cell r="AC245">
            <v>45809</v>
          </cell>
          <cell r="AD245">
            <v>45838</v>
          </cell>
          <cell r="AE245">
            <v>0</v>
          </cell>
          <cell r="AF245">
            <v>45839</v>
          </cell>
          <cell r="AG245">
            <v>45852</v>
          </cell>
          <cell r="BI245" t="str">
            <v>Dirección General de Proyección Social</v>
          </cell>
          <cell r="BJ245" t="str">
            <v>ANTONIO JOSÉ CASTRO RIVEROS</v>
          </cell>
          <cell r="BK245" t="str">
            <v>Director Técnico de Proyección Social</v>
          </cell>
          <cell r="BL245">
            <v>132</v>
          </cell>
          <cell r="BM245">
            <v>45680</v>
          </cell>
          <cell r="BN245">
            <v>113490531</v>
          </cell>
          <cell r="BO245">
            <v>242</v>
          </cell>
          <cell r="BP245">
            <v>45680</v>
          </cell>
          <cell r="BQ245">
            <v>14728245</v>
          </cell>
          <cell r="CS245" t="str">
            <v>1. Contribuir con las actividades tendientes a la elaboración de diseños, impresión material institucional y publicitario que se requiere en los proyectos, educación continuada y eventos debidamente institucionalizados o autorizados por la Dirección General de Proyección Social. 2. Apoyar la Dirección General de Proyección Social en lo que respecta al uso de símbolos institucionales en coordinación con la Secretaria General y de acuerdo con los lineamientos del manual de identidad visual de la Universidad. 3. Coadyuvar en la actualización permanente de la página web del Sistema de Proyección Social. 4. Apoyar las actividades de diseño editorial de la revista “Corocora” y publicaciones como informes y boletines de la Dirección General de Proyección Social. 5. Apoyar las actividades de impresión de material divulgativo y de portafolios de servicios de la Universidad de los Llanos. 6. Coadyuvar en la diagramación de los libros de Sello Editorial Unillanos. 7. Apoyar el diseño e implementación de estrategias de divulgación de las actividades realizadas por la Dirección General de Proyección Social. 8. Apoyar el diseño e implementación de estrategias de comunicación que fortalezcan la imagen institucional de la Universidad de los Llanos.</v>
          </cell>
          <cell r="CT245">
            <v>17389312</v>
          </cell>
          <cell r="CU245">
            <v>739</v>
          </cell>
          <cell r="CV245" t="str">
            <v>33010101</v>
          </cell>
          <cell r="CY245">
            <v>1811</v>
          </cell>
          <cell r="CZ245" t="str">
            <v>M6</v>
          </cell>
          <cell r="DA245">
            <v>1284440</v>
          </cell>
          <cell r="DB245">
            <v>13443805</v>
          </cell>
        </row>
        <row r="246">
          <cell r="B246" t="str">
            <v>0216 DE 2025</v>
          </cell>
          <cell r="C246">
            <v>1121832301</v>
          </cell>
          <cell r="D246" t="str">
            <v>MAYRA FERNANDA CASTRO VILLA</v>
          </cell>
          <cell r="E246" t="str">
            <v>CONTRATO DE PRESTACIÓN DE SERVICIOS PROFESIONALES</v>
          </cell>
          <cell r="F246" t="str">
            <v>PRESTACIÓN DE SERVICIOS PROFESIONALES NECESARIO PARA EL DESARROLLO DEL PROYECTO FICHA BPUNI VIAC 07 0810 2024 “TEJIENDO VÍNCULOS: PROYECCIÓN E INTERACCIÓN SOCIAL DE LA UNIVERSIDAD DE LOS LLANOS EN LA REGIÓN ORINOQUIA”</v>
          </cell>
          <cell r="G246">
            <v>45680</v>
          </cell>
          <cell r="H246">
            <v>18604105</v>
          </cell>
          <cell r="I246" t="str">
            <v>Cinco (05) meses y veintidós (22) días calendario</v>
          </cell>
          <cell r="J246">
            <v>45680</v>
          </cell>
          <cell r="K246">
            <v>45852</v>
          </cell>
          <cell r="L246" t="str">
            <v>NO APLICA</v>
          </cell>
          <cell r="M246" t="str">
            <v>NO APLICA</v>
          </cell>
          <cell r="N246" t="str">
            <v>NO APLICA</v>
          </cell>
          <cell r="O246">
            <v>6</v>
          </cell>
          <cell r="P246">
            <v>4110209</v>
          </cell>
          <cell r="Q246">
            <v>45680</v>
          </cell>
          <cell r="R246">
            <v>45716</v>
          </cell>
          <cell r="S246">
            <v>3244902</v>
          </cell>
          <cell r="T246">
            <v>45717</v>
          </cell>
          <cell r="U246">
            <v>45747</v>
          </cell>
          <cell r="V246">
            <v>3244902</v>
          </cell>
          <cell r="W246">
            <v>45748</v>
          </cell>
          <cell r="X246">
            <v>45777</v>
          </cell>
          <cell r="Y246">
            <v>3244902</v>
          </cell>
          <cell r="Z246">
            <v>45778</v>
          </cell>
          <cell r="AA246">
            <v>45808</v>
          </cell>
          <cell r="AB246">
            <v>3244902</v>
          </cell>
          <cell r="AC246">
            <v>45809</v>
          </cell>
          <cell r="AD246">
            <v>45838</v>
          </cell>
          <cell r="AE246">
            <v>1514288</v>
          </cell>
          <cell r="AF246">
            <v>45839</v>
          </cell>
          <cell r="AG246">
            <v>45852</v>
          </cell>
          <cell r="BI246" t="str">
            <v>Dirección General de Proyección Social</v>
          </cell>
          <cell r="BJ246" t="str">
            <v>ANTONIO JOSÉ CASTRO RIVEROS</v>
          </cell>
          <cell r="BK246" t="str">
            <v>Director Técnico de Proyección Social</v>
          </cell>
          <cell r="BL246">
            <v>132</v>
          </cell>
          <cell r="BM246">
            <v>45680</v>
          </cell>
          <cell r="BN246">
            <v>113490531</v>
          </cell>
          <cell r="BO246">
            <v>243</v>
          </cell>
          <cell r="BP246">
            <v>45680</v>
          </cell>
          <cell r="BQ246">
            <v>18604105</v>
          </cell>
          <cell r="CS246" t="str">
            <v>1. Contribuir en el diseño, gestión e implementación de estrategias que fortalezcan el seguimiento y contacto permanente con los egresados en la Universidad de los Llanos de acuerdo con el Plan de Acción Institucional. 2. Apoyar el diseño y fortalecimiento de los canales de comunicación con los graduados, actualización del Portal Web Egresados, paginas sociales Facebook y correo electrónico. 3. Coadyuvar en el diseño, promoción y recepción de artículos, publicación y divulgación de la revista Corocora. 4. Brindar acompañamiento a los egresados en el proceso de carnetización y diligenciamiento de las encuestas de seguimiento del MEN y de la Universidad de los Llanos. 5. Cooperar con la promoción del portal de empleo con entidades públicas y privadas. 6. Coadyuvar en la recepción de documentos de estudiantes en Trámite de grado y firma de paz y salvos. 7. Apoyar la implementación de estrategias de divulgación de los estímulos, beneficios y servicios para los egresados de la Universidad de los Llanos. 8. Contribuir con la organización y participar en los procesos de planeación y programación de espacios académicos y de relacionamiento con los egresados.</v>
          </cell>
          <cell r="CT246">
            <v>1121832301</v>
          </cell>
          <cell r="CU246">
            <v>739</v>
          </cell>
          <cell r="CV246" t="str">
            <v>33010101</v>
          </cell>
          <cell r="CY246">
            <v>8299</v>
          </cell>
          <cell r="CZ246" t="str">
            <v>M6</v>
          </cell>
          <cell r="DA246">
            <v>18604105</v>
          </cell>
          <cell r="DB246">
            <v>0</v>
          </cell>
        </row>
        <row r="247">
          <cell r="B247" t="str">
            <v>0217 DE 2025</v>
          </cell>
          <cell r="C247">
            <v>1121837760</v>
          </cell>
          <cell r="D247" t="str">
            <v>ELKIN YESID MORENO HERNANDEZ</v>
          </cell>
          <cell r="E247" t="str">
            <v>CONTRATO DE PRESTACIÓN DE SERVICIOS PROFESIONALES</v>
          </cell>
          <cell r="F247" t="str">
            <v>PRESTACIÓN DE SERVICIOS PROFESIONALES NECESARIO PARA EL DESARROLLO DEL PROYECTO FICHA BPUNI VIAC 07 0810 2024 “TEJIENDO VÍNCULOS: PROYECCIÓN E INTERACCIÓN SOCIAL DE LA UNIVERSIDAD DE LOS LLANOS EN LA REGIÓN ORINOQUIA”</v>
          </cell>
          <cell r="G247">
            <v>45680</v>
          </cell>
          <cell r="H247">
            <v>16594159</v>
          </cell>
          <cell r="I247" t="str">
            <v>Cinco (05) meses y veintidós (22) días calendario</v>
          </cell>
          <cell r="J247">
            <v>45680</v>
          </cell>
          <cell r="K247">
            <v>45852</v>
          </cell>
          <cell r="L247" t="str">
            <v>NO APLICA</v>
          </cell>
          <cell r="M247" t="str">
            <v>NO APLICA</v>
          </cell>
          <cell r="N247" t="str">
            <v>NO APLICA</v>
          </cell>
          <cell r="O247">
            <v>6</v>
          </cell>
          <cell r="P247">
            <v>3666151</v>
          </cell>
          <cell r="Q247">
            <v>45680</v>
          </cell>
          <cell r="R247">
            <v>45716</v>
          </cell>
          <cell r="S247">
            <v>2894330</v>
          </cell>
          <cell r="T247">
            <v>45717</v>
          </cell>
          <cell r="U247">
            <v>45747</v>
          </cell>
          <cell r="V247">
            <v>2894330</v>
          </cell>
          <cell r="W247">
            <v>45748</v>
          </cell>
          <cell r="X247">
            <v>45777</v>
          </cell>
          <cell r="Y247">
            <v>2894330</v>
          </cell>
          <cell r="Z247">
            <v>45778</v>
          </cell>
          <cell r="AA247">
            <v>45808</v>
          </cell>
          <cell r="AB247">
            <v>2894330</v>
          </cell>
          <cell r="AC247">
            <v>45809</v>
          </cell>
          <cell r="AD247">
            <v>45838</v>
          </cell>
          <cell r="AE247">
            <v>1350688</v>
          </cell>
          <cell r="AF247">
            <v>45839</v>
          </cell>
          <cell r="AG247">
            <v>45852</v>
          </cell>
          <cell r="AH247">
            <v>0</v>
          </cell>
          <cell r="AI247">
            <v>0</v>
          </cell>
          <cell r="AJ247">
            <v>0</v>
          </cell>
          <cell r="BI247" t="str">
            <v>Dirección General de Proyección Social</v>
          </cell>
          <cell r="BJ247" t="str">
            <v>ANTONIO JOSÉ CASTRO RIVEROS</v>
          </cell>
          <cell r="BK247" t="str">
            <v>Director Técnico de Proyección Social</v>
          </cell>
          <cell r="BL247">
            <v>132</v>
          </cell>
          <cell r="BM247">
            <v>45680</v>
          </cell>
          <cell r="BN247">
            <v>113490531</v>
          </cell>
          <cell r="BO247">
            <v>244</v>
          </cell>
          <cell r="BP247">
            <v>45680</v>
          </cell>
          <cell r="BQ247">
            <v>16594159</v>
          </cell>
          <cell r="CS247" t="str">
            <v>1. Contribuir con el análisis y documentación de las especificaciones de requerimientos, diagramas y gráficas de flujo e historias de usuario, desarrollo, pruebas e implementación de los módulos de Proyección Social del Sistema de Información Académico de la Universidad de los Llanos (SIAU), atendiendo los procedimientos establecidos en el proceso de Gestión de TIC. 2. Colaborar con la elaboración de la documentación técnica de los módulos. 3. Brindar soporte técnico a los usuarios finales, resolviendo las inquietudes/solicitudes relacionadas con la operación y funcionamiento de los módulos de Proyección social. 4. Contribuir en la elaboración y aportes al plan de trabajo en donde se establezca el tiempo de respuesta para atender el desarrollo, el mantenimiento y mejora de funcionalidades de los módulos de proyección social. 5. Apoyar la revisión de la documentación de usuario y las capacitaciones que se requieran sobre el funcionamiento de los módulos. 6. Apoyar los procesos de actualización y mantenimiento de los micrositios web destinados a la visibilización del sistema de proyección social.</v>
          </cell>
          <cell r="CT247">
            <v>1121837760</v>
          </cell>
          <cell r="CU247">
            <v>739</v>
          </cell>
          <cell r="CV247" t="str">
            <v>33010101</v>
          </cell>
          <cell r="CY247">
            <v>6209</v>
          </cell>
          <cell r="CZ247" t="str">
            <v>M6</v>
          </cell>
          <cell r="DA247">
            <v>16594159</v>
          </cell>
          <cell r="DB247">
            <v>0</v>
          </cell>
        </row>
        <row r="248">
          <cell r="B248" t="str">
            <v>0218 DE 2025</v>
          </cell>
          <cell r="C248">
            <v>1121819102</v>
          </cell>
          <cell r="D248" t="str">
            <v>HELMER BRYAN CESPEDES HERNANDEZ</v>
          </cell>
          <cell r="E248" t="str">
            <v>CONTRATO DE PRESTACIÓN DE SERVICIOS PROFESIONALES</v>
          </cell>
          <cell r="F248" t="str">
            <v>PRESTACIÓN DE SERVICIOS PROFESIONALES NECESARIO PARA EL DESARROLLO DEL PROYECTO FICHA BPUNI VIAC 07 0810 2024 “TEJIENDO VÍNCULOS: PROYECCIÓN E INTERACCIÓN SOCIAL DE LA UNIVERSIDAD DE LOS LLANOS EN LA REGIÓN ORINOQUIA”</v>
          </cell>
          <cell r="G248">
            <v>45680</v>
          </cell>
          <cell r="H248">
            <v>18604104</v>
          </cell>
          <cell r="I248" t="str">
            <v>Cinco (05) meses y veintidós (22) días calendario</v>
          </cell>
          <cell r="J248">
            <v>45680</v>
          </cell>
          <cell r="K248">
            <v>45852</v>
          </cell>
          <cell r="L248" t="str">
            <v>NO APLICA</v>
          </cell>
          <cell r="M248" t="str">
            <v>NO APLICA</v>
          </cell>
          <cell r="N248" t="str">
            <v>NO APLICA</v>
          </cell>
          <cell r="O248">
            <v>6</v>
          </cell>
          <cell r="P248">
            <v>4110209</v>
          </cell>
          <cell r="Q248">
            <v>45680</v>
          </cell>
          <cell r="R248">
            <v>45716</v>
          </cell>
          <cell r="S248">
            <v>3244902</v>
          </cell>
          <cell r="T248">
            <v>45717</v>
          </cell>
          <cell r="U248">
            <v>45747</v>
          </cell>
          <cell r="V248">
            <v>3244902</v>
          </cell>
          <cell r="W248">
            <v>45748</v>
          </cell>
          <cell r="X248">
            <v>45777</v>
          </cell>
          <cell r="Y248">
            <v>3244902</v>
          </cell>
          <cell r="Z248">
            <v>45778</v>
          </cell>
          <cell r="AA248">
            <v>45808</v>
          </cell>
          <cell r="AB248">
            <v>3244902</v>
          </cell>
          <cell r="AC248">
            <v>45809</v>
          </cell>
          <cell r="AD248">
            <v>45838</v>
          </cell>
          <cell r="AE248">
            <v>1514287</v>
          </cell>
          <cell r="AF248">
            <v>45839</v>
          </cell>
          <cell r="AG248">
            <v>45852</v>
          </cell>
          <cell r="BI248" t="str">
            <v>Dirección General de Proyección Social</v>
          </cell>
          <cell r="BJ248" t="str">
            <v>ANTONIO JOSÉ CASTRO RIVEROS</v>
          </cell>
          <cell r="BK248" t="str">
            <v>Director Técnico de Proyección Social</v>
          </cell>
          <cell r="BL248">
            <v>132</v>
          </cell>
          <cell r="BM248">
            <v>45680</v>
          </cell>
          <cell r="BN248">
            <v>113490531</v>
          </cell>
          <cell r="BO248">
            <v>245</v>
          </cell>
          <cell r="BP248">
            <v>45680</v>
          </cell>
          <cell r="BQ248">
            <v>18604104</v>
          </cell>
          <cell r="CS248" t="str">
            <v>1. Contribuir en el diseño, gestión e implementación de estrategias que fortalezcan el seguimiento y contacto permanente con los egresados en la Universidad de los Llanos de acuerdo con el Plan de Acción Institucional. 2. Contribuir con la organización y participar en los procesos de planeación y programación de espacios académicos y de relacionamiento con los egresados. 3. Apoyar el diseño y fortalecimiento de los canales de comunicación con los graduados, actualización del Portal Web Egresados, paginas sociales Facebook y correo electrónico. 4. Apoyar el diseño e implementación de estrategias de difusión de beneficios, servicios y actividades proyectadas para el programa de egresados. 5. Coadyuvar en el diseño, implementación y seguimiento de estrategias que fortalezcan la inserción laboral de los egresados de la Universidad de los Llanos. 6. Apoyar la gestión y consolidación de mesas de trabajo y redes de participación del programa de egresados en entidades públicas y privadas. 7. Coadyuvar en la recepción de documentos de estudiantes en Trámite de grado y firma de paz y salvos. 8. Brindar acompañamiento a los egresados en el proceso de carnetización y diligenciamiento de las encuestas de seguimiento del MEN y de la Universidad de los Llanos.</v>
          </cell>
          <cell r="CT248">
            <v>1121819102</v>
          </cell>
          <cell r="CU248">
            <v>739</v>
          </cell>
          <cell r="CV248" t="str">
            <v>33010101</v>
          </cell>
          <cell r="CY248">
            <v>8299</v>
          </cell>
          <cell r="CZ248" t="str">
            <v>M6</v>
          </cell>
          <cell r="DA248">
            <v>18604104</v>
          </cell>
          <cell r="DB248">
            <v>0</v>
          </cell>
        </row>
        <row r="249">
          <cell r="B249" t="str">
            <v>0219 DE 2025</v>
          </cell>
          <cell r="C249">
            <v>40326722</v>
          </cell>
          <cell r="D249" t="str">
            <v>YIRSLEY ANDRADE VALENCIA</v>
          </cell>
          <cell r="E249" t="str">
            <v>CONTRATO DE PRESTACIÓN DE SERVICIOS DE APOYO A LA GESTIÓN</v>
          </cell>
          <cell r="F249"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249">
            <v>45680</v>
          </cell>
          <cell r="H249">
            <v>11046184</v>
          </cell>
          <cell r="I249" t="str">
            <v>Cinco (05) meses y veintidós (22) días calendario</v>
          </cell>
          <cell r="J249">
            <v>45680</v>
          </cell>
          <cell r="K249">
            <v>45852</v>
          </cell>
          <cell r="L249" t="str">
            <v>NO APLICA</v>
          </cell>
          <cell r="M249" t="str">
            <v>NO APLICA</v>
          </cell>
          <cell r="N249" t="str">
            <v>NO APLICA</v>
          </cell>
          <cell r="O249">
            <v>6</v>
          </cell>
          <cell r="P249">
            <v>2440436</v>
          </cell>
          <cell r="Q249">
            <v>45680</v>
          </cell>
          <cell r="R249">
            <v>45716</v>
          </cell>
          <cell r="S249">
            <v>1926660</v>
          </cell>
          <cell r="T249">
            <v>45717</v>
          </cell>
          <cell r="U249">
            <v>45747</v>
          </cell>
          <cell r="V249">
            <v>1926660</v>
          </cell>
          <cell r="W249">
            <v>45748</v>
          </cell>
          <cell r="X249">
            <v>45777</v>
          </cell>
          <cell r="Y249">
            <v>1926660</v>
          </cell>
          <cell r="Z249">
            <v>45778</v>
          </cell>
          <cell r="AA249">
            <v>45808</v>
          </cell>
          <cell r="AB249">
            <v>1926660</v>
          </cell>
          <cell r="AC249">
            <v>45809</v>
          </cell>
          <cell r="AD249">
            <v>45838</v>
          </cell>
          <cell r="AE249">
            <v>899108</v>
          </cell>
          <cell r="AF249">
            <v>45839</v>
          </cell>
          <cell r="AG249">
            <v>45852</v>
          </cell>
          <cell r="AH249">
            <v>0</v>
          </cell>
          <cell r="AI249">
            <v>0</v>
          </cell>
          <cell r="AJ249">
            <v>0</v>
          </cell>
          <cell r="BI249" t="str">
            <v>Vicerrectoría de Recursos Universitarios</v>
          </cell>
          <cell r="BJ249" t="str">
            <v>WILSON FERNANDO SALGADO CIFUENTES</v>
          </cell>
          <cell r="BK249" t="str">
            <v>Vicerrector Universitario</v>
          </cell>
          <cell r="BL249">
            <v>138</v>
          </cell>
          <cell r="BM249">
            <v>45680</v>
          </cell>
          <cell r="BN249">
            <v>2002609177</v>
          </cell>
          <cell r="BO249">
            <v>372</v>
          </cell>
          <cell r="BP249">
            <v>45680</v>
          </cell>
          <cell r="BQ249">
            <v>11046184</v>
          </cell>
          <cell r="CS249" t="str">
            <v>1. Contribuir con el manejo locativo, sanitario, reproductivo y nutricional de las producciones de especies menores del área pecuaria y de la unidad de vivero de la unidad rural Barcelona. 2. Apoyar a los docentes para la realización de prácticas, proyectos de aula y de investigación en la unidad rural. 3. Contribuir en el manejo de inventarios de las producciones de especies menores del área pecuaria y del vivero de la granja Barcelona.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las unidades de especies menores y vivero de la granja Barcelona. 7. Contribuir en el desarrollo integral de los programas y proyectos de investigación y transferencia de tecnología, que se ejecuten en el Centro Agrario de Producción. 8. Brindar apoyo en el manejo de los elementos e instalaciones para las prácticas de los estudiantes, así como proyectos de investigación. 9. Apoyar en las actividades de la Unidad Rural con sus conocimientos agropecuarios. 10. Apoyar las actividades realizadas en la Institución para elevar la productividad de la granja.</v>
          </cell>
          <cell r="CT249">
            <v>40326722</v>
          </cell>
          <cell r="CU249">
            <v>27</v>
          </cell>
          <cell r="CV249" t="str">
            <v>28010460003</v>
          </cell>
          <cell r="CY249">
            <v>7490</v>
          </cell>
          <cell r="CZ249" t="str">
            <v>M6</v>
          </cell>
          <cell r="DA249">
            <v>11046184</v>
          </cell>
          <cell r="DB249">
            <v>0</v>
          </cell>
        </row>
        <row r="250">
          <cell r="B250" t="str">
            <v>0220 DE 2025</v>
          </cell>
          <cell r="C250">
            <v>86046039</v>
          </cell>
          <cell r="D250" t="str">
            <v>LUIS FREDY CARRILLO MORALES</v>
          </cell>
          <cell r="E250" t="str">
            <v>CONTRATO DE PRESTACIÓN DE SERVICIOS DE APOYO A LA GESTIÓN</v>
          </cell>
          <cell r="F250"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250">
            <v>45680</v>
          </cell>
          <cell r="H250">
            <v>13177912</v>
          </cell>
          <cell r="I250" t="str">
            <v>Cinco (05) meses y veintidós (22) días calendario</v>
          </cell>
          <cell r="J250">
            <v>45680</v>
          </cell>
          <cell r="K250">
            <v>45852</v>
          </cell>
          <cell r="L250" t="str">
            <v>NO APLICA</v>
          </cell>
          <cell r="M250" t="str">
            <v>NO APLICA</v>
          </cell>
          <cell r="N250" t="str">
            <v>NO APLICA</v>
          </cell>
          <cell r="O250">
            <v>6</v>
          </cell>
          <cell r="P250">
            <v>2911399</v>
          </cell>
          <cell r="Q250">
            <v>45680</v>
          </cell>
          <cell r="R250">
            <v>45716</v>
          </cell>
          <cell r="S250">
            <v>2298473</v>
          </cell>
          <cell r="T250">
            <v>45717</v>
          </cell>
          <cell r="U250">
            <v>45747</v>
          </cell>
          <cell r="V250">
            <v>2298473</v>
          </cell>
          <cell r="W250">
            <v>45748</v>
          </cell>
          <cell r="X250">
            <v>45777</v>
          </cell>
          <cell r="Y250">
            <v>2298473</v>
          </cell>
          <cell r="Z250">
            <v>45778</v>
          </cell>
          <cell r="AA250">
            <v>45808</v>
          </cell>
          <cell r="AB250">
            <v>2298473</v>
          </cell>
          <cell r="AC250">
            <v>45809</v>
          </cell>
          <cell r="AD250">
            <v>45838</v>
          </cell>
          <cell r="AE250">
            <v>1072621</v>
          </cell>
          <cell r="AF250">
            <v>45839</v>
          </cell>
          <cell r="AG250">
            <v>45852</v>
          </cell>
          <cell r="BI250" t="str">
            <v>Vicerrectoría de Recursos Universitarios</v>
          </cell>
          <cell r="BJ250" t="str">
            <v>WILSON FERNANDO SALGADO CIFUENTES</v>
          </cell>
          <cell r="BK250" t="str">
            <v>Vicerrector Universitario</v>
          </cell>
          <cell r="BL250">
            <v>138</v>
          </cell>
          <cell r="BM250">
            <v>45680</v>
          </cell>
          <cell r="BN250">
            <v>2002609177</v>
          </cell>
          <cell r="BO250">
            <v>379</v>
          </cell>
          <cell r="BP250">
            <v>45680</v>
          </cell>
          <cell r="BQ250">
            <v>13177912</v>
          </cell>
          <cell r="CS250"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250">
            <v>86046039</v>
          </cell>
          <cell r="CU250">
            <v>27</v>
          </cell>
          <cell r="CV250" t="str">
            <v>28010460003</v>
          </cell>
          <cell r="CY250">
            <v>8299</v>
          </cell>
          <cell r="CZ250" t="str">
            <v>M6</v>
          </cell>
          <cell r="DA250">
            <v>13177912</v>
          </cell>
          <cell r="DB250">
            <v>0</v>
          </cell>
        </row>
        <row r="251">
          <cell r="B251" t="str">
            <v>0221 DE 2025</v>
          </cell>
          <cell r="C251">
            <v>40396474</v>
          </cell>
          <cell r="D251" t="str">
            <v>ELVIA CECILIA GARZON</v>
          </cell>
          <cell r="E251" t="str">
            <v>CONTRATO DE PRESTACIÓN DE SERVICIOS PROFESIONALES</v>
          </cell>
          <cell r="F251" t="str">
            <v>PRESTACIÓN DE SERVICIOS PROFESIONALES NECESARIO PARA EL FORTALECIMIENTO DE LOS PROCESOS ADMINISTRATIVOS QUE SE DESARROLLAN EN LA FACULTAD DE CIENCIAS AGROPECUARIAS Y RECURSOS NATURALES DE LA UNIVERSIDAD DE LOS LLANOS.</v>
          </cell>
          <cell r="G251">
            <v>45680</v>
          </cell>
          <cell r="H251">
            <v>18604105</v>
          </cell>
          <cell r="I251" t="str">
            <v>Cinco (05) meses y veintidós (22) días calendario</v>
          </cell>
          <cell r="J251">
            <v>45680</v>
          </cell>
          <cell r="K251">
            <v>45852</v>
          </cell>
          <cell r="L251" t="str">
            <v>NO APLICA</v>
          </cell>
          <cell r="M251" t="str">
            <v>NO APLICA</v>
          </cell>
          <cell r="N251" t="str">
            <v>NO APLICA</v>
          </cell>
          <cell r="O251">
            <v>6</v>
          </cell>
          <cell r="P251">
            <v>4110209</v>
          </cell>
          <cell r="Q251">
            <v>45680</v>
          </cell>
          <cell r="R251">
            <v>45716</v>
          </cell>
          <cell r="S251">
            <v>3244902</v>
          </cell>
          <cell r="T251">
            <v>45717</v>
          </cell>
          <cell r="U251">
            <v>45747</v>
          </cell>
          <cell r="V251">
            <v>3244902</v>
          </cell>
          <cell r="W251">
            <v>45748</v>
          </cell>
          <cell r="X251">
            <v>45777</v>
          </cell>
          <cell r="Y251">
            <v>3244902</v>
          </cell>
          <cell r="Z251">
            <v>45778</v>
          </cell>
          <cell r="AA251">
            <v>45808</v>
          </cell>
          <cell r="AB251">
            <v>3244902</v>
          </cell>
          <cell r="AC251">
            <v>45809</v>
          </cell>
          <cell r="AD251">
            <v>45838</v>
          </cell>
          <cell r="AE251">
            <v>1514288</v>
          </cell>
          <cell r="AF251">
            <v>45839</v>
          </cell>
          <cell r="AG251">
            <v>45852</v>
          </cell>
          <cell r="BI251" t="str">
            <v>Vicerrectoría de Recursos Universitarios</v>
          </cell>
          <cell r="BJ251" t="str">
            <v>WILSON FERNANDO SALGADO CIFUENTES</v>
          </cell>
          <cell r="BK251" t="str">
            <v>Vicerrector Universitario</v>
          </cell>
          <cell r="BL251">
            <v>138</v>
          </cell>
          <cell r="BM251">
            <v>45680</v>
          </cell>
          <cell r="BN251">
            <v>2002609177</v>
          </cell>
          <cell r="BO251">
            <v>288</v>
          </cell>
          <cell r="BP251">
            <v>45680</v>
          </cell>
          <cell r="BQ251">
            <v>18604105</v>
          </cell>
          <cell r="CS251"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251">
            <v>40396474.200000003</v>
          </cell>
          <cell r="CU251">
            <v>27</v>
          </cell>
          <cell r="CV251" t="str">
            <v>2801044</v>
          </cell>
          <cell r="CY251">
            <v>7020</v>
          </cell>
          <cell r="CZ251" t="str">
            <v>M5</v>
          </cell>
          <cell r="DA251">
            <v>18604105</v>
          </cell>
          <cell r="DB251">
            <v>0</v>
          </cell>
        </row>
        <row r="252">
          <cell r="B252" t="str">
            <v>0222 DE 2025</v>
          </cell>
          <cell r="C252">
            <v>1121838218</v>
          </cell>
          <cell r="D252" t="str">
            <v>LEDA VANESSA BAYONA VARON</v>
          </cell>
          <cell r="E252" t="str">
            <v>CONTRATO DE PRESTACIÓN DE SERVICIOS PROFESIONALES</v>
          </cell>
          <cell r="F252" t="str">
            <v>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v>
          </cell>
          <cell r="G252">
            <v>45680</v>
          </cell>
          <cell r="H252">
            <v>16594159</v>
          </cell>
          <cell r="I252" t="str">
            <v>Cinco (05) meses y veintidós (22) días calendario</v>
          </cell>
          <cell r="J252">
            <v>45680</v>
          </cell>
          <cell r="K252">
            <v>45852</v>
          </cell>
          <cell r="L252" t="str">
            <v>NO APLICA</v>
          </cell>
          <cell r="M252" t="str">
            <v>NO APLICA</v>
          </cell>
          <cell r="N252" t="str">
            <v>NO APLICA</v>
          </cell>
          <cell r="O252">
            <v>6</v>
          </cell>
          <cell r="P252">
            <v>3666151</v>
          </cell>
          <cell r="Q252">
            <v>45680</v>
          </cell>
          <cell r="R252">
            <v>45716</v>
          </cell>
          <cell r="S252">
            <v>2894330</v>
          </cell>
          <cell r="T252">
            <v>45717</v>
          </cell>
          <cell r="U252">
            <v>45747</v>
          </cell>
          <cell r="V252">
            <v>2894330</v>
          </cell>
          <cell r="W252">
            <v>45748</v>
          </cell>
          <cell r="X252">
            <v>45777</v>
          </cell>
          <cell r="Y252">
            <v>2894330</v>
          </cell>
          <cell r="Z252">
            <v>45778</v>
          </cell>
          <cell r="AA252">
            <v>45808</v>
          </cell>
          <cell r="AB252">
            <v>2894330</v>
          </cell>
          <cell r="AC252">
            <v>45809</v>
          </cell>
          <cell r="AD252">
            <v>45838</v>
          </cell>
          <cell r="AE252">
            <v>1350688</v>
          </cell>
          <cell r="AF252">
            <v>45839</v>
          </cell>
          <cell r="AG252">
            <v>45852</v>
          </cell>
          <cell r="AH252">
            <v>0</v>
          </cell>
          <cell r="AI252">
            <v>0</v>
          </cell>
          <cell r="AJ252">
            <v>0</v>
          </cell>
          <cell r="BI252" t="str">
            <v>Vicerrectoría de Recursos Universitarios</v>
          </cell>
          <cell r="BJ252" t="str">
            <v>WILSON FERNANDO SALGADO CIFUENTES</v>
          </cell>
          <cell r="BK252" t="str">
            <v>Vicerrector Universitario</v>
          </cell>
          <cell r="BL252">
            <v>138</v>
          </cell>
          <cell r="BM252">
            <v>45680</v>
          </cell>
          <cell r="BN252">
            <v>2002609177</v>
          </cell>
          <cell r="BO252">
            <v>386</v>
          </cell>
          <cell r="BP252">
            <v>45680</v>
          </cell>
          <cell r="BQ252">
            <v>16594159</v>
          </cell>
          <cell r="CS252" t="str">
            <v>1. Apoyar en la formulación de proyectos de inversión dirigidos a las diferentes Unidades Rurales. 2. Contribuir con la elaboración, actualización y supervisión de las formalidades requeridas por cada uno de los ejecutores de los procesos investigativos y de proyección a la comunidad. 3. Apoyar la ejecución de proyectos de aula y la atención a la docencia y a los usuarios externos de la Unidad. 4. Colaborar en la elaboración y proyección de informes solicitados para visitas de pares externos o auditorías internas. 5. Brindar apoyo en la gestión y coordinación de las Unidades Rurales para la suscripción de convenios que fortalezcan la academia y la investigación. 6. Colaborar en la planificación, elaboración, evaluación y seguimiento de proyectos en ejecución. 7. Contribuir con la proyección de las necesidades de insumos y materiales requeridos para el normal funcionamiento de la Unidad. 8. Contribuir con la elaboración de los informes periódicos de las actividades realizadas y que sean solicitadas por la Facultad y entes Rectores. 9. Apoyar en la elaboración de estudios previos, fichas técnicas y otros documentos necesarios para la formalización contractual de las Unidades Rurales.</v>
          </cell>
          <cell r="CT252">
            <v>1121838218</v>
          </cell>
          <cell r="CU252">
            <v>27</v>
          </cell>
          <cell r="CV252" t="str">
            <v>28010460003</v>
          </cell>
          <cell r="CY252">
            <v>7500</v>
          </cell>
          <cell r="CZ252" t="str">
            <v>M6</v>
          </cell>
          <cell r="DA252">
            <v>16594159</v>
          </cell>
          <cell r="DB252">
            <v>0</v>
          </cell>
        </row>
        <row r="253">
          <cell r="B253" t="str">
            <v>0223 DE 2025</v>
          </cell>
          <cell r="C253">
            <v>41240855</v>
          </cell>
          <cell r="D253" t="str">
            <v xml:space="preserve">MARTHA LUCIA CASTRO PEREZ </v>
          </cell>
          <cell r="E253" t="str">
            <v>CONTRATO DE PRESTACIÓN DE SERVICIOS DE APOYO A LA GESTIÓN</v>
          </cell>
          <cell r="F253" t="str">
            <v>PRESTACIÓN DE SERVICIOS DE APOYO A LA GESTIÓN NECESARIO PARA EL FORTALECIMIENTO DE LOS PROCESOS EN EL LABORATORIO DE SUELOS DE LA FACULTAD DE CIENCIAS AGROPECUARIAS Y RECURSOS NATURALES DE LA UNIVERSIDAD DE LOS LLANOS.</v>
          </cell>
          <cell r="G253">
            <v>45680</v>
          </cell>
          <cell r="H253">
            <v>13177912</v>
          </cell>
          <cell r="I253" t="str">
            <v>Cinco (05) meses y veintidós (22) días calendario</v>
          </cell>
          <cell r="J253">
            <v>45680</v>
          </cell>
          <cell r="K253">
            <v>45852</v>
          </cell>
          <cell r="L253" t="str">
            <v>NO APLICA</v>
          </cell>
          <cell r="M253" t="str">
            <v>NO APLICA</v>
          </cell>
          <cell r="N253" t="str">
            <v>NO APLICA</v>
          </cell>
          <cell r="O253">
            <v>6</v>
          </cell>
          <cell r="P253">
            <v>2911399</v>
          </cell>
          <cell r="Q253">
            <v>45680</v>
          </cell>
          <cell r="R253">
            <v>45716</v>
          </cell>
          <cell r="S253">
            <v>2298473</v>
          </cell>
          <cell r="T253">
            <v>45717</v>
          </cell>
          <cell r="U253">
            <v>45747</v>
          </cell>
          <cell r="V253">
            <v>2298473</v>
          </cell>
          <cell r="W253">
            <v>45748</v>
          </cell>
          <cell r="X253">
            <v>45777</v>
          </cell>
          <cell r="Y253">
            <v>2298473</v>
          </cell>
          <cell r="Z253">
            <v>45778</v>
          </cell>
          <cell r="AA253">
            <v>45808</v>
          </cell>
          <cell r="AB253">
            <v>2298473</v>
          </cell>
          <cell r="AC253">
            <v>45809</v>
          </cell>
          <cell r="AD253">
            <v>45838</v>
          </cell>
          <cell r="AE253">
            <v>1072621</v>
          </cell>
          <cell r="AF253">
            <v>45839</v>
          </cell>
          <cell r="AG253">
            <v>45852</v>
          </cell>
          <cell r="BI253" t="str">
            <v>Vicerrectoría de Recursos Universitarios</v>
          </cell>
          <cell r="BJ253" t="str">
            <v>WILSON FERNANDO SALGADO CIFUENTES</v>
          </cell>
          <cell r="BK253" t="str">
            <v>Vicerrector Universitario</v>
          </cell>
          <cell r="BL253">
            <v>138</v>
          </cell>
          <cell r="BM253">
            <v>45680</v>
          </cell>
          <cell r="BN253">
            <v>2002609177</v>
          </cell>
          <cell r="BO253">
            <v>376</v>
          </cell>
          <cell r="BP253">
            <v>45680</v>
          </cell>
          <cell r="BQ253">
            <v>13177912</v>
          </cell>
          <cell r="CS253" t="str">
            <v>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253">
            <v>41240855</v>
          </cell>
          <cell r="CU253">
            <v>27</v>
          </cell>
          <cell r="CV253" t="str">
            <v>280104323</v>
          </cell>
          <cell r="CY253">
            <v>8211</v>
          </cell>
          <cell r="CZ253" t="str">
            <v>M6</v>
          </cell>
          <cell r="DA253">
            <v>13177912</v>
          </cell>
          <cell r="DB253">
            <v>0</v>
          </cell>
        </row>
        <row r="254">
          <cell r="B254" t="str">
            <v>0224 DE 2025</v>
          </cell>
          <cell r="C254">
            <v>1121853382</v>
          </cell>
          <cell r="D254" t="str">
            <v xml:space="preserve">ELIANA ANDREA LOPEZ ORDOÑEZ </v>
          </cell>
          <cell r="E254" t="str">
            <v>CONTRATO DE PRESTACIÓN DE SERVICIOS PROFESIONALES</v>
          </cell>
          <cell r="F254" t="str">
            <v>PRESTACIÓN DE SERVICIOS PROFESIONALES NECESARIO PARA EL FORTALECIMIENTO DE LOS PROCESOS DEL PROGRAMA DOCTORADO EN CIENCIAS AGRARIAS DE LA FACULTAD DE CIENCIAS AGROPECUARIAS Y RECURSOS NATURALES DE LA UNIVERSIDAD DE LOS LLANOS.</v>
          </cell>
          <cell r="G254">
            <v>45680</v>
          </cell>
          <cell r="H254">
            <v>16594159</v>
          </cell>
          <cell r="I254" t="str">
            <v>Cinco (05) meses y veintidós (22) días calendario</v>
          </cell>
          <cell r="J254">
            <v>45680</v>
          </cell>
          <cell r="K254">
            <v>45852</v>
          </cell>
          <cell r="L254" t="str">
            <v>NO APLICA</v>
          </cell>
          <cell r="M254" t="str">
            <v>NO APLICA</v>
          </cell>
          <cell r="N254" t="str">
            <v>NO APLICA</v>
          </cell>
          <cell r="O254">
            <v>6</v>
          </cell>
          <cell r="P254">
            <v>3666151</v>
          </cell>
          <cell r="Q254">
            <v>45680</v>
          </cell>
          <cell r="R254">
            <v>45716</v>
          </cell>
          <cell r="S254">
            <v>2894330</v>
          </cell>
          <cell r="T254">
            <v>45717</v>
          </cell>
          <cell r="U254">
            <v>45747</v>
          </cell>
          <cell r="V254">
            <v>2894330</v>
          </cell>
          <cell r="W254">
            <v>45748</v>
          </cell>
          <cell r="X254">
            <v>45777</v>
          </cell>
          <cell r="Y254">
            <v>2894330</v>
          </cell>
          <cell r="Z254">
            <v>45778</v>
          </cell>
          <cell r="AA254">
            <v>45808</v>
          </cell>
          <cell r="AB254">
            <v>2894330</v>
          </cell>
          <cell r="AC254">
            <v>45809</v>
          </cell>
          <cell r="AD254">
            <v>45838</v>
          </cell>
          <cell r="AE254">
            <v>1350688</v>
          </cell>
          <cell r="AF254">
            <v>45839</v>
          </cell>
          <cell r="AG254">
            <v>45852</v>
          </cell>
          <cell r="AH254">
            <v>0</v>
          </cell>
          <cell r="AI254">
            <v>0</v>
          </cell>
          <cell r="AJ254">
            <v>0</v>
          </cell>
          <cell r="BI254" t="str">
            <v>Vicerrectoría de Recursos Universitarios</v>
          </cell>
          <cell r="BJ254" t="str">
            <v>WILSON FERNANDO SALGADO CIFUENTES</v>
          </cell>
          <cell r="BK254" t="str">
            <v>Vicerrector Universitario</v>
          </cell>
          <cell r="BL254">
            <v>138</v>
          </cell>
          <cell r="BM254">
            <v>45680</v>
          </cell>
          <cell r="BN254">
            <v>2002609177</v>
          </cell>
          <cell r="BO254">
            <v>307</v>
          </cell>
          <cell r="BP254">
            <v>45680</v>
          </cell>
          <cell r="BQ254">
            <v>16594159</v>
          </cell>
          <cell r="CS254" t="str">
            <v>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v>
          </cell>
          <cell r="CT254">
            <v>1121853382.9000001</v>
          </cell>
          <cell r="CU254">
            <v>27</v>
          </cell>
          <cell r="CV254" t="str">
            <v>280104203</v>
          </cell>
          <cell r="CY254">
            <v>8299</v>
          </cell>
          <cell r="CZ254" t="str">
            <v>M6</v>
          </cell>
          <cell r="DA254">
            <v>16594159</v>
          </cell>
          <cell r="DB254">
            <v>0</v>
          </cell>
        </row>
        <row r="255">
          <cell r="B255" t="str">
            <v>0225 DE 2025</v>
          </cell>
          <cell r="C255">
            <v>20638232</v>
          </cell>
          <cell r="D255" t="str">
            <v>MARTHA LILIANA PUENTES MARTIN</v>
          </cell>
          <cell r="E255" t="str">
            <v>CONTRATO DE PRESTACIÓN DE SERVICIOS DE APOYO A LA GESTIÓN</v>
          </cell>
          <cell r="F255" t="str">
            <v>PRESTACIÓN DE SERVICIOS DE APOYO A LA GESTIÓN NECESARIO PARA EL FORTALECIMIENTO DE LOS PROCESOS EN LA ESCUELA DE CIENCIAS ANIMALES DE LA FACULTAD DE CIENCIAS AGROPECUARIAS Y RECURSOS NATURALES DE LA UNIVERSIDAD DE LOS LLANOS.</v>
          </cell>
          <cell r="G255">
            <v>45680</v>
          </cell>
          <cell r="H255">
            <v>11492365</v>
          </cell>
          <cell r="I255" t="str">
            <v>Cinco (05) meses calendario</v>
          </cell>
          <cell r="J255">
            <v>45680</v>
          </cell>
          <cell r="K255">
            <v>45830</v>
          </cell>
          <cell r="L255" t="str">
            <v>NO APLICA</v>
          </cell>
          <cell r="M255" t="str">
            <v>NO APLICA</v>
          </cell>
          <cell r="N255" t="str">
            <v>NO APLICA</v>
          </cell>
          <cell r="O255">
            <v>5</v>
          </cell>
          <cell r="P255">
            <v>1149237</v>
          </cell>
          <cell r="Q255">
            <v>45680</v>
          </cell>
          <cell r="R255">
            <v>45694</v>
          </cell>
          <cell r="S255">
            <v>0</v>
          </cell>
          <cell r="T255">
            <v>45717</v>
          </cell>
          <cell r="U255">
            <v>45747</v>
          </cell>
          <cell r="V255">
            <v>0</v>
          </cell>
          <cell r="W255">
            <v>45748</v>
          </cell>
          <cell r="X255">
            <v>45777</v>
          </cell>
          <cell r="Y255">
            <v>0</v>
          </cell>
          <cell r="Z255">
            <v>45778</v>
          </cell>
          <cell r="AA255">
            <v>45808</v>
          </cell>
          <cell r="AB255">
            <v>0</v>
          </cell>
          <cell r="AC255">
            <v>45809</v>
          </cell>
          <cell r="AD255">
            <v>45830</v>
          </cell>
          <cell r="AE255">
            <v>0</v>
          </cell>
          <cell r="AF255">
            <v>0</v>
          </cell>
          <cell r="AG255">
            <v>0</v>
          </cell>
          <cell r="BI255" t="str">
            <v>Vicerrectoría de Recursos Universitarios</v>
          </cell>
          <cell r="BJ255" t="str">
            <v>WILSON FERNANDO SALGADO CIFUENTES</v>
          </cell>
          <cell r="BK255" t="str">
            <v>Vicerrector Universitario</v>
          </cell>
          <cell r="BL255">
            <v>138</v>
          </cell>
          <cell r="BM255">
            <v>45680</v>
          </cell>
          <cell r="BN255">
            <v>2002609177</v>
          </cell>
          <cell r="BO255">
            <v>369</v>
          </cell>
          <cell r="BP255">
            <v>45680</v>
          </cell>
          <cell r="BQ255">
            <v>11492365</v>
          </cell>
          <cell r="CS255" t="str">
            <v>1. Prestar apoyo en la gestión, organización, manejo y custodia del archivo documental de la Escuela de Ciencias Animales. 2. Contribuir al desarrollo de las actividades de la dependencia mediante la recepción, redacción y envío de comunicaciones, así como la atención telefónica y la organización de la información física y digital. 3. Apoyar las iniciativas que buscan el fortalecimiento de la actividad docente, la gestión administrativa y la atención al usuario. 4. Colaborar en la planificación, logística y asistencia de las reuniones del Comité de Escuela y el Claustro Docente. 5. Prestar apoyo en la redacción y elaboración de actas para las reuniones del Comité de Escuela y del Claustro Docente. 6. Contribuir en proceso de proyección e ingreso de las responsabilidades académicas en el Sistema de Información Académico de la Universidad de los Llanos (SIAU) y en el manejo de otros aplicativos y bases de datos. 7. Brindar apoyo en la implementación de conocimientos básicos en Tecnologías de la Información y la Comunicación (TIC). 8. Apoyar en la recopilación de datos e información que alimenten los diferentes indicadores del área. 9. Colaborar en la redacción y entrega de informes requeridos por las distintas instancias académicas y administrativas. 10. Participar activamente en programas de capacitación, formación y desarrollo para fortalecer competencias laborales, mejorar el desempeño y elevar la calidad de la atención al usuario, garantizando una respuesta eficiente y efectiva a sus necesidades.</v>
          </cell>
          <cell r="CT255">
            <v>20638232</v>
          </cell>
          <cell r="CU255">
            <v>27</v>
          </cell>
          <cell r="CV255" t="str">
            <v>320501</v>
          </cell>
          <cell r="CY255">
            <v>8299</v>
          </cell>
          <cell r="CZ255" t="str">
            <v>M6</v>
          </cell>
          <cell r="DA255">
            <v>1149237</v>
          </cell>
          <cell r="DB255">
            <v>10343128</v>
          </cell>
        </row>
        <row r="256">
          <cell r="B256" t="str">
            <v>0226 DE 2025</v>
          </cell>
          <cell r="C256">
            <v>40398437</v>
          </cell>
          <cell r="D256" t="str">
            <v>DERLY LULIET AGUDELO BOBADILLA</v>
          </cell>
          <cell r="E256" t="str">
            <v>CONTRATO DE PRESTACIÓN DE SERVICIOS DE APOYO A LA GESTIÓN</v>
          </cell>
          <cell r="F256" t="str">
            <v>PRESTACIÓN DE SERVICIOS DE APOYO A LA GESTIÓN NECESARIO PARA EL FORTALECIMIENTO DE LOS PROCESOS EN EL DEPARTAMENTO DE PRODUCCIÓN ANIMAL DE LA FACULTAD DE CIENCIAS AGROPECUARIAS Y RECURSOS NATURALES DE LA UNIVERSIDAD DE LOS LLANOS.</v>
          </cell>
          <cell r="G256">
            <v>45680</v>
          </cell>
          <cell r="H256">
            <v>11492365</v>
          </cell>
          <cell r="I256" t="str">
            <v>Cinco (05) meses calendario</v>
          </cell>
          <cell r="J256">
            <v>45680</v>
          </cell>
          <cell r="K256">
            <v>45830</v>
          </cell>
          <cell r="L256" t="str">
            <v>NO APLICA</v>
          </cell>
          <cell r="M256" t="str">
            <v>NO APLICA</v>
          </cell>
          <cell r="N256" t="str">
            <v>NO APLICA</v>
          </cell>
          <cell r="O256">
            <v>5</v>
          </cell>
          <cell r="P256">
            <v>2911399</v>
          </cell>
          <cell r="Q256">
            <v>45680</v>
          </cell>
          <cell r="R256">
            <v>45716</v>
          </cell>
          <cell r="S256">
            <v>2298473</v>
          </cell>
          <cell r="T256">
            <v>45717</v>
          </cell>
          <cell r="U256">
            <v>45747</v>
          </cell>
          <cell r="V256">
            <v>2298473</v>
          </cell>
          <cell r="W256">
            <v>45748</v>
          </cell>
          <cell r="X256">
            <v>45777</v>
          </cell>
          <cell r="Y256">
            <v>2298473</v>
          </cell>
          <cell r="Z256">
            <v>45778</v>
          </cell>
          <cell r="AA256">
            <v>45808</v>
          </cell>
          <cell r="AB256">
            <v>1685547</v>
          </cell>
          <cell r="AC256">
            <v>45809</v>
          </cell>
          <cell r="AD256">
            <v>45830</v>
          </cell>
          <cell r="AE256">
            <v>0</v>
          </cell>
          <cell r="AF256">
            <v>0</v>
          </cell>
          <cell r="AG256">
            <v>0</v>
          </cell>
          <cell r="BI256" t="str">
            <v>Vicerrectoría de Recursos Universitarios</v>
          </cell>
          <cell r="BJ256" t="str">
            <v>WILSON FERNANDO SALGADO CIFUENTES</v>
          </cell>
          <cell r="BK256" t="str">
            <v>Vicerrector Universitario</v>
          </cell>
          <cell r="BL256">
            <v>138</v>
          </cell>
          <cell r="BM256">
            <v>45680</v>
          </cell>
          <cell r="BN256">
            <v>2002609177</v>
          </cell>
          <cell r="BO256">
            <v>289</v>
          </cell>
          <cell r="BP256">
            <v>45680</v>
          </cell>
          <cell r="BQ256">
            <v>11492365</v>
          </cell>
          <cell r="CS256" t="str">
            <v>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56">
            <v>40398437.899999999</v>
          </cell>
          <cell r="CU256">
            <v>27</v>
          </cell>
          <cell r="CV256" t="str">
            <v>320503</v>
          </cell>
          <cell r="CY256">
            <v>7010</v>
          </cell>
          <cell r="CZ256" t="str">
            <v>M6</v>
          </cell>
          <cell r="DA256">
            <v>11492365</v>
          </cell>
          <cell r="DB256">
            <v>0</v>
          </cell>
        </row>
        <row r="257">
          <cell r="B257" t="str">
            <v>0227 DE 2025</v>
          </cell>
          <cell r="C257">
            <v>1121918680</v>
          </cell>
          <cell r="D257" t="str">
            <v>ERIKA VANESSA RUIZ SERRATO</v>
          </cell>
          <cell r="E257" t="str">
            <v>CONTRATO DE PRESTACIÓN DE SERVICIOS DE APOYO A LA GESTIÓN</v>
          </cell>
          <cell r="F257" t="str">
            <v>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v>
          </cell>
          <cell r="G257">
            <v>45680</v>
          </cell>
          <cell r="H257">
            <v>13177912</v>
          </cell>
          <cell r="I257" t="str">
            <v>Cinco (05) meses y veintidós (22) días calendario</v>
          </cell>
          <cell r="J257">
            <v>45680</v>
          </cell>
          <cell r="K257">
            <v>45852</v>
          </cell>
          <cell r="L257" t="str">
            <v>NO APLICA</v>
          </cell>
          <cell r="M257" t="str">
            <v>NO APLICA</v>
          </cell>
          <cell r="N257" t="str">
            <v>NO APLICA</v>
          </cell>
          <cell r="O257">
            <v>6</v>
          </cell>
          <cell r="P257">
            <v>2911399</v>
          </cell>
          <cell r="Q257">
            <v>45680</v>
          </cell>
          <cell r="R257">
            <v>45716</v>
          </cell>
          <cell r="S257">
            <v>2298473</v>
          </cell>
          <cell r="T257">
            <v>45717</v>
          </cell>
          <cell r="U257">
            <v>45747</v>
          </cell>
          <cell r="V257">
            <v>2298473</v>
          </cell>
          <cell r="W257">
            <v>45748</v>
          </cell>
          <cell r="X257">
            <v>45777</v>
          </cell>
          <cell r="Y257">
            <v>2298473</v>
          </cell>
          <cell r="Z257">
            <v>45778</v>
          </cell>
          <cell r="AA257">
            <v>45808</v>
          </cell>
          <cell r="AB257">
            <v>2298473</v>
          </cell>
          <cell r="AC257">
            <v>45809</v>
          </cell>
          <cell r="AD257">
            <v>45838</v>
          </cell>
          <cell r="AE257">
            <v>1072621</v>
          </cell>
          <cell r="AF257">
            <v>45839</v>
          </cell>
          <cell r="AG257">
            <v>45852</v>
          </cell>
          <cell r="AH257">
            <v>0</v>
          </cell>
          <cell r="AI257">
            <v>0</v>
          </cell>
          <cell r="AJ257">
            <v>0</v>
          </cell>
          <cell r="BI257" t="str">
            <v>Vicerrectoría de Recursos Universitarios</v>
          </cell>
          <cell r="BJ257" t="str">
            <v>WILSON FERNANDO SALGADO CIFUENTES</v>
          </cell>
          <cell r="BK257" t="str">
            <v>Vicerrector Universitario</v>
          </cell>
          <cell r="BL257">
            <v>138</v>
          </cell>
          <cell r="BM257">
            <v>45680</v>
          </cell>
          <cell r="BN257">
            <v>2002609177</v>
          </cell>
          <cell r="BO257">
            <v>315</v>
          </cell>
          <cell r="BP257">
            <v>45680</v>
          </cell>
          <cell r="BQ257">
            <v>13177912</v>
          </cell>
          <cell r="CS257" t="str">
            <v xml:space="preserve">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 6. Prestar apoyo en la gestión, manejo y custodia del archivo documental de los Posgrados en Producción Tropical Sostenible. 7. Colaborar con la logística de las reuniones del Comité de Posgrados en Producción Tropical Sostenible. 8. Prestar apoyo en la elaboración de actas del Comité de Posgrados en Producción Tropical sostenible. 9. Contribuir en la proyección e ingreso de las responsabilidades académicas en el Sistema de Información Académico de la Universidad de los Llanos – SIAU". </v>
          </cell>
          <cell r="CT257">
            <v>1121918680.0999999</v>
          </cell>
          <cell r="CU257">
            <v>241</v>
          </cell>
          <cell r="CV257" t="str">
            <v>280104303</v>
          </cell>
          <cell r="CY257">
            <v>8299</v>
          </cell>
          <cell r="CZ257" t="str">
            <v>M6</v>
          </cell>
          <cell r="DA257">
            <v>13177912</v>
          </cell>
          <cell r="DB257">
            <v>0</v>
          </cell>
        </row>
        <row r="258">
          <cell r="B258" t="str">
            <v>0228 DE 2025</v>
          </cell>
          <cell r="C258">
            <v>1121852024</v>
          </cell>
          <cell r="D258" t="str">
            <v>KATERIN ALEXA DIAZ MOZO</v>
          </cell>
          <cell r="E258" t="str">
            <v>CONTRATO DE PRESTACIÓN DE SERVICIOS PROFESIONALES</v>
          </cell>
          <cell r="F258" t="str">
            <v>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v>
          </cell>
          <cell r="G258">
            <v>45680</v>
          </cell>
          <cell r="H258">
            <v>18604105</v>
          </cell>
          <cell r="I258" t="str">
            <v>Cinco (05) meses y veintidós (22) días calendario</v>
          </cell>
          <cell r="J258">
            <v>45680</v>
          </cell>
          <cell r="K258">
            <v>45852</v>
          </cell>
          <cell r="L258" t="str">
            <v>NO APLICA</v>
          </cell>
          <cell r="M258" t="str">
            <v>NO APLICA</v>
          </cell>
          <cell r="N258" t="str">
            <v>NO APLICA</v>
          </cell>
          <cell r="O258">
            <v>6</v>
          </cell>
          <cell r="P258">
            <v>4110209</v>
          </cell>
          <cell r="Q258">
            <v>45680</v>
          </cell>
          <cell r="R258">
            <v>45716</v>
          </cell>
          <cell r="S258">
            <v>3244902</v>
          </cell>
          <cell r="T258">
            <v>45717</v>
          </cell>
          <cell r="U258">
            <v>45747</v>
          </cell>
          <cell r="V258">
            <v>3244902</v>
          </cell>
          <cell r="W258">
            <v>45748</v>
          </cell>
          <cell r="X258">
            <v>45777</v>
          </cell>
          <cell r="Y258">
            <v>3244902</v>
          </cell>
          <cell r="Z258">
            <v>45778</v>
          </cell>
          <cell r="AA258">
            <v>45808</v>
          </cell>
          <cell r="AB258">
            <v>3244902</v>
          </cell>
          <cell r="AC258">
            <v>45809</v>
          </cell>
          <cell r="AD258">
            <v>45838</v>
          </cell>
          <cell r="AE258">
            <v>1514288</v>
          </cell>
          <cell r="AF258">
            <v>45839</v>
          </cell>
          <cell r="AG258">
            <v>45852</v>
          </cell>
          <cell r="BI258" t="str">
            <v>Vicerrectoría de Recursos Universitarios</v>
          </cell>
          <cell r="BJ258" t="str">
            <v>WILSON FERNANDO SALGADO CIFUENTES</v>
          </cell>
          <cell r="BK258" t="str">
            <v>Vicerrector Universitario</v>
          </cell>
          <cell r="BL258">
            <v>138</v>
          </cell>
          <cell r="BM258">
            <v>45680</v>
          </cell>
          <cell r="BN258">
            <v>2002609177</v>
          </cell>
          <cell r="BO258">
            <v>388</v>
          </cell>
          <cell r="BP258">
            <v>45680</v>
          </cell>
          <cell r="BQ258">
            <v>18604105</v>
          </cell>
          <cell r="CS258" t="str">
            <v>1. Realizar y presentar informes parciales y finales al Comité de Autoevaluación y Acreditación Institucional, respecto del desarrollo del proceso de autoevaluación. 2. Aplicar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Organizar la información documental requerida como soporte del proceso. 4. Analizar la información obtenida a la luz de los criterios del CNA y el Decreto 1295 de 2010 y los referentes conceptuales internos y externos del proceso. 5. Mantener comunicación con el área de Aseguramiento de la calidad académica y con el Comité de Autoevaluación y Acreditación Institucional. 6. Elaborar y presentar al Comité de Autoevaluación y Acreditación Institucional, el informe final de Autoevaluación del programa para su respectiva evaluación y concepto, previa revisión y aval del Comité de Programa y del Consejo de Facultad respectivo. 7. Elaborar Planes de Mejoramiento de acuerdo con los resultados de la Autoevaluación del Programa. 8. Liderar acciones de mejoramiento que sean de competencia del programa. 9. Establecer dinámicas de sensibilización con la comunidad académica, acerca de los procesos de autoevaluación. 10.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 14. Prestar apoyo a estudiantes y docentes en el uso de la plataforma Moodle de la Universidad de los Llanos.</v>
          </cell>
          <cell r="CT258">
            <v>1121852024</v>
          </cell>
          <cell r="CU258">
            <v>241</v>
          </cell>
          <cell r="CV258" t="str">
            <v>280104204</v>
          </cell>
          <cell r="CY258">
            <v>7020</v>
          </cell>
          <cell r="CZ258" t="str">
            <v>M5</v>
          </cell>
          <cell r="DA258">
            <v>18604105</v>
          </cell>
          <cell r="DB258">
            <v>0</v>
          </cell>
        </row>
        <row r="259">
          <cell r="B259" t="str">
            <v>0229 DE 2025</v>
          </cell>
          <cell r="C259">
            <v>40395013</v>
          </cell>
          <cell r="D259" t="str">
            <v>MARISOL DUQUE BUSTOS</v>
          </cell>
          <cell r="E259" t="str">
            <v>CONTRATO DE PRESTACIÓN DE SERVICIOS DE APOYO A LA GESTIÓN</v>
          </cell>
          <cell r="F259" t="str">
            <v>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v>
          </cell>
          <cell r="G259">
            <v>45680</v>
          </cell>
          <cell r="H259">
            <v>13177912</v>
          </cell>
          <cell r="I259" t="str">
            <v>Cinco (05) meses y veintidós (22) días calendario</v>
          </cell>
          <cell r="J259">
            <v>45680</v>
          </cell>
          <cell r="K259">
            <v>45852</v>
          </cell>
          <cell r="L259" t="str">
            <v>NO APLICA</v>
          </cell>
          <cell r="M259" t="str">
            <v>NO APLICA</v>
          </cell>
          <cell r="N259" t="str">
            <v>NO APLICA</v>
          </cell>
          <cell r="O259">
            <v>6</v>
          </cell>
          <cell r="P259">
            <v>2911399</v>
          </cell>
          <cell r="Q259">
            <v>45680</v>
          </cell>
          <cell r="R259">
            <v>45716</v>
          </cell>
          <cell r="S259">
            <v>2298473</v>
          </cell>
          <cell r="T259">
            <v>45717</v>
          </cell>
          <cell r="U259">
            <v>45747</v>
          </cell>
          <cell r="V259">
            <v>2298473</v>
          </cell>
          <cell r="W259">
            <v>45748</v>
          </cell>
          <cell r="X259">
            <v>45777</v>
          </cell>
          <cell r="Y259">
            <v>2298473</v>
          </cell>
          <cell r="Z259">
            <v>45778</v>
          </cell>
          <cell r="AA259">
            <v>45808</v>
          </cell>
          <cell r="AB259">
            <v>2298473</v>
          </cell>
          <cell r="AC259">
            <v>45809</v>
          </cell>
          <cell r="AD259">
            <v>45838</v>
          </cell>
          <cell r="AE259">
            <v>1072621</v>
          </cell>
          <cell r="AF259">
            <v>45839</v>
          </cell>
          <cell r="AG259">
            <v>45852</v>
          </cell>
          <cell r="AH259">
            <v>0</v>
          </cell>
          <cell r="AI259">
            <v>0</v>
          </cell>
          <cell r="AJ259">
            <v>0</v>
          </cell>
          <cell r="BI259" t="str">
            <v>Vicerrectoría de Recursos Universitarios</v>
          </cell>
          <cell r="BJ259" t="str">
            <v>WILSON FERNANDO SALGADO CIFUENTES</v>
          </cell>
          <cell r="BK259" t="str">
            <v>Vicerrector Universitario</v>
          </cell>
          <cell r="BL259">
            <v>138</v>
          </cell>
          <cell r="BM259">
            <v>45680</v>
          </cell>
          <cell r="BN259">
            <v>2002609177</v>
          </cell>
          <cell r="BO259">
            <v>287</v>
          </cell>
          <cell r="BP259">
            <v>45680</v>
          </cell>
          <cell r="BQ259">
            <v>13177912</v>
          </cell>
          <cell r="CS259" t="str">
            <v>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v>
          </cell>
          <cell r="CT259">
            <v>40395013.600000001</v>
          </cell>
          <cell r="CU259">
            <v>241</v>
          </cell>
          <cell r="CV259" t="str">
            <v>280104128</v>
          </cell>
          <cell r="CY259">
            <v>8211</v>
          </cell>
          <cell r="CZ259" t="str">
            <v>M6</v>
          </cell>
          <cell r="DA259">
            <v>13177912</v>
          </cell>
          <cell r="DB259">
            <v>0</v>
          </cell>
        </row>
        <row r="260">
          <cell r="B260" t="str">
            <v>0230 DE 2025</v>
          </cell>
          <cell r="C260">
            <v>40385329</v>
          </cell>
          <cell r="D260" t="str">
            <v>AHYDE SORAYA VALIENTE ROJAS</v>
          </cell>
          <cell r="E260" t="str">
            <v>CONTRATO DE PRESTACIÓN DE SERVICIOS DE APOYO A LA GESTIÓN</v>
          </cell>
          <cell r="F260" t="str">
            <v>PRESTACIÓN DE SERVICIOS DE APOYO A LA GESTIÓN NECESARIO PARA EL FORTALECIMIENTO DE LOS PROCESOS EN LA DECANATURA DE LA FACULTAD DE CIENCIAS ECONÓMICAS DE LA UNIVERSIDAD DE LOS LLANOS.</v>
          </cell>
          <cell r="G260">
            <v>45680</v>
          </cell>
          <cell r="H260">
            <v>13177912</v>
          </cell>
          <cell r="I260" t="str">
            <v>Cinco (05) meses y veintidós (22) días calendario</v>
          </cell>
          <cell r="J260">
            <v>45680</v>
          </cell>
          <cell r="K260">
            <v>45852</v>
          </cell>
          <cell r="L260" t="str">
            <v>NO APLICA</v>
          </cell>
          <cell r="M260" t="str">
            <v>NO APLICA</v>
          </cell>
          <cell r="N260" t="str">
            <v>NO APLICA</v>
          </cell>
          <cell r="O260">
            <v>6</v>
          </cell>
          <cell r="P260">
            <v>1149237</v>
          </cell>
          <cell r="Q260">
            <v>45680</v>
          </cell>
          <cell r="R260">
            <v>45694</v>
          </cell>
          <cell r="S260">
            <v>0</v>
          </cell>
          <cell r="T260">
            <v>45717</v>
          </cell>
          <cell r="U260">
            <v>45747</v>
          </cell>
          <cell r="V260">
            <v>0</v>
          </cell>
          <cell r="W260">
            <v>45748</v>
          </cell>
          <cell r="X260">
            <v>45777</v>
          </cell>
          <cell r="Y260">
            <v>0</v>
          </cell>
          <cell r="Z260">
            <v>45778</v>
          </cell>
          <cell r="AA260">
            <v>45808</v>
          </cell>
          <cell r="AB260">
            <v>0</v>
          </cell>
          <cell r="AC260">
            <v>45809</v>
          </cell>
          <cell r="AD260">
            <v>45838</v>
          </cell>
          <cell r="AE260">
            <v>0</v>
          </cell>
          <cell r="AF260">
            <v>45839</v>
          </cell>
          <cell r="AG260">
            <v>45852</v>
          </cell>
          <cell r="BI260" t="str">
            <v>Vicerrectoría de Recursos Universitarios</v>
          </cell>
          <cell r="BJ260" t="str">
            <v>WILSON FERNANDO SALGADO CIFUENTES</v>
          </cell>
          <cell r="BK260" t="str">
            <v>Vicerrector Universitario</v>
          </cell>
          <cell r="BL260">
            <v>138</v>
          </cell>
          <cell r="BM260">
            <v>45680</v>
          </cell>
          <cell r="BN260">
            <v>2002609177</v>
          </cell>
          <cell r="BO260">
            <v>374</v>
          </cell>
          <cell r="BP260">
            <v>45680</v>
          </cell>
          <cell r="BQ260">
            <v>13177912</v>
          </cell>
          <cell r="CS260" t="str">
            <v>1. Apoyar con la realización de actividades para el cumplimiento de los procesos de mejoramiento y acreditación del desarrollo, ejecución del direccionamiento curricular. 2. Apoyar en recibir las solicitudes y la correspondencia externa o de las demás dependencias internas que son dirigidas a la Facultad, distribuir para su trámite o respuesta, hacer seguimiento para su respuesta en los tiempos establecidos. 3. Contribuir en la debida elaboración de respuestas de la correspondencia externa o interna que recibe la Decanatura, como en la elaboración de informes relacionados con procesos de la dependencia.  4. Apoyar en la proyección y remisión de oficios según el requerimiento pertinente del Decano y mantener informados por medio de los canales institucionales a los docentes, estudiantes sobre los procesos académicos y administrativos. 5. Cooperar con los procesos administrativos de la Secretaria Académica y los programas de pregrados y posgrado. 6. Apoyar en la atención y suministro de información a los usuarios internos y externos de acuerdo con la normativa y procesos mediante los canales institucionales de comunicación establecidos. 7. Coadyuvar en la elaboración de los informes administrativos. 8. Brindar apoyo en la revisión, verificación y cumplimiento de los soportes para pago de docentes de hora catedra enviadas por las escuelas de la facultad, para dar posterior trámite a la firma del decano. 9. Adelantar los procesos de gestión documental de la dependencia, que permita llevar el control de los documentos, datos, elementos y correspondencia, relacionados con los asuntos de competencia, de acuerdo con la normatividad vigente y los lineamientos y procedimientos institucionales aplicables. 10. Brindar apoyo en la actualización de la agenda del Decano de acuerdo con los procedimientos establecidos para tal fin.</v>
          </cell>
          <cell r="CT260">
            <v>40385329</v>
          </cell>
          <cell r="CU260">
            <v>109</v>
          </cell>
          <cell r="CV260" t="str">
            <v>2802023</v>
          </cell>
          <cell r="CY260">
            <v>8299</v>
          </cell>
          <cell r="CZ260" t="str">
            <v>M6</v>
          </cell>
          <cell r="DA260">
            <v>1149237</v>
          </cell>
          <cell r="DB260">
            <v>12028675</v>
          </cell>
        </row>
        <row r="261">
          <cell r="B261" t="str">
            <v>0231 DE 2025</v>
          </cell>
          <cell r="C261">
            <v>1121860221</v>
          </cell>
          <cell r="D261" t="str">
            <v>SURIAN SURILLY CASTRO JARAMILLO</v>
          </cell>
          <cell r="E261" t="str">
            <v>CONTRATO DE PRESTACIÓN DE SERVICIOS DE APOYO A LA GESTIÓN</v>
          </cell>
          <cell r="F261" t="str">
            <v>PRESTACIÓN DE SERVICIOS DE APOYO A LA GESTIÓN NECESARIO PARA EL FORTALECIMIENTO DE LOS PROCESOS EN LA ESCUELA DE ADMINISTRACIÓN Y NEGOCIOS DE LA FACULTAD DE CIENCIAS ECONÓMICAS DE LA UNIVERSIDAD DE LOS LLANOS.</v>
          </cell>
          <cell r="G261">
            <v>45680</v>
          </cell>
          <cell r="H261">
            <v>11492365</v>
          </cell>
          <cell r="I261" t="str">
            <v>Cinco (05) meses calendario</v>
          </cell>
          <cell r="J261">
            <v>45680</v>
          </cell>
          <cell r="K261">
            <v>45830</v>
          </cell>
          <cell r="L261" t="str">
            <v>NO APLICA</v>
          </cell>
          <cell r="M261" t="str">
            <v>NO APLICA</v>
          </cell>
          <cell r="N261" t="str">
            <v>NO APLICA</v>
          </cell>
          <cell r="O261">
            <v>5</v>
          </cell>
          <cell r="P261">
            <v>2911399</v>
          </cell>
          <cell r="Q261">
            <v>45680</v>
          </cell>
          <cell r="R261">
            <v>45716</v>
          </cell>
          <cell r="S261">
            <v>2298473</v>
          </cell>
          <cell r="T261">
            <v>45717</v>
          </cell>
          <cell r="U261">
            <v>45747</v>
          </cell>
          <cell r="V261">
            <v>2298473</v>
          </cell>
          <cell r="W261">
            <v>45748</v>
          </cell>
          <cell r="X261">
            <v>45777</v>
          </cell>
          <cell r="Y261">
            <v>2298473</v>
          </cell>
          <cell r="Z261">
            <v>45778</v>
          </cell>
          <cell r="AA261">
            <v>45808</v>
          </cell>
          <cell r="AB261">
            <v>1685547</v>
          </cell>
          <cell r="AC261">
            <v>45809</v>
          </cell>
          <cell r="AD261">
            <v>45830</v>
          </cell>
          <cell r="AE261">
            <v>0</v>
          </cell>
          <cell r="AF261">
            <v>0</v>
          </cell>
          <cell r="AG261">
            <v>0</v>
          </cell>
          <cell r="BI261" t="str">
            <v>Vicerrectoría de Recursos Universitarios</v>
          </cell>
          <cell r="BJ261" t="str">
            <v>WILSON FERNANDO SALGADO CIFUENTES</v>
          </cell>
          <cell r="BK261" t="str">
            <v>Vicerrector Universitario</v>
          </cell>
          <cell r="BL261">
            <v>138</v>
          </cell>
          <cell r="BM261">
            <v>45680</v>
          </cell>
          <cell r="BN261">
            <v>2002609177</v>
          </cell>
          <cell r="BO261">
            <v>308</v>
          </cell>
          <cell r="BP261">
            <v>45680</v>
          </cell>
          <cell r="BQ261">
            <v>11492365</v>
          </cell>
          <cell r="CS261"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261">
            <v>1121860221</v>
          </cell>
          <cell r="CU261">
            <v>109</v>
          </cell>
          <cell r="CV261" t="str">
            <v>320601</v>
          </cell>
          <cell r="CY261">
            <v>8299</v>
          </cell>
          <cell r="CZ261" t="str">
            <v>M6</v>
          </cell>
          <cell r="DA261">
            <v>11492365</v>
          </cell>
          <cell r="DB261">
            <v>0</v>
          </cell>
        </row>
        <row r="262">
          <cell r="B262" t="str">
            <v>0232 DE 2025</v>
          </cell>
          <cell r="C262">
            <v>1121934201</v>
          </cell>
          <cell r="D262" t="str">
            <v>LINA MARIA MORALES GAVANZO</v>
          </cell>
          <cell r="E262" t="str">
            <v>CONTRATO DE PRESTACIÓN DE SERVICIOS DE APOYO A LA GESTIÓN</v>
          </cell>
          <cell r="F262" t="str">
            <v>PRESTACIÓN DE SERVICIOS DE APOYO A LA GESTIÓN NECESARIO PARA EL FORTALECIMIENTO DE LOS PROCESOS ACADÉMICO ADMINISTRATIVOS DE LA SECRETARÍA ACADÉMICA DE LA FACULTAD DE CIENCIAS ECONÓMICAS DE LA UNIVERSIDAD DE LOS LLANOS.</v>
          </cell>
          <cell r="G262">
            <v>45680</v>
          </cell>
          <cell r="H262">
            <v>11492365</v>
          </cell>
          <cell r="I262" t="str">
            <v>Cinco (05) meses calendario</v>
          </cell>
          <cell r="J262">
            <v>45680</v>
          </cell>
          <cell r="K262">
            <v>45830</v>
          </cell>
          <cell r="L262" t="str">
            <v>NO APLICA</v>
          </cell>
          <cell r="M262" t="str">
            <v>NO APLICA</v>
          </cell>
          <cell r="N262" t="str">
            <v>NO APLICA</v>
          </cell>
          <cell r="O262">
            <v>5</v>
          </cell>
          <cell r="P262">
            <v>2911399</v>
          </cell>
          <cell r="Q262">
            <v>45680</v>
          </cell>
          <cell r="R262">
            <v>45716</v>
          </cell>
          <cell r="S262">
            <v>2298473</v>
          </cell>
          <cell r="T262">
            <v>45717</v>
          </cell>
          <cell r="U262">
            <v>45747</v>
          </cell>
          <cell r="V262">
            <v>2298473</v>
          </cell>
          <cell r="W262">
            <v>45748</v>
          </cell>
          <cell r="X262">
            <v>45777</v>
          </cell>
          <cell r="Y262">
            <v>2298473</v>
          </cell>
          <cell r="Z262">
            <v>45778</v>
          </cell>
          <cell r="AA262">
            <v>45808</v>
          </cell>
          <cell r="AB262">
            <v>1685547</v>
          </cell>
          <cell r="AC262">
            <v>45809</v>
          </cell>
          <cell r="AD262">
            <v>45830</v>
          </cell>
          <cell r="AE262">
            <v>0</v>
          </cell>
          <cell r="AF262">
            <v>0</v>
          </cell>
          <cell r="AG262">
            <v>0</v>
          </cell>
          <cell r="AH262">
            <v>0</v>
          </cell>
          <cell r="AI262">
            <v>0</v>
          </cell>
          <cell r="AJ262">
            <v>0</v>
          </cell>
          <cell r="BI262" t="str">
            <v>Vicerrectoría de Recursos Universitarios</v>
          </cell>
          <cell r="BJ262" t="str">
            <v>WILSON FERNANDO SALGADO CIFUENTES</v>
          </cell>
          <cell r="BK262" t="str">
            <v>Vicerrector Universitario</v>
          </cell>
          <cell r="BL262">
            <v>138</v>
          </cell>
          <cell r="BM262">
            <v>45680</v>
          </cell>
          <cell r="BN262">
            <v>2002609177</v>
          </cell>
          <cell r="BO262">
            <v>316</v>
          </cell>
          <cell r="BP262">
            <v>45680</v>
          </cell>
          <cell r="BQ262">
            <v>11492365</v>
          </cell>
          <cell r="CS262" t="str">
            <v>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v>
          </cell>
          <cell r="CT262">
            <v>1121934201.2</v>
          </cell>
          <cell r="CU262">
            <v>109</v>
          </cell>
          <cell r="CV262" t="str">
            <v>2802023</v>
          </cell>
          <cell r="CY262">
            <v>8299</v>
          </cell>
          <cell r="CZ262" t="str">
            <v>M6</v>
          </cell>
          <cell r="DA262">
            <v>11492365</v>
          </cell>
          <cell r="DB262">
            <v>0</v>
          </cell>
        </row>
        <row r="263">
          <cell r="B263" t="str">
            <v>0233 DE 2025</v>
          </cell>
          <cell r="C263">
            <v>1121933991</v>
          </cell>
          <cell r="D263" t="str">
            <v>LUCERITO DIAZ RINCON</v>
          </cell>
          <cell r="E263" t="str">
            <v>CONTRATO DE PRESTACIÓN DE SERVICIOS DE APOYO A LA GESTIÓN</v>
          </cell>
          <cell r="F263" t="str">
            <v>PRESTACIÓN DE SERVICIOS DE APOYO A LA GESTIÓN NECESARIO PARA EL FORTALECIMIENTO DE LOS PROCESOS ACADÉMICOS Y ADMINISTRATIVOS DE LOS PROGRAMAS DE POSGRADOS DE LA FACULTAD DE CIENCIAS ECONÓMICAS DE LA UNIVERSIDAD DE LOS LLANOS.</v>
          </cell>
          <cell r="G263">
            <v>45680</v>
          </cell>
          <cell r="H263">
            <v>13177912</v>
          </cell>
          <cell r="I263" t="str">
            <v>Cinco (05) meses y veintidós (22) días calendario</v>
          </cell>
          <cell r="J263">
            <v>45680</v>
          </cell>
          <cell r="K263">
            <v>45852</v>
          </cell>
          <cell r="L263" t="str">
            <v>NO APLICA</v>
          </cell>
          <cell r="M263" t="str">
            <v>NO APLICA</v>
          </cell>
          <cell r="N263" t="str">
            <v>NO APLICA</v>
          </cell>
          <cell r="O263">
            <v>6</v>
          </cell>
          <cell r="P263">
            <v>2911399</v>
          </cell>
          <cell r="Q263">
            <v>45680</v>
          </cell>
          <cell r="R263">
            <v>45716</v>
          </cell>
          <cell r="S263">
            <v>2298473</v>
          </cell>
          <cell r="T263">
            <v>45717</v>
          </cell>
          <cell r="U263">
            <v>45747</v>
          </cell>
          <cell r="V263">
            <v>2298473</v>
          </cell>
          <cell r="W263">
            <v>45748</v>
          </cell>
          <cell r="X263">
            <v>45777</v>
          </cell>
          <cell r="Y263">
            <v>2298473</v>
          </cell>
          <cell r="Z263">
            <v>45778</v>
          </cell>
          <cell r="AA263">
            <v>45808</v>
          </cell>
          <cell r="AB263">
            <v>2298473</v>
          </cell>
          <cell r="AC263">
            <v>45809</v>
          </cell>
          <cell r="AD263">
            <v>45838</v>
          </cell>
          <cell r="AE263">
            <v>1072621</v>
          </cell>
          <cell r="AF263">
            <v>45839</v>
          </cell>
          <cell r="AG263">
            <v>45852</v>
          </cell>
          <cell r="BI263" t="str">
            <v>Vicerrectoría de Recursos Universitarios</v>
          </cell>
          <cell r="BJ263" t="str">
            <v>WILSON FERNANDO SALGADO CIFUENTES</v>
          </cell>
          <cell r="BK263" t="str">
            <v>Vicerrector Universitario</v>
          </cell>
          <cell r="BL263">
            <v>138</v>
          </cell>
          <cell r="BM263">
            <v>45680</v>
          </cell>
          <cell r="BN263">
            <v>2002609177</v>
          </cell>
          <cell r="BO263">
            <v>390</v>
          </cell>
          <cell r="BP263">
            <v>45680</v>
          </cell>
          <cell r="BQ263">
            <v>13177912</v>
          </cell>
          <cell r="CS263"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263">
            <v>1121933991</v>
          </cell>
          <cell r="CU263">
            <v>249</v>
          </cell>
          <cell r="CV263" t="str">
            <v>280202110</v>
          </cell>
          <cell r="CY263">
            <v>8299</v>
          </cell>
          <cell r="CZ263" t="str">
            <v>M6</v>
          </cell>
          <cell r="DA263">
            <v>13177912</v>
          </cell>
          <cell r="DB263">
            <v>0</v>
          </cell>
        </row>
        <row r="264">
          <cell r="B264" t="str">
            <v>0234 DE 2025</v>
          </cell>
          <cell r="C264">
            <v>1070010607</v>
          </cell>
          <cell r="D264" t="str">
            <v>ADRIANA MARCELA MOLINA SOSA</v>
          </cell>
          <cell r="E264" t="str">
            <v>CONTRATO DE PRESTACIÓN DE SERVICIOS DE APOYO A LA GESTIÓN</v>
          </cell>
          <cell r="F264" t="str">
            <v>PRESTACIÓN DE SERVICIOS DE APOYO A LA GESTIÓN NECESARIO PARA EL FORTALECIMIENTO DE LOS PROCESOS ACADÉMICOS Y ADMINISTRATIVOS DE LOS PROGRAMAS DE POSGRADOS DE LA FACULTAD DE CIENCIAS ECONÓMICAS DE LA UNIVERSIDAD DE LOS LLANOS.</v>
          </cell>
          <cell r="G264">
            <v>45680</v>
          </cell>
          <cell r="H264">
            <v>13177912</v>
          </cell>
          <cell r="I264" t="str">
            <v>Cinco (05) meses y veintidós (22) días calendario</v>
          </cell>
          <cell r="J264">
            <v>45680</v>
          </cell>
          <cell r="K264">
            <v>45852</v>
          </cell>
          <cell r="L264" t="str">
            <v>NO APLICA</v>
          </cell>
          <cell r="M264" t="str">
            <v>NO APLICA</v>
          </cell>
          <cell r="N264" t="str">
            <v>NO APLICA</v>
          </cell>
          <cell r="O264">
            <v>6</v>
          </cell>
          <cell r="P264">
            <v>2911399</v>
          </cell>
          <cell r="Q264">
            <v>45680</v>
          </cell>
          <cell r="R264">
            <v>45716</v>
          </cell>
          <cell r="S264">
            <v>2298473</v>
          </cell>
          <cell r="T264">
            <v>45717</v>
          </cell>
          <cell r="U264">
            <v>45747</v>
          </cell>
          <cell r="V264">
            <v>2298473</v>
          </cell>
          <cell r="W264">
            <v>45748</v>
          </cell>
          <cell r="X264">
            <v>45777</v>
          </cell>
          <cell r="Y264">
            <v>2298473</v>
          </cell>
          <cell r="Z264">
            <v>45778</v>
          </cell>
          <cell r="AA264">
            <v>45808</v>
          </cell>
          <cell r="AB264">
            <v>2298473</v>
          </cell>
          <cell r="AC264">
            <v>45809</v>
          </cell>
          <cell r="AD264">
            <v>45838</v>
          </cell>
          <cell r="AE264">
            <v>1072621</v>
          </cell>
          <cell r="AF264">
            <v>45839</v>
          </cell>
          <cell r="AG264">
            <v>45852</v>
          </cell>
          <cell r="AH264">
            <v>0</v>
          </cell>
          <cell r="AI264">
            <v>0</v>
          </cell>
          <cell r="AJ264">
            <v>0</v>
          </cell>
          <cell r="BI264" t="str">
            <v>Vicerrectoría de Recursos Universitarios</v>
          </cell>
          <cell r="BJ264" t="str">
            <v>WILSON FERNANDO SALGADO CIFUENTES</v>
          </cell>
          <cell r="BK264" t="str">
            <v>Vicerrector Universitario</v>
          </cell>
          <cell r="BL264">
            <v>138</v>
          </cell>
          <cell r="BM264">
            <v>45680</v>
          </cell>
          <cell r="BN264">
            <v>2002609177</v>
          </cell>
          <cell r="BO264">
            <v>298</v>
          </cell>
          <cell r="BP264">
            <v>45680</v>
          </cell>
          <cell r="BQ264">
            <v>13177912</v>
          </cell>
          <cell r="CS264"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264">
            <v>1070010607.9</v>
          </cell>
          <cell r="CU264">
            <v>249</v>
          </cell>
          <cell r="CV264" t="str">
            <v>280202105</v>
          </cell>
          <cell r="CY264">
            <v>8299</v>
          </cell>
          <cell r="CZ264" t="str">
            <v>M6</v>
          </cell>
          <cell r="DA264">
            <v>13177912</v>
          </cell>
          <cell r="DB264">
            <v>0</v>
          </cell>
        </row>
        <row r="265">
          <cell r="B265" t="str">
            <v>0235 DE 2025</v>
          </cell>
          <cell r="C265">
            <v>40218260</v>
          </cell>
          <cell r="D265" t="str">
            <v>XIOMARA ANDREA LINARES ROA</v>
          </cell>
          <cell r="E265" t="str">
            <v>CONTRATO DE PRESTACIÓN DE SERVICIOS DE APOYO A LA GESTIÓN</v>
          </cell>
          <cell r="F265" t="str">
            <v>PRESTACIÓN DE SERVICIOS DE APOYO A LA GESTIÓN NECESARIO PARA EL FORTALECIMIENTO DE LOS PROCESOS ACADÉMICOS Y ADMINISTRATIVOS DE LOS PROGRAMAS DE POSGRADOS DE LA FACULTAD DE CIENCIAS ECONÓMICAS DE LA UNIVERSIDAD DE LOS LLANOS.</v>
          </cell>
          <cell r="G265">
            <v>45680</v>
          </cell>
          <cell r="H265">
            <v>13177912</v>
          </cell>
          <cell r="I265" t="str">
            <v>Cinco (05) meses y veintidós (22) días calendario</v>
          </cell>
          <cell r="J265">
            <v>45680</v>
          </cell>
          <cell r="K265">
            <v>45852</v>
          </cell>
          <cell r="L265" t="str">
            <v>NO APLICA</v>
          </cell>
          <cell r="M265" t="str">
            <v>NO APLICA</v>
          </cell>
          <cell r="N265" t="str">
            <v>NO APLICA</v>
          </cell>
          <cell r="O265">
            <v>6</v>
          </cell>
          <cell r="P265">
            <v>2911399</v>
          </cell>
          <cell r="Q265">
            <v>45680</v>
          </cell>
          <cell r="R265">
            <v>45716</v>
          </cell>
          <cell r="S265">
            <v>2298473</v>
          </cell>
          <cell r="T265">
            <v>45717</v>
          </cell>
          <cell r="U265">
            <v>45747</v>
          </cell>
          <cell r="V265">
            <v>2298473</v>
          </cell>
          <cell r="W265">
            <v>45748</v>
          </cell>
          <cell r="X265">
            <v>45777</v>
          </cell>
          <cell r="Y265">
            <v>2298473</v>
          </cell>
          <cell r="Z265">
            <v>45778</v>
          </cell>
          <cell r="AA265">
            <v>45808</v>
          </cell>
          <cell r="AB265">
            <v>2298473</v>
          </cell>
          <cell r="AC265">
            <v>45809</v>
          </cell>
          <cell r="AD265">
            <v>45838</v>
          </cell>
          <cell r="AE265">
            <v>1072621</v>
          </cell>
          <cell r="AF265">
            <v>45839</v>
          </cell>
          <cell r="AG265">
            <v>45852</v>
          </cell>
          <cell r="BI265" t="str">
            <v>Vicerrectoría de Recursos Universitarios</v>
          </cell>
          <cell r="BJ265" t="str">
            <v>WILSON FERNANDO SALGADO CIFUENTES</v>
          </cell>
          <cell r="BK265" t="str">
            <v>Vicerrector Universitario</v>
          </cell>
          <cell r="BL265">
            <v>138</v>
          </cell>
          <cell r="BM265">
            <v>45680</v>
          </cell>
          <cell r="BN265">
            <v>2002609177</v>
          </cell>
          <cell r="BO265">
            <v>371</v>
          </cell>
          <cell r="BP265">
            <v>45680</v>
          </cell>
          <cell r="BQ265">
            <v>13177912</v>
          </cell>
          <cell r="CS265"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265">
            <v>40218260</v>
          </cell>
          <cell r="CU265">
            <v>249</v>
          </cell>
          <cell r="CV265" t="str">
            <v>280202104</v>
          </cell>
          <cell r="CY265">
            <v>8299</v>
          </cell>
          <cell r="CZ265" t="str">
            <v>M6</v>
          </cell>
          <cell r="DA265">
            <v>13177912</v>
          </cell>
          <cell r="DB265">
            <v>0</v>
          </cell>
        </row>
        <row r="266">
          <cell r="B266" t="str">
            <v>0237 DE 2025</v>
          </cell>
          <cell r="C266">
            <v>53074815</v>
          </cell>
          <cell r="D266" t="str">
            <v>MONICA ANDREA PATARROYO PEREZ</v>
          </cell>
          <cell r="E266" t="str">
            <v>CONTRATO DE PRESTACIÓN DE SERVICIOS DE APOYO A LA GESTIÓN</v>
          </cell>
          <cell r="F266" t="str">
            <v>PRESTACIÓN DE SERVICIOS DE APOYO A LA GESTIÓN NECESARIO PARA EL FORTALECIMIENTO DE LOS PROCESOS EN LAS ESCUELAS ADSCRITAS DE LA FACULTAD DE CIENCIAS DE LA SALUD DE LA UNIVERSIDAD DE LOS LLANOS.</v>
          </cell>
          <cell r="G266">
            <v>45680</v>
          </cell>
          <cell r="H266">
            <v>11492365</v>
          </cell>
          <cell r="I266" t="str">
            <v>Cinco (05) meses calendario</v>
          </cell>
          <cell r="J266">
            <v>45680</v>
          </cell>
          <cell r="K266">
            <v>45830</v>
          </cell>
          <cell r="L266" t="str">
            <v>NO APLICA</v>
          </cell>
          <cell r="M266" t="str">
            <v>NO APLICA</v>
          </cell>
          <cell r="N266" t="str">
            <v>NO APLICA</v>
          </cell>
          <cell r="O266">
            <v>5</v>
          </cell>
          <cell r="P266">
            <v>2911399</v>
          </cell>
          <cell r="Q266">
            <v>45680</v>
          </cell>
          <cell r="R266">
            <v>45716</v>
          </cell>
          <cell r="S266">
            <v>2298473</v>
          </cell>
          <cell r="T266">
            <v>45717</v>
          </cell>
          <cell r="U266">
            <v>45747</v>
          </cell>
          <cell r="V266">
            <v>2298473</v>
          </cell>
          <cell r="W266">
            <v>45748</v>
          </cell>
          <cell r="X266">
            <v>45777</v>
          </cell>
          <cell r="Y266">
            <v>2298473</v>
          </cell>
          <cell r="Z266">
            <v>45778</v>
          </cell>
          <cell r="AA266">
            <v>45808</v>
          </cell>
          <cell r="AB266">
            <v>1685547</v>
          </cell>
          <cell r="AC266">
            <v>45809</v>
          </cell>
          <cell r="AD266">
            <v>45830</v>
          </cell>
          <cell r="AE266">
            <v>0</v>
          </cell>
          <cell r="AF266">
            <v>0</v>
          </cell>
          <cell r="AG266">
            <v>0</v>
          </cell>
          <cell r="AH266">
            <v>0</v>
          </cell>
          <cell r="AI266">
            <v>0</v>
          </cell>
          <cell r="AJ266">
            <v>0</v>
          </cell>
          <cell r="BI266" t="str">
            <v>Vicerrectoría de Recursos Universitarios</v>
          </cell>
          <cell r="BJ266" t="str">
            <v>WILSON FERNANDO SALGADO CIFUENTES</v>
          </cell>
          <cell r="BK266" t="str">
            <v>Vicerrector Universitario</v>
          </cell>
          <cell r="BL266">
            <v>138</v>
          </cell>
          <cell r="BM266">
            <v>45680</v>
          </cell>
          <cell r="BN266">
            <v>2002609177</v>
          </cell>
          <cell r="BO266">
            <v>377</v>
          </cell>
          <cell r="BP266">
            <v>45680</v>
          </cell>
          <cell r="BQ266">
            <v>11492365</v>
          </cell>
          <cell r="CS266" t="str">
            <v>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v>
          </cell>
          <cell r="CT266">
            <v>53074815</v>
          </cell>
          <cell r="CU266">
            <v>54</v>
          </cell>
          <cell r="CV266" t="str">
            <v>2802053</v>
          </cell>
          <cell r="CY266">
            <v>8299</v>
          </cell>
          <cell r="CZ266" t="str">
            <v>M6</v>
          </cell>
          <cell r="DA266">
            <v>11492365</v>
          </cell>
          <cell r="DB266">
            <v>0</v>
          </cell>
        </row>
        <row r="267">
          <cell r="B267" t="str">
            <v>0238 DE 2025</v>
          </cell>
          <cell r="C267">
            <v>40188270</v>
          </cell>
          <cell r="D267" t="str">
            <v>DIANA CAROLINA LOPEZ QUIMBAYO</v>
          </cell>
          <cell r="E267" t="str">
            <v>CONTRATO DE PRESTACIÓN DE SERVICIOS PROFESIONALES</v>
          </cell>
          <cell r="F267" t="str">
            <v>PRESTACIÓN DE SERVICIOS PROFESIONALES NECESARIO PARA EL FORTALECIMIENTO DE LOS PROCESOS ADMINISTRATIVOS DE LOS POSGRADOS DE LA FACULTAD DE CIENCIAS DE LA SALUD DE LA UNIVERSIDAD DE LOS LLANOS.</v>
          </cell>
          <cell r="G267">
            <v>45680</v>
          </cell>
          <cell r="H267">
            <v>18604105</v>
          </cell>
          <cell r="I267" t="str">
            <v>Cinco (05) meses y veintidós (22) días calendario</v>
          </cell>
          <cell r="J267">
            <v>45680</v>
          </cell>
          <cell r="K267">
            <v>45852</v>
          </cell>
          <cell r="L267" t="str">
            <v>NO APLICA</v>
          </cell>
          <cell r="M267" t="str">
            <v>NO APLICA</v>
          </cell>
          <cell r="N267" t="str">
            <v>NO APLICA</v>
          </cell>
          <cell r="O267">
            <v>6</v>
          </cell>
          <cell r="P267">
            <v>4110209</v>
          </cell>
          <cell r="Q267">
            <v>45680</v>
          </cell>
          <cell r="R267">
            <v>45716</v>
          </cell>
          <cell r="S267">
            <v>3244902</v>
          </cell>
          <cell r="T267">
            <v>45717</v>
          </cell>
          <cell r="U267">
            <v>45747</v>
          </cell>
          <cell r="V267">
            <v>3244902</v>
          </cell>
          <cell r="W267">
            <v>45748</v>
          </cell>
          <cell r="X267">
            <v>45777</v>
          </cell>
          <cell r="Y267">
            <v>3244902</v>
          </cell>
          <cell r="Z267">
            <v>45778</v>
          </cell>
          <cell r="AA267">
            <v>45808</v>
          </cell>
          <cell r="AB267">
            <v>3244902</v>
          </cell>
          <cell r="AC267">
            <v>45809</v>
          </cell>
          <cell r="AD267">
            <v>45838</v>
          </cell>
          <cell r="AE267">
            <v>1514288</v>
          </cell>
          <cell r="AF267">
            <v>45839</v>
          </cell>
          <cell r="AG267">
            <v>45852</v>
          </cell>
          <cell r="BI267" t="str">
            <v>Vicerrectoría de Recursos Universitarios</v>
          </cell>
          <cell r="BJ267" t="str">
            <v>WILSON FERNANDO SALGADO CIFUENTES</v>
          </cell>
          <cell r="BK267" t="str">
            <v>Vicerrector Universitario</v>
          </cell>
          <cell r="BL267">
            <v>138</v>
          </cell>
          <cell r="BM267">
            <v>45680</v>
          </cell>
          <cell r="BN267">
            <v>2002609177</v>
          </cell>
          <cell r="BO267">
            <v>322</v>
          </cell>
          <cell r="BP267">
            <v>45680</v>
          </cell>
          <cell r="BQ267">
            <v>18604105</v>
          </cell>
          <cell r="CS267" t="str">
            <v>1. Colaborar en la asistencia a eventos para realizar promoción de los programas de posgrados y apoyar en el seguimiento de las personas o instituciones interesadas. 2. Ayudar en la atención y solicitud de los requerimientos para la contratación y pago de los docentes de los posgrados de la FCS. 3. Coadyuvar el seguimiento de la planeación académica de los posgrados de la FCS. 4. Apoyar y realizar acompañamiento logístico al desarrollo de las entrevistas para aspirantes inscritos de los posgrados de la facultad. 5. Colaborar en la ejecución y seguimiento de los Planes de Mejora y Planes de Acción de los programas, de acuerdo a los lineamientos dados por cada Director de programa. 6. Colaborar con el seguimiento y ejecución a los planes de mejoramiento administrativos de los posgrados de la FCS. 7. Contribuir en la planeación administrativa de los procesos de registro calificado, autoevaluación y acreditación de los posgrados de la facultad. 8. Apoyar el director en la documentación y consecución o construcción de evidencias y anexos relacionados con las condiciones administrativas, de infraestructura y financieras, así como de medios educativos. 9. Colaborar en el seguimiento y apoyo a la ejecución de los Ingresos y Egresos de cada programa de posgrados de la facultad. 10. Coadyuvar en la promoción y oferta de los programas de posgrado en salud y educación continua. 11. Contribuir en la planeación de las actividades administrativas de educación continua de los posgrados. 12. Apoyar a los directores de programa en el proceso de formulación, ejecución y seguimiento de los proyectos y actividades de extensión de los programas, así como en los procesos de publicidad y mercadeo de las actividades de extensión. 13. Colaborar con el seguimiento a las actividades en los programas de bienestar para los estudiantes de Posgrados de la FCS. 14. Apoyar los procesos administrativos para la movilidad académica de los estudiantes de posgrados. 15. Gestionar el diseño y presentación de propuestas de inversión, participación de convocatorias y proyectos BPUNI de los programas de posgrados. 16. Gestionar ante las unidades internas y entes externos, el procedimiento administrativo para la postulación por parte de los estudiantes de maestría. 17. Apoyar en las reuniones de comité de programa de posgrados y de los directores de Posgrados.</v>
          </cell>
          <cell r="CT267">
            <v>40188270</v>
          </cell>
          <cell r="CU267">
            <v>244</v>
          </cell>
          <cell r="CV267" t="str">
            <v>280205101. 280205102. 280205104</v>
          </cell>
          <cell r="CY267">
            <v>8299</v>
          </cell>
          <cell r="CZ267" t="str">
            <v>M6</v>
          </cell>
          <cell r="DA267">
            <v>18604105</v>
          </cell>
          <cell r="DB267">
            <v>0</v>
          </cell>
        </row>
        <row r="268">
          <cell r="B268" t="str">
            <v>0239 DE 2025</v>
          </cell>
          <cell r="C268">
            <v>40388605</v>
          </cell>
          <cell r="D268" t="str">
            <v>MONICA LUCRECIA MURILLO PACHECO</v>
          </cell>
          <cell r="E268" t="str">
            <v>CONTRATO DE PRESTACIÓN DE SERVICIOS DE APOYO A LA GESTIÓN</v>
          </cell>
          <cell r="F268" t="str">
            <v>PRESTACIÓN DE SERVICIOS DE APOYO A LA GESTIÓN NECESARIO PARA EL FORTALECIMIENTO DE LOS PROCESOS ACADÉMICOS Y ADMINISTRATIVOS DE LA MAESTRÍA DE EPIDEMIOLOGÍA DE LA FACULTAD DE CIENCIAS DE LA SALUD DE LA UNIVERSIDAD DE LOS LLANOS.</v>
          </cell>
          <cell r="G268">
            <v>45680</v>
          </cell>
          <cell r="H268">
            <v>13177912</v>
          </cell>
          <cell r="I268" t="str">
            <v>Cinco (05) meses y veintidós (22) días calendario</v>
          </cell>
          <cell r="J268">
            <v>45680</v>
          </cell>
          <cell r="K268">
            <v>45852</v>
          </cell>
          <cell r="L268" t="str">
            <v>NO APLICA</v>
          </cell>
          <cell r="M268" t="str">
            <v>NO APLICA</v>
          </cell>
          <cell r="N268" t="str">
            <v>NO APLICA</v>
          </cell>
          <cell r="O268">
            <v>6</v>
          </cell>
          <cell r="P268">
            <v>2911399</v>
          </cell>
          <cell r="Q268">
            <v>45680</v>
          </cell>
          <cell r="R268">
            <v>45716</v>
          </cell>
          <cell r="S268">
            <v>2298473</v>
          </cell>
          <cell r="T268">
            <v>45717</v>
          </cell>
          <cell r="U268">
            <v>45747</v>
          </cell>
          <cell r="V268">
            <v>2298473</v>
          </cell>
          <cell r="W268">
            <v>45748</v>
          </cell>
          <cell r="X268">
            <v>45777</v>
          </cell>
          <cell r="Y268">
            <v>2298473</v>
          </cell>
          <cell r="Z268">
            <v>45778</v>
          </cell>
          <cell r="AA268">
            <v>45808</v>
          </cell>
          <cell r="AB268">
            <v>2298473</v>
          </cell>
          <cell r="AC268">
            <v>45809</v>
          </cell>
          <cell r="AD268">
            <v>45838</v>
          </cell>
          <cell r="AE268">
            <v>1072621</v>
          </cell>
          <cell r="AF268">
            <v>45839</v>
          </cell>
          <cell r="AG268">
            <v>45852</v>
          </cell>
          <cell r="AH268">
            <v>0</v>
          </cell>
          <cell r="AI268">
            <v>0</v>
          </cell>
          <cell r="AJ268">
            <v>0</v>
          </cell>
          <cell r="BI268" t="str">
            <v>Vicerrectoría de Recursos Universitarios</v>
          </cell>
          <cell r="BJ268" t="str">
            <v>WILSON FERNANDO SALGADO CIFUENTES</v>
          </cell>
          <cell r="BK268" t="str">
            <v>Vicerrector Universitario</v>
          </cell>
          <cell r="BL268">
            <v>138</v>
          </cell>
          <cell r="BM268">
            <v>45680</v>
          </cell>
          <cell r="BN268">
            <v>2002609177</v>
          </cell>
          <cell r="BO268">
            <v>375</v>
          </cell>
          <cell r="BP268">
            <v>45680</v>
          </cell>
          <cell r="BQ268">
            <v>13177912</v>
          </cell>
          <cell r="CS268" t="str">
            <v>1.  Apoyar la tramitación de la correspondencia de entrada y salida de la dependencia.  2. Contribuir al buen servicio de la Maestría en Epidemiología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Maestría en Epidemiología.  5. Coadyuvar en las actividades de educación continuada (Diplomados, cursos, talleres, tutorados, etc.).  6. Apoyar en la promoción del programa académico de Maestría en Epidemiología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268">
            <v>40388605</v>
          </cell>
          <cell r="CU268">
            <v>244</v>
          </cell>
          <cell r="CV268" t="str">
            <v>280205105</v>
          </cell>
          <cell r="CY268">
            <v>6920</v>
          </cell>
          <cell r="CZ268" t="str">
            <v>M5</v>
          </cell>
          <cell r="DA268">
            <v>13177912</v>
          </cell>
          <cell r="DB268">
            <v>0</v>
          </cell>
        </row>
        <row r="269">
          <cell r="B269" t="str">
            <v>0240 DE 2025</v>
          </cell>
          <cell r="C269">
            <v>40421005</v>
          </cell>
          <cell r="D269" t="str">
            <v xml:space="preserve">ELIZABETH ORTIZ REINOSO  </v>
          </cell>
          <cell r="E269" t="str">
            <v>CONTRATO DE PRESTACIÓN DE SERVICIOS DE APOYO A LA GESTIÓN</v>
          </cell>
          <cell r="F269" t="str">
            <v>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v>
          </cell>
          <cell r="G269">
            <v>45680</v>
          </cell>
          <cell r="H269">
            <v>13177911</v>
          </cell>
          <cell r="I269" t="str">
            <v>Cinco (05) meses y veintidós (22) días calendario</v>
          </cell>
          <cell r="J269">
            <v>45680</v>
          </cell>
          <cell r="K269">
            <v>45852</v>
          </cell>
          <cell r="L269" t="str">
            <v>NO APLICA</v>
          </cell>
          <cell r="M269" t="str">
            <v>NO APLICA</v>
          </cell>
          <cell r="N269" t="str">
            <v>NO APLICA</v>
          </cell>
          <cell r="O269">
            <v>6</v>
          </cell>
          <cell r="P269">
            <v>2911399</v>
          </cell>
          <cell r="Q269">
            <v>45680</v>
          </cell>
          <cell r="R269">
            <v>45716</v>
          </cell>
          <cell r="S269">
            <v>2298473</v>
          </cell>
          <cell r="T269">
            <v>45717</v>
          </cell>
          <cell r="U269">
            <v>45747</v>
          </cell>
          <cell r="V269">
            <v>2298473</v>
          </cell>
          <cell r="W269">
            <v>45748</v>
          </cell>
          <cell r="X269">
            <v>45777</v>
          </cell>
          <cell r="Y269">
            <v>2298473</v>
          </cell>
          <cell r="Z269">
            <v>45778</v>
          </cell>
          <cell r="AA269">
            <v>45808</v>
          </cell>
          <cell r="AB269">
            <v>2298473</v>
          </cell>
          <cell r="AC269">
            <v>45809</v>
          </cell>
          <cell r="AD269">
            <v>45838</v>
          </cell>
          <cell r="AE269">
            <v>1072620</v>
          </cell>
          <cell r="AF269">
            <v>45839</v>
          </cell>
          <cell r="AG269">
            <v>45852</v>
          </cell>
          <cell r="AH269">
            <v>0</v>
          </cell>
          <cell r="AI269">
            <v>0</v>
          </cell>
          <cell r="AJ269">
            <v>0</v>
          </cell>
          <cell r="BI269" t="str">
            <v>Vicerrectoría de Recursos Universitarios</v>
          </cell>
          <cell r="BJ269" t="str">
            <v>WILSON FERNANDO SALGADO CIFUENTES</v>
          </cell>
          <cell r="BK269" t="str">
            <v>Vicerrector Universitario</v>
          </cell>
          <cell r="BL269">
            <v>138</v>
          </cell>
          <cell r="BM269">
            <v>45680</v>
          </cell>
          <cell r="BN269">
            <v>2002609177</v>
          </cell>
          <cell r="BO269">
            <v>396</v>
          </cell>
          <cell r="BP269">
            <v>45680</v>
          </cell>
          <cell r="BQ269">
            <v>13177911</v>
          </cell>
          <cell r="CS269" t="str">
            <v>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v>
          </cell>
          <cell r="CT269">
            <v>40421005.899999999</v>
          </cell>
          <cell r="CU269">
            <v>244</v>
          </cell>
          <cell r="CV269" t="str">
            <v>280205101. 280205102. 280205103. 280205104</v>
          </cell>
          <cell r="CY269">
            <v>8299</v>
          </cell>
          <cell r="CZ269" t="str">
            <v>M6</v>
          </cell>
          <cell r="DA269">
            <v>13177911</v>
          </cell>
          <cell r="DB269">
            <v>0</v>
          </cell>
        </row>
        <row r="270">
          <cell r="B270" t="str">
            <v>0241 DE 2025</v>
          </cell>
          <cell r="C270">
            <v>1121849302</v>
          </cell>
          <cell r="D270" t="str">
            <v>EDNA ROCIO ROCHA APONTE</v>
          </cell>
          <cell r="E270" t="str">
            <v>CONTRATO DE PRESTACIÓN DE SERVICIOS DE APOYO A LA GESTIÓN</v>
          </cell>
          <cell r="F270" t="str">
            <v>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v>
          </cell>
          <cell r="G270">
            <v>45680</v>
          </cell>
          <cell r="H270">
            <v>13177912</v>
          </cell>
          <cell r="I270" t="str">
            <v>Cinco (05) meses y veintidós (22) días calendario</v>
          </cell>
          <cell r="J270">
            <v>45680</v>
          </cell>
          <cell r="K270">
            <v>45852</v>
          </cell>
          <cell r="L270" t="str">
            <v>NO APLICA</v>
          </cell>
          <cell r="M270" t="str">
            <v>NO APLICA</v>
          </cell>
          <cell r="N270" t="str">
            <v>NO APLICA</v>
          </cell>
          <cell r="O270">
            <v>6</v>
          </cell>
          <cell r="P270">
            <v>2911399</v>
          </cell>
          <cell r="Q270">
            <v>45680</v>
          </cell>
          <cell r="R270">
            <v>45716</v>
          </cell>
          <cell r="S270">
            <v>2298473</v>
          </cell>
          <cell r="T270">
            <v>45717</v>
          </cell>
          <cell r="U270">
            <v>45747</v>
          </cell>
          <cell r="V270">
            <v>2298473</v>
          </cell>
          <cell r="W270">
            <v>45748</v>
          </cell>
          <cell r="X270">
            <v>45777</v>
          </cell>
          <cell r="Y270">
            <v>2298473</v>
          </cell>
          <cell r="Z270">
            <v>45778</v>
          </cell>
          <cell r="AA270">
            <v>45808</v>
          </cell>
          <cell r="AB270">
            <v>2298473</v>
          </cell>
          <cell r="AC270">
            <v>45809</v>
          </cell>
          <cell r="AD270">
            <v>45838</v>
          </cell>
          <cell r="AE270">
            <v>1072621</v>
          </cell>
          <cell r="AF270">
            <v>45839</v>
          </cell>
          <cell r="AG270">
            <v>45852</v>
          </cell>
          <cell r="BI270" t="str">
            <v>Vicerrectoría de Recursos Universitarios</v>
          </cell>
          <cell r="BJ270" t="str">
            <v>WILSON FERNANDO SALGADO CIFUENTES</v>
          </cell>
          <cell r="BK270" t="str">
            <v>Vicerrector Universitario</v>
          </cell>
          <cell r="BL270">
            <v>138</v>
          </cell>
          <cell r="BM270">
            <v>45680</v>
          </cell>
          <cell r="BN270">
            <v>2002609177</v>
          </cell>
          <cell r="BO270">
            <v>323</v>
          </cell>
          <cell r="BP270">
            <v>45680</v>
          </cell>
          <cell r="BQ270">
            <v>13177912</v>
          </cell>
          <cell r="CS270" t="str">
            <v>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270">
            <v>1121849302</v>
          </cell>
          <cell r="CU270">
            <v>244</v>
          </cell>
          <cell r="CV270" t="str">
            <v>280205101. 280205107</v>
          </cell>
          <cell r="CY270">
            <v>8299</v>
          </cell>
          <cell r="CZ270" t="str">
            <v>M6</v>
          </cell>
          <cell r="DA270">
            <v>13177912</v>
          </cell>
          <cell r="DB270">
            <v>0</v>
          </cell>
        </row>
        <row r="271">
          <cell r="B271" t="str">
            <v>0243 DE 2025</v>
          </cell>
          <cell r="C271">
            <v>65739948</v>
          </cell>
          <cell r="D271" t="str">
            <v>SANDRA MILENA BOLIVAR RUBIO</v>
          </cell>
          <cell r="E271" t="str">
            <v>CONTRATO DE PRESTACIÓN DE SERVICIOS DE APOYO A LA GESTIÓN</v>
          </cell>
          <cell r="F271" t="str">
            <v>PRESTACIÓN DE SERVICIOS DE APOYO A LA GESTIÓN NECESARIO PARA EL FORTALECIMIENTO DE LOS PROCESOS ACADÉMICOS Y ADMINISTRATIVOS EN LA ESCUELA DE PEDAGOGÍA Y BELLAS ARTES DE LA FACULTAD DE CIENCIAS HUMANAS Y DE LA EDUCACIÓN DE LA UNIVERSIDAD DE LOS LLANOS.</v>
          </cell>
          <cell r="G271">
            <v>45680</v>
          </cell>
          <cell r="H271">
            <v>11492365</v>
          </cell>
          <cell r="I271" t="str">
            <v>Cinco (05) meses calendario</v>
          </cell>
          <cell r="J271">
            <v>45680</v>
          </cell>
          <cell r="K271">
            <v>45830</v>
          </cell>
          <cell r="L271" t="str">
            <v>NO APLICA</v>
          </cell>
          <cell r="M271" t="str">
            <v>NO APLICA</v>
          </cell>
          <cell r="N271" t="str">
            <v>NO APLICA</v>
          </cell>
          <cell r="O271">
            <v>5</v>
          </cell>
          <cell r="P271">
            <v>1379084</v>
          </cell>
          <cell r="Q271">
            <v>45680</v>
          </cell>
          <cell r="R271">
            <v>45697</v>
          </cell>
          <cell r="S271">
            <v>0</v>
          </cell>
          <cell r="T271">
            <v>45717</v>
          </cell>
          <cell r="U271">
            <v>45747</v>
          </cell>
          <cell r="V271">
            <v>0</v>
          </cell>
          <cell r="W271">
            <v>45748</v>
          </cell>
          <cell r="X271">
            <v>45777</v>
          </cell>
          <cell r="Y271">
            <v>0</v>
          </cell>
          <cell r="Z271">
            <v>45778</v>
          </cell>
          <cell r="AA271">
            <v>45808</v>
          </cell>
          <cell r="AB271">
            <v>0</v>
          </cell>
          <cell r="AC271">
            <v>45809</v>
          </cell>
          <cell r="AD271">
            <v>45830</v>
          </cell>
          <cell r="AE271">
            <v>0</v>
          </cell>
          <cell r="AF271">
            <v>0</v>
          </cell>
          <cell r="AG271">
            <v>0</v>
          </cell>
          <cell r="AH271">
            <v>0</v>
          </cell>
          <cell r="AI271">
            <v>0</v>
          </cell>
          <cell r="AJ271">
            <v>0</v>
          </cell>
          <cell r="BI271" t="str">
            <v>Vicerrectoría de Recursos Universitarios</v>
          </cell>
          <cell r="BJ271" t="str">
            <v>WILSON FERNANDO SALGADO CIFUENTES</v>
          </cell>
          <cell r="BK271" t="str">
            <v>Vicerrector Universitario</v>
          </cell>
          <cell r="BL271">
            <v>138</v>
          </cell>
          <cell r="BM271">
            <v>45680</v>
          </cell>
          <cell r="BN271">
            <v>2002609177</v>
          </cell>
          <cell r="BO271">
            <v>378</v>
          </cell>
          <cell r="BP271">
            <v>45680</v>
          </cell>
          <cell r="BQ271">
            <v>11492365</v>
          </cell>
          <cell r="CS271" t="str">
            <v>1. Colaborar en el desarrollo de las actividades de la dependencia como:  atención al público de manera presencial, telefónica o virtual, recepción, redacción o proyección de respuestas y revisión de correos electrónicos.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Brindar apoyo en la elaboración de informes que sean requeridos por las diferentes instancias.</v>
          </cell>
          <cell r="CT271">
            <v>65739948</v>
          </cell>
          <cell r="CU271">
            <v>82</v>
          </cell>
          <cell r="CV271" t="str">
            <v>320402</v>
          </cell>
          <cell r="CY271">
            <v>9609</v>
          </cell>
          <cell r="CZ271" t="str">
            <v>M6</v>
          </cell>
          <cell r="DA271">
            <v>1379084</v>
          </cell>
          <cell r="DB271">
            <v>10113281</v>
          </cell>
        </row>
        <row r="272">
          <cell r="B272" t="str">
            <v>0244 DE 2025</v>
          </cell>
          <cell r="C272">
            <v>40382841</v>
          </cell>
          <cell r="D272" t="str">
            <v xml:space="preserve">MERCEDES NAYIBE HERNANDEZ CORREAL </v>
          </cell>
          <cell r="E272" t="str">
            <v>CONTRATO DE PRESTACIÓN DE SERVICIOS DE APOYO A LA GESTIÓN</v>
          </cell>
          <cell r="F272" t="str">
            <v>PRESTACIÓN DE SERVICIOS DE APOYO A LA GESTIÓN NECESARIO PARA EL FORTALECIMIENTO DE LOS PROCESOS ACADÉMICOS Y ADMINISTRATIVOS EN LA SECRETARÍA ACADÉMICA DE LA FACULTAD DE CIENCIAS HUMANAS Y DE LA EDUCACIÓN DE LA UNIVERSIDAD DE LOS LLANOS.</v>
          </cell>
          <cell r="G272">
            <v>45680</v>
          </cell>
          <cell r="H272">
            <v>11492365</v>
          </cell>
          <cell r="I272" t="str">
            <v>Cinco (05) meses calendario</v>
          </cell>
          <cell r="J272">
            <v>45680</v>
          </cell>
          <cell r="K272">
            <v>45830</v>
          </cell>
          <cell r="L272" t="str">
            <v>NO APLICA</v>
          </cell>
          <cell r="M272" t="str">
            <v>NO APLICA</v>
          </cell>
          <cell r="N272" t="str">
            <v>NO APLICA</v>
          </cell>
          <cell r="O272">
            <v>5</v>
          </cell>
          <cell r="P272">
            <v>2911399</v>
          </cell>
          <cell r="Q272">
            <v>45680</v>
          </cell>
          <cell r="R272">
            <v>45716</v>
          </cell>
          <cell r="S272">
            <v>2298473</v>
          </cell>
          <cell r="T272">
            <v>45717</v>
          </cell>
          <cell r="U272">
            <v>45747</v>
          </cell>
          <cell r="V272">
            <v>2298473</v>
          </cell>
          <cell r="W272">
            <v>45748</v>
          </cell>
          <cell r="X272">
            <v>45777</v>
          </cell>
          <cell r="Y272">
            <v>2298473</v>
          </cell>
          <cell r="Z272">
            <v>45778</v>
          </cell>
          <cell r="AA272">
            <v>45808</v>
          </cell>
          <cell r="AB272">
            <v>1685547</v>
          </cell>
          <cell r="AC272">
            <v>45809</v>
          </cell>
          <cell r="AD272">
            <v>45830</v>
          </cell>
          <cell r="AE272">
            <v>0</v>
          </cell>
          <cell r="AF272">
            <v>0</v>
          </cell>
          <cell r="AG272">
            <v>0</v>
          </cell>
          <cell r="BI272" t="str">
            <v>Vicerrectoría de Recursos Universitarios</v>
          </cell>
          <cell r="BJ272" t="str">
            <v>WILSON FERNANDO SALGADO CIFUENTES</v>
          </cell>
          <cell r="BK272" t="str">
            <v>Vicerrector Universitario</v>
          </cell>
          <cell r="BL272">
            <v>138</v>
          </cell>
          <cell r="BM272">
            <v>45680</v>
          </cell>
          <cell r="BN272">
            <v>2002609177</v>
          </cell>
          <cell r="BO272">
            <v>373</v>
          </cell>
          <cell r="BP272">
            <v>45680</v>
          </cell>
          <cell r="BQ272">
            <v>11492365</v>
          </cell>
          <cell r="CS272"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v>
          </cell>
          <cell r="CT272">
            <v>40382841</v>
          </cell>
          <cell r="CU272">
            <v>82</v>
          </cell>
          <cell r="CV272" t="str">
            <v>2801034</v>
          </cell>
          <cell r="CY272">
            <v>4761</v>
          </cell>
          <cell r="CZ272" t="str">
            <v>M6</v>
          </cell>
          <cell r="DA272">
            <v>11492365</v>
          </cell>
          <cell r="DB272">
            <v>0</v>
          </cell>
        </row>
        <row r="273">
          <cell r="B273" t="str">
            <v>0245 DE 2025</v>
          </cell>
          <cell r="C273">
            <v>40325585</v>
          </cell>
          <cell r="D273" t="str">
            <v>PAOLA MERCEDES GARZON ROZO</v>
          </cell>
          <cell r="E273" t="str">
            <v>CONTRATO DE PRESTACIÓN DE SERVICIOS DE APOYO A LA GESTIÓN</v>
          </cell>
          <cell r="F273" t="str">
            <v>PRESTACIÓN DE SERVICIOS DE APOYO A LA GESTIÓN NECESARIO PARA EL FORTALECIMIENTO DE LOS PROCESOS ACADÉMICOS Y ADMINISTRATIVOS EN LA ESCUELA DE HUMANIDADES DE LA FACULTAD DE CIENCIAS HUMANAS Y DE LA EDUCACIÓN DE LA UNIVERSIDAD DE LOS LLANOS.</v>
          </cell>
          <cell r="G273">
            <v>45680</v>
          </cell>
          <cell r="H273">
            <v>11492365</v>
          </cell>
          <cell r="I273" t="str">
            <v>Cinco (05) meses calendario</v>
          </cell>
          <cell r="J273">
            <v>45680</v>
          </cell>
          <cell r="K273">
            <v>45830</v>
          </cell>
          <cell r="L273" t="str">
            <v>NO APLICA</v>
          </cell>
          <cell r="M273" t="str">
            <v>NO APLICA</v>
          </cell>
          <cell r="N273" t="str">
            <v>NO APLICA</v>
          </cell>
          <cell r="O273">
            <v>5</v>
          </cell>
          <cell r="P273">
            <v>2911399</v>
          </cell>
          <cell r="Q273">
            <v>45680</v>
          </cell>
          <cell r="R273">
            <v>45716</v>
          </cell>
          <cell r="S273">
            <v>2298473</v>
          </cell>
          <cell r="T273">
            <v>45717</v>
          </cell>
          <cell r="U273">
            <v>45747</v>
          </cell>
          <cell r="V273">
            <v>2298473</v>
          </cell>
          <cell r="W273">
            <v>45748</v>
          </cell>
          <cell r="X273">
            <v>45777</v>
          </cell>
          <cell r="Y273">
            <v>2298473</v>
          </cell>
          <cell r="Z273">
            <v>45778</v>
          </cell>
          <cell r="AA273">
            <v>45808</v>
          </cell>
          <cell r="AB273">
            <v>1685547</v>
          </cell>
          <cell r="AC273">
            <v>45809</v>
          </cell>
          <cell r="AD273">
            <v>45830</v>
          </cell>
          <cell r="AE273">
            <v>0</v>
          </cell>
          <cell r="AF273">
            <v>0</v>
          </cell>
          <cell r="AG273">
            <v>0</v>
          </cell>
          <cell r="BI273" t="str">
            <v>Vicerrectoría de Recursos Universitarios</v>
          </cell>
          <cell r="BJ273" t="str">
            <v>WILSON FERNANDO SALGADO CIFUENTES</v>
          </cell>
          <cell r="BK273" t="str">
            <v>Vicerrector Universitario</v>
          </cell>
          <cell r="BL273">
            <v>138</v>
          </cell>
          <cell r="BM273">
            <v>45680</v>
          </cell>
          <cell r="BN273">
            <v>2002609177</v>
          </cell>
          <cell r="BO273">
            <v>282</v>
          </cell>
          <cell r="BP273">
            <v>45680</v>
          </cell>
          <cell r="BQ273">
            <v>11492365</v>
          </cell>
          <cell r="CS273" t="str">
            <v>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v>
          </cell>
          <cell r="CT273">
            <v>40325585.799999997</v>
          </cell>
          <cell r="CU273">
            <v>598</v>
          </cell>
          <cell r="CV273" t="str">
            <v>320401</v>
          </cell>
          <cell r="CY273">
            <v>7490</v>
          </cell>
          <cell r="CZ273" t="str">
            <v>M6</v>
          </cell>
          <cell r="DA273">
            <v>11492365</v>
          </cell>
          <cell r="DB273">
            <v>0</v>
          </cell>
        </row>
        <row r="274">
          <cell r="B274" t="str">
            <v>0246 DE 2025</v>
          </cell>
          <cell r="C274">
            <v>1121888586</v>
          </cell>
          <cell r="D274" t="str">
            <v>NATALIA CORREDOR BONELO</v>
          </cell>
          <cell r="E274" t="str">
            <v>CONTRATO DE PRESTACIÓN DE SERVICIOS DE APOYO A LA GESTIÓN</v>
          </cell>
          <cell r="F274" t="str">
            <v>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v>
          </cell>
          <cell r="G274">
            <v>45680</v>
          </cell>
          <cell r="H274">
            <v>13177912</v>
          </cell>
          <cell r="I274" t="str">
            <v>Cinco (05) meses y veintidós (22) días calendario</v>
          </cell>
          <cell r="J274">
            <v>45680</v>
          </cell>
          <cell r="K274">
            <v>45852</v>
          </cell>
          <cell r="L274" t="str">
            <v>NO APLICA</v>
          </cell>
          <cell r="M274" t="str">
            <v>NO APLICA</v>
          </cell>
          <cell r="N274" t="str">
            <v>NO APLICA</v>
          </cell>
          <cell r="O274">
            <v>6</v>
          </cell>
          <cell r="P274">
            <v>689542</v>
          </cell>
          <cell r="Q274">
            <v>45680</v>
          </cell>
          <cell r="R274">
            <v>45688</v>
          </cell>
          <cell r="S274">
            <v>0</v>
          </cell>
          <cell r="T274">
            <v>45717</v>
          </cell>
          <cell r="U274">
            <v>45747</v>
          </cell>
          <cell r="V274">
            <v>0</v>
          </cell>
          <cell r="W274">
            <v>45748</v>
          </cell>
          <cell r="X274">
            <v>45777</v>
          </cell>
          <cell r="Y274">
            <v>0</v>
          </cell>
          <cell r="Z274">
            <v>45778</v>
          </cell>
          <cell r="AA274">
            <v>45808</v>
          </cell>
          <cell r="AB274">
            <v>0</v>
          </cell>
          <cell r="AC274">
            <v>45809</v>
          </cell>
          <cell r="AD274">
            <v>45838</v>
          </cell>
          <cell r="AE274">
            <v>0</v>
          </cell>
          <cell r="AF274">
            <v>45839</v>
          </cell>
          <cell r="AG274">
            <v>45852</v>
          </cell>
          <cell r="BI274" t="str">
            <v>Vicerrectoría de Recursos Universitarios</v>
          </cell>
          <cell r="BJ274" t="str">
            <v>WILSON FERNANDO SALGADO CIFUENTES</v>
          </cell>
          <cell r="BK274" t="str">
            <v>Vicerrector Universitario</v>
          </cell>
          <cell r="BL274">
            <v>138</v>
          </cell>
          <cell r="BM274">
            <v>45680</v>
          </cell>
          <cell r="BN274">
            <v>2002609177</v>
          </cell>
          <cell r="BO274">
            <v>311</v>
          </cell>
          <cell r="BP274">
            <v>45680</v>
          </cell>
          <cell r="BQ274">
            <v>13177912</v>
          </cell>
          <cell r="CS274"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v>
          </cell>
          <cell r="CT274">
            <v>1121888586.5</v>
          </cell>
          <cell r="CU274">
            <v>246</v>
          </cell>
          <cell r="CV274" t="str">
            <v>280303301</v>
          </cell>
          <cell r="CY274">
            <v>8299</v>
          </cell>
          <cell r="CZ274" t="str">
            <v>M6</v>
          </cell>
          <cell r="DA274">
            <v>689542</v>
          </cell>
          <cell r="DB274">
            <v>12488370</v>
          </cell>
        </row>
        <row r="275">
          <cell r="B275" t="str">
            <v>0247 DE 2025</v>
          </cell>
          <cell r="C275">
            <v>1121859581</v>
          </cell>
          <cell r="D275" t="str">
            <v>LIZETH KATHERINE VILLALBA RINCON</v>
          </cell>
          <cell r="E275" t="str">
            <v>CONTRATO DE PRESTACIÓN DE SERVICIOS PROFESIONALES</v>
          </cell>
          <cell r="F275" t="str">
            <v>PRESTACIÓN DE SERVICIOS PROFESIONALES NECESARIO PARA EL FORTALECIMIENTO DE LOS PROCESOS ACADÉMICOS Y ADMINISTRATIVOS DE LOS PROGRAMAS DE POSGRADOS PROPIOS Y EN CONVENIO DE LA UNIVERSIDAD DE LOS LLANOS.</v>
          </cell>
          <cell r="G275">
            <v>45680</v>
          </cell>
          <cell r="H275">
            <v>18604105</v>
          </cell>
          <cell r="I275" t="str">
            <v>Cinco (05) meses y veintidós (22) días calendario</v>
          </cell>
          <cell r="J275">
            <v>45680</v>
          </cell>
          <cell r="K275">
            <v>45852</v>
          </cell>
          <cell r="L275" t="str">
            <v>NO APLICA</v>
          </cell>
          <cell r="M275" t="str">
            <v>NO APLICA</v>
          </cell>
          <cell r="N275" t="str">
            <v>NO APLICA</v>
          </cell>
          <cell r="O275">
            <v>6</v>
          </cell>
          <cell r="P275">
            <v>4110209</v>
          </cell>
          <cell r="Q275">
            <v>45680</v>
          </cell>
          <cell r="R275">
            <v>45716</v>
          </cell>
          <cell r="S275">
            <v>3244902</v>
          </cell>
          <cell r="T275">
            <v>45717</v>
          </cell>
          <cell r="U275">
            <v>45747</v>
          </cell>
          <cell r="V275">
            <v>3244902</v>
          </cell>
          <cell r="W275">
            <v>45748</v>
          </cell>
          <cell r="X275">
            <v>45777</v>
          </cell>
          <cell r="Y275">
            <v>3244902</v>
          </cell>
          <cell r="Z275">
            <v>45778</v>
          </cell>
          <cell r="AA275">
            <v>45808</v>
          </cell>
          <cell r="AB275">
            <v>3244902</v>
          </cell>
          <cell r="AC275">
            <v>45809</v>
          </cell>
          <cell r="AD275">
            <v>45838</v>
          </cell>
          <cell r="AE275">
            <v>1514288</v>
          </cell>
          <cell r="AF275">
            <v>45839</v>
          </cell>
          <cell r="AG275">
            <v>45852</v>
          </cell>
          <cell r="AH275">
            <v>0</v>
          </cell>
          <cell r="AI275">
            <v>0</v>
          </cell>
          <cell r="AJ275">
            <v>0</v>
          </cell>
          <cell r="BI275" t="str">
            <v>Vicerrectoría de Recursos Universitarios</v>
          </cell>
          <cell r="BJ275" t="str">
            <v>WILSON FERNANDO SALGADO CIFUENTES</v>
          </cell>
          <cell r="BK275" t="str">
            <v>Vicerrector Universitario</v>
          </cell>
          <cell r="BL275">
            <v>138</v>
          </cell>
          <cell r="BM275">
            <v>45680</v>
          </cell>
          <cell r="BN275">
            <v>2002609177</v>
          </cell>
          <cell r="BO275">
            <v>389</v>
          </cell>
          <cell r="BP275">
            <v>45680</v>
          </cell>
          <cell r="BQ275">
            <v>18604105</v>
          </cell>
          <cell r="CS275" t="str">
            <v>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v>
          </cell>
          <cell r="CT275">
            <v>1121859581</v>
          </cell>
          <cell r="CU275">
            <v>253</v>
          </cell>
          <cell r="CV275" t="str">
            <v>2912</v>
          </cell>
          <cell r="CY275">
            <v>8299</v>
          </cell>
          <cell r="CZ275" t="str">
            <v>M6</v>
          </cell>
          <cell r="DA275">
            <v>18604105</v>
          </cell>
          <cell r="DB275">
            <v>0</v>
          </cell>
        </row>
        <row r="276">
          <cell r="B276" t="str">
            <v>0249 DE 2025</v>
          </cell>
          <cell r="C276">
            <v>1121834306</v>
          </cell>
          <cell r="D276" t="str">
            <v>CINDY SOFIA LINARES ROA</v>
          </cell>
          <cell r="E276" t="str">
            <v>CONTRATO DE PRESTACIÓN DE SERVICIOS DE APOYO A LA GESTIÓN</v>
          </cell>
          <cell r="F276" t="str">
            <v>PRESTACIÓN DE SERVICIOS DE APOYO A LA GESTIÓN NECESARIO PARA EL FORTALECIMIENTO DE LOS PROCESOS DE LA ESCUELA DE INGENIERÍA DE LA FACULTAD DE CIENCIAS BÁSICAS E INGENIERÍA DE LA UNIVERSIDAD DE LOS LLANOS.</v>
          </cell>
          <cell r="G276">
            <v>45680</v>
          </cell>
          <cell r="H276">
            <v>11492365</v>
          </cell>
          <cell r="I276" t="str">
            <v>Cinco (05) meses calendario</v>
          </cell>
          <cell r="J276">
            <v>45680</v>
          </cell>
          <cell r="K276">
            <v>45830</v>
          </cell>
          <cell r="L276" t="str">
            <v>NO APLICA</v>
          </cell>
          <cell r="M276" t="str">
            <v>NO APLICA</v>
          </cell>
          <cell r="N276" t="str">
            <v>NO APLICA</v>
          </cell>
          <cell r="O276">
            <v>5</v>
          </cell>
          <cell r="P276">
            <v>2911399</v>
          </cell>
          <cell r="Q276">
            <v>45680</v>
          </cell>
          <cell r="R276">
            <v>45716</v>
          </cell>
          <cell r="S276">
            <v>2298473</v>
          </cell>
          <cell r="T276">
            <v>45717</v>
          </cell>
          <cell r="U276">
            <v>45747</v>
          </cell>
          <cell r="V276">
            <v>2298473</v>
          </cell>
          <cell r="W276">
            <v>45748</v>
          </cell>
          <cell r="X276">
            <v>45777</v>
          </cell>
          <cell r="Y276">
            <v>2298473</v>
          </cell>
          <cell r="Z276">
            <v>45778</v>
          </cell>
          <cell r="AA276">
            <v>45808</v>
          </cell>
          <cell r="AB276">
            <v>1685547</v>
          </cell>
          <cell r="AC276">
            <v>45809</v>
          </cell>
          <cell r="AD276">
            <v>45830</v>
          </cell>
          <cell r="AE276">
            <v>0</v>
          </cell>
          <cell r="AF276">
            <v>0</v>
          </cell>
          <cell r="AG276">
            <v>0</v>
          </cell>
          <cell r="AH276">
            <v>0</v>
          </cell>
          <cell r="AI276">
            <v>0</v>
          </cell>
          <cell r="AJ276">
            <v>0</v>
          </cell>
          <cell r="BI276" t="str">
            <v>Vicerrectoría de Recursos Universitarios</v>
          </cell>
          <cell r="BJ276" t="str">
            <v>WILSON FERNANDO SALGADO CIFUENTES</v>
          </cell>
          <cell r="BK276" t="str">
            <v>Vicerrector Universitario</v>
          </cell>
          <cell r="BL276">
            <v>138</v>
          </cell>
          <cell r="BM276">
            <v>45680</v>
          </cell>
          <cell r="BN276">
            <v>2002609177</v>
          </cell>
          <cell r="BO276">
            <v>385</v>
          </cell>
          <cell r="BP276">
            <v>45680</v>
          </cell>
          <cell r="BQ276">
            <v>11492365</v>
          </cell>
          <cell r="CS276" t="str">
            <v>1. Contribuir en la atención adecuada de la Escuela de Ingeniería facilitando los procesos y brindando información a través de los diferentes medios de comunicación a los docentes, estudiantes, administrativos y personal externo a la Universidad. 2. Contribuir con el manejo y organización de la agenda del Director de Escuela de Ingeniería. 3. Apoyar al director con la organización de la correspondencia, citaciones y elaboración de actas, que se generen en el desarrollo de los Comités de Escuela. 4. Contribuir en la publicación y difusión de la información que se genere de los procesos propios a la Escuela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 la Escuela.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 Escuela. 12. Apoyar en la elaboración del inventario documental y modificaciones al acta de descarte. 13. Apoyar en la gestión para las convocatorias docentes de la Escuela de ingeniería. 14. Apoyar la logística para la realización de claustros académicos. 15. Apoyar a los programas académicos brindando información en el marco de los procesos de acreditación.</v>
          </cell>
          <cell r="CT276">
            <v>1121834306</v>
          </cell>
          <cell r="CU276">
            <v>136</v>
          </cell>
          <cell r="CV276" t="str">
            <v>320303</v>
          </cell>
          <cell r="CY276">
            <v>8299</v>
          </cell>
          <cell r="CZ276" t="str">
            <v>M6</v>
          </cell>
          <cell r="DA276">
            <v>11492365</v>
          </cell>
          <cell r="DB276">
            <v>0</v>
          </cell>
        </row>
        <row r="277">
          <cell r="B277" t="str">
            <v>0250 DE 2025</v>
          </cell>
          <cell r="C277">
            <v>1054992615</v>
          </cell>
          <cell r="D277" t="str">
            <v>CLAUDIA VIVIANA BUITRAGO GUTIERREZ</v>
          </cell>
          <cell r="E277" t="str">
            <v>CONTRATO DE PRESTACIÓN DE SERVICIOS DE APOYO A LA GESTIÓN</v>
          </cell>
          <cell r="F277" t="str">
            <v>PRESTACIÓN DE SERVICIOS DE APOYO A LA GESTIÓN NECESARIO PARA EL FORTALECIMIENTO DE LOS PROCESOS DEL DEPARTAMENTO DE BIOLOGÍA Y QUÍMICA DE LA FACULTAD DE CIENCIAS BÁSICAS E INGENIERÍA DE LA UNIVERSIDAD DE LOS LLANOS.</v>
          </cell>
          <cell r="G277">
            <v>45680</v>
          </cell>
          <cell r="H277">
            <v>11492365</v>
          </cell>
          <cell r="I277" t="str">
            <v>Cinco (05) meses calendario</v>
          </cell>
          <cell r="J277">
            <v>45680</v>
          </cell>
          <cell r="K277">
            <v>45830</v>
          </cell>
          <cell r="L277" t="str">
            <v>NO APLICA</v>
          </cell>
          <cell r="M277" t="str">
            <v>NO APLICA</v>
          </cell>
          <cell r="N277" t="str">
            <v>NO APLICA</v>
          </cell>
          <cell r="O277">
            <v>5</v>
          </cell>
          <cell r="P277">
            <v>2911399</v>
          </cell>
          <cell r="Q277">
            <v>45680</v>
          </cell>
          <cell r="R277">
            <v>45716</v>
          </cell>
          <cell r="S277">
            <v>2298473</v>
          </cell>
          <cell r="T277">
            <v>45717</v>
          </cell>
          <cell r="U277">
            <v>45747</v>
          </cell>
          <cell r="V277">
            <v>2298473</v>
          </cell>
          <cell r="W277">
            <v>45748</v>
          </cell>
          <cell r="X277">
            <v>45777</v>
          </cell>
          <cell r="Y277">
            <v>2298473</v>
          </cell>
          <cell r="Z277">
            <v>45778</v>
          </cell>
          <cell r="AA277">
            <v>45808</v>
          </cell>
          <cell r="AB277">
            <v>1685547</v>
          </cell>
          <cell r="AC277">
            <v>45809</v>
          </cell>
          <cell r="AD277">
            <v>45830</v>
          </cell>
          <cell r="AE277">
            <v>0</v>
          </cell>
          <cell r="AF277">
            <v>0</v>
          </cell>
          <cell r="AG277">
            <v>0</v>
          </cell>
          <cell r="BI277" t="str">
            <v>Vicerrectoría de Recursos Universitarios</v>
          </cell>
          <cell r="BJ277" t="str">
            <v>WILSON FERNANDO SALGADO CIFUENTES</v>
          </cell>
          <cell r="BK277" t="str">
            <v>Vicerrector Universitario</v>
          </cell>
          <cell r="BL277">
            <v>138</v>
          </cell>
          <cell r="BM277">
            <v>45680</v>
          </cell>
          <cell r="BN277">
            <v>2002609177</v>
          </cell>
          <cell r="BO277">
            <v>383</v>
          </cell>
          <cell r="BP277">
            <v>45680</v>
          </cell>
          <cell r="BQ277">
            <v>11492365</v>
          </cell>
          <cell r="CS277" t="str">
            <v>1. Contribuir en la atención adecuada del departamento de biología y química facilitando los procesos y brindando información a través de los diferentes medios de comunicación a los docentes, estudiantes, administrativos y personal externo a la Universidad. 2. Contribuir con el manejo y organización de la agenda del director del departamento de biología y química. 3. Apoyar a los directores con la organización de la correspondencia, citaciones y elaboración de actas, que se generen en el desarrollo del comité de departamento de biología y química. 4. Contribuir en la publicación y difusión de la información que se genere de los procesos propios del departamento de biología y química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de biología y química. 12. Apoyar en la elaboración del inventario documental y modificaciones al acta de descarte. 13. Apoyar en la gestión para las convocatorias docentes del departamento de biología y química. 14. Apoyar la logística para la realización de claustros académicos. 15. Apoyar a los programas académicos brindando información en el marco de los procesos de acreditación.</v>
          </cell>
          <cell r="CT277">
            <v>1054992615</v>
          </cell>
          <cell r="CU277">
            <v>136</v>
          </cell>
          <cell r="CV277" t="str">
            <v>2801011040001</v>
          </cell>
          <cell r="CY277">
            <v>8299</v>
          </cell>
          <cell r="CZ277" t="str">
            <v>M6</v>
          </cell>
          <cell r="DA277">
            <v>11492365</v>
          </cell>
          <cell r="DB277">
            <v>0</v>
          </cell>
        </row>
        <row r="278">
          <cell r="B278" t="str">
            <v>0251 DE 2025</v>
          </cell>
          <cell r="C278">
            <v>40185370</v>
          </cell>
          <cell r="D278" t="str">
            <v>JOHANNA DEL PILAR BARRETO QUINTERO</v>
          </cell>
          <cell r="E278" t="str">
            <v>CONTRATO DE PRESTACIÓN DE SERVICIOS DE APOYO A LA GESTIÓN</v>
          </cell>
          <cell r="F278" t="str">
            <v>PRESTACIÓN DE SERVICIOS DE APOYO A LA GESTIÓN NECESARIO PARA EL FORTALECIMIENTO DE LOS PROCESOS DEL DEPARTAMENTO DE MATEMÁTICAS Y FÍSICA DE LA FACULTAD DE CIENCIAS BÁSICAS E INGENIERÍA DE LA UNIVERSIDAD DE LOS LLANOS.</v>
          </cell>
          <cell r="G278">
            <v>45680</v>
          </cell>
          <cell r="H278">
            <v>11492365</v>
          </cell>
          <cell r="I278" t="str">
            <v>Cinco (05) meses calendario</v>
          </cell>
          <cell r="J278">
            <v>45680</v>
          </cell>
          <cell r="K278">
            <v>45830</v>
          </cell>
          <cell r="L278" t="str">
            <v>NO APLICA</v>
          </cell>
          <cell r="M278" t="str">
            <v>NO APLICA</v>
          </cell>
          <cell r="N278" t="str">
            <v>NO APLICA</v>
          </cell>
          <cell r="O278">
            <v>5</v>
          </cell>
          <cell r="P278">
            <v>2911399</v>
          </cell>
          <cell r="Q278">
            <v>45680</v>
          </cell>
          <cell r="R278">
            <v>45716</v>
          </cell>
          <cell r="S278">
            <v>2298473</v>
          </cell>
          <cell r="T278">
            <v>45717</v>
          </cell>
          <cell r="U278">
            <v>45747</v>
          </cell>
          <cell r="V278">
            <v>2298473</v>
          </cell>
          <cell r="W278">
            <v>45748</v>
          </cell>
          <cell r="X278">
            <v>45777</v>
          </cell>
          <cell r="Y278">
            <v>2298473</v>
          </cell>
          <cell r="Z278">
            <v>45778</v>
          </cell>
          <cell r="AA278">
            <v>45808</v>
          </cell>
          <cell r="AB278">
            <v>1685547</v>
          </cell>
          <cell r="AC278">
            <v>45809</v>
          </cell>
          <cell r="AD278">
            <v>45830</v>
          </cell>
          <cell r="AE278">
            <v>0</v>
          </cell>
          <cell r="AF278">
            <v>0</v>
          </cell>
          <cell r="AG278">
            <v>0</v>
          </cell>
          <cell r="AH278">
            <v>0</v>
          </cell>
          <cell r="AI278">
            <v>0</v>
          </cell>
          <cell r="AJ278">
            <v>0</v>
          </cell>
          <cell r="BI278" t="str">
            <v>Vicerrectoría de Recursos Universitarios</v>
          </cell>
          <cell r="BJ278" t="str">
            <v>WILSON FERNANDO SALGADO CIFUENTES</v>
          </cell>
          <cell r="BK278" t="str">
            <v>Vicerrector Universitario</v>
          </cell>
          <cell r="BL278">
            <v>138</v>
          </cell>
          <cell r="BM278">
            <v>45680</v>
          </cell>
          <cell r="BN278">
            <v>2002609177</v>
          </cell>
          <cell r="BO278">
            <v>370</v>
          </cell>
          <cell r="BP278">
            <v>45680</v>
          </cell>
          <cell r="BQ278">
            <v>11492365</v>
          </cell>
          <cell r="CS278" t="str">
            <v>1. Contribuir en la atención adecuada del departamento de matemáticas y física facilitando los procesos y brindando información a través de los diferentes medios de comunicación a los docentes, estudiantes, administrativos y personal externo a la Universidad. 2. Contribuir con el manejo y organización de la agenda del director del departamento de matemáticas y física. 3. Apoyar a los directores con la organización de la correspondencia, citaciones y elaboración de actas, que se generen en el desarrollo del comité de departamento de matemáticas y física. 4. Contribuir en la publicación y difusión de la información que se genere de los procesos propios del departamento de matemáticas y física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matemáticas y física. 12. Apoyar en la elaboración del inventario documental y modificaciones al acta de descarte. 13. Apoyar en la gestión para las convocatorias docentes del departamento matemáticas y física. 14. Apoyar la logística para la realización de claustros académicos. 15. Apoyar a los programas académicos brindando información en el marco de los procesos de acreditación.</v>
          </cell>
          <cell r="CT278">
            <v>40185370</v>
          </cell>
          <cell r="CU278">
            <v>136</v>
          </cell>
          <cell r="CV278" t="str">
            <v>2801011010003</v>
          </cell>
          <cell r="CY278">
            <v>8299</v>
          </cell>
          <cell r="CZ278" t="str">
            <v>M6</v>
          </cell>
          <cell r="DA278">
            <v>11492365</v>
          </cell>
          <cell r="DB278">
            <v>0</v>
          </cell>
        </row>
        <row r="279">
          <cell r="B279" t="str">
            <v>0252 DE 2025</v>
          </cell>
          <cell r="C279">
            <v>40334161</v>
          </cell>
          <cell r="D279" t="str">
            <v>NANCY VIVIANA ROZO CHAVES</v>
          </cell>
          <cell r="E279" t="str">
            <v>CONTRATO DE PRESTACIÓN DE SERVICIOS PROFESIONALES</v>
          </cell>
          <cell r="F279"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279">
            <v>45680</v>
          </cell>
          <cell r="H279">
            <v>16594159</v>
          </cell>
          <cell r="I279" t="str">
            <v>Cinco (05) meses y veintidós (22) días calendario</v>
          </cell>
          <cell r="J279">
            <v>45680</v>
          </cell>
          <cell r="K279">
            <v>45852</v>
          </cell>
          <cell r="L279" t="str">
            <v>NO APLICA</v>
          </cell>
          <cell r="M279" t="str">
            <v>NO APLICA</v>
          </cell>
          <cell r="N279" t="str">
            <v>NO APLICA</v>
          </cell>
          <cell r="O279">
            <v>6</v>
          </cell>
          <cell r="P279">
            <v>3666151</v>
          </cell>
          <cell r="Q279">
            <v>45680</v>
          </cell>
          <cell r="R279">
            <v>45716</v>
          </cell>
          <cell r="S279">
            <v>2894330</v>
          </cell>
          <cell r="T279">
            <v>45717</v>
          </cell>
          <cell r="U279">
            <v>45747</v>
          </cell>
          <cell r="V279">
            <v>2894330</v>
          </cell>
          <cell r="W279">
            <v>45748</v>
          </cell>
          <cell r="X279">
            <v>45777</v>
          </cell>
          <cell r="Y279">
            <v>2894330</v>
          </cell>
          <cell r="Z279">
            <v>45778</v>
          </cell>
          <cell r="AA279">
            <v>45808</v>
          </cell>
          <cell r="AB279">
            <v>2894330</v>
          </cell>
          <cell r="AC279">
            <v>45809</v>
          </cell>
          <cell r="AD279">
            <v>45838</v>
          </cell>
          <cell r="AE279">
            <v>1350688</v>
          </cell>
          <cell r="AF279">
            <v>45839</v>
          </cell>
          <cell r="AG279">
            <v>45852</v>
          </cell>
          <cell r="BI279" t="str">
            <v>Vicerrectoría de Recursos Universitarios</v>
          </cell>
          <cell r="BJ279" t="str">
            <v>WILSON FERNANDO SALGADO CIFUENTES</v>
          </cell>
          <cell r="BK279" t="str">
            <v>Vicerrector Universitario</v>
          </cell>
          <cell r="BL279">
            <v>138</v>
          </cell>
          <cell r="BM279">
            <v>45680</v>
          </cell>
          <cell r="BN279">
            <v>2002609177</v>
          </cell>
          <cell r="BO279">
            <v>285</v>
          </cell>
          <cell r="BP279">
            <v>45680</v>
          </cell>
          <cell r="BQ279">
            <v>16594159</v>
          </cell>
          <cell r="CS279"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279">
            <v>40334161.700000003</v>
          </cell>
          <cell r="CU279">
            <v>252</v>
          </cell>
          <cell r="CV279" t="str">
            <v>280101201</v>
          </cell>
          <cell r="CY279">
            <v>6920</v>
          </cell>
          <cell r="CZ279" t="str">
            <v>M5</v>
          </cell>
          <cell r="DA279">
            <v>16594159</v>
          </cell>
          <cell r="DB279">
            <v>0</v>
          </cell>
        </row>
        <row r="280">
          <cell r="B280" t="str">
            <v>0253 DE 2025</v>
          </cell>
          <cell r="C280">
            <v>1121833600</v>
          </cell>
          <cell r="D280" t="str">
            <v xml:space="preserve">MONICA JOHANNA VARELA TORRES </v>
          </cell>
          <cell r="E280" t="str">
            <v>CONTRATO DE PRESTACIÓN DE SERVICIOS DE APOYO A LA GESTIÓN</v>
          </cell>
          <cell r="F280" t="str">
            <v>PRESTACIÓN DE SERVICIOS DE APOYO A LA GESTIÓN NECESARIO PARA EL FORTALECIMIENTO DE LOS PROCESOS ACADÉMICOS Y ADMINISTRATIVOS EN LOS PROGRAMAS DE POSGRADOS DE LA FACULTAD DE CIENCIAS BÁSICAS E INGENIERÍA DE LA UNIVERSIDAD DE LOS LLANOS.</v>
          </cell>
          <cell r="G280">
            <v>45680</v>
          </cell>
          <cell r="H280">
            <v>13177912</v>
          </cell>
          <cell r="I280" t="str">
            <v>Cinco (05) meses y veintidós (22) días calendario</v>
          </cell>
          <cell r="J280">
            <v>45680</v>
          </cell>
          <cell r="K280">
            <v>45852</v>
          </cell>
          <cell r="L280" t="str">
            <v>NO APLICA</v>
          </cell>
          <cell r="M280" t="str">
            <v>NO APLICA</v>
          </cell>
          <cell r="N280" t="str">
            <v>NO APLICA</v>
          </cell>
          <cell r="O280">
            <v>6</v>
          </cell>
          <cell r="P280">
            <v>2911399</v>
          </cell>
          <cell r="Q280">
            <v>45680</v>
          </cell>
          <cell r="R280">
            <v>45716</v>
          </cell>
          <cell r="S280">
            <v>2298473</v>
          </cell>
          <cell r="T280">
            <v>45717</v>
          </cell>
          <cell r="U280">
            <v>45747</v>
          </cell>
          <cell r="V280">
            <v>2298473</v>
          </cell>
          <cell r="W280">
            <v>45748</v>
          </cell>
          <cell r="X280">
            <v>45777</v>
          </cell>
          <cell r="Y280">
            <v>2298473</v>
          </cell>
          <cell r="Z280">
            <v>45778</v>
          </cell>
          <cell r="AA280">
            <v>45808</v>
          </cell>
          <cell r="AB280">
            <v>2298473</v>
          </cell>
          <cell r="AC280">
            <v>45809</v>
          </cell>
          <cell r="AD280">
            <v>45838</v>
          </cell>
          <cell r="AE280">
            <v>1072621</v>
          </cell>
          <cell r="AF280">
            <v>45839</v>
          </cell>
          <cell r="AG280">
            <v>45852</v>
          </cell>
          <cell r="BI280" t="str">
            <v>Vicerrectoría de Recursos Universitarios</v>
          </cell>
          <cell r="BJ280" t="str">
            <v>WILSON FERNANDO SALGADO CIFUENTES</v>
          </cell>
          <cell r="BK280" t="str">
            <v>Vicerrector Universitario</v>
          </cell>
          <cell r="BL280">
            <v>138</v>
          </cell>
          <cell r="BM280">
            <v>45680</v>
          </cell>
          <cell r="BN280">
            <v>2002609177</v>
          </cell>
          <cell r="BO280">
            <v>324</v>
          </cell>
          <cell r="BP280">
            <v>45680</v>
          </cell>
          <cell r="BQ280">
            <v>13177912</v>
          </cell>
          <cell r="CS280" t="str">
            <v xml:space="preserve">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Prestar apoyo en las actividades inmersas en el manejo adecuado del material documental que se genere al interior de la dependencia. 3. Apoyar los procesos operativos, logísticos y administrativos institucionales de los programas de posgrados adscritos a la Escuela de Ingeniería de la Facultad. 4. Apoyar las direcciones de posgrados en la elaboración de los informes de ejecución y seguimiento a actividades de la Facultad. 5. Participar en la promoción y difusión de los programas académicos de posgrados. 6. Contribuir en la atención de las necesidades que se presenten y que sean de competencia para hacer las gestiones necesarias para dar la solución pertinente.  </v>
          </cell>
          <cell r="CT280">
            <v>1121833600.4000001</v>
          </cell>
          <cell r="CU280">
            <v>252</v>
          </cell>
          <cell r="CV280" t="str">
            <v>280101305. 280101306</v>
          </cell>
          <cell r="CY280">
            <v>8299</v>
          </cell>
          <cell r="CZ280" t="str">
            <v>M6</v>
          </cell>
          <cell r="DA280">
            <v>13177912</v>
          </cell>
          <cell r="DB280">
            <v>0</v>
          </cell>
        </row>
        <row r="281">
          <cell r="B281" t="str">
            <v>0254 DE 2025</v>
          </cell>
          <cell r="C281">
            <v>1018412599</v>
          </cell>
          <cell r="D281" t="str">
            <v>MARIA ALEJANDRA POVEDA ROJAS</v>
          </cell>
          <cell r="E281" t="str">
            <v>CONTRATO DE PRESTACIÓN DE SERVICIOS DE APOYO A LA GESTIÓN</v>
          </cell>
          <cell r="F281" t="str">
            <v>PRESTACIÓN DE SERVICIOS DE APOYO A LA GESTIÓN NECESARIO PARA EL FORTALECIMIENTO DE LOS PROCESOS ACADÉMICOS Y ADMINISTRATIVOS EN LA SECRETARÍA ACADÉMICA DE LA FACULTAD DE CIENCIAS BASICAS INGENIERÍA DE LA UNIVERSIDAD DE LOS LLANOS.</v>
          </cell>
          <cell r="G281">
            <v>45680</v>
          </cell>
          <cell r="H281">
            <v>11492365</v>
          </cell>
          <cell r="I281" t="str">
            <v>Cinco (05) meses calendario</v>
          </cell>
          <cell r="J281">
            <v>45680</v>
          </cell>
          <cell r="K281">
            <v>45830</v>
          </cell>
          <cell r="L281" t="str">
            <v>NO APLICA</v>
          </cell>
          <cell r="M281" t="str">
            <v>NO APLICA</v>
          </cell>
          <cell r="N281" t="str">
            <v>NO APLICA</v>
          </cell>
          <cell r="O281">
            <v>5</v>
          </cell>
          <cell r="P281">
            <v>2911399</v>
          </cell>
          <cell r="Q281">
            <v>45680</v>
          </cell>
          <cell r="R281">
            <v>45716</v>
          </cell>
          <cell r="S281">
            <v>2298473</v>
          </cell>
          <cell r="T281">
            <v>45717</v>
          </cell>
          <cell r="U281">
            <v>45747</v>
          </cell>
          <cell r="V281">
            <v>2298473</v>
          </cell>
          <cell r="W281">
            <v>45748</v>
          </cell>
          <cell r="X281">
            <v>45777</v>
          </cell>
          <cell r="Y281">
            <v>2298473</v>
          </cell>
          <cell r="Z281">
            <v>45778</v>
          </cell>
          <cell r="AA281">
            <v>45808</v>
          </cell>
          <cell r="AB281">
            <v>1685547</v>
          </cell>
          <cell r="AC281">
            <v>45809</v>
          </cell>
          <cell r="AD281">
            <v>45830</v>
          </cell>
          <cell r="AE281">
            <v>0</v>
          </cell>
          <cell r="AF281">
            <v>0</v>
          </cell>
          <cell r="AG281">
            <v>0</v>
          </cell>
          <cell r="AH281">
            <v>0</v>
          </cell>
          <cell r="AI281">
            <v>0</v>
          </cell>
          <cell r="AJ281">
            <v>0</v>
          </cell>
          <cell r="BI281" t="str">
            <v>Vicerrectoría de Recursos Universitarios</v>
          </cell>
          <cell r="BJ281" t="str">
            <v>WILSON FERNANDO SALGADO CIFUENTES</v>
          </cell>
          <cell r="BK281" t="str">
            <v>Vicerrector Universitario</v>
          </cell>
          <cell r="BL281">
            <v>138</v>
          </cell>
          <cell r="BM281">
            <v>45680</v>
          </cell>
          <cell r="BN281">
            <v>2002609177</v>
          </cell>
          <cell r="BO281">
            <v>382</v>
          </cell>
          <cell r="BP281">
            <v>45680</v>
          </cell>
          <cell r="BQ281">
            <v>11492365</v>
          </cell>
          <cell r="CS281"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v>
          </cell>
          <cell r="CT281">
            <v>1018412599</v>
          </cell>
          <cell r="CU281">
            <v>136</v>
          </cell>
          <cell r="CV281" t="str">
            <v>2801014</v>
          </cell>
          <cell r="CY281">
            <v>8299</v>
          </cell>
          <cell r="CZ281" t="str">
            <v>M6</v>
          </cell>
          <cell r="DA281">
            <v>11492365</v>
          </cell>
          <cell r="DB281">
            <v>0</v>
          </cell>
        </row>
        <row r="282">
          <cell r="B282" t="str">
            <v>0255 DE 2025</v>
          </cell>
          <cell r="C282">
            <v>1006820966</v>
          </cell>
          <cell r="D282" t="str">
            <v>CAMILO ANDRES LAYTON RODRIGUEZ</v>
          </cell>
          <cell r="E282" t="str">
            <v>CONTRATO DE PRESTACIÓN DE SERVICIOS PROFESIONALES</v>
          </cell>
          <cell r="F282" t="str">
            <v>PRESTACIÓN DE SERVICIOS PROFESIONALES NECESARIO PARA EL DESARROLLO DEL PROYECTO FICHA BPUNI SIST 01 1810 2024 “FORTALECIMIENTO DE CAPACIDADES TIC PARA EL APOYO DE LAS FUNCIONES ADMINISTRATIVAS Y MISIONALES DE LA UNIVERSIDAD DE LOS LLANOS”</v>
          </cell>
          <cell r="G282">
            <v>45680</v>
          </cell>
          <cell r="H282">
            <v>16594159</v>
          </cell>
          <cell r="I282" t="str">
            <v>Cinco (05) meses y veintidós (22) días calendario</v>
          </cell>
          <cell r="J282">
            <v>45680</v>
          </cell>
          <cell r="K282">
            <v>45852</v>
          </cell>
          <cell r="L282" t="str">
            <v>NO APLICA</v>
          </cell>
          <cell r="M282" t="str">
            <v>NO APLICA</v>
          </cell>
          <cell r="N282" t="str">
            <v>NO APLICA</v>
          </cell>
          <cell r="O282">
            <v>6</v>
          </cell>
          <cell r="P282">
            <v>3666151</v>
          </cell>
          <cell r="Q282">
            <v>45680</v>
          </cell>
          <cell r="R282">
            <v>45716</v>
          </cell>
          <cell r="S282">
            <v>2894330</v>
          </cell>
          <cell r="T282">
            <v>45717</v>
          </cell>
          <cell r="U282">
            <v>45747</v>
          </cell>
          <cell r="V282">
            <v>2894330</v>
          </cell>
          <cell r="W282">
            <v>45748</v>
          </cell>
          <cell r="X282">
            <v>45777</v>
          </cell>
          <cell r="Y282">
            <v>2894330</v>
          </cell>
          <cell r="Z282">
            <v>45778</v>
          </cell>
          <cell r="AA282">
            <v>45808</v>
          </cell>
          <cell r="AB282">
            <v>2894330</v>
          </cell>
          <cell r="AC282">
            <v>45809</v>
          </cell>
          <cell r="AD282">
            <v>45838</v>
          </cell>
          <cell r="AE282">
            <v>1350688</v>
          </cell>
          <cell r="AF282">
            <v>45839</v>
          </cell>
          <cell r="AG282">
            <v>45852</v>
          </cell>
          <cell r="BI282" t="str">
            <v>Área de Sistemas</v>
          </cell>
          <cell r="BJ282" t="str">
            <v>ROIMAN ARTURO SASTOQUE GUZMÁN</v>
          </cell>
          <cell r="BK282" t="str">
            <v>Jefe de Oficina</v>
          </cell>
          <cell r="BL282">
            <v>135</v>
          </cell>
          <cell r="BM282">
            <v>45680</v>
          </cell>
          <cell r="BN282">
            <v>219616944</v>
          </cell>
          <cell r="BO282">
            <v>257</v>
          </cell>
          <cell r="BP282">
            <v>45680</v>
          </cell>
          <cell r="BQ282">
            <v>16594159</v>
          </cell>
          <cell r="CS282" t="str">
            <v>1. Proponer a la supervisión la ejecución de acciones encaminadas a fortalecer, ampliar y mejorar los sistemas de información desarrollados por el Área de Sistemas. 2. Contribuir con el análisis, desarrollo, pruebas e implementación del módulo de Proyección Social, el módulo de Granja y el módulo de Convenios del Sistema de Información Académico de la Universidad de los Llanos (SIAU), atendiendo los procedimientos establecidos en el proceso de Gestión de TIC. 3. Colaborar con la elaboración de la documentación técnica relacionada con las funcionalidades nuevas y existentes del SIAU que le haya sido asignado. 4. Brindar soporte técnico a los usuarios finales, resolviendo las inquietudes/solicitudes relacionadas con la operación y funcionamiento de los módulos del SIAU que le haya sido asignado. 5.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v>
          </cell>
          <cell r="CT282">
            <v>1006820966</v>
          </cell>
          <cell r="CU282">
            <v>761</v>
          </cell>
          <cell r="CV282" t="str">
            <v>170204</v>
          </cell>
          <cell r="CY282">
            <v>8299</v>
          </cell>
          <cell r="CZ282" t="str">
            <v>M6</v>
          </cell>
          <cell r="DA282">
            <v>16594159</v>
          </cell>
          <cell r="DB282">
            <v>0</v>
          </cell>
        </row>
        <row r="283">
          <cell r="B283" t="str">
            <v>0256 DE 2025</v>
          </cell>
          <cell r="C283">
            <v>1121922138</v>
          </cell>
          <cell r="D283" t="str">
            <v>DIDIER ANIBAL MEJIA SEPULVEDA</v>
          </cell>
          <cell r="E283" t="str">
            <v>CONTRATO DE PRESTACIÓN DE SERVICIOS PROFESIONALES</v>
          </cell>
          <cell r="F283" t="str">
            <v>PRESTACIÓN DE SERVICIOS PROFESIONALES NECESARIO PARA EL DESARROLLO DEL PROYECTO FICHA BPUNI SIST 01 1810 2024 “FORTALECIMIENTO DE CAPACIDADES TIC PARA EL APOYO DE LAS FUNCIONES ADMINISTRATIVAS Y MISIONALES DE LA UNIVERSIDAD DE LOS LLANOS”</v>
          </cell>
          <cell r="G283">
            <v>45680</v>
          </cell>
          <cell r="H283">
            <v>18604105</v>
          </cell>
          <cell r="I283" t="str">
            <v>Cinco (05) meses y veintidós (22) días calendario</v>
          </cell>
          <cell r="J283">
            <v>45680</v>
          </cell>
          <cell r="K283">
            <v>45852</v>
          </cell>
          <cell r="L283" t="str">
            <v>NO APLICA</v>
          </cell>
          <cell r="M283" t="str">
            <v>NO APLICA</v>
          </cell>
          <cell r="N283" t="str">
            <v>NO APLICA</v>
          </cell>
          <cell r="O283">
            <v>6</v>
          </cell>
          <cell r="P283">
            <v>4110209</v>
          </cell>
          <cell r="Q283">
            <v>45680</v>
          </cell>
          <cell r="R283">
            <v>45716</v>
          </cell>
          <cell r="S283">
            <v>3244902</v>
          </cell>
          <cell r="T283">
            <v>45717</v>
          </cell>
          <cell r="U283">
            <v>45747</v>
          </cell>
          <cell r="V283">
            <v>3244902</v>
          </cell>
          <cell r="W283">
            <v>45748</v>
          </cell>
          <cell r="X283">
            <v>45777</v>
          </cell>
          <cell r="Y283">
            <v>3244902</v>
          </cell>
          <cell r="Z283">
            <v>45778</v>
          </cell>
          <cell r="AA283">
            <v>45808</v>
          </cell>
          <cell r="AB283">
            <v>3244902</v>
          </cell>
          <cell r="AC283">
            <v>45809</v>
          </cell>
          <cell r="AD283">
            <v>45838</v>
          </cell>
          <cell r="AE283">
            <v>1514288</v>
          </cell>
          <cell r="AF283">
            <v>45839</v>
          </cell>
          <cell r="AG283">
            <v>45852</v>
          </cell>
          <cell r="AH283">
            <v>0</v>
          </cell>
          <cell r="AI283">
            <v>0</v>
          </cell>
          <cell r="AJ283">
            <v>0</v>
          </cell>
          <cell r="BI283" t="str">
            <v>Área de Sistemas</v>
          </cell>
          <cell r="BJ283" t="str">
            <v>ROIMAN ARTURO SASTOQUE GUZMÁN</v>
          </cell>
          <cell r="BK283" t="str">
            <v>Jefe de Oficina</v>
          </cell>
          <cell r="BL283">
            <v>135</v>
          </cell>
          <cell r="BM283">
            <v>45680</v>
          </cell>
          <cell r="BN283">
            <v>219616944</v>
          </cell>
          <cell r="BO283">
            <v>258</v>
          </cell>
          <cell r="BP283">
            <v>45680</v>
          </cell>
          <cell r="BQ283">
            <v>18604105</v>
          </cell>
          <cell r="CS283" t="str">
            <v>1. Proponer a la supervisión la ejecución de acciones encaminadas a fortalecer, ampliar y mejorar los sistemas de información desarrollados por el Área de Sistemas.2. Contribuir con el análisis, desarrollo, pruebas e implementación de la tercera fase del Sistema de Alertas Tempranas en el Sistema de Información Académico de la Universidad de los Llanos (SIAU), atendiendo los procedimientos establecidos en el proceso de Gestión de TIC. 3. Contribuir con el mantenimiento, actualización y pruebas de la primera y segunda fase del Sistema de Alertas Tempranas del SIAU, atendiendo los procedimientos establecidos en el proceso de Gestión de TIC. 4. Colaborar con la elaboración de la documentación técnica de los módulos que le hayan sido asignados.5.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v>
          </cell>
          <cell r="CT283">
            <v>1121922138.4000001</v>
          </cell>
          <cell r="CU283">
            <v>761</v>
          </cell>
          <cell r="CV283" t="str">
            <v>170204</v>
          </cell>
          <cell r="CY283">
            <v>7490</v>
          </cell>
          <cell r="CZ283" t="str">
            <v>M6</v>
          </cell>
          <cell r="DA283">
            <v>18604105</v>
          </cell>
          <cell r="DB283">
            <v>0</v>
          </cell>
        </row>
        <row r="284">
          <cell r="B284" t="str">
            <v>0257 DE 2025</v>
          </cell>
          <cell r="C284">
            <v>1006965892</v>
          </cell>
          <cell r="D284" t="str">
            <v>EDWIN DAMIAM GUINA ESCOBAR</v>
          </cell>
          <cell r="E284" t="str">
            <v>CONTRATO DE PRESTACIÓN DE SERVICIOS PROFESIONALES</v>
          </cell>
          <cell r="F284" t="str">
            <v>PRESTACIÓN DE SERVICIOS PROFESIONALES NECESARIO PARA EL DESARROLLO DEL PROYECTO FICHA BPUNI SIST 01 1810 2024 “FORTALECIMIENTO DE CAPACIDADES TIC PARA EL APOYO DE LAS FUNCIONES ADMINISTRATIVAS Y MISIONALES DE LA UNIVERSIDAD DE LOS LLANOS”</v>
          </cell>
          <cell r="G284">
            <v>45680</v>
          </cell>
          <cell r="H284">
            <v>16594159</v>
          </cell>
          <cell r="I284" t="str">
            <v>Cinco (05) meses y veintidós (22) días calendario</v>
          </cell>
          <cell r="J284">
            <v>45680</v>
          </cell>
          <cell r="K284">
            <v>45852</v>
          </cell>
          <cell r="L284" t="str">
            <v>NO APLICA</v>
          </cell>
          <cell r="M284" t="str">
            <v>NO APLICA</v>
          </cell>
          <cell r="N284" t="str">
            <v>NO APLICA</v>
          </cell>
          <cell r="O284">
            <v>6</v>
          </cell>
          <cell r="P284">
            <v>3666151</v>
          </cell>
          <cell r="Q284">
            <v>45680</v>
          </cell>
          <cell r="R284">
            <v>45716</v>
          </cell>
          <cell r="S284">
            <v>2894330</v>
          </cell>
          <cell r="T284">
            <v>45717</v>
          </cell>
          <cell r="U284">
            <v>45747</v>
          </cell>
          <cell r="V284">
            <v>2894330</v>
          </cell>
          <cell r="W284">
            <v>45748</v>
          </cell>
          <cell r="X284">
            <v>45777</v>
          </cell>
          <cell r="Y284">
            <v>2894330</v>
          </cell>
          <cell r="Z284">
            <v>45778</v>
          </cell>
          <cell r="AA284">
            <v>45808</v>
          </cell>
          <cell r="AB284">
            <v>2894330</v>
          </cell>
          <cell r="AC284">
            <v>45809</v>
          </cell>
          <cell r="AD284">
            <v>45838</v>
          </cell>
          <cell r="AE284">
            <v>1350688</v>
          </cell>
          <cell r="AF284">
            <v>45839</v>
          </cell>
          <cell r="AG284">
            <v>45852</v>
          </cell>
          <cell r="BI284" t="str">
            <v>Área de Sistemas</v>
          </cell>
          <cell r="BJ284" t="str">
            <v>ROIMAN ARTURO SASTOQUE GUZMÁN</v>
          </cell>
          <cell r="BK284" t="str">
            <v>Jefe de Oficina</v>
          </cell>
          <cell r="BL284">
            <v>135</v>
          </cell>
          <cell r="BM284">
            <v>45680</v>
          </cell>
          <cell r="BN284">
            <v>219616944</v>
          </cell>
          <cell r="BO284">
            <v>259</v>
          </cell>
          <cell r="BP284">
            <v>45680</v>
          </cell>
          <cell r="BQ284">
            <v>16594159</v>
          </cell>
          <cell r="CS284" t="str">
            <v>1. Proponer a la supervisión la ejecución de acciones encaminadas a fortalecer, ampliar y mejorar los sistemas de información desarrollados por la Oficina de Sistemas. 2. Contribuir con el análisis, desarrollo, pruebas e implementación del sistema de información del Sistema de Investigaciones, atendiendo los procedimientos establecidos en el proceso de Gestión de TIC. 3. Colaborar con la elaboración de la documentación técnica del sistema de información del Sistema de Investigaciones. 4. Brindar soporte técnico a los usuarios finales, resolviendo las inquietudes/solicitudes relacionadas con la operación y funcionamiento del sistema de información del Sistema de Investigaciones. 5. Elaborar y aportar plan de trabajo en donde se establezca el tiempo de respuesta para atender el desarrollo de funcionalidades nuevas, el mantenimiento y mejora de funcionalidades existentes en el sistema de información del Sistema de Investigaciones. 6. Apoyar la revisión de la documentación de usuario y las capacitaciones que se requieran sobre el funcionamiento del sistema de información del Sistema de Investigaciones. 7. Asistir a las reuniones a las que sea convocado en el marco del desarrollo de sus actividades y atender las directrices que sean emanadas de estas.</v>
          </cell>
          <cell r="CT284">
            <v>1006965892</v>
          </cell>
          <cell r="CU284">
            <v>761</v>
          </cell>
          <cell r="CV284" t="str">
            <v>170204</v>
          </cell>
          <cell r="CY284">
            <v>6201</v>
          </cell>
          <cell r="CZ284" t="str">
            <v>M6</v>
          </cell>
          <cell r="DA284">
            <v>16594159</v>
          </cell>
          <cell r="DB284">
            <v>0</v>
          </cell>
        </row>
        <row r="285">
          <cell r="B285" t="str">
            <v>0258 DE 2025</v>
          </cell>
          <cell r="C285">
            <v>1121844906</v>
          </cell>
          <cell r="D285" t="str">
            <v>JAVIER EDUARDO MENDOZA LIZARAZO</v>
          </cell>
          <cell r="E285" t="str">
            <v>CONTRATO DE PRESTACIÓN DE SERVICIOS PROFESIONALES</v>
          </cell>
          <cell r="F285" t="str">
            <v>PRESTACIÓN DE SERVICIOS PROFESIONALES NECESARIO PARA EL FORTALECIMIENTO DE LOS PROCESOS DEL ÁREA DE SISTEMAS DE LA UNIVERSIDAD DE LOS LLANOS.</v>
          </cell>
          <cell r="G285">
            <v>45680</v>
          </cell>
          <cell r="H285">
            <v>16594159</v>
          </cell>
          <cell r="I285" t="str">
            <v>Cinco (05) meses y veintidós (22) días calendario</v>
          </cell>
          <cell r="J285">
            <v>45680</v>
          </cell>
          <cell r="K285">
            <v>45852</v>
          </cell>
          <cell r="L285" t="str">
            <v>NO APLICA</v>
          </cell>
          <cell r="M285" t="str">
            <v>NO APLICA</v>
          </cell>
          <cell r="N285" t="str">
            <v>NO APLICA</v>
          </cell>
          <cell r="O285">
            <v>6</v>
          </cell>
          <cell r="P285">
            <v>3666151</v>
          </cell>
          <cell r="Q285">
            <v>45680</v>
          </cell>
          <cell r="R285">
            <v>45716</v>
          </cell>
          <cell r="S285">
            <v>2894330</v>
          </cell>
          <cell r="T285">
            <v>45717</v>
          </cell>
          <cell r="U285">
            <v>45747</v>
          </cell>
          <cell r="V285">
            <v>2894330</v>
          </cell>
          <cell r="W285">
            <v>45748</v>
          </cell>
          <cell r="X285">
            <v>45777</v>
          </cell>
          <cell r="Y285">
            <v>2894330</v>
          </cell>
          <cell r="Z285">
            <v>45778</v>
          </cell>
          <cell r="AA285">
            <v>45808</v>
          </cell>
          <cell r="AB285">
            <v>2894330</v>
          </cell>
          <cell r="AC285">
            <v>45809</v>
          </cell>
          <cell r="AD285">
            <v>45838</v>
          </cell>
          <cell r="AE285">
            <v>1350688</v>
          </cell>
          <cell r="AF285">
            <v>45839</v>
          </cell>
          <cell r="AG285">
            <v>45852</v>
          </cell>
          <cell r="BI285" t="str">
            <v>Vicerrectoría de Recursos Universitarios</v>
          </cell>
          <cell r="BJ285" t="str">
            <v>WILSON FERNANDO SALGADO CIFUENTES</v>
          </cell>
          <cell r="BK285" t="str">
            <v>Vicerrector Universitario</v>
          </cell>
          <cell r="BL285">
            <v>138</v>
          </cell>
          <cell r="BM285">
            <v>45680</v>
          </cell>
          <cell r="BN285">
            <v>2002609177</v>
          </cell>
          <cell r="BO285">
            <v>359</v>
          </cell>
          <cell r="BP285">
            <v>45680</v>
          </cell>
          <cell r="BQ285">
            <v>16594159</v>
          </cell>
          <cell r="CS285" t="str">
            <v>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v>
          </cell>
          <cell r="CT285">
            <v>1121844906</v>
          </cell>
          <cell r="CU285">
            <v>504</v>
          </cell>
          <cell r="CV285" t="str">
            <v>1701</v>
          </cell>
          <cell r="CY285">
            <v>8299</v>
          </cell>
          <cell r="CZ285" t="str">
            <v>M6</v>
          </cell>
          <cell r="DA285">
            <v>16594159</v>
          </cell>
          <cell r="DB285">
            <v>0</v>
          </cell>
        </row>
        <row r="286">
          <cell r="B286" t="str">
            <v>0259 DE 2025</v>
          </cell>
          <cell r="C286">
            <v>1121896021</v>
          </cell>
          <cell r="D286" t="str">
            <v>YAIR LEANDRO ZAPATA MUÑOZ</v>
          </cell>
          <cell r="E286" t="str">
            <v>CONTRATO DE PRESTACIÓN DE SERVICIOS PROFESIONALES</v>
          </cell>
          <cell r="F286"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286">
            <v>45680</v>
          </cell>
          <cell r="H286">
            <v>22479959</v>
          </cell>
          <cell r="I286" t="str">
            <v>Cinco (05) meses y veintidós (22) días calendario</v>
          </cell>
          <cell r="J286">
            <v>45680</v>
          </cell>
          <cell r="K286">
            <v>45852</v>
          </cell>
          <cell r="L286" t="str">
            <v>NO APLICA</v>
          </cell>
          <cell r="M286" t="str">
            <v>NO APLICA</v>
          </cell>
          <cell r="N286" t="str">
            <v>NO APLICA</v>
          </cell>
          <cell r="O286">
            <v>6</v>
          </cell>
          <cell r="P286">
            <v>4966502</v>
          </cell>
          <cell r="Q286">
            <v>45680</v>
          </cell>
          <cell r="R286">
            <v>45716</v>
          </cell>
          <cell r="S286">
            <v>0</v>
          </cell>
          <cell r="T286">
            <v>45717</v>
          </cell>
          <cell r="U286">
            <v>45747</v>
          </cell>
          <cell r="V286">
            <v>0</v>
          </cell>
          <cell r="W286">
            <v>45748</v>
          </cell>
          <cell r="X286">
            <v>45777</v>
          </cell>
          <cell r="Y286">
            <v>0</v>
          </cell>
          <cell r="Z286">
            <v>45778</v>
          </cell>
          <cell r="AA286">
            <v>45808</v>
          </cell>
          <cell r="AB286">
            <v>0</v>
          </cell>
          <cell r="AC286">
            <v>45809</v>
          </cell>
          <cell r="AD286">
            <v>45838</v>
          </cell>
          <cell r="AE286">
            <v>0</v>
          </cell>
          <cell r="AF286">
            <v>45839</v>
          </cell>
          <cell r="AG286">
            <v>45852</v>
          </cell>
          <cell r="AH286">
            <v>0</v>
          </cell>
          <cell r="AI286">
            <v>0</v>
          </cell>
          <cell r="AJ286">
            <v>0</v>
          </cell>
          <cell r="BI286" t="str">
            <v>Facultad de Ciencias Básicas e Ingeniería</v>
          </cell>
          <cell r="BJ286" t="str">
            <v>JUAN MANUEL TRUJILLO GONZÁLEZ</v>
          </cell>
          <cell r="BK286" t="str">
            <v>Director del Instituto de Ciencias Ambientales de la Orinoquia Colombiana</v>
          </cell>
          <cell r="BL286">
            <v>124</v>
          </cell>
          <cell r="BM286">
            <v>45680</v>
          </cell>
          <cell r="BN286">
            <v>178388837</v>
          </cell>
          <cell r="BO286">
            <v>197</v>
          </cell>
          <cell r="BP286">
            <v>45680</v>
          </cell>
          <cell r="BQ286">
            <v>22479959</v>
          </cell>
          <cell r="CS286" t="str">
            <v>1. Colaborar en la revisión de solicitudes y generación de cotizaciones allegadas al Centro de Calidad de Aguas del ICAOC. 2. Apoyar los procesos de verificación y actualización del plan de aseguramiento metrológico e inventario de reactivos del Centro de Calidad de Aguas. 3. Apoyar el seguimiento del sistema de identificación y generación de muestras - SIDEM, reporte de resultados e informes del Centro de Calidad de Aguas. 4. Apoyar en el pretratamiento y análisis de laboratorio de muestras de las matrices agua, suelo y biota requeridas en el Centro de Calidad de Aguas. 5. Cooperar en los procesos del sistema de gestión de calidad, basados en los estándares NTC ISO/IEC 17025:2017, para contribuir a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286">
            <v>1121896021.0999999</v>
          </cell>
          <cell r="CU286">
            <v>767</v>
          </cell>
          <cell r="CV286" t="str">
            <v>28010120002</v>
          </cell>
          <cell r="CY286">
            <v>8299</v>
          </cell>
          <cell r="CZ286" t="str">
            <v>M6</v>
          </cell>
          <cell r="DA286">
            <v>4966502</v>
          </cell>
          <cell r="DB286">
            <v>17513457</v>
          </cell>
        </row>
        <row r="287">
          <cell r="B287" t="str">
            <v>0260 DE 2025</v>
          </cell>
          <cell r="C287">
            <v>1121913636</v>
          </cell>
          <cell r="D287" t="str">
            <v>YIRLEY ANGELICA RINCON BLANQUICET</v>
          </cell>
          <cell r="E287" t="str">
            <v>CONTRATO DE PRESTACIÓN DE SERVICIOS PROFESIONALES</v>
          </cell>
          <cell r="F287"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287">
            <v>45680</v>
          </cell>
          <cell r="H287">
            <v>22479959</v>
          </cell>
          <cell r="I287" t="str">
            <v>Cinco (05) meses y veintidós (22) días calendario</v>
          </cell>
          <cell r="J287">
            <v>45680</v>
          </cell>
          <cell r="K287">
            <v>45852</v>
          </cell>
          <cell r="L287" t="str">
            <v>NO APLICA</v>
          </cell>
          <cell r="M287" t="str">
            <v>NO APLICA</v>
          </cell>
          <cell r="N287" t="str">
            <v>NO APLICA</v>
          </cell>
          <cell r="O287">
            <v>6</v>
          </cell>
          <cell r="P287">
            <v>4966502</v>
          </cell>
          <cell r="Q287">
            <v>45680</v>
          </cell>
          <cell r="R287">
            <v>45716</v>
          </cell>
          <cell r="S287">
            <v>3920923</v>
          </cell>
          <cell r="T287">
            <v>45717</v>
          </cell>
          <cell r="U287">
            <v>45747</v>
          </cell>
          <cell r="V287">
            <v>3920923</v>
          </cell>
          <cell r="W287">
            <v>45748</v>
          </cell>
          <cell r="X287">
            <v>45777</v>
          </cell>
          <cell r="Y287">
            <v>3920923</v>
          </cell>
          <cell r="Z287">
            <v>45778</v>
          </cell>
          <cell r="AA287">
            <v>45808</v>
          </cell>
          <cell r="AB287">
            <v>3920923</v>
          </cell>
          <cell r="AC287">
            <v>45809</v>
          </cell>
          <cell r="AD287">
            <v>45838</v>
          </cell>
          <cell r="AE287">
            <v>1829765</v>
          </cell>
          <cell r="AF287">
            <v>45839</v>
          </cell>
          <cell r="AG287">
            <v>45852</v>
          </cell>
          <cell r="BI287" t="str">
            <v>Facultad de Ciencias Básicas e Ingeniería</v>
          </cell>
          <cell r="BJ287" t="str">
            <v>JUAN MANUEL TRUJILLO GONZÁLEZ</v>
          </cell>
          <cell r="BK287" t="str">
            <v>Director del Instituto de Ciencias Ambientales de la Orinoquia Colombiana</v>
          </cell>
          <cell r="BL287">
            <v>124</v>
          </cell>
          <cell r="BM287">
            <v>45680</v>
          </cell>
          <cell r="BN287">
            <v>178388837</v>
          </cell>
          <cell r="BO287">
            <v>198</v>
          </cell>
          <cell r="BP287">
            <v>45680</v>
          </cell>
          <cell r="BQ287">
            <v>22479959</v>
          </cell>
          <cell r="CS287" t="str">
            <v xml:space="preserve">1. Colaborar en al generación y desarrollo de nuevos proyectos de investigación para el Instituto de Ciencias Ambientales de la Orinoquia Colombiana (ICAOC). 2. Apoyar en el análisis de información cuantitativa, cualitativa y análisis estadisitcos generados por los proyectos de investigación del Instituto de Ciencias Ambientales de la Orinoquia Colombiana. 3. Cooperar en la elaboración de manuscritos de investigación e informes técnicos de avance de los proyectos de investigación desarrollados en el ICAOC. 4. Cooperar en las actividades académicas, investigativas y de divulgación que se adelanten por el Instituto de Ciencias Ambientales de la Orinoquía Colombiana (ICAOC). </v>
          </cell>
          <cell r="CT287">
            <v>1121913636.2</v>
          </cell>
          <cell r="CU287">
            <v>767</v>
          </cell>
          <cell r="CV287" t="str">
            <v>28010120002</v>
          </cell>
          <cell r="CY287">
            <v>8560</v>
          </cell>
          <cell r="CZ287" t="str">
            <v>M5</v>
          </cell>
          <cell r="DA287">
            <v>22479959</v>
          </cell>
          <cell r="DB287">
            <v>0</v>
          </cell>
        </row>
        <row r="288">
          <cell r="B288" t="str">
            <v>0261 DE 2025</v>
          </cell>
          <cell r="C288">
            <v>1049647467</v>
          </cell>
          <cell r="D288" t="str">
            <v>ERIKA ALEJANDRA GONZALEZ RUIZ</v>
          </cell>
          <cell r="E288" t="str">
            <v>CONTRATO DE PRESTACIÓN DE SERVICIOS PROFESIONALES</v>
          </cell>
          <cell r="F288"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288">
            <v>45680</v>
          </cell>
          <cell r="H288">
            <v>16594159</v>
          </cell>
          <cell r="I288" t="str">
            <v>Cinco (05) meses y veintidós (22) días calendario</v>
          </cell>
          <cell r="J288">
            <v>45680</v>
          </cell>
          <cell r="K288">
            <v>45852</v>
          </cell>
          <cell r="L288" t="str">
            <v>NO APLICA</v>
          </cell>
          <cell r="M288" t="str">
            <v>NO APLICA</v>
          </cell>
          <cell r="N288" t="str">
            <v>NO APLICA</v>
          </cell>
          <cell r="O288">
            <v>6</v>
          </cell>
          <cell r="P288">
            <v>3666151</v>
          </cell>
          <cell r="Q288">
            <v>45680</v>
          </cell>
          <cell r="R288">
            <v>45716</v>
          </cell>
          <cell r="S288">
            <v>2894330</v>
          </cell>
          <cell r="T288">
            <v>45717</v>
          </cell>
          <cell r="U288">
            <v>45747</v>
          </cell>
          <cell r="V288">
            <v>2894330</v>
          </cell>
          <cell r="W288">
            <v>45748</v>
          </cell>
          <cell r="X288">
            <v>45777</v>
          </cell>
          <cell r="Y288">
            <v>2894330</v>
          </cell>
          <cell r="Z288">
            <v>45778</v>
          </cell>
          <cell r="AA288">
            <v>45808</v>
          </cell>
          <cell r="AB288">
            <v>2894330</v>
          </cell>
          <cell r="AC288">
            <v>45809</v>
          </cell>
          <cell r="AD288">
            <v>45838</v>
          </cell>
          <cell r="AE288">
            <v>1350688</v>
          </cell>
          <cell r="AF288">
            <v>45839</v>
          </cell>
          <cell r="AG288">
            <v>45852</v>
          </cell>
          <cell r="AH288">
            <v>0</v>
          </cell>
          <cell r="AI288">
            <v>0</v>
          </cell>
          <cell r="AJ288">
            <v>0</v>
          </cell>
          <cell r="BI288" t="str">
            <v>Facultad de Ciencias Básicas e Ingeniería</v>
          </cell>
          <cell r="BJ288" t="str">
            <v>JUAN MANUEL TRUJILLO GONZÁLEZ</v>
          </cell>
          <cell r="BK288" t="str">
            <v>Director del Instituto de Ciencias Ambientales de la Orinoquia Colombiana</v>
          </cell>
          <cell r="BL288">
            <v>124</v>
          </cell>
          <cell r="BM288">
            <v>45680</v>
          </cell>
          <cell r="BN288">
            <v>178388837</v>
          </cell>
          <cell r="BO288">
            <v>199</v>
          </cell>
          <cell r="BP288">
            <v>45680</v>
          </cell>
          <cell r="BQ288">
            <v>16594159</v>
          </cell>
          <cell r="CS288" t="str">
            <v>1. Apoyar con el análisis de laboratorio y controles de calidad para las matrices de agua, suelo y biota requeridos por el Centro de Calidad de Aguas. (Actividad que implica trabajo de laboratorio). 2. Apoyar la revisión y verificación de los resultados de los análisis para garantizar la confiabilidad de los datos emitidos por el laboratorio. (Actividad que implica trabajo de laboratorio). 3. Apoyar el seguimiento para la verificación y/o validación de métodos de ensayos fisicoquímicos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288">
            <v>1049647467</v>
          </cell>
          <cell r="CU288">
            <v>767</v>
          </cell>
          <cell r="CV288" t="str">
            <v>28010120002</v>
          </cell>
          <cell r="CY288">
            <v>7490</v>
          </cell>
          <cell r="CZ288" t="str">
            <v>M6</v>
          </cell>
          <cell r="DA288">
            <v>16594159</v>
          </cell>
          <cell r="DB288">
            <v>0</v>
          </cell>
        </row>
        <row r="289">
          <cell r="B289" t="str">
            <v>0262 DE 2025</v>
          </cell>
          <cell r="C289">
            <v>3802477</v>
          </cell>
          <cell r="D289" t="str">
            <v>JAIRO ANDRES NOVOA BERNATE</v>
          </cell>
          <cell r="E289" t="str">
            <v>CONTRATO DE PRESTACIÓN DE SERVICIOS PROFESIONALES</v>
          </cell>
          <cell r="F289"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289">
            <v>45680</v>
          </cell>
          <cell r="H289">
            <v>16594159</v>
          </cell>
          <cell r="I289" t="str">
            <v>Cinco (05) meses y veintidós (22) días calendario</v>
          </cell>
          <cell r="J289">
            <v>45680</v>
          </cell>
          <cell r="K289">
            <v>45852</v>
          </cell>
          <cell r="L289" t="str">
            <v>NO APLICA</v>
          </cell>
          <cell r="M289" t="str">
            <v>NO APLICA</v>
          </cell>
          <cell r="N289" t="str">
            <v>NO APLICA</v>
          </cell>
          <cell r="O289">
            <v>6</v>
          </cell>
          <cell r="P289">
            <v>3666151</v>
          </cell>
          <cell r="Q289">
            <v>45680</v>
          </cell>
          <cell r="R289">
            <v>45716</v>
          </cell>
          <cell r="S289">
            <v>2894330</v>
          </cell>
          <cell r="T289">
            <v>45717</v>
          </cell>
          <cell r="U289">
            <v>45747</v>
          </cell>
          <cell r="V289">
            <v>2894330</v>
          </cell>
          <cell r="W289">
            <v>45748</v>
          </cell>
          <cell r="X289">
            <v>45777</v>
          </cell>
          <cell r="Y289">
            <v>2894330</v>
          </cell>
          <cell r="Z289">
            <v>45778</v>
          </cell>
          <cell r="AA289">
            <v>45808</v>
          </cell>
          <cell r="AB289">
            <v>2894330</v>
          </cell>
          <cell r="AC289">
            <v>45809</v>
          </cell>
          <cell r="AD289">
            <v>45838</v>
          </cell>
          <cell r="AE289">
            <v>1350688</v>
          </cell>
          <cell r="AF289">
            <v>45839</v>
          </cell>
          <cell r="AG289">
            <v>45852</v>
          </cell>
          <cell r="BI289" t="str">
            <v>Facultad de Ciencias Básicas e Ingeniería</v>
          </cell>
          <cell r="BJ289" t="str">
            <v>JUAN MANUEL TRUJILLO GONZÁLEZ</v>
          </cell>
          <cell r="BK289" t="str">
            <v>Director del Instituto de Ciencias Ambientales de la Orinoquia Colombiana</v>
          </cell>
          <cell r="BL289">
            <v>124</v>
          </cell>
          <cell r="BM289">
            <v>45680</v>
          </cell>
          <cell r="BN289">
            <v>178388837</v>
          </cell>
          <cell r="BO289">
            <v>200</v>
          </cell>
          <cell r="BP289">
            <v>45680</v>
          </cell>
          <cell r="BQ289">
            <v>16594159</v>
          </cell>
          <cell r="CS289" t="str">
            <v>1. Apoyar con el análisis de laboratorio y controles de calidad para las matrices de agua, suelo y biota requeridos por el Centro de Calidad de Aguas. (Actividad que implica trabajo de laboratorio). 2. Contribuir a la toma y aseguramiento de muestras, así como al registro de parámetros in situ en campo requeridos por el Centro de Calidad de Aguas. (Actividad que implica trabajo de campo). 3. Apoyar la elaboración de informes y registro de formatos de control de laboratorio requeridos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289">
            <v>3802477</v>
          </cell>
          <cell r="CU289">
            <v>767</v>
          </cell>
          <cell r="CV289" t="str">
            <v>28010120002</v>
          </cell>
          <cell r="CY289">
            <v>7210</v>
          </cell>
          <cell r="CZ289" t="str">
            <v>M6</v>
          </cell>
          <cell r="DA289">
            <v>16594159</v>
          </cell>
          <cell r="DB289">
            <v>0</v>
          </cell>
        </row>
        <row r="290">
          <cell r="B290" t="str">
            <v>0263 DE 2025</v>
          </cell>
          <cell r="C290">
            <v>1121925902</v>
          </cell>
          <cell r="D290" t="str">
            <v>CRISTIAN DAVID OJEDA GARCIA</v>
          </cell>
          <cell r="E290" t="str">
            <v>CONTRATO DE PRESTACIÓN DE SERVICIOS PROFESIONALES</v>
          </cell>
          <cell r="F290"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290">
            <v>45680</v>
          </cell>
          <cell r="H290">
            <v>16594159</v>
          </cell>
          <cell r="I290" t="str">
            <v>Cinco (05) meses y veintidós (22) días calendario</v>
          </cell>
          <cell r="J290">
            <v>45680</v>
          </cell>
          <cell r="K290">
            <v>45852</v>
          </cell>
          <cell r="L290" t="str">
            <v>NO APLICA</v>
          </cell>
          <cell r="M290" t="str">
            <v>NO APLICA</v>
          </cell>
          <cell r="N290" t="str">
            <v>NO APLICA</v>
          </cell>
          <cell r="O290">
            <v>6</v>
          </cell>
          <cell r="P290">
            <v>3666151</v>
          </cell>
          <cell r="Q290">
            <v>45680</v>
          </cell>
          <cell r="R290">
            <v>45716</v>
          </cell>
          <cell r="S290">
            <v>2894330</v>
          </cell>
          <cell r="T290">
            <v>45717</v>
          </cell>
          <cell r="U290">
            <v>45747</v>
          </cell>
          <cell r="V290">
            <v>2894330</v>
          </cell>
          <cell r="W290">
            <v>45748</v>
          </cell>
          <cell r="X290">
            <v>45777</v>
          </cell>
          <cell r="Y290">
            <v>0</v>
          </cell>
          <cell r="Z290">
            <v>45778</v>
          </cell>
          <cell r="AA290">
            <v>45808</v>
          </cell>
          <cell r="AB290">
            <v>0</v>
          </cell>
          <cell r="AC290">
            <v>45809</v>
          </cell>
          <cell r="AD290">
            <v>45838</v>
          </cell>
          <cell r="AE290">
            <v>0</v>
          </cell>
          <cell r="AF290">
            <v>45839</v>
          </cell>
          <cell r="AG290">
            <v>45852</v>
          </cell>
          <cell r="BI290" t="str">
            <v>Facultad de Ciencias Básicas e Ingeniería</v>
          </cell>
          <cell r="BJ290" t="str">
            <v>JUAN MANUEL TRUJILLO GONZÁLEZ</v>
          </cell>
          <cell r="BK290" t="str">
            <v>Director del Instituto de Ciencias Ambientales de la Orinoquia Colombiana</v>
          </cell>
          <cell r="BL290">
            <v>124</v>
          </cell>
          <cell r="BM290">
            <v>45680</v>
          </cell>
          <cell r="BN290">
            <v>178388837</v>
          </cell>
          <cell r="BO290">
            <v>201</v>
          </cell>
          <cell r="BP290">
            <v>45680</v>
          </cell>
          <cell r="BQ290">
            <v>16594159</v>
          </cell>
          <cell r="CS290" t="str">
            <v>1. Apoyar con el análisis de laboratorio y controles de calidad para las matrices de agua, suelo y biota requeridos por el Centro de Calidad de Aguas. (Actividad que implica trabajo de laboratorio). 2. Contribuir a la toma y aseguramiento de muestras, así como al registro de parámetros in situ en campo requeridos por el Centro de Calidad de Aguas. (Actividad que implica trabajo de campo). 3. Apoyar la elaboración de informes y registro de formatos de control de laboratorio requeridos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290">
            <v>1121925902</v>
          </cell>
          <cell r="CU290">
            <v>767</v>
          </cell>
          <cell r="CV290" t="str">
            <v>28010120002</v>
          </cell>
          <cell r="CY290">
            <v>8299</v>
          </cell>
          <cell r="CZ290" t="str">
            <v>M6</v>
          </cell>
          <cell r="DA290">
            <v>9454811</v>
          </cell>
          <cell r="DB290">
            <v>7139348</v>
          </cell>
        </row>
        <row r="291">
          <cell r="B291" t="str">
            <v>0264 DE 2025</v>
          </cell>
          <cell r="C291">
            <v>1110519424</v>
          </cell>
          <cell r="D291" t="str">
            <v>JUAN DAVID AGUILAR PACHECO</v>
          </cell>
          <cell r="E291" t="str">
            <v>CONTRATO DE PRESTACIÓN DE SERVICIOS PROFESIONALES</v>
          </cell>
          <cell r="F291"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291">
            <v>45680</v>
          </cell>
          <cell r="H291">
            <v>16594159</v>
          </cell>
          <cell r="I291" t="str">
            <v>Cinco (05) meses y veintidós (22) días calendario</v>
          </cell>
          <cell r="J291">
            <v>45680</v>
          </cell>
          <cell r="K291">
            <v>45852</v>
          </cell>
          <cell r="L291" t="str">
            <v>NO APLICA</v>
          </cell>
          <cell r="M291" t="str">
            <v>NO APLICA</v>
          </cell>
          <cell r="N291" t="str">
            <v>NO APLICA</v>
          </cell>
          <cell r="O291">
            <v>6</v>
          </cell>
          <cell r="P291">
            <v>3666151</v>
          </cell>
          <cell r="Q291">
            <v>45680</v>
          </cell>
          <cell r="R291">
            <v>45716</v>
          </cell>
          <cell r="S291">
            <v>2894330</v>
          </cell>
          <cell r="T291">
            <v>45717</v>
          </cell>
          <cell r="U291">
            <v>45747</v>
          </cell>
          <cell r="V291">
            <v>2894330</v>
          </cell>
          <cell r="W291">
            <v>45748</v>
          </cell>
          <cell r="X291">
            <v>45777</v>
          </cell>
          <cell r="Y291">
            <v>2894330</v>
          </cell>
          <cell r="Z291">
            <v>45778</v>
          </cell>
          <cell r="AA291">
            <v>45808</v>
          </cell>
          <cell r="AB291">
            <v>2894330</v>
          </cell>
          <cell r="AC291">
            <v>45809</v>
          </cell>
          <cell r="AD291">
            <v>45838</v>
          </cell>
          <cell r="AE291">
            <v>1350688</v>
          </cell>
          <cell r="AF291">
            <v>45839</v>
          </cell>
          <cell r="AG291">
            <v>45852</v>
          </cell>
          <cell r="AH291">
            <v>0</v>
          </cell>
          <cell r="AI291">
            <v>0</v>
          </cell>
          <cell r="AJ291">
            <v>0</v>
          </cell>
          <cell r="BI291" t="str">
            <v>Facultad de Ciencias Básicas e Ingeniería</v>
          </cell>
          <cell r="BJ291" t="str">
            <v>JUAN MANUEL TRUJILLO GONZÁLEZ</v>
          </cell>
          <cell r="BK291" t="str">
            <v>Director del Instituto de Ciencias Ambientales de la Orinoquia Colombiana</v>
          </cell>
          <cell r="BL291">
            <v>124</v>
          </cell>
          <cell r="BM291">
            <v>45680</v>
          </cell>
          <cell r="BN291">
            <v>178388837</v>
          </cell>
          <cell r="BO291">
            <v>202</v>
          </cell>
          <cell r="BP291">
            <v>45680</v>
          </cell>
          <cell r="BQ291">
            <v>16594159</v>
          </cell>
          <cell r="CS291" t="str">
            <v>1. Apoyar con el análisis de laboratorio y controles de calidad para las matrices de agua, suelo y biota requeridos por el Centro de Calidad de Aguas. (Actividad que implica trabajo de laboratorio). 2. Contribuir a la toma y aseguramiento de muestras, así como al registro de parámetros in situ en campo requeridos por el Centro de Calidad de Aguas. (Actividad que implica trabajo de campo). 3. Apoyar la elaboración de informes y registro de formatos de control de laboratorio requeridos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291">
            <v>1110519424</v>
          </cell>
          <cell r="CU291">
            <v>767</v>
          </cell>
          <cell r="CV291" t="str">
            <v>28010120002</v>
          </cell>
          <cell r="CY291">
            <v>8299</v>
          </cell>
          <cell r="CZ291" t="str">
            <v>M6</v>
          </cell>
          <cell r="DA291">
            <v>16594159</v>
          </cell>
          <cell r="DB291">
            <v>0</v>
          </cell>
        </row>
        <row r="292">
          <cell r="B292" t="str">
            <v>0265 DE 2025</v>
          </cell>
          <cell r="C292">
            <v>1121962050</v>
          </cell>
          <cell r="D292" t="str">
            <v>IVAN AGUSTO GUIZA VALDES</v>
          </cell>
          <cell r="E292" t="str">
            <v>CONTRATO DE PRESTACIÓN DE SERVICIOS DE APOYO A LA GESTIÓN</v>
          </cell>
          <cell r="F292" t="str">
            <v>PRESTACIÓN DE SERVICIOS DE APOYO A LA GESTIÓN NECESARIOS PARA EL DESARROLLO DEL PROYECTO FICHA BPUNI FCBI 02 2510 2024 “FORTALECIMIENTO ESTRATÉGICO DEL CENTRO DE INVESTIGACIÓN - INSTITUTO DE CIENCIAS AMBIENTALES DE LA ORINOQUIA COLOMBIANA PARA LA SOSTENIBILIDAD COMO ACTOR REGIONAL DEL SNCTI”</v>
          </cell>
          <cell r="G292">
            <v>45680</v>
          </cell>
          <cell r="H292">
            <v>14728245</v>
          </cell>
          <cell r="I292" t="str">
            <v>Cinco (05) meses y veintidós (22) días calendario</v>
          </cell>
          <cell r="J292">
            <v>45680</v>
          </cell>
          <cell r="K292">
            <v>45852</v>
          </cell>
          <cell r="L292" t="str">
            <v>NO APLICA</v>
          </cell>
          <cell r="M292" t="str">
            <v>NO APLICA</v>
          </cell>
          <cell r="N292" t="str">
            <v>NO APLICA</v>
          </cell>
          <cell r="O292">
            <v>6</v>
          </cell>
          <cell r="P292">
            <v>3253915</v>
          </cell>
          <cell r="Q292">
            <v>45680</v>
          </cell>
          <cell r="R292">
            <v>45716</v>
          </cell>
          <cell r="S292">
            <v>2568880</v>
          </cell>
          <cell r="T292">
            <v>45717</v>
          </cell>
          <cell r="U292">
            <v>45747</v>
          </cell>
          <cell r="V292">
            <v>2568880</v>
          </cell>
          <cell r="W292">
            <v>45748</v>
          </cell>
          <cell r="X292">
            <v>45777</v>
          </cell>
          <cell r="Y292">
            <v>2568880</v>
          </cell>
          <cell r="Z292">
            <v>45778</v>
          </cell>
          <cell r="AA292">
            <v>45808</v>
          </cell>
          <cell r="AB292">
            <v>2568880</v>
          </cell>
          <cell r="AC292">
            <v>45809</v>
          </cell>
          <cell r="AD292">
            <v>45838</v>
          </cell>
          <cell r="AE292">
            <v>1198810</v>
          </cell>
          <cell r="AF292">
            <v>45839</v>
          </cell>
          <cell r="AG292">
            <v>45852</v>
          </cell>
          <cell r="BI292" t="str">
            <v>Facultad de Ciencias Básicas e Ingeniería</v>
          </cell>
          <cell r="BJ292" t="str">
            <v>JUAN MANUEL TRUJILLO GONZÁLEZ</v>
          </cell>
          <cell r="BK292" t="str">
            <v>Director del Instituto de Ciencias Ambientales de la Orinoquia Colombiana</v>
          </cell>
          <cell r="BL292">
            <v>124</v>
          </cell>
          <cell r="BM292">
            <v>45680</v>
          </cell>
          <cell r="BN292">
            <v>178388837</v>
          </cell>
          <cell r="BO292">
            <v>203</v>
          </cell>
          <cell r="BP292">
            <v>45680</v>
          </cell>
          <cell r="BQ292">
            <v>14728245</v>
          </cell>
          <cell r="CS292" t="str">
            <v>1. Contribuir a la toma y aseguramiento de muestras, así como al registro de parámetros in situ en campo requeridos por el Centro de Calidad de Aguas. (Actividad que implica trabajo de campo). 2. Apoyar el procesamiento de muestras en laboratorio y preparación de soluciones asociados a los métodos de ensayo. (Actividad que implica trabajo de laboratorio). 3. Colaborar en el registro y seguimiento de condiciones ambientales, así como en la organización y disposición final de residuos de las diferentes unidades del Centro de Calidad de Aguas. 4. Apoyar las actividades académicas y de investigación que se adelanten por el Instituto de Ciencias Ambientales de la Orinoquía Colombiana (ICAOC) que coadyuven al desarrollo de los distintos convenios y contratos interadministrativos.</v>
          </cell>
          <cell r="CT292">
            <v>1121962050.5999999</v>
          </cell>
          <cell r="CU292">
            <v>767</v>
          </cell>
          <cell r="CV292" t="str">
            <v>28010120002</v>
          </cell>
          <cell r="CY292">
            <v>7490</v>
          </cell>
          <cell r="CZ292" t="str">
            <v>M6</v>
          </cell>
          <cell r="DA292">
            <v>14728245</v>
          </cell>
          <cell r="DB292">
            <v>0</v>
          </cell>
        </row>
        <row r="293">
          <cell r="B293" t="str">
            <v>0266 DE 2025</v>
          </cell>
          <cell r="C293">
            <v>1006780132</v>
          </cell>
          <cell r="D293" t="str">
            <v>FRANCISCO JOSE MORALES ESPITIA</v>
          </cell>
          <cell r="E293" t="str">
            <v>CONTRATO DE PRESTACIÓN DE SERVICIOS PROFESIONALES</v>
          </cell>
          <cell r="F293" t="str">
            <v>PRESTACIÓN DE SERVICIOS PROFESIONALES NECESARIO PARA EL FORTALECIMIENTO DE LOS PROCESOS DEL INSTITUTO DE CIENCIAS AMBIENTALES DE LA ORINOQUIA COLOMBIANA DE LA UNIVERSIDAD DE LOS LLANOS.</v>
          </cell>
          <cell r="G293">
            <v>45680</v>
          </cell>
          <cell r="H293">
            <v>16594159</v>
          </cell>
          <cell r="I293" t="str">
            <v>Cinco (05) meses y veintidós (22) días calendario</v>
          </cell>
          <cell r="J293">
            <v>45680</v>
          </cell>
          <cell r="K293">
            <v>45852</v>
          </cell>
          <cell r="L293" t="str">
            <v>NO APLICA</v>
          </cell>
          <cell r="M293" t="str">
            <v>NO APLICA</v>
          </cell>
          <cell r="N293" t="str">
            <v>NO APLICA</v>
          </cell>
          <cell r="O293">
            <v>6</v>
          </cell>
          <cell r="P293">
            <v>3666151</v>
          </cell>
          <cell r="Q293">
            <v>45680</v>
          </cell>
          <cell r="R293">
            <v>45716</v>
          </cell>
          <cell r="S293">
            <v>2894330</v>
          </cell>
          <cell r="T293">
            <v>45717</v>
          </cell>
          <cell r="U293">
            <v>45747</v>
          </cell>
          <cell r="V293">
            <v>2894330</v>
          </cell>
          <cell r="W293">
            <v>45748</v>
          </cell>
          <cell r="X293">
            <v>45777</v>
          </cell>
          <cell r="Y293">
            <v>2894330</v>
          </cell>
          <cell r="Z293">
            <v>45778</v>
          </cell>
          <cell r="AA293">
            <v>45808</v>
          </cell>
          <cell r="AB293">
            <v>2894330</v>
          </cell>
          <cell r="AC293">
            <v>45809</v>
          </cell>
          <cell r="AD293">
            <v>45838</v>
          </cell>
          <cell r="AE293">
            <v>1350688</v>
          </cell>
          <cell r="AF293">
            <v>45839</v>
          </cell>
          <cell r="AG293">
            <v>45852</v>
          </cell>
          <cell r="AH293">
            <v>0</v>
          </cell>
          <cell r="AI293">
            <v>0</v>
          </cell>
          <cell r="AJ293">
            <v>0</v>
          </cell>
          <cell r="BI293" t="str">
            <v>Vicerrectoría de Recursos Universitarios</v>
          </cell>
          <cell r="BJ293" t="str">
            <v>WILSON FERNANDO SALGADO CIFUENTES</v>
          </cell>
          <cell r="BK293" t="str">
            <v>Vicerrector Universitario</v>
          </cell>
          <cell r="BL293">
            <v>138</v>
          </cell>
          <cell r="BM293">
            <v>45680</v>
          </cell>
          <cell r="BN293">
            <v>2002609177</v>
          </cell>
          <cell r="BO293">
            <v>381</v>
          </cell>
          <cell r="BP293">
            <v>45680</v>
          </cell>
          <cell r="BQ293">
            <v>16594159</v>
          </cell>
          <cell r="CS293" t="str">
            <v>1. Colaborar en la revisión y recopilación información necesaria para el proceso de actualización del registro calificado del programa de Especialización en Gestión Ambiental Sostenible de la Universidad de los Llanos. 2. Apoyar en la construcción de los documentos de condiciones para el informe del proceso de actualización del registro calificado del programa de Especialización en Gestión Ambiental Sostenible de la Universidad de los Llanos. 3. Cooperar con los procesos de aplicación a convocatorias internas o externas en Ciencia Tecnología e Innovación para el Instituto de Ciencias Ambientales de la Orinoquia Colombiana (ICAOC). 4. Apoyar las actividades académicas y de investigación que se adelanten por el Instituto de Ciencias Ambientales de la Orinoquia Colombiana (ICAOC).</v>
          </cell>
          <cell r="CT293">
            <v>1006780132</v>
          </cell>
          <cell r="CU293">
            <v>336</v>
          </cell>
          <cell r="CV293" t="str">
            <v>280101203</v>
          </cell>
          <cell r="CY293">
            <v>8299</v>
          </cell>
          <cell r="CZ293" t="str">
            <v>M6</v>
          </cell>
          <cell r="DA293">
            <v>16594159</v>
          </cell>
          <cell r="DB293">
            <v>0</v>
          </cell>
        </row>
        <row r="294">
          <cell r="B294" t="str">
            <v>0267 DE 2025</v>
          </cell>
          <cell r="C294">
            <v>1121840882</v>
          </cell>
          <cell r="D294" t="str">
            <v>ANDREA DEL PILAR MURCIA LONDOÑO</v>
          </cell>
          <cell r="E294" t="str">
            <v>CONTRATO DE PRESTACIÓN DE SERVICIOS PROFESIONALES</v>
          </cell>
          <cell r="F294" t="str">
            <v>PRESTACIÓN DE SERVICIOS PROFESIONALES NECESARIO PARA EL DESARROLLO DE LOS DIFERENTES PROCESOS ADMINISTRATIVOS DEL PROYECTO FICHA BPUNI BU 01 2510 2024 “IMPLEMENTACIÓN DEL MODELO DE BIENESTAR A TRAVÉS DE ESTRATEGIAS QUE BENEFICIEN A LA COMUNIDAD DE LA UNIVERSIDAD DE LOS LLANOS”</v>
          </cell>
          <cell r="G294">
            <v>45680</v>
          </cell>
          <cell r="H294">
            <v>18604105</v>
          </cell>
          <cell r="I294" t="str">
            <v>Cinco (05) meses y veintidós (22) días calendario</v>
          </cell>
          <cell r="J294">
            <v>45680</v>
          </cell>
          <cell r="K294">
            <v>45852</v>
          </cell>
          <cell r="L294" t="str">
            <v>NO APLICA</v>
          </cell>
          <cell r="M294" t="str">
            <v>NO APLICA</v>
          </cell>
          <cell r="N294" t="str">
            <v>NO APLICA</v>
          </cell>
          <cell r="O294">
            <v>6</v>
          </cell>
          <cell r="P294">
            <v>4110209</v>
          </cell>
          <cell r="Q294">
            <v>45680</v>
          </cell>
          <cell r="R294">
            <v>45716</v>
          </cell>
          <cell r="S294">
            <v>3244902</v>
          </cell>
          <cell r="T294">
            <v>45717</v>
          </cell>
          <cell r="U294">
            <v>45747</v>
          </cell>
          <cell r="V294">
            <v>3244902</v>
          </cell>
          <cell r="W294">
            <v>45748</v>
          </cell>
          <cell r="X294">
            <v>45777</v>
          </cell>
          <cell r="Y294">
            <v>3244902</v>
          </cell>
          <cell r="Z294">
            <v>45778</v>
          </cell>
          <cell r="AA294">
            <v>45808</v>
          </cell>
          <cell r="AB294">
            <v>3244902</v>
          </cell>
          <cell r="AC294">
            <v>45809</v>
          </cell>
          <cell r="AD294">
            <v>45838</v>
          </cell>
          <cell r="AE294">
            <v>1514288</v>
          </cell>
          <cell r="AF294">
            <v>45839</v>
          </cell>
          <cell r="AG294">
            <v>45852</v>
          </cell>
          <cell r="BI294" t="str">
            <v>División de Bienestar Universitario</v>
          </cell>
          <cell r="BJ294" t="str">
            <v>JHON FREYD MONROY RODRIGUEZ</v>
          </cell>
          <cell r="BK294" t="str">
            <v>Jefe de Oficina</v>
          </cell>
          <cell r="BL294">
            <v>125</v>
          </cell>
          <cell r="BM294">
            <v>45680</v>
          </cell>
          <cell r="BN294">
            <v>306967712</v>
          </cell>
          <cell r="BO294">
            <v>212</v>
          </cell>
          <cell r="BP294">
            <v>45680</v>
          </cell>
          <cell r="BQ294">
            <v>18604105</v>
          </cell>
          <cell r="CS294" t="str">
            <v>1. Colaborar en la compilación de información de las áreas de bienestar y mantener actualizadas las bases de datos creadas para obtener información de todos los beneficios ofrecidos en la División de Bienestar Universitario. 2. Contribuir en masificar la divulgación y visualización de los servicios de Bienestar. 3. Apoyar la formulación y seguimiento de los diferentes planes de acción y Planes de Mejoramiento de la División de Bienestar Universitario. 4. Brindar apoyo a la jefatura de Bienestar en los eventos institucionales que se realicen y sean liderados o apoyados por la Dirección de Bienestar Institucional. 5. Contribuir en la elaboración de informes de informes institucionales requeridos a la División de Bienestar. 6. Brindar apoyo en el seguimiento de peticiones y/o requerimientos internos y/o externos.</v>
          </cell>
          <cell r="CT294">
            <v>1121840882</v>
          </cell>
          <cell r="CU294">
            <v>717</v>
          </cell>
          <cell r="CV294" t="str">
            <v>410205</v>
          </cell>
          <cell r="CY294">
            <v>7490</v>
          </cell>
          <cell r="CZ294" t="str">
            <v>M6</v>
          </cell>
          <cell r="DA294">
            <v>18604105</v>
          </cell>
          <cell r="DB294">
            <v>0</v>
          </cell>
        </row>
        <row r="295">
          <cell r="B295" t="str">
            <v>0268 DE 2025</v>
          </cell>
          <cell r="C295">
            <v>86082880</v>
          </cell>
          <cell r="D295" t="str">
            <v xml:space="preserve">HERVIN YAIR ROJAS LOPEZ </v>
          </cell>
          <cell r="E295" t="str">
            <v>CONTRATO DE PRESTACIÓN DE SERVICIOS DE APOYO A LA GESTIÓN</v>
          </cell>
          <cell r="F295"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295">
            <v>45680</v>
          </cell>
          <cell r="H295">
            <v>18604105</v>
          </cell>
          <cell r="I295" t="str">
            <v>Cinco (05) meses y veintidós (22) días calendario</v>
          </cell>
          <cell r="J295">
            <v>45680</v>
          </cell>
          <cell r="K295">
            <v>45852</v>
          </cell>
          <cell r="L295" t="str">
            <v>NO APLICA</v>
          </cell>
          <cell r="M295" t="str">
            <v>NO APLICA</v>
          </cell>
          <cell r="N295" t="str">
            <v>NO APLICA</v>
          </cell>
          <cell r="O295">
            <v>6</v>
          </cell>
          <cell r="P295">
            <v>4110209</v>
          </cell>
          <cell r="Q295">
            <v>45680</v>
          </cell>
          <cell r="R295">
            <v>45716</v>
          </cell>
          <cell r="S295">
            <v>3244902</v>
          </cell>
          <cell r="T295">
            <v>45717</v>
          </cell>
          <cell r="U295">
            <v>45747</v>
          </cell>
          <cell r="V295">
            <v>3244902</v>
          </cell>
          <cell r="W295">
            <v>45748</v>
          </cell>
          <cell r="X295">
            <v>45777</v>
          </cell>
          <cell r="Y295">
            <v>3244902</v>
          </cell>
          <cell r="Z295">
            <v>45778</v>
          </cell>
          <cell r="AA295">
            <v>45808</v>
          </cell>
          <cell r="AB295">
            <v>3244902</v>
          </cell>
          <cell r="AC295">
            <v>45809</v>
          </cell>
          <cell r="AD295">
            <v>45838</v>
          </cell>
          <cell r="AE295">
            <v>1514288</v>
          </cell>
          <cell r="AF295">
            <v>45839</v>
          </cell>
          <cell r="AG295">
            <v>45852</v>
          </cell>
          <cell r="BI295" t="str">
            <v>División de Bienestar Universitario</v>
          </cell>
          <cell r="BJ295" t="str">
            <v>JHON FREYD MONROY RODRIGUEZ</v>
          </cell>
          <cell r="BK295" t="str">
            <v>Jefe de Oficina</v>
          </cell>
          <cell r="BL295">
            <v>509</v>
          </cell>
          <cell r="BM295">
            <v>45728</v>
          </cell>
          <cell r="BN295">
            <v>126334851</v>
          </cell>
          <cell r="BO295">
            <v>1984</v>
          </cell>
          <cell r="BP295">
            <v>45728</v>
          </cell>
          <cell r="BQ295">
            <v>18604105</v>
          </cell>
          <cell r="CI295">
            <v>1</v>
          </cell>
          <cell r="CJ295">
            <v>45728</v>
          </cell>
          <cell r="CS295"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295">
            <v>86082880</v>
          </cell>
          <cell r="CU295">
            <v>764</v>
          </cell>
          <cell r="CV295" t="str">
            <v>410205</v>
          </cell>
          <cell r="CY295">
            <v>8559</v>
          </cell>
          <cell r="CZ295" t="str">
            <v>M3</v>
          </cell>
          <cell r="DA295">
            <v>18604105</v>
          </cell>
          <cell r="DB295">
            <v>0</v>
          </cell>
        </row>
        <row r="296">
          <cell r="B296" t="str">
            <v>0269 DE 2025</v>
          </cell>
          <cell r="C296">
            <v>40380294</v>
          </cell>
          <cell r="D296" t="str">
            <v>CLAUDIA MARGOTH GONZALEZ GIRALDO</v>
          </cell>
          <cell r="E296" t="str">
            <v>CONTRATO DE PRESTACIÓN DE SERVICIOS PROFESIONALES</v>
          </cell>
          <cell r="F296"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296">
            <v>45680</v>
          </cell>
          <cell r="H296">
            <v>22479959</v>
          </cell>
          <cell r="I296" t="str">
            <v>Cinco (05) meses y veintidós (22) días calendario</v>
          </cell>
          <cell r="J296">
            <v>45680</v>
          </cell>
          <cell r="K296">
            <v>45852</v>
          </cell>
          <cell r="L296" t="str">
            <v>NO APLICA</v>
          </cell>
          <cell r="M296" t="str">
            <v>NO APLICA</v>
          </cell>
          <cell r="N296" t="str">
            <v>NO APLICA</v>
          </cell>
          <cell r="O296">
            <v>6</v>
          </cell>
          <cell r="P296">
            <v>4966502</v>
          </cell>
          <cell r="Q296">
            <v>45680</v>
          </cell>
          <cell r="R296">
            <v>45716</v>
          </cell>
          <cell r="S296">
            <v>3920923</v>
          </cell>
          <cell r="T296">
            <v>45717</v>
          </cell>
          <cell r="U296">
            <v>45747</v>
          </cell>
          <cell r="V296">
            <v>3920923</v>
          </cell>
          <cell r="W296">
            <v>45748</v>
          </cell>
          <cell r="X296">
            <v>45777</v>
          </cell>
          <cell r="Y296">
            <v>3920923</v>
          </cell>
          <cell r="Z296">
            <v>45778</v>
          </cell>
          <cell r="AA296">
            <v>45808</v>
          </cell>
          <cell r="AB296">
            <v>3920923</v>
          </cell>
          <cell r="AC296">
            <v>45809</v>
          </cell>
          <cell r="AD296">
            <v>45838</v>
          </cell>
          <cell r="AE296">
            <v>1829765</v>
          </cell>
          <cell r="AF296">
            <v>45839</v>
          </cell>
          <cell r="AG296">
            <v>45852</v>
          </cell>
          <cell r="AH296">
            <v>0</v>
          </cell>
          <cell r="AI296">
            <v>0</v>
          </cell>
          <cell r="AJ296">
            <v>0</v>
          </cell>
          <cell r="BI296" t="str">
            <v>División de Bienestar Universitario</v>
          </cell>
          <cell r="BJ296" t="str">
            <v>ELSA EDILMA PÁEZ CASTRO</v>
          </cell>
          <cell r="BK296" t="str">
            <v>Profesional Especializado</v>
          </cell>
          <cell r="BL296">
            <v>125</v>
          </cell>
          <cell r="BM296">
            <v>45680</v>
          </cell>
          <cell r="BN296">
            <v>306967712</v>
          </cell>
          <cell r="BO296">
            <v>214</v>
          </cell>
          <cell r="BP296">
            <v>45680</v>
          </cell>
          <cell r="BQ296">
            <v>22479959</v>
          </cell>
          <cell r="CS296"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v>
          </cell>
          <cell r="CT296">
            <v>40380294</v>
          </cell>
          <cell r="CU296">
            <v>717</v>
          </cell>
          <cell r="CV296" t="str">
            <v>410205</v>
          </cell>
          <cell r="CY296">
            <v>7220</v>
          </cell>
          <cell r="CZ296" t="str">
            <v>M6</v>
          </cell>
          <cell r="DA296">
            <v>22479959</v>
          </cell>
          <cell r="DB296">
            <v>0</v>
          </cell>
        </row>
        <row r="297">
          <cell r="B297" t="str">
            <v>0270 DE 2025</v>
          </cell>
          <cell r="C297">
            <v>41058618</v>
          </cell>
          <cell r="D297" t="str">
            <v>MAYDA FERNANDEZ CURICO</v>
          </cell>
          <cell r="E297" t="str">
            <v>CONTRATO DE PRESTACIÓN DE SERVICIOS PROFESIONALES</v>
          </cell>
          <cell r="F297"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297">
            <v>45680</v>
          </cell>
          <cell r="H297">
            <v>22479959</v>
          </cell>
          <cell r="I297" t="str">
            <v>Cinco (05) meses y veintidós (22) días calendario</v>
          </cell>
          <cell r="J297">
            <v>45680</v>
          </cell>
          <cell r="K297">
            <v>45852</v>
          </cell>
          <cell r="L297" t="str">
            <v>NO APLICA</v>
          </cell>
          <cell r="M297" t="str">
            <v>NO APLICA</v>
          </cell>
          <cell r="N297" t="str">
            <v>NO APLICA</v>
          </cell>
          <cell r="O297">
            <v>6</v>
          </cell>
          <cell r="P297">
            <v>4966502</v>
          </cell>
          <cell r="Q297">
            <v>45680</v>
          </cell>
          <cell r="R297">
            <v>45716</v>
          </cell>
          <cell r="S297">
            <v>3920923</v>
          </cell>
          <cell r="T297">
            <v>45717</v>
          </cell>
          <cell r="U297">
            <v>45747</v>
          </cell>
          <cell r="V297">
            <v>3920923</v>
          </cell>
          <cell r="W297">
            <v>45748</v>
          </cell>
          <cell r="X297">
            <v>45777</v>
          </cell>
          <cell r="Y297">
            <v>3920923</v>
          </cell>
          <cell r="Z297">
            <v>45778</v>
          </cell>
          <cell r="AA297">
            <v>45808</v>
          </cell>
          <cell r="AB297">
            <v>3920923</v>
          </cell>
          <cell r="AC297">
            <v>45809</v>
          </cell>
          <cell r="AD297">
            <v>45838</v>
          </cell>
          <cell r="AE297">
            <v>1829765</v>
          </cell>
          <cell r="AF297">
            <v>45839</v>
          </cell>
          <cell r="AG297">
            <v>45852</v>
          </cell>
          <cell r="BI297" t="str">
            <v>División de Bienestar Universitario</v>
          </cell>
          <cell r="BJ297" t="str">
            <v>ELSA EDILMA PÁEZ CASTRO</v>
          </cell>
          <cell r="BK297" t="str">
            <v>Profesional Especializado</v>
          </cell>
          <cell r="BL297">
            <v>125</v>
          </cell>
          <cell r="BM297">
            <v>45680</v>
          </cell>
          <cell r="BN297">
            <v>306967712</v>
          </cell>
          <cell r="BO297">
            <v>215</v>
          </cell>
          <cell r="BP297">
            <v>45680</v>
          </cell>
          <cell r="BQ297">
            <v>22479959</v>
          </cell>
          <cell r="CS297"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v>
          </cell>
          <cell r="CT297">
            <v>41058618</v>
          </cell>
          <cell r="CU297">
            <v>717</v>
          </cell>
          <cell r="CV297" t="str">
            <v>410205</v>
          </cell>
          <cell r="CY297">
            <v>8299</v>
          </cell>
          <cell r="CZ297" t="str">
            <v>M6</v>
          </cell>
          <cell r="DA297">
            <v>22479959</v>
          </cell>
          <cell r="DB297">
            <v>0</v>
          </cell>
        </row>
        <row r="298">
          <cell r="B298" t="str">
            <v>0271 DE 2025</v>
          </cell>
          <cell r="C298">
            <v>1234790105</v>
          </cell>
          <cell r="D298" t="str">
            <v>JUAN JOSE CORREDOR BONELO</v>
          </cell>
          <cell r="E298" t="str">
            <v>CONTRATO DE PRESTACIÓN DE SERVICIOS PROFESIONALES</v>
          </cell>
          <cell r="F298"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298">
            <v>45680</v>
          </cell>
          <cell r="H298">
            <v>22479959</v>
          </cell>
          <cell r="I298" t="str">
            <v>Cinco (05) meses y veintidós (22) días calendario</v>
          </cell>
          <cell r="J298">
            <v>45680</v>
          </cell>
          <cell r="K298">
            <v>45852</v>
          </cell>
          <cell r="L298" t="str">
            <v>NO APLICA</v>
          </cell>
          <cell r="M298" t="str">
            <v>NO APLICA</v>
          </cell>
          <cell r="N298" t="str">
            <v>NO APLICA</v>
          </cell>
          <cell r="O298">
            <v>6</v>
          </cell>
          <cell r="P298">
            <v>4966502</v>
          </cell>
          <cell r="Q298">
            <v>45680</v>
          </cell>
          <cell r="R298">
            <v>45716</v>
          </cell>
          <cell r="S298">
            <v>3920923</v>
          </cell>
          <cell r="T298">
            <v>45717</v>
          </cell>
          <cell r="U298">
            <v>45747</v>
          </cell>
          <cell r="V298">
            <v>3920923</v>
          </cell>
          <cell r="W298">
            <v>45748</v>
          </cell>
          <cell r="X298">
            <v>45777</v>
          </cell>
          <cell r="Y298">
            <v>3920923</v>
          </cell>
          <cell r="Z298">
            <v>45778</v>
          </cell>
          <cell r="AA298">
            <v>45808</v>
          </cell>
          <cell r="AB298">
            <v>3920923</v>
          </cell>
          <cell r="AC298">
            <v>45809</v>
          </cell>
          <cell r="AD298">
            <v>45838</v>
          </cell>
          <cell r="AE298">
            <v>1829765</v>
          </cell>
          <cell r="AF298">
            <v>45839</v>
          </cell>
          <cell r="AG298">
            <v>45852</v>
          </cell>
          <cell r="AH298">
            <v>0</v>
          </cell>
          <cell r="AI298">
            <v>0</v>
          </cell>
          <cell r="AJ298">
            <v>0</v>
          </cell>
          <cell r="BI298" t="str">
            <v>División de Bienestar Universitario</v>
          </cell>
          <cell r="BJ298" t="str">
            <v>ELSA EDILMA PÁEZ CASTRO</v>
          </cell>
          <cell r="BK298" t="str">
            <v>Profesional Especializado</v>
          </cell>
          <cell r="BL298">
            <v>125</v>
          </cell>
          <cell r="BM298">
            <v>45680</v>
          </cell>
          <cell r="BN298">
            <v>306967712</v>
          </cell>
          <cell r="BO298">
            <v>216</v>
          </cell>
          <cell r="BP298">
            <v>45680</v>
          </cell>
          <cell r="BQ298">
            <v>22479959</v>
          </cell>
          <cell r="CS298"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v>
          </cell>
          <cell r="CT298">
            <v>1234790105</v>
          </cell>
          <cell r="CU298">
            <v>717</v>
          </cell>
          <cell r="CV298" t="str">
            <v>410205</v>
          </cell>
          <cell r="CY298">
            <v>7220</v>
          </cell>
          <cell r="CZ298" t="str">
            <v>M6</v>
          </cell>
          <cell r="DA298">
            <v>22479959</v>
          </cell>
          <cell r="DB298">
            <v>0</v>
          </cell>
        </row>
        <row r="299">
          <cell r="B299" t="str">
            <v>0272 DE 2025</v>
          </cell>
          <cell r="C299">
            <v>31007488</v>
          </cell>
          <cell r="D299" t="str">
            <v xml:space="preserve">YORAIMA SAYUNET NIÑO RAMIREZ </v>
          </cell>
          <cell r="E299" t="str">
            <v>CONTRATO DE PRESTACIÓN DE SERVICIOS PROFESIONALES</v>
          </cell>
          <cell r="F299"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299">
            <v>45680</v>
          </cell>
          <cell r="H299">
            <v>22479959</v>
          </cell>
          <cell r="I299" t="str">
            <v>Cinco (05) meses y veintidós (22) días calendario</v>
          </cell>
          <cell r="J299">
            <v>45680</v>
          </cell>
          <cell r="K299">
            <v>45852</v>
          </cell>
          <cell r="L299" t="str">
            <v>NO APLICA</v>
          </cell>
          <cell r="M299" t="str">
            <v>NO APLICA</v>
          </cell>
          <cell r="N299" t="str">
            <v>NO APLICA</v>
          </cell>
          <cell r="O299">
            <v>6</v>
          </cell>
          <cell r="P299">
            <v>4966502</v>
          </cell>
          <cell r="Q299">
            <v>45680</v>
          </cell>
          <cell r="R299">
            <v>45716</v>
          </cell>
          <cell r="S299">
            <v>3920923</v>
          </cell>
          <cell r="T299">
            <v>45717</v>
          </cell>
          <cell r="U299">
            <v>45747</v>
          </cell>
          <cell r="V299">
            <v>3920923</v>
          </cell>
          <cell r="W299">
            <v>45748</v>
          </cell>
          <cell r="X299">
            <v>45777</v>
          </cell>
          <cell r="Y299">
            <v>3920923</v>
          </cell>
          <cell r="Z299">
            <v>45778</v>
          </cell>
          <cell r="AA299">
            <v>45808</v>
          </cell>
          <cell r="AB299">
            <v>3920923</v>
          </cell>
          <cell r="AC299">
            <v>45809</v>
          </cell>
          <cell r="AD299">
            <v>45838</v>
          </cell>
          <cell r="AE299">
            <v>1829765</v>
          </cell>
          <cell r="AF299">
            <v>45839</v>
          </cell>
          <cell r="AG299">
            <v>45852</v>
          </cell>
          <cell r="BI299" t="str">
            <v>División de Bienestar Universitario</v>
          </cell>
          <cell r="BJ299" t="str">
            <v>ELSA EDILMA PÁEZ CASTRO</v>
          </cell>
          <cell r="BK299" t="str">
            <v>Profesional Especializado</v>
          </cell>
          <cell r="BL299">
            <v>125</v>
          </cell>
          <cell r="BM299">
            <v>45680</v>
          </cell>
          <cell r="BN299">
            <v>306967712</v>
          </cell>
          <cell r="BO299">
            <v>217</v>
          </cell>
          <cell r="BP299">
            <v>45680</v>
          </cell>
          <cell r="BQ299">
            <v>22479959</v>
          </cell>
          <cell r="CS299"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v>
          </cell>
          <cell r="CT299">
            <v>31007488</v>
          </cell>
          <cell r="CU299">
            <v>717</v>
          </cell>
          <cell r="CV299" t="str">
            <v>410205</v>
          </cell>
          <cell r="CY299">
            <v>7220</v>
          </cell>
          <cell r="CZ299" t="str">
            <v>M6</v>
          </cell>
          <cell r="DA299">
            <v>22479959</v>
          </cell>
          <cell r="DB299">
            <v>0</v>
          </cell>
        </row>
        <row r="300">
          <cell r="B300" t="str">
            <v>0273 DE 2025</v>
          </cell>
          <cell r="C300">
            <v>40328405</v>
          </cell>
          <cell r="D300" t="str">
            <v xml:space="preserve">MAYDA GISELA DIAZ MORENO </v>
          </cell>
          <cell r="E300" t="str">
            <v>CONTRATO DE PRESTACIÓN DE SERVICIOS PROFESIONALES</v>
          </cell>
          <cell r="F300"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300">
            <v>45680</v>
          </cell>
          <cell r="H300">
            <v>22479959</v>
          </cell>
          <cell r="I300" t="str">
            <v>Cinco (05) meses y veintidós (22) días calendario</v>
          </cell>
          <cell r="J300">
            <v>45680</v>
          </cell>
          <cell r="K300">
            <v>45852</v>
          </cell>
          <cell r="L300" t="str">
            <v>NO APLICA</v>
          </cell>
          <cell r="M300" t="str">
            <v>NO APLICA</v>
          </cell>
          <cell r="N300" t="str">
            <v>NO APLICA</v>
          </cell>
          <cell r="O300">
            <v>6</v>
          </cell>
          <cell r="P300">
            <v>4966502</v>
          </cell>
          <cell r="Q300">
            <v>45680</v>
          </cell>
          <cell r="R300">
            <v>45716</v>
          </cell>
          <cell r="S300">
            <v>3920923</v>
          </cell>
          <cell r="T300">
            <v>45717</v>
          </cell>
          <cell r="U300">
            <v>45747</v>
          </cell>
          <cell r="V300">
            <v>3920923</v>
          </cell>
          <cell r="W300">
            <v>45748</v>
          </cell>
          <cell r="X300">
            <v>45777</v>
          </cell>
          <cell r="Y300">
            <v>3920923</v>
          </cell>
          <cell r="Z300">
            <v>45778</v>
          </cell>
          <cell r="AA300">
            <v>45808</v>
          </cell>
          <cell r="AB300">
            <v>3920923</v>
          </cell>
          <cell r="AC300">
            <v>45809</v>
          </cell>
          <cell r="AD300">
            <v>45838</v>
          </cell>
          <cell r="AE300">
            <v>1829765</v>
          </cell>
          <cell r="AF300">
            <v>45839</v>
          </cell>
          <cell r="AG300">
            <v>45852</v>
          </cell>
          <cell r="BI300" t="str">
            <v>División de Bienestar Universitario</v>
          </cell>
          <cell r="BJ300" t="str">
            <v>ELSA EDILMA PÁEZ CASTRO</v>
          </cell>
          <cell r="BK300" t="str">
            <v>Profesional Especializado</v>
          </cell>
          <cell r="BL300">
            <v>125</v>
          </cell>
          <cell r="BM300">
            <v>45680</v>
          </cell>
          <cell r="BN300">
            <v>306967712</v>
          </cell>
          <cell r="BO300">
            <v>218</v>
          </cell>
          <cell r="BP300">
            <v>45680</v>
          </cell>
          <cell r="BQ300">
            <v>22479959</v>
          </cell>
          <cell r="CS300"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v>
          </cell>
          <cell r="CT300">
            <v>40328405.399999999</v>
          </cell>
          <cell r="CU300">
            <v>717</v>
          </cell>
          <cell r="CV300" t="str">
            <v>410205</v>
          </cell>
          <cell r="CY300">
            <v>7490</v>
          </cell>
          <cell r="CZ300" t="str">
            <v>M6</v>
          </cell>
          <cell r="DA300">
            <v>22479959</v>
          </cell>
          <cell r="DB300">
            <v>0</v>
          </cell>
        </row>
        <row r="301">
          <cell r="B301" t="str">
            <v>0274 DE 2025</v>
          </cell>
          <cell r="C301">
            <v>86079834</v>
          </cell>
          <cell r="D301" t="str">
            <v>OSWALDO ANIBAL ESLAVA MOYANO</v>
          </cell>
          <cell r="E301" t="str">
            <v>CONTRATO DE PRESTACIÓN DE SERVICIOS PROFESIONALES</v>
          </cell>
          <cell r="F301"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301">
            <v>45680</v>
          </cell>
          <cell r="H301">
            <v>22479953</v>
          </cell>
          <cell r="I301" t="str">
            <v>Cinco (05) meses y veintidós (22) días calendario</v>
          </cell>
          <cell r="J301">
            <v>45680</v>
          </cell>
          <cell r="K301">
            <v>45852</v>
          </cell>
          <cell r="L301" t="str">
            <v>NO APLICA</v>
          </cell>
          <cell r="M301" t="str">
            <v>NO APLICA</v>
          </cell>
          <cell r="N301" t="str">
            <v>NO APLICA</v>
          </cell>
          <cell r="O301">
            <v>6</v>
          </cell>
          <cell r="P301">
            <v>4966502</v>
          </cell>
          <cell r="Q301">
            <v>45680</v>
          </cell>
          <cell r="R301">
            <v>45716</v>
          </cell>
          <cell r="S301">
            <v>3920923</v>
          </cell>
          <cell r="T301">
            <v>45717</v>
          </cell>
          <cell r="U301">
            <v>45747</v>
          </cell>
          <cell r="V301">
            <v>3920923</v>
          </cell>
          <cell r="W301">
            <v>45748</v>
          </cell>
          <cell r="X301">
            <v>45777</v>
          </cell>
          <cell r="Y301">
            <v>3920923</v>
          </cell>
          <cell r="Z301">
            <v>45778</v>
          </cell>
          <cell r="AA301">
            <v>45808</v>
          </cell>
          <cell r="AB301">
            <v>3920923</v>
          </cell>
          <cell r="AC301">
            <v>45809</v>
          </cell>
          <cell r="AD301">
            <v>45838</v>
          </cell>
          <cell r="AE301">
            <v>1829759</v>
          </cell>
          <cell r="AF301">
            <v>45839</v>
          </cell>
          <cell r="AG301">
            <v>45852</v>
          </cell>
          <cell r="AH301">
            <v>0</v>
          </cell>
          <cell r="AI301">
            <v>0</v>
          </cell>
          <cell r="AJ301">
            <v>0</v>
          </cell>
          <cell r="BI301" t="str">
            <v>División de Bienestar Universitario</v>
          </cell>
          <cell r="BJ301" t="str">
            <v>ELSA EDILMA PÁEZ CASTRO</v>
          </cell>
          <cell r="BK301" t="str">
            <v>Profesional Especializado</v>
          </cell>
          <cell r="BL301">
            <v>125</v>
          </cell>
          <cell r="BM301">
            <v>45680</v>
          </cell>
          <cell r="BN301">
            <v>306967712</v>
          </cell>
          <cell r="BO301">
            <v>219</v>
          </cell>
          <cell r="BP301">
            <v>45680</v>
          </cell>
          <cell r="BQ301">
            <v>22479953</v>
          </cell>
          <cell r="CS301"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v>
          </cell>
          <cell r="CT301">
            <v>86079834.900000006</v>
          </cell>
          <cell r="CU301">
            <v>717</v>
          </cell>
          <cell r="CV301" t="str">
            <v>410205</v>
          </cell>
          <cell r="CY301">
            <v>7490</v>
          </cell>
          <cell r="CZ301" t="str">
            <v>M6</v>
          </cell>
          <cell r="DA301">
            <v>22479953</v>
          </cell>
          <cell r="DB301">
            <v>0</v>
          </cell>
        </row>
        <row r="302">
          <cell r="B302" t="str">
            <v>0275 DE 2025</v>
          </cell>
          <cell r="C302">
            <v>86048717</v>
          </cell>
          <cell r="D302" t="str">
            <v xml:space="preserve">NELSON MARTINEZ VANEGAS </v>
          </cell>
          <cell r="E302" t="str">
            <v>CONTRATO DE PRESTACIÓN DE SERVICIOS DE APOYO A LA GESTIÓN</v>
          </cell>
          <cell r="F302" t="str">
            <v>PRESTACIÓN DE SERVICIOS DE APOYO A LA GESTIÓN NECESARIO PARA EL FORTALECIMIENTO DE LOS PROCESOS OPERATIVOS DE SERVICIOS GENERALES DE LA UNIVERSIDAD DE LOS LLANOS.</v>
          </cell>
          <cell r="G302">
            <v>45680</v>
          </cell>
          <cell r="H302">
            <v>11046184</v>
          </cell>
          <cell r="I302" t="str">
            <v>Cinco (05) meses y veintidós (22) días calendario</v>
          </cell>
          <cell r="J302">
            <v>45680</v>
          </cell>
          <cell r="K302">
            <v>45852</v>
          </cell>
          <cell r="L302" t="str">
            <v>NO APLICA</v>
          </cell>
          <cell r="M302" t="str">
            <v>NO APLICA</v>
          </cell>
          <cell r="N302" t="str">
            <v>NO APLICA</v>
          </cell>
          <cell r="O302">
            <v>6</v>
          </cell>
          <cell r="P302">
            <v>2440436</v>
          </cell>
          <cell r="Q302">
            <v>45680</v>
          </cell>
          <cell r="R302">
            <v>45716</v>
          </cell>
          <cell r="S302">
            <v>1926660</v>
          </cell>
          <cell r="T302">
            <v>45717</v>
          </cell>
          <cell r="U302">
            <v>45747</v>
          </cell>
          <cell r="V302">
            <v>1926660</v>
          </cell>
          <cell r="W302">
            <v>45748</v>
          </cell>
          <cell r="X302">
            <v>45777</v>
          </cell>
          <cell r="Y302">
            <v>1926660</v>
          </cell>
          <cell r="Z302">
            <v>45778</v>
          </cell>
          <cell r="AA302">
            <v>45808</v>
          </cell>
          <cell r="AB302">
            <v>1926660</v>
          </cell>
          <cell r="AC302">
            <v>45809</v>
          </cell>
          <cell r="AD302">
            <v>45838</v>
          </cell>
          <cell r="AE302">
            <v>899108</v>
          </cell>
          <cell r="AF302">
            <v>45839</v>
          </cell>
          <cell r="AG302">
            <v>45852</v>
          </cell>
          <cell r="BI302" t="str">
            <v>Vicerrectoría de Recursos Universitarios</v>
          </cell>
          <cell r="BJ302" t="str">
            <v>WILSON FERNANDO SALGADO CIFUENTES</v>
          </cell>
          <cell r="BK302" t="str">
            <v>Vicerrector Universitario</v>
          </cell>
          <cell r="BL302">
            <v>138</v>
          </cell>
          <cell r="BM302">
            <v>45680</v>
          </cell>
          <cell r="BN302">
            <v>2002609177</v>
          </cell>
          <cell r="BO302">
            <v>292</v>
          </cell>
          <cell r="BP302">
            <v>45680</v>
          </cell>
          <cell r="BQ302">
            <v>11046184</v>
          </cell>
          <cell r="CS302"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302">
            <v>86048717.200000003</v>
          </cell>
          <cell r="CU302">
            <v>504</v>
          </cell>
          <cell r="CV302" t="str">
            <v>4401</v>
          </cell>
          <cell r="CY302">
            <v>8299</v>
          </cell>
          <cell r="CZ302" t="str">
            <v>M6</v>
          </cell>
          <cell r="DA302">
            <v>11046184</v>
          </cell>
          <cell r="DB302">
            <v>0</v>
          </cell>
        </row>
        <row r="303">
          <cell r="B303" t="str">
            <v>0276 DE 2025</v>
          </cell>
          <cell r="C303">
            <v>1121954316</v>
          </cell>
          <cell r="D303" t="str">
            <v>ANGELA MARIA ACOSTA CAÑON</v>
          </cell>
          <cell r="E303" t="str">
            <v>CONTRATO DE PRESTACIÓN DE SERVICIOS PROFESIONALES</v>
          </cell>
          <cell r="F303" t="str">
            <v xml:space="preserve">PRESTACIÓN DE SERVICIOS PROFESIONALES NECESARIO PARA EL DESARROLLO DEL PROYECTO FICHA BPUNI PLAN 01 2110 2024 “FORTALECIMIENTO DEL SISTEMA DE GESTIÓN AMBIENTAL EN LA UNIVERSIDAD DE LOS LLANOS: COMPROMISO CON LA SOSTENIBILIDAD Y LA OPTIMIZACIÓN DE RECURSOS - ACTUALIZACIÓN I” </v>
          </cell>
          <cell r="G303">
            <v>45680</v>
          </cell>
          <cell r="H303">
            <v>22479959</v>
          </cell>
          <cell r="I303" t="str">
            <v>Cinco (05) meses y veintidós (22) días calendario</v>
          </cell>
          <cell r="J303">
            <v>45680</v>
          </cell>
          <cell r="K303">
            <v>45852</v>
          </cell>
          <cell r="L303" t="str">
            <v>NO APLICA</v>
          </cell>
          <cell r="M303" t="str">
            <v>NO APLICA</v>
          </cell>
          <cell r="N303" t="str">
            <v>NO APLICA</v>
          </cell>
          <cell r="O303">
            <v>6</v>
          </cell>
          <cell r="P303">
            <v>4966502</v>
          </cell>
          <cell r="Q303">
            <v>45680</v>
          </cell>
          <cell r="R303">
            <v>45716</v>
          </cell>
          <cell r="S303">
            <v>3920923</v>
          </cell>
          <cell r="T303">
            <v>45717</v>
          </cell>
          <cell r="U303">
            <v>45747</v>
          </cell>
          <cell r="V303">
            <v>3920923</v>
          </cell>
          <cell r="W303">
            <v>45748</v>
          </cell>
          <cell r="X303">
            <v>45777</v>
          </cell>
          <cell r="Y303">
            <v>3920923</v>
          </cell>
          <cell r="Z303">
            <v>45778</v>
          </cell>
          <cell r="AA303">
            <v>45808</v>
          </cell>
          <cell r="AB303">
            <v>3920923</v>
          </cell>
          <cell r="AC303">
            <v>45809</v>
          </cell>
          <cell r="AD303">
            <v>45838</v>
          </cell>
          <cell r="AE303">
            <v>1829765</v>
          </cell>
          <cell r="AF303">
            <v>45839</v>
          </cell>
          <cell r="AG303">
            <v>45852</v>
          </cell>
          <cell r="AH303">
            <v>0</v>
          </cell>
          <cell r="AI303">
            <v>0</v>
          </cell>
          <cell r="AJ303">
            <v>0</v>
          </cell>
          <cell r="BI303" t="str">
            <v>Oficina Asesora de Planeación</v>
          </cell>
          <cell r="BJ303" t="str">
            <v xml:space="preserve">MARIA PAULA ESTUPIÑAN TIUSO  </v>
          </cell>
          <cell r="BK303" t="str">
            <v>Asesora de Planeación</v>
          </cell>
          <cell r="BL303">
            <v>123</v>
          </cell>
          <cell r="BM303">
            <v>45680</v>
          </cell>
          <cell r="BN303">
            <v>63564022</v>
          </cell>
          <cell r="BO303">
            <v>192</v>
          </cell>
          <cell r="BP303">
            <v>45680</v>
          </cell>
          <cell r="BQ303">
            <v>22479959</v>
          </cell>
          <cell r="CS303" t="str">
            <v>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desinfección. 10. Apoyar a la supervisión de ejecución de contratos en materia ambiental de acuerdo a su perfil. 11. Apoyar la implementación, seguimiento y evaluación del programa de manejo y control de plagas.</v>
          </cell>
          <cell r="CT303">
            <v>1121954316</v>
          </cell>
          <cell r="CU303">
            <v>757</v>
          </cell>
          <cell r="CV303" t="str">
            <v>130308</v>
          </cell>
          <cell r="CY303">
            <v>7490</v>
          </cell>
          <cell r="CZ303" t="str">
            <v>M6</v>
          </cell>
          <cell r="DA303">
            <v>22479959</v>
          </cell>
          <cell r="DB303">
            <v>0</v>
          </cell>
        </row>
        <row r="304">
          <cell r="B304" t="str">
            <v>0277 DE 2025</v>
          </cell>
          <cell r="C304">
            <v>1121816409</v>
          </cell>
          <cell r="D304" t="str">
            <v>MARICELA GARCIA CASTAÑO</v>
          </cell>
          <cell r="E304" t="str">
            <v>CONTRATO DE PRESTACIÓN DE SERVICIOS DE APOYO A LA GESTIÓN</v>
          </cell>
          <cell r="F304" t="str">
            <v>PRESTACIÓN DE SERVICIOS DE APOYO A LA GESTIÓN NECESARIO PARA EL FORTALECIMIENTO DE LOS PROCESOS EN LA ESCUELA DE ECONOMÍA DE LA FACULTAD DE CIENCIAS ECONÓMICAS DE LA UNIVERSIDAD DE LOS LLANOS.</v>
          </cell>
          <cell r="G304">
            <v>45680</v>
          </cell>
          <cell r="H304">
            <v>11492365</v>
          </cell>
          <cell r="I304" t="str">
            <v>Cinco (05) meses calendario</v>
          </cell>
          <cell r="J304">
            <v>45680</v>
          </cell>
          <cell r="K304">
            <v>45830</v>
          </cell>
          <cell r="L304" t="str">
            <v>NO APLICA</v>
          </cell>
          <cell r="M304" t="str">
            <v>NO APLICA</v>
          </cell>
          <cell r="N304" t="str">
            <v>NO APLICA</v>
          </cell>
          <cell r="O304">
            <v>5</v>
          </cell>
          <cell r="P304">
            <v>2911399</v>
          </cell>
          <cell r="Q304">
            <v>45680</v>
          </cell>
          <cell r="R304">
            <v>45716</v>
          </cell>
          <cell r="S304">
            <v>2298473</v>
          </cell>
          <cell r="T304">
            <v>45717</v>
          </cell>
          <cell r="U304">
            <v>45747</v>
          </cell>
          <cell r="V304">
            <v>2298473</v>
          </cell>
          <cell r="W304">
            <v>45748</v>
          </cell>
          <cell r="X304">
            <v>45777</v>
          </cell>
          <cell r="Y304">
            <v>2298473</v>
          </cell>
          <cell r="Z304">
            <v>45778</v>
          </cell>
          <cell r="AA304">
            <v>45808</v>
          </cell>
          <cell r="AB304">
            <v>1685547</v>
          </cell>
          <cell r="AC304">
            <v>45809</v>
          </cell>
          <cell r="AD304">
            <v>45830</v>
          </cell>
          <cell r="AE304">
            <v>0</v>
          </cell>
          <cell r="AF304">
            <v>0</v>
          </cell>
          <cell r="AG304">
            <v>0</v>
          </cell>
          <cell r="AH304">
            <v>0</v>
          </cell>
          <cell r="AI304">
            <v>0</v>
          </cell>
          <cell r="AJ304">
            <v>0</v>
          </cell>
          <cell r="BI304" t="str">
            <v>Vicerrectoría de Recursos Universitarios</v>
          </cell>
          <cell r="BJ304" t="str">
            <v>WILSON FERNANDO SALGADO CIFUENTES</v>
          </cell>
          <cell r="BK304" t="str">
            <v>Vicerrector Universitario</v>
          </cell>
          <cell r="BL304">
            <v>138</v>
          </cell>
          <cell r="BM304">
            <v>45680</v>
          </cell>
          <cell r="BN304">
            <v>2002609177</v>
          </cell>
          <cell r="BO304">
            <v>304</v>
          </cell>
          <cell r="BP304">
            <v>45680</v>
          </cell>
          <cell r="BQ304">
            <v>11492365</v>
          </cell>
          <cell r="CS304" t="str">
            <v>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v>
          </cell>
          <cell r="CT304">
            <v>1121816409.0999999</v>
          </cell>
          <cell r="CU304">
            <v>109</v>
          </cell>
          <cell r="CV304" t="str">
            <v>320602</v>
          </cell>
          <cell r="CY304">
            <v>8299</v>
          </cell>
          <cell r="CZ304" t="str">
            <v>M6</v>
          </cell>
          <cell r="DA304">
            <v>11492365</v>
          </cell>
          <cell r="DB304">
            <v>0</v>
          </cell>
        </row>
        <row r="305">
          <cell r="B305" t="str">
            <v>0278 DE 2025</v>
          </cell>
          <cell r="C305">
            <v>1121856924</v>
          </cell>
          <cell r="D305" t="str">
            <v xml:space="preserve">JEIMY STEFPANIE LAVERDE PABON </v>
          </cell>
          <cell r="E305" t="str">
            <v>CONTRATO DE PRESTACIÓN DE SERVICIOS PROFESIONALES</v>
          </cell>
          <cell r="F305"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305">
            <v>45680</v>
          </cell>
          <cell r="H305">
            <v>29844081</v>
          </cell>
          <cell r="I305" t="str">
            <v>Cinco (05) meses y veintidós (22) días calendario</v>
          </cell>
          <cell r="J305">
            <v>45680</v>
          </cell>
          <cell r="K305">
            <v>45852</v>
          </cell>
          <cell r="L305" t="str">
            <v>NO APLICA</v>
          </cell>
          <cell r="M305" t="str">
            <v>NO APLICA</v>
          </cell>
          <cell r="N305" t="str">
            <v>NO APLICA</v>
          </cell>
          <cell r="O305">
            <v>6</v>
          </cell>
          <cell r="P305">
            <v>6593460</v>
          </cell>
          <cell r="Q305">
            <v>45680</v>
          </cell>
          <cell r="R305">
            <v>45716</v>
          </cell>
          <cell r="S305">
            <v>5205363</v>
          </cell>
          <cell r="T305">
            <v>45717</v>
          </cell>
          <cell r="U305">
            <v>45747</v>
          </cell>
          <cell r="V305">
            <v>5205363</v>
          </cell>
          <cell r="W305">
            <v>45748</v>
          </cell>
          <cell r="X305">
            <v>45777</v>
          </cell>
          <cell r="Y305">
            <v>5205363</v>
          </cell>
          <cell r="Z305">
            <v>45778</v>
          </cell>
          <cell r="AA305">
            <v>45808</v>
          </cell>
          <cell r="AB305">
            <v>5205363</v>
          </cell>
          <cell r="AC305">
            <v>45809</v>
          </cell>
          <cell r="AD305">
            <v>45838</v>
          </cell>
          <cell r="AE305">
            <v>2429169</v>
          </cell>
          <cell r="AF305">
            <v>45839</v>
          </cell>
          <cell r="AG305">
            <v>45852</v>
          </cell>
          <cell r="BI305" t="str">
            <v>Facultad de Ciencias Básicas e Ingeniería</v>
          </cell>
          <cell r="BJ305" t="str">
            <v>JUAN MANUEL TRUJILLO GONZÁLEZ</v>
          </cell>
          <cell r="BK305" t="str">
            <v>Director del Instituto de Ciencias Ambientales de la Orinoquia Colombiana</v>
          </cell>
          <cell r="BL305">
            <v>124</v>
          </cell>
          <cell r="BM305">
            <v>45680</v>
          </cell>
          <cell r="BN305">
            <v>178388837</v>
          </cell>
          <cell r="BO305">
            <v>204</v>
          </cell>
          <cell r="BP305">
            <v>45680</v>
          </cell>
          <cell r="BQ305">
            <v>29844081</v>
          </cell>
          <cell r="CS305" t="str">
            <v>1. Cooperar en los procesos de gestión de la investigación que permitan la colaboración del ICAOC como centro de investigación con otros actores del SNCTI (Actividad que implica desplazamiento). 2. Apoyar la formulación de proyectos de investigación para la participación del ICAOC en convocatorias internas y externas. 3. Colaborar en el proceso de seguimiento técnico y administrativo en el marco del desarrollo del proyecto BPUNI de ICAOC. 4. Cooperar en la elaboración de manuscritos de investigación e informes técnicos de avance de los proyectos de investigación desarrollados en el ICAOC. 5. Apoyar las actividades académicas y de investigación que se adelanten por el Instituto de Ciencias Ambientales de la Orinoquía Colombiana (ICAOC).</v>
          </cell>
          <cell r="CT305">
            <v>1121856924.4000001</v>
          </cell>
          <cell r="CU305">
            <v>767</v>
          </cell>
          <cell r="CV305" t="str">
            <v>28010120002</v>
          </cell>
          <cell r="CY305">
            <v>7020</v>
          </cell>
          <cell r="CZ305" t="str">
            <v>M5</v>
          </cell>
          <cell r="DA305">
            <v>29844081</v>
          </cell>
          <cell r="DB305">
            <v>0</v>
          </cell>
        </row>
        <row r="306">
          <cell r="B306" t="str">
            <v>0279 DE 2025</v>
          </cell>
          <cell r="C306">
            <v>1121819817</v>
          </cell>
          <cell r="D306" t="str">
            <v>NIDIA LISSET CLAVIJO PINEDA</v>
          </cell>
          <cell r="E306" t="str">
            <v>CONTRATO DE PRESTACIÓN DE SERVICIOS PROFESIONALES</v>
          </cell>
          <cell r="F306"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306">
            <v>45680</v>
          </cell>
          <cell r="H306">
            <v>22479957</v>
          </cell>
          <cell r="I306" t="str">
            <v>Cinco (05) meses y veintidós (22) días calendario</v>
          </cell>
          <cell r="J306">
            <v>45680</v>
          </cell>
          <cell r="K306">
            <v>45852</v>
          </cell>
          <cell r="L306" t="str">
            <v>NO APLICA</v>
          </cell>
          <cell r="M306" t="str">
            <v>NO APLICA</v>
          </cell>
          <cell r="N306" t="str">
            <v>NO APLICA</v>
          </cell>
          <cell r="O306">
            <v>6</v>
          </cell>
          <cell r="P306">
            <v>4966502</v>
          </cell>
          <cell r="Q306">
            <v>45680</v>
          </cell>
          <cell r="R306">
            <v>45716</v>
          </cell>
          <cell r="S306">
            <v>3920923</v>
          </cell>
          <cell r="T306">
            <v>45717</v>
          </cell>
          <cell r="U306">
            <v>45747</v>
          </cell>
          <cell r="V306">
            <v>3920923</v>
          </cell>
          <cell r="W306">
            <v>45748</v>
          </cell>
          <cell r="X306">
            <v>45777</v>
          </cell>
          <cell r="Y306">
            <v>3920923</v>
          </cell>
          <cell r="Z306">
            <v>45778</v>
          </cell>
          <cell r="AA306">
            <v>45808</v>
          </cell>
          <cell r="AB306">
            <v>3920923</v>
          </cell>
          <cell r="AC306">
            <v>45809</v>
          </cell>
          <cell r="AD306">
            <v>45838</v>
          </cell>
          <cell r="AE306">
            <v>1829763</v>
          </cell>
          <cell r="AF306">
            <v>45839</v>
          </cell>
          <cell r="AG306">
            <v>45852</v>
          </cell>
          <cell r="BI306" t="str">
            <v>Facultad de Ciencias Básicas e Ingeniería</v>
          </cell>
          <cell r="BJ306" t="str">
            <v>JUAN MANUEL TRUJILLO GONZÁLEZ</v>
          </cell>
          <cell r="BK306" t="str">
            <v>Director del Instituto de Ciencias Ambientales de la Orinoquia Colombiana</v>
          </cell>
          <cell r="BL306">
            <v>124</v>
          </cell>
          <cell r="BM306">
            <v>45680</v>
          </cell>
          <cell r="BN306">
            <v>178388837</v>
          </cell>
          <cell r="BO306">
            <v>205</v>
          </cell>
          <cell r="BP306">
            <v>45680</v>
          </cell>
          <cell r="BQ306">
            <v>22479957</v>
          </cell>
          <cell r="CS306" t="str">
            <v>1. Cooperar con la revisión, análisis y seguimiento de la información documental y financiera generada en las actividades y procesos llevados a cabo en el Instituto de Ciencias Ambientales de la Orinoquia Colombiana (ICAOC). 2. Colaborar en la gestión administrativa requerida en la ejecución de procesos financieros desarrollados por los acuerdos, convenios y contratos que se ejecutan en el Instituto de Ciencias Ambientales de la Orinoquia Colombiana (ICAOC). 3. Coadyuvar en los procesos de cotización y facturación de los servicios del Instituto de Ciencias Ambientales de la Orinoquia Colombiana (ICAOC) en el marco de los sistemas de aseguramiento de calidad. 4. Apoyar las actividades académicas y de investigación que se adelanten por el Instituto de Ciencias Ambientales de la Orinoquía Colombiana (ICAOC).</v>
          </cell>
          <cell r="CT306">
            <v>1121819817.7</v>
          </cell>
          <cell r="CU306">
            <v>767</v>
          </cell>
          <cell r="CV306" t="str">
            <v>28010120002</v>
          </cell>
          <cell r="CY306">
            <v>6920</v>
          </cell>
          <cell r="CZ306" t="str">
            <v>M5</v>
          </cell>
          <cell r="DA306">
            <v>22479957</v>
          </cell>
          <cell r="DB306">
            <v>0</v>
          </cell>
        </row>
        <row r="307">
          <cell r="B307" t="str">
            <v>0280 DE 2025</v>
          </cell>
          <cell r="C307">
            <v>1121935319</v>
          </cell>
          <cell r="D307" t="str">
            <v>NICOLAS GUARNIZO CARBALLO</v>
          </cell>
          <cell r="E307" t="str">
            <v>CONTRATO DE PRESTACIÓN DE SERVICIOS PROFESIONALES</v>
          </cell>
          <cell r="F307" t="str">
            <v xml:space="preserve">PRESTACIÓN DE SERVICIOS PROFESIONALES NECESARIO PARA EL DESARROLLO DEL PROYECTO FICHA BPUNI VIAC 08 1510 2024 “FORTALECIMIENTO DEL SISTEMA DE INVESTIGACIONES DE LA UNIVERSIDAD DE LOS LLANOS PARA ATENDER LOS RETOS Y DESAFÍOS DEL TERRITORIO” </v>
          </cell>
          <cell r="G307">
            <v>45680</v>
          </cell>
          <cell r="H307">
            <v>18604105</v>
          </cell>
          <cell r="I307" t="str">
            <v>Cinco (05) meses y veintidós (22) días calendario</v>
          </cell>
          <cell r="J307">
            <v>45680</v>
          </cell>
          <cell r="K307">
            <v>45852</v>
          </cell>
          <cell r="L307" t="str">
            <v>NO APLICA</v>
          </cell>
          <cell r="M307" t="str">
            <v>NO APLICA</v>
          </cell>
          <cell r="N307" t="str">
            <v>NO APLICA</v>
          </cell>
          <cell r="O307">
            <v>6</v>
          </cell>
          <cell r="P307">
            <v>4110209</v>
          </cell>
          <cell r="Q307">
            <v>45680</v>
          </cell>
          <cell r="R307">
            <v>45716</v>
          </cell>
          <cell r="S307">
            <v>3244902</v>
          </cell>
          <cell r="T307">
            <v>45717</v>
          </cell>
          <cell r="U307">
            <v>45747</v>
          </cell>
          <cell r="V307">
            <v>3244902</v>
          </cell>
          <cell r="W307">
            <v>45748</v>
          </cell>
          <cell r="X307">
            <v>45777</v>
          </cell>
          <cell r="Y307">
            <v>3244902</v>
          </cell>
          <cell r="Z307">
            <v>45778</v>
          </cell>
          <cell r="AA307">
            <v>45808</v>
          </cell>
          <cell r="AB307">
            <v>3244902</v>
          </cell>
          <cell r="AC307">
            <v>45809</v>
          </cell>
          <cell r="AD307">
            <v>45838</v>
          </cell>
          <cell r="AE307">
            <v>1514288</v>
          </cell>
          <cell r="AF307">
            <v>45839</v>
          </cell>
          <cell r="AG307">
            <v>45852</v>
          </cell>
          <cell r="AH307">
            <v>0</v>
          </cell>
          <cell r="AI307">
            <v>0</v>
          </cell>
          <cell r="AJ307">
            <v>0</v>
          </cell>
          <cell r="BI307" t="str">
            <v xml:space="preserve">Dirección General de Investigaciones  </v>
          </cell>
          <cell r="BJ307" t="str">
            <v>YOHANA MARIA VELASCO SANTAMARIA</v>
          </cell>
          <cell r="BK307" t="str">
            <v>Directora Técnica de Investigaciones</v>
          </cell>
          <cell r="BL307">
            <v>137</v>
          </cell>
          <cell r="BM307">
            <v>45680</v>
          </cell>
          <cell r="BN307">
            <v>265108473</v>
          </cell>
          <cell r="BO307">
            <v>273</v>
          </cell>
          <cell r="BP307">
            <v>45680</v>
          </cell>
          <cell r="BQ307">
            <v>18604105</v>
          </cell>
          <cell r="CS307" t="str">
            <v>1. Apoyar la gestión editorial de las revistas científicas de la Universidad de los Llanos (Revista Impetus, Punto de Inflexión, Revista de Sistemas de Producción Agroecológicos, Revista Boletín El Conuco),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Contribuir en la inclusión de los artículos y las revistas en bases de datos y directorios nacionales e internacionales que permitan visibilizar las publicaciones de las revistas científicas de la Universidad de los Llanos. 3. Apoyar con las estrategias para convocatoria de autores (para la publicación de artículos), revisores (para la revisión de los artículos) y lectores (para difundir el conocimiento) y que se registren en la plataforma OJS de la revista respectiva.  4. Contribuir en el desarrollo y ejecución de estrategias que permitan divulgar la ciencia de la producción intelectual de la comunidad académica de la Universidad de los Llanos. 5. Contribuir con la implementación de estrategias de visibilidad de las publicaciones científicas de la Universidad de los Llanos. 6. Realizar informe detallado, de manera semestral, de las actividades desarrolladas en las revistas, tanto a la Dirección General de Investigaciones como al Consejo Institucional de Investigaciones.</v>
          </cell>
          <cell r="CT307">
            <v>1121935319</v>
          </cell>
          <cell r="CU307">
            <v>734</v>
          </cell>
          <cell r="CV307" t="str">
            <v>320202</v>
          </cell>
          <cell r="CY307">
            <v>8299</v>
          </cell>
          <cell r="CZ307" t="str">
            <v>M6</v>
          </cell>
          <cell r="DA307">
            <v>18604105</v>
          </cell>
          <cell r="DB307">
            <v>0</v>
          </cell>
        </row>
        <row r="308">
          <cell r="B308" t="str">
            <v>0281 DE 2025</v>
          </cell>
          <cell r="C308">
            <v>1019041601</v>
          </cell>
          <cell r="D308" t="str">
            <v>ALVARO LEONEL GUERRERO CASTIBLANCO</v>
          </cell>
          <cell r="E308" t="str">
            <v>CONTRATO DE PRESTACIÓN DE SERVICIOS PROFESIONALES</v>
          </cell>
          <cell r="F308" t="str">
            <v xml:space="preserve">PRESTACIÓN DE SERVICIOS PROFESIONALES NECESARIO PARA EL DESARROLLO DEL PROYECTO FICHA BPUNI VIAC 08 1510 2024 “FORTALECIMIENTO DEL SISTEMA DE INVESTIGACIONES DE LA UNIVERSIDAD DE LOS LLANOS PARA ATENDER LOS RETOS Y DESAFÍOS DEL TERRITORIO” </v>
          </cell>
          <cell r="G308">
            <v>45680</v>
          </cell>
          <cell r="H308">
            <v>18604103</v>
          </cell>
          <cell r="I308" t="str">
            <v>Cinco (05) meses y veintidós (22) días calendario</v>
          </cell>
          <cell r="J308">
            <v>45680</v>
          </cell>
          <cell r="K308">
            <v>45852</v>
          </cell>
          <cell r="L308" t="str">
            <v>NO APLICA</v>
          </cell>
          <cell r="M308" t="str">
            <v>NO APLICA</v>
          </cell>
          <cell r="N308" t="str">
            <v>NO APLICA</v>
          </cell>
          <cell r="O308">
            <v>6</v>
          </cell>
          <cell r="P308">
            <v>4110209</v>
          </cell>
          <cell r="Q308">
            <v>45680</v>
          </cell>
          <cell r="R308">
            <v>45716</v>
          </cell>
          <cell r="S308">
            <v>3244902</v>
          </cell>
          <cell r="T308">
            <v>45717</v>
          </cell>
          <cell r="U308">
            <v>45747</v>
          </cell>
          <cell r="V308">
            <v>3244902</v>
          </cell>
          <cell r="W308">
            <v>45748</v>
          </cell>
          <cell r="X308">
            <v>45777</v>
          </cell>
          <cell r="Y308">
            <v>3244902</v>
          </cell>
          <cell r="Z308">
            <v>45778</v>
          </cell>
          <cell r="AA308">
            <v>45808</v>
          </cell>
          <cell r="AB308">
            <v>3244902</v>
          </cell>
          <cell r="AC308">
            <v>45809</v>
          </cell>
          <cell r="AD308">
            <v>45838</v>
          </cell>
          <cell r="AE308">
            <v>1514286</v>
          </cell>
          <cell r="AF308">
            <v>45839</v>
          </cell>
          <cell r="AG308">
            <v>45852</v>
          </cell>
          <cell r="BI308" t="str">
            <v xml:space="preserve">Dirección General de Investigaciones  </v>
          </cell>
          <cell r="BJ308" t="str">
            <v>YOHANA MARIA VELASCO SANTAMARIA</v>
          </cell>
          <cell r="BK308" t="str">
            <v>Directora Técnica de Investigaciones</v>
          </cell>
          <cell r="BL308">
            <v>137</v>
          </cell>
          <cell r="BM308">
            <v>45680</v>
          </cell>
          <cell r="BN308">
            <v>265108473</v>
          </cell>
          <cell r="BO308">
            <v>270</v>
          </cell>
          <cell r="BP308">
            <v>45680</v>
          </cell>
          <cell r="BQ308">
            <v>18604103</v>
          </cell>
          <cell r="CS308" t="str">
            <v>1. Contribuir con el diseño, maquetación y diagramación, material audiovisual y conceptos visuales de los artículos de las revistas científicas de la Universidad de los Llanos. 2. Coadyuvar en el proceso de marcación de metadatos de acuerdo con las políticas de las diferentes bases de datos, directorios e indizadores correspondiente a los artículos publicados por las revistas científicas de la Universidad de los Llanos, en los diferentes formatos html, XML, JATS, Epub, PDF, Marcalyc, Scielo y aquellos necesarios que aporte a la visibilidad de los artículos de las revistas. 3. Colaborar en las piezas, conceptos visuales, portadas y material audiovisual necesario para tener actualizados los sitios web de las revistas científicas de la Universidad de los Llanos y que aporten a la visibilidad y lectura de las publicaciones. 4. Apoyar en el diseño e implementación de productos de comunicación visual, piezas, producción web para la divulgación de la ciencia de la comunidad académica y el Sistema de Investigaciones de la Universidad de los Llanos.</v>
          </cell>
          <cell r="CT308">
            <v>1019041601</v>
          </cell>
          <cell r="CU308">
            <v>734</v>
          </cell>
          <cell r="CV308" t="str">
            <v>320202</v>
          </cell>
          <cell r="CY308">
            <v>7490</v>
          </cell>
          <cell r="CZ308" t="str">
            <v>M6</v>
          </cell>
          <cell r="DA308">
            <v>18604103</v>
          </cell>
          <cell r="DB308">
            <v>0</v>
          </cell>
        </row>
        <row r="309">
          <cell r="B309" t="str">
            <v>0282 DE 2025</v>
          </cell>
          <cell r="C309">
            <v>340934</v>
          </cell>
          <cell r="D309" t="str">
            <v>ERAMIS OLIVERO CORRALES</v>
          </cell>
          <cell r="E309" t="str">
            <v>CONTRATO DE PRESTACIÓN DE SERVICIOS PROFESIONALES</v>
          </cell>
          <cell r="F309" t="str">
            <v>PRESTACIÓN DE SERVICIOS PROFESIONALES NECESARIO PARA EL FORTALECIMIENTO DE LOS PROCESOS DE LA DIVISIÓN FINANCIERA DE LA UNIVERSIDAD DE LOS LLANOS.</v>
          </cell>
          <cell r="G309">
            <v>45680</v>
          </cell>
          <cell r="H309">
            <v>45866667</v>
          </cell>
          <cell r="I309" t="str">
            <v>Cinco (05) meses y veintidós (22) días calendario</v>
          </cell>
          <cell r="J309">
            <v>45680</v>
          </cell>
          <cell r="K309">
            <v>45852</v>
          </cell>
          <cell r="L309" t="str">
            <v>NO APLICA</v>
          </cell>
          <cell r="M309" t="str">
            <v>NO APLICA</v>
          </cell>
          <cell r="N309" t="str">
            <v>NO APLICA</v>
          </cell>
          <cell r="O309">
            <v>6</v>
          </cell>
          <cell r="P309">
            <v>10133333</v>
          </cell>
          <cell r="Q309">
            <v>45680</v>
          </cell>
          <cell r="R309">
            <v>45716</v>
          </cell>
          <cell r="S309">
            <v>8000000</v>
          </cell>
          <cell r="T309">
            <v>45717</v>
          </cell>
          <cell r="U309">
            <v>45747</v>
          </cell>
          <cell r="V309">
            <v>8000000</v>
          </cell>
          <cell r="W309">
            <v>45748</v>
          </cell>
          <cell r="X309">
            <v>45777</v>
          </cell>
          <cell r="Y309">
            <v>8000000</v>
          </cell>
          <cell r="Z309">
            <v>45778</v>
          </cell>
          <cell r="AA309">
            <v>45808</v>
          </cell>
          <cell r="AB309">
            <v>8000000</v>
          </cell>
          <cell r="AC309">
            <v>45809</v>
          </cell>
          <cell r="AD309">
            <v>45838</v>
          </cell>
          <cell r="AE309">
            <v>3733334</v>
          </cell>
          <cell r="AF309">
            <v>45839</v>
          </cell>
          <cell r="AG309">
            <v>45852</v>
          </cell>
          <cell r="AH309">
            <v>0</v>
          </cell>
          <cell r="AI309">
            <v>0</v>
          </cell>
          <cell r="AJ309">
            <v>0</v>
          </cell>
          <cell r="BI309" t="str">
            <v>Vicerrectoría de Recursos Universitarios</v>
          </cell>
          <cell r="BJ309" t="str">
            <v>WILSON FERNANDO SALGADO CIFUENTES</v>
          </cell>
          <cell r="BK309" t="str">
            <v>Vicerrector Universitario</v>
          </cell>
          <cell r="BL309">
            <v>138</v>
          </cell>
          <cell r="BM309">
            <v>45680</v>
          </cell>
          <cell r="BN309">
            <v>2002609177</v>
          </cell>
          <cell r="BO309">
            <v>274</v>
          </cell>
          <cell r="BP309">
            <v>45680</v>
          </cell>
          <cell r="BQ309">
            <v>45866667</v>
          </cell>
          <cell r="CS309" t="str">
            <v>1. Contribuir en la revisión de los procedimientos actuales para la elaboración de documentos presupuestales (Disponibilidades, Compromisos, Traslados Presupuestales entre otros). 2. Colaborar en la realización de una propuesta sobre las mejores prácticas frente a los procesos financieros previamente revisados. 3. Coadyuvar en la socialización de las mejores prácticas aprobadas para el área financiera (Presupuesto, Contabilidad y Tesorería). 4. Apoyar para la atención a las inquietudes presentadas por los funcionarios del área financiera (Presupuesto, Contabilidad y Tesorería). 5. Contribuir en la actualización y capacitación a los funcionarios del área financiera (Presupuesto, Contabilidad y Tesorería) en los diferentes procesos y cambios normativos. 6. Coadyuvar en el acompañamiento trimestral en la generación de los reportes a los entes de control. 7. Colaborar en el acompañamiento para la revisión y respuesta a requerimientos de los diferentes entes de control o directivos de la entidad. 8. Apoyar en la realización del seguimiento de la taxonomía de centros de costos. 9. Contribuir en el acompañamiento para la estructuración de los presupuestos de ingreso y gastos. 10. Apoyar en el acompañamiento para el proceso de cierre y apertura de la vigencia.</v>
          </cell>
          <cell r="CT309">
            <v>340934</v>
          </cell>
          <cell r="CU309">
            <v>284</v>
          </cell>
          <cell r="CV309" t="str">
            <v>4201</v>
          </cell>
          <cell r="CY309">
            <v>6920</v>
          </cell>
          <cell r="CZ309" t="str">
            <v>M5</v>
          </cell>
          <cell r="DA309">
            <v>45866667</v>
          </cell>
          <cell r="DB309">
            <v>0</v>
          </cell>
        </row>
        <row r="310">
          <cell r="B310" t="str">
            <v>0283 DE 2025</v>
          </cell>
          <cell r="C310">
            <v>1121944791</v>
          </cell>
          <cell r="D310" t="str">
            <v>ELKIN MARTINEZ RUIZ</v>
          </cell>
          <cell r="E310" t="str">
            <v>CONTRATO DE PRESTACIÓN DE SERVICIOS PROFESIONALES</v>
          </cell>
          <cell r="F310" t="str">
            <v>PRESTACIÓN DE SERVICIOS PROFESIONALES NECESARIO PARA EL DESARROLLO DEL PROYECTO VIARE 01 0202 2024 “IMPLEMENTACIÓN DE UN SISTEMA DE COSTEO ACADÉMICO EN LA UNIVERSIDAD DE LOS LLANOS (FASE III) (ACTUALIZACIÓN I)”.</v>
          </cell>
          <cell r="G310">
            <v>45680</v>
          </cell>
          <cell r="H310">
            <v>8507663</v>
          </cell>
          <cell r="I310" t="str">
            <v>Dos (02) meses y nueve (09) días calendario</v>
          </cell>
          <cell r="J310">
            <v>45680</v>
          </cell>
          <cell r="K310">
            <v>45747</v>
          </cell>
          <cell r="L310" t="str">
            <v>NO APLICA</v>
          </cell>
          <cell r="M310" t="str">
            <v>NO APLICA</v>
          </cell>
          <cell r="N310" t="str">
            <v>NO APLICA</v>
          </cell>
          <cell r="O310">
            <v>2</v>
          </cell>
          <cell r="P310">
            <v>4685380</v>
          </cell>
          <cell r="Q310">
            <v>45680</v>
          </cell>
          <cell r="R310">
            <v>45716</v>
          </cell>
          <cell r="S310">
            <v>3822283</v>
          </cell>
          <cell r="T310">
            <v>45717</v>
          </cell>
          <cell r="U310">
            <v>45747</v>
          </cell>
          <cell r="V310">
            <v>0</v>
          </cell>
          <cell r="W310">
            <v>0</v>
          </cell>
          <cell r="X310">
            <v>0</v>
          </cell>
          <cell r="Y310">
            <v>0</v>
          </cell>
          <cell r="Z310">
            <v>0</v>
          </cell>
          <cell r="AA310">
            <v>0</v>
          </cell>
          <cell r="AB310">
            <v>0</v>
          </cell>
          <cell r="AC310">
            <v>0</v>
          </cell>
          <cell r="AD310">
            <v>0</v>
          </cell>
          <cell r="AE310">
            <v>0</v>
          </cell>
          <cell r="AF310">
            <v>0</v>
          </cell>
          <cell r="AG310">
            <v>0</v>
          </cell>
          <cell r="BI310" t="str">
            <v>División Financiera</v>
          </cell>
          <cell r="BJ310" t="str">
            <v>CRISTIAN EDUARDO GARCIA GARCIA /  ROIMAN ARTURO SASTOQUE GUZMÁN</v>
          </cell>
          <cell r="BK310" t="str">
            <v>Director Financiero - División Financiera / Jefe de Oficina - Área de Sistemas</v>
          </cell>
          <cell r="BL310">
            <v>134</v>
          </cell>
          <cell r="BM310">
            <v>45680</v>
          </cell>
          <cell r="BN310">
            <v>8507663</v>
          </cell>
          <cell r="BO310">
            <v>251</v>
          </cell>
          <cell r="BP310">
            <v>45680</v>
          </cell>
          <cell r="BQ310">
            <v>8507663</v>
          </cell>
          <cell r="CS310" t="str">
            <v>1. Apoyar técnica y administrativamente el desarrollo del proyecto de inversión en lo concerniente a realización de reuniones, elaboración de actas, informes y demás documentación que deba elaborarse, entre otros. 2. Apoyar las actividades que a la Oficina de Sistemas le correspondan para continuar con el desarrollo, implementación, soporte, mantenimiento y mejora de la Plataforma BI (Business Intelligence) sobre una nube híbrida para su aplicación al modelo de costos de la Universidad de los Llanos desarrollada en la fase II del proyecto. 3. Contribuir en la elaboración de pruebas de usuario final para la implementación de la plataforma BI (Business Inteligence) e informar a la supervisión sobre las observaciones y oportunidades de mejora de la herramienta. 4. Apoyar las capacitaciones que deban realizarse con los usuarios para el uso de la plataforma BI (Business Inteligence). 5. Contribuir con los lineamientos de la oficina en materia de uso de formatos y procedimientos establecidos en el SIG.</v>
          </cell>
          <cell r="CT310">
            <v>1121944791</v>
          </cell>
          <cell r="CU310">
            <v>513</v>
          </cell>
          <cell r="CV310" t="str">
            <v>4608</v>
          </cell>
          <cell r="CY310">
            <v>8299</v>
          </cell>
          <cell r="CZ310" t="str">
            <v>M6</v>
          </cell>
          <cell r="DA310">
            <v>8507663</v>
          </cell>
          <cell r="DB310">
            <v>0</v>
          </cell>
        </row>
        <row r="311">
          <cell r="B311" t="str">
            <v>0284 DE 2025</v>
          </cell>
          <cell r="C311">
            <v>1121855785</v>
          </cell>
          <cell r="D311" t="str">
            <v>JESICA ZAMBRANO BOHORQUEZ</v>
          </cell>
          <cell r="E311" t="str">
            <v>CONTRATO DE PRESTACIÓN DE SERVICIOS PROFESIONALES</v>
          </cell>
          <cell r="F311" t="str">
            <v>PRESTACIÓN DE SERVICIOS PROFESIONALES NECESARIO PARA EL FORTALECIMIENTO DE LOS PROCESOS ADMINISTRATIVOS DE LA VICERRECTORÍA DE RECURSOS UNIVERSITARIOS DE LA UNIVERSIDAD DE LOS LLANOS.</v>
          </cell>
          <cell r="G311">
            <v>45680</v>
          </cell>
          <cell r="H311">
            <v>22479958</v>
          </cell>
          <cell r="I311" t="str">
            <v>Cinco (05) meses y veintidós (22) días calendario</v>
          </cell>
          <cell r="J311">
            <v>45680</v>
          </cell>
          <cell r="K311">
            <v>45852</v>
          </cell>
          <cell r="L311" t="str">
            <v>NO APLICA</v>
          </cell>
          <cell r="M311" t="str">
            <v>NO APLICA</v>
          </cell>
          <cell r="N311" t="str">
            <v>NO APLICA</v>
          </cell>
          <cell r="O311">
            <v>6</v>
          </cell>
          <cell r="P311">
            <v>4966502</v>
          </cell>
          <cell r="Q311">
            <v>45680</v>
          </cell>
          <cell r="R311">
            <v>45716</v>
          </cell>
          <cell r="S311">
            <v>3920923</v>
          </cell>
          <cell r="T311">
            <v>45717</v>
          </cell>
          <cell r="U311">
            <v>45747</v>
          </cell>
          <cell r="V311">
            <v>3920923</v>
          </cell>
          <cell r="W311">
            <v>45748</v>
          </cell>
          <cell r="X311">
            <v>45777</v>
          </cell>
          <cell r="Y311">
            <v>3920923</v>
          </cell>
          <cell r="Z311">
            <v>45778</v>
          </cell>
          <cell r="AA311">
            <v>45808</v>
          </cell>
          <cell r="AB311">
            <v>3920923</v>
          </cell>
          <cell r="AC311">
            <v>45809</v>
          </cell>
          <cell r="AD311">
            <v>45838</v>
          </cell>
          <cell r="AE311">
            <v>1829764</v>
          </cell>
          <cell r="AF311">
            <v>45839</v>
          </cell>
          <cell r="AG311">
            <v>45852</v>
          </cell>
          <cell r="AH311">
            <v>0</v>
          </cell>
          <cell r="AI311">
            <v>0</v>
          </cell>
          <cell r="AJ311">
            <v>0</v>
          </cell>
          <cell r="BI311" t="str">
            <v>Vicerrectoría de Recursos Universitarios</v>
          </cell>
          <cell r="BJ311" t="str">
            <v>WILSON FERNANDO SALGADO CIFUENTES</v>
          </cell>
          <cell r="BK311" t="str">
            <v>Vicerrector Universitario</v>
          </cell>
          <cell r="BL311">
            <v>138</v>
          </cell>
          <cell r="BM311">
            <v>45680</v>
          </cell>
          <cell r="BN311">
            <v>2002609177</v>
          </cell>
          <cell r="BO311">
            <v>360</v>
          </cell>
          <cell r="BP311">
            <v>45680</v>
          </cell>
          <cell r="BQ311">
            <v>22479958</v>
          </cell>
          <cell r="CS311" t="str">
            <v>1. Apoyar en los requerimientos de las diferentes auditorías internas o externas realizadas al proceso de gestión de bienes y servicios y asignadas a la Vicerrectoría de Recursos Universitarios. 2. Colaborar en la elaboración y seguimiento de los procedimientos y formatos del sistema integrado de gestión de calidad (sig) del proceso de gestión de bienes y servicios. 3. Contribuir en la proyección, revisión y trámite de la etapa precontractual de los diferentes procesos a cargo de la Vicerrectoría de Recursos Universitarios, conforme a la normatividad vigente de la universidad de los llanos. 4. Apoyar el diligenciamiento de herramientas que contribuyan al seguimiento, control, análisis y planeación de las actividades propias de la Vicerrectoría de Recursos Universitarios. 5. Colaborar con el procedimiento de contratación en la tienda virtual de colombia compra eficiente. 6. Colaborar con la formulación, revisión, publicación y seguimiento del plan de adquisiciones de la universidad de los llanos.</v>
          </cell>
          <cell r="CT311">
            <v>1121855785</v>
          </cell>
          <cell r="CU311">
            <v>504</v>
          </cell>
          <cell r="CV311" t="str">
            <v>4003</v>
          </cell>
          <cell r="CY311">
            <v>8299</v>
          </cell>
          <cell r="CZ311" t="str">
            <v>M6</v>
          </cell>
          <cell r="DA311">
            <v>22479958</v>
          </cell>
          <cell r="DB311">
            <v>0</v>
          </cell>
        </row>
        <row r="312">
          <cell r="B312" t="str">
            <v>0285 DE 2025</v>
          </cell>
          <cell r="C312">
            <v>1026277144</v>
          </cell>
          <cell r="D312" t="str">
            <v xml:space="preserve">JHON ALEXANDER PALACINO VARGAS </v>
          </cell>
          <cell r="E312" t="str">
            <v>CONTRATO DE PRESTACIÓN DE SERVICIOS PROFESIONALES</v>
          </cell>
          <cell r="F312" t="str">
            <v>PRESTACIÓN DE SERVICIOS PROFESIONALES NECESARIO PARA EL FORTALECIMIENTO DE LOS PROCESOS DE LA SECCIÓN DE ALMACÉN DE LA UNIVERSIDAD DE LOS LLANOS.</v>
          </cell>
          <cell r="G312">
            <v>45680</v>
          </cell>
          <cell r="H312">
            <v>22479958</v>
          </cell>
          <cell r="I312" t="str">
            <v>Cinco (05) meses y veintidós (22) días calendario</v>
          </cell>
          <cell r="J312">
            <v>45680</v>
          </cell>
          <cell r="K312">
            <v>45852</v>
          </cell>
          <cell r="L312" t="str">
            <v>NO APLICA</v>
          </cell>
          <cell r="M312" t="str">
            <v>NO APLICA</v>
          </cell>
          <cell r="N312" t="str">
            <v>NO APLICA</v>
          </cell>
          <cell r="O312">
            <v>6</v>
          </cell>
          <cell r="P312">
            <v>4966502</v>
          </cell>
          <cell r="Q312">
            <v>45680</v>
          </cell>
          <cell r="R312">
            <v>45716</v>
          </cell>
          <cell r="S312">
            <v>3920923</v>
          </cell>
          <cell r="T312">
            <v>45717</v>
          </cell>
          <cell r="U312">
            <v>45747</v>
          </cell>
          <cell r="V312">
            <v>3920923</v>
          </cell>
          <cell r="W312">
            <v>45748</v>
          </cell>
          <cell r="X312">
            <v>45777</v>
          </cell>
          <cell r="Y312">
            <v>3920923</v>
          </cell>
          <cell r="Z312">
            <v>45778</v>
          </cell>
          <cell r="AA312">
            <v>45808</v>
          </cell>
          <cell r="AB312">
            <v>3920923</v>
          </cell>
          <cell r="AC312">
            <v>45809</v>
          </cell>
          <cell r="AD312">
            <v>45838</v>
          </cell>
          <cell r="AE312">
            <v>1829764</v>
          </cell>
          <cell r="AF312">
            <v>45839</v>
          </cell>
          <cell r="AG312">
            <v>45852</v>
          </cell>
          <cell r="BI312" t="str">
            <v>Vicerrectoría de Recursos Universitarios</v>
          </cell>
          <cell r="BJ312" t="str">
            <v>WILSON FERNANDO SALGADO CIFUENTES</v>
          </cell>
          <cell r="BK312" t="str">
            <v>Vicerrector Universitario</v>
          </cell>
          <cell r="BL312">
            <v>138</v>
          </cell>
          <cell r="BM312">
            <v>45680</v>
          </cell>
          <cell r="BN312">
            <v>2002609177</v>
          </cell>
          <cell r="BO312">
            <v>353</v>
          </cell>
          <cell r="BP312">
            <v>45680</v>
          </cell>
          <cell r="BQ312">
            <v>22479958</v>
          </cell>
          <cell r="CS312" t="str">
            <v>1. Coadyuvar en la realización de la reclasificación de activos por depuración. 2. Contribuir en la clasificación de activos de acuerdo a su naturaleza, nombre y estado en el módulo de almacén e inventarios. 3. Apoyar en la realización de los ajustes de inventarios según verificación física de inventarios a cargo de cada responsable, cumpliendo procedimiento PD-GBS-10 Procedimiento Inventario de Bienes y sus actas respectivas. 4. Contribuir en la verificación de saldos reales por grupo en cada una de las bodegas, según inventarios físicos. 5. Apoyar en la revisión de los parámetros generales del sistema para establecer los datos reales de la menor y mayor cuantía. 6. Coadyuvar en la revisión de saldos menor y mayor cuantía por grupos. 7. Contribuir en la revisión de política de inventarios, propiedad planta y equipo, amortizaciones y diferidos, incluido el indicio de deterioro, analizados bajo norma internacional. Ajustar si es el caso el deterioro de activos". 8. Apoyar en la conciliación de saldos de inventarios por tipo de grupo de inventarios. 9. Colaborar en la actualización integradamente los artículos del inventario de la Universidad con los cálculos contables como depreciación, amortización y valorización</v>
          </cell>
          <cell r="CT312">
            <v>1026277144</v>
          </cell>
          <cell r="CU312">
            <v>504</v>
          </cell>
          <cell r="CV312" t="str">
            <v>4204</v>
          </cell>
          <cell r="CY312">
            <v>6920</v>
          </cell>
          <cell r="CZ312" t="str">
            <v>M5</v>
          </cell>
          <cell r="DA312">
            <v>22479958</v>
          </cell>
          <cell r="DB312">
            <v>0</v>
          </cell>
        </row>
        <row r="313">
          <cell r="B313" t="str">
            <v>0286 DE 2025</v>
          </cell>
          <cell r="C313">
            <v>1121960792</v>
          </cell>
          <cell r="D313" t="str">
            <v>ELIZABETH SALAS BOHORQUEZ</v>
          </cell>
          <cell r="E313" t="str">
            <v>CONTRATO DE PRESTACIÓN DE SERVICIOS DE APOYO A LA GESTIÓN</v>
          </cell>
          <cell r="F313" t="str">
            <v>PRESTACIÓN DE SERVICIOS DE APOYO A LA GESTIÓN NECESARIOS PARA EL FORTALECIMIENTO DE LOS PROCESOS DEL LABORATORIO DE BIOLOGÍA DE LA FACULTAD DE CIENCIAS BÁSICAS E INGENIERÍA DE LA UNIVERSIDAD DE LOS LLANOS.</v>
          </cell>
          <cell r="G313">
            <v>45680</v>
          </cell>
          <cell r="H313">
            <v>11492365</v>
          </cell>
          <cell r="I313" t="str">
            <v>Cinco (05) meses calendario</v>
          </cell>
          <cell r="J313">
            <v>45680</v>
          </cell>
          <cell r="K313">
            <v>45830</v>
          </cell>
          <cell r="L313" t="str">
            <v>NO APLICA</v>
          </cell>
          <cell r="M313" t="str">
            <v>NO APLICA</v>
          </cell>
          <cell r="N313" t="str">
            <v>NO APLICA</v>
          </cell>
          <cell r="O313">
            <v>6</v>
          </cell>
          <cell r="P313">
            <v>1149237</v>
          </cell>
          <cell r="Q313">
            <v>45793</v>
          </cell>
          <cell r="R313">
            <v>45808</v>
          </cell>
          <cell r="S313">
            <v>2298473</v>
          </cell>
          <cell r="T313">
            <v>45809</v>
          </cell>
          <cell r="U313">
            <v>45838</v>
          </cell>
          <cell r="V313">
            <v>2298473</v>
          </cell>
          <cell r="W313">
            <v>45839</v>
          </cell>
          <cell r="X313">
            <v>45869</v>
          </cell>
          <cell r="Y313">
            <v>2298473</v>
          </cell>
          <cell r="Z313">
            <v>45870</v>
          </cell>
          <cell r="AA313">
            <v>45900</v>
          </cell>
          <cell r="AB313">
            <v>2298473</v>
          </cell>
          <cell r="AC313">
            <v>45901</v>
          </cell>
          <cell r="AD313">
            <v>45930</v>
          </cell>
          <cell r="AE313">
            <v>1149236</v>
          </cell>
          <cell r="AF313">
            <v>45931</v>
          </cell>
          <cell r="AG313">
            <v>45945</v>
          </cell>
          <cell r="BI313" t="str">
            <v>Vicerrectoría de Recursos Universitarios</v>
          </cell>
          <cell r="BJ313" t="str">
            <v>WILSON FERNANDO SALGADO CIFUENTES</v>
          </cell>
          <cell r="BK313" t="str">
            <v>Vicerrector Universitario</v>
          </cell>
          <cell r="BL313">
            <v>138</v>
          </cell>
          <cell r="BM313">
            <v>45680</v>
          </cell>
          <cell r="BN313">
            <v>2002609177</v>
          </cell>
          <cell r="BO313">
            <v>394</v>
          </cell>
          <cell r="BP313">
            <v>45680</v>
          </cell>
          <cell r="BQ313">
            <v>11492365</v>
          </cell>
          <cell r="CK313">
            <v>1</v>
          </cell>
          <cell r="CL313">
            <v>45680</v>
          </cell>
          <cell r="CM313">
            <v>1</v>
          </cell>
          <cell r="CN313">
            <v>45793</v>
          </cell>
          <cell r="CO313">
            <v>45945</v>
          </cell>
          <cell r="CP313">
            <v>45945</v>
          </cell>
          <cell r="CS313" t="str">
            <v>1. Apoyar en la revisión, actualización y documentación de las fichas técnicas correspondientes a los equipos especializados del laboratorio de Biología, asegurando que la información técnica sea precisa y esté en conformidad con las especificaciones del fabricante y las normativas aplicables. 2. Colaborar en la preparación de contenidos y materiales didácticos para la capacitación dirigida a los docentes que utilizan los equipos especializados del laboratorio de Biología, así como participar en la planificación, coordinación y ejecución de las sesiones de capacitación, asegurando la comprensión de los protocolos de uso. 3. Apoyar en la creación y actualización de manuales operativos para cada equipo especializado, incluyendo procedimientos de instalación, operación segura y mantenimiento preventivo, orientados a optimizar su funcionalidad y duración.</v>
          </cell>
          <cell r="CT313">
            <v>1121960792</v>
          </cell>
          <cell r="CU313">
            <v>136</v>
          </cell>
          <cell r="CV313" t="str">
            <v>280101314</v>
          </cell>
          <cell r="CY313">
            <v>7490</v>
          </cell>
          <cell r="CZ313" t="str">
            <v>M6</v>
          </cell>
          <cell r="DA313">
            <v>11492365</v>
          </cell>
          <cell r="DB313">
            <v>0</v>
          </cell>
        </row>
        <row r="314">
          <cell r="B314" t="str">
            <v>0287 DE 2025</v>
          </cell>
          <cell r="C314">
            <v>0</v>
          </cell>
          <cell r="D314" t="str">
            <v xml:space="preserve">No. Vice Recursos / Regalías </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BI314">
            <v>0</v>
          </cell>
          <cell r="BJ314">
            <v>0</v>
          </cell>
          <cell r="BK314">
            <v>0</v>
          </cell>
          <cell r="BL314">
            <v>0</v>
          </cell>
          <cell r="BM314">
            <v>0</v>
          </cell>
          <cell r="BN314">
            <v>0</v>
          </cell>
          <cell r="BO314">
            <v>0</v>
          </cell>
          <cell r="BP314">
            <v>0</v>
          </cell>
          <cell r="BQ314">
            <v>0</v>
          </cell>
          <cell r="CS314">
            <v>0</v>
          </cell>
          <cell r="CT314">
            <v>0</v>
          </cell>
          <cell r="CU314">
            <v>0</v>
          </cell>
          <cell r="CV314">
            <v>0</v>
          </cell>
          <cell r="CY314">
            <v>0</v>
          </cell>
          <cell r="CZ314">
            <v>0</v>
          </cell>
          <cell r="DA314">
            <v>0</v>
          </cell>
          <cell r="DB314">
            <v>0</v>
          </cell>
        </row>
        <row r="315">
          <cell r="B315" t="str">
            <v>0288 DE 2025</v>
          </cell>
          <cell r="C315">
            <v>1121918871</v>
          </cell>
          <cell r="D315" t="str">
            <v xml:space="preserve">LISA DANIELA CHIRIVI ROMERO </v>
          </cell>
          <cell r="E315" t="str">
            <v>CONTRATO DE PRESTACIÓN DE SERVICIOS DE APOYO A LA GESTIÓN</v>
          </cell>
          <cell r="F315" t="str">
            <v>PRESTACIÓN DE SERVICIOS DE APOYO A LA GESTIÓN NECESARIO PARA EL FORTALECIMIENTO DE LOS PROCESOS ADMINISTRATIVOS DE LA SECCIÓN DE ALMACÉN DE LA UNIVERSIDAD DE LOS LLANOS.</v>
          </cell>
          <cell r="G315">
            <v>45691</v>
          </cell>
          <cell r="H315">
            <v>12411754</v>
          </cell>
          <cell r="I315" t="str">
            <v>Cinco (05) meses y doce (12) días calendario</v>
          </cell>
          <cell r="J315">
            <v>45691</v>
          </cell>
          <cell r="K315">
            <v>45852</v>
          </cell>
          <cell r="L315" t="str">
            <v>NO APLICA</v>
          </cell>
          <cell r="M315" t="str">
            <v>NO APLICA</v>
          </cell>
          <cell r="N315" t="str">
            <v>NO APLICA</v>
          </cell>
          <cell r="O315">
            <v>6</v>
          </cell>
          <cell r="P315">
            <v>2145241</v>
          </cell>
          <cell r="Q315">
            <v>45691</v>
          </cell>
          <cell r="R315">
            <v>45716</v>
          </cell>
          <cell r="S315">
            <v>2298473</v>
          </cell>
          <cell r="T315">
            <v>45717</v>
          </cell>
          <cell r="U315">
            <v>45747</v>
          </cell>
          <cell r="V315">
            <v>2298473</v>
          </cell>
          <cell r="W315">
            <v>45748</v>
          </cell>
          <cell r="X315">
            <v>45777</v>
          </cell>
          <cell r="Y315">
            <v>2298473</v>
          </cell>
          <cell r="Z315">
            <v>45778</v>
          </cell>
          <cell r="AA315">
            <v>45808</v>
          </cell>
          <cell r="AB315">
            <v>2298473</v>
          </cell>
          <cell r="AC315">
            <v>45809</v>
          </cell>
          <cell r="AD315">
            <v>45838</v>
          </cell>
          <cell r="AE315">
            <v>1072621</v>
          </cell>
          <cell r="AF315">
            <v>45839</v>
          </cell>
          <cell r="AG315">
            <v>45852</v>
          </cell>
          <cell r="BI315" t="str">
            <v>Vicerrectoría de Recursos Universitarios</v>
          </cell>
          <cell r="BJ315" t="str">
            <v>WILSON FERNANDO SALGADO CIFUENTES</v>
          </cell>
          <cell r="BK315" t="str">
            <v>Vicerrector Universitario</v>
          </cell>
          <cell r="BL315">
            <v>195</v>
          </cell>
          <cell r="BM315">
            <v>45691</v>
          </cell>
          <cell r="BN315">
            <v>290608672</v>
          </cell>
          <cell r="BO315">
            <v>479</v>
          </cell>
          <cell r="BP315">
            <v>45691</v>
          </cell>
          <cell r="BQ315">
            <v>12411754</v>
          </cell>
          <cell r="CS315"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 17. Apoyar en el análisis, elaboración y reclasificación de grupo de inventarios de bienes muebles e inmuebles.</v>
          </cell>
          <cell r="CT315">
            <v>1121918871</v>
          </cell>
          <cell r="CU315">
            <v>504</v>
          </cell>
          <cell r="CV315" t="str">
            <v>4204</v>
          </cell>
          <cell r="CY315">
            <v>8299</v>
          </cell>
          <cell r="CZ315" t="str">
            <v>M6</v>
          </cell>
          <cell r="DA315">
            <v>12411754</v>
          </cell>
          <cell r="DB315">
            <v>0</v>
          </cell>
        </row>
        <row r="316">
          <cell r="B316" t="str">
            <v>0289 DE 2025</v>
          </cell>
          <cell r="C316">
            <v>1122920910</v>
          </cell>
          <cell r="D316" t="str">
            <v>JUAN DAVID MAHECHA ATEHORTUA</v>
          </cell>
          <cell r="E316" t="str">
            <v>CONTRATO DE PRESTACIÓN DE SERVICIOS DE APOYO A LA GESTIÓN</v>
          </cell>
          <cell r="F316" t="str">
            <v>PRESTACIÓN DE SERVICIOS DE APOYO A LA GESTIÓN NECESARIO PARA EL FORTALECIMIENTO DE LOS PROCESOS ADMINISTRATIVOS DE LA SECCIÓN DE ALMACÉN DE LA UNIVERSIDAD DE LOS LLANOS.</v>
          </cell>
          <cell r="G316">
            <v>45691</v>
          </cell>
          <cell r="H316">
            <v>12411754</v>
          </cell>
          <cell r="I316" t="str">
            <v>Cinco (05) meses y doce (12) días calendario</v>
          </cell>
          <cell r="J316">
            <v>45691</v>
          </cell>
          <cell r="K316">
            <v>45852</v>
          </cell>
          <cell r="L316" t="str">
            <v>NO APLICA</v>
          </cell>
          <cell r="M316" t="str">
            <v>NO APLICA</v>
          </cell>
          <cell r="N316" t="str">
            <v>NO APLICA</v>
          </cell>
          <cell r="O316">
            <v>6</v>
          </cell>
          <cell r="P316">
            <v>2145241</v>
          </cell>
          <cell r="Q316">
            <v>45691</v>
          </cell>
          <cell r="R316">
            <v>45716</v>
          </cell>
          <cell r="S316">
            <v>2298473</v>
          </cell>
          <cell r="T316">
            <v>45717</v>
          </cell>
          <cell r="U316">
            <v>45747</v>
          </cell>
          <cell r="V316">
            <v>2298473</v>
          </cell>
          <cell r="W316">
            <v>45748</v>
          </cell>
          <cell r="X316">
            <v>45777</v>
          </cell>
          <cell r="Y316">
            <v>2298473</v>
          </cell>
          <cell r="Z316">
            <v>45778</v>
          </cell>
          <cell r="AA316">
            <v>45808</v>
          </cell>
          <cell r="AB316">
            <v>2298473</v>
          </cell>
          <cell r="AC316">
            <v>45809</v>
          </cell>
          <cell r="AD316">
            <v>45838</v>
          </cell>
          <cell r="AE316">
            <v>1072621</v>
          </cell>
          <cell r="AF316">
            <v>45839</v>
          </cell>
          <cell r="AG316">
            <v>45852</v>
          </cell>
          <cell r="AH316">
            <v>0</v>
          </cell>
          <cell r="AI316">
            <v>0</v>
          </cell>
          <cell r="AJ316">
            <v>0</v>
          </cell>
          <cell r="BI316" t="str">
            <v>Vicerrectoría de Recursos Universitarios</v>
          </cell>
          <cell r="BJ316" t="str">
            <v>WILSON FERNANDO SALGADO CIFUENTES</v>
          </cell>
          <cell r="BK316" t="str">
            <v>Vicerrector Universitario</v>
          </cell>
          <cell r="BL316">
            <v>195</v>
          </cell>
          <cell r="BM316">
            <v>45691</v>
          </cell>
          <cell r="BN316">
            <v>290608672</v>
          </cell>
          <cell r="BO316">
            <v>483</v>
          </cell>
          <cell r="BP316">
            <v>45691</v>
          </cell>
          <cell r="BQ316">
            <v>12411754</v>
          </cell>
          <cell r="CS316" t="str">
            <v>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organización de elementos para ser entregados a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Apoyar con el diligenciamiento de los formatos necesarios para la realización de la supervisión de los contratos a cargo de Almacén: actas, informes, certificaciones. 10. Apoyar por el buen uso, seguridad e integridad de los elementos en bodega de inactivos. 11. Apoyar en el análisis, elaboración y reclasificación de grupo de inventarios de bienes muebles e inmuebles.</v>
          </cell>
          <cell r="CT316">
            <v>1122920910</v>
          </cell>
          <cell r="CU316">
            <v>504</v>
          </cell>
          <cell r="CV316" t="str">
            <v>4204</v>
          </cell>
          <cell r="CY316">
            <v>8299</v>
          </cell>
          <cell r="CZ316" t="str">
            <v>M6</v>
          </cell>
          <cell r="DA316">
            <v>12411754</v>
          </cell>
          <cell r="DB316">
            <v>0</v>
          </cell>
        </row>
        <row r="317">
          <cell r="B317" t="str">
            <v>0292 DE 2025</v>
          </cell>
          <cell r="C317">
            <v>1006856530</v>
          </cell>
          <cell r="D317" t="str">
            <v>ANGEL ESTEBAN MANRIQUE SUAREZ</v>
          </cell>
          <cell r="E317" t="str">
            <v>CONTRATO DE PRESTACIÓN DE SERVICIOS DE APOYO A LA GESTIÓN</v>
          </cell>
          <cell r="F317" t="str">
            <v>PRESTACIÓN DE SERVICIOS DE APOYO A LA GESTIÓN NECESARIO PARA EL FORTALECIMIENTO DE LOS PROCESOS DE LA DIVISIÓN DE BIBLIOTECA DE LA UNIVERSIDAD DE LOS LLANOS.</v>
          </cell>
          <cell r="G317">
            <v>45691</v>
          </cell>
          <cell r="H317">
            <v>8027750</v>
          </cell>
          <cell r="I317" t="str">
            <v>Cuatro (04) meses y cinco (05) días calendario</v>
          </cell>
          <cell r="J317">
            <v>45691</v>
          </cell>
          <cell r="K317">
            <v>45815</v>
          </cell>
          <cell r="L317" t="str">
            <v>NO APLICA</v>
          </cell>
          <cell r="M317" t="str">
            <v>NO APLICA</v>
          </cell>
          <cell r="N317" t="str">
            <v>NO APLICA</v>
          </cell>
          <cell r="O317">
            <v>5</v>
          </cell>
          <cell r="P317">
            <v>1798216</v>
          </cell>
          <cell r="Q317">
            <v>45691</v>
          </cell>
          <cell r="R317">
            <v>45716</v>
          </cell>
          <cell r="S317">
            <v>1926660</v>
          </cell>
          <cell r="T317">
            <v>45717</v>
          </cell>
          <cell r="U317">
            <v>45747</v>
          </cell>
          <cell r="V317">
            <v>1348662</v>
          </cell>
          <cell r="W317">
            <v>45748</v>
          </cell>
          <cell r="X317">
            <v>45768</v>
          </cell>
          <cell r="Y317">
            <v>0</v>
          </cell>
          <cell r="Z317">
            <v>45778</v>
          </cell>
          <cell r="AA317">
            <v>45808</v>
          </cell>
          <cell r="AB317">
            <v>0</v>
          </cell>
          <cell r="AC317">
            <v>45809</v>
          </cell>
          <cell r="AD317">
            <v>45815</v>
          </cell>
          <cell r="AE317">
            <v>0</v>
          </cell>
          <cell r="AF317">
            <v>0</v>
          </cell>
          <cell r="AG317">
            <v>0</v>
          </cell>
          <cell r="AH317">
            <v>0</v>
          </cell>
          <cell r="AI317">
            <v>0</v>
          </cell>
          <cell r="AJ317">
            <v>0</v>
          </cell>
          <cell r="BI317" t="str">
            <v>Vicerrectoría de Recursos Universitarios</v>
          </cell>
          <cell r="BJ317" t="str">
            <v>WILSON FERNANDO SALGADO CIFUENTES</v>
          </cell>
          <cell r="BK317" t="str">
            <v>Vicerrector Universitario</v>
          </cell>
          <cell r="BL317">
            <v>195</v>
          </cell>
          <cell r="BM317">
            <v>45691</v>
          </cell>
          <cell r="BN317">
            <v>290608672</v>
          </cell>
          <cell r="BO317">
            <v>469</v>
          </cell>
          <cell r="BP317">
            <v>45691</v>
          </cell>
          <cell r="BQ317">
            <v>8027750</v>
          </cell>
          <cell r="CS317"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317">
            <v>1006856530</v>
          </cell>
          <cell r="CU317">
            <v>504</v>
          </cell>
          <cell r="CV317" t="str">
            <v>2501</v>
          </cell>
          <cell r="CY317">
            <v>8299</v>
          </cell>
          <cell r="CZ317" t="str">
            <v>M6</v>
          </cell>
          <cell r="DA317">
            <v>5073538</v>
          </cell>
          <cell r="DB317">
            <v>2954212</v>
          </cell>
        </row>
        <row r="318">
          <cell r="B318" t="str">
            <v>0294 DE 2025</v>
          </cell>
          <cell r="C318">
            <v>1121873518</v>
          </cell>
          <cell r="D318" t="str">
            <v>LINA PAOLA ROJAS ROJAS</v>
          </cell>
          <cell r="E318" t="str">
            <v>CONTRATO DE PRESTACIÓN DE SERVICIOS PROFESIONALES</v>
          </cell>
          <cell r="F318" t="str">
            <v>PRESTACIÓN DE SERVICIOS PROFESIONALES NECESARIO PARA EL FORTALECIMIENTO DE LOS PROCESOS DE COORDINACIÓN DEL ÁREA DE LA SALUD DE LA DIVISIÓN DE BIENESTAR UNIVERSITARIO DE LA UNIVERSIDAD DE LOS LLANOS.</v>
          </cell>
          <cell r="G318">
            <v>45691</v>
          </cell>
          <cell r="H318">
            <v>18297641</v>
          </cell>
          <cell r="I318" t="str">
            <v>Cuatro (04) meses y veinte (20) días calendario</v>
          </cell>
          <cell r="J318">
            <v>45691</v>
          </cell>
          <cell r="K318">
            <v>45830</v>
          </cell>
          <cell r="L318" t="str">
            <v>NO APLICA</v>
          </cell>
          <cell r="M318" t="str">
            <v>NO APLICA</v>
          </cell>
          <cell r="N318" t="str">
            <v>NO APLICA</v>
          </cell>
          <cell r="O318">
            <v>5</v>
          </cell>
          <cell r="P318">
            <v>3659528</v>
          </cell>
          <cell r="Q318">
            <v>45691</v>
          </cell>
          <cell r="R318">
            <v>45716</v>
          </cell>
          <cell r="S318">
            <v>3920923</v>
          </cell>
          <cell r="T318">
            <v>45717</v>
          </cell>
          <cell r="U318">
            <v>45747</v>
          </cell>
          <cell r="V318">
            <v>3920923</v>
          </cell>
          <cell r="W318">
            <v>45748</v>
          </cell>
          <cell r="X318">
            <v>45777</v>
          </cell>
          <cell r="Y318">
            <v>3920923</v>
          </cell>
          <cell r="Z318">
            <v>45778</v>
          </cell>
          <cell r="AA318">
            <v>45808</v>
          </cell>
          <cell r="AB318">
            <v>2875344</v>
          </cell>
          <cell r="AC318">
            <v>45809</v>
          </cell>
          <cell r="AD318">
            <v>45830</v>
          </cell>
          <cell r="AE318">
            <v>0</v>
          </cell>
          <cell r="AF318">
            <v>0</v>
          </cell>
          <cell r="AG318">
            <v>0</v>
          </cell>
          <cell r="AH318">
            <v>0</v>
          </cell>
          <cell r="AI318">
            <v>0</v>
          </cell>
          <cell r="AJ318">
            <v>0</v>
          </cell>
          <cell r="BI318" t="str">
            <v>Vicerrectoría de Recursos Universitarios</v>
          </cell>
          <cell r="BJ318" t="str">
            <v>WILSON FERNANDO SALGADO CIFUENTES</v>
          </cell>
          <cell r="BK318" t="str">
            <v>Vicerrector Universitario</v>
          </cell>
          <cell r="BL318">
            <v>195</v>
          </cell>
          <cell r="BM318">
            <v>45691</v>
          </cell>
          <cell r="BN318">
            <v>290608672</v>
          </cell>
          <cell r="BO318">
            <v>477</v>
          </cell>
          <cell r="BP318">
            <v>45691</v>
          </cell>
          <cell r="BQ318">
            <v>18297641</v>
          </cell>
          <cell r="CS318" t="str">
            <v>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v>
          </cell>
          <cell r="CT318">
            <v>1121873518.9000001</v>
          </cell>
          <cell r="CU318">
            <v>504</v>
          </cell>
          <cell r="CV318" t="str">
            <v>4101</v>
          </cell>
          <cell r="CY318">
            <v>8299</v>
          </cell>
          <cell r="CZ318" t="str">
            <v>M6</v>
          </cell>
          <cell r="DA318">
            <v>18297641</v>
          </cell>
          <cell r="DB318">
            <v>0</v>
          </cell>
        </row>
        <row r="319">
          <cell r="B319" t="str">
            <v>0295 DE 2025</v>
          </cell>
          <cell r="C319">
            <v>17423124</v>
          </cell>
          <cell r="D319" t="str">
            <v>ANDRES FELIPE ACOSTA CIFUENTES</v>
          </cell>
          <cell r="E319" t="str">
            <v>CONTRATO DE PRESTACIÓN DE SERVICIOS PROFESIONALES</v>
          </cell>
          <cell r="F319" t="str">
            <v>PRESTACIÓN DE SERVICIOS PROFESIONALES NECESARIO PARA EL FORTALECIMIENTO DE LOS PROCESOS DE COORDINACIÓN DEL ÁREA ARTÍSTICO CULTURAL DE LA DIVISIÓN DE BIENESTAR UNIVERSITARIO DE LA UNIVERSIDAD DE LOS LLANOS.</v>
          </cell>
          <cell r="G319">
            <v>45691</v>
          </cell>
          <cell r="H319">
            <v>18297641</v>
          </cell>
          <cell r="I319" t="str">
            <v>Cuatro (04) meses y veinte (20) días calendario</v>
          </cell>
          <cell r="J319">
            <v>45691</v>
          </cell>
          <cell r="K319">
            <v>45830</v>
          </cell>
          <cell r="L319" t="str">
            <v>NO APLICA</v>
          </cell>
          <cell r="M319" t="str">
            <v>NO APLICA</v>
          </cell>
          <cell r="N319" t="str">
            <v>NO APLICA</v>
          </cell>
          <cell r="O319">
            <v>5</v>
          </cell>
          <cell r="P319">
            <v>3659528</v>
          </cell>
          <cell r="Q319">
            <v>45691</v>
          </cell>
          <cell r="R319">
            <v>45716</v>
          </cell>
          <cell r="S319">
            <v>3920923</v>
          </cell>
          <cell r="T319">
            <v>45717</v>
          </cell>
          <cell r="U319">
            <v>45747</v>
          </cell>
          <cell r="V319">
            <v>3920923</v>
          </cell>
          <cell r="W319">
            <v>45748</v>
          </cell>
          <cell r="X319">
            <v>45777</v>
          </cell>
          <cell r="Y319">
            <v>3920923</v>
          </cell>
          <cell r="Z319">
            <v>45778</v>
          </cell>
          <cell r="AA319">
            <v>45808</v>
          </cell>
          <cell r="AB319">
            <v>2875344</v>
          </cell>
          <cell r="AC319">
            <v>45809</v>
          </cell>
          <cell r="AD319">
            <v>45830</v>
          </cell>
          <cell r="AE319">
            <v>0</v>
          </cell>
          <cell r="AF319">
            <v>0</v>
          </cell>
          <cell r="AG319">
            <v>0</v>
          </cell>
          <cell r="BI319" t="str">
            <v>Vicerrectoría de Recursos Universitarios</v>
          </cell>
          <cell r="BJ319" t="str">
            <v>WILSON FERNANDO SALGADO CIFUENTES</v>
          </cell>
          <cell r="BK319" t="str">
            <v>Vicerrector Universitario</v>
          </cell>
          <cell r="BL319">
            <v>195</v>
          </cell>
          <cell r="BM319">
            <v>45691</v>
          </cell>
          <cell r="BN319">
            <v>290608672</v>
          </cell>
          <cell r="BO319">
            <v>463</v>
          </cell>
          <cell r="BP319">
            <v>45691</v>
          </cell>
          <cell r="BQ319">
            <v>18297641</v>
          </cell>
          <cell r="CS319" t="str">
            <v>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v>
          </cell>
          <cell r="CT319">
            <v>17423124</v>
          </cell>
          <cell r="CU319">
            <v>504</v>
          </cell>
          <cell r="CV319" t="str">
            <v>4101</v>
          </cell>
          <cell r="CY319">
            <v>9007</v>
          </cell>
          <cell r="CZ319" t="str">
            <v>M6</v>
          </cell>
          <cell r="DA319">
            <v>18297641</v>
          </cell>
          <cell r="DB319">
            <v>0</v>
          </cell>
        </row>
        <row r="320">
          <cell r="B320" t="str">
            <v>0296 DE 2025</v>
          </cell>
          <cell r="C320">
            <v>40393974</v>
          </cell>
          <cell r="D320" t="str">
            <v xml:space="preserve">OBDINEYI ROJAS RICO </v>
          </cell>
          <cell r="E320" t="str">
            <v>CONTRATO DE PRESTACIÓN DE SERVICIOS PROFESIONALES</v>
          </cell>
          <cell r="F320" t="str">
            <v>PRESTACIÓN DE SERVICIOS PROFESIONALES NECESARIO PARA EL FORTALECIMIENTO DE LOS PROCESOS DE COORDINACIÓN EN LA SEDE SAN ANTONIO DE LA DIVISIÓN DE BIENESTAR UNIVERSITARIO DE LA UNIVERSIDAD DE LOS LLANOS.</v>
          </cell>
          <cell r="G320">
            <v>45691</v>
          </cell>
          <cell r="H320">
            <v>18297641</v>
          </cell>
          <cell r="I320" t="str">
            <v>Cuatro (04) meses y veinte (20) días calendario</v>
          </cell>
          <cell r="J320">
            <v>45691</v>
          </cell>
          <cell r="K320">
            <v>45830</v>
          </cell>
          <cell r="L320" t="str">
            <v>NO APLICA</v>
          </cell>
          <cell r="M320" t="str">
            <v>NO APLICA</v>
          </cell>
          <cell r="N320" t="str">
            <v>NO APLICA</v>
          </cell>
          <cell r="O320">
            <v>5</v>
          </cell>
          <cell r="P320">
            <v>3659528</v>
          </cell>
          <cell r="Q320">
            <v>45691</v>
          </cell>
          <cell r="R320">
            <v>45716</v>
          </cell>
          <cell r="S320">
            <v>3920923</v>
          </cell>
          <cell r="T320">
            <v>45717</v>
          </cell>
          <cell r="U320">
            <v>45747</v>
          </cell>
          <cell r="V320">
            <v>3920923</v>
          </cell>
          <cell r="W320">
            <v>45748</v>
          </cell>
          <cell r="X320">
            <v>45777</v>
          </cell>
          <cell r="Y320">
            <v>3920923</v>
          </cell>
          <cell r="Z320">
            <v>45778</v>
          </cell>
          <cell r="AA320">
            <v>45808</v>
          </cell>
          <cell r="AB320">
            <v>2875344</v>
          </cell>
          <cell r="AC320">
            <v>45809</v>
          </cell>
          <cell r="AD320">
            <v>45830</v>
          </cell>
          <cell r="AE320">
            <v>0</v>
          </cell>
          <cell r="AF320">
            <v>0</v>
          </cell>
          <cell r="AG320">
            <v>0</v>
          </cell>
          <cell r="BI320" t="str">
            <v>Vicerrectoría de Recursos Universitarios</v>
          </cell>
          <cell r="BJ320" t="str">
            <v>WILSON FERNANDO SALGADO CIFUENTES</v>
          </cell>
          <cell r="BK320" t="str">
            <v>Vicerrector Universitario</v>
          </cell>
          <cell r="BL320">
            <v>195</v>
          </cell>
          <cell r="BM320">
            <v>45691</v>
          </cell>
          <cell r="BN320">
            <v>290608672</v>
          </cell>
          <cell r="BO320">
            <v>464</v>
          </cell>
          <cell r="BP320">
            <v>45691</v>
          </cell>
          <cell r="BQ320">
            <v>18297641</v>
          </cell>
          <cell r="CS320" t="str">
            <v>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v>
          </cell>
          <cell r="CT320">
            <v>40393974.100000001</v>
          </cell>
          <cell r="CU320">
            <v>504</v>
          </cell>
          <cell r="CV320" t="str">
            <v>4101</v>
          </cell>
          <cell r="CY320">
            <v>8299</v>
          </cell>
          <cell r="CZ320" t="str">
            <v>M6</v>
          </cell>
          <cell r="DA320">
            <v>18297641</v>
          </cell>
          <cell r="DB320">
            <v>0</v>
          </cell>
        </row>
        <row r="321">
          <cell r="B321" t="str">
            <v>0297 DE 2025</v>
          </cell>
          <cell r="C321">
            <v>1121871654</v>
          </cell>
          <cell r="D321" t="str">
            <v>JULIAN ALBERTO PRECIADO GIRALDO</v>
          </cell>
          <cell r="E321" t="str">
            <v>CONTRATO DE PRESTACIÓN DE SERVICIOS PROFESIONALES</v>
          </cell>
          <cell r="F321" t="str">
            <v>PRESTACIÓN DE SERVICIOS PROFESIONALES NECESARIO PARA EL FORTALECIMIENTO DE LOS PROCESOS DE COORDINACIÓN DEL ÁREA DE RECREACIÓN Y DEPORTES DE LA DIVISIÓN DE BIENESTAR UNIVERSITARIO DE LA UNIVERSIDAD DE LOS LLANOS.</v>
          </cell>
          <cell r="G321">
            <v>45691</v>
          </cell>
          <cell r="H321">
            <v>18297641</v>
          </cell>
          <cell r="I321" t="str">
            <v>Cuatro (04) meses y veinte (20) días calendario</v>
          </cell>
          <cell r="J321">
            <v>45691</v>
          </cell>
          <cell r="K321">
            <v>45830</v>
          </cell>
          <cell r="L321" t="str">
            <v>NO APLICA</v>
          </cell>
          <cell r="M321" t="str">
            <v>NO APLICA</v>
          </cell>
          <cell r="N321" t="str">
            <v>NO APLICA</v>
          </cell>
          <cell r="O321">
            <v>5</v>
          </cell>
          <cell r="P321">
            <v>3659528</v>
          </cell>
          <cell r="Q321">
            <v>45691</v>
          </cell>
          <cell r="R321">
            <v>45716</v>
          </cell>
          <cell r="S321">
            <v>3920923</v>
          </cell>
          <cell r="T321">
            <v>45717</v>
          </cell>
          <cell r="U321">
            <v>45747</v>
          </cell>
          <cell r="V321">
            <v>3920923</v>
          </cell>
          <cell r="W321">
            <v>45748</v>
          </cell>
          <cell r="X321">
            <v>45777</v>
          </cell>
          <cell r="Y321">
            <v>3920923</v>
          </cell>
          <cell r="Z321">
            <v>45778</v>
          </cell>
          <cell r="AA321">
            <v>45808</v>
          </cell>
          <cell r="AB321">
            <v>2875344</v>
          </cell>
          <cell r="AC321">
            <v>45809</v>
          </cell>
          <cell r="AD321">
            <v>45830</v>
          </cell>
          <cell r="AE321">
            <v>0</v>
          </cell>
          <cell r="AF321">
            <v>0</v>
          </cell>
          <cell r="AG321">
            <v>0</v>
          </cell>
          <cell r="AH321">
            <v>0</v>
          </cell>
          <cell r="AI321">
            <v>0</v>
          </cell>
          <cell r="AJ321">
            <v>0</v>
          </cell>
          <cell r="BI321" t="str">
            <v>Vicerrectoría de Recursos Universitarios</v>
          </cell>
          <cell r="BJ321" t="str">
            <v>WILSON FERNANDO SALGADO CIFUENTES</v>
          </cell>
          <cell r="BK321" t="str">
            <v>Vicerrector Universitario</v>
          </cell>
          <cell r="BL321">
            <v>195</v>
          </cell>
          <cell r="BM321">
            <v>45691</v>
          </cell>
          <cell r="BN321">
            <v>290608672</v>
          </cell>
          <cell r="BO321">
            <v>476</v>
          </cell>
          <cell r="BP321">
            <v>45691</v>
          </cell>
          <cell r="BQ321">
            <v>18297641</v>
          </cell>
          <cell r="CS321" t="str">
            <v>1. Apoyar a la jefatura de Bienestar en el diseño, ejecución, evaluación y seguimiento de las diferentes acciones suscritas en los planes de acción y planes de mejoramiento que contribuyan al cumplimiento de estrategias, planes, programas y proyectos del área actividad física y deporte en los tres niveles,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Contribuir en la Implementación de los planes de entrenamientos y capacitación a los instructores a partir de las necesidades presentadas por los mismos. 15. Apoyar en el planteamiento de estrategias y fases de desarrollo para la consolidación de los entrenamientos con los grupos de inicio, avanzado y competitivo. 16. Contribuir en la participación de los eventos formativos, lúdicos, recreativos, deportivos y campeonatos organizados desde la coordinación de deportes, la División de Bienestar o a los que la Universidad sea invitada. 17. Brindar apoyo en el desarrollo de las actividades del Club deportivo de la Universidad de los Llanos. 18. Apoyar en las reuniones de orientación metodológica para la elaboración de los planes de entrenamiento, plan de trabajo, de enseñanza y de actividades por deporte. 19. Brindar apoyo a la jefatura de Bienestar en los eventos institucionales que se realicen y sean liderados o apoyados por la Dirección de Bienestar Institucional.</v>
          </cell>
          <cell r="CT321">
            <v>1121871654</v>
          </cell>
          <cell r="CU321">
            <v>504</v>
          </cell>
          <cell r="CV321" t="str">
            <v>4101</v>
          </cell>
          <cell r="CY321">
            <v>8299</v>
          </cell>
          <cell r="CZ321" t="str">
            <v>M6</v>
          </cell>
          <cell r="DA321">
            <v>18297641</v>
          </cell>
          <cell r="DB321">
            <v>0</v>
          </cell>
        </row>
        <row r="322">
          <cell r="B322" t="str">
            <v>0298 DE 2025</v>
          </cell>
          <cell r="C322">
            <v>43615366</v>
          </cell>
          <cell r="D322" t="str">
            <v>CAROLINA JARAMILLO MURILLO</v>
          </cell>
          <cell r="E322" t="str">
            <v>CONTRATO DE PRESTACIÓN DE SERVICIOS PROFESIONALES</v>
          </cell>
          <cell r="F322"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322">
            <v>45691</v>
          </cell>
          <cell r="H322">
            <v>21172984</v>
          </cell>
          <cell r="I322" t="str">
            <v>Cinco (05) meses y doce (12) días calendario</v>
          </cell>
          <cell r="J322">
            <v>45691</v>
          </cell>
          <cell r="K322">
            <v>45852</v>
          </cell>
          <cell r="L322" t="str">
            <v>NO APLICA</v>
          </cell>
          <cell r="M322" t="str">
            <v>NO APLICA</v>
          </cell>
          <cell r="N322" t="str">
            <v>NO APLICA</v>
          </cell>
          <cell r="O322">
            <v>6</v>
          </cell>
          <cell r="P322">
            <v>3659528</v>
          </cell>
          <cell r="Q322">
            <v>45691</v>
          </cell>
          <cell r="R322">
            <v>45716</v>
          </cell>
          <cell r="S322">
            <v>0</v>
          </cell>
          <cell r="T322">
            <v>45717</v>
          </cell>
          <cell r="U322">
            <v>45747</v>
          </cell>
          <cell r="V322">
            <v>0</v>
          </cell>
          <cell r="W322">
            <v>45748</v>
          </cell>
          <cell r="X322">
            <v>45777</v>
          </cell>
          <cell r="Y322">
            <v>0</v>
          </cell>
          <cell r="Z322">
            <v>45778</v>
          </cell>
          <cell r="AA322">
            <v>45808</v>
          </cell>
          <cell r="AB322">
            <v>0</v>
          </cell>
          <cell r="AC322">
            <v>45809</v>
          </cell>
          <cell r="AD322">
            <v>45838</v>
          </cell>
          <cell r="AE322">
            <v>0</v>
          </cell>
          <cell r="AF322">
            <v>45839</v>
          </cell>
          <cell r="AG322">
            <v>45852</v>
          </cell>
          <cell r="BI322" t="str">
            <v>División de Bienestar Universitario</v>
          </cell>
          <cell r="BJ322" t="str">
            <v>ELSA EDILMA PÁEZ CASTRO</v>
          </cell>
          <cell r="BK322" t="str">
            <v>Profesional Especializado</v>
          </cell>
          <cell r="BL322">
            <v>191</v>
          </cell>
          <cell r="BM322">
            <v>45691</v>
          </cell>
          <cell r="BN322">
            <v>102926920</v>
          </cell>
          <cell r="BO322">
            <v>448</v>
          </cell>
          <cell r="BP322">
            <v>45691</v>
          </cell>
          <cell r="BQ322">
            <v>21172984</v>
          </cell>
          <cell r="CI322">
            <v>0</v>
          </cell>
          <cell r="CS322" t="str">
            <v>1. Apoyar en la implementación y ejecución de la Política de Género, los protocolos y ruta para la prevención mitigación y atención en los casos de todo tipo de acoso, abuso discriminación y violencia en la Universidad de los Llanos. 2. Prestar apoyo en la identificación y documentación de la cultura organizacional sobre la temática de género y sobre los casos de acoso, abuso, discriminación y violencia en la Universidad de los Llanos. 3. Apoyar en la organización de la documentación y normatividad correspondiente a la Política de Género, protocolos y rutas que la operacionalice. 4. Contribuir en el aseguramiento de los registros físicos y virtuales que den cuenta del desarrollo de eventos/actividades/talleres de género realizados desde la División de Bienestar Institucional. 5. Apoyar en la recopilación y formulación de informes solicitados por entidades externas e informes de interés interinstitucional. 6. Colaborar en la organización de la base de datos en la masificación, divulgación y visualización de la política de Género de la Universidad de los Llanos. 7. Coadyuvar en la realización de los informes del proceso que apoyen la presentación de informes de gestión de la División de Bienestar Universitario y el Área de Desarrollo Humano y Permanencia. 8. Brindar apoyo a la jefatura de Bienestar en los eventos institucionales que se realicen y sean liderados o apoyados por la Dirección de Bienestar Institucional.</v>
          </cell>
          <cell r="CT322">
            <v>43615366</v>
          </cell>
          <cell r="CU322">
            <v>717</v>
          </cell>
          <cell r="CV322" t="str">
            <v>410205</v>
          </cell>
          <cell r="CY322">
            <v>7490</v>
          </cell>
          <cell r="CZ322" t="str">
            <v>M6</v>
          </cell>
          <cell r="DA322">
            <v>3659528</v>
          </cell>
          <cell r="DB322">
            <v>17513456</v>
          </cell>
        </row>
        <row r="323">
          <cell r="B323" t="str">
            <v>0299 DE 2025</v>
          </cell>
          <cell r="C323">
            <v>1121852564</v>
          </cell>
          <cell r="D323" t="str">
            <v>CESAR HERNANDO CRUZ MURILLO</v>
          </cell>
          <cell r="E323" t="str">
            <v>CONTRATO DE PRESTACIÓN DE SERVICIOS PROFESIONALES</v>
          </cell>
          <cell r="F323" t="str">
            <v>PRESTACIÓN DE SERVICIOS PROFESIONALES NECESARIO PARA EL DESARROLLO DE LOS DIFERENTES PROCESOS DE ASIGNACIÓN DE DESCUENTOS SOCIOECONÓMICOS DEL PROYECTO FICHA BPUNI BU 01 2510 2024 “IMPLEMENTACIÓN DEL MODELO DE BIENESTAR A TRAVÉS DE ESTRATEGIAS QUE BENEFICIEN A LA COMUNIDAD DE LA UNIVERSIDAD DE LOS LLANOS”</v>
          </cell>
          <cell r="G323">
            <v>45691</v>
          </cell>
          <cell r="H323">
            <v>16224510</v>
          </cell>
          <cell r="I323" t="str">
            <v>Cinco (05) meses calendario</v>
          </cell>
          <cell r="J323">
            <v>45691</v>
          </cell>
          <cell r="K323">
            <v>45840</v>
          </cell>
          <cell r="L323" t="str">
            <v>NO APLICA</v>
          </cell>
          <cell r="M323" t="str">
            <v>NO APLICA</v>
          </cell>
          <cell r="N323" t="str">
            <v>NO APLICA</v>
          </cell>
          <cell r="O323">
            <v>5</v>
          </cell>
          <cell r="P323">
            <v>3028575</v>
          </cell>
          <cell r="Q323">
            <v>45691</v>
          </cell>
          <cell r="R323">
            <v>45716</v>
          </cell>
          <cell r="S323">
            <v>3244902</v>
          </cell>
          <cell r="T323">
            <v>45717</v>
          </cell>
          <cell r="U323">
            <v>45747</v>
          </cell>
          <cell r="V323">
            <v>3244902</v>
          </cell>
          <cell r="W323">
            <v>45748</v>
          </cell>
          <cell r="X323">
            <v>45777</v>
          </cell>
          <cell r="Y323">
            <v>3244902</v>
          </cell>
          <cell r="Z323">
            <v>45778</v>
          </cell>
          <cell r="AA323">
            <v>45808</v>
          </cell>
          <cell r="AB323">
            <v>3461229</v>
          </cell>
          <cell r="AC323">
            <v>45809</v>
          </cell>
          <cell r="AD323">
            <v>45840</v>
          </cell>
          <cell r="AE323">
            <v>0</v>
          </cell>
          <cell r="AF323">
            <v>0</v>
          </cell>
          <cell r="AG323">
            <v>0</v>
          </cell>
          <cell r="AH323">
            <v>0</v>
          </cell>
          <cell r="AI323">
            <v>0</v>
          </cell>
          <cell r="AJ323">
            <v>0</v>
          </cell>
          <cell r="BI323" t="str">
            <v>División de Bienestar Universitario</v>
          </cell>
          <cell r="BJ323" t="str">
            <v>JHON FREYD MONROY RODRIGUEZ</v>
          </cell>
          <cell r="BK323" t="str">
            <v>Jefe de Oficina</v>
          </cell>
          <cell r="BL323">
            <v>191</v>
          </cell>
          <cell r="BM323">
            <v>45691</v>
          </cell>
          <cell r="BN323">
            <v>102926920</v>
          </cell>
          <cell r="BO323">
            <v>449</v>
          </cell>
          <cell r="BP323">
            <v>45691</v>
          </cell>
          <cell r="BQ323">
            <v>16224510</v>
          </cell>
          <cell r="CS323" t="str">
            <v>1. Apoyar a la División de Bienestar en el desarrollo de los procesos y procedimientos administrativos que permitan la implementación y ejecución de programas, servicios y actividades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Contribuir al desarrollo de convocatorias, recepción, verificación de condiciones socioeconómicas, sistematización de datos y selección de los estudiantes que serán beneficiados con el reconocimiento de apoyos económicos a través de los programas y proyectos que desde el Área de Promoción Socioeconómica se estime conveniente y que están orientados a disminuir la deserción estudiantil en la Universidad de los Llanos. 4. Apoyar a la coordinación del área en la participación y desarrollo de eventos, entrega de informes y estadísticas que sustenten las actividades desarrolladas.  5. Contribuir con las estrategias que desarrolle la División de Bienestar Universitario encaminadas a masificar la divulgación de sus servicios y aumentar el índice de participación de la comunidad Unillanista. 6. Coadyuvar en la articulación que desde el área de promoción socioeconómica pueda realizarse con las demás áreas de la División de Bienestar Universitario, para atender a la población estudiantil considerada en condición de vulnerabilidad. 7. Prestar apoyo en el proceso de clasificación y organización del archivo documental físico y digital del Área de Promoción Socioeconómica y velar por el buen uso del inventario físico devolutivo de la División de Bienestar Universitario. 8.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9. Brindar apoyo a la jefatura de Bienestar en los eventos institucionales que se realicen y sean liderados o apoyados por la Dirección de Bienestar Institucional.</v>
          </cell>
          <cell r="CT323">
            <v>1121852564</v>
          </cell>
          <cell r="CU323">
            <v>717</v>
          </cell>
          <cell r="CV323" t="str">
            <v>410205</v>
          </cell>
          <cell r="CY323">
            <v>7010</v>
          </cell>
          <cell r="CZ323" t="str">
            <v>M6</v>
          </cell>
          <cell r="DA323">
            <v>16224510</v>
          </cell>
          <cell r="DB323">
            <v>0</v>
          </cell>
        </row>
        <row r="324">
          <cell r="B324" t="str">
            <v>0302 DE 2025</v>
          </cell>
          <cell r="C324">
            <v>1121875351</v>
          </cell>
          <cell r="D324" t="str">
            <v>CHRISTIAN CAMILO REYES GARAY</v>
          </cell>
          <cell r="E324" t="str">
            <v>CONTRATO DE PRESTACIÓN DE SERVICIOS PROFESIONALES</v>
          </cell>
          <cell r="F324" t="str">
            <v>PRESTACIÓN DE SERVICIOS PROFESIONALES NECESARIO PARA EL DESARROLLO DE LOS DIFERENTES PROCESOS DE INCLUSIÓN DEL PROYECTO FICHA BPUNI BU 01 2510 2024 “IMPLEMENTACIÓN DEL MODELO DE BIENESTAR A TRAVÉS DE ESTRATEGIAS QUE BENEFICIEN A LA COMUNIDAD DE LA UNIVERSIDAD DE LOS LLANOS”</v>
          </cell>
          <cell r="G324">
            <v>45691</v>
          </cell>
          <cell r="H324">
            <v>14602059</v>
          </cell>
          <cell r="I324" t="str">
            <v>Cuatro (04) meses y quince (15) días calendario</v>
          </cell>
          <cell r="J324">
            <v>45691</v>
          </cell>
          <cell r="K324">
            <v>45825</v>
          </cell>
          <cell r="L324" t="str">
            <v>NO APLICA</v>
          </cell>
          <cell r="M324" t="str">
            <v>NO APLICA</v>
          </cell>
          <cell r="N324" t="str">
            <v>NO APLICA</v>
          </cell>
          <cell r="O324">
            <v>5</v>
          </cell>
          <cell r="P324">
            <v>3028575</v>
          </cell>
          <cell r="Q324">
            <v>45691</v>
          </cell>
          <cell r="R324">
            <v>45716</v>
          </cell>
          <cell r="S324">
            <v>3244902</v>
          </cell>
          <cell r="T324">
            <v>45717</v>
          </cell>
          <cell r="U324">
            <v>45747</v>
          </cell>
          <cell r="V324">
            <v>3244902</v>
          </cell>
          <cell r="W324">
            <v>45748</v>
          </cell>
          <cell r="X324">
            <v>45777</v>
          </cell>
          <cell r="Y324">
            <v>3244902</v>
          </cell>
          <cell r="Z324">
            <v>45778</v>
          </cell>
          <cell r="AA324">
            <v>45808</v>
          </cell>
          <cell r="AB324">
            <v>1838778</v>
          </cell>
          <cell r="AC324">
            <v>45809</v>
          </cell>
          <cell r="AD324">
            <v>45825</v>
          </cell>
          <cell r="AE324">
            <v>0</v>
          </cell>
          <cell r="AF324">
            <v>0</v>
          </cell>
          <cell r="AG324">
            <v>0</v>
          </cell>
          <cell r="AH324">
            <v>0</v>
          </cell>
          <cell r="AI324">
            <v>0</v>
          </cell>
          <cell r="AJ324">
            <v>0</v>
          </cell>
          <cell r="BI324" t="str">
            <v>División de Bienestar Universitario</v>
          </cell>
          <cell r="BJ324" t="str">
            <v>JHON FREYD MONROY RODRIGUEZ</v>
          </cell>
          <cell r="BK324" t="str">
            <v>Jefe de Oficina</v>
          </cell>
          <cell r="BL324">
            <v>509</v>
          </cell>
          <cell r="BM324">
            <v>45728</v>
          </cell>
          <cell r="BN324">
            <v>126334851</v>
          </cell>
          <cell r="BO324">
            <v>1985</v>
          </cell>
          <cell r="BP324">
            <v>45728</v>
          </cell>
          <cell r="BQ324">
            <v>14602059</v>
          </cell>
          <cell r="CI324">
            <v>1</v>
          </cell>
          <cell r="CJ324">
            <v>45728</v>
          </cell>
          <cell r="CS324" t="str">
            <v>1. Brindar apoyo a la jefatura de Bienestar Institucional en la implementación y evaluación de la política de inclusión en la Universidad de los Llanos. 2. Coadyuvar en el uso y aplicación de la herramienta (MEN- IES - INES): módulo “Índice de Inclusión para Educación Superior” a estudiantes, administrativos y docentes de índices de inclusión.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Prestar apoyo para el desarrollo del análisis estadístico de la información obtenida de encuestas a estudiantes, administrativos y docentes de índices de inclusión (MEN-IES - INES). 7. Apoyar en la recopilación y formulación de informes solicitados por los organismos de control e informes de interés interinstitucional. 8. Brindar apoyo a la jefatura de Bienestar en los eventos institucionales que se realicen y sean liderados o apoyados por la Dirección de Bienestar Institucional.</v>
          </cell>
          <cell r="CT324">
            <v>1121875351</v>
          </cell>
          <cell r="CU324">
            <v>764</v>
          </cell>
          <cell r="CV324" t="str">
            <v>410205</v>
          </cell>
          <cell r="CY324">
            <v>8299</v>
          </cell>
          <cell r="CZ324" t="str">
            <v>M6</v>
          </cell>
          <cell r="DA324">
            <v>14602059</v>
          </cell>
          <cell r="DB324">
            <v>0</v>
          </cell>
        </row>
        <row r="325">
          <cell r="B325" t="str">
            <v>0303 DE 2025</v>
          </cell>
          <cell r="C325">
            <v>1121831978</v>
          </cell>
          <cell r="D325" t="str">
            <v>MARIA ALEJANDRA VACA GALINDO</v>
          </cell>
          <cell r="E325" t="str">
            <v>CONTRATO DE PRESTACIÓN DE SERVICIOS PROFESIONALES</v>
          </cell>
          <cell r="F325" t="str">
            <v>PRESTACIÓN DE SERVICIOS PROFESIONALES NECESARIO PARA EL DESARROLLO DE LOS DIFERENTES PROCESOS DE ASIGNACIÓN DE DESCUENTOS SOCIOECONÓMICOS DEL PROYECTO FICHA BPUNI BU 01 2510 2024 “IMPLEMENTACIÓN DEL MODELO DE BIENESTAR A TRAVÉS DE ESTRATEGIAS QUE BENEFICIEN A LA COMUNIDAD DE LA UNIVERSIDAD DE LOS LLANOS”</v>
          </cell>
          <cell r="G325">
            <v>45691</v>
          </cell>
          <cell r="H325">
            <v>16224510</v>
          </cell>
          <cell r="I325" t="str">
            <v>Cinco (05) meses calendario</v>
          </cell>
          <cell r="J325">
            <v>45691</v>
          </cell>
          <cell r="K325">
            <v>45840</v>
          </cell>
          <cell r="L325" t="str">
            <v>NO APLICA</v>
          </cell>
          <cell r="M325" t="str">
            <v>NO APLICA</v>
          </cell>
          <cell r="N325" t="str">
            <v>NO APLICA</v>
          </cell>
          <cell r="O325">
            <v>5</v>
          </cell>
          <cell r="P325">
            <v>3028575</v>
          </cell>
          <cell r="Q325">
            <v>45691</v>
          </cell>
          <cell r="R325">
            <v>45716</v>
          </cell>
          <cell r="S325">
            <v>3244902</v>
          </cell>
          <cell r="T325">
            <v>45717</v>
          </cell>
          <cell r="U325">
            <v>45747</v>
          </cell>
          <cell r="V325">
            <v>3244902</v>
          </cell>
          <cell r="W325">
            <v>45748</v>
          </cell>
          <cell r="X325">
            <v>45777</v>
          </cell>
          <cell r="Y325">
            <v>3244902</v>
          </cell>
          <cell r="Z325">
            <v>45778</v>
          </cell>
          <cell r="AA325">
            <v>45808</v>
          </cell>
          <cell r="AB325">
            <v>3461229</v>
          </cell>
          <cell r="AC325">
            <v>45809</v>
          </cell>
          <cell r="AD325">
            <v>45840</v>
          </cell>
          <cell r="AE325">
            <v>0</v>
          </cell>
          <cell r="AF325">
            <v>0</v>
          </cell>
          <cell r="AG325">
            <v>0</v>
          </cell>
          <cell r="BI325" t="str">
            <v>División de Bienestar Universitario</v>
          </cell>
          <cell r="BJ325" t="str">
            <v>JHON FREYD MONROY RODRIGUEZ</v>
          </cell>
          <cell r="BK325" t="str">
            <v>Jefe de Oficina</v>
          </cell>
          <cell r="BL325">
            <v>191</v>
          </cell>
          <cell r="BM325">
            <v>45691</v>
          </cell>
          <cell r="BN325">
            <v>102926920</v>
          </cell>
          <cell r="BO325">
            <v>453</v>
          </cell>
          <cell r="BP325">
            <v>45691</v>
          </cell>
          <cell r="BQ325">
            <v>16224510</v>
          </cell>
          <cell r="CS325" t="str">
            <v>1. Apoyar a la División de Bienestar en el desarrollo de los procesos y procedimientos administrativos que permitan la implementación y ejecución de programas, servicios y actividades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Contribuir al desarrollo de convocatorias, recepción, verificación de condiciones socioeconómicas, sistematización de datos y selección de los estudiantes que serán beneficiados con el reconocimiento de apoyos económicos a través de los programas y proyectos que desde el Área de Promoción Socioeconómica se estime conveniente y que están orientados a disminuir la deserción estudiantil en la Universidad de los Llanos. 4. Apoyar a la coordinación del área en la participación y desarrollo de eventos, entrega de informes y estadísticas que sustenten las actividades desarrolladas.  5. Contribuir con las estrategias que desarrolle la División de Bienestar Universitario encaminadas a masificar la divulgación de sus servicios y aumentar el índice de participación de la comunidad Unillanista. 6. Coadyuvar en la articulación que desde el área de promoción socioeconómica pueda realizarse con las demás áreas de la División de Bienestar Universitario, para atender a la población estudiantil considerada en condición de vulnerabilidad. 7. Prestar apoyo en el proceso de clasificación y organización del archivo documental físico y digital del Área de Promoción Socioeconómica y velar por el buen uso del inventario físico devolutivo de la División de Bienestar Universitario. 8.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9. Brindar apoyo a la jefatura de Bienestar en los eventos institucionales que se realicen y sean liderados o apoyados por la Dirección de Bienestar Institucional.</v>
          </cell>
          <cell r="CT325">
            <v>1121831978</v>
          </cell>
          <cell r="CU325">
            <v>717</v>
          </cell>
          <cell r="CV325" t="str">
            <v>410205</v>
          </cell>
          <cell r="CY325">
            <v>6920</v>
          </cell>
          <cell r="CZ325" t="str">
            <v>M5</v>
          </cell>
          <cell r="DA325">
            <v>16224510</v>
          </cell>
          <cell r="DB325">
            <v>0</v>
          </cell>
        </row>
        <row r="326">
          <cell r="B326" t="str">
            <v>0304 DE 2025</v>
          </cell>
          <cell r="C326">
            <v>1081812945</v>
          </cell>
          <cell r="D326" t="str">
            <v>OWENS JOSE BARROS BARRIOS</v>
          </cell>
          <cell r="E326" t="str">
            <v>CONTRATO DE PRESTACIÓN DE SERVICIOS PROFESIONALES</v>
          </cell>
          <cell r="F326" t="str">
            <v>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v>
          </cell>
          <cell r="G326">
            <v>45691</v>
          </cell>
          <cell r="H326">
            <v>15142876</v>
          </cell>
          <cell r="I326" t="str">
            <v>Cuatro (04) meses y veinte (20) días calendario</v>
          </cell>
          <cell r="J326">
            <v>45691</v>
          </cell>
          <cell r="K326">
            <v>45830</v>
          </cell>
          <cell r="L326" t="str">
            <v>NO APLICA</v>
          </cell>
          <cell r="M326" t="str">
            <v>NO APLICA</v>
          </cell>
          <cell r="N326" t="str">
            <v>NO APLICA</v>
          </cell>
          <cell r="O326">
            <v>5</v>
          </cell>
          <cell r="P326">
            <v>3028575</v>
          </cell>
          <cell r="Q326">
            <v>45691</v>
          </cell>
          <cell r="R326">
            <v>45716</v>
          </cell>
          <cell r="S326">
            <v>3244902</v>
          </cell>
          <cell r="T326">
            <v>45717</v>
          </cell>
          <cell r="U326">
            <v>45747</v>
          </cell>
          <cell r="V326">
            <v>3244902</v>
          </cell>
          <cell r="W326">
            <v>45748</v>
          </cell>
          <cell r="X326">
            <v>45777</v>
          </cell>
          <cell r="Y326">
            <v>3244902</v>
          </cell>
          <cell r="Z326">
            <v>45778</v>
          </cell>
          <cell r="AA326">
            <v>45808</v>
          </cell>
          <cell r="AB326">
            <v>2379595</v>
          </cell>
          <cell r="AC326">
            <v>45809</v>
          </cell>
          <cell r="AD326">
            <v>45830</v>
          </cell>
          <cell r="AE326">
            <v>0</v>
          </cell>
          <cell r="AF326">
            <v>0</v>
          </cell>
          <cell r="AG326">
            <v>0</v>
          </cell>
          <cell r="AH326">
            <v>0</v>
          </cell>
          <cell r="AI326">
            <v>0</v>
          </cell>
          <cell r="AJ326">
            <v>0</v>
          </cell>
          <cell r="BI326" t="str">
            <v>Vicerrectoría de Recursos Universitarios</v>
          </cell>
          <cell r="BJ326" t="str">
            <v>WILSON FERNANDO SALGADO CIFUENTES</v>
          </cell>
          <cell r="BK326" t="str">
            <v>Vicerrector Universitario</v>
          </cell>
          <cell r="BL326">
            <v>196</v>
          </cell>
          <cell r="BM326">
            <v>45691</v>
          </cell>
          <cell r="BN326">
            <v>391479274</v>
          </cell>
          <cell r="BO326">
            <v>504</v>
          </cell>
          <cell r="BP326">
            <v>45691</v>
          </cell>
          <cell r="BQ326">
            <v>15142876</v>
          </cell>
          <cell r="CS326" t="str">
            <v>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v>
          </cell>
          <cell r="CT326">
            <v>1081812945.5</v>
          </cell>
          <cell r="CU326">
            <v>27</v>
          </cell>
          <cell r="CV326" t="str">
            <v>280104805</v>
          </cell>
          <cell r="CY326">
            <v>7490</v>
          </cell>
          <cell r="CZ326" t="str">
            <v>M6</v>
          </cell>
          <cell r="DA326">
            <v>15142876</v>
          </cell>
          <cell r="DB326">
            <v>0</v>
          </cell>
        </row>
        <row r="327">
          <cell r="B327" t="str">
            <v>0305 DE 2025</v>
          </cell>
          <cell r="C327">
            <v>1121924363</v>
          </cell>
          <cell r="D327" t="str">
            <v>LAURA YINETH SUAREZ CONTENTO</v>
          </cell>
          <cell r="E327" t="str">
            <v>CONTRATO DE PRESTACIÓN DE SERVICIOS DE APOYO A LA GESTIÓN</v>
          </cell>
          <cell r="F327"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327">
            <v>45691</v>
          </cell>
          <cell r="H327">
            <v>11988107</v>
          </cell>
          <cell r="I327" t="str">
            <v>Cuatro (04) meses y veinte (20) días calendario</v>
          </cell>
          <cell r="J327">
            <v>45691</v>
          </cell>
          <cell r="K327">
            <v>45830</v>
          </cell>
          <cell r="L327" t="str">
            <v>NO APLICA</v>
          </cell>
          <cell r="M327" t="str">
            <v>NO APLICA</v>
          </cell>
          <cell r="N327" t="str">
            <v>NO APLICA</v>
          </cell>
          <cell r="O327">
            <v>5</v>
          </cell>
          <cell r="P327">
            <v>2397621</v>
          </cell>
          <cell r="Q327">
            <v>45691</v>
          </cell>
          <cell r="R327">
            <v>45716</v>
          </cell>
          <cell r="S327">
            <v>2568880</v>
          </cell>
          <cell r="T327">
            <v>45717</v>
          </cell>
          <cell r="U327">
            <v>45747</v>
          </cell>
          <cell r="V327">
            <v>2568880</v>
          </cell>
          <cell r="W327">
            <v>45748</v>
          </cell>
          <cell r="X327">
            <v>45777</v>
          </cell>
          <cell r="Y327">
            <v>2568880</v>
          </cell>
          <cell r="Z327">
            <v>45778</v>
          </cell>
          <cell r="AA327">
            <v>45808</v>
          </cell>
          <cell r="AB327">
            <v>1883846</v>
          </cell>
          <cell r="AC327">
            <v>45809</v>
          </cell>
          <cell r="AD327">
            <v>45830</v>
          </cell>
          <cell r="AE327">
            <v>0</v>
          </cell>
          <cell r="AF327">
            <v>0</v>
          </cell>
          <cell r="AG327">
            <v>0</v>
          </cell>
          <cell r="BI327" t="str">
            <v>Vicerrectoría de Recursos Universitarios</v>
          </cell>
          <cell r="BJ327" t="str">
            <v>WILSON FERNANDO SALGADO CIFUENTES</v>
          </cell>
          <cell r="BK327" t="str">
            <v>Vicerrector Universitario</v>
          </cell>
          <cell r="BL327">
            <v>196</v>
          </cell>
          <cell r="BM327">
            <v>45691</v>
          </cell>
          <cell r="BN327">
            <v>391479274</v>
          </cell>
          <cell r="BO327">
            <v>510</v>
          </cell>
          <cell r="BP327">
            <v>45691</v>
          </cell>
          <cell r="BQ327">
            <v>11988107</v>
          </cell>
          <cell r="CS327"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327">
            <v>1121924363.4000001</v>
          </cell>
          <cell r="CU327">
            <v>27</v>
          </cell>
          <cell r="CV327" t="str">
            <v>280104126</v>
          </cell>
          <cell r="CY327">
            <v>8299</v>
          </cell>
          <cell r="CZ327" t="str">
            <v>M6</v>
          </cell>
          <cell r="DA327">
            <v>11988107</v>
          </cell>
          <cell r="DB327">
            <v>0</v>
          </cell>
        </row>
        <row r="328">
          <cell r="B328" t="str">
            <v>0306 DE 2025</v>
          </cell>
          <cell r="C328">
            <v>40331390</v>
          </cell>
          <cell r="D328" t="str">
            <v xml:space="preserve">RUBY TATIANA DIAZ MARTINEZ </v>
          </cell>
          <cell r="E328" t="str">
            <v>CONTRATO DE PRESTACIÓN DE SERVICIOS DE APOYO A LA GESTIÓN</v>
          </cell>
          <cell r="F328" t="str">
            <v>PRESTACIÓN DE SERVICIOS DE APOYO A LA GESTIÓN NECESARIO PARA EL FORTALECIMIENTO DE LOS PROCESOS DEL PROGRAMA DE MEDICINA VETERINARIA Y ZOOTECNIA DE LA FACULTAD DE CIENCIAS AGROPECUARIAS Y RECURSOS NATURALES DE LA UNIVERSIDAD DE LOS LLANOS.</v>
          </cell>
          <cell r="G328">
            <v>45691</v>
          </cell>
          <cell r="H328">
            <v>10726207</v>
          </cell>
          <cell r="I328" t="str">
            <v>Cuatro (04) meses y veinte (20) días calendario</v>
          </cell>
          <cell r="J328">
            <v>45691</v>
          </cell>
          <cell r="K328">
            <v>45830</v>
          </cell>
          <cell r="L328" t="str">
            <v>NO APLICA</v>
          </cell>
          <cell r="M328" t="str">
            <v>NO APLICA</v>
          </cell>
          <cell r="N328" t="str">
            <v>NO APLICA</v>
          </cell>
          <cell r="O328">
            <v>5</v>
          </cell>
          <cell r="P328">
            <v>2145241</v>
          </cell>
          <cell r="Q328">
            <v>45691</v>
          </cell>
          <cell r="R328">
            <v>45716</v>
          </cell>
          <cell r="S328">
            <v>2298473</v>
          </cell>
          <cell r="T328">
            <v>45717</v>
          </cell>
          <cell r="U328">
            <v>45747</v>
          </cell>
          <cell r="V328">
            <v>2298473</v>
          </cell>
          <cell r="W328">
            <v>45748</v>
          </cell>
          <cell r="X328">
            <v>45777</v>
          </cell>
          <cell r="Y328">
            <v>2298473</v>
          </cell>
          <cell r="Z328">
            <v>45778</v>
          </cell>
          <cell r="AA328">
            <v>45808</v>
          </cell>
          <cell r="AB328">
            <v>1685547</v>
          </cell>
          <cell r="AC328">
            <v>45809</v>
          </cell>
          <cell r="AD328">
            <v>45830</v>
          </cell>
          <cell r="AE328">
            <v>0</v>
          </cell>
          <cell r="AF328">
            <v>0</v>
          </cell>
          <cell r="AG328">
            <v>0</v>
          </cell>
          <cell r="BI328" t="str">
            <v>Vicerrectoría de Recursos Universitarios</v>
          </cell>
          <cell r="BJ328" t="str">
            <v>WILSON FERNANDO SALGADO CIFUENTES</v>
          </cell>
          <cell r="BK328" t="str">
            <v>Vicerrector Universitario</v>
          </cell>
          <cell r="BL328">
            <v>196</v>
          </cell>
          <cell r="BM328">
            <v>45691</v>
          </cell>
          <cell r="BN328">
            <v>391479274</v>
          </cell>
          <cell r="BO328">
            <v>490</v>
          </cell>
          <cell r="BP328">
            <v>45691</v>
          </cell>
          <cell r="BQ328">
            <v>10726207</v>
          </cell>
          <cell r="CS328"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328">
            <v>40331390</v>
          </cell>
          <cell r="CU328">
            <v>27</v>
          </cell>
          <cell r="CV328" t="str">
            <v>280104101</v>
          </cell>
          <cell r="CY328">
            <v>7490</v>
          </cell>
          <cell r="CZ328" t="str">
            <v>M6</v>
          </cell>
          <cell r="DA328">
            <v>10726207</v>
          </cell>
          <cell r="DB328">
            <v>0</v>
          </cell>
        </row>
        <row r="329">
          <cell r="B329" t="str">
            <v>0307 DE 2025</v>
          </cell>
          <cell r="C329">
            <v>52580034</v>
          </cell>
          <cell r="D329" t="str">
            <v>SANDRA PATRICIA GARCIA</v>
          </cell>
          <cell r="E329" t="str">
            <v>CONTRATO DE PRESTACIÓN DE SERVICIOS DE APOYO A LA GESTIÓN</v>
          </cell>
          <cell r="F329" t="str">
            <v>PRESTACIÓN DE SERVICIOS DE APOYO A LA GESTIÓN NECESARIO PARA EL FORTALECIMIENTO DE LOS PROCESOS DEL PROGRAMA DE INGENIERÍA AGROINDUSTRIAL DE LA FACULTAD DE CIENCIAS AGROPECUARIAS Y RECURSOS NATURALES DE LA UNIVERSIDAD DE LOS LLANOS.</v>
          </cell>
          <cell r="G329">
            <v>45691</v>
          </cell>
          <cell r="H329">
            <v>10726207</v>
          </cell>
          <cell r="I329" t="str">
            <v>Cuatro (04) meses y veinte (20) días calendario</v>
          </cell>
          <cell r="J329">
            <v>45691</v>
          </cell>
          <cell r="K329">
            <v>45830</v>
          </cell>
          <cell r="L329" t="str">
            <v>NO APLICA</v>
          </cell>
          <cell r="M329" t="str">
            <v>NO APLICA</v>
          </cell>
          <cell r="N329" t="str">
            <v>NO APLICA</v>
          </cell>
          <cell r="O329">
            <v>5</v>
          </cell>
          <cell r="P329">
            <v>2145241</v>
          </cell>
          <cell r="Q329">
            <v>45691</v>
          </cell>
          <cell r="R329">
            <v>45716</v>
          </cell>
          <cell r="S329">
            <v>2298473</v>
          </cell>
          <cell r="T329">
            <v>45717</v>
          </cell>
          <cell r="U329">
            <v>45747</v>
          </cell>
          <cell r="V329">
            <v>2298473</v>
          </cell>
          <cell r="W329">
            <v>45748</v>
          </cell>
          <cell r="X329">
            <v>45777</v>
          </cell>
          <cell r="Y329">
            <v>2298473</v>
          </cell>
          <cell r="Z329">
            <v>45778</v>
          </cell>
          <cell r="AA329">
            <v>45808</v>
          </cell>
          <cell r="AB329">
            <v>1685547</v>
          </cell>
          <cell r="AC329">
            <v>45809</v>
          </cell>
          <cell r="AD329">
            <v>45830</v>
          </cell>
          <cell r="AE329">
            <v>0</v>
          </cell>
          <cell r="AF329">
            <v>0</v>
          </cell>
          <cell r="AG329">
            <v>0</v>
          </cell>
          <cell r="AH329">
            <v>0</v>
          </cell>
          <cell r="AI329">
            <v>0</v>
          </cell>
          <cell r="AJ329">
            <v>0</v>
          </cell>
          <cell r="BI329" t="str">
            <v>Vicerrectoría de Recursos Universitarios</v>
          </cell>
          <cell r="BJ329" t="str">
            <v>WILSON FERNANDO SALGADO CIFUENTES</v>
          </cell>
          <cell r="BK329" t="str">
            <v>Vicerrector Universitario</v>
          </cell>
          <cell r="BL329">
            <v>196</v>
          </cell>
          <cell r="BM329">
            <v>45691</v>
          </cell>
          <cell r="BN329">
            <v>391479274</v>
          </cell>
          <cell r="BO329">
            <v>496</v>
          </cell>
          <cell r="BP329">
            <v>45691</v>
          </cell>
          <cell r="BQ329">
            <v>10726207</v>
          </cell>
          <cell r="CS329"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329">
            <v>52580034.700000003</v>
          </cell>
          <cell r="CU329">
            <v>27</v>
          </cell>
          <cell r="CV329" t="str">
            <v>280104302</v>
          </cell>
          <cell r="CY329">
            <v>8299</v>
          </cell>
          <cell r="CZ329" t="str">
            <v>M6</v>
          </cell>
          <cell r="DA329">
            <v>10726207</v>
          </cell>
          <cell r="DB329">
            <v>0</v>
          </cell>
        </row>
        <row r="330">
          <cell r="B330" t="str">
            <v>0308 DE 2025</v>
          </cell>
          <cell r="C330">
            <v>0</v>
          </cell>
          <cell r="D330" t="str">
            <v>No. Libre</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BI330">
            <v>0</v>
          </cell>
          <cell r="BJ330">
            <v>0</v>
          </cell>
          <cell r="BK330">
            <v>0</v>
          </cell>
          <cell r="BL330">
            <v>0</v>
          </cell>
          <cell r="BM330">
            <v>0</v>
          </cell>
          <cell r="BN330">
            <v>0</v>
          </cell>
          <cell r="BO330">
            <v>0</v>
          </cell>
          <cell r="BP330">
            <v>0</v>
          </cell>
          <cell r="BQ330">
            <v>0</v>
          </cell>
          <cell r="CS330">
            <v>0</v>
          </cell>
          <cell r="CT330">
            <v>0</v>
          </cell>
          <cell r="CU330">
            <v>0</v>
          </cell>
          <cell r="CV330">
            <v>0</v>
          </cell>
          <cell r="CY330">
            <v>0</v>
          </cell>
          <cell r="CZ330">
            <v>0</v>
          </cell>
          <cell r="DA330">
            <v>0</v>
          </cell>
          <cell r="DB330">
            <v>0</v>
          </cell>
        </row>
        <row r="331">
          <cell r="B331" t="str">
            <v>0309 DE 2025</v>
          </cell>
          <cell r="C331">
            <v>79643102</v>
          </cell>
          <cell r="D331" t="str">
            <v>JAIME RICARDO LAGUNA CHACON</v>
          </cell>
          <cell r="E331" t="str">
            <v>CONTRATO DE PRESTACIÓN DE SERVICIOS DE APOYO A LA GESTIÓN</v>
          </cell>
          <cell r="F331" t="str">
            <v>PRESTACIÓN DE SERVICIOS DE APOYO A LA GESTIÓN NECESARIO PARA EL FORTALECIMIENTO DE LOS PROCESOS EN EL LABORATORIO POLIFUNCIONAL AGROINDUSTRIA DE LA FACULTAD DE CIENCIAS AGROPECUARIAS Y RECURSOS NATURALES DE LA UNIVERSIDAD DE LOS LLANOS.</v>
          </cell>
          <cell r="G331">
            <v>45691</v>
          </cell>
          <cell r="H331">
            <v>11988106</v>
          </cell>
          <cell r="I331" t="str">
            <v>Cuatro (04) meses y veinte (20) días calendario</v>
          </cell>
          <cell r="J331">
            <v>45691</v>
          </cell>
          <cell r="K331">
            <v>45830</v>
          </cell>
          <cell r="L331" t="str">
            <v>NO APLICA</v>
          </cell>
          <cell r="M331" t="str">
            <v>NO APLICA</v>
          </cell>
          <cell r="N331" t="str">
            <v>NO APLICA</v>
          </cell>
          <cell r="O331">
            <v>5</v>
          </cell>
          <cell r="P331">
            <v>2397621</v>
          </cell>
          <cell r="Q331">
            <v>45691</v>
          </cell>
          <cell r="R331">
            <v>45716</v>
          </cell>
          <cell r="S331">
            <v>2568880</v>
          </cell>
          <cell r="T331">
            <v>45717</v>
          </cell>
          <cell r="U331">
            <v>45747</v>
          </cell>
          <cell r="V331">
            <v>2568880</v>
          </cell>
          <cell r="W331">
            <v>45748</v>
          </cell>
          <cell r="X331">
            <v>45777</v>
          </cell>
          <cell r="Y331">
            <v>2568880</v>
          </cell>
          <cell r="Z331">
            <v>45778</v>
          </cell>
          <cell r="AA331">
            <v>45808</v>
          </cell>
          <cell r="AB331">
            <v>1883845</v>
          </cell>
          <cell r="AC331">
            <v>45809</v>
          </cell>
          <cell r="AD331">
            <v>45830</v>
          </cell>
          <cell r="AE331">
            <v>0</v>
          </cell>
          <cell r="AF331">
            <v>0</v>
          </cell>
          <cell r="AG331">
            <v>0</v>
          </cell>
          <cell r="AH331">
            <v>0</v>
          </cell>
          <cell r="AI331">
            <v>0</v>
          </cell>
          <cell r="AJ331">
            <v>0</v>
          </cell>
          <cell r="BI331" t="str">
            <v>Vicerrectoría de Recursos Universitarios</v>
          </cell>
          <cell r="BJ331" t="str">
            <v>WILSON FERNANDO SALGADO CIFUENTES</v>
          </cell>
          <cell r="BK331" t="str">
            <v>Vicerrector Universitario</v>
          </cell>
          <cell r="BL331">
            <v>196</v>
          </cell>
          <cell r="BM331">
            <v>45691</v>
          </cell>
          <cell r="BN331">
            <v>391479274</v>
          </cell>
          <cell r="BO331">
            <v>497</v>
          </cell>
          <cell r="BP331">
            <v>45691</v>
          </cell>
          <cell r="BQ331">
            <v>11988106</v>
          </cell>
          <cell r="CS331" t="str">
            <v>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v>
          </cell>
          <cell r="CT331">
            <v>79643102</v>
          </cell>
          <cell r="CU331">
            <v>27</v>
          </cell>
          <cell r="CV331" t="str">
            <v>280104324</v>
          </cell>
          <cell r="CY331">
            <v>7490</v>
          </cell>
          <cell r="CZ331" t="str">
            <v>M6</v>
          </cell>
          <cell r="DA331">
            <v>11988106</v>
          </cell>
          <cell r="DB331">
            <v>0</v>
          </cell>
        </row>
        <row r="332">
          <cell r="B332" t="str">
            <v>0310 DE 2025</v>
          </cell>
          <cell r="C332">
            <v>1121881267</v>
          </cell>
          <cell r="D332" t="str">
            <v xml:space="preserve">CRISTIAN ANTONIO RUIZ RAMIREZ </v>
          </cell>
          <cell r="E332" t="str">
            <v>CONTRATO DE PRESTACIÓN DE SERVICIOS PROFESIONALES</v>
          </cell>
          <cell r="F332" t="str">
            <v>PRESTACIÓN DE SERVICIOS PROFESIONALES NECESARIO PARA EL FORTALECIMIENTO DE LOS PROCESOS DEL CENTRO DE PROYECCIÓN SOCIAL Y CENTRO DE INVESTIGACIONES DE LA FACULTAD DE CIENCIAS AGROPECUARIAS Y RECURSOS NATURALES DE LA UNIVERSIDAD DE LOS LLANOS.</v>
          </cell>
          <cell r="G332">
            <v>45691</v>
          </cell>
          <cell r="H332">
            <v>15142876</v>
          </cell>
          <cell r="I332" t="str">
            <v>Cuatro (04) meses y veinte (20) días calendario</v>
          </cell>
          <cell r="J332">
            <v>45691</v>
          </cell>
          <cell r="K332">
            <v>45830</v>
          </cell>
          <cell r="L332" t="str">
            <v>NO APLICA</v>
          </cell>
          <cell r="M332" t="str">
            <v>NO APLICA</v>
          </cell>
          <cell r="N332" t="str">
            <v>NO APLICA</v>
          </cell>
          <cell r="O332">
            <v>5</v>
          </cell>
          <cell r="P332">
            <v>3028575</v>
          </cell>
          <cell r="Q332">
            <v>45691</v>
          </cell>
          <cell r="R332">
            <v>45716</v>
          </cell>
          <cell r="S332">
            <v>3244902</v>
          </cell>
          <cell r="T332">
            <v>45717</v>
          </cell>
          <cell r="U332">
            <v>45747</v>
          </cell>
          <cell r="V332">
            <v>3244902</v>
          </cell>
          <cell r="W332">
            <v>45748</v>
          </cell>
          <cell r="X332">
            <v>45777</v>
          </cell>
          <cell r="Y332">
            <v>3244902</v>
          </cell>
          <cell r="Z332">
            <v>45778</v>
          </cell>
          <cell r="AA332">
            <v>45808</v>
          </cell>
          <cell r="AB332">
            <v>2379595</v>
          </cell>
          <cell r="AC332">
            <v>45809</v>
          </cell>
          <cell r="AD332">
            <v>45830</v>
          </cell>
          <cell r="AE332">
            <v>0</v>
          </cell>
          <cell r="AF332">
            <v>0</v>
          </cell>
          <cell r="AG332">
            <v>0</v>
          </cell>
          <cell r="AH332">
            <v>0</v>
          </cell>
          <cell r="AI332">
            <v>0</v>
          </cell>
          <cell r="AJ332">
            <v>0</v>
          </cell>
          <cell r="BI332" t="str">
            <v>Vicerrectoría de Recursos Universitarios</v>
          </cell>
          <cell r="BJ332" t="str">
            <v>WILSON FERNANDO SALGADO CIFUENTES</v>
          </cell>
          <cell r="BK332" t="str">
            <v>Vicerrector Universitario</v>
          </cell>
          <cell r="BL332">
            <v>196</v>
          </cell>
          <cell r="BM332">
            <v>45691</v>
          </cell>
          <cell r="BN332">
            <v>391479274</v>
          </cell>
          <cell r="BO332">
            <v>507</v>
          </cell>
          <cell r="BP332">
            <v>45691</v>
          </cell>
          <cell r="BQ332">
            <v>15142876</v>
          </cell>
          <cell r="CS332" t="str">
            <v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332">
            <v>1121881267</v>
          </cell>
          <cell r="CU332">
            <v>27</v>
          </cell>
          <cell r="CV332" t="str">
            <v>320500</v>
          </cell>
          <cell r="CY332">
            <v>8299</v>
          </cell>
          <cell r="CZ332" t="str">
            <v>M6</v>
          </cell>
          <cell r="DA332">
            <v>15142876</v>
          </cell>
          <cell r="DB332">
            <v>0</v>
          </cell>
        </row>
        <row r="333">
          <cell r="B333" t="str">
            <v>0311 DE 2025</v>
          </cell>
          <cell r="C333">
            <v>31949877</v>
          </cell>
          <cell r="D333" t="str">
            <v>OLGA JACQUELINE LIZARAZO BUITRAGO</v>
          </cell>
          <cell r="E333" t="str">
            <v>CONTRATO DE PRESTACIÓN DE SERVICIOS DE APOYO A LA GESTIÓN</v>
          </cell>
          <cell r="F333" t="str">
            <v>PRESTACIÓN DE SERVICIOS DE APOYO A LA GESTIÓN NECESARIO PARA EL FORTALECIMIENTO DE LOS PROCESOS ADMINISTRATIVOS EN EL LABORATORIO DE SUELOS DE LA FACULTAD DE CIENCIAS AGROPECUARIAS Y RECURSOS NATURALES DE LA UNIVERSIDAD DE LOS LLANOS.</v>
          </cell>
          <cell r="G333">
            <v>45691</v>
          </cell>
          <cell r="H333">
            <v>12411754</v>
          </cell>
          <cell r="I333" t="str">
            <v>Cinco (05) meses y doce (12) días calendario</v>
          </cell>
          <cell r="J333">
            <v>45691</v>
          </cell>
          <cell r="K333">
            <v>45852</v>
          </cell>
          <cell r="L333" t="str">
            <v>NO APLICA</v>
          </cell>
          <cell r="M333" t="str">
            <v>NO APLICA</v>
          </cell>
          <cell r="N333" t="str">
            <v>NO APLICA</v>
          </cell>
          <cell r="O333">
            <v>6</v>
          </cell>
          <cell r="P333">
            <v>2145241</v>
          </cell>
          <cell r="Q333">
            <v>45691</v>
          </cell>
          <cell r="R333">
            <v>45716</v>
          </cell>
          <cell r="S333">
            <v>2298473</v>
          </cell>
          <cell r="T333">
            <v>45717</v>
          </cell>
          <cell r="U333">
            <v>45747</v>
          </cell>
          <cell r="V333">
            <v>2298473</v>
          </cell>
          <cell r="W333">
            <v>45748</v>
          </cell>
          <cell r="X333">
            <v>45777</v>
          </cell>
          <cell r="Y333">
            <v>2298473</v>
          </cell>
          <cell r="Z333">
            <v>45778</v>
          </cell>
          <cell r="AA333">
            <v>45808</v>
          </cell>
          <cell r="AB333">
            <v>2298473</v>
          </cell>
          <cell r="AC333">
            <v>45809</v>
          </cell>
          <cell r="AD333">
            <v>45838</v>
          </cell>
          <cell r="AE333">
            <v>1072621</v>
          </cell>
          <cell r="AF333">
            <v>45839</v>
          </cell>
          <cell r="AG333">
            <v>45852</v>
          </cell>
          <cell r="BI333" t="str">
            <v>Vicerrectoría de Recursos Universitarios</v>
          </cell>
          <cell r="BJ333" t="str">
            <v>WILSON FERNANDO SALGADO CIFUENTES</v>
          </cell>
          <cell r="BK333" t="str">
            <v>Vicerrector Universitario</v>
          </cell>
          <cell r="BL333">
            <v>196</v>
          </cell>
          <cell r="BM333">
            <v>45691</v>
          </cell>
          <cell r="BN333">
            <v>391479274</v>
          </cell>
          <cell r="BO333">
            <v>486</v>
          </cell>
          <cell r="BP333">
            <v>45691</v>
          </cell>
          <cell r="BQ333">
            <v>12411754</v>
          </cell>
          <cell r="CS333" t="str">
            <v>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v>
          </cell>
          <cell r="CT333">
            <v>31949877</v>
          </cell>
          <cell r="CU333">
            <v>27</v>
          </cell>
          <cell r="CV333" t="str">
            <v>280104323</v>
          </cell>
          <cell r="CY333">
            <v>8211</v>
          </cell>
          <cell r="CZ333" t="str">
            <v>M6</v>
          </cell>
          <cell r="DA333">
            <v>12411754</v>
          </cell>
          <cell r="DB333">
            <v>0</v>
          </cell>
        </row>
        <row r="334">
          <cell r="B334" t="str">
            <v>0312 DE 2025</v>
          </cell>
          <cell r="C334">
            <v>1121926572</v>
          </cell>
          <cell r="D334" t="str">
            <v>LAURA XIMENA RUEDA CARDENAS</v>
          </cell>
          <cell r="E334" t="str">
            <v>CONTRATO DE PRESTACIÓN DE SERVICIOS PROFESIONALES</v>
          </cell>
          <cell r="F334" t="str">
            <v>PRESTACIÓN DE SERVICIOS PROFESIONALES NECESARIO PARA EL FORTALECIMIENTO DE LOS PROCESOS DEL DEPARTAMENTO DE PRODUCCIÓN ANIMAL DE LA FACULTAD DE CIENCIAS AGROPECUARIAS Y RECURSOS NATURALES DE LA UNIVERSIDAD DE LOS LLANOS.</v>
          </cell>
          <cell r="G334">
            <v>45691</v>
          </cell>
          <cell r="H334">
            <v>13506873</v>
          </cell>
          <cell r="I334" t="str">
            <v>Cuatro (04) meses y veinte (20) días calendario</v>
          </cell>
          <cell r="J334">
            <v>45691</v>
          </cell>
          <cell r="K334">
            <v>45830</v>
          </cell>
          <cell r="L334" t="str">
            <v>NO APLICA</v>
          </cell>
          <cell r="M334" t="str">
            <v>NO APLICA</v>
          </cell>
          <cell r="N334" t="str">
            <v>NO APLICA</v>
          </cell>
          <cell r="O334">
            <v>5</v>
          </cell>
          <cell r="P334">
            <v>2701375</v>
          </cell>
          <cell r="Q334">
            <v>45691</v>
          </cell>
          <cell r="R334">
            <v>45716</v>
          </cell>
          <cell r="S334">
            <v>2894330</v>
          </cell>
          <cell r="T334">
            <v>45717</v>
          </cell>
          <cell r="U334">
            <v>45747</v>
          </cell>
          <cell r="V334">
            <v>2894330</v>
          </cell>
          <cell r="W334">
            <v>45748</v>
          </cell>
          <cell r="X334">
            <v>45777</v>
          </cell>
          <cell r="Y334">
            <v>2894330</v>
          </cell>
          <cell r="Z334">
            <v>45778</v>
          </cell>
          <cell r="AA334">
            <v>45808</v>
          </cell>
          <cell r="AB334">
            <v>2122508</v>
          </cell>
          <cell r="AC334">
            <v>45809</v>
          </cell>
          <cell r="AD334">
            <v>45830</v>
          </cell>
          <cell r="AE334">
            <v>0</v>
          </cell>
          <cell r="AF334">
            <v>0</v>
          </cell>
          <cell r="AG334">
            <v>0</v>
          </cell>
          <cell r="BI334" t="str">
            <v>Vicerrectoría de Recursos Universitarios</v>
          </cell>
          <cell r="BJ334" t="str">
            <v>WILSON FERNANDO SALGADO CIFUENTES</v>
          </cell>
          <cell r="BK334" t="str">
            <v>Vicerrector Universitario</v>
          </cell>
          <cell r="BL334">
            <v>196</v>
          </cell>
          <cell r="BM334">
            <v>45691</v>
          </cell>
          <cell r="BN334">
            <v>391479274</v>
          </cell>
          <cell r="BO334">
            <v>511</v>
          </cell>
          <cell r="BP334">
            <v>45691</v>
          </cell>
          <cell r="BQ334">
            <v>13506873</v>
          </cell>
          <cell r="CS334" t="str">
            <v>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v>
          </cell>
          <cell r="CT334">
            <v>1121926572</v>
          </cell>
          <cell r="CU334">
            <v>27</v>
          </cell>
          <cell r="CV334" t="str">
            <v>280104704</v>
          </cell>
          <cell r="CY334">
            <v>8299</v>
          </cell>
          <cell r="CZ334" t="str">
            <v>M6</v>
          </cell>
          <cell r="DA334">
            <v>13506873</v>
          </cell>
          <cell r="DB334">
            <v>0</v>
          </cell>
        </row>
        <row r="335">
          <cell r="B335" t="str">
            <v>0313 DE 2025</v>
          </cell>
          <cell r="C335">
            <v>1121885528</v>
          </cell>
          <cell r="D335" t="str">
            <v xml:space="preserve">NATALIA ALVAREZ PERDOMO </v>
          </cell>
          <cell r="E335" t="str">
            <v>CONTRATO DE PRESTACIÓN DE SERVICIOS PROFESIONALES</v>
          </cell>
          <cell r="F335" t="str">
            <v>PRESTACIÓN DE SERVICIOS PROFESIONALES NECESARIO PARA EL FORTALECIMIENTO DE LOS PROCESOS EN LA ESTACIÓN PISCÍCOLA Y LABORATORIOS DEL INSTITUTO DE ACUICULTURA DE LA FACULTAD DE CIENCIAS AGROPECUARIAS Y RECURSOS NATURALES DE LA UNIVERSIDAD DE LOS LLANOS.</v>
          </cell>
          <cell r="G335">
            <v>45691</v>
          </cell>
          <cell r="H335">
            <v>15142876</v>
          </cell>
          <cell r="I335" t="str">
            <v>Cuatro (04) meses y veinte (20) días calendario</v>
          </cell>
          <cell r="J335">
            <v>45691</v>
          </cell>
          <cell r="K335">
            <v>45830</v>
          </cell>
          <cell r="L335" t="str">
            <v>NO APLICA</v>
          </cell>
          <cell r="M335" t="str">
            <v>NO APLICA</v>
          </cell>
          <cell r="N335" t="str">
            <v>NO APLICA</v>
          </cell>
          <cell r="O335">
            <v>5</v>
          </cell>
          <cell r="P335">
            <v>3028575</v>
          </cell>
          <cell r="Q335">
            <v>45691</v>
          </cell>
          <cell r="R335">
            <v>45716</v>
          </cell>
          <cell r="S335">
            <v>3244902</v>
          </cell>
          <cell r="T335">
            <v>45717</v>
          </cell>
          <cell r="U335">
            <v>45747</v>
          </cell>
          <cell r="V335">
            <v>3244902</v>
          </cell>
          <cell r="W335">
            <v>45748</v>
          </cell>
          <cell r="X335">
            <v>45777</v>
          </cell>
          <cell r="Y335">
            <v>3244902</v>
          </cell>
          <cell r="Z335">
            <v>45778</v>
          </cell>
          <cell r="AA335">
            <v>45808</v>
          </cell>
          <cell r="AB335">
            <v>2379595</v>
          </cell>
          <cell r="AC335">
            <v>45809</v>
          </cell>
          <cell r="AD335">
            <v>45830</v>
          </cell>
          <cell r="AE335">
            <v>0</v>
          </cell>
          <cell r="AF335">
            <v>0</v>
          </cell>
          <cell r="AG335">
            <v>0</v>
          </cell>
          <cell r="AH335">
            <v>0</v>
          </cell>
          <cell r="AI335">
            <v>0</v>
          </cell>
          <cell r="AJ335">
            <v>0</v>
          </cell>
          <cell r="BI335" t="str">
            <v>Vicerrectoría de Recursos Universitarios</v>
          </cell>
          <cell r="BJ335" t="str">
            <v>WILSON FERNANDO SALGADO CIFUENTES</v>
          </cell>
          <cell r="BK335" t="str">
            <v>Vicerrector Universitario</v>
          </cell>
          <cell r="BL335">
            <v>196</v>
          </cell>
          <cell r="BM335">
            <v>45691</v>
          </cell>
          <cell r="BN335">
            <v>391479274</v>
          </cell>
          <cell r="BO335">
            <v>508</v>
          </cell>
          <cell r="BP335">
            <v>45691</v>
          </cell>
          <cell r="BQ335">
            <v>15142876</v>
          </cell>
          <cell r="CS335" t="str">
            <v>1. Apoyar en la administración de la estación, el mantenimiento de los bienes y los recursos de la estación.  2. Apoyar la coordinación y distribución de responsabilidades entre los operarios de la EPU. 3. Contribuir con sus conocimientos la toma de decisiones de acuerdo a las necesidades previamente solicitadas por los investigadores (materiales y condiciones experimentales que necesitan los proyectos).  4. Prestar apoyo en el registro y procesamiento de la información sobre materiales e insumos y contención de animales en los diferentes espacios de la estación.  5. Coadyuvar con la proyección, ejecución y aseguramiento de la producción de alevinos de las diferentes especies de peces contenidos en la estación.  6. Prestar apoyo en la atención y coordinación del sistema de pasantías en la estación.</v>
          </cell>
          <cell r="CT335">
            <v>1121885528.4000001</v>
          </cell>
          <cell r="CU335">
            <v>27</v>
          </cell>
          <cell r="CV335" t="str">
            <v>280104608</v>
          </cell>
          <cell r="CY335">
            <v>7490</v>
          </cell>
          <cell r="CZ335" t="str">
            <v>M6</v>
          </cell>
          <cell r="DA335">
            <v>15142876</v>
          </cell>
          <cell r="DB335">
            <v>0</v>
          </cell>
        </row>
        <row r="336">
          <cell r="B336" t="str">
            <v>0314 DE 2025</v>
          </cell>
          <cell r="C336">
            <v>40329042</v>
          </cell>
          <cell r="D336" t="str">
            <v>HEDY RUTH RODRIGUEZ NOVOA</v>
          </cell>
          <cell r="E336" t="str">
            <v>CONTRATO DE PRESTACIÓN DE SERVICIOS DE APOYO A LA GESTIÓN</v>
          </cell>
          <cell r="F336" t="str">
            <v>PRESTACIÓN DE SERVICIOS DE APOYO A LA GESTIÓN NECESARIO PARA EL FORTALECIMIENTO DE LOS PROCESOS EN EL PROGRAMA DE INGENIERÍA FORESTAL DE LA FACULTAD DE CIENCIAS AGROPECUARIAS Y RECURSOS NATURALES DE LA UNIVERSIDAD DE LOS LLANOS.</v>
          </cell>
          <cell r="G336">
            <v>45691</v>
          </cell>
          <cell r="H336">
            <v>10726207</v>
          </cell>
          <cell r="I336" t="str">
            <v>Cuatro (04) meses y veinte (20) días calendario</v>
          </cell>
          <cell r="J336">
            <v>45691</v>
          </cell>
          <cell r="K336">
            <v>45830</v>
          </cell>
          <cell r="L336" t="str">
            <v>NO APLICA</v>
          </cell>
          <cell r="M336" t="str">
            <v>NO APLICA</v>
          </cell>
          <cell r="N336" t="str">
            <v>NO APLICA</v>
          </cell>
          <cell r="O336">
            <v>5</v>
          </cell>
          <cell r="P336">
            <v>2145241</v>
          </cell>
          <cell r="Q336">
            <v>45691</v>
          </cell>
          <cell r="R336">
            <v>45716</v>
          </cell>
          <cell r="S336">
            <v>2298473</v>
          </cell>
          <cell r="T336">
            <v>45717</v>
          </cell>
          <cell r="U336">
            <v>45747</v>
          </cell>
          <cell r="V336">
            <v>2298473</v>
          </cell>
          <cell r="W336">
            <v>45748</v>
          </cell>
          <cell r="X336">
            <v>45777</v>
          </cell>
          <cell r="Y336">
            <v>2298473</v>
          </cell>
          <cell r="Z336">
            <v>45778</v>
          </cell>
          <cell r="AA336">
            <v>45808</v>
          </cell>
          <cell r="AB336">
            <v>1685547</v>
          </cell>
          <cell r="AC336">
            <v>45809</v>
          </cell>
          <cell r="AD336">
            <v>45830</v>
          </cell>
          <cell r="AE336">
            <v>0</v>
          </cell>
          <cell r="AF336">
            <v>0</v>
          </cell>
          <cell r="AG336">
            <v>0</v>
          </cell>
          <cell r="BI336" t="str">
            <v>Vicerrectoría de Recursos Universitarios</v>
          </cell>
          <cell r="BJ336" t="str">
            <v>WILSON FERNANDO SALGADO CIFUENTES</v>
          </cell>
          <cell r="BK336" t="str">
            <v>Vicerrector Universitario</v>
          </cell>
          <cell r="BL336">
            <v>196</v>
          </cell>
          <cell r="BM336">
            <v>45691</v>
          </cell>
          <cell r="BN336">
            <v>391479274</v>
          </cell>
          <cell r="BO336">
            <v>489</v>
          </cell>
          <cell r="BP336">
            <v>45691</v>
          </cell>
          <cell r="BQ336">
            <v>10726207</v>
          </cell>
          <cell r="CS336"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336">
            <v>40329042</v>
          </cell>
          <cell r="CU336">
            <v>598</v>
          </cell>
          <cell r="CV336" t="str">
            <v>280104307</v>
          </cell>
          <cell r="CY336">
            <v>8299</v>
          </cell>
          <cell r="CZ336" t="str">
            <v>M6</v>
          </cell>
          <cell r="DA336">
            <v>10726207</v>
          </cell>
          <cell r="DB336">
            <v>0</v>
          </cell>
        </row>
        <row r="337">
          <cell r="B337" t="str">
            <v>0315 DE 2025</v>
          </cell>
          <cell r="C337">
            <v>1007802325</v>
          </cell>
          <cell r="D337" t="str">
            <v>KAROLINE PAYARES AVILA</v>
          </cell>
          <cell r="E337" t="str">
            <v>CONTRATO DE PRESTACIÓN DE SERVICIOS DE APOYO A LA GESTIÓN</v>
          </cell>
          <cell r="F337" t="str">
            <v>PRESTACIÓN DE SERVICIOS DE APOYO A LA GESTIÓN NECESARIO PARA EL FORTALECIMIENTO DE LOS PROCESOS DEL PROGRAMA DE BIOLOGÍA DE LA FACULTAD DE CIENCIAS BÁSICAS E INGENIERÍA DE LA UNIVERSIDAD DE LOS LLANOS.</v>
          </cell>
          <cell r="G337">
            <v>45691</v>
          </cell>
          <cell r="H337">
            <v>10726207</v>
          </cell>
          <cell r="I337" t="str">
            <v>Cuatro (04) meses y veinte (20) días calendario</v>
          </cell>
          <cell r="J337">
            <v>45691</v>
          </cell>
          <cell r="K337">
            <v>45830</v>
          </cell>
          <cell r="L337" t="str">
            <v>NO APLICA</v>
          </cell>
          <cell r="M337" t="str">
            <v>NO APLICA</v>
          </cell>
          <cell r="N337" t="str">
            <v>NO APLICA</v>
          </cell>
          <cell r="O337">
            <v>5</v>
          </cell>
          <cell r="P337">
            <v>2145241</v>
          </cell>
          <cell r="Q337">
            <v>45691</v>
          </cell>
          <cell r="R337">
            <v>45716</v>
          </cell>
          <cell r="S337">
            <v>2298473</v>
          </cell>
          <cell r="T337">
            <v>45717</v>
          </cell>
          <cell r="U337">
            <v>45747</v>
          </cell>
          <cell r="V337">
            <v>2298473</v>
          </cell>
          <cell r="W337">
            <v>45748</v>
          </cell>
          <cell r="X337">
            <v>45777</v>
          </cell>
          <cell r="Y337">
            <v>2298473</v>
          </cell>
          <cell r="Z337">
            <v>45778</v>
          </cell>
          <cell r="AA337">
            <v>45808</v>
          </cell>
          <cell r="AB337">
            <v>1685547</v>
          </cell>
          <cell r="AC337">
            <v>45809</v>
          </cell>
          <cell r="AD337">
            <v>45830</v>
          </cell>
          <cell r="AE337">
            <v>0</v>
          </cell>
          <cell r="AF337">
            <v>0</v>
          </cell>
          <cell r="AG337">
            <v>0</v>
          </cell>
          <cell r="AH337">
            <v>0</v>
          </cell>
          <cell r="AI337">
            <v>0</v>
          </cell>
          <cell r="AJ337">
            <v>0</v>
          </cell>
          <cell r="BI337" t="str">
            <v>Vicerrectoría de Recursos Universitarios</v>
          </cell>
          <cell r="BJ337" t="str">
            <v>WILSON FERNANDO SALGADO CIFUENTES</v>
          </cell>
          <cell r="BK337" t="str">
            <v>Vicerrector Universitario</v>
          </cell>
          <cell r="BL337">
            <v>196</v>
          </cell>
          <cell r="BM337">
            <v>45691</v>
          </cell>
          <cell r="BN337">
            <v>391479274</v>
          </cell>
          <cell r="BO337">
            <v>503</v>
          </cell>
          <cell r="BP337">
            <v>45691</v>
          </cell>
          <cell r="BQ337">
            <v>10726207</v>
          </cell>
          <cell r="CS337"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337">
            <v>1007802325</v>
          </cell>
          <cell r="CU337">
            <v>136</v>
          </cell>
          <cell r="CV337" t="str">
            <v>280101103</v>
          </cell>
          <cell r="CY337">
            <v>8299</v>
          </cell>
          <cell r="CZ337" t="str">
            <v>M6</v>
          </cell>
          <cell r="DA337">
            <v>10726207</v>
          </cell>
          <cell r="DB337">
            <v>0</v>
          </cell>
        </row>
        <row r="338">
          <cell r="B338" t="str">
            <v>0316 DE 2025</v>
          </cell>
          <cell r="C338">
            <v>40404597</v>
          </cell>
          <cell r="D338" t="str">
            <v>YULY JANETH ALVARADO RINCON</v>
          </cell>
          <cell r="E338" t="str">
            <v>CONTRATO DE PRESTACIÓN DE SERVICIOS DE APOYO A LA GESTIÓN</v>
          </cell>
          <cell r="F338" t="str">
            <v>PRESTACIÓN DE SERVICIOS DE APOYO A LA GESTIÓN NECESARIO PARA EL FORTALECIMIENTO DE LOS PROCESOS DEL PROGRAMA DE INGENIERÍA ELECTRÓNICA DE LA FACULTAD DE CIENCIAS BÁSICAS E INGENIERÍA DE LA UNIVERSIDAD DE LOS LLANOS.</v>
          </cell>
          <cell r="G338">
            <v>45691</v>
          </cell>
          <cell r="H338">
            <v>10726207</v>
          </cell>
          <cell r="I338" t="str">
            <v>Cuatro (04) meses y veinte (20) días calendario</v>
          </cell>
          <cell r="J338">
            <v>45691</v>
          </cell>
          <cell r="K338">
            <v>45830</v>
          </cell>
          <cell r="L338" t="str">
            <v>NO APLICA</v>
          </cell>
          <cell r="M338" t="str">
            <v>NO APLICA</v>
          </cell>
          <cell r="N338" t="str">
            <v>NO APLICA</v>
          </cell>
          <cell r="O338">
            <v>5</v>
          </cell>
          <cell r="P338">
            <v>2145241</v>
          </cell>
          <cell r="Q338">
            <v>45691</v>
          </cell>
          <cell r="R338">
            <v>45716</v>
          </cell>
          <cell r="S338">
            <v>2298473</v>
          </cell>
          <cell r="T338">
            <v>45717</v>
          </cell>
          <cell r="U338">
            <v>45747</v>
          </cell>
          <cell r="V338">
            <v>2298473</v>
          </cell>
          <cell r="W338">
            <v>45748</v>
          </cell>
          <cell r="X338">
            <v>45777</v>
          </cell>
          <cell r="Y338">
            <v>2298473</v>
          </cell>
          <cell r="Z338">
            <v>45778</v>
          </cell>
          <cell r="AA338">
            <v>45808</v>
          </cell>
          <cell r="AB338">
            <v>1685547</v>
          </cell>
          <cell r="AC338">
            <v>45809</v>
          </cell>
          <cell r="AD338">
            <v>45830</v>
          </cell>
          <cell r="AE338">
            <v>0</v>
          </cell>
          <cell r="AF338">
            <v>0</v>
          </cell>
          <cell r="AG338">
            <v>0</v>
          </cell>
          <cell r="BI338" t="str">
            <v>Vicerrectoría de Recursos Universitarios</v>
          </cell>
          <cell r="BJ338" t="str">
            <v>WILSON FERNANDO SALGADO CIFUENTES</v>
          </cell>
          <cell r="BK338" t="str">
            <v>Vicerrector Universitario</v>
          </cell>
          <cell r="BL338">
            <v>196</v>
          </cell>
          <cell r="BM338">
            <v>45691</v>
          </cell>
          <cell r="BN338">
            <v>391479274</v>
          </cell>
          <cell r="BO338">
            <v>495</v>
          </cell>
          <cell r="BP338">
            <v>45691</v>
          </cell>
          <cell r="BQ338">
            <v>10726207</v>
          </cell>
          <cell r="CS338"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338">
            <v>40404597</v>
          </cell>
          <cell r="CU338">
            <v>136</v>
          </cell>
          <cell r="CV338" t="str">
            <v>280101302</v>
          </cell>
          <cell r="CY338">
            <v>8299</v>
          </cell>
          <cell r="CZ338" t="str">
            <v>M6</v>
          </cell>
          <cell r="DA338">
            <v>10726207</v>
          </cell>
          <cell r="DB338">
            <v>0</v>
          </cell>
        </row>
        <row r="339">
          <cell r="B339" t="str">
            <v>0317 DE 2025</v>
          </cell>
          <cell r="C339">
            <v>40188595</v>
          </cell>
          <cell r="D339" t="str">
            <v>GLORIA MILENA SASTOQUE CORDOBA</v>
          </cell>
          <cell r="E339" t="str">
            <v>CONTRATO DE PRESTACIÓN DE SERVICIOS DE APOYO A LA GESTIÓN</v>
          </cell>
          <cell r="F339" t="str">
            <v>PRESTACIÓN DE SERVICIOS DE APOYO A LA GESTIÓN NECESARIO PARA EL FORTALECIMIENTO DE LOS PROCESOS DEL PROGRAMA DE INGENIERÍA DE SISTEMAS DE LA FACULTAD DE CIENCIAS BÁSICAS E INGENIERÍA DE LA UNIVERSIDAD DE LOS LLANOS.</v>
          </cell>
          <cell r="G339">
            <v>45691</v>
          </cell>
          <cell r="H339">
            <v>10726207</v>
          </cell>
          <cell r="I339" t="str">
            <v>Cuatro (04) meses y veinte (20) días calendario</v>
          </cell>
          <cell r="J339">
            <v>45691</v>
          </cell>
          <cell r="K339">
            <v>45830</v>
          </cell>
          <cell r="L339" t="str">
            <v>NO APLICA</v>
          </cell>
          <cell r="M339" t="str">
            <v>NO APLICA</v>
          </cell>
          <cell r="N339" t="str">
            <v>NO APLICA</v>
          </cell>
          <cell r="O339">
            <v>5</v>
          </cell>
          <cell r="P339">
            <v>2145241</v>
          </cell>
          <cell r="Q339">
            <v>45691</v>
          </cell>
          <cell r="R339">
            <v>45716</v>
          </cell>
          <cell r="S339">
            <v>2298473</v>
          </cell>
          <cell r="T339">
            <v>45717</v>
          </cell>
          <cell r="U339">
            <v>45747</v>
          </cell>
          <cell r="V339">
            <v>2298473</v>
          </cell>
          <cell r="W339">
            <v>45748</v>
          </cell>
          <cell r="X339">
            <v>45777</v>
          </cell>
          <cell r="Y339">
            <v>2298473</v>
          </cell>
          <cell r="Z339">
            <v>45778</v>
          </cell>
          <cell r="AA339">
            <v>45808</v>
          </cell>
          <cell r="AB339">
            <v>1685547</v>
          </cell>
          <cell r="AC339">
            <v>45809</v>
          </cell>
          <cell r="AD339">
            <v>45830</v>
          </cell>
          <cell r="AE339">
            <v>0</v>
          </cell>
          <cell r="AF339">
            <v>0</v>
          </cell>
          <cell r="AG339">
            <v>0</v>
          </cell>
          <cell r="AH339">
            <v>0</v>
          </cell>
          <cell r="AI339">
            <v>0</v>
          </cell>
          <cell r="AJ339">
            <v>0</v>
          </cell>
          <cell r="BI339" t="str">
            <v>Vicerrectoría de Recursos Universitarios</v>
          </cell>
          <cell r="BJ339" t="str">
            <v>WILSON FERNANDO SALGADO CIFUENTES</v>
          </cell>
          <cell r="BK339" t="str">
            <v>Vicerrector Universitario</v>
          </cell>
          <cell r="BL339">
            <v>196</v>
          </cell>
          <cell r="BM339">
            <v>45691</v>
          </cell>
          <cell r="BN339">
            <v>391479274</v>
          </cell>
          <cell r="BO339">
            <v>488</v>
          </cell>
          <cell r="BP339">
            <v>45691</v>
          </cell>
          <cell r="BQ339">
            <v>10726207</v>
          </cell>
          <cell r="CS339"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339">
            <v>40188595</v>
          </cell>
          <cell r="CU339">
            <v>136</v>
          </cell>
          <cell r="CV339" t="str">
            <v>280101301</v>
          </cell>
          <cell r="CY339">
            <v>8299</v>
          </cell>
          <cell r="CZ339" t="str">
            <v>M6</v>
          </cell>
          <cell r="DA339">
            <v>10726207</v>
          </cell>
          <cell r="DB339">
            <v>0</v>
          </cell>
        </row>
        <row r="340">
          <cell r="B340" t="str">
            <v>0318 DE 2025</v>
          </cell>
          <cell r="C340">
            <v>1121820301</v>
          </cell>
          <cell r="D340" t="str">
            <v>LEYDI CAROLINA CARDENAS MORENO</v>
          </cell>
          <cell r="E340" t="str">
            <v>CONTRATO DE PRESTACIÓN DE SERVICIOS DE APOYO A LA GESTIÓN</v>
          </cell>
          <cell r="F340" t="str">
            <v>PRESTACIÓN DE SERVICIOS DE APOYO A LA GESTIÓN NECESARIO PARA EL FORTALECIMIENTO DE LOS PROCESOS DEL PROGRAMA DE INGENIERÍA DE PROCESOS DE LA FACULTAD DE CIENCIAS BÁSICAS E INGENIERÍA DE LA UNIVERSIDAD DE LOS LLANOS.</v>
          </cell>
          <cell r="G340">
            <v>45691</v>
          </cell>
          <cell r="H340">
            <v>10726207</v>
          </cell>
          <cell r="I340" t="str">
            <v>Cuatro (04) meses y veinte (20) días calendario</v>
          </cell>
          <cell r="J340">
            <v>45691</v>
          </cell>
          <cell r="K340">
            <v>45830</v>
          </cell>
          <cell r="L340" t="str">
            <v>NO APLICA</v>
          </cell>
          <cell r="M340" t="str">
            <v>NO APLICA</v>
          </cell>
          <cell r="N340" t="str">
            <v>NO APLICA</v>
          </cell>
          <cell r="O340">
            <v>5</v>
          </cell>
          <cell r="P340">
            <v>2145241</v>
          </cell>
          <cell r="Q340">
            <v>45691</v>
          </cell>
          <cell r="R340">
            <v>45716</v>
          </cell>
          <cell r="S340">
            <v>2298473</v>
          </cell>
          <cell r="T340">
            <v>45717</v>
          </cell>
          <cell r="U340">
            <v>45747</v>
          </cell>
          <cell r="V340">
            <v>2298473</v>
          </cell>
          <cell r="W340">
            <v>45748</v>
          </cell>
          <cell r="X340">
            <v>45777</v>
          </cell>
          <cell r="Y340">
            <v>2298473</v>
          </cell>
          <cell r="Z340">
            <v>45778</v>
          </cell>
          <cell r="AA340">
            <v>45808</v>
          </cell>
          <cell r="AB340">
            <v>1685547</v>
          </cell>
          <cell r="AC340">
            <v>45809</v>
          </cell>
          <cell r="AD340">
            <v>45830</v>
          </cell>
          <cell r="AE340">
            <v>0</v>
          </cell>
          <cell r="AF340">
            <v>0</v>
          </cell>
          <cell r="AG340">
            <v>0</v>
          </cell>
          <cell r="BI340" t="str">
            <v>Vicerrectoría de Recursos Universitarios</v>
          </cell>
          <cell r="BJ340" t="str">
            <v>WILSON FERNANDO SALGADO CIFUENTES</v>
          </cell>
          <cell r="BK340" t="str">
            <v>Vicerrector Universitario</v>
          </cell>
          <cell r="BL340">
            <v>196</v>
          </cell>
          <cell r="BM340">
            <v>45691</v>
          </cell>
          <cell r="BN340">
            <v>391479274</v>
          </cell>
          <cell r="BO340">
            <v>505</v>
          </cell>
          <cell r="BP340">
            <v>45691</v>
          </cell>
          <cell r="BQ340">
            <v>10726207</v>
          </cell>
          <cell r="CS340"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340">
            <v>1121820301</v>
          </cell>
          <cell r="CU340">
            <v>598</v>
          </cell>
          <cell r="CV340" t="str">
            <v>280101308</v>
          </cell>
          <cell r="CY340">
            <v>8299</v>
          </cell>
          <cell r="CZ340" t="str">
            <v>M6</v>
          </cell>
          <cell r="DA340">
            <v>10726207</v>
          </cell>
          <cell r="DB340">
            <v>0</v>
          </cell>
        </row>
        <row r="341">
          <cell r="B341" t="str">
            <v>0319 DE 2025</v>
          </cell>
          <cell r="C341">
            <v>40341981</v>
          </cell>
          <cell r="D341" t="str">
            <v>HEIDY GISSELA ALONSO GUTIERREZ</v>
          </cell>
          <cell r="E341" t="str">
            <v>CONTRATO DE PRESTACIÓN DE SERVICIOS PROFESIONALES</v>
          </cell>
          <cell r="F341" t="str">
            <v>PRESTACIÓN DE SERVICIOS PROFESIONALES NECESARIO PARA EL FORTALECIMIENTO DE LOS PROCESOS DEL CENTRO DE PROYECCIÓN SOCIAL Y CENTRO DE INVESTIGACIONES DE LA FACULTAD DE CIENCIAS BÁSICAS E INGENIERÍA DE LA UNIVERSIDAD DE LOS LLANOS.</v>
          </cell>
          <cell r="G341">
            <v>45691</v>
          </cell>
          <cell r="H341">
            <v>13506873</v>
          </cell>
          <cell r="I341" t="str">
            <v>Cuatro (04) meses y veinte (20) días calendario</v>
          </cell>
          <cell r="J341">
            <v>45691</v>
          </cell>
          <cell r="K341">
            <v>45830</v>
          </cell>
          <cell r="L341" t="str">
            <v>NO APLICA</v>
          </cell>
          <cell r="M341" t="str">
            <v>NO APLICA</v>
          </cell>
          <cell r="N341" t="str">
            <v>NO APLICA</v>
          </cell>
          <cell r="O341">
            <v>5</v>
          </cell>
          <cell r="P341">
            <v>2701375</v>
          </cell>
          <cell r="Q341">
            <v>45691</v>
          </cell>
          <cell r="R341">
            <v>45716</v>
          </cell>
          <cell r="S341">
            <v>2894330</v>
          </cell>
          <cell r="T341">
            <v>45717</v>
          </cell>
          <cell r="U341">
            <v>45747</v>
          </cell>
          <cell r="V341">
            <v>2894330</v>
          </cell>
          <cell r="W341">
            <v>45748</v>
          </cell>
          <cell r="X341">
            <v>45777</v>
          </cell>
          <cell r="Y341">
            <v>2894330</v>
          </cell>
          <cell r="Z341">
            <v>45778</v>
          </cell>
          <cell r="AA341">
            <v>45808</v>
          </cell>
          <cell r="AB341">
            <v>2122508</v>
          </cell>
          <cell r="AC341">
            <v>45809</v>
          </cell>
          <cell r="AD341">
            <v>45830</v>
          </cell>
          <cell r="AE341">
            <v>0</v>
          </cell>
          <cell r="AF341">
            <v>0</v>
          </cell>
          <cell r="AG341">
            <v>0</v>
          </cell>
          <cell r="BI341" t="str">
            <v>Vicerrectoría de Recursos Universitarios</v>
          </cell>
          <cell r="BJ341" t="str">
            <v>WILSON FERNANDO SALGADO CIFUENTES</v>
          </cell>
          <cell r="BK341" t="str">
            <v>Vicerrector Universitario</v>
          </cell>
          <cell r="BL341">
            <v>196</v>
          </cell>
          <cell r="BM341">
            <v>45691</v>
          </cell>
          <cell r="BN341">
            <v>391479274</v>
          </cell>
          <cell r="BO341">
            <v>491</v>
          </cell>
          <cell r="BP341">
            <v>45691</v>
          </cell>
          <cell r="BQ341">
            <v>13506873</v>
          </cell>
          <cell r="CS341"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341">
            <v>40341981</v>
          </cell>
          <cell r="CU341">
            <v>136</v>
          </cell>
          <cell r="CV341" t="str">
            <v>320300</v>
          </cell>
          <cell r="CY341">
            <v>8299</v>
          </cell>
          <cell r="CZ341" t="str">
            <v>M6</v>
          </cell>
          <cell r="DA341">
            <v>13506873</v>
          </cell>
          <cell r="DB341">
            <v>0</v>
          </cell>
        </row>
        <row r="342">
          <cell r="B342" t="str">
            <v>0320 DE 2025</v>
          </cell>
          <cell r="C342">
            <v>1001111980</v>
          </cell>
          <cell r="D342" t="str">
            <v>KAREN JULIANA RODRIGUEZ GUERRA</v>
          </cell>
          <cell r="E342" t="str">
            <v>CONTRATO DE PRESTACIÓN DE SERVICIOS DE APOYO A LA GESTIÓN</v>
          </cell>
          <cell r="F342" t="str">
            <v>PRESTACIÓN DE SERVICIOS DE APOYO A LA GESTIÓN NECESARIO PARA EL FORTALECIMIENTO DE LOS PROCESOS DEL PROGRAMA DE INGENIERÍA AMBIENTAL DE LA FACULTAD DE CIENCIAS BÁSICAS E INGENIERÍA DE LA UNIVERSIDAD DE LOS LLANOS.</v>
          </cell>
          <cell r="G342">
            <v>45691</v>
          </cell>
          <cell r="H342">
            <v>10726207</v>
          </cell>
          <cell r="I342" t="str">
            <v>Cuatro (04) meses y veinte (20) días calendario</v>
          </cell>
          <cell r="J342">
            <v>45691</v>
          </cell>
          <cell r="K342">
            <v>45830</v>
          </cell>
          <cell r="L342" t="str">
            <v>NO APLICA</v>
          </cell>
          <cell r="M342" t="str">
            <v>NO APLICA</v>
          </cell>
          <cell r="N342" t="str">
            <v>NO APLICA</v>
          </cell>
          <cell r="O342">
            <v>5</v>
          </cell>
          <cell r="P342">
            <v>2145241</v>
          </cell>
          <cell r="Q342">
            <v>45691</v>
          </cell>
          <cell r="R342">
            <v>45716</v>
          </cell>
          <cell r="S342">
            <v>2298473</v>
          </cell>
          <cell r="T342">
            <v>45717</v>
          </cell>
          <cell r="U342">
            <v>45747</v>
          </cell>
          <cell r="V342">
            <v>2298473</v>
          </cell>
          <cell r="W342">
            <v>45748</v>
          </cell>
          <cell r="X342">
            <v>45777</v>
          </cell>
          <cell r="Y342">
            <v>2298473</v>
          </cell>
          <cell r="Z342">
            <v>45778</v>
          </cell>
          <cell r="AA342">
            <v>45808</v>
          </cell>
          <cell r="AB342">
            <v>1685547</v>
          </cell>
          <cell r="AC342">
            <v>45809</v>
          </cell>
          <cell r="AD342">
            <v>45830</v>
          </cell>
          <cell r="AE342">
            <v>0</v>
          </cell>
          <cell r="AF342">
            <v>0</v>
          </cell>
          <cell r="AG342">
            <v>0</v>
          </cell>
          <cell r="AH342">
            <v>0</v>
          </cell>
          <cell r="AI342">
            <v>0</v>
          </cell>
          <cell r="AJ342">
            <v>0</v>
          </cell>
          <cell r="BI342" t="str">
            <v>Vicerrectoría de Recursos Universitarios</v>
          </cell>
          <cell r="BJ342" t="str">
            <v>WILSON FERNANDO SALGADO CIFUENTES</v>
          </cell>
          <cell r="BK342" t="str">
            <v>Vicerrector Universitario</v>
          </cell>
          <cell r="BL342">
            <v>196</v>
          </cell>
          <cell r="BM342">
            <v>45691</v>
          </cell>
          <cell r="BN342">
            <v>391479274</v>
          </cell>
          <cell r="BO342">
            <v>498</v>
          </cell>
          <cell r="BP342">
            <v>45691</v>
          </cell>
          <cell r="BQ342">
            <v>10726207</v>
          </cell>
          <cell r="CS342"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342">
            <v>1001111980</v>
          </cell>
          <cell r="CU342">
            <v>136</v>
          </cell>
          <cell r="CV342" t="str">
            <v>2801014</v>
          </cell>
          <cell r="CY342">
            <v>8299</v>
          </cell>
          <cell r="CZ342" t="str">
            <v>M6</v>
          </cell>
          <cell r="DA342">
            <v>10726207</v>
          </cell>
          <cell r="DB342">
            <v>0</v>
          </cell>
        </row>
        <row r="343">
          <cell r="B343" t="str">
            <v>0321 DE 2025</v>
          </cell>
          <cell r="C343">
            <v>1006689681</v>
          </cell>
          <cell r="D343" t="str">
            <v xml:space="preserve">HEILLER STIBEN GIRALDO CARRILLO </v>
          </cell>
          <cell r="E343" t="str">
            <v>CONTRATO DE PRESTACIÓN DE SERVICIOS DE APOYO A LA GESTIÓN</v>
          </cell>
          <cell r="F343" t="str">
            <v>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v>
          </cell>
          <cell r="G343">
            <v>45691</v>
          </cell>
          <cell r="H343">
            <v>12411754</v>
          </cell>
          <cell r="I343" t="str">
            <v>Cinco (05) meses y doce (12) días calendario</v>
          </cell>
          <cell r="J343">
            <v>45691</v>
          </cell>
          <cell r="K343">
            <v>45852</v>
          </cell>
          <cell r="L343" t="str">
            <v>NO APLICA</v>
          </cell>
          <cell r="M343" t="str">
            <v>NO APLICA</v>
          </cell>
          <cell r="N343" t="str">
            <v>NO APLICA</v>
          </cell>
          <cell r="O343">
            <v>6</v>
          </cell>
          <cell r="P343">
            <v>2145241</v>
          </cell>
          <cell r="Q343">
            <v>45691</v>
          </cell>
          <cell r="R343">
            <v>45716</v>
          </cell>
          <cell r="S343">
            <v>2298473</v>
          </cell>
          <cell r="T343">
            <v>45717</v>
          </cell>
          <cell r="U343">
            <v>45747</v>
          </cell>
          <cell r="V343">
            <v>2298473</v>
          </cell>
          <cell r="W343">
            <v>45748</v>
          </cell>
          <cell r="X343">
            <v>45777</v>
          </cell>
          <cell r="Y343">
            <v>2298473</v>
          </cell>
          <cell r="Z343">
            <v>45778</v>
          </cell>
          <cell r="AA343">
            <v>45808</v>
          </cell>
          <cell r="AB343">
            <v>2298473</v>
          </cell>
          <cell r="AC343">
            <v>45809</v>
          </cell>
          <cell r="AD343">
            <v>45838</v>
          </cell>
          <cell r="AE343">
            <v>1072621</v>
          </cell>
          <cell r="AF343">
            <v>45839</v>
          </cell>
          <cell r="AG343">
            <v>45852</v>
          </cell>
          <cell r="BI343" t="str">
            <v>Vicerrectoría de Recursos Universitarios</v>
          </cell>
          <cell r="BJ343" t="str">
            <v>WILSON FERNANDO SALGADO CIFUENTES</v>
          </cell>
          <cell r="BK343" t="str">
            <v>Vicerrector Universitario</v>
          </cell>
          <cell r="BL343">
            <v>196</v>
          </cell>
          <cell r="BM343">
            <v>45691</v>
          </cell>
          <cell r="BN343">
            <v>391479274</v>
          </cell>
          <cell r="BO343">
            <v>499</v>
          </cell>
          <cell r="BP343">
            <v>45691</v>
          </cell>
          <cell r="BQ343">
            <v>12411754</v>
          </cell>
          <cell r="CS343"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v>
          </cell>
          <cell r="CT343">
            <v>1006689681</v>
          </cell>
          <cell r="CU343">
            <v>246</v>
          </cell>
          <cell r="CV343" t="str">
            <v>280103202</v>
          </cell>
          <cell r="CY343">
            <v>8299</v>
          </cell>
          <cell r="CZ343" t="str">
            <v>M6</v>
          </cell>
          <cell r="DA343">
            <v>12411754</v>
          </cell>
          <cell r="DB343">
            <v>0</v>
          </cell>
        </row>
        <row r="344">
          <cell r="B344" t="str">
            <v>0322 DE 2025</v>
          </cell>
          <cell r="C344">
            <v>30083797</v>
          </cell>
          <cell r="D344" t="str">
            <v>YAMILE EXADIS ROJAS BULLA</v>
          </cell>
          <cell r="E344" t="str">
            <v>CONTRATO DE PRESTACIÓN DE SERVICIOS DE APOYO A LA GESTIÓN</v>
          </cell>
          <cell r="F344" t="str">
            <v>PRESTACIÓN DE SERVICIOS DE APOYO A LA GESTIÓN NECESARIO PARA EL FORTALECIMIENTO DE LOS PROCESOS DEL PROGRAMA DE MERCADEO DE LA FACULTAD DE CIENCIAS ECONÓMICAS DE LA UNIVERSIDAD DE LOS LLANOS.</v>
          </cell>
          <cell r="G344">
            <v>45691</v>
          </cell>
          <cell r="H344">
            <v>10726207</v>
          </cell>
          <cell r="I344" t="str">
            <v>Cuatro (04) meses y veinte (20) días calendario</v>
          </cell>
          <cell r="J344">
            <v>45691</v>
          </cell>
          <cell r="K344">
            <v>45830</v>
          </cell>
          <cell r="L344" t="str">
            <v>NO APLICA</v>
          </cell>
          <cell r="M344" t="str">
            <v>NO APLICA</v>
          </cell>
          <cell r="N344" t="str">
            <v>NO APLICA</v>
          </cell>
          <cell r="O344">
            <v>5</v>
          </cell>
          <cell r="P344">
            <v>2145241</v>
          </cell>
          <cell r="Q344">
            <v>45691</v>
          </cell>
          <cell r="R344">
            <v>45716</v>
          </cell>
          <cell r="S344">
            <v>2298473</v>
          </cell>
          <cell r="T344">
            <v>45717</v>
          </cell>
          <cell r="U344">
            <v>45747</v>
          </cell>
          <cell r="V344">
            <v>2298473</v>
          </cell>
          <cell r="W344">
            <v>45748</v>
          </cell>
          <cell r="X344">
            <v>45777</v>
          </cell>
          <cell r="Y344">
            <v>2298473</v>
          </cell>
          <cell r="Z344">
            <v>45778</v>
          </cell>
          <cell r="AA344">
            <v>45808</v>
          </cell>
          <cell r="AB344">
            <v>1685547</v>
          </cell>
          <cell r="AC344">
            <v>45809</v>
          </cell>
          <cell r="AD344">
            <v>45830</v>
          </cell>
          <cell r="AE344">
            <v>0</v>
          </cell>
          <cell r="AF344">
            <v>0</v>
          </cell>
          <cell r="AG344">
            <v>0</v>
          </cell>
          <cell r="AH344">
            <v>0</v>
          </cell>
          <cell r="AI344">
            <v>0</v>
          </cell>
          <cell r="AJ344">
            <v>0</v>
          </cell>
          <cell r="BI344" t="str">
            <v>Vicerrectoría de Recursos Universitarios</v>
          </cell>
          <cell r="BJ344" t="str">
            <v>WILSON FERNANDO SALGADO CIFUENTES</v>
          </cell>
          <cell r="BK344" t="str">
            <v>Vicerrector Universitario</v>
          </cell>
          <cell r="BL344">
            <v>196</v>
          </cell>
          <cell r="BM344">
            <v>45691</v>
          </cell>
          <cell r="BN344">
            <v>391479274</v>
          </cell>
          <cell r="BO344">
            <v>485</v>
          </cell>
          <cell r="BP344">
            <v>45691</v>
          </cell>
          <cell r="BQ344">
            <v>10726207</v>
          </cell>
          <cell r="CS344"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44">
            <v>30083797.600000001</v>
          </cell>
          <cell r="CU344">
            <v>109</v>
          </cell>
          <cell r="CV344" t="str">
            <v>280202109</v>
          </cell>
          <cell r="CY344">
            <v>8299</v>
          </cell>
          <cell r="CZ344" t="str">
            <v>M6</v>
          </cell>
          <cell r="DA344">
            <v>10726207</v>
          </cell>
          <cell r="DB344">
            <v>0</v>
          </cell>
        </row>
        <row r="345">
          <cell r="B345" t="str">
            <v>0323 DE 2025</v>
          </cell>
          <cell r="C345">
            <v>1121922443</v>
          </cell>
          <cell r="D345" t="str">
            <v>DAYANA TRUJILLO APONTE</v>
          </cell>
          <cell r="E345" t="str">
            <v>CONTRATO DE PRESTACIÓN DE SERVICIOS DE APOYO A LA GESTIÓN</v>
          </cell>
          <cell r="F345" t="str">
            <v>PRESTACIÓN DE SERVICIOS DE APOYO A LA GESTIÓN NECESARIO PARA EL FORTALECIMIENTO DE LOS PROCESOS DEL PROGRAMA DE ECONOMÍA DE LA FACULTAD DE CIENCIAS ECONÓMICAS DE LA UNIVERSIDAD DE LOS LLANOS.</v>
          </cell>
          <cell r="G345">
            <v>45691</v>
          </cell>
          <cell r="H345">
            <v>10726207</v>
          </cell>
          <cell r="I345" t="str">
            <v>Cuatro (04) meses y veinte (20) días calendario</v>
          </cell>
          <cell r="J345">
            <v>45691</v>
          </cell>
          <cell r="K345">
            <v>45830</v>
          </cell>
          <cell r="L345" t="str">
            <v>NO APLICA</v>
          </cell>
          <cell r="M345" t="str">
            <v>NO APLICA</v>
          </cell>
          <cell r="N345" t="str">
            <v>NO APLICA</v>
          </cell>
          <cell r="O345">
            <v>5</v>
          </cell>
          <cell r="P345">
            <v>2145241</v>
          </cell>
          <cell r="Q345">
            <v>45691</v>
          </cell>
          <cell r="R345">
            <v>45716</v>
          </cell>
          <cell r="S345">
            <v>2298473</v>
          </cell>
          <cell r="T345">
            <v>45717</v>
          </cell>
          <cell r="U345">
            <v>45747</v>
          </cell>
          <cell r="V345">
            <v>2298473</v>
          </cell>
          <cell r="W345">
            <v>45748</v>
          </cell>
          <cell r="X345">
            <v>45777</v>
          </cell>
          <cell r="Y345">
            <v>2298473</v>
          </cell>
          <cell r="Z345">
            <v>45778</v>
          </cell>
          <cell r="AA345">
            <v>45808</v>
          </cell>
          <cell r="AB345">
            <v>1685547</v>
          </cell>
          <cell r="AC345">
            <v>45809</v>
          </cell>
          <cell r="AD345">
            <v>45830</v>
          </cell>
          <cell r="AE345">
            <v>0</v>
          </cell>
          <cell r="AF345">
            <v>0</v>
          </cell>
          <cell r="AG345">
            <v>0</v>
          </cell>
          <cell r="BI345" t="str">
            <v>Vicerrectoría de Recursos Universitarios</v>
          </cell>
          <cell r="BJ345" t="str">
            <v>WILSON FERNANDO SALGADO CIFUENTES</v>
          </cell>
          <cell r="BK345" t="str">
            <v>Vicerrector Universitario</v>
          </cell>
          <cell r="BL345">
            <v>196</v>
          </cell>
          <cell r="BM345">
            <v>45691</v>
          </cell>
          <cell r="BN345">
            <v>391479274</v>
          </cell>
          <cell r="BO345">
            <v>509</v>
          </cell>
          <cell r="BP345">
            <v>45691</v>
          </cell>
          <cell r="BQ345">
            <v>10726207</v>
          </cell>
          <cell r="CS34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45">
            <v>1121922443</v>
          </cell>
          <cell r="CU345">
            <v>109</v>
          </cell>
          <cell r="CV345" t="str">
            <v>280202201</v>
          </cell>
          <cell r="CY345">
            <v>8299</v>
          </cell>
          <cell r="CZ345" t="str">
            <v>M6</v>
          </cell>
          <cell r="DA345">
            <v>10726207</v>
          </cell>
          <cell r="DB345">
            <v>0</v>
          </cell>
        </row>
        <row r="346">
          <cell r="B346" t="str">
            <v>0324 DE 2025</v>
          </cell>
          <cell r="C346">
            <v>1010214691</v>
          </cell>
          <cell r="D346" t="str">
            <v>NANCY ANDREA SUAREZ ERAZO</v>
          </cell>
          <cell r="E346" t="str">
            <v>CONTRATO DE PRESTACIÓN DE SERVICIOS PROFESIONALES</v>
          </cell>
          <cell r="F346" t="str">
            <v>PRESTACIÓN DE SERVICIOS PROFESIONALES NECESARIO PARA EL FORTALECIMIENTO DE LOS PROCESOS MISIONALES DEL CENTRO DE PROYECCIÓN SOCIAL, CENTRO DE CONSULTORIO EMPRESARIAL Y UNIDAD DE EMPRENDIMIENTO DE LA FACULTAD DE CIENCIAS ECONÓMICAS DE LA UNIVERSIDAD DE LOS LLANOS.</v>
          </cell>
          <cell r="G346">
            <v>45691</v>
          </cell>
          <cell r="H346">
            <v>13506873</v>
          </cell>
          <cell r="I346" t="str">
            <v>Cuatro (04) meses y veinte (20) días calendario</v>
          </cell>
          <cell r="J346">
            <v>45691</v>
          </cell>
          <cell r="K346">
            <v>45830</v>
          </cell>
          <cell r="L346" t="str">
            <v>NO APLICA</v>
          </cell>
          <cell r="M346" t="str">
            <v>NO APLICA</v>
          </cell>
          <cell r="N346" t="str">
            <v>NO APLICA</v>
          </cell>
          <cell r="O346">
            <v>5</v>
          </cell>
          <cell r="P346">
            <v>2701375</v>
          </cell>
          <cell r="Q346">
            <v>45691</v>
          </cell>
          <cell r="R346">
            <v>45716</v>
          </cell>
          <cell r="S346">
            <v>2894330</v>
          </cell>
          <cell r="T346">
            <v>45717</v>
          </cell>
          <cell r="U346">
            <v>45747</v>
          </cell>
          <cell r="V346">
            <v>2894330</v>
          </cell>
          <cell r="W346">
            <v>45748</v>
          </cell>
          <cell r="X346">
            <v>45777</v>
          </cell>
          <cell r="Y346">
            <v>2894330</v>
          </cell>
          <cell r="Z346">
            <v>45778</v>
          </cell>
          <cell r="AA346">
            <v>45808</v>
          </cell>
          <cell r="AB346">
            <v>2122508</v>
          </cell>
          <cell r="AC346">
            <v>45809</v>
          </cell>
          <cell r="AD346">
            <v>45830</v>
          </cell>
          <cell r="AE346">
            <v>0</v>
          </cell>
          <cell r="AF346">
            <v>0</v>
          </cell>
          <cell r="AG346">
            <v>0</v>
          </cell>
          <cell r="BI346" t="str">
            <v>Vicerrectoría de Recursos Universitarios</v>
          </cell>
          <cell r="BJ346" t="str">
            <v>WILSON FERNANDO SALGADO CIFUENTES</v>
          </cell>
          <cell r="BK346" t="str">
            <v>Vicerrector Universitario</v>
          </cell>
          <cell r="BL346">
            <v>196</v>
          </cell>
          <cell r="BM346">
            <v>45691</v>
          </cell>
          <cell r="BN346">
            <v>391479274</v>
          </cell>
          <cell r="BO346">
            <v>484</v>
          </cell>
          <cell r="BP346">
            <v>45691</v>
          </cell>
          <cell r="BQ346">
            <v>13506873</v>
          </cell>
          <cell r="CS346" t="str">
            <v>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v>
          </cell>
          <cell r="CT346">
            <v>1010214691</v>
          </cell>
          <cell r="CU346">
            <v>109</v>
          </cell>
          <cell r="CV346" t="str">
            <v>280202106</v>
          </cell>
          <cell r="CY346">
            <v>8299</v>
          </cell>
          <cell r="CZ346" t="str">
            <v>M6</v>
          </cell>
          <cell r="DA346">
            <v>13506873</v>
          </cell>
          <cell r="DB346">
            <v>0</v>
          </cell>
        </row>
        <row r="347">
          <cell r="B347" t="str">
            <v>0325 DE 2025</v>
          </cell>
          <cell r="C347">
            <v>1143845435</v>
          </cell>
          <cell r="D347" t="str">
            <v xml:space="preserve">JUAN DIEGO FRANCO BUITRAGO </v>
          </cell>
          <cell r="E347" t="str">
            <v>CONTRATO DE PRESTACIÓN DE SERVICIOS DE APOYO A LA GESTIÓN</v>
          </cell>
          <cell r="F347" t="str">
            <v>PRESTACIÓN DE SERVICIOS DE APOYO A LA GESTIÓN NECESARIO PARA EL FORTALECIMIENTO DE LOS PROCESOS EN LA DECANATURA DE LA FACULTAD DE CIENCIAS ECONÓMICAS DE LA UNIVERSIDAD DE LOS LLANOS.</v>
          </cell>
          <cell r="G347">
            <v>45691</v>
          </cell>
          <cell r="H347">
            <v>10726207</v>
          </cell>
          <cell r="I347" t="str">
            <v>Cuatro (04) meses y veinte (20) días calendario</v>
          </cell>
          <cell r="J347">
            <v>45691</v>
          </cell>
          <cell r="K347">
            <v>45830</v>
          </cell>
          <cell r="L347" t="str">
            <v>NO APLICA</v>
          </cell>
          <cell r="M347" t="str">
            <v>NO APLICA</v>
          </cell>
          <cell r="N347" t="str">
            <v>NO APLICA</v>
          </cell>
          <cell r="O347">
            <v>5</v>
          </cell>
          <cell r="P347">
            <v>2145241</v>
          </cell>
          <cell r="Q347">
            <v>45691</v>
          </cell>
          <cell r="R347">
            <v>45716</v>
          </cell>
          <cell r="S347">
            <v>2298473</v>
          </cell>
          <cell r="T347">
            <v>45717</v>
          </cell>
          <cell r="U347">
            <v>45747</v>
          </cell>
          <cell r="V347">
            <v>2298473</v>
          </cell>
          <cell r="W347">
            <v>45748</v>
          </cell>
          <cell r="X347">
            <v>45777</v>
          </cell>
          <cell r="Y347">
            <v>2298473</v>
          </cell>
          <cell r="Z347">
            <v>45778</v>
          </cell>
          <cell r="AA347">
            <v>45808</v>
          </cell>
          <cell r="AB347">
            <v>1685547</v>
          </cell>
          <cell r="AC347">
            <v>45809</v>
          </cell>
          <cell r="AD347">
            <v>45830</v>
          </cell>
          <cell r="AE347">
            <v>0</v>
          </cell>
          <cell r="AF347">
            <v>0</v>
          </cell>
          <cell r="AG347">
            <v>0</v>
          </cell>
          <cell r="AH347">
            <v>0</v>
          </cell>
          <cell r="AI347">
            <v>0</v>
          </cell>
          <cell r="AJ347">
            <v>0</v>
          </cell>
          <cell r="BI347" t="str">
            <v>Vicerrectoría de Recursos Universitarios</v>
          </cell>
          <cell r="BJ347" t="str">
            <v>WILSON FERNANDO SALGADO CIFUENTES</v>
          </cell>
          <cell r="BK347" t="str">
            <v>Vicerrector Universitario</v>
          </cell>
          <cell r="BL347">
            <v>196</v>
          </cell>
          <cell r="BM347">
            <v>45691</v>
          </cell>
          <cell r="BN347">
            <v>391479274</v>
          </cell>
          <cell r="BO347">
            <v>516</v>
          </cell>
          <cell r="BP347">
            <v>45691</v>
          </cell>
          <cell r="BQ347">
            <v>10726207</v>
          </cell>
          <cell r="CS347" t="str">
            <v>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v>
          </cell>
          <cell r="CT347">
            <v>1143845435</v>
          </cell>
          <cell r="CU347">
            <v>109</v>
          </cell>
          <cell r="CV347" t="str">
            <v>2802023</v>
          </cell>
          <cell r="CY347">
            <v>7490</v>
          </cell>
          <cell r="CZ347" t="str">
            <v>M6</v>
          </cell>
          <cell r="DA347">
            <v>10726207</v>
          </cell>
          <cell r="DB347">
            <v>0</v>
          </cell>
        </row>
        <row r="348">
          <cell r="B348" t="str">
            <v>0326 DE 2025</v>
          </cell>
          <cell r="C348">
            <v>1121855065</v>
          </cell>
          <cell r="D348" t="str">
            <v>YUPSSY FERNANDA GUZMAN HENAO</v>
          </cell>
          <cell r="E348" t="str">
            <v>CONTRATO DE PRESTACIÓN DE SERVICIOS DE APOYO A LA GESTIÓN</v>
          </cell>
          <cell r="F348" t="str">
            <v>PRESTACIÓN DE SERVICIOS DE APOYO A LA GESTIÓN NECESARIO PARA EL FORTALECIMIENTO DE LOS PROCESOS DEL PROGRAMA DE ADMINISTRACIÓN DE EMPRESAS DE LA FACULTAD DE CIENCIAS ECONÓMICAS DE LA UNIVERSIDAD DE LOS LLANOS.</v>
          </cell>
          <cell r="G348">
            <v>45691</v>
          </cell>
          <cell r="H348">
            <v>10726207</v>
          </cell>
          <cell r="I348" t="str">
            <v>Cuatro (04) meses y veinte (20) días calendario</v>
          </cell>
          <cell r="J348">
            <v>45691</v>
          </cell>
          <cell r="K348">
            <v>45830</v>
          </cell>
          <cell r="L348" t="str">
            <v>NO APLICA</v>
          </cell>
          <cell r="M348" t="str">
            <v>NO APLICA</v>
          </cell>
          <cell r="N348" t="str">
            <v>NO APLICA</v>
          </cell>
          <cell r="O348">
            <v>5</v>
          </cell>
          <cell r="P348">
            <v>2145241</v>
          </cell>
          <cell r="Q348">
            <v>45691</v>
          </cell>
          <cell r="R348">
            <v>45716</v>
          </cell>
          <cell r="S348">
            <v>2298473</v>
          </cell>
          <cell r="T348">
            <v>45717</v>
          </cell>
          <cell r="U348">
            <v>45747</v>
          </cell>
          <cell r="V348">
            <v>2298473</v>
          </cell>
          <cell r="W348">
            <v>45748</v>
          </cell>
          <cell r="X348">
            <v>45777</v>
          </cell>
          <cell r="Y348">
            <v>2298473</v>
          </cell>
          <cell r="Z348">
            <v>45778</v>
          </cell>
          <cell r="AA348">
            <v>45808</v>
          </cell>
          <cell r="AB348">
            <v>1685547</v>
          </cell>
          <cell r="AC348">
            <v>45809</v>
          </cell>
          <cell r="AD348">
            <v>45830</v>
          </cell>
          <cell r="AE348">
            <v>0</v>
          </cell>
          <cell r="AF348">
            <v>0</v>
          </cell>
          <cell r="AG348">
            <v>0</v>
          </cell>
          <cell r="BI348" t="str">
            <v>Vicerrectoría de Recursos Universitarios</v>
          </cell>
          <cell r="BJ348" t="str">
            <v>WILSON FERNANDO SALGADO CIFUENTES</v>
          </cell>
          <cell r="BK348" t="str">
            <v>Vicerrector Universitario</v>
          </cell>
          <cell r="BL348">
            <v>196</v>
          </cell>
          <cell r="BM348">
            <v>45691</v>
          </cell>
          <cell r="BN348">
            <v>391479274</v>
          </cell>
          <cell r="BO348">
            <v>506</v>
          </cell>
          <cell r="BP348">
            <v>45691</v>
          </cell>
          <cell r="BQ348">
            <v>10726207</v>
          </cell>
          <cell r="CS348"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48">
            <v>1121855065</v>
          </cell>
          <cell r="CU348">
            <v>109</v>
          </cell>
          <cell r="CV348" t="str">
            <v>280202101</v>
          </cell>
          <cell r="CY348">
            <v>7490</v>
          </cell>
          <cell r="CZ348" t="str">
            <v>M6</v>
          </cell>
          <cell r="DA348">
            <v>10726207</v>
          </cell>
          <cell r="DB348">
            <v>0</v>
          </cell>
        </row>
        <row r="349">
          <cell r="B349" t="str">
            <v>0329 DE 2025</v>
          </cell>
          <cell r="C349">
            <v>1122649540</v>
          </cell>
          <cell r="D349" t="str">
            <v>BYRON NICOLAS BAQUERO SOLANO</v>
          </cell>
          <cell r="E349" t="str">
            <v>CONTRATO DE PRESTACIÓN DE SERVICIOS DE APOYO A LA GESTIÓN</v>
          </cell>
          <cell r="F349" t="str">
            <v>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v>
          </cell>
          <cell r="G349">
            <v>45691</v>
          </cell>
          <cell r="H349">
            <v>10726207</v>
          </cell>
          <cell r="I349" t="str">
            <v>Cuatro (04) meses y veinte (20) días calendario</v>
          </cell>
          <cell r="J349">
            <v>45691</v>
          </cell>
          <cell r="K349">
            <v>45830</v>
          </cell>
          <cell r="L349" t="str">
            <v>NO APLICA</v>
          </cell>
          <cell r="M349" t="str">
            <v>NO APLICA</v>
          </cell>
          <cell r="N349" t="str">
            <v>NO APLICA</v>
          </cell>
          <cell r="O349">
            <v>5</v>
          </cell>
          <cell r="P349">
            <v>1225852</v>
          </cell>
          <cell r="Q349">
            <v>45691</v>
          </cell>
          <cell r="R349">
            <v>45706</v>
          </cell>
          <cell r="S349">
            <v>0</v>
          </cell>
          <cell r="T349">
            <v>45717</v>
          </cell>
          <cell r="U349">
            <v>45747</v>
          </cell>
          <cell r="V349">
            <v>0</v>
          </cell>
          <cell r="W349">
            <v>45748</v>
          </cell>
          <cell r="X349">
            <v>45777</v>
          </cell>
          <cell r="Y349">
            <v>0</v>
          </cell>
          <cell r="Z349">
            <v>45778</v>
          </cell>
          <cell r="AA349">
            <v>45808</v>
          </cell>
          <cell r="AB349">
            <v>0</v>
          </cell>
          <cell r="AC349">
            <v>45809</v>
          </cell>
          <cell r="AD349">
            <v>45830</v>
          </cell>
          <cell r="AE349">
            <v>0</v>
          </cell>
          <cell r="AF349">
            <v>0</v>
          </cell>
          <cell r="AG349">
            <v>0</v>
          </cell>
          <cell r="BI349" t="str">
            <v>Vicerrectoría de Recursos Universitarios</v>
          </cell>
          <cell r="BJ349" t="str">
            <v>WILSON FERNANDO SALGADO CIFUENTES</v>
          </cell>
          <cell r="BK349" t="str">
            <v>Vicerrector Universitario</v>
          </cell>
          <cell r="BL349">
            <v>196</v>
          </cell>
          <cell r="BM349">
            <v>45691</v>
          </cell>
          <cell r="BN349">
            <v>391479274</v>
          </cell>
          <cell r="BO349">
            <v>515</v>
          </cell>
          <cell r="BP349">
            <v>45691</v>
          </cell>
          <cell r="BQ349">
            <v>10726207</v>
          </cell>
          <cell r="CS349"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49">
            <v>1122649540</v>
          </cell>
          <cell r="CU349">
            <v>82</v>
          </cell>
          <cell r="CV349" t="str">
            <v>280103304</v>
          </cell>
          <cell r="CY349">
            <v>8299</v>
          </cell>
          <cell r="CZ349" t="str">
            <v>M6</v>
          </cell>
          <cell r="DA349">
            <v>1225852</v>
          </cell>
          <cell r="DB349">
            <v>9500355</v>
          </cell>
        </row>
        <row r="350">
          <cell r="B350" t="str">
            <v>0330 DE 2025</v>
          </cell>
          <cell r="C350">
            <v>40389413</v>
          </cell>
          <cell r="D350" t="str">
            <v xml:space="preserve">ANA CECILIA RODRIGUEZ CRUZ </v>
          </cell>
          <cell r="E350" t="str">
            <v>CONTRATO DE PRESTACIÓN DE SERVICIOS DE APOYO A LA GESTIÓN</v>
          </cell>
          <cell r="F350" t="str">
            <v>PRESTACIÓN DE SERVICIOS DE APOYO A LA GESTIÓN NECESARIO PARA EL FORTALECIMIENTO DE LOS PROCESOS ACADÉMICOS Y ADMINISTRATIVOS DEL PROGRAMA DE LICENCIATURA EN EDUCACIÓN FÍSICA Y DEPORTE DE LA FACULTAD DE CIENCIAS HUMANAS Y DE LA EDUCACIÓN DE LA UNIVERSIDAD DE LOS LLANOS.</v>
          </cell>
          <cell r="G350">
            <v>45691</v>
          </cell>
          <cell r="H350">
            <v>10726207</v>
          </cell>
          <cell r="I350" t="str">
            <v>Cuatro (04) meses y veinte (20) días calendario</v>
          </cell>
          <cell r="J350">
            <v>45691</v>
          </cell>
          <cell r="K350">
            <v>45830</v>
          </cell>
          <cell r="L350" t="str">
            <v>NO APLICA</v>
          </cell>
          <cell r="M350" t="str">
            <v>NO APLICA</v>
          </cell>
          <cell r="N350" t="str">
            <v>NO APLICA</v>
          </cell>
          <cell r="O350">
            <v>5</v>
          </cell>
          <cell r="P350">
            <v>2145241</v>
          </cell>
          <cell r="Q350">
            <v>45691</v>
          </cell>
          <cell r="R350">
            <v>45716</v>
          </cell>
          <cell r="S350">
            <v>2298473</v>
          </cell>
          <cell r="T350">
            <v>45717</v>
          </cell>
          <cell r="U350">
            <v>45747</v>
          </cell>
          <cell r="V350">
            <v>2298473</v>
          </cell>
          <cell r="W350">
            <v>45748</v>
          </cell>
          <cell r="X350">
            <v>45777</v>
          </cell>
          <cell r="Y350">
            <v>2298473</v>
          </cell>
          <cell r="Z350">
            <v>45778</v>
          </cell>
          <cell r="AA350">
            <v>45808</v>
          </cell>
          <cell r="AB350">
            <v>1685547</v>
          </cell>
          <cell r="AC350">
            <v>45809</v>
          </cell>
          <cell r="AD350">
            <v>45830</v>
          </cell>
          <cell r="AE350">
            <v>0</v>
          </cell>
          <cell r="AF350">
            <v>0</v>
          </cell>
          <cell r="AG350">
            <v>0</v>
          </cell>
          <cell r="AH350">
            <v>0</v>
          </cell>
          <cell r="AI350">
            <v>0</v>
          </cell>
          <cell r="AJ350">
            <v>0</v>
          </cell>
          <cell r="BI350" t="str">
            <v>Vicerrectoría de Recursos Universitarios</v>
          </cell>
          <cell r="BJ350" t="str">
            <v>WILSON FERNANDO SALGADO CIFUENTES</v>
          </cell>
          <cell r="BK350" t="str">
            <v>Vicerrector Universitario</v>
          </cell>
          <cell r="BL350">
            <v>196</v>
          </cell>
          <cell r="BM350">
            <v>45691</v>
          </cell>
          <cell r="BN350">
            <v>391479274</v>
          </cell>
          <cell r="BO350">
            <v>493</v>
          </cell>
          <cell r="BP350">
            <v>45691</v>
          </cell>
          <cell r="BQ350">
            <v>10726207</v>
          </cell>
          <cell r="CS350"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50">
            <v>40389413.399999999</v>
          </cell>
          <cell r="CU350">
            <v>82</v>
          </cell>
          <cell r="CV350" t="str">
            <v>280103302</v>
          </cell>
          <cell r="CY350">
            <v>8299</v>
          </cell>
          <cell r="CZ350" t="str">
            <v>M6</v>
          </cell>
          <cell r="DA350">
            <v>10726207</v>
          </cell>
          <cell r="DB350">
            <v>0</v>
          </cell>
        </row>
        <row r="351">
          <cell r="B351" t="str">
            <v>0331 DE 2025</v>
          </cell>
          <cell r="C351">
            <v>40401855</v>
          </cell>
          <cell r="D351" t="str">
            <v>CLAUDIA MILENA FORERO ECHAVARRIA</v>
          </cell>
          <cell r="E351" t="str">
            <v>CONTRATO DE PRESTACIÓN DE SERVICIOS DE APOYO A LA GESTIÓN</v>
          </cell>
          <cell r="F351" t="str">
            <v>PRESTACIÓN DE SERVICIOS DE APOYO A LA GESTIÓN NECESARIO PARA EL FORTALECIMIENTO DE LOS PROCESOS ACADÉMICOS Y ADMINISTRATIVOS DEL PROGRAMA DE LICENCIATURA EN MATEMÁTICAS DE LA FACULTAD DE CIENCIAS HUMANAS Y DE LA EDUCACIÓN DE LA UNIVERSIDAD DE LOS LLANOS.</v>
          </cell>
          <cell r="G351">
            <v>45691</v>
          </cell>
          <cell r="H351">
            <v>10726207</v>
          </cell>
          <cell r="I351" t="str">
            <v>Cuatro (04) meses y veinte (20) días calendario</v>
          </cell>
          <cell r="J351">
            <v>45691</v>
          </cell>
          <cell r="K351">
            <v>45830</v>
          </cell>
          <cell r="L351" t="str">
            <v>NO APLICA</v>
          </cell>
          <cell r="M351" t="str">
            <v>NO APLICA</v>
          </cell>
          <cell r="N351" t="str">
            <v>NO APLICA</v>
          </cell>
          <cell r="O351">
            <v>5</v>
          </cell>
          <cell r="P351">
            <v>2145241</v>
          </cell>
          <cell r="Q351">
            <v>45691</v>
          </cell>
          <cell r="R351">
            <v>45716</v>
          </cell>
          <cell r="S351">
            <v>2298473</v>
          </cell>
          <cell r="T351">
            <v>45717</v>
          </cell>
          <cell r="U351">
            <v>45747</v>
          </cell>
          <cell r="V351">
            <v>2298473</v>
          </cell>
          <cell r="W351">
            <v>45748</v>
          </cell>
          <cell r="X351">
            <v>45777</v>
          </cell>
          <cell r="Y351">
            <v>2298473</v>
          </cell>
          <cell r="Z351">
            <v>45778</v>
          </cell>
          <cell r="AA351">
            <v>45808</v>
          </cell>
          <cell r="AB351">
            <v>1685547</v>
          </cell>
          <cell r="AC351">
            <v>45809</v>
          </cell>
          <cell r="AD351">
            <v>45830</v>
          </cell>
          <cell r="AE351">
            <v>0</v>
          </cell>
          <cell r="AF351">
            <v>0</v>
          </cell>
          <cell r="AG351">
            <v>0</v>
          </cell>
          <cell r="BI351" t="str">
            <v>Vicerrectoría de Recursos Universitarios</v>
          </cell>
          <cell r="BJ351" t="str">
            <v>WILSON FERNANDO SALGADO CIFUENTES</v>
          </cell>
          <cell r="BK351" t="str">
            <v>Vicerrector Universitario</v>
          </cell>
          <cell r="BL351">
            <v>196</v>
          </cell>
          <cell r="BM351">
            <v>45691</v>
          </cell>
          <cell r="BN351">
            <v>391479274</v>
          </cell>
          <cell r="BO351">
            <v>494</v>
          </cell>
          <cell r="BP351">
            <v>45691</v>
          </cell>
          <cell r="BQ351">
            <v>10726207</v>
          </cell>
          <cell r="CS351"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51">
            <v>40401855</v>
          </cell>
          <cell r="CU351">
            <v>82</v>
          </cell>
          <cell r="CV351" t="str">
            <v>280103301</v>
          </cell>
          <cell r="CY351">
            <v>8299</v>
          </cell>
          <cell r="CZ351" t="str">
            <v>M6</v>
          </cell>
          <cell r="DA351">
            <v>10726207</v>
          </cell>
          <cell r="DB351">
            <v>0</v>
          </cell>
        </row>
        <row r="352">
          <cell r="B352" t="str">
            <v>0332 DE 2025</v>
          </cell>
          <cell r="C352">
            <v>1121949731</v>
          </cell>
          <cell r="D352" t="str">
            <v>JHON SMITH RUGES GUTIERREZ</v>
          </cell>
          <cell r="E352" t="str">
            <v>CONTRATO DE PRESTACIÓN DE SERVICIOS PROFESIONALES</v>
          </cell>
          <cell r="F352" t="str">
            <v>PRESTACIÓN DE SERVICIOS PROFESIONALES NECESARIO PARA EL FORTALECIMIENTO DE LOS PROCESOS DEL CENTRO DE PROYECCIÓN SOCIAL Y CENTRO DE INVESTIGACIONES DE LA FACULTAD DE CIENCIAS HUMANAS Y DE LA EDUCACIÓN DE LA UNIVERSIDAD DE LOS LLANOS.</v>
          </cell>
          <cell r="G352">
            <v>45691</v>
          </cell>
          <cell r="H352">
            <v>13506873</v>
          </cell>
          <cell r="I352" t="str">
            <v>Cuatro (04) meses y veinte (20) días calendario</v>
          </cell>
          <cell r="J352">
            <v>45691</v>
          </cell>
          <cell r="K352">
            <v>45830</v>
          </cell>
          <cell r="L352" t="str">
            <v>NO APLICA</v>
          </cell>
          <cell r="M352" t="str">
            <v>NO APLICA</v>
          </cell>
          <cell r="N352" t="str">
            <v>NO APLICA</v>
          </cell>
          <cell r="O352">
            <v>5</v>
          </cell>
          <cell r="P352">
            <v>2701375</v>
          </cell>
          <cell r="Q352">
            <v>45691</v>
          </cell>
          <cell r="R352">
            <v>45716</v>
          </cell>
          <cell r="S352">
            <v>2894330</v>
          </cell>
          <cell r="T352">
            <v>45717</v>
          </cell>
          <cell r="U352">
            <v>45747</v>
          </cell>
          <cell r="V352">
            <v>2894330</v>
          </cell>
          <cell r="W352">
            <v>45748</v>
          </cell>
          <cell r="X352">
            <v>45777</v>
          </cell>
          <cell r="Y352">
            <v>2894330</v>
          </cell>
          <cell r="Z352">
            <v>45778</v>
          </cell>
          <cell r="AA352">
            <v>45808</v>
          </cell>
          <cell r="AB352">
            <v>2122508</v>
          </cell>
          <cell r="AC352">
            <v>45809</v>
          </cell>
          <cell r="AD352">
            <v>45830</v>
          </cell>
          <cell r="AE352">
            <v>0</v>
          </cell>
          <cell r="AF352">
            <v>0</v>
          </cell>
          <cell r="AG352">
            <v>0</v>
          </cell>
          <cell r="AH352">
            <v>0</v>
          </cell>
          <cell r="AI352">
            <v>0</v>
          </cell>
          <cell r="AJ352">
            <v>0</v>
          </cell>
          <cell r="BI352" t="str">
            <v>Vicerrectoría de Recursos Universitarios</v>
          </cell>
          <cell r="BJ352" t="str">
            <v>WILSON FERNANDO SALGADO CIFUENTES</v>
          </cell>
          <cell r="BK352" t="str">
            <v>Vicerrector Universitario</v>
          </cell>
          <cell r="BL352">
            <v>196</v>
          </cell>
          <cell r="BM352">
            <v>45691</v>
          </cell>
          <cell r="BN352">
            <v>391479274</v>
          </cell>
          <cell r="BO352">
            <v>514</v>
          </cell>
          <cell r="BP352">
            <v>45691</v>
          </cell>
          <cell r="BQ352">
            <v>13506873</v>
          </cell>
          <cell r="CS352"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352">
            <v>1121949731</v>
          </cell>
          <cell r="CU352">
            <v>82</v>
          </cell>
          <cell r="CV352" t="str">
            <v>320400</v>
          </cell>
          <cell r="CY352">
            <v>7490</v>
          </cell>
          <cell r="CZ352" t="str">
            <v>M6</v>
          </cell>
          <cell r="DA352">
            <v>13506873</v>
          </cell>
          <cell r="DB352">
            <v>0</v>
          </cell>
        </row>
        <row r="353">
          <cell r="B353" t="str">
            <v>0333 DE 2025</v>
          </cell>
          <cell r="C353">
            <v>1006718252</v>
          </cell>
          <cell r="D353" t="str">
            <v>DEYSI ALEJANDRA VARGAS PARRA</v>
          </cell>
          <cell r="E353" t="str">
            <v>CONTRATO DE PRESTACIÓN DE SERVICIOS DE APOYO A LA GESTIÓN</v>
          </cell>
          <cell r="F353" t="str">
            <v>PRESTACIÓN DE SERVICIOS DE APOYO A LA GESTIÓN NECESARIO PARA EL FORTALECIMIENTO DE LOS PROCESOS ACADÉMICOS Y ADMINISTRATIVOS DEL PROGRAMA DE SOCIOLOGÍA DE LA FACULTAD DE CIENCIAS HUMANAS Y DE LA EDUCACIÓN DE LA UNIVERSIDAD DE LOS LLANOS.</v>
          </cell>
          <cell r="G353">
            <v>45691</v>
          </cell>
          <cell r="H353">
            <v>10726207</v>
          </cell>
          <cell r="I353" t="str">
            <v>Cuatro (04) meses y veinte (20) días calendario</v>
          </cell>
          <cell r="J353">
            <v>45691</v>
          </cell>
          <cell r="K353">
            <v>45830</v>
          </cell>
          <cell r="L353" t="str">
            <v>NO APLICA</v>
          </cell>
          <cell r="M353" t="str">
            <v>NO APLICA</v>
          </cell>
          <cell r="N353" t="str">
            <v>NO APLICA</v>
          </cell>
          <cell r="O353">
            <v>5</v>
          </cell>
          <cell r="P353">
            <v>2145241</v>
          </cell>
          <cell r="Q353">
            <v>45691</v>
          </cell>
          <cell r="R353">
            <v>45716</v>
          </cell>
          <cell r="S353">
            <v>2298473</v>
          </cell>
          <cell r="T353">
            <v>45717</v>
          </cell>
          <cell r="U353">
            <v>45747</v>
          </cell>
          <cell r="V353">
            <v>2298473</v>
          </cell>
          <cell r="W353">
            <v>45748</v>
          </cell>
          <cell r="X353">
            <v>45777</v>
          </cell>
          <cell r="Y353">
            <v>2298473</v>
          </cell>
          <cell r="Z353">
            <v>45778</v>
          </cell>
          <cell r="AA353">
            <v>45808</v>
          </cell>
          <cell r="AB353">
            <v>1685547</v>
          </cell>
          <cell r="AC353">
            <v>45809</v>
          </cell>
          <cell r="AD353">
            <v>45830</v>
          </cell>
          <cell r="AE353">
            <v>0</v>
          </cell>
          <cell r="AF353">
            <v>0</v>
          </cell>
          <cell r="AG353">
            <v>0</v>
          </cell>
          <cell r="BI353" t="str">
            <v>Vicerrectoría de Recursos Universitarios</v>
          </cell>
          <cell r="BJ353" t="str">
            <v>WILSON FERNANDO SALGADO CIFUENTES</v>
          </cell>
          <cell r="BK353" t="str">
            <v>Vicerrector Universitario</v>
          </cell>
          <cell r="BL353">
            <v>196</v>
          </cell>
          <cell r="BM353">
            <v>45691</v>
          </cell>
          <cell r="BN353">
            <v>391479274</v>
          </cell>
          <cell r="BO353">
            <v>501</v>
          </cell>
          <cell r="BP353">
            <v>45691</v>
          </cell>
          <cell r="BQ353">
            <v>10726207</v>
          </cell>
          <cell r="CS353"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53">
            <v>1006718252</v>
          </cell>
          <cell r="CU353">
            <v>598</v>
          </cell>
          <cell r="CV353" t="str">
            <v>280103203</v>
          </cell>
          <cell r="CY353">
            <v>8299</v>
          </cell>
          <cell r="CZ353" t="str">
            <v>M6</v>
          </cell>
          <cell r="DA353">
            <v>10726207</v>
          </cell>
          <cell r="DB353">
            <v>0</v>
          </cell>
        </row>
        <row r="354">
          <cell r="B354" t="str">
            <v>0334 DE 2025</v>
          </cell>
          <cell r="C354">
            <v>1006689964</v>
          </cell>
          <cell r="D354" t="str">
            <v>DAYANA ROMERO GONZALEZ</v>
          </cell>
          <cell r="E354" t="str">
            <v>CONTRATO DE PRESTACIÓN DE SERVICIOS DE APOYO A LA GESTIÓN</v>
          </cell>
          <cell r="F354" t="str">
            <v>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v>
          </cell>
          <cell r="G354">
            <v>45691</v>
          </cell>
          <cell r="H354">
            <v>10726207</v>
          </cell>
          <cell r="I354" t="str">
            <v>Cuatro (04) meses y veinte (20) días calendario</v>
          </cell>
          <cell r="J354">
            <v>45691</v>
          </cell>
          <cell r="K354">
            <v>45830</v>
          </cell>
          <cell r="L354" t="str">
            <v>NO APLICA</v>
          </cell>
          <cell r="M354" t="str">
            <v>NO APLICA</v>
          </cell>
          <cell r="N354" t="str">
            <v>NO APLICA</v>
          </cell>
          <cell r="O354">
            <v>5</v>
          </cell>
          <cell r="P354">
            <v>2145241</v>
          </cell>
          <cell r="Q354">
            <v>45691</v>
          </cell>
          <cell r="R354">
            <v>45716</v>
          </cell>
          <cell r="S354">
            <v>2298473</v>
          </cell>
          <cell r="T354">
            <v>45717</v>
          </cell>
          <cell r="U354">
            <v>45747</v>
          </cell>
          <cell r="V354">
            <v>2298473</v>
          </cell>
          <cell r="W354">
            <v>45748</v>
          </cell>
          <cell r="X354">
            <v>45777</v>
          </cell>
          <cell r="Y354">
            <v>2298473</v>
          </cell>
          <cell r="Z354">
            <v>45778</v>
          </cell>
          <cell r="AA354">
            <v>45808</v>
          </cell>
          <cell r="AB354">
            <v>1685547</v>
          </cell>
          <cell r="AC354">
            <v>45809</v>
          </cell>
          <cell r="AD354">
            <v>45830</v>
          </cell>
          <cell r="AE354">
            <v>0</v>
          </cell>
          <cell r="AF354">
            <v>0</v>
          </cell>
          <cell r="AG354">
            <v>0</v>
          </cell>
          <cell r="BI354" t="str">
            <v>Vicerrectoría de Recursos Universitarios</v>
          </cell>
          <cell r="BJ354" t="str">
            <v>WILSON FERNANDO SALGADO CIFUENTES</v>
          </cell>
          <cell r="BK354" t="str">
            <v>Vicerrector Universitario</v>
          </cell>
          <cell r="BL354">
            <v>196</v>
          </cell>
          <cell r="BM354">
            <v>45691</v>
          </cell>
          <cell r="BN354">
            <v>391479274</v>
          </cell>
          <cell r="BO354">
            <v>500</v>
          </cell>
          <cell r="BP354">
            <v>45691</v>
          </cell>
          <cell r="BQ354">
            <v>10726207</v>
          </cell>
          <cell r="CS354"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v>
          </cell>
          <cell r="CT354">
            <v>1006689964</v>
          </cell>
          <cell r="CU354">
            <v>82</v>
          </cell>
          <cell r="CV354" t="str">
            <v>280303303</v>
          </cell>
          <cell r="CY354">
            <v>8299</v>
          </cell>
          <cell r="CZ354" t="str">
            <v>M6</v>
          </cell>
          <cell r="DA354">
            <v>10726207</v>
          </cell>
          <cell r="DB354">
            <v>0</v>
          </cell>
        </row>
        <row r="355">
          <cell r="B355" t="str">
            <v>0335 DE 2025</v>
          </cell>
          <cell r="C355">
            <v>1121931560</v>
          </cell>
          <cell r="D355" t="str">
            <v>MARLY JAICETH CORTES LARA</v>
          </cell>
          <cell r="E355" t="str">
            <v>CONTRATO DE PRESTACIÓN DE SERVICIOS DE APOYO A LA GESTIÓN</v>
          </cell>
          <cell r="F355" t="str">
            <v>PRESTACIÓN DE SERVICIOS DE APOYO A LA GESTIÓN NECESARIO PARA EL FORTALECIMIENTO DE LOS PROCESOS ACADÉMICOS Y ADMINISTRATIVOS DEL PROGRAMA DE TECNOLOGÍA EN REGENCIA DE FARMACIA DE LA FACULTAD DE CIENCIAS DE LA SALUD DE LA UNIVERSIDAD DE LOS LLANOS.</v>
          </cell>
          <cell r="G355">
            <v>45691</v>
          </cell>
          <cell r="H355">
            <v>10726207</v>
          </cell>
          <cell r="I355" t="str">
            <v>Cuatro (04) meses y veinte (20) días calendario</v>
          </cell>
          <cell r="J355">
            <v>45691</v>
          </cell>
          <cell r="K355">
            <v>45830</v>
          </cell>
          <cell r="L355" t="str">
            <v>NO APLICA</v>
          </cell>
          <cell r="M355" t="str">
            <v>NO APLICA</v>
          </cell>
          <cell r="N355" t="str">
            <v>NO APLICA</v>
          </cell>
          <cell r="O355">
            <v>5</v>
          </cell>
          <cell r="P355">
            <v>2145241</v>
          </cell>
          <cell r="Q355">
            <v>45691</v>
          </cell>
          <cell r="R355">
            <v>45716</v>
          </cell>
          <cell r="S355">
            <v>2298473</v>
          </cell>
          <cell r="T355">
            <v>45717</v>
          </cell>
          <cell r="U355">
            <v>45747</v>
          </cell>
          <cell r="V355">
            <v>2298473</v>
          </cell>
          <cell r="W355">
            <v>45748</v>
          </cell>
          <cell r="X355">
            <v>45777</v>
          </cell>
          <cell r="Y355">
            <v>2298473</v>
          </cell>
          <cell r="Z355">
            <v>45778</v>
          </cell>
          <cell r="AA355">
            <v>45808</v>
          </cell>
          <cell r="AB355">
            <v>1685547</v>
          </cell>
          <cell r="AC355">
            <v>45809</v>
          </cell>
          <cell r="AD355">
            <v>45830</v>
          </cell>
          <cell r="AE355">
            <v>0</v>
          </cell>
          <cell r="AF355">
            <v>0</v>
          </cell>
          <cell r="AG355">
            <v>0</v>
          </cell>
          <cell r="AH355">
            <v>0</v>
          </cell>
          <cell r="AI355">
            <v>0</v>
          </cell>
          <cell r="AJ355">
            <v>0</v>
          </cell>
          <cell r="BI355" t="str">
            <v>Vicerrectoría de Recursos Universitarios</v>
          </cell>
          <cell r="BJ355" t="str">
            <v>WILSON FERNANDO SALGADO CIFUENTES</v>
          </cell>
          <cell r="BK355" t="str">
            <v>Vicerrector Universitario</v>
          </cell>
          <cell r="BL355">
            <v>196</v>
          </cell>
          <cell r="BM355">
            <v>45691</v>
          </cell>
          <cell r="BN355">
            <v>391479274</v>
          </cell>
          <cell r="BO355">
            <v>512</v>
          </cell>
          <cell r="BP355">
            <v>45691</v>
          </cell>
          <cell r="BQ355">
            <v>10726207</v>
          </cell>
          <cell r="CS355"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de Regencia de Farmacia. 6. Apoyar al manejo de las TIC´s. 7. Contribuir en la proyección de los oficios según el requerimiento pertinente al Director de Programa.  8. Apoyar los procesos de Investigación, Proyección Social y Docencia coherentes al programa académico.</v>
          </cell>
          <cell r="CT355">
            <v>1121931560</v>
          </cell>
          <cell r="CU355">
            <v>54</v>
          </cell>
          <cell r="CV355" t="str">
            <v>280205202</v>
          </cell>
          <cell r="CY355">
            <v>7490</v>
          </cell>
          <cell r="CZ355" t="str">
            <v>M6</v>
          </cell>
          <cell r="DA355">
            <v>10726207</v>
          </cell>
          <cell r="DB355">
            <v>0</v>
          </cell>
        </row>
        <row r="356">
          <cell r="B356" t="str">
            <v>0336 DE 2025</v>
          </cell>
          <cell r="C356">
            <v>1123863846</v>
          </cell>
          <cell r="D356" t="str">
            <v>YOJAN STYVEN HERNANDEZ CARDONA</v>
          </cell>
          <cell r="E356" t="str">
            <v>CONTRATO DE PRESTACIÓN DE SERVICIOS PROFESIONALES</v>
          </cell>
          <cell r="F356"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v>
          </cell>
          <cell r="G356">
            <v>45691</v>
          </cell>
          <cell r="H356">
            <v>17522471</v>
          </cell>
          <cell r="I356" t="str">
            <v>Cinco (05) meses y doce (12) días calendario</v>
          </cell>
          <cell r="J356">
            <v>45691</v>
          </cell>
          <cell r="K356">
            <v>45852</v>
          </cell>
          <cell r="L356" t="str">
            <v>NO APLICA</v>
          </cell>
          <cell r="M356" t="str">
            <v>NO APLICA</v>
          </cell>
          <cell r="N356" t="str">
            <v>NO APLICA</v>
          </cell>
          <cell r="O356">
            <v>6</v>
          </cell>
          <cell r="P356">
            <v>3028575</v>
          </cell>
          <cell r="Q356">
            <v>45691</v>
          </cell>
          <cell r="R356">
            <v>45716</v>
          </cell>
          <cell r="S356">
            <v>3244902</v>
          </cell>
          <cell r="T356">
            <v>45717</v>
          </cell>
          <cell r="U356">
            <v>45747</v>
          </cell>
          <cell r="V356">
            <v>3244902</v>
          </cell>
          <cell r="W356">
            <v>45748</v>
          </cell>
          <cell r="X356">
            <v>45777</v>
          </cell>
          <cell r="Y356">
            <v>3244902</v>
          </cell>
          <cell r="Z356">
            <v>45778</v>
          </cell>
          <cell r="AA356">
            <v>45808</v>
          </cell>
          <cell r="AB356">
            <v>3244902</v>
          </cell>
          <cell r="AC356">
            <v>45809</v>
          </cell>
          <cell r="AD356">
            <v>45838</v>
          </cell>
          <cell r="AE356">
            <v>1514288</v>
          </cell>
          <cell r="AF356">
            <v>45839</v>
          </cell>
          <cell r="AG356">
            <v>45852</v>
          </cell>
          <cell r="BI356" t="str">
            <v>Instituto de Educación Abierta y a Distancia</v>
          </cell>
          <cell r="BJ356" t="str">
            <v>ANGELICA SOFIA GONZALEZ PULIDO</v>
          </cell>
          <cell r="BK356" t="str">
            <v>Director Técnico de Educación a Distancia</v>
          </cell>
          <cell r="BL356">
            <v>197</v>
          </cell>
          <cell r="BM356">
            <v>45691</v>
          </cell>
          <cell r="BN356">
            <v>17522471</v>
          </cell>
          <cell r="BO356">
            <v>458</v>
          </cell>
          <cell r="BP356">
            <v>45691</v>
          </cell>
          <cell r="BQ356">
            <v>17522471</v>
          </cell>
          <cell r="CS356" t="str">
            <v>1. Brindar apoyo en la elaboración y radicación de documentos de condiciones institucionales para otros lugares de desarrollo en la modalidad distancia, virtual e hibrida, junto con el área de la secretaria técnica de acreditación. 2. Coadyuvar en la elaboración, publicación y socialización de lineamientos pedagógicos del IDEAD, así como en la actualización que se requiera de los mismos. 3. Contribuir con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4. Brindar apoyo logístico en la organización, coordinación y ejecución de las Masterclass ofertadas por el IDEAD. 5. Brindar apoyo en los procesos administrativos y académicos que el Instituto de Educación Abierta y a Distancia implemente.</v>
          </cell>
          <cell r="CT356">
            <v>1123863846.4000001</v>
          </cell>
          <cell r="CU356">
            <v>755</v>
          </cell>
          <cell r="CV356" t="str">
            <v>23010401</v>
          </cell>
          <cell r="CY356">
            <v>9511</v>
          </cell>
          <cell r="CZ356" t="str">
            <v>M4</v>
          </cell>
          <cell r="DA356">
            <v>17522471</v>
          </cell>
          <cell r="DB356">
            <v>0</v>
          </cell>
        </row>
        <row r="357">
          <cell r="B357" t="str">
            <v>0337 DE 2025</v>
          </cell>
          <cell r="C357">
            <v>1121949506</v>
          </cell>
          <cell r="D357" t="str">
            <v>PEDRO ESTEBAN VARGAS ROJAS</v>
          </cell>
          <cell r="E357" t="str">
            <v>CONTRATO DE PRESTACIÓN DE SERVICIOS PROFESIONALES</v>
          </cell>
          <cell r="F357" t="str">
            <v>PRESTACIÓN DE SERVICIOS PROFESIONALES NECESARIO PARA EL DESARROLLO DEL PROYECTO FICHA BPUNI VIAC 07 0810 2024 “TEJIENDO VÍNCULOS: PROYECCIÓN E INTERACCIÓN SOCIAL DE LA UNIVERSIDAD DE LOS LLANOS EN LA REGIÓN ORINOQUIA”</v>
          </cell>
          <cell r="G357">
            <v>45691</v>
          </cell>
          <cell r="H357">
            <v>28108960</v>
          </cell>
          <cell r="I357" t="str">
            <v>Cinco (05) meses y doce (12) días calendario</v>
          </cell>
          <cell r="J357">
            <v>45691</v>
          </cell>
          <cell r="K357">
            <v>45852</v>
          </cell>
          <cell r="L357" t="str">
            <v>NO APLICA</v>
          </cell>
          <cell r="M357" t="str">
            <v>NO APLICA</v>
          </cell>
          <cell r="N357" t="str">
            <v>NO APLICA</v>
          </cell>
          <cell r="O357">
            <v>6</v>
          </cell>
          <cell r="P357">
            <v>4858339</v>
          </cell>
          <cell r="Q357">
            <v>45691</v>
          </cell>
          <cell r="R357">
            <v>45716</v>
          </cell>
          <cell r="S357">
            <v>5205363</v>
          </cell>
          <cell r="T357">
            <v>45717</v>
          </cell>
          <cell r="U357">
            <v>45747</v>
          </cell>
          <cell r="V357">
            <v>5205363</v>
          </cell>
          <cell r="W357">
            <v>45748</v>
          </cell>
          <cell r="X357">
            <v>45777</v>
          </cell>
          <cell r="Y357">
            <v>5205363</v>
          </cell>
          <cell r="Z357">
            <v>45778</v>
          </cell>
          <cell r="AA357">
            <v>45808</v>
          </cell>
          <cell r="AB357">
            <v>5205363</v>
          </cell>
          <cell r="AC357">
            <v>45809</v>
          </cell>
          <cell r="AD357">
            <v>45838</v>
          </cell>
          <cell r="AE357">
            <v>2429169</v>
          </cell>
          <cell r="AF357">
            <v>45839</v>
          </cell>
          <cell r="AG357">
            <v>45852</v>
          </cell>
          <cell r="AH357">
            <v>0</v>
          </cell>
          <cell r="AI357">
            <v>0</v>
          </cell>
          <cell r="AJ357">
            <v>0</v>
          </cell>
          <cell r="BI357" t="str">
            <v>Dirección General de Proyección Social</v>
          </cell>
          <cell r="BJ357" t="str">
            <v>ANTONIO JOSÉ CASTRO RIVEROS</v>
          </cell>
          <cell r="BK357" t="str">
            <v>Director Técnico de Proyección Social</v>
          </cell>
          <cell r="BL357">
            <v>199</v>
          </cell>
          <cell r="BM357">
            <v>45691</v>
          </cell>
          <cell r="BN357">
            <v>28108960</v>
          </cell>
          <cell r="BO357">
            <v>462</v>
          </cell>
          <cell r="BP357">
            <v>45691</v>
          </cell>
          <cell r="BQ357">
            <v>28108960</v>
          </cell>
          <cell r="CS357" t="str">
            <v>1. Contribuir en el diseño e implementación de políticas, estrategias, programas y proyectos que fomenten y fortalezcan el cumplimiento de la función de proyección social y extensión universitaria, alineando estos esfuerzos con los objetivos estratégicos del Plan de Desarrollo Institucional, los Planes de Acción y Planes de mejoramiento. 2. Brindar apoyo en la planificación y programación institucional mediante el seguimiento y monitoreo de planes, programas y proyectos de inversión a cargo de la Dirección General de Proyección Social. 3. Colaborar en el seguimiento y evaluación de la gestión institucional, incluyendo la ejecución presupuestal de la Dirección General de Proyección Social, utilizando herramientas y metodologías establecidas para garantizar el uso eficiente de los recursos. 4. Cooperar en el control de la ejecución de las políticas, estrategias, programas y proyectos a cargo de la Dirección General de Proyección Social. 5. Apoyar con la consolidación y elaboración de informes ejecutivos requeridos por las instancias superiores sobre los resultados y temas a cargo de la Dirección General de Proyección Social. 6. Apoyar en la redacción, proyección y validación de actos administrativos, documentos, actas y relatorías derivados de los procesos institucionales, asegurando que reflejen las decisiones adoptadas por el Consejo Institucional de Proyección Social y respalden la gestión de la Dirección General de Proyección Social. 7. Coadyuvar en la aprobación y trámite de procesos contractuales, solicitud de avances para el desarrollo de las actividades programadas en los diferentes campos de acción de Proyección Social. 8.  Contribuir y participar en la actualización y mejora continua de procesos y procedimientos de Proyección Social para el aseguramiento de la calidad. 9. Brindar apoyo en los procesos que atienda la Dirección relacionados con la autoevaluación, rendición de cuentas y acreditación y aseguramiento de la calidad.</v>
          </cell>
          <cell r="CT357">
            <v>1121949506</v>
          </cell>
          <cell r="CU357">
            <v>739</v>
          </cell>
          <cell r="CV357" t="str">
            <v>33010101</v>
          </cell>
          <cell r="CY357">
            <v>7010</v>
          </cell>
          <cell r="CZ357" t="str">
            <v>M6</v>
          </cell>
          <cell r="DA357">
            <v>28108960</v>
          </cell>
          <cell r="DB357">
            <v>0</v>
          </cell>
        </row>
        <row r="358">
          <cell r="B358" t="str">
            <v>0338 DE 2025</v>
          </cell>
          <cell r="C358">
            <v>1090362963</v>
          </cell>
          <cell r="D358" t="str">
            <v>LEIDY ESTEFANIA CORREDOR PORTILLA</v>
          </cell>
          <cell r="E358" t="str">
            <v>CONTRATO DE PRESTACIÓN DE SERVICIOS DE APOYO A LA GESTIÓN</v>
          </cell>
          <cell r="F358" t="str">
            <v xml:space="preserve">PRESTACIÓN DE SERVICIOS DE APOYO A LA GESTIÓN NECESARIO PARA EL FORTALECIMIENTO DE LOS PROCESOS ADMINISTRATIVOS EN EL CENTRO DE IDIOMAS DE LA FACULTAD DE CIENCIAS HUMANAS Y DE LA EDUCACIÓN. </v>
          </cell>
          <cell r="G358">
            <v>45691</v>
          </cell>
          <cell r="H358">
            <v>12411754</v>
          </cell>
          <cell r="I358" t="str">
            <v>Cinco (05) meses y doce (12) días calendario</v>
          </cell>
          <cell r="J358">
            <v>45691</v>
          </cell>
          <cell r="K358">
            <v>45852</v>
          </cell>
          <cell r="L358" t="str">
            <v>NO APLICA</v>
          </cell>
          <cell r="M358" t="str">
            <v>NO APLICA</v>
          </cell>
          <cell r="N358" t="str">
            <v>NO APLICA</v>
          </cell>
          <cell r="O358">
            <v>6</v>
          </cell>
          <cell r="P358">
            <v>2145241</v>
          </cell>
          <cell r="Q358">
            <v>45691</v>
          </cell>
          <cell r="R358">
            <v>45716</v>
          </cell>
          <cell r="S358">
            <v>2298473</v>
          </cell>
          <cell r="T358">
            <v>45717</v>
          </cell>
          <cell r="U358">
            <v>45747</v>
          </cell>
          <cell r="V358">
            <v>2298473</v>
          </cell>
          <cell r="W358">
            <v>45748</v>
          </cell>
          <cell r="X358">
            <v>45777</v>
          </cell>
          <cell r="Y358">
            <v>2298473</v>
          </cell>
          <cell r="Z358">
            <v>45778</v>
          </cell>
          <cell r="AA358">
            <v>45808</v>
          </cell>
          <cell r="AB358">
            <v>2298473</v>
          </cell>
          <cell r="AC358">
            <v>45809</v>
          </cell>
          <cell r="AD358">
            <v>45838</v>
          </cell>
          <cell r="AE358">
            <v>1072621</v>
          </cell>
          <cell r="AF358">
            <v>45839</v>
          </cell>
          <cell r="AG358">
            <v>45852</v>
          </cell>
          <cell r="BI358" t="str">
            <v>Vicerrectoría de Recursos Universitarios</v>
          </cell>
          <cell r="BJ358" t="str">
            <v>WILSON FERNANDO SALGADO CIFUENTES</v>
          </cell>
          <cell r="BK358" t="str">
            <v>Vicerrector Universitario</v>
          </cell>
          <cell r="BL358">
            <v>195</v>
          </cell>
          <cell r="BM358">
            <v>45691</v>
          </cell>
          <cell r="BN358">
            <v>290608672</v>
          </cell>
          <cell r="BO358">
            <v>474</v>
          </cell>
          <cell r="BP358">
            <v>45691</v>
          </cell>
          <cell r="BQ358">
            <v>12411754</v>
          </cell>
          <cell r="CS358" t="str">
            <v>1. Contribuir con el archivo y control de los documentos de los registros correspondientes para programas de extensión a la comunidad alineados con la normatividad de archivo vigente al igual que la normatividad de la Secretaría de Educación Municipal y Departamental siguiendo las medidas dispuestas por la Oficina de Correspondencia y Archivo. 2. Coadyuvar con la oferta y promoción de los servicios del Centro de Idiomas.  3. Apoyo en la actualización del estudio de mercado y aspectos de contexto de acuerdo a las normas establecidas. 4. Coadyuvar en los diferentes procesos de legalización, actualización o de trámite de proyectos de registros, educación continuada, convenios etc. 5. Apoyar a la dirección y/o coordinación en diferentes procesos de acuerdo a las necesidades. 6. Apoyar en el control del inventario que se encuentra en el Centro de Idiomas. 7. Apoyar en el seguimiento y control de la base de datos de los estudiantes de extensión a la comunidad.  8. Contribuir con los procesos de calidad y planes de mejora.</v>
          </cell>
          <cell r="CT358">
            <v>1090362963</v>
          </cell>
          <cell r="CU358">
            <v>440</v>
          </cell>
          <cell r="CV358" t="str">
            <v>2801031</v>
          </cell>
          <cell r="CY358">
            <v>7490</v>
          </cell>
          <cell r="CZ358" t="str">
            <v>M6</v>
          </cell>
          <cell r="DA358">
            <v>12411754</v>
          </cell>
          <cell r="DB358">
            <v>0</v>
          </cell>
        </row>
        <row r="359">
          <cell r="B359" t="str">
            <v>0339 DE 2025</v>
          </cell>
          <cell r="C359">
            <v>1121959509</v>
          </cell>
          <cell r="D359" t="str">
            <v>STEPHANIE NASSI LOMBANA</v>
          </cell>
          <cell r="E359" t="str">
            <v>CONTRATO DE PRESTACIÓN DE SERVICIOS DE APOYO A LA GESTIÓN</v>
          </cell>
          <cell r="F359" t="str">
            <v>PRESTACIÓN DE SERVICIOS DE APOYO A LA GESTIÓN NECESARIO PARA EL FORTALECIMIENTO DE LOS PROCESOS ACADÉMICOS Y ADMINISTRATIVOS DEL CENTRO DE IDIOMAS DE LA FACULTAD DE CIENCIAS HUMANAS Y DE LA EDUCACIÓN DE LA UNIVERSIDAD DE LOS LLANOS.</v>
          </cell>
          <cell r="G359">
            <v>45691</v>
          </cell>
          <cell r="H359">
            <v>12411754</v>
          </cell>
          <cell r="I359" t="str">
            <v>Cinco (05) meses y doce (12) días calendario</v>
          </cell>
          <cell r="J359">
            <v>45691</v>
          </cell>
          <cell r="K359">
            <v>45852</v>
          </cell>
          <cell r="L359" t="str">
            <v>NO APLICA</v>
          </cell>
          <cell r="M359" t="str">
            <v>NO APLICA</v>
          </cell>
          <cell r="N359" t="str">
            <v>NO APLICA</v>
          </cell>
          <cell r="O359">
            <v>6</v>
          </cell>
          <cell r="P359">
            <v>2145241</v>
          </cell>
          <cell r="Q359">
            <v>45691</v>
          </cell>
          <cell r="R359">
            <v>45716</v>
          </cell>
          <cell r="S359">
            <v>2298473</v>
          </cell>
          <cell r="T359">
            <v>45717</v>
          </cell>
          <cell r="U359">
            <v>45747</v>
          </cell>
          <cell r="V359">
            <v>2298473</v>
          </cell>
          <cell r="W359">
            <v>45748</v>
          </cell>
          <cell r="X359">
            <v>45777</v>
          </cell>
          <cell r="Y359">
            <v>2298473</v>
          </cell>
          <cell r="Z359">
            <v>45778</v>
          </cell>
          <cell r="AA359">
            <v>45808</v>
          </cell>
          <cell r="AB359">
            <v>2298473</v>
          </cell>
          <cell r="AC359">
            <v>45809</v>
          </cell>
          <cell r="AD359">
            <v>45838</v>
          </cell>
          <cell r="AE359">
            <v>1072621</v>
          </cell>
          <cell r="AF359">
            <v>45839</v>
          </cell>
          <cell r="AG359">
            <v>45852</v>
          </cell>
          <cell r="BI359" t="str">
            <v>Vicerrectoría de Recursos Universitarios</v>
          </cell>
          <cell r="BJ359" t="str">
            <v>WILSON FERNANDO SALGADO CIFUENTES</v>
          </cell>
          <cell r="BK359" t="str">
            <v>Vicerrector Universitario</v>
          </cell>
          <cell r="BL359">
            <v>195</v>
          </cell>
          <cell r="BM359">
            <v>45691</v>
          </cell>
          <cell r="BN359">
            <v>290608672</v>
          </cell>
          <cell r="BO359">
            <v>481</v>
          </cell>
          <cell r="BP359">
            <v>45691</v>
          </cell>
          <cell r="BQ359">
            <v>12411754</v>
          </cell>
          <cell r="CS359" t="str">
            <v>1. Apoyar en la atención en el área del servicio al cliente para toda la comunidad educativa del Centro de Idioma. 2. Apoyar en el suministro de ayudas educativas para el personal docente. 3. Contribuir en el archivo y control de documentos del área según normatividad. 4. Apoyar con el procesamiento de información pertinente a los procesos del programa de extensión a la comunidad. 5. Colaborar con las actividades relacionadas con los sistemas de seguridad y salud en el trabajo brindando información sobre las deficiencias detectadas en la sede del Centro de Idiomas. 6. Prestar apoyo en promover la cultura preventiva entre colaboradores y estudiantes del Centro de Idiomas. 7. Brindar apoyo en la ejecución efectiva de los protocolos de bioseguridad en las instalaciones del Centro de Idiomas. 8. Contribuir con los procesos de calidad y planes de mejora.</v>
          </cell>
          <cell r="CT359">
            <v>1121959509</v>
          </cell>
          <cell r="CU359">
            <v>440</v>
          </cell>
          <cell r="CV359" t="str">
            <v>2801031</v>
          </cell>
          <cell r="CY359">
            <v>7490</v>
          </cell>
          <cell r="CZ359" t="str">
            <v>M6</v>
          </cell>
          <cell r="DA359">
            <v>12411754</v>
          </cell>
          <cell r="DB359">
            <v>0</v>
          </cell>
        </row>
        <row r="360">
          <cell r="B360" t="str">
            <v>0340 DE 2025</v>
          </cell>
          <cell r="C360">
            <v>1006794793</v>
          </cell>
          <cell r="D360" t="str">
            <v>TANIA ALEJANDRA SALAZAR HERNANDEZ</v>
          </cell>
          <cell r="E360" t="str">
            <v>CONTRATO DE PRESTACIÓN DE SERVICIOS DE APOYO A LA GESTIÓN</v>
          </cell>
          <cell r="F360" t="str">
            <v>PRESTACIÓN DE SERVICIOS DE APOYO A LA GESTIÓN NECESARIO PARA EL FORTALECIMIENTO DE LOS PROCESOS ACADÉMICOS Y ADMINISTRATIVOS DEL CENTRO DE IDIOMAS DE LA FACULTAD DE CIENCIAS HUMANAS Y DE LA EDUCACIÓN DE LA UNIVERSIDAD DE LOS LLANOS.</v>
          </cell>
          <cell r="G360">
            <v>45691</v>
          </cell>
          <cell r="H360">
            <v>12411754</v>
          </cell>
          <cell r="I360" t="str">
            <v>Cinco (05) meses y doce (12) días calendario</v>
          </cell>
          <cell r="J360">
            <v>45691</v>
          </cell>
          <cell r="K360">
            <v>45852</v>
          </cell>
          <cell r="L360" t="str">
            <v>NO APLICA</v>
          </cell>
          <cell r="M360" t="str">
            <v>NO APLICA</v>
          </cell>
          <cell r="N360" t="str">
            <v>NO APLICA</v>
          </cell>
          <cell r="O360">
            <v>6</v>
          </cell>
          <cell r="P360">
            <v>2145241</v>
          </cell>
          <cell r="Q360">
            <v>45691</v>
          </cell>
          <cell r="R360">
            <v>45716</v>
          </cell>
          <cell r="S360">
            <v>2298473</v>
          </cell>
          <cell r="T360">
            <v>45717</v>
          </cell>
          <cell r="U360">
            <v>45747</v>
          </cell>
          <cell r="V360">
            <v>2298473</v>
          </cell>
          <cell r="W360">
            <v>45748</v>
          </cell>
          <cell r="X360">
            <v>45777</v>
          </cell>
          <cell r="Y360">
            <v>2298473</v>
          </cell>
          <cell r="Z360">
            <v>45778</v>
          </cell>
          <cell r="AA360">
            <v>45808</v>
          </cell>
          <cell r="AB360">
            <v>2298473</v>
          </cell>
          <cell r="AC360">
            <v>45809</v>
          </cell>
          <cell r="AD360">
            <v>45838</v>
          </cell>
          <cell r="AE360">
            <v>1072621</v>
          </cell>
          <cell r="AF360">
            <v>45839</v>
          </cell>
          <cell r="AG360">
            <v>45852</v>
          </cell>
          <cell r="AH360">
            <v>0</v>
          </cell>
          <cell r="AI360">
            <v>0</v>
          </cell>
          <cell r="AJ360">
            <v>0</v>
          </cell>
          <cell r="BI360" t="str">
            <v>Vicerrectoría de Recursos Universitarios</v>
          </cell>
          <cell r="BJ360" t="str">
            <v>WILSON FERNANDO SALGADO CIFUENTES</v>
          </cell>
          <cell r="BK360" t="str">
            <v>Vicerrector Universitario</v>
          </cell>
          <cell r="BL360">
            <v>195</v>
          </cell>
          <cell r="BM360">
            <v>45691</v>
          </cell>
          <cell r="BN360">
            <v>290608672</v>
          </cell>
          <cell r="BO360">
            <v>467</v>
          </cell>
          <cell r="BP360">
            <v>45691</v>
          </cell>
          <cell r="BQ360">
            <v>12411754</v>
          </cell>
          <cell r="CS360" t="str">
            <v>1. Apoyar con brindar información sobre los servicios ofertados a la comunidad en general del centro de idiomas. 2. Apoyar mediante la trazabilidad y consolidación del historial documental de los estudiantes de los diferentes programas del centro de idiomas. 3. Apoyar con la revisión y aprobación de los soportes que son parte del proceso de matrícula de estudiantes de cada uno de los programas del centro de idiomas. 4. Apoyar mediante el acompañamiento y articulación con el Centro de Idiomas a los estudiantes de pasantías que realizan actividades en el Centro de Idiomas. 5. Apoyar con la recopilación y análisis de indicadores internos de calidad educativa para los diferentes programas del centro de idiomas. 6. Contribuir con los procesos de calidad y planes de mejora que se ejecuten en el centro de idiomas.</v>
          </cell>
          <cell r="CT360">
            <v>1006794793</v>
          </cell>
          <cell r="CU360">
            <v>440</v>
          </cell>
          <cell r="CV360" t="str">
            <v>2801031</v>
          </cell>
          <cell r="CY360">
            <v>7490</v>
          </cell>
          <cell r="CZ360" t="str">
            <v>M6</v>
          </cell>
          <cell r="DA360">
            <v>12411754</v>
          </cell>
          <cell r="DB360">
            <v>0</v>
          </cell>
        </row>
        <row r="361">
          <cell r="B361" t="str">
            <v>0341 DE 2025</v>
          </cell>
          <cell r="C361">
            <v>1121957762</v>
          </cell>
          <cell r="D361" t="str">
            <v>BRANDON ANDRES PULIDO PLAZA</v>
          </cell>
          <cell r="E361" t="str">
            <v>CONTRATO DE PRESTACIÓN DE SERVICIOS DE APOYO A LA GESTIÓN</v>
          </cell>
          <cell r="F361" t="str">
            <v>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v>
          </cell>
          <cell r="G361">
            <v>45691</v>
          </cell>
          <cell r="H361">
            <v>12411754</v>
          </cell>
          <cell r="I361" t="str">
            <v>Cinco (05) meses y doce (12) días calendario</v>
          </cell>
          <cell r="J361">
            <v>45691</v>
          </cell>
          <cell r="K361">
            <v>45852</v>
          </cell>
          <cell r="L361" t="str">
            <v>NO APLICA</v>
          </cell>
          <cell r="M361" t="str">
            <v>NO APLICA</v>
          </cell>
          <cell r="N361" t="str">
            <v>NO APLICA</v>
          </cell>
          <cell r="O361">
            <v>6</v>
          </cell>
          <cell r="P361">
            <v>2145241</v>
          </cell>
          <cell r="Q361">
            <v>45691</v>
          </cell>
          <cell r="R361">
            <v>45716</v>
          </cell>
          <cell r="S361">
            <v>2298473</v>
          </cell>
          <cell r="T361">
            <v>45717</v>
          </cell>
          <cell r="U361">
            <v>45747</v>
          </cell>
          <cell r="V361">
            <v>2298473</v>
          </cell>
          <cell r="W361">
            <v>45748</v>
          </cell>
          <cell r="X361">
            <v>45777</v>
          </cell>
          <cell r="Y361">
            <v>2298473</v>
          </cell>
          <cell r="Z361">
            <v>45778</v>
          </cell>
          <cell r="AA361">
            <v>45808</v>
          </cell>
          <cell r="AB361">
            <v>2298473</v>
          </cell>
          <cell r="AC361">
            <v>45809</v>
          </cell>
          <cell r="AD361">
            <v>45838</v>
          </cell>
          <cell r="AE361">
            <v>1072621</v>
          </cell>
          <cell r="AF361">
            <v>45839</v>
          </cell>
          <cell r="AG361">
            <v>45852</v>
          </cell>
          <cell r="BI361" t="str">
            <v>Facultad de Ciencias Humanas y de la Educación</v>
          </cell>
          <cell r="BJ361" t="str">
            <v>FERNANDO CAMPOS POLO</v>
          </cell>
          <cell r="BK361" t="str">
            <v>Decano de la Facultad de Ciencias Humanas y de la Educación</v>
          </cell>
          <cell r="BL361">
            <v>192</v>
          </cell>
          <cell r="BM361">
            <v>45691</v>
          </cell>
          <cell r="BN361">
            <v>12411754</v>
          </cell>
          <cell r="BO361">
            <v>456</v>
          </cell>
          <cell r="BP361">
            <v>45691</v>
          </cell>
          <cell r="BQ361">
            <v>12411754</v>
          </cell>
          <cell r="CS361" t="str">
            <v xml:space="preserve"> 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4. Coadyuvar con la oferta y promoción de los servicios del Centro de Idiomas. 5. Contribuir y facilitar el acceso a la información que se encuentra registrada en los documentos de archivo de las diferentes sedes del centro de idiomas.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v>
          </cell>
          <cell r="CT361">
            <v>1121957762</v>
          </cell>
          <cell r="CU361">
            <v>744</v>
          </cell>
          <cell r="CV361" t="str">
            <v>280103508</v>
          </cell>
          <cell r="CY361">
            <v>8299</v>
          </cell>
          <cell r="CZ361" t="str">
            <v>M6</v>
          </cell>
          <cell r="DA361">
            <v>12411754</v>
          </cell>
          <cell r="DB361">
            <v>0</v>
          </cell>
        </row>
        <row r="362">
          <cell r="B362" t="str">
            <v>0342 DE 2025</v>
          </cell>
          <cell r="C362">
            <v>0</v>
          </cell>
          <cell r="D362" t="str">
            <v>No. Libre</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BI362">
            <v>0</v>
          </cell>
          <cell r="BJ362">
            <v>0</v>
          </cell>
          <cell r="BK362">
            <v>0</v>
          </cell>
          <cell r="BL362">
            <v>0</v>
          </cell>
          <cell r="BM362">
            <v>0</v>
          </cell>
          <cell r="BN362">
            <v>0</v>
          </cell>
          <cell r="BO362">
            <v>0</v>
          </cell>
          <cell r="BP362">
            <v>0</v>
          </cell>
          <cell r="BQ362">
            <v>0</v>
          </cell>
          <cell r="CS362">
            <v>0</v>
          </cell>
          <cell r="CT362">
            <v>0</v>
          </cell>
          <cell r="CU362">
            <v>0</v>
          </cell>
          <cell r="CV362">
            <v>0</v>
          </cell>
          <cell r="CY362">
            <v>0</v>
          </cell>
          <cell r="CZ362">
            <v>0</v>
          </cell>
          <cell r="DA362">
            <v>0</v>
          </cell>
          <cell r="DB362">
            <v>0</v>
          </cell>
        </row>
        <row r="363">
          <cell r="B363" t="str">
            <v>0343 DE 2025</v>
          </cell>
          <cell r="C363">
            <v>1110556693</v>
          </cell>
          <cell r="D363" t="str">
            <v>DAVID ARNULFO MURCIA GONZALEZ</v>
          </cell>
          <cell r="E363" t="str">
            <v>CONTRATO DE PRESTACIÓN DE SERVICIOS PROFESIONALES</v>
          </cell>
          <cell r="F363" t="str">
            <v>PRESTACIÓN DE SERVICIOS PROFESIONALES NECESARIO PARA EL FORTALECIMIENTO DE LOS PROCESOS DEL ÁREA DE SEGURIDAD Y SALUD EN EL TRABAJO DE LA DIVISIÓN DE SERVICIOS ADMINISTRATIVOS DE LA UNIVERSIDAD DE LOS LLANOS.</v>
          </cell>
          <cell r="G363">
            <v>45691</v>
          </cell>
          <cell r="H363">
            <v>15629382</v>
          </cell>
          <cell r="I363" t="str">
            <v>Cinco (05) meses y doce (12) días calendario</v>
          </cell>
          <cell r="J363">
            <v>45691</v>
          </cell>
          <cell r="K363">
            <v>45852</v>
          </cell>
          <cell r="L363" t="str">
            <v>NO APLICA</v>
          </cell>
          <cell r="M363" t="str">
            <v>NO APLICA</v>
          </cell>
          <cell r="N363" t="str">
            <v>NO APLICA</v>
          </cell>
          <cell r="O363">
            <v>6</v>
          </cell>
          <cell r="P363">
            <v>2701375</v>
          </cell>
          <cell r="Q363">
            <v>45691</v>
          </cell>
          <cell r="R363">
            <v>45716</v>
          </cell>
          <cell r="S363">
            <v>2894330</v>
          </cell>
          <cell r="T363">
            <v>45717</v>
          </cell>
          <cell r="U363">
            <v>45747</v>
          </cell>
          <cell r="V363">
            <v>2894330</v>
          </cell>
          <cell r="W363">
            <v>45748</v>
          </cell>
          <cell r="X363">
            <v>45777</v>
          </cell>
          <cell r="Y363">
            <v>2894330</v>
          </cell>
          <cell r="Z363">
            <v>45778</v>
          </cell>
          <cell r="AA363">
            <v>45808</v>
          </cell>
          <cell r="AB363">
            <v>2894330</v>
          </cell>
          <cell r="AC363">
            <v>45809</v>
          </cell>
          <cell r="AD363">
            <v>45838</v>
          </cell>
          <cell r="AE363">
            <v>1350687</v>
          </cell>
          <cell r="AF363">
            <v>45839</v>
          </cell>
          <cell r="AG363">
            <v>45852</v>
          </cell>
          <cell r="AH363">
            <v>0</v>
          </cell>
          <cell r="AI363">
            <v>0</v>
          </cell>
          <cell r="AJ363">
            <v>0</v>
          </cell>
          <cell r="BI363" t="str">
            <v>Vicerrectoría de Recursos Universitarios</v>
          </cell>
          <cell r="BJ363" t="str">
            <v>WILSON FERNANDO SALGADO CIFUENTES</v>
          </cell>
          <cell r="BK363" t="str">
            <v>Vicerrector Universitario</v>
          </cell>
          <cell r="BL363">
            <v>195</v>
          </cell>
          <cell r="BM363">
            <v>45691</v>
          </cell>
          <cell r="BN363">
            <v>290608672</v>
          </cell>
          <cell r="BO363">
            <v>475</v>
          </cell>
          <cell r="BP363">
            <v>45691</v>
          </cell>
          <cell r="BQ363">
            <v>15629382</v>
          </cell>
          <cell r="CS363" t="str">
            <v>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v>
          </cell>
          <cell r="CT363">
            <v>1110556693</v>
          </cell>
          <cell r="CU363">
            <v>504</v>
          </cell>
          <cell r="CV363" t="str">
            <v>430101</v>
          </cell>
          <cell r="CY363">
            <v>7490</v>
          </cell>
          <cell r="CZ363" t="str">
            <v>M6</v>
          </cell>
          <cell r="DA363">
            <v>15629382</v>
          </cell>
          <cell r="DB363">
            <v>0</v>
          </cell>
        </row>
        <row r="364">
          <cell r="B364" t="str">
            <v>0344 DE 2025</v>
          </cell>
          <cell r="C364">
            <v>1082908448</v>
          </cell>
          <cell r="D364" t="str">
            <v>LAURA MELISA OCHOA RUBIANO</v>
          </cell>
          <cell r="E364" t="str">
            <v>CONTRATO DE PRESTACIÓN DE SERVICIOS PROFESIONALES</v>
          </cell>
          <cell r="F364"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364">
            <v>45691</v>
          </cell>
          <cell r="H364">
            <v>28108960</v>
          </cell>
          <cell r="I364" t="str">
            <v>Cinco (05) meses y doce (12) días calendario</v>
          </cell>
          <cell r="J364">
            <v>45691</v>
          </cell>
          <cell r="K364">
            <v>45852</v>
          </cell>
          <cell r="L364" t="str">
            <v>NO APLICA</v>
          </cell>
          <cell r="M364" t="str">
            <v>NO APLICA</v>
          </cell>
          <cell r="N364" t="str">
            <v>NO APLICA</v>
          </cell>
          <cell r="O364">
            <v>6</v>
          </cell>
          <cell r="P364">
            <v>4858339</v>
          </cell>
          <cell r="Q364">
            <v>45691</v>
          </cell>
          <cell r="R364">
            <v>45716</v>
          </cell>
          <cell r="S364">
            <v>5205363</v>
          </cell>
          <cell r="T364">
            <v>45717</v>
          </cell>
          <cell r="U364">
            <v>45747</v>
          </cell>
          <cell r="V364">
            <v>5205363</v>
          </cell>
          <cell r="W364">
            <v>45748</v>
          </cell>
          <cell r="X364">
            <v>45777</v>
          </cell>
          <cell r="Y364">
            <v>5205363</v>
          </cell>
          <cell r="Z364">
            <v>45778</v>
          </cell>
          <cell r="AA364">
            <v>45808</v>
          </cell>
          <cell r="AB364">
            <v>5205363</v>
          </cell>
          <cell r="AC364">
            <v>45809</v>
          </cell>
          <cell r="AD364">
            <v>45838</v>
          </cell>
          <cell r="AE364">
            <v>2429169</v>
          </cell>
          <cell r="AF364">
            <v>45839</v>
          </cell>
          <cell r="AG364">
            <v>45852</v>
          </cell>
          <cell r="BI364" t="str">
            <v>Vicerrectoría de Recursos Universitarios</v>
          </cell>
          <cell r="BJ364" t="str">
            <v>WILSON FERNANDO SALGADO CIFUENTES</v>
          </cell>
          <cell r="BK364" t="str">
            <v>Vicerrector Universitario</v>
          </cell>
          <cell r="BL364">
            <v>195</v>
          </cell>
          <cell r="BM364">
            <v>45691</v>
          </cell>
          <cell r="BN364">
            <v>290608672</v>
          </cell>
          <cell r="BO364">
            <v>473</v>
          </cell>
          <cell r="BP364">
            <v>45691</v>
          </cell>
          <cell r="BQ364">
            <v>28108960</v>
          </cell>
          <cell r="CS364" t="str">
            <v>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364">
            <v>1082908448</v>
          </cell>
          <cell r="CU364">
            <v>504</v>
          </cell>
          <cell r="CV364" t="str">
            <v>430101</v>
          </cell>
          <cell r="CY364">
            <v>7490</v>
          </cell>
          <cell r="CZ364" t="str">
            <v>M6</v>
          </cell>
          <cell r="DA364">
            <v>28108960</v>
          </cell>
          <cell r="DB364">
            <v>0</v>
          </cell>
        </row>
        <row r="365">
          <cell r="B365" t="str">
            <v>0345 DE 2025</v>
          </cell>
          <cell r="C365">
            <v>86048506</v>
          </cell>
          <cell r="D365" t="str">
            <v>OMAR PALACIOS ROZO</v>
          </cell>
          <cell r="E365" t="str">
            <v>CONTRATO DE PRESTACIÓN DE SERVICIOS DE APOYO A LA GESTIÓN</v>
          </cell>
          <cell r="F365" t="str">
            <v>PRESTACIÓN DE SERVICIOS DE APOYO A LA GESTIÓN NECESARIO PARA EL FORTALECIMIENTO DE LOS PROCESOS OPERATIVOS DE SERVICIOS GENERALES DE LA UNIVERSIDAD DE LOS LLANOS.</v>
          </cell>
          <cell r="G365">
            <v>45691</v>
          </cell>
          <cell r="H365">
            <v>10403964</v>
          </cell>
          <cell r="I365" t="str">
            <v>Cinco (05) meses y doce (12) días calendario</v>
          </cell>
          <cell r="J365">
            <v>45691</v>
          </cell>
          <cell r="K365">
            <v>45852</v>
          </cell>
          <cell r="L365" t="str">
            <v>NO APLICA</v>
          </cell>
          <cell r="M365" t="str">
            <v>NO APLICA</v>
          </cell>
          <cell r="N365" t="str">
            <v>NO APLICA</v>
          </cell>
          <cell r="O365">
            <v>6</v>
          </cell>
          <cell r="P365">
            <v>1798216</v>
          </cell>
          <cell r="Q365">
            <v>45691</v>
          </cell>
          <cell r="R365">
            <v>45716</v>
          </cell>
          <cell r="S365">
            <v>1926660</v>
          </cell>
          <cell r="T365">
            <v>45717</v>
          </cell>
          <cell r="U365">
            <v>45747</v>
          </cell>
          <cell r="V365">
            <v>1926660</v>
          </cell>
          <cell r="W365">
            <v>45748</v>
          </cell>
          <cell r="X365">
            <v>45777</v>
          </cell>
          <cell r="Y365">
            <v>1926660</v>
          </cell>
          <cell r="Z365">
            <v>45778</v>
          </cell>
          <cell r="AA365">
            <v>45808</v>
          </cell>
          <cell r="AB365">
            <v>1926660</v>
          </cell>
          <cell r="AC365">
            <v>45809</v>
          </cell>
          <cell r="AD365">
            <v>45838</v>
          </cell>
          <cell r="AE365">
            <v>899108</v>
          </cell>
          <cell r="AF365">
            <v>45839</v>
          </cell>
          <cell r="AG365">
            <v>45852</v>
          </cell>
          <cell r="BI365" t="str">
            <v>Vicerrectoría de Recursos Universitarios</v>
          </cell>
          <cell r="BJ365" t="str">
            <v>WILSON FERNANDO SALGADO CIFUENTES</v>
          </cell>
          <cell r="BK365" t="str">
            <v>Vicerrector Universitario</v>
          </cell>
          <cell r="BL365">
            <v>195</v>
          </cell>
          <cell r="BM365">
            <v>45691</v>
          </cell>
          <cell r="BN365">
            <v>290608672</v>
          </cell>
          <cell r="BO365">
            <v>466</v>
          </cell>
          <cell r="BP365">
            <v>45691</v>
          </cell>
          <cell r="BQ365">
            <v>10403964</v>
          </cell>
          <cell r="CS365"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365">
            <v>86048506</v>
          </cell>
          <cell r="CU365">
            <v>504</v>
          </cell>
          <cell r="CV365" t="str">
            <v>4401</v>
          </cell>
          <cell r="CY365">
            <v>8299</v>
          </cell>
          <cell r="CZ365" t="str">
            <v>M6</v>
          </cell>
          <cell r="DA365">
            <v>10403964</v>
          </cell>
          <cell r="DB365">
            <v>0</v>
          </cell>
        </row>
        <row r="366">
          <cell r="B366" t="str">
            <v>0346 DE 2025</v>
          </cell>
          <cell r="C366">
            <v>1121901471</v>
          </cell>
          <cell r="D366" t="str">
            <v>ALEICER ESTIBEN RESTREPO GONZALEZ</v>
          </cell>
          <cell r="E366" t="str">
            <v>CONTRATO DE PRESTACIÓN DE SERVICIOS DE APOYO A LA GESTIÓN</v>
          </cell>
          <cell r="F366" t="str">
            <v>PRESTACIÓN DE SERVICIOS DE APOYO A LA GESTIÓN NECESARIO PARA EL FORTALECIMIENTO DE LOS PROCESOS OPERATIVOS DE SERVICIOS GENERALES DE LA UNIVERSIDAD DE LOS LLANOS.</v>
          </cell>
          <cell r="G366">
            <v>45691</v>
          </cell>
          <cell r="H366">
            <v>10403964</v>
          </cell>
          <cell r="I366" t="str">
            <v>Cinco (05) meses y doce (12) días calendario</v>
          </cell>
          <cell r="J366">
            <v>45691</v>
          </cell>
          <cell r="K366">
            <v>45852</v>
          </cell>
          <cell r="L366" t="str">
            <v>NO APLICA</v>
          </cell>
          <cell r="M366" t="str">
            <v>NO APLICA</v>
          </cell>
          <cell r="N366" t="str">
            <v>NO APLICA</v>
          </cell>
          <cell r="O366">
            <v>6</v>
          </cell>
          <cell r="P366">
            <v>1798216</v>
          </cell>
          <cell r="Q366">
            <v>45691</v>
          </cell>
          <cell r="R366">
            <v>45716</v>
          </cell>
          <cell r="S366">
            <v>1926660</v>
          </cell>
          <cell r="T366">
            <v>45717</v>
          </cell>
          <cell r="U366">
            <v>45747</v>
          </cell>
          <cell r="V366">
            <v>1926660</v>
          </cell>
          <cell r="W366">
            <v>45748</v>
          </cell>
          <cell r="X366">
            <v>45777</v>
          </cell>
          <cell r="Y366">
            <v>1926660</v>
          </cell>
          <cell r="Z366">
            <v>45778</v>
          </cell>
          <cell r="AA366">
            <v>45808</v>
          </cell>
          <cell r="AB366">
            <v>1926660</v>
          </cell>
          <cell r="AC366">
            <v>45809</v>
          </cell>
          <cell r="AD366">
            <v>45838</v>
          </cell>
          <cell r="AE366">
            <v>899108</v>
          </cell>
          <cell r="AF366">
            <v>45839</v>
          </cell>
          <cell r="AG366">
            <v>45852</v>
          </cell>
          <cell r="AH366">
            <v>0</v>
          </cell>
          <cell r="AI366">
            <v>0</v>
          </cell>
          <cell r="AJ366">
            <v>0</v>
          </cell>
          <cell r="BI366" t="str">
            <v>Vicerrectoría de Recursos Universitarios</v>
          </cell>
          <cell r="BJ366" t="str">
            <v>WILSON FERNANDO SALGADO CIFUENTES</v>
          </cell>
          <cell r="BK366" t="str">
            <v>Vicerrector Universitario</v>
          </cell>
          <cell r="BL366">
            <v>195</v>
          </cell>
          <cell r="BM366">
            <v>45691</v>
          </cell>
          <cell r="BN366">
            <v>290608672</v>
          </cell>
          <cell r="BO366">
            <v>478</v>
          </cell>
          <cell r="BP366">
            <v>45691</v>
          </cell>
          <cell r="BQ366">
            <v>10403964</v>
          </cell>
          <cell r="CS366"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366">
            <v>1121901471</v>
          </cell>
          <cell r="CU366">
            <v>504</v>
          </cell>
          <cell r="CV366" t="str">
            <v>4401</v>
          </cell>
          <cell r="CY366">
            <v>7490</v>
          </cell>
          <cell r="CZ366" t="str">
            <v>M6</v>
          </cell>
          <cell r="DA366">
            <v>10403964</v>
          </cell>
          <cell r="DB366">
            <v>0</v>
          </cell>
        </row>
        <row r="367">
          <cell r="B367" t="str">
            <v>0347 DE 2025</v>
          </cell>
          <cell r="C367">
            <v>1006856318</v>
          </cell>
          <cell r="D367" t="str">
            <v>LEINER LIBARDO MENDOZA RODRIGUEZ</v>
          </cell>
          <cell r="E367" t="str">
            <v>CONTRATO DE PRESTACIÓN DE SERVICIOS DE APOYO A LA GESTIÓN</v>
          </cell>
          <cell r="F367" t="str">
            <v>PRESTACIÓN DE SERVICIOS DE APOYO A LA GESTIÓN NECESARIO PARA EL FORTALECIMIENTO DE LOS PROCESOS DE SOPORTE TÉCNICO EN EL ÁREA DE SISTEMAS DE LA UNIVERSIDAD DE LOS LLANOS.</v>
          </cell>
          <cell r="G367">
            <v>45691</v>
          </cell>
          <cell r="H367">
            <v>13871952</v>
          </cell>
          <cell r="I367" t="str">
            <v>Cinco (05) meses y doce (12) días calendario</v>
          </cell>
          <cell r="J367">
            <v>45691</v>
          </cell>
          <cell r="K367">
            <v>45852</v>
          </cell>
          <cell r="L367" t="str">
            <v>NO APLICA</v>
          </cell>
          <cell r="M367" t="str">
            <v>NO APLICA</v>
          </cell>
          <cell r="N367" t="str">
            <v>NO APLICA</v>
          </cell>
          <cell r="O367">
            <v>6</v>
          </cell>
          <cell r="P367">
            <v>2397621</v>
          </cell>
          <cell r="Q367">
            <v>45691</v>
          </cell>
          <cell r="R367">
            <v>45716</v>
          </cell>
          <cell r="S367">
            <v>2568880</v>
          </cell>
          <cell r="T367">
            <v>45717</v>
          </cell>
          <cell r="U367">
            <v>45747</v>
          </cell>
          <cell r="V367">
            <v>2568880</v>
          </cell>
          <cell r="W367">
            <v>45748</v>
          </cell>
          <cell r="X367">
            <v>45777</v>
          </cell>
          <cell r="Y367">
            <v>2568880</v>
          </cell>
          <cell r="Z367">
            <v>45778</v>
          </cell>
          <cell r="AA367">
            <v>45808</v>
          </cell>
          <cell r="AB367">
            <v>2568880</v>
          </cell>
          <cell r="AC367">
            <v>45809</v>
          </cell>
          <cell r="AD367">
            <v>45838</v>
          </cell>
          <cell r="AE367">
            <v>1198811</v>
          </cell>
          <cell r="AF367">
            <v>45839</v>
          </cell>
          <cell r="AG367">
            <v>45852</v>
          </cell>
          <cell r="BI367" t="str">
            <v>Vicerrectoría de Recursos Universitarios</v>
          </cell>
          <cell r="BJ367" t="str">
            <v>WILSON FERNANDO SALGADO CIFUENTES</v>
          </cell>
          <cell r="BK367" t="str">
            <v>Vicerrector Universitario</v>
          </cell>
          <cell r="BL367">
            <v>195</v>
          </cell>
          <cell r="BM367">
            <v>45691</v>
          </cell>
          <cell r="BN367">
            <v>290608672</v>
          </cell>
          <cell r="BO367">
            <v>468</v>
          </cell>
          <cell r="BP367">
            <v>45691</v>
          </cell>
          <cell r="BQ367">
            <v>13871952</v>
          </cell>
          <cell r="CS367"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367">
            <v>1006856318</v>
          </cell>
          <cell r="CU367">
            <v>504</v>
          </cell>
          <cell r="CV367" t="str">
            <v>1701</v>
          </cell>
          <cell r="CY367">
            <v>7490</v>
          </cell>
          <cell r="CZ367" t="str">
            <v>M6</v>
          </cell>
          <cell r="DA367">
            <v>13871952</v>
          </cell>
          <cell r="DB367">
            <v>0</v>
          </cell>
        </row>
        <row r="368">
          <cell r="B368" t="str">
            <v>0348 DE 2025</v>
          </cell>
          <cell r="C368">
            <v>86060565</v>
          </cell>
          <cell r="D368" t="str">
            <v>FELIPE ANDRES PRIETO TACHA</v>
          </cell>
          <cell r="E368" t="str">
            <v>CONTRATO DE PRESTACIÓN DE SERVICIOS PROFESIONALES</v>
          </cell>
          <cell r="F368" t="str">
            <v xml:space="preserve">PRESTACIÓN DE SERVICIOS PROFESIONALES NECESARIO PARA EL DESARROLLO DEL PROYECTO FICHA BPUNI VIAC 05 0310 2024 “FORTALECIMIENTO DE LOS PROCESOS DE ASEGURAMIENTO DE LA CALIDAD ACADÉMICA DE LA UNIVERSIDAD DE LOS LLANOS” </v>
          </cell>
          <cell r="G368">
            <v>45691</v>
          </cell>
          <cell r="H368">
            <v>21172984</v>
          </cell>
          <cell r="I368" t="str">
            <v>Cinco (05) meses y doce (12) días calendario</v>
          </cell>
          <cell r="J368">
            <v>45691</v>
          </cell>
          <cell r="K368">
            <v>45852</v>
          </cell>
          <cell r="L368" t="str">
            <v>NO APLICA</v>
          </cell>
          <cell r="M368" t="str">
            <v>NO APLICA</v>
          </cell>
          <cell r="N368" t="str">
            <v>NO APLICA</v>
          </cell>
          <cell r="O368">
            <v>6</v>
          </cell>
          <cell r="P368">
            <v>3659528</v>
          </cell>
          <cell r="Q368">
            <v>45691</v>
          </cell>
          <cell r="R368">
            <v>45716</v>
          </cell>
          <cell r="S368">
            <v>3920923</v>
          </cell>
          <cell r="T368">
            <v>45717</v>
          </cell>
          <cell r="U368">
            <v>45747</v>
          </cell>
          <cell r="V368">
            <v>3920923</v>
          </cell>
          <cell r="W368">
            <v>45748</v>
          </cell>
          <cell r="X368">
            <v>45777</v>
          </cell>
          <cell r="Y368">
            <v>3920923</v>
          </cell>
          <cell r="Z368">
            <v>45778</v>
          </cell>
          <cell r="AA368">
            <v>45808</v>
          </cell>
          <cell r="AB368">
            <v>3920923</v>
          </cell>
          <cell r="AC368">
            <v>45809</v>
          </cell>
          <cell r="AD368">
            <v>45838</v>
          </cell>
          <cell r="AE368">
            <v>1829764</v>
          </cell>
          <cell r="AF368">
            <v>45839</v>
          </cell>
          <cell r="AG368">
            <v>45852</v>
          </cell>
          <cell r="AH368">
            <v>0</v>
          </cell>
          <cell r="AI368">
            <v>0</v>
          </cell>
          <cell r="AJ368">
            <v>0</v>
          </cell>
          <cell r="BI368" t="str">
            <v>Vicerrectoría Académica</v>
          </cell>
          <cell r="BJ368" t="str">
            <v>MONICA SILVA QUICENO</v>
          </cell>
          <cell r="BK368" t="str">
            <v>Vicerrector Universitario</v>
          </cell>
          <cell r="BL368">
            <v>194</v>
          </cell>
          <cell r="BM368">
            <v>45691</v>
          </cell>
          <cell r="BN368">
            <v>21172984</v>
          </cell>
          <cell r="BO368">
            <v>455</v>
          </cell>
          <cell r="BP368">
            <v>45691</v>
          </cell>
          <cell r="BQ368">
            <v>21172984</v>
          </cell>
          <cell r="CS368"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actualización permanente del Sistema de Información de la Secretaría Técnica de Acreditación y el manejo de las plataformas del Sistema de Aseguramiento de la Calidad en la Educación Superior SACES-CONACES y SACES-CNA, o las que hagan sus veces.</v>
          </cell>
          <cell r="CT368">
            <v>86060565</v>
          </cell>
          <cell r="CU368">
            <v>729</v>
          </cell>
          <cell r="CV368" t="str">
            <v>2938</v>
          </cell>
          <cell r="CY368">
            <v>6201</v>
          </cell>
          <cell r="CZ368" t="str">
            <v>M6</v>
          </cell>
          <cell r="DA368">
            <v>21172984</v>
          </cell>
          <cell r="DB368">
            <v>0</v>
          </cell>
        </row>
        <row r="369">
          <cell r="B369" t="str">
            <v>0349 DE 2025</v>
          </cell>
          <cell r="C369">
            <v>1121893083</v>
          </cell>
          <cell r="D369" t="str">
            <v>MAIRA ZILENA TUNJANO VELASQUEZ</v>
          </cell>
          <cell r="E369" t="str">
            <v>CONTRATO DE PRESTACIÓN DE SERVICIOS PROFESIONALES</v>
          </cell>
          <cell r="F369" t="str">
            <v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v>
          </cell>
          <cell r="G369">
            <v>45691</v>
          </cell>
          <cell r="H369">
            <v>17522471</v>
          </cell>
          <cell r="I369" t="str">
            <v>Cinco (05) meses y doce (12) días calendario</v>
          </cell>
          <cell r="J369">
            <v>45691</v>
          </cell>
          <cell r="K369">
            <v>45852</v>
          </cell>
          <cell r="L369" t="str">
            <v>NO APLICA</v>
          </cell>
          <cell r="M369" t="str">
            <v>NO APLICA</v>
          </cell>
          <cell r="N369" t="str">
            <v>NO APLICA</v>
          </cell>
          <cell r="O369">
            <v>6</v>
          </cell>
          <cell r="P369">
            <v>3028575</v>
          </cell>
          <cell r="Q369">
            <v>45691</v>
          </cell>
          <cell r="R369">
            <v>45716</v>
          </cell>
          <cell r="S369">
            <v>3244902</v>
          </cell>
          <cell r="T369">
            <v>45717</v>
          </cell>
          <cell r="U369">
            <v>45747</v>
          </cell>
          <cell r="V369">
            <v>3244902</v>
          </cell>
          <cell r="W369">
            <v>45748</v>
          </cell>
          <cell r="X369">
            <v>45777</v>
          </cell>
          <cell r="Y369">
            <v>3244902</v>
          </cell>
          <cell r="Z369">
            <v>45778</v>
          </cell>
          <cell r="AA369">
            <v>45808</v>
          </cell>
          <cell r="AB369">
            <v>3244902</v>
          </cell>
          <cell r="AC369">
            <v>45809</v>
          </cell>
          <cell r="AD369">
            <v>45838</v>
          </cell>
          <cell r="AE369">
            <v>1514288</v>
          </cell>
          <cell r="AF369">
            <v>45839</v>
          </cell>
          <cell r="AG369">
            <v>45852</v>
          </cell>
          <cell r="BI369" t="str">
            <v>Vicerrectoría Académica</v>
          </cell>
          <cell r="BJ369" t="str">
            <v>MONICA SILVA QUICENO</v>
          </cell>
          <cell r="BK369" t="str">
            <v>Vicerrector Universitario</v>
          </cell>
          <cell r="BL369">
            <v>198</v>
          </cell>
          <cell r="BM369">
            <v>45691</v>
          </cell>
          <cell r="BN369">
            <v>17522471</v>
          </cell>
          <cell r="BO369">
            <v>459</v>
          </cell>
          <cell r="BP369">
            <v>45691</v>
          </cell>
          <cell r="BQ369">
            <v>17522471</v>
          </cell>
          <cell r="CS369" t="str">
            <v>1. Contribuir en el diseño, implementación, divulgación y seguimiento de convocatorias internas y externas para la movilidad académica de estudiantes, tanto entrante como saliente, en programas de intercambio, prácticas y pasantías, así como el acompañamiento a los estudiantes y a las instituciones de educación superior (IES) postulantes, en cumplimiento de los procedimientos establecidos en el SIG. 2. Coadyuvar en el seguimiento y acompañamiento de los estudiantes que realizan intercambios académicos, prácticas o pasantías a nivel nacional, internacional, asegurando el cumplimiento en los informes requeridos y la correcta gestión de los trámites relacionados con el desarrollo de cada una de las etapas de la movilidad. 3. Apoyar la gestión y consolidación de redes de casas amigas para estudiantes de movilidad entrante, garantizando su bienestar y adecuada integración. 4. Contribuir en la consolidación y reporte de la información requerida para rendir informe a instancias superiores (SNIES y SIRECI). 5. Apoyar la actualización y reporte de la matriz de riesgos del proceso de internacionalización, asegurando el cumplimiento de los estándares y regulaciones aplicables. 6. Contribuir y participar en el control de la ejecución de las políticas y procedimientos de la Oficina de Internacionalización relacionados con la autoevaluación, acreditación y aseguramiento de la calidad.</v>
          </cell>
          <cell r="CT369">
            <v>1121893083</v>
          </cell>
          <cell r="CU369">
            <v>747</v>
          </cell>
          <cell r="CV369" t="str">
            <v>2940</v>
          </cell>
          <cell r="CY369">
            <v>8211</v>
          </cell>
          <cell r="CZ369" t="str">
            <v>M6</v>
          </cell>
          <cell r="DA369">
            <v>17522471</v>
          </cell>
          <cell r="DB369">
            <v>0</v>
          </cell>
        </row>
        <row r="370">
          <cell r="B370" t="str">
            <v>0350 DE 2025</v>
          </cell>
          <cell r="C370">
            <v>1121952477</v>
          </cell>
          <cell r="D370" t="str">
            <v>NELSON ALBERTO ZAPATA CIFUENTES</v>
          </cell>
          <cell r="E370" t="str">
            <v>CONTRATO DE PRESTACIÓN DE SERVICIOS PROFESIONALES</v>
          </cell>
          <cell r="F370" t="str">
            <v>PRESTACIÓN DE SERVICIOS PROFESIONALES NECESARIO PARA EL FORTALECIMIENTO DE LOS PROCESOS DE INFRAESTRUCTURA DE LA VICERRECTORÍA DE RECURSOS UNIVERSITARIOS DE LA UNIVERSIDAD DE LOS LLANOS</v>
          </cell>
          <cell r="G370">
            <v>45691</v>
          </cell>
          <cell r="H370">
            <v>15629382</v>
          </cell>
          <cell r="I370" t="str">
            <v>Cinco (05) meses y doce (12) días calendario</v>
          </cell>
          <cell r="J370">
            <v>45691</v>
          </cell>
          <cell r="K370">
            <v>45852</v>
          </cell>
          <cell r="L370" t="str">
            <v>NO APLICA</v>
          </cell>
          <cell r="M370" t="str">
            <v>NO APLICA</v>
          </cell>
          <cell r="N370" t="str">
            <v>NO APLICA</v>
          </cell>
          <cell r="O370">
            <v>6</v>
          </cell>
          <cell r="P370">
            <v>2701375</v>
          </cell>
          <cell r="Q370">
            <v>45691</v>
          </cell>
          <cell r="R370">
            <v>45716</v>
          </cell>
          <cell r="S370">
            <v>2894330</v>
          </cell>
          <cell r="T370">
            <v>45717</v>
          </cell>
          <cell r="U370">
            <v>45747</v>
          </cell>
          <cell r="V370">
            <v>2894330</v>
          </cell>
          <cell r="W370">
            <v>45748</v>
          </cell>
          <cell r="X370">
            <v>45777</v>
          </cell>
          <cell r="Y370">
            <v>2894330</v>
          </cell>
          <cell r="Z370">
            <v>45778</v>
          </cell>
          <cell r="AA370">
            <v>45808</v>
          </cell>
          <cell r="AB370">
            <v>2894330</v>
          </cell>
          <cell r="AC370">
            <v>45809</v>
          </cell>
          <cell r="AD370">
            <v>45838</v>
          </cell>
          <cell r="AE370">
            <v>1350687</v>
          </cell>
          <cell r="AF370">
            <v>45839</v>
          </cell>
          <cell r="AG370">
            <v>45852</v>
          </cell>
          <cell r="AH370">
            <v>0</v>
          </cell>
          <cell r="AI370">
            <v>0</v>
          </cell>
          <cell r="AJ370">
            <v>0</v>
          </cell>
          <cell r="BI370" t="str">
            <v>Vicerrectoría de Recursos Universitarios</v>
          </cell>
          <cell r="BJ370" t="str">
            <v>WILSON FERNANDO SALGADO CIFUENTES</v>
          </cell>
          <cell r="BK370" t="str">
            <v>Vicerrector Universitario</v>
          </cell>
          <cell r="BL370">
            <v>195</v>
          </cell>
          <cell r="BM370">
            <v>45691</v>
          </cell>
          <cell r="BN370">
            <v>290608672</v>
          </cell>
          <cell r="BO370">
            <v>480</v>
          </cell>
          <cell r="BP370">
            <v>45691</v>
          </cell>
          <cell r="BQ370">
            <v>15629382</v>
          </cell>
          <cell r="CS370" t="str">
            <v>1. Colaborar en la proyección, revisión y gestión de las diferentes etapas de los procesos contractuales relacionados con obra pública y/o consultoría, asegurando el estricto cumplimiento de la normativa vigente de la Universidad de los Llanos. 2. Brindar apoyo en la elaboración de conceptos, evaluaciones técnicas, presupuestos de obra y/o consultoría, así como en proyectos de inversión asignados a la Vicerrectoría de Recursos Universitarios, en cumplimiento de los lineamientos establecidos por la entidad. 3. Colaborar técnicamente en las actividades de vigilancia, seguimiento y control de los contratos de obra y/o consultoría bajo la responsabilidad de la Vicerrectoría de Recursos Universitarios. 4. Participar en reuniones técnicas relacionadas con procesos de obra y/o consultoría.</v>
          </cell>
          <cell r="CT370">
            <v>1121952477</v>
          </cell>
          <cell r="CU370">
            <v>504</v>
          </cell>
          <cell r="CV370" t="str">
            <v>4001</v>
          </cell>
          <cell r="CY370">
            <v>7490</v>
          </cell>
          <cell r="CZ370" t="str">
            <v>M6</v>
          </cell>
          <cell r="DA370">
            <v>15629382</v>
          </cell>
          <cell r="DB370">
            <v>0</v>
          </cell>
        </row>
        <row r="371">
          <cell r="B371" t="str">
            <v>0351 DE 2025</v>
          </cell>
          <cell r="C371">
            <v>1016064134</v>
          </cell>
          <cell r="D371" t="str">
            <v>ANYI YIZETH RODRIGUEZ SALINAS</v>
          </cell>
          <cell r="E371" t="str">
            <v>CONTRATO DE PRESTACIÓN DE SERVICIOS PROFESIONALES</v>
          </cell>
          <cell r="F371" t="str">
            <v>PRESTACIÓN DE SERVICIOS PROFESIONALES NECESARIO PARA EL FORTALECIMIENTO DE LOS PROCESOS DE LA DIVISIÓN FINANCIERA DE LA UNIVERSIDAD DE LOS LLANOS.</v>
          </cell>
          <cell r="G371">
            <v>45691</v>
          </cell>
          <cell r="H371">
            <v>21172984</v>
          </cell>
          <cell r="I371" t="str">
            <v>Cinco (05) meses y doce (12) días calendario</v>
          </cell>
          <cell r="J371">
            <v>45691</v>
          </cell>
          <cell r="K371">
            <v>45852</v>
          </cell>
          <cell r="L371" t="str">
            <v>NO APLICA</v>
          </cell>
          <cell r="M371" t="str">
            <v>NO APLICA</v>
          </cell>
          <cell r="N371" t="str">
            <v>NO APLICA</v>
          </cell>
          <cell r="O371">
            <v>6</v>
          </cell>
          <cell r="P371">
            <v>3659528</v>
          </cell>
          <cell r="Q371">
            <v>45691</v>
          </cell>
          <cell r="R371">
            <v>45716</v>
          </cell>
          <cell r="S371">
            <v>3920923</v>
          </cell>
          <cell r="T371">
            <v>45717</v>
          </cell>
          <cell r="U371">
            <v>45747</v>
          </cell>
          <cell r="V371">
            <v>3920923</v>
          </cell>
          <cell r="W371">
            <v>45748</v>
          </cell>
          <cell r="X371">
            <v>45777</v>
          </cell>
          <cell r="Y371">
            <v>3920923</v>
          </cell>
          <cell r="Z371">
            <v>45778</v>
          </cell>
          <cell r="AA371">
            <v>45808</v>
          </cell>
          <cell r="AB371">
            <v>3920923</v>
          </cell>
          <cell r="AC371">
            <v>45809</v>
          </cell>
          <cell r="AD371">
            <v>45838</v>
          </cell>
          <cell r="AE371">
            <v>1829764</v>
          </cell>
          <cell r="AF371">
            <v>45839</v>
          </cell>
          <cell r="AG371">
            <v>45852</v>
          </cell>
          <cell r="BI371" t="str">
            <v>Vicerrectoría de Recursos Universitarios</v>
          </cell>
          <cell r="BJ371" t="str">
            <v>WILSON FERNANDO SALGADO CIFUENTES</v>
          </cell>
          <cell r="BK371" t="str">
            <v>Vicerrector Universitario</v>
          </cell>
          <cell r="BL371">
            <v>195</v>
          </cell>
          <cell r="BM371">
            <v>45691</v>
          </cell>
          <cell r="BN371">
            <v>290608672</v>
          </cell>
          <cell r="BO371">
            <v>470</v>
          </cell>
          <cell r="BP371">
            <v>45691</v>
          </cell>
          <cell r="BQ371">
            <v>21172984</v>
          </cell>
          <cell r="CS371" t="str">
            <v>1. Brindar apoyo en la revisión del correo de Presupuesto, analizando las diferentes solicitudes y e informar sobre las misma y su estado. 2. Identificar las diferentes solicitudes de reuniones establecidas para el Director Financiero, agendarlas, informar y recordar sobre las mismas. 3. Colaborar en las diferentes solicitudes allegadas a la Dirección Financiera (Derechos de Petición, Movimientos del Rubro, Saldos disponibles, Certificaciones, Memorandos, entre otros). 4. Colaborar con la identificación, elaboración y presentación de Informes requeridos por entes Internos de la Universidad de los Llanos (CSU, Acreditación, Rectoría, Viceacademica, Vicerrectoria, posgrados, planeación, entre Otros). 5. Colaborar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Disponibilidades Presupuestales, Compromisos Presupuestales, Orden de Pago y su respectiva distribución, del Presupuesto ordinario y/o Regalías cuando sea el caso. 8. Colaborar con la elaboración y seguimiento de las diferentes Matrices y Planes a cargo de la Dirección Financiera (PAI, ITA, Mapa de Riesgo, Plan de Mejoramiento, entre otros). 9. Colaborar con la elaboración y presentación de Información requeridos por los diferentes Proyectos de Regalías de la Universidad de los Llanos. 10. Brindar apoyo al proceso de cierre financiero con relación de reintegros, verificación de los ajustes a los documentos presupuestales disponibilidades, registros y obligaciones.</v>
          </cell>
          <cell r="CT371">
            <v>1016064134</v>
          </cell>
          <cell r="CU371">
            <v>504</v>
          </cell>
          <cell r="CV371" t="str">
            <v>4201</v>
          </cell>
          <cell r="CY371">
            <v>6920</v>
          </cell>
          <cell r="CZ371" t="str">
            <v>M5</v>
          </cell>
          <cell r="DA371">
            <v>21172984</v>
          </cell>
          <cell r="DB371">
            <v>0</v>
          </cell>
        </row>
        <row r="372">
          <cell r="B372" t="str">
            <v>0352 DE 2025</v>
          </cell>
          <cell r="C372">
            <v>1018405643</v>
          </cell>
          <cell r="D372" t="str">
            <v>JUAN DAVID TORRES RADA</v>
          </cell>
          <cell r="E372" t="str">
            <v>CONTRATO DE PRESTACIÓN DE SERVICIOS DE APOYO A LA GESTIÓN</v>
          </cell>
          <cell r="F372" t="str">
            <v>PRESTACIÓN DE SERVICIOS DE APOYO A LA GESTIÓN NECESARIO PARA EL FORTALECIMIENTO DE LOS PROCESOS DE LA DIVISIÓN DE BIBLIOTECA DE LA UNIVERSIDAD DE LOS LLANOS.</v>
          </cell>
          <cell r="G372">
            <v>45691</v>
          </cell>
          <cell r="H372">
            <v>8027750</v>
          </cell>
          <cell r="I372" t="str">
            <v>Cuatro (04) meses y cinco (05) días calendario</v>
          </cell>
          <cell r="J372">
            <v>45691</v>
          </cell>
          <cell r="K372">
            <v>45815</v>
          </cell>
          <cell r="L372" t="str">
            <v>NO APLICA</v>
          </cell>
          <cell r="M372" t="str">
            <v>NO APLICA</v>
          </cell>
          <cell r="N372" t="str">
            <v>NO APLICA</v>
          </cell>
          <cell r="O372">
            <v>5</v>
          </cell>
          <cell r="P372">
            <v>1798216</v>
          </cell>
          <cell r="Q372">
            <v>45691</v>
          </cell>
          <cell r="R372">
            <v>45716</v>
          </cell>
          <cell r="S372">
            <v>1926660</v>
          </cell>
          <cell r="T372">
            <v>45717</v>
          </cell>
          <cell r="U372">
            <v>45747</v>
          </cell>
          <cell r="V372">
            <v>1926660</v>
          </cell>
          <cell r="W372">
            <v>45748</v>
          </cell>
          <cell r="X372">
            <v>45777</v>
          </cell>
          <cell r="Y372">
            <v>1926660</v>
          </cell>
          <cell r="Z372">
            <v>45778</v>
          </cell>
          <cell r="AA372">
            <v>45808</v>
          </cell>
          <cell r="AB372">
            <v>449554</v>
          </cell>
          <cell r="AC372">
            <v>45809</v>
          </cell>
          <cell r="AD372">
            <v>45815</v>
          </cell>
          <cell r="AE372">
            <v>0</v>
          </cell>
          <cell r="AF372">
            <v>0</v>
          </cell>
          <cell r="AG372">
            <v>0</v>
          </cell>
          <cell r="BI372" t="str">
            <v>Vicerrectoría de Recursos Universitarios</v>
          </cell>
          <cell r="BJ372" t="str">
            <v>WILSON FERNANDO SALGADO CIFUENTES</v>
          </cell>
          <cell r="BK372" t="str">
            <v>Vicerrector Universitario</v>
          </cell>
          <cell r="BL372">
            <v>195</v>
          </cell>
          <cell r="BM372">
            <v>45691</v>
          </cell>
          <cell r="BN372">
            <v>290608672</v>
          </cell>
          <cell r="BO372">
            <v>471</v>
          </cell>
          <cell r="BP372">
            <v>45691</v>
          </cell>
          <cell r="BQ372">
            <v>8027750</v>
          </cell>
          <cell r="CS372"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372">
            <v>1018405643</v>
          </cell>
          <cell r="CU372">
            <v>504</v>
          </cell>
          <cell r="CV372" t="str">
            <v>2501</v>
          </cell>
          <cell r="CY372">
            <v>8299</v>
          </cell>
          <cell r="CZ372" t="str">
            <v>M6</v>
          </cell>
          <cell r="DA372">
            <v>8027750</v>
          </cell>
          <cell r="DB372">
            <v>0</v>
          </cell>
        </row>
        <row r="373">
          <cell r="B373" t="str">
            <v>0354 DE 2025</v>
          </cell>
          <cell r="C373">
            <v>35260257</v>
          </cell>
          <cell r="D373" t="str">
            <v>JENNY PATRICIA GONZALEZ LEIVA</v>
          </cell>
          <cell r="E373" t="str">
            <v>CONTRATO DE PRESTACIÓN DE SERVICIOS DE APOYO A LA GESTIÓN</v>
          </cell>
          <cell r="F373" t="str">
            <v>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v>
          </cell>
          <cell r="G373">
            <v>45691</v>
          </cell>
          <cell r="H373">
            <v>12411754</v>
          </cell>
          <cell r="I373" t="str">
            <v>Cinco (05) meses y doce (12) días calendario</v>
          </cell>
          <cell r="J373">
            <v>45691</v>
          </cell>
          <cell r="K373">
            <v>45852</v>
          </cell>
          <cell r="L373" t="str">
            <v>NO APLICA</v>
          </cell>
          <cell r="M373" t="str">
            <v>NO APLICA</v>
          </cell>
          <cell r="N373" t="str">
            <v>NO APLICA</v>
          </cell>
          <cell r="O373">
            <v>6</v>
          </cell>
          <cell r="P373">
            <v>2145241</v>
          </cell>
          <cell r="Q373">
            <v>45691</v>
          </cell>
          <cell r="R373">
            <v>45716</v>
          </cell>
          <cell r="S373">
            <v>2298473</v>
          </cell>
          <cell r="T373">
            <v>45717</v>
          </cell>
          <cell r="U373">
            <v>45747</v>
          </cell>
          <cell r="V373">
            <v>2298473</v>
          </cell>
          <cell r="W373">
            <v>45748</v>
          </cell>
          <cell r="X373">
            <v>45777</v>
          </cell>
          <cell r="Y373">
            <v>2298473</v>
          </cell>
          <cell r="Z373">
            <v>45778</v>
          </cell>
          <cell r="AA373">
            <v>45808</v>
          </cell>
          <cell r="AB373">
            <v>2298473</v>
          </cell>
          <cell r="AC373">
            <v>45809</v>
          </cell>
          <cell r="AD373">
            <v>45838</v>
          </cell>
          <cell r="AE373">
            <v>1072621</v>
          </cell>
          <cell r="AF373">
            <v>45839</v>
          </cell>
          <cell r="AG373">
            <v>45852</v>
          </cell>
          <cell r="AH373">
            <v>0</v>
          </cell>
          <cell r="AK373">
            <v>0</v>
          </cell>
          <cell r="AN373">
            <v>0</v>
          </cell>
          <cell r="AQ373">
            <v>0</v>
          </cell>
          <cell r="AT373">
            <v>0</v>
          </cell>
          <cell r="BI373" t="str">
            <v>Vicerrectoría de Recursos Universitarios</v>
          </cell>
          <cell r="BJ373" t="str">
            <v>WILSON FERNANDO SALGADO CIFUENTES</v>
          </cell>
          <cell r="BK373" t="str">
            <v>Vicerrector Universitario</v>
          </cell>
          <cell r="BL373">
            <v>196</v>
          </cell>
          <cell r="BM373">
            <v>45691</v>
          </cell>
          <cell r="BN373">
            <v>391479274</v>
          </cell>
          <cell r="BO373">
            <v>487</v>
          </cell>
          <cell r="BP373">
            <v>45691</v>
          </cell>
          <cell r="BQ373">
            <v>12411754</v>
          </cell>
          <cell r="CS373"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 5. Contribuir en la promoción del programa de posgrado asignado. 6. Colaborar con el seguimiento y control del inventario de bienes de la dependencia.</v>
          </cell>
          <cell r="CT373">
            <v>35260257</v>
          </cell>
          <cell r="CU373">
            <v>246</v>
          </cell>
          <cell r="CV373" t="str">
            <v>280303301</v>
          </cell>
          <cell r="CY373">
            <v>8299</v>
          </cell>
          <cell r="CZ373" t="str">
            <v>M6</v>
          </cell>
          <cell r="DA373">
            <v>12411754</v>
          </cell>
          <cell r="DB373">
            <v>0</v>
          </cell>
        </row>
        <row r="374">
          <cell r="B374" t="str">
            <v>0355 DE 2025</v>
          </cell>
          <cell r="C374">
            <v>40325585</v>
          </cell>
          <cell r="D374" t="str">
            <v>PAOLA MERCEDES GARZON ROZO</v>
          </cell>
          <cell r="E374" t="str">
            <v>CONTRATO DE PRESTACIÓN DE SERVICIOS DE APOYO A LA GESTIÓN</v>
          </cell>
          <cell r="F374" t="str">
            <v xml:space="preserve">PRESTACIÓN DE SERVICIOS DE APOYO A LA GESTIÓN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v>
          </cell>
          <cell r="G374">
            <v>45691</v>
          </cell>
          <cell r="H374">
            <v>12089505</v>
          </cell>
          <cell r="I374" t="str">
            <v>Diez (10) meses y diecinueve (19) días calendario</v>
          </cell>
          <cell r="J374">
            <v>45691</v>
          </cell>
          <cell r="K374">
            <v>46012</v>
          </cell>
          <cell r="L374" t="str">
            <v>NO APLICA</v>
          </cell>
          <cell r="M374" t="str">
            <v>NO APLICA</v>
          </cell>
          <cell r="N374" t="str">
            <v>NO APLICA</v>
          </cell>
          <cell r="O374">
            <v>11</v>
          </cell>
          <cell r="P374">
            <v>1061148</v>
          </cell>
          <cell r="Q374">
            <v>45691</v>
          </cell>
          <cell r="R374">
            <v>45716</v>
          </cell>
          <cell r="S374">
            <v>1136944</v>
          </cell>
          <cell r="T374">
            <v>45717</v>
          </cell>
          <cell r="U374">
            <v>45747</v>
          </cell>
          <cell r="V374">
            <v>1136944</v>
          </cell>
          <cell r="W374">
            <v>45748</v>
          </cell>
          <cell r="X374">
            <v>45777</v>
          </cell>
          <cell r="Y374">
            <v>1136944</v>
          </cell>
          <cell r="Z374">
            <v>45778</v>
          </cell>
          <cell r="AA374">
            <v>45808</v>
          </cell>
          <cell r="AB374">
            <v>1136944</v>
          </cell>
          <cell r="AC374">
            <v>45809</v>
          </cell>
          <cell r="AD374">
            <v>45838</v>
          </cell>
          <cell r="AE374">
            <v>1136944</v>
          </cell>
          <cell r="AF374">
            <v>45839</v>
          </cell>
          <cell r="AG374">
            <v>45869</v>
          </cell>
          <cell r="AH374">
            <v>1136944</v>
          </cell>
          <cell r="AI374">
            <v>45870</v>
          </cell>
          <cell r="AJ374">
            <v>45900</v>
          </cell>
          <cell r="AK374">
            <v>1136944</v>
          </cell>
          <cell r="AL374">
            <v>45901</v>
          </cell>
          <cell r="AM374">
            <v>45930</v>
          </cell>
          <cell r="AN374">
            <v>1136944</v>
          </cell>
          <cell r="AO374">
            <v>45931</v>
          </cell>
          <cell r="AP374">
            <v>45961</v>
          </cell>
          <cell r="AQ374">
            <v>1136944</v>
          </cell>
          <cell r="AR374">
            <v>45962</v>
          </cell>
          <cell r="AS374">
            <v>45991</v>
          </cell>
          <cell r="AT374">
            <v>795861</v>
          </cell>
          <cell r="AU374">
            <v>45992</v>
          </cell>
          <cell r="AV374">
            <v>46012</v>
          </cell>
          <cell r="BI374" t="str">
            <v>Facultad de Ciencias de la Salud</v>
          </cell>
          <cell r="BJ374" t="str">
            <v>EMILCE SALAMANCA RAMOS</v>
          </cell>
          <cell r="BK374" t="str">
            <v>Supervisor del proyecto – Contrato No. 655 de 2022</v>
          </cell>
          <cell r="BL374">
            <v>200</v>
          </cell>
          <cell r="BM374">
            <v>45691</v>
          </cell>
          <cell r="BN374">
            <v>21189505</v>
          </cell>
          <cell r="BO374">
            <v>517</v>
          </cell>
          <cell r="BP374">
            <v>45691</v>
          </cell>
          <cell r="BQ374">
            <v>12089505</v>
          </cell>
          <cell r="CS374" t="str">
            <v>1. Apoyar la coordinación administrativa del proyecto. 2. Apoyar la elaboración de informes administrativos, requeridos durante la ejecución del proyecto. 3. Colaborar con su participación en el Comité Técnico administrativo del proyecto. 4. Contribuir en el registro y actualización de los gastos presupuestales realizados, de conformidad con los informes financieros presentados por el profesional financiero del proyecto. 5. Prestar apoyo en la conservación y organización de los archivos relativos al proyecto. 6. Brindar apoyo en la gestión informes, contrataciones, nóminas, avances, archivo y compras. 7. Apoyar el proceso de liquidación del proyecto.</v>
          </cell>
          <cell r="CT374">
            <v>40325585.799999997</v>
          </cell>
          <cell r="CU374">
            <v>495</v>
          </cell>
          <cell r="CV374" t="str">
            <v>280205402</v>
          </cell>
          <cell r="CY374">
            <v>7490</v>
          </cell>
          <cell r="CZ374" t="str">
            <v>M6</v>
          </cell>
          <cell r="DA374">
            <v>12089505</v>
          </cell>
          <cell r="DB374">
            <v>0</v>
          </cell>
        </row>
        <row r="375">
          <cell r="B375" t="str">
            <v>0356 DE 2025</v>
          </cell>
          <cell r="C375">
            <v>1121886813</v>
          </cell>
          <cell r="D375" t="str">
            <v xml:space="preserve">ANA MARIA GUTIERREZ VARON </v>
          </cell>
          <cell r="E375" t="str">
            <v>CONTRATO DE PRESTACIÓN DE SERVICIOS PROFESIONALES</v>
          </cell>
          <cell r="F375" t="str">
            <v xml:space="preserve">PRESTACIÓN DE SERVICIOS PROFESIONALES NECESARIO PARA EL DESARROLLO DEL CONTRATO DE FINANCIAMIENTO DE RECUPERACIÓN CONTINGENTE NO.655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v>
          </cell>
          <cell r="G375">
            <v>45691</v>
          </cell>
          <cell r="H375">
            <v>9100000</v>
          </cell>
          <cell r="I375" t="str">
            <v>Dos (02) meses y dieciocho (18) días calendario</v>
          </cell>
          <cell r="J375">
            <v>45691</v>
          </cell>
          <cell r="K375">
            <v>45767</v>
          </cell>
          <cell r="L375" t="str">
            <v>NO APLICA</v>
          </cell>
          <cell r="M375" t="str">
            <v>NO APLICA</v>
          </cell>
          <cell r="N375" t="str">
            <v>NO APLICA</v>
          </cell>
          <cell r="O375">
            <v>4</v>
          </cell>
          <cell r="P375">
            <v>3266667</v>
          </cell>
          <cell r="Q375">
            <v>45691</v>
          </cell>
          <cell r="R375">
            <v>45716</v>
          </cell>
          <cell r="S375">
            <v>3500000</v>
          </cell>
          <cell r="T375">
            <v>45717</v>
          </cell>
          <cell r="U375">
            <v>45747</v>
          </cell>
          <cell r="V375">
            <v>2333333</v>
          </cell>
          <cell r="W375">
            <v>45748</v>
          </cell>
          <cell r="X375">
            <v>45767</v>
          </cell>
          <cell r="Y375">
            <v>3966667</v>
          </cell>
          <cell r="Z375">
            <v>45768</v>
          </cell>
          <cell r="AA375">
            <v>45801</v>
          </cell>
          <cell r="AB375">
            <v>0</v>
          </cell>
          <cell r="AC375">
            <v>0</v>
          </cell>
          <cell r="AD375">
            <v>0</v>
          </cell>
          <cell r="AE375">
            <v>0</v>
          </cell>
          <cell r="AF375">
            <v>0</v>
          </cell>
          <cell r="AG375">
            <v>0</v>
          </cell>
          <cell r="BI375" t="str">
            <v>Facultad de Ciencias de la Salud</v>
          </cell>
          <cell r="BJ375" t="str">
            <v>EMILCE SALAMANCA RAMOS</v>
          </cell>
          <cell r="BK375" t="str">
            <v>Supervisor del proyecto – Contrato No. 655 de 2022</v>
          </cell>
          <cell r="BL375">
            <v>200</v>
          </cell>
          <cell r="BM375">
            <v>45691</v>
          </cell>
          <cell r="BN375">
            <v>21189505</v>
          </cell>
          <cell r="BO375">
            <v>518</v>
          </cell>
          <cell r="BP375">
            <v>45691</v>
          </cell>
          <cell r="BQ375">
            <v>9100000</v>
          </cell>
          <cell r="BR375" t="str">
            <v>1</v>
          </cell>
          <cell r="BS375">
            <v>45758</v>
          </cell>
          <cell r="BT375">
            <v>45768</v>
          </cell>
          <cell r="BU375">
            <v>45801</v>
          </cell>
          <cell r="BV375" t="str">
            <v>Un (01) mes y cuatro (04) días calendario</v>
          </cell>
          <cell r="BW375" t="str">
            <v>Tres (03) meses y veintidós (22) días calendario</v>
          </cell>
          <cell r="BX375">
            <v>1</v>
          </cell>
          <cell r="BY375">
            <v>45758</v>
          </cell>
          <cell r="BZ375">
            <v>3966667</v>
          </cell>
          <cell r="CA375">
            <v>837</v>
          </cell>
          <cell r="CB375">
            <v>45758</v>
          </cell>
          <cell r="CC375">
            <v>3966667</v>
          </cell>
          <cell r="CD375">
            <v>2582</v>
          </cell>
          <cell r="CE375">
            <v>45758</v>
          </cell>
          <cell r="CF375">
            <v>3966667</v>
          </cell>
          <cell r="CP375">
            <v>45801</v>
          </cell>
          <cell r="CS375" t="str">
            <v>1. Apoyar la gestión jurídica durante la ejecución del proyecto. 2. Apoyar en la elaboración de documentos e informes, brindando soporte jurídico, acorde a la normatividad institucional y nacional vigente. 3. Apoyar los distintos procesos de contratación y compras del proyecto desde el componente jurídico. 4. Apoyar la formulación de documentos legales de autorización y tratamiento de información a utilizar y publicar dentro del portal web del observatorio de salud mental, a ser firmados por los directivos de las entidades regionales aportantes de información y data sensible. 5. Prestar apoyo en asesoría jurídico para el establecimiento de lineamientos legales sobre los cuales funcionará y brindará servicio en un futuro el Observatorio de salud mental, familia y convivencia social de la Orinoquia colombiana. 6. Prestar apoyo en la formulación, seguimiento y gestión de las obligaciones derivadas en la alianza interinstitucional suscrita con las entidades coejecutoras del proyecto.</v>
          </cell>
          <cell r="CT375">
            <v>1121886813</v>
          </cell>
          <cell r="CU375">
            <v>495</v>
          </cell>
          <cell r="CV375" t="str">
            <v>280205402</v>
          </cell>
          <cell r="CW375">
            <v>495</v>
          </cell>
          <cell r="CX375">
            <v>280205402</v>
          </cell>
          <cell r="CY375">
            <v>6910</v>
          </cell>
          <cell r="CZ375" t="str">
            <v>M5</v>
          </cell>
          <cell r="DA375">
            <v>13066667</v>
          </cell>
          <cell r="DB375">
            <v>0</v>
          </cell>
        </row>
        <row r="376">
          <cell r="B376" t="str">
            <v>0357 DE 2025</v>
          </cell>
          <cell r="C376">
            <v>0</v>
          </cell>
          <cell r="D376" t="str">
            <v>No. Vice Recursos / Regalías</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BI376">
            <v>0</v>
          </cell>
          <cell r="BJ376">
            <v>0</v>
          </cell>
          <cell r="BK376">
            <v>0</v>
          </cell>
          <cell r="BL376">
            <v>0</v>
          </cell>
          <cell r="BM376">
            <v>0</v>
          </cell>
          <cell r="BN376">
            <v>0</v>
          </cell>
          <cell r="BO376">
            <v>0</v>
          </cell>
          <cell r="BP376">
            <v>0</v>
          </cell>
          <cell r="BQ376">
            <v>0</v>
          </cell>
          <cell r="CS376">
            <v>0</v>
          </cell>
          <cell r="CT376">
            <v>0</v>
          </cell>
          <cell r="CU376">
            <v>0</v>
          </cell>
          <cell r="CV376">
            <v>0</v>
          </cell>
          <cell r="CY376">
            <v>0</v>
          </cell>
          <cell r="CZ376">
            <v>0</v>
          </cell>
          <cell r="DA376">
            <v>0</v>
          </cell>
          <cell r="DB376">
            <v>0</v>
          </cell>
        </row>
        <row r="377">
          <cell r="B377" t="str">
            <v>0358 DE 2025</v>
          </cell>
          <cell r="C377">
            <v>0</v>
          </cell>
          <cell r="D377" t="str">
            <v>No. Vice Recursos / Regalías</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BI377">
            <v>0</v>
          </cell>
          <cell r="BJ377">
            <v>0</v>
          </cell>
          <cell r="BK377">
            <v>0</v>
          </cell>
          <cell r="BL377">
            <v>0</v>
          </cell>
          <cell r="BM377">
            <v>0</v>
          </cell>
          <cell r="BN377">
            <v>0</v>
          </cell>
          <cell r="BO377">
            <v>0</v>
          </cell>
          <cell r="BP377">
            <v>0</v>
          </cell>
          <cell r="BQ377">
            <v>0</v>
          </cell>
          <cell r="CS377">
            <v>0</v>
          </cell>
          <cell r="CT377">
            <v>0</v>
          </cell>
          <cell r="CU377">
            <v>0</v>
          </cell>
          <cell r="CV377">
            <v>0</v>
          </cell>
          <cell r="CY377">
            <v>0</v>
          </cell>
          <cell r="CZ377">
            <v>0</v>
          </cell>
          <cell r="DA377">
            <v>0</v>
          </cell>
          <cell r="DB377">
            <v>0</v>
          </cell>
        </row>
        <row r="378">
          <cell r="B378" t="str">
            <v>0359 DE 2025</v>
          </cell>
          <cell r="C378">
            <v>0</v>
          </cell>
          <cell r="D378" t="str">
            <v>No. Vice Recursos / Regalías</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BI378">
            <v>0</v>
          </cell>
          <cell r="BJ378">
            <v>0</v>
          </cell>
          <cell r="BK378">
            <v>0</v>
          </cell>
          <cell r="BL378">
            <v>0</v>
          </cell>
          <cell r="BM378">
            <v>0</v>
          </cell>
          <cell r="BN378">
            <v>0</v>
          </cell>
          <cell r="BO378">
            <v>0</v>
          </cell>
          <cell r="BP378">
            <v>0</v>
          </cell>
          <cell r="BQ378">
            <v>0</v>
          </cell>
          <cell r="CS378">
            <v>0</v>
          </cell>
          <cell r="CT378">
            <v>0</v>
          </cell>
          <cell r="CU378">
            <v>0</v>
          </cell>
          <cell r="CV378">
            <v>0</v>
          </cell>
          <cell r="CY378">
            <v>0</v>
          </cell>
          <cell r="CZ378">
            <v>0</v>
          </cell>
          <cell r="DA378">
            <v>0</v>
          </cell>
          <cell r="DB378">
            <v>0</v>
          </cell>
        </row>
        <row r="379">
          <cell r="B379" t="str">
            <v>0360 DE 2025</v>
          </cell>
          <cell r="C379">
            <v>0</v>
          </cell>
          <cell r="D379" t="str">
            <v>No. Vice Recursos / Regalías</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BI379">
            <v>0</v>
          </cell>
          <cell r="BJ379">
            <v>0</v>
          </cell>
          <cell r="BK379">
            <v>0</v>
          </cell>
          <cell r="BL379">
            <v>0</v>
          </cell>
          <cell r="BM379">
            <v>0</v>
          </cell>
          <cell r="BN379">
            <v>0</v>
          </cell>
          <cell r="BO379">
            <v>0</v>
          </cell>
          <cell r="BP379">
            <v>0</v>
          </cell>
          <cell r="BQ379">
            <v>0</v>
          </cell>
          <cell r="CS379">
            <v>0</v>
          </cell>
          <cell r="CT379">
            <v>0</v>
          </cell>
          <cell r="CU379">
            <v>0</v>
          </cell>
          <cell r="CV379">
            <v>0</v>
          </cell>
          <cell r="CY379">
            <v>0</v>
          </cell>
          <cell r="CZ379">
            <v>0</v>
          </cell>
          <cell r="DA379">
            <v>0</v>
          </cell>
          <cell r="DB379">
            <v>0</v>
          </cell>
        </row>
        <row r="380">
          <cell r="B380" t="str">
            <v>0361 DE 2025</v>
          </cell>
          <cell r="C380">
            <v>0</v>
          </cell>
          <cell r="D380" t="str">
            <v>No. Vice Recursos / Regalías</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BI380">
            <v>0</v>
          </cell>
          <cell r="BJ380">
            <v>0</v>
          </cell>
          <cell r="BK380">
            <v>0</v>
          </cell>
          <cell r="BL380">
            <v>0</v>
          </cell>
          <cell r="BM380">
            <v>0</v>
          </cell>
          <cell r="BN380">
            <v>0</v>
          </cell>
          <cell r="BO380">
            <v>0</v>
          </cell>
          <cell r="BP380">
            <v>0</v>
          </cell>
          <cell r="BQ380">
            <v>0</v>
          </cell>
          <cell r="CS380">
            <v>0</v>
          </cell>
          <cell r="CT380">
            <v>0</v>
          </cell>
          <cell r="CU380">
            <v>0</v>
          </cell>
          <cell r="CV380">
            <v>0</v>
          </cell>
          <cell r="CY380">
            <v>0</v>
          </cell>
          <cell r="CZ380">
            <v>0</v>
          </cell>
          <cell r="DA380">
            <v>0</v>
          </cell>
          <cell r="DB380">
            <v>0</v>
          </cell>
        </row>
        <row r="381">
          <cell r="B381" t="str">
            <v>0362 DE 2025</v>
          </cell>
          <cell r="C381">
            <v>0</v>
          </cell>
          <cell r="D381" t="str">
            <v>No. Vice Recursos / Regalías</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BI381">
            <v>0</v>
          </cell>
          <cell r="BJ381">
            <v>0</v>
          </cell>
          <cell r="BK381">
            <v>0</v>
          </cell>
          <cell r="BL381">
            <v>0</v>
          </cell>
          <cell r="BM381">
            <v>0</v>
          </cell>
          <cell r="BN381">
            <v>0</v>
          </cell>
          <cell r="BO381">
            <v>0</v>
          </cell>
          <cell r="BP381">
            <v>0</v>
          </cell>
          <cell r="BQ381">
            <v>0</v>
          </cell>
          <cell r="CS381">
            <v>0</v>
          </cell>
          <cell r="CT381">
            <v>0</v>
          </cell>
          <cell r="CU381">
            <v>0</v>
          </cell>
          <cell r="CV381">
            <v>0</v>
          </cell>
          <cell r="CY381">
            <v>0</v>
          </cell>
          <cell r="CZ381">
            <v>0</v>
          </cell>
          <cell r="DA381">
            <v>0</v>
          </cell>
          <cell r="DB381">
            <v>0</v>
          </cell>
        </row>
        <row r="382">
          <cell r="B382" t="str">
            <v>0363 DE 2025</v>
          </cell>
          <cell r="C382">
            <v>0</v>
          </cell>
          <cell r="D382" t="str">
            <v>No. Vice Recursos / Regalías</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BI382">
            <v>0</v>
          </cell>
          <cell r="BJ382">
            <v>0</v>
          </cell>
          <cell r="BK382">
            <v>0</v>
          </cell>
          <cell r="BL382">
            <v>0</v>
          </cell>
          <cell r="BM382">
            <v>0</v>
          </cell>
          <cell r="BN382">
            <v>0</v>
          </cell>
          <cell r="BO382">
            <v>0</v>
          </cell>
          <cell r="BP382">
            <v>0</v>
          </cell>
          <cell r="BQ382">
            <v>0</v>
          </cell>
          <cell r="CS382">
            <v>0</v>
          </cell>
          <cell r="CT382">
            <v>0</v>
          </cell>
          <cell r="CU382">
            <v>0</v>
          </cell>
          <cell r="CV382">
            <v>0</v>
          </cell>
          <cell r="CY382">
            <v>0</v>
          </cell>
          <cell r="CZ382">
            <v>0</v>
          </cell>
          <cell r="DA382">
            <v>0</v>
          </cell>
          <cell r="DB382">
            <v>0</v>
          </cell>
        </row>
        <row r="383">
          <cell r="B383" t="str">
            <v>0364 DE 2025</v>
          </cell>
          <cell r="C383">
            <v>0</v>
          </cell>
          <cell r="D383" t="str">
            <v>No. Vice Recursos / Regalías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BI383">
            <v>0</v>
          </cell>
          <cell r="BJ383">
            <v>0</v>
          </cell>
          <cell r="BK383">
            <v>0</v>
          </cell>
          <cell r="BL383">
            <v>0</v>
          </cell>
          <cell r="BM383">
            <v>0</v>
          </cell>
          <cell r="BN383">
            <v>0</v>
          </cell>
          <cell r="BO383">
            <v>0</v>
          </cell>
          <cell r="BP383">
            <v>0</v>
          </cell>
          <cell r="BQ383">
            <v>0</v>
          </cell>
          <cell r="CS383">
            <v>0</v>
          </cell>
          <cell r="CT383">
            <v>0</v>
          </cell>
          <cell r="CU383">
            <v>0</v>
          </cell>
          <cell r="CV383">
            <v>0</v>
          </cell>
          <cell r="CY383">
            <v>0</v>
          </cell>
          <cell r="CZ383">
            <v>0</v>
          </cell>
          <cell r="DA383">
            <v>0</v>
          </cell>
          <cell r="DB383">
            <v>0</v>
          </cell>
        </row>
        <row r="384">
          <cell r="B384" t="str">
            <v>0365 DE 2025</v>
          </cell>
          <cell r="C384">
            <v>0</v>
          </cell>
          <cell r="D384" t="str">
            <v>No. Vice Recursos / Regalías</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BI384">
            <v>0</v>
          </cell>
          <cell r="BJ384">
            <v>0</v>
          </cell>
          <cell r="BK384">
            <v>0</v>
          </cell>
          <cell r="BL384">
            <v>0</v>
          </cell>
          <cell r="BM384">
            <v>0</v>
          </cell>
          <cell r="BN384">
            <v>0</v>
          </cell>
          <cell r="BO384">
            <v>0</v>
          </cell>
          <cell r="BP384">
            <v>0</v>
          </cell>
          <cell r="BQ384">
            <v>0</v>
          </cell>
          <cell r="CS384">
            <v>0</v>
          </cell>
          <cell r="CT384">
            <v>0</v>
          </cell>
          <cell r="CU384">
            <v>0</v>
          </cell>
          <cell r="CV384">
            <v>0</v>
          </cell>
          <cell r="CY384">
            <v>0</v>
          </cell>
          <cell r="CZ384">
            <v>0</v>
          </cell>
          <cell r="DA384">
            <v>0</v>
          </cell>
          <cell r="DB384">
            <v>0</v>
          </cell>
        </row>
        <row r="385">
          <cell r="B385" t="str">
            <v>0366 DE 2025</v>
          </cell>
          <cell r="C385">
            <v>0</v>
          </cell>
          <cell r="D385" t="str">
            <v>No. Vice Recursos / Regalías</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BI385">
            <v>0</v>
          </cell>
          <cell r="BJ385">
            <v>0</v>
          </cell>
          <cell r="BK385">
            <v>0</v>
          </cell>
          <cell r="BL385">
            <v>0</v>
          </cell>
          <cell r="BM385">
            <v>0</v>
          </cell>
          <cell r="BN385">
            <v>0</v>
          </cell>
          <cell r="BO385">
            <v>0</v>
          </cell>
          <cell r="BP385">
            <v>0</v>
          </cell>
          <cell r="BQ385">
            <v>0</v>
          </cell>
          <cell r="CS385">
            <v>0</v>
          </cell>
          <cell r="CT385">
            <v>0</v>
          </cell>
          <cell r="CU385">
            <v>0</v>
          </cell>
          <cell r="CV385">
            <v>0</v>
          </cell>
          <cell r="CY385">
            <v>0</v>
          </cell>
          <cell r="CZ385">
            <v>0</v>
          </cell>
          <cell r="DA385">
            <v>0</v>
          </cell>
          <cell r="DB385">
            <v>0</v>
          </cell>
        </row>
        <row r="386">
          <cell r="B386" t="str">
            <v>0367 DE 2025</v>
          </cell>
          <cell r="C386">
            <v>0</v>
          </cell>
          <cell r="D386" t="str">
            <v>No. Vice Recursos / Regalías</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BI386">
            <v>0</v>
          </cell>
          <cell r="BJ386">
            <v>0</v>
          </cell>
          <cell r="BK386">
            <v>0</v>
          </cell>
          <cell r="BL386">
            <v>0</v>
          </cell>
          <cell r="BM386">
            <v>0</v>
          </cell>
          <cell r="BN386">
            <v>0</v>
          </cell>
          <cell r="BO386">
            <v>0</v>
          </cell>
          <cell r="BP386">
            <v>0</v>
          </cell>
          <cell r="BQ386">
            <v>0</v>
          </cell>
          <cell r="CS386">
            <v>0</v>
          </cell>
          <cell r="CT386">
            <v>0</v>
          </cell>
          <cell r="CU386">
            <v>0</v>
          </cell>
          <cell r="CV386">
            <v>0</v>
          </cell>
          <cell r="CY386">
            <v>0</v>
          </cell>
          <cell r="CZ386">
            <v>0</v>
          </cell>
          <cell r="DA386">
            <v>0</v>
          </cell>
          <cell r="DB386">
            <v>0</v>
          </cell>
        </row>
        <row r="387">
          <cell r="B387" t="str">
            <v>0368 DE 2025</v>
          </cell>
          <cell r="C387">
            <v>0</v>
          </cell>
          <cell r="D387" t="str">
            <v>No. Vice Recursos / Regalías</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BI387">
            <v>0</v>
          </cell>
          <cell r="BJ387">
            <v>0</v>
          </cell>
          <cell r="BK387">
            <v>0</v>
          </cell>
          <cell r="BL387">
            <v>0</v>
          </cell>
          <cell r="BM387">
            <v>0</v>
          </cell>
          <cell r="BN387">
            <v>0</v>
          </cell>
          <cell r="BO387">
            <v>0</v>
          </cell>
          <cell r="BP387">
            <v>0</v>
          </cell>
          <cell r="BQ387">
            <v>0</v>
          </cell>
          <cell r="CS387">
            <v>0</v>
          </cell>
          <cell r="CT387">
            <v>0</v>
          </cell>
          <cell r="CU387">
            <v>0</v>
          </cell>
          <cell r="CV387">
            <v>0</v>
          </cell>
          <cell r="CY387">
            <v>0</v>
          </cell>
          <cell r="CZ387">
            <v>0</v>
          </cell>
          <cell r="DA387">
            <v>0</v>
          </cell>
          <cell r="DB387">
            <v>0</v>
          </cell>
        </row>
        <row r="388">
          <cell r="B388" t="str">
            <v>0369 DE 2025</v>
          </cell>
          <cell r="C388">
            <v>0</v>
          </cell>
          <cell r="D388" t="str">
            <v>No. Vice Recursos / Regalías</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BI388">
            <v>0</v>
          </cell>
          <cell r="BJ388">
            <v>0</v>
          </cell>
          <cell r="BK388">
            <v>0</v>
          </cell>
          <cell r="BL388">
            <v>0</v>
          </cell>
          <cell r="BM388">
            <v>0</v>
          </cell>
          <cell r="BN388">
            <v>0</v>
          </cell>
          <cell r="BO388">
            <v>0</v>
          </cell>
          <cell r="BP388">
            <v>0</v>
          </cell>
          <cell r="BQ388">
            <v>0</v>
          </cell>
          <cell r="CS388">
            <v>0</v>
          </cell>
          <cell r="CT388">
            <v>0</v>
          </cell>
          <cell r="CU388">
            <v>0</v>
          </cell>
          <cell r="CV388">
            <v>0</v>
          </cell>
          <cell r="CY388">
            <v>0</v>
          </cell>
          <cell r="CZ388">
            <v>0</v>
          </cell>
          <cell r="DA388">
            <v>0</v>
          </cell>
          <cell r="DB388">
            <v>0</v>
          </cell>
        </row>
        <row r="389">
          <cell r="B389" t="str">
            <v>0370 DE 2025</v>
          </cell>
          <cell r="C389">
            <v>0</v>
          </cell>
          <cell r="D389" t="str">
            <v>No. Vice Recursos / Regalías</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BI389">
            <v>0</v>
          </cell>
          <cell r="BJ389">
            <v>0</v>
          </cell>
          <cell r="BK389">
            <v>0</v>
          </cell>
          <cell r="BL389">
            <v>0</v>
          </cell>
          <cell r="BM389">
            <v>0</v>
          </cell>
          <cell r="BN389">
            <v>0</v>
          </cell>
          <cell r="BO389">
            <v>0</v>
          </cell>
          <cell r="BP389">
            <v>0</v>
          </cell>
          <cell r="BQ389">
            <v>0</v>
          </cell>
          <cell r="CS389">
            <v>0</v>
          </cell>
          <cell r="CT389">
            <v>0</v>
          </cell>
          <cell r="CU389">
            <v>0</v>
          </cell>
          <cell r="CV389">
            <v>0</v>
          </cell>
          <cell r="CY389">
            <v>0</v>
          </cell>
          <cell r="CZ389">
            <v>0</v>
          </cell>
          <cell r="DA389">
            <v>0</v>
          </cell>
          <cell r="DB389">
            <v>0</v>
          </cell>
        </row>
        <row r="390">
          <cell r="B390" t="str">
            <v>0371 DE 2025</v>
          </cell>
          <cell r="C390">
            <v>1122133796</v>
          </cell>
          <cell r="D390" t="str">
            <v>SALLY VANESSA CARRILLO GUTIERREZ</v>
          </cell>
          <cell r="E390" t="str">
            <v>CONTRATO DE PRESTACIÓN DE SERVICIOS DE APOYO A LA GESTIÓN</v>
          </cell>
          <cell r="F390" t="str">
            <v>PRESTACIÓN DE SERVICIOS DE APOYO A LA GESTIÓN NECESARIO PARA EL FORTALECIMIENTO DE LOS PROCESOS DE LA DIVISIÓN DE BIBLIOTECA DE LA UNIVERSIDAD DE LOS LLANOS.</v>
          </cell>
          <cell r="G390">
            <v>45699</v>
          </cell>
          <cell r="H390">
            <v>7513974</v>
          </cell>
          <cell r="I390" t="str">
            <v>Tres (03) meses y veintisiete (27) días calendario</v>
          </cell>
          <cell r="J390">
            <v>45699</v>
          </cell>
          <cell r="K390">
            <v>45815</v>
          </cell>
          <cell r="L390" t="str">
            <v>NO APLICA</v>
          </cell>
          <cell r="M390" t="str">
            <v>NO APLICA</v>
          </cell>
          <cell r="N390" t="str">
            <v>NO APLICA</v>
          </cell>
          <cell r="O390">
            <v>5</v>
          </cell>
          <cell r="P390">
            <v>1284440</v>
          </cell>
          <cell r="Q390">
            <v>45699</v>
          </cell>
          <cell r="R390">
            <v>45716</v>
          </cell>
          <cell r="S390">
            <v>1926660</v>
          </cell>
          <cell r="T390">
            <v>45717</v>
          </cell>
          <cell r="U390">
            <v>45747</v>
          </cell>
          <cell r="V390">
            <v>1926660</v>
          </cell>
          <cell r="W390">
            <v>45748</v>
          </cell>
          <cell r="X390">
            <v>45777</v>
          </cell>
          <cell r="Y390">
            <v>899108</v>
          </cell>
          <cell r="Z390">
            <v>45778</v>
          </cell>
          <cell r="AA390">
            <v>45791</v>
          </cell>
          <cell r="AB390">
            <v>0</v>
          </cell>
          <cell r="AC390">
            <v>45809</v>
          </cell>
          <cell r="AD390">
            <v>45815</v>
          </cell>
          <cell r="AE390">
            <v>0</v>
          </cell>
          <cell r="AF390">
            <v>0</v>
          </cell>
          <cell r="AG390">
            <v>0</v>
          </cell>
          <cell r="AH390">
            <v>0</v>
          </cell>
          <cell r="AI390">
            <v>0</v>
          </cell>
          <cell r="AJ390">
            <v>0</v>
          </cell>
          <cell r="BI390" t="str">
            <v>Vicerrectoría de Recursos Universitarios</v>
          </cell>
          <cell r="BJ390" t="str">
            <v>WILSON FERNANDO SALGADO CIFUENTES</v>
          </cell>
          <cell r="BK390" t="str">
            <v>Vicerrector Universitario</v>
          </cell>
          <cell r="BL390">
            <v>253</v>
          </cell>
          <cell r="BM390">
            <v>45699.819837962961</v>
          </cell>
          <cell r="BN390">
            <v>71984736</v>
          </cell>
          <cell r="BO390">
            <v>815</v>
          </cell>
          <cell r="BP390">
            <v>45699</v>
          </cell>
          <cell r="BQ390">
            <v>7513974</v>
          </cell>
          <cell r="CS390"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390">
            <v>1122133796</v>
          </cell>
          <cell r="CU390">
            <v>504</v>
          </cell>
          <cell r="CV390" t="str">
            <v>2501</v>
          </cell>
          <cell r="CY390">
            <v>8299</v>
          </cell>
          <cell r="CZ390" t="str">
            <v>M6</v>
          </cell>
          <cell r="DA390">
            <v>6036868</v>
          </cell>
          <cell r="DB390">
            <v>1477106</v>
          </cell>
        </row>
        <row r="391">
          <cell r="B391" t="str">
            <v>0372 DE 2025</v>
          </cell>
          <cell r="C391">
            <v>1006797996</v>
          </cell>
          <cell r="D391" t="str">
            <v>NICOLLE YUDETZIX BLANDON BETANCOURT</v>
          </cell>
          <cell r="E391" t="str">
            <v>CONTRATO DE PRESTACIÓN DE SERVICIOS DE APOYO A LA GESTIÓN</v>
          </cell>
          <cell r="F391" t="str">
            <v>PRESTACIÓN DE SERVICIOS DE APOYO A LA GESTIÓN NECESARIO PARA EL FORTALECIMIENTO DE LOS PROCESOS DE LA DIVISIÓN DE BIBLIOTECA DE LA UNIVERSIDAD DE LOS LLANOS.</v>
          </cell>
          <cell r="G391">
            <v>45699</v>
          </cell>
          <cell r="H391">
            <v>7513974</v>
          </cell>
          <cell r="I391" t="str">
            <v>Tres (03) meses y veintisiete (27) días calendario</v>
          </cell>
          <cell r="J391">
            <v>45699</v>
          </cell>
          <cell r="K391">
            <v>45815</v>
          </cell>
          <cell r="L391" t="str">
            <v>NO APLICA</v>
          </cell>
          <cell r="M391" t="str">
            <v>NO APLICA</v>
          </cell>
          <cell r="N391" t="str">
            <v>NO APLICA</v>
          </cell>
          <cell r="O391">
            <v>5</v>
          </cell>
          <cell r="P391">
            <v>1284440</v>
          </cell>
          <cell r="Q391">
            <v>45699</v>
          </cell>
          <cell r="R391">
            <v>45716</v>
          </cell>
          <cell r="S391">
            <v>1926660</v>
          </cell>
          <cell r="T391">
            <v>45717</v>
          </cell>
          <cell r="U391">
            <v>45747</v>
          </cell>
          <cell r="V391">
            <v>1926660</v>
          </cell>
          <cell r="W391">
            <v>45748</v>
          </cell>
          <cell r="X391">
            <v>45777</v>
          </cell>
          <cell r="Y391">
            <v>1926660</v>
          </cell>
          <cell r="Z391">
            <v>45778</v>
          </cell>
          <cell r="AA391">
            <v>45808</v>
          </cell>
          <cell r="AB391">
            <v>449554</v>
          </cell>
          <cell r="AC391">
            <v>45809</v>
          </cell>
          <cell r="AD391">
            <v>45815</v>
          </cell>
          <cell r="AE391">
            <v>0</v>
          </cell>
          <cell r="AF391">
            <v>0</v>
          </cell>
          <cell r="AG391">
            <v>0</v>
          </cell>
          <cell r="AH391">
            <v>0</v>
          </cell>
          <cell r="AI391">
            <v>0</v>
          </cell>
          <cell r="AJ391">
            <v>0</v>
          </cell>
          <cell r="BI391" t="str">
            <v>Vicerrectoría de Recursos Universitarios</v>
          </cell>
          <cell r="BJ391" t="str">
            <v>WILSON FERNANDO SALGADO CIFUENTES</v>
          </cell>
          <cell r="BK391" t="str">
            <v>Vicerrector Universitario</v>
          </cell>
          <cell r="BL391">
            <v>253</v>
          </cell>
          <cell r="BM391">
            <v>45699.819837962961</v>
          </cell>
          <cell r="BN391">
            <v>71984736</v>
          </cell>
          <cell r="BO391">
            <v>778</v>
          </cell>
          <cell r="BP391">
            <v>45699</v>
          </cell>
          <cell r="BQ391">
            <v>7513974</v>
          </cell>
          <cell r="CS391"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391">
            <v>1006797996</v>
          </cell>
          <cell r="CU391">
            <v>504</v>
          </cell>
          <cell r="CV391" t="str">
            <v>2501</v>
          </cell>
          <cell r="CY391">
            <v>7490</v>
          </cell>
          <cell r="CZ391" t="str">
            <v>M6</v>
          </cell>
          <cell r="DA391">
            <v>7513974</v>
          </cell>
          <cell r="DB391">
            <v>0</v>
          </cell>
        </row>
        <row r="392">
          <cell r="B392" t="str">
            <v>0373 DE 2025</v>
          </cell>
          <cell r="C392">
            <v>1121952656</v>
          </cell>
          <cell r="D392" t="str">
            <v>ANGY CAMILA CORREA PALACIOS</v>
          </cell>
          <cell r="E392" t="str">
            <v>CONTRATO DE PRESTACIÓN DE SERVICIOS DE APOYO A LA GESTIÓN</v>
          </cell>
          <cell r="F392" t="str">
            <v>PRESTACIÓN DE SERVICIOS DE APOYO A LA GESTIÓN NECESARIO PARA EL FORTALECIMIENTO DE LOS PROCESOS DE LA DIVISIÓN DE BIBLIOTECA DE LA UNIVERSIDAD DE LOS LLANOS.</v>
          </cell>
          <cell r="G392">
            <v>45699</v>
          </cell>
          <cell r="H392">
            <v>8964045</v>
          </cell>
          <cell r="I392" t="str">
            <v>Tres (03) meses y veintisiete (27) días calendario</v>
          </cell>
          <cell r="J392">
            <v>45699</v>
          </cell>
          <cell r="K392">
            <v>45815</v>
          </cell>
          <cell r="L392" t="str">
            <v>NO APLICA</v>
          </cell>
          <cell r="M392" t="str">
            <v>NO APLICA</v>
          </cell>
          <cell r="N392" t="str">
            <v>NO APLICA</v>
          </cell>
          <cell r="O392">
            <v>5</v>
          </cell>
          <cell r="P392">
            <v>1532315</v>
          </cell>
          <cell r="Q392">
            <v>45699</v>
          </cell>
          <cell r="R392">
            <v>45716</v>
          </cell>
          <cell r="S392">
            <v>2298473</v>
          </cell>
          <cell r="T392">
            <v>45717</v>
          </cell>
          <cell r="U392">
            <v>45747</v>
          </cell>
          <cell r="V392">
            <v>2298473</v>
          </cell>
          <cell r="W392">
            <v>45748</v>
          </cell>
          <cell r="X392">
            <v>45777</v>
          </cell>
          <cell r="Y392">
            <v>2298473</v>
          </cell>
          <cell r="Z392">
            <v>45778</v>
          </cell>
          <cell r="AA392">
            <v>45808</v>
          </cell>
          <cell r="AB392">
            <v>536311</v>
          </cell>
          <cell r="AC392">
            <v>45809</v>
          </cell>
          <cell r="AD392">
            <v>45815</v>
          </cell>
          <cell r="AE392">
            <v>0</v>
          </cell>
          <cell r="AF392">
            <v>0</v>
          </cell>
          <cell r="AG392">
            <v>0</v>
          </cell>
          <cell r="AH392">
            <v>0</v>
          </cell>
          <cell r="AI392">
            <v>0</v>
          </cell>
          <cell r="AJ392">
            <v>0</v>
          </cell>
          <cell r="BI392" t="str">
            <v>Vicerrectoría de Recursos Universitarios</v>
          </cell>
          <cell r="BJ392" t="str">
            <v>WILSON FERNANDO SALGADO CIFUENTES</v>
          </cell>
          <cell r="BK392" t="str">
            <v>Vicerrector Universitario</v>
          </cell>
          <cell r="BL392">
            <v>253</v>
          </cell>
          <cell r="BM392">
            <v>45699.819837962961</v>
          </cell>
          <cell r="BN392">
            <v>71984736</v>
          </cell>
          <cell r="BO392">
            <v>807</v>
          </cell>
          <cell r="BP392">
            <v>45699</v>
          </cell>
          <cell r="BQ392">
            <v>8964045</v>
          </cell>
          <cell r="CS392" t="str">
            <v>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en la comunidad universitaria.</v>
          </cell>
          <cell r="CT392">
            <v>1121952656</v>
          </cell>
          <cell r="CU392">
            <v>504</v>
          </cell>
          <cell r="CV392" t="str">
            <v>2501</v>
          </cell>
          <cell r="CY392">
            <v>7490</v>
          </cell>
          <cell r="CZ392" t="str">
            <v>M6</v>
          </cell>
          <cell r="DA392">
            <v>8964045</v>
          </cell>
          <cell r="DB392">
            <v>0</v>
          </cell>
        </row>
        <row r="393">
          <cell r="B393" t="str">
            <v>0374 DE 2025</v>
          </cell>
          <cell r="C393">
            <v>1121823692</v>
          </cell>
          <cell r="D393" t="str">
            <v>JONATAN SMITH SALAZAR DELGADO</v>
          </cell>
          <cell r="E393" t="str">
            <v>CONTRATO DE PRESTACIÓN DE SERVICIOS DE APOYO A LA GESTIÓN</v>
          </cell>
          <cell r="F393" t="str">
            <v>PRESTACIÓN DE SERVICIOS DE APOYO A LA GESTIÓN NECESARIO PARA EL FORTALECIMIENTO DE LOS PROCESOS DE SOPORTE TÉCNICO EN LA DIVISIÓN DE BIBLIOTECA DE LA UNIVERSIDAD DE LOS LLANOS.</v>
          </cell>
          <cell r="G393">
            <v>45699</v>
          </cell>
          <cell r="H393">
            <v>8964044</v>
          </cell>
          <cell r="I393" t="str">
            <v>Tres (03) meses y veintisiete (27) días calendario</v>
          </cell>
          <cell r="J393">
            <v>45699</v>
          </cell>
          <cell r="K393">
            <v>45815</v>
          </cell>
          <cell r="L393" t="str">
            <v>NO APLICA</v>
          </cell>
          <cell r="M393" t="str">
            <v>NO APLICA</v>
          </cell>
          <cell r="N393" t="str">
            <v>NO APLICA</v>
          </cell>
          <cell r="O393">
            <v>5</v>
          </cell>
          <cell r="P393">
            <v>1532315</v>
          </cell>
          <cell r="Q393">
            <v>45699</v>
          </cell>
          <cell r="R393">
            <v>45716</v>
          </cell>
          <cell r="S393">
            <v>2298473</v>
          </cell>
          <cell r="T393">
            <v>45717</v>
          </cell>
          <cell r="U393">
            <v>45747</v>
          </cell>
          <cell r="V393">
            <v>2298473</v>
          </cell>
          <cell r="W393">
            <v>45748</v>
          </cell>
          <cell r="X393">
            <v>45777</v>
          </cell>
          <cell r="Y393">
            <v>2298473</v>
          </cell>
          <cell r="Z393">
            <v>45778</v>
          </cell>
          <cell r="AA393">
            <v>45808</v>
          </cell>
          <cell r="AB393">
            <v>536310</v>
          </cell>
          <cell r="AC393">
            <v>45809</v>
          </cell>
          <cell r="AD393">
            <v>45815</v>
          </cell>
          <cell r="AE393">
            <v>0</v>
          </cell>
          <cell r="AF393">
            <v>0</v>
          </cell>
          <cell r="AG393">
            <v>0</v>
          </cell>
          <cell r="AH393">
            <v>0</v>
          </cell>
          <cell r="AI393">
            <v>0</v>
          </cell>
          <cell r="AJ393">
            <v>0</v>
          </cell>
          <cell r="BI393" t="str">
            <v>Vicerrectoría de Recursos Universitarios</v>
          </cell>
          <cell r="BJ393" t="str">
            <v>WILSON FERNANDO SALGADO CIFUENTES</v>
          </cell>
          <cell r="BK393" t="str">
            <v>Vicerrector Universitario</v>
          </cell>
          <cell r="BL393">
            <v>253</v>
          </cell>
          <cell r="BM393">
            <v>45699.819837962961</v>
          </cell>
          <cell r="BN393">
            <v>71984736</v>
          </cell>
          <cell r="BO393">
            <v>791</v>
          </cell>
          <cell r="BP393">
            <v>45699</v>
          </cell>
          <cell r="BQ393">
            <v>8964044</v>
          </cell>
          <cell r="CS393" t="str">
            <v>1. Apoyar los programas de formación de usuarios, sobre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de la comunidad universitaria.</v>
          </cell>
          <cell r="CT393">
            <v>1121823692</v>
          </cell>
          <cell r="CU393">
            <v>504</v>
          </cell>
          <cell r="CV393" t="str">
            <v>2501</v>
          </cell>
          <cell r="CY393">
            <v>6202</v>
          </cell>
          <cell r="CZ393" t="str">
            <v>M6</v>
          </cell>
          <cell r="DA393">
            <v>8964044</v>
          </cell>
          <cell r="DB393">
            <v>0</v>
          </cell>
        </row>
        <row r="394">
          <cell r="B394" t="str">
            <v>0376 DE 2025</v>
          </cell>
          <cell r="C394">
            <v>1121869866</v>
          </cell>
          <cell r="D394" t="str">
            <v xml:space="preserve">LAURA VIVIANA MELO ARENAS </v>
          </cell>
          <cell r="E394" t="str">
            <v>CONTRATO DE PRESTACIÓN DE SERVICIOS PROFESIONALES</v>
          </cell>
          <cell r="F394" t="str">
            <v>PRESTACIÓN DE SERVICIOS PROFESIONALES NECESARIO PARA EL FORTALECIMIENTO DE LOS PROCESOS ADMINISTRATIVOS DEL CENTRO CLÍNICO VETERINARIO DE LA FACULTAD DE CIENCIAS AGROPECUARIAS Y RECURSOS NATURALES DE LA UNIVERSIDAD DE LOS LLANOS.</v>
          </cell>
          <cell r="G394">
            <v>45699</v>
          </cell>
          <cell r="H394">
            <v>15291600</v>
          </cell>
          <cell r="I394" t="str">
            <v>Tres (03) meses y veintisiete (27) días calendario</v>
          </cell>
          <cell r="J394">
            <v>45699</v>
          </cell>
          <cell r="K394">
            <v>45815</v>
          </cell>
          <cell r="L394" t="str">
            <v>NO APLICA</v>
          </cell>
          <cell r="M394" t="str">
            <v>NO APLICA</v>
          </cell>
          <cell r="N394" t="str">
            <v>NO APLICA</v>
          </cell>
          <cell r="O394">
            <v>5</v>
          </cell>
          <cell r="P394">
            <v>2613949</v>
          </cell>
          <cell r="Q394">
            <v>45699</v>
          </cell>
          <cell r="R394">
            <v>45716</v>
          </cell>
          <cell r="S394">
            <v>3920923</v>
          </cell>
          <cell r="T394">
            <v>45717</v>
          </cell>
          <cell r="U394">
            <v>45747</v>
          </cell>
          <cell r="V394">
            <v>3920923</v>
          </cell>
          <cell r="W394">
            <v>45748</v>
          </cell>
          <cell r="X394">
            <v>45777</v>
          </cell>
          <cell r="Y394">
            <v>3920923</v>
          </cell>
          <cell r="Z394">
            <v>45778</v>
          </cell>
          <cell r="AA394">
            <v>45808</v>
          </cell>
          <cell r="AB394">
            <v>914882</v>
          </cell>
          <cell r="AC394">
            <v>45809</v>
          </cell>
          <cell r="AD394">
            <v>45815</v>
          </cell>
          <cell r="AE394">
            <v>0</v>
          </cell>
          <cell r="AF394">
            <v>0</v>
          </cell>
          <cell r="AG394">
            <v>0</v>
          </cell>
          <cell r="AH394">
            <v>0</v>
          </cell>
          <cell r="AI394">
            <v>0</v>
          </cell>
          <cell r="AJ394">
            <v>0</v>
          </cell>
          <cell r="BI394" t="str">
            <v>Vicerrectoría de Recursos Universitarios</v>
          </cell>
          <cell r="BJ394" t="str">
            <v>WILSON FERNANDO SALGADO CIFUENTES</v>
          </cell>
          <cell r="BK394" t="str">
            <v>Vicerrector Universitario</v>
          </cell>
          <cell r="BL394">
            <v>254</v>
          </cell>
          <cell r="BM394">
            <v>45699.841851851852</v>
          </cell>
          <cell r="BN394">
            <v>422477985</v>
          </cell>
          <cell r="BO394">
            <v>799</v>
          </cell>
          <cell r="BP394">
            <v>45699</v>
          </cell>
          <cell r="BQ394">
            <v>15291600</v>
          </cell>
          <cell r="CS394" t="str">
            <v>1. Coadyuvar con la elaboración del presupuesto que le solicitan anualmente a la clínica y la elaboración del plan anual de compras. 2. Prestar apoyo en la elaboración de informes que requieran los órganos de control del estado. 3. Brindar apoyo en la coordinación administrativa con la presentación de propuestas de mejora entorno a los servicios prestados por la clínica.  4. Prestar apoyo en la coordinación, verificación y evaluación de los sistemas de control interno y controles definidos para los procesos y las actividades llevadas a cabo al interior del centro clínico veterinario. 5. Brindar apoyo al jefe del centro clínico veterinario con el desarrollo de los planes y programas del Centro. 6. Prestar apoyo y participar, de acuerdo con su especialidad en las investigaciones que realice la dependencia.  7. Colaborar en la atención de las quejas, consultas y reclamos que en materia de prestación de servicios de la clínica y hacerlos conocer del jefe para darles solución. 8. Apoyar la consolidación de la información requerida por el supervisor. 9. Coadyuvar en archivar los documentos e historias clínicas, del Centro Clínico Veterinario, según la normatividad del archivo documental de la nación.  10. Prestar apoyo en la realización de la apertura y reseña de las historias clínicas, de los pacientes que ingresan al Centro Clínico veterinario.  11.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12. Contribuir en la verificación de las carpetas de uso de cada uno de los equipos (Ecógrafo, rayos X, anestesia, monitores), verificando que se estén registrando por parte de los docentes que los soliciten. 13. Prestar apoyo en la atención de pacientes de urgencia y pacientes críticos.14. Coadyuvar en brindar las indicaciones necesarias al usuario, sobre los requisitos de preparación para   la realización de estudios médicos. 15. Prestar apoyo para la toma de estudios de imagenología (Radiografía y Ecografía) en pacientes pequeños animales. 16. Colaborar en brindar atención veterinaria en la toma de imágenes diagnósticas de pequeñas especies y fauna en urgencias. 17. Apoyar en la lectura e interpretación de las imágenes resultantes de ecografías y radiografías. 18. Colaborar en la identiﬁcación y diagnóstico de las posibles patologías y proporcionar informes detallados de los resultados.19. Contribuir con el diligenciamiento de    los documentos requeridos para la toma de estudios de imagenología como son consentimiento informado, autorización de sedación anexos físicos o electrónicos que estén ligados a la prestación del servicio de imagenología. 20. Coadyuvar en el diligenciamiento de las carpetas de uso diario de equipos de radiología y ecografía. 21. Colaborar en el mantenimiento de los registros precisos de todos los estudios realizados. 22. Apoyar en la documentación de información relevante, en los temas relacionados a la radiación y los detalles de la técnica utilizada en los estudios de los pacientes.</v>
          </cell>
          <cell r="CT394">
            <v>1121869866</v>
          </cell>
          <cell r="CU394">
            <v>27</v>
          </cell>
          <cell r="CV394" t="str">
            <v>280104103</v>
          </cell>
          <cell r="CY394">
            <v>7500</v>
          </cell>
          <cell r="CZ394" t="str">
            <v>M6</v>
          </cell>
          <cell r="DA394">
            <v>15291600</v>
          </cell>
          <cell r="DB394">
            <v>0</v>
          </cell>
        </row>
        <row r="395">
          <cell r="B395" t="str">
            <v>0377 DE 2025</v>
          </cell>
          <cell r="C395">
            <v>1121832739</v>
          </cell>
          <cell r="D395" t="str">
            <v xml:space="preserve">ALIX YURANI SANABRIA JIMENEZ </v>
          </cell>
          <cell r="E395" t="str">
            <v>CONTRATO DE PRESTACIÓN DE SERVICIOS DE APOYO A LA GESTIÓN</v>
          </cell>
          <cell r="F395" t="str">
            <v>PRESTACIÓN DE SERVICIOS DE APOYO A LA GESTIÓN NECESARIO PARA EL FORTALECIMIENTO DE LOS PROCESOS EN EL CENTRO CLÍNICO VETERINARIO DE LA FACULTAD DE CIENCIAS AGROPECUARIAS Y RECURSOS NATURALES DE LA UNIVERSIDAD DE LOS LLANOS.</v>
          </cell>
          <cell r="G395">
            <v>45699</v>
          </cell>
          <cell r="H395">
            <v>10018632</v>
          </cell>
          <cell r="I395" t="str">
            <v>Tres (03) meses y veintisiete (27) días calendario</v>
          </cell>
          <cell r="J395">
            <v>45699</v>
          </cell>
          <cell r="K395">
            <v>45815</v>
          </cell>
          <cell r="L395" t="str">
            <v>NO APLICA</v>
          </cell>
          <cell r="M395" t="str">
            <v>NO APLICA</v>
          </cell>
          <cell r="N395" t="str">
            <v>NO APLICA</v>
          </cell>
          <cell r="O395">
            <v>5</v>
          </cell>
          <cell r="P395">
            <v>1712587</v>
          </cell>
          <cell r="Q395">
            <v>45699</v>
          </cell>
          <cell r="R395">
            <v>45716</v>
          </cell>
          <cell r="S395">
            <v>2568880</v>
          </cell>
          <cell r="T395">
            <v>45717</v>
          </cell>
          <cell r="U395">
            <v>45747</v>
          </cell>
          <cell r="V395">
            <v>2568880</v>
          </cell>
          <cell r="W395">
            <v>45748</v>
          </cell>
          <cell r="X395">
            <v>45777</v>
          </cell>
          <cell r="Y395">
            <v>2568880</v>
          </cell>
          <cell r="Z395">
            <v>45778</v>
          </cell>
          <cell r="AA395">
            <v>45808</v>
          </cell>
          <cell r="AB395">
            <v>599405</v>
          </cell>
          <cell r="AC395">
            <v>45809</v>
          </cell>
          <cell r="AD395">
            <v>45815</v>
          </cell>
          <cell r="AE395">
            <v>0</v>
          </cell>
          <cell r="AF395">
            <v>0</v>
          </cell>
          <cell r="AG395">
            <v>0</v>
          </cell>
          <cell r="AH395">
            <v>0</v>
          </cell>
          <cell r="AI395">
            <v>0</v>
          </cell>
          <cell r="AJ395">
            <v>0</v>
          </cell>
          <cell r="BI395" t="str">
            <v>Vicerrectoría de Recursos Universitarios</v>
          </cell>
          <cell r="BJ395" t="str">
            <v>WILSON FERNANDO SALGADO CIFUENTES</v>
          </cell>
          <cell r="BK395" t="str">
            <v>Vicerrector Universitario</v>
          </cell>
          <cell r="BL395">
            <v>254</v>
          </cell>
          <cell r="BM395">
            <v>45699.841851851852</v>
          </cell>
          <cell r="BN395">
            <v>422477985</v>
          </cell>
          <cell r="BO395">
            <v>793</v>
          </cell>
          <cell r="BP395">
            <v>45699</v>
          </cell>
          <cell r="BQ395">
            <v>10018632</v>
          </cell>
          <cell r="CS395" t="str">
            <v>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v>
          </cell>
          <cell r="CT395">
            <v>1121832739.4000001</v>
          </cell>
          <cell r="CU395">
            <v>27</v>
          </cell>
          <cell r="CV395" t="str">
            <v>280104103</v>
          </cell>
          <cell r="CY395">
            <v>8211</v>
          </cell>
          <cell r="CZ395" t="str">
            <v>M6</v>
          </cell>
          <cell r="DA395">
            <v>10018632</v>
          </cell>
          <cell r="DB395">
            <v>0</v>
          </cell>
        </row>
        <row r="396">
          <cell r="B396" t="str">
            <v>0378 DE 2025</v>
          </cell>
          <cell r="C396">
            <v>1121959205</v>
          </cell>
          <cell r="D396" t="str">
            <v>ANGEL ALEXIS LEON BENITEZ</v>
          </cell>
          <cell r="E396" t="str">
            <v>CONTRATO DE PRESTACIÓN DE SERVICIOS PROFESIONALES</v>
          </cell>
          <cell r="F396" t="str">
            <v>PRESTACIÓN DE SERVICIOS PROFESIONALES NECESARIO PARA EL FORTALECIMIENTO DE LOS PROCESOS DEL CENTRO CLÍNICO VETERINARIO DE LA FACULTAD DE CIENCIAS AGROPECUARIAS Y RECURSOS NATURALES DE LA UNIVERSIDAD DE LOS LLANOS.</v>
          </cell>
          <cell r="G396">
            <v>45699</v>
          </cell>
          <cell r="H396">
            <v>11287887</v>
          </cell>
          <cell r="I396" t="str">
            <v>Tres (03) meses y veintisiete (27) días calendario</v>
          </cell>
          <cell r="J396">
            <v>45699</v>
          </cell>
          <cell r="K396">
            <v>45815</v>
          </cell>
          <cell r="L396" t="str">
            <v>NO APLICA</v>
          </cell>
          <cell r="M396" t="str">
            <v>NO APLICA</v>
          </cell>
          <cell r="N396" t="str">
            <v>NO APLICA</v>
          </cell>
          <cell r="O396">
            <v>5</v>
          </cell>
          <cell r="P396">
            <v>1929553</v>
          </cell>
          <cell r="Q396">
            <v>45699</v>
          </cell>
          <cell r="R396">
            <v>45716</v>
          </cell>
          <cell r="S396">
            <v>2894330</v>
          </cell>
          <cell r="T396">
            <v>45717</v>
          </cell>
          <cell r="U396">
            <v>45747</v>
          </cell>
          <cell r="V396">
            <v>2894330</v>
          </cell>
          <cell r="W396">
            <v>45748</v>
          </cell>
          <cell r="X396">
            <v>45777</v>
          </cell>
          <cell r="Y396">
            <v>2894330</v>
          </cell>
          <cell r="Z396">
            <v>45778</v>
          </cell>
          <cell r="AA396">
            <v>45808</v>
          </cell>
          <cell r="AB396">
            <v>675344</v>
          </cell>
          <cell r="AC396">
            <v>45809</v>
          </cell>
          <cell r="AD396">
            <v>45815</v>
          </cell>
          <cell r="AE396">
            <v>0</v>
          </cell>
          <cell r="AF396">
            <v>0</v>
          </cell>
          <cell r="AG396">
            <v>0</v>
          </cell>
          <cell r="AH396">
            <v>0</v>
          </cell>
          <cell r="AI396">
            <v>0</v>
          </cell>
          <cell r="AJ396">
            <v>0</v>
          </cell>
          <cell r="BI396" t="str">
            <v>Vicerrectoría de Recursos Universitarios</v>
          </cell>
          <cell r="BJ396" t="str">
            <v>WILSON FERNANDO SALGADO CIFUENTES</v>
          </cell>
          <cell r="BK396" t="str">
            <v>Vicerrector Universitario</v>
          </cell>
          <cell r="BL396">
            <v>254</v>
          </cell>
          <cell r="BM396">
            <v>45699.841851851852</v>
          </cell>
          <cell r="BN396">
            <v>422477985</v>
          </cell>
          <cell r="BO396">
            <v>811</v>
          </cell>
          <cell r="BP396">
            <v>45699</v>
          </cell>
          <cell r="BQ396">
            <v>11287887</v>
          </cell>
          <cell r="CS396" t="str">
            <v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v>
          </cell>
          <cell r="CT396">
            <v>1121959205</v>
          </cell>
          <cell r="CU396">
            <v>27</v>
          </cell>
          <cell r="CV396" t="str">
            <v>280104103</v>
          </cell>
          <cell r="CY396">
            <v>8299</v>
          </cell>
          <cell r="CZ396" t="str">
            <v>M6</v>
          </cell>
          <cell r="DA396">
            <v>11287887</v>
          </cell>
          <cell r="DB396">
            <v>0</v>
          </cell>
        </row>
        <row r="397">
          <cell r="B397" t="str">
            <v>0379 DE 2025</v>
          </cell>
          <cell r="C397">
            <v>1016056089</v>
          </cell>
          <cell r="D397" t="str">
            <v>DIANA CAROLINA CIFUENTES GUERRERO</v>
          </cell>
          <cell r="E397" t="str">
            <v>CONTRATO DE PRESTACIÓN DE SERVICIOS PROFESIONALES</v>
          </cell>
          <cell r="F397" t="str">
            <v>PRESTACIÓN DE SERVICIOS PROFESIONALES NECESARIO PARA EL FORTALECIMIENTO DE LOS PROCESOS DEL CENTRO CLÍNICO VETERINARIO DE LA FACULTAD DE CIENCIAS AGROPECUARIAS Y RECURSOS NATURALES DE LA UNIVERSIDAD DE LOS LLANOS.</v>
          </cell>
          <cell r="G397">
            <v>45699</v>
          </cell>
          <cell r="H397">
            <v>12655118</v>
          </cell>
          <cell r="I397" t="str">
            <v>Tres (03) meses y veintisiete (27) días calendario</v>
          </cell>
          <cell r="J397">
            <v>45699</v>
          </cell>
          <cell r="K397">
            <v>45815</v>
          </cell>
          <cell r="L397" t="str">
            <v>NO APLICA</v>
          </cell>
          <cell r="M397" t="str">
            <v>NO APLICA</v>
          </cell>
          <cell r="N397" t="str">
            <v>NO APLICA</v>
          </cell>
          <cell r="O397">
            <v>5</v>
          </cell>
          <cell r="P397">
            <v>2163268</v>
          </cell>
          <cell r="Q397">
            <v>45699</v>
          </cell>
          <cell r="R397">
            <v>45716</v>
          </cell>
          <cell r="S397">
            <v>3244902</v>
          </cell>
          <cell r="T397">
            <v>45717</v>
          </cell>
          <cell r="U397">
            <v>45747</v>
          </cell>
          <cell r="V397">
            <v>3244902</v>
          </cell>
          <cell r="W397">
            <v>45748</v>
          </cell>
          <cell r="X397">
            <v>45777</v>
          </cell>
          <cell r="Y397">
            <v>3244902</v>
          </cell>
          <cell r="Z397">
            <v>45778</v>
          </cell>
          <cell r="AA397">
            <v>45808</v>
          </cell>
          <cell r="AB397">
            <v>757144</v>
          </cell>
          <cell r="AC397">
            <v>45809</v>
          </cell>
          <cell r="AD397">
            <v>45815</v>
          </cell>
          <cell r="AE397">
            <v>0</v>
          </cell>
          <cell r="AF397">
            <v>0</v>
          </cell>
          <cell r="AG397">
            <v>0</v>
          </cell>
          <cell r="AH397">
            <v>0</v>
          </cell>
          <cell r="AI397">
            <v>0</v>
          </cell>
          <cell r="AJ397">
            <v>0</v>
          </cell>
          <cell r="BI397" t="str">
            <v>Vicerrectoría de Recursos Universitarios</v>
          </cell>
          <cell r="BJ397" t="str">
            <v>WILSON FERNANDO SALGADO CIFUENTES</v>
          </cell>
          <cell r="BK397" t="str">
            <v>Vicerrector Universitario</v>
          </cell>
          <cell r="BL397">
            <v>254</v>
          </cell>
          <cell r="BM397">
            <v>45699.841851851852</v>
          </cell>
          <cell r="BN397">
            <v>422477985</v>
          </cell>
          <cell r="BO397">
            <v>783</v>
          </cell>
          <cell r="BP397">
            <v>45699</v>
          </cell>
          <cell r="BQ397">
            <v>12655118</v>
          </cell>
          <cell r="CS397" t="str">
            <v>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v>
          </cell>
          <cell r="CT397">
            <v>1016056089</v>
          </cell>
          <cell r="CU397">
            <v>27</v>
          </cell>
          <cell r="CV397" t="str">
            <v>280104103</v>
          </cell>
          <cell r="CY397">
            <v>5611</v>
          </cell>
          <cell r="CZ397" t="str">
            <v>M5</v>
          </cell>
          <cell r="DA397">
            <v>12655118</v>
          </cell>
          <cell r="DB397">
            <v>0</v>
          </cell>
        </row>
        <row r="398">
          <cell r="B398" t="str">
            <v>0380 DE 2025</v>
          </cell>
          <cell r="C398">
            <v>1121961568</v>
          </cell>
          <cell r="D398" t="str">
            <v>GRACE PATRICIA OLIVERO ROJAS</v>
          </cell>
          <cell r="E398" t="str">
            <v>CONTRATO DE PRESTACIÓN DE SERVICIOS PROFESIONALES</v>
          </cell>
          <cell r="F398" t="str">
            <v>PRESTACIÓN DE SERVICIOS PROFESIONALES NECESARIO PARA EL FORTALECIMIENTO DE LOS PROCESOS DEL CENTRO CLÍNICO VETERINARIO DE LA FACULTAD DE CIENCIAS AGROPECUARIAS Y RECURSOS NATURALES DE LA UNIVERSIDAD DE LOS LLANOS.</v>
          </cell>
          <cell r="G398">
            <v>45699</v>
          </cell>
          <cell r="H398">
            <v>11287887</v>
          </cell>
          <cell r="I398" t="str">
            <v>Tres (03) meses y veintisiete (27) días calendario</v>
          </cell>
          <cell r="J398">
            <v>45699</v>
          </cell>
          <cell r="K398">
            <v>45815</v>
          </cell>
          <cell r="L398" t="str">
            <v>NO APLICA</v>
          </cell>
          <cell r="M398" t="str">
            <v>NO APLICA</v>
          </cell>
          <cell r="N398" t="str">
            <v>NO APLICA</v>
          </cell>
          <cell r="O398">
            <v>5</v>
          </cell>
          <cell r="P398">
            <v>1929553</v>
          </cell>
          <cell r="Q398">
            <v>45699</v>
          </cell>
          <cell r="R398">
            <v>45716</v>
          </cell>
          <cell r="S398">
            <v>2894330</v>
          </cell>
          <cell r="T398">
            <v>45717</v>
          </cell>
          <cell r="U398">
            <v>45747</v>
          </cell>
          <cell r="V398">
            <v>2894330</v>
          </cell>
          <cell r="W398">
            <v>45748</v>
          </cell>
          <cell r="X398">
            <v>45777</v>
          </cell>
          <cell r="Y398">
            <v>2894330</v>
          </cell>
          <cell r="Z398">
            <v>45778</v>
          </cell>
          <cell r="AA398">
            <v>45808</v>
          </cell>
          <cell r="AB398">
            <v>675344</v>
          </cell>
          <cell r="AC398">
            <v>45809</v>
          </cell>
          <cell r="AD398">
            <v>45815</v>
          </cell>
          <cell r="AE398">
            <v>0</v>
          </cell>
          <cell r="AF398">
            <v>0</v>
          </cell>
          <cell r="AG398">
            <v>0</v>
          </cell>
          <cell r="AH398">
            <v>0</v>
          </cell>
          <cell r="AI398">
            <v>0</v>
          </cell>
          <cell r="AJ398">
            <v>0</v>
          </cell>
          <cell r="BI398" t="str">
            <v>Vicerrectoría de Recursos Universitarios</v>
          </cell>
          <cell r="BJ398" t="str">
            <v>WILSON FERNANDO SALGADO CIFUENTES</v>
          </cell>
          <cell r="BK398" t="str">
            <v>Vicerrector Universitario</v>
          </cell>
          <cell r="BL398">
            <v>254</v>
          </cell>
          <cell r="BM398">
            <v>45699.841851851852</v>
          </cell>
          <cell r="BN398">
            <v>422477985</v>
          </cell>
          <cell r="BO398">
            <v>812</v>
          </cell>
          <cell r="BP398">
            <v>45699</v>
          </cell>
          <cell r="BQ398">
            <v>11287887</v>
          </cell>
          <cell r="CS398" t="str">
            <v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v>
          </cell>
          <cell r="CT398">
            <v>1121961568.4000001</v>
          </cell>
          <cell r="CU398">
            <v>27</v>
          </cell>
          <cell r="CV398" t="str">
            <v>280104103</v>
          </cell>
          <cell r="CY398">
            <v>8299</v>
          </cell>
          <cell r="CZ398" t="str">
            <v>M6</v>
          </cell>
          <cell r="DA398">
            <v>11287887</v>
          </cell>
          <cell r="DB398">
            <v>0</v>
          </cell>
        </row>
        <row r="399">
          <cell r="B399" t="str">
            <v>0381 DE 2025</v>
          </cell>
          <cell r="C399">
            <v>1121865537</v>
          </cell>
          <cell r="D399" t="str">
            <v xml:space="preserve">ZAYDA JULIETH POLANCO FALLA </v>
          </cell>
          <cell r="E399" t="str">
            <v>CONTRATO DE PRESTACIÓN DE SERVICIOS DE APOYO A LA GESTIÓN</v>
          </cell>
          <cell r="F399" t="str">
            <v>PRESTACIÓN DE SERVICIOS DE APOYO A LA GESTIÓN NECESARIO PARA EL FORTALECIMIENTO DE LOS PROCESOS EN EL LABORATORIO DE BIOTECNOLOGÍA DE LA FACULTAD DE CIENCIAS AGROPECUARIAS Y RECURSOS NATURALES DE LA UNIVERSIDAD DE LOS LLANOS.</v>
          </cell>
          <cell r="G399">
            <v>45699</v>
          </cell>
          <cell r="H399">
            <v>8964045</v>
          </cell>
          <cell r="I399" t="str">
            <v>Tres (03) meses y veintisiete (27) días calendario</v>
          </cell>
          <cell r="J399">
            <v>45699</v>
          </cell>
          <cell r="K399">
            <v>45815</v>
          </cell>
          <cell r="L399" t="str">
            <v>NO APLICA</v>
          </cell>
          <cell r="M399" t="str">
            <v>NO APLICA</v>
          </cell>
          <cell r="N399" t="str">
            <v>NO APLICA</v>
          </cell>
          <cell r="O399">
            <v>5</v>
          </cell>
          <cell r="P399">
            <v>1532315</v>
          </cell>
          <cell r="Q399">
            <v>45699</v>
          </cell>
          <cell r="R399">
            <v>45716</v>
          </cell>
          <cell r="S399">
            <v>2298473</v>
          </cell>
          <cell r="T399">
            <v>45717</v>
          </cell>
          <cell r="U399">
            <v>45747</v>
          </cell>
          <cell r="V399">
            <v>2298473</v>
          </cell>
          <cell r="W399">
            <v>45748</v>
          </cell>
          <cell r="X399">
            <v>45777</v>
          </cell>
          <cell r="Y399">
            <v>2298473</v>
          </cell>
          <cell r="Z399">
            <v>45778</v>
          </cell>
          <cell r="AA399">
            <v>45808</v>
          </cell>
          <cell r="AB399">
            <v>536311</v>
          </cell>
          <cell r="AC399">
            <v>45809</v>
          </cell>
          <cell r="AD399">
            <v>45815</v>
          </cell>
          <cell r="AE399">
            <v>0</v>
          </cell>
          <cell r="AF399">
            <v>0</v>
          </cell>
          <cell r="AG399">
            <v>0</v>
          </cell>
          <cell r="AH399">
            <v>0</v>
          </cell>
          <cell r="AI399">
            <v>0</v>
          </cell>
          <cell r="AJ399">
            <v>0</v>
          </cell>
          <cell r="BI399" t="str">
            <v>Vicerrectoría de Recursos Universitarios</v>
          </cell>
          <cell r="BJ399" t="str">
            <v>WILSON FERNANDO SALGADO CIFUENTES</v>
          </cell>
          <cell r="BK399" t="str">
            <v>Vicerrector Universitario</v>
          </cell>
          <cell r="BL399">
            <v>254</v>
          </cell>
          <cell r="BM399">
            <v>45699.841851851852</v>
          </cell>
          <cell r="BN399">
            <v>422477985</v>
          </cell>
          <cell r="BO399">
            <v>797</v>
          </cell>
          <cell r="BP399">
            <v>45699</v>
          </cell>
          <cell r="BQ399">
            <v>8964045</v>
          </cell>
          <cell r="CS399"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399">
            <v>1121865537</v>
          </cell>
          <cell r="CU399">
            <v>27</v>
          </cell>
          <cell r="CV399" t="str">
            <v>280104317</v>
          </cell>
          <cell r="CY399">
            <v>7490</v>
          </cell>
          <cell r="CZ399" t="str">
            <v>M6</v>
          </cell>
          <cell r="DA399">
            <v>8964045</v>
          </cell>
          <cell r="DB399">
            <v>0</v>
          </cell>
        </row>
        <row r="400">
          <cell r="B400" t="str">
            <v>0382 DE 2025</v>
          </cell>
          <cell r="C400">
            <v>1121876092</v>
          </cell>
          <cell r="D400" t="str">
            <v xml:space="preserve">OSCAR JAVIER HERRERA PARRA </v>
          </cell>
          <cell r="E400" t="str">
            <v>CONTRATO DE PRESTACIÓN DE SERVICIOS PROFESIONALES</v>
          </cell>
          <cell r="F400" t="str">
            <v>PRESTACIÓN DE SERVICIOS PROFESIONALES NECESARIO PARA EL FORTALECIMIENTO DE LOS PROCESOS DEL LABORATORIO CLÍNICO DE LA FACULTAD DE CIENCIAS AGROPECUARIAS Y RECURSOS NATURALES DE LA UNIVERSIDAD DE LOS LLANOS.</v>
          </cell>
          <cell r="G400">
            <v>45699</v>
          </cell>
          <cell r="H400">
            <v>12655118</v>
          </cell>
          <cell r="I400" t="str">
            <v>Tres (03) meses y veintisiete (27) días calendario</v>
          </cell>
          <cell r="J400">
            <v>45699</v>
          </cell>
          <cell r="K400">
            <v>45815</v>
          </cell>
          <cell r="L400" t="str">
            <v>NO APLICA</v>
          </cell>
          <cell r="M400" t="str">
            <v>NO APLICA</v>
          </cell>
          <cell r="N400" t="str">
            <v>NO APLICA</v>
          </cell>
          <cell r="O400">
            <v>5</v>
          </cell>
          <cell r="P400">
            <v>2163268</v>
          </cell>
          <cell r="Q400">
            <v>45699</v>
          </cell>
          <cell r="R400">
            <v>45716</v>
          </cell>
          <cell r="S400">
            <v>3244902</v>
          </cell>
          <cell r="T400">
            <v>45717</v>
          </cell>
          <cell r="U400">
            <v>45747</v>
          </cell>
          <cell r="V400">
            <v>3244902</v>
          </cell>
          <cell r="W400">
            <v>45748</v>
          </cell>
          <cell r="X400">
            <v>45777</v>
          </cell>
          <cell r="Y400">
            <v>3244902</v>
          </cell>
          <cell r="Z400">
            <v>45778</v>
          </cell>
          <cell r="AA400">
            <v>45808</v>
          </cell>
          <cell r="AB400">
            <v>757144</v>
          </cell>
          <cell r="AC400">
            <v>45809</v>
          </cell>
          <cell r="AD400">
            <v>45815</v>
          </cell>
          <cell r="AE400">
            <v>0</v>
          </cell>
          <cell r="AF400">
            <v>0</v>
          </cell>
          <cell r="AG400">
            <v>0</v>
          </cell>
          <cell r="AH400">
            <v>0</v>
          </cell>
          <cell r="AI400">
            <v>0</v>
          </cell>
          <cell r="AJ400">
            <v>0</v>
          </cell>
          <cell r="BI400" t="str">
            <v>Vicerrectoría de Recursos Universitarios</v>
          </cell>
          <cell r="BJ400" t="str">
            <v>WILSON FERNANDO SALGADO CIFUENTES</v>
          </cell>
          <cell r="BK400" t="str">
            <v>Vicerrector Universitario</v>
          </cell>
          <cell r="BL400">
            <v>254</v>
          </cell>
          <cell r="BM400">
            <v>45699.841851851852</v>
          </cell>
          <cell r="BN400">
            <v>422477985</v>
          </cell>
          <cell r="BO400">
            <v>800</v>
          </cell>
          <cell r="BP400">
            <v>45699</v>
          </cell>
          <cell r="BQ400">
            <v>12655118</v>
          </cell>
          <cell r="CS400"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el análisis y procesamiento de las muestras procedentes de usuarios externos y de docencias.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00">
            <v>1121876092</v>
          </cell>
          <cell r="CU400">
            <v>27</v>
          </cell>
          <cell r="CV400" t="str">
            <v>280104107</v>
          </cell>
          <cell r="CY400">
            <v>7500</v>
          </cell>
          <cell r="CZ400" t="str">
            <v>M6</v>
          </cell>
          <cell r="DA400">
            <v>12655118</v>
          </cell>
          <cell r="DB400">
            <v>0</v>
          </cell>
        </row>
        <row r="401">
          <cell r="B401" t="str">
            <v>0383 DE 2025</v>
          </cell>
          <cell r="C401">
            <v>40390097</v>
          </cell>
          <cell r="D401" t="str">
            <v>MARIA CRISTINA HERNANDEZ MARTINEZ</v>
          </cell>
          <cell r="E401" t="str">
            <v>CONTRATO DE PRESTACIÓN DE SERVICIOS PROFESIONALES</v>
          </cell>
          <cell r="F401" t="str">
            <v>PRESTACIÓN DE SERVICIOS PROFESIONALES NECESARIO PARA EL FORTALECIMIENTO DE LOS PROCESOS DEL LABORATORIO DE LÁCTEOS Y CÁRNICOS DE LA FACULTAD DE CIENCIAS AGROPECUARIAS Y RECURSOS NATURALES DE LA UNIVERSIDAD DE LOS LLANOS.</v>
          </cell>
          <cell r="G401">
            <v>45699</v>
          </cell>
          <cell r="H401">
            <v>15291600</v>
          </cell>
          <cell r="I401" t="str">
            <v>Tres (03) meses y veintisiete (27) días calendario</v>
          </cell>
          <cell r="J401">
            <v>45699</v>
          </cell>
          <cell r="K401">
            <v>45815</v>
          </cell>
          <cell r="L401" t="str">
            <v>NO APLICA</v>
          </cell>
          <cell r="M401" t="str">
            <v>NO APLICA</v>
          </cell>
          <cell r="N401" t="str">
            <v>NO APLICA</v>
          </cell>
          <cell r="O401">
            <v>5</v>
          </cell>
          <cell r="P401">
            <v>2613949</v>
          </cell>
          <cell r="Q401">
            <v>45699</v>
          </cell>
          <cell r="R401">
            <v>45716</v>
          </cell>
          <cell r="S401">
            <v>3920923</v>
          </cell>
          <cell r="T401">
            <v>45717</v>
          </cell>
          <cell r="U401">
            <v>45747</v>
          </cell>
          <cell r="V401">
            <v>3920923</v>
          </cell>
          <cell r="W401">
            <v>45748</v>
          </cell>
          <cell r="X401">
            <v>45777</v>
          </cell>
          <cell r="Y401">
            <v>3920923</v>
          </cell>
          <cell r="Z401">
            <v>45778</v>
          </cell>
          <cell r="AA401">
            <v>45808</v>
          </cell>
          <cell r="AB401">
            <v>914882</v>
          </cell>
          <cell r="AC401">
            <v>45809</v>
          </cell>
          <cell r="AD401">
            <v>45815</v>
          </cell>
          <cell r="AE401">
            <v>0</v>
          </cell>
          <cell r="AF401">
            <v>0</v>
          </cell>
          <cell r="AG401">
            <v>0</v>
          </cell>
          <cell r="AH401">
            <v>0</v>
          </cell>
          <cell r="AI401">
            <v>0</v>
          </cell>
          <cell r="AJ401">
            <v>0</v>
          </cell>
          <cell r="BI401" t="str">
            <v>Vicerrectoría de Recursos Universitarios</v>
          </cell>
          <cell r="BJ401" t="str">
            <v>WILSON FERNANDO SALGADO CIFUENTES</v>
          </cell>
          <cell r="BK401" t="str">
            <v>Vicerrector Universitario</v>
          </cell>
          <cell r="BL401">
            <v>254</v>
          </cell>
          <cell r="BM401">
            <v>45699.841851851852</v>
          </cell>
          <cell r="BN401">
            <v>422477985</v>
          </cell>
          <cell r="BO401">
            <v>776</v>
          </cell>
          <cell r="BP401">
            <v>45699</v>
          </cell>
          <cell r="BQ401">
            <v>15291600</v>
          </cell>
          <cell r="CS401" t="str">
            <v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v>
          </cell>
          <cell r="CT401">
            <v>40390097.100000001</v>
          </cell>
          <cell r="CU401">
            <v>27</v>
          </cell>
          <cell r="CV401" t="str">
            <v>280104604</v>
          </cell>
          <cell r="CY401">
            <v>7500</v>
          </cell>
          <cell r="CZ401" t="str">
            <v>M6</v>
          </cell>
          <cell r="DA401">
            <v>15291600</v>
          </cell>
          <cell r="DB401">
            <v>0</v>
          </cell>
        </row>
        <row r="402">
          <cell r="B402" t="str">
            <v>0384 DE 2025</v>
          </cell>
          <cell r="C402">
            <v>1121863699</v>
          </cell>
          <cell r="D402" t="str">
            <v xml:space="preserve">LEYDY LICETH SANDOVAL ROMERO </v>
          </cell>
          <cell r="E402" t="str">
            <v>CONTRATO DE PRESTACIÓN DE SERVICIOS PROFESIONALES</v>
          </cell>
          <cell r="F402" t="str">
            <v>PRESTACIÓN DE SERVICIOS PROFESIONALES NECESARIO PARA EL FORTALECIMIENTO DE LOS PROCESOS DEL LABORATORIO DE GENÉTICA Y REPRODUCCIÓN ANIMAL DE LA FACULTAD DE CIENCIAS AGROPECUARIAS Y RECURSOS NATURALES DE LA UNIVERSIDAD DE LOS LLANOS.</v>
          </cell>
          <cell r="G402">
            <v>45699</v>
          </cell>
          <cell r="H402">
            <v>11287887</v>
          </cell>
          <cell r="I402" t="str">
            <v>Tres (03) meses y veintisiete (27) días calendario</v>
          </cell>
          <cell r="J402">
            <v>45699</v>
          </cell>
          <cell r="K402">
            <v>45815</v>
          </cell>
          <cell r="L402" t="str">
            <v>NO APLICA</v>
          </cell>
          <cell r="M402" t="str">
            <v>NO APLICA</v>
          </cell>
          <cell r="N402" t="str">
            <v>NO APLICA</v>
          </cell>
          <cell r="O402">
            <v>5</v>
          </cell>
          <cell r="P402">
            <v>1929553</v>
          </cell>
          <cell r="Q402">
            <v>45699</v>
          </cell>
          <cell r="R402">
            <v>45716</v>
          </cell>
          <cell r="S402">
            <v>2894330</v>
          </cell>
          <cell r="T402">
            <v>45717</v>
          </cell>
          <cell r="U402">
            <v>45747</v>
          </cell>
          <cell r="V402">
            <v>2894330</v>
          </cell>
          <cell r="W402">
            <v>45748</v>
          </cell>
          <cell r="X402">
            <v>45777</v>
          </cell>
          <cell r="Y402">
            <v>2894330</v>
          </cell>
          <cell r="Z402">
            <v>45778</v>
          </cell>
          <cell r="AA402">
            <v>45808</v>
          </cell>
          <cell r="AB402">
            <v>675344</v>
          </cell>
          <cell r="AC402">
            <v>45809</v>
          </cell>
          <cell r="AD402">
            <v>45815</v>
          </cell>
          <cell r="AE402">
            <v>0</v>
          </cell>
          <cell r="AF402">
            <v>0</v>
          </cell>
          <cell r="AG402">
            <v>0</v>
          </cell>
          <cell r="AH402">
            <v>0</v>
          </cell>
          <cell r="AI402">
            <v>0</v>
          </cell>
          <cell r="AJ402">
            <v>0</v>
          </cell>
          <cell r="BI402" t="str">
            <v>Vicerrectoría de Recursos Universitarios</v>
          </cell>
          <cell r="BJ402" t="str">
            <v>WILSON FERNANDO SALGADO CIFUENTES</v>
          </cell>
          <cell r="BK402" t="str">
            <v>Vicerrector Universitario</v>
          </cell>
          <cell r="BL402">
            <v>254</v>
          </cell>
          <cell r="BM402">
            <v>45699.841851851852</v>
          </cell>
          <cell r="BN402">
            <v>422477985</v>
          </cell>
          <cell r="BO402">
            <v>796</v>
          </cell>
          <cell r="BP402">
            <v>45699</v>
          </cell>
          <cell r="BQ402">
            <v>11287887</v>
          </cell>
          <cell r="CS402" t="str">
            <v>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v>
          </cell>
          <cell r="CT402">
            <v>1121863699</v>
          </cell>
          <cell r="CU402">
            <v>27</v>
          </cell>
          <cell r="CV402" t="str">
            <v>280104111</v>
          </cell>
          <cell r="CY402">
            <v>7500</v>
          </cell>
          <cell r="CZ402" t="str">
            <v>M6</v>
          </cell>
          <cell r="DA402">
            <v>11287887</v>
          </cell>
          <cell r="DB402">
            <v>0</v>
          </cell>
        </row>
        <row r="403">
          <cell r="B403" t="str">
            <v>0385 DE 2025</v>
          </cell>
          <cell r="C403">
            <v>1121865681</v>
          </cell>
          <cell r="D403" t="str">
            <v xml:space="preserve">DIANA MARCELA PIRABAN VILLARREAL </v>
          </cell>
          <cell r="E403" t="str">
            <v>CONTRATO DE PRESTACIÓN DE SERVICIOS DE APOYO A LA GESTIÓN</v>
          </cell>
          <cell r="F403" t="str">
            <v>PRESTACIÓN DE SERVICIOS DE APOYO A LA GESTIÓN NECESARIO PARA EL FORTALECIMIENTO DE LOS PROCESOS EN EL LABORATORIO DE FISIOLOGÍA VEGETAL DE LA FACULTAD DE CIENCIAS AGROPECUARIAS Y RECURSOS NATURALES DE LA UNIVERSIDAD DE LOS LLANOS.</v>
          </cell>
          <cell r="G403">
            <v>45699</v>
          </cell>
          <cell r="H403">
            <v>8964045</v>
          </cell>
          <cell r="I403" t="str">
            <v>Tres (03) meses y veintisiete (27) días calendario</v>
          </cell>
          <cell r="J403">
            <v>45699</v>
          </cell>
          <cell r="K403">
            <v>45815</v>
          </cell>
          <cell r="L403" t="str">
            <v>NO APLICA</v>
          </cell>
          <cell r="M403" t="str">
            <v>NO APLICA</v>
          </cell>
          <cell r="N403" t="str">
            <v>NO APLICA</v>
          </cell>
          <cell r="O403">
            <v>5</v>
          </cell>
          <cell r="P403">
            <v>1532315</v>
          </cell>
          <cell r="Q403">
            <v>45699</v>
          </cell>
          <cell r="R403">
            <v>45716</v>
          </cell>
          <cell r="S403">
            <v>2298473</v>
          </cell>
          <cell r="T403">
            <v>45717</v>
          </cell>
          <cell r="U403">
            <v>45747</v>
          </cell>
          <cell r="V403">
            <v>2298473</v>
          </cell>
          <cell r="W403">
            <v>45748</v>
          </cell>
          <cell r="X403">
            <v>45777</v>
          </cell>
          <cell r="Y403">
            <v>2298473</v>
          </cell>
          <cell r="Z403">
            <v>45778</v>
          </cell>
          <cell r="AA403">
            <v>45808</v>
          </cell>
          <cell r="AB403">
            <v>536311</v>
          </cell>
          <cell r="AC403">
            <v>45809</v>
          </cell>
          <cell r="AD403">
            <v>45815</v>
          </cell>
          <cell r="AE403">
            <v>0</v>
          </cell>
          <cell r="AF403">
            <v>0</v>
          </cell>
          <cell r="AG403">
            <v>0</v>
          </cell>
          <cell r="AH403">
            <v>0</v>
          </cell>
          <cell r="AI403">
            <v>0</v>
          </cell>
          <cell r="AJ403">
            <v>0</v>
          </cell>
          <cell r="BI403" t="str">
            <v>Vicerrectoría de Recursos Universitarios</v>
          </cell>
          <cell r="BJ403" t="str">
            <v>WILSON FERNANDO SALGADO CIFUENTES</v>
          </cell>
          <cell r="BK403" t="str">
            <v>Vicerrector Universitario</v>
          </cell>
          <cell r="BL403">
            <v>254</v>
          </cell>
          <cell r="BM403">
            <v>45699.841851851852</v>
          </cell>
          <cell r="BN403">
            <v>422477985</v>
          </cell>
          <cell r="BO403">
            <v>798</v>
          </cell>
          <cell r="BP403">
            <v>45699</v>
          </cell>
          <cell r="BQ403">
            <v>8964045</v>
          </cell>
          <cell r="CS403"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03">
            <v>1121865681.8</v>
          </cell>
          <cell r="CU403">
            <v>27</v>
          </cell>
          <cell r="CV403" t="str">
            <v>280104110</v>
          </cell>
          <cell r="CY403">
            <v>7490</v>
          </cell>
          <cell r="CZ403" t="str">
            <v>M6</v>
          </cell>
          <cell r="DA403">
            <v>8964045</v>
          </cell>
          <cell r="DB403">
            <v>0</v>
          </cell>
        </row>
        <row r="404">
          <cell r="B404" t="str">
            <v>0386 DE 2025</v>
          </cell>
          <cell r="C404">
            <v>24314903</v>
          </cell>
          <cell r="D404" t="str">
            <v>DALILA FRANCO GONZALEZ</v>
          </cell>
          <cell r="E404" t="str">
            <v>CONTRATO DE PRESTACIÓN DE SERVICIOS DE APOYO A LA GESTIÓN</v>
          </cell>
          <cell r="F404" t="str">
            <v>PRESTACIÓN DE SERVICIOS DE APOYO A LA GESTIÓN NECESARIO PARA EL FORTALECIMIENTO DE LOS PROCESOS EN EL LABORATORIO DE MICROBIOLOGÍA Y FITOPATOLOGÍA VEGETAL DE LA FACULTAD DE CIENCIAS AGROPECUARIAS Y RECURSOS NATURALES DE LA UNIVERSIDAD DE LOS LLANOS.</v>
          </cell>
          <cell r="G404">
            <v>45699</v>
          </cell>
          <cell r="H404">
            <v>8964045</v>
          </cell>
          <cell r="I404" t="str">
            <v>Tres (03) meses y veintisiete (27) días calendario</v>
          </cell>
          <cell r="J404">
            <v>45699</v>
          </cell>
          <cell r="K404">
            <v>45815</v>
          </cell>
          <cell r="L404" t="str">
            <v>NO APLICA</v>
          </cell>
          <cell r="M404" t="str">
            <v>NO APLICA</v>
          </cell>
          <cell r="N404" t="str">
            <v>NO APLICA</v>
          </cell>
          <cell r="O404">
            <v>5</v>
          </cell>
          <cell r="P404">
            <v>1532315</v>
          </cell>
          <cell r="Q404">
            <v>45699</v>
          </cell>
          <cell r="R404">
            <v>45716</v>
          </cell>
          <cell r="S404">
            <v>2298473</v>
          </cell>
          <cell r="T404">
            <v>45717</v>
          </cell>
          <cell r="U404">
            <v>45747</v>
          </cell>
          <cell r="V404">
            <v>2298473</v>
          </cell>
          <cell r="W404">
            <v>45748</v>
          </cell>
          <cell r="X404">
            <v>45777</v>
          </cell>
          <cell r="Y404">
            <v>2298473</v>
          </cell>
          <cell r="Z404">
            <v>45778</v>
          </cell>
          <cell r="AA404">
            <v>45808</v>
          </cell>
          <cell r="AB404">
            <v>536311</v>
          </cell>
          <cell r="AC404">
            <v>45809</v>
          </cell>
          <cell r="AD404">
            <v>45815</v>
          </cell>
          <cell r="AE404">
            <v>0</v>
          </cell>
          <cell r="AF404">
            <v>0</v>
          </cell>
          <cell r="AG404">
            <v>0</v>
          </cell>
          <cell r="AH404">
            <v>0</v>
          </cell>
          <cell r="AI404">
            <v>0</v>
          </cell>
          <cell r="AJ404">
            <v>0</v>
          </cell>
          <cell r="BI404" t="str">
            <v>Vicerrectoría de Recursos Universitarios</v>
          </cell>
          <cell r="BJ404" t="str">
            <v>WILSON FERNANDO SALGADO CIFUENTES</v>
          </cell>
          <cell r="BK404" t="str">
            <v>Vicerrector Universitario</v>
          </cell>
          <cell r="BL404">
            <v>254</v>
          </cell>
          <cell r="BM404">
            <v>45699.841851851852</v>
          </cell>
          <cell r="BN404">
            <v>422477985</v>
          </cell>
          <cell r="BO404">
            <v>773</v>
          </cell>
          <cell r="BP404">
            <v>45699</v>
          </cell>
          <cell r="BQ404">
            <v>8964045</v>
          </cell>
          <cell r="CS404"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04">
            <v>24314903</v>
          </cell>
          <cell r="CU404">
            <v>27</v>
          </cell>
          <cell r="CV404" t="str">
            <v>280104321</v>
          </cell>
          <cell r="CY404">
            <v>7020</v>
          </cell>
          <cell r="CZ404" t="str">
            <v>M5</v>
          </cell>
          <cell r="DA404">
            <v>8964045</v>
          </cell>
          <cell r="DB404">
            <v>0</v>
          </cell>
        </row>
        <row r="405">
          <cell r="B405" t="str">
            <v>0387 DE 2025</v>
          </cell>
          <cell r="C405">
            <v>1121819231</v>
          </cell>
          <cell r="D405" t="str">
            <v xml:space="preserve">SANDRA LORENA NAVAS BEDOYA </v>
          </cell>
          <cell r="E405" t="str">
            <v>CONTRATO DE PRESTACIÓN DE SERVICIOS DE APOYO A LA GESTIÓN</v>
          </cell>
          <cell r="F405" t="str">
            <v>PRESTACIÓN DE SERVICIOS DE APOYO A LA GESTIÓN NECESARIO PARA EL FORTALECIMIENTO DE LOS PROCESOS EN EL LABORATORIO DE HISTOPATOLOGÍA DE LA FACULTAD DE CIENCIAS AGROPECUARIAS Y RECURSOS NATURALES DE LA UNIVERSIDAD DE LOS LLANOS.</v>
          </cell>
          <cell r="G405">
            <v>45699</v>
          </cell>
          <cell r="H405">
            <v>10018632</v>
          </cell>
          <cell r="I405" t="str">
            <v>Tres (03) meses y veintisiete (27) días calendario</v>
          </cell>
          <cell r="J405">
            <v>45699</v>
          </cell>
          <cell r="K405">
            <v>45815</v>
          </cell>
          <cell r="L405" t="str">
            <v>NO APLICA</v>
          </cell>
          <cell r="M405" t="str">
            <v>NO APLICA</v>
          </cell>
          <cell r="N405" t="str">
            <v>NO APLICA</v>
          </cell>
          <cell r="O405">
            <v>5</v>
          </cell>
          <cell r="P405">
            <v>1712587</v>
          </cell>
          <cell r="Q405">
            <v>45699</v>
          </cell>
          <cell r="R405">
            <v>45716</v>
          </cell>
          <cell r="S405">
            <v>2568880</v>
          </cell>
          <cell r="T405">
            <v>45717</v>
          </cell>
          <cell r="U405">
            <v>45747</v>
          </cell>
          <cell r="V405">
            <v>2568880</v>
          </cell>
          <cell r="W405">
            <v>45748</v>
          </cell>
          <cell r="X405">
            <v>45777</v>
          </cell>
          <cell r="Y405">
            <v>2568880</v>
          </cell>
          <cell r="Z405">
            <v>45778</v>
          </cell>
          <cell r="AA405">
            <v>45808</v>
          </cell>
          <cell r="AB405">
            <v>599405</v>
          </cell>
          <cell r="AC405">
            <v>45809</v>
          </cell>
          <cell r="AD405">
            <v>45815</v>
          </cell>
          <cell r="AE405">
            <v>0</v>
          </cell>
          <cell r="AF405">
            <v>0</v>
          </cell>
          <cell r="AG405">
            <v>0</v>
          </cell>
          <cell r="AH405">
            <v>0</v>
          </cell>
          <cell r="AI405">
            <v>0</v>
          </cell>
          <cell r="AJ405">
            <v>0</v>
          </cell>
          <cell r="BI405" t="str">
            <v>Vicerrectoría de Recursos Universitarios</v>
          </cell>
          <cell r="BJ405" t="str">
            <v>WILSON FERNANDO SALGADO CIFUENTES</v>
          </cell>
          <cell r="BK405" t="str">
            <v>Vicerrector Universitario</v>
          </cell>
          <cell r="BL405">
            <v>254</v>
          </cell>
          <cell r="BM405">
            <v>45699.841851851852</v>
          </cell>
          <cell r="BN405">
            <v>422477985</v>
          </cell>
          <cell r="BO405">
            <v>790</v>
          </cell>
          <cell r="BP405">
            <v>45699</v>
          </cell>
          <cell r="BQ405">
            <v>10018632</v>
          </cell>
          <cell r="CS405" t="str">
            <v>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v>
          </cell>
          <cell r="CT405">
            <v>1121819231</v>
          </cell>
          <cell r="CU405">
            <v>27</v>
          </cell>
          <cell r="CV405" t="str">
            <v>280104112</v>
          </cell>
          <cell r="CY405">
            <v>7490</v>
          </cell>
          <cell r="CZ405" t="str">
            <v>M6</v>
          </cell>
          <cell r="DA405">
            <v>10018632</v>
          </cell>
          <cell r="DB405">
            <v>0</v>
          </cell>
        </row>
        <row r="406">
          <cell r="B406" t="str">
            <v>0388 DE 2025</v>
          </cell>
          <cell r="C406">
            <v>1014302460</v>
          </cell>
          <cell r="D406" t="str">
            <v>VALENTINA VALENCIA GUEVARA</v>
          </cell>
          <cell r="E406" t="str">
            <v>CONTRATO DE PRESTACIÓN DE SERVICIOS PROFESIONALES</v>
          </cell>
          <cell r="F406" t="str">
            <v>PRESTACIÓN DE SERVICIOS PROFESIONALES NECESARIO PARA EL FORTALECIMIENTO DE LOS PROCESOS DEL LABORATORIO DE TOXICOLOGÍA DE LA FACULTAD DE CIENCIAS AGROPECUARIAS Y RECURSOS NATURALES DE LA UNIVERSIDAD DE LOS LLANOS.</v>
          </cell>
          <cell r="G406">
            <v>45699</v>
          </cell>
          <cell r="H406">
            <v>11287887</v>
          </cell>
          <cell r="I406" t="str">
            <v>Tres (03) meses y veintisiete (27) días calendario</v>
          </cell>
          <cell r="J406">
            <v>45699</v>
          </cell>
          <cell r="K406">
            <v>45815</v>
          </cell>
          <cell r="L406" t="str">
            <v>NO APLICA</v>
          </cell>
          <cell r="M406" t="str">
            <v>NO APLICA</v>
          </cell>
          <cell r="N406" t="str">
            <v>NO APLICA</v>
          </cell>
          <cell r="O406">
            <v>5</v>
          </cell>
          <cell r="P406">
            <v>1929553</v>
          </cell>
          <cell r="Q406">
            <v>45699</v>
          </cell>
          <cell r="R406">
            <v>45716</v>
          </cell>
          <cell r="S406">
            <v>2894330</v>
          </cell>
          <cell r="T406">
            <v>45717</v>
          </cell>
          <cell r="U406">
            <v>45747</v>
          </cell>
          <cell r="V406">
            <v>2894330</v>
          </cell>
          <cell r="W406">
            <v>45748</v>
          </cell>
          <cell r="X406">
            <v>45777</v>
          </cell>
          <cell r="Y406">
            <v>2894330</v>
          </cell>
          <cell r="Z406">
            <v>45778</v>
          </cell>
          <cell r="AA406">
            <v>45808</v>
          </cell>
          <cell r="AB406">
            <v>675344</v>
          </cell>
          <cell r="AC406">
            <v>45809</v>
          </cell>
          <cell r="AD406">
            <v>45815</v>
          </cell>
          <cell r="AE406">
            <v>0</v>
          </cell>
          <cell r="AF406">
            <v>0</v>
          </cell>
          <cell r="AG406">
            <v>0</v>
          </cell>
          <cell r="AH406">
            <v>0</v>
          </cell>
          <cell r="AI406">
            <v>0</v>
          </cell>
          <cell r="AJ406">
            <v>0</v>
          </cell>
          <cell r="BI406" t="str">
            <v>Vicerrectoría de Recursos Universitarios</v>
          </cell>
          <cell r="BJ406" t="str">
            <v>WILSON FERNANDO SALGADO CIFUENTES</v>
          </cell>
          <cell r="BK406" t="str">
            <v>Vicerrector Universitario</v>
          </cell>
          <cell r="BL406">
            <v>254</v>
          </cell>
          <cell r="BM406">
            <v>45699.841851851852</v>
          </cell>
          <cell r="BN406">
            <v>422477985</v>
          </cell>
          <cell r="BO406">
            <v>781</v>
          </cell>
          <cell r="BP406">
            <v>45699</v>
          </cell>
          <cell r="BQ406">
            <v>11287887</v>
          </cell>
          <cell r="CS406" t="str">
            <v>1. Colaborar en el mantenimiento, limpieza y organización del Laboratorio de Toxicología y Biotecnología y del Laboratorio de Microbiología Animal. 2. Apoyar la organización, limpieza, actualización de hojas de vida y el registro de uso de equipos de los Laboratorios. 3. Apoyar con la organización, almacenamiento, inventario y correcto uso de materiales y reactivos de los Laboratorios. 4. Prestar apoyo en el análisis de muestras y ensayos de laboratorio que se llevan a cabo para el desarrollo de actividades curriculares y de grupos de investigación que hacen uso de los laboratorios. 5. Colaborar con el mantenimiento y preservación de todo material biológico utilizado en proyectos de investigación y actividades curriculares de los laboratorios. 6. Apoyar con el descarte, clasificación, rotulación y diligenciamiento de formatos de residuos biológicos, líquidos y sólidos derivados de las prácticas académicas y de proyectos de investigación realizadas en los laboratorios. 7. Coadyuvar con la esterilización de material de vidrio y otros elementos de los laboratorios para el desarrollo de las prácticas académicas y actividades de proyectos de investigación. 8. Contribuir con la aplicación y cumplimiento del reglamento y buenas prácticas de uso de los laboratorios por parte de los usuarios e informar de cualquier eventualidad al Coordinador del laboratorio respectivo. 9. Colaborar, asistir e instruir a los docentes, estudiantes e investigadores en el correcto uso de los equipos con el fin de que realicen las actividades de los laboratorios en forma adecuada. 10. Apoyar el diligenciamiento y aplicación de formatos del Sistema de Laboratorios de la Universidad y propios de los laboratorios de acuerdo a lo establecido por el Coordinador de cada laboratorio. 11. Mantener la reserva profesional sobre la información que le sea suministrada de los dos laboratorios con ocasión del desarrollo del contrato. 12. Brindar apoyo a los coordinadores de los laboratorios en la elaboración de informes de gestión, así como con el manejo y custodia del archivo documental de cada uno de los laboratorios.</v>
          </cell>
          <cell r="CT406">
            <v>1014302460</v>
          </cell>
          <cell r="CU406">
            <v>27</v>
          </cell>
          <cell r="CV406" t="str">
            <v>280104115</v>
          </cell>
          <cell r="CY406">
            <v>8299</v>
          </cell>
          <cell r="CZ406" t="str">
            <v>M6</v>
          </cell>
          <cell r="DA406">
            <v>11287887</v>
          </cell>
          <cell r="DB406">
            <v>0</v>
          </cell>
        </row>
        <row r="407">
          <cell r="B407" t="str">
            <v>0390 DE 2025</v>
          </cell>
          <cell r="C407">
            <v>0</v>
          </cell>
          <cell r="D407" t="str">
            <v>No. Libre</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BI407">
            <v>0</v>
          </cell>
          <cell r="BJ407">
            <v>0</v>
          </cell>
          <cell r="BK407">
            <v>0</v>
          </cell>
          <cell r="BL407">
            <v>0</v>
          </cell>
          <cell r="BM407">
            <v>0</v>
          </cell>
          <cell r="BN407">
            <v>0</v>
          </cell>
          <cell r="BO407">
            <v>0</v>
          </cell>
          <cell r="BP407">
            <v>0</v>
          </cell>
          <cell r="BQ407">
            <v>0</v>
          </cell>
          <cell r="CS407">
            <v>0</v>
          </cell>
          <cell r="CT407">
            <v>0</v>
          </cell>
          <cell r="CU407">
            <v>0</v>
          </cell>
          <cell r="CV407">
            <v>0</v>
          </cell>
          <cell r="CY407">
            <v>0</v>
          </cell>
          <cell r="CZ407">
            <v>0</v>
          </cell>
          <cell r="DA407">
            <v>0</v>
          </cell>
          <cell r="DB407">
            <v>0</v>
          </cell>
        </row>
        <row r="408">
          <cell r="B408" t="str">
            <v>0391 DE 2025</v>
          </cell>
          <cell r="C408">
            <v>51732122</v>
          </cell>
          <cell r="D408" t="str">
            <v xml:space="preserve">MARIA NELCY GUARNIZO PEREZ </v>
          </cell>
          <cell r="E408" t="str">
            <v>CONTRATO DE PRESTACIÓN DE SERVICIOS PROFESIONALES</v>
          </cell>
          <cell r="F408" t="str">
            <v>PRESTACIÓN DE SERVICIOS PROFESIONALES NECESARIO PARA EL FORTALECIMIENTO DE LOS PROCESOS DESARROLLADOS POR LOS ESTUDIANTES DEL PROGRAMA DE INGENIERÍA AGRONÓMICA EN LA GRANJA TAHÚR Y BANQUETA DE LA UNIVERSIDAD DE LOS LLANOS.</v>
          </cell>
          <cell r="G408">
            <v>45699</v>
          </cell>
          <cell r="H408">
            <v>12655118</v>
          </cell>
          <cell r="I408" t="str">
            <v>Tres (03) meses y veintisiete (27) días calendario</v>
          </cell>
          <cell r="J408">
            <v>45699</v>
          </cell>
          <cell r="K408">
            <v>45815</v>
          </cell>
          <cell r="L408" t="str">
            <v>NO APLICA</v>
          </cell>
          <cell r="M408" t="str">
            <v>NO APLICA</v>
          </cell>
          <cell r="N408" t="str">
            <v>NO APLICA</v>
          </cell>
          <cell r="O408">
            <v>6</v>
          </cell>
          <cell r="P408">
            <v>2163268</v>
          </cell>
          <cell r="Q408">
            <v>45699</v>
          </cell>
          <cell r="R408">
            <v>45716</v>
          </cell>
          <cell r="S408">
            <v>3244902</v>
          </cell>
          <cell r="T408">
            <v>45717</v>
          </cell>
          <cell r="U408">
            <v>45747</v>
          </cell>
          <cell r="V408">
            <v>3244902</v>
          </cell>
          <cell r="W408">
            <v>45748</v>
          </cell>
          <cell r="X408">
            <v>45777</v>
          </cell>
          <cell r="Y408">
            <v>432654</v>
          </cell>
          <cell r="Z408">
            <v>45778</v>
          </cell>
          <cell r="AA408">
            <v>45781</v>
          </cell>
          <cell r="AB408">
            <v>1838778</v>
          </cell>
          <cell r="AC408">
            <v>45883</v>
          </cell>
          <cell r="AD408">
            <v>45900</v>
          </cell>
          <cell r="AE408">
            <v>1730614</v>
          </cell>
          <cell r="AF408">
            <v>45901</v>
          </cell>
          <cell r="AG408">
            <v>45916</v>
          </cell>
          <cell r="AH408">
            <v>0</v>
          </cell>
          <cell r="AI408">
            <v>0</v>
          </cell>
          <cell r="AJ408">
            <v>0</v>
          </cell>
          <cell r="BI408" t="str">
            <v>Vicerrectoría de Recursos Universitarios</v>
          </cell>
          <cell r="BJ408" t="str">
            <v>WILSON FERNANDO SALGADO CIFUENTES</v>
          </cell>
          <cell r="BK408" t="str">
            <v>Vicerrector Universitario</v>
          </cell>
          <cell r="BL408">
            <v>254</v>
          </cell>
          <cell r="BM408">
            <v>45699.841851851852</v>
          </cell>
          <cell r="BN408">
            <v>422477985</v>
          </cell>
          <cell r="BO408">
            <v>777</v>
          </cell>
          <cell r="BP408">
            <v>45699</v>
          </cell>
          <cell r="BQ408">
            <v>12655118</v>
          </cell>
          <cell r="CK408">
            <v>1</v>
          </cell>
          <cell r="CL408">
            <v>45782</v>
          </cell>
          <cell r="CM408">
            <v>1</v>
          </cell>
          <cell r="CN408">
            <v>45883</v>
          </cell>
          <cell r="CO408">
            <v>45916</v>
          </cell>
          <cell r="CP408">
            <v>45916</v>
          </cell>
          <cell r="CS408" t="str">
            <v>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v>
          </cell>
          <cell r="CT408">
            <v>51732122</v>
          </cell>
          <cell r="CU408">
            <v>27</v>
          </cell>
          <cell r="CV408" t="str">
            <v>280104602</v>
          </cell>
          <cell r="CY408">
            <v>7490</v>
          </cell>
          <cell r="CZ408" t="str">
            <v>M6</v>
          </cell>
          <cell r="DA408">
            <v>12655118</v>
          </cell>
          <cell r="DB408">
            <v>0</v>
          </cell>
        </row>
        <row r="409">
          <cell r="B409" t="str">
            <v>0392 DE 2025</v>
          </cell>
          <cell r="C409">
            <v>1121852735</v>
          </cell>
          <cell r="D409" t="str">
            <v>JAVIER AUGUSTO SANCHEZ MARTINEZ</v>
          </cell>
          <cell r="E409" t="str">
            <v>CONTRATO DE PRESTACIÓN DE SERVICIOS DE APOYO A LA GESTIÓN</v>
          </cell>
          <cell r="F409" t="str">
            <v>PRESTACIÓN DE SERVICIOS DE APOYO A LA GESTIÓN NECESARIO PARA EL FORTALECIMIENTO DE LOS PROCESOS DEL LABORATORIO DE QUÍMICA DE LA FACULTAD DE CIENCIAS BÁSICAS E INGENIERÍA DE LA UNIVERSIDAD DE LOS LLANOS.</v>
          </cell>
          <cell r="G409">
            <v>45699</v>
          </cell>
          <cell r="H409">
            <v>8964045</v>
          </cell>
          <cell r="I409" t="str">
            <v>Tres (03) meses y veintisiete (27) días calendario</v>
          </cell>
          <cell r="J409">
            <v>45699</v>
          </cell>
          <cell r="K409">
            <v>45815</v>
          </cell>
          <cell r="L409" t="str">
            <v>NO APLICA</v>
          </cell>
          <cell r="M409" t="str">
            <v>NO APLICA</v>
          </cell>
          <cell r="N409" t="str">
            <v>NO APLICA</v>
          </cell>
          <cell r="O409">
            <v>5</v>
          </cell>
          <cell r="P409">
            <v>1532315</v>
          </cell>
          <cell r="Q409">
            <v>45699</v>
          </cell>
          <cell r="R409">
            <v>45716</v>
          </cell>
          <cell r="S409">
            <v>2298473</v>
          </cell>
          <cell r="T409">
            <v>45717</v>
          </cell>
          <cell r="U409">
            <v>45747</v>
          </cell>
          <cell r="V409">
            <v>2298473</v>
          </cell>
          <cell r="W409">
            <v>45748</v>
          </cell>
          <cell r="X409">
            <v>45777</v>
          </cell>
          <cell r="Y409">
            <v>2298473</v>
          </cell>
          <cell r="Z409">
            <v>45778</v>
          </cell>
          <cell r="AA409">
            <v>45808</v>
          </cell>
          <cell r="AB409">
            <v>536311</v>
          </cell>
          <cell r="AC409">
            <v>45809</v>
          </cell>
          <cell r="AD409">
            <v>45815</v>
          </cell>
          <cell r="AE409">
            <v>0</v>
          </cell>
          <cell r="AF409">
            <v>0</v>
          </cell>
          <cell r="AG409">
            <v>0</v>
          </cell>
          <cell r="AH409">
            <v>0</v>
          </cell>
          <cell r="AI409">
            <v>0</v>
          </cell>
          <cell r="AJ409">
            <v>0</v>
          </cell>
          <cell r="BI409" t="str">
            <v>Vicerrectoría de Recursos Universitarios</v>
          </cell>
          <cell r="BJ409" t="str">
            <v>WILSON FERNANDO SALGADO CIFUENTES</v>
          </cell>
          <cell r="BK409" t="str">
            <v>Vicerrector Universitario</v>
          </cell>
          <cell r="BL409">
            <v>254</v>
          </cell>
          <cell r="BM409">
            <v>45699.841851851852</v>
          </cell>
          <cell r="BN409">
            <v>422477985</v>
          </cell>
          <cell r="BO409">
            <v>794</v>
          </cell>
          <cell r="BP409">
            <v>45699</v>
          </cell>
          <cell r="BQ409">
            <v>8964045</v>
          </cell>
          <cell r="CS409"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09">
            <v>1121852735</v>
          </cell>
          <cell r="CU409">
            <v>136</v>
          </cell>
          <cell r="CV409" t="str">
            <v>280101315</v>
          </cell>
          <cell r="CY409">
            <v>8299</v>
          </cell>
          <cell r="CZ409" t="str">
            <v>M6</v>
          </cell>
          <cell r="DA409">
            <v>8964045</v>
          </cell>
          <cell r="DB409">
            <v>0</v>
          </cell>
        </row>
        <row r="410">
          <cell r="B410" t="str">
            <v>0393 DE 2025</v>
          </cell>
          <cell r="C410">
            <v>17348238</v>
          </cell>
          <cell r="D410" t="str">
            <v>HECTOR ROJAS RICO</v>
          </cell>
          <cell r="E410" t="str">
            <v>CONTRATO DE PRESTACIÓN DE SERVICIOS DE APOYO A LA GESTIÓN</v>
          </cell>
          <cell r="F410" t="str">
            <v>PRESTACIÓN DE SERVICIOS DE APOYO A LA GESTIÓN NECESARIO PARA EL FORTALECIMIENTO DE LOS PROCESOS DEL LABORATORIO DE ELECTRÓNICA DE LA FACULTAD DE CIENCIAS BÁSICAS E INGENIERÍA DE LA UNIVERSIDAD DE LOS LLANOS.</v>
          </cell>
          <cell r="G410">
            <v>45699</v>
          </cell>
          <cell r="H410">
            <v>8964045</v>
          </cell>
          <cell r="I410" t="str">
            <v>Tres (03) meses y veintisiete (27) días calendario</v>
          </cell>
          <cell r="J410">
            <v>45699</v>
          </cell>
          <cell r="K410">
            <v>45815</v>
          </cell>
          <cell r="L410" t="str">
            <v>NO APLICA</v>
          </cell>
          <cell r="M410" t="str">
            <v>NO APLICA</v>
          </cell>
          <cell r="N410" t="str">
            <v>NO APLICA</v>
          </cell>
          <cell r="O410">
            <v>5</v>
          </cell>
          <cell r="P410">
            <v>1532315</v>
          </cell>
          <cell r="Q410">
            <v>45699</v>
          </cell>
          <cell r="R410">
            <v>45716</v>
          </cell>
          <cell r="S410">
            <v>2298473</v>
          </cell>
          <cell r="T410">
            <v>45717</v>
          </cell>
          <cell r="U410">
            <v>45747</v>
          </cell>
          <cell r="V410">
            <v>2298473</v>
          </cell>
          <cell r="W410">
            <v>45748</v>
          </cell>
          <cell r="X410">
            <v>45777</v>
          </cell>
          <cell r="Y410">
            <v>2298473</v>
          </cell>
          <cell r="Z410">
            <v>45778</v>
          </cell>
          <cell r="AA410">
            <v>45808</v>
          </cell>
          <cell r="AB410">
            <v>536311</v>
          </cell>
          <cell r="AC410">
            <v>45809</v>
          </cell>
          <cell r="AD410">
            <v>45815</v>
          </cell>
          <cell r="AE410">
            <v>0</v>
          </cell>
          <cell r="AF410">
            <v>0</v>
          </cell>
          <cell r="AG410">
            <v>0</v>
          </cell>
          <cell r="AH410">
            <v>0</v>
          </cell>
          <cell r="AI410">
            <v>0</v>
          </cell>
          <cell r="AJ410">
            <v>0</v>
          </cell>
          <cell r="BI410" t="str">
            <v>Vicerrectoría de Recursos Universitarios</v>
          </cell>
          <cell r="BJ410" t="str">
            <v>WILSON FERNANDO SALGADO CIFUENTES</v>
          </cell>
          <cell r="BK410" t="str">
            <v>Vicerrector Universitario</v>
          </cell>
          <cell r="BL410">
            <v>254</v>
          </cell>
          <cell r="BM410">
            <v>45699.841851851852</v>
          </cell>
          <cell r="BN410">
            <v>422477985</v>
          </cell>
          <cell r="BO410">
            <v>772</v>
          </cell>
          <cell r="BP410">
            <v>45699</v>
          </cell>
          <cell r="BQ410">
            <v>8964045</v>
          </cell>
          <cell r="CS410" t="str">
            <v>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v>
          </cell>
          <cell r="CT410">
            <v>17348238</v>
          </cell>
          <cell r="CU410">
            <v>136</v>
          </cell>
          <cell r="CV410" t="str">
            <v>280101309</v>
          </cell>
          <cell r="CY410">
            <v>8299</v>
          </cell>
          <cell r="CZ410" t="str">
            <v>M6</v>
          </cell>
          <cell r="DA410">
            <v>8964045</v>
          </cell>
          <cell r="DB410">
            <v>0</v>
          </cell>
        </row>
        <row r="411">
          <cell r="B411" t="str">
            <v>0394 DE 2025</v>
          </cell>
          <cell r="C411">
            <v>0</v>
          </cell>
          <cell r="D411" t="str">
            <v>No. Libre</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BI411">
            <v>0</v>
          </cell>
          <cell r="BJ411">
            <v>0</v>
          </cell>
          <cell r="BK411">
            <v>0</v>
          </cell>
          <cell r="BL411">
            <v>0</v>
          </cell>
          <cell r="BM411">
            <v>0</v>
          </cell>
          <cell r="BN411">
            <v>0</v>
          </cell>
          <cell r="BO411">
            <v>0</v>
          </cell>
          <cell r="BP411">
            <v>0</v>
          </cell>
          <cell r="BQ411">
            <v>0</v>
          </cell>
          <cell r="CS411">
            <v>0</v>
          </cell>
          <cell r="CT411">
            <v>0</v>
          </cell>
          <cell r="CU411">
            <v>0</v>
          </cell>
          <cell r="CV411">
            <v>0</v>
          </cell>
          <cell r="CY411">
            <v>0</v>
          </cell>
          <cell r="CZ411">
            <v>0</v>
          </cell>
          <cell r="DA411">
            <v>0</v>
          </cell>
          <cell r="DB411">
            <v>0</v>
          </cell>
        </row>
        <row r="412">
          <cell r="B412" t="str">
            <v>0396 DE 2025</v>
          </cell>
          <cell r="C412">
            <v>1123431080</v>
          </cell>
          <cell r="D412" t="str">
            <v>MAYRA NATALY ROA GONZALEZ</v>
          </cell>
          <cell r="E412" t="str">
            <v>CONTRATO DE PRESTACIÓN DE SERVICIOS DE APOYO A LA GESTIÓN</v>
          </cell>
          <cell r="F412" t="str">
            <v>PRESTACIÓN DE SERVICIOS DE APOYO A LA GESTIÓN NECESARIO PARA EL FORTALECIMIENTO DE LOS PROCESOS DEL LABORATORIO DE QUÍMICA DE LA FACULTAD DE CIENCIAS BÁSICAS E INGENIERÍA DE LA UNIVERSIDAD DE LOS LLANOS.</v>
          </cell>
          <cell r="G412">
            <v>45699</v>
          </cell>
          <cell r="H412">
            <v>8964045</v>
          </cell>
          <cell r="I412" t="str">
            <v>Tres (03) meses y veintisiete (27) días calendario</v>
          </cell>
          <cell r="J412">
            <v>45699</v>
          </cell>
          <cell r="K412">
            <v>45815</v>
          </cell>
          <cell r="L412" t="str">
            <v>NO APLICA</v>
          </cell>
          <cell r="M412" t="str">
            <v>NO APLICA</v>
          </cell>
          <cell r="N412" t="str">
            <v>NO APLICA</v>
          </cell>
          <cell r="O412">
            <v>5</v>
          </cell>
          <cell r="P412">
            <v>1532315</v>
          </cell>
          <cell r="Q412">
            <v>45699</v>
          </cell>
          <cell r="R412">
            <v>45716</v>
          </cell>
          <cell r="S412">
            <v>2298473</v>
          </cell>
          <cell r="T412">
            <v>45717</v>
          </cell>
          <cell r="U412">
            <v>45747</v>
          </cell>
          <cell r="V412">
            <v>2298473</v>
          </cell>
          <cell r="W412">
            <v>45748</v>
          </cell>
          <cell r="X412">
            <v>45777</v>
          </cell>
          <cell r="Y412">
            <v>2298473</v>
          </cell>
          <cell r="Z412">
            <v>45778</v>
          </cell>
          <cell r="AA412">
            <v>45808</v>
          </cell>
          <cell r="AB412">
            <v>536311</v>
          </cell>
          <cell r="AC412">
            <v>45809</v>
          </cell>
          <cell r="AD412">
            <v>45815</v>
          </cell>
          <cell r="AE412">
            <v>0</v>
          </cell>
          <cell r="AF412">
            <v>0</v>
          </cell>
          <cell r="AG412">
            <v>0</v>
          </cell>
          <cell r="AH412">
            <v>0</v>
          </cell>
          <cell r="AI412">
            <v>0</v>
          </cell>
          <cell r="AJ412">
            <v>0</v>
          </cell>
          <cell r="BI412" t="str">
            <v>Vicerrectoría de Recursos Universitarios</v>
          </cell>
          <cell r="BJ412" t="str">
            <v>WILSON FERNANDO SALGADO CIFUENTES</v>
          </cell>
          <cell r="BK412" t="str">
            <v>Vicerrector Universitario</v>
          </cell>
          <cell r="BL412">
            <v>254</v>
          </cell>
          <cell r="BM412">
            <v>45699.841851851852</v>
          </cell>
          <cell r="BN412">
            <v>422477985</v>
          </cell>
          <cell r="BO412">
            <v>817</v>
          </cell>
          <cell r="BP412">
            <v>45699</v>
          </cell>
          <cell r="BQ412">
            <v>8964045</v>
          </cell>
          <cell r="CS412"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12">
            <v>1123431080</v>
          </cell>
          <cell r="CU412">
            <v>136</v>
          </cell>
          <cell r="CV412" t="str">
            <v>280101315</v>
          </cell>
          <cell r="CY412">
            <v>8299</v>
          </cell>
          <cell r="CZ412" t="str">
            <v>M6</v>
          </cell>
          <cell r="DA412">
            <v>8964045</v>
          </cell>
          <cell r="DB412">
            <v>0</v>
          </cell>
        </row>
        <row r="413">
          <cell r="B413" t="str">
            <v>0397 DE 2025</v>
          </cell>
          <cell r="C413">
            <v>0</v>
          </cell>
          <cell r="D413" t="str">
            <v>No. Libre</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BI413">
            <v>0</v>
          </cell>
          <cell r="BJ413">
            <v>0</v>
          </cell>
          <cell r="BK413">
            <v>0</v>
          </cell>
          <cell r="BL413">
            <v>0</v>
          </cell>
          <cell r="BM413">
            <v>0</v>
          </cell>
          <cell r="BN413">
            <v>0</v>
          </cell>
          <cell r="BO413">
            <v>0</v>
          </cell>
          <cell r="BP413">
            <v>0</v>
          </cell>
          <cell r="BQ413">
            <v>0</v>
          </cell>
          <cell r="CS413">
            <v>0</v>
          </cell>
          <cell r="CT413">
            <v>0</v>
          </cell>
          <cell r="CU413">
            <v>0</v>
          </cell>
          <cell r="CV413">
            <v>0</v>
          </cell>
          <cell r="CY413">
            <v>0</v>
          </cell>
          <cell r="CZ413">
            <v>0</v>
          </cell>
          <cell r="DA413">
            <v>0</v>
          </cell>
          <cell r="DB413">
            <v>0</v>
          </cell>
        </row>
        <row r="414">
          <cell r="B414" t="str">
            <v>0398 DE 2025</v>
          </cell>
          <cell r="C414">
            <v>1098795027</v>
          </cell>
          <cell r="D414" t="str">
            <v>DANIS DANIELA GALINDO RODRIGUEZ</v>
          </cell>
          <cell r="E414" t="str">
            <v>CONTRATO DE PRESTACIÓN DE SERVICIOS DE APOYO A LA GESTIÓN</v>
          </cell>
          <cell r="F414" t="str">
            <v>PRESTACIÓN DE SERVICIOS DE APOYO A LA GESTIÓN NECESARIO PARA EL FORTALECIMIENTO DE LOS PROCESOS DEL LABORATORIO DE QUÍMICA DE LA FACULTAD DE CIENCIAS BÁSICAS E INGENIERÍA DE LA UNIVERSIDAD DE LOS LLANOS.</v>
          </cell>
          <cell r="G414">
            <v>45699</v>
          </cell>
          <cell r="H414">
            <v>8964045</v>
          </cell>
          <cell r="I414" t="str">
            <v>Tres (03) meses y veintisiete (27) días calendario</v>
          </cell>
          <cell r="J414">
            <v>45699</v>
          </cell>
          <cell r="K414">
            <v>45815</v>
          </cell>
          <cell r="L414" t="str">
            <v>NO APLICA</v>
          </cell>
          <cell r="M414" t="str">
            <v>NO APLICA</v>
          </cell>
          <cell r="N414" t="str">
            <v>NO APLICA</v>
          </cell>
          <cell r="O414">
            <v>5</v>
          </cell>
          <cell r="P414">
            <v>1532315</v>
          </cell>
          <cell r="Q414">
            <v>45699</v>
          </cell>
          <cell r="R414">
            <v>45716</v>
          </cell>
          <cell r="S414">
            <v>2298473</v>
          </cell>
          <cell r="T414">
            <v>45717</v>
          </cell>
          <cell r="U414">
            <v>45747</v>
          </cell>
          <cell r="V414">
            <v>2298473</v>
          </cell>
          <cell r="W414">
            <v>45748</v>
          </cell>
          <cell r="X414">
            <v>45777</v>
          </cell>
          <cell r="Y414">
            <v>2298473</v>
          </cell>
          <cell r="Z414">
            <v>45778</v>
          </cell>
          <cell r="AA414">
            <v>45808</v>
          </cell>
          <cell r="AB414">
            <v>536311</v>
          </cell>
          <cell r="AC414">
            <v>45809</v>
          </cell>
          <cell r="AD414">
            <v>45815</v>
          </cell>
          <cell r="AE414">
            <v>0</v>
          </cell>
          <cell r="AF414">
            <v>0</v>
          </cell>
          <cell r="AG414">
            <v>0</v>
          </cell>
          <cell r="AH414">
            <v>0</v>
          </cell>
          <cell r="AI414">
            <v>0</v>
          </cell>
          <cell r="AJ414">
            <v>0</v>
          </cell>
          <cell r="BI414" t="str">
            <v>Vicerrectoría de Recursos Universitarios</v>
          </cell>
          <cell r="BJ414" t="str">
            <v>WILSON FERNANDO SALGADO CIFUENTES</v>
          </cell>
          <cell r="BK414" t="str">
            <v>Vicerrector Universitario</v>
          </cell>
          <cell r="BL414">
            <v>254</v>
          </cell>
          <cell r="BM414">
            <v>45699.841851851852</v>
          </cell>
          <cell r="BN414">
            <v>422477985</v>
          </cell>
          <cell r="BO414">
            <v>788</v>
          </cell>
          <cell r="BP414">
            <v>45699</v>
          </cell>
          <cell r="BQ414">
            <v>8964045</v>
          </cell>
          <cell r="CS414"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14">
            <v>1098795027</v>
          </cell>
          <cell r="CU414">
            <v>598</v>
          </cell>
          <cell r="CV414" t="str">
            <v>280101315</v>
          </cell>
          <cell r="CY414">
            <v>8299</v>
          </cell>
          <cell r="CZ414" t="str">
            <v>M6</v>
          </cell>
          <cell r="DA414">
            <v>8964045</v>
          </cell>
          <cell r="DB414">
            <v>0</v>
          </cell>
        </row>
        <row r="415">
          <cell r="B415" t="str">
            <v>0399 DE 2025</v>
          </cell>
          <cell r="C415">
            <v>1121934944</v>
          </cell>
          <cell r="D415" t="str">
            <v>ANA MARIA MUÑOZ SANCHEZ</v>
          </cell>
          <cell r="E415" t="str">
            <v>CONTRATO DE PRESTACIÓN DE SERVICIOS DE APOYO A LA GESTIÓN</v>
          </cell>
          <cell r="F415" t="str">
            <v>PRESTACIÓN DE SERVICIOS DE APOYO A LA GESTIÓN NECESARIO PARA EL FORTALECIMIENTO DE LOS PROCESOS DEL LABORATORIO DE BIOLOGÍA DE LA FACULTAD DE CIENCIAS BÁSICAS E INGENIERÍA DE LA UNIVERSIDAD DE LOS LLANOS.</v>
          </cell>
          <cell r="G415">
            <v>45699</v>
          </cell>
          <cell r="H415">
            <v>8964045</v>
          </cell>
          <cell r="I415" t="str">
            <v>Tres (03) meses y veintisiete (27) días calendario</v>
          </cell>
          <cell r="J415">
            <v>45699</v>
          </cell>
          <cell r="K415">
            <v>45815</v>
          </cell>
          <cell r="L415" t="str">
            <v>NO APLICA</v>
          </cell>
          <cell r="M415" t="str">
            <v>NO APLICA</v>
          </cell>
          <cell r="N415" t="str">
            <v>NO APLICA</v>
          </cell>
          <cell r="O415">
            <v>5</v>
          </cell>
          <cell r="P415">
            <v>1532315</v>
          </cell>
          <cell r="Q415">
            <v>45699</v>
          </cell>
          <cell r="R415">
            <v>45716</v>
          </cell>
          <cell r="S415">
            <v>2298473</v>
          </cell>
          <cell r="T415">
            <v>45717</v>
          </cell>
          <cell r="U415">
            <v>45747</v>
          </cell>
          <cell r="V415">
            <v>2298473</v>
          </cell>
          <cell r="W415">
            <v>45748</v>
          </cell>
          <cell r="X415">
            <v>45777</v>
          </cell>
          <cell r="Y415">
            <v>2298473</v>
          </cell>
          <cell r="Z415">
            <v>45778</v>
          </cell>
          <cell r="AA415">
            <v>45808</v>
          </cell>
          <cell r="AB415">
            <v>536311</v>
          </cell>
          <cell r="AC415">
            <v>45809</v>
          </cell>
          <cell r="AD415">
            <v>45815</v>
          </cell>
          <cell r="AE415">
            <v>0</v>
          </cell>
          <cell r="AF415">
            <v>0</v>
          </cell>
          <cell r="AG415">
            <v>0</v>
          </cell>
          <cell r="AH415">
            <v>0</v>
          </cell>
          <cell r="AI415">
            <v>0</v>
          </cell>
          <cell r="AJ415">
            <v>0</v>
          </cell>
          <cell r="BI415" t="str">
            <v>Vicerrectoría de Recursos Universitarios</v>
          </cell>
          <cell r="BJ415" t="str">
            <v>WILSON FERNANDO SALGADO CIFUENTES</v>
          </cell>
          <cell r="BK415" t="str">
            <v>Vicerrector Universitario</v>
          </cell>
          <cell r="BL415">
            <v>254</v>
          </cell>
          <cell r="BM415">
            <v>45699.841851851852</v>
          </cell>
          <cell r="BN415">
            <v>422477985</v>
          </cell>
          <cell r="BO415">
            <v>804</v>
          </cell>
          <cell r="BP415">
            <v>45699</v>
          </cell>
          <cell r="BQ415">
            <v>8964045</v>
          </cell>
          <cell r="CS415"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15">
            <v>1121934944</v>
          </cell>
          <cell r="CU415">
            <v>136</v>
          </cell>
          <cell r="CV415" t="str">
            <v>280101314</v>
          </cell>
          <cell r="CY415">
            <v>8299</v>
          </cell>
          <cell r="CZ415" t="str">
            <v>M6</v>
          </cell>
          <cell r="DA415">
            <v>8964045</v>
          </cell>
          <cell r="DB415">
            <v>0</v>
          </cell>
        </row>
        <row r="416">
          <cell r="B416" t="str">
            <v>0400 DE 2025</v>
          </cell>
          <cell r="C416">
            <v>1121935132</v>
          </cell>
          <cell r="D416" t="str">
            <v>YEIMY ELIANA QUIÑONES AGUDELO</v>
          </cell>
          <cell r="E416" t="str">
            <v>CONTRATO DE PRESTACIÓN DE SERVICIOS DE APOYO A LA GESTIÓN</v>
          </cell>
          <cell r="F416" t="str">
            <v>PRESTACIÓN DE SERVICIOS DE APOYO A LA GESTIÓN NECESARIO PARA EL FORTALECIMIENTO DE LOS PROCESOS DEL LABORATORIO DE CALIDAD DE AGUAS DE LA FACULTAD DE CIENCIAS BÁSICAS E INGENIERÍA LA UNIVERSIDAD DE LOS LLANOS.</v>
          </cell>
          <cell r="G416">
            <v>45699</v>
          </cell>
          <cell r="H416">
            <v>8964045</v>
          </cell>
          <cell r="I416" t="str">
            <v>Tres (03) meses y veintisiete (27) días calendario</v>
          </cell>
          <cell r="J416">
            <v>45699</v>
          </cell>
          <cell r="K416">
            <v>45815</v>
          </cell>
          <cell r="L416" t="str">
            <v>NO APLICA</v>
          </cell>
          <cell r="M416" t="str">
            <v>NO APLICA</v>
          </cell>
          <cell r="N416" t="str">
            <v>NO APLICA</v>
          </cell>
          <cell r="O416">
            <v>5</v>
          </cell>
          <cell r="P416">
            <v>1532315</v>
          </cell>
          <cell r="Q416">
            <v>45699</v>
          </cell>
          <cell r="R416">
            <v>45716</v>
          </cell>
          <cell r="S416">
            <v>2298473</v>
          </cell>
          <cell r="T416">
            <v>45717</v>
          </cell>
          <cell r="U416">
            <v>45747</v>
          </cell>
          <cell r="V416">
            <v>2298473</v>
          </cell>
          <cell r="W416">
            <v>45748</v>
          </cell>
          <cell r="X416">
            <v>45777</v>
          </cell>
          <cell r="Y416">
            <v>2298473</v>
          </cell>
          <cell r="Z416">
            <v>45778</v>
          </cell>
          <cell r="AA416">
            <v>45808</v>
          </cell>
          <cell r="AB416">
            <v>536311</v>
          </cell>
          <cell r="AC416">
            <v>45809</v>
          </cell>
          <cell r="AD416">
            <v>45815</v>
          </cell>
          <cell r="AE416">
            <v>0</v>
          </cell>
          <cell r="AF416">
            <v>0</v>
          </cell>
          <cell r="AG416">
            <v>0</v>
          </cell>
          <cell r="AH416">
            <v>0</v>
          </cell>
          <cell r="AI416">
            <v>0</v>
          </cell>
          <cell r="AJ416">
            <v>0</v>
          </cell>
          <cell r="BI416" t="str">
            <v>Vicerrectoría de Recursos Universitarios</v>
          </cell>
          <cell r="BJ416" t="str">
            <v>WILSON FERNANDO SALGADO CIFUENTES</v>
          </cell>
          <cell r="BK416" t="str">
            <v>Vicerrector Universitario</v>
          </cell>
          <cell r="BL416">
            <v>254</v>
          </cell>
          <cell r="BM416">
            <v>45699.841851851852</v>
          </cell>
          <cell r="BN416">
            <v>422477985</v>
          </cell>
          <cell r="BO416">
            <v>805</v>
          </cell>
          <cell r="BP416">
            <v>45699</v>
          </cell>
          <cell r="BQ416">
            <v>8964045</v>
          </cell>
          <cell r="CS416" t="str">
            <v>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v>
          </cell>
          <cell r="CT416">
            <v>1121935132</v>
          </cell>
          <cell r="CU416">
            <v>136</v>
          </cell>
          <cell r="CV416" t="str">
            <v>280101203</v>
          </cell>
          <cell r="CY416">
            <v>8299</v>
          </cell>
          <cell r="CZ416" t="str">
            <v>M6</v>
          </cell>
          <cell r="DA416">
            <v>8964045</v>
          </cell>
          <cell r="DB416">
            <v>0</v>
          </cell>
        </row>
        <row r="417">
          <cell r="B417" t="str">
            <v>0401 DE 2025</v>
          </cell>
          <cell r="C417">
            <v>1116233513</v>
          </cell>
          <cell r="D417" t="str">
            <v xml:space="preserve">KAREN ELAINED VARELA BOHORQUEZ </v>
          </cell>
          <cell r="E417" t="str">
            <v>CONTRATO DE PRESTACIÓN DE SERVICIOS DE APOYO A LA GESTIÓN</v>
          </cell>
          <cell r="F417" t="str">
            <v>PRESTACIÓN DE SERVICIOS DE APOYO A LA GESTIÓN NECESARIO PARA EL FORTALECIMIENTO DE LOS PROCESOS DEL LABORATORIO DE BIOLOGÍA DE LA FACULTAD DE CIENCIAS BÁSICAS E INGENIERÍA DE LA UNIVERSIDAD DE LOS LLANOS.</v>
          </cell>
          <cell r="G417">
            <v>45699</v>
          </cell>
          <cell r="H417">
            <v>8964045</v>
          </cell>
          <cell r="I417" t="str">
            <v>Tres (03) meses y veintisiete (27) días calendario</v>
          </cell>
          <cell r="J417">
            <v>45699</v>
          </cell>
          <cell r="K417">
            <v>45815</v>
          </cell>
          <cell r="L417" t="str">
            <v>NO APLICA</v>
          </cell>
          <cell r="M417" t="str">
            <v>NO APLICA</v>
          </cell>
          <cell r="N417" t="str">
            <v>NO APLICA</v>
          </cell>
          <cell r="O417">
            <v>5</v>
          </cell>
          <cell r="P417">
            <v>1532315</v>
          </cell>
          <cell r="Q417">
            <v>45699</v>
          </cell>
          <cell r="R417">
            <v>45716</v>
          </cell>
          <cell r="S417">
            <v>2298473</v>
          </cell>
          <cell r="T417">
            <v>45717</v>
          </cell>
          <cell r="U417">
            <v>45747</v>
          </cell>
          <cell r="V417">
            <v>2298473</v>
          </cell>
          <cell r="W417">
            <v>45748</v>
          </cell>
          <cell r="X417">
            <v>45777</v>
          </cell>
          <cell r="Y417">
            <v>2298473</v>
          </cell>
          <cell r="Z417">
            <v>45778</v>
          </cell>
          <cell r="AA417">
            <v>45808</v>
          </cell>
          <cell r="AB417">
            <v>536311</v>
          </cell>
          <cell r="AC417">
            <v>45809</v>
          </cell>
          <cell r="AD417">
            <v>45815</v>
          </cell>
          <cell r="AE417">
            <v>0</v>
          </cell>
          <cell r="AF417">
            <v>0</v>
          </cell>
          <cell r="AG417">
            <v>0</v>
          </cell>
          <cell r="AH417">
            <v>0</v>
          </cell>
          <cell r="AI417">
            <v>0</v>
          </cell>
          <cell r="AJ417">
            <v>0</v>
          </cell>
          <cell r="BI417" t="str">
            <v>Vicerrectoría de Recursos Universitarios</v>
          </cell>
          <cell r="BJ417" t="str">
            <v>WILSON FERNANDO SALGADO CIFUENTES</v>
          </cell>
          <cell r="BK417" t="str">
            <v>Vicerrector Universitario</v>
          </cell>
          <cell r="BL417">
            <v>254</v>
          </cell>
          <cell r="BM417">
            <v>45699.841851851852</v>
          </cell>
          <cell r="BN417">
            <v>422477985</v>
          </cell>
          <cell r="BO417">
            <v>789</v>
          </cell>
          <cell r="BP417">
            <v>45699</v>
          </cell>
          <cell r="BQ417">
            <v>8964045</v>
          </cell>
          <cell r="CS417"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17">
            <v>1116233513</v>
          </cell>
          <cell r="CU417">
            <v>136</v>
          </cell>
          <cell r="CV417" t="str">
            <v>280101314</v>
          </cell>
          <cell r="CY417">
            <v>7490</v>
          </cell>
          <cell r="CZ417" t="str">
            <v>M6</v>
          </cell>
          <cell r="DA417">
            <v>8964045</v>
          </cell>
          <cell r="DB417">
            <v>0</v>
          </cell>
        </row>
        <row r="418">
          <cell r="B418" t="str">
            <v>0402 DE 2025</v>
          </cell>
          <cell r="C418">
            <v>1121955626</v>
          </cell>
          <cell r="D418" t="str">
            <v>FRANCY DAYANA REYES GUTIERREZ</v>
          </cell>
          <cell r="E418" t="str">
            <v>CONTRATO DE PRESTACIÓN DE SERVICIOS DE APOYO A LA GESTIÓN</v>
          </cell>
          <cell r="F418" t="str">
            <v>PRESTACIÓN DE SERVICIOS DE APOYO A LA GESTIÓN NECESARIO PARA EL FORTALECIMIENTO DE LOS PROCESOS DEL LABORATORIO DE BIOLOGÍA DE LA FACULTAD DE CIENCIAS BÁSICAS E INGENIERÍA DE LA UNIVERSIDAD DE LOS LLANOS.</v>
          </cell>
          <cell r="G418">
            <v>45699</v>
          </cell>
          <cell r="H418">
            <v>8964045</v>
          </cell>
          <cell r="I418" t="str">
            <v>Tres (03) meses y veintisiete (27) días calendario</v>
          </cell>
          <cell r="J418">
            <v>45699</v>
          </cell>
          <cell r="K418">
            <v>45815</v>
          </cell>
          <cell r="L418" t="str">
            <v>NO APLICA</v>
          </cell>
          <cell r="M418" t="str">
            <v>NO APLICA</v>
          </cell>
          <cell r="N418" t="str">
            <v>NO APLICA</v>
          </cell>
          <cell r="O418">
            <v>5</v>
          </cell>
          <cell r="P418">
            <v>1532315</v>
          </cell>
          <cell r="Q418">
            <v>45699</v>
          </cell>
          <cell r="R418">
            <v>45716</v>
          </cell>
          <cell r="S418">
            <v>2298473</v>
          </cell>
          <cell r="T418">
            <v>45717</v>
          </cell>
          <cell r="U418">
            <v>45747</v>
          </cell>
          <cell r="V418">
            <v>2298473</v>
          </cell>
          <cell r="W418">
            <v>45748</v>
          </cell>
          <cell r="X418">
            <v>45777</v>
          </cell>
          <cell r="Y418">
            <v>2298473</v>
          </cell>
          <cell r="Z418">
            <v>45778</v>
          </cell>
          <cell r="AA418">
            <v>45808</v>
          </cell>
          <cell r="AB418">
            <v>536311</v>
          </cell>
          <cell r="AC418">
            <v>45809</v>
          </cell>
          <cell r="AD418">
            <v>45815</v>
          </cell>
          <cell r="AE418">
            <v>0</v>
          </cell>
          <cell r="AF418">
            <v>0</v>
          </cell>
          <cell r="AG418">
            <v>0</v>
          </cell>
          <cell r="AH418">
            <v>0</v>
          </cell>
          <cell r="AI418">
            <v>0</v>
          </cell>
          <cell r="AJ418">
            <v>0</v>
          </cell>
          <cell r="BI418" t="str">
            <v>Vicerrectoría de Recursos Universitarios</v>
          </cell>
          <cell r="BJ418" t="str">
            <v>WILSON FERNANDO SALGADO CIFUENTES</v>
          </cell>
          <cell r="BK418" t="str">
            <v>Vicerrector Universitario</v>
          </cell>
          <cell r="BL418">
            <v>254</v>
          </cell>
          <cell r="BM418">
            <v>45699.841851851852</v>
          </cell>
          <cell r="BN418">
            <v>422477985</v>
          </cell>
          <cell r="BO418">
            <v>809</v>
          </cell>
          <cell r="BP418">
            <v>45699</v>
          </cell>
          <cell r="BQ418">
            <v>8964045</v>
          </cell>
          <cell r="CS418"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18">
            <v>1121955626</v>
          </cell>
          <cell r="CU418">
            <v>136</v>
          </cell>
          <cell r="CV418" t="str">
            <v>280101314</v>
          </cell>
          <cell r="CY418">
            <v>7490</v>
          </cell>
          <cell r="CZ418" t="str">
            <v>M6</v>
          </cell>
          <cell r="DA418">
            <v>8964045</v>
          </cell>
          <cell r="DB418">
            <v>0</v>
          </cell>
        </row>
        <row r="419">
          <cell r="B419" t="str">
            <v>0403 DE 2025</v>
          </cell>
          <cell r="C419">
            <v>1095822674</v>
          </cell>
          <cell r="D419" t="str">
            <v>MARLLY LORENA TORO LONDOÑO</v>
          </cell>
          <cell r="E419" t="str">
            <v>CONTRATO DE PRESTACIÓN DE SERVICIOS PROFESIONALES</v>
          </cell>
          <cell r="F419" t="str">
            <v>PRESTACIÓN DE SERVICIOS PROFESIONALES NECESARIO PARA EL FORTALECIMIENTO DE LOS PROCESOS DEL LABORATORIO DE QUÍMICA DE LA FACULTAD DE CIENCIAS BÁSICAS E INGENIERÍA DE LA UNIVERSIDAD DE LOS LLANOS.</v>
          </cell>
          <cell r="G419">
            <v>45699</v>
          </cell>
          <cell r="H419">
            <v>12655118</v>
          </cell>
          <cell r="I419" t="str">
            <v>Tres (03) meses y veintisiete (27) días calendario</v>
          </cell>
          <cell r="J419">
            <v>45699</v>
          </cell>
          <cell r="K419">
            <v>45815</v>
          </cell>
          <cell r="L419" t="str">
            <v>NO APLICA</v>
          </cell>
          <cell r="M419" t="str">
            <v>NO APLICA</v>
          </cell>
          <cell r="N419" t="str">
            <v>NO APLICA</v>
          </cell>
          <cell r="O419">
            <v>5</v>
          </cell>
          <cell r="P419">
            <v>2163268</v>
          </cell>
          <cell r="Q419">
            <v>45699</v>
          </cell>
          <cell r="R419">
            <v>45716</v>
          </cell>
          <cell r="S419">
            <v>3244902</v>
          </cell>
          <cell r="T419">
            <v>45717</v>
          </cell>
          <cell r="U419">
            <v>45747</v>
          </cell>
          <cell r="V419">
            <v>3244902</v>
          </cell>
          <cell r="W419">
            <v>45748</v>
          </cell>
          <cell r="X419">
            <v>45777</v>
          </cell>
          <cell r="Y419">
            <v>3244902</v>
          </cell>
          <cell r="Z419">
            <v>45778</v>
          </cell>
          <cell r="AA419">
            <v>45808</v>
          </cell>
          <cell r="AB419">
            <v>757144</v>
          </cell>
          <cell r="AC419">
            <v>45809</v>
          </cell>
          <cell r="AD419">
            <v>45815</v>
          </cell>
          <cell r="AE419">
            <v>0</v>
          </cell>
          <cell r="AF419">
            <v>0</v>
          </cell>
          <cell r="AG419">
            <v>0</v>
          </cell>
          <cell r="AH419">
            <v>0</v>
          </cell>
          <cell r="AI419">
            <v>0</v>
          </cell>
          <cell r="AJ419">
            <v>0</v>
          </cell>
          <cell r="BI419" t="str">
            <v>Vicerrectoría de Recursos Universitarios</v>
          </cell>
          <cell r="BJ419" t="str">
            <v>WILSON FERNANDO SALGADO CIFUENTES</v>
          </cell>
          <cell r="BK419" t="str">
            <v>Vicerrector Universitario</v>
          </cell>
          <cell r="BL419">
            <v>254</v>
          </cell>
          <cell r="BM419">
            <v>45699.841851851852</v>
          </cell>
          <cell r="BN419">
            <v>422477985</v>
          </cell>
          <cell r="BO419">
            <v>786</v>
          </cell>
          <cell r="BP419">
            <v>45699</v>
          </cell>
          <cell r="BQ419">
            <v>12655118</v>
          </cell>
          <cell r="CS419" t="str">
            <v>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v>
          </cell>
          <cell r="CT419">
            <v>1095822674</v>
          </cell>
          <cell r="CU419">
            <v>136</v>
          </cell>
          <cell r="CV419" t="str">
            <v>280101315</v>
          </cell>
          <cell r="CY419">
            <v>7490</v>
          </cell>
          <cell r="CZ419" t="str">
            <v>M6</v>
          </cell>
          <cell r="DA419">
            <v>12655118</v>
          </cell>
          <cell r="DB419">
            <v>0</v>
          </cell>
        </row>
        <row r="420">
          <cell r="B420" t="str">
            <v>0404 DE 2025</v>
          </cell>
          <cell r="C420">
            <v>1096482067</v>
          </cell>
          <cell r="D420" t="str">
            <v>FANNY GAMBOA CORTES</v>
          </cell>
          <cell r="E420" t="str">
            <v>CONTRATO DE PRESTACIÓN DE SERVICIOS DE APOYO A LA GESTIÓN</v>
          </cell>
          <cell r="F420" t="str">
            <v>PRESTACIÓN DE SERVICIOS DE APOYO A LA GESTIÓN NECESARIO PARA EL FORTALECIMIENTO DE LOS PROCESOS DE LOS LABORATORIOS DE LA SEDE BOQUEMONTE DE LA UNIVERSIDAD DE LOS LLANOS</v>
          </cell>
          <cell r="G420">
            <v>45699</v>
          </cell>
          <cell r="H420">
            <v>8964045</v>
          </cell>
          <cell r="I420" t="str">
            <v>Tres (03) meses y veintisiete (27) días calendario</v>
          </cell>
          <cell r="J420">
            <v>45699</v>
          </cell>
          <cell r="K420">
            <v>45815</v>
          </cell>
          <cell r="L420" t="str">
            <v>NO APLICA</v>
          </cell>
          <cell r="M420" t="str">
            <v>NO APLICA</v>
          </cell>
          <cell r="N420" t="str">
            <v>NO APLICA</v>
          </cell>
          <cell r="O420">
            <v>5</v>
          </cell>
          <cell r="P420">
            <v>1532315</v>
          </cell>
          <cell r="Q420">
            <v>45699</v>
          </cell>
          <cell r="R420">
            <v>45716</v>
          </cell>
          <cell r="S420">
            <v>2298473</v>
          </cell>
          <cell r="T420">
            <v>45717</v>
          </cell>
          <cell r="U420">
            <v>45747</v>
          </cell>
          <cell r="V420">
            <v>2298473</v>
          </cell>
          <cell r="W420">
            <v>45748</v>
          </cell>
          <cell r="X420">
            <v>45777</v>
          </cell>
          <cell r="Y420">
            <v>2298473</v>
          </cell>
          <cell r="Z420">
            <v>45778</v>
          </cell>
          <cell r="AA420">
            <v>45808</v>
          </cell>
          <cell r="AB420">
            <v>536311</v>
          </cell>
          <cell r="AC420">
            <v>45809</v>
          </cell>
          <cell r="AD420">
            <v>45815</v>
          </cell>
          <cell r="AE420">
            <v>0</v>
          </cell>
          <cell r="AF420">
            <v>0</v>
          </cell>
          <cell r="AG420">
            <v>0</v>
          </cell>
          <cell r="AH420">
            <v>0</v>
          </cell>
          <cell r="AI420">
            <v>0</v>
          </cell>
          <cell r="AJ420">
            <v>0</v>
          </cell>
          <cell r="BI420" t="str">
            <v>Vicerrectoría de Recursos Universitarios</v>
          </cell>
          <cell r="BJ420" t="str">
            <v>WILSON FERNANDO SALGADO CIFUENTES</v>
          </cell>
          <cell r="BK420" t="str">
            <v>Vicerrector Universitario</v>
          </cell>
          <cell r="BL420">
            <v>254</v>
          </cell>
          <cell r="BM420">
            <v>45699.841851851852</v>
          </cell>
          <cell r="BN420">
            <v>422477985</v>
          </cell>
          <cell r="BO420">
            <v>787</v>
          </cell>
          <cell r="BP420">
            <v>45699</v>
          </cell>
          <cell r="BQ420">
            <v>8964045</v>
          </cell>
          <cell r="CS420" t="str">
            <v>1. Colaborar en el montaje, entrega y recepción de materiales en las prácticas de los laboratorios. 2. Velar por el correcto uso y manejo de los equipos de laboratorios y por el cumplimiento del procedimiento de aseguramiento metrológico. 3. Asistir en el control de acceso de usuarios a los laboratorios, gestionando los espacios y horarios disponibles. 4. Colaborar en la elaboración de inventarios de reactivos, material de vidrio y proyección de necesidades del laboratorio</v>
          </cell>
          <cell r="CT420">
            <v>1096482067</v>
          </cell>
          <cell r="CU420">
            <v>136</v>
          </cell>
          <cell r="CV420" t="str">
            <v>280301</v>
          </cell>
          <cell r="CY420">
            <v>8299</v>
          </cell>
          <cell r="CZ420" t="str">
            <v>M6</v>
          </cell>
          <cell r="DA420">
            <v>8964045</v>
          </cell>
          <cell r="DB420">
            <v>0</v>
          </cell>
        </row>
        <row r="421">
          <cell r="B421" t="str">
            <v>0406 DE 2025</v>
          </cell>
          <cell r="C421">
            <v>1122130378</v>
          </cell>
          <cell r="D421" t="str">
            <v>JHON EDISSON SALGUERO PINZON</v>
          </cell>
          <cell r="E421" t="str">
            <v>CONTRATO DE PRESTACIÓN DE SERVICIOS DE APOYO A LA GESTIÓN</v>
          </cell>
          <cell r="F421" t="str">
            <v>PRESTACIÓN DE SERVICIOS DE APOYO A LA GESTIÓN NECESARIO PARA EL FORTALECIMIENTO DE LOS PROCESOS EN EL CENTRO TIC PARA LA INGENIERÍA DE LA FACULTAD DE CIENCIAS BÁSICAS E INGENIERÍA DE LA UNIVERSIDAD DE LOS LLANOS.</v>
          </cell>
          <cell r="G421">
            <v>45699</v>
          </cell>
          <cell r="H421">
            <v>8964045</v>
          </cell>
          <cell r="I421" t="str">
            <v>Tres (03) meses y veintisiete (27) días calendario</v>
          </cell>
          <cell r="J421">
            <v>45699</v>
          </cell>
          <cell r="K421">
            <v>45815</v>
          </cell>
          <cell r="L421" t="str">
            <v>NO APLICA</v>
          </cell>
          <cell r="M421" t="str">
            <v>NO APLICA</v>
          </cell>
          <cell r="N421" t="str">
            <v>NO APLICA</v>
          </cell>
          <cell r="O421">
            <v>5</v>
          </cell>
          <cell r="P421">
            <v>1532315</v>
          </cell>
          <cell r="Q421">
            <v>45699</v>
          </cell>
          <cell r="R421">
            <v>45716</v>
          </cell>
          <cell r="S421">
            <v>2298473</v>
          </cell>
          <cell r="T421">
            <v>45717</v>
          </cell>
          <cell r="U421">
            <v>45747</v>
          </cell>
          <cell r="V421">
            <v>2298473</v>
          </cell>
          <cell r="W421">
            <v>45748</v>
          </cell>
          <cell r="X421">
            <v>45777</v>
          </cell>
          <cell r="Y421">
            <v>2298473</v>
          </cell>
          <cell r="Z421">
            <v>45778</v>
          </cell>
          <cell r="AA421">
            <v>45808</v>
          </cell>
          <cell r="AB421">
            <v>536311</v>
          </cell>
          <cell r="AC421">
            <v>45809</v>
          </cell>
          <cell r="AD421">
            <v>45815</v>
          </cell>
          <cell r="AE421">
            <v>0</v>
          </cell>
          <cell r="AF421">
            <v>0</v>
          </cell>
          <cell r="AG421">
            <v>0</v>
          </cell>
          <cell r="AH421">
            <v>0</v>
          </cell>
          <cell r="AI421">
            <v>0</v>
          </cell>
          <cell r="AJ421">
            <v>0</v>
          </cell>
          <cell r="BI421" t="str">
            <v>Vicerrectoría de Recursos Universitarios</v>
          </cell>
          <cell r="BJ421" t="str">
            <v>WILSON FERNANDO SALGADO CIFUENTES</v>
          </cell>
          <cell r="BK421" t="str">
            <v>Vicerrector Universitario</v>
          </cell>
          <cell r="BL421">
            <v>254</v>
          </cell>
          <cell r="BM421">
            <v>45699.841851851852</v>
          </cell>
          <cell r="BN421">
            <v>422477985</v>
          </cell>
          <cell r="BO421">
            <v>814</v>
          </cell>
          <cell r="BP421">
            <v>45699</v>
          </cell>
          <cell r="BQ421">
            <v>8964045</v>
          </cell>
          <cell r="CS421"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21">
            <v>1122130378</v>
          </cell>
          <cell r="CU421">
            <v>136</v>
          </cell>
          <cell r="CV421" t="str">
            <v>280101303</v>
          </cell>
          <cell r="CY421">
            <v>9511</v>
          </cell>
          <cell r="CZ421" t="str">
            <v>M4</v>
          </cell>
          <cell r="DA421">
            <v>8964045</v>
          </cell>
          <cell r="DB421">
            <v>0</v>
          </cell>
        </row>
        <row r="422">
          <cell r="B422" t="str">
            <v>0407 DE 2025</v>
          </cell>
          <cell r="C422">
            <v>1122138438</v>
          </cell>
          <cell r="D422" t="str">
            <v>DANIEL HUMBERTO MORENO MORENO</v>
          </cell>
          <cell r="E422" t="str">
            <v>CONTRATO DE PRESTACIÓN DE SERVICIOS DE APOYO A LA GESTIÓN</v>
          </cell>
          <cell r="F422" t="str">
            <v>PRESTACIÓN DE SERVICIOS DE APOYO A LA GESTIÓN NECESARIO PARA EL FORTALECIMIENTO DE LOS PROCESOS EN EL CENTRO TIC PARA LA INGENIERÍA DE LA FACULTAD DE CIENCIAS BÁSICAS E INGENIERÍA DE LA UNIVERSIDAD DE LOS LLANOS.</v>
          </cell>
          <cell r="G422">
            <v>45699</v>
          </cell>
          <cell r="H422">
            <v>8964045</v>
          </cell>
          <cell r="I422" t="str">
            <v>Tres (03) meses y veintisiete (27) días calendario</v>
          </cell>
          <cell r="J422">
            <v>45699</v>
          </cell>
          <cell r="K422">
            <v>45815</v>
          </cell>
          <cell r="L422" t="str">
            <v>NO APLICA</v>
          </cell>
          <cell r="M422" t="str">
            <v>NO APLICA</v>
          </cell>
          <cell r="N422" t="str">
            <v>NO APLICA</v>
          </cell>
          <cell r="O422">
            <v>5</v>
          </cell>
          <cell r="P422">
            <v>1532315</v>
          </cell>
          <cell r="Q422">
            <v>45699</v>
          </cell>
          <cell r="R422">
            <v>45716</v>
          </cell>
          <cell r="S422">
            <v>2298473</v>
          </cell>
          <cell r="T422">
            <v>45717</v>
          </cell>
          <cell r="U422">
            <v>45747</v>
          </cell>
          <cell r="V422">
            <v>2298473</v>
          </cell>
          <cell r="W422">
            <v>45748</v>
          </cell>
          <cell r="X422">
            <v>45777</v>
          </cell>
          <cell r="Y422">
            <v>2298473</v>
          </cell>
          <cell r="Z422">
            <v>45778</v>
          </cell>
          <cell r="AA422">
            <v>45808</v>
          </cell>
          <cell r="AB422">
            <v>536311</v>
          </cell>
          <cell r="AC422">
            <v>45809</v>
          </cell>
          <cell r="AD422">
            <v>45815</v>
          </cell>
          <cell r="AE422">
            <v>0</v>
          </cell>
          <cell r="AF422">
            <v>0</v>
          </cell>
          <cell r="AG422">
            <v>0</v>
          </cell>
          <cell r="AH422">
            <v>0</v>
          </cell>
          <cell r="AI422">
            <v>0</v>
          </cell>
          <cell r="AJ422">
            <v>0</v>
          </cell>
          <cell r="BI422" t="str">
            <v>Vicerrectoría de Recursos Universitarios</v>
          </cell>
          <cell r="BJ422" t="str">
            <v>WILSON FERNANDO SALGADO CIFUENTES</v>
          </cell>
          <cell r="BK422" t="str">
            <v>Vicerrector Universitario</v>
          </cell>
          <cell r="BL422">
            <v>254</v>
          </cell>
          <cell r="BM422">
            <v>45699.841851851852</v>
          </cell>
          <cell r="BN422">
            <v>422477985</v>
          </cell>
          <cell r="BO422">
            <v>816</v>
          </cell>
          <cell r="BP422">
            <v>45699</v>
          </cell>
          <cell r="BQ422">
            <v>8964045</v>
          </cell>
          <cell r="CS422"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22">
            <v>1122138438</v>
          </cell>
          <cell r="CU422">
            <v>136</v>
          </cell>
          <cell r="CV422" t="str">
            <v>280101303</v>
          </cell>
          <cell r="CY422">
            <v>7490</v>
          </cell>
          <cell r="CZ422" t="str">
            <v>M6</v>
          </cell>
          <cell r="DA422">
            <v>8964045</v>
          </cell>
          <cell r="DB422">
            <v>0</v>
          </cell>
        </row>
        <row r="423">
          <cell r="B423" t="str">
            <v>0408 DE 2025</v>
          </cell>
          <cell r="C423">
            <v>1006903578</v>
          </cell>
          <cell r="D423" t="str">
            <v>YEINER FABIAN CASTRO BERNAL</v>
          </cell>
          <cell r="E423" t="str">
            <v>CONTRATO DE PRESTACIÓN DE SERVICIOS DE APOYO A LA GESTIÓN</v>
          </cell>
          <cell r="F423" t="str">
            <v>PRESTACIÓN DE SERVICIOS DE APOYO A LA GESTIÓN NECESARIO PARA EL FORTALECIMIENTO DE LOS PROCESOS EN EL CENTRO TIC PARA LA INGENIERÍA DE LA FACULTAD DE CIENCIAS BÁSICAS E INGENIERÍA DE LA UNIVERSIDAD DE LOS LLANOS.</v>
          </cell>
          <cell r="G423">
            <v>45699</v>
          </cell>
          <cell r="H423">
            <v>8964045</v>
          </cell>
          <cell r="I423" t="str">
            <v>Tres (03) meses y veintisiete (27) días calendario</v>
          </cell>
          <cell r="J423">
            <v>45699</v>
          </cell>
          <cell r="K423">
            <v>45815</v>
          </cell>
          <cell r="L423" t="str">
            <v>NO APLICA</v>
          </cell>
          <cell r="M423" t="str">
            <v>NO APLICA</v>
          </cell>
          <cell r="N423" t="str">
            <v>NO APLICA</v>
          </cell>
          <cell r="O423">
            <v>5</v>
          </cell>
          <cell r="P423">
            <v>1532315</v>
          </cell>
          <cell r="Q423">
            <v>45699</v>
          </cell>
          <cell r="R423">
            <v>45716</v>
          </cell>
          <cell r="S423">
            <v>2298473</v>
          </cell>
          <cell r="T423">
            <v>45717</v>
          </cell>
          <cell r="U423">
            <v>45747</v>
          </cell>
          <cell r="V423">
            <v>2298473</v>
          </cell>
          <cell r="W423">
            <v>45748</v>
          </cell>
          <cell r="X423">
            <v>45777</v>
          </cell>
          <cell r="Y423">
            <v>2298473</v>
          </cell>
          <cell r="Z423">
            <v>45778</v>
          </cell>
          <cell r="AA423">
            <v>45808</v>
          </cell>
          <cell r="AB423">
            <v>536311</v>
          </cell>
          <cell r="AC423">
            <v>45809</v>
          </cell>
          <cell r="AD423">
            <v>45815</v>
          </cell>
          <cell r="AE423">
            <v>0</v>
          </cell>
          <cell r="AF423">
            <v>0</v>
          </cell>
          <cell r="AG423">
            <v>0</v>
          </cell>
          <cell r="AH423">
            <v>0</v>
          </cell>
          <cell r="AI423">
            <v>0</v>
          </cell>
          <cell r="AJ423">
            <v>0</v>
          </cell>
          <cell r="BI423" t="str">
            <v>Vicerrectoría de Recursos Universitarios</v>
          </cell>
          <cell r="BJ423" t="str">
            <v>WILSON FERNANDO SALGADO CIFUENTES</v>
          </cell>
          <cell r="BK423" t="str">
            <v>Vicerrector Universitario</v>
          </cell>
          <cell r="BL423">
            <v>254</v>
          </cell>
          <cell r="BM423">
            <v>45699.841851851852</v>
          </cell>
          <cell r="BN423">
            <v>422477985</v>
          </cell>
          <cell r="BO423">
            <v>779</v>
          </cell>
          <cell r="BP423">
            <v>45699</v>
          </cell>
          <cell r="BQ423">
            <v>8964045</v>
          </cell>
          <cell r="CS423"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23">
            <v>1006903578</v>
          </cell>
          <cell r="CU423">
            <v>598</v>
          </cell>
          <cell r="CV423" t="str">
            <v>280101303</v>
          </cell>
          <cell r="CY423">
            <v>7490</v>
          </cell>
          <cell r="CZ423" t="str">
            <v>M6</v>
          </cell>
          <cell r="DA423">
            <v>8964045</v>
          </cell>
          <cell r="DB423">
            <v>0</v>
          </cell>
        </row>
        <row r="424">
          <cell r="B424" t="str">
            <v>0409 DE 2025</v>
          </cell>
          <cell r="C424">
            <v>1121957235</v>
          </cell>
          <cell r="D424" t="str">
            <v>PABLO EMILIO HERRERA CELIS</v>
          </cell>
          <cell r="E424" t="str">
            <v>CONTRATO DE PRESTACIÓN DE SERVICIOS DE APOYO A LA GESTIÓN</v>
          </cell>
          <cell r="F424" t="str">
            <v>PRESTACIÓN DE SERVICIOS DE APOYO A LA GESTIÓN NECESARIO PARA EL FORTALECIMIENTO DE LOS PROCESOS EN EL CENTRO TIC PARA LA INGENIERÍA DE LA FACULTAD DE CIENCIAS BÁSICAS E INGENIERÍA DE LA UNIVERSIDAD DE LOS LLANOS.</v>
          </cell>
          <cell r="G424">
            <v>45699</v>
          </cell>
          <cell r="H424">
            <v>8964045</v>
          </cell>
          <cell r="I424" t="str">
            <v>Tres (03) meses y veintisiete (27) días calendario</v>
          </cell>
          <cell r="J424">
            <v>45699</v>
          </cell>
          <cell r="K424">
            <v>45815</v>
          </cell>
          <cell r="L424" t="str">
            <v>NO APLICA</v>
          </cell>
          <cell r="M424" t="str">
            <v>NO APLICA</v>
          </cell>
          <cell r="N424" t="str">
            <v>NO APLICA</v>
          </cell>
          <cell r="O424">
            <v>5</v>
          </cell>
          <cell r="P424">
            <v>1532315</v>
          </cell>
          <cell r="Q424">
            <v>45699</v>
          </cell>
          <cell r="R424">
            <v>45716</v>
          </cell>
          <cell r="S424">
            <v>2298473</v>
          </cell>
          <cell r="T424">
            <v>45717</v>
          </cell>
          <cell r="U424">
            <v>45747</v>
          </cell>
          <cell r="V424">
            <v>2298473</v>
          </cell>
          <cell r="W424">
            <v>45748</v>
          </cell>
          <cell r="X424">
            <v>45777</v>
          </cell>
          <cell r="Y424">
            <v>2298473</v>
          </cell>
          <cell r="Z424">
            <v>45778</v>
          </cell>
          <cell r="AA424">
            <v>45808</v>
          </cell>
          <cell r="AB424">
            <v>536311</v>
          </cell>
          <cell r="AC424">
            <v>45809</v>
          </cell>
          <cell r="AD424">
            <v>45815</v>
          </cell>
          <cell r="AE424">
            <v>0</v>
          </cell>
          <cell r="AF424">
            <v>0</v>
          </cell>
          <cell r="AG424">
            <v>0</v>
          </cell>
          <cell r="AH424">
            <v>0</v>
          </cell>
          <cell r="AI424">
            <v>0</v>
          </cell>
          <cell r="AJ424">
            <v>0</v>
          </cell>
          <cell r="BI424" t="str">
            <v>Vicerrectoría de Recursos Universitarios</v>
          </cell>
          <cell r="BJ424" t="str">
            <v>WILSON FERNANDO SALGADO CIFUENTES</v>
          </cell>
          <cell r="BK424" t="str">
            <v>Vicerrector Universitario</v>
          </cell>
          <cell r="BL424">
            <v>254</v>
          </cell>
          <cell r="BM424">
            <v>45699.841851851852</v>
          </cell>
          <cell r="BN424">
            <v>422477985</v>
          </cell>
          <cell r="BO424">
            <v>810</v>
          </cell>
          <cell r="BP424">
            <v>45699</v>
          </cell>
          <cell r="BQ424">
            <v>8964045</v>
          </cell>
          <cell r="CS424"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24">
            <v>1121957235.0999999</v>
          </cell>
          <cell r="CU424">
            <v>136</v>
          </cell>
          <cell r="CV424" t="str">
            <v>280101303</v>
          </cell>
          <cell r="CY424">
            <v>7490</v>
          </cell>
          <cell r="CZ424" t="str">
            <v>M6</v>
          </cell>
          <cell r="DA424">
            <v>8964045</v>
          </cell>
          <cell r="DB424">
            <v>0</v>
          </cell>
        </row>
        <row r="425">
          <cell r="B425" t="str">
            <v>0410 DE 2025</v>
          </cell>
          <cell r="C425">
            <v>1121959728</v>
          </cell>
          <cell r="D425" t="str">
            <v>SOL ANGIE MAYORGA ARAGON</v>
          </cell>
          <cell r="E425" t="str">
            <v>CONTRATO DE PRESTACIÓN DE SERVICIOS DE APOYO A LA GESTIÓN</v>
          </cell>
          <cell r="F425" t="str">
            <v>PRESTACIÓN DE SERVICIOS DE APOYO A LA GESTIÓN NECESARIO PARA EL DESARROLLO DEL PROYECTO FICHA BPUNI VIARE 09 1510 2024 “CONSOLIDACIÓN DE LA IDENTIDAD INSTITUCIONAL HACIA LA TRASCENDENCIA ACADÉMICA Y LA INNOVACIÓN SOCIAL EN LA UNIVERSIDAD DE LOS LLANOS”</v>
          </cell>
          <cell r="G425">
            <v>45699</v>
          </cell>
          <cell r="H425">
            <v>11798828</v>
          </cell>
          <cell r="I425" t="str">
            <v>Cinco (05) meses y cuatro (04) días calendario</v>
          </cell>
          <cell r="J425">
            <v>45699</v>
          </cell>
          <cell r="K425">
            <v>45852</v>
          </cell>
          <cell r="L425" t="str">
            <v>NO APLICA</v>
          </cell>
          <cell r="M425" t="str">
            <v>NO APLICA</v>
          </cell>
          <cell r="N425" t="str">
            <v>NO APLICA</v>
          </cell>
          <cell r="O425">
            <v>6</v>
          </cell>
          <cell r="P425">
            <v>1532315</v>
          </cell>
          <cell r="Q425">
            <v>45699</v>
          </cell>
          <cell r="R425">
            <v>45716</v>
          </cell>
          <cell r="S425">
            <v>2298473</v>
          </cell>
          <cell r="T425">
            <v>45717</v>
          </cell>
          <cell r="U425">
            <v>45747</v>
          </cell>
          <cell r="V425">
            <v>2298473</v>
          </cell>
          <cell r="W425">
            <v>45748</v>
          </cell>
          <cell r="X425">
            <v>45777</v>
          </cell>
          <cell r="Y425">
            <v>2298473</v>
          </cell>
          <cell r="Z425">
            <v>45778</v>
          </cell>
          <cell r="AA425">
            <v>45808</v>
          </cell>
          <cell r="AB425">
            <v>2298473</v>
          </cell>
          <cell r="AC425">
            <v>45809</v>
          </cell>
          <cell r="AD425">
            <v>45838</v>
          </cell>
          <cell r="AE425">
            <v>1072621</v>
          </cell>
          <cell r="AF425">
            <v>45839</v>
          </cell>
          <cell r="AG425">
            <v>45852</v>
          </cell>
          <cell r="AH425">
            <v>0</v>
          </cell>
          <cell r="AI425">
            <v>0</v>
          </cell>
          <cell r="AJ425">
            <v>0</v>
          </cell>
          <cell r="BI425" t="str">
            <v>Secretaria General</v>
          </cell>
          <cell r="BJ425" t="str">
            <v>DEIVER GIOVANNY QUINTERO REYES</v>
          </cell>
          <cell r="BK425" t="str">
            <v>Secretario General</v>
          </cell>
          <cell r="BL425">
            <v>193</v>
          </cell>
          <cell r="BM425">
            <v>45691</v>
          </cell>
          <cell r="BN425">
            <v>12411754</v>
          </cell>
          <cell r="BO425">
            <v>821</v>
          </cell>
          <cell r="BP425">
            <v>45699</v>
          </cell>
          <cell r="BQ425">
            <v>11798828</v>
          </cell>
          <cell r="CS425" t="str">
            <v>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 7. Contribuir con el manejo y cuidado de todas las herramientas tecnológicas e implementos que sean puestos a su disposición para el desarrollo de las actividades.</v>
          </cell>
          <cell r="CT425">
            <v>1121959728</v>
          </cell>
          <cell r="CU425">
            <v>732</v>
          </cell>
          <cell r="CV425" t="str">
            <v>120201</v>
          </cell>
          <cell r="CY425">
            <v>8299</v>
          </cell>
          <cell r="CZ425" t="str">
            <v>M6</v>
          </cell>
          <cell r="DA425">
            <v>11798828</v>
          </cell>
          <cell r="DB425">
            <v>0</v>
          </cell>
        </row>
        <row r="426">
          <cell r="B426" t="str">
            <v>0411 DE 2025</v>
          </cell>
          <cell r="C426">
            <v>1121937745</v>
          </cell>
          <cell r="D426" t="str">
            <v>JUAN CAMILO PIÑEROS CASTAÑEDA</v>
          </cell>
          <cell r="E426" t="str">
            <v>CONTRATO DE PRESTACIÓN DE SERVICIOS PROFESIONALES</v>
          </cell>
          <cell r="F426" t="str">
            <v>PRESTACIÓN DE SERVICIOS PROFESIONALES NECESARIO PARA EL FORTALECIMIENTO DE LOS PROCESOS DEL GIMNASIO Y EL LABORATORIO DE FISIOLOGÍA DEL ESFUERZO DE LA FACULTAD DE CIENCIAS HUMANAS Y DE LA EDUCACIÓN DE LA UNIVERSIDAD DE LOS LLANOS.</v>
          </cell>
          <cell r="G426">
            <v>45699</v>
          </cell>
          <cell r="H426">
            <v>8869399</v>
          </cell>
          <cell r="I426" t="str">
            <v>Dos (02) meses y veintidós (22) días calendario</v>
          </cell>
          <cell r="J426">
            <v>45699</v>
          </cell>
          <cell r="K426">
            <v>45779</v>
          </cell>
          <cell r="L426" t="str">
            <v>NO APLICA</v>
          </cell>
          <cell r="M426" t="str">
            <v>NO APLICA</v>
          </cell>
          <cell r="N426" t="str">
            <v>NO APLICA</v>
          </cell>
          <cell r="O426">
            <v>5</v>
          </cell>
          <cell r="P426">
            <v>2163268</v>
          </cell>
          <cell r="Q426">
            <v>45699</v>
          </cell>
          <cell r="R426">
            <v>45716</v>
          </cell>
          <cell r="S426">
            <v>3244902</v>
          </cell>
          <cell r="T426">
            <v>45717</v>
          </cell>
          <cell r="U426">
            <v>45747</v>
          </cell>
          <cell r="V426">
            <v>3461229</v>
          </cell>
          <cell r="W426">
            <v>45748</v>
          </cell>
          <cell r="X426">
            <v>45779</v>
          </cell>
          <cell r="Y426">
            <v>3028575</v>
          </cell>
          <cell r="Z426">
            <v>45780</v>
          </cell>
          <cell r="AA426">
            <v>45808</v>
          </cell>
          <cell r="AB426">
            <v>865307</v>
          </cell>
          <cell r="AC426">
            <v>45809</v>
          </cell>
          <cell r="AD426">
            <v>45816</v>
          </cell>
          <cell r="AE426">
            <v>0</v>
          </cell>
          <cell r="AF426">
            <v>0</v>
          </cell>
          <cell r="AG426">
            <v>0</v>
          </cell>
          <cell r="AH426">
            <v>0</v>
          </cell>
          <cell r="AI426">
            <v>0</v>
          </cell>
          <cell r="AJ426">
            <v>0</v>
          </cell>
          <cell r="BI426" t="str">
            <v>Vicerrectoría de Recursos Universitarios</v>
          </cell>
          <cell r="BJ426" t="str">
            <v>WILSON FERNANDO SALGADO CIFUENTES</v>
          </cell>
          <cell r="BK426" t="str">
            <v>Vicerrector Universitario</v>
          </cell>
          <cell r="BL426">
            <v>254</v>
          </cell>
          <cell r="BM426">
            <v>45699.841851851852</v>
          </cell>
          <cell r="BN426">
            <v>422477985</v>
          </cell>
          <cell r="BO426">
            <v>806</v>
          </cell>
          <cell r="BP426">
            <v>45699</v>
          </cell>
          <cell r="BQ426">
            <v>8964045</v>
          </cell>
          <cell r="BR426">
            <v>1</v>
          </cell>
          <cell r="BS426">
            <v>45777</v>
          </cell>
          <cell r="BT426">
            <v>45780</v>
          </cell>
          <cell r="BU426">
            <v>45816</v>
          </cell>
          <cell r="BV426" t="str">
            <v>Un (01) mes y seis (06) días calendario</v>
          </cell>
          <cell r="BW426" t="str">
            <v>Tres (03) meses y veintiocho (28) días calendario</v>
          </cell>
          <cell r="BX426">
            <v>1</v>
          </cell>
          <cell r="BY426">
            <v>45777</v>
          </cell>
          <cell r="BZ426">
            <v>3893882</v>
          </cell>
          <cell r="CA426">
            <v>953</v>
          </cell>
          <cell r="CB426">
            <v>45777</v>
          </cell>
          <cell r="CC426">
            <v>3893882</v>
          </cell>
          <cell r="CD426">
            <v>2762</v>
          </cell>
          <cell r="CE426">
            <v>45777</v>
          </cell>
          <cell r="CF426">
            <v>3893882</v>
          </cell>
          <cell r="CP426">
            <v>45816</v>
          </cell>
          <cell r="CS426" t="str">
            <v>1. Contribuir en visibilizar el ejercicio físico en pro del bienestar de la población de toda la universidad que haga uso del gimnasio, a través del asesoramiento y apoyo en los planes de entrenamiento semi - personalizado. 2. Apoyar en el proceso de plan de acción del Laboratorio de fisiología del esfuerzo en el seguimiento de proyectos de investigación, gestión administrativa en el recaudo por la venta de servicios ofertados y apoyo a la academia en clases, talleres y ponencias generadas desde el área biomédica en donde se desarrollan las actividades del Laboratorio. 3. Contribuir en la consolidación de informes parciales y finales relacionando el registro y control de los usuarios y beneficiados de los servicios prestados, así como los reportes de ingresos generados. 4. Coadyuvar en la calibración y puesta a prueba de los equipos de baja, media y alta criticidad del Laboratorio de Fisiología del Esfuerzo, así como el apoyo en la creación y aplicación de los protocolos de cada equipo. 5. Apoyar en el proceso de capacitación a los docentes en los equipos de tecnología que se encuentran en el Laboratorio de Fisiología del Esfuerzo desde la organización del Centro de Entrenamiento. 6. Acompañar a los cursos de entrenamiento, morfología, fisiología y prácticos a los cuales pueden hacer uso de los equipos para las clases y apoyar los procesos de enseñanza y aprendizaje de los mismos durante el periodo académico. 7. Colaborar en la asesoría y aplicación de pruebas de laboratorio a deportistas de la Universidad de los Llanos en acompañamiento de la dirección del Centro de Entrenamiento para los procesos deportivos ASCUN que participen en los zonales regionales y nacionales.</v>
          </cell>
          <cell r="CT426">
            <v>1121937745</v>
          </cell>
          <cell r="CU426">
            <v>82</v>
          </cell>
          <cell r="CV426" t="str">
            <v>280103305</v>
          </cell>
          <cell r="CW426">
            <v>82</v>
          </cell>
          <cell r="CX426">
            <v>280103305</v>
          </cell>
          <cell r="CY426">
            <v>7490</v>
          </cell>
          <cell r="CZ426" t="str">
            <v>M6</v>
          </cell>
          <cell r="DA426">
            <v>12763281</v>
          </cell>
          <cell r="DB426">
            <v>0</v>
          </cell>
        </row>
        <row r="427">
          <cell r="B427" t="str">
            <v>0413 DE 2025</v>
          </cell>
          <cell r="C427">
            <v>1071169129</v>
          </cell>
          <cell r="D427" t="str">
            <v>JUAN CAMILO RIVERA PACHECO</v>
          </cell>
          <cell r="E427" t="str">
            <v>CONTRATO DE PRESTACIÓN DE SERVICIOS DE APOYO A LA GESTIÓN</v>
          </cell>
          <cell r="F427" t="str">
            <v>PRESTACIÓN DE SERVICIOS DE APOYO A LA GESTIÓN NECESARIO PARA EL FORTALECIMIENTO DE LOS PROCESOS DEL LABORATORIO DE ENTOMOLOGÍA MÉDICA DE LA FACULTAD DE CIENCIAS DE LA SALUD DE LA UNIVERSIDAD DE LOS LLANOS.</v>
          </cell>
          <cell r="G427">
            <v>45699</v>
          </cell>
          <cell r="H427">
            <v>8964045</v>
          </cell>
          <cell r="I427" t="str">
            <v>Tres (03) meses y veintisiete (27) días calendario</v>
          </cell>
          <cell r="J427">
            <v>45699</v>
          </cell>
          <cell r="K427">
            <v>45815</v>
          </cell>
          <cell r="L427" t="str">
            <v>NO APLICA</v>
          </cell>
          <cell r="M427" t="str">
            <v>NO APLICA</v>
          </cell>
          <cell r="N427" t="str">
            <v>NO APLICA</v>
          </cell>
          <cell r="O427">
            <v>5</v>
          </cell>
          <cell r="P427">
            <v>1532315</v>
          </cell>
          <cell r="Q427">
            <v>45699</v>
          </cell>
          <cell r="R427">
            <v>45716</v>
          </cell>
          <cell r="S427">
            <v>2298473</v>
          </cell>
          <cell r="T427">
            <v>45717</v>
          </cell>
          <cell r="U427">
            <v>45747</v>
          </cell>
          <cell r="V427">
            <v>2298473</v>
          </cell>
          <cell r="W427">
            <v>45748</v>
          </cell>
          <cell r="X427">
            <v>45777</v>
          </cell>
          <cell r="Y427">
            <v>2298473</v>
          </cell>
          <cell r="Z427">
            <v>45778</v>
          </cell>
          <cell r="AA427">
            <v>45808</v>
          </cell>
          <cell r="AB427">
            <v>536311</v>
          </cell>
          <cell r="AC427">
            <v>45809</v>
          </cell>
          <cell r="AD427">
            <v>45815</v>
          </cell>
          <cell r="AE427">
            <v>0</v>
          </cell>
          <cell r="AF427">
            <v>0</v>
          </cell>
          <cell r="AG427">
            <v>0</v>
          </cell>
          <cell r="AH427">
            <v>0</v>
          </cell>
          <cell r="AI427">
            <v>0</v>
          </cell>
          <cell r="AJ427">
            <v>0</v>
          </cell>
          <cell r="BI427" t="str">
            <v>Vicerrectoría de Recursos Universitarios</v>
          </cell>
          <cell r="BJ427" t="str">
            <v>WILSON FERNANDO SALGADO CIFUENTES</v>
          </cell>
          <cell r="BK427" t="str">
            <v>Vicerrector Universitario</v>
          </cell>
          <cell r="BL427">
            <v>254</v>
          </cell>
          <cell r="BM427">
            <v>45699.841851851852</v>
          </cell>
          <cell r="BN427">
            <v>422477985</v>
          </cell>
          <cell r="BO427">
            <v>784</v>
          </cell>
          <cell r="BP427">
            <v>45699</v>
          </cell>
          <cell r="BQ427">
            <v>8964045</v>
          </cell>
          <cell r="CS427" t="str">
            <v>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427">
            <v>1071169129.7</v>
          </cell>
          <cell r="CU427">
            <v>54</v>
          </cell>
          <cell r="CV427" t="str">
            <v>280104322</v>
          </cell>
          <cell r="CY427">
            <v>8299</v>
          </cell>
          <cell r="CZ427" t="str">
            <v>M6</v>
          </cell>
          <cell r="DA427">
            <v>8964045</v>
          </cell>
          <cell r="DB427">
            <v>0</v>
          </cell>
        </row>
        <row r="428">
          <cell r="B428" t="str">
            <v>0414 DE 2025</v>
          </cell>
          <cell r="C428">
            <v>1081397038</v>
          </cell>
          <cell r="D428" t="str">
            <v>YOHANA ARCOS</v>
          </cell>
          <cell r="E428" t="str">
            <v>CONTRATO DE PRESTACIÓN DE SERVICIOS DE APOYO A LA GESTIÓN</v>
          </cell>
          <cell r="F428" t="str">
            <v>PRESTACIÓN DE SERVICIOS DE APOYO A LA GESTIÓN NECESARIO PARA EL FORTALECIMIENTO DE LOS PROCESOS DEL LABORATORIO DE SIMULACIÓN Y HABILIDADES CLÍNICAS DE LA FACULTAD DE CIENCIAS DE LA SALUD DE LA UNIVERSIDAD DE LOS LLANOS.</v>
          </cell>
          <cell r="G428">
            <v>45699</v>
          </cell>
          <cell r="H428">
            <v>8964045</v>
          </cell>
          <cell r="I428" t="str">
            <v>Tres (03) meses y veintisiete (27) días calendario</v>
          </cell>
          <cell r="J428">
            <v>45699</v>
          </cell>
          <cell r="K428">
            <v>45815</v>
          </cell>
          <cell r="L428" t="str">
            <v>NO APLICA</v>
          </cell>
          <cell r="M428" t="str">
            <v>NO APLICA</v>
          </cell>
          <cell r="N428" t="str">
            <v>NO APLICA</v>
          </cell>
          <cell r="O428">
            <v>5</v>
          </cell>
          <cell r="P428">
            <v>1532315</v>
          </cell>
          <cell r="Q428">
            <v>45699</v>
          </cell>
          <cell r="R428">
            <v>45716</v>
          </cell>
          <cell r="S428">
            <v>2298473</v>
          </cell>
          <cell r="T428">
            <v>45717</v>
          </cell>
          <cell r="U428">
            <v>45747</v>
          </cell>
          <cell r="V428">
            <v>2298473</v>
          </cell>
          <cell r="W428">
            <v>45748</v>
          </cell>
          <cell r="X428">
            <v>45777</v>
          </cell>
          <cell r="Y428">
            <v>2298473</v>
          </cell>
          <cell r="Z428">
            <v>45778</v>
          </cell>
          <cell r="AA428">
            <v>45808</v>
          </cell>
          <cell r="AB428">
            <v>536311</v>
          </cell>
          <cell r="AC428">
            <v>45809</v>
          </cell>
          <cell r="AD428">
            <v>45815</v>
          </cell>
          <cell r="AE428">
            <v>0</v>
          </cell>
          <cell r="AF428">
            <v>0</v>
          </cell>
          <cell r="AG428">
            <v>0</v>
          </cell>
          <cell r="AH428">
            <v>0</v>
          </cell>
          <cell r="AI428">
            <v>0</v>
          </cell>
          <cell r="AJ428">
            <v>0</v>
          </cell>
          <cell r="BI428" t="str">
            <v>Vicerrectoría de Recursos Universitarios</v>
          </cell>
          <cell r="BJ428" t="str">
            <v>WILSON FERNANDO SALGADO CIFUENTES</v>
          </cell>
          <cell r="BK428" t="str">
            <v>Vicerrector Universitario</v>
          </cell>
          <cell r="BL428">
            <v>254</v>
          </cell>
          <cell r="BM428">
            <v>45699.841851851852</v>
          </cell>
          <cell r="BN428">
            <v>422477985</v>
          </cell>
          <cell r="BO428">
            <v>785</v>
          </cell>
          <cell r="BP428">
            <v>45699</v>
          </cell>
          <cell r="BQ428">
            <v>8964045</v>
          </cell>
          <cell r="CS428" t="str">
            <v>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v>
          </cell>
          <cell r="CT428">
            <v>1081397038</v>
          </cell>
          <cell r="CU428">
            <v>54</v>
          </cell>
          <cell r="CV428" t="str">
            <v>280205205</v>
          </cell>
          <cell r="CY428">
            <v>8299</v>
          </cell>
          <cell r="CZ428" t="str">
            <v>M6</v>
          </cell>
          <cell r="DA428">
            <v>8964045</v>
          </cell>
          <cell r="DB428">
            <v>0</v>
          </cell>
        </row>
        <row r="429">
          <cell r="B429" t="str">
            <v>0415 DE 2025</v>
          </cell>
          <cell r="C429">
            <v>1121922565</v>
          </cell>
          <cell r="D429" t="str">
            <v>DAVID FELIPE HURTADO ARCILA</v>
          </cell>
          <cell r="E429" t="str">
            <v>CONTRATO DE PRESTACIÓN DE SERVICIOS DE APOYO A LA GESTIÓN</v>
          </cell>
          <cell r="F429" t="str">
            <v>PRESTACIÓN DE SERVICIOS DE APOYO A LA GESTIÓN NECESARIO PARA EL FORTALECIMIENTO DE LOS PROCESOS DEL LABORATORIO DE SIMULACIÓN Y HABILIDADES FARMACÉUTICAS DE LA FACULTAD DE CIENCIAS DE LA SALUD DE LA UNIVERSIDAD DE LOS LLANOS.</v>
          </cell>
          <cell r="G429">
            <v>45699</v>
          </cell>
          <cell r="H429">
            <v>8964045</v>
          </cell>
          <cell r="I429" t="str">
            <v>Tres (03) meses y veintisiete (27) días calendario</v>
          </cell>
          <cell r="J429">
            <v>45699</v>
          </cell>
          <cell r="K429">
            <v>45815</v>
          </cell>
          <cell r="L429" t="str">
            <v>NO APLICA</v>
          </cell>
          <cell r="M429" t="str">
            <v>NO APLICA</v>
          </cell>
          <cell r="N429" t="str">
            <v>NO APLICA</v>
          </cell>
          <cell r="O429">
            <v>5</v>
          </cell>
          <cell r="P429">
            <v>1532315</v>
          </cell>
          <cell r="Q429">
            <v>45699</v>
          </cell>
          <cell r="R429">
            <v>45716</v>
          </cell>
          <cell r="S429">
            <v>2298473</v>
          </cell>
          <cell r="T429">
            <v>45717</v>
          </cell>
          <cell r="U429">
            <v>45747</v>
          </cell>
          <cell r="V429">
            <v>2298473</v>
          </cell>
          <cell r="W429">
            <v>45748</v>
          </cell>
          <cell r="X429">
            <v>45777</v>
          </cell>
          <cell r="Y429">
            <v>2298473</v>
          </cell>
          <cell r="Z429">
            <v>45778</v>
          </cell>
          <cell r="AA429">
            <v>45808</v>
          </cell>
          <cell r="AB429">
            <v>536311</v>
          </cell>
          <cell r="AC429">
            <v>45809</v>
          </cell>
          <cell r="AD429">
            <v>45815</v>
          </cell>
          <cell r="AE429">
            <v>0</v>
          </cell>
          <cell r="AF429">
            <v>0</v>
          </cell>
          <cell r="AG429">
            <v>0</v>
          </cell>
          <cell r="AH429">
            <v>0</v>
          </cell>
          <cell r="AI429">
            <v>0</v>
          </cell>
          <cell r="AJ429">
            <v>0</v>
          </cell>
          <cell r="BI429" t="str">
            <v>Vicerrectoría de Recursos Universitarios</v>
          </cell>
          <cell r="BJ429" t="str">
            <v>WILSON FERNANDO SALGADO CIFUENTES</v>
          </cell>
          <cell r="BK429" t="str">
            <v>Vicerrector Universitario</v>
          </cell>
          <cell r="BL429">
            <v>254</v>
          </cell>
          <cell r="BM429">
            <v>45699.841851851852</v>
          </cell>
          <cell r="BN429">
            <v>422477985</v>
          </cell>
          <cell r="BO429">
            <v>802</v>
          </cell>
          <cell r="BP429">
            <v>45699</v>
          </cell>
          <cell r="BQ429">
            <v>8964045</v>
          </cell>
          <cell r="CS429" t="str">
            <v>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429">
            <v>1121922565</v>
          </cell>
          <cell r="CU429">
            <v>54</v>
          </cell>
          <cell r="CV429" t="str">
            <v>280205206</v>
          </cell>
          <cell r="CY429">
            <v>8299</v>
          </cell>
          <cell r="CZ429" t="str">
            <v>M6</v>
          </cell>
          <cell r="DA429">
            <v>8964045</v>
          </cell>
          <cell r="DB429">
            <v>0</v>
          </cell>
        </row>
        <row r="430">
          <cell r="B430" t="str">
            <v>0416 DE 2025</v>
          </cell>
          <cell r="C430">
            <v>1006777660</v>
          </cell>
          <cell r="D430" t="str">
            <v>DERLY JULIETH VARON DUCUARA</v>
          </cell>
          <cell r="E430" t="str">
            <v>CONTRATO DE PRESTACIÓN DE SERVICIOS DE APOYO A LA GESTIÓN</v>
          </cell>
          <cell r="F430" t="str">
            <v>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v>
          </cell>
          <cell r="G430">
            <v>45699</v>
          </cell>
          <cell r="H430">
            <v>11798828</v>
          </cell>
          <cell r="I430" t="str">
            <v>Cinco (05) meses y cuatro (04) días calendario</v>
          </cell>
          <cell r="J430">
            <v>45699</v>
          </cell>
          <cell r="K430">
            <v>45852</v>
          </cell>
          <cell r="L430" t="str">
            <v>NO APLICA</v>
          </cell>
          <cell r="M430" t="str">
            <v>NO APLICA</v>
          </cell>
          <cell r="N430" t="str">
            <v>NO APLICA</v>
          </cell>
          <cell r="O430">
            <v>6</v>
          </cell>
          <cell r="P430">
            <v>1532315</v>
          </cell>
          <cell r="Q430">
            <v>45699</v>
          </cell>
          <cell r="R430">
            <v>45716</v>
          </cell>
          <cell r="S430">
            <v>2298473</v>
          </cell>
          <cell r="T430">
            <v>45717</v>
          </cell>
          <cell r="U430">
            <v>45747</v>
          </cell>
          <cell r="V430">
            <v>2298473</v>
          </cell>
          <cell r="W430">
            <v>45748</v>
          </cell>
          <cell r="X430">
            <v>45777</v>
          </cell>
          <cell r="Y430">
            <v>2298473</v>
          </cell>
          <cell r="Z430">
            <v>45778</v>
          </cell>
          <cell r="AA430">
            <v>45808</v>
          </cell>
          <cell r="AB430">
            <v>2298473</v>
          </cell>
          <cell r="AC430">
            <v>45809</v>
          </cell>
          <cell r="AD430">
            <v>45838</v>
          </cell>
          <cell r="AE430">
            <v>1072621</v>
          </cell>
          <cell r="AF430">
            <v>45839</v>
          </cell>
          <cell r="AG430">
            <v>45852</v>
          </cell>
          <cell r="AH430">
            <v>0</v>
          </cell>
          <cell r="AI430">
            <v>0</v>
          </cell>
          <cell r="AJ430">
            <v>0</v>
          </cell>
          <cell r="BI430" t="str">
            <v>Facultad de Ciencias Humanas y de la Educación</v>
          </cell>
          <cell r="BJ430" t="str">
            <v>FERNANDO CAMPOS POLO</v>
          </cell>
          <cell r="BK430" t="str">
            <v>Decano de la Facultad de Ciencias Humanas y de la Educación</v>
          </cell>
          <cell r="BL430">
            <v>251</v>
          </cell>
          <cell r="BM430">
            <v>45699.705381944441</v>
          </cell>
          <cell r="BN430">
            <v>11798828</v>
          </cell>
          <cell r="BO430">
            <v>708</v>
          </cell>
          <cell r="BP430">
            <v>45699</v>
          </cell>
          <cell r="BQ430">
            <v>11798828</v>
          </cell>
          <cell r="CS430" t="str">
            <v>1. Apoyar los procesos de sistematización del Plan de Bilingüismo de la Universidad de los Llanos. 2. Contribuir con los diseños de comunicación asertiva para los estudiantes del Plan Bull. 3. Colaborar en los procesos de aprendizaje a estudiantes del Plan Bull que presentan dificultades durante el desarrollo de los módulos. 4. Coadyuvar a la coordinación en la revisión de los documentos soportes de las clases del Plan Bull. 5. Contribuir con los procesos de calidad y planes de mejora.</v>
          </cell>
          <cell r="CT430">
            <v>1006777660</v>
          </cell>
          <cell r="CU430">
            <v>744</v>
          </cell>
          <cell r="CV430" t="str">
            <v>280103508</v>
          </cell>
          <cell r="CY430">
            <v>7490</v>
          </cell>
          <cell r="CZ430" t="str">
            <v>M6</v>
          </cell>
          <cell r="DA430">
            <v>11798828</v>
          </cell>
          <cell r="DB430">
            <v>0</v>
          </cell>
        </row>
        <row r="431">
          <cell r="B431" t="str">
            <v>0417 DE 2025</v>
          </cell>
          <cell r="C431">
            <v>1121955159</v>
          </cell>
          <cell r="D431" t="str">
            <v>SAIDA NIYIRETH RODRIGUEZ GARZON</v>
          </cell>
          <cell r="E431" t="str">
            <v>CONTRATO DE PRESTACIÓN DE SERVICIOS PROFESIONALES</v>
          </cell>
          <cell r="F431" t="str">
            <v>PRESTACIÓN DE SERVICIOS PROFESIONALES NECESARIO PARA EL DESARROLLO DEL PROYECTO FICHA BPUNI VIAC 07 0810 2024 “TEJIENDO VÍNCULOS: PROYECCIÓN E INTERACCIÓN SOCIAL DE LA UNIVERSIDAD DE LOS LLANOS EN LA REGIÓN ORINOQUIA”</v>
          </cell>
          <cell r="G431">
            <v>45699</v>
          </cell>
          <cell r="H431">
            <v>16657164</v>
          </cell>
          <cell r="I431" t="str">
            <v>Cinco (05) meses y cuatro (04) días calendario</v>
          </cell>
          <cell r="J431">
            <v>45699</v>
          </cell>
          <cell r="K431">
            <v>45852</v>
          </cell>
          <cell r="L431" t="str">
            <v>NO APLICA</v>
          </cell>
          <cell r="M431" t="str">
            <v>NO APLICA</v>
          </cell>
          <cell r="N431" t="str">
            <v>NO APLICA</v>
          </cell>
          <cell r="O431">
            <v>6</v>
          </cell>
          <cell r="P431">
            <v>2163268</v>
          </cell>
          <cell r="Q431">
            <v>45699</v>
          </cell>
          <cell r="R431">
            <v>45716</v>
          </cell>
          <cell r="S431">
            <v>3244902</v>
          </cell>
          <cell r="T431">
            <v>45717</v>
          </cell>
          <cell r="U431">
            <v>45747</v>
          </cell>
          <cell r="V431">
            <v>3244902</v>
          </cell>
          <cell r="W431">
            <v>45748</v>
          </cell>
          <cell r="X431">
            <v>45777</v>
          </cell>
          <cell r="Y431">
            <v>3244902</v>
          </cell>
          <cell r="Z431">
            <v>45778</v>
          </cell>
          <cell r="AA431">
            <v>45808</v>
          </cell>
          <cell r="AB431">
            <v>3244902</v>
          </cell>
          <cell r="AC431">
            <v>45809</v>
          </cell>
          <cell r="AD431">
            <v>45838</v>
          </cell>
          <cell r="AE431">
            <v>1514288</v>
          </cell>
          <cell r="AF431">
            <v>45839</v>
          </cell>
          <cell r="AG431">
            <v>45852</v>
          </cell>
          <cell r="AH431">
            <v>0</v>
          </cell>
          <cell r="AI431">
            <v>0</v>
          </cell>
          <cell r="AJ431">
            <v>0</v>
          </cell>
          <cell r="BI431" t="str">
            <v>Dirección General de Proyección Social</v>
          </cell>
          <cell r="BJ431" t="str">
            <v>ANTONIO JOSÉ CASTRO RIVEROS</v>
          </cell>
          <cell r="BK431" t="str">
            <v>Director Técnico de Proyección Social</v>
          </cell>
          <cell r="BL431">
            <v>250</v>
          </cell>
          <cell r="BM431">
            <v>45699.70144675926</v>
          </cell>
          <cell r="BN431">
            <v>16657164</v>
          </cell>
          <cell r="BO431">
            <v>709</v>
          </cell>
          <cell r="BP431">
            <v>45699</v>
          </cell>
          <cell r="BQ431">
            <v>16657164</v>
          </cell>
          <cell r="CS431" t="str">
            <v>1. Coadyuvar en los procesos de formulación, evaluación, seguimiento y cierre de los proyectos de extensión de educación continuada y eventos de la Universidad de los Llanos. 2. Apoyar la consolidación de requerimientos para los procesos contractuales necesarios para la ejecución de los proyectos de educación continuada y eventos. 3. Coadyuvar con los procesos administrativos de solicitud de avances para el desarrollo de las actividades programadas dentro de los proyectos de extensión de educación continuada y eventos. 4. Brindar apoyo a las Facultades y dependencias en la realización de los procesos contractuales que surjan para la contratación del recurso humano requerido en los diferentes proyectos de educación continuada y eventos. 5. Apoyar el manejo y publicación de educación continuada, actividades académicas y/o eventos en las plataformas institucionales. 6. Contribuir con el proceso de trazabilidad en la plataforma SIAU de cada uno de los proyectos institucionalizados en lo concerniente a la educación continua, actividades académicas y eventos. 7. Apoyar en el diseño, revisión e implementación de procedimientos y formatos en el marco de la autoevaluación, acreditación y aseguramiento de la calidad del proceso de educación continuada.</v>
          </cell>
          <cell r="CT431">
            <v>1121955159</v>
          </cell>
          <cell r="CU431">
            <v>739</v>
          </cell>
          <cell r="CV431" t="str">
            <v>33010101</v>
          </cell>
          <cell r="CY431">
            <v>7490</v>
          </cell>
          <cell r="CZ431" t="str">
            <v>M6</v>
          </cell>
          <cell r="DA431">
            <v>16657164</v>
          </cell>
          <cell r="DB431">
            <v>0</v>
          </cell>
        </row>
        <row r="432">
          <cell r="B432" t="str">
            <v>0418 DE 2025</v>
          </cell>
          <cell r="C432">
            <v>12448615</v>
          </cell>
          <cell r="D432" t="str">
            <v xml:space="preserve">MILTON MANUEL MENDIVIL MANJARRES </v>
          </cell>
          <cell r="E432" t="str">
            <v>CONTRATO DE PRESTACIÓN DE SERVICIOS DE APOYO A LA GESTIÓN</v>
          </cell>
          <cell r="F432"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432">
            <v>45699</v>
          </cell>
          <cell r="H432">
            <v>13304098</v>
          </cell>
          <cell r="I432" t="str">
            <v>Cuatro (04) meses y tres (03) días calendario</v>
          </cell>
          <cell r="J432">
            <v>45699</v>
          </cell>
          <cell r="K432">
            <v>45821</v>
          </cell>
          <cell r="L432" t="str">
            <v>NO APLICA</v>
          </cell>
          <cell r="M432" t="str">
            <v>NO APLICA</v>
          </cell>
          <cell r="N432" t="str">
            <v>NO APLICA</v>
          </cell>
          <cell r="O432">
            <v>5</v>
          </cell>
          <cell r="P432">
            <v>2163268</v>
          </cell>
          <cell r="Q432">
            <v>45699</v>
          </cell>
          <cell r="R432">
            <v>45716</v>
          </cell>
          <cell r="S432">
            <v>3244902</v>
          </cell>
          <cell r="T432">
            <v>45717</v>
          </cell>
          <cell r="U432">
            <v>45747</v>
          </cell>
          <cell r="V432">
            <v>3244902</v>
          </cell>
          <cell r="W432">
            <v>45748</v>
          </cell>
          <cell r="X432">
            <v>45777</v>
          </cell>
          <cell r="Y432">
            <v>3244902</v>
          </cell>
          <cell r="Z432">
            <v>45778</v>
          </cell>
          <cell r="AA432">
            <v>45808</v>
          </cell>
          <cell r="AB432">
            <v>1406124</v>
          </cell>
          <cell r="AC432">
            <v>45809</v>
          </cell>
          <cell r="AD432">
            <v>45821</v>
          </cell>
          <cell r="AE432">
            <v>0</v>
          </cell>
          <cell r="AF432">
            <v>0</v>
          </cell>
          <cell r="AG432">
            <v>0</v>
          </cell>
          <cell r="AH432">
            <v>0</v>
          </cell>
          <cell r="AI432">
            <v>0</v>
          </cell>
          <cell r="AJ432">
            <v>0</v>
          </cell>
          <cell r="BI432" t="str">
            <v>División de Bienestar Universitario</v>
          </cell>
          <cell r="BJ432" t="str">
            <v>JHON FREYD MONROY RODRIGUEZ</v>
          </cell>
          <cell r="BK432" t="str">
            <v>Jefe de Oficina</v>
          </cell>
          <cell r="BL432">
            <v>509</v>
          </cell>
          <cell r="BM432">
            <v>45728</v>
          </cell>
          <cell r="BN432">
            <v>126334851</v>
          </cell>
          <cell r="BO432">
            <v>1986</v>
          </cell>
          <cell r="BP432">
            <v>45728</v>
          </cell>
          <cell r="BQ432">
            <v>13304098</v>
          </cell>
          <cell r="CI432">
            <v>1</v>
          </cell>
          <cell r="CJ432">
            <v>45728</v>
          </cell>
          <cell r="CS43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32">
            <v>12448615.699999999</v>
          </cell>
          <cell r="CU432">
            <v>764</v>
          </cell>
          <cell r="CV432" t="str">
            <v>410205</v>
          </cell>
          <cell r="CY432">
            <v>7490</v>
          </cell>
          <cell r="CZ432" t="str">
            <v>M6</v>
          </cell>
          <cell r="DA432">
            <v>13304098</v>
          </cell>
          <cell r="DB432">
            <v>0</v>
          </cell>
        </row>
        <row r="433">
          <cell r="B433" t="str">
            <v>0419 DE 2025</v>
          </cell>
          <cell r="C433">
            <v>86071911</v>
          </cell>
          <cell r="D433" t="str">
            <v>NIXON YOHAN ROA CRUZ</v>
          </cell>
          <cell r="E433" t="str">
            <v>CONTRATO DE PRESTACIÓN DE SERVICIOS DE APOYO A LA GESTIÓN</v>
          </cell>
          <cell r="F433" t="str">
            <v>PRESTACIÓN DE SERVICIOS DE APOYO A LA GESTIÓN NECESARIO PARA EL DESARROLLO DE LOS DIFERENTES PROCESOS EN LA INSTRUCCIÓN DE MÚSICA Y TÉCNICA VOCAL DEL PROYECTO FICHA BPUNI BU 01 2510 2024 “IMPLEMENTACIÓN DEL MODELO DE BIENESTAR A TRAVÉS DE ESTRATEGIAS QUE BENEFICIEN A LA COMUNIDAD DE LA UNIVERSIDAD DE LOS LLANOS”</v>
          </cell>
          <cell r="G433">
            <v>45699</v>
          </cell>
          <cell r="H433">
            <v>9423739</v>
          </cell>
          <cell r="I433" t="str">
            <v>Cuatro (04) meses y tres (03) días calendario</v>
          </cell>
          <cell r="J433">
            <v>45699</v>
          </cell>
          <cell r="K433">
            <v>45821</v>
          </cell>
          <cell r="L433" t="str">
            <v>NO APLICA</v>
          </cell>
          <cell r="M433" t="str">
            <v>NO APLICA</v>
          </cell>
          <cell r="N433" t="str">
            <v>NO APLICA</v>
          </cell>
          <cell r="O433">
            <v>5</v>
          </cell>
          <cell r="P433">
            <v>1532315</v>
          </cell>
          <cell r="Q433">
            <v>45699</v>
          </cell>
          <cell r="R433">
            <v>45716</v>
          </cell>
          <cell r="S433">
            <v>2298473</v>
          </cell>
          <cell r="T433">
            <v>45717</v>
          </cell>
          <cell r="U433">
            <v>45747</v>
          </cell>
          <cell r="V433">
            <v>2298473</v>
          </cell>
          <cell r="W433">
            <v>45748</v>
          </cell>
          <cell r="X433">
            <v>45777</v>
          </cell>
          <cell r="Y433">
            <v>2298473</v>
          </cell>
          <cell r="Z433">
            <v>45778</v>
          </cell>
          <cell r="AA433">
            <v>45808</v>
          </cell>
          <cell r="AB433">
            <v>996005</v>
          </cell>
          <cell r="AC433">
            <v>45809</v>
          </cell>
          <cell r="AD433">
            <v>45821</v>
          </cell>
          <cell r="AE433">
            <v>0</v>
          </cell>
          <cell r="AF433">
            <v>0</v>
          </cell>
          <cell r="AG433">
            <v>0</v>
          </cell>
          <cell r="AH433">
            <v>0</v>
          </cell>
          <cell r="AI433">
            <v>0</v>
          </cell>
          <cell r="AJ433">
            <v>0</v>
          </cell>
          <cell r="BI433" t="str">
            <v>División de Bienestar Universitario</v>
          </cell>
          <cell r="BJ433" t="str">
            <v>JHON FREYD MONROY RODRIGUEZ</v>
          </cell>
          <cell r="BK433" t="str">
            <v>Jefe de Oficina</v>
          </cell>
          <cell r="BL433">
            <v>249</v>
          </cell>
          <cell r="BM433">
            <v>45699.699050925927</v>
          </cell>
          <cell r="BN433">
            <v>294907572</v>
          </cell>
          <cell r="BO433">
            <v>712</v>
          </cell>
          <cell r="BP433">
            <v>45699</v>
          </cell>
          <cell r="BQ433">
            <v>9423739</v>
          </cell>
          <cell r="CS433"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v>
          </cell>
          <cell r="CT433">
            <v>86071911</v>
          </cell>
          <cell r="CU433">
            <v>717</v>
          </cell>
          <cell r="CV433" t="str">
            <v>410205</v>
          </cell>
          <cell r="CY433">
            <v>8299</v>
          </cell>
          <cell r="CZ433" t="str">
            <v>M6</v>
          </cell>
          <cell r="DA433">
            <v>9423739</v>
          </cell>
          <cell r="DB433">
            <v>0</v>
          </cell>
        </row>
        <row r="434">
          <cell r="B434" t="str">
            <v>0420 DE 2025</v>
          </cell>
          <cell r="C434">
            <v>1122648649</v>
          </cell>
          <cell r="D434" t="str">
            <v>FREDY ALEJANDRO BERMUDEZ RAMIREZ</v>
          </cell>
          <cell r="E434" t="str">
            <v>CONTRATO DE PRESTACIÓN DE SERVICIOS DE APOYO A LA GESTIÓN</v>
          </cell>
          <cell r="F434" t="str">
            <v>PRESTACIÓN DE SERVICIOS DE APOYO A LA GESTIÓN NECESARIO PARA EL DESARROLLO DE LOS DIFERENTES PROCESOS EN LA INSTRUCCIÓN DE MÚSICA LLANERA DEL PROYECTO FICHA BPUNI BU 01 2510 2024 “IMPLEMENTACIÓN DEL MODELO DE BIENESTAR A TRAVÉS DE ESTRATEGIAS QUE BENEFICIEN A LA COMUNIDAD DE LA UNIVERSIDAD DE LOS LLANOS”</v>
          </cell>
          <cell r="G434">
            <v>45699</v>
          </cell>
          <cell r="H434">
            <v>9423739</v>
          </cell>
          <cell r="I434" t="str">
            <v>Cuatro (04) meses y tres (03) días calendario</v>
          </cell>
          <cell r="J434">
            <v>45699</v>
          </cell>
          <cell r="K434">
            <v>45821</v>
          </cell>
          <cell r="L434" t="str">
            <v>NO APLICA</v>
          </cell>
          <cell r="M434" t="str">
            <v>NO APLICA</v>
          </cell>
          <cell r="N434" t="str">
            <v>NO APLICA</v>
          </cell>
          <cell r="O434">
            <v>5</v>
          </cell>
          <cell r="P434">
            <v>1532315</v>
          </cell>
          <cell r="Q434">
            <v>45699</v>
          </cell>
          <cell r="R434">
            <v>45716</v>
          </cell>
          <cell r="S434">
            <v>2298473</v>
          </cell>
          <cell r="T434">
            <v>45717</v>
          </cell>
          <cell r="U434">
            <v>45747</v>
          </cell>
          <cell r="V434">
            <v>2298473</v>
          </cell>
          <cell r="W434">
            <v>45748</v>
          </cell>
          <cell r="X434">
            <v>45777</v>
          </cell>
          <cell r="Y434">
            <v>2298473</v>
          </cell>
          <cell r="Z434">
            <v>45778</v>
          </cell>
          <cell r="AA434">
            <v>45808</v>
          </cell>
          <cell r="AB434">
            <v>996005</v>
          </cell>
          <cell r="AC434">
            <v>45809</v>
          </cell>
          <cell r="AD434">
            <v>45821</v>
          </cell>
          <cell r="AE434">
            <v>0</v>
          </cell>
          <cell r="AF434">
            <v>0</v>
          </cell>
          <cell r="AG434">
            <v>0</v>
          </cell>
          <cell r="AH434">
            <v>0</v>
          </cell>
          <cell r="AI434">
            <v>0</v>
          </cell>
          <cell r="AJ434">
            <v>0</v>
          </cell>
          <cell r="BI434" t="str">
            <v>División de Bienestar Universitario</v>
          </cell>
          <cell r="BJ434" t="str">
            <v>JHON FREYD MONROY RODRIGUEZ</v>
          </cell>
          <cell r="BK434" t="str">
            <v>Jefe de Oficina</v>
          </cell>
          <cell r="BL434">
            <v>249</v>
          </cell>
          <cell r="BM434">
            <v>45699.699050925927</v>
          </cell>
          <cell r="BN434">
            <v>294907572</v>
          </cell>
          <cell r="BO434">
            <v>713</v>
          </cell>
          <cell r="BP434">
            <v>45699</v>
          </cell>
          <cell r="BQ434">
            <v>9423739</v>
          </cell>
          <cell r="CS434"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v>
          </cell>
          <cell r="CT434">
            <v>1122648649</v>
          </cell>
          <cell r="CU434">
            <v>717</v>
          </cell>
          <cell r="CV434" t="str">
            <v>410205</v>
          </cell>
          <cell r="CY434">
            <v>9007</v>
          </cell>
          <cell r="CZ434" t="str">
            <v>M6</v>
          </cell>
          <cell r="DA434">
            <v>9423739</v>
          </cell>
          <cell r="DB434">
            <v>0</v>
          </cell>
        </row>
        <row r="435">
          <cell r="B435" t="str">
            <v>0421 DE 2025</v>
          </cell>
          <cell r="C435">
            <v>1121891090</v>
          </cell>
          <cell r="D435" t="str">
            <v>HOLMAN LOPEZ CASTRO</v>
          </cell>
          <cell r="E435" t="str">
            <v>CONTRATO DE PRESTACIÓN DE SERVICIOS DE APOYO A LA GESTIÓN</v>
          </cell>
          <cell r="F435" t="str">
            <v>PRESTACIÓN DE SERVICIOS DE APOYO A LA GESTIÓN NECESARIO PARA EL DESARROLLO DE LOS DIFERENTES PROCESOS EN LA INSTRUCCIÓN DE BAILE JOROPO DEL PROYECTO FICHA BPUNI BU 01 2510 2024 “IMPLEMENTACIÓN DEL MODELO DE BIENESTAR A TRAVÉS DE ESTRATEGIAS QUE BENEFICIEN A LA COMUNIDAD DE LA UNIVERSIDAD DE LOS LLANOS”</v>
          </cell>
          <cell r="G435">
            <v>45699</v>
          </cell>
          <cell r="H435">
            <v>9423739</v>
          </cell>
          <cell r="I435" t="str">
            <v>Cuatro (04) meses y tres (03) días calendario</v>
          </cell>
          <cell r="J435">
            <v>45699</v>
          </cell>
          <cell r="K435">
            <v>45821</v>
          </cell>
          <cell r="L435" t="str">
            <v>NO APLICA</v>
          </cell>
          <cell r="M435" t="str">
            <v>NO APLICA</v>
          </cell>
          <cell r="N435" t="str">
            <v>NO APLICA</v>
          </cell>
          <cell r="O435">
            <v>5</v>
          </cell>
          <cell r="P435">
            <v>1532315</v>
          </cell>
          <cell r="Q435">
            <v>45699</v>
          </cell>
          <cell r="R435">
            <v>45716</v>
          </cell>
          <cell r="S435">
            <v>2298473</v>
          </cell>
          <cell r="T435">
            <v>45717</v>
          </cell>
          <cell r="U435">
            <v>45747</v>
          </cell>
          <cell r="V435">
            <v>2298473</v>
          </cell>
          <cell r="W435">
            <v>45748</v>
          </cell>
          <cell r="X435">
            <v>45777</v>
          </cell>
          <cell r="Y435">
            <v>2298473</v>
          </cell>
          <cell r="Z435">
            <v>45778</v>
          </cell>
          <cell r="AA435">
            <v>45808</v>
          </cell>
          <cell r="AB435">
            <v>996005</v>
          </cell>
          <cell r="AC435">
            <v>45809</v>
          </cell>
          <cell r="AD435">
            <v>45821</v>
          </cell>
          <cell r="AE435">
            <v>0</v>
          </cell>
          <cell r="AF435">
            <v>0</v>
          </cell>
          <cell r="AG435">
            <v>0</v>
          </cell>
          <cell r="AH435">
            <v>0</v>
          </cell>
          <cell r="AI435">
            <v>0</v>
          </cell>
          <cell r="AJ435">
            <v>0</v>
          </cell>
          <cell r="BI435" t="str">
            <v>División de Bienestar Universitario</v>
          </cell>
          <cell r="BJ435" t="str">
            <v>JHON FREYD MONROY RODRIGUEZ</v>
          </cell>
          <cell r="BK435" t="str">
            <v>Jefe de Oficina</v>
          </cell>
          <cell r="BL435">
            <v>249</v>
          </cell>
          <cell r="BM435">
            <v>45699.699050925927</v>
          </cell>
          <cell r="BN435">
            <v>294907572</v>
          </cell>
          <cell r="BO435">
            <v>714</v>
          </cell>
          <cell r="BP435">
            <v>45699</v>
          </cell>
          <cell r="BQ435">
            <v>9423739</v>
          </cell>
          <cell r="CS435"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v>
          </cell>
          <cell r="CT435">
            <v>1121891090</v>
          </cell>
          <cell r="CU435">
            <v>717</v>
          </cell>
          <cell r="CV435" t="str">
            <v>410205</v>
          </cell>
          <cell r="CY435">
            <v>9007</v>
          </cell>
          <cell r="CZ435" t="str">
            <v>M6</v>
          </cell>
          <cell r="DA435">
            <v>9423739</v>
          </cell>
          <cell r="DB435">
            <v>0</v>
          </cell>
        </row>
        <row r="436">
          <cell r="B436" t="str">
            <v>0422 DE 2025</v>
          </cell>
          <cell r="C436">
            <v>1121881048</v>
          </cell>
          <cell r="D436" t="str">
            <v>VICTOR JULIO ROJAS AGUDELO</v>
          </cell>
          <cell r="E436" t="str">
            <v>CONTRATO DE PRESTACIÓN DE SERVICIOS DE APOYO A LA GESTIÓN</v>
          </cell>
          <cell r="F436" t="str">
            <v>PRESTACIÓN DE SERVICIOS DE APOYO A LA GESTIÓN NECESARIO PARA EL DESARROLLO DE LOS DIFERENTES PROCESOS EN LA INSTRUCCIÓN DE TÉCNICA VOCAL DE MÚSICA LLANERA DEL PROYECTO FICHA BPUNI BU 01 2510 2024 “IMPLEMENTACIÓN DEL MODELO DE BIENESTAR A TRAVÉS DE ESTRATEGIAS QUE BENEFICIEN A LA COMUNIDAD DE LA UNIVERSIDAD DE LOS LLANOS”</v>
          </cell>
          <cell r="G436">
            <v>45699</v>
          </cell>
          <cell r="H436">
            <v>9423739</v>
          </cell>
          <cell r="I436" t="str">
            <v>Cuatro (04) meses y tres (03) días calendario</v>
          </cell>
          <cell r="J436">
            <v>45699</v>
          </cell>
          <cell r="K436">
            <v>45821</v>
          </cell>
          <cell r="L436" t="str">
            <v>NO APLICA</v>
          </cell>
          <cell r="M436" t="str">
            <v>NO APLICA</v>
          </cell>
          <cell r="N436" t="str">
            <v>NO APLICA</v>
          </cell>
          <cell r="O436">
            <v>5</v>
          </cell>
          <cell r="P436">
            <v>1532315</v>
          </cell>
          <cell r="Q436">
            <v>45699</v>
          </cell>
          <cell r="R436">
            <v>45716</v>
          </cell>
          <cell r="S436">
            <v>2298473</v>
          </cell>
          <cell r="T436">
            <v>45717</v>
          </cell>
          <cell r="U436">
            <v>45747</v>
          </cell>
          <cell r="V436">
            <v>2298473</v>
          </cell>
          <cell r="W436">
            <v>45748</v>
          </cell>
          <cell r="X436">
            <v>45777</v>
          </cell>
          <cell r="Y436">
            <v>2298473</v>
          </cell>
          <cell r="Z436">
            <v>45778</v>
          </cell>
          <cell r="AA436">
            <v>45808</v>
          </cell>
          <cell r="AB436">
            <v>996005</v>
          </cell>
          <cell r="AC436">
            <v>45809</v>
          </cell>
          <cell r="AD436">
            <v>45821</v>
          </cell>
          <cell r="AE436">
            <v>0</v>
          </cell>
          <cell r="AF436">
            <v>0</v>
          </cell>
          <cell r="AG436">
            <v>0</v>
          </cell>
          <cell r="AH436">
            <v>0</v>
          </cell>
          <cell r="AI436">
            <v>0</v>
          </cell>
          <cell r="AJ436">
            <v>0</v>
          </cell>
          <cell r="BI436" t="str">
            <v>División de Bienestar Universitario</v>
          </cell>
          <cell r="BJ436" t="str">
            <v>JHON FREYD MONROY RODRIGUEZ</v>
          </cell>
          <cell r="BK436" t="str">
            <v>Jefe de Oficina</v>
          </cell>
          <cell r="BL436">
            <v>249</v>
          </cell>
          <cell r="BM436">
            <v>45699.699050925927</v>
          </cell>
          <cell r="BN436">
            <v>294907572</v>
          </cell>
          <cell r="BO436">
            <v>715</v>
          </cell>
          <cell r="BP436">
            <v>45699</v>
          </cell>
          <cell r="BQ436">
            <v>9423739</v>
          </cell>
          <cell r="CS436"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v>
          </cell>
          <cell r="CT436">
            <v>1121881048</v>
          </cell>
          <cell r="CU436">
            <v>717</v>
          </cell>
          <cell r="CV436" t="str">
            <v>410205</v>
          </cell>
          <cell r="CY436">
            <v>9007</v>
          </cell>
          <cell r="CZ436" t="str">
            <v>M6</v>
          </cell>
          <cell r="DA436">
            <v>9423739</v>
          </cell>
          <cell r="DB436">
            <v>0</v>
          </cell>
        </row>
        <row r="437">
          <cell r="B437" t="str">
            <v>0423 DE 2025</v>
          </cell>
          <cell r="C437">
            <v>17315335</v>
          </cell>
          <cell r="D437" t="str">
            <v>GERMAN CARRERA CASTRO</v>
          </cell>
          <cell r="E437" t="str">
            <v>CONTRATO DE PRESTACIÓN DE SERVICIOS DE APOYO A LA GESTIÓN</v>
          </cell>
          <cell r="F437" t="str">
            <v>PRESTACIÓN DE SERVICIOS DE APOYO A LA GESTIÓN NECESARIO PARA EL DESARROLLO DE LOS DIFERENTES PROCESOS EN LA DISCIPLINA DE BALONCESTO DEL PROYECTO FICHA BPUNI BU 01 2510 2024 “IMPLEMENTACIÓN DEL MODELO DE BIENESTAR A TRAVÉS DE ESTRATEGIAS QUE BENEFICIEN A LA COMUNIDAD DE LA UNIVERSIDAD DE LOS LLANOS”</v>
          </cell>
          <cell r="G437">
            <v>45699</v>
          </cell>
          <cell r="H437">
            <v>9423739</v>
          </cell>
          <cell r="I437" t="str">
            <v>Cuatro (04) meses y tres (03) días calendario</v>
          </cell>
          <cell r="J437">
            <v>45699</v>
          </cell>
          <cell r="K437">
            <v>45821</v>
          </cell>
          <cell r="L437" t="str">
            <v>NO APLICA</v>
          </cell>
          <cell r="M437" t="str">
            <v>NO APLICA</v>
          </cell>
          <cell r="N437" t="str">
            <v>NO APLICA</v>
          </cell>
          <cell r="O437">
            <v>5</v>
          </cell>
          <cell r="P437">
            <v>1532315</v>
          </cell>
          <cell r="Q437">
            <v>45699</v>
          </cell>
          <cell r="R437">
            <v>45716</v>
          </cell>
          <cell r="S437">
            <v>2298473</v>
          </cell>
          <cell r="T437">
            <v>45717</v>
          </cell>
          <cell r="U437">
            <v>45747</v>
          </cell>
          <cell r="V437">
            <v>2298473</v>
          </cell>
          <cell r="W437">
            <v>45748</v>
          </cell>
          <cell r="X437">
            <v>45777</v>
          </cell>
          <cell r="Y437">
            <v>2298473</v>
          </cell>
          <cell r="Z437">
            <v>45778</v>
          </cell>
          <cell r="AA437">
            <v>45808</v>
          </cell>
          <cell r="AB437">
            <v>996005</v>
          </cell>
          <cell r="AC437">
            <v>45809</v>
          </cell>
          <cell r="AD437">
            <v>45821</v>
          </cell>
          <cell r="AE437">
            <v>0</v>
          </cell>
          <cell r="AF437">
            <v>0</v>
          </cell>
          <cell r="AG437">
            <v>0</v>
          </cell>
          <cell r="AH437">
            <v>0</v>
          </cell>
          <cell r="AI437">
            <v>0</v>
          </cell>
          <cell r="AJ437">
            <v>0</v>
          </cell>
          <cell r="BI437" t="str">
            <v>División de Bienestar Universitario</v>
          </cell>
          <cell r="BJ437" t="str">
            <v>JHON FREYD MONROY RODRIGUEZ</v>
          </cell>
          <cell r="BK437" t="str">
            <v>Jefe de Oficina</v>
          </cell>
          <cell r="BL437">
            <v>249</v>
          </cell>
          <cell r="BM437">
            <v>45699.699050925927</v>
          </cell>
          <cell r="BN437">
            <v>294907572</v>
          </cell>
          <cell r="BO437">
            <v>716</v>
          </cell>
          <cell r="BP437">
            <v>45699</v>
          </cell>
          <cell r="BQ437">
            <v>9423739</v>
          </cell>
          <cell r="CS437"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v>
          </cell>
          <cell r="CT437">
            <v>17315335</v>
          </cell>
          <cell r="CU437">
            <v>717</v>
          </cell>
          <cell r="CV437" t="str">
            <v>410205</v>
          </cell>
          <cell r="CY437">
            <v>8299</v>
          </cell>
          <cell r="CZ437" t="str">
            <v>M6</v>
          </cell>
          <cell r="DA437">
            <v>9423739</v>
          </cell>
          <cell r="DB437">
            <v>0</v>
          </cell>
        </row>
        <row r="438">
          <cell r="B438" t="str">
            <v>0424 DE 2025</v>
          </cell>
          <cell r="C438">
            <v>35263166</v>
          </cell>
          <cell r="D438" t="str">
            <v>BLANCA AURORA MORENO VASQUEZ</v>
          </cell>
          <cell r="E438" t="str">
            <v>CONTRATO DE PRESTACIÓN DE SERVICIOS DE APOYO A LA GESTIÓN</v>
          </cell>
          <cell r="F438" t="str">
            <v>PRESTACIÓN DE SERVICIOS DE APOYO A LA GESTIÓN NECESARIO PARA EL DESARROLLO DE LOS DIFERENTES PROCESOS EN ACTIVIDAD FÍSICA DIRIGIDA DEL PROYECTO FICHA BPUNI BU 01 2510 2024 “IMPLEMENTACIÓN DEL MODELO DE BIENESTAR A TRAVÉS DE ESTRATEGIAS QUE BENEFICIEN A LA COMUNIDAD DE LA UNIVERSIDAD DE LOS LLANOS”</v>
          </cell>
          <cell r="G438">
            <v>45699</v>
          </cell>
          <cell r="H438">
            <v>9423739</v>
          </cell>
          <cell r="I438" t="str">
            <v>Cuatro (04) meses y tres (03) días calendario</v>
          </cell>
          <cell r="J438">
            <v>45699</v>
          </cell>
          <cell r="K438">
            <v>45821</v>
          </cell>
          <cell r="L438" t="str">
            <v>NO APLICA</v>
          </cell>
          <cell r="M438" t="str">
            <v>NO APLICA</v>
          </cell>
          <cell r="N438" t="str">
            <v>NO APLICA</v>
          </cell>
          <cell r="O438">
            <v>5</v>
          </cell>
          <cell r="P438">
            <v>1532315</v>
          </cell>
          <cell r="Q438">
            <v>45699</v>
          </cell>
          <cell r="R438">
            <v>45716</v>
          </cell>
          <cell r="S438">
            <v>2298473</v>
          </cell>
          <cell r="T438">
            <v>45717</v>
          </cell>
          <cell r="U438">
            <v>45747</v>
          </cell>
          <cell r="V438">
            <v>2298473</v>
          </cell>
          <cell r="W438">
            <v>45748</v>
          </cell>
          <cell r="X438">
            <v>45777</v>
          </cell>
          <cell r="Y438">
            <v>2298473</v>
          </cell>
          <cell r="Z438">
            <v>45778</v>
          </cell>
          <cell r="AA438">
            <v>45808</v>
          </cell>
          <cell r="AB438">
            <v>996005</v>
          </cell>
          <cell r="AC438">
            <v>45809</v>
          </cell>
          <cell r="AD438">
            <v>45821</v>
          </cell>
          <cell r="AE438">
            <v>0</v>
          </cell>
          <cell r="AF438">
            <v>0</v>
          </cell>
          <cell r="AG438">
            <v>0</v>
          </cell>
          <cell r="AH438">
            <v>0</v>
          </cell>
          <cell r="AI438">
            <v>0</v>
          </cell>
          <cell r="AJ438">
            <v>0</v>
          </cell>
          <cell r="BI438" t="str">
            <v>División de Bienestar Universitario</v>
          </cell>
          <cell r="BJ438" t="str">
            <v>JHON FREYD MONROY RODRIGUEZ</v>
          </cell>
          <cell r="BK438" t="str">
            <v>Jefe de Oficina</v>
          </cell>
          <cell r="BL438">
            <v>249</v>
          </cell>
          <cell r="BM438">
            <v>45699.699050925927</v>
          </cell>
          <cell r="BN438">
            <v>294907572</v>
          </cell>
          <cell r="BO438">
            <v>717</v>
          </cell>
          <cell r="BP438">
            <v>45699</v>
          </cell>
          <cell r="BQ438">
            <v>9423739</v>
          </cell>
          <cell r="CS438" t="str">
            <v>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actividad masiva como evento recreativo.</v>
          </cell>
          <cell r="CT438">
            <v>35263166</v>
          </cell>
          <cell r="CU438">
            <v>717</v>
          </cell>
          <cell r="CV438" t="str">
            <v>410205</v>
          </cell>
          <cell r="CY438">
            <v>7490</v>
          </cell>
          <cell r="CZ438" t="str">
            <v>M6</v>
          </cell>
          <cell r="DA438">
            <v>9423739</v>
          </cell>
          <cell r="DB438">
            <v>0</v>
          </cell>
        </row>
        <row r="439">
          <cell r="B439" t="str">
            <v>0425 DE 2025</v>
          </cell>
          <cell r="C439">
            <v>1121914717</v>
          </cell>
          <cell r="D439" t="str">
            <v xml:space="preserve">YEISON FERNANDO RIVERA HERNANDEZ </v>
          </cell>
          <cell r="E439" t="str">
            <v>CONTRATO DE PRESTACIÓN DE SERVICIOS DE APOYO A LA GESTIÓN</v>
          </cell>
          <cell r="F439" t="str">
            <v>PRESTACIÓN DE SERVICIOS DE APOYO A LA GESTIÓN NECESARIO PARA EL DESARROLLO DE LOS DIFERENTES PROCESOS EN LA DISCIPLINA DE ATLETISMO DEL PROYECTO FICHA BPUNI BU 01 2510 2024 “IMPLEMENTACIÓN DEL MODELO DE BIENESTAR A TRAVÉS DE ESTRATEGIAS QUE BENEFICIEN A LA COMUNIDAD DE LA UNIVERSIDAD DE LOS LLANOS”</v>
          </cell>
          <cell r="G439">
            <v>45699</v>
          </cell>
          <cell r="H439">
            <v>9423739</v>
          </cell>
          <cell r="I439" t="str">
            <v>Cuatro (04) meses y tres (03) días calendario</v>
          </cell>
          <cell r="J439">
            <v>45699</v>
          </cell>
          <cell r="K439">
            <v>45821</v>
          </cell>
          <cell r="L439" t="str">
            <v>NO APLICA</v>
          </cell>
          <cell r="M439" t="str">
            <v>NO APLICA</v>
          </cell>
          <cell r="N439" t="str">
            <v>NO APLICA</v>
          </cell>
          <cell r="O439">
            <v>5</v>
          </cell>
          <cell r="P439">
            <v>1532315</v>
          </cell>
          <cell r="Q439">
            <v>45699</v>
          </cell>
          <cell r="R439">
            <v>45716</v>
          </cell>
          <cell r="S439">
            <v>2298473</v>
          </cell>
          <cell r="T439">
            <v>45717</v>
          </cell>
          <cell r="U439">
            <v>45747</v>
          </cell>
          <cell r="V439">
            <v>2298473</v>
          </cell>
          <cell r="W439">
            <v>45748</v>
          </cell>
          <cell r="X439">
            <v>45777</v>
          </cell>
          <cell r="Y439">
            <v>2298473</v>
          </cell>
          <cell r="Z439">
            <v>45778</v>
          </cell>
          <cell r="AA439">
            <v>45808</v>
          </cell>
          <cell r="AB439">
            <v>996005</v>
          </cell>
          <cell r="AC439">
            <v>45809</v>
          </cell>
          <cell r="AD439">
            <v>45821</v>
          </cell>
          <cell r="AE439">
            <v>0</v>
          </cell>
          <cell r="AF439">
            <v>0</v>
          </cell>
          <cell r="AG439">
            <v>0</v>
          </cell>
          <cell r="AH439">
            <v>0</v>
          </cell>
          <cell r="AI439">
            <v>0</v>
          </cell>
          <cell r="AJ439">
            <v>0</v>
          </cell>
          <cell r="BI439" t="str">
            <v>División de Bienestar Universitario</v>
          </cell>
          <cell r="BJ439" t="str">
            <v>JHON FREYD MONROY RODRIGUEZ</v>
          </cell>
          <cell r="BK439" t="str">
            <v>Jefe de Oficina</v>
          </cell>
          <cell r="BL439">
            <v>249</v>
          </cell>
          <cell r="BM439">
            <v>45699.699050925927</v>
          </cell>
          <cell r="BN439">
            <v>294907572</v>
          </cell>
          <cell r="BO439">
            <v>718</v>
          </cell>
          <cell r="BP439">
            <v>45699</v>
          </cell>
          <cell r="BQ439">
            <v>9423739</v>
          </cell>
          <cell r="CS43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v>
          </cell>
          <cell r="CT439">
            <v>1121914717</v>
          </cell>
          <cell r="CU439">
            <v>717</v>
          </cell>
          <cell r="CV439" t="str">
            <v>410205</v>
          </cell>
          <cell r="CY439">
            <v>8299</v>
          </cell>
          <cell r="CZ439" t="str">
            <v>M6</v>
          </cell>
          <cell r="DA439">
            <v>9423739</v>
          </cell>
          <cell r="DB439">
            <v>0</v>
          </cell>
        </row>
        <row r="440">
          <cell r="B440" t="str">
            <v>0426 DE 2025</v>
          </cell>
          <cell r="C440">
            <v>6411121</v>
          </cell>
          <cell r="D440" t="str">
            <v>GILDARDO DAZA</v>
          </cell>
          <cell r="E440" t="str">
            <v>CONTRATO DE PRESTACIÓN DE SERVICIOS DE APOYO A LA GESTIÓN</v>
          </cell>
          <cell r="F440" t="str">
            <v xml:space="preserve">PRESTACIÓN DE SERVICIOS DE APOYO A LA GESTIÓN NECESARIO PARA EL DESARROLLO DE LOS DIFERENTES PROCESOS EN LA DISCIPLINA TAEKWONDO DEL PROYECTO FICHA BPUNI BU 01 2510 2024 “IMPLEMENTACIÓN DEL MODELO DE BIENESTAR A TRAVÉS DE ESTRATEGIAS QUE BENEFICIEN A LA COMUNIDAD DE LA UNIVERSIDAD DE LOS LLANOS” </v>
          </cell>
          <cell r="G440">
            <v>45699</v>
          </cell>
          <cell r="H440">
            <v>9423739</v>
          </cell>
          <cell r="I440" t="str">
            <v>Cuatro (04) meses y tres (03) días calendario</v>
          </cell>
          <cell r="J440">
            <v>45699</v>
          </cell>
          <cell r="K440">
            <v>45821</v>
          </cell>
          <cell r="L440" t="str">
            <v>NO APLICA</v>
          </cell>
          <cell r="M440" t="str">
            <v>NO APLICA</v>
          </cell>
          <cell r="N440" t="str">
            <v>NO APLICA</v>
          </cell>
          <cell r="O440">
            <v>5</v>
          </cell>
          <cell r="P440">
            <v>1532315</v>
          </cell>
          <cell r="Q440">
            <v>45699</v>
          </cell>
          <cell r="R440">
            <v>45716</v>
          </cell>
          <cell r="S440">
            <v>2298473</v>
          </cell>
          <cell r="T440">
            <v>45717</v>
          </cell>
          <cell r="U440">
            <v>45747</v>
          </cell>
          <cell r="V440">
            <v>2298473</v>
          </cell>
          <cell r="W440">
            <v>45748</v>
          </cell>
          <cell r="X440">
            <v>45777</v>
          </cell>
          <cell r="Y440">
            <v>2298473</v>
          </cell>
          <cell r="Z440">
            <v>45778</v>
          </cell>
          <cell r="AA440">
            <v>45808</v>
          </cell>
          <cell r="AB440">
            <v>996005</v>
          </cell>
          <cell r="AC440">
            <v>45809</v>
          </cell>
          <cell r="AD440">
            <v>45821</v>
          </cell>
          <cell r="AE440">
            <v>0</v>
          </cell>
          <cell r="AF440">
            <v>0</v>
          </cell>
          <cell r="AG440">
            <v>0</v>
          </cell>
          <cell r="AH440">
            <v>0</v>
          </cell>
          <cell r="AI440">
            <v>0</v>
          </cell>
          <cell r="AJ440">
            <v>0</v>
          </cell>
          <cell r="BI440" t="str">
            <v>División de Bienestar Universitario</v>
          </cell>
          <cell r="BJ440" t="str">
            <v>JHON FREYD MONROY RODRIGUEZ</v>
          </cell>
          <cell r="BK440" t="str">
            <v>Jefe de Oficina</v>
          </cell>
          <cell r="BL440">
            <v>249</v>
          </cell>
          <cell r="BM440">
            <v>45699.699050925927</v>
          </cell>
          <cell r="BN440">
            <v>294907572</v>
          </cell>
          <cell r="BO440">
            <v>719</v>
          </cell>
          <cell r="BP440">
            <v>45699</v>
          </cell>
          <cell r="BQ440">
            <v>9423739</v>
          </cell>
          <cell r="CS440"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v>
          </cell>
          <cell r="CT440">
            <v>6411121</v>
          </cell>
          <cell r="CU440">
            <v>717</v>
          </cell>
          <cell r="CV440" t="str">
            <v>410205</v>
          </cell>
          <cell r="CY440">
            <v>8299</v>
          </cell>
          <cell r="CZ440" t="str">
            <v>M6</v>
          </cell>
          <cell r="DA440">
            <v>9423739</v>
          </cell>
          <cell r="DB440">
            <v>0</v>
          </cell>
        </row>
        <row r="441">
          <cell r="B441" t="str">
            <v>0427 DE 2025</v>
          </cell>
          <cell r="C441">
            <v>86068502</v>
          </cell>
          <cell r="D441" t="str">
            <v>FREDY JULIAN MURILLO HERRAN</v>
          </cell>
          <cell r="E441" t="str">
            <v>CONTRATO DE PRESTACIÓN DE SERVICIOS DE APOYO A LA GESTIÓN</v>
          </cell>
          <cell r="F441" t="str">
            <v>PRESTACIÓN DE SERVICIOS DE APOYO A LA GESTIÓN NECESARIO PARA EL DESARROLLO DE LOS DIFERENTES PROCESOS EN LA DISCIPLINA DE FÚTBOL DEL PROYECTO FICHA BPUNI BU 01 2510 2024 “IMPLEMENTACIÓN DEL MODELO DE BIENESTAR A TRAVÉS DE ESTRATEGIAS QUE BENEFICIEN A LA COMUNIDAD DE LA UNIVERSIDAD DE LOS LLANOS”</v>
          </cell>
          <cell r="G441">
            <v>45699</v>
          </cell>
          <cell r="H441">
            <v>9423739</v>
          </cell>
          <cell r="I441" t="str">
            <v>Cuatro (04) meses y tres (03) días calendario</v>
          </cell>
          <cell r="J441">
            <v>45699</v>
          </cell>
          <cell r="K441">
            <v>45821</v>
          </cell>
          <cell r="L441" t="str">
            <v>NO APLICA</v>
          </cell>
          <cell r="M441" t="str">
            <v>NO APLICA</v>
          </cell>
          <cell r="N441" t="str">
            <v>NO APLICA</v>
          </cell>
          <cell r="O441">
            <v>5</v>
          </cell>
          <cell r="P441">
            <v>1532315</v>
          </cell>
          <cell r="Q441">
            <v>45699</v>
          </cell>
          <cell r="R441">
            <v>45716</v>
          </cell>
          <cell r="S441">
            <v>2298473</v>
          </cell>
          <cell r="T441">
            <v>45717</v>
          </cell>
          <cell r="U441">
            <v>45747</v>
          </cell>
          <cell r="V441">
            <v>2298473</v>
          </cell>
          <cell r="W441">
            <v>45748</v>
          </cell>
          <cell r="X441">
            <v>45777</v>
          </cell>
          <cell r="Y441">
            <v>2298473</v>
          </cell>
          <cell r="Z441">
            <v>45778</v>
          </cell>
          <cell r="AA441">
            <v>45808</v>
          </cell>
          <cell r="AB441">
            <v>996005</v>
          </cell>
          <cell r="AC441">
            <v>45809</v>
          </cell>
          <cell r="AD441">
            <v>45821</v>
          </cell>
          <cell r="AE441">
            <v>0</v>
          </cell>
          <cell r="AF441">
            <v>0</v>
          </cell>
          <cell r="AG441">
            <v>0</v>
          </cell>
          <cell r="AH441">
            <v>0</v>
          </cell>
          <cell r="AI441">
            <v>0</v>
          </cell>
          <cell r="AJ441">
            <v>0</v>
          </cell>
          <cell r="BI441" t="str">
            <v>División de Bienestar Universitario</v>
          </cell>
          <cell r="BJ441" t="str">
            <v>JHON FREYD MONROY RODRIGUEZ</v>
          </cell>
          <cell r="BK441" t="str">
            <v>Jefe de Oficina</v>
          </cell>
          <cell r="BL441">
            <v>249</v>
          </cell>
          <cell r="BM441">
            <v>45699.699050925927</v>
          </cell>
          <cell r="BN441">
            <v>294907572</v>
          </cell>
          <cell r="BO441">
            <v>720</v>
          </cell>
          <cell r="BP441">
            <v>45699</v>
          </cell>
          <cell r="BQ441">
            <v>9423739</v>
          </cell>
          <cell r="CS44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v>
          </cell>
          <cell r="CT441">
            <v>86068502</v>
          </cell>
          <cell r="CU441">
            <v>717</v>
          </cell>
          <cell r="CV441" t="str">
            <v>410205</v>
          </cell>
          <cell r="CY441">
            <v>7490</v>
          </cell>
          <cell r="CZ441" t="str">
            <v>M6</v>
          </cell>
          <cell r="DA441">
            <v>9423739</v>
          </cell>
          <cell r="DB441">
            <v>0</v>
          </cell>
        </row>
        <row r="442">
          <cell r="B442" t="str">
            <v>0428 DE 2025</v>
          </cell>
          <cell r="C442">
            <v>97613395</v>
          </cell>
          <cell r="D442" t="str">
            <v>JOLBER ALEXANDER PLAZAS</v>
          </cell>
          <cell r="E442" t="str">
            <v>CONTRATO DE PRESTACIÓN DE SERVICIOS DE APOYO A LA GESTIÓN</v>
          </cell>
          <cell r="F442" t="str">
            <v>PRESTACIÓN DE SERVICIOS DE APOYO A LA GESTIÓN NECESARIO PARA EL DESARROLLO DE LOS DIFERENTES PROCESOS DEL ÁREA DE RECREACIÓN Y DEPORTES DEL PROYECTO FICHA BPUNI BU 01 2510 2024 “IMPLEMENTACIÓN DEL MODELO DE BIENESTAR A TRAVÉS DE ESTRATEGIAS QUE BENEFICIEN A LA COMUNIDAD DE LA UNIVERSIDAD DE LOS LLANOS”</v>
          </cell>
          <cell r="G442">
            <v>45699</v>
          </cell>
          <cell r="H442">
            <v>9423739</v>
          </cell>
          <cell r="I442" t="str">
            <v>Cuatro (04) meses y tres (03) días calendario</v>
          </cell>
          <cell r="J442">
            <v>45699</v>
          </cell>
          <cell r="K442">
            <v>45821</v>
          </cell>
          <cell r="L442" t="str">
            <v>NO APLICA</v>
          </cell>
          <cell r="M442" t="str">
            <v>NO APLICA</v>
          </cell>
          <cell r="N442" t="str">
            <v>NO APLICA</v>
          </cell>
          <cell r="O442">
            <v>5</v>
          </cell>
          <cell r="P442">
            <v>1532315</v>
          </cell>
          <cell r="Q442">
            <v>45699</v>
          </cell>
          <cell r="R442">
            <v>45716</v>
          </cell>
          <cell r="S442">
            <v>2298473</v>
          </cell>
          <cell r="T442">
            <v>45717</v>
          </cell>
          <cell r="U442">
            <v>45747</v>
          </cell>
          <cell r="V442">
            <v>2298473</v>
          </cell>
          <cell r="W442">
            <v>45748</v>
          </cell>
          <cell r="X442">
            <v>45777</v>
          </cell>
          <cell r="Y442">
            <v>2298473</v>
          </cell>
          <cell r="Z442">
            <v>45778</v>
          </cell>
          <cell r="AA442">
            <v>45808</v>
          </cell>
          <cell r="AB442">
            <v>996005</v>
          </cell>
          <cell r="AC442">
            <v>45809</v>
          </cell>
          <cell r="AD442">
            <v>45821</v>
          </cell>
          <cell r="AE442">
            <v>0</v>
          </cell>
          <cell r="AF442">
            <v>0</v>
          </cell>
          <cell r="AG442">
            <v>0</v>
          </cell>
          <cell r="AH442">
            <v>0</v>
          </cell>
          <cell r="AI442">
            <v>0</v>
          </cell>
          <cell r="AJ442">
            <v>0</v>
          </cell>
          <cell r="BI442" t="str">
            <v>División de Bienestar Universitario</v>
          </cell>
          <cell r="BJ442" t="str">
            <v>JHON FREYD MONROY RODRIGUEZ</v>
          </cell>
          <cell r="BK442" t="str">
            <v>Jefe de Oficina</v>
          </cell>
          <cell r="BL442">
            <v>249</v>
          </cell>
          <cell r="BM442">
            <v>45699.699050925927</v>
          </cell>
          <cell r="BN442">
            <v>294907572</v>
          </cell>
          <cell r="BO442">
            <v>721</v>
          </cell>
          <cell r="BP442">
            <v>45699</v>
          </cell>
          <cell r="BQ442">
            <v>9423739</v>
          </cell>
          <cell r="CS442"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v>
          </cell>
          <cell r="CT442">
            <v>97613395</v>
          </cell>
          <cell r="CU442">
            <v>717</v>
          </cell>
          <cell r="CV442" t="str">
            <v>410205</v>
          </cell>
          <cell r="CY442">
            <v>7490</v>
          </cell>
          <cell r="CZ442" t="str">
            <v>M6</v>
          </cell>
          <cell r="DA442">
            <v>9423739</v>
          </cell>
          <cell r="DB442">
            <v>0</v>
          </cell>
        </row>
        <row r="443">
          <cell r="B443" t="str">
            <v>0429 DE 2025</v>
          </cell>
          <cell r="C443">
            <v>40411349</v>
          </cell>
          <cell r="D443" t="str">
            <v>MONICA LILIANA VILLALOBOS</v>
          </cell>
          <cell r="E443" t="str">
            <v>CONTRATO DE PRESTACIÓN DE SERVICIOS DE APOYO A LA GESTIÓN</v>
          </cell>
          <cell r="F443" t="str">
            <v>PRESTACIÓN DE SERVICIOS DE APOYO A LA GESTIÓN NECESARIO PARA EL DESARROLLO DE LOS DIFERENTES PROCESOS EN LA DISCIPLINA DE NATACIÓN DEL PROYECTO FICHA BPUNI BU 01 2510 2024 “IMPLEMENTACIÓN DEL MODELO DE BIENESTAR A TRAVÉS DE ESTRATEGIAS QUE BENEFICIEN A LA COMUNIDAD DE LA UNIVERSIDAD DE LOS LLANOS”</v>
          </cell>
          <cell r="G443">
            <v>45699</v>
          </cell>
          <cell r="H443">
            <v>9423739</v>
          </cell>
          <cell r="I443" t="str">
            <v>Cuatro (04) meses y tres (03) días calendario</v>
          </cell>
          <cell r="J443">
            <v>45699</v>
          </cell>
          <cell r="K443">
            <v>45821</v>
          </cell>
          <cell r="L443" t="str">
            <v>NO APLICA</v>
          </cell>
          <cell r="M443" t="str">
            <v>NO APLICA</v>
          </cell>
          <cell r="N443" t="str">
            <v>NO APLICA</v>
          </cell>
          <cell r="O443">
            <v>5</v>
          </cell>
          <cell r="P443">
            <v>1532315</v>
          </cell>
          <cell r="Q443">
            <v>45699</v>
          </cell>
          <cell r="R443">
            <v>45716</v>
          </cell>
          <cell r="S443">
            <v>2298473</v>
          </cell>
          <cell r="T443">
            <v>45717</v>
          </cell>
          <cell r="U443">
            <v>45747</v>
          </cell>
          <cell r="V443">
            <v>2298473</v>
          </cell>
          <cell r="W443">
            <v>45748</v>
          </cell>
          <cell r="X443">
            <v>45777</v>
          </cell>
          <cell r="Y443">
            <v>2298473</v>
          </cell>
          <cell r="Z443">
            <v>45778</v>
          </cell>
          <cell r="AA443">
            <v>45808</v>
          </cell>
          <cell r="AB443">
            <v>996005</v>
          </cell>
          <cell r="AC443">
            <v>45809</v>
          </cell>
          <cell r="AD443">
            <v>45821</v>
          </cell>
          <cell r="AE443">
            <v>0</v>
          </cell>
          <cell r="AF443">
            <v>0</v>
          </cell>
          <cell r="AG443">
            <v>0</v>
          </cell>
          <cell r="AH443">
            <v>0</v>
          </cell>
          <cell r="AI443">
            <v>0</v>
          </cell>
          <cell r="AJ443">
            <v>0</v>
          </cell>
          <cell r="BI443" t="str">
            <v>División de Bienestar Universitario</v>
          </cell>
          <cell r="BJ443" t="str">
            <v>JHON FREYD MONROY RODRIGUEZ</v>
          </cell>
          <cell r="BK443" t="str">
            <v>Jefe de Oficina</v>
          </cell>
          <cell r="BL443">
            <v>249</v>
          </cell>
          <cell r="BM443">
            <v>45699.699050925927</v>
          </cell>
          <cell r="BN443">
            <v>294907572</v>
          </cell>
          <cell r="BO443">
            <v>722</v>
          </cell>
          <cell r="BP443">
            <v>45699</v>
          </cell>
          <cell r="BQ443">
            <v>9423739</v>
          </cell>
          <cell r="CS443"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v>
          </cell>
          <cell r="CT443">
            <v>40411349</v>
          </cell>
          <cell r="CU443">
            <v>717</v>
          </cell>
          <cell r="CV443" t="str">
            <v>410205</v>
          </cell>
          <cell r="CY443">
            <v>4761</v>
          </cell>
          <cell r="CZ443" t="str">
            <v>M6</v>
          </cell>
          <cell r="DA443">
            <v>9423739</v>
          </cell>
          <cell r="DB443">
            <v>0</v>
          </cell>
        </row>
        <row r="444">
          <cell r="B444" t="str">
            <v>0430 DE 2025</v>
          </cell>
          <cell r="C444">
            <v>11255841</v>
          </cell>
          <cell r="D444" t="str">
            <v xml:space="preserve">DANIEL OSWALDO ROJAS RODRIGUEZ </v>
          </cell>
          <cell r="E444" t="str">
            <v>CONTRATO DE PRESTACIÓN DE SERVICIOS DE APOYO A LA GESTIÓN</v>
          </cell>
          <cell r="F444"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444">
            <v>45699</v>
          </cell>
          <cell r="H444">
            <v>13304098</v>
          </cell>
          <cell r="I444" t="str">
            <v>Cuatro (04) meses y tres (03) días calendario</v>
          </cell>
          <cell r="J444">
            <v>45699</v>
          </cell>
          <cell r="K444">
            <v>45821</v>
          </cell>
          <cell r="L444" t="str">
            <v>NO APLICA</v>
          </cell>
          <cell r="M444" t="str">
            <v>NO APLICA</v>
          </cell>
          <cell r="N444" t="str">
            <v>NO APLICA</v>
          </cell>
          <cell r="O444">
            <v>5</v>
          </cell>
          <cell r="P444">
            <v>2163268</v>
          </cell>
          <cell r="Q444">
            <v>45699</v>
          </cell>
          <cell r="R444">
            <v>45716</v>
          </cell>
          <cell r="S444">
            <v>3244902</v>
          </cell>
          <cell r="T444">
            <v>45717</v>
          </cell>
          <cell r="U444">
            <v>45747</v>
          </cell>
          <cell r="V444">
            <v>3244902</v>
          </cell>
          <cell r="W444">
            <v>45748</v>
          </cell>
          <cell r="X444">
            <v>45777</v>
          </cell>
          <cell r="Y444">
            <v>3244902</v>
          </cell>
          <cell r="Z444">
            <v>45778</v>
          </cell>
          <cell r="AA444">
            <v>45808</v>
          </cell>
          <cell r="AB444">
            <v>1406124</v>
          </cell>
          <cell r="AC444">
            <v>45809</v>
          </cell>
          <cell r="AD444">
            <v>45821</v>
          </cell>
          <cell r="AE444">
            <v>0</v>
          </cell>
          <cell r="AF444">
            <v>0</v>
          </cell>
          <cell r="AG444">
            <v>0</v>
          </cell>
          <cell r="AH444">
            <v>0</v>
          </cell>
          <cell r="AI444">
            <v>0</v>
          </cell>
          <cell r="AJ444">
            <v>0</v>
          </cell>
          <cell r="BI444" t="str">
            <v>División de Bienestar Universitario</v>
          </cell>
          <cell r="BJ444" t="str">
            <v>JHON FREYD MONROY RODRIGUEZ</v>
          </cell>
          <cell r="BK444" t="str">
            <v>Jefe de Oficina</v>
          </cell>
          <cell r="BL444">
            <v>509</v>
          </cell>
          <cell r="BM444">
            <v>45728</v>
          </cell>
          <cell r="BN444">
            <v>126334851</v>
          </cell>
          <cell r="BO444">
            <v>1987</v>
          </cell>
          <cell r="BP444">
            <v>45728</v>
          </cell>
          <cell r="BQ444">
            <v>13304098</v>
          </cell>
          <cell r="CI444">
            <v>1</v>
          </cell>
          <cell r="CJ444">
            <v>45728</v>
          </cell>
          <cell r="CS444"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44">
            <v>11255841</v>
          </cell>
          <cell r="CU444">
            <v>764</v>
          </cell>
          <cell r="CV444" t="str">
            <v>410205</v>
          </cell>
          <cell r="CY444">
            <v>7490</v>
          </cell>
          <cell r="CZ444" t="str">
            <v>M6</v>
          </cell>
          <cell r="DA444">
            <v>13304098</v>
          </cell>
          <cell r="DB444">
            <v>0</v>
          </cell>
        </row>
        <row r="445">
          <cell r="B445" t="str">
            <v>0431 DE 2025</v>
          </cell>
          <cell r="C445">
            <v>86071191</v>
          </cell>
          <cell r="D445" t="str">
            <v>JOSE WILMER SOLAQUE RIVEROS</v>
          </cell>
          <cell r="E445" t="str">
            <v>CONTRATO DE PRESTACIÓN DE SERVICIOS DE APOYO A LA GESTIÓN</v>
          </cell>
          <cell r="F445"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445">
            <v>45699</v>
          </cell>
          <cell r="H445">
            <v>13304098</v>
          </cell>
          <cell r="I445" t="str">
            <v>Cuatro (04) meses y tres (03) días calendario</v>
          </cell>
          <cell r="J445">
            <v>45699</v>
          </cell>
          <cell r="K445">
            <v>45821</v>
          </cell>
          <cell r="L445" t="str">
            <v>NO APLICA</v>
          </cell>
          <cell r="M445" t="str">
            <v>NO APLICA</v>
          </cell>
          <cell r="N445" t="str">
            <v>NO APLICA</v>
          </cell>
          <cell r="O445">
            <v>5</v>
          </cell>
          <cell r="P445">
            <v>2163268</v>
          </cell>
          <cell r="Q445">
            <v>45699</v>
          </cell>
          <cell r="R445">
            <v>45716</v>
          </cell>
          <cell r="S445">
            <v>3244902</v>
          </cell>
          <cell r="T445">
            <v>45717</v>
          </cell>
          <cell r="U445">
            <v>45747</v>
          </cell>
          <cell r="V445">
            <v>3244902</v>
          </cell>
          <cell r="W445">
            <v>45748</v>
          </cell>
          <cell r="X445">
            <v>45777</v>
          </cell>
          <cell r="Y445">
            <v>3244902</v>
          </cell>
          <cell r="Z445">
            <v>45778</v>
          </cell>
          <cell r="AA445">
            <v>45808</v>
          </cell>
          <cell r="AB445">
            <v>1406124</v>
          </cell>
          <cell r="AC445">
            <v>45809</v>
          </cell>
          <cell r="AD445">
            <v>45821</v>
          </cell>
          <cell r="AE445">
            <v>0</v>
          </cell>
          <cell r="AF445">
            <v>0</v>
          </cell>
          <cell r="AG445">
            <v>0</v>
          </cell>
          <cell r="AH445">
            <v>0</v>
          </cell>
          <cell r="AI445">
            <v>0</v>
          </cell>
          <cell r="AJ445">
            <v>0</v>
          </cell>
          <cell r="BI445" t="str">
            <v>División de Bienestar Universitario</v>
          </cell>
          <cell r="BJ445" t="str">
            <v>JHON FREYD MONROY RODRIGUEZ</v>
          </cell>
          <cell r="BK445" t="str">
            <v>Jefe de Oficina</v>
          </cell>
          <cell r="BL445">
            <v>509</v>
          </cell>
          <cell r="BM445">
            <v>45728</v>
          </cell>
          <cell r="BN445">
            <v>126334851</v>
          </cell>
          <cell r="BO445">
            <v>1988</v>
          </cell>
          <cell r="BP445">
            <v>45728</v>
          </cell>
          <cell r="BQ445">
            <v>13304098</v>
          </cell>
          <cell r="CI445">
            <v>1</v>
          </cell>
          <cell r="CJ445">
            <v>45728</v>
          </cell>
          <cell r="CS445"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45">
            <v>86071191</v>
          </cell>
          <cell r="CU445">
            <v>764</v>
          </cell>
          <cell r="CV445" t="str">
            <v>410205</v>
          </cell>
          <cell r="CY445">
            <v>7490</v>
          </cell>
          <cell r="CZ445" t="str">
            <v>M6</v>
          </cell>
          <cell r="DA445">
            <v>13304098</v>
          </cell>
          <cell r="DB445">
            <v>0</v>
          </cell>
        </row>
        <row r="446">
          <cell r="B446" t="str">
            <v>0432 DE 2025</v>
          </cell>
          <cell r="C446">
            <v>40442902</v>
          </cell>
          <cell r="D446" t="str">
            <v>NIDIA MARGARITA VERGARA MONDRAGON</v>
          </cell>
          <cell r="E446" t="str">
            <v>CONTRATO DE PRESTACIÓN DE SERVICIOS DE APOYO A LA GESTIÓN</v>
          </cell>
          <cell r="F446"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446">
            <v>45699</v>
          </cell>
          <cell r="H446">
            <v>13304098</v>
          </cell>
          <cell r="I446" t="str">
            <v>Cuatro (04) meses y tres (03) días calendario</v>
          </cell>
          <cell r="J446">
            <v>45699</v>
          </cell>
          <cell r="K446">
            <v>45821</v>
          </cell>
          <cell r="L446" t="str">
            <v>NO APLICA</v>
          </cell>
          <cell r="M446" t="str">
            <v>NO APLICA</v>
          </cell>
          <cell r="N446" t="str">
            <v>NO APLICA</v>
          </cell>
          <cell r="O446">
            <v>5</v>
          </cell>
          <cell r="P446">
            <v>2163268</v>
          </cell>
          <cell r="Q446">
            <v>45699</v>
          </cell>
          <cell r="R446">
            <v>45716</v>
          </cell>
          <cell r="S446">
            <v>3244902</v>
          </cell>
          <cell r="T446">
            <v>45717</v>
          </cell>
          <cell r="U446">
            <v>45747</v>
          </cell>
          <cell r="V446">
            <v>3244902</v>
          </cell>
          <cell r="W446">
            <v>45748</v>
          </cell>
          <cell r="X446">
            <v>45777</v>
          </cell>
          <cell r="Y446">
            <v>3244902</v>
          </cell>
          <cell r="Z446">
            <v>45778</v>
          </cell>
          <cell r="AA446">
            <v>45808</v>
          </cell>
          <cell r="AB446">
            <v>1406124</v>
          </cell>
          <cell r="AC446">
            <v>45809</v>
          </cell>
          <cell r="AD446">
            <v>45821</v>
          </cell>
          <cell r="AE446">
            <v>0</v>
          </cell>
          <cell r="AF446">
            <v>0</v>
          </cell>
          <cell r="AG446">
            <v>0</v>
          </cell>
          <cell r="AH446">
            <v>0</v>
          </cell>
          <cell r="AI446">
            <v>0</v>
          </cell>
          <cell r="AJ446">
            <v>0</v>
          </cell>
          <cell r="BI446" t="str">
            <v>División de Bienestar Universitario</v>
          </cell>
          <cell r="BJ446" t="str">
            <v>JHON FREYD MONROY RODRIGUEZ</v>
          </cell>
          <cell r="BK446" t="str">
            <v>Jefe de Oficina</v>
          </cell>
          <cell r="BL446">
            <v>509</v>
          </cell>
          <cell r="BM446">
            <v>45728</v>
          </cell>
          <cell r="BN446">
            <v>126334851</v>
          </cell>
          <cell r="BO446">
            <v>1989</v>
          </cell>
          <cell r="BP446">
            <v>45728</v>
          </cell>
          <cell r="BQ446">
            <v>13304098</v>
          </cell>
          <cell r="CI446">
            <v>1</v>
          </cell>
          <cell r="CJ446">
            <v>45728</v>
          </cell>
          <cell r="CS446"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46">
            <v>40442902</v>
          </cell>
          <cell r="CU446">
            <v>764</v>
          </cell>
          <cell r="CV446" t="str">
            <v>410205</v>
          </cell>
          <cell r="CY446">
            <v>7490</v>
          </cell>
          <cell r="CZ446" t="str">
            <v>M6</v>
          </cell>
          <cell r="DA446">
            <v>13304098</v>
          </cell>
          <cell r="DB446">
            <v>0</v>
          </cell>
        </row>
        <row r="447">
          <cell r="B447" t="str">
            <v>0433 DE 2025</v>
          </cell>
          <cell r="C447">
            <v>86057104</v>
          </cell>
          <cell r="D447" t="str">
            <v>GERARDO ANDRES DOMINGUEZ DE LOS RIOS</v>
          </cell>
          <cell r="E447" t="str">
            <v>CONTRATO DE PRESTACIÓN DE SERVICIOS PROFESIONALES</v>
          </cell>
          <cell r="F447" t="str">
            <v>PRESTACIÓN DE SERVICIOS PROFESIONALES NECESARIO PARA EL DESARROLLO DE LOS DIFERENTES PROCESOS DE PROMOCIÓN Y FOMENTO DE ESTILOS DE VIDA SALUDABLES (MÉDICO) DEL PROYECTO FICHA BPUNI BU 01 2510 2024 “IMPLEMENTACIÓN DEL MODELO DE BIENESTAR A TRAVÉS DE ESTRATEGIAS QUE BENEFICIEN A LA COMUNIDAD DE LA UNIVERSIDAD DE LOS LLANOS”</v>
          </cell>
          <cell r="G447">
            <v>45699</v>
          </cell>
          <cell r="H447">
            <v>13304098</v>
          </cell>
          <cell r="I447" t="str">
            <v>Cuatro (04) meses y tres (03) días calendario</v>
          </cell>
          <cell r="J447">
            <v>45699</v>
          </cell>
          <cell r="K447">
            <v>45821</v>
          </cell>
          <cell r="L447" t="str">
            <v>NO APLICA</v>
          </cell>
          <cell r="M447" t="str">
            <v>NO APLICA</v>
          </cell>
          <cell r="N447" t="str">
            <v>NO APLICA</v>
          </cell>
          <cell r="O447">
            <v>5</v>
          </cell>
          <cell r="P447">
            <v>2163268</v>
          </cell>
          <cell r="Q447">
            <v>45699</v>
          </cell>
          <cell r="R447">
            <v>45716</v>
          </cell>
          <cell r="S447">
            <v>3244902</v>
          </cell>
          <cell r="T447">
            <v>45717</v>
          </cell>
          <cell r="U447">
            <v>45747</v>
          </cell>
          <cell r="V447">
            <v>3244902</v>
          </cell>
          <cell r="W447">
            <v>45748</v>
          </cell>
          <cell r="X447">
            <v>45777</v>
          </cell>
          <cell r="Y447">
            <v>3244902</v>
          </cell>
          <cell r="Z447">
            <v>45778</v>
          </cell>
          <cell r="AA447">
            <v>45808</v>
          </cell>
          <cell r="AB447">
            <v>1406124</v>
          </cell>
          <cell r="AC447">
            <v>45809</v>
          </cell>
          <cell r="AD447">
            <v>45821</v>
          </cell>
          <cell r="AE447">
            <v>0</v>
          </cell>
          <cell r="AF447">
            <v>0</v>
          </cell>
          <cell r="AG447">
            <v>0</v>
          </cell>
          <cell r="AH447">
            <v>0</v>
          </cell>
          <cell r="AI447">
            <v>0</v>
          </cell>
          <cell r="AJ447">
            <v>0</v>
          </cell>
          <cell r="BI447" t="str">
            <v>División de Bienestar Universitario</v>
          </cell>
          <cell r="BJ447" t="str">
            <v>JHON FREYD MONROY RODRIGUEZ</v>
          </cell>
          <cell r="BK447" t="str">
            <v>Jefe de Oficina</v>
          </cell>
          <cell r="BL447">
            <v>249</v>
          </cell>
          <cell r="BM447">
            <v>45699.699050925927</v>
          </cell>
          <cell r="BN447">
            <v>294907572</v>
          </cell>
          <cell r="BO447">
            <v>726</v>
          </cell>
          <cell r="BP447">
            <v>45699</v>
          </cell>
          <cell r="BQ447">
            <v>13304098</v>
          </cell>
          <cell r="CS447" t="str">
            <v>1. Brindar apoyo en los servicios de asesoría y orientación médica a la comunidad universitaria. 2. Prestar apoyo en la atención de primeros auxilios básicos para la comunidad universitaria. 3.  Contribuir en la planeación y ejecución de estrategias de promoción de la salud y prevención de la enfermedad para la comunidad universitaria.  4. Apoyar con la caracterización en salud de los participantes en los diferentes eventos deportivos y culturales liderados por la División de Bienestar universitario, en representación de la Universidad de los Llanos. 5. Apoyar las actividades educativas sobre promoción y prevención en salud a la comunidad Universitaria y aquellas que sean virtuales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Brinda apoyo en el cuidado del inventario físico y existente y notificar oportunamente en caso de pérdida o deterioro de los mismos.</v>
          </cell>
          <cell r="CT447">
            <v>86057104</v>
          </cell>
          <cell r="CU447">
            <v>717</v>
          </cell>
          <cell r="CV447" t="str">
            <v>410205</v>
          </cell>
          <cell r="CY447">
            <v>8299</v>
          </cell>
          <cell r="CZ447" t="str">
            <v>M6</v>
          </cell>
          <cell r="DA447">
            <v>13304098</v>
          </cell>
          <cell r="DB447">
            <v>0</v>
          </cell>
        </row>
        <row r="448">
          <cell r="B448" t="str">
            <v>0434 DE 2025</v>
          </cell>
          <cell r="C448">
            <v>17342916</v>
          </cell>
          <cell r="D448" t="str">
            <v>JAVIER GUSTAVO LA ROTTA MONROY</v>
          </cell>
          <cell r="E448" t="str">
            <v>CONTRATO DE PRESTACIÓN DE SERVICIOS DE APOYO A LA GESTIÓN</v>
          </cell>
          <cell r="F448" t="str">
            <v>PRESTACIÓN DE SERVICIOS DE APOYO A LA GESTIÓN NECESARIO PARA EL DESARROLLO DE LOS DIFERENTES PROCESOS EN LA INSTRUCCIÓN DE ARTES ESCÉNICAS DEL PROYECTO FICHA BPUNI BU 01 2510 2024 “IMPLEMENTACIÓN DEL MODELO DE BIENESTAR A TRAVÉS DE ESTRATEGIAS QUE BENEFICIEN A LA COMUNIDAD DE LA UNIVERSIDAD DE LOS LLANOS”</v>
          </cell>
          <cell r="G448">
            <v>45699</v>
          </cell>
          <cell r="H448">
            <v>9423739</v>
          </cell>
          <cell r="I448" t="str">
            <v>Cuatro (04) meses y tres (03) días calendario</v>
          </cell>
          <cell r="J448">
            <v>45699</v>
          </cell>
          <cell r="K448">
            <v>45821</v>
          </cell>
          <cell r="L448" t="str">
            <v>NO APLICA</v>
          </cell>
          <cell r="M448" t="str">
            <v>NO APLICA</v>
          </cell>
          <cell r="N448" t="str">
            <v>NO APLICA</v>
          </cell>
          <cell r="O448">
            <v>5</v>
          </cell>
          <cell r="P448">
            <v>1532315</v>
          </cell>
          <cell r="Q448">
            <v>45699</v>
          </cell>
          <cell r="R448">
            <v>45716</v>
          </cell>
          <cell r="S448">
            <v>2298473</v>
          </cell>
          <cell r="T448">
            <v>45717</v>
          </cell>
          <cell r="U448">
            <v>45747</v>
          </cell>
          <cell r="V448">
            <v>2298473</v>
          </cell>
          <cell r="W448">
            <v>45748</v>
          </cell>
          <cell r="X448">
            <v>45777</v>
          </cell>
          <cell r="Y448">
            <v>2298473</v>
          </cell>
          <cell r="Z448">
            <v>45778</v>
          </cell>
          <cell r="AA448">
            <v>45808</v>
          </cell>
          <cell r="AB448">
            <v>996005</v>
          </cell>
          <cell r="AC448">
            <v>45809</v>
          </cell>
          <cell r="AD448">
            <v>45821</v>
          </cell>
          <cell r="AE448">
            <v>0</v>
          </cell>
          <cell r="AF448">
            <v>0</v>
          </cell>
          <cell r="AG448">
            <v>0</v>
          </cell>
          <cell r="AH448">
            <v>0</v>
          </cell>
          <cell r="AI448">
            <v>0</v>
          </cell>
          <cell r="AJ448">
            <v>0</v>
          </cell>
          <cell r="BI448" t="str">
            <v>División de Bienestar Universitario</v>
          </cell>
          <cell r="BJ448" t="str">
            <v>JHON FREYD MONROY RODRIGUEZ</v>
          </cell>
          <cell r="BK448" t="str">
            <v>Jefe de Oficina</v>
          </cell>
          <cell r="BL448">
            <v>249</v>
          </cell>
          <cell r="BM448">
            <v>45699.699050925927</v>
          </cell>
          <cell r="BN448">
            <v>294907572</v>
          </cell>
          <cell r="BO448">
            <v>727</v>
          </cell>
          <cell r="BP448">
            <v>45699</v>
          </cell>
          <cell r="BQ448">
            <v>9423739</v>
          </cell>
          <cell r="CS448"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v>
          </cell>
          <cell r="CT448">
            <v>17342916</v>
          </cell>
          <cell r="CU448">
            <v>717</v>
          </cell>
          <cell r="CV448" t="str">
            <v>410205</v>
          </cell>
          <cell r="CY448">
            <v>9329</v>
          </cell>
          <cell r="CZ448" t="str">
            <v>M6</v>
          </cell>
          <cell r="DA448">
            <v>9423739</v>
          </cell>
          <cell r="DB448">
            <v>0</v>
          </cell>
        </row>
        <row r="449">
          <cell r="B449" t="str">
            <v>0435 DE 2025</v>
          </cell>
          <cell r="C449">
            <v>17347719</v>
          </cell>
          <cell r="D449" t="str">
            <v>JHON LEANDRO TORO DIAZ</v>
          </cell>
          <cell r="E449" t="str">
            <v>CONTRATO DE PRESTACIÓN DE SERVICIOS DE APOYO A LA GESTIÓN</v>
          </cell>
          <cell r="F449" t="str">
            <v>PRESTACIÓN DE SERVICIOS DE APOYO A LA GESTIÓN NECESARIO PARA EL DESARROLLO DE LOS DIFERENTES PROCESOS EN LA INSTRUCCIÓN DE DANZAS DEL PROYECTO FICHA BPUNI BU 01 2510 2024 “IMPLEMENTACIÓN DEL MODELO DE BIENESTAR A TRAVÉS DE ESTRATEGIAS QUE BENEFICIEN A LA COMUNIDAD DE LA UNIVERSIDAD DE LOS LLANOS”</v>
          </cell>
          <cell r="G449">
            <v>45699</v>
          </cell>
          <cell r="H449">
            <v>9423739</v>
          </cell>
          <cell r="I449" t="str">
            <v>Cuatro (04) meses y tres (03) días calendario</v>
          </cell>
          <cell r="J449">
            <v>45699</v>
          </cell>
          <cell r="K449">
            <v>45821</v>
          </cell>
          <cell r="L449" t="str">
            <v>NO APLICA</v>
          </cell>
          <cell r="M449" t="str">
            <v>NO APLICA</v>
          </cell>
          <cell r="N449" t="str">
            <v>NO APLICA</v>
          </cell>
          <cell r="O449">
            <v>5</v>
          </cell>
          <cell r="P449">
            <v>1532315</v>
          </cell>
          <cell r="Q449">
            <v>45699</v>
          </cell>
          <cell r="R449">
            <v>45716</v>
          </cell>
          <cell r="S449">
            <v>2298473</v>
          </cell>
          <cell r="T449">
            <v>45717</v>
          </cell>
          <cell r="U449">
            <v>45747</v>
          </cell>
          <cell r="V449">
            <v>2298473</v>
          </cell>
          <cell r="W449">
            <v>45748</v>
          </cell>
          <cell r="X449">
            <v>45777</v>
          </cell>
          <cell r="Y449">
            <v>2298473</v>
          </cell>
          <cell r="Z449">
            <v>45778</v>
          </cell>
          <cell r="AA449">
            <v>45808</v>
          </cell>
          <cell r="AB449">
            <v>996005</v>
          </cell>
          <cell r="AC449">
            <v>45809</v>
          </cell>
          <cell r="AD449">
            <v>45821</v>
          </cell>
          <cell r="AE449">
            <v>0</v>
          </cell>
          <cell r="AF449">
            <v>0</v>
          </cell>
          <cell r="AG449">
            <v>0</v>
          </cell>
          <cell r="AH449">
            <v>0</v>
          </cell>
          <cell r="AI449">
            <v>0</v>
          </cell>
          <cell r="AJ449">
            <v>0</v>
          </cell>
          <cell r="BI449" t="str">
            <v>División de Bienestar Universitario</v>
          </cell>
          <cell r="BJ449" t="str">
            <v>JHON FREYD MONROY RODRIGUEZ</v>
          </cell>
          <cell r="BK449" t="str">
            <v>Jefe de Oficina</v>
          </cell>
          <cell r="BL449">
            <v>249</v>
          </cell>
          <cell r="BM449">
            <v>45699.699050925927</v>
          </cell>
          <cell r="BN449">
            <v>294907572</v>
          </cell>
          <cell r="BO449">
            <v>728</v>
          </cell>
          <cell r="BP449">
            <v>45699</v>
          </cell>
          <cell r="BQ449">
            <v>9423739</v>
          </cell>
          <cell r="CS449"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v>
          </cell>
          <cell r="CT449">
            <v>17347719</v>
          </cell>
          <cell r="CU449">
            <v>717</v>
          </cell>
          <cell r="CV449" t="str">
            <v>410205</v>
          </cell>
          <cell r="CY449">
            <v>9007</v>
          </cell>
          <cell r="CZ449" t="str">
            <v>M6</v>
          </cell>
          <cell r="DA449">
            <v>9423739</v>
          </cell>
          <cell r="DB449">
            <v>0</v>
          </cell>
        </row>
        <row r="450">
          <cell r="B450" t="str">
            <v>0436 DE 2025</v>
          </cell>
          <cell r="C450">
            <v>1121901554</v>
          </cell>
          <cell r="D450" t="str">
            <v>ALVARO ALEJANDRO ARENAS GOMEZ</v>
          </cell>
          <cell r="E450" t="str">
            <v>CONTRATO DE PRESTACIÓN DE SERVICIOS DE APOYO A LA GESTIÓN</v>
          </cell>
          <cell r="F450" t="str">
            <v>PRESTACIÓN DE SERVICIOS DE APOYO A LA GESTIÓN NECESARIO PARA EL DESARROLLO DE LOS DIFERENTES PROCESOS DEPORTIVOS DEL PROYECTO FICHA BPUNI BU 01 2510 2024 “IMPLEMENTACIÓN DEL MODELO DE BIENESTAR A TRAVÉS DE ESTRATEGIAS QUE BENEFICIEN A LA COMUNIDAD DE LA UNIVERSIDAD DE LOS LLANOS”</v>
          </cell>
          <cell r="G450">
            <v>45699</v>
          </cell>
          <cell r="H450">
            <v>9423739</v>
          </cell>
          <cell r="I450" t="str">
            <v>Cuatro (04) meses y tres (03) días calendario</v>
          </cell>
          <cell r="J450">
            <v>45699</v>
          </cell>
          <cell r="K450">
            <v>45821</v>
          </cell>
          <cell r="L450" t="str">
            <v>NO APLICA</v>
          </cell>
          <cell r="M450" t="str">
            <v>NO APLICA</v>
          </cell>
          <cell r="N450" t="str">
            <v>NO APLICA</v>
          </cell>
          <cell r="O450">
            <v>5</v>
          </cell>
          <cell r="P450">
            <v>1532315</v>
          </cell>
          <cell r="Q450">
            <v>45699</v>
          </cell>
          <cell r="R450">
            <v>45716</v>
          </cell>
          <cell r="S450">
            <v>2298473</v>
          </cell>
          <cell r="T450">
            <v>45717</v>
          </cell>
          <cell r="U450">
            <v>45747</v>
          </cell>
          <cell r="V450">
            <v>2298473</v>
          </cell>
          <cell r="W450">
            <v>45748</v>
          </cell>
          <cell r="X450">
            <v>45777</v>
          </cell>
          <cell r="Y450">
            <v>2298473</v>
          </cell>
          <cell r="Z450">
            <v>45778</v>
          </cell>
          <cell r="AA450">
            <v>45808</v>
          </cell>
          <cell r="AB450">
            <v>996005</v>
          </cell>
          <cell r="AC450">
            <v>45809</v>
          </cell>
          <cell r="AD450">
            <v>45821</v>
          </cell>
          <cell r="AE450">
            <v>0</v>
          </cell>
          <cell r="AF450">
            <v>0</v>
          </cell>
          <cell r="AG450">
            <v>0</v>
          </cell>
          <cell r="AH450">
            <v>0</v>
          </cell>
          <cell r="AI450">
            <v>0</v>
          </cell>
          <cell r="AJ450">
            <v>0</v>
          </cell>
          <cell r="BI450" t="str">
            <v>División de Bienestar Universitario</v>
          </cell>
          <cell r="BJ450" t="str">
            <v>JHON FREYD MONROY RODRIGUEZ</v>
          </cell>
          <cell r="BK450" t="str">
            <v>Jefe de Oficina</v>
          </cell>
          <cell r="BL450">
            <v>249</v>
          </cell>
          <cell r="BM450">
            <v>45699.699050925927</v>
          </cell>
          <cell r="BN450">
            <v>294907572</v>
          </cell>
          <cell r="BO450">
            <v>729</v>
          </cell>
          <cell r="BP450">
            <v>45699</v>
          </cell>
          <cell r="BQ450">
            <v>9423739</v>
          </cell>
          <cell r="CS450" t="str">
            <v>1. Apoyar a la división de bienestar institucional en la planeación, desarrollo e implementación de sesiones de practica entrenamientos deportivos, recreacionales, formativos y competitivos o de acondicionamiento físico. 2. Contribuir al desarrollo de programas, servicios y actividades de Bienestar dirigidas a la comunidad académica de los programas de posgrado de la universidad de los Llanos. 3. Apoyar la elaboración del plan de entrenamiento de la disciplina, desarrollar planes de juego, dirigir deportistas durante los eventos deportivos. 4.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5. Brindar apoyo en identificar y reclutar deportistas promisorios para fortalecer los procesos deportivos formativos y competitivos. 6. Contribuir en la planeación y ejecución de estrategias tendientes a incentivar la participación del personal administrativo y docente en las actividades programadas. 7. Apoyar a la división de bienestar en la articulación de proyectos y/o actividades dirigidas al bienestar físico al fomento de la actividad física y el deporte. 8. Contribuir con el buen uso de los escenarios y los implementos deportivos puestos a su disposición para llevar a cabo los entrenamientos los cuales deben ser utilizados exclusivamente para los integrantes de la comunidad Unillanista. 9. Velar por el aseguramiento de los registros de participación de la comunidad universitaria en los procesos deportivos formativos y competitivos adelantados por la división de bienestar institucional. 10. Contribuir con la actualización de datos o sistema de información que este habilitado para los usuarios del área de recreación y deportes, informes cualitativos y cuantitativos con sus respectivas evidencias fotográficas deberán reportarlas de acuerdo las necesidades del área. 11. Apoyar a la división de bienestar en la oferta y desarrollo de programas y actividades del fomento del deporte y la actividad física a través de medios digítales dirigido a estudiantes, docentes, funcionarios y egresados.  12. Brindar apoyo a la jefatura de Bienestar en los eventos institucionales que se realicen y sean liderados y apoyados por la dirección de bienestar institucional. 13. Apoyar en la promoción de la práctica deportiva o de actividad física, realizando una actividad masiva como evento recreativo. 14. Apoyar con el fortalecimiento del club deportivo de la Universidad de los llanos, por medio de las escuelas de formación atendiendo las necesidades del mismo.</v>
          </cell>
          <cell r="CT450">
            <v>1121901554</v>
          </cell>
          <cell r="CU450">
            <v>717</v>
          </cell>
          <cell r="CV450" t="str">
            <v>410205</v>
          </cell>
          <cell r="CY450">
            <v>8299</v>
          </cell>
          <cell r="CZ450" t="str">
            <v>M6</v>
          </cell>
          <cell r="DA450">
            <v>9423739</v>
          </cell>
          <cell r="DB450">
            <v>0</v>
          </cell>
        </row>
        <row r="451">
          <cell r="B451" t="str">
            <v>0437 DE 2025</v>
          </cell>
          <cell r="C451">
            <v>82389505</v>
          </cell>
          <cell r="D451" t="str">
            <v>ALCY DUVAN OSORIO GALAN</v>
          </cell>
          <cell r="E451" t="str">
            <v>CONTRATO DE PRESTACIÓN DE SERVICIOS DE APOYO A LA GESTIÓN</v>
          </cell>
          <cell r="F451"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451">
            <v>45699</v>
          </cell>
          <cell r="H451">
            <v>13304098</v>
          </cell>
          <cell r="I451" t="str">
            <v>Cuatro (04) meses y tres (03) días calendario</v>
          </cell>
          <cell r="J451">
            <v>45699</v>
          </cell>
          <cell r="K451">
            <v>45821</v>
          </cell>
          <cell r="L451" t="str">
            <v>NO APLICA</v>
          </cell>
          <cell r="M451" t="str">
            <v>NO APLICA</v>
          </cell>
          <cell r="N451" t="str">
            <v>NO APLICA</v>
          </cell>
          <cell r="O451">
            <v>5</v>
          </cell>
          <cell r="P451">
            <v>2163268</v>
          </cell>
          <cell r="Q451">
            <v>45699</v>
          </cell>
          <cell r="R451">
            <v>45716</v>
          </cell>
          <cell r="S451">
            <v>3244902</v>
          </cell>
          <cell r="T451">
            <v>45717</v>
          </cell>
          <cell r="U451">
            <v>45747</v>
          </cell>
          <cell r="V451">
            <v>3244902</v>
          </cell>
          <cell r="W451">
            <v>45748</v>
          </cell>
          <cell r="X451">
            <v>45777</v>
          </cell>
          <cell r="Y451">
            <v>3244902</v>
          </cell>
          <cell r="Z451">
            <v>45778</v>
          </cell>
          <cell r="AA451">
            <v>45808</v>
          </cell>
          <cell r="AB451">
            <v>1406124</v>
          </cell>
          <cell r="AC451">
            <v>45809</v>
          </cell>
          <cell r="AD451">
            <v>45821</v>
          </cell>
          <cell r="AE451">
            <v>0</v>
          </cell>
          <cell r="AF451">
            <v>0</v>
          </cell>
          <cell r="AG451">
            <v>0</v>
          </cell>
          <cell r="AH451">
            <v>0</v>
          </cell>
          <cell r="AI451">
            <v>0</v>
          </cell>
          <cell r="AJ451">
            <v>0</v>
          </cell>
          <cell r="BI451" t="str">
            <v>División de Bienestar Universitario</v>
          </cell>
          <cell r="BJ451" t="str">
            <v>JHON FREYD MONROY RODRIGUEZ</v>
          </cell>
          <cell r="BK451" t="str">
            <v>Jefe de Oficina</v>
          </cell>
          <cell r="BL451">
            <v>509</v>
          </cell>
          <cell r="BM451">
            <v>45728</v>
          </cell>
          <cell r="BN451">
            <v>126334851</v>
          </cell>
          <cell r="BO451">
            <v>1990</v>
          </cell>
          <cell r="BP451">
            <v>45728</v>
          </cell>
          <cell r="BQ451">
            <v>13304098</v>
          </cell>
          <cell r="CI451">
            <v>1</v>
          </cell>
          <cell r="CJ451">
            <v>45728</v>
          </cell>
          <cell r="CS451"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51">
            <v>82389505</v>
          </cell>
          <cell r="CU451">
            <v>764</v>
          </cell>
          <cell r="CV451" t="str">
            <v>410205</v>
          </cell>
          <cell r="CY451">
            <v>8559</v>
          </cell>
          <cell r="CZ451" t="str">
            <v>M3</v>
          </cell>
          <cell r="DA451">
            <v>13304098</v>
          </cell>
          <cell r="DB451">
            <v>0</v>
          </cell>
        </row>
        <row r="452">
          <cell r="B452" t="str">
            <v>0438 DE 2025</v>
          </cell>
          <cell r="C452">
            <v>1121844931</v>
          </cell>
          <cell r="D452" t="str">
            <v>ANDREA ALZATE IPUZ</v>
          </cell>
          <cell r="E452" t="str">
            <v>CONTRATO DE PRESTACIÓN DE SERVICIOS DE APOYO A LA GESTIÓN</v>
          </cell>
          <cell r="F452"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452">
            <v>45699</v>
          </cell>
          <cell r="H452">
            <v>13304098</v>
          </cell>
          <cell r="I452" t="str">
            <v>Cuatro (04) meses y tres (03) días calendario</v>
          </cell>
          <cell r="J452">
            <v>45699</v>
          </cell>
          <cell r="K452">
            <v>45821</v>
          </cell>
          <cell r="L452" t="str">
            <v>NO APLICA</v>
          </cell>
          <cell r="M452" t="str">
            <v>NO APLICA</v>
          </cell>
          <cell r="N452" t="str">
            <v>NO APLICA</v>
          </cell>
          <cell r="O452">
            <v>5</v>
          </cell>
          <cell r="P452">
            <v>2163268</v>
          </cell>
          <cell r="Q452">
            <v>45699</v>
          </cell>
          <cell r="R452">
            <v>45716</v>
          </cell>
          <cell r="S452">
            <v>3244902</v>
          </cell>
          <cell r="T452">
            <v>45717</v>
          </cell>
          <cell r="U452">
            <v>45747</v>
          </cell>
          <cell r="V452">
            <v>3244902</v>
          </cell>
          <cell r="W452">
            <v>45748</v>
          </cell>
          <cell r="X452">
            <v>45777</v>
          </cell>
          <cell r="Y452">
            <v>3244902</v>
          </cell>
          <cell r="Z452">
            <v>45778</v>
          </cell>
          <cell r="AA452">
            <v>45808</v>
          </cell>
          <cell r="AB452">
            <v>1406124</v>
          </cell>
          <cell r="AC452">
            <v>45809</v>
          </cell>
          <cell r="AD452">
            <v>45821</v>
          </cell>
          <cell r="AE452">
            <v>0</v>
          </cell>
          <cell r="AF452">
            <v>0</v>
          </cell>
          <cell r="AG452">
            <v>0</v>
          </cell>
          <cell r="AH452">
            <v>0</v>
          </cell>
          <cell r="AI452">
            <v>0</v>
          </cell>
          <cell r="AJ452">
            <v>0</v>
          </cell>
          <cell r="BI452" t="str">
            <v>División de Bienestar Universitario</v>
          </cell>
          <cell r="BJ452" t="str">
            <v>JHON FREYD MONROY RODRIGUEZ</v>
          </cell>
          <cell r="BK452" t="str">
            <v>Jefe de Oficina</v>
          </cell>
          <cell r="BL452">
            <v>509</v>
          </cell>
          <cell r="BM452">
            <v>45728</v>
          </cell>
          <cell r="BN452">
            <v>126334851</v>
          </cell>
          <cell r="BO452">
            <v>1991</v>
          </cell>
          <cell r="BP452">
            <v>45728</v>
          </cell>
          <cell r="BQ452">
            <v>13304098</v>
          </cell>
          <cell r="CI452">
            <v>1</v>
          </cell>
          <cell r="CJ452">
            <v>45728</v>
          </cell>
          <cell r="CS45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52">
            <v>1121844931</v>
          </cell>
          <cell r="CU452">
            <v>764</v>
          </cell>
          <cell r="CV452" t="str">
            <v>410205</v>
          </cell>
          <cell r="CY452">
            <v>8299</v>
          </cell>
          <cell r="CZ452" t="str">
            <v>M6</v>
          </cell>
          <cell r="DA452">
            <v>13304098</v>
          </cell>
          <cell r="DB452">
            <v>0</v>
          </cell>
        </row>
        <row r="453">
          <cell r="B453" t="str">
            <v>0439 DE 2025</v>
          </cell>
          <cell r="C453">
            <v>1121840435</v>
          </cell>
          <cell r="D453" t="str">
            <v>LINA MARCELA GUERRERO BETANCOURT</v>
          </cell>
          <cell r="E453" t="str">
            <v>CONTRATO DE PRESTACIÓN DE SERVICIOS DE APOYO A LA GESTIÓN</v>
          </cell>
          <cell r="F453"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v>
          </cell>
          <cell r="G453">
            <v>45699</v>
          </cell>
          <cell r="H453">
            <v>9423739</v>
          </cell>
          <cell r="I453" t="str">
            <v>Cuatro (04) meses y tres (03) días calendario</v>
          </cell>
          <cell r="J453">
            <v>45699</v>
          </cell>
          <cell r="K453">
            <v>45821</v>
          </cell>
          <cell r="L453" t="str">
            <v>NO APLICA</v>
          </cell>
          <cell r="M453" t="str">
            <v>NO APLICA</v>
          </cell>
          <cell r="N453" t="str">
            <v>NO APLICA</v>
          </cell>
          <cell r="O453">
            <v>5</v>
          </cell>
          <cell r="P453">
            <v>1532315</v>
          </cell>
          <cell r="Q453">
            <v>45699</v>
          </cell>
          <cell r="R453">
            <v>45716</v>
          </cell>
          <cell r="S453">
            <v>2298473</v>
          </cell>
          <cell r="T453">
            <v>45717</v>
          </cell>
          <cell r="U453">
            <v>45747</v>
          </cell>
          <cell r="V453">
            <v>2298473</v>
          </cell>
          <cell r="W453">
            <v>45748</v>
          </cell>
          <cell r="X453">
            <v>45777</v>
          </cell>
          <cell r="Y453">
            <v>2298473</v>
          </cell>
          <cell r="Z453">
            <v>45778</v>
          </cell>
          <cell r="AA453">
            <v>45808</v>
          </cell>
          <cell r="AB453">
            <v>996005</v>
          </cell>
          <cell r="AC453">
            <v>45809</v>
          </cell>
          <cell r="AD453">
            <v>45821</v>
          </cell>
          <cell r="AE453">
            <v>0</v>
          </cell>
          <cell r="AF453">
            <v>0</v>
          </cell>
          <cell r="AG453">
            <v>0</v>
          </cell>
          <cell r="AH453">
            <v>0</v>
          </cell>
          <cell r="AI453">
            <v>0</v>
          </cell>
          <cell r="AJ453">
            <v>0</v>
          </cell>
          <cell r="BI453" t="str">
            <v>División de Bienestar Universitario</v>
          </cell>
          <cell r="BJ453" t="str">
            <v>JHON FREYD MONROY RODRIGUEZ</v>
          </cell>
          <cell r="BK453" t="str">
            <v>Jefe de Oficina</v>
          </cell>
          <cell r="BL453">
            <v>249</v>
          </cell>
          <cell r="BM453">
            <v>45699.699050925927</v>
          </cell>
          <cell r="BN453">
            <v>294907572</v>
          </cell>
          <cell r="BO453">
            <v>732</v>
          </cell>
          <cell r="BP453">
            <v>45699</v>
          </cell>
          <cell r="BQ453">
            <v>9423739</v>
          </cell>
          <cell r="CS453" t="str">
            <v>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53">
            <v>1121840435</v>
          </cell>
          <cell r="CU453">
            <v>717</v>
          </cell>
          <cell r="CV453" t="str">
            <v>410205</v>
          </cell>
          <cell r="CY453">
            <v>8299</v>
          </cell>
          <cell r="CZ453" t="str">
            <v>M6</v>
          </cell>
          <cell r="DA453">
            <v>9423739</v>
          </cell>
          <cell r="DB453">
            <v>0</v>
          </cell>
        </row>
        <row r="454">
          <cell r="B454" t="str">
            <v>0440 DE 2025</v>
          </cell>
          <cell r="C454">
            <v>17344211</v>
          </cell>
          <cell r="D454" t="str">
            <v>OSCAR BYRON CORTES CASTAÑEDA</v>
          </cell>
          <cell r="E454" t="str">
            <v>CONTRATO DE PRESTACIÓN DE SERVICIOS DE APOYO A LA GESTIÓN</v>
          </cell>
          <cell r="F454" t="str">
            <v>PRESTACIÓN DE SERVICIOS DE APOYO A LA GESTIÓN NECESARIO PARA EL DESARROLLO DE LOS DIFERENTES PROCESOS DE PREVENCIÓN Y REHABILITACIÓN DE LESIONES OSTEOMUSCULARES DE PRACTICANTES DE ACTIVIDADES DEPORTIVAS DEL PROYECTO FICHA BPUNI BU 01 2510 2024 “IMPLEMENTACIÓN DEL MODELO DE BIENESTAR A TRAVÉS DE ESTRATEGIAS QUE BENEFICIEN A LA COMUNIDAD DE LA UNIVERSIDAD DE LOS LLANOS”</v>
          </cell>
          <cell r="G454">
            <v>45699</v>
          </cell>
          <cell r="H454">
            <v>9423739</v>
          </cell>
          <cell r="I454" t="str">
            <v>Cuatro (04) meses y tres (03) días calendario</v>
          </cell>
          <cell r="J454">
            <v>45699</v>
          </cell>
          <cell r="K454">
            <v>45821</v>
          </cell>
          <cell r="L454" t="str">
            <v>NO APLICA</v>
          </cell>
          <cell r="M454" t="str">
            <v>NO APLICA</v>
          </cell>
          <cell r="N454" t="str">
            <v>NO APLICA</v>
          </cell>
          <cell r="O454">
            <v>5</v>
          </cell>
          <cell r="P454">
            <v>1532315</v>
          </cell>
          <cell r="Q454">
            <v>45699</v>
          </cell>
          <cell r="R454">
            <v>45716</v>
          </cell>
          <cell r="S454">
            <v>2298473</v>
          </cell>
          <cell r="T454">
            <v>45717</v>
          </cell>
          <cell r="U454">
            <v>45747</v>
          </cell>
          <cell r="V454">
            <v>2298473</v>
          </cell>
          <cell r="W454">
            <v>45748</v>
          </cell>
          <cell r="X454">
            <v>45777</v>
          </cell>
          <cell r="Y454">
            <v>2298473</v>
          </cell>
          <cell r="Z454">
            <v>45778</v>
          </cell>
          <cell r="AA454">
            <v>45808</v>
          </cell>
          <cell r="AB454">
            <v>996005</v>
          </cell>
          <cell r="AC454">
            <v>45809</v>
          </cell>
          <cell r="AD454">
            <v>45821</v>
          </cell>
          <cell r="AE454">
            <v>0</v>
          </cell>
          <cell r="AF454">
            <v>0</v>
          </cell>
          <cell r="AG454">
            <v>0</v>
          </cell>
          <cell r="AH454">
            <v>0</v>
          </cell>
          <cell r="AI454">
            <v>0</v>
          </cell>
          <cell r="AJ454">
            <v>0</v>
          </cell>
          <cell r="BI454" t="str">
            <v>División de Bienestar Universitario</v>
          </cell>
          <cell r="BJ454" t="str">
            <v>JHON FREYD MONROY RODRIGUEZ</v>
          </cell>
          <cell r="BK454" t="str">
            <v>Jefe de Oficina</v>
          </cell>
          <cell r="BL454">
            <v>249</v>
          </cell>
          <cell r="BM454">
            <v>45699.699050925927</v>
          </cell>
          <cell r="BN454">
            <v>294907572</v>
          </cell>
          <cell r="BO454">
            <v>733</v>
          </cell>
          <cell r="BP454">
            <v>45699</v>
          </cell>
          <cell r="BQ454">
            <v>9423739</v>
          </cell>
          <cell r="CS454" t="str">
            <v>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v>
          </cell>
          <cell r="CT454">
            <v>17344211.600000001</v>
          </cell>
          <cell r="CU454">
            <v>717</v>
          </cell>
          <cell r="CV454" t="str">
            <v>410205</v>
          </cell>
          <cell r="CY454">
            <v>8299</v>
          </cell>
          <cell r="CZ454" t="str">
            <v>M6</v>
          </cell>
          <cell r="DA454">
            <v>9423739</v>
          </cell>
          <cell r="DB454">
            <v>0</v>
          </cell>
        </row>
        <row r="455">
          <cell r="B455" t="str">
            <v>0441 DE 2025</v>
          </cell>
          <cell r="C455">
            <v>40329056</v>
          </cell>
          <cell r="D455" t="str">
            <v xml:space="preserve">PAOLA ANDREA SIERRA OBANDO </v>
          </cell>
          <cell r="E455" t="str">
            <v>CONTRATO DE PRESTACIÓN DE SERVICIOS DE APOYO A LA GESTIÓN</v>
          </cell>
          <cell r="F455"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455">
            <v>45699</v>
          </cell>
          <cell r="H455">
            <v>13304098</v>
          </cell>
          <cell r="I455" t="str">
            <v>Cuatro (04) meses y tres (03) días calendario</v>
          </cell>
          <cell r="J455">
            <v>45699</v>
          </cell>
          <cell r="K455">
            <v>45821</v>
          </cell>
          <cell r="L455" t="str">
            <v>NO APLICA</v>
          </cell>
          <cell r="M455" t="str">
            <v>NO APLICA</v>
          </cell>
          <cell r="N455" t="str">
            <v>NO APLICA</v>
          </cell>
          <cell r="O455">
            <v>5</v>
          </cell>
          <cell r="P455">
            <v>2163268</v>
          </cell>
          <cell r="Q455">
            <v>45699</v>
          </cell>
          <cell r="R455">
            <v>45716</v>
          </cell>
          <cell r="S455">
            <v>3244902</v>
          </cell>
          <cell r="T455">
            <v>45717</v>
          </cell>
          <cell r="U455">
            <v>45747</v>
          </cell>
          <cell r="V455">
            <v>3244902</v>
          </cell>
          <cell r="W455">
            <v>45748</v>
          </cell>
          <cell r="X455">
            <v>45777</v>
          </cell>
          <cell r="Y455">
            <v>3244902</v>
          </cell>
          <cell r="Z455">
            <v>45778</v>
          </cell>
          <cell r="AA455">
            <v>45808</v>
          </cell>
          <cell r="AB455">
            <v>1406124</v>
          </cell>
          <cell r="AC455">
            <v>45809</v>
          </cell>
          <cell r="AD455">
            <v>45821</v>
          </cell>
          <cell r="AE455">
            <v>0</v>
          </cell>
          <cell r="AF455">
            <v>0</v>
          </cell>
          <cell r="AG455">
            <v>0</v>
          </cell>
          <cell r="AH455">
            <v>0</v>
          </cell>
          <cell r="AI455">
            <v>0</v>
          </cell>
          <cell r="AJ455">
            <v>0</v>
          </cell>
          <cell r="BI455" t="str">
            <v>División de Bienestar Universitario</v>
          </cell>
          <cell r="BJ455" t="str">
            <v>JHON FREYD MONROY RODRIGUEZ</v>
          </cell>
          <cell r="BK455" t="str">
            <v>Jefe de Oficina</v>
          </cell>
          <cell r="BL455">
            <v>509</v>
          </cell>
          <cell r="BM455">
            <v>45728</v>
          </cell>
          <cell r="BN455">
            <v>126334851</v>
          </cell>
          <cell r="BO455">
            <v>1992</v>
          </cell>
          <cell r="BP455">
            <v>45728</v>
          </cell>
          <cell r="BQ455">
            <v>13304098</v>
          </cell>
          <cell r="CI455">
            <v>1</v>
          </cell>
          <cell r="CJ455">
            <v>45728</v>
          </cell>
          <cell r="CS455"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55">
            <v>40329056</v>
          </cell>
          <cell r="CU455">
            <v>764</v>
          </cell>
          <cell r="CV455" t="str">
            <v>410205</v>
          </cell>
          <cell r="CY455">
            <v>8560</v>
          </cell>
          <cell r="CZ455" t="str">
            <v>M5</v>
          </cell>
          <cell r="DA455">
            <v>13304098</v>
          </cell>
          <cell r="DB455">
            <v>0</v>
          </cell>
        </row>
        <row r="456">
          <cell r="B456" t="str">
            <v>0442 DE 2025</v>
          </cell>
          <cell r="C456">
            <v>23702460</v>
          </cell>
          <cell r="D456" t="str">
            <v>HEYDI PATRICIA QUINTERO CASALLAS</v>
          </cell>
          <cell r="E456" t="str">
            <v>CONTRATO DE PRESTACIÓN DE SERVICIOS DE APOYO A LA GESTIÓN</v>
          </cell>
          <cell r="F456"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v>
          </cell>
          <cell r="G456">
            <v>45699</v>
          </cell>
          <cell r="H456">
            <v>9423739</v>
          </cell>
          <cell r="I456" t="str">
            <v>Cuatro (04) meses y tres (03) días calendario</v>
          </cell>
          <cell r="J456">
            <v>45699</v>
          </cell>
          <cell r="K456">
            <v>45821</v>
          </cell>
          <cell r="L456" t="str">
            <v>NO APLICA</v>
          </cell>
          <cell r="M456" t="str">
            <v>NO APLICA</v>
          </cell>
          <cell r="N456" t="str">
            <v>NO APLICA</v>
          </cell>
          <cell r="O456">
            <v>5</v>
          </cell>
          <cell r="P456">
            <v>1532315</v>
          </cell>
          <cell r="Q456">
            <v>45699</v>
          </cell>
          <cell r="R456">
            <v>45716</v>
          </cell>
          <cell r="S456">
            <v>2298473</v>
          </cell>
          <cell r="T456">
            <v>45717</v>
          </cell>
          <cell r="U456">
            <v>45747</v>
          </cell>
          <cell r="V456">
            <v>2298473</v>
          </cell>
          <cell r="W456">
            <v>45748</v>
          </cell>
          <cell r="X456">
            <v>45777</v>
          </cell>
          <cell r="Y456">
            <v>2298473</v>
          </cell>
          <cell r="Z456">
            <v>45778</v>
          </cell>
          <cell r="AA456">
            <v>45808</v>
          </cell>
          <cell r="AB456">
            <v>996005</v>
          </cell>
          <cell r="AC456">
            <v>45809</v>
          </cell>
          <cell r="AD456">
            <v>45821</v>
          </cell>
          <cell r="AE456">
            <v>0</v>
          </cell>
          <cell r="AF456">
            <v>0</v>
          </cell>
          <cell r="AG456">
            <v>0</v>
          </cell>
          <cell r="AH456">
            <v>0</v>
          </cell>
          <cell r="AI456">
            <v>0</v>
          </cell>
          <cell r="AJ456">
            <v>0</v>
          </cell>
          <cell r="BI456" t="str">
            <v>División de Bienestar Universitario</v>
          </cell>
          <cell r="BJ456" t="str">
            <v>JHON FREYD MONROY RODRIGUEZ</v>
          </cell>
          <cell r="BK456" t="str">
            <v>Jefe de Oficina</v>
          </cell>
          <cell r="BL456">
            <v>249</v>
          </cell>
          <cell r="BM456">
            <v>45699.699050925927</v>
          </cell>
          <cell r="BN456">
            <v>294907572</v>
          </cell>
          <cell r="BO456">
            <v>735</v>
          </cell>
          <cell r="BP456">
            <v>45699</v>
          </cell>
          <cell r="BQ456">
            <v>9423739</v>
          </cell>
          <cell r="CS456" t="str">
            <v>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56">
            <v>23702460.100000001</v>
          </cell>
          <cell r="CU456">
            <v>717</v>
          </cell>
          <cell r="CV456" t="str">
            <v>410205</v>
          </cell>
          <cell r="CY456">
            <v>8299</v>
          </cell>
          <cell r="CZ456" t="str">
            <v>M6</v>
          </cell>
          <cell r="DA456">
            <v>9423739</v>
          </cell>
          <cell r="DB456">
            <v>0</v>
          </cell>
        </row>
        <row r="457">
          <cell r="B457" t="str">
            <v>0443 DE 2025</v>
          </cell>
          <cell r="C457">
            <v>40397919</v>
          </cell>
          <cell r="D457" t="str">
            <v>YICEL NAYIBER TORRES SANCHEZ</v>
          </cell>
          <cell r="E457" t="str">
            <v>CONTRATO DE PRESTACIÓN DE SERVICIOS DE APOYO A LA GESTIÓN</v>
          </cell>
          <cell r="F457"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v>
          </cell>
          <cell r="G457">
            <v>45699</v>
          </cell>
          <cell r="H457">
            <v>9423739</v>
          </cell>
          <cell r="I457" t="str">
            <v>Cuatro (04) meses y tres (03) días calendario</v>
          </cell>
          <cell r="J457">
            <v>45699</v>
          </cell>
          <cell r="K457">
            <v>45821</v>
          </cell>
          <cell r="L457" t="str">
            <v>NO APLICA</v>
          </cell>
          <cell r="M457" t="str">
            <v>NO APLICA</v>
          </cell>
          <cell r="N457" t="str">
            <v>NO APLICA</v>
          </cell>
          <cell r="O457">
            <v>5</v>
          </cell>
          <cell r="P457">
            <v>1532315</v>
          </cell>
          <cell r="Q457">
            <v>45699</v>
          </cell>
          <cell r="R457">
            <v>45716</v>
          </cell>
          <cell r="S457">
            <v>2298473</v>
          </cell>
          <cell r="T457">
            <v>45717</v>
          </cell>
          <cell r="U457">
            <v>45747</v>
          </cell>
          <cell r="V457">
            <v>2298473</v>
          </cell>
          <cell r="W457">
            <v>45748</v>
          </cell>
          <cell r="X457">
            <v>45777</v>
          </cell>
          <cell r="Y457">
            <v>2298473</v>
          </cell>
          <cell r="Z457">
            <v>45778</v>
          </cell>
          <cell r="AA457">
            <v>45808</v>
          </cell>
          <cell r="AB457">
            <v>996005</v>
          </cell>
          <cell r="AC457">
            <v>45809</v>
          </cell>
          <cell r="AD457">
            <v>45821</v>
          </cell>
          <cell r="AE457">
            <v>0</v>
          </cell>
          <cell r="AF457">
            <v>0</v>
          </cell>
          <cell r="AG457">
            <v>0</v>
          </cell>
          <cell r="AH457">
            <v>0</v>
          </cell>
          <cell r="AI457">
            <v>0</v>
          </cell>
          <cell r="AJ457">
            <v>0</v>
          </cell>
          <cell r="BI457" t="str">
            <v>División de Bienestar Universitario</v>
          </cell>
          <cell r="BJ457" t="str">
            <v>JHON FREYD MONROY RODRIGUEZ</v>
          </cell>
          <cell r="BK457" t="str">
            <v>Jefe de Oficina</v>
          </cell>
          <cell r="BL457">
            <v>249</v>
          </cell>
          <cell r="BM457">
            <v>45699.699050925927</v>
          </cell>
          <cell r="BN457">
            <v>294907572</v>
          </cell>
          <cell r="BO457">
            <v>736</v>
          </cell>
          <cell r="BP457">
            <v>45699</v>
          </cell>
          <cell r="BQ457">
            <v>9423739</v>
          </cell>
          <cell r="CS457" t="str">
            <v>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57">
            <v>40397919</v>
          </cell>
          <cell r="CU457">
            <v>717</v>
          </cell>
          <cell r="CV457" t="str">
            <v>410205</v>
          </cell>
          <cell r="CY457">
            <v>8299</v>
          </cell>
          <cell r="CZ457" t="str">
            <v>M6</v>
          </cell>
          <cell r="DA457">
            <v>9423739</v>
          </cell>
          <cell r="DB457">
            <v>0</v>
          </cell>
        </row>
        <row r="458">
          <cell r="B458" t="str">
            <v>0444 DE 2025</v>
          </cell>
          <cell r="C458">
            <v>86058158</v>
          </cell>
          <cell r="D458" t="str">
            <v>JOHN FREDY MUÑOZ MARTINEZ</v>
          </cell>
          <cell r="E458" t="str">
            <v>CONTRATO DE PRESTACIÓN DE SERVICIOS DE APOYO A LA GESTIÓN</v>
          </cell>
          <cell r="F458" t="str">
            <v>PRESTACIÓN DE SERVICIOS DE APOYO A LA GESTIÓN NECESARIO PARA EL DESARROLLO DE LOS DIFERENTES PROCESOS EN LA DISCIPLINA DE FUTBOL SALA DEL PROYECTO FICHA BPUNI BU 01 2510 2024 “IMPLEMENTACIÓN DEL MODELO DE BIENESTAR A TRAVÉS DE ESTRATEGIAS QUE BENEFICIEN A LA COMUNIDAD DE LA UNIVERSIDAD DE LOS LLANOS”</v>
          </cell>
          <cell r="G458">
            <v>45699</v>
          </cell>
          <cell r="H458">
            <v>9423739</v>
          </cell>
          <cell r="I458" t="str">
            <v>Cuatro (04) meses y tres (03) días calendario</v>
          </cell>
          <cell r="J458">
            <v>45699</v>
          </cell>
          <cell r="K458">
            <v>45821</v>
          </cell>
          <cell r="L458" t="str">
            <v>NO APLICA</v>
          </cell>
          <cell r="M458" t="str">
            <v>NO APLICA</v>
          </cell>
          <cell r="N458" t="str">
            <v>NO APLICA</v>
          </cell>
          <cell r="O458">
            <v>5</v>
          </cell>
          <cell r="P458">
            <v>1532315</v>
          </cell>
          <cell r="Q458">
            <v>45699</v>
          </cell>
          <cell r="R458">
            <v>45716</v>
          </cell>
          <cell r="S458">
            <v>2298473</v>
          </cell>
          <cell r="T458">
            <v>45717</v>
          </cell>
          <cell r="U458">
            <v>45747</v>
          </cell>
          <cell r="V458">
            <v>2298473</v>
          </cell>
          <cell r="W458">
            <v>45748</v>
          </cell>
          <cell r="X458">
            <v>45777</v>
          </cell>
          <cell r="Y458">
            <v>2298473</v>
          </cell>
          <cell r="Z458">
            <v>45778</v>
          </cell>
          <cell r="AA458">
            <v>45808</v>
          </cell>
          <cell r="AB458">
            <v>996005</v>
          </cell>
          <cell r="AC458">
            <v>45809</v>
          </cell>
          <cell r="AD458">
            <v>45821</v>
          </cell>
          <cell r="AE458">
            <v>0</v>
          </cell>
          <cell r="AF458">
            <v>0</v>
          </cell>
          <cell r="AG458">
            <v>0</v>
          </cell>
          <cell r="AH458">
            <v>0</v>
          </cell>
          <cell r="AI458">
            <v>0</v>
          </cell>
          <cell r="AJ458">
            <v>0</v>
          </cell>
          <cell r="BI458" t="str">
            <v>División de Bienestar Universitario</v>
          </cell>
          <cell r="BJ458" t="str">
            <v>JHON FREYD MONROY RODRIGUEZ</v>
          </cell>
          <cell r="BK458" t="str">
            <v>Jefe de Oficina</v>
          </cell>
          <cell r="BL458">
            <v>249</v>
          </cell>
          <cell r="BM458">
            <v>45699.699050925927</v>
          </cell>
          <cell r="BN458">
            <v>294907572</v>
          </cell>
          <cell r="BO458">
            <v>737</v>
          </cell>
          <cell r="BP458">
            <v>45699</v>
          </cell>
          <cell r="BQ458">
            <v>9423739</v>
          </cell>
          <cell r="CS458"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v>
          </cell>
          <cell r="CT458">
            <v>86058158</v>
          </cell>
          <cell r="CU458">
            <v>717</v>
          </cell>
          <cell r="CV458" t="str">
            <v>410205</v>
          </cell>
          <cell r="CY458">
            <v>8552</v>
          </cell>
          <cell r="CZ458" t="str">
            <v>M3</v>
          </cell>
          <cell r="DA458">
            <v>9423739</v>
          </cell>
          <cell r="DB458">
            <v>0</v>
          </cell>
        </row>
        <row r="459">
          <cell r="B459" t="str">
            <v>0445 DE 2025</v>
          </cell>
          <cell r="C459">
            <v>40448521</v>
          </cell>
          <cell r="D459" t="str">
            <v>LORENA AGUDELO SUESCUN</v>
          </cell>
          <cell r="E459" t="str">
            <v>CONTRATO DE PRESTACIÓN DE SERVICIOS DE APOYO A LA GESTIÓN</v>
          </cell>
          <cell r="F459"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v>
          </cell>
          <cell r="G459">
            <v>45699</v>
          </cell>
          <cell r="H459">
            <v>9423739</v>
          </cell>
          <cell r="I459" t="str">
            <v>Cuatro (04) meses y tres (03) días calendario</v>
          </cell>
          <cell r="J459">
            <v>45699</v>
          </cell>
          <cell r="K459">
            <v>45821</v>
          </cell>
          <cell r="L459" t="str">
            <v>NO APLICA</v>
          </cell>
          <cell r="M459" t="str">
            <v>NO APLICA</v>
          </cell>
          <cell r="N459" t="str">
            <v>NO APLICA</v>
          </cell>
          <cell r="O459">
            <v>5</v>
          </cell>
          <cell r="P459">
            <v>1532315</v>
          </cell>
          <cell r="Q459">
            <v>45699</v>
          </cell>
          <cell r="R459">
            <v>45716</v>
          </cell>
          <cell r="S459">
            <v>2298473</v>
          </cell>
          <cell r="T459">
            <v>45717</v>
          </cell>
          <cell r="U459">
            <v>45747</v>
          </cell>
          <cell r="V459">
            <v>2298473</v>
          </cell>
          <cell r="W459">
            <v>45748</v>
          </cell>
          <cell r="X459">
            <v>45777</v>
          </cell>
          <cell r="Y459">
            <v>2298473</v>
          </cell>
          <cell r="Z459">
            <v>45778</v>
          </cell>
          <cell r="AA459">
            <v>45808</v>
          </cell>
          <cell r="AB459">
            <v>996005</v>
          </cell>
          <cell r="AC459">
            <v>45809</v>
          </cell>
          <cell r="AD459">
            <v>45821</v>
          </cell>
          <cell r="AE459">
            <v>0</v>
          </cell>
          <cell r="AF459">
            <v>0</v>
          </cell>
          <cell r="AG459">
            <v>0</v>
          </cell>
          <cell r="AH459">
            <v>0</v>
          </cell>
          <cell r="AI459">
            <v>0</v>
          </cell>
          <cell r="AJ459">
            <v>0</v>
          </cell>
          <cell r="BI459" t="str">
            <v>División de Bienestar Universitario</v>
          </cell>
          <cell r="BJ459" t="str">
            <v>JHON FREYD MONROY RODRIGUEZ</v>
          </cell>
          <cell r="BK459" t="str">
            <v>Jefe de Oficina</v>
          </cell>
          <cell r="BL459">
            <v>249</v>
          </cell>
          <cell r="BM459">
            <v>45699.699050925927</v>
          </cell>
          <cell r="BN459">
            <v>294907572</v>
          </cell>
          <cell r="BO459">
            <v>738</v>
          </cell>
          <cell r="BP459">
            <v>45699</v>
          </cell>
          <cell r="BQ459">
            <v>9423739</v>
          </cell>
          <cell r="CS459" t="str">
            <v>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59">
            <v>40448521</v>
          </cell>
          <cell r="CU459">
            <v>717</v>
          </cell>
          <cell r="CV459" t="str">
            <v>410205</v>
          </cell>
          <cell r="CY459">
            <v>8299</v>
          </cell>
          <cell r="CZ459" t="str">
            <v>M6</v>
          </cell>
          <cell r="DA459">
            <v>9423739</v>
          </cell>
          <cell r="DB459">
            <v>0</v>
          </cell>
        </row>
        <row r="460">
          <cell r="B460" t="str">
            <v>0446 DE 2025</v>
          </cell>
          <cell r="C460">
            <v>1121911999</v>
          </cell>
          <cell r="D460" t="str">
            <v>PAULA ANDREA CARVAJAL ESTRADA</v>
          </cell>
          <cell r="E460" t="str">
            <v>CONTRATO DE PRESTACIÓN DE SERVICIOS PROFESIONALES</v>
          </cell>
          <cell r="F460" t="str">
            <v>PRESTACIÓN DE SERVICIOS PROFESIONALES NECESARIO PARA EL FORTALECIMIENTO DE LOS PROCESOS DEL ÁREA DE SEGURIDAD Y SALUD EN EL TRABAJO DE LA DIVISIÓN DE SERVICIOS ADMINISTRATIVOS DE LA UNIVERSIDAD DE LOS LLANOS.</v>
          </cell>
          <cell r="G460">
            <v>45699</v>
          </cell>
          <cell r="H460">
            <v>16657164</v>
          </cell>
          <cell r="I460" t="str">
            <v>Cinco (05) meses y cuatro (04) días calendario</v>
          </cell>
          <cell r="J460">
            <v>45699</v>
          </cell>
          <cell r="K460">
            <v>45852</v>
          </cell>
          <cell r="L460" t="str">
            <v>NO APLICA</v>
          </cell>
          <cell r="M460" t="str">
            <v>NO APLICA</v>
          </cell>
          <cell r="N460" t="str">
            <v>NO APLICA</v>
          </cell>
          <cell r="O460">
            <v>6</v>
          </cell>
          <cell r="P460">
            <v>2163268</v>
          </cell>
          <cell r="Q460">
            <v>45699</v>
          </cell>
          <cell r="R460">
            <v>45716</v>
          </cell>
          <cell r="S460">
            <v>3244902</v>
          </cell>
          <cell r="T460">
            <v>45717</v>
          </cell>
          <cell r="U460">
            <v>45747</v>
          </cell>
          <cell r="V460">
            <v>3244902</v>
          </cell>
          <cell r="W460">
            <v>45748</v>
          </cell>
          <cell r="X460">
            <v>45777</v>
          </cell>
          <cell r="Y460">
            <v>3244902</v>
          </cell>
          <cell r="Z460">
            <v>45778</v>
          </cell>
          <cell r="AA460">
            <v>45808</v>
          </cell>
          <cell r="AB460">
            <v>3244902</v>
          </cell>
          <cell r="AC460">
            <v>45809</v>
          </cell>
          <cell r="AD460">
            <v>45838</v>
          </cell>
          <cell r="AE460">
            <v>1514288</v>
          </cell>
          <cell r="AF460">
            <v>45839</v>
          </cell>
          <cell r="AG460">
            <v>45852</v>
          </cell>
          <cell r="AH460">
            <v>0</v>
          </cell>
          <cell r="AI460">
            <v>0</v>
          </cell>
          <cell r="AJ460">
            <v>0</v>
          </cell>
          <cell r="BI460" t="str">
            <v>Vicerrectoría de Recursos Universitarios</v>
          </cell>
          <cell r="BJ460" t="str">
            <v>WILSON FERNANDO SALGADO CIFUENTES</v>
          </cell>
          <cell r="BK460" t="str">
            <v>Vicerrector Universitario</v>
          </cell>
          <cell r="BL460">
            <v>253</v>
          </cell>
          <cell r="BM460">
            <v>45699.819837962961</v>
          </cell>
          <cell r="BN460">
            <v>71984736</v>
          </cell>
          <cell r="BO460">
            <v>820</v>
          </cell>
          <cell r="BP460">
            <v>45699</v>
          </cell>
          <cell r="BQ460">
            <v>16657164</v>
          </cell>
          <cell r="CS460" t="str">
            <v>1. Prestar apoyo en velar por el cumplimiento de las normas de seguridad y salud en el trabajo. 2. Prestar apoyo en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a la coordinación sobre las deficiencias detectadas en las inspecciones periódicas. 9. Colaborar en la investigación de accidentes laborales. 10. Apoyar el proceso de afiliación de ARL a estudiantes con prácticas extramuros. 11. Prestar apoyo en la realización de inspecciones del botiquín de primeros auxilios y de los equipos de extinción de incendios, así como su correcta ubicación. 12. Apoyar la elaboración y actualización el programa de seguridad y salud en el trabajo y el panorama de factores de riesgo. 13. Apoyar en el desarrollo del sistema de gestión en seguridad y salud en el trabajo. 14. Brindar apoyo en la socialización de las matrices de identificación de peligros evaluación y control de riesgos en la universidad. 15. Apoyar en el diseño de mecanismos e implementarlos para la socialización del sistema de gestión de seguridad y salud en el trabajo, la política, objetivos, metas, resultados de los indicadores. 16. Prestar apoyo en velar por cumplimiento a los decretos 1443 de 2014, Decreto 1072 de 2015, Resolución 0312 de 2019 y demás normatividad aplicable, en lo pertinente a la implementación y ejecución del sistema de gestión de seguridad y salud en el trabajo.</v>
          </cell>
          <cell r="CT460">
            <v>1121911999.0999999</v>
          </cell>
          <cell r="CU460">
            <v>504</v>
          </cell>
          <cell r="CV460" t="str">
            <v>430101</v>
          </cell>
          <cell r="CY460">
            <v>7490</v>
          </cell>
          <cell r="CZ460" t="str">
            <v>M6</v>
          </cell>
          <cell r="DA460">
            <v>16657164</v>
          </cell>
          <cell r="DB460">
            <v>0</v>
          </cell>
        </row>
        <row r="461">
          <cell r="B461" t="str">
            <v>0447 DE 2025</v>
          </cell>
          <cell r="C461">
            <v>1110531340</v>
          </cell>
          <cell r="D461" t="str">
            <v>DANILO ALBERTO VERA PARRA</v>
          </cell>
          <cell r="E461" t="str">
            <v>CONTRATO DE PRESTACIÓN DE SERVICIOS PROFESIONALES</v>
          </cell>
          <cell r="F461" t="str">
            <v xml:space="preserve">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v>
          </cell>
          <cell r="G461">
            <v>45699</v>
          </cell>
          <cell r="H461">
            <v>26000000</v>
          </cell>
          <cell r="I461" t="str">
            <v>Ocho (08) meses y veinte (20) días calendario</v>
          </cell>
          <cell r="J461">
            <v>45699</v>
          </cell>
          <cell r="K461">
            <v>45960</v>
          </cell>
          <cell r="L461" t="str">
            <v>NO APLICA</v>
          </cell>
          <cell r="M461" t="str">
            <v>NO APLICA</v>
          </cell>
          <cell r="N461" t="str">
            <v>NO APLICA</v>
          </cell>
          <cell r="O461">
            <v>9</v>
          </cell>
          <cell r="P461">
            <v>2000000</v>
          </cell>
          <cell r="Q461">
            <v>45699</v>
          </cell>
          <cell r="R461">
            <v>45716</v>
          </cell>
          <cell r="S461">
            <v>3000000</v>
          </cell>
          <cell r="T461">
            <v>45717</v>
          </cell>
          <cell r="U461">
            <v>45747</v>
          </cell>
          <cell r="V461">
            <v>3000000</v>
          </cell>
          <cell r="W461">
            <v>45748</v>
          </cell>
          <cell r="X461">
            <v>45777</v>
          </cell>
          <cell r="Y461">
            <v>3000000</v>
          </cell>
          <cell r="Z461">
            <v>45778</v>
          </cell>
          <cell r="AA461">
            <v>45808</v>
          </cell>
          <cell r="AB461">
            <v>3000000</v>
          </cell>
          <cell r="AC461">
            <v>45809</v>
          </cell>
          <cell r="AD461">
            <v>45838</v>
          </cell>
          <cell r="AE461">
            <v>3000000</v>
          </cell>
          <cell r="AF461">
            <v>45839</v>
          </cell>
          <cell r="AG461">
            <v>45869</v>
          </cell>
          <cell r="AH461">
            <v>3000000</v>
          </cell>
          <cell r="AI461">
            <v>45870</v>
          </cell>
          <cell r="AJ461">
            <v>45900</v>
          </cell>
          <cell r="AK461">
            <v>3000000</v>
          </cell>
          <cell r="AL461">
            <v>45901</v>
          </cell>
          <cell r="AM461">
            <v>45930</v>
          </cell>
          <cell r="AN461">
            <v>3000000</v>
          </cell>
          <cell r="AO461">
            <v>45931</v>
          </cell>
          <cell r="AP461">
            <v>45960</v>
          </cell>
          <cell r="BI461" t="str">
            <v>Facultad de Ciencias de la Salud</v>
          </cell>
          <cell r="BJ461" t="str">
            <v>EMILCE SALAMANCA RAMOS</v>
          </cell>
          <cell r="BK461" t="str">
            <v>Supervisor del proyecto – Contrato No. 655 de 2022</v>
          </cell>
          <cell r="BL461">
            <v>252</v>
          </cell>
          <cell r="BM461">
            <v>45699.70784722222</v>
          </cell>
          <cell r="BN461">
            <v>26000000</v>
          </cell>
          <cell r="BO461">
            <v>710</v>
          </cell>
          <cell r="BP461">
            <v>45699</v>
          </cell>
          <cell r="BQ461">
            <v>26000000</v>
          </cell>
          <cell r="CS461" t="str">
            <v>1. Apoyar la realización de enlaces con los territorios. 2. Apoyar la formulación de instrumentos de recolección de información. 3. Apoyar la recolección de información. 4. Brindar apoyo técnico y científico. 5. Prestar apoyo en la elaboración de los informes de gestión técnico y administrativo del contrato de recuperación contingente No. 655 de 2022. 6. Apoyar las actividades de cierre y liquidación del contrato No 655 de 2022 suscrito con MINICIENCIAS.</v>
          </cell>
          <cell r="CT461">
            <v>1110531340</v>
          </cell>
          <cell r="CU461">
            <v>495</v>
          </cell>
          <cell r="CV461" t="str">
            <v>280205402</v>
          </cell>
          <cell r="CY461">
            <v>7490</v>
          </cell>
          <cell r="CZ461" t="str">
            <v>M6</v>
          </cell>
          <cell r="DA461">
            <v>26000000</v>
          </cell>
          <cell r="DB461">
            <v>0</v>
          </cell>
        </row>
        <row r="462">
          <cell r="B462" t="str">
            <v>0448 DE 2025</v>
          </cell>
          <cell r="C462">
            <v>1015443761</v>
          </cell>
          <cell r="D462" t="str">
            <v>LUIS ENRIQUE LOPEZ REYES</v>
          </cell>
          <cell r="E462" t="str">
            <v>CONTRATO DE PRESTACIÓN DE SERVICIOS PROFESIONALES</v>
          </cell>
          <cell r="F462" t="str">
            <v>PRESTACIÓN DE SERVICIOS PROFESIONALES NECESARIO PARA EL FORTALECIMIENTO DE LOS PROCESOS ADMINISTRATIVOS DE SERVICIOS GENERALES DE LA UNIVERSIDAD DE LOS LLANOS.</v>
          </cell>
          <cell r="G462">
            <v>45699</v>
          </cell>
          <cell r="H462">
            <v>14857561</v>
          </cell>
          <cell r="I462" t="str">
            <v>Cinco (05) meses y cuatro (04) días calendario</v>
          </cell>
          <cell r="J462">
            <v>45699</v>
          </cell>
          <cell r="K462">
            <v>45852</v>
          </cell>
          <cell r="L462" t="str">
            <v>NO APLICA</v>
          </cell>
          <cell r="M462" t="str">
            <v>NO APLICA</v>
          </cell>
          <cell r="N462" t="str">
            <v>NO APLICA</v>
          </cell>
          <cell r="O462">
            <v>6</v>
          </cell>
          <cell r="P462">
            <v>1929553</v>
          </cell>
          <cell r="Q462">
            <v>45699</v>
          </cell>
          <cell r="R462">
            <v>45716</v>
          </cell>
          <cell r="S462">
            <v>2894330</v>
          </cell>
          <cell r="T462">
            <v>45717</v>
          </cell>
          <cell r="U462">
            <v>45747</v>
          </cell>
          <cell r="V462">
            <v>2894330</v>
          </cell>
          <cell r="W462">
            <v>45748</v>
          </cell>
          <cell r="X462">
            <v>45777</v>
          </cell>
          <cell r="Y462">
            <v>2894330</v>
          </cell>
          <cell r="Z462">
            <v>45778</v>
          </cell>
          <cell r="AA462">
            <v>45808</v>
          </cell>
          <cell r="AB462">
            <v>2894330</v>
          </cell>
          <cell r="AC462">
            <v>45809</v>
          </cell>
          <cell r="AD462">
            <v>45838</v>
          </cell>
          <cell r="AE462">
            <v>1350688</v>
          </cell>
          <cell r="AF462">
            <v>45839</v>
          </cell>
          <cell r="AG462">
            <v>45852</v>
          </cell>
          <cell r="AH462">
            <v>0</v>
          </cell>
          <cell r="AI462">
            <v>0</v>
          </cell>
          <cell r="AJ462">
            <v>0</v>
          </cell>
          <cell r="BI462" t="str">
            <v>Vicerrectoría de Recursos Universitarios</v>
          </cell>
          <cell r="BJ462" t="str">
            <v>WILSON FERNANDO SALGADO CIFUENTES</v>
          </cell>
          <cell r="BK462" t="str">
            <v>Vicerrector Universitario</v>
          </cell>
          <cell r="BL462">
            <v>253</v>
          </cell>
          <cell r="BM462">
            <v>45699.819837962961</v>
          </cell>
          <cell r="BN462">
            <v>71984736</v>
          </cell>
          <cell r="BO462">
            <v>782</v>
          </cell>
          <cell r="BP462">
            <v>45699</v>
          </cell>
          <cell r="BQ462">
            <v>14857561</v>
          </cell>
          <cell r="CS462" t="str">
            <v>1. Apoyar en la elaboración y entrega de información a las diferentes auditorías internas o externas programadas y asignadas al Área de Servicios Generales. 2. Garantizar el diligenciamiento de las diferentes herramientas para el seguimiento de gestión a cargo del Área de Servicios Generales. 3. Cooperar en la elaboración de la documentación necesaria para la planeación y supervisión de los diferentes procesos contractuales a cargo del Área de Servicios Generales, conforme a los procedimientos establecidos. 4. Contribuir en la elaboración de proyectos de inversión para la presentación, aprobación y trámite ante las diferentes instancias de la Universidad de los Llanos. 5. Apoyar en la elaboración de avances y gastos de desplazamiento a cargo del Área de Servicios Generales, según procedimientos internos.</v>
          </cell>
          <cell r="CT462">
            <v>1015443761</v>
          </cell>
          <cell r="CU462">
            <v>504</v>
          </cell>
          <cell r="CV462" t="str">
            <v>4401</v>
          </cell>
          <cell r="CY462">
            <v>7490</v>
          </cell>
          <cell r="CZ462" t="str">
            <v>M6</v>
          </cell>
          <cell r="DA462">
            <v>14857561</v>
          </cell>
          <cell r="DB462">
            <v>0</v>
          </cell>
        </row>
        <row r="463">
          <cell r="B463" t="str">
            <v>0449 DE 2025</v>
          </cell>
          <cell r="C463">
            <v>1121889070</v>
          </cell>
          <cell r="D463" t="str">
            <v>CRISTIAN ANDRES IBAÑEZ PUENTES</v>
          </cell>
          <cell r="E463" t="str">
            <v>CONTRATO DE PRESTACIÓN DE SERVICIOS DE APOYO A LA GESTIÓN</v>
          </cell>
          <cell r="F463" t="str">
            <v>PRESTACIÓN DE SERVICIOS DE APOYO A LA GESTIÓN NECESARIO PARA EL FORTALECIMIENTO DE LOS PROCESOS DEL HERBARIO LLANOS DE LA FACULTAD DE CIENCIAS BÁSICAS E INGENIERÍA DE LA UNIVERSIDAD DE LOS LLANOS.</v>
          </cell>
          <cell r="G463">
            <v>45699</v>
          </cell>
          <cell r="H463">
            <v>8964045</v>
          </cell>
          <cell r="I463" t="str">
            <v>Tres (03) meses y veintisiete (27) días calendario</v>
          </cell>
          <cell r="J463">
            <v>45699</v>
          </cell>
          <cell r="K463">
            <v>45815</v>
          </cell>
          <cell r="L463" t="str">
            <v>NO APLICA</v>
          </cell>
          <cell r="M463" t="str">
            <v>NO APLICA</v>
          </cell>
          <cell r="N463" t="str">
            <v>NO APLICA</v>
          </cell>
          <cell r="O463">
            <v>5</v>
          </cell>
          <cell r="P463">
            <v>1532315</v>
          </cell>
          <cell r="Q463">
            <v>45699</v>
          </cell>
          <cell r="R463">
            <v>45716</v>
          </cell>
          <cell r="S463">
            <v>2298473</v>
          </cell>
          <cell r="T463">
            <v>45717</v>
          </cell>
          <cell r="U463">
            <v>45747</v>
          </cell>
          <cell r="V463">
            <v>2298473</v>
          </cell>
          <cell r="W463">
            <v>45748</v>
          </cell>
          <cell r="X463">
            <v>45777</v>
          </cell>
          <cell r="Y463">
            <v>2298473</v>
          </cell>
          <cell r="Z463">
            <v>45778</v>
          </cell>
          <cell r="AA463">
            <v>45808</v>
          </cell>
          <cell r="AB463">
            <v>536311</v>
          </cell>
          <cell r="AC463">
            <v>45809</v>
          </cell>
          <cell r="AD463">
            <v>45815</v>
          </cell>
          <cell r="AE463">
            <v>0</v>
          </cell>
          <cell r="AF463">
            <v>0</v>
          </cell>
          <cell r="AG463">
            <v>0</v>
          </cell>
          <cell r="AH463">
            <v>0</v>
          </cell>
          <cell r="AI463">
            <v>0</v>
          </cell>
          <cell r="AJ463">
            <v>0</v>
          </cell>
          <cell r="BI463" t="str">
            <v>Vicerrectoría de Recursos Universitarios</v>
          </cell>
          <cell r="BJ463" t="str">
            <v>WILSON FERNANDO SALGADO CIFUENTES</v>
          </cell>
          <cell r="BK463" t="str">
            <v>Vicerrector Universitario</v>
          </cell>
          <cell r="BL463">
            <v>254</v>
          </cell>
          <cell r="BM463">
            <v>45699.841851851852</v>
          </cell>
          <cell r="BN463">
            <v>422477985</v>
          </cell>
          <cell r="BO463">
            <v>801</v>
          </cell>
          <cell r="BP463">
            <v>45699</v>
          </cell>
          <cell r="BQ463">
            <v>8964045</v>
          </cell>
          <cell r="CS463" t="str">
            <v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v>
          </cell>
          <cell r="CT463">
            <v>1121889070.0999999</v>
          </cell>
          <cell r="CU463">
            <v>136</v>
          </cell>
          <cell r="CV463" t="str">
            <v>280101319</v>
          </cell>
          <cell r="CY463">
            <v>8299</v>
          </cell>
          <cell r="CZ463" t="str">
            <v>M6</v>
          </cell>
          <cell r="DA463">
            <v>8964045</v>
          </cell>
          <cell r="DB463">
            <v>0</v>
          </cell>
        </row>
        <row r="464">
          <cell r="B464" t="str">
            <v>0450 DE 2025</v>
          </cell>
          <cell r="C464">
            <v>1121964380</v>
          </cell>
          <cell r="D464" t="str">
            <v>JEFER DANNY CANO CALDERON</v>
          </cell>
          <cell r="E464" t="str">
            <v>CONTRATO DE PRESTACIÓN DE SERVICIOS PROFESIONALES</v>
          </cell>
          <cell r="F464" t="str">
            <v>PRESTACIÓN DE SERVICIOS PROFESIONALES NECESARIO PARA EL FORTALECIMIENTO DE LOS PROCESOS DEL MUSEO DE HISTORIA NATURAL DE LA FACULTAD DE CIENCIAS BÁSICAS E INGENIERÍA DE LA UNIVERSIDAD DE LOS LLANOS.</v>
          </cell>
          <cell r="G464">
            <v>45699</v>
          </cell>
          <cell r="H464">
            <v>11287887</v>
          </cell>
          <cell r="I464" t="str">
            <v>Tres (03) meses y veintisiete (27) días calendario</v>
          </cell>
          <cell r="J464">
            <v>45699</v>
          </cell>
          <cell r="K464">
            <v>45815</v>
          </cell>
          <cell r="L464" t="str">
            <v>NO APLICA</v>
          </cell>
          <cell r="M464" t="str">
            <v>NO APLICA</v>
          </cell>
          <cell r="N464" t="str">
            <v>NO APLICA</v>
          </cell>
          <cell r="O464">
            <v>5</v>
          </cell>
          <cell r="P464">
            <v>1929553</v>
          </cell>
          <cell r="Q464">
            <v>45699</v>
          </cell>
          <cell r="R464">
            <v>45716</v>
          </cell>
          <cell r="S464">
            <v>2894330</v>
          </cell>
          <cell r="T464">
            <v>45717</v>
          </cell>
          <cell r="U464">
            <v>45747</v>
          </cell>
          <cell r="V464">
            <v>2894330</v>
          </cell>
          <cell r="W464">
            <v>45748</v>
          </cell>
          <cell r="X464">
            <v>45777</v>
          </cell>
          <cell r="Y464">
            <v>2894330</v>
          </cell>
          <cell r="Z464">
            <v>45778</v>
          </cell>
          <cell r="AA464">
            <v>45808</v>
          </cell>
          <cell r="AB464">
            <v>675344</v>
          </cell>
          <cell r="AC464">
            <v>45809</v>
          </cell>
          <cell r="AD464">
            <v>45815</v>
          </cell>
          <cell r="AE464">
            <v>0</v>
          </cell>
          <cell r="AF464">
            <v>0</v>
          </cell>
          <cell r="AG464">
            <v>0</v>
          </cell>
          <cell r="AH464">
            <v>0</v>
          </cell>
          <cell r="AI464">
            <v>0</v>
          </cell>
          <cell r="AJ464">
            <v>0</v>
          </cell>
          <cell r="BI464" t="str">
            <v>Vicerrectoría de Recursos Universitarios</v>
          </cell>
          <cell r="BJ464" t="str">
            <v>WILSON FERNANDO SALGADO CIFUENTES</v>
          </cell>
          <cell r="BK464" t="str">
            <v>Vicerrector Universitario</v>
          </cell>
          <cell r="BL464">
            <v>254</v>
          </cell>
          <cell r="BM464">
            <v>45699.841851851852</v>
          </cell>
          <cell r="BN464">
            <v>422477985</v>
          </cell>
          <cell r="BO464">
            <v>813</v>
          </cell>
          <cell r="BP464">
            <v>45699</v>
          </cell>
          <cell r="BQ464">
            <v>11287887</v>
          </cell>
          <cell r="CS464" t="str">
            <v>1. Contribuir en la atención adecuada, facilitando los procesos y brindando la información al público docente, estudiantil, administrativo y exterior a la Universidad. 2. Apoyar en las actividades de organización, etiqueta, catalogo y almacenamiento de las colecciones biológicas. 3. Contribuir con las acciones necesarias para la preservación de los especímenes y colecciones biológicas depositadas en el Museo. 4. Apoyar en el empaque de los especímenes en condición de préstamo. 5. Brindar apoyo en las acciones necesarias que permitan la conservación de las diferentes colecciones biológicas existentes en el Museo de la Universidad. 6. Apoyar en las actividades de registro de las colecciones. 7. Contribuir en la atención de las necesidades que se presenten y que sean de competencia para hacer las gestiones necesarias para dar la solución pertinente.</v>
          </cell>
          <cell r="CT464">
            <v>1121964380</v>
          </cell>
          <cell r="CU464">
            <v>136</v>
          </cell>
          <cell r="CV464" t="str">
            <v>2801011040005</v>
          </cell>
          <cell r="CY464">
            <v>8299</v>
          </cell>
          <cell r="CZ464" t="str">
            <v>M6</v>
          </cell>
          <cell r="DA464">
            <v>11287887</v>
          </cell>
          <cell r="DB464">
            <v>0</v>
          </cell>
        </row>
        <row r="465">
          <cell r="B465" t="str">
            <v>0451 DE 2025</v>
          </cell>
          <cell r="C465">
            <v>0</v>
          </cell>
          <cell r="D465" t="str">
            <v>No. Libre</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BI465">
            <v>0</v>
          </cell>
          <cell r="BJ465">
            <v>0</v>
          </cell>
          <cell r="BK465">
            <v>0</v>
          </cell>
          <cell r="BL465">
            <v>0</v>
          </cell>
          <cell r="BM465">
            <v>0</v>
          </cell>
          <cell r="BN465">
            <v>0</v>
          </cell>
          <cell r="BO465">
            <v>0</v>
          </cell>
          <cell r="BP465">
            <v>0</v>
          </cell>
          <cell r="BQ465">
            <v>0</v>
          </cell>
          <cell r="CS465">
            <v>0</v>
          </cell>
          <cell r="CT465">
            <v>0</v>
          </cell>
          <cell r="CU465">
            <v>0</v>
          </cell>
          <cell r="CV465">
            <v>0</v>
          </cell>
          <cell r="CY465">
            <v>0</v>
          </cell>
          <cell r="CZ465">
            <v>0</v>
          </cell>
          <cell r="DA465">
            <v>0</v>
          </cell>
          <cell r="DB465">
            <v>0</v>
          </cell>
        </row>
        <row r="466">
          <cell r="B466" t="str">
            <v>0452 DE 2025</v>
          </cell>
          <cell r="C466">
            <v>0</v>
          </cell>
          <cell r="D466" t="str">
            <v>No. Vice Recursos / Regalías</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BI466">
            <v>0</v>
          </cell>
          <cell r="BJ466">
            <v>0</v>
          </cell>
          <cell r="BK466">
            <v>0</v>
          </cell>
          <cell r="BL466">
            <v>0</v>
          </cell>
          <cell r="BM466">
            <v>0</v>
          </cell>
          <cell r="BN466">
            <v>0</v>
          </cell>
          <cell r="BO466">
            <v>0</v>
          </cell>
          <cell r="BP466">
            <v>0</v>
          </cell>
          <cell r="BQ466">
            <v>0</v>
          </cell>
          <cell r="CS466">
            <v>0</v>
          </cell>
          <cell r="CT466">
            <v>0</v>
          </cell>
          <cell r="CU466">
            <v>0</v>
          </cell>
          <cell r="CV466">
            <v>0</v>
          </cell>
          <cell r="CY466">
            <v>0</v>
          </cell>
          <cell r="CZ466">
            <v>0</v>
          </cell>
          <cell r="DA466">
            <v>0</v>
          </cell>
          <cell r="DB466">
            <v>0</v>
          </cell>
        </row>
        <row r="467">
          <cell r="B467" t="str">
            <v>0453 DE 2025</v>
          </cell>
          <cell r="C467">
            <v>0</v>
          </cell>
          <cell r="D467" t="str">
            <v>No. Vice Recursos / Regalías</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BI467">
            <v>0</v>
          </cell>
          <cell r="BJ467">
            <v>0</v>
          </cell>
          <cell r="BK467">
            <v>0</v>
          </cell>
          <cell r="BL467">
            <v>0</v>
          </cell>
          <cell r="BM467">
            <v>0</v>
          </cell>
          <cell r="BN467">
            <v>0</v>
          </cell>
          <cell r="BO467">
            <v>0</v>
          </cell>
          <cell r="BP467">
            <v>0</v>
          </cell>
          <cell r="BQ467">
            <v>0</v>
          </cell>
          <cell r="CS467">
            <v>0</v>
          </cell>
          <cell r="CT467">
            <v>0</v>
          </cell>
          <cell r="CU467">
            <v>0</v>
          </cell>
          <cell r="CV467">
            <v>0</v>
          </cell>
          <cell r="CY467">
            <v>0</v>
          </cell>
          <cell r="CZ467">
            <v>0</v>
          </cell>
          <cell r="DA467">
            <v>0</v>
          </cell>
          <cell r="DB467">
            <v>0</v>
          </cell>
        </row>
        <row r="468">
          <cell r="B468" t="str">
            <v>0454 DE 2025</v>
          </cell>
          <cell r="C468">
            <v>0</v>
          </cell>
          <cell r="D468" t="str">
            <v>No. Vice Recursos / Regalías</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BI468">
            <v>0</v>
          </cell>
          <cell r="BJ468">
            <v>0</v>
          </cell>
          <cell r="BK468">
            <v>0</v>
          </cell>
          <cell r="BL468">
            <v>0</v>
          </cell>
          <cell r="BM468">
            <v>0</v>
          </cell>
          <cell r="BN468">
            <v>0</v>
          </cell>
          <cell r="BO468">
            <v>0</v>
          </cell>
          <cell r="BP468">
            <v>0</v>
          </cell>
          <cell r="BQ468">
            <v>0</v>
          </cell>
          <cell r="CS468">
            <v>0</v>
          </cell>
          <cell r="CT468">
            <v>0</v>
          </cell>
          <cell r="CU468">
            <v>0</v>
          </cell>
          <cell r="CV468">
            <v>0</v>
          </cell>
          <cell r="CY468">
            <v>0</v>
          </cell>
          <cell r="CZ468">
            <v>0</v>
          </cell>
          <cell r="DA468">
            <v>0</v>
          </cell>
          <cell r="DB468">
            <v>0</v>
          </cell>
        </row>
        <row r="469">
          <cell r="B469" t="str">
            <v>0455 DE 2025</v>
          </cell>
          <cell r="C469">
            <v>0</v>
          </cell>
          <cell r="D469" t="str">
            <v>No. Vice Recursos / Regalías</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BI469">
            <v>0</v>
          </cell>
          <cell r="BJ469">
            <v>0</v>
          </cell>
          <cell r="BK469">
            <v>0</v>
          </cell>
          <cell r="BL469">
            <v>0</v>
          </cell>
          <cell r="BM469">
            <v>0</v>
          </cell>
          <cell r="BN469">
            <v>0</v>
          </cell>
          <cell r="BO469">
            <v>0</v>
          </cell>
          <cell r="BP469">
            <v>0</v>
          </cell>
          <cell r="BQ469">
            <v>0</v>
          </cell>
          <cell r="CS469">
            <v>0</v>
          </cell>
          <cell r="CT469">
            <v>0</v>
          </cell>
          <cell r="CU469">
            <v>0</v>
          </cell>
          <cell r="CV469">
            <v>0</v>
          </cell>
          <cell r="CY469">
            <v>0</v>
          </cell>
          <cell r="CZ469">
            <v>0</v>
          </cell>
          <cell r="DA469">
            <v>0</v>
          </cell>
          <cell r="DB469">
            <v>0</v>
          </cell>
        </row>
        <row r="470">
          <cell r="B470" t="str">
            <v>0456 DE 2025</v>
          </cell>
          <cell r="C470">
            <v>0</v>
          </cell>
          <cell r="D470" t="str">
            <v>No. Vice Recursos / Regalías</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BI470">
            <v>0</v>
          </cell>
          <cell r="BJ470">
            <v>0</v>
          </cell>
          <cell r="BK470">
            <v>0</v>
          </cell>
          <cell r="BL470">
            <v>0</v>
          </cell>
          <cell r="BM470">
            <v>0</v>
          </cell>
          <cell r="BN470">
            <v>0</v>
          </cell>
          <cell r="BO470">
            <v>0</v>
          </cell>
          <cell r="BP470">
            <v>0</v>
          </cell>
          <cell r="BQ470">
            <v>0</v>
          </cell>
          <cell r="CS470">
            <v>0</v>
          </cell>
          <cell r="CT470">
            <v>0</v>
          </cell>
          <cell r="CU470">
            <v>0</v>
          </cell>
          <cell r="CV470">
            <v>0</v>
          </cell>
          <cell r="CY470">
            <v>0</v>
          </cell>
          <cell r="CZ470">
            <v>0</v>
          </cell>
          <cell r="DA470">
            <v>0</v>
          </cell>
          <cell r="DB470">
            <v>0</v>
          </cell>
        </row>
        <row r="471">
          <cell r="B471" t="str">
            <v>0457 DE 2025</v>
          </cell>
          <cell r="C471">
            <v>0</v>
          </cell>
          <cell r="D471" t="str">
            <v>No. Vice Recursos / Regalías</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BI471">
            <v>0</v>
          </cell>
          <cell r="BJ471">
            <v>0</v>
          </cell>
          <cell r="BK471">
            <v>0</v>
          </cell>
          <cell r="BL471">
            <v>0</v>
          </cell>
          <cell r="BM471">
            <v>0</v>
          </cell>
          <cell r="BN471">
            <v>0</v>
          </cell>
          <cell r="BO471">
            <v>0</v>
          </cell>
          <cell r="BP471">
            <v>0</v>
          </cell>
          <cell r="BQ471">
            <v>0</v>
          </cell>
          <cell r="CS471">
            <v>0</v>
          </cell>
          <cell r="CT471">
            <v>0</v>
          </cell>
          <cell r="CU471">
            <v>0</v>
          </cell>
          <cell r="CV471">
            <v>0</v>
          </cell>
          <cell r="CY471">
            <v>0</v>
          </cell>
          <cell r="CZ471">
            <v>0</v>
          </cell>
          <cell r="DA471">
            <v>0</v>
          </cell>
          <cell r="DB471">
            <v>0</v>
          </cell>
        </row>
        <row r="472">
          <cell r="B472" t="str">
            <v>0458 DE 2025</v>
          </cell>
          <cell r="C472">
            <v>1121960847</v>
          </cell>
          <cell r="D472" t="str">
            <v>JUAN MANUEL SUANCHA JEREZ</v>
          </cell>
          <cell r="E472" t="str">
            <v>CONTRATO DE PRESTACIÓN DE SERVICIOS DE APOYO A LA GESTIÓN</v>
          </cell>
          <cell r="F472" t="str">
            <v>PRESTACIÓN DE SERVICIOS DE APOYO A LA GESTIÓN NECESARIO PARA EL FORTALECIMIENTO DE LOS PROCESOS OPERATIVOS Y ADMINISTRATIVOS DE LA SECCIÓN DE PUBLICACIONES Y AYUDAS EDUCATIVAS DE LA UNIVERSIDAD DE LOS LLANOS.</v>
          </cell>
          <cell r="G472">
            <v>45706</v>
          </cell>
          <cell r="H472">
            <v>11262518</v>
          </cell>
          <cell r="I472" t="str">
            <v>Cuatro (04) meses y veintisiete (27) días calendario</v>
          </cell>
          <cell r="J472">
            <v>45706</v>
          </cell>
          <cell r="K472">
            <v>45852</v>
          </cell>
          <cell r="L472" t="str">
            <v>NO APLICA</v>
          </cell>
          <cell r="M472" t="str">
            <v>NO APLICA</v>
          </cell>
          <cell r="N472" t="str">
            <v>NO APLICA</v>
          </cell>
          <cell r="O472">
            <v>5</v>
          </cell>
          <cell r="P472">
            <v>3294478</v>
          </cell>
          <cell r="Q472">
            <v>45706</v>
          </cell>
          <cell r="R472">
            <v>45747</v>
          </cell>
          <cell r="S472">
            <v>2298473</v>
          </cell>
          <cell r="T472">
            <v>45748</v>
          </cell>
          <cell r="U472">
            <v>45777</v>
          </cell>
          <cell r="V472">
            <v>2298473</v>
          </cell>
          <cell r="W472">
            <v>45778</v>
          </cell>
          <cell r="X472">
            <v>45808</v>
          </cell>
          <cell r="Y472">
            <v>2298473</v>
          </cell>
          <cell r="Z472">
            <v>45809</v>
          </cell>
          <cell r="AA472">
            <v>45838</v>
          </cell>
          <cell r="AB472">
            <v>1072621</v>
          </cell>
          <cell r="AC472">
            <v>45839</v>
          </cell>
          <cell r="AD472">
            <v>45852</v>
          </cell>
          <cell r="AE472">
            <v>0</v>
          </cell>
          <cell r="AF472">
            <v>0</v>
          </cell>
          <cell r="AG472">
            <v>0</v>
          </cell>
          <cell r="BI472" t="str">
            <v>Vicerrectoría de Recursos Universitarios</v>
          </cell>
          <cell r="BJ472" t="str">
            <v>WILSON FERNANDO SALGADO CIFUENTES</v>
          </cell>
          <cell r="BK472" t="str">
            <v>Vicerrector Universitario</v>
          </cell>
          <cell r="BL472">
            <v>326</v>
          </cell>
          <cell r="BM472">
            <v>45706.81527777778</v>
          </cell>
          <cell r="BN472">
            <v>76960929</v>
          </cell>
          <cell r="BO472">
            <v>1066</v>
          </cell>
          <cell r="BP472">
            <v>45706</v>
          </cell>
          <cell r="BQ472">
            <v>11262518</v>
          </cell>
          <cell r="CS472" t="str">
            <v>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la elaboración de carnet institucional para estudiantes, docentes, administrativos y egresados. 4. Contribuir en la verificación e inspección de aulas en lo concerniente a mobiliario, equipos audiovisuales e infraestructura en general, para una adecuada prestación del servicio.</v>
          </cell>
          <cell r="CT472">
            <v>1121960847.0999999</v>
          </cell>
          <cell r="CU472">
            <v>504</v>
          </cell>
          <cell r="CV472" t="str">
            <v>250401</v>
          </cell>
          <cell r="CY472">
            <v>8299</v>
          </cell>
          <cell r="CZ472" t="str">
            <v>M6</v>
          </cell>
          <cell r="DA472">
            <v>11262518</v>
          </cell>
          <cell r="DB472">
            <v>0</v>
          </cell>
        </row>
        <row r="473">
          <cell r="B473" t="str">
            <v>0459 DE 2025</v>
          </cell>
          <cell r="C473">
            <v>1029980150</v>
          </cell>
          <cell r="D473" t="str">
            <v>SHARICK MARIANA HERNANDEZ RUIZ</v>
          </cell>
          <cell r="E473" t="str">
            <v>CONTRATO DE PRESTACIÓN DE SERVICIOS DE APOYO A LA GESTIÓN</v>
          </cell>
          <cell r="F473" t="str">
            <v>PRESTACIÓN DE SERVICIOS DE APOYO A LA GESTIÓN NECESARIO PARA EL FORTALECIMIENTO DE LOS PROCESOS DE LA DIVISIÓN DE BIBLIOTECA DE LA UNIVERSIDAD DE LOS LLANOS.</v>
          </cell>
          <cell r="G473">
            <v>45706</v>
          </cell>
          <cell r="H473">
            <v>7128642</v>
          </cell>
          <cell r="I473" t="str">
            <v>Tres (03) meses y veintiún (21) días calendario</v>
          </cell>
          <cell r="J473">
            <v>45706</v>
          </cell>
          <cell r="K473">
            <v>45815</v>
          </cell>
          <cell r="L473" t="str">
            <v>NO APLICA</v>
          </cell>
          <cell r="M473" t="str">
            <v>NO APLICA</v>
          </cell>
          <cell r="N473" t="str">
            <v>NO APLICA</v>
          </cell>
          <cell r="O473">
            <v>4</v>
          </cell>
          <cell r="P473">
            <v>2825768</v>
          </cell>
          <cell r="Q473">
            <v>45706</v>
          </cell>
          <cell r="R473">
            <v>45747</v>
          </cell>
          <cell r="S473">
            <v>1926660</v>
          </cell>
          <cell r="T473">
            <v>45748</v>
          </cell>
          <cell r="U473">
            <v>45777</v>
          </cell>
          <cell r="V473">
            <v>1926660</v>
          </cell>
          <cell r="W473">
            <v>45778</v>
          </cell>
          <cell r="X473">
            <v>45808</v>
          </cell>
          <cell r="Y473">
            <v>449554</v>
          </cell>
          <cell r="Z473">
            <v>45809</v>
          </cell>
          <cell r="AA473">
            <v>45815</v>
          </cell>
          <cell r="AB473">
            <v>0</v>
          </cell>
          <cell r="AC473">
            <v>0</v>
          </cell>
          <cell r="AD473">
            <v>0</v>
          </cell>
          <cell r="AE473">
            <v>0</v>
          </cell>
          <cell r="AF473">
            <v>0</v>
          </cell>
          <cell r="AG473">
            <v>0</v>
          </cell>
          <cell r="BI473" t="str">
            <v>Vicerrectoría de Recursos Universitarios</v>
          </cell>
          <cell r="BJ473" t="str">
            <v>WILSON FERNANDO SALGADO CIFUENTES</v>
          </cell>
          <cell r="BK473" t="str">
            <v>Vicerrector Universitario</v>
          </cell>
          <cell r="BL473">
            <v>326</v>
          </cell>
          <cell r="BM473">
            <v>45706.81527777778</v>
          </cell>
          <cell r="BN473">
            <v>76960929</v>
          </cell>
          <cell r="BO473">
            <v>1078</v>
          </cell>
          <cell r="BP473">
            <v>45706</v>
          </cell>
          <cell r="BQ473">
            <v>7128642</v>
          </cell>
          <cell r="CS473"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473">
            <v>1029980150</v>
          </cell>
          <cell r="CU473">
            <v>504</v>
          </cell>
          <cell r="CV473" t="str">
            <v>2501</v>
          </cell>
          <cell r="CY473">
            <v>7490</v>
          </cell>
          <cell r="CZ473" t="str">
            <v>M6</v>
          </cell>
          <cell r="DA473">
            <v>7128642</v>
          </cell>
          <cell r="DB473">
            <v>0</v>
          </cell>
        </row>
        <row r="474">
          <cell r="B474" t="str">
            <v>0460 DE 2025</v>
          </cell>
          <cell r="C474">
            <v>1121951648</v>
          </cell>
          <cell r="D474" t="str">
            <v xml:space="preserve">SARA ROCIO MORENO BALMACEDA </v>
          </cell>
          <cell r="E474" t="str">
            <v>CONTRATO DE PRESTACIÓN DE SERVICIOS DE APOYO A LA GESTIÓN</v>
          </cell>
          <cell r="F474" t="str">
            <v>PRESTACIÓN DE SERVICIOS DE APOYO A LA GESTIÓN NECESARIO PARA EL FORTALECIMIENTO DE LOS PROCESOS ADMINISTRATIVOS DE LA DIRECCIÓN GENERAL DE CURRÍCULO DE LA UNIVERSIDAD DE LOS LLANOS.</v>
          </cell>
          <cell r="G474">
            <v>45706</v>
          </cell>
          <cell r="H474">
            <v>12587512</v>
          </cell>
          <cell r="I474" t="str">
            <v>Cuatro (04) meses y veintisiete (27) días calendario</v>
          </cell>
          <cell r="J474">
            <v>45706</v>
          </cell>
          <cell r="K474">
            <v>45852</v>
          </cell>
          <cell r="L474" t="str">
            <v>NO APLICA</v>
          </cell>
          <cell r="M474" t="str">
            <v>NO APLICA</v>
          </cell>
          <cell r="N474" t="str">
            <v>NO APLICA</v>
          </cell>
          <cell r="O474">
            <v>5</v>
          </cell>
          <cell r="P474">
            <v>3682061</v>
          </cell>
          <cell r="Q474">
            <v>45706</v>
          </cell>
          <cell r="R474">
            <v>45747</v>
          </cell>
          <cell r="S474">
            <v>2568880</v>
          </cell>
          <cell r="T474">
            <v>45748</v>
          </cell>
          <cell r="U474">
            <v>45777</v>
          </cell>
          <cell r="V474">
            <v>2568880</v>
          </cell>
          <cell r="W474">
            <v>45778</v>
          </cell>
          <cell r="X474">
            <v>45808</v>
          </cell>
          <cell r="Y474">
            <v>2568880</v>
          </cell>
          <cell r="Z474">
            <v>45809</v>
          </cell>
          <cell r="AA474">
            <v>45838</v>
          </cell>
          <cell r="AB474">
            <v>1198811</v>
          </cell>
          <cell r="AC474">
            <v>45839</v>
          </cell>
          <cell r="AD474">
            <v>45852</v>
          </cell>
          <cell r="AE474">
            <v>0</v>
          </cell>
          <cell r="AF474">
            <v>0</v>
          </cell>
          <cell r="AG474">
            <v>0</v>
          </cell>
          <cell r="BI474" t="str">
            <v>Vicerrectoría de Recursos Universitarios</v>
          </cell>
          <cell r="BJ474" t="str">
            <v>WILSON FERNANDO SALGADO CIFUENTES</v>
          </cell>
          <cell r="BK474" t="str">
            <v>Vicerrector Universitario</v>
          </cell>
          <cell r="BL474">
            <v>326</v>
          </cell>
          <cell r="BM474">
            <v>45706.81527777778</v>
          </cell>
          <cell r="BN474">
            <v>76960929</v>
          </cell>
          <cell r="BO474">
            <v>1067</v>
          </cell>
          <cell r="BP474">
            <v>45706</v>
          </cell>
          <cell r="BQ474">
            <v>12587512</v>
          </cell>
          <cell r="CS474" t="str">
            <v>1. Apoyar en la revisión y actualización de las actividades de seguimiento de la DGC. 2. Apoyar la elaboración de plan de prácticas y visitas extramuros (vpe): Cronograma, proyección de presupuesto, elaboración de solicitud de disponibilidades presupuestales y compromisos presupuestales, elaboración de Resoluciones de desplazamiento y reportar con servicios generales los requerimientos de transporte de conformidad con las vpe. 3. Contribuir en la elaboración de informes sobre la ejecución y proceso de las salidas y prácticas extramuros. 4. Prestar apoyo en la atención del personal administrativo, docentes y estudiantes, así como el trámite de los correos electrónicos de la manera oportuna. 5. Contribuir en la elaboración de oficios, memorandos y correspondencia interna o externa allegados a la Dirección General de Currículo. 6. Coadyuvar en la organización y archivo de los documentos que ingresan o salen de la dirección general de currículo en carpetas teniendo en cuenta las tablas de retención documental. 7. Apoyo en el desarrollo del Comité Coordinador de Visitas y Prácticas Extramuros, elaboración y proyección de actas. 8. Apoyar en los trámites para la contestación de los derechos de petición solicitados a la dependencia. 9. Apoyar en toda la información que se requiera entregar, para apoyar el proceso de acreditación Institucional. 10. Brindar apoyo para el desarrollo y la trazabilidad de los convenios bajo supervisión de la Dirección General de Currículo. 11. Brindar apoyo en la elaboración, consolidación y presentación de los informes de gestión solicitados a la Dirección General de Currículo.</v>
          </cell>
          <cell r="CT474">
            <v>1121951648.2</v>
          </cell>
          <cell r="CU474">
            <v>504</v>
          </cell>
          <cell r="CV474" t="str">
            <v>21</v>
          </cell>
          <cell r="CY474">
            <v>8299</v>
          </cell>
          <cell r="CZ474" t="str">
            <v>M6</v>
          </cell>
          <cell r="DA474">
            <v>12587512</v>
          </cell>
          <cell r="DB474">
            <v>0</v>
          </cell>
        </row>
        <row r="475">
          <cell r="B475" t="str">
            <v>0461 DE 2025</v>
          </cell>
          <cell r="C475">
            <v>1121904529</v>
          </cell>
          <cell r="D475" t="str">
            <v>ADRIANA XIMENA MONSALVE BERNAL</v>
          </cell>
          <cell r="E475" t="str">
            <v>CONTRATO DE PRESTACIÓN DE SERVICIOS PROFESIONALES</v>
          </cell>
          <cell r="F475" t="str">
            <v>PRESTACIÓN DE SERVICIOS PROFESIONALES NECESARIO PARA EL FORTALECIMIENTO DE LOS PROCESOS DE LA SECCIÓN DE PRESUPUESTO Y CONTABILIDAD DE LA UNIVERSIDAD DE LOS LLANOS.</v>
          </cell>
          <cell r="G475">
            <v>45706</v>
          </cell>
          <cell r="H475">
            <v>15900020</v>
          </cell>
          <cell r="I475" t="str">
            <v>Cuatro (04) meses y veintisiete (27) días calendario</v>
          </cell>
          <cell r="J475">
            <v>45706</v>
          </cell>
          <cell r="K475">
            <v>45852</v>
          </cell>
          <cell r="L475" t="str">
            <v>NO APLICA</v>
          </cell>
          <cell r="M475" t="str">
            <v>NO APLICA</v>
          </cell>
          <cell r="N475" t="str">
            <v>NO APLICA</v>
          </cell>
          <cell r="O475">
            <v>5</v>
          </cell>
          <cell r="P475">
            <v>4651026</v>
          </cell>
          <cell r="Q475">
            <v>45706</v>
          </cell>
          <cell r="R475">
            <v>45747</v>
          </cell>
          <cell r="S475">
            <v>3244902</v>
          </cell>
          <cell r="T475">
            <v>45748</v>
          </cell>
          <cell r="U475">
            <v>45777</v>
          </cell>
          <cell r="V475">
            <v>3244902</v>
          </cell>
          <cell r="W475">
            <v>45778</v>
          </cell>
          <cell r="X475">
            <v>45808</v>
          </cell>
          <cell r="Y475">
            <v>3244902</v>
          </cell>
          <cell r="Z475">
            <v>45809</v>
          </cell>
          <cell r="AA475">
            <v>45838</v>
          </cell>
          <cell r="AB475">
            <v>1514288</v>
          </cell>
          <cell r="AC475">
            <v>45839</v>
          </cell>
          <cell r="AD475">
            <v>45852</v>
          </cell>
          <cell r="AE475">
            <v>0</v>
          </cell>
          <cell r="AF475">
            <v>0</v>
          </cell>
          <cell r="AG475">
            <v>0</v>
          </cell>
          <cell r="BI475" t="str">
            <v>Vicerrectoría de Recursos Universitarios</v>
          </cell>
          <cell r="BJ475" t="str">
            <v>WILSON FERNANDO SALGADO CIFUENTES</v>
          </cell>
          <cell r="BK475" t="str">
            <v>Vicerrector Universitario</v>
          </cell>
          <cell r="BL475">
            <v>326</v>
          </cell>
          <cell r="BM475">
            <v>45706.81527777778</v>
          </cell>
          <cell r="BN475">
            <v>76960929</v>
          </cell>
          <cell r="BO475">
            <v>1068</v>
          </cell>
          <cell r="BP475">
            <v>45706</v>
          </cell>
          <cell r="BQ475">
            <v>15900020</v>
          </cell>
          <cell r="CS475"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 9. Coadyuvar al proceso contable en la presentación de informes.</v>
          </cell>
          <cell r="CT475">
            <v>1121904529</v>
          </cell>
          <cell r="CU475">
            <v>504</v>
          </cell>
          <cell r="CV475" t="str">
            <v>4202</v>
          </cell>
          <cell r="CY475">
            <v>6920</v>
          </cell>
          <cell r="CZ475" t="str">
            <v>M5</v>
          </cell>
          <cell r="DA475">
            <v>15900020</v>
          </cell>
          <cell r="DB475">
            <v>0</v>
          </cell>
        </row>
        <row r="476">
          <cell r="B476" t="str">
            <v>0462 DE 2025</v>
          </cell>
          <cell r="C476">
            <v>79943834</v>
          </cell>
          <cell r="D476" t="str">
            <v>CARLOS LEONARDO VILLAMIL ORDOÑEZ</v>
          </cell>
          <cell r="E476" t="str">
            <v>CONTRATO DE PRESTACIÓN DE SERVICIOS PROFESIONALES</v>
          </cell>
          <cell r="F476" t="str">
            <v>PRESTACIÓN DE SERVICIOS PROFESIONALES NECESARIO PARA EL FORTALECIMIENTO DE LOS PROCESOS DEL CENTRO CLÍNICO VETERINARIO DE LA FACULTAD DE CIENCIAS AGROPECUARIAS Y RECURSOS NATURALES DE LA UNIVERSIDAD DE LOS LLANOS.</v>
          </cell>
          <cell r="G476">
            <v>45706</v>
          </cell>
          <cell r="H476">
            <v>12006137</v>
          </cell>
          <cell r="I476" t="str">
            <v>Tres (03) meses y veintiún (21) días calendario</v>
          </cell>
          <cell r="J476">
            <v>45706</v>
          </cell>
          <cell r="K476">
            <v>45815</v>
          </cell>
          <cell r="L476" t="str">
            <v>NO APLICA</v>
          </cell>
          <cell r="M476" t="str">
            <v>NO APLICA</v>
          </cell>
          <cell r="N476" t="str">
            <v>NO APLICA</v>
          </cell>
          <cell r="O476">
            <v>4</v>
          </cell>
          <cell r="P476">
            <v>4759190</v>
          </cell>
          <cell r="Q476">
            <v>45706</v>
          </cell>
          <cell r="R476">
            <v>45747</v>
          </cell>
          <cell r="S476">
            <v>3244902</v>
          </cell>
          <cell r="T476">
            <v>45748</v>
          </cell>
          <cell r="U476">
            <v>45777</v>
          </cell>
          <cell r="V476">
            <v>3244902</v>
          </cell>
          <cell r="W476">
            <v>45778</v>
          </cell>
          <cell r="X476">
            <v>45808</v>
          </cell>
          <cell r="Y476">
            <v>757143</v>
          </cell>
          <cell r="Z476">
            <v>45809</v>
          </cell>
          <cell r="AA476">
            <v>45815</v>
          </cell>
          <cell r="AB476">
            <v>0</v>
          </cell>
          <cell r="AC476">
            <v>0</v>
          </cell>
          <cell r="AD476">
            <v>0</v>
          </cell>
          <cell r="AE476">
            <v>0</v>
          </cell>
          <cell r="AF476">
            <v>0</v>
          </cell>
          <cell r="AG476">
            <v>0</v>
          </cell>
          <cell r="BI476" t="str">
            <v>Vicerrectoría de Recursos Universitarios</v>
          </cell>
          <cell r="BJ476" t="str">
            <v>WILSON FERNANDO SALGADO CIFUENTES</v>
          </cell>
          <cell r="BK476" t="str">
            <v>Vicerrector Universitario</v>
          </cell>
          <cell r="BL476">
            <v>325</v>
          </cell>
          <cell r="BM476">
            <v>45706.815000000002</v>
          </cell>
          <cell r="BN476">
            <v>105855260</v>
          </cell>
          <cell r="BO476">
            <v>1069</v>
          </cell>
          <cell r="BP476">
            <v>45706</v>
          </cell>
          <cell r="BQ476">
            <v>12006137</v>
          </cell>
          <cell r="CS476" t="str">
            <v>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v>
          </cell>
          <cell r="CT476">
            <v>79943834</v>
          </cell>
          <cell r="CU476">
            <v>27</v>
          </cell>
          <cell r="CV476" t="str">
            <v>280104103</v>
          </cell>
          <cell r="CY476">
            <v>7500</v>
          </cell>
          <cell r="CZ476" t="str">
            <v>M6</v>
          </cell>
          <cell r="DA476">
            <v>12006137</v>
          </cell>
          <cell r="DB476">
            <v>0</v>
          </cell>
        </row>
        <row r="477">
          <cell r="B477" t="str">
            <v>0463 DE 2025</v>
          </cell>
          <cell r="C477">
            <v>79325573</v>
          </cell>
          <cell r="D477" t="str">
            <v>SANTIAGO GONZALEZ CESPEDES</v>
          </cell>
          <cell r="E477" t="str">
            <v>CONTRATO DE PRESTACIÓN DE SERVICIOS PROFESIONALES</v>
          </cell>
          <cell r="F477" t="str">
            <v>PRESTACIÓN DE SERVICIOS PROFESIONALES NECESARIO PARA EL FORTALECIMIENTO DE LOS PROCESOS EN EL CENTRO TIC PARA LA INGENIERÍA DE LA FACULTAD DE CIENCIAS BÁSICAS E INGENIERÍA DE LA UNIVERSIDAD DE LOS LLANOS.</v>
          </cell>
          <cell r="G477">
            <v>45706</v>
          </cell>
          <cell r="H477">
            <v>14507415</v>
          </cell>
          <cell r="I477" t="str">
            <v>Tres (03) meses y veintiún (21) días calendario</v>
          </cell>
          <cell r="J477">
            <v>45706</v>
          </cell>
          <cell r="K477">
            <v>45815</v>
          </cell>
          <cell r="L477" t="str">
            <v>NO APLICA</v>
          </cell>
          <cell r="M477" t="str">
            <v>NO APLICA</v>
          </cell>
          <cell r="N477" t="str">
            <v>NO APLICA</v>
          </cell>
          <cell r="O477">
            <v>4</v>
          </cell>
          <cell r="P477">
            <v>5750687</v>
          </cell>
          <cell r="Q477">
            <v>45706</v>
          </cell>
          <cell r="R477">
            <v>45747</v>
          </cell>
          <cell r="S477">
            <v>3920923</v>
          </cell>
          <cell r="T477">
            <v>45748</v>
          </cell>
          <cell r="U477">
            <v>45777</v>
          </cell>
          <cell r="V477">
            <v>3920923</v>
          </cell>
          <cell r="W477">
            <v>45778</v>
          </cell>
          <cell r="X477">
            <v>45808</v>
          </cell>
          <cell r="Y477">
            <v>914882</v>
          </cell>
          <cell r="Z477">
            <v>45809</v>
          </cell>
          <cell r="AA477">
            <v>45815</v>
          </cell>
          <cell r="AB477">
            <v>0</v>
          </cell>
          <cell r="AC477">
            <v>0</v>
          </cell>
          <cell r="AD477">
            <v>0</v>
          </cell>
          <cell r="AE477">
            <v>0</v>
          </cell>
          <cell r="AF477">
            <v>0</v>
          </cell>
          <cell r="AG477">
            <v>0</v>
          </cell>
          <cell r="BI477" t="str">
            <v>Vicerrectoría de Recursos Universitarios</v>
          </cell>
          <cell r="BJ477" t="str">
            <v>WILSON FERNANDO SALGADO CIFUENTES</v>
          </cell>
          <cell r="BK477" t="str">
            <v>Vicerrector Universitario</v>
          </cell>
          <cell r="BL477">
            <v>325</v>
          </cell>
          <cell r="BM477">
            <v>45706.815000000002</v>
          </cell>
          <cell r="BN477">
            <v>105855260</v>
          </cell>
          <cell r="BO477">
            <v>1070</v>
          </cell>
          <cell r="BP477">
            <v>45706</v>
          </cell>
          <cell r="BQ477">
            <v>14507415</v>
          </cell>
          <cell r="CS477" t="str">
            <v>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v>
          </cell>
          <cell r="CT477">
            <v>79325573</v>
          </cell>
          <cell r="CU477">
            <v>136</v>
          </cell>
          <cell r="CV477" t="str">
            <v>280101303</v>
          </cell>
          <cell r="CY477">
            <v>6201</v>
          </cell>
          <cell r="CZ477" t="str">
            <v>M6</v>
          </cell>
          <cell r="DA477">
            <v>14507415</v>
          </cell>
          <cell r="DB477">
            <v>0</v>
          </cell>
        </row>
        <row r="478">
          <cell r="B478" t="str">
            <v>0464 DE 2025</v>
          </cell>
          <cell r="C478">
            <v>1121825251</v>
          </cell>
          <cell r="D478" t="str">
            <v>SHIRLEY GIGIOLA VERGARA PEÑA</v>
          </cell>
          <cell r="E478" t="str">
            <v>CONTRATO DE PRESTACIÓN DE SERVICIOS DE APOYO A LA GESTIÓN</v>
          </cell>
          <cell r="F478" t="str">
            <v>PRESTACIÓN DE SERVICIOS DE APOYO A LA GESTIÓN NECESARIO PARA EL FORTALECIMIENTO DE LOS PROCESOS ACADÉMICOS Y ADMINISTRATIVOS DEL PROGRAMA DE LICENCIATURA EN ESPAÑOL E INGLES DE LA FACULTAD DE CIENCIAS HUMANAS Y DE LA EDUCACIÓN DE LA UNIVERSIDAD DE LOS LLANOS.</v>
          </cell>
          <cell r="G478">
            <v>45706</v>
          </cell>
          <cell r="H478">
            <v>9576971</v>
          </cell>
          <cell r="I478" t="str">
            <v>Cuatro (04) meses y cinco (05) días calendario</v>
          </cell>
          <cell r="J478">
            <v>45706</v>
          </cell>
          <cell r="K478">
            <v>45830</v>
          </cell>
          <cell r="L478" t="str">
            <v>NO APLICA</v>
          </cell>
          <cell r="M478" t="str">
            <v>NO APLICA</v>
          </cell>
          <cell r="N478" t="str">
            <v>NO APLICA</v>
          </cell>
          <cell r="O478">
            <v>4</v>
          </cell>
          <cell r="P478">
            <v>3294478</v>
          </cell>
          <cell r="Q478">
            <v>45706</v>
          </cell>
          <cell r="R478">
            <v>45747</v>
          </cell>
          <cell r="S478">
            <v>2298473</v>
          </cell>
          <cell r="T478">
            <v>45748</v>
          </cell>
          <cell r="U478">
            <v>45777</v>
          </cell>
          <cell r="V478">
            <v>2298473</v>
          </cell>
          <cell r="W478">
            <v>45778</v>
          </cell>
          <cell r="X478">
            <v>45808</v>
          </cell>
          <cell r="Y478">
            <v>1685547</v>
          </cell>
          <cell r="Z478">
            <v>45809</v>
          </cell>
          <cell r="AA478">
            <v>45830</v>
          </cell>
          <cell r="AB478">
            <v>0</v>
          </cell>
          <cell r="AC478">
            <v>0</v>
          </cell>
          <cell r="AD478">
            <v>0</v>
          </cell>
          <cell r="AE478">
            <v>0</v>
          </cell>
          <cell r="AF478">
            <v>0</v>
          </cell>
          <cell r="AG478">
            <v>0</v>
          </cell>
          <cell r="BI478" t="str">
            <v>Vicerrectoría de Recursos Universitarios</v>
          </cell>
          <cell r="BJ478" t="str">
            <v>WILSON FERNANDO SALGADO CIFUENTES</v>
          </cell>
          <cell r="BK478" t="str">
            <v>Vicerrector Universitario</v>
          </cell>
          <cell r="BL478">
            <v>325</v>
          </cell>
          <cell r="BM478">
            <v>45706.815000000002</v>
          </cell>
          <cell r="BN478">
            <v>105855260</v>
          </cell>
          <cell r="BO478">
            <v>1076</v>
          </cell>
          <cell r="BP478">
            <v>45706</v>
          </cell>
          <cell r="BQ478">
            <v>9576971</v>
          </cell>
          <cell r="CS478"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478">
            <v>1121825251</v>
          </cell>
          <cell r="CU478">
            <v>598</v>
          </cell>
          <cell r="CV478" t="str">
            <v>280103308</v>
          </cell>
          <cell r="CY478">
            <v>7490</v>
          </cell>
          <cell r="CZ478" t="str">
            <v>M6</v>
          </cell>
          <cell r="DA478">
            <v>9576971</v>
          </cell>
          <cell r="DB478">
            <v>0</v>
          </cell>
        </row>
        <row r="479">
          <cell r="B479" t="str">
            <v>0465 DE 2025</v>
          </cell>
          <cell r="C479">
            <v>40403145</v>
          </cell>
          <cell r="D479" t="str">
            <v>DORIS ELIANA GOMEZ ZUÑIGA</v>
          </cell>
          <cell r="E479" t="str">
            <v>CONTRATO DE PRESTACIÓN DE SERVICIOS PROFESIONALES</v>
          </cell>
          <cell r="F479" t="str">
            <v>PRESTACIÓN DE SERVICIOS PROFESIONALES PARA EL FORTALECIMIENTO DE LOS PROCESOS ADMINISTRATIVOS DE LA RELACIÓN DOCENCIA SERVICIO DE LA FACULTAD DE CIENCIAS DE LA SALUD DE LA UNIVERSIDAD DE LOS LLANOS.</v>
          </cell>
          <cell r="G479">
            <v>45706</v>
          </cell>
          <cell r="H479">
            <v>13520425</v>
          </cell>
          <cell r="I479" t="str">
            <v>Cuatro (04) meses y cinco (05) días calendario</v>
          </cell>
          <cell r="J479">
            <v>45706</v>
          </cell>
          <cell r="K479">
            <v>45830</v>
          </cell>
          <cell r="L479" t="str">
            <v>NO APLICA</v>
          </cell>
          <cell r="M479" t="str">
            <v>NO APLICA</v>
          </cell>
          <cell r="N479" t="str">
            <v>NO APLICA</v>
          </cell>
          <cell r="O479">
            <v>4</v>
          </cell>
          <cell r="P479">
            <v>4651026</v>
          </cell>
          <cell r="Q479">
            <v>45706</v>
          </cell>
          <cell r="R479">
            <v>45747</v>
          </cell>
          <cell r="S479">
            <v>3244902</v>
          </cell>
          <cell r="T479">
            <v>45748</v>
          </cell>
          <cell r="U479">
            <v>45777</v>
          </cell>
          <cell r="V479">
            <v>3244902</v>
          </cell>
          <cell r="W479">
            <v>45778</v>
          </cell>
          <cell r="X479">
            <v>45808</v>
          </cell>
          <cell r="Y479">
            <v>2379595</v>
          </cell>
          <cell r="Z479">
            <v>45809</v>
          </cell>
          <cell r="AA479">
            <v>45830</v>
          </cell>
          <cell r="AB479">
            <v>0</v>
          </cell>
          <cell r="AC479">
            <v>0</v>
          </cell>
          <cell r="AD479">
            <v>0</v>
          </cell>
          <cell r="AE479">
            <v>0</v>
          </cell>
          <cell r="AF479">
            <v>0</v>
          </cell>
          <cell r="AG479">
            <v>0</v>
          </cell>
          <cell r="BI479" t="str">
            <v>Vicerrectoría de Recursos Universitarios</v>
          </cell>
          <cell r="BJ479" t="str">
            <v>WILSON FERNANDO SALGADO CIFUENTES</v>
          </cell>
          <cell r="BK479" t="str">
            <v>Vicerrector Universitario</v>
          </cell>
          <cell r="BL479">
            <v>325</v>
          </cell>
          <cell r="BM479">
            <v>45706.815000000002</v>
          </cell>
          <cell r="BN479">
            <v>105855260</v>
          </cell>
          <cell r="BO479">
            <v>1071</v>
          </cell>
          <cell r="BP479">
            <v>45706</v>
          </cell>
          <cell r="BQ479">
            <v>13520425</v>
          </cell>
          <cell r="CS479" t="str">
            <v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v>
          </cell>
          <cell r="CT479">
            <v>40403145</v>
          </cell>
          <cell r="CU479">
            <v>54</v>
          </cell>
          <cell r="CV479" t="str">
            <v>2802053</v>
          </cell>
          <cell r="CY479">
            <v>8299</v>
          </cell>
          <cell r="CZ479" t="str">
            <v>M6</v>
          </cell>
          <cell r="DA479">
            <v>13520425</v>
          </cell>
          <cell r="DB479">
            <v>0</v>
          </cell>
        </row>
        <row r="480">
          <cell r="B480" t="str">
            <v>0466 DE 2025</v>
          </cell>
          <cell r="C480">
            <v>1120352194</v>
          </cell>
          <cell r="D480" t="str">
            <v>EDWIN FERNANDO BUITRAGO AGUILAR</v>
          </cell>
          <cell r="E480" t="str">
            <v>CONTRATO DE PRESTACIÓN DE SERVICIOS DE APOYO A LA GESTIÓN</v>
          </cell>
          <cell r="F480" t="str">
            <v>PRESTACIÓN DE SERVICIOS DE APOYO A LA GESTIÓN NECESARIO PARA EL DESARROLLO DE LOS DIFERENTES PROCESOS EN LA INSTRUCCIÓN DE DANZAS NACIONALES DEL PROYECTO FICHA BPUNI BU 01 2510 2024 “IMPLEMENTACIÓN DEL MODELO DE BIENESTAR A TRAVÉS DE ESTRATEGIAS QUE BENEFICIEN A LA COMUNIDAD DE LA UNIVERSIDAD DE LOS LLANOS”</v>
          </cell>
          <cell r="G480">
            <v>45706</v>
          </cell>
          <cell r="H480">
            <v>8964045</v>
          </cell>
          <cell r="I480" t="str">
            <v>Tres (03) meses y veintisiete (27) días calendario</v>
          </cell>
          <cell r="J480">
            <v>45706</v>
          </cell>
          <cell r="K480">
            <v>45821</v>
          </cell>
          <cell r="L480" t="str">
            <v>NO APLICA</v>
          </cell>
          <cell r="M480" t="str">
            <v>NO APLICA</v>
          </cell>
          <cell r="N480" t="str">
            <v>NO APLICA</v>
          </cell>
          <cell r="O480">
            <v>4</v>
          </cell>
          <cell r="P480">
            <v>3371094</v>
          </cell>
          <cell r="Q480">
            <v>45706</v>
          </cell>
          <cell r="R480">
            <v>45747</v>
          </cell>
          <cell r="S480">
            <v>2298473</v>
          </cell>
          <cell r="T480">
            <v>45748</v>
          </cell>
          <cell r="U480">
            <v>45777</v>
          </cell>
          <cell r="V480">
            <v>2298473</v>
          </cell>
          <cell r="W480">
            <v>45778</v>
          </cell>
          <cell r="X480">
            <v>45808</v>
          </cell>
          <cell r="Y480">
            <v>996005</v>
          </cell>
          <cell r="Z480">
            <v>45809</v>
          </cell>
          <cell r="AA480">
            <v>45821</v>
          </cell>
          <cell r="AB480">
            <v>0</v>
          </cell>
          <cell r="AC480">
            <v>0</v>
          </cell>
          <cell r="AD480">
            <v>0</v>
          </cell>
          <cell r="AE480">
            <v>0</v>
          </cell>
          <cell r="AF480">
            <v>0</v>
          </cell>
          <cell r="AG480">
            <v>0</v>
          </cell>
          <cell r="BI480" t="str">
            <v>División de Bienestar Universitario</v>
          </cell>
          <cell r="BJ480" t="str">
            <v>JHON FREYD MONROY RODRIGUEZ</v>
          </cell>
          <cell r="BK480" t="str">
            <v>Jefe de Oficina</v>
          </cell>
          <cell r="BL480">
            <v>327</v>
          </cell>
          <cell r="BM480">
            <v>45706</v>
          </cell>
          <cell r="BN480">
            <v>36910767</v>
          </cell>
          <cell r="BO480">
            <v>1082</v>
          </cell>
          <cell r="BP480">
            <v>45706</v>
          </cell>
          <cell r="BQ480">
            <v>8964045</v>
          </cell>
          <cell r="CS480"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v>
          </cell>
          <cell r="CT480">
            <v>1120352194</v>
          </cell>
          <cell r="CU480">
            <v>717</v>
          </cell>
          <cell r="CV480" t="str">
            <v>410205</v>
          </cell>
          <cell r="CY480">
            <v>8299</v>
          </cell>
          <cell r="CZ480" t="str">
            <v>M6</v>
          </cell>
          <cell r="DA480">
            <v>8964045</v>
          </cell>
          <cell r="DB480">
            <v>0</v>
          </cell>
        </row>
        <row r="481">
          <cell r="B481" t="str">
            <v>0467 DE 2025</v>
          </cell>
          <cell r="C481">
            <v>86050755</v>
          </cell>
          <cell r="D481" t="str">
            <v>ARIEL ARMANDO CORRALES MORA</v>
          </cell>
          <cell r="E481" t="str">
            <v>CONTRATO DE PRESTACIÓN DE SERVICIOS DE APOYO A LA GESTIÓN</v>
          </cell>
          <cell r="F481" t="str">
            <v>PRESTACIÓN DE SERVICIOS DE APOYO A LA GESTIÓN NECESARIO PARA EL DESARROLLO DE LOS DIFERENTES PROCESOS EN LA DISCIPLINA DE VOLEIBOL DEL PROYECTO FICHA BPUNI BU 01 2510 2024 “IMPLEMENTACIÓN DEL MODELO DE BIENESTAR A TRAVÉS DE ESTRATEGIAS QUE BENEFICIEN A LA COMUNIDAD DE LA UNIVERSIDAD DE LOS LLANOS”</v>
          </cell>
          <cell r="G481">
            <v>45706</v>
          </cell>
          <cell r="H481">
            <v>8964045</v>
          </cell>
          <cell r="I481" t="str">
            <v>Tres (03) meses y veintisiete (27) días calendario</v>
          </cell>
          <cell r="J481">
            <v>45706</v>
          </cell>
          <cell r="K481">
            <v>45821</v>
          </cell>
          <cell r="L481" t="str">
            <v>NO APLICA</v>
          </cell>
          <cell r="M481" t="str">
            <v>NO APLICA</v>
          </cell>
          <cell r="N481" t="str">
            <v>NO APLICA</v>
          </cell>
          <cell r="O481">
            <v>4</v>
          </cell>
          <cell r="P481">
            <v>3371094</v>
          </cell>
          <cell r="Q481">
            <v>45706</v>
          </cell>
          <cell r="R481">
            <v>45747</v>
          </cell>
          <cell r="S481">
            <v>2298473</v>
          </cell>
          <cell r="T481">
            <v>45748</v>
          </cell>
          <cell r="U481">
            <v>45777</v>
          </cell>
          <cell r="V481">
            <v>2298473</v>
          </cell>
          <cell r="W481">
            <v>45778</v>
          </cell>
          <cell r="X481">
            <v>45808</v>
          </cell>
          <cell r="Y481">
            <v>996005</v>
          </cell>
          <cell r="Z481">
            <v>45809</v>
          </cell>
          <cell r="AA481">
            <v>45821</v>
          </cell>
          <cell r="AB481">
            <v>0</v>
          </cell>
          <cell r="AC481">
            <v>0</v>
          </cell>
          <cell r="AD481">
            <v>0</v>
          </cell>
          <cell r="AE481">
            <v>0</v>
          </cell>
          <cell r="AF481">
            <v>0</v>
          </cell>
          <cell r="AG481">
            <v>0</v>
          </cell>
          <cell r="BI481" t="str">
            <v>División de Bienestar Universitario</v>
          </cell>
          <cell r="BJ481" t="str">
            <v>JHON FREYD MONROY RODRIGUEZ</v>
          </cell>
          <cell r="BK481" t="str">
            <v>Jefe de Oficina</v>
          </cell>
          <cell r="BL481">
            <v>327</v>
          </cell>
          <cell r="BM481">
            <v>45706</v>
          </cell>
          <cell r="BN481">
            <v>36910767</v>
          </cell>
          <cell r="BO481">
            <v>1083</v>
          </cell>
          <cell r="BP481">
            <v>45706</v>
          </cell>
          <cell r="BQ481">
            <v>8964045</v>
          </cell>
          <cell r="CS48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v>
          </cell>
          <cell r="CT481">
            <v>86050755</v>
          </cell>
          <cell r="CU481">
            <v>717</v>
          </cell>
          <cell r="CV481" t="str">
            <v>410205</v>
          </cell>
          <cell r="CY481">
            <v>7490</v>
          </cell>
          <cell r="CZ481" t="str">
            <v>M6</v>
          </cell>
          <cell r="DA481">
            <v>8964045</v>
          </cell>
          <cell r="DB481">
            <v>0</v>
          </cell>
        </row>
        <row r="482">
          <cell r="B482" t="str">
            <v>0468 DE 2025</v>
          </cell>
          <cell r="C482">
            <v>86045149</v>
          </cell>
          <cell r="D482" t="str">
            <v>DAVID ALEXANDER MELO MARQUEZ</v>
          </cell>
          <cell r="E482" t="str">
            <v>CONTRATO DE PRESTACIÓN DE SERVICIOS DE APOYO A LA GESTIÓN</v>
          </cell>
          <cell r="F482" t="str">
            <v>PRESTACIÓN DE SERVICIOS DE APOYO A LA GESTIÓN NECESARIO PARA EL DESARROLLO DE LOS DIFERENTES PROCESOS EN LA INSTRUCCIÓN DE NARRATIVA ORAL DEL PROYECTO FICHA BPUNI BU 01 2510 2024 “IMPLEMENTACIÓN DEL MODELO DE BIENESTAR A TRAVÉS DE ESTRATEGIAS QUE BENEFICIEN A LA COMUNIDAD DE LA UNIVERSIDAD DE LOS LLANOS”</v>
          </cell>
          <cell r="G482">
            <v>45706</v>
          </cell>
          <cell r="H482">
            <v>8964045</v>
          </cell>
          <cell r="I482" t="str">
            <v>Tres (03) meses y veintisiete (27) días calendario</v>
          </cell>
          <cell r="J482">
            <v>45706</v>
          </cell>
          <cell r="K482">
            <v>45821</v>
          </cell>
          <cell r="L482" t="str">
            <v>NO APLICA</v>
          </cell>
          <cell r="M482" t="str">
            <v>NO APLICA</v>
          </cell>
          <cell r="N482" t="str">
            <v>NO APLICA</v>
          </cell>
          <cell r="O482">
            <v>4</v>
          </cell>
          <cell r="P482">
            <v>3371094</v>
          </cell>
          <cell r="Q482">
            <v>45706</v>
          </cell>
          <cell r="R482">
            <v>45747</v>
          </cell>
          <cell r="S482">
            <v>2298473</v>
          </cell>
          <cell r="T482">
            <v>45748</v>
          </cell>
          <cell r="U482">
            <v>45777</v>
          </cell>
          <cell r="V482">
            <v>2298473</v>
          </cell>
          <cell r="W482">
            <v>45778</v>
          </cell>
          <cell r="X482">
            <v>45808</v>
          </cell>
          <cell r="Y482">
            <v>996005</v>
          </cell>
          <cell r="Z482">
            <v>45809</v>
          </cell>
          <cell r="AA482">
            <v>45821</v>
          </cell>
          <cell r="AB482">
            <v>0</v>
          </cell>
          <cell r="AC482">
            <v>0</v>
          </cell>
          <cell r="AD482">
            <v>0</v>
          </cell>
          <cell r="AE482">
            <v>0</v>
          </cell>
          <cell r="AF482">
            <v>0</v>
          </cell>
          <cell r="AG482">
            <v>0</v>
          </cell>
          <cell r="BI482" t="str">
            <v>División de Bienestar Universitario</v>
          </cell>
          <cell r="BJ482" t="str">
            <v>JHON FREYD MONROY RODRIGUEZ</v>
          </cell>
          <cell r="BK482" t="str">
            <v>Jefe de Oficina</v>
          </cell>
          <cell r="BL482">
            <v>327</v>
          </cell>
          <cell r="BM482">
            <v>45706</v>
          </cell>
          <cell r="BN482">
            <v>36910767</v>
          </cell>
          <cell r="BO482">
            <v>1084</v>
          </cell>
          <cell r="BP482">
            <v>45706</v>
          </cell>
          <cell r="BQ482">
            <v>8964045</v>
          </cell>
          <cell r="CS482"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v>
          </cell>
          <cell r="CT482">
            <v>86045149</v>
          </cell>
          <cell r="CU482">
            <v>717</v>
          </cell>
          <cell r="CV482" t="str">
            <v>410205</v>
          </cell>
          <cell r="CY482">
            <v>7310</v>
          </cell>
          <cell r="CZ482" t="str">
            <v>M6</v>
          </cell>
          <cell r="DA482">
            <v>8964045</v>
          </cell>
          <cell r="DB482">
            <v>0</v>
          </cell>
        </row>
        <row r="483">
          <cell r="B483" t="str">
            <v>0469 DE 2025</v>
          </cell>
          <cell r="C483">
            <v>17357562</v>
          </cell>
          <cell r="D483" t="str">
            <v>JORGE ARTURO RESTREPO BUITRAGO</v>
          </cell>
          <cell r="E483" t="str">
            <v>CONTRATO DE PRESTACIÓN DE SERVICIOS DE APOYO A LA GESTIÓN</v>
          </cell>
          <cell r="F483"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483">
            <v>45706</v>
          </cell>
          <cell r="H483">
            <v>12655118</v>
          </cell>
          <cell r="I483" t="str">
            <v>Tres (03) meses y veintisiete (27) días calendario</v>
          </cell>
          <cell r="J483">
            <v>45706</v>
          </cell>
          <cell r="K483">
            <v>45821</v>
          </cell>
          <cell r="L483" t="str">
            <v>NO APLICA</v>
          </cell>
          <cell r="M483" t="str">
            <v>NO APLICA</v>
          </cell>
          <cell r="N483" t="str">
            <v>NO APLICA</v>
          </cell>
          <cell r="O483">
            <v>4</v>
          </cell>
          <cell r="P483">
            <v>4759190</v>
          </cell>
          <cell r="Q483">
            <v>45706</v>
          </cell>
          <cell r="R483">
            <v>45747</v>
          </cell>
          <cell r="S483">
            <v>3244902</v>
          </cell>
          <cell r="T483">
            <v>45748</v>
          </cell>
          <cell r="U483">
            <v>45777</v>
          </cell>
          <cell r="V483">
            <v>3244902</v>
          </cell>
          <cell r="W483">
            <v>45778</v>
          </cell>
          <cell r="X483">
            <v>45808</v>
          </cell>
          <cell r="Y483">
            <v>1406124</v>
          </cell>
          <cell r="Z483">
            <v>45809</v>
          </cell>
          <cell r="AA483">
            <v>45821</v>
          </cell>
          <cell r="AB483">
            <v>0</v>
          </cell>
          <cell r="AC483">
            <v>0</v>
          </cell>
          <cell r="AD483">
            <v>0</v>
          </cell>
          <cell r="AE483">
            <v>0</v>
          </cell>
          <cell r="AF483">
            <v>0</v>
          </cell>
          <cell r="AG483">
            <v>0</v>
          </cell>
          <cell r="BI483" t="str">
            <v>División de Bienestar Universitario</v>
          </cell>
          <cell r="BJ483" t="str">
            <v>JHON FREYD MONROY RODRIGUEZ</v>
          </cell>
          <cell r="BK483" t="str">
            <v>Jefe de Oficina</v>
          </cell>
          <cell r="BL483">
            <v>328</v>
          </cell>
          <cell r="BM483">
            <v>45706</v>
          </cell>
          <cell r="BN483">
            <v>12655118</v>
          </cell>
          <cell r="BO483">
            <v>1085</v>
          </cell>
          <cell r="BP483">
            <v>45706</v>
          </cell>
          <cell r="BQ483">
            <v>12655118</v>
          </cell>
          <cell r="CS48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83">
            <v>17357562</v>
          </cell>
          <cell r="CU483">
            <v>764</v>
          </cell>
          <cell r="CV483" t="str">
            <v>410205</v>
          </cell>
          <cell r="CY483">
            <v>8299</v>
          </cell>
          <cell r="CZ483" t="str">
            <v>M6</v>
          </cell>
          <cell r="DA483">
            <v>12655118</v>
          </cell>
          <cell r="DB483">
            <v>0</v>
          </cell>
        </row>
        <row r="484">
          <cell r="B484" t="str">
            <v>0470 DE 2025</v>
          </cell>
          <cell r="C484">
            <v>1121916245</v>
          </cell>
          <cell r="D484" t="str">
            <v>LUIS CARLOS ROJAS VILLA</v>
          </cell>
          <cell r="E484" t="str">
            <v>CONTRATO DE PRESTACIÓN DE SERVICIOS PROFESIONALES</v>
          </cell>
          <cell r="F484" t="str">
            <v>PRESTACIÓN DE SERVICIOS PROFESIONALES NECESARIO PARA EL FORTALECIMIENTO DE LOS PROCESOS DE GESTIÓN ADMINISTRATIVA Y CONTABLE DE LA DIVISIÓN DE TESORERÍA DE LA UNIVERSIDAD DE LOS LLANOS.</v>
          </cell>
          <cell r="G484">
            <v>45706</v>
          </cell>
          <cell r="H484">
            <v>15900020</v>
          </cell>
          <cell r="I484" t="str">
            <v>Cuatro (04) meses y veintisiete (27) días calendario</v>
          </cell>
          <cell r="J484">
            <v>45706</v>
          </cell>
          <cell r="K484">
            <v>45852</v>
          </cell>
          <cell r="L484" t="str">
            <v>NO APLICA</v>
          </cell>
          <cell r="M484" t="str">
            <v>NO APLICA</v>
          </cell>
          <cell r="N484" t="str">
            <v>NO APLICA</v>
          </cell>
          <cell r="O484">
            <v>5</v>
          </cell>
          <cell r="P484">
            <v>4651026</v>
          </cell>
          <cell r="Q484">
            <v>45706</v>
          </cell>
          <cell r="R484">
            <v>45747</v>
          </cell>
          <cell r="S484">
            <v>3244902</v>
          </cell>
          <cell r="T484">
            <v>45748</v>
          </cell>
          <cell r="U484">
            <v>45777</v>
          </cell>
          <cell r="V484">
            <v>3244902</v>
          </cell>
          <cell r="W484">
            <v>45778</v>
          </cell>
          <cell r="X484">
            <v>45808</v>
          </cell>
          <cell r="Y484">
            <v>3244902</v>
          </cell>
          <cell r="Z484">
            <v>45809</v>
          </cell>
          <cell r="AA484">
            <v>45838</v>
          </cell>
          <cell r="AB484">
            <v>1514288</v>
          </cell>
          <cell r="AC484">
            <v>45839</v>
          </cell>
          <cell r="AD484">
            <v>45852</v>
          </cell>
          <cell r="AE484">
            <v>0</v>
          </cell>
          <cell r="AF484">
            <v>0</v>
          </cell>
          <cell r="AG484">
            <v>0</v>
          </cell>
          <cell r="BI484" t="str">
            <v>Vicerrectoría de Recursos Universitarios</v>
          </cell>
          <cell r="BJ484" t="str">
            <v>WILSON FERNANDO SALGADO CIFUENTES</v>
          </cell>
          <cell r="BK484" t="str">
            <v>Vicerrector Universitario</v>
          </cell>
          <cell r="BL484">
            <v>326</v>
          </cell>
          <cell r="BM484">
            <v>45706.81527777778</v>
          </cell>
          <cell r="BN484">
            <v>76960929</v>
          </cell>
          <cell r="BO484">
            <v>1079</v>
          </cell>
          <cell r="BP484">
            <v>45706</v>
          </cell>
          <cell r="BQ484">
            <v>15900020</v>
          </cell>
          <cell r="CS484" t="str">
            <v xml:space="preserve">1.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2. Coordinar con Sección de Presupuesto y Contabilidad, la revisión y aprobación de los documentos que acompañan las legalizaciones de los avances en proceso. 3. Coordinar con Caja de Tesorería la devolución de los dineros por concepto de avances y sus retenciones.  4. Apoyo en la preparación y presentación a la Oficina Asesora de Control Interno, el informe mensual de avances pendientes por legalizar.  5. Apoyo en la revisión SICOF y entrega de Certificados de Retención en la Fuente, IVA e ICA, Certificados de Ingresos y Retenciones, entre otras.  6. Apoyo en la preparación mensual y cargue del informe de Contribución Democrática FONSECON – MEN. 7. Brindar apoyo en la preparación semestral y cargue del informe de ESTAMPILLA-MEN. 8. Contribuir en el proceso de revisión y preparación de la información EXOGENA de la Universidad, en Formato-22-73-DIAN, Medios Magnéticos año fiscal.  9. Apoyo en la elaboración de informes sobre reintegros del valor de los avances a la División de Servicios Administrativos. 10. Apoyo en la revisión y elaboración de los Paz y Salvo, conforme a la respectiva solicitud emanada de las diferentes dependencias que gestionan el otorgamiento de nuevos avances.  11. Apoyo a la Tesorería en la elaboración de informes y demás requerimientos emanados por los diferentes entes de control y dependencias de la Universidad. </v>
          </cell>
          <cell r="CT484">
            <v>1121916245</v>
          </cell>
          <cell r="CU484">
            <v>504</v>
          </cell>
          <cell r="CV484" t="str">
            <v>4203</v>
          </cell>
          <cell r="CY484">
            <v>7490</v>
          </cell>
          <cell r="CZ484" t="str">
            <v>M6</v>
          </cell>
          <cell r="DA484">
            <v>15900020</v>
          </cell>
          <cell r="DB484">
            <v>0</v>
          </cell>
        </row>
        <row r="485">
          <cell r="B485" t="str">
            <v>0471 DE 2025</v>
          </cell>
          <cell r="C485">
            <v>86086256</v>
          </cell>
          <cell r="D485" t="str">
            <v>JULIAN DARCED VASQUEZ GUTIERREZ</v>
          </cell>
          <cell r="E485" t="str">
            <v>CONTRATO DE PRESTACIÓN DE SERVICIOS PROFESIONALES</v>
          </cell>
          <cell r="F485" t="str">
            <v>PRESTACIÓN DE SERVICIOS PROFESIONALES NECESARIO PARA EL FORTALECIMIENTO DE LOS PROCESOS CONTRACTUALES Y JURÍDICOS DE LA VICERRECTORÍA DE RECURSOS UNIVERSITARIOS DE LA UNIVERSIDAD DE LOS LLANOS.</v>
          </cell>
          <cell r="G485">
            <v>45706</v>
          </cell>
          <cell r="H485">
            <v>14182217</v>
          </cell>
          <cell r="I485" t="str">
            <v>Cuatro (04) meses y veintisiete (27) días calendario</v>
          </cell>
          <cell r="J485">
            <v>45706</v>
          </cell>
          <cell r="K485">
            <v>45852</v>
          </cell>
          <cell r="L485" t="str">
            <v>NO APLICA</v>
          </cell>
          <cell r="M485" t="str">
            <v>NO APLICA</v>
          </cell>
          <cell r="N485" t="str">
            <v>NO APLICA</v>
          </cell>
          <cell r="O485">
            <v>5</v>
          </cell>
          <cell r="P485">
            <v>4148540</v>
          </cell>
          <cell r="Q485">
            <v>45706</v>
          </cell>
          <cell r="R485">
            <v>45747</v>
          </cell>
          <cell r="S485">
            <v>2894330</v>
          </cell>
          <cell r="T485">
            <v>45748</v>
          </cell>
          <cell r="U485">
            <v>45777</v>
          </cell>
          <cell r="V485">
            <v>2894330</v>
          </cell>
          <cell r="W485">
            <v>45778</v>
          </cell>
          <cell r="X485">
            <v>45808</v>
          </cell>
          <cell r="Y485">
            <v>2894330</v>
          </cell>
          <cell r="Z485">
            <v>45809</v>
          </cell>
          <cell r="AA485">
            <v>45838</v>
          </cell>
          <cell r="AB485">
            <v>1350687</v>
          </cell>
          <cell r="AC485">
            <v>45839</v>
          </cell>
          <cell r="AD485">
            <v>45852</v>
          </cell>
          <cell r="AE485">
            <v>0</v>
          </cell>
          <cell r="AF485">
            <v>0</v>
          </cell>
          <cell r="AG485">
            <v>0</v>
          </cell>
          <cell r="BI485" t="str">
            <v>Vicerrectoría de Recursos Universitarios</v>
          </cell>
          <cell r="BJ485" t="str">
            <v>WILSON FERNANDO SALGADO CIFUENTES</v>
          </cell>
          <cell r="BK485" t="str">
            <v>Vicerrector Universitario</v>
          </cell>
          <cell r="BL485">
            <v>326</v>
          </cell>
          <cell r="BM485">
            <v>45706.81527777778</v>
          </cell>
          <cell r="BN485">
            <v>76960929</v>
          </cell>
          <cell r="BO485">
            <v>1077</v>
          </cell>
          <cell r="BP485">
            <v>45706</v>
          </cell>
          <cell r="BQ485">
            <v>14182217</v>
          </cell>
          <cell r="CS485" t="str">
            <v>1. Contribuir en la redacción y proyección de respuestas a derechos de petición, tutelas y solicitudes internas o externas asignadas a la Vicerrectoría de Recursos Universitarios. 2. Colaborar en el seguimiento y la revisión jurídica de la documentación emitida durante la ejecución de la construcción del edificio María Cristina Cobos. 3. Apoyar en la elaboración de informes internos o externos asignados a la Vicerrectoría de Recursos Universitarios. 4. Asistir en la revisión de minutas y otros documentos necesarios para el proceso de contratación de prestaciones de servicios profesionales o de gestión.</v>
          </cell>
          <cell r="CT485">
            <v>86086256</v>
          </cell>
          <cell r="CU485">
            <v>504</v>
          </cell>
          <cell r="CV485" t="str">
            <v>4001</v>
          </cell>
          <cell r="CY485">
            <v>7490</v>
          </cell>
          <cell r="CZ485" t="str">
            <v>M6</v>
          </cell>
          <cell r="DA485">
            <v>14182217</v>
          </cell>
          <cell r="DB485">
            <v>0</v>
          </cell>
        </row>
        <row r="486">
          <cell r="B486" t="str">
            <v>0473 DE 2025</v>
          </cell>
          <cell r="C486">
            <v>1193051380</v>
          </cell>
          <cell r="D486" t="str">
            <v>VERONICA ESTEFANY GARCIA RIVEROS</v>
          </cell>
          <cell r="E486" t="str">
            <v>CONTRATO DE PRESTACIÓN DE SERVICIOS DE APOYO A LA GESTIÓN</v>
          </cell>
          <cell r="F486" t="str">
            <v>PRESTACIÓN DE SERVICIOS DE APOYO A LA GESTIÓN NECESARIO PARA EL FORTALECIMIENTO DE LOS PROCESOS EN EL LABORATORIO DE ANATOMÍA ANIMAL DE LA FACULTAD DE CIENCIAS AGROPECUARIAS Y RECURSOS NATURALES DE LA UNIVERSIDAD DE LOS LLANOS.</v>
          </cell>
          <cell r="G486">
            <v>45706</v>
          </cell>
          <cell r="H486">
            <v>8504350</v>
          </cell>
          <cell r="I486" t="str">
            <v>Tres (03) meses y veintiún (21) días calendario</v>
          </cell>
          <cell r="J486">
            <v>45706</v>
          </cell>
          <cell r="K486">
            <v>45815</v>
          </cell>
          <cell r="L486" t="str">
            <v>NO APLICA</v>
          </cell>
          <cell r="M486" t="str">
            <v>NO APLICA</v>
          </cell>
          <cell r="N486" t="str">
            <v>NO APLICA</v>
          </cell>
          <cell r="O486">
            <v>4</v>
          </cell>
          <cell r="P486">
            <v>3371094</v>
          </cell>
          <cell r="Q486">
            <v>45706</v>
          </cell>
          <cell r="R486">
            <v>45747</v>
          </cell>
          <cell r="S486">
            <v>2298473</v>
          </cell>
          <cell r="T486">
            <v>45748</v>
          </cell>
          <cell r="U486">
            <v>45777</v>
          </cell>
          <cell r="V486">
            <v>2298473</v>
          </cell>
          <cell r="W486">
            <v>45778</v>
          </cell>
          <cell r="X486">
            <v>45808</v>
          </cell>
          <cell r="Y486">
            <v>536310</v>
          </cell>
          <cell r="Z486">
            <v>45809</v>
          </cell>
          <cell r="AA486">
            <v>45815</v>
          </cell>
          <cell r="AB486">
            <v>0</v>
          </cell>
          <cell r="AC486">
            <v>0</v>
          </cell>
          <cell r="AD486">
            <v>0</v>
          </cell>
          <cell r="AE486">
            <v>0</v>
          </cell>
          <cell r="AF486">
            <v>0</v>
          </cell>
          <cell r="AG486">
            <v>0</v>
          </cell>
          <cell r="BI486" t="str">
            <v>Vicerrectoría de Recursos Universitarios</v>
          </cell>
          <cell r="BJ486" t="str">
            <v>WILSON FERNANDO SALGADO CIFUENTES</v>
          </cell>
          <cell r="BK486" t="str">
            <v>Vicerrector Universitario</v>
          </cell>
          <cell r="BL486">
            <v>325</v>
          </cell>
          <cell r="BM486">
            <v>45706.815000000002</v>
          </cell>
          <cell r="BN486">
            <v>105855260</v>
          </cell>
          <cell r="BO486">
            <v>1073</v>
          </cell>
          <cell r="BP486">
            <v>45706</v>
          </cell>
          <cell r="BQ486">
            <v>8504350</v>
          </cell>
          <cell r="CS486" t="str">
            <v>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486">
            <v>1193051380.4000001</v>
          </cell>
          <cell r="CU486">
            <v>27</v>
          </cell>
          <cell r="CV486" t="str">
            <v>280104705</v>
          </cell>
          <cell r="CY486">
            <v>7490</v>
          </cell>
          <cell r="CZ486" t="str">
            <v>M6</v>
          </cell>
          <cell r="DA486">
            <v>8504350</v>
          </cell>
          <cell r="DB486">
            <v>0</v>
          </cell>
        </row>
        <row r="487">
          <cell r="B487" t="str">
            <v>0474 DE 2025</v>
          </cell>
          <cell r="C487">
            <v>1121825886</v>
          </cell>
          <cell r="D487" t="str">
            <v xml:space="preserve">RONALD ADRIANO NOVOA FORERO </v>
          </cell>
          <cell r="E487" t="str">
            <v>CONTRATO DE PRESTACIÓN DE SERVICIOS DE APOYO A LA GESTIÓN</v>
          </cell>
          <cell r="F487" t="str">
            <v>PRESTACIÓN DE SERVICIOS DE APOYO A LA GESTIÓN NECESARIO PARA EL FORTALECIMIENTO DE LOS PROCESOS DEL LABORATORIO DE FÍSICA DE LA FACULTAD DE CIENCIAS BÁSICAS E INGENIERÍA DE LA UNIVERSIDAD DE LOS LLANOS.</v>
          </cell>
          <cell r="G487">
            <v>45706</v>
          </cell>
          <cell r="H487">
            <v>8504350</v>
          </cell>
          <cell r="I487" t="str">
            <v>Tres (03) meses y veintiún (21) días calendario</v>
          </cell>
          <cell r="J487">
            <v>45706</v>
          </cell>
          <cell r="K487">
            <v>45815</v>
          </cell>
          <cell r="L487" t="str">
            <v>NO APLICA</v>
          </cell>
          <cell r="M487" t="str">
            <v>NO APLICA</v>
          </cell>
          <cell r="N487" t="str">
            <v>NO APLICA</v>
          </cell>
          <cell r="O487">
            <v>4</v>
          </cell>
          <cell r="P487">
            <v>3371094</v>
          </cell>
          <cell r="Q487">
            <v>45706</v>
          </cell>
          <cell r="R487">
            <v>45747</v>
          </cell>
          <cell r="S487">
            <v>2298473</v>
          </cell>
          <cell r="T487">
            <v>45748</v>
          </cell>
          <cell r="U487">
            <v>45777</v>
          </cell>
          <cell r="V487">
            <v>2298473</v>
          </cell>
          <cell r="W487">
            <v>45778</v>
          </cell>
          <cell r="X487">
            <v>45808</v>
          </cell>
          <cell r="Y487">
            <v>536310</v>
          </cell>
          <cell r="Z487">
            <v>45809</v>
          </cell>
          <cell r="AA487">
            <v>45815</v>
          </cell>
          <cell r="AB487">
            <v>0</v>
          </cell>
          <cell r="AC487">
            <v>0</v>
          </cell>
          <cell r="AD487">
            <v>0</v>
          </cell>
          <cell r="AE487">
            <v>0</v>
          </cell>
          <cell r="AF487">
            <v>0</v>
          </cell>
          <cell r="AG487">
            <v>0</v>
          </cell>
          <cell r="BI487" t="str">
            <v>Vicerrectoría de Recursos Universitarios</v>
          </cell>
          <cell r="BJ487" t="str">
            <v>WILSON FERNANDO SALGADO CIFUENTES</v>
          </cell>
          <cell r="BK487" t="str">
            <v>Vicerrector Universitario</v>
          </cell>
          <cell r="BL487">
            <v>325</v>
          </cell>
          <cell r="BM487">
            <v>45706.815000000002</v>
          </cell>
          <cell r="BN487">
            <v>105855260</v>
          </cell>
          <cell r="BO487">
            <v>1074</v>
          </cell>
          <cell r="BP487">
            <v>45706</v>
          </cell>
          <cell r="BQ487">
            <v>8504350</v>
          </cell>
          <cell r="CS487" t="str">
            <v>1. Brindar información adecuada y oportuno a los usuarios del Laboratorio de Física, tanto internos como externos a la Universidad. 2. Colaborar y velar por el cuidado de los equipos, materiales e instalaciones del Laboratorio de Física, procurando que permanezcan en buen estado y que se haga correcto uso de ellos. 3. Colaborar con la organización anticipada de los materiales y equipos necesarios para desarrollar las prácticas de laboratorio programadas, comprobando su buen estado. 4. Contribuir con la entrega a estudiantes y docentes los materiales y equipos necesarios antes de la realización de cada práctica. 5. Apoyar el desarrollo de las prácticas de laboratorio, en lo que se refiere a la disponibilidad y estado de materiales y equipos. 6. Apoyar la revisión de los equipos y materiales del laboratorio al finalizar cada práctica. En caso de presentarse algún daño o eventualidad, tomar los datos de la persona implicada e informar al Coordinador de laboratorios. 7. Apoyar la revisión de los equipos y materiales del laboratorio al finalizar cada práctica. En caso de presentarse algún daño o eventualidad, registrar los datos de las personas implicada e informar al Coordinador de laboratorios. 8. Apoyar al Coordinador del Laboratorio de Física en la elaboración de pedidos, inventarios, informes y demás documentos que relacionados con el funcionamiento del Laboratorio. 9. Brindar apoyo al coordinador de laboratorios en la elaboración de pedidos, inventarios, informes y demás documentos relacionados con el funcionamiento del laboratorio. 10. Coadyuvar con la aplicación y cumplimiento del reglamento del laboratorio por parte de los usuarios e informar de cualquier eventualidad al Coordinador de laboratorios.</v>
          </cell>
          <cell r="CT487">
            <v>1121825886</v>
          </cell>
          <cell r="CU487">
            <v>136</v>
          </cell>
          <cell r="CV487" t="str">
            <v>280101317</v>
          </cell>
          <cell r="CY487">
            <v>8299</v>
          </cell>
          <cell r="CZ487" t="str">
            <v>M6</v>
          </cell>
          <cell r="DA487">
            <v>8504350</v>
          </cell>
          <cell r="DB487">
            <v>0</v>
          </cell>
        </row>
        <row r="488">
          <cell r="B488" t="str">
            <v>0475 DE 2025</v>
          </cell>
          <cell r="C488">
            <v>1121954011</v>
          </cell>
          <cell r="D488" t="str">
            <v>WEIDER JOBANI DIAZ BRICEÑO</v>
          </cell>
          <cell r="E488" t="str">
            <v>CONTRATO DE PRESTACIÓN DE SERVICIOS DE APOYO A LA GESTIÓN</v>
          </cell>
          <cell r="F488" t="str">
            <v>PRESTACIÓN DE SERVICIOS DE APOYO A LA GESTIÓN NECESARIO PARA EL FORTALECIMIENTO DE LOS PROCESOS DEL LABORATORIO DE BIOLOGÍA DE LA FACULTAD DE CIENCIAS BÁSICAS E INGENIERÍA DE LA UNIVERSIDAD DE LOS LLANOS.</v>
          </cell>
          <cell r="G488">
            <v>45706</v>
          </cell>
          <cell r="H488">
            <v>8504350</v>
          </cell>
          <cell r="I488" t="str">
            <v>Tres (03) meses y veintiún (21) días calendario</v>
          </cell>
          <cell r="J488">
            <v>45706</v>
          </cell>
          <cell r="K488">
            <v>45815</v>
          </cell>
          <cell r="L488" t="str">
            <v>NO APLICA</v>
          </cell>
          <cell r="M488" t="str">
            <v>NO APLICA</v>
          </cell>
          <cell r="N488" t="str">
            <v>NO APLICA</v>
          </cell>
          <cell r="O488">
            <v>4</v>
          </cell>
          <cell r="P488">
            <v>3371094</v>
          </cell>
          <cell r="Q488">
            <v>45706</v>
          </cell>
          <cell r="R488">
            <v>45747</v>
          </cell>
          <cell r="S488">
            <v>2298473</v>
          </cell>
          <cell r="T488">
            <v>45748</v>
          </cell>
          <cell r="U488">
            <v>45777</v>
          </cell>
          <cell r="V488">
            <v>2298473</v>
          </cell>
          <cell r="W488">
            <v>45778</v>
          </cell>
          <cell r="X488">
            <v>45808</v>
          </cell>
          <cell r="Y488">
            <v>536310</v>
          </cell>
          <cell r="Z488">
            <v>45809</v>
          </cell>
          <cell r="AA488">
            <v>45815</v>
          </cell>
          <cell r="AB488">
            <v>0</v>
          </cell>
          <cell r="AC488">
            <v>0</v>
          </cell>
          <cell r="AD488">
            <v>0</v>
          </cell>
          <cell r="AE488">
            <v>0</v>
          </cell>
          <cell r="AF488">
            <v>0</v>
          </cell>
          <cell r="AG488">
            <v>0</v>
          </cell>
          <cell r="BI488" t="str">
            <v>Vicerrectoría de Recursos Universitarios</v>
          </cell>
          <cell r="BJ488" t="str">
            <v>WILSON FERNANDO SALGADO CIFUENTES</v>
          </cell>
          <cell r="BK488" t="str">
            <v>Vicerrector Universitario</v>
          </cell>
          <cell r="BL488">
            <v>325</v>
          </cell>
          <cell r="BM488">
            <v>45706.815000000002</v>
          </cell>
          <cell r="BN488">
            <v>105855260</v>
          </cell>
          <cell r="BO488">
            <v>1075</v>
          </cell>
          <cell r="BP488">
            <v>45706</v>
          </cell>
          <cell r="BQ488">
            <v>8504350</v>
          </cell>
          <cell r="CS488"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88">
            <v>1121954011</v>
          </cell>
          <cell r="CU488">
            <v>598</v>
          </cell>
          <cell r="CV488" t="str">
            <v>280101314</v>
          </cell>
          <cell r="CY488">
            <v>7490</v>
          </cell>
          <cell r="CZ488" t="str">
            <v>M6</v>
          </cell>
          <cell r="DA488">
            <v>8504350</v>
          </cell>
          <cell r="DB488">
            <v>0</v>
          </cell>
        </row>
        <row r="489">
          <cell r="B489" t="str">
            <v>0476 DE 2025</v>
          </cell>
          <cell r="C489">
            <v>1121930623</v>
          </cell>
          <cell r="D489" t="str">
            <v xml:space="preserve"> ANGIE DANIELA ALVAREZ ORTIZ</v>
          </cell>
          <cell r="E489" t="str">
            <v>CONTRATO DE PRESTACIÓN DE SERVICIOS DE APOYO A LA GESTIÓN</v>
          </cell>
          <cell r="F489" t="str">
            <v>PRESTACIÓN DE SERVICIOS DE APOYO A LA GESTIÓN NECESARIO PARA EL FORTALECIMIENTO DE LOS PROCESOS EN EL PROGRAMA DE INGENIERÍA AGRONÓMICA DE LA FACULTAD DE CIENCIAS AGROPECUARIAS Y RECURSOS NATURALES DE LA UNIVERSIDAD DE LOS LLANOS.</v>
          </cell>
          <cell r="G489">
            <v>45706</v>
          </cell>
          <cell r="H489">
            <v>9576971</v>
          </cell>
          <cell r="I489" t="str">
            <v>Cuatro (04) meses y cinco (05) días calendario</v>
          </cell>
          <cell r="J489">
            <v>45706</v>
          </cell>
          <cell r="K489">
            <v>45830</v>
          </cell>
          <cell r="L489" t="str">
            <v>NO APLICA</v>
          </cell>
          <cell r="M489" t="str">
            <v>NO APLICA</v>
          </cell>
          <cell r="N489" t="str">
            <v>NO APLICA</v>
          </cell>
          <cell r="O489">
            <v>4</v>
          </cell>
          <cell r="P489">
            <v>3294478</v>
          </cell>
          <cell r="Q489">
            <v>45706</v>
          </cell>
          <cell r="R489">
            <v>45747</v>
          </cell>
          <cell r="S489">
            <v>2298473</v>
          </cell>
          <cell r="T489">
            <v>45748</v>
          </cell>
          <cell r="U489">
            <v>45777</v>
          </cell>
          <cell r="V489">
            <v>2298473</v>
          </cell>
          <cell r="W489">
            <v>45778</v>
          </cell>
          <cell r="X489">
            <v>45808</v>
          </cell>
          <cell r="Y489">
            <v>1685547</v>
          </cell>
          <cell r="Z489">
            <v>45809</v>
          </cell>
          <cell r="AA489">
            <v>45830</v>
          </cell>
          <cell r="AB489">
            <v>0</v>
          </cell>
          <cell r="AC489">
            <v>0</v>
          </cell>
          <cell r="AD489">
            <v>0</v>
          </cell>
          <cell r="AE489">
            <v>0</v>
          </cell>
          <cell r="AF489">
            <v>0</v>
          </cell>
          <cell r="AG489">
            <v>0</v>
          </cell>
          <cell r="BI489" t="str">
            <v>Vicerrectoría de Recursos Universitarios</v>
          </cell>
          <cell r="BJ489" t="str">
            <v>WILSON FERNANDO SALGADO CIFUENTES</v>
          </cell>
          <cell r="BK489" t="str">
            <v>Vicerrector Universitario</v>
          </cell>
          <cell r="BL489">
            <v>325</v>
          </cell>
          <cell r="BM489">
            <v>45706.815000000002</v>
          </cell>
          <cell r="BN489">
            <v>105855260</v>
          </cell>
          <cell r="BO489">
            <v>1080</v>
          </cell>
          <cell r="BP489">
            <v>45706</v>
          </cell>
          <cell r="BQ489">
            <v>9576971</v>
          </cell>
          <cell r="CS489"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489">
            <v>1121930623</v>
          </cell>
          <cell r="CU489">
            <v>27</v>
          </cell>
          <cell r="CV489" t="str">
            <v>280104301</v>
          </cell>
          <cell r="CY489">
            <v>7490</v>
          </cell>
          <cell r="CZ489" t="str">
            <v>M6</v>
          </cell>
          <cell r="DA489">
            <v>9576971</v>
          </cell>
          <cell r="DB489">
            <v>0</v>
          </cell>
        </row>
        <row r="490">
          <cell r="B490" t="str">
            <v>0477 DE 2025</v>
          </cell>
          <cell r="C490">
            <v>1003712176</v>
          </cell>
          <cell r="D490" t="str">
            <v>KAREN DAYANA OSORIO ARROYAVE</v>
          </cell>
          <cell r="E490" t="str">
            <v>CONTRATO DE PRESTACIÓN DE SERVICIOS DE APOYO A LA GESTIÓN</v>
          </cell>
          <cell r="F490" t="str">
            <v>PRESTACIÓN DE SERVICIOS DE APOYO A LA GESTIÓN NECESARIO PARA EL FORTALECIMIENTO DE LOS PROCESOS DEL PROGRAMA DE CONTADURÍA PÚBLICA DE LA FACULTAD DE CIENCIAS ECONÓMICAS DE LA UNIVERSIDAD DE LOS LLANOS.</v>
          </cell>
          <cell r="G490">
            <v>45706</v>
          </cell>
          <cell r="H490">
            <v>9576971</v>
          </cell>
          <cell r="I490" t="str">
            <v>Cuatro (04) meses y cinco (05) días calendario</v>
          </cell>
          <cell r="J490">
            <v>45706</v>
          </cell>
          <cell r="K490">
            <v>45830</v>
          </cell>
          <cell r="L490" t="str">
            <v>NO APLICA</v>
          </cell>
          <cell r="M490" t="str">
            <v>NO APLICA</v>
          </cell>
          <cell r="N490" t="str">
            <v>NO APLICA</v>
          </cell>
          <cell r="O490">
            <v>4</v>
          </cell>
          <cell r="P490">
            <v>3294478</v>
          </cell>
          <cell r="Q490">
            <v>45706</v>
          </cell>
          <cell r="R490">
            <v>45747</v>
          </cell>
          <cell r="S490">
            <v>2298473</v>
          </cell>
          <cell r="T490">
            <v>45748</v>
          </cell>
          <cell r="U490">
            <v>45777</v>
          </cell>
          <cell r="V490">
            <v>2298473</v>
          </cell>
          <cell r="W490">
            <v>45778</v>
          </cell>
          <cell r="X490">
            <v>45808</v>
          </cell>
          <cell r="Y490">
            <v>1685547</v>
          </cell>
          <cell r="Z490">
            <v>45809</v>
          </cell>
          <cell r="AA490">
            <v>45830</v>
          </cell>
          <cell r="AB490">
            <v>0</v>
          </cell>
          <cell r="AC490">
            <v>0</v>
          </cell>
          <cell r="AD490">
            <v>0</v>
          </cell>
          <cell r="AE490">
            <v>0</v>
          </cell>
          <cell r="AF490">
            <v>0</v>
          </cell>
          <cell r="AG490">
            <v>0</v>
          </cell>
          <cell r="BI490" t="str">
            <v>Vicerrectoría de Recursos Universitarios</v>
          </cell>
          <cell r="BJ490" t="str">
            <v>WILSON FERNANDO SALGADO CIFUENTES</v>
          </cell>
          <cell r="BK490" t="str">
            <v>Vicerrector Universitario</v>
          </cell>
          <cell r="BL490">
            <v>325</v>
          </cell>
          <cell r="BM490">
            <v>45706.815000000002</v>
          </cell>
          <cell r="BN490">
            <v>105855260</v>
          </cell>
          <cell r="BO490">
            <v>1081</v>
          </cell>
          <cell r="BP490">
            <v>45706</v>
          </cell>
          <cell r="BQ490">
            <v>9576971</v>
          </cell>
          <cell r="CS490"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490">
            <v>1003712176</v>
          </cell>
          <cell r="CU490">
            <v>109</v>
          </cell>
          <cell r="CV490" t="str">
            <v>58401</v>
          </cell>
          <cell r="CY490">
            <v>8299</v>
          </cell>
          <cell r="CZ490" t="str">
            <v>M6</v>
          </cell>
          <cell r="DA490">
            <v>9576971</v>
          </cell>
          <cell r="DB490">
            <v>0</v>
          </cell>
        </row>
        <row r="491">
          <cell r="B491" t="str">
            <v>0478 DE 2025</v>
          </cell>
          <cell r="C491">
            <v>1007449203</v>
          </cell>
          <cell r="D491" t="str">
            <v>DANIEL LAMOS CAMPOS</v>
          </cell>
          <cell r="E491" t="str">
            <v>CONTRATO DE PRESTACIÓN DE SERVICIOS DE APOYO A LA GESTIÓN</v>
          </cell>
          <cell r="F491" t="str">
            <v>PRESTACIÓN DE SERVICIOS DE APOYO A LA GESTIÓN NECESARIO PARA EL DESARROLLO DE LOS DIFERENTES PROCESOS DE CONTROL DE ELEMENTOS ARTÍSTICOS Y DEPORTIVOS DEL PROYECTO FICHA BPUNI BU 01 2510 2024 “IMPLEMENTACIÓN DEL MODELO DE BIENESTAR A TRAVÉS DE ESTRATEGIAS QUE BENEFICIEN A LA COMUNIDAD DE LA UNIVERSIDAD DE LOS LLANOS”</v>
          </cell>
          <cell r="G491">
            <v>45706</v>
          </cell>
          <cell r="H491">
            <v>10018632</v>
          </cell>
          <cell r="I491" t="str">
            <v>Tres (03) meses y veintisiete (27) días calendario</v>
          </cell>
          <cell r="J491">
            <v>45706</v>
          </cell>
          <cell r="K491">
            <v>45821</v>
          </cell>
          <cell r="L491" t="str">
            <v>NO APLICA</v>
          </cell>
          <cell r="M491" t="str">
            <v>NO APLICA</v>
          </cell>
          <cell r="N491" t="str">
            <v>NO APLICA</v>
          </cell>
          <cell r="O491">
            <v>4</v>
          </cell>
          <cell r="P491">
            <v>3767691</v>
          </cell>
          <cell r="Q491">
            <v>45706</v>
          </cell>
          <cell r="R491">
            <v>45747</v>
          </cell>
          <cell r="S491">
            <v>2568880</v>
          </cell>
          <cell r="T491">
            <v>45748</v>
          </cell>
          <cell r="U491">
            <v>45777</v>
          </cell>
          <cell r="V491">
            <v>2568880</v>
          </cell>
          <cell r="W491">
            <v>45778</v>
          </cell>
          <cell r="X491">
            <v>45808</v>
          </cell>
          <cell r="Y491">
            <v>1113181</v>
          </cell>
          <cell r="Z491">
            <v>45809</v>
          </cell>
          <cell r="AA491">
            <v>45821</v>
          </cell>
          <cell r="AB491">
            <v>0</v>
          </cell>
          <cell r="AC491">
            <v>0</v>
          </cell>
          <cell r="AD491">
            <v>0</v>
          </cell>
          <cell r="AE491">
            <v>0</v>
          </cell>
          <cell r="AF491">
            <v>0</v>
          </cell>
          <cell r="AG491">
            <v>0</v>
          </cell>
          <cell r="BI491" t="str">
            <v>División de Bienestar Universitario</v>
          </cell>
          <cell r="BJ491" t="str">
            <v>JHON FREYD MONROY RODRIGUEZ</v>
          </cell>
          <cell r="BK491" t="str">
            <v>Jefe de Oficina</v>
          </cell>
          <cell r="BL491">
            <v>327</v>
          </cell>
          <cell r="BM491">
            <v>45706</v>
          </cell>
          <cell r="BN491">
            <v>36910767</v>
          </cell>
          <cell r="BO491">
            <v>1086</v>
          </cell>
          <cell r="BP491">
            <v>45706</v>
          </cell>
          <cell r="BQ491">
            <v>10018632</v>
          </cell>
          <cell r="CS491"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491">
            <v>1007449203</v>
          </cell>
          <cell r="CU491">
            <v>717</v>
          </cell>
          <cell r="CV491" t="str">
            <v>410205</v>
          </cell>
          <cell r="CY491">
            <v>8299</v>
          </cell>
          <cell r="CZ491" t="str">
            <v>M6</v>
          </cell>
          <cell r="DA491">
            <v>10018632</v>
          </cell>
          <cell r="DB491">
            <v>0</v>
          </cell>
        </row>
        <row r="492">
          <cell r="B492" t="str">
            <v>0479 DE 2025</v>
          </cell>
          <cell r="C492">
            <v>0</v>
          </cell>
          <cell r="D492" t="str">
            <v>No. Vice Recursos / Regalías</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BI492">
            <v>0</v>
          </cell>
          <cell r="BJ492">
            <v>0</v>
          </cell>
          <cell r="BK492">
            <v>0</v>
          </cell>
          <cell r="BL492">
            <v>0</v>
          </cell>
          <cell r="BM492">
            <v>0</v>
          </cell>
          <cell r="BN492">
            <v>0</v>
          </cell>
          <cell r="BO492">
            <v>0</v>
          </cell>
          <cell r="BP492">
            <v>0</v>
          </cell>
          <cell r="BQ492">
            <v>0</v>
          </cell>
          <cell r="CS492">
            <v>0</v>
          </cell>
          <cell r="CT492">
            <v>0</v>
          </cell>
          <cell r="CU492">
            <v>0</v>
          </cell>
          <cell r="CV492">
            <v>0</v>
          </cell>
          <cell r="CY492">
            <v>0</v>
          </cell>
          <cell r="CZ492">
            <v>0</v>
          </cell>
          <cell r="DA492">
            <v>0</v>
          </cell>
          <cell r="DB492">
            <v>0</v>
          </cell>
        </row>
        <row r="493">
          <cell r="B493" t="str">
            <v>0480 DE 2025</v>
          </cell>
          <cell r="C493">
            <v>0</v>
          </cell>
          <cell r="D493" t="str">
            <v>No. Vice Recursos / Regalías</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BI493">
            <v>0</v>
          </cell>
          <cell r="BJ493">
            <v>0</v>
          </cell>
          <cell r="BK493">
            <v>0</v>
          </cell>
          <cell r="BL493">
            <v>0</v>
          </cell>
          <cell r="BM493">
            <v>0</v>
          </cell>
          <cell r="BN493">
            <v>0</v>
          </cell>
          <cell r="BO493">
            <v>0</v>
          </cell>
          <cell r="BP493">
            <v>0</v>
          </cell>
          <cell r="BQ493">
            <v>0</v>
          </cell>
          <cell r="CS493">
            <v>0</v>
          </cell>
          <cell r="CT493">
            <v>0</v>
          </cell>
          <cell r="CU493">
            <v>0</v>
          </cell>
          <cell r="CV493">
            <v>0</v>
          </cell>
          <cell r="CY493">
            <v>0</v>
          </cell>
          <cell r="CZ493">
            <v>0</v>
          </cell>
          <cell r="DA493">
            <v>0</v>
          </cell>
          <cell r="DB493">
            <v>0</v>
          </cell>
        </row>
        <row r="494">
          <cell r="B494" t="str">
            <v>0481 DE 2025</v>
          </cell>
          <cell r="C494">
            <v>0</v>
          </cell>
          <cell r="D494" t="str">
            <v>No. Vice Recursos / Regalías</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BI494">
            <v>0</v>
          </cell>
          <cell r="BJ494">
            <v>0</v>
          </cell>
          <cell r="BK494">
            <v>0</v>
          </cell>
          <cell r="BL494">
            <v>0</v>
          </cell>
          <cell r="BM494">
            <v>0</v>
          </cell>
          <cell r="BN494">
            <v>0</v>
          </cell>
          <cell r="BO494">
            <v>0</v>
          </cell>
          <cell r="BP494">
            <v>0</v>
          </cell>
          <cell r="BQ494">
            <v>0</v>
          </cell>
          <cell r="CS494">
            <v>0</v>
          </cell>
          <cell r="CT494">
            <v>0</v>
          </cell>
          <cell r="CU494">
            <v>0</v>
          </cell>
          <cell r="CV494">
            <v>0</v>
          </cell>
          <cell r="CY494">
            <v>0</v>
          </cell>
          <cell r="CZ494">
            <v>0</v>
          </cell>
          <cell r="DA494">
            <v>0</v>
          </cell>
          <cell r="DB494">
            <v>0</v>
          </cell>
        </row>
        <row r="495">
          <cell r="B495" t="str">
            <v>0482 DE 2025</v>
          </cell>
          <cell r="C495">
            <v>0</v>
          </cell>
          <cell r="D495" t="str">
            <v>No. Vice Recursos / Regalías</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BI495">
            <v>0</v>
          </cell>
          <cell r="BJ495">
            <v>0</v>
          </cell>
          <cell r="BK495">
            <v>0</v>
          </cell>
          <cell r="BL495">
            <v>0</v>
          </cell>
          <cell r="BM495">
            <v>0</v>
          </cell>
          <cell r="BN495">
            <v>0</v>
          </cell>
          <cell r="BO495">
            <v>0</v>
          </cell>
          <cell r="BP495">
            <v>0</v>
          </cell>
          <cell r="BQ495">
            <v>0</v>
          </cell>
          <cell r="CS495">
            <v>0</v>
          </cell>
          <cell r="CT495">
            <v>0</v>
          </cell>
          <cell r="CU495">
            <v>0</v>
          </cell>
          <cell r="CV495">
            <v>0</v>
          </cell>
          <cell r="CY495">
            <v>0</v>
          </cell>
          <cell r="CZ495">
            <v>0</v>
          </cell>
          <cell r="DA495">
            <v>0</v>
          </cell>
          <cell r="DB495">
            <v>0</v>
          </cell>
        </row>
        <row r="496">
          <cell r="B496" t="str">
            <v>0483 DE 2025</v>
          </cell>
          <cell r="C496">
            <v>0</v>
          </cell>
          <cell r="D496" t="str">
            <v>No. Vice Recursos / Regalías</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BI496">
            <v>0</v>
          </cell>
          <cell r="BJ496">
            <v>0</v>
          </cell>
          <cell r="BK496">
            <v>0</v>
          </cell>
          <cell r="BL496">
            <v>0</v>
          </cell>
          <cell r="BM496">
            <v>0</v>
          </cell>
          <cell r="BN496">
            <v>0</v>
          </cell>
          <cell r="BO496">
            <v>0</v>
          </cell>
          <cell r="BP496">
            <v>0</v>
          </cell>
          <cell r="BQ496">
            <v>0</v>
          </cell>
          <cell r="CS496">
            <v>0</v>
          </cell>
          <cell r="CT496">
            <v>0</v>
          </cell>
          <cell r="CU496">
            <v>0</v>
          </cell>
          <cell r="CV496">
            <v>0</v>
          </cell>
          <cell r="CY496">
            <v>0</v>
          </cell>
          <cell r="CZ496">
            <v>0</v>
          </cell>
          <cell r="DA496">
            <v>0</v>
          </cell>
          <cell r="DB496">
            <v>0</v>
          </cell>
        </row>
        <row r="497">
          <cell r="B497" t="str">
            <v>0484 DE 2025</v>
          </cell>
          <cell r="C497">
            <v>0</v>
          </cell>
          <cell r="D497" t="str">
            <v>No. Vice Recursos / Regalías</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BI497">
            <v>0</v>
          </cell>
          <cell r="BJ497">
            <v>0</v>
          </cell>
          <cell r="BK497">
            <v>0</v>
          </cell>
          <cell r="BL497">
            <v>0</v>
          </cell>
          <cell r="BM497">
            <v>0</v>
          </cell>
          <cell r="BN497">
            <v>0</v>
          </cell>
          <cell r="BO497">
            <v>0</v>
          </cell>
          <cell r="BP497">
            <v>0</v>
          </cell>
          <cell r="BQ497">
            <v>0</v>
          </cell>
          <cell r="CS497">
            <v>0</v>
          </cell>
          <cell r="CT497">
            <v>0</v>
          </cell>
          <cell r="CU497">
            <v>0</v>
          </cell>
          <cell r="CV497">
            <v>0</v>
          </cell>
          <cell r="CY497">
            <v>0</v>
          </cell>
          <cell r="CZ497">
            <v>0</v>
          </cell>
          <cell r="DA497">
            <v>0</v>
          </cell>
          <cell r="DB497">
            <v>0</v>
          </cell>
        </row>
        <row r="498">
          <cell r="B498" t="str">
            <v>0485 DE 2025</v>
          </cell>
          <cell r="C498">
            <v>0</v>
          </cell>
          <cell r="D498" t="str">
            <v>No. Vice Recursos / Regalías</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BI498">
            <v>0</v>
          </cell>
          <cell r="BJ498">
            <v>0</v>
          </cell>
          <cell r="BK498">
            <v>0</v>
          </cell>
          <cell r="BL498">
            <v>0</v>
          </cell>
          <cell r="BM498">
            <v>0</v>
          </cell>
          <cell r="BN498">
            <v>0</v>
          </cell>
          <cell r="BO498">
            <v>0</v>
          </cell>
          <cell r="BP498">
            <v>0</v>
          </cell>
          <cell r="BQ498">
            <v>0</v>
          </cell>
          <cell r="CS498">
            <v>0</v>
          </cell>
          <cell r="CT498">
            <v>0</v>
          </cell>
          <cell r="CU498">
            <v>0</v>
          </cell>
          <cell r="CV498">
            <v>0</v>
          </cell>
          <cell r="CY498">
            <v>0</v>
          </cell>
          <cell r="CZ498">
            <v>0</v>
          </cell>
          <cell r="DA498">
            <v>0</v>
          </cell>
          <cell r="DB498">
            <v>0</v>
          </cell>
        </row>
        <row r="499">
          <cell r="B499" t="str">
            <v>0486 DE 2025</v>
          </cell>
          <cell r="C499">
            <v>0</v>
          </cell>
          <cell r="D499" t="str">
            <v>No. Vice Recursos / Regalías</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BI499">
            <v>0</v>
          </cell>
          <cell r="BJ499">
            <v>0</v>
          </cell>
          <cell r="BK499">
            <v>0</v>
          </cell>
          <cell r="BL499">
            <v>0</v>
          </cell>
          <cell r="BM499">
            <v>0</v>
          </cell>
          <cell r="BN499">
            <v>0</v>
          </cell>
          <cell r="BO499">
            <v>0</v>
          </cell>
          <cell r="BP499">
            <v>0</v>
          </cell>
          <cell r="BQ499">
            <v>0</v>
          </cell>
          <cell r="CS499">
            <v>0</v>
          </cell>
          <cell r="CT499">
            <v>0</v>
          </cell>
          <cell r="CU499">
            <v>0</v>
          </cell>
          <cell r="CV499">
            <v>0</v>
          </cell>
          <cell r="CY499">
            <v>0</v>
          </cell>
          <cell r="CZ499">
            <v>0</v>
          </cell>
          <cell r="DA499">
            <v>0</v>
          </cell>
          <cell r="DB499">
            <v>0</v>
          </cell>
        </row>
        <row r="500">
          <cell r="B500" t="str">
            <v>0487 DE 2025</v>
          </cell>
          <cell r="C500">
            <v>0</v>
          </cell>
          <cell r="D500" t="str">
            <v>No. Vice Recursos / Regalías</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BI500">
            <v>0</v>
          </cell>
          <cell r="BJ500">
            <v>0</v>
          </cell>
          <cell r="BK500">
            <v>0</v>
          </cell>
          <cell r="BL500">
            <v>0</v>
          </cell>
          <cell r="BM500">
            <v>0</v>
          </cell>
          <cell r="BN500">
            <v>0</v>
          </cell>
          <cell r="BO500">
            <v>0</v>
          </cell>
          <cell r="BP500">
            <v>0</v>
          </cell>
          <cell r="BQ500">
            <v>0</v>
          </cell>
          <cell r="CS500">
            <v>0</v>
          </cell>
          <cell r="CT500">
            <v>0</v>
          </cell>
          <cell r="CU500">
            <v>0</v>
          </cell>
          <cell r="CV500">
            <v>0</v>
          </cell>
          <cell r="CY500">
            <v>0</v>
          </cell>
          <cell r="CZ500">
            <v>0</v>
          </cell>
          <cell r="DA500">
            <v>0</v>
          </cell>
          <cell r="DB500">
            <v>0</v>
          </cell>
        </row>
        <row r="501">
          <cell r="B501" t="str">
            <v>0488 DE 2025</v>
          </cell>
          <cell r="C501">
            <v>0</v>
          </cell>
          <cell r="D501" t="str">
            <v>No. Vice Recursos / Regalías</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BI501">
            <v>0</v>
          </cell>
          <cell r="BJ501">
            <v>0</v>
          </cell>
          <cell r="BK501">
            <v>0</v>
          </cell>
          <cell r="BL501">
            <v>0</v>
          </cell>
          <cell r="BM501">
            <v>0</v>
          </cell>
          <cell r="BN501">
            <v>0</v>
          </cell>
          <cell r="BO501">
            <v>0</v>
          </cell>
          <cell r="BP501">
            <v>0</v>
          </cell>
          <cell r="BQ501">
            <v>0</v>
          </cell>
          <cell r="CS501">
            <v>0</v>
          </cell>
          <cell r="CT501">
            <v>0</v>
          </cell>
          <cell r="CU501">
            <v>0</v>
          </cell>
          <cell r="CV501">
            <v>0</v>
          </cell>
          <cell r="CY501">
            <v>0</v>
          </cell>
          <cell r="CZ501">
            <v>0</v>
          </cell>
          <cell r="DA501">
            <v>0</v>
          </cell>
          <cell r="DB501">
            <v>0</v>
          </cell>
        </row>
        <row r="502">
          <cell r="B502" t="str">
            <v>0489 DE 2025</v>
          </cell>
          <cell r="C502">
            <v>0</v>
          </cell>
          <cell r="D502" t="str">
            <v>No. Vice Recursos / Regalías</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BI502">
            <v>0</v>
          </cell>
          <cell r="BJ502">
            <v>0</v>
          </cell>
          <cell r="BK502">
            <v>0</v>
          </cell>
          <cell r="BL502">
            <v>0</v>
          </cell>
          <cell r="BM502">
            <v>0</v>
          </cell>
          <cell r="BN502">
            <v>0</v>
          </cell>
          <cell r="BO502">
            <v>0</v>
          </cell>
          <cell r="BP502">
            <v>0</v>
          </cell>
          <cell r="BQ502">
            <v>0</v>
          </cell>
          <cell r="CS502">
            <v>0</v>
          </cell>
          <cell r="CT502">
            <v>0</v>
          </cell>
          <cell r="CU502">
            <v>0</v>
          </cell>
          <cell r="CV502">
            <v>0</v>
          </cell>
          <cell r="CY502">
            <v>0</v>
          </cell>
          <cell r="CZ502">
            <v>0</v>
          </cell>
          <cell r="DA502">
            <v>0</v>
          </cell>
          <cell r="DB502">
            <v>0</v>
          </cell>
        </row>
        <row r="503">
          <cell r="B503" t="str">
            <v>0490 DE 2025</v>
          </cell>
          <cell r="C503">
            <v>0</v>
          </cell>
          <cell r="D503" t="str">
            <v>No. Vice Recursos / Regalías</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BI503">
            <v>0</v>
          </cell>
          <cell r="BJ503">
            <v>0</v>
          </cell>
          <cell r="BK503">
            <v>0</v>
          </cell>
          <cell r="BL503">
            <v>0</v>
          </cell>
          <cell r="BM503">
            <v>0</v>
          </cell>
          <cell r="BN503">
            <v>0</v>
          </cell>
          <cell r="BO503">
            <v>0</v>
          </cell>
          <cell r="BP503">
            <v>0</v>
          </cell>
          <cell r="BQ503">
            <v>0</v>
          </cell>
          <cell r="CS503">
            <v>0</v>
          </cell>
          <cell r="CT503">
            <v>0</v>
          </cell>
          <cell r="CU503">
            <v>0</v>
          </cell>
          <cell r="CV503">
            <v>0</v>
          </cell>
          <cell r="CY503">
            <v>0</v>
          </cell>
          <cell r="CZ503">
            <v>0</v>
          </cell>
          <cell r="DA503">
            <v>0</v>
          </cell>
          <cell r="DB503">
            <v>0</v>
          </cell>
        </row>
        <row r="504">
          <cell r="B504" t="str">
            <v>0491 DE 2025</v>
          </cell>
          <cell r="C504">
            <v>0</v>
          </cell>
          <cell r="D504" t="str">
            <v>No. Vice Recursos / Regalías</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BI504">
            <v>0</v>
          </cell>
          <cell r="BJ504">
            <v>0</v>
          </cell>
          <cell r="BK504">
            <v>0</v>
          </cell>
          <cell r="BL504">
            <v>0</v>
          </cell>
          <cell r="BM504">
            <v>0</v>
          </cell>
          <cell r="BN504">
            <v>0</v>
          </cell>
          <cell r="BO504">
            <v>0</v>
          </cell>
          <cell r="BP504">
            <v>0</v>
          </cell>
          <cell r="BQ504">
            <v>0</v>
          </cell>
          <cell r="CS504">
            <v>0</v>
          </cell>
          <cell r="CT504">
            <v>0</v>
          </cell>
          <cell r="CU504">
            <v>0</v>
          </cell>
          <cell r="CV504">
            <v>0</v>
          </cell>
          <cell r="CY504">
            <v>0</v>
          </cell>
          <cell r="CZ504">
            <v>0</v>
          </cell>
          <cell r="DA504">
            <v>0</v>
          </cell>
          <cell r="DB504">
            <v>0</v>
          </cell>
        </row>
        <row r="505">
          <cell r="B505" t="str">
            <v>0492 DE 2025</v>
          </cell>
          <cell r="C505">
            <v>1007014095</v>
          </cell>
          <cell r="D505" t="str">
            <v>DIEGO FERNANDO VEGA ARANGUREN</v>
          </cell>
          <cell r="E505" t="str">
            <v>CONTRATO DE PRESTACIÓN DE SERVICIOS DE APOYO A LA GESTIÓN</v>
          </cell>
          <cell r="F505" t="str">
            <v>PRESTACIÓN DE SERVICIOS DE APOYO A LA GESTIÓN NECESARIO PARA EL FORTALECIMIENTO DE LOS PROCESOS DEL LABORATORIO DE SIMULACIÓN Y HABILIDADES CLÍNICAS DE LA FACULTAD DE CIENCIAS DE LA SALUD DE LA UNIVERSIDAD DE LOS LLANOS.</v>
          </cell>
          <cell r="G505">
            <v>45719</v>
          </cell>
          <cell r="H505">
            <v>7278498</v>
          </cell>
          <cell r="I505" t="str">
            <v>Tres (03) meses y cinco (05) días calendario</v>
          </cell>
          <cell r="J505">
            <v>45719</v>
          </cell>
          <cell r="K505">
            <v>45815</v>
          </cell>
          <cell r="L505" t="str">
            <v>NO APLICA</v>
          </cell>
          <cell r="M505" t="str">
            <v>NO APLICA</v>
          </cell>
          <cell r="N505" t="str">
            <v>NO APLICA</v>
          </cell>
          <cell r="O505">
            <v>4</v>
          </cell>
          <cell r="P505">
            <v>2145241</v>
          </cell>
          <cell r="Q505">
            <v>45719</v>
          </cell>
          <cell r="R505">
            <v>45747</v>
          </cell>
          <cell r="S505">
            <v>2298473</v>
          </cell>
          <cell r="T505">
            <v>45748</v>
          </cell>
          <cell r="U505">
            <v>45777</v>
          </cell>
          <cell r="V505">
            <v>2298473</v>
          </cell>
          <cell r="W505">
            <v>45778</v>
          </cell>
          <cell r="X505">
            <v>45808</v>
          </cell>
          <cell r="Y505">
            <v>536311</v>
          </cell>
          <cell r="Z505">
            <v>45809</v>
          </cell>
          <cell r="AA505">
            <v>45815</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BI505" t="str">
            <v>Vicerrectoría de Recursos Universitarios</v>
          </cell>
          <cell r="BJ505" t="str">
            <v>WILSON FERNANDO SALGADO CIFUENTES</v>
          </cell>
          <cell r="BK505" t="str">
            <v>Vicerrector Universitario</v>
          </cell>
          <cell r="BL505">
            <v>438</v>
          </cell>
          <cell r="BM505">
            <v>45719.954340277778</v>
          </cell>
          <cell r="BN505">
            <v>15706232</v>
          </cell>
          <cell r="BO505">
            <v>1441</v>
          </cell>
          <cell r="BP505">
            <v>45719</v>
          </cell>
          <cell r="BQ505">
            <v>7278498</v>
          </cell>
          <cell r="BR505">
            <v>0</v>
          </cell>
          <cell r="BS505">
            <v>0</v>
          </cell>
          <cell r="CS505" t="str">
            <v>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v>
          </cell>
          <cell r="CT505">
            <v>1007014095</v>
          </cell>
          <cell r="CU505">
            <v>54</v>
          </cell>
          <cell r="CV505" t="str">
            <v>280205205</v>
          </cell>
          <cell r="CY505">
            <v>7490</v>
          </cell>
          <cell r="CZ505" t="str">
            <v>M6</v>
          </cell>
          <cell r="DA505">
            <v>7278498</v>
          </cell>
          <cell r="DB505">
            <v>0</v>
          </cell>
        </row>
        <row r="506">
          <cell r="B506" t="str">
            <v>0493 DE 2025</v>
          </cell>
          <cell r="C506">
            <v>40187314</v>
          </cell>
          <cell r="D506" t="str">
            <v>GINA PAOLA VARGAS MILLAN</v>
          </cell>
          <cell r="E506" t="str">
            <v>CONTRATO DE PRESTACIÓN DE SERVICIOS PROFESIONALES</v>
          </cell>
          <cell r="F506" t="str">
            <v xml:space="preserve">PRESTACIÓN DE SERVICIOS PROFESIONALES NECESARIO PARA EL DESARROLLO DEL PROYECTO FICHA BPUNI VIAC 05 0310 2024 “FORTALECIMIENTO DE LOS PROCESOS DE ASEGURAMIENTO DE LA CALIDAD ACADÉMICA DE LA UNIVERSIDAD DE LOS LLANOS” </v>
          </cell>
          <cell r="G506">
            <v>45719</v>
          </cell>
          <cell r="H506">
            <v>17252061</v>
          </cell>
          <cell r="I506" t="str">
            <v>Cuatro (04) meses y doce (12) días calendario</v>
          </cell>
          <cell r="J506">
            <v>45719</v>
          </cell>
          <cell r="K506">
            <v>45852</v>
          </cell>
          <cell r="L506" t="str">
            <v>NO APLICA</v>
          </cell>
          <cell r="M506" t="str">
            <v>NO APLICA</v>
          </cell>
          <cell r="N506" t="str">
            <v>NO APLICA</v>
          </cell>
          <cell r="O506">
            <v>5</v>
          </cell>
          <cell r="P506">
            <v>3659528</v>
          </cell>
          <cell r="Q506">
            <v>45719</v>
          </cell>
          <cell r="R506">
            <v>45747</v>
          </cell>
          <cell r="S506">
            <v>3920923</v>
          </cell>
          <cell r="T506">
            <v>45748</v>
          </cell>
          <cell r="U506">
            <v>45777</v>
          </cell>
          <cell r="V506">
            <v>3920923</v>
          </cell>
          <cell r="W506">
            <v>45778</v>
          </cell>
          <cell r="X506">
            <v>45808</v>
          </cell>
          <cell r="Y506">
            <v>3920923</v>
          </cell>
          <cell r="Z506">
            <v>45809</v>
          </cell>
          <cell r="AA506">
            <v>45838</v>
          </cell>
          <cell r="AB506">
            <v>1829764</v>
          </cell>
          <cell r="AC506">
            <v>45839</v>
          </cell>
          <cell r="AD506">
            <v>45852</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BI506" t="str">
            <v>Vicerrectoría Académica</v>
          </cell>
          <cell r="BJ506" t="str">
            <v>MONICA SILVA QUICENO</v>
          </cell>
          <cell r="BK506" t="str">
            <v>Vicerrector Universitario</v>
          </cell>
          <cell r="BL506">
            <v>437</v>
          </cell>
          <cell r="BM506">
            <v>45719.933483796296</v>
          </cell>
          <cell r="BN506">
            <v>17252061</v>
          </cell>
          <cell r="BO506">
            <v>1431</v>
          </cell>
          <cell r="BP506">
            <v>45719.936493055553</v>
          </cell>
          <cell r="BQ506">
            <v>17252061</v>
          </cell>
          <cell r="BR506">
            <v>0</v>
          </cell>
          <cell r="BS506">
            <v>0</v>
          </cell>
          <cell r="CS506"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construcción e implementación institucional de la evaluación y medición de los Resultados de Aprendizaje.</v>
          </cell>
          <cell r="CT506">
            <v>40187314</v>
          </cell>
          <cell r="CU506">
            <v>729</v>
          </cell>
          <cell r="CV506" t="str">
            <v>2938</v>
          </cell>
          <cell r="CY506">
            <v>8299</v>
          </cell>
          <cell r="CZ506" t="str">
            <v>M6</v>
          </cell>
          <cell r="DA506">
            <v>17252061</v>
          </cell>
          <cell r="DB506">
            <v>0</v>
          </cell>
        </row>
        <row r="507">
          <cell r="B507" t="str">
            <v>0494 DE 2025</v>
          </cell>
          <cell r="C507">
            <v>1121844563</v>
          </cell>
          <cell r="D507" t="str">
            <v>DIANA MARCELA HERRERA COY</v>
          </cell>
          <cell r="E507" t="str">
            <v>CONTRATO DE PRESTACIÓN DE SERVICIOS PROFESIONALES</v>
          </cell>
          <cell r="F507" t="str">
            <v>PRESTACIÓN DE SERVICIOS PROFESIONALES NECESARIO PARA EL DESARROLLO DEL PROYECTO FICHA BPUNI VIAC 07 0810 2024 “TEJIENDO VÍNCULOS: PROYECCIÓN E INTERACCIÓN SOCIAL DE LA UNIVERSIDAD DE LOS LLANOS EN LA REGIÓN ORINOQUIA”</v>
          </cell>
          <cell r="G507">
            <v>45719</v>
          </cell>
          <cell r="H507">
            <v>14277569</v>
          </cell>
          <cell r="I507" t="str">
            <v>Cuatro (04) meses y doce (12) días calendario</v>
          </cell>
          <cell r="J507">
            <v>45719</v>
          </cell>
          <cell r="K507">
            <v>45852</v>
          </cell>
          <cell r="L507" t="str">
            <v>NO APLICA</v>
          </cell>
          <cell r="M507" t="str">
            <v>NO APLICA</v>
          </cell>
          <cell r="N507" t="str">
            <v>NO APLICA</v>
          </cell>
          <cell r="O507">
            <v>5</v>
          </cell>
          <cell r="P507">
            <v>3028575</v>
          </cell>
          <cell r="Q507">
            <v>45719</v>
          </cell>
          <cell r="R507">
            <v>45747</v>
          </cell>
          <cell r="S507">
            <v>3244902</v>
          </cell>
          <cell r="T507">
            <v>45748</v>
          </cell>
          <cell r="U507">
            <v>45777</v>
          </cell>
          <cell r="V507">
            <v>3244902</v>
          </cell>
          <cell r="W507">
            <v>45778</v>
          </cell>
          <cell r="X507">
            <v>45808</v>
          </cell>
          <cell r="Y507">
            <v>3244902</v>
          </cell>
          <cell r="Z507">
            <v>45809</v>
          </cell>
          <cell r="AA507">
            <v>45838</v>
          </cell>
          <cell r="AB507">
            <v>1514288</v>
          </cell>
          <cell r="AC507">
            <v>45839</v>
          </cell>
          <cell r="AD507">
            <v>45852</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BI507" t="str">
            <v>Dirección General de Proyección Social</v>
          </cell>
          <cell r="BJ507" t="str">
            <v>ANTONIO JOSÉ CASTRO RIVEROS</v>
          </cell>
          <cell r="BK507" t="str">
            <v>Director Técnico de Proyección Social</v>
          </cell>
          <cell r="BL507">
            <v>436</v>
          </cell>
          <cell r="BM507">
            <v>45719.676400462966</v>
          </cell>
          <cell r="BN507">
            <v>14277569</v>
          </cell>
          <cell r="BO507">
            <v>1429</v>
          </cell>
          <cell r="BP507">
            <v>45719.720173611109</v>
          </cell>
          <cell r="BQ507">
            <v>14277569</v>
          </cell>
          <cell r="BR507">
            <v>0</v>
          </cell>
          <cell r="BS507">
            <v>0</v>
          </cell>
          <cell r="CS507" t="str">
            <v>1. Contribuir con el diseño e implementación de estrategias de comunicación y promoción que fomenten y fortalezcan las actividades de difusión y oferta de los programas académicos y presenciales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507">
            <v>1121844563</v>
          </cell>
          <cell r="CU507">
            <v>739</v>
          </cell>
          <cell r="CV507" t="str">
            <v>33010101</v>
          </cell>
          <cell r="CY507">
            <v>7020</v>
          </cell>
          <cell r="CZ507" t="str">
            <v>M5</v>
          </cell>
          <cell r="DA507">
            <v>14277569</v>
          </cell>
          <cell r="DB507">
            <v>0</v>
          </cell>
        </row>
        <row r="508">
          <cell r="B508" t="str">
            <v>0495 DE 2025</v>
          </cell>
          <cell r="C508">
            <v>1121832614</v>
          </cell>
          <cell r="D508" t="str">
            <v>CARLOS HERNAN OLIVEROS GONZALEZ</v>
          </cell>
          <cell r="E508" t="str">
            <v>CONTRATO DE PRESTACIÓN DE SERVICIOS DE APOYO A LA GESTIÓN</v>
          </cell>
          <cell r="F508" t="str">
            <v>PRESTACIÓN DE SERVICIOS DE APOYO A LA GESTIÓN NECESARIO PARA EL DESARROLLO DE LOS DIFERENTES PROCESOS EN LAS DISCIPLINAS DEPORTIVAS DEL PROYECTO FICHA BPUNI BU 01 2510 2024 “IMPLEMENTACIÓN DEL MODELO DE BIENESTAR A TRAVÉS DE ESTRATEGIAS QUE BENEFICIEN A LA COMUNIDAD DE LA UNIVERSIDAD DE LOS LLANOS”</v>
          </cell>
          <cell r="G508">
            <v>45719</v>
          </cell>
          <cell r="H508">
            <v>7738192</v>
          </cell>
          <cell r="I508" t="str">
            <v>Tres (03) meses y once (11) días calendario</v>
          </cell>
          <cell r="J508">
            <v>45719</v>
          </cell>
          <cell r="K508">
            <v>45821</v>
          </cell>
          <cell r="L508" t="str">
            <v>NO APLICA</v>
          </cell>
          <cell r="M508" t="str">
            <v>NO APLICA</v>
          </cell>
          <cell r="N508" t="str">
            <v>NO APLICA</v>
          </cell>
          <cell r="O508">
            <v>4</v>
          </cell>
          <cell r="P508">
            <v>2145241</v>
          </cell>
          <cell r="Q508">
            <v>45719</v>
          </cell>
          <cell r="R508">
            <v>45747</v>
          </cell>
          <cell r="S508">
            <v>2298473</v>
          </cell>
          <cell r="T508">
            <v>45748</v>
          </cell>
          <cell r="U508">
            <v>45777</v>
          </cell>
          <cell r="V508">
            <v>2298473</v>
          </cell>
          <cell r="W508">
            <v>45778</v>
          </cell>
          <cell r="X508">
            <v>45808</v>
          </cell>
          <cell r="Y508">
            <v>996005</v>
          </cell>
          <cell r="Z508">
            <v>45809</v>
          </cell>
          <cell r="AA508">
            <v>45821</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BI508" t="str">
            <v>División de Bienestar Universitario</v>
          </cell>
          <cell r="BJ508" t="str">
            <v>JHON FREYD MONROY RODRIGUEZ</v>
          </cell>
          <cell r="BK508" t="str">
            <v>Jefe de Oficina</v>
          </cell>
          <cell r="BL508">
            <v>434</v>
          </cell>
          <cell r="BM508">
            <v>45719.65520833333</v>
          </cell>
          <cell r="BN508">
            <v>7738192</v>
          </cell>
          <cell r="BO508">
            <v>1421</v>
          </cell>
          <cell r="BP508">
            <v>45719.657939814817</v>
          </cell>
          <cell r="BQ508">
            <v>7738192</v>
          </cell>
          <cell r="BR508">
            <v>0</v>
          </cell>
          <cell r="BS508">
            <v>0</v>
          </cell>
          <cell r="CS508"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v>
          </cell>
          <cell r="CT508">
            <v>1121832614.2</v>
          </cell>
          <cell r="CU508">
            <v>717</v>
          </cell>
          <cell r="CV508" t="str">
            <v>410205</v>
          </cell>
          <cell r="CY508">
            <v>8299</v>
          </cell>
          <cell r="CZ508" t="str">
            <v>M6</v>
          </cell>
          <cell r="DA508">
            <v>7738192</v>
          </cell>
          <cell r="DB508">
            <v>0</v>
          </cell>
        </row>
        <row r="509">
          <cell r="B509" t="str">
            <v>0496 DE 2025</v>
          </cell>
          <cell r="C509">
            <v>1030699675</v>
          </cell>
          <cell r="D509" t="str">
            <v>ANDRES FERNANDO PINEDA GUERRA</v>
          </cell>
          <cell r="E509" t="str">
            <v>CONTRATO DE PRESTACIÓN DE SERVICIOS PROFESIONALES</v>
          </cell>
          <cell r="F509" t="str">
            <v>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v>
          </cell>
          <cell r="G509">
            <v>45719</v>
          </cell>
          <cell r="H509">
            <v>15300000</v>
          </cell>
          <cell r="I509" t="str">
            <v>Cinco (05) meses y tres (03) días calendario</v>
          </cell>
          <cell r="J509">
            <v>45719</v>
          </cell>
          <cell r="K509">
            <v>45874</v>
          </cell>
          <cell r="L509" t="str">
            <v>NO APLICA</v>
          </cell>
          <cell r="M509" t="str">
            <v>NO APLICA</v>
          </cell>
          <cell r="N509" t="str">
            <v>NO APLICA</v>
          </cell>
          <cell r="O509">
            <v>6</v>
          </cell>
          <cell r="P509">
            <v>2800000</v>
          </cell>
          <cell r="Q509">
            <v>45719</v>
          </cell>
          <cell r="R509">
            <v>45747</v>
          </cell>
          <cell r="S509">
            <v>3000000</v>
          </cell>
          <cell r="T509">
            <v>45748</v>
          </cell>
          <cell r="U509">
            <v>45777</v>
          </cell>
          <cell r="V509">
            <v>3000000</v>
          </cell>
          <cell r="W509">
            <v>45778</v>
          </cell>
          <cell r="X509">
            <v>45808</v>
          </cell>
          <cell r="Y509">
            <v>3000000</v>
          </cell>
          <cell r="Z509">
            <v>45809</v>
          </cell>
          <cell r="AA509">
            <v>45838</v>
          </cell>
          <cell r="AB509">
            <v>3000000</v>
          </cell>
          <cell r="AC509">
            <v>45839</v>
          </cell>
          <cell r="AD509">
            <v>45869</v>
          </cell>
          <cell r="AE509">
            <v>500000</v>
          </cell>
          <cell r="AF509">
            <v>45870</v>
          </cell>
          <cell r="AG509">
            <v>45874</v>
          </cell>
          <cell r="AH509">
            <v>0</v>
          </cell>
          <cell r="AI509">
            <v>0</v>
          </cell>
          <cell r="AJ509">
            <v>0</v>
          </cell>
          <cell r="AK509">
            <v>0</v>
          </cell>
          <cell r="AL509">
            <v>0</v>
          </cell>
          <cell r="AM509">
            <v>0</v>
          </cell>
          <cell r="AN509">
            <v>0</v>
          </cell>
          <cell r="AO509">
            <v>0</v>
          </cell>
          <cell r="AP509">
            <v>0</v>
          </cell>
          <cell r="AQ509">
            <v>0</v>
          </cell>
          <cell r="AR509">
            <v>0</v>
          </cell>
          <cell r="AS509">
            <v>0</v>
          </cell>
          <cell r="BI509" t="str">
            <v>Facultad de Ciencias de la Salud</v>
          </cell>
          <cell r="BJ509" t="str">
            <v>EMILCE SALAMANCA RAMOS</v>
          </cell>
          <cell r="BK509" t="str">
            <v>Supervisor del proyecto – Contrato No. 655 de 2022</v>
          </cell>
          <cell r="BL509">
            <v>435</v>
          </cell>
          <cell r="BM509">
            <v>45719.666608796295</v>
          </cell>
          <cell r="BN509">
            <v>99150000</v>
          </cell>
          <cell r="BO509">
            <v>1422</v>
          </cell>
          <cell r="BP509">
            <v>45719.708831018521</v>
          </cell>
          <cell r="BQ509">
            <v>15300000</v>
          </cell>
          <cell r="BR509">
            <v>0</v>
          </cell>
          <cell r="BS509">
            <v>0</v>
          </cell>
          <cell r="CS509" t="str">
            <v>1. Apoyar el desarrollo de FrontEnd. 2. Apoyar en la Coordinación y supervisión del equipo de desarrollo en la implementación de los 5 módulos de la plataforma. 3. Apoyar en Proponer y revisar opciones de arquitectura y tecnologías para el desarrollo del sistema. 4. Apoyar la Gestión del cronograma de desarrollo y asignar tareas al equipo. 5. Apoyar las revisiones de código y asegurar la calidad del software producido. 6. Apoyar como enlace entre el equipo de desarrollo y otros stakeholders del proyecto. 7. Apoyar el cumplimiento del objetivo específico 2 del contrato No 655 de 2022 suscrito con MINCIENCIAS.</v>
          </cell>
          <cell r="CT509">
            <v>1030699675</v>
          </cell>
          <cell r="CU509">
            <v>495</v>
          </cell>
          <cell r="CV509" t="str">
            <v>280205402</v>
          </cell>
          <cell r="CY509">
            <v>6201</v>
          </cell>
          <cell r="CZ509" t="str">
            <v>M6</v>
          </cell>
          <cell r="DA509">
            <v>15300000</v>
          </cell>
          <cell r="DB509">
            <v>0</v>
          </cell>
        </row>
        <row r="510">
          <cell r="B510" t="str">
            <v>0497 DE 2025</v>
          </cell>
          <cell r="C510">
            <v>1030531110</v>
          </cell>
          <cell r="D510" t="str">
            <v>SAUL ERNESTO GAMBA GUERRA</v>
          </cell>
          <cell r="E510" t="str">
            <v>CONTRATO DE PRESTACIÓN DE SERVICIOS PROFESIONALES</v>
          </cell>
          <cell r="F510" t="str">
            <v>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v>
          </cell>
          <cell r="G510">
            <v>45719</v>
          </cell>
          <cell r="H510">
            <v>15300000</v>
          </cell>
          <cell r="I510" t="str">
            <v>Cinco (05) meses y tres (03) días calendario</v>
          </cell>
          <cell r="J510">
            <v>45719</v>
          </cell>
          <cell r="K510">
            <v>45874</v>
          </cell>
          <cell r="L510" t="str">
            <v>NO APLICA</v>
          </cell>
          <cell r="M510" t="str">
            <v>NO APLICA</v>
          </cell>
          <cell r="N510" t="str">
            <v>NO APLICA</v>
          </cell>
          <cell r="O510">
            <v>6</v>
          </cell>
          <cell r="P510">
            <v>2800000</v>
          </cell>
          <cell r="Q510">
            <v>45719</v>
          </cell>
          <cell r="R510">
            <v>45747</v>
          </cell>
          <cell r="S510">
            <v>3000000</v>
          </cell>
          <cell r="T510">
            <v>45748</v>
          </cell>
          <cell r="U510">
            <v>45777</v>
          </cell>
          <cell r="V510">
            <v>3000000</v>
          </cell>
          <cell r="W510">
            <v>45778</v>
          </cell>
          <cell r="X510">
            <v>45808</v>
          </cell>
          <cell r="Y510">
            <v>3000000</v>
          </cell>
          <cell r="Z510">
            <v>45809</v>
          </cell>
          <cell r="AA510">
            <v>45838</v>
          </cell>
          <cell r="AB510">
            <v>3000000</v>
          </cell>
          <cell r="AC510">
            <v>45839</v>
          </cell>
          <cell r="AD510">
            <v>45869</v>
          </cell>
          <cell r="AE510">
            <v>500000</v>
          </cell>
          <cell r="AF510">
            <v>45870</v>
          </cell>
          <cell r="AG510">
            <v>45874</v>
          </cell>
          <cell r="AH510">
            <v>0</v>
          </cell>
          <cell r="AI510">
            <v>0</v>
          </cell>
          <cell r="AJ510">
            <v>0</v>
          </cell>
          <cell r="AK510">
            <v>0</v>
          </cell>
          <cell r="AL510">
            <v>0</v>
          </cell>
          <cell r="AM510">
            <v>0</v>
          </cell>
          <cell r="AN510">
            <v>0</v>
          </cell>
          <cell r="AO510">
            <v>0</v>
          </cell>
          <cell r="AP510">
            <v>0</v>
          </cell>
          <cell r="AQ510">
            <v>0</v>
          </cell>
          <cell r="AR510">
            <v>0</v>
          </cell>
          <cell r="AS510">
            <v>0</v>
          </cell>
          <cell r="BI510" t="str">
            <v>Facultad de Ciencias de la Salud</v>
          </cell>
          <cell r="BJ510" t="str">
            <v>EMILCE SALAMANCA RAMOS</v>
          </cell>
          <cell r="BK510" t="str">
            <v>Supervisor del proyecto – Contrato No. 655 de 2022</v>
          </cell>
          <cell r="BL510">
            <v>435</v>
          </cell>
          <cell r="BM510">
            <v>45719.666608796295</v>
          </cell>
          <cell r="BN510">
            <v>99150000</v>
          </cell>
          <cell r="BO510">
            <v>1423</v>
          </cell>
          <cell r="BP510">
            <v>45719.708935185183</v>
          </cell>
          <cell r="BQ510">
            <v>15300000</v>
          </cell>
          <cell r="BR510">
            <v>0</v>
          </cell>
          <cell r="BS510">
            <v>0</v>
          </cell>
          <cell r="CS510" t="str">
            <v>1. Apoyar el desarrollo de software de la aplicación. 2. Apoyar la Implementar de los módulos asignados de la plataforma siguiendo las especificaciones técnicas. 3. Apoyar el desarrollo tanto el frontend como el backend de la aplicación. 4. Apoyar la realización pruebas unitarias y de integración del código producido. 5. Colaborar en la resolución de problemas técnicos y optimización del rendimiento. 6. Apoyar el proceso de documentar el código y contribuir a la elaboración de manuales técnicos. 7. Apoyar el proceso de documentar el código y contribuir a la elaboración de manuales técnicos. 8. Apoyar el cumplimiento del objetivo específico 2 del contrato No 655 de 2022 suscrito con MINCIENCIAS.</v>
          </cell>
          <cell r="CT510">
            <v>1030531110</v>
          </cell>
          <cell r="CU510">
            <v>495</v>
          </cell>
          <cell r="CV510" t="str">
            <v>280205402</v>
          </cell>
          <cell r="CY510">
            <v>6201</v>
          </cell>
          <cell r="CZ510" t="str">
            <v>M6</v>
          </cell>
          <cell r="DA510">
            <v>15300000</v>
          </cell>
          <cell r="DB510">
            <v>0</v>
          </cell>
        </row>
        <row r="511">
          <cell r="B511" t="str">
            <v>0498 DE 2025</v>
          </cell>
          <cell r="C511">
            <v>1020838569</v>
          </cell>
          <cell r="D511" t="str">
            <v>JHONNATAN LEONARDO DAZA IBARRA</v>
          </cell>
          <cell r="E511" t="str">
            <v>CONTRATO DE PRESTACIÓN DE SERVICIOS PROFESIONALES</v>
          </cell>
          <cell r="F511" t="str">
            <v xml:space="preserve">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v>
          </cell>
          <cell r="G511">
            <v>45719</v>
          </cell>
          <cell r="H511">
            <v>15300000</v>
          </cell>
          <cell r="I511" t="str">
            <v>Cinco (05) meses y tres (03) días calendario</v>
          </cell>
          <cell r="J511">
            <v>45719</v>
          </cell>
          <cell r="K511">
            <v>45874</v>
          </cell>
          <cell r="L511" t="str">
            <v>NO APLICA</v>
          </cell>
          <cell r="M511" t="str">
            <v>NO APLICA</v>
          </cell>
          <cell r="N511" t="str">
            <v>NO APLICA</v>
          </cell>
          <cell r="O511">
            <v>6</v>
          </cell>
          <cell r="P511">
            <v>2800000</v>
          </cell>
          <cell r="Q511">
            <v>45719</v>
          </cell>
          <cell r="R511">
            <v>45747</v>
          </cell>
          <cell r="S511">
            <v>3000000</v>
          </cell>
          <cell r="T511">
            <v>45748</v>
          </cell>
          <cell r="U511">
            <v>45777</v>
          </cell>
          <cell r="V511">
            <v>3000000</v>
          </cell>
          <cell r="W511">
            <v>45778</v>
          </cell>
          <cell r="X511">
            <v>45808</v>
          </cell>
          <cell r="Y511">
            <v>3000000</v>
          </cell>
          <cell r="Z511">
            <v>45809</v>
          </cell>
          <cell r="AA511">
            <v>45838</v>
          </cell>
          <cell r="AB511">
            <v>3000000</v>
          </cell>
          <cell r="AC511">
            <v>45839</v>
          </cell>
          <cell r="AD511">
            <v>45869</v>
          </cell>
          <cell r="AE511">
            <v>500000</v>
          </cell>
          <cell r="AF511">
            <v>45870</v>
          </cell>
          <cell r="AG511">
            <v>45874</v>
          </cell>
          <cell r="AH511">
            <v>0</v>
          </cell>
          <cell r="AI511">
            <v>0</v>
          </cell>
          <cell r="AJ511">
            <v>0</v>
          </cell>
          <cell r="AK511">
            <v>0</v>
          </cell>
          <cell r="AL511">
            <v>0</v>
          </cell>
          <cell r="AM511">
            <v>0</v>
          </cell>
          <cell r="AN511">
            <v>0</v>
          </cell>
          <cell r="AO511">
            <v>0</v>
          </cell>
          <cell r="AP511">
            <v>0</v>
          </cell>
          <cell r="AQ511">
            <v>0</v>
          </cell>
          <cell r="AR511">
            <v>0</v>
          </cell>
          <cell r="AS511">
            <v>0</v>
          </cell>
          <cell r="BI511" t="str">
            <v>Facultad de Ciencias de la Salud</v>
          </cell>
          <cell r="BJ511" t="str">
            <v>EMILCE SALAMANCA RAMOS</v>
          </cell>
          <cell r="BK511" t="str">
            <v>Supervisor del proyecto – Contrato No. 655 de 2022</v>
          </cell>
          <cell r="BL511">
            <v>435</v>
          </cell>
          <cell r="BM511">
            <v>45719.666608796295</v>
          </cell>
          <cell r="BN511">
            <v>99150000</v>
          </cell>
          <cell r="BO511">
            <v>1424</v>
          </cell>
          <cell r="BP511">
            <v>45719.709039351852</v>
          </cell>
          <cell r="BQ511">
            <v>15300000</v>
          </cell>
          <cell r="BR511">
            <v>0</v>
          </cell>
          <cell r="BS511">
            <v>0</v>
          </cell>
          <cell r="CS511" t="str">
            <v>1. Apoyar el desarrollo de BackEnd. 2. Apoyar la implementar de los módulos asignados de la plataforma siguiendo las especificaciones técnicas. 3. Apoyar el desarrollo tanto el frontend como el backend de la aplicación. 4. Apoyar la realización pruebas unitarias y de integración del código producido. 5. Colaborar en la resolución de problemas técnicos y optimización del rendimiento. 6. Apoyar el proceso de documentar el código y contribuir a la elaboración de manuales técnicos. 7.  Apoyar el cumplimiento del objetivo específico 2 del contrato No 655 de 2022 suscrito con MINCIENCIAS.</v>
          </cell>
          <cell r="CT511">
            <v>1020838569</v>
          </cell>
          <cell r="CU511">
            <v>495</v>
          </cell>
          <cell r="CV511" t="str">
            <v>280205402</v>
          </cell>
          <cell r="CY511">
            <v>6201</v>
          </cell>
          <cell r="CZ511" t="str">
            <v>M6</v>
          </cell>
          <cell r="DA511">
            <v>15300000</v>
          </cell>
          <cell r="DB511">
            <v>0</v>
          </cell>
        </row>
        <row r="512">
          <cell r="B512" t="str">
            <v>0499 DE 2025</v>
          </cell>
          <cell r="C512">
            <v>1024505176</v>
          </cell>
          <cell r="D512" t="str">
            <v>DIEGO ANDRES TORRES CARDOSO</v>
          </cell>
          <cell r="E512" t="str">
            <v>CONTRATO DE PRESTACIÓN DE SERVICIOS PROFESIONALES</v>
          </cell>
          <cell r="F512" t="str">
            <v>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v>
          </cell>
          <cell r="G512">
            <v>45719</v>
          </cell>
          <cell r="H512">
            <v>18200000</v>
          </cell>
          <cell r="I512" t="str">
            <v>Nueve (09) meses y tres (03) días calendario</v>
          </cell>
          <cell r="J512">
            <v>45719</v>
          </cell>
          <cell r="K512">
            <v>45996</v>
          </cell>
          <cell r="L512" t="str">
            <v>NO APLICA</v>
          </cell>
          <cell r="M512" t="str">
            <v>NO APLICA</v>
          </cell>
          <cell r="N512" t="str">
            <v>NO APLICA</v>
          </cell>
          <cell r="O512">
            <v>10</v>
          </cell>
          <cell r="P512">
            <v>1866667</v>
          </cell>
          <cell r="Q512">
            <v>45719</v>
          </cell>
          <cell r="R512">
            <v>45747</v>
          </cell>
          <cell r="S512">
            <v>2000000</v>
          </cell>
          <cell r="T512">
            <v>45748</v>
          </cell>
          <cell r="U512">
            <v>45777</v>
          </cell>
          <cell r="V512">
            <v>2000000</v>
          </cell>
          <cell r="W512">
            <v>45778</v>
          </cell>
          <cell r="X512">
            <v>45808</v>
          </cell>
          <cell r="Y512">
            <v>2000000</v>
          </cell>
          <cell r="Z512">
            <v>45809</v>
          </cell>
          <cell r="AA512">
            <v>45838</v>
          </cell>
          <cell r="AB512">
            <v>2000000</v>
          </cell>
          <cell r="AC512">
            <v>45839</v>
          </cell>
          <cell r="AD512">
            <v>45869</v>
          </cell>
          <cell r="AE512">
            <v>2000000</v>
          </cell>
          <cell r="AF512">
            <v>45870</v>
          </cell>
          <cell r="AG512">
            <v>45900</v>
          </cell>
          <cell r="AH512">
            <v>2000000</v>
          </cell>
          <cell r="AI512">
            <v>45901</v>
          </cell>
          <cell r="AJ512">
            <v>45930</v>
          </cell>
          <cell r="AK512">
            <v>2000000</v>
          </cell>
          <cell r="AL512">
            <v>45931</v>
          </cell>
          <cell r="AM512">
            <v>45961</v>
          </cell>
          <cell r="AN512">
            <v>2000000</v>
          </cell>
          <cell r="AO512">
            <v>45962</v>
          </cell>
          <cell r="AP512">
            <v>45991</v>
          </cell>
          <cell r="AQ512">
            <v>333333</v>
          </cell>
          <cell r="AR512">
            <v>45992</v>
          </cell>
          <cell r="AS512">
            <v>45996</v>
          </cell>
          <cell r="BI512" t="str">
            <v>Facultad de Ciencias de la Salud</v>
          </cell>
          <cell r="BJ512" t="str">
            <v>EMILCE SALAMANCA RAMOS</v>
          </cell>
          <cell r="BK512" t="str">
            <v>Supervisor del proyecto – Contrato No. 655 de 2022</v>
          </cell>
          <cell r="BL512">
            <v>435</v>
          </cell>
          <cell r="BM512">
            <v>45719.666608796295</v>
          </cell>
          <cell r="BN512">
            <v>99150000</v>
          </cell>
          <cell r="BO512">
            <v>1425</v>
          </cell>
          <cell r="BP512">
            <v>45719.709143518521</v>
          </cell>
          <cell r="BQ512">
            <v>18200000</v>
          </cell>
          <cell r="BR512">
            <v>0</v>
          </cell>
          <cell r="BS512">
            <v>0</v>
          </cell>
          <cell r="CS512" t="str">
            <v>1. Apoyar la realización de la línea gráfica del proyecto. 2. Apoyar el diseño de la imagen de la plataforma tecnológica del proyecto. 3. Apoyar la formulación de instrumentos de recolección de información. 4. Apoyar el diseño de los materiales impresos y digitales a utilizar en el proyecto. 5. Apoyar el diseño de plantillas de presentación y documentos oficiales del proyecto. 6. Apoyar el cumplimiento de los objetivos específicos 2 y 3 del contrato No 655 de 2022 suscrito con MINCIENCIAS.</v>
          </cell>
          <cell r="CT512">
            <v>1024505176</v>
          </cell>
          <cell r="CU512">
            <v>495</v>
          </cell>
          <cell r="CV512" t="str">
            <v>280205402</v>
          </cell>
          <cell r="CY512">
            <v>7310</v>
          </cell>
          <cell r="CZ512" t="str">
            <v>M6</v>
          </cell>
          <cell r="DA512">
            <v>18200000</v>
          </cell>
          <cell r="DB512">
            <v>0</v>
          </cell>
        </row>
        <row r="513">
          <cell r="B513" t="str">
            <v>0500 DE 2025</v>
          </cell>
          <cell r="C513">
            <v>1102724951</v>
          </cell>
          <cell r="D513" t="str">
            <v>KAREN JULIETH QUINTERO DIAZ</v>
          </cell>
          <cell r="E513" t="str">
            <v>CONTRATO DE PRESTACIÓN DE SERVICIOS PROFESIONALES</v>
          </cell>
          <cell r="F513" t="str">
            <v>PRESTACIÓN DE SERVICIOS PROFESIONALES NECESARIO PARA EL DESARROLLO DEL CONTRATO DE FINANCIAMIENTO DE RECUPERACIÓN CONTINGENTE NO. 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v>
          </cell>
          <cell r="G513">
            <v>45719</v>
          </cell>
          <cell r="H513">
            <v>13650000</v>
          </cell>
          <cell r="I513" t="str">
            <v>Nueve (09) meses y tres (03) días calendario</v>
          </cell>
          <cell r="J513">
            <v>45719</v>
          </cell>
          <cell r="K513">
            <v>45996</v>
          </cell>
          <cell r="L513" t="str">
            <v>NO APLICA</v>
          </cell>
          <cell r="M513" t="str">
            <v>NO APLICA</v>
          </cell>
          <cell r="N513" t="str">
            <v>NO APLICA</v>
          </cell>
          <cell r="O513">
            <v>10</v>
          </cell>
          <cell r="P513">
            <v>1400000</v>
          </cell>
          <cell r="Q513">
            <v>45719</v>
          </cell>
          <cell r="R513">
            <v>45747</v>
          </cell>
          <cell r="S513">
            <v>1500000</v>
          </cell>
          <cell r="T513">
            <v>45748</v>
          </cell>
          <cell r="U513">
            <v>45777</v>
          </cell>
          <cell r="V513">
            <v>1500000</v>
          </cell>
          <cell r="W513">
            <v>45778</v>
          </cell>
          <cell r="X513">
            <v>45808</v>
          </cell>
          <cell r="Y513">
            <v>1500000</v>
          </cell>
          <cell r="Z513">
            <v>45809</v>
          </cell>
          <cell r="AA513">
            <v>45838</v>
          </cell>
          <cell r="AB513">
            <v>1500000</v>
          </cell>
          <cell r="AC513">
            <v>45839</v>
          </cell>
          <cell r="AD513">
            <v>45869</v>
          </cell>
          <cell r="AE513">
            <v>1500000</v>
          </cell>
          <cell r="AF513">
            <v>45870</v>
          </cell>
          <cell r="AG513">
            <v>45900</v>
          </cell>
          <cell r="AH513">
            <v>1500000</v>
          </cell>
          <cell r="AI513">
            <v>45901</v>
          </cell>
          <cell r="AJ513">
            <v>45930</v>
          </cell>
          <cell r="AK513">
            <v>1500000</v>
          </cell>
          <cell r="AL513">
            <v>45931</v>
          </cell>
          <cell r="AM513">
            <v>45961</v>
          </cell>
          <cell r="AN513">
            <v>1500000</v>
          </cell>
          <cell r="AO513">
            <v>45962</v>
          </cell>
          <cell r="AP513">
            <v>45991</v>
          </cell>
          <cell r="AQ513">
            <v>250000</v>
          </cell>
          <cell r="AR513">
            <v>45992</v>
          </cell>
          <cell r="AS513">
            <v>45996</v>
          </cell>
          <cell r="BI513" t="str">
            <v>Facultad de Ciencias de la Salud</v>
          </cell>
          <cell r="BJ513" t="str">
            <v>EMILCE SALAMANCA RAMOS</v>
          </cell>
          <cell r="BK513" t="str">
            <v>Supervisor del proyecto – Contrato No. 655 de 2022</v>
          </cell>
          <cell r="BL513">
            <v>435</v>
          </cell>
          <cell r="BM513">
            <v>45719.666608796295</v>
          </cell>
          <cell r="BN513">
            <v>99150000</v>
          </cell>
          <cell r="BO513">
            <v>1426</v>
          </cell>
          <cell r="BP513">
            <v>45719.709270833337</v>
          </cell>
          <cell r="BQ513">
            <v>13650000</v>
          </cell>
          <cell r="BR513">
            <v>0</v>
          </cell>
          <cell r="BS513">
            <v>0</v>
          </cell>
          <cell r="CS513" t="str">
            <v>1. Apoyo en recolección de datos. 2. Apoyo en sistematización de datos. 3. Apoyo en análisis de datos. 4. Apoyo en divulgación de resultados. 5. Prestar apoyo en la realización de los eventos que se desarrollen en el marco del proyecto. 6. Prestar apoyo en la elaboración de los informes de gestión técnico científico del contrato de recuperación contingente No. 655 de 2022. 7. Apoyar el cumplimiento de los objetivos específicos del contrato No 655 de 2022 suscrito con MINCIENCIAS.</v>
          </cell>
          <cell r="CT513">
            <v>1102724951</v>
          </cell>
          <cell r="CU513">
            <v>495</v>
          </cell>
          <cell r="CV513" t="str">
            <v>280205402</v>
          </cell>
          <cell r="CY513">
            <v>7490</v>
          </cell>
          <cell r="CZ513" t="str">
            <v>M6</v>
          </cell>
          <cell r="DA513">
            <v>13650000</v>
          </cell>
          <cell r="DB513">
            <v>0</v>
          </cell>
        </row>
        <row r="514">
          <cell r="B514" t="str">
            <v>0501 DE 2025</v>
          </cell>
          <cell r="C514">
            <v>1122654194</v>
          </cell>
          <cell r="D514" t="str">
            <v>NICOLAS EDUARDO LADINO GOMEZ</v>
          </cell>
          <cell r="E514" t="str">
            <v>CONTRATO DE PRESTACIÓN DE SERVICIOS PROFESIONALES</v>
          </cell>
          <cell r="F514" t="str">
            <v>PRESTACIÓN DE SERVICIOS PROFESIONALES NECESARIO PARA EL DESARROLLO DEL CONTRATO DE FINANCIAMIENTO DE RECUPERACIÓN CONTINGENTE NO.655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v>
          </cell>
          <cell r="G514">
            <v>45719</v>
          </cell>
          <cell r="H514">
            <v>13650000</v>
          </cell>
          <cell r="I514" t="str">
            <v>Nueve (09) meses y tres (03) días calendario</v>
          </cell>
          <cell r="J514">
            <v>45719</v>
          </cell>
          <cell r="K514">
            <v>45996</v>
          </cell>
          <cell r="L514" t="str">
            <v>NO APLICA</v>
          </cell>
          <cell r="M514" t="str">
            <v>NO APLICA</v>
          </cell>
          <cell r="N514" t="str">
            <v>NO APLICA</v>
          </cell>
          <cell r="O514">
            <v>10</v>
          </cell>
          <cell r="P514">
            <v>1400000</v>
          </cell>
          <cell r="Q514">
            <v>45719</v>
          </cell>
          <cell r="R514">
            <v>45747</v>
          </cell>
          <cell r="S514">
            <v>1500000</v>
          </cell>
          <cell r="T514">
            <v>45748</v>
          </cell>
          <cell r="U514">
            <v>45777</v>
          </cell>
          <cell r="V514">
            <v>1500000</v>
          </cell>
          <cell r="W514">
            <v>45778</v>
          </cell>
          <cell r="X514">
            <v>45808</v>
          </cell>
          <cell r="Y514">
            <v>1500000</v>
          </cell>
          <cell r="Z514">
            <v>45809</v>
          </cell>
          <cell r="AA514">
            <v>45838</v>
          </cell>
          <cell r="AB514">
            <v>1500000</v>
          </cell>
          <cell r="AC514">
            <v>45839</v>
          </cell>
          <cell r="AD514">
            <v>45869</v>
          </cell>
          <cell r="AE514">
            <v>1500000</v>
          </cell>
          <cell r="AF514">
            <v>45870</v>
          </cell>
          <cell r="AG514">
            <v>45900</v>
          </cell>
          <cell r="AH514">
            <v>1500000</v>
          </cell>
          <cell r="AI514">
            <v>45901</v>
          </cell>
          <cell r="AJ514">
            <v>45930</v>
          </cell>
          <cell r="AK514">
            <v>1500000</v>
          </cell>
          <cell r="AL514">
            <v>45931</v>
          </cell>
          <cell r="AM514">
            <v>45961</v>
          </cell>
          <cell r="AN514">
            <v>1500000</v>
          </cell>
          <cell r="AO514">
            <v>45962</v>
          </cell>
          <cell r="AP514">
            <v>45991</v>
          </cell>
          <cell r="AQ514">
            <v>250000</v>
          </cell>
          <cell r="AR514">
            <v>45992</v>
          </cell>
          <cell r="AS514">
            <v>45996</v>
          </cell>
          <cell r="BI514" t="str">
            <v>Facultad de Ciencias de la Salud</v>
          </cell>
          <cell r="BJ514" t="str">
            <v>EMILCE SALAMANCA RAMOS</v>
          </cell>
          <cell r="BK514" t="str">
            <v>Supervisor del proyecto – Contrato No. 655 de 2022</v>
          </cell>
          <cell r="BL514">
            <v>435</v>
          </cell>
          <cell r="BM514">
            <v>45719.666608796295</v>
          </cell>
          <cell r="BN514">
            <v>99150000</v>
          </cell>
          <cell r="BO514">
            <v>1427</v>
          </cell>
          <cell r="BP514">
            <v>45719.709363425929</v>
          </cell>
          <cell r="BQ514">
            <v>13650000</v>
          </cell>
          <cell r="BR514">
            <v>0</v>
          </cell>
          <cell r="BS514">
            <v>0</v>
          </cell>
          <cell r="CS514" t="str">
            <v>1. Apoyo en recolección de datos. 2. Apoyo en sistematización de datos. 3. Apoyo en análisis de datos. 4. Apoyo en divulgación de resultados. 5. Prestar apoyo en la realización de los eventos que se desarrollen en el marco del proyecto. 6. Prestar apoyo en la elaboración de los informes de gestión técnico científico del contrato de recuperación contingente No. 655 de 2022. 7. Apoyar el cumplimiento de los objetivos específicos del contrato No 655 de 2022 suscrito con MINCIENCIAS.</v>
          </cell>
          <cell r="CT514">
            <v>1122654194</v>
          </cell>
          <cell r="CU514">
            <v>495</v>
          </cell>
          <cell r="CV514" t="str">
            <v>280205402</v>
          </cell>
          <cell r="CY514">
            <v>8299</v>
          </cell>
          <cell r="CZ514" t="str">
            <v>M6</v>
          </cell>
          <cell r="DA514">
            <v>13650000</v>
          </cell>
          <cell r="DB514">
            <v>0</v>
          </cell>
        </row>
        <row r="515">
          <cell r="B515" t="str">
            <v>0502 DE 2025</v>
          </cell>
          <cell r="C515">
            <v>1110562626</v>
          </cell>
          <cell r="D515" t="str">
            <v>JIRLEY VANESSA ROJAS GOMEZ</v>
          </cell>
          <cell r="E515" t="str">
            <v>CONTRATO DE PRESTACIÓN DE SERVICIOS PROFESIONALES</v>
          </cell>
          <cell r="F515" t="str">
            <v xml:space="preserve">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v>
          </cell>
          <cell r="G515">
            <v>45719</v>
          </cell>
          <cell r="H515">
            <v>7750000</v>
          </cell>
          <cell r="I515" t="str">
            <v>Tres (03) meses y tres (03) días calendario</v>
          </cell>
          <cell r="J515">
            <v>45719</v>
          </cell>
          <cell r="K515">
            <v>45813</v>
          </cell>
          <cell r="L515" t="str">
            <v>NO APLICA</v>
          </cell>
          <cell r="M515" t="str">
            <v>NO APLICA</v>
          </cell>
          <cell r="N515" t="str">
            <v>NO APLICA</v>
          </cell>
          <cell r="O515">
            <v>4</v>
          </cell>
          <cell r="P515">
            <v>2333333</v>
          </cell>
          <cell r="Q515">
            <v>45719</v>
          </cell>
          <cell r="R515">
            <v>45747</v>
          </cell>
          <cell r="S515">
            <v>2500000</v>
          </cell>
          <cell r="T515">
            <v>45748</v>
          </cell>
          <cell r="U515">
            <v>45777</v>
          </cell>
          <cell r="V515">
            <v>2500000</v>
          </cell>
          <cell r="W515">
            <v>45778</v>
          </cell>
          <cell r="X515">
            <v>45808</v>
          </cell>
          <cell r="Y515">
            <v>416667</v>
          </cell>
          <cell r="Z515">
            <v>45809</v>
          </cell>
          <cell r="AA515">
            <v>45813</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BI515" t="str">
            <v>Facultad de Ciencias de la Salud</v>
          </cell>
          <cell r="BJ515" t="str">
            <v>EMILCE SALAMANCA RAMOS</v>
          </cell>
          <cell r="BK515" t="str">
            <v>Supervisor del proyecto – Contrato No. 655 de 2022</v>
          </cell>
          <cell r="BL515">
            <v>435</v>
          </cell>
          <cell r="BM515">
            <v>45719.666608796295</v>
          </cell>
          <cell r="BN515">
            <v>99150000</v>
          </cell>
          <cell r="BO515">
            <v>1428</v>
          </cell>
          <cell r="BP515">
            <v>45719.709444444445</v>
          </cell>
          <cell r="BQ515">
            <v>7750000</v>
          </cell>
          <cell r="BR515">
            <v>0</v>
          </cell>
          <cell r="BS515">
            <v>0</v>
          </cell>
          <cell r="CS515" t="str">
            <v>1. Apoyar la realización de enlaces con los territorios. 2. Apoyar la formulación de instrumentos de recolección de información. 3. Prestar apoyo en la recolección de información. 4. Brindar apoyo técnico y científico. 5. Prestar apoyo en la realización de informes del contrato No 655 de 2022 suscrito con MINCIENCIAS. 6. Apoyar el cumplimiento del objetivo específico 2 del contrato No 655 de 2022 suscrito con MINCIENCIAS.</v>
          </cell>
          <cell r="CT515">
            <v>1110562626</v>
          </cell>
          <cell r="CU515">
            <v>495</v>
          </cell>
          <cell r="CV515" t="str">
            <v>280205402</v>
          </cell>
          <cell r="CY515">
            <v>8560</v>
          </cell>
          <cell r="CZ515" t="str">
            <v>M5</v>
          </cell>
          <cell r="DA515">
            <v>7750000</v>
          </cell>
          <cell r="DB515">
            <v>0</v>
          </cell>
        </row>
        <row r="516">
          <cell r="B516" t="str">
            <v>0503 DE 2025</v>
          </cell>
          <cell r="C516">
            <v>1121961376</v>
          </cell>
          <cell r="D516" t="str">
            <v>YURY TATIANA GUTIERREZ VIGOYA</v>
          </cell>
          <cell r="E516" t="str">
            <v>CONTRATO DE PRESTACIÓN DE SERVICIOS DE APOYO A LA GESTIÓN</v>
          </cell>
          <cell r="F516" t="str">
            <v>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v>
          </cell>
          <cell r="G516">
            <v>45719</v>
          </cell>
          <cell r="H516">
            <v>8427734</v>
          </cell>
          <cell r="I516" t="str">
            <v>Tres (03) meses y veinte (20) días calendario</v>
          </cell>
          <cell r="J516">
            <v>45719</v>
          </cell>
          <cell r="K516">
            <v>45830</v>
          </cell>
          <cell r="L516" t="str">
            <v>NO APLICA</v>
          </cell>
          <cell r="M516" t="str">
            <v>NO APLICA</v>
          </cell>
          <cell r="N516" t="str">
            <v>NO APLICA</v>
          </cell>
          <cell r="O516">
            <v>4</v>
          </cell>
          <cell r="P516">
            <v>2145241</v>
          </cell>
          <cell r="Q516">
            <v>45719</v>
          </cell>
          <cell r="R516">
            <v>45747</v>
          </cell>
          <cell r="S516">
            <v>2298473</v>
          </cell>
          <cell r="T516">
            <v>45748</v>
          </cell>
          <cell r="U516">
            <v>45777</v>
          </cell>
          <cell r="V516">
            <v>0</v>
          </cell>
          <cell r="W516">
            <v>45778</v>
          </cell>
          <cell r="X516">
            <v>45808</v>
          </cell>
          <cell r="Y516">
            <v>0</v>
          </cell>
          <cell r="Z516">
            <v>45809</v>
          </cell>
          <cell r="AA516">
            <v>45830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BI516" t="str">
            <v>Vicerrectoría de Recursos Universitarios</v>
          </cell>
          <cell r="BJ516" t="str">
            <v>WILSON FERNANDO SALGADO CIFUENTES</v>
          </cell>
          <cell r="BK516" t="str">
            <v>Vicerrector Universitario</v>
          </cell>
          <cell r="BL516">
            <v>438</v>
          </cell>
          <cell r="BM516">
            <v>45719.954340277778</v>
          </cell>
          <cell r="BN516">
            <v>15706232</v>
          </cell>
          <cell r="BO516">
            <v>1442</v>
          </cell>
          <cell r="BP516">
            <v>45719</v>
          </cell>
          <cell r="BQ516">
            <v>8427734</v>
          </cell>
          <cell r="BR516">
            <v>0</v>
          </cell>
          <cell r="BS516">
            <v>0</v>
          </cell>
          <cell r="CS516"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516">
            <v>1121961376</v>
          </cell>
          <cell r="CU516">
            <v>82</v>
          </cell>
          <cell r="CV516" t="str">
            <v>280103304</v>
          </cell>
          <cell r="CY516">
            <v>8299</v>
          </cell>
          <cell r="CZ516" t="str">
            <v>M6</v>
          </cell>
          <cell r="DA516">
            <v>4443714</v>
          </cell>
          <cell r="DB516">
            <v>3984020</v>
          </cell>
        </row>
        <row r="517">
          <cell r="B517" t="str">
            <v>0504 DE 2025</v>
          </cell>
          <cell r="C517">
            <v>0</v>
          </cell>
          <cell r="D517" t="str">
            <v>No. Vice Recursos / Regalías</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BI517">
            <v>0</v>
          </cell>
          <cell r="BJ517">
            <v>0</v>
          </cell>
          <cell r="BK517">
            <v>0</v>
          </cell>
          <cell r="BL517">
            <v>0</v>
          </cell>
          <cell r="BM517">
            <v>0</v>
          </cell>
          <cell r="BN517">
            <v>0</v>
          </cell>
          <cell r="BO517">
            <v>0</v>
          </cell>
          <cell r="BP517">
            <v>0</v>
          </cell>
          <cell r="BQ517">
            <v>0</v>
          </cell>
          <cell r="CS517">
            <v>0</v>
          </cell>
          <cell r="CT517">
            <v>0</v>
          </cell>
          <cell r="CU517">
            <v>0</v>
          </cell>
          <cell r="CV517">
            <v>0</v>
          </cell>
          <cell r="CY517">
            <v>0</v>
          </cell>
          <cell r="CZ517">
            <v>0</v>
          </cell>
          <cell r="DA517">
            <v>0</v>
          </cell>
          <cell r="DB517">
            <v>0</v>
          </cell>
        </row>
        <row r="518">
          <cell r="B518" t="str">
            <v>0505 DE 2025</v>
          </cell>
          <cell r="C518">
            <v>0</v>
          </cell>
          <cell r="D518" t="str">
            <v>No. Vice Recursos / Regalías</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BI518">
            <v>0</v>
          </cell>
          <cell r="BJ518">
            <v>0</v>
          </cell>
          <cell r="BK518">
            <v>0</v>
          </cell>
          <cell r="BL518">
            <v>0</v>
          </cell>
          <cell r="BM518">
            <v>0</v>
          </cell>
          <cell r="BN518">
            <v>0</v>
          </cell>
          <cell r="BO518">
            <v>0</v>
          </cell>
          <cell r="BP518">
            <v>0</v>
          </cell>
          <cell r="BQ518">
            <v>0</v>
          </cell>
          <cell r="CS518">
            <v>0</v>
          </cell>
          <cell r="CT518">
            <v>0</v>
          </cell>
          <cell r="CU518">
            <v>0</v>
          </cell>
          <cell r="CV518">
            <v>0</v>
          </cell>
          <cell r="CY518">
            <v>0</v>
          </cell>
          <cell r="CZ518">
            <v>0</v>
          </cell>
          <cell r="DA518">
            <v>0</v>
          </cell>
          <cell r="DB518">
            <v>0</v>
          </cell>
        </row>
        <row r="519">
          <cell r="B519" t="str">
            <v>0506 DE 2025</v>
          </cell>
          <cell r="C519">
            <v>0</v>
          </cell>
          <cell r="D519" t="str">
            <v>No. Vice Recursos / Regalías</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BI519">
            <v>0</v>
          </cell>
          <cell r="BJ519">
            <v>0</v>
          </cell>
          <cell r="BK519">
            <v>0</v>
          </cell>
          <cell r="BL519">
            <v>0</v>
          </cell>
          <cell r="BM519">
            <v>0</v>
          </cell>
          <cell r="BN519">
            <v>0</v>
          </cell>
          <cell r="BO519">
            <v>0</v>
          </cell>
          <cell r="BP519">
            <v>0</v>
          </cell>
          <cell r="BQ519">
            <v>0</v>
          </cell>
          <cell r="CS519">
            <v>0</v>
          </cell>
          <cell r="CT519">
            <v>0</v>
          </cell>
          <cell r="CU519">
            <v>0</v>
          </cell>
          <cell r="CV519">
            <v>0</v>
          </cell>
          <cell r="CY519">
            <v>0</v>
          </cell>
          <cell r="CZ519">
            <v>0</v>
          </cell>
          <cell r="DA519">
            <v>0</v>
          </cell>
          <cell r="DB519">
            <v>0</v>
          </cell>
        </row>
        <row r="520">
          <cell r="B520" t="str">
            <v>0507 DE 2025</v>
          </cell>
          <cell r="C520">
            <v>0</v>
          </cell>
          <cell r="D520" t="str">
            <v>No. Vice Recursos / Regalías</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BI520">
            <v>0</v>
          </cell>
          <cell r="BJ520">
            <v>0</v>
          </cell>
          <cell r="BK520">
            <v>0</v>
          </cell>
          <cell r="BL520">
            <v>0</v>
          </cell>
          <cell r="BM520">
            <v>0</v>
          </cell>
          <cell r="BN520">
            <v>0</v>
          </cell>
          <cell r="BO520">
            <v>0</v>
          </cell>
          <cell r="BP520">
            <v>0</v>
          </cell>
          <cell r="BQ520">
            <v>0</v>
          </cell>
          <cell r="CS520">
            <v>0</v>
          </cell>
          <cell r="CT520">
            <v>0</v>
          </cell>
          <cell r="CU520">
            <v>0</v>
          </cell>
          <cell r="CV520">
            <v>0</v>
          </cell>
          <cell r="CY520">
            <v>0</v>
          </cell>
          <cell r="CZ520">
            <v>0</v>
          </cell>
          <cell r="DA520">
            <v>0</v>
          </cell>
          <cell r="DB520">
            <v>0</v>
          </cell>
        </row>
        <row r="521">
          <cell r="B521" t="str">
            <v>0508 DE 2025</v>
          </cell>
          <cell r="C521">
            <v>0</v>
          </cell>
          <cell r="D521" t="str">
            <v>No. Vice Recursos / Regalías</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BI521">
            <v>0</v>
          </cell>
          <cell r="BJ521">
            <v>0</v>
          </cell>
          <cell r="BK521">
            <v>0</v>
          </cell>
          <cell r="BL521">
            <v>0</v>
          </cell>
          <cell r="BM521">
            <v>0</v>
          </cell>
          <cell r="BN521">
            <v>0</v>
          </cell>
          <cell r="BO521">
            <v>0</v>
          </cell>
          <cell r="BP521">
            <v>0</v>
          </cell>
          <cell r="BQ521">
            <v>0</v>
          </cell>
          <cell r="CS521">
            <v>0</v>
          </cell>
          <cell r="CT521">
            <v>0</v>
          </cell>
          <cell r="CU521">
            <v>0</v>
          </cell>
          <cell r="CV521">
            <v>0</v>
          </cell>
          <cell r="CY521">
            <v>0</v>
          </cell>
          <cell r="CZ521">
            <v>0</v>
          </cell>
          <cell r="DA521">
            <v>0</v>
          </cell>
          <cell r="DB521">
            <v>0</v>
          </cell>
        </row>
        <row r="522">
          <cell r="B522" t="str">
            <v>0509 DE 2025</v>
          </cell>
          <cell r="C522">
            <v>0</v>
          </cell>
          <cell r="D522" t="str">
            <v>No. Vice Recursos / Regalías</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BI522">
            <v>0</v>
          </cell>
          <cell r="BJ522">
            <v>0</v>
          </cell>
          <cell r="BK522">
            <v>0</v>
          </cell>
          <cell r="BL522">
            <v>0</v>
          </cell>
          <cell r="BM522">
            <v>0</v>
          </cell>
          <cell r="BN522">
            <v>0</v>
          </cell>
          <cell r="BO522">
            <v>0</v>
          </cell>
          <cell r="BP522">
            <v>0</v>
          </cell>
          <cell r="BQ522">
            <v>0</v>
          </cell>
          <cell r="CS522">
            <v>0</v>
          </cell>
          <cell r="CT522">
            <v>0</v>
          </cell>
          <cell r="CU522">
            <v>0</v>
          </cell>
          <cell r="CV522">
            <v>0</v>
          </cell>
          <cell r="CY522">
            <v>0</v>
          </cell>
          <cell r="CZ522">
            <v>0</v>
          </cell>
          <cell r="DA522">
            <v>0</v>
          </cell>
          <cell r="DB522">
            <v>0</v>
          </cell>
        </row>
        <row r="523">
          <cell r="B523" t="str">
            <v>0510 DE 2025</v>
          </cell>
          <cell r="C523">
            <v>0</v>
          </cell>
          <cell r="D523" t="str">
            <v>No. Vice Recursos / Regalías</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BI523">
            <v>0</v>
          </cell>
          <cell r="BJ523">
            <v>0</v>
          </cell>
          <cell r="BK523">
            <v>0</v>
          </cell>
          <cell r="BL523">
            <v>0</v>
          </cell>
          <cell r="BM523">
            <v>0</v>
          </cell>
          <cell r="BN523">
            <v>0</v>
          </cell>
          <cell r="BO523">
            <v>0</v>
          </cell>
          <cell r="BP523">
            <v>0</v>
          </cell>
          <cell r="BQ523">
            <v>0</v>
          </cell>
          <cell r="CS523">
            <v>0</v>
          </cell>
          <cell r="CT523">
            <v>0</v>
          </cell>
          <cell r="CU523">
            <v>0</v>
          </cell>
          <cell r="CV523">
            <v>0</v>
          </cell>
          <cell r="CY523">
            <v>0</v>
          </cell>
          <cell r="CZ523">
            <v>0</v>
          </cell>
          <cell r="DA523">
            <v>0</v>
          </cell>
          <cell r="DB523">
            <v>0</v>
          </cell>
        </row>
        <row r="524">
          <cell r="B524" t="str">
            <v>0511 DE 2025</v>
          </cell>
          <cell r="C524">
            <v>0</v>
          </cell>
          <cell r="D524" t="str">
            <v>No. Vice Recursos / Regalías</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BI524">
            <v>0</v>
          </cell>
          <cell r="BJ524">
            <v>0</v>
          </cell>
          <cell r="BK524">
            <v>0</v>
          </cell>
          <cell r="BL524">
            <v>0</v>
          </cell>
          <cell r="BM524">
            <v>0</v>
          </cell>
          <cell r="BN524">
            <v>0</v>
          </cell>
          <cell r="BO524">
            <v>0</v>
          </cell>
          <cell r="BP524">
            <v>0</v>
          </cell>
          <cell r="BQ524">
            <v>0</v>
          </cell>
          <cell r="CS524">
            <v>0</v>
          </cell>
          <cell r="CT524">
            <v>0</v>
          </cell>
          <cell r="CU524">
            <v>0</v>
          </cell>
          <cell r="CV524">
            <v>0</v>
          </cell>
          <cell r="CY524">
            <v>0</v>
          </cell>
          <cell r="CZ524">
            <v>0</v>
          </cell>
          <cell r="DA524">
            <v>0</v>
          </cell>
          <cell r="DB524">
            <v>0</v>
          </cell>
        </row>
        <row r="525">
          <cell r="B525" t="str">
            <v>0512 DE 2025</v>
          </cell>
          <cell r="C525">
            <v>0</v>
          </cell>
          <cell r="D525" t="str">
            <v>No. Vice Recursos / Regalías</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BI525">
            <v>0</v>
          </cell>
          <cell r="BJ525">
            <v>0</v>
          </cell>
          <cell r="BK525">
            <v>0</v>
          </cell>
          <cell r="BL525">
            <v>0</v>
          </cell>
          <cell r="BM525">
            <v>0</v>
          </cell>
          <cell r="BN525">
            <v>0</v>
          </cell>
          <cell r="BO525">
            <v>0</v>
          </cell>
          <cell r="BP525">
            <v>0</v>
          </cell>
          <cell r="BQ525">
            <v>0</v>
          </cell>
          <cell r="CS525">
            <v>0</v>
          </cell>
          <cell r="CT525">
            <v>0</v>
          </cell>
          <cell r="CU525">
            <v>0</v>
          </cell>
          <cell r="CV525">
            <v>0</v>
          </cell>
          <cell r="CY525">
            <v>0</v>
          </cell>
          <cell r="CZ525">
            <v>0</v>
          </cell>
          <cell r="DA525">
            <v>0</v>
          </cell>
          <cell r="DB525">
            <v>0</v>
          </cell>
        </row>
        <row r="526">
          <cell r="B526" t="str">
            <v>0513 DE 2025</v>
          </cell>
          <cell r="C526">
            <v>0</v>
          </cell>
          <cell r="D526" t="str">
            <v>No. Vice Recursos / Regalías</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BI526">
            <v>0</v>
          </cell>
          <cell r="BJ526">
            <v>0</v>
          </cell>
          <cell r="BK526">
            <v>0</v>
          </cell>
          <cell r="BL526">
            <v>0</v>
          </cell>
          <cell r="BM526">
            <v>0</v>
          </cell>
          <cell r="BN526">
            <v>0</v>
          </cell>
          <cell r="BO526">
            <v>0</v>
          </cell>
          <cell r="BP526">
            <v>0</v>
          </cell>
          <cell r="BQ526">
            <v>0</v>
          </cell>
          <cell r="CS526">
            <v>0</v>
          </cell>
          <cell r="CT526">
            <v>0</v>
          </cell>
          <cell r="CU526">
            <v>0</v>
          </cell>
          <cell r="CV526">
            <v>0</v>
          </cell>
          <cell r="CY526">
            <v>0</v>
          </cell>
          <cell r="CZ526">
            <v>0</v>
          </cell>
          <cell r="DA526">
            <v>0</v>
          </cell>
          <cell r="DB526">
            <v>0</v>
          </cell>
        </row>
        <row r="527">
          <cell r="B527" t="str">
            <v>0514 DE 2025</v>
          </cell>
          <cell r="C527">
            <v>0</v>
          </cell>
          <cell r="D527" t="str">
            <v>No. Vice Recursos / Regalías</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BI527">
            <v>0</v>
          </cell>
          <cell r="BJ527">
            <v>0</v>
          </cell>
          <cell r="BK527">
            <v>0</v>
          </cell>
          <cell r="BL527">
            <v>0</v>
          </cell>
          <cell r="BM527">
            <v>0</v>
          </cell>
          <cell r="BN527">
            <v>0</v>
          </cell>
          <cell r="BO527">
            <v>0</v>
          </cell>
          <cell r="BP527">
            <v>0</v>
          </cell>
          <cell r="BQ527">
            <v>0</v>
          </cell>
          <cell r="CS527">
            <v>0</v>
          </cell>
          <cell r="CT527">
            <v>0</v>
          </cell>
          <cell r="CU527">
            <v>0</v>
          </cell>
          <cell r="CV527">
            <v>0</v>
          </cell>
          <cell r="CY527">
            <v>0</v>
          </cell>
          <cell r="CZ527">
            <v>0</v>
          </cell>
          <cell r="DA527">
            <v>0</v>
          </cell>
          <cell r="DB527">
            <v>0</v>
          </cell>
        </row>
        <row r="528">
          <cell r="B528" t="str">
            <v>0515 DE 2025</v>
          </cell>
          <cell r="C528">
            <v>0</v>
          </cell>
          <cell r="D528" t="str">
            <v>No. Vice Recursos / Regalías</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BI528">
            <v>0</v>
          </cell>
          <cell r="BJ528">
            <v>0</v>
          </cell>
          <cell r="BK528">
            <v>0</v>
          </cell>
          <cell r="BL528">
            <v>0</v>
          </cell>
          <cell r="BM528">
            <v>0</v>
          </cell>
          <cell r="BN528">
            <v>0</v>
          </cell>
          <cell r="BO528">
            <v>0</v>
          </cell>
          <cell r="BP528">
            <v>0</v>
          </cell>
          <cell r="BQ528">
            <v>0</v>
          </cell>
          <cell r="CS528">
            <v>0</v>
          </cell>
          <cell r="CT528">
            <v>0</v>
          </cell>
          <cell r="CU528">
            <v>0</v>
          </cell>
          <cell r="CV528">
            <v>0</v>
          </cell>
          <cell r="CY528">
            <v>0</v>
          </cell>
          <cell r="CZ528">
            <v>0</v>
          </cell>
          <cell r="DA528">
            <v>0</v>
          </cell>
          <cell r="DB528">
            <v>0</v>
          </cell>
        </row>
        <row r="529">
          <cell r="B529" t="str">
            <v>0516 DE 2025</v>
          </cell>
          <cell r="C529">
            <v>0</v>
          </cell>
          <cell r="D529" t="str">
            <v>No. Vice Recursos / Regalías</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BI529">
            <v>0</v>
          </cell>
          <cell r="BJ529">
            <v>0</v>
          </cell>
          <cell r="BK529">
            <v>0</v>
          </cell>
          <cell r="BL529">
            <v>0</v>
          </cell>
          <cell r="BM529">
            <v>0</v>
          </cell>
          <cell r="BN529">
            <v>0</v>
          </cell>
          <cell r="BO529">
            <v>0</v>
          </cell>
          <cell r="BP529">
            <v>0</v>
          </cell>
          <cell r="BQ529">
            <v>0</v>
          </cell>
          <cell r="CS529">
            <v>0</v>
          </cell>
          <cell r="CT529">
            <v>0</v>
          </cell>
          <cell r="CU529">
            <v>0</v>
          </cell>
          <cell r="CV529">
            <v>0</v>
          </cell>
          <cell r="CY529">
            <v>0</v>
          </cell>
          <cell r="CZ529">
            <v>0</v>
          </cell>
          <cell r="DA529">
            <v>0</v>
          </cell>
          <cell r="DB529">
            <v>0</v>
          </cell>
        </row>
        <row r="530">
          <cell r="B530" t="str">
            <v>0517 DE 2025</v>
          </cell>
          <cell r="C530">
            <v>0</v>
          </cell>
          <cell r="D530" t="str">
            <v>No. Vice Recursos / Regalías</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BI530">
            <v>0</v>
          </cell>
          <cell r="BJ530">
            <v>0</v>
          </cell>
          <cell r="BK530">
            <v>0</v>
          </cell>
          <cell r="BL530">
            <v>0</v>
          </cell>
          <cell r="BM530">
            <v>0</v>
          </cell>
          <cell r="BN530">
            <v>0</v>
          </cell>
          <cell r="BO530">
            <v>0</v>
          </cell>
          <cell r="BP530">
            <v>0</v>
          </cell>
          <cell r="BQ530">
            <v>0</v>
          </cell>
          <cell r="CS530">
            <v>0</v>
          </cell>
          <cell r="CT530">
            <v>0</v>
          </cell>
          <cell r="CU530">
            <v>0</v>
          </cell>
          <cell r="CV530">
            <v>0</v>
          </cell>
          <cell r="CY530">
            <v>0</v>
          </cell>
          <cell r="CZ530">
            <v>0</v>
          </cell>
          <cell r="DA530">
            <v>0</v>
          </cell>
          <cell r="DB530">
            <v>0</v>
          </cell>
        </row>
        <row r="531">
          <cell r="B531" t="str">
            <v>0518 DE 2025</v>
          </cell>
          <cell r="C531">
            <v>0</v>
          </cell>
          <cell r="D531" t="str">
            <v>No. Vice Recursos / Regalías</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BI531">
            <v>0</v>
          </cell>
          <cell r="BJ531">
            <v>0</v>
          </cell>
          <cell r="BK531">
            <v>0</v>
          </cell>
          <cell r="BL531">
            <v>0</v>
          </cell>
          <cell r="BM531">
            <v>0</v>
          </cell>
          <cell r="BN531">
            <v>0</v>
          </cell>
          <cell r="BO531">
            <v>0</v>
          </cell>
          <cell r="BP531">
            <v>0</v>
          </cell>
          <cell r="BQ531">
            <v>0</v>
          </cell>
          <cell r="CS531">
            <v>0</v>
          </cell>
          <cell r="CT531">
            <v>0</v>
          </cell>
          <cell r="CU531">
            <v>0</v>
          </cell>
          <cell r="CV531">
            <v>0</v>
          </cell>
          <cell r="CY531">
            <v>0</v>
          </cell>
          <cell r="CZ531">
            <v>0</v>
          </cell>
          <cell r="DA531">
            <v>0</v>
          </cell>
          <cell r="DB531">
            <v>0</v>
          </cell>
        </row>
        <row r="532">
          <cell r="B532" t="str">
            <v>0519 DE 2025</v>
          </cell>
          <cell r="C532">
            <v>52705751</v>
          </cell>
          <cell r="D532" t="str">
            <v>MARGARITA MARIA HERNANDEZ PINTO</v>
          </cell>
          <cell r="E532" t="str">
            <v>CONTRATO DE PRESTACIÓN DE SERVICIOS PROFESIONALES</v>
          </cell>
          <cell r="F532" t="str">
            <v>PRESTACIÓN DE SERVICIOS PROFESIONALES NECESARIO PARA EL FORTALECIMIENTO DE LOS PROCESOS DEL CENTRO DE PROYECCIÓN SOCIAL Y CENTRO DE INVESTIGACIONES DE LA FACULTAD DE CIENCIAS DE LA SALUD DE LA UNIVERSIDAD DE LOS LLANOS.</v>
          </cell>
          <cell r="G532">
            <v>45735</v>
          </cell>
          <cell r="H532">
            <v>9068901</v>
          </cell>
          <cell r="I532" t="str">
            <v>Tres (03) meses y cuatro (04) días calendario</v>
          </cell>
          <cell r="J532">
            <v>45735</v>
          </cell>
          <cell r="K532">
            <v>45830</v>
          </cell>
          <cell r="L532" t="str">
            <v>NO APLICA</v>
          </cell>
          <cell r="M532" t="str">
            <v>NO APLICA</v>
          </cell>
          <cell r="N532" t="str">
            <v>NO APLICA</v>
          </cell>
          <cell r="O532">
            <v>3</v>
          </cell>
          <cell r="P532">
            <v>4052062</v>
          </cell>
          <cell r="Q532">
            <v>45735</v>
          </cell>
          <cell r="R532">
            <v>45777</v>
          </cell>
          <cell r="S532">
            <v>2894330</v>
          </cell>
          <cell r="T532">
            <v>45778</v>
          </cell>
          <cell r="U532">
            <v>45808</v>
          </cell>
          <cell r="V532">
            <v>2122509</v>
          </cell>
          <cell r="W532">
            <v>45809</v>
          </cell>
          <cell r="X532">
            <v>45830</v>
          </cell>
          <cell r="Y532">
            <v>0</v>
          </cell>
          <cell r="Z532">
            <v>0</v>
          </cell>
          <cell r="AA532">
            <v>0</v>
          </cell>
          <cell r="AB532">
            <v>0</v>
          </cell>
          <cell r="AC532">
            <v>0</v>
          </cell>
          <cell r="AD532">
            <v>0</v>
          </cell>
          <cell r="AE532">
            <v>0</v>
          </cell>
          <cell r="AF532">
            <v>0</v>
          </cell>
          <cell r="AG532">
            <v>0</v>
          </cell>
          <cell r="BI532" t="str">
            <v>Vicerrectoría de Recursos Universitarios</v>
          </cell>
          <cell r="BJ532" t="str">
            <v>WILSON FERNANDO SALGADO CIFUENTES</v>
          </cell>
          <cell r="BK532" t="str">
            <v>Vicerrector Universitario</v>
          </cell>
          <cell r="BL532">
            <v>604</v>
          </cell>
          <cell r="BM532">
            <v>45735.694363425922</v>
          </cell>
          <cell r="BN532">
            <v>26753615</v>
          </cell>
          <cell r="BO532">
            <v>2155</v>
          </cell>
          <cell r="BP532">
            <v>45735.931550925925</v>
          </cell>
          <cell r="BQ532">
            <v>9068901</v>
          </cell>
          <cell r="CS532"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Facultad.11. Apoyar la elaboración de informe de gestión semestral del Centro de Investigación y Centro de Proyección Social.</v>
          </cell>
          <cell r="CT532">
            <v>52705751.899999999</v>
          </cell>
          <cell r="CU532">
            <v>54</v>
          </cell>
          <cell r="CV532" t="str">
            <v>320700</v>
          </cell>
          <cell r="CY532">
            <v>8299</v>
          </cell>
          <cell r="CZ532" t="str">
            <v>M6</v>
          </cell>
          <cell r="DA532">
            <v>9068901</v>
          </cell>
          <cell r="DB532">
            <v>0</v>
          </cell>
        </row>
        <row r="533">
          <cell r="B533" t="str">
            <v>0520 DE 2025</v>
          </cell>
          <cell r="C533">
            <v>40390826</v>
          </cell>
          <cell r="D533" t="str">
            <v>MARIA CRISTINA GUZMAN RODRIGUEZ</v>
          </cell>
          <cell r="E533" t="str">
            <v>CONTRATO DE PRESTACIÓN DE SERVICIOS PROFESIONALES</v>
          </cell>
          <cell r="F533" t="str">
            <v>PRESTACIÓN DE SERVICIOS PROFESIONALES NECESARIO PARA EL FORTALECIMIENTO DE LOS PROCESOS DE AUDITORÍA EN LA OFICINA ASESORA DE CONTROL INTERNO DE LA UNIVERSIDAD DE LOS LLANOS.</v>
          </cell>
          <cell r="G533">
            <v>45735</v>
          </cell>
          <cell r="H533">
            <v>12546954</v>
          </cell>
          <cell r="I533" t="str">
            <v>Tres (03) meses y veintiséis (26) días calendario</v>
          </cell>
          <cell r="J533">
            <v>45735</v>
          </cell>
          <cell r="K533">
            <v>45852</v>
          </cell>
          <cell r="L533" t="str">
            <v>NO APLICA</v>
          </cell>
          <cell r="M533" t="str">
            <v>NO APLICA</v>
          </cell>
          <cell r="N533" t="str">
            <v>NO APLICA</v>
          </cell>
          <cell r="O533">
            <v>4</v>
          </cell>
          <cell r="P533">
            <v>4542863</v>
          </cell>
          <cell r="Q533">
            <v>45735</v>
          </cell>
          <cell r="R533">
            <v>45777</v>
          </cell>
          <cell r="S533">
            <v>3244902</v>
          </cell>
          <cell r="T533">
            <v>45778</v>
          </cell>
          <cell r="U533">
            <v>45808</v>
          </cell>
          <cell r="V533">
            <v>3244902</v>
          </cell>
          <cell r="W533">
            <v>45809</v>
          </cell>
          <cell r="X533">
            <v>45838</v>
          </cell>
          <cell r="Y533">
            <v>1514287</v>
          </cell>
          <cell r="Z533">
            <v>45839</v>
          </cell>
          <cell r="AA533">
            <v>45852</v>
          </cell>
          <cell r="AB533">
            <v>0</v>
          </cell>
          <cell r="AC533">
            <v>0</v>
          </cell>
          <cell r="AD533">
            <v>0</v>
          </cell>
          <cell r="AE533">
            <v>0</v>
          </cell>
          <cell r="AF533">
            <v>0</v>
          </cell>
          <cell r="AG533">
            <v>0</v>
          </cell>
          <cell r="BI533" t="str">
            <v>Vicerrectoría de Recursos Universitarios</v>
          </cell>
          <cell r="BJ533" t="str">
            <v>WILSON FERNANDO SALGADO CIFUENTES</v>
          </cell>
          <cell r="BK533" t="str">
            <v>Vicerrector Universitario</v>
          </cell>
          <cell r="BL533">
            <v>604</v>
          </cell>
          <cell r="BM533">
            <v>45735.694363425922</v>
          </cell>
          <cell r="BN533">
            <v>26753615</v>
          </cell>
          <cell r="BO533">
            <v>2156</v>
          </cell>
          <cell r="BP533">
            <v>45735.931863425925</v>
          </cell>
          <cell r="BQ533">
            <v>12546954</v>
          </cell>
          <cell r="CS533" t="str">
            <v>1. Apoyar en la planeación y ejecución de las auditorías internas de tercera línea, de acuerdo al programa de auditorías para la vigencia 2025.  2. Contribuir en el seguimiento permanente a PQRS´D que se interponen en la Universidad y apoyar en la elaboración del informe respectivo trimestralmente. 3.  Apoyar el Informe de evaluación independiente del estado del Sistema de Control Interno con corte a junio. 4. Coadyuvar a la generación del recordatorio mensual a los diferentes procesos sobre la rendición de informes de ley. 5. Colaborar en la promoción de las actividades para el fortalecimiento y sensibilización del sistema de control interno y cultura del autocontrol, mediante la difusión de mensajes mensuales a través del correo corporativo. 6. Apoyar en el seguimiento mensual a la PLATAFORMA SIGEP y generar las alertas respectivas. 7. Coadyuvar en la consolidación de información, proyección de actas y seguimiento a compromisos asociados al comité Institucional de Coordinación de Control Interno.</v>
          </cell>
          <cell r="CT533">
            <v>40390826.399999999</v>
          </cell>
          <cell r="CU533">
            <v>504</v>
          </cell>
          <cell r="CV533" t="str">
            <v>16</v>
          </cell>
          <cell r="CY533">
            <v>6920</v>
          </cell>
          <cell r="CZ533" t="str">
            <v>M5</v>
          </cell>
          <cell r="DA533">
            <v>12546954</v>
          </cell>
          <cell r="DB533">
            <v>0</v>
          </cell>
        </row>
        <row r="534">
          <cell r="B534" t="str">
            <v>0521 DE 2025</v>
          </cell>
          <cell r="C534">
            <v>79739768</v>
          </cell>
          <cell r="D534" t="str">
            <v>NILSON ALEXANDER GOMEZ HERRERA</v>
          </cell>
          <cell r="E534" t="str">
            <v>CONTRATO DE PRESTACIÓN DE SERVICIOS PROFESIONALES</v>
          </cell>
          <cell r="F534" t="str">
            <v>PRESTACIÓN DE SERVICIOS PROFESIONALES NECESARIO PARA EL DESARROLLO DEL PROYECTO FICHA BPUNI SIST 01 1810 2024 “FORTALECIMIENTO DE CAPACIDADES TIC PARA EL APOYO DE LAS FUNCIONES ADMINISTRATIVAS Y MISIONALES DE LA UNIVERSIDAD DE LOS LLANOS”</v>
          </cell>
          <cell r="G534">
            <v>45735</v>
          </cell>
          <cell r="H534">
            <v>12546954</v>
          </cell>
          <cell r="I534" t="str">
            <v>Tres (03) meses y veintiséis (26) días calendario</v>
          </cell>
          <cell r="J534">
            <v>45735</v>
          </cell>
          <cell r="K534">
            <v>45852</v>
          </cell>
          <cell r="L534" t="str">
            <v>NO APLICA</v>
          </cell>
          <cell r="M534" t="str">
            <v>NO APLICA</v>
          </cell>
          <cell r="N534" t="str">
            <v>NO APLICA</v>
          </cell>
          <cell r="O534">
            <v>4</v>
          </cell>
          <cell r="P534">
            <v>4542863</v>
          </cell>
          <cell r="Q534">
            <v>45735</v>
          </cell>
          <cell r="R534">
            <v>45777</v>
          </cell>
          <cell r="S534">
            <v>3244902</v>
          </cell>
          <cell r="T534">
            <v>45778</v>
          </cell>
          <cell r="U534">
            <v>45808</v>
          </cell>
          <cell r="V534">
            <v>3244902</v>
          </cell>
          <cell r="W534">
            <v>45809</v>
          </cell>
          <cell r="X534">
            <v>45838</v>
          </cell>
          <cell r="Y534">
            <v>1514287</v>
          </cell>
          <cell r="Z534">
            <v>45839</v>
          </cell>
          <cell r="AA534">
            <v>45852</v>
          </cell>
          <cell r="AB534">
            <v>0</v>
          </cell>
          <cell r="AC534">
            <v>0</v>
          </cell>
          <cell r="AD534">
            <v>0</v>
          </cell>
          <cell r="AE534">
            <v>0</v>
          </cell>
          <cell r="AF534">
            <v>0</v>
          </cell>
          <cell r="AG534">
            <v>0</v>
          </cell>
          <cell r="BI534" t="str">
            <v>Área de Sistemas</v>
          </cell>
          <cell r="BJ534" t="str">
            <v>ROIMAN ARTURO SASTOQUE GUZMÁN</v>
          </cell>
          <cell r="BK534" t="str">
            <v>Jefe de Oficina</v>
          </cell>
          <cell r="BL534">
            <v>603</v>
          </cell>
          <cell r="BM534">
            <v>45735.684166666666</v>
          </cell>
          <cell r="BN534">
            <v>12546954</v>
          </cell>
          <cell r="BO534">
            <v>2145</v>
          </cell>
          <cell r="BP534">
            <v>45735.687627314815</v>
          </cell>
          <cell r="BQ534">
            <v>12546954</v>
          </cell>
          <cell r="CS534" t="str">
            <v>1. Cooperar en la identificación de errores en la data e incorporar nuevas validaciones y limpieza a los datos para mejorar su calidad, eliminar datos duplicados, datos fuera de rango, etc. 2. Contribuir en la gestión y actualización de los ambientes de trabajo del Sistema de Información Académico de la Universidad de los Llanos (SIAU): desarrollo, pruebas, producción.  3. Coadyuvar en el análisis y corrección de incidencias, optimizando las funcionalidades del SIAU. 4. Brindar mecanismo que aseguren la integridad y el correcto funcionamiento y mantenimiento de las bases de datos, comprobando que la información esté coherentemente almacenada. 5. Brindar apoyo en la implementación de estrategias de respaldo, previniendo la pérdida de datos, seleccionando los métodos más acordes y desarrollando planes de restablecimiento en caso de fallos o desastres. 6. Contribuir con la implementación de normas y estándares de seguridad aplicables a la gestión de bases de datos que fortalezcan el proceso de Gestión de TIC. 7. Proponer a la supervisión la definición y aplicación de estrategias para la gestión de bases de datos. 8. Apoyar en la supervisión de las bases de datos gestionadas por el Área de Sistemas. 9. Asistir a las reuniones a las que sea convocado en el marco del desarrollo de sus actividades y atender las directrices que sean emanadas de estas.</v>
          </cell>
          <cell r="CT534">
            <v>79739768.799999997</v>
          </cell>
          <cell r="CU534">
            <v>761</v>
          </cell>
          <cell r="CV534" t="str">
            <v>170204</v>
          </cell>
          <cell r="CY534">
            <v>9511</v>
          </cell>
          <cell r="CZ534" t="str">
            <v>M4</v>
          </cell>
          <cell r="DA534">
            <v>12546954</v>
          </cell>
          <cell r="DB534">
            <v>0</v>
          </cell>
        </row>
        <row r="535">
          <cell r="B535" t="str">
            <v>0522 DE 2025</v>
          </cell>
          <cell r="C535">
            <v>1121828357</v>
          </cell>
          <cell r="D535" t="str">
            <v>MAURICIO CAICEDO SALGUERO</v>
          </cell>
          <cell r="E535" t="str">
            <v>CONTRATO DE PRESTACIÓN DE SERVICIOS PROFESIONALES</v>
          </cell>
          <cell r="F535" t="str">
            <v>PRESTACIÓN DE SERVICIOS PROFESIONALES PARA APOYAR LA GESTIÓN ADMINISTRATIVA EN EL MARCO PROYECTO BPUNI FCS 01 2805 2024 “FORTALECIMIENTO DEL BIENESTAR ESTUDIANTIL EN LAS PRÁCTICAS FORMATIVAS EN EL MARCO DE LA RELACIÓN DOCENCIA SERVICIO DE LA UNIVERSIDAD DE LOS LLANOS” EN LA FACULTAD DE CIENCIAS DE LA SALUD – ACTUALIZACIÓN I.</v>
          </cell>
          <cell r="G535">
            <v>45735</v>
          </cell>
          <cell r="H535">
            <v>8761235</v>
          </cell>
          <cell r="I535" t="str">
            <v>Dos (02) meses y veintiún (21) días calendario</v>
          </cell>
          <cell r="J535">
            <v>45735</v>
          </cell>
          <cell r="K535">
            <v>45816</v>
          </cell>
          <cell r="L535" t="str">
            <v>NO APLICA</v>
          </cell>
          <cell r="M535" t="str">
            <v>NO APLICA</v>
          </cell>
          <cell r="N535" t="str">
            <v>NO APLICA</v>
          </cell>
          <cell r="O535">
            <v>3</v>
          </cell>
          <cell r="P535">
            <v>4651026</v>
          </cell>
          <cell r="Q535">
            <v>45735</v>
          </cell>
          <cell r="R535">
            <v>45777</v>
          </cell>
          <cell r="S535">
            <v>3244902</v>
          </cell>
          <cell r="T535">
            <v>45778</v>
          </cell>
          <cell r="U535">
            <v>45808</v>
          </cell>
          <cell r="V535">
            <v>865307</v>
          </cell>
          <cell r="W535">
            <v>45809</v>
          </cell>
          <cell r="X535">
            <v>45816</v>
          </cell>
          <cell r="Y535">
            <v>0</v>
          </cell>
          <cell r="Z535">
            <v>0</v>
          </cell>
          <cell r="AA535">
            <v>0</v>
          </cell>
          <cell r="AB535">
            <v>0</v>
          </cell>
          <cell r="AC535">
            <v>0</v>
          </cell>
          <cell r="AD535">
            <v>0</v>
          </cell>
          <cell r="AE535">
            <v>0</v>
          </cell>
          <cell r="AF535">
            <v>0</v>
          </cell>
          <cell r="AG535">
            <v>0</v>
          </cell>
          <cell r="BI535" t="str">
            <v>Facultad de Ciencias de la Salud</v>
          </cell>
          <cell r="BJ535" t="str">
            <v>LUZ MIRYAM TOBÓN BORRERO</v>
          </cell>
          <cell r="BK535" t="str">
            <v>Decana de la Facultad de Ciencias de la Salud</v>
          </cell>
          <cell r="BL535">
            <v>575</v>
          </cell>
          <cell r="BM535">
            <v>45733.716898148145</v>
          </cell>
          <cell r="BN535">
            <v>8761235</v>
          </cell>
          <cell r="BO535">
            <v>2141</v>
          </cell>
          <cell r="BP535">
            <v>45735.655891203707</v>
          </cell>
          <cell r="BQ535">
            <v>8761235</v>
          </cell>
          <cell r="CS535" t="str">
            <v>1. Apoyar en la elaboración de convenios específicos con las instituciones donde se van a tener espacios de bienestar para los estudiantes de los diferentes programas de la Facultad de Ciencias de la salud de la Universidad de los Llanos. 2. Apoyar en la elaboración Actas de entrega, informes, planes y demás documentos que sean necesarios para dar cumplimiento al proyecto denominado “Fortalecimiento del bienestar estudiantil en las prácticas formativas en el marco de la relación docencia-servicio de la Universidad de los Llanos - Actualización I”. 3. Apoyar el proceso de las entradas y salidas de los equipos, insumos y mobiliario ante la oficina de almacén de la universidad de los llanos. 4. Contribuir con la revisión y proyección en las diferentes etapas del proceso contractual del proyecto. 5. Apoyar con el trámite, revisión, proyección de los diferentes informes para los pagos de los contratos derivados del proyecto ante Vicerrectoría de recursos Universitarios. 6. Cooperar en el cargue y seguimiento de la documentación emitida en el proceso contractual derivada del proyecto. 7. Contribuir al buen servicio de la facultad de ciencias de la salud, en información relacionada con el proyecto denominado “Fortalecimiento del bienestar estudiantil en las prácticas formativas en el marco de la relación docencia-servicio de la Universidad de los Llanos - Actualización I” a los estudiantes, docentes y particulares.</v>
          </cell>
          <cell r="CT535">
            <v>1121828357</v>
          </cell>
          <cell r="CU535">
            <v>679</v>
          </cell>
          <cell r="CV535" t="str">
            <v>280205405</v>
          </cell>
          <cell r="CY535">
            <v>7490</v>
          </cell>
          <cell r="CZ535" t="str">
            <v>M6</v>
          </cell>
          <cell r="DA535">
            <v>8761235</v>
          </cell>
          <cell r="DB535">
            <v>0</v>
          </cell>
        </row>
        <row r="536">
          <cell r="B536" t="str">
            <v>0523 DE 2025</v>
          </cell>
          <cell r="C536">
            <v>65812615</v>
          </cell>
          <cell r="D536" t="str">
            <v>GLORIA ELENA PAVA DIAZ</v>
          </cell>
          <cell r="E536" t="str">
            <v>CONTRATO DE PRESTACIÓN DE SERVICIOS PROFESIONALES</v>
          </cell>
          <cell r="F536" t="str">
            <v>PRESTACIÓN DE SERVICIOS PROFESIONALES PARA LA CONSTRUCCIÓN DEL DOCUMENTO MAESTRO Y FICHA DE REGISTRO CALIFICADO DEL PROGRAMA DE GRADO EN TECNOLOGÍA EN RECREACIÓN Y TURISMO CONFORME A LA FICHA BPUNI VIAC 09 0711 2023 “CONSTRUCCIÓN DE DOCUMENTOS MAESTROS PARA PROGRAMAS ACADÉMICOS DE GRADO Y POSGRADO EN LA UNIVERSIDAD DE LOS LLANOS”.</v>
          </cell>
          <cell r="G536">
            <v>45735</v>
          </cell>
          <cell r="H536">
            <v>7244906</v>
          </cell>
          <cell r="I536" t="str">
            <v>Dos (02) meses y once (11) días calendario</v>
          </cell>
          <cell r="J536">
            <v>45735</v>
          </cell>
          <cell r="K536">
            <v>45806</v>
          </cell>
          <cell r="L536" t="str">
            <v>NO APLICA</v>
          </cell>
          <cell r="M536" t="str">
            <v>NO APLICA</v>
          </cell>
          <cell r="N536" t="str">
            <v>NO APLICA</v>
          </cell>
          <cell r="O536">
            <v>2</v>
          </cell>
          <cell r="P536">
            <v>4285719</v>
          </cell>
          <cell r="Q536">
            <v>45735</v>
          </cell>
          <cell r="R536">
            <v>45777</v>
          </cell>
          <cell r="S536">
            <v>2959187</v>
          </cell>
          <cell r="T536">
            <v>45778</v>
          </cell>
          <cell r="U536">
            <v>45806</v>
          </cell>
          <cell r="V536">
            <v>0</v>
          </cell>
          <cell r="W536">
            <v>0</v>
          </cell>
          <cell r="X536">
            <v>0</v>
          </cell>
          <cell r="Y536">
            <v>0</v>
          </cell>
          <cell r="Z536">
            <v>0</v>
          </cell>
          <cell r="AA536">
            <v>0</v>
          </cell>
          <cell r="AB536">
            <v>0</v>
          </cell>
          <cell r="AC536">
            <v>0</v>
          </cell>
          <cell r="AD536">
            <v>0</v>
          </cell>
          <cell r="AE536">
            <v>0</v>
          </cell>
          <cell r="AF536">
            <v>0</v>
          </cell>
          <cell r="AG536">
            <v>0</v>
          </cell>
          <cell r="BI536" t="str">
            <v>Dirección General de Currículo</v>
          </cell>
          <cell r="BJ536" t="str">
            <v>FERNANDO CAMPOS POLO</v>
          </cell>
          <cell r="BK536" t="str">
            <v>Decano de la Facultad de Ciencias Humanas y de la Educación</v>
          </cell>
          <cell r="BL536">
            <v>501</v>
          </cell>
          <cell r="BM536">
            <v>45727.455937500003</v>
          </cell>
          <cell r="BN536">
            <v>7244906</v>
          </cell>
          <cell r="BO536">
            <v>2142</v>
          </cell>
          <cell r="BP536">
            <v>45735.656226851854</v>
          </cell>
          <cell r="BQ536">
            <v>7244906</v>
          </cell>
          <cell r="CS536" t="str">
            <v>1. Construir el documento de condiciones de calidad y ficha de registro calificado conducentes al registro calificado del programa de Tecnología en Recreación y Turismo.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Tecnología en Recreación y Turismo. 3. Coadyuvar en recopilar, revisar, sistematizar y analizar la información de carácter académico, jurídico y normativo como base para la construcción del documento maestro o documento de condiciones de calidad y ficha de registro calificado del programa de Tecnología en Recreación y Turismo. 4. Contribuir a ajustar y actualizar el documento maestro o de condiciones de calidad y ficha de registro calificado del programa de Tecnología en Recreación y Turismo, de acuerdo a las directrices y normativas vigentes del Ministerio de Educación Nacional y los lineamientos y la normativa interna de la Universidad de los Llanos. 5. Contribuir a la elaboración de los documentos soporte (o anexos) que se adjuntarán al documento maestro o de condiciones de calidad y ficha de registro calificado con sus respectivas evidencias físicas y digitales, para el programa de Tecnología en Recreación y Turismo. 6. Coadyuvar en la presentación y sustentación del documento maestro o documento de condiciones de calidad y de la ficha de registro calificado del programa de Tecnología en Recreación y Turismo, al equipo de autoevaluación ante las diferentes unidades académicas, de conformidad con las necesidades del Consejo de Facultad respectivo, de la Universidad de los Llanos.</v>
          </cell>
          <cell r="CT536">
            <v>65812615</v>
          </cell>
          <cell r="CU536">
            <v>661</v>
          </cell>
          <cell r="CV536" t="str">
            <v>23010402</v>
          </cell>
          <cell r="CY536">
            <v>8299</v>
          </cell>
          <cell r="CZ536" t="str">
            <v>M6</v>
          </cell>
          <cell r="DA536">
            <v>7244906</v>
          </cell>
          <cell r="DB536">
            <v>0</v>
          </cell>
        </row>
        <row r="537">
          <cell r="B537" t="str">
            <v>0524 DE 2025</v>
          </cell>
          <cell r="C537">
            <v>1121931859</v>
          </cell>
          <cell r="D537" t="str">
            <v>MARIA ALEJANDRA VELASQUEZ PEÑA</v>
          </cell>
          <cell r="E537" t="str">
            <v>CONTRATO DE PRESTACIÓN DE SERVICIOS DE APOYO A LA GESTIÓN</v>
          </cell>
          <cell r="F537" t="str">
            <v>PRESTACIÓN DE SERVICIOS DE APOYO A LA GESTIÓN COMO AUXILIAR DE INVESTIGACIÓN NECESARIOS PARA EL DESARROLLO DEL PROYECTO DE INVESTIGACIÓN “IDENTIFICACIÓN DE PLANTAS COMO ALTERNATIVA TERAPÉUTICA PARA EL CONTROL DE GARRAPATAS EN BOVINOS DEL DEPARTAMENTO DEL META” CON CÓDIGO C05-F01-001 2022, DE LA FACULTAD DE CIENCIAS AGROPECUARIAS Y RECURSOS NATURALES, CONFORME A LA FICHA BPUNI VIAC 08 1510 2024 “FORTALECIMIENTO DEL SISTEMA DE INVESTIGACIONES DE LA UNIVERSIDAD DE LOS LLANOS PARA ATENDER LOS RETOS Y DESAFÍOS DEL TERRITORIO”.</v>
          </cell>
          <cell r="G537">
            <v>45735</v>
          </cell>
          <cell r="H537">
            <v>19464000</v>
          </cell>
          <cell r="I537" t="str">
            <v>Seis (06) meses calendario</v>
          </cell>
          <cell r="J537">
            <v>45735</v>
          </cell>
          <cell r="K537">
            <v>45918</v>
          </cell>
          <cell r="L537" t="str">
            <v>NO APLICA</v>
          </cell>
          <cell r="M537" t="str">
            <v>NO APLICA</v>
          </cell>
          <cell r="N537" t="str">
            <v>NO APLICA</v>
          </cell>
          <cell r="O537">
            <v>6</v>
          </cell>
          <cell r="P537">
            <v>4541600</v>
          </cell>
          <cell r="Q537">
            <v>45735</v>
          </cell>
          <cell r="R537">
            <v>45777</v>
          </cell>
          <cell r="S537">
            <v>3244000</v>
          </cell>
          <cell r="T537">
            <v>45778</v>
          </cell>
          <cell r="U537">
            <v>45808</v>
          </cell>
          <cell r="V537">
            <v>3244000</v>
          </cell>
          <cell r="W537">
            <v>45809</v>
          </cell>
          <cell r="X537">
            <v>45838</v>
          </cell>
          <cell r="Y537">
            <v>3244000</v>
          </cell>
          <cell r="Z537">
            <v>45839</v>
          </cell>
          <cell r="AA537">
            <v>45869</v>
          </cell>
          <cell r="AB537">
            <v>3244000</v>
          </cell>
          <cell r="AC537">
            <v>45870</v>
          </cell>
          <cell r="AD537">
            <v>45900</v>
          </cell>
          <cell r="AE537">
            <v>1946400</v>
          </cell>
          <cell r="AF537">
            <v>45901</v>
          </cell>
          <cell r="AG537">
            <v>45918</v>
          </cell>
          <cell r="BI537" t="str">
            <v xml:space="preserve">Dirección General de Investigaciones  </v>
          </cell>
          <cell r="BJ537" t="str">
            <v>DUMAR ALEXANDER JARAMILLO</v>
          </cell>
          <cell r="BK537" t="str">
            <v>Docente de planta de la Universidad de los Llanos</v>
          </cell>
          <cell r="BL537">
            <v>505</v>
          </cell>
          <cell r="BM537">
            <v>45727.685520833336</v>
          </cell>
          <cell r="BN537">
            <v>19464000</v>
          </cell>
          <cell r="BO537">
            <v>2143</v>
          </cell>
          <cell r="BP537">
            <v>45735.656527777777</v>
          </cell>
          <cell r="BQ537">
            <v>19464000</v>
          </cell>
          <cell r="CS537" t="str">
            <v>1. Brindar apoyo en las actividades del proyecto tales como preparación de extractos vegetales, mantenimiento de la colonia de garrapatas y pruebas in vitro acaricidas, desarrolladas en el laboratorio de farmacología de la escuela de ciencias animales. 2.Contribuir en la redacción y análisis de reportes intermedios y finales del proyecto. 3. Apoyar a la recopilación de información para la elaboración de estado del arte, con el fin de complementar la documentación para radicar solicitud de patente. 4. Coadyuvar a la toma de muestras vegetales en sistemas de producción animal en los municipios establecidos en el proyecto interno.</v>
          </cell>
          <cell r="CT537">
            <v>1121931859</v>
          </cell>
          <cell r="CU537">
            <v>735</v>
          </cell>
          <cell r="CV537" t="str">
            <v>320501</v>
          </cell>
          <cell r="CY537">
            <v>7490</v>
          </cell>
          <cell r="CZ537" t="str">
            <v>M6</v>
          </cell>
          <cell r="DA537">
            <v>19464000</v>
          </cell>
          <cell r="DB537">
            <v>0</v>
          </cell>
        </row>
        <row r="538">
          <cell r="B538" t="str">
            <v>0525 DE 2025</v>
          </cell>
          <cell r="C538">
            <v>1123562312</v>
          </cell>
          <cell r="D538" t="str">
            <v>ANA MARIA LOPEZ GOMEZ</v>
          </cell>
          <cell r="E538" t="str">
            <v>CONTRATO DE PRESTACIÓN DE SERVICIOS DE APOYO A LA GESTIÓN</v>
          </cell>
          <cell r="F538" t="str">
            <v>PRESTACIÓN DE SERVICIOS DE APOYO A LA GESTIÓN NECESARIO PARA EL FORTALECIMIENTO DE LOS PROCESOS DE LA DIVISIÓN DE BIBLIOTECA DE LA UNIVERSIDAD DE LOS LLANOS - CAMPUS BOQUEMONTE.</v>
          </cell>
          <cell r="G538">
            <v>45735</v>
          </cell>
          <cell r="H538">
            <v>5137760</v>
          </cell>
          <cell r="I538" t="str">
            <v>Dos (02) meses y veinte (20) días calendario</v>
          </cell>
          <cell r="J538">
            <v>45735</v>
          </cell>
          <cell r="K538">
            <v>45815</v>
          </cell>
          <cell r="L538" t="str">
            <v>NO APLICA</v>
          </cell>
          <cell r="M538" t="str">
            <v>NO APLICA</v>
          </cell>
          <cell r="N538" t="str">
            <v>NO APLICA</v>
          </cell>
          <cell r="O538">
            <v>3</v>
          </cell>
          <cell r="P538">
            <v>2761546</v>
          </cell>
          <cell r="Q538">
            <v>45735</v>
          </cell>
          <cell r="R538">
            <v>45777</v>
          </cell>
          <cell r="S538">
            <v>1926660</v>
          </cell>
          <cell r="T538">
            <v>45778</v>
          </cell>
          <cell r="U538">
            <v>45808</v>
          </cell>
          <cell r="V538">
            <v>449554</v>
          </cell>
          <cell r="W538">
            <v>45809</v>
          </cell>
          <cell r="X538">
            <v>45815</v>
          </cell>
          <cell r="Y538">
            <v>0</v>
          </cell>
          <cell r="Z538">
            <v>0</v>
          </cell>
          <cell r="AA538">
            <v>0</v>
          </cell>
          <cell r="AB538">
            <v>0</v>
          </cell>
          <cell r="AC538">
            <v>0</v>
          </cell>
          <cell r="AD538">
            <v>0</v>
          </cell>
          <cell r="AE538">
            <v>0</v>
          </cell>
          <cell r="AF538">
            <v>0</v>
          </cell>
          <cell r="AG538">
            <v>0</v>
          </cell>
          <cell r="BI538" t="str">
            <v>Vicerrectoría de Recursos Universitarios</v>
          </cell>
          <cell r="BJ538" t="str">
            <v>WILSON FERNANDO SALGADO CIFUENTES</v>
          </cell>
          <cell r="BK538" t="str">
            <v>Vicerrector Universitario</v>
          </cell>
          <cell r="BL538">
            <v>604</v>
          </cell>
          <cell r="BM538">
            <v>45735.694363425922</v>
          </cell>
          <cell r="BN538">
            <v>26753615</v>
          </cell>
          <cell r="BO538">
            <v>2154</v>
          </cell>
          <cell r="BP538">
            <v>45735.931122685186</v>
          </cell>
          <cell r="BQ538">
            <v>5137760</v>
          </cell>
          <cell r="CS538"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538">
            <v>1123562312.0999999</v>
          </cell>
          <cell r="CU538">
            <v>504</v>
          </cell>
          <cell r="CV538" t="str">
            <v>2501</v>
          </cell>
          <cell r="CY538">
            <v>7490</v>
          </cell>
          <cell r="CZ538" t="str">
            <v>M6</v>
          </cell>
          <cell r="DA538">
            <v>5137760</v>
          </cell>
          <cell r="DB538">
            <v>0</v>
          </cell>
        </row>
        <row r="539">
          <cell r="B539" t="str">
            <v>0526 DE 2025</v>
          </cell>
          <cell r="C539">
            <v>43615366</v>
          </cell>
          <cell r="D539" t="str">
            <v>CAROLINA JARAMILLO MURILLO</v>
          </cell>
          <cell r="E539" t="str">
            <v>CONTRATO DE PRESTACIÓN DE SERVICIOS PROFESIONALES</v>
          </cell>
          <cell r="F539"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539">
            <v>45735</v>
          </cell>
          <cell r="H539">
            <v>15160902</v>
          </cell>
          <cell r="I539" t="str">
            <v>Tres (03) meses y veintiséis (26) días calendario</v>
          </cell>
          <cell r="J539">
            <v>45735</v>
          </cell>
          <cell r="K539">
            <v>45852</v>
          </cell>
          <cell r="L539" t="str">
            <v>NO APLICA</v>
          </cell>
          <cell r="M539" t="str">
            <v>NO APLICA</v>
          </cell>
          <cell r="N539" t="str">
            <v>NO APLICA</v>
          </cell>
          <cell r="O539">
            <v>4</v>
          </cell>
          <cell r="P539">
            <v>5489292</v>
          </cell>
          <cell r="Q539">
            <v>45735</v>
          </cell>
          <cell r="R539">
            <v>45777</v>
          </cell>
          <cell r="S539">
            <v>3920923</v>
          </cell>
          <cell r="T539">
            <v>45778</v>
          </cell>
          <cell r="U539">
            <v>45808</v>
          </cell>
          <cell r="V539">
            <v>3920923</v>
          </cell>
          <cell r="W539">
            <v>45809</v>
          </cell>
          <cell r="X539">
            <v>45838</v>
          </cell>
          <cell r="Y539">
            <v>1829764</v>
          </cell>
          <cell r="Z539">
            <v>45839</v>
          </cell>
          <cell r="AA539">
            <v>45852</v>
          </cell>
          <cell r="AB539">
            <v>0</v>
          </cell>
          <cell r="AC539">
            <v>0</v>
          </cell>
          <cell r="AD539">
            <v>0</v>
          </cell>
          <cell r="AE539">
            <v>0</v>
          </cell>
          <cell r="AF539">
            <v>0</v>
          </cell>
          <cell r="AG539">
            <v>0</v>
          </cell>
          <cell r="BI539" t="str">
            <v>División de Bienestar Universitario</v>
          </cell>
          <cell r="BJ539" t="str">
            <v>JHON FREYD MONROY RODRIGUEZ</v>
          </cell>
          <cell r="BK539" t="str">
            <v>Jefe de Oficina</v>
          </cell>
          <cell r="BL539">
            <v>602</v>
          </cell>
          <cell r="BM539">
            <v>45735.676215277781</v>
          </cell>
          <cell r="BN539">
            <v>15160902</v>
          </cell>
          <cell r="BO539">
            <v>2144</v>
          </cell>
          <cell r="BP539">
            <v>45735.680555555555</v>
          </cell>
          <cell r="BQ539">
            <v>15160902</v>
          </cell>
          <cell r="CS539" t="str">
            <v>1. Apoyar en la implementación y ejecución de la Política de Género, los protocolos y ruta para la prevención mitigación y atención en los casos de todo tipo de acoso, abuso discriminación y violencia en la Universidad de los Llanos. 2. Prestar apoyo en la identificación y documentación de la cultura organizacional sobre la temática de género y sobre los casos de acoso, abuso, discriminación y violencia en la Universidad de los Llanos. 3. Apoyar en la organización de la documentación y normatividad correspondiente a la Política de Género, protocolos y rutas que la operacionalice. 4. Contribuir en el aseguramiento de los registros físicos y virtuales que den cuenta del desarrollo de eventos/actividades/talleres de género realizados desde la División de Bienestar Institucional. 5. Apoyar en la recopilación y formulación de informes solicitados por entidades externas e informes de interés interinstitucional. 6. Colaborar en la organización de la base de datos en la masificación, divulgación y visualización de la política de Género de la Universidad de los Llanos. 7. Coadyuvar en la realización de los informes del proceso que apoyen la presentación de informes de gestión de la División de Bienestar Universitario y el Área de Desarrollo Humano y Permanencia. 8. Brindar apoyo a la jefatura de Bienestar en los eventos institucionales que se realicen y sean liderados o apoyados por la Dirección de Bienestar Institucional.</v>
          </cell>
          <cell r="CT539">
            <v>43615366</v>
          </cell>
          <cell r="CU539">
            <v>764</v>
          </cell>
          <cell r="CV539" t="str">
            <v>410205</v>
          </cell>
          <cell r="CY539">
            <v>7490</v>
          </cell>
          <cell r="CZ539" t="str">
            <v>M6</v>
          </cell>
          <cell r="DA539">
            <v>15160902</v>
          </cell>
          <cell r="DB539">
            <v>0</v>
          </cell>
        </row>
        <row r="540">
          <cell r="B540" t="str">
            <v>0527 DE 2025</v>
          </cell>
          <cell r="C540">
            <v>0</v>
          </cell>
          <cell r="D540" t="str">
            <v>No. Vice Recursos / Regalías</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BI540">
            <v>0</v>
          </cell>
          <cell r="BJ540">
            <v>0</v>
          </cell>
          <cell r="BK540">
            <v>0</v>
          </cell>
          <cell r="BL540">
            <v>0</v>
          </cell>
          <cell r="BM540">
            <v>0</v>
          </cell>
          <cell r="BN540">
            <v>0</v>
          </cell>
          <cell r="BO540">
            <v>0</v>
          </cell>
          <cell r="BP540">
            <v>0</v>
          </cell>
          <cell r="BQ540">
            <v>0</v>
          </cell>
          <cell r="CS540">
            <v>0</v>
          </cell>
          <cell r="CT540">
            <v>0</v>
          </cell>
          <cell r="CU540">
            <v>0</v>
          </cell>
          <cell r="CV540">
            <v>0</v>
          </cell>
          <cell r="CY540">
            <v>0</v>
          </cell>
          <cell r="CZ540">
            <v>0</v>
          </cell>
          <cell r="DA540">
            <v>0</v>
          </cell>
          <cell r="DB540">
            <v>0</v>
          </cell>
        </row>
        <row r="541">
          <cell r="B541" t="str">
            <v>0528 DE 2025</v>
          </cell>
          <cell r="C541">
            <v>0</v>
          </cell>
          <cell r="D541" t="str">
            <v>No. Vice Recursos / Regalías</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BI541">
            <v>0</v>
          </cell>
          <cell r="BJ541">
            <v>0</v>
          </cell>
          <cell r="BK541">
            <v>0</v>
          </cell>
          <cell r="BL541">
            <v>0</v>
          </cell>
          <cell r="BM541">
            <v>0</v>
          </cell>
          <cell r="BN541">
            <v>0</v>
          </cell>
          <cell r="BO541">
            <v>0</v>
          </cell>
          <cell r="BP541">
            <v>0</v>
          </cell>
          <cell r="BQ541">
            <v>0</v>
          </cell>
          <cell r="CS541">
            <v>0</v>
          </cell>
          <cell r="CT541">
            <v>0</v>
          </cell>
          <cell r="CU541">
            <v>0</v>
          </cell>
          <cell r="CV541">
            <v>0</v>
          </cell>
          <cell r="CY541">
            <v>0</v>
          </cell>
          <cell r="CZ541">
            <v>0</v>
          </cell>
          <cell r="DA541">
            <v>0</v>
          </cell>
          <cell r="DB541">
            <v>0</v>
          </cell>
        </row>
        <row r="542">
          <cell r="B542" t="str">
            <v>0529 DE 2025</v>
          </cell>
          <cell r="C542">
            <v>0</v>
          </cell>
          <cell r="D542" t="str">
            <v>No. Vice Recursos / Regalías</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BI542">
            <v>0</v>
          </cell>
          <cell r="BJ542">
            <v>0</v>
          </cell>
          <cell r="BK542">
            <v>0</v>
          </cell>
          <cell r="BL542">
            <v>0</v>
          </cell>
          <cell r="BM542">
            <v>0</v>
          </cell>
          <cell r="BN542">
            <v>0</v>
          </cell>
          <cell r="BO542">
            <v>0</v>
          </cell>
          <cell r="BP542">
            <v>0</v>
          </cell>
          <cell r="BQ542">
            <v>0</v>
          </cell>
          <cell r="CS542">
            <v>0</v>
          </cell>
          <cell r="CT542">
            <v>0</v>
          </cell>
          <cell r="CU542">
            <v>0</v>
          </cell>
          <cell r="CV542">
            <v>0</v>
          </cell>
          <cell r="CY542">
            <v>0</v>
          </cell>
          <cell r="CZ542">
            <v>0</v>
          </cell>
          <cell r="DA542">
            <v>0</v>
          </cell>
          <cell r="DB542">
            <v>0</v>
          </cell>
        </row>
        <row r="543">
          <cell r="B543" t="str">
            <v>0530 DE 2025</v>
          </cell>
          <cell r="C543">
            <v>0</v>
          </cell>
          <cell r="D543" t="str">
            <v>No. Vice Recursos / Regalías</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BI543">
            <v>0</v>
          </cell>
          <cell r="BJ543">
            <v>0</v>
          </cell>
          <cell r="BK543">
            <v>0</v>
          </cell>
          <cell r="BL543">
            <v>0</v>
          </cell>
          <cell r="BM543">
            <v>0</v>
          </cell>
          <cell r="BN543">
            <v>0</v>
          </cell>
          <cell r="BO543">
            <v>0</v>
          </cell>
          <cell r="BP543">
            <v>0</v>
          </cell>
          <cell r="BQ543">
            <v>0</v>
          </cell>
          <cell r="CS543">
            <v>0</v>
          </cell>
          <cell r="CT543">
            <v>0</v>
          </cell>
          <cell r="CU543">
            <v>0</v>
          </cell>
          <cell r="CV543">
            <v>0</v>
          </cell>
          <cell r="CY543">
            <v>0</v>
          </cell>
          <cell r="CZ543">
            <v>0</v>
          </cell>
          <cell r="DA543">
            <v>0</v>
          </cell>
          <cell r="DB543">
            <v>0</v>
          </cell>
        </row>
        <row r="544">
          <cell r="B544" t="str">
            <v>0531 DE 2025</v>
          </cell>
          <cell r="C544">
            <v>0</v>
          </cell>
          <cell r="D544" t="str">
            <v>No. Vice Recursos / Regalías</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BI544">
            <v>0</v>
          </cell>
          <cell r="BJ544">
            <v>0</v>
          </cell>
          <cell r="BK544">
            <v>0</v>
          </cell>
          <cell r="BL544">
            <v>0</v>
          </cell>
          <cell r="BM544">
            <v>0</v>
          </cell>
          <cell r="BN544">
            <v>0</v>
          </cell>
          <cell r="BO544">
            <v>0</v>
          </cell>
          <cell r="BP544">
            <v>0</v>
          </cell>
          <cell r="BQ544">
            <v>0</v>
          </cell>
          <cell r="CS544">
            <v>0</v>
          </cell>
          <cell r="CT544">
            <v>0</v>
          </cell>
          <cell r="CU544">
            <v>0</v>
          </cell>
          <cell r="CV544">
            <v>0</v>
          </cell>
          <cell r="CY544">
            <v>0</v>
          </cell>
          <cell r="CZ544">
            <v>0</v>
          </cell>
          <cell r="DA544">
            <v>0</v>
          </cell>
          <cell r="DB544">
            <v>0</v>
          </cell>
        </row>
        <row r="545">
          <cell r="B545" t="str">
            <v>0532 DE 2025</v>
          </cell>
          <cell r="C545">
            <v>0</v>
          </cell>
          <cell r="D545" t="str">
            <v>No. Vice Recursos / Regalías</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BI545">
            <v>0</v>
          </cell>
          <cell r="BJ545">
            <v>0</v>
          </cell>
          <cell r="BK545">
            <v>0</v>
          </cell>
          <cell r="BL545">
            <v>0</v>
          </cell>
          <cell r="BM545">
            <v>0</v>
          </cell>
          <cell r="BN545">
            <v>0</v>
          </cell>
          <cell r="BO545">
            <v>0</v>
          </cell>
          <cell r="BP545">
            <v>0</v>
          </cell>
          <cell r="BQ545">
            <v>0</v>
          </cell>
          <cell r="CS545">
            <v>0</v>
          </cell>
          <cell r="CT545">
            <v>0</v>
          </cell>
          <cell r="CU545">
            <v>0</v>
          </cell>
          <cell r="CV545">
            <v>0</v>
          </cell>
          <cell r="CY545">
            <v>0</v>
          </cell>
          <cell r="CZ545">
            <v>0</v>
          </cell>
          <cell r="DA545">
            <v>0</v>
          </cell>
          <cell r="DB545">
            <v>0</v>
          </cell>
        </row>
        <row r="546">
          <cell r="B546" t="str">
            <v>0533 DE 2025</v>
          </cell>
          <cell r="C546">
            <v>0</v>
          </cell>
          <cell r="D546" t="str">
            <v>No. Vice Recursos / Regalías</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BI546">
            <v>0</v>
          </cell>
          <cell r="BJ546">
            <v>0</v>
          </cell>
          <cell r="BK546">
            <v>0</v>
          </cell>
          <cell r="BL546">
            <v>0</v>
          </cell>
          <cell r="BM546">
            <v>0</v>
          </cell>
          <cell r="BN546">
            <v>0</v>
          </cell>
          <cell r="BO546">
            <v>0</v>
          </cell>
          <cell r="BP546">
            <v>0</v>
          </cell>
          <cell r="BQ546">
            <v>0</v>
          </cell>
          <cell r="CS546">
            <v>0</v>
          </cell>
          <cell r="CT546">
            <v>0</v>
          </cell>
          <cell r="CU546">
            <v>0</v>
          </cell>
          <cell r="CV546">
            <v>0</v>
          </cell>
          <cell r="CY546">
            <v>0</v>
          </cell>
          <cell r="CZ546">
            <v>0</v>
          </cell>
          <cell r="DA546">
            <v>0</v>
          </cell>
          <cell r="DB546">
            <v>0</v>
          </cell>
        </row>
        <row r="547">
          <cell r="B547" t="str">
            <v>0534 DE 2025</v>
          </cell>
          <cell r="C547">
            <v>0</v>
          </cell>
          <cell r="D547" t="str">
            <v>No. Vice Recursos / Regalías</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BI547">
            <v>0</v>
          </cell>
          <cell r="BJ547">
            <v>0</v>
          </cell>
          <cell r="BK547">
            <v>0</v>
          </cell>
          <cell r="BL547">
            <v>0</v>
          </cell>
          <cell r="BM547">
            <v>0</v>
          </cell>
          <cell r="BN547">
            <v>0</v>
          </cell>
          <cell r="BO547">
            <v>0</v>
          </cell>
          <cell r="BP547">
            <v>0</v>
          </cell>
          <cell r="BQ547">
            <v>0</v>
          </cell>
          <cell r="CS547">
            <v>0</v>
          </cell>
          <cell r="CT547">
            <v>0</v>
          </cell>
          <cell r="CU547">
            <v>0</v>
          </cell>
          <cell r="CV547">
            <v>0</v>
          </cell>
          <cell r="CY547">
            <v>0</v>
          </cell>
          <cell r="CZ547">
            <v>0</v>
          </cell>
          <cell r="DA547">
            <v>0</v>
          </cell>
          <cell r="DB547">
            <v>0</v>
          </cell>
        </row>
        <row r="548">
          <cell r="B548" t="str">
            <v>0535 DE 2025</v>
          </cell>
          <cell r="C548">
            <v>0</v>
          </cell>
          <cell r="D548" t="str">
            <v>No. Vice Recursos / Regalías</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BI548">
            <v>0</v>
          </cell>
          <cell r="BJ548">
            <v>0</v>
          </cell>
          <cell r="BK548">
            <v>0</v>
          </cell>
          <cell r="BL548">
            <v>0</v>
          </cell>
          <cell r="BM548">
            <v>0</v>
          </cell>
          <cell r="BN548">
            <v>0</v>
          </cell>
          <cell r="BO548">
            <v>0</v>
          </cell>
          <cell r="BP548">
            <v>0</v>
          </cell>
          <cell r="BQ548">
            <v>0</v>
          </cell>
          <cell r="CS548">
            <v>0</v>
          </cell>
          <cell r="CT548">
            <v>0</v>
          </cell>
          <cell r="CU548">
            <v>0</v>
          </cell>
          <cell r="CV548">
            <v>0</v>
          </cell>
          <cell r="CY548">
            <v>0</v>
          </cell>
          <cell r="CZ548">
            <v>0</v>
          </cell>
          <cell r="DA548">
            <v>0</v>
          </cell>
          <cell r="DB548">
            <v>0</v>
          </cell>
        </row>
        <row r="549">
          <cell r="B549" t="str">
            <v>0536 DE 2025</v>
          </cell>
          <cell r="C549">
            <v>0</v>
          </cell>
          <cell r="D549" t="str">
            <v>No. Vice Recursos / Regalías</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BI549">
            <v>0</v>
          </cell>
          <cell r="BJ549">
            <v>0</v>
          </cell>
          <cell r="BK549">
            <v>0</v>
          </cell>
          <cell r="BL549">
            <v>0</v>
          </cell>
          <cell r="BM549">
            <v>0</v>
          </cell>
          <cell r="BN549">
            <v>0</v>
          </cell>
          <cell r="BO549">
            <v>0</v>
          </cell>
          <cell r="BP549">
            <v>0</v>
          </cell>
          <cell r="BQ549">
            <v>0</v>
          </cell>
          <cell r="CS549">
            <v>0</v>
          </cell>
          <cell r="CT549">
            <v>0</v>
          </cell>
          <cell r="CU549">
            <v>0</v>
          </cell>
          <cell r="CV549">
            <v>0</v>
          </cell>
          <cell r="CY549">
            <v>0</v>
          </cell>
          <cell r="CZ549">
            <v>0</v>
          </cell>
          <cell r="DA549">
            <v>0</v>
          </cell>
          <cell r="DB549">
            <v>0</v>
          </cell>
        </row>
        <row r="550">
          <cell r="B550" t="str">
            <v>0537 DE 2025</v>
          </cell>
          <cell r="C550">
            <v>1121868286</v>
          </cell>
          <cell r="D550" t="str">
            <v>DIANA MILENA CUELLAR VASQUEZ</v>
          </cell>
          <cell r="E550" t="str">
            <v>CONTRATO DE PRESTACIÓN DE SERVICIOS DE APOYO A LA GESTIÓN</v>
          </cell>
          <cell r="F550" t="str">
            <v>PRESTACIÓN DE SERVICIOS DE APOYO A LA GESTIÓN NECESARIO PARA EL DESARROLLO DEL PROYECTO FICHA BPUNI VIAC 07 0810 2024 “TEJIENDO VÍNCULOS: PROYECCIÓN E INTERACCIÓN SOCIAL DE LA UNIVERSIDAD DE LOS LLANOS EN LA REGIÓN ORINOQUIA - ACTUALIZACIÓN I”</v>
          </cell>
          <cell r="G550">
            <v>45748</v>
          </cell>
          <cell r="H550">
            <v>8905451</v>
          </cell>
          <cell r="I550" t="str">
            <v>Tres (03) meses y catorce (14) días calendario</v>
          </cell>
          <cell r="J550">
            <v>45748</v>
          </cell>
          <cell r="K550">
            <v>45852</v>
          </cell>
          <cell r="L550" t="str">
            <v>NO APLICA</v>
          </cell>
          <cell r="M550" t="str">
            <v>NO APLICA</v>
          </cell>
          <cell r="N550" t="str">
            <v>NO APLICA</v>
          </cell>
          <cell r="O550">
            <v>4</v>
          </cell>
          <cell r="P550">
            <v>2568880</v>
          </cell>
          <cell r="Q550">
            <v>45748</v>
          </cell>
          <cell r="R550">
            <v>45777</v>
          </cell>
          <cell r="S550">
            <v>2568880</v>
          </cell>
          <cell r="T550">
            <v>45778</v>
          </cell>
          <cell r="U550">
            <v>45808</v>
          </cell>
          <cell r="V550">
            <v>2568880</v>
          </cell>
          <cell r="W550">
            <v>45809</v>
          </cell>
          <cell r="X550">
            <v>45838</v>
          </cell>
          <cell r="Y550">
            <v>1198811</v>
          </cell>
          <cell r="Z550">
            <v>45839</v>
          </cell>
          <cell r="AA550">
            <v>45852</v>
          </cell>
          <cell r="AB550">
            <v>0</v>
          </cell>
          <cell r="AC550">
            <v>0</v>
          </cell>
          <cell r="AD550">
            <v>0</v>
          </cell>
          <cell r="AE550">
            <v>0</v>
          </cell>
          <cell r="AF550">
            <v>0</v>
          </cell>
          <cell r="AG550">
            <v>0</v>
          </cell>
          <cell r="AH550">
            <v>0</v>
          </cell>
          <cell r="AI550">
            <v>0</v>
          </cell>
          <cell r="AJ550">
            <v>0</v>
          </cell>
          <cell r="AK550">
            <v>0</v>
          </cell>
          <cell r="AL550">
            <v>0</v>
          </cell>
          <cell r="AM550">
            <v>0</v>
          </cell>
          <cell r="BI550" t="str">
            <v>Dirección General de Proyección Social</v>
          </cell>
          <cell r="BJ550" t="str">
            <v>ANTONIO JOSÉ CASTRO RIVEROS</v>
          </cell>
          <cell r="BK550" t="str">
            <v>Director Técnico de Proyección Social</v>
          </cell>
          <cell r="BL550">
            <v>702</v>
          </cell>
          <cell r="BM550">
            <v>45747.721226851849</v>
          </cell>
          <cell r="BN550">
            <v>37676916</v>
          </cell>
          <cell r="BO550">
            <v>2346</v>
          </cell>
          <cell r="BP550">
            <v>45748.457800925928</v>
          </cell>
          <cell r="BQ550">
            <v>8905451</v>
          </cell>
          <cell r="CS550" t="str">
            <v>1. Contribuir a la elaboración de diseños y generación de contenidos digitales y radiales para las campañas de promoción, educación continuada, proyectos comunitarios, egresados, eventos y editorial de la Dirección de Proyección Social en línea con la estrategia de comunicación institucional y las directrices establecidas. 2. Brindar apoyo en la elaboración de contenidos digitales destinados a las redes sociales, que destaquen la comunicación misional de la Dirección de Proyección Social. Este apoyo deberá incluir la edición de videos, asegurando el estricto cumplimiento de las pautas y lineamientos institucionales. 3. Brindar apoyo en la implementación y difusión de las estrategias de extensión universitaria lideradas por la Dirección de Proyección Social. 4. Realizar las entrevistas y recopilar la información de las personas designadas, según la estrategia de comunicación y los requerimientos de la Dirección General de Proyección Social. 5. Colaborar en la redacción de diferentes contenidos periodísticos para las diferentes revistas de la Universidad de los Llanos.</v>
          </cell>
          <cell r="CT550">
            <v>1121868286</v>
          </cell>
          <cell r="CU550">
            <v>739</v>
          </cell>
          <cell r="CV550" t="str">
            <v>33010101</v>
          </cell>
          <cell r="CY550">
            <v>8211</v>
          </cell>
          <cell r="CZ550" t="str">
            <v>M6</v>
          </cell>
          <cell r="DA550">
            <v>8905451</v>
          </cell>
          <cell r="DB550">
            <v>0</v>
          </cell>
        </row>
        <row r="551">
          <cell r="B551" t="str">
            <v>0538 DE 2025</v>
          </cell>
          <cell r="C551">
            <v>1019016622</v>
          </cell>
          <cell r="D551" t="str">
            <v>SERGIO LIBARDO ESPINOSA GOMEZ</v>
          </cell>
          <cell r="E551" t="str">
            <v>CONTRATO DE PRESTACIÓN DE SERVICIOS PROFESIONALES</v>
          </cell>
          <cell r="F551" t="str">
            <v>PRESTACIÓN DE SERVICIOS PROFESIONALES NECESARIO PARA EL DESARROLLO DEL PROYECTO FICHA BPUNI VIAC 07 0810 2024 “TEJIENDO   VÍNCULOS:   PROYECCIÓN   E INTERACCIÓN   SOCIAL DE LA UNIVERSIDAD   DE LOS LLANOS EN LA REGIÓN ORINOQUIA - ACTUALIZACIÓN I”</v>
          </cell>
          <cell r="G551">
            <v>45748</v>
          </cell>
          <cell r="H551">
            <v>11248994</v>
          </cell>
          <cell r="I551" t="str">
            <v>Tres (03) meses y catorce (14) días calendario</v>
          </cell>
          <cell r="J551">
            <v>45748</v>
          </cell>
          <cell r="K551">
            <v>45852</v>
          </cell>
          <cell r="L551" t="str">
            <v>NO APLICA</v>
          </cell>
          <cell r="M551" t="str">
            <v>NO APLICA</v>
          </cell>
          <cell r="N551" t="str">
            <v>NO APLICA</v>
          </cell>
          <cell r="O551">
            <v>4</v>
          </cell>
          <cell r="P551">
            <v>3244902</v>
          </cell>
          <cell r="Q551">
            <v>45748</v>
          </cell>
          <cell r="R551">
            <v>45777</v>
          </cell>
          <cell r="S551">
            <v>3244902</v>
          </cell>
          <cell r="T551">
            <v>45778</v>
          </cell>
          <cell r="U551">
            <v>45808</v>
          </cell>
          <cell r="V551">
            <v>3244902</v>
          </cell>
          <cell r="W551">
            <v>45809</v>
          </cell>
          <cell r="X551">
            <v>45838</v>
          </cell>
          <cell r="Y551">
            <v>1514288</v>
          </cell>
          <cell r="Z551">
            <v>45839</v>
          </cell>
          <cell r="AA551">
            <v>45852</v>
          </cell>
          <cell r="AB551">
            <v>0</v>
          </cell>
          <cell r="AC551">
            <v>0</v>
          </cell>
          <cell r="AD551">
            <v>0</v>
          </cell>
          <cell r="AE551">
            <v>0</v>
          </cell>
          <cell r="AF551">
            <v>0</v>
          </cell>
          <cell r="AG551">
            <v>0</v>
          </cell>
          <cell r="AH551">
            <v>0</v>
          </cell>
          <cell r="AI551">
            <v>0</v>
          </cell>
          <cell r="AJ551">
            <v>0</v>
          </cell>
          <cell r="AK551">
            <v>0</v>
          </cell>
          <cell r="AL551">
            <v>0</v>
          </cell>
          <cell r="AM551">
            <v>0</v>
          </cell>
          <cell r="BI551" t="str">
            <v>Dirección General de Proyección Social</v>
          </cell>
          <cell r="BJ551" t="str">
            <v>ANTONIO JOSÉ CASTRO RIVEROS</v>
          </cell>
          <cell r="BK551" t="str">
            <v>Director Técnico de Proyección Social</v>
          </cell>
          <cell r="BL551">
            <v>702</v>
          </cell>
          <cell r="BM551">
            <v>45747.721226851849</v>
          </cell>
          <cell r="BN551">
            <v>37676916</v>
          </cell>
          <cell r="BO551">
            <v>2347</v>
          </cell>
          <cell r="BP551">
            <v>45748.458333333336</v>
          </cell>
          <cell r="BQ551">
            <v>11248994</v>
          </cell>
          <cell r="CS551" t="str">
            <v>1. Contribuir en el diseño, maquetación y diagramación de libros de la Editorial y la Dirección General de Proyección Social. 2. Apoyar en el diseño, maquetación y diagramación de las revistas de carácter científico de la Universidad de los Llanos. 3. Colaborar en la realización de material de comunicación audiovisual para divulgar el contenido de las revistas de la Universidad de los Llanos y libros de la Editorial con el fin de mejorar la visibilización y citación de los productos. 4. Coadyuvar en el proceso de marcación de metadatos de acuerdo a los indexadores de los productos científicos de las Revistas de la Universidad de los Llanos y los libros de la Editorial. 5. Brindar apoyo en la generación de los productos de las Revistas de la Universidad de los Llanos y los libros de la Editorial en los formatos html, Xml, Epub, pdf, y aquellos que soliciten los directorios e indexadores que aporten a la visibilización de la producción intelectual. 6. Apoyar en la actualización de los sitios web de las revistas y la editorial que aporten al mejoramiento de la comunicación gráfica de la producción científica de la universidad de los Llanos. 7. Apoyar a la Dirección General de Proyección Social en productos de comunicación visual, producción web, manejo de marca y proceso de comunicaciones de la Universidad de los Llanos.</v>
          </cell>
          <cell r="CT551">
            <v>1019016622</v>
          </cell>
          <cell r="CU551">
            <v>739</v>
          </cell>
          <cell r="CV551" t="str">
            <v>33010101</v>
          </cell>
          <cell r="CY551">
            <v>7310</v>
          </cell>
          <cell r="CZ551" t="str">
            <v>M6</v>
          </cell>
          <cell r="DA551">
            <v>11248994</v>
          </cell>
          <cell r="DB551">
            <v>0</v>
          </cell>
        </row>
        <row r="552">
          <cell r="B552" t="str">
            <v>0539 DE 2025</v>
          </cell>
          <cell r="C552">
            <v>1071839904</v>
          </cell>
          <cell r="D552" t="str">
            <v>WENDY LORENA NAVARRETE SERRANO</v>
          </cell>
          <cell r="E552" t="str">
            <v>CONTRATO DE PRESTACIÓN DE SERVICIOS PROFESIONALES</v>
          </cell>
          <cell r="F552" t="str">
            <v>PRESTACIÓN DE SERVICIOS PROFESIONALES NECESARIO PARA EL FORTALECIMIENTO DE LOS PROCESOS DEL ÁREA DE SEGURIDAD Y SALUD EN EL TRABAJO DE LA UNIVERSIDAD DE LOS LLANOS.</v>
          </cell>
          <cell r="G552">
            <v>45748</v>
          </cell>
          <cell r="H552">
            <v>11248994</v>
          </cell>
          <cell r="I552" t="str">
            <v>Tres (03) meses y catorce (14) días calendario</v>
          </cell>
          <cell r="J552">
            <v>45748</v>
          </cell>
          <cell r="K552">
            <v>45852</v>
          </cell>
          <cell r="L552" t="str">
            <v>NO APLICA</v>
          </cell>
          <cell r="M552" t="str">
            <v>NO APLICA</v>
          </cell>
          <cell r="N552" t="str">
            <v>NO APLICA</v>
          </cell>
          <cell r="O552">
            <v>4</v>
          </cell>
          <cell r="P552">
            <v>3244902</v>
          </cell>
          <cell r="Q552">
            <v>45748</v>
          </cell>
          <cell r="R552">
            <v>45777</v>
          </cell>
          <cell r="S552">
            <v>3244902</v>
          </cell>
          <cell r="T552">
            <v>45778</v>
          </cell>
          <cell r="U552">
            <v>45808</v>
          </cell>
          <cell r="V552">
            <v>3244902</v>
          </cell>
          <cell r="W552">
            <v>45809</v>
          </cell>
          <cell r="X552">
            <v>45838</v>
          </cell>
          <cell r="Y552">
            <v>1514288</v>
          </cell>
          <cell r="Z552">
            <v>45839</v>
          </cell>
          <cell r="AA552">
            <v>45852</v>
          </cell>
          <cell r="AB552">
            <v>0</v>
          </cell>
          <cell r="AC552">
            <v>0</v>
          </cell>
          <cell r="AD552">
            <v>0</v>
          </cell>
          <cell r="AE552">
            <v>0</v>
          </cell>
          <cell r="AF552">
            <v>0</v>
          </cell>
          <cell r="AG552">
            <v>0</v>
          </cell>
          <cell r="AH552">
            <v>0</v>
          </cell>
          <cell r="AI552">
            <v>0</v>
          </cell>
          <cell r="AJ552">
            <v>0</v>
          </cell>
          <cell r="AK552">
            <v>0</v>
          </cell>
          <cell r="AL552">
            <v>0</v>
          </cell>
          <cell r="AM552">
            <v>0</v>
          </cell>
          <cell r="BI552" t="str">
            <v>Vicerrectoría de Recursos Universitarios</v>
          </cell>
          <cell r="BJ552" t="str">
            <v>WILSON FERNANDO SALGADO CIFUENTES</v>
          </cell>
          <cell r="BK552" t="str">
            <v>Vicerrector Universitario</v>
          </cell>
          <cell r="BL552">
            <v>704</v>
          </cell>
          <cell r="BM552">
            <v>45748.336469907408</v>
          </cell>
          <cell r="BN552">
            <v>33770013</v>
          </cell>
          <cell r="BO552">
            <v>2339</v>
          </cell>
          <cell r="BP552">
            <v>45748.404722222222</v>
          </cell>
          <cell r="BQ552">
            <v>11248994</v>
          </cell>
          <cell r="CS552" t="str">
            <v>1.  Prestar apoyo en velar por el cumplimiento de las normas y uso adecuado de lo implementos de  bioseguridad.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apoyo  en  la comunicación sobre el uso obligatorio de equipos de protección individual y colectiva. 7. Coadyuvar  a la coordinación brindando información  sobre las deficiencias detectadas en las inspecciones periódicas. 8.  Brindar  información  sobre  las  medidas de emergencia contempladas en el plan de emergencia de la Universidad. 9. Prestar apoyo en la realización de inspecciones del botiquín de primeros auxilios y de los equipos de extinción de incendios, así como su correcta ubicación. 10. Apoyar la elaboración y actualización del programa de seguridad y salud en el trabajo y el panorama de factores de riesgo. 11. Brindar apoyo en la socialización de las matrices de identificación de peligros evaluación y control de riesgos en la universidad. 12. Apoyar en el diseño de mecanismos e implementarlos para la socialización del sistema de gestión de seguridad y salud en el trabajo, la política, objetivos, metas, resultados de los indicadores. 13. Brindar apoyo en la ejecución efectiva de los protocolos de bioseguridad en las instalaciones de la Universidad de los Llanos.</v>
          </cell>
          <cell r="CT552">
            <v>1071839904</v>
          </cell>
          <cell r="CU552">
            <v>504</v>
          </cell>
          <cell r="CV552" t="str">
            <v>430101</v>
          </cell>
          <cell r="CY552">
            <v>8299</v>
          </cell>
          <cell r="CZ552" t="str">
            <v>M6</v>
          </cell>
          <cell r="DA552">
            <v>11248994</v>
          </cell>
          <cell r="DB552">
            <v>0</v>
          </cell>
        </row>
        <row r="553">
          <cell r="B553" t="str">
            <v>0540 DE 2025</v>
          </cell>
          <cell r="C553">
            <v>1007863823</v>
          </cell>
          <cell r="D553" t="str">
            <v>DANIEL FELIPE ZAMBRANO SUSATAMA</v>
          </cell>
          <cell r="E553" t="str">
            <v>CONTRATO DE PRESTACIÓN DE SERVICIOS DE APOYO A LA GESTIÓN</v>
          </cell>
          <cell r="F553" t="str">
            <v>PRESTACIÓN DE SERVICIOS DE APOYO A LA GESTIÓN COMO AUXILIAR DE INVESTIGACIÓN PARA EL DESARROLLO DEL PROYECTO DE INVESTIGACIÓN “INICIATIVAS DE CONSTRUCCIÓN DE PAZ AMBIENTAL Y CUIDADO DEL TERRITORIO DESDE UNA PERSPECTIVA ECO-FEMINISTA PARA LAS MEMORIAS Y LA RECONCILIACIÓN EN MUJERES DE TERRITORIOS DE POSCONFLICTO EN EL DEPARTAMENTO DEL META” CON CÓDIGO C05-F04-001-2023, DE LA FACULTAD DE CIENCIAS HUMANAS Y DE LA EDUCACIÓN CONFORME A LA FICHA BPUNI VIAC 08 1510 2024 “FORTALECIMIENTO DEL SISTEMA DE INVESTIGACIONES DE LA UNIVERSIDAD DE LOS LLANOS PARA ATENDER LOS RETOS Y DESAFÍOS DEL TERRITORIO”.</v>
          </cell>
          <cell r="G553">
            <v>45748</v>
          </cell>
          <cell r="H553">
            <v>7450000</v>
          </cell>
          <cell r="I553" t="str">
            <v>Cuatro (04) meses y veintinueve (29) días calendario</v>
          </cell>
          <cell r="J553">
            <v>45748</v>
          </cell>
          <cell r="K553">
            <v>45898</v>
          </cell>
          <cell r="L553" t="str">
            <v>NO APLICA</v>
          </cell>
          <cell r="M553" t="str">
            <v>NO APLICA</v>
          </cell>
          <cell r="N553" t="str">
            <v>NO APLICA</v>
          </cell>
          <cell r="O553">
            <v>5</v>
          </cell>
          <cell r="P553">
            <v>1500000</v>
          </cell>
          <cell r="Q553">
            <v>45748</v>
          </cell>
          <cell r="R553">
            <v>45777</v>
          </cell>
          <cell r="S553">
            <v>1500000</v>
          </cell>
          <cell r="T553">
            <v>45778</v>
          </cell>
          <cell r="U553">
            <v>45808</v>
          </cell>
          <cell r="V553">
            <v>1500000</v>
          </cell>
          <cell r="W553">
            <v>45809</v>
          </cell>
          <cell r="X553">
            <v>45838</v>
          </cell>
          <cell r="Y553">
            <v>1500000</v>
          </cell>
          <cell r="Z553">
            <v>45839</v>
          </cell>
          <cell r="AA553">
            <v>45869</v>
          </cell>
          <cell r="AB553">
            <v>1450000</v>
          </cell>
          <cell r="AC553">
            <v>45870</v>
          </cell>
          <cell r="AD553">
            <v>45898</v>
          </cell>
          <cell r="AE553">
            <v>0</v>
          </cell>
          <cell r="AF553">
            <v>0</v>
          </cell>
          <cell r="AG553">
            <v>0</v>
          </cell>
          <cell r="AH553">
            <v>0</v>
          </cell>
          <cell r="AI553">
            <v>0</v>
          </cell>
          <cell r="AJ553">
            <v>0</v>
          </cell>
          <cell r="AK553">
            <v>0</v>
          </cell>
          <cell r="AL553">
            <v>0</v>
          </cell>
          <cell r="AM553">
            <v>0</v>
          </cell>
          <cell r="BI553" t="str">
            <v xml:space="preserve">Dirección General de Investigaciones  </v>
          </cell>
          <cell r="BJ553" t="str">
            <v>CLAUDIA MARITZA GUZMÁN ARIZA</v>
          </cell>
          <cell r="BK553" t="str">
            <v>Docente de planta de la Universidad de los Llanos</v>
          </cell>
          <cell r="BL553">
            <v>542</v>
          </cell>
          <cell r="BM553">
            <v>45729.747094907405</v>
          </cell>
          <cell r="BN553">
            <v>14800000</v>
          </cell>
          <cell r="BO553">
            <v>2348</v>
          </cell>
          <cell r="BP553">
            <v>45748.458541666667</v>
          </cell>
          <cell r="BQ553">
            <v>7450000</v>
          </cell>
          <cell r="CS553" t="str">
            <v>1. Apoyar en la sistematización de información del trabajo de campo (Diarios de campo, talleres, entrevistas, conversatorio con informantes calificados). 2. Apoyar en la sistematización de información sesiones de trabajo previo al trabajo de campo (talleres y reuniones – relatorías). 3. Acompañar al equipo investigador al trabajo de campo en el municipio de Vista Hermosa Meta. 4. Coadyuvar en el registro fotográfico del trabajo de campo con referencias y datos del campo. 5. Colaborar en el registro de experiencias en el campo – laboratorio de experiencias a partir de la reflexión de cada evento de trabajo de campo. (Reflexiones escritas).</v>
          </cell>
          <cell r="CT553">
            <v>1007863823</v>
          </cell>
          <cell r="CU553">
            <v>735</v>
          </cell>
          <cell r="CV553" t="str">
            <v>320401</v>
          </cell>
          <cell r="CY553">
            <v>8299</v>
          </cell>
          <cell r="CZ553" t="str">
            <v>M6</v>
          </cell>
          <cell r="DA553">
            <v>7450000</v>
          </cell>
          <cell r="DB553">
            <v>0</v>
          </cell>
        </row>
        <row r="554">
          <cell r="B554" t="str">
            <v>0541 DE 2025</v>
          </cell>
          <cell r="C554">
            <v>1121963758</v>
          </cell>
          <cell r="D554" t="str">
            <v>JANIER STIVEN SALAZAR CORDERO</v>
          </cell>
          <cell r="E554" t="str">
            <v>CONTRATO DE PRESTACIÓN DE SERVICIOS DE APOYO A LA GESTIÓN</v>
          </cell>
          <cell r="F554" t="str">
            <v>PRESTACIÓN DE SERVICIOS DE APOYO A LA GESTIÓN COMO AUXILIAR DE INVESTIGACIÓN PARA EL DESARROLLO DEL PROYECTO DE INVESTIGACIÓN “INICIATIVAS DE CONSTRUCCIÓN DE PAZ AMBIENTAL Y CUIDADO DEL TERRITORIO DESDE UNA PERSPECTIVA ECO-FEMINISTA PARA LAS MEMORIAS Y LA RECONCILIACIÓN EN MUJERES DE TERRITORIOS DE POSCONFLICTO EN EL DEPARTAMENTO DEL META” CON CÓDIGO C05-F04-001-2023, DE LA FACULTAD DE CIENCIAS HUMANAS Y DE LA EDUCACIÓN CONFORME A LA FICHA BPUNI VIAC 08 1510 2024 “FORTALECIMIENTO DEL SISTEMA DE INVESTIGACIONES DE LA UNIVERSIDAD DE LOS LLANOS PARA ATENDER LOS RETOS Y DESAFÍOS DEL TERRITORIO”</v>
          </cell>
          <cell r="G554">
            <v>45748</v>
          </cell>
          <cell r="H554">
            <v>7350000</v>
          </cell>
          <cell r="I554" t="str">
            <v>Cuatro (04) meses y veintisiete (27) días calendario</v>
          </cell>
          <cell r="J554">
            <v>45748</v>
          </cell>
          <cell r="K554">
            <v>45896</v>
          </cell>
          <cell r="L554" t="str">
            <v>NO APLICA</v>
          </cell>
          <cell r="M554" t="str">
            <v>NO APLICA</v>
          </cell>
          <cell r="N554" t="str">
            <v>NO APLICA</v>
          </cell>
          <cell r="O554">
            <v>5</v>
          </cell>
          <cell r="P554">
            <v>1500000</v>
          </cell>
          <cell r="Q554">
            <v>45748</v>
          </cell>
          <cell r="R554">
            <v>45777</v>
          </cell>
          <cell r="S554">
            <v>1500000</v>
          </cell>
          <cell r="T554">
            <v>45778</v>
          </cell>
          <cell r="U554">
            <v>45808</v>
          </cell>
          <cell r="V554">
            <v>1500000</v>
          </cell>
          <cell r="W554">
            <v>45809</v>
          </cell>
          <cell r="X554">
            <v>45838</v>
          </cell>
          <cell r="Y554">
            <v>1500000</v>
          </cell>
          <cell r="Z554">
            <v>45839</v>
          </cell>
          <cell r="AA554">
            <v>45869</v>
          </cell>
          <cell r="AB554">
            <v>1350000</v>
          </cell>
          <cell r="AC554">
            <v>45870</v>
          </cell>
          <cell r="AD554">
            <v>45896</v>
          </cell>
          <cell r="AE554">
            <v>0</v>
          </cell>
          <cell r="AF554">
            <v>0</v>
          </cell>
          <cell r="AG554">
            <v>0</v>
          </cell>
          <cell r="AH554">
            <v>0</v>
          </cell>
          <cell r="AI554">
            <v>0</v>
          </cell>
          <cell r="AJ554">
            <v>0</v>
          </cell>
          <cell r="AK554">
            <v>0</v>
          </cell>
          <cell r="AL554">
            <v>0</v>
          </cell>
          <cell r="AM554">
            <v>0</v>
          </cell>
          <cell r="BI554" t="str">
            <v xml:space="preserve">Dirección General de Investigaciones  </v>
          </cell>
          <cell r="BJ554" t="str">
            <v>CLAUDIA MARITZA GUZMÁN ARIZA</v>
          </cell>
          <cell r="BK554" t="str">
            <v>Docente de planta de la Universidad de los Llanos</v>
          </cell>
          <cell r="BL554">
            <v>542</v>
          </cell>
          <cell r="BM554">
            <v>45729.747094907405</v>
          </cell>
          <cell r="BN554">
            <v>14800000</v>
          </cell>
          <cell r="BO554">
            <v>2349</v>
          </cell>
          <cell r="BP554">
            <v>45748.459050925929</v>
          </cell>
          <cell r="BQ554">
            <v>7350000</v>
          </cell>
          <cell r="CS554" t="str">
            <v xml:space="preserve">1. Coadyuvar con la sistematización de información de sesiones de trabajo previo al trabajo de campo (talleres y reuniones – relatorías). 2. Apoyar la sistematización de la información del trabajo de campo como diarios de campo, talleres, entrevistas, conversatorio con informantes calificados, entre otros. 3. Acompañar al equipo investigador en el trabajo de campo en el municipio de Vista Hermosa – Meta durante el tiempo de su vinculación. 4. Apoyar las actividades administrativas para la ejecución técnica del proyecto. 5. Cooperar con el registro de experiencias en campo/laboratorio a partir de la reflexión de cada evento de trabajo de campo. 6. Apoyar la revisión de literatura asociada a los objetivos del proyecto y consolidar una base de datos en una plataforma bibliográfica. </v>
          </cell>
          <cell r="CT554">
            <v>1121963758</v>
          </cell>
          <cell r="CU554">
            <v>735</v>
          </cell>
          <cell r="CV554" t="str">
            <v>320401</v>
          </cell>
          <cell r="CY554">
            <v>8299</v>
          </cell>
          <cell r="CZ554" t="str">
            <v>M6</v>
          </cell>
          <cell r="DA554">
            <v>7350000</v>
          </cell>
          <cell r="DB554">
            <v>0</v>
          </cell>
        </row>
        <row r="555">
          <cell r="B555" t="str">
            <v>0542 DE 2025</v>
          </cell>
          <cell r="C555">
            <v>1006877993</v>
          </cell>
          <cell r="D555" t="str">
            <v>ANDRES FELIPE MUÑOZ CARRERO</v>
          </cell>
          <cell r="E555" t="str">
            <v>CONTRATO DE PRESTACIÓN DE SERVICIOS PROFESIONALES</v>
          </cell>
          <cell r="F555" t="str">
            <v>PRESTACIÓN DE SERVICIOS PROFESIONALES NECESARIOS PARA EL DESARROLLO DEL PROYECTO DE INVESTIGACIÓN DENOMINADO “DINÁMICA TEMPORAL DE LA ACTIVIDAD DE DOS ESPECIES HERMANAS DE MURCIÉLAGOS INSECTÍVOROS EN EL PIEDEMONTE LLANERO COLOMBIANO" CON CÓDIGO C10-F02-001-2024, “, DE LA FACULTAD DE CIENCIAS BÁSICAS E INGENIERÍA, CONFORME A LA FICHA BPUNI VIAC 08 1510 2024 “FORTALECIMIENTO DEL SISTEMA DE INVESTIGACIONES DE LA UNIVERSIDAD DE LOS LLANOS PARA ATENDER LOS RETOS Y DESAFÍOS DEL TERRITORIO”.</v>
          </cell>
          <cell r="G555">
            <v>45748</v>
          </cell>
          <cell r="H555">
            <v>24500000</v>
          </cell>
          <cell r="I555" t="str">
            <v>Ocho (08) meses calendario</v>
          </cell>
          <cell r="J555">
            <v>45748</v>
          </cell>
          <cell r="K555">
            <v>45991</v>
          </cell>
          <cell r="L555" t="str">
            <v>NO APLICA</v>
          </cell>
          <cell r="M555" t="str">
            <v>NO APLICA</v>
          </cell>
          <cell r="N555" t="str">
            <v>NO APLICA</v>
          </cell>
          <cell r="O555">
            <v>8</v>
          </cell>
          <cell r="P555">
            <v>3062500</v>
          </cell>
          <cell r="Q555">
            <v>45748</v>
          </cell>
          <cell r="R555">
            <v>45777</v>
          </cell>
          <cell r="S555">
            <v>3062500</v>
          </cell>
          <cell r="T555">
            <v>45778</v>
          </cell>
          <cell r="U555">
            <v>45808</v>
          </cell>
          <cell r="V555">
            <v>3062500</v>
          </cell>
          <cell r="W555">
            <v>45809</v>
          </cell>
          <cell r="X555">
            <v>45838</v>
          </cell>
          <cell r="Y555">
            <v>3062500</v>
          </cell>
          <cell r="Z555">
            <v>45839</v>
          </cell>
          <cell r="AA555">
            <v>45869</v>
          </cell>
          <cell r="AB555">
            <v>3062500</v>
          </cell>
          <cell r="AC555">
            <v>45870</v>
          </cell>
          <cell r="AD555">
            <v>45900</v>
          </cell>
          <cell r="AE555">
            <v>3062500</v>
          </cell>
          <cell r="AF555">
            <v>45901</v>
          </cell>
          <cell r="AG555">
            <v>45930</v>
          </cell>
          <cell r="AH555">
            <v>3062500</v>
          </cell>
          <cell r="AI555">
            <v>45931</v>
          </cell>
          <cell r="AJ555">
            <v>45961</v>
          </cell>
          <cell r="AK555">
            <v>3062500</v>
          </cell>
          <cell r="AL555">
            <v>45962</v>
          </cell>
          <cell r="AM555">
            <v>45991</v>
          </cell>
          <cell r="BI555" t="str">
            <v xml:space="preserve">Dirección General de Investigaciones  </v>
          </cell>
          <cell r="BJ555" t="str">
            <v>ANGEL ALFONSO CRUZ ROA</v>
          </cell>
          <cell r="BK555" t="str">
            <v>Docente de planta de la Universidad de los Llanos</v>
          </cell>
          <cell r="BL555">
            <v>705</v>
          </cell>
          <cell r="BM555">
            <v>45748.33966435185</v>
          </cell>
          <cell r="BN555">
            <v>24500000</v>
          </cell>
          <cell r="BO555">
            <v>2350</v>
          </cell>
          <cell r="BP555">
            <v>45748.459317129629</v>
          </cell>
          <cell r="BQ555">
            <v>24500000</v>
          </cell>
          <cell r="CS555" t="str">
            <v>1. Contribuir en la preparación y procesamiento de datos de señales digitales de ecolocalización de murciélagos para su análisis, construcción del conjunto de datos y experimentación de modelos de aprendizaje automático o aprendizaje profundo. 2. Colaborar con el diseño e implementación de métodos apropiados de aprendizaje automático o profundo para la detección de pulsos o secuencias de pulsos de especies de murciélagos a partir de señales de ecolocalización. 3. Apoyar el diseño y desarrollo de experimentos de aprendizaje automático o aprendizaje profundo para la detección de pulsos o secuencias de pulsos de especies de murciélagos a partir de señales de ecolocalización. 4. Contribuir con el diseño y desarrollo de un prototipo de aplicación WEB para el registro y análisis de datos de señales de ecolocalización de murciélagos, usando tecnologías de información geográfica, de visualización y analítica de datos. 5. Brindar apoyo en la elaboración y redacción de informes o artículos científicos.</v>
          </cell>
          <cell r="CT555">
            <v>1006877993</v>
          </cell>
          <cell r="CU555">
            <v>735</v>
          </cell>
          <cell r="CV555" t="str">
            <v>320303</v>
          </cell>
          <cell r="CY555">
            <v>7490</v>
          </cell>
          <cell r="CZ555" t="str">
            <v>M6</v>
          </cell>
          <cell r="DA555">
            <v>24500000</v>
          </cell>
          <cell r="DB555">
            <v>0</v>
          </cell>
        </row>
        <row r="556">
          <cell r="B556" t="str">
            <v>0543 DE 2025</v>
          </cell>
          <cell r="C556">
            <v>1006794349</v>
          </cell>
          <cell r="D556" t="str">
            <v>JULIANA MARIA BOLIVAR DIAZ</v>
          </cell>
          <cell r="E556" t="str">
            <v>CONTRATO DE PRESTACIÓN DE SERVICIOS DE APOYO A LA GESTIÓN</v>
          </cell>
          <cell r="F556" t="str">
            <v>PRESTACIÓN DE SERVICIOS DE APOYO A LA GESTIÓN NECESARIO PARA EL FORTALECIMIENTO DE LOS PROCESOS EN GESTIÓN ADMINISTRATIVA EN LA DIVISIÓN DE SERVICIOS ADMINISTRATIVOS DE LA UNIVERSIDAD DE LOS LLANOS.</v>
          </cell>
          <cell r="G556">
            <v>45748</v>
          </cell>
          <cell r="H556">
            <v>7968040</v>
          </cell>
          <cell r="I556" t="str">
            <v>Tres (03) meses y catorce (14) días calendario</v>
          </cell>
          <cell r="J556">
            <v>45748</v>
          </cell>
          <cell r="K556">
            <v>45852</v>
          </cell>
          <cell r="L556" t="str">
            <v>NO APLICA</v>
          </cell>
          <cell r="M556" t="str">
            <v>NO APLICA</v>
          </cell>
          <cell r="N556" t="str">
            <v>NO APLICA</v>
          </cell>
          <cell r="O556">
            <v>4</v>
          </cell>
          <cell r="P556">
            <v>2298473</v>
          </cell>
          <cell r="Q556">
            <v>45748</v>
          </cell>
          <cell r="R556">
            <v>45777</v>
          </cell>
          <cell r="S556">
            <v>2298473</v>
          </cell>
          <cell r="T556">
            <v>45778</v>
          </cell>
          <cell r="U556">
            <v>45808</v>
          </cell>
          <cell r="V556">
            <v>2298473</v>
          </cell>
          <cell r="W556">
            <v>45809</v>
          </cell>
          <cell r="X556">
            <v>45838</v>
          </cell>
          <cell r="Y556">
            <v>1072621</v>
          </cell>
          <cell r="Z556">
            <v>45839</v>
          </cell>
          <cell r="AA556">
            <v>45852</v>
          </cell>
          <cell r="AB556">
            <v>0</v>
          </cell>
          <cell r="AC556">
            <v>0</v>
          </cell>
          <cell r="AD556">
            <v>0</v>
          </cell>
          <cell r="AE556">
            <v>0</v>
          </cell>
          <cell r="AF556">
            <v>0</v>
          </cell>
          <cell r="AG556">
            <v>0</v>
          </cell>
          <cell r="AH556">
            <v>0</v>
          </cell>
          <cell r="AI556">
            <v>0</v>
          </cell>
          <cell r="AJ556">
            <v>0</v>
          </cell>
          <cell r="AK556">
            <v>0</v>
          </cell>
          <cell r="AL556">
            <v>0</v>
          </cell>
          <cell r="AM556">
            <v>0</v>
          </cell>
          <cell r="BI556" t="str">
            <v>Vicerrectoría de Recursos Universitarios</v>
          </cell>
          <cell r="BJ556" t="str">
            <v>WILSON FERNANDO SALGADO CIFUENTES</v>
          </cell>
          <cell r="BK556" t="str">
            <v>Vicerrector Universitario</v>
          </cell>
          <cell r="BL556">
            <v>704</v>
          </cell>
          <cell r="BM556">
            <v>45748.336469907408</v>
          </cell>
          <cell r="BN556">
            <v>33770013</v>
          </cell>
          <cell r="BO556">
            <v>2340</v>
          </cell>
          <cell r="BP556">
            <v>45748.40519675926</v>
          </cell>
          <cell r="BQ556">
            <v>8905451</v>
          </cell>
          <cell r="CS556" t="str">
            <v>1. Prestar apoyo en la organización cronológica, física y magnética de la documentación del proceso de estructura organizacional. 2. Apoyar en la revisión y elaboración de Acuerdos y Actas que cumplan con la normatividad vigente para presentar, ante el Consejo Superior, comités y reuniones programadas dentro del proceso de Implementación de Estructura organizacional. 3. Coadyuvar en la programación de reuniones con los responsables de cada proceso misional, estratégico, apoyo y de evaluación. 4. Colaborar con el acompañamiento a las reuniones y comités para el respectivo levantamiento de las Actas.</v>
          </cell>
          <cell r="CT556">
            <v>1006794349</v>
          </cell>
          <cell r="CU556">
            <v>504</v>
          </cell>
          <cell r="CV556" t="str">
            <v>430101</v>
          </cell>
          <cell r="CY556">
            <v>8299</v>
          </cell>
          <cell r="CZ556" t="str">
            <v>M6</v>
          </cell>
          <cell r="DA556">
            <v>7968040</v>
          </cell>
          <cell r="DB556">
            <v>0</v>
          </cell>
        </row>
        <row r="557">
          <cell r="B557" t="str">
            <v>0544 DE 2025</v>
          </cell>
          <cell r="C557">
            <v>1119894156</v>
          </cell>
          <cell r="D557" t="str">
            <v>ANDRES JULIAN BONILLA REYES</v>
          </cell>
          <cell r="E557" t="str">
            <v>CONTRATO DE PRESTACIÓN DE SERVICIOS DE APOYO A LA GESTIÓN</v>
          </cell>
          <cell r="F557" t="str">
            <v>PRESTACIÓN DE SERVICIOS DE APOYO A LA GESTIÓN COMO AUXILIAR DE INVESTIGACIÓN PARA EL DESARROLLO DEL PROYECTO DE INVESTIGACIÓN PROYECTO ¨PRESENCIA Y REMOCIÓN DE CONTAMINANTES EMERGENTES EN CACHAMAS DE CULTIVO DE LA LAGUNA LA VENTUROSA, PUERTO LÓPEZ, META, CON CÓDIGO C10-F02-004-2024 “, DE LA FACULTAD DE CIENCIAS BÁSICAS E INGENIERÍA, CONFORME A LA FICHA BPUNI VIAC 08 1510 2024 “FORTALECIMIENTO DEL SISTEMA DE INVESTIGACIONES DE LA UNIVERSIDAD DE LOS LLANOS PARA ATENDER LOS RETOS Y DESAFÍOS DEL TERRITORIO”.</v>
          </cell>
          <cell r="G557">
            <v>45748</v>
          </cell>
          <cell r="H557">
            <v>24931935</v>
          </cell>
          <cell r="I557" t="str">
            <v>Ocho (08) meses calendario</v>
          </cell>
          <cell r="J557">
            <v>45748</v>
          </cell>
          <cell r="K557">
            <v>45991</v>
          </cell>
          <cell r="L557" t="str">
            <v>NO APLICA</v>
          </cell>
          <cell r="M557" t="str">
            <v>NO APLICA</v>
          </cell>
          <cell r="N557" t="str">
            <v>NO APLICA</v>
          </cell>
          <cell r="O557">
            <v>8</v>
          </cell>
          <cell r="P557">
            <v>3116492</v>
          </cell>
          <cell r="Q557">
            <v>45748</v>
          </cell>
          <cell r="R557">
            <v>45777</v>
          </cell>
          <cell r="S557">
            <v>3116492</v>
          </cell>
          <cell r="T557">
            <v>45778</v>
          </cell>
          <cell r="U557">
            <v>45808</v>
          </cell>
          <cell r="V557">
            <v>3116492</v>
          </cell>
          <cell r="W557">
            <v>45809</v>
          </cell>
          <cell r="X557">
            <v>45838</v>
          </cell>
          <cell r="Y557">
            <v>3116492</v>
          </cell>
          <cell r="Z557">
            <v>45839</v>
          </cell>
          <cell r="AA557">
            <v>45869</v>
          </cell>
          <cell r="AB557">
            <v>3116492</v>
          </cell>
          <cell r="AC557">
            <v>45870</v>
          </cell>
          <cell r="AD557">
            <v>45900</v>
          </cell>
          <cell r="AE557">
            <v>3116492</v>
          </cell>
          <cell r="AF557">
            <v>45901</v>
          </cell>
          <cell r="AG557">
            <v>45930</v>
          </cell>
          <cell r="AH557">
            <v>3116492</v>
          </cell>
          <cell r="AI557">
            <v>45931</v>
          </cell>
          <cell r="AJ557">
            <v>45961</v>
          </cell>
          <cell r="AK557">
            <v>3116491</v>
          </cell>
          <cell r="AL557">
            <v>45962</v>
          </cell>
          <cell r="AM557">
            <v>45991</v>
          </cell>
          <cell r="BI557" t="str">
            <v xml:space="preserve">Dirección General de Investigaciones  </v>
          </cell>
          <cell r="BJ557" t="str">
            <v>MIGUEL ANGEL NAVARRO RAMIREZ</v>
          </cell>
          <cell r="BK557" t="str">
            <v>Docente de planta de la Universidad de los Llanos</v>
          </cell>
          <cell r="BL557">
            <v>584</v>
          </cell>
          <cell r="BM557">
            <v>45734.667453703703</v>
          </cell>
          <cell r="BN557">
            <v>24931935</v>
          </cell>
          <cell r="BO557">
            <v>2351</v>
          </cell>
          <cell r="BP557">
            <v>45748.459861111114</v>
          </cell>
          <cell r="BQ557">
            <v>24931935</v>
          </cell>
          <cell r="CS557" t="str">
            <v>1. Apoyar la toma de muestras de agua y peces para los respectivos análisis, en la laguna la Venturosa – Puerto López Meta. 2. Coadyuvar en la determinación de las condiciones de extracción de contaminantes emergentes (cafeína, estradiol, diclofenaco) en muestras de agua y peces en laboratorios de Química de a Universidad de los Llanos y la Universidad de Antioquia. 3. Coadyuvar para la determinación de las condiciones de cuantificación de contaminantes emergentes (cafeína, estradiol, diclofenaco) por HPLC.</v>
          </cell>
          <cell r="CT557">
            <v>1119894156</v>
          </cell>
          <cell r="CU557">
            <v>735</v>
          </cell>
          <cell r="CV557" t="str">
            <v>320306</v>
          </cell>
          <cell r="CY557">
            <v>7490</v>
          </cell>
          <cell r="CZ557" t="str">
            <v>M6</v>
          </cell>
          <cell r="DA557">
            <v>24931935</v>
          </cell>
          <cell r="DB557">
            <v>0</v>
          </cell>
        </row>
        <row r="558">
          <cell r="B558" t="str">
            <v>0545 DE 2025</v>
          </cell>
          <cell r="C558">
            <v>86043073</v>
          </cell>
          <cell r="D558" t="str">
            <v>ISMAEL ENRIQUE NIÑO PEREZ</v>
          </cell>
          <cell r="E558" t="str">
            <v>CONTRATO DE PRESTACIÓN DE SERVICIOS DE APOYO A LA GESTIÓN</v>
          </cell>
          <cell r="F558" t="str">
            <v>PRESTACIÓN DE SERVICIOS DE APOYO A LA GESTIÓN NECESARIO PARA EL FORTALECIMIENTO DE LOS PROCESOS OPERATIVOS DE SERVICIOS GENERALES DE LA VICERRECTORÍA DE RECURSOS DE LA UNIVERSIDAD DE LOS LLANOS.</v>
          </cell>
          <cell r="G558">
            <v>45748</v>
          </cell>
          <cell r="H558">
            <v>8905451</v>
          </cell>
          <cell r="I558" t="str">
            <v>Tres (03) meses y catorce (14) días calendario</v>
          </cell>
          <cell r="J558">
            <v>45748</v>
          </cell>
          <cell r="K558">
            <v>45852</v>
          </cell>
          <cell r="L558" t="str">
            <v>NO APLICA</v>
          </cell>
          <cell r="M558" t="str">
            <v>NO APLICA</v>
          </cell>
          <cell r="N558" t="str">
            <v>NO APLICA</v>
          </cell>
          <cell r="O558">
            <v>4</v>
          </cell>
          <cell r="P558">
            <v>2568880</v>
          </cell>
          <cell r="Q558">
            <v>45748</v>
          </cell>
          <cell r="R558">
            <v>45777</v>
          </cell>
          <cell r="S558">
            <v>2568880</v>
          </cell>
          <cell r="T558">
            <v>45778</v>
          </cell>
          <cell r="U558">
            <v>45808</v>
          </cell>
          <cell r="V558">
            <v>2568880</v>
          </cell>
          <cell r="W558">
            <v>45809</v>
          </cell>
          <cell r="X558">
            <v>45838</v>
          </cell>
          <cell r="Y558">
            <v>1198811</v>
          </cell>
          <cell r="Z558">
            <v>45839</v>
          </cell>
          <cell r="AA558">
            <v>45852</v>
          </cell>
          <cell r="AB558">
            <v>0</v>
          </cell>
          <cell r="AC558">
            <v>0</v>
          </cell>
          <cell r="AD558">
            <v>0</v>
          </cell>
          <cell r="AE558">
            <v>0</v>
          </cell>
          <cell r="AF558">
            <v>0</v>
          </cell>
          <cell r="AG558">
            <v>0</v>
          </cell>
          <cell r="AH558">
            <v>0</v>
          </cell>
          <cell r="AI558">
            <v>0</v>
          </cell>
          <cell r="AJ558">
            <v>0</v>
          </cell>
          <cell r="AK558">
            <v>0</v>
          </cell>
          <cell r="AL558">
            <v>0</v>
          </cell>
          <cell r="AM558">
            <v>0</v>
          </cell>
          <cell r="BI558" t="str">
            <v>Vicerrectoría de Recursos Universitarios</v>
          </cell>
          <cell r="BJ558" t="str">
            <v>WILSON FERNANDO SALGADO CIFUENTES</v>
          </cell>
          <cell r="BK558" t="str">
            <v>Vicerrector Universitario</v>
          </cell>
          <cell r="BL558">
            <v>704</v>
          </cell>
          <cell r="BM558">
            <v>45748.336469907408</v>
          </cell>
          <cell r="BN558">
            <v>33770013</v>
          </cell>
          <cell r="BO558">
            <v>2341</v>
          </cell>
          <cell r="BP558">
            <v>45748.405752314815</v>
          </cell>
          <cell r="BQ558">
            <v>13615568</v>
          </cell>
          <cell r="CS558" t="str">
            <v>1.  Apoyar la ejecución de actividades silviculturales y mantenimiento de árboles, jardines y zonas verdes del Campus Barcelona. 2. Apoyar en la operación de la plataforma eléctrica articulada BA20ERT:4X4 en tareas operativas como control, poda de árboles y mantenimiento de cubiertas, techos y redes. 3.  Apoyar en las actividades de lavado y mantenimiento de tanques de almacenamiento de agua, así como el reporte y seguimiento a la matriz de reparación de fugas.</v>
          </cell>
          <cell r="CT558">
            <v>86043073</v>
          </cell>
          <cell r="CU558">
            <v>504</v>
          </cell>
          <cell r="CV558" t="str">
            <v>4401</v>
          </cell>
          <cell r="CY558">
            <v>8299</v>
          </cell>
          <cell r="CZ558" t="str">
            <v>M6</v>
          </cell>
          <cell r="DA558">
            <v>8905451</v>
          </cell>
          <cell r="DB558">
            <v>0</v>
          </cell>
        </row>
        <row r="559">
          <cell r="B559" t="str">
            <v>0546 DE 2025</v>
          </cell>
          <cell r="C559">
            <v>1123088475</v>
          </cell>
          <cell r="D559" t="str">
            <v>KEVIN ESTEBAN PIÑEROS CANO</v>
          </cell>
          <cell r="E559" t="str">
            <v>CONTRATO DE PRESTACIÓN DE SERVICIOS DE APOYO A LA GESTIÓN</v>
          </cell>
          <cell r="F559" t="str">
            <v>PRESTACIÓN DE SERVICIOS DE APOYO A LA GESTIÓN COMO AUXILIAR DE INVESTIGACIÓN PARA EL DESARROLLO DEL PROYECTO DE INVESTIGACIÓN INCLUSIÓN DE PÉPTIDOS ANTIMICROBIANOS A PARTIR DE SPIRULINA ARTHROSPIRA MAXIMA (CYANOPHYCEAE) EN LA ALIMENTACIÓN DE ZEBRAFISH DANIO RERIO COMO SUPLEMENTO EN LA MEJORA DE LA RESPUESTA INMUNE, CON CÓDIGO C10-F01-002-2024, DE LA FACULTAD DE CIENCIAS AGROPECUARIAS Y RECURSOS NATURALES, CONFORME A LA FICHA BPUNI VIAC 08 1510 2024 DENOMINADO “FORTALECIMIENTO DEL SISTEMA DE INVESTIGACIONES DE LA UNIVERSIDAD DE LOS LLANOS PARA ATENDER LOS RETOS Y DESAFÍOS DEL TERRITORIO”.</v>
          </cell>
          <cell r="G559">
            <v>45748</v>
          </cell>
          <cell r="H559">
            <v>10153332</v>
          </cell>
          <cell r="I559" t="str">
            <v>Tres (03) meses y treinta (30) días calendario</v>
          </cell>
          <cell r="J559">
            <v>45748</v>
          </cell>
          <cell r="K559">
            <v>45868</v>
          </cell>
          <cell r="L559" t="str">
            <v>NO APLICA</v>
          </cell>
          <cell r="M559" t="str">
            <v>NO APLICA</v>
          </cell>
          <cell r="N559" t="str">
            <v>NO APLICA</v>
          </cell>
          <cell r="O559">
            <v>4</v>
          </cell>
          <cell r="P559">
            <v>2538333</v>
          </cell>
          <cell r="Q559">
            <v>45748</v>
          </cell>
          <cell r="R559">
            <v>45777</v>
          </cell>
          <cell r="S559">
            <v>2538333</v>
          </cell>
          <cell r="T559">
            <v>45778</v>
          </cell>
          <cell r="U559">
            <v>45808</v>
          </cell>
          <cell r="V559">
            <v>2538333</v>
          </cell>
          <cell r="W559">
            <v>45809</v>
          </cell>
          <cell r="X559">
            <v>45838</v>
          </cell>
          <cell r="Y559">
            <v>2538333</v>
          </cell>
          <cell r="Z559">
            <v>45839</v>
          </cell>
          <cell r="AA559">
            <v>45868</v>
          </cell>
          <cell r="AB559">
            <v>0</v>
          </cell>
          <cell r="AC559">
            <v>0</v>
          </cell>
          <cell r="AD559">
            <v>0</v>
          </cell>
          <cell r="AE559">
            <v>0</v>
          </cell>
          <cell r="AF559">
            <v>0</v>
          </cell>
          <cell r="AG559">
            <v>0</v>
          </cell>
          <cell r="AH559">
            <v>0</v>
          </cell>
          <cell r="AI559">
            <v>0</v>
          </cell>
          <cell r="AJ559">
            <v>0</v>
          </cell>
          <cell r="AK559">
            <v>0</v>
          </cell>
          <cell r="AL559">
            <v>0</v>
          </cell>
          <cell r="AM559">
            <v>0</v>
          </cell>
          <cell r="BI559" t="str">
            <v xml:space="preserve">Dirección General de Investigaciones  </v>
          </cell>
          <cell r="BJ559" t="str">
            <v>VICTOR MAURICIO MEDINA ROBLES</v>
          </cell>
          <cell r="BK559" t="str">
            <v>Docente de planta de la Universidad de los Llanos</v>
          </cell>
          <cell r="BL559">
            <v>587</v>
          </cell>
          <cell r="BM559">
            <v>45734.704074074078</v>
          </cell>
          <cell r="BN559">
            <v>10153332</v>
          </cell>
          <cell r="BO559">
            <v>2352</v>
          </cell>
          <cell r="BP559">
            <v>45748.460231481484</v>
          </cell>
          <cell r="BQ559">
            <v>10153332</v>
          </cell>
          <cell r="CS559" t="str">
            <v>1. Apoyar la recolección de información, digitación y análisis teórico. 2. Colaborar en el desarrollo experimental y administrativo del proyecto. 3. Coadyuvar en la elaboración de Informes de avance y finales del proyecto. 4. Prestar apoyo en la redacción de artículos científicos y resúmenes de eventos. 5. Contribuir en la organización y ejecución de los experimentos y salidas de campo.</v>
          </cell>
          <cell r="CT559">
            <v>1123088475</v>
          </cell>
          <cell r="CU559">
            <v>735</v>
          </cell>
          <cell r="CV559" t="str">
            <v>320504</v>
          </cell>
          <cell r="CY559">
            <v>7490</v>
          </cell>
          <cell r="CZ559" t="str">
            <v>M6</v>
          </cell>
          <cell r="DA559">
            <v>10153332</v>
          </cell>
          <cell r="DB559">
            <v>0</v>
          </cell>
        </row>
        <row r="560">
          <cell r="B560" t="str">
            <v>0547 DE 2025</v>
          </cell>
          <cell r="C560">
            <v>1067919351</v>
          </cell>
          <cell r="D560" t="str">
            <v>JUAN SEBASTIAN BERMUDEZ PEREZ</v>
          </cell>
          <cell r="E560" t="str">
            <v>CONTRATO DE PRESTACIÓN DE SERVICIOS PROFESIONALES</v>
          </cell>
          <cell r="F560"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560">
            <v>45748</v>
          </cell>
          <cell r="H560">
            <v>13592533</v>
          </cell>
          <cell r="I560" t="str">
            <v>Tres (03) meses y catorce (14) días calendario</v>
          </cell>
          <cell r="J560">
            <v>45748</v>
          </cell>
          <cell r="K560">
            <v>45852</v>
          </cell>
          <cell r="L560" t="str">
            <v>NO APLICA</v>
          </cell>
          <cell r="M560" t="str">
            <v>NO APLICA</v>
          </cell>
          <cell r="N560" t="str">
            <v>NO APLICA</v>
          </cell>
          <cell r="O560">
            <v>4</v>
          </cell>
          <cell r="P560">
            <v>3920923</v>
          </cell>
          <cell r="Q560">
            <v>45748</v>
          </cell>
          <cell r="R560">
            <v>45777</v>
          </cell>
          <cell r="S560">
            <v>3920923</v>
          </cell>
          <cell r="T560">
            <v>45778</v>
          </cell>
          <cell r="U560">
            <v>45808</v>
          </cell>
          <cell r="V560">
            <v>3920923</v>
          </cell>
          <cell r="W560">
            <v>45809</v>
          </cell>
          <cell r="X560">
            <v>45838</v>
          </cell>
          <cell r="Y560">
            <v>1829764</v>
          </cell>
          <cell r="Z560">
            <v>45839</v>
          </cell>
          <cell r="AA560">
            <v>45852</v>
          </cell>
          <cell r="AB560">
            <v>0</v>
          </cell>
          <cell r="AC560">
            <v>0</v>
          </cell>
          <cell r="AD560">
            <v>0</v>
          </cell>
          <cell r="AE560">
            <v>0</v>
          </cell>
          <cell r="AF560">
            <v>0</v>
          </cell>
          <cell r="AG560">
            <v>0</v>
          </cell>
          <cell r="AH560">
            <v>0</v>
          </cell>
          <cell r="AI560">
            <v>0</v>
          </cell>
          <cell r="AJ560">
            <v>0</v>
          </cell>
          <cell r="AK560">
            <v>0</v>
          </cell>
          <cell r="AL560">
            <v>0</v>
          </cell>
          <cell r="AM560">
            <v>0</v>
          </cell>
          <cell r="BI560" t="str">
            <v>Facultad de Ciencias Básicas e Ingeniería</v>
          </cell>
          <cell r="BJ560" t="str">
            <v>JUAN MANUEL TRUJILLO GONZÁLEZ</v>
          </cell>
          <cell r="BK560" t="str">
            <v>Director del Instituto de Ciencias Ambientales de la Orinoquia Colombiana</v>
          </cell>
          <cell r="BL560">
            <v>703</v>
          </cell>
          <cell r="BM560">
            <v>45747.721284722225</v>
          </cell>
          <cell r="BN560">
            <v>13592535</v>
          </cell>
          <cell r="BO560">
            <v>2353</v>
          </cell>
          <cell r="BP560">
            <v>45748.460543981484</v>
          </cell>
          <cell r="BQ560">
            <v>13592533</v>
          </cell>
          <cell r="CS560" t="str">
            <v>1. Colaborar en la revisión de solicitudes y generación de cotizaciones allegadas al Centro de Calidad de Aguas del ICAOC. 2. Apoyar los procesos de verificación y actualización del plan de aseguramiento metrológico e inventario de reactivos del Centro de Calidad de Aguas. 3. Apoyar el seguimiento del sistema de identificación y generación de muestras - SIDEM, reporte de resultados e informes del Centro de Calidad de Aguas. 4. Apoyar en el pretratamiento y análisis de laboratorio de muestras de las matrices agua, suelo y biota requeridas en el Centro de Calidad de Aguas. 5. Cooperar en los procesos del sistema de gestión de calidad, basados en los estándares NTC ISO/IEC 17025:2017, para contribuir a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560">
            <v>1067919351</v>
          </cell>
          <cell r="CU560">
            <v>767</v>
          </cell>
          <cell r="CV560" t="str">
            <v>2801012000402</v>
          </cell>
          <cell r="CY560">
            <v>7210</v>
          </cell>
          <cell r="CZ560" t="str">
            <v>M6</v>
          </cell>
          <cell r="DA560">
            <v>13592533</v>
          </cell>
          <cell r="DB560">
            <v>0</v>
          </cell>
        </row>
        <row r="561">
          <cell r="B561" t="str">
            <v>0548 DE 2025</v>
          </cell>
          <cell r="C561">
            <v>86082778</v>
          </cell>
          <cell r="D561" t="str">
            <v>OSCAR JAVIER RIVERA HERNANDEZ</v>
          </cell>
          <cell r="E561" t="str">
            <v>CONTRATO DE PRESTACIÓN DE SERVICIOS PROFESIONALES</v>
          </cell>
          <cell r="F561" t="str">
            <v>PRESTACIÓN DE SERVICIOS PROFESIONALES NECESARIO PARA EL DESARROLLO DEL PROYECTO FICHA BPUNI VIAC 07 0810 2024 “TEJIENDO   VÍNCULOS:   PROYECCIÓN   E INTERACCIÓN   SOCIAL DE LA UNIVERSIDAD   DE LOS LLANOS EN LA REGIÓN ORINOQUIA– ACTUALIZACIÓN I”</v>
          </cell>
          <cell r="G561">
            <v>45748</v>
          </cell>
          <cell r="H561">
            <v>11248994</v>
          </cell>
          <cell r="I561" t="str">
            <v>Tres (03) meses y catorce (14) días calendario</v>
          </cell>
          <cell r="J561">
            <v>45748</v>
          </cell>
          <cell r="K561">
            <v>45852</v>
          </cell>
          <cell r="L561" t="str">
            <v>NO APLICA</v>
          </cell>
          <cell r="M561" t="str">
            <v>NO APLICA</v>
          </cell>
          <cell r="N561" t="str">
            <v>NO APLICA</v>
          </cell>
          <cell r="O561">
            <v>4</v>
          </cell>
          <cell r="P561">
            <v>3244902</v>
          </cell>
          <cell r="Q561">
            <v>45748</v>
          </cell>
          <cell r="R561">
            <v>45777</v>
          </cell>
          <cell r="S561">
            <v>3244902</v>
          </cell>
          <cell r="T561">
            <v>45778</v>
          </cell>
          <cell r="U561">
            <v>45808</v>
          </cell>
          <cell r="V561">
            <v>3244902</v>
          </cell>
          <cell r="W561">
            <v>45809</v>
          </cell>
          <cell r="X561">
            <v>45838</v>
          </cell>
          <cell r="Y561">
            <v>1514288</v>
          </cell>
          <cell r="Z561">
            <v>45839</v>
          </cell>
          <cell r="AA561">
            <v>45852</v>
          </cell>
          <cell r="AB561">
            <v>0</v>
          </cell>
          <cell r="AC561">
            <v>0</v>
          </cell>
          <cell r="AD561">
            <v>0</v>
          </cell>
          <cell r="AE561">
            <v>0</v>
          </cell>
          <cell r="AF561">
            <v>0</v>
          </cell>
          <cell r="AG561">
            <v>0</v>
          </cell>
          <cell r="AH561">
            <v>0</v>
          </cell>
          <cell r="AI561">
            <v>0</v>
          </cell>
          <cell r="AJ561">
            <v>0</v>
          </cell>
          <cell r="AK561">
            <v>0</v>
          </cell>
          <cell r="AL561">
            <v>0</v>
          </cell>
          <cell r="AM561">
            <v>0</v>
          </cell>
          <cell r="BI561" t="str">
            <v>Dirección General de Proyección Social</v>
          </cell>
          <cell r="BJ561" t="str">
            <v>ANTONIO JOSÉ CASTRO RIVEROS</v>
          </cell>
          <cell r="BK561" t="str">
            <v>Director Técnico de Proyección Social</v>
          </cell>
          <cell r="BL561">
            <v>702</v>
          </cell>
          <cell r="BM561">
            <v>45747.721226851849</v>
          </cell>
          <cell r="BN561">
            <v>37676916</v>
          </cell>
          <cell r="BO561">
            <v>2354</v>
          </cell>
          <cell r="BP561">
            <v>45748.460902777777</v>
          </cell>
          <cell r="BQ561">
            <v>17522471</v>
          </cell>
          <cell r="CS561" t="str">
            <v>1. Apoyar el diseño e implementación de estrategias que fortalezcan la función misional de la Editorial. 2. Colaborar en los eventos y ferias en donde exista participación de la editorial de la Universidad de los Llanos 3. Apoyar en la revisión y control del cumplimiento de los procesos editoriales. 4. Contribuir en los procesos de la Editorial y decisiones del Consejo Editorial. 5. Contribuir en la formulación de políticas, estrategias, programas y proyectos de proyección social y extensión universitaria alineados con el Plan de Desarrollo Institucional. 6. Apoyar la planificación institucional mediante el monitoreo de planes, programas y proyectos de inversión de la Dirección General de Proyección Social. 7. Apoyar en el seguimiento y evaluación de la gestión institucional, incluyendo la ejecución presupuestal de la Dirección General de Proyección Social. 8. Controlar la ejecución de políticas, estrategias, programas y proyectos a cargo de la Dirección General de Proyección Social. 9. Apoyar la consolidación y elaboración de informes ejecutivos requeridos por las instancias superiores. 10. Redactar, proyectar y validar actos administrativos, documentos, actas y relatorías de los procesos institucionales.</v>
          </cell>
          <cell r="CT561">
            <v>86082778</v>
          </cell>
          <cell r="CU561">
            <v>739</v>
          </cell>
          <cell r="CV561" t="str">
            <v>33010101</v>
          </cell>
          <cell r="CY561">
            <v>8299</v>
          </cell>
          <cell r="CZ561" t="str">
            <v>M6</v>
          </cell>
          <cell r="DA561">
            <v>11248994</v>
          </cell>
          <cell r="DB561">
            <v>0</v>
          </cell>
        </row>
        <row r="562">
          <cell r="B562" t="str">
            <v>0549 DE 2025</v>
          </cell>
          <cell r="C562">
            <v>0</v>
          </cell>
          <cell r="D562" t="str">
            <v>No. Vice Recursos / Regalías</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BI562">
            <v>0</v>
          </cell>
          <cell r="BJ562">
            <v>0</v>
          </cell>
          <cell r="BK562">
            <v>0</v>
          </cell>
          <cell r="BL562">
            <v>0</v>
          </cell>
          <cell r="BM562">
            <v>0</v>
          </cell>
          <cell r="BN562">
            <v>0</v>
          </cell>
          <cell r="BO562">
            <v>0</v>
          </cell>
          <cell r="BP562">
            <v>0</v>
          </cell>
          <cell r="BQ562">
            <v>0</v>
          </cell>
          <cell r="CS562">
            <v>0</v>
          </cell>
          <cell r="CT562">
            <v>0</v>
          </cell>
          <cell r="CU562">
            <v>0</v>
          </cell>
          <cell r="CV562">
            <v>0</v>
          </cell>
          <cell r="CY562">
            <v>0</v>
          </cell>
          <cell r="CZ562">
            <v>0</v>
          </cell>
          <cell r="DA562">
            <v>0</v>
          </cell>
          <cell r="DB562">
            <v>0</v>
          </cell>
        </row>
        <row r="563">
          <cell r="B563" t="str">
            <v>0550 DE 2025</v>
          </cell>
          <cell r="C563">
            <v>0</v>
          </cell>
          <cell r="D563" t="str">
            <v>No. Vice Recursos / Regalías</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BI563">
            <v>0</v>
          </cell>
          <cell r="BJ563">
            <v>0</v>
          </cell>
          <cell r="BK563">
            <v>0</v>
          </cell>
          <cell r="BL563">
            <v>0</v>
          </cell>
          <cell r="BM563">
            <v>0</v>
          </cell>
          <cell r="BN563">
            <v>0</v>
          </cell>
          <cell r="BO563">
            <v>0</v>
          </cell>
          <cell r="BP563">
            <v>0</v>
          </cell>
          <cell r="BQ563">
            <v>0</v>
          </cell>
          <cell r="CS563">
            <v>0</v>
          </cell>
          <cell r="CT563">
            <v>0</v>
          </cell>
          <cell r="CU563">
            <v>0</v>
          </cell>
          <cell r="CV563">
            <v>0</v>
          </cell>
          <cell r="CY563">
            <v>0</v>
          </cell>
          <cell r="CZ563">
            <v>0</v>
          </cell>
          <cell r="DA563">
            <v>0</v>
          </cell>
          <cell r="DB563">
            <v>0</v>
          </cell>
        </row>
        <row r="564">
          <cell r="B564" t="str">
            <v>0551 DE 2025</v>
          </cell>
          <cell r="C564">
            <v>0</v>
          </cell>
          <cell r="D564" t="str">
            <v>No. Vice Recursos / Regalías</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BI564">
            <v>0</v>
          </cell>
          <cell r="BJ564">
            <v>0</v>
          </cell>
          <cell r="BK564">
            <v>0</v>
          </cell>
          <cell r="BL564">
            <v>0</v>
          </cell>
          <cell r="BM564">
            <v>0</v>
          </cell>
          <cell r="BN564">
            <v>0</v>
          </cell>
          <cell r="BO564">
            <v>0</v>
          </cell>
          <cell r="BP564">
            <v>0</v>
          </cell>
          <cell r="BQ564">
            <v>0</v>
          </cell>
          <cell r="CS564">
            <v>0</v>
          </cell>
          <cell r="CT564">
            <v>0</v>
          </cell>
          <cell r="CU564">
            <v>0</v>
          </cell>
          <cell r="CV564">
            <v>0</v>
          </cell>
          <cell r="CY564">
            <v>0</v>
          </cell>
          <cell r="CZ564">
            <v>0</v>
          </cell>
          <cell r="DA564">
            <v>0</v>
          </cell>
          <cell r="DB564">
            <v>0</v>
          </cell>
        </row>
        <row r="565">
          <cell r="B565" t="str">
            <v>0552 DE 2025</v>
          </cell>
          <cell r="C565">
            <v>1033681036</v>
          </cell>
          <cell r="D565" t="str">
            <v>JHOSMAN LINARES SOLANO</v>
          </cell>
          <cell r="E565" t="str">
            <v>CONTRATO DE PRESTACIÓN DE SERVICIOS DE APOYO A LA GESTIÓN</v>
          </cell>
          <cell r="F565" t="str">
            <v>PRESTACIÓN DE SERVICIOS DE APOYO A LA GESTIÓN NECESARIO PARA EL FORTALECIMIENTO DE LOS PROCESOS OPERATIVOS Y ADMINISTRATIVOS DE LA OFICINA DE ADMISIONES, REGISTRO Y CONTROL ACADÉMICO DE LA UNIVERSIDAD DE LOS LLANOS.</v>
          </cell>
          <cell r="G565">
            <v>45755</v>
          </cell>
          <cell r="H565">
            <v>7431729</v>
          </cell>
          <cell r="I565" t="str">
            <v>Tres (03) meses y siete (07) días calendario</v>
          </cell>
          <cell r="J565">
            <v>45755</v>
          </cell>
          <cell r="K565">
            <v>45852</v>
          </cell>
          <cell r="L565" t="str">
            <v>NO APLICA</v>
          </cell>
          <cell r="M565" t="str">
            <v>NO APLICA</v>
          </cell>
          <cell r="N565" t="str">
            <v>NO APLICA</v>
          </cell>
          <cell r="O565">
            <v>4</v>
          </cell>
          <cell r="P565">
            <v>1762163</v>
          </cell>
          <cell r="Q565">
            <v>45755</v>
          </cell>
          <cell r="R565">
            <v>45777</v>
          </cell>
          <cell r="S565">
            <v>2298473</v>
          </cell>
          <cell r="T565">
            <v>45778</v>
          </cell>
          <cell r="U565">
            <v>45808</v>
          </cell>
          <cell r="V565">
            <v>2298473</v>
          </cell>
          <cell r="W565">
            <v>45809</v>
          </cell>
          <cell r="X565">
            <v>45838</v>
          </cell>
          <cell r="Y565">
            <v>1072620</v>
          </cell>
          <cell r="Z565">
            <v>45839</v>
          </cell>
          <cell r="AA565">
            <v>45852</v>
          </cell>
          <cell r="AB565">
            <v>0</v>
          </cell>
          <cell r="AC565">
            <v>0</v>
          </cell>
          <cell r="AD565">
            <v>0</v>
          </cell>
          <cell r="AE565">
            <v>0</v>
          </cell>
          <cell r="AF565">
            <v>0</v>
          </cell>
          <cell r="AG565">
            <v>0</v>
          </cell>
          <cell r="AH565">
            <v>0</v>
          </cell>
          <cell r="AI565">
            <v>0</v>
          </cell>
          <cell r="AJ565">
            <v>0</v>
          </cell>
          <cell r="AK565">
            <v>0</v>
          </cell>
          <cell r="AL565">
            <v>0</v>
          </cell>
          <cell r="AM565">
            <v>0</v>
          </cell>
          <cell r="BI565" t="str">
            <v>Vicerrectoría de Recursos Universitarios</v>
          </cell>
          <cell r="BJ565" t="str">
            <v>WILSON FERNANDO SALGADO CIFUENTES</v>
          </cell>
          <cell r="BK565" t="str">
            <v>Vicerrector Universitario</v>
          </cell>
          <cell r="BL565">
            <v>769</v>
          </cell>
          <cell r="BM565">
            <v>45754.694212962961</v>
          </cell>
          <cell r="BN565">
            <v>16790063</v>
          </cell>
          <cell r="BO565">
            <v>2462</v>
          </cell>
          <cell r="BP565">
            <v>45755</v>
          </cell>
          <cell r="BQ565">
            <v>7431729</v>
          </cell>
          <cell r="CS565" t="str">
            <v>1. Apoyar la recepción, clasificación, registro y archivo de documentos, actas y solicitudes de la Oficina de Admisiones, Registro y Control Académico aplicando los procedimientos indicados por la Oficina de Correspondencia y Archivo.  2. Prestar apoyo en la proyección de oficios de respuesta para la firma del Jefe de Oficina de Admisiones, Registro y Control Académico. 3. Brindar apoyo y asesoría a los requerimientos e inquietudes de los aspirantes, admitidos y estudiantes con respecto a su situación académica de acuerdo a la normatividad vigente y demás requerimientos de la comunidad en general. 4. Apoyar la coordinación de la verificación Académica de estudiantes y autenticidad de certificados y constancias generadas por la Oficina de Admisiones, Registro y Control Académico según solicitudes internas o externas. 5. Colaborar con la actualización de datos personales de los estudiantes de pregrado en el sistema de información institucional. 6. Apoyar en la expedición de certificados de notas y constancias de estudios. 7. Contribuir en la organización de la agenda, compromisos y reuniones del jefe de la Oficina de Admisiones, Registro y Control Académico. 8. Apoyar en la verificación de soportes de admisión de estudiantes de pregrado, brindando asesoría en las dudas que pueda presentar el admitido.</v>
          </cell>
          <cell r="CT565">
            <v>1033681036</v>
          </cell>
          <cell r="CU565">
            <v>504</v>
          </cell>
          <cell r="CV565" t="str">
            <v>26</v>
          </cell>
          <cell r="CY565">
            <v>8299</v>
          </cell>
          <cell r="CZ565" t="str">
            <v>M6</v>
          </cell>
          <cell r="DA565">
            <v>7431729</v>
          </cell>
          <cell r="DB565">
            <v>0</v>
          </cell>
        </row>
        <row r="566">
          <cell r="B566" t="str">
            <v>0553 DE 2025</v>
          </cell>
          <cell r="C566">
            <v>1031137426</v>
          </cell>
          <cell r="D566" t="str">
            <v xml:space="preserve">DIANA NATHALIE GUAJE RAMIREZ </v>
          </cell>
          <cell r="E566" t="str">
            <v>CONTRATO DE PRESTACIÓN DE SERVICIOS DE APOYO A LA GESTIÓN</v>
          </cell>
          <cell r="F566" t="str">
            <v>PRESTACIÓN DE SERVICIOS DE APOYO A LA GESTIÓN COMO AUXILIAR DE INVESTIGACIÓN NECESARIOS PARA EL DESARROLLO DEL PROYECTO DE INVESTIGACIÓN “EVALUACIÓN GENÓMICA Y FENOTÍPICA DE PROGENIES DE CACHAMA BLANCA (PIARACTUS ORINOQUENSIS) OBTENIDOS CON SEMEN  CRIOCONSERVADO Y FRESCO EN CONDICIONES DE CULTIVO COMERCIAL”, CON CÓDIGO C10-F01-003-2024, DE LA FACULTAD DE CIENCIAS AGROPECUARIAS Y RECURSOS NATURALES, CONFORME A LA FICHA BPUNI VIAC 08 1510 2024 “FORTALECIMIENTO DEL SISTEMA DE INVESTIGACIONES DE LA UNIVERSIDAD DE LOS LLANOS PARA ATENDER LOS RETOS Y DESAFÍOS DEL TERRITORIO”.</v>
          </cell>
          <cell r="G566">
            <v>45755</v>
          </cell>
          <cell r="H566">
            <v>16000000</v>
          </cell>
          <cell r="I566" t="str">
            <v>Siete (07) meses calendario</v>
          </cell>
          <cell r="J566">
            <v>45755</v>
          </cell>
          <cell r="K566">
            <v>45968</v>
          </cell>
          <cell r="L566" t="str">
            <v>NO APLICA</v>
          </cell>
          <cell r="M566" t="str">
            <v>NO APLICA</v>
          </cell>
          <cell r="N566" t="str">
            <v>NO APLICA</v>
          </cell>
          <cell r="O566">
            <v>8</v>
          </cell>
          <cell r="P566">
            <v>1752381</v>
          </cell>
          <cell r="Q566">
            <v>45755</v>
          </cell>
          <cell r="R566">
            <v>45777</v>
          </cell>
          <cell r="S566">
            <v>2285714</v>
          </cell>
          <cell r="T566">
            <v>45778</v>
          </cell>
          <cell r="U566">
            <v>45808</v>
          </cell>
          <cell r="V566">
            <v>2285714</v>
          </cell>
          <cell r="W566">
            <v>45809</v>
          </cell>
          <cell r="X566">
            <v>45838</v>
          </cell>
          <cell r="Y566">
            <v>2285714</v>
          </cell>
          <cell r="Z566">
            <v>45839</v>
          </cell>
          <cell r="AA566">
            <v>45869</v>
          </cell>
          <cell r="AB566">
            <v>2285714</v>
          </cell>
          <cell r="AC566">
            <v>45870</v>
          </cell>
          <cell r="AD566">
            <v>45900</v>
          </cell>
          <cell r="AE566">
            <v>2285714</v>
          </cell>
          <cell r="AF566">
            <v>45901</v>
          </cell>
          <cell r="AG566">
            <v>45930</v>
          </cell>
          <cell r="AH566">
            <v>2285714</v>
          </cell>
          <cell r="AI566">
            <v>45931</v>
          </cell>
          <cell r="AJ566">
            <v>45961</v>
          </cell>
          <cell r="AK566">
            <v>533335</v>
          </cell>
          <cell r="AL566">
            <v>45962</v>
          </cell>
          <cell r="AM566">
            <v>45968</v>
          </cell>
          <cell r="BI566" t="str">
            <v xml:space="preserve">Dirección General de Investigaciones  </v>
          </cell>
          <cell r="BJ566" t="str">
            <v>VICTOR MAURICIO MEDINA ROBLES</v>
          </cell>
          <cell r="BK566" t="str">
            <v>Docente de planta de la Universidad de los Llanos</v>
          </cell>
          <cell r="BL566">
            <v>574</v>
          </cell>
          <cell r="BM566">
            <v>45733.716851851852</v>
          </cell>
          <cell r="BN566">
            <v>16000000</v>
          </cell>
          <cell r="BO566">
            <v>2465</v>
          </cell>
          <cell r="BP566">
            <v>45755</v>
          </cell>
          <cell r="BQ566">
            <v>16000000</v>
          </cell>
          <cell r="CS566" t="str">
            <v xml:space="preserve">1. Coadyuvancia en la recolección de información, digitación de información y análisis teórico. 2. Apoyar el desarrollo tanto experimental como administrativo del proyecto. 3. Coadyuvar en la elaboración de Informes de avance y finales del proyecto. 4. Brindar asistencia en la redacción de artículos científicos y la elaboración de resúmenes sobre eventos. 5. Apoyar en la planificación, desarrollo y realización de experimentos, así como en la coordinación de las salidas de campo. </v>
          </cell>
          <cell r="CT566">
            <v>1031137426.7</v>
          </cell>
          <cell r="CU566">
            <v>735</v>
          </cell>
          <cell r="CV566" t="str">
            <v>320504</v>
          </cell>
          <cell r="CY566">
            <v>7490</v>
          </cell>
          <cell r="CZ566" t="str">
            <v>M6</v>
          </cell>
          <cell r="DA566">
            <v>16000000</v>
          </cell>
          <cell r="DB566">
            <v>0</v>
          </cell>
        </row>
        <row r="567">
          <cell r="B567" t="str">
            <v>0554 DE 2025</v>
          </cell>
          <cell r="C567">
            <v>1121819878</v>
          </cell>
          <cell r="D567" t="str">
            <v>ANGELA MARITZA MORALES LOZADA</v>
          </cell>
          <cell r="E567" t="str">
            <v>CONTRATO DE PRESTACIÓN DE SERVICIOS PROFESIONALES</v>
          </cell>
          <cell r="F567" t="str">
            <v>PRESTACIÓN DE SERVICIOS PROFESIONALES NECESARIO PARA EL FORTALECIMIENTO DE LOS PROCESOS DE GESTIÓN JURÍDICA DE LA OFICINA ASESORA JURÍDICA DE LA UNIVERSIDAD DE LOS LLANOS.</v>
          </cell>
          <cell r="G567">
            <v>45755</v>
          </cell>
          <cell r="H567">
            <v>9358334</v>
          </cell>
          <cell r="I567" t="str">
            <v>Tres (03) meses y siete (07) días calendario</v>
          </cell>
          <cell r="J567">
            <v>45755</v>
          </cell>
          <cell r="K567">
            <v>45852</v>
          </cell>
          <cell r="L567" t="str">
            <v>NO APLICA</v>
          </cell>
          <cell r="M567" t="str">
            <v>NO APLICA</v>
          </cell>
          <cell r="N567" t="str">
            <v>NO APLICA</v>
          </cell>
          <cell r="O567">
            <v>4</v>
          </cell>
          <cell r="P567">
            <v>2218986</v>
          </cell>
          <cell r="Q567">
            <v>45755</v>
          </cell>
          <cell r="R567">
            <v>45777</v>
          </cell>
          <cell r="S567">
            <v>2894330</v>
          </cell>
          <cell r="T567">
            <v>45778</v>
          </cell>
          <cell r="U567">
            <v>45808</v>
          </cell>
          <cell r="V567">
            <v>2894330</v>
          </cell>
          <cell r="W567">
            <v>45809</v>
          </cell>
          <cell r="X567">
            <v>45838</v>
          </cell>
          <cell r="Y567">
            <v>1350688</v>
          </cell>
          <cell r="Z567">
            <v>45839</v>
          </cell>
          <cell r="AA567">
            <v>45852</v>
          </cell>
          <cell r="AB567">
            <v>0</v>
          </cell>
          <cell r="AC567">
            <v>0</v>
          </cell>
          <cell r="AD567">
            <v>0</v>
          </cell>
          <cell r="AE567">
            <v>0</v>
          </cell>
          <cell r="AF567">
            <v>0</v>
          </cell>
          <cell r="AG567">
            <v>0</v>
          </cell>
          <cell r="AH567">
            <v>0</v>
          </cell>
          <cell r="AI567">
            <v>0</v>
          </cell>
          <cell r="AJ567">
            <v>0</v>
          </cell>
          <cell r="AK567">
            <v>0</v>
          </cell>
          <cell r="AL567">
            <v>0</v>
          </cell>
          <cell r="AM567">
            <v>0</v>
          </cell>
          <cell r="BI567" t="str">
            <v>Vicerrectoría de Recursos Universitarios</v>
          </cell>
          <cell r="BJ567" t="str">
            <v>WILSON FERNANDO SALGADO CIFUENTES</v>
          </cell>
          <cell r="BK567" t="str">
            <v>Vicerrector Universitario</v>
          </cell>
          <cell r="BL567">
            <v>769</v>
          </cell>
          <cell r="BM567">
            <v>45754.694212962961</v>
          </cell>
          <cell r="BN567">
            <v>16790063</v>
          </cell>
          <cell r="BO567">
            <v>2463</v>
          </cell>
          <cell r="BP567">
            <v>45755</v>
          </cell>
          <cell r="BQ567">
            <v>9358334</v>
          </cell>
          <cell r="CS567"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9.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10.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en la proyección, asesoramiento y revisión de los requerimientos de suscripción, elaboración, ejecución y seguimiento de los convenios que se suscriban en la Universidad de los Llanos. 14. Contribuir y prestar apoyo en la proyección y revisión de respuestas institucionales a las solicitudes realizadas por diferentes dependencias de la Universidad, así como, a los requerimientos internos y/o externos relacionados con la suscripción y ejecución de los convenios. 15. Contribuir y prestar apoyo en la proyección y revisión de resoluciones rectorales para la designación del supervisor y/o interventor de convenios.  16. Contribuir y prestar apoyo en la consolidación de la información de los convenios que suscriba la Universidad de los Llanos, así como, la organización y mantenimiento del archivo físico documental. 17.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v>
          </cell>
          <cell r="CT567">
            <v>1121819878</v>
          </cell>
          <cell r="CU567">
            <v>504</v>
          </cell>
          <cell r="CV567" t="str">
            <v>14</v>
          </cell>
          <cell r="CY567">
            <v>6910</v>
          </cell>
          <cell r="CZ567" t="str">
            <v>M5</v>
          </cell>
          <cell r="DA567">
            <v>9358334</v>
          </cell>
          <cell r="DB567">
            <v>0</v>
          </cell>
        </row>
        <row r="568">
          <cell r="B568" t="str">
            <v>0555 DE 2025</v>
          </cell>
          <cell r="C568">
            <v>1121898066</v>
          </cell>
          <cell r="D568" t="str">
            <v>HECTOR FELIPE ACERO RAMIREZ</v>
          </cell>
          <cell r="E568" t="str">
            <v>CONTRATO DE PRESTACIÓN DE SERVICIOS PROFESIONALES</v>
          </cell>
          <cell r="F568" t="str">
            <v>PRESTACIÓN DE SERVICIOS PROFESIONALES NECESARIOS PARA LA CONSTRUCCIÓN DEL DOCUMENTO MAESTRO Y FICHA DE REGISTRO CALIFICADO DEL PROGRAMA DE GRADO EN TECNOLOGÍA EN PROCESOS AGROINDUSTRIALES CONFORME A LA FICHA BPUNI VIAC 09 0711 2023 “CONSTRUCCIÓN DE DOCUMENTOS MAESTROS PARA PROGRAMAS ACADÉMICOS DE GRADO Y POSGRADO EN LA UNIVERSIDAD DE LOS LLANOS”.</v>
          </cell>
          <cell r="G568">
            <v>45755</v>
          </cell>
          <cell r="H568">
            <v>5918374</v>
          </cell>
          <cell r="I568" t="str">
            <v>Un (01) mes y veintiocho (28) días calendario</v>
          </cell>
          <cell r="J568">
            <v>45755</v>
          </cell>
          <cell r="K568">
            <v>45812</v>
          </cell>
          <cell r="L568" t="str">
            <v>NO APLICA</v>
          </cell>
          <cell r="M568" t="str">
            <v>NO APLICA</v>
          </cell>
          <cell r="N568" t="str">
            <v>NO APLICA</v>
          </cell>
          <cell r="O568">
            <v>3</v>
          </cell>
          <cell r="P568">
            <v>2448982</v>
          </cell>
          <cell r="Q568">
            <v>45755</v>
          </cell>
          <cell r="R568">
            <v>45777</v>
          </cell>
          <cell r="S568">
            <v>3061228</v>
          </cell>
          <cell r="T568">
            <v>45778</v>
          </cell>
          <cell r="U568">
            <v>45808</v>
          </cell>
          <cell r="V568">
            <v>408164</v>
          </cell>
          <cell r="W568">
            <v>45809</v>
          </cell>
          <cell r="X568">
            <v>45812</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BI568" t="str">
            <v>Dirección General de Currículo</v>
          </cell>
          <cell r="BJ568" t="str">
            <v>CRISTÓBAL LUGO LÓPEZ</v>
          </cell>
          <cell r="BK568" t="str">
            <v>Decano de la Facultad de Ciencias Agropecuarias y Recursos Naturales</v>
          </cell>
          <cell r="BL568">
            <v>500</v>
          </cell>
          <cell r="BM568">
            <v>45727.453958333332</v>
          </cell>
          <cell r="BN568">
            <v>6428579</v>
          </cell>
          <cell r="BO568">
            <v>2466</v>
          </cell>
          <cell r="BP568">
            <v>45755</v>
          </cell>
          <cell r="BQ568">
            <v>5918374</v>
          </cell>
          <cell r="CS568" t="str">
            <v>1. Construir el documento de condiciones de calidad y ficha de registro calificado conducentes al registro calificado del programa de Tecnología en Procesos Agroindustriales.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Tecnología en Procesos Agroindustriales. 3. Coadyuvar en recopilar, revisar, sistematizar y analizar la información de carácter académico, jurídico y normativo como base para la construcción del documento maestro o documento de condiciones de calidad y ficha de registro calificado del programa de Tecnología en Procesos Agroindustriales. 4. Contribuir a ajustar y actualizar el documento maestro o de condiciones de calidad y ficha de registro calificado del programa de Tecnología en Procesos Agroindustriales, de acuerdo a las directrices y normativas vigentes del Ministerio de Educación Nacional y los lineamientos y la normativa interna de la Universidad de los Llanos. 5. Contribuir a la elaboración de los documentos soporte (o anexos) que se adjuntarán al documento maestro o de condiciones de calidad y ficha de registro calificado con sus respectivas evidencias físicas y digitales, para el programa de Tecnología en Procesos Agroindustriales. 6. Coadyuvar en la presentación y sustentación del documento maestro o documento de condiciones de calidad y de la ficha de registro calificado del programa de Tecnología en Procesos Agroindustriales, al equipo de autoevaluación ante las diferentes unidades académicas, de conformidad con las necesidades del Consejo de Facultad respectivo, de la Universidad de los Llanos.</v>
          </cell>
          <cell r="CT568">
            <v>1121898066</v>
          </cell>
          <cell r="CU568">
            <v>661</v>
          </cell>
          <cell r="CV568" t="str">
            <v>23010402</v>
          </cell>
          <cell r="CY568">
            <v>8299</v>
          </cell>
          <cell r="CZ568" t="str">
            <v>M6</v>
          </cell>
          <cell r="DA568">
            <v>5918374</v>
          </cell>
          <cell r="DB568">
            <v>0</v>
          </cell>
        </row>
        <row r="569">
          <cell r="B569" t="str">
            <v>0556 DE 2025</v>
          </cell>
          <cell r="C569">
            <v>80422380</v>
          </cell>
          <cell r="D569" t="str">
            <v xml:space="preserve">RODRIGO HERNAN GARCIA ALARCON </v>
          </cell>
          <cell r="E569" t="str">
            <v>CONTRATO DE PRESTACIÓN DE SERVICIOS PROFESIONALES</v>
          </cell>
          <cell r="F569" t="str">
            <v>PRESTACIÓN DE SERVICIOS PROFESIONALES EN LA IMPLEMENTACIÓN DE ACCIONES QUE FORTALEZCAN LA ÉTICA DE LA INVESTIGACIÓN, BIOÉTICA E INTEGRIDAD CIENTÍFICA, ASÍ COMO LA CIENCIA ABIERTA DE LA INSTITUCIÓN CON CARGO A LA FICHA BPUNI VIAC 08 1510 2024 “FORTALECIMIENTO DEL SISTEMA DE INVESTIGACIONES DE LA UNIVERSIDAD DE LOS LLANOS PARA ATENDER LOS RETOS Y DESAFÍOS DEL TERRITORIO”</v>
          </cell>
          <cell r="G569">
            <v>45755</v>
          </cell>
          <cell r="H569">
            <v>32500000</v>
          </cell>
          <cell r="I569" t="str">
            <v>Cinco (05) meses calendario</v>
          </cell>
          <cell r="J569">
            <v>45755</v>
          </cell>
          <cell r="K569">
            <v>45907</v>
          </cell>
          <cell r="L569" t="str">
            <v>NO APLICA</v>
          </cell>
          <cell r="M569" t="str">
            <v>NO APLICA</v>
          </cell>
          <cell r="N569" t="str">
            <v>NO APLICA</v>
          </cell>
          <cell r="O569">
            <v>6</v>
          </cell>
          <cell r="P569">
            <v>4983333</v>
          </cell>
          <cell r="Q569">
            <v>45755</v>
          </cell>
          <cell r="R569">
            <v>45777</v>
          </cell>
          <cell r="S569">
            <v>6500000</v>
          </cell>
          <cell r="T569">
            <v>45778</v>
          </cell>
          <cell r="U569">
            <v>45808</v>
          </cell>
          <cell r="V569">
            <v>6500000</v>
          </cell>
          <cell r="W569">
            <v>45809</v>
          </cell>
          <cell r="X569">
            <v>45838</v>
          </cell>
          <cell r="Y569">
            <v>6500000</v>
          </cell>
          <cell r="Z569">
            <v>45839</v>
          </cell>
          <cell r="AA569">
            <v>45869</v>
          </cell>
          <cell r="AB569">
            <v>6500000</v>
          </cell>
          <cell r="AC569">
            <v>45870</v>
          </cell>
          <cell r="AD569">
            <v>45900</v>
          </cell>
          <cell r="AE569">
            <v>1516667</v>
          </cell>
          <cell r="AF569">
            <v>45901</v>
          </cell>
          <cell r="AG569">
            <v>45907</v>
          </cell>
          <cell r="AH569">
            <v>0</v>
          </cell>
          <cell r="AI569">
            <v>0</v>
          </cell>
          <cell r="AJ569">
            <v>0</v>
          </cell>
          <cell r="AK569">
            <v>0</v>
          </cell>
          <cell r="AL569">
            <v>0</v>
          </cell>
          <cell r="AM569">
            <v>0</v>
          </cell>
          <cell r="BI569" t="str">
            <v xml:space="preserve">Dirección General de Investigaciones  </v>
          </cell>
          <cell r="BJ569" t="str">
            <v>YOHANA MARIA VELASCO SANTAMARIA</v>
          </cell>
          <cell r="BK569" t="str">
            <v>Directora Técnica de Investigaciones</v>
          </cell>
          <cell r="BL569">
            <v>777</v>
          </cell>
          <cell r="BM569">
            <v>45755.668495370373</v>
          </cell>
          <cell r="BN569">
            <v>32500000</v>
          </cell>
          <cell r="BO569">
            <v>2471</v>
          </cell>
          <cell r="BP569">
            <v>45755</v>
          </cell>
          <cell r="BQ569">
            <v>32500000</v>
          </cell>
          <cell r="CS569" t="str">
            <v>1. Contribuir con el diseño y formulación de la política institucional de ética, bioética e integridad científica de la Universidad de los Llanos en concordancia con la normatividad nacional e internacional. 2. Coadyuvar en la reestructuración normativa y operativa del Comité de Bioética Institucional conforme a la dinámica propia de la Universidad. 3. Colaborar en el diseño e implementación de estrategias para la formación y capacitación sobre ética, bioética e integridad científica para la comunidad universitaria. 4. Contribuir en la actualización y creación de lineamientos, procedimientos, procesos, instrumentos, entre otros, relacionados con la gestión de la ética, bioética e integridad científica de la Universidad de los Llanos.</v>
          </cell>
          <cell r="CT569">
            <v>80422380</v>
          </cell>
          <cell r="CU569">
            <v>734</v>
          </cell>
          <cell r="CV569" t="str">
            <v>320202</v>
          </cell>
          <cell r="CY569">
            <v>7490</v>
          </cell>
          <cell r="CZ569" t="str">
            <v>M6</v>
          </cell>
          <cell r="DA569">
            <v>32500000</v>
          </cell>
          <cell r="DB569">
            <v>0</v>
          </cell>
        </row>
        <row r="570">
          <cell r="B570" t="str">
            <v>0557 DE 2025</v>
          </cell>
          <cell r="C570">
            <v>1121950171</v>
          </cell>
          <cell r="D570" t="str">
            <v>MAIRA ALEJANDRA TORRES HERNANDEZ</v>
          </cell>
          <cell r="E570" t="str">
            <v>CONTRATO DE PRESTACIÓN DE SERVICIOS PROFESIONALES</v>
          </cell>
          <cell r="F570" t="str">
            <v xml:space="preserve">PRESTACIÓN DE SERVICIOS PROFESIONALES NECESARIOS PARA EL DESARROLLO DEL PROYECTO DE INVESTIGACIÓN DENOMINADO “DINÁMICA TEMPORAL DE LA ACTIVIDAD DE DOS ESPECIES HERMANAS DE MURCIÉLAGOS INSECTÍVOROS EN EL PIEDEMONTE LLANERO COLOMBIANO" CON CÓDIGO C10-F02-001-2024”, DE LA FACULTAD DE CIENCIAS BÁSICAS E INGENIERÍA, CONFORME A LA FICHA BPUNI VIAC 08 1510 2024 “FORTALECIMIENTO DEL SISTEMA DE INVESTIGACIONES DE LA UNIVERSIDAD DE LOS LLANOS PARA ATENDER LOS RETOS Y DESAFÍOS DEL TERRITORIO”. </v>
          </cell>
          <cell r="G570">
            <v>45755</v>
          </cell>
          <cell r="H570">
            <v>24999990</v>
          </cell>
          <cell r="I570" t="str">
            <v>Siete (07) meses y quince (15) días calendario</v>
          </cell>
          <cell r="J570">
            <v>45755</v>
          </cell>
          <cell r="K570">
            <v>45983</v>
          </cell>
          <cell r="L570" t="str">
            <v>NO APLICA</v>
          </cell>
          <cell r="M570" t="str">
            <v>NO APLICA</v>
          </cell>
          <cell r="N570" t="str">
            <v>NO APLICA</v>
          </cell>
          <cell r="O570">
            <v>8</v>
          </cell>
          <cell r="P570">
            <v>2555555</v>
          </cell>
          <cell r="Q570">
            <v>45755</v>
          </cell>
          <cell r="R570">
            <v>45777</v>
          </cell>
          <cell r="S570">
            <v>3333332</v>
          </cell>
          <cell r="T570">
            <v>45778</v>
          </cell>
          <cell r="U570">
            <v>45808</v>
          </cell>
          <cell r="V570">
            <v>3333332</v>
          </cell>
          <cell r="W570">
            <v>45809</v>
          </cell>
          <cell r="X570">
            <v>45838</v>
          </cell>
          <cell r="Y570">
            <v>3333332</v>
          </cell>
          <cell r="Z570">
            <v>45839</v>
          </cell>
          <cell r="AA570">
            <v>45869</v>
          </cell>
          <cell r="AB570">
            <v>3333332</v>
          </cell>
          <cell r="AC570">
            <v>45870</v>
          </cell>
          <cell r="AD570">
            <v>45900</v>
          </cell>
          <cell r="AE570">
            <v>3333332</v>
          </cell>
          <cell r="AF570">
            <v>45901</v>
          </cell>
          <cell r="AG570">
            <v>45930</v>
          </cell>
          <cell r="AH570">
            <v>3333332</v>
          </cell>
          <cell r="AI570">
            <v>45931</v>
          </cell>
          <cell r="AJ570">
            <v>45961</v>
          </cell>
          <cell r="AK570">
            <v>2444443</v>
          </cell>
          <cell r="AL570">
            <v>45962</v>
          </cell>
          <cell r="AM570">
            <v>45983</v>
          </cell>
          <cell r="BI570" t="str">
            <v xml:space="preserve">Dirección General de Investigaciones  </v>
          </cell>
          <cell r="BJ570" t="str">
            <v>FRANCISCO SÁNCHEZ BARRERA</v>
          </cell>
          <cell r="BK570" t="str">
            <v>Docente de planta de la Universidad de los Llanos</v>
          </cell>
          <cell r="BL570">
            <v>656</v>
          </cell>
          <cell r="BM570">
            <v>45742.454826388886</v>
          </cell>
          <cell r="BN570">
            <v>24999996</v>
          </cell>
          <cell r="BO570">
            <v>2467</v>
          </cell>
          <cell r="BP570">
            <v>45755</v>
          </cell>
          <cell r="BQ570">
            <v>24999990</v>
          </cell>
          <cell r="CS570" t="str">
            <v>1. Apoyar las actividades de campo para grabar las señales de ecolocalización de murciélagos para posterior análisis e identificación. 2. Coadyuvar en la identificación de las especies de murciélagos Saccopteryx en las grabaciones, con el fin preparar y procesar datos de las señales digitales de ecolocalización de murciélagos para su análisis, construcción del conjunto de datos y experimentación de modelos de aprendizaje. 3. Contribuir en la cuantificación de la detección de pulsos o secuencias de pulsos de especies de murciélagos a partir de señales de ecolocalización. 4. Apoyar el diseño y desarrollo de experimentos de aprendizaje automático o aprendizaje profundo para la detección de pulsos o secuencias de pulsos de especies de murciélagos a partir de señales de ecolocalización. 5. Colaborar en la elaboración y redacción de informes o artículos científicos.</v>
          </cell>
          <cell r="CT570">
            <v>1121950171</v>
          </cell>
          <cell r="CU570">
            <v>735</v>
          </cell>
          <cell r="CV570" t="str">
            <v>320306</v>
          </cell>
          <cell r="CY570">
            <v>7490</v>
          </cell>
          <cell r="CZ570" t="str">
            <v>M6</v>
          </cell>
          <cell r="DA570">
            <v>24999990</v>
          </cell>
          <cell r="DB570">
            <v>0</v>
          </cell>
        </row>
        <row r="571">
          <cell r="B571" t="str">
            <v>0558 DE 2025</v>
          </cell>
          <cell r="C571">
            <v>1002958768</v>
          </cell>
          <cell r="D571" t="str">
            <v>ANDRES MAURICIO BURBANO HORTA</v>
          </cell>
          <cell r="E571" t="str">
            <v>CONTRATO DE PRESTACIÓN DE SERVICIOS DE APOYO A LA GESTIÓN</v>
          </cell>
          <cell r="F571" t="str">
            <v>PRESTACIÓN DE SERVICIOS DE APOYO A LA GESTIÓN COMO AUXILIAR DE INVESTIGACIÓN PARA EL DESARROLLO DEL PROYECTO DE INVESTIGACIÓN “EVALUACIÓN DE DIETAS SUPLEMENTADAS CON L-TRYPTOPHAN EN LA ALIMENTACIÓN DE Brycon amazonicus EN ETAPAS TEMPRANAS EN SISTEMAS BIOFLOC Y RAS’’, CON CÓDIGO C01-01-2025-005. DE LA FACULTAD DE CIENCIAS AGROPECUARIAS Y RECURSOS NATURALES, CON CARGO A LA FICHA BPUNI VIAC 08 1510 2024, “FORTALECIMIENTO DEL SISTEMA DE INVESTIGACIONES DE LA UNIVERSIDAD DE LOS LLANOS PARA ATENDER LOS RETOS Y DESAFÍOS DEL TERRITORIO”.</v>
          </cell>
          <cell r="G571">
            <v>45755</v>
          </cell>
          <cell r="H571">
            <v>20478750</v>
          </cell>
          <cell r="I571" t="str">
            <v>Siete (07) meses y quince (15) días calendario</v>
          </cell>
          <cell r="J571">
            <v>45755</v>
          </cell>
          <cell r="K571">
            <v>45983</v>
          </cell>
          <cell r="L571" t="str">
            <v>NO APLICA</v>
          </cell>
          <cell r="M571" t="str">
            <v>NO APLICA</v>
          </cell>
          <cell r="N571" t="str">
            <v>NO APLICA</v>
          </cell>
          <cell r="O571">
            <v>8</v>
          </cell>
          <cell r="P571">
            <v>2093383</v>
          </cell>
          <cell r="Q571">
            <v>45755</v>
          </cell>
          <cell r="R571">
            <v>45777</v>
          </cell>
          <cell r="S571">
            <v>2730500</v>
          </cell>
          <cell r="T571">
            <v>45778</v>
          </cell>
          <cell r="U571">
            <v>45808</v>
          </cell>
          <cell r="V571">
            <v>2730500</v>
          </cell>
          <cell r="W571">
            <v>45809</v>
          </cell>
          <cell r="X571">
            <v>45838</v>
          </cell>
          <cell r="Y571">
            <v>2730500</v>
          </cell>
          <cell r="Z571">
            <v>45839</v>
          </cell>
          <cell r="AA571">
            <v>45869</v>
          </cell>
          <cell r="AB571">
            <v>2730500</v>
          </cell>
          <cell r="AC571">
            <v>45870</v>
          </cell>
          <cell r="AD571">
            <v>45900</v>
          </cell>
          <cell r="AE571">
            <v>2730500</v>
          </cell>
          <cell r="AF571">
            <v>45901</v>
          </cell>
          <cell r="AG571">
            <v>45930</v>
          </cell>
          <cell r="AH571">
            <v>2730500</v>
          </cell>
          <cell r="AI571">
            <v>45931</v>
          </cell>
          <cell r="AJ571">
            <v>45961</v>
          </cell>
          <cell r="AK571">
            <v>2002367</v>
          </cell>
          <cell r="AL571">
            <v>45962</v>
          </cell>
          <cell r="AM571">
            <v>45983</v>
          </cell>
          <cell r="BI571" t="str">
            <v xml:space="preserve">Dirección General de Investigaciones  </v>
          </cell>
          <cell r="BJ571" t="str">
            <v>LUIS FELIPE COLLAZOS LASSO</v>
          </cell>
          <cell r="BK571" t="str">
            <v>Docente de planta de la Universidad de los Llanos</v>
          </cell>
          <cell r="BL571">
            <v>767</v>
          </cell>
          <cell r="BM571">
            <v>45754.65965277778</v>
          </cell>
          <cell r="BN571">
            <v>20478750</v>
          </cell>
          <cell r="BO571">
            <v>2468</v>
          </cell>
          <cell r="BP571">
            <v>45755</v>
          </cell>
          <cell r="BQ571">
            <v>20478750</v>
          </cell>
          <cell r="CS571" t="str">
            <v xml:space="preserve">1. Contribuir en la toma de los parámetros de calidad de agua. 2. Colaborar en el monitoreo continuo del desarrollo zootécnico. 3. Contribuir y velar por la correcta toma de datos de campo. 4. Coadyuvar en la gestión y manejo de los datos obtenidos. 5. Colaborar en la redacción del informe parcial del proyecto.
</v>
          </cell>
          <cell r="CT571">
            <v>1002958768</v>
          </cell>
          <cell r="CU571">
            <v>735</v>
          </cell>
          <cell r="CV571" t="str">
            <v>320504</v>
          </cell>
          <cell r="CY571">
            <v>7210</v>
          </cell>
          <cell r="CZ571" t="str">
            <v>M6</v>
          </cell>
          <cell r="DA571">
            <v>20478750</v>
          </cell>
          <cell r="DB571">
            <v>0</v>
          </cell>
        </row>
        <row r="572">
          <cell r="B572" t="str">
            <v>0559 DE 2025</v>
          </cell>
          <cell r="C572">
            <v>0</v>
          </cell>
          <cell r="D572" t="str">
            <v>No. Vice Recursos / Regalías</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BI572">
            <v>0</v>
          </cell>
          <cell r="BJ572">
            <v>0</v>
          </cell>
          <cell r="BK572">
            <v>0</v>
          </cell>
          <cell r="BL572">
            <v>0</v>
          </cell>
          <cell r="BM572">
            <v>0</v>
          </cell>
          <cell r="BN572">
            <v>0</v>
          </cell>
          <cell r="BO572">
            <v>0</v>
          </cell>
          <cell r="BP572">
            <v>0</v>
          </cell>
          <cell r="BQ572">
            <v>0</v>
          </cell>
          <cell r="CS572">
            <v>0</v>
          </cell>
          <cell r="CT572">
            <v>0</v>
          </cell>
          <cell r="CU572">
            <v>0</v>
          </cell>
          <cell r="CV572">
            <v>0</v>
          </cell>
          <cell r="CY572">
            <v>0</v>
          </cell>
          <cell r="CZ572">
            <v>0</v>
          </cell>
          <cell r="DA572">
            <v>0</v>
          </cell>
          <cell r="DB572">
            <v>0</v>
          </cell>
        </row>
        <row r="573">
          <cell r="B573" t="str">
            <v>0560 DE 2025</v>
          </cell>
          <cell r="C573">
            <v>1057576420</v>
          </cell>
          <cell r="D573" t="str">
            <v>GERMAN ANDRES BAEZ DONCEL</v>
          </cell>
          <cell r="E573" t="str">
            <v>CONTRATO DE PRESTACIÓN DE SERVICIOS PROFESIONALES</v>
          </cell>
          <cell r="F573" t="str">
            <v>PRESTACIÓN DE SERVICIOS PROFESIONALES NECESARIOS PARA EL DESARROLLO DEL PROYECTO No. 401002525 “DIPLOMADO EN FORMULACIÓN Y GESTIÓN DE PROYECTOS” DE LA DIRECCIÓN GENERAL DE PROYECCIÓN SOCIAL DE LA UNIVERSIDAD DE LOS LLANOS, AVALADO POR EL CONSEJO INSTITUCIONAL DE PROYECCIÓN SOCIAL.</v>
          </cell>
          <cell r="G573">
            <v>45756</v>
          </cell>
          <cell r="H573">
            <v>4560000</v>
          </cell>
          <cell r="I573" t="str">
            <v>Un (01) mes y veintitrés (23) días calendario</v>
          </cell>
          <cell r="J573">
            <v>45756</v>
          </cell>
          <cell r="K573">
            <v>45808</v>
          </cell>
          <cell r="L573" t="str">
            <v>NO APLICA</v>
          </cell>
          <cell r="M573" t="str">
            <v>NO APLICA</v>
          </cell>
          <cell r="N573" t="str">
            <v>NO APLICA</v>
          </cell>
          <cell r="O573">
            <v>2</v>
          </cell>
          <cell r="P573">
            <v>1892830</v>
          </cell>
          <cell r="Q573">
            <v>45756</v>
          </cell>
          <cell r="R573">
            <v>45777</v>
          </cell>
          <cell r="S573">
            <v>2667170</v>
          </cell>
          <cell r="T573">
            <v>45778</v>
          </cell>
          <cell r="U573">
            <v>45808</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BI573" t="str">
            <v>Dirección General de Proyección Social</v>
          </cell>
          <cell r="BJ573" t="str">
            <v>ANTONIO JOSÉ CASTRO RIVEROS</v>
          </cell>
          <cell r="BK573" t="str">
            <v>Director Técnico de Proyección Social</v>
          </cell>
          <cell r="BL573">
            <v>722</v>
          </cell>
          <cell r="BM573">
            <v>45750</v>
          </cell>
          <cell r="BN573">
            <v>4560000</v>
          </cell>
          <cell r="BO573">
            <v>2527</v>
          </cell>
          <cell r="BP573">
            <v>45756</v>
          </cell>
          <cell r="BQ573">
            <v>4560000</v>
          </cell>
          <cell r="CS573" t="str">
            <v>1. Prestar apoyo en la planificación y realización del cronograma del “Diplomado en Formulación y Gestión de Proyectos”, con código No 401002525. 2. Coadyuvar en la apertura de las plataformas tecnológicas necesarias para la ejecución del proyecto. 3. Contribuir en la coordinación análisis y elaboración de documentos para los procesos de contratación de los capacitadores necesarios para el desarrollo del diplomado. 4. Brindar apoyo a la supervisión en el cumplimiento de los requisitos para la expedición de certificación a los participantes ante la Dirección General de Proyección Social.  5. Colaborar en la revisión de las actividades que lleven a cabo los capacitadores del diplomado. 6. Contribuir en la revisión, actualización y soportes de los procedimientos necesarios para el desarrollo del diplomado. 7. Brindar asistencia tanto a los participantes como a los capacitadores en caso de que surja algún inconveniente durante la realización del diplomado.</v>
          </cell>
          <cell r="CT573">
            <v>1057576420</v>
          </cell>
          <cell r="CU573">
            <v>335</v>
          </cell>
          <cell r="CV573">
            <v>33010201</v>
          </cell>
          <cell r="CY573">
            <v>7490</v>
          </cell>
          <cell r="CZ573" t="str">
            <v>M6</v>
          </cell>
          <cell r="DA573">
            <v>4560000</v>
          </cell>
          <cell r="DB573">
            <v>0</v>
          </cell>
        </row>
        <row r="574">
          <cell r="B574" t="str">
            <v>0561 DE 2025</v>
          </cell>
          <cell r="C574">
            <v>0</v>
          </cell>
          <cell r="D574" t="str">
            <v>No. Vice Recursos / Regalías</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BI574">
            <v>0</v>
          </cell>
          <cell r="BJ574">
            <v>0</v>
          </cell>
          <cell r="BK574">
            <v>0</v>
          </cell>
          <cell r="BL574">
            <v>0</v>
          </cell>
          <cell r="BM574">
            <v>0</v>
          </cell>
          <cell r="BN574">
            <v>0</v>
          </cell>
          <cell r="BO574">
            <v>0</v>
          </cell>
          <cell r="BP574">
            <v>0</v>
          </cell>
          <cell r="BQ574">
            <v>0</v>
          </cell>
          <cell r="CS574">
            <v>0</v>
          </cell>
          <cell r="CT574">
            <v>0</v>
          </cell>
          <cell r="CU574">
            <v>0</v>
          </cell>
          <cell r="CV574">
            <v>0</v>
          </cell>
          <cell r="CY574">
            <v>0</v>
          </cell>
          <cell r="CZ574">
            <v>0</v>
          </cell>
          <cell r="DA574">
            <v>0</v>
          </cell>
          <cell r="DB574">
            <v>0</v>
          </cell>
        </row>
        <row r="575">
          <cell r="B575" t="str">
            <v>0562 DE 2025</v>
          </cell>
          <cell r="C575">
            <v>0</v>
          </cell>
          <cell r="D575" t="str">
            <v>No. Vice Recursos / Regalías</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BI575">
            <v>0</v>
          </cell>
          <cell r="BJ575">
            <v>0</v>
          </cell>
          <cell r="BK575">
            <v>0</v>
          </cell>
          <cell r="BL575">
            <v>0</v>
          </cell>
          <cell r="BM575">
            <v>0</v>
          </cell>
          <cell r="BN575">
            <v>0</v>
          </cell>
          <cell r="BO575">
            <v>0</v>
          </cell>
          <cell r="BP575">
            <v>0</v>
          </cell>
          <cell r="BQ575">
            <v>0</v>
          </cell>
          <cell r="CS575">
            <v>0</v>
          </cell>
          <cell r="CT575">
            <v>0</v>
          </cell>
          <cell r="CU575">
            <v>0</v>
          </cell>
          <cell r="CV575">
            <v>0</v>
          </cell>
          <cell r="CY575">
            <v>0</v>
          </cell>
          <cell r="CZ575">
            <v>0</v>
          </cell>
          <cell r="DA575">
            <v>0</v>
          </cell>
          <cell r="DB575">
            <v>0</v>
          </cell>
        </row>
        <row r="576">
          <cell r="B576" t="str">
            <v>0563 DE 2025</v>
          </cell>
          <cell r="C576">
            <v>0</v>
          </cell>
          <cell r="D576" t="str">
            <v>No. Vice Recursos / Regalías</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BI576">
            <v>0</v>
          </cell>
          <cell r="BJ576">
            <v>0</v>
          </cell>
          <cell r="BK576">
            <v>0</v>
          </cell>
          <cell r="BL576">
            <v>0</v>
          </cell>
          <cell r="BM576">
            <v>0</v>
          </cell>
          <cell r="BN576">
            <v>0</v>
          </cell>
          <cell r="BO576">
            <v>0</v>
          </cell>
          <cell r="BP576">
            <v>0</v>
          </cell>
          <cell r="BQ576">
            <v>0</v>
          </cell>
          <cell r="CS576">
            <v>0</v>
          </cell>
          <cell r="CT576">
            <v>0</v>
          </cell>
          <cell r="CU576">
            <v>0</v>
          </cell>
          <cell r="CV576">
            <v>0</v>
          </cell>
          <cell r="CY576">
            <v>0</v>
          </cell>
          <cell r="CZ576">
            <v>0</v>
          </cell>
          <cell r="DA576">
            <v>0</v>
          </cell>
          <cell r="DB576">
            <v>0</v>
          </cell>
        </row>
        <row r="577">
          <cell r="B577" t="str">
            <v>0564 DE 2025</v>
          </cell>
          <cell r="C577">
            <v>0</v>
          </cell>
          <cell r="D577" t="str">
            <v>No. Vice Recursos / Regalías</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BI577">
            <v>0</v>
          </cell>
          <cell r="BJ577">
            <v>0</v>
          </cell>
          <cell r="BK577">
            <v>0</v>
          </cell>
          <cell r="BL577">
            <v>0</v>
          </cell>
          <cell r="BM577">
            <v>0</v>
          </cell>
          <cell r="BN577">
            <v>0</v>
          </cell>
          <cell r="BO577">
            <v>0</v>
          </cell>
          <cell r="BP577">
            <v>0</v>
          </cell>
          <cell r="BQ577">
            <v>0</v>
          </cell>
          <cell r="CS577">
            <v>0</v>
          </cell>
          <cell r="CT577">
            <v>0</v>
          </cell>
          <cell r="CU577">
            <v>0</v>
          </cell>
          <cell r="CV577">
            <v>0</v>
          </cell>
          <cell r="CY577">
            <v>0</v>
          </cell>
          <cell r="CZ577">
            <v>0</v>
          </cell>
          <cell r="DA577">
            <v>0</v>
          </cell>
          <cell r="DB577">
            <v>0</v>
          </cell>
        </row>
        <row r="578">
          <cell r="B578" t="str">
            <v>0565 DE 2025</v>
          </cell>
          <cell r="C578">
            <v>0</v>
          </cell>
          <cell r="D578" t="str">
            <v>No. Vice Recursos / Regalías</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BI578">
            <v>0</v>
          </cell>
          <cell r="BJ578">
            <v>0</v>
          </cell>
          <cell r="BK578">
            <v>0</v>
          </cell>
          <cell r="BL578">
            <v>0</v>
          </cell>
          <cell r="BM578">
            <v>0</v>
          </cell>
          <cell r="BN578">
            <v>0</v>
          </cell>
          <cell r="BO578">
            <v>0</v>
          </cell>
          <cell r="BP578">
            <v>0</v>
          </cell>
          <cell r="BQ578">
            <v>0</v>
          </cell>
          <cell r="CS578">
            <v>0</v>
          </cell>
          <cell r="CT578">
            <v>0</v>
          </cell>
          <cell r="CU578">
            <v>0</v>
          </cell>
          <cell r="CV578">
            <v>0</v>
          </cell>
          <cell r="CY578">
            <v>0</v>
          </cell>
          <cell r="CZ578">
            <v>0</v>
          </cell>
          <cell r="DA578">
            <v>0</v>
          </cell>
          <cell r="DB578">
            <v>0</v>
          </cell>
        </row>
        <row r="579">
          <cell r="B579" t="str">
            <v>0566 DE 2025</v>
          </cell>
          <cell r="C579">
            <v>0</v>
          </cell>
          <cell r="D579" t="str">
            <v>No. Vice Recursos / Regalías</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BI579">
            <v>0</v>
          </cell>
          <cell r="BJ579">
            <v>0</v>
          </cell>
          <cell r="BK579">
            <v>0</v>
          </cell>
          <cell r="BL579">
            <v>0</v>
          </cell>
          <cell r="BM579">
            <v>0</v>
          </cell>
          <cell r="BN579">
            <v>0</v>
          </cell>
          <cell r="BO579">
            <v>0</v>
          </cell>
          <cell r="BP579">
            <v>0</v>
          </cell>
          <cell r="BQ579">
            <v>0</v>
          </cell>
          <cell r="CS579">
            <v>0</v>
          </cell>
          <cell r="CT579">
            <v>0</v>
          </cell>
          <cell r="CU579">
            <v>0</v>
          </cell>
          <cell r="CV579">
            <v>0</v>
          </cell>
          <cell r="CY579">
            <v>0</v>
          </cell>
          <cell r="CZ579">
            <v>0</v>
          </cell>
          <cell r="DA579">
            <v>0</v>
          </cell>
          <cell r="DB579">
            <v>0</v>
          </cell>
        </row>
        <row r="580">
          <cell r="B580" t="str">
            <v>0567 DE 2025</v>
          </cell>
          <cell r="C580">
            <v>0</v>
          </cell>
          <cell r="D580" t="str">
            <v>No. Vice Recursos / Regalías</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BI580">
            <v>0</v>
          </cell>
          <cell r="BJ580">
            <v>0</v>
          </cell>
          <cell r="BK580">
            <v>0</v>
          </cell>
          <cell r="BL580">
            <v>0</v>
          </cell>
          <cell r="BM580">
            <v>0</v>
          </cell>
          <cell r="BN580">
            <v>0</v>
          </cell>
          <cell r="BO580">
            <v>0</v>
          </cell>
          <cell r="BP580">
            <v>0</v>
          </cell>
          <cell r="BQ580">
            <v>0</v>
          </cell>
          <cell r="CS580">
            <v>0</v>
          </cell>
          <cell r="CT580">
            <v>0</v>
          </cell>
          <cell r="CU580">
            <v>0</v>
          </cell>
          <cell r="CV580">
            <v>0</v>
          </cell>
          <cell r="CY580">
            <v>0</v>
          </cell>
          <cell r="CZ580">
            <v>0</v>
          </cell>
          <cell r="DA580">
            <v>0</v>
          </cell>
          <cell r="DB580">
            <v>0</v>
          </cell>
        </row>
        <row r="581">
          <cell r="B581" t="str">
            <v>0568 DE 2025</v>
          </cell>
          <cell r="C581">
            <v>11223363</v>
          </cell>
          <cell r="D581" t="str">
            <v>CARLOS ANDRES MARTINEZ ALAYON </v>
          </cell>
          <cell r="E581" t="str">
            <v>CONTRATO DE PRESTACIÓN DE SERVICIOS PROFESIONALES</v>
          </cell>
          <cell r="F581" t="str">
            <v xml:space="preserve">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v>
          </cell>
          <cell r="G581">
            <v>45769</v>
          </cell>
          <cell r="H581">
            <v>20000000</v>
          </cell>
          <cell r="I581" t="str">
            <v>Ocho (08) meses calendario</v>
          </cell>
          <cell r="J581">
            <v>45769</v>
          </cell>
          <cell r="K581">
            <v>46012</v>
          </cell>
          <cell r="L581" t="str">
            <v>NO APLICA</v>
          </cell>
          <cell r="M581" t="str">
            <v>NO APLICA</v>
          </cell>
          <cell r="N581" t="str">
            <v>NO APLICA</v>
          </cell>
          <cell r="O581">
            <v>8</v>
          </cell>
          <cell r="P581">
            <v>3250000</v>
          </cell>
          <cell r="Q581">
            <v>45769</v>
          </cell>
          <cell r="R581">
            <v>45808</v>
          </cell>
          <cell r="S581">
            <v>2500000</v>
          </cell>
          <cell r="T581">
            <v>45809</v>
          </cell>
          <cell r="U581">
            <v>45838</v>
          </cell>
          <cell r="V581">
            <v>2500000</v>
          </cell>
          <cell r="W581">
            <v>45839</v>
          </cell>
          <cell r="X581">
            <v>45869</v>
          </cell>
          <cell r="Y581">
            <v>2500000</v>
          </cell>
          <cell r="Z581">
            <v>45870</v>
          </cell>
          <cell r="AA581">
            <v>45900</v>
          </cell>
          <cell r="AB581">
            <v>2500000</v>
          </cell>
          <cell r="AC581">
            <v>45901</v>
          </cell>
          <cell r="AD581">
            <v>45930</v>
          </cell>
          <cell r="AE581">
            <v>2500000</v>
          </cell>
          <cell r="AF581">
            <v>45931</v>
          </cell>
          <cell r="AG581">
            <v>45961</v>
          </cell>
          <cell r="AH581">
            <v>2500000</v>
          </cell>
          <cell r="AI581">
            <v>45962</v>
          </cell>
          <cell r="AJ581">
            <v>45991</v>
          </cell>
          <cell r="AK581">
            <v>1750000</v>
          </cell>
          <cell r="AL581">
            <v>45992</v>
          </cell>
          <cell r="AM581">
            <v>46012</v>
          </cell>
          <cell r="BI581" t="str">
            <v>Facultad de Ciencias de la Salud</v>
          </cell>
          <cell r="BJ581" t="str">
            <v>EMILCE SALAMANCA RAMOS</v>
          </cell>
          <cell r="BK581" t="str">
            <v>Supervisor del proyecto – Contrato No. 655 de 2022</v>
          </cell>
          <cell r="BL581">
            <v>729</v>
          </cell>
          <cell r="BM581">
            <v>45750.703877314816</v>
          </cell>
          <cell r="BN581">
            <v>60000000</v>
          </cell>
          <cell r="BO581">
            <v>2630</v>
          </cell>
          <cell r="BP581">
            <v>45769</v>
          </cell>
          <cell r="BQ581">
            <v>20000000</v>
          </cell>
          <cell r="CS581" t="str">
            <v>1. Gestionar y administrar la plataforma tecnológica del proyecto, asegurando su disponibilidad, rendimiento y seguridad. 2. Brindar apoyo en las actividades de carácter científico y formulación de artículo científico resultado del desarrollo de la plataforma tecnológica. 3. Realizar monitoreo continuo de la infraestructura tecnológica utilizada en la plataforma, identificando áreas de mejora de los sistemas para garantizar un servicio eficiente. 4. Prestar apoyo en la elaboración de los informes técnicos acerca de la implementación de la plataforma. 5. Apoyar el proceso de migración de plataforma una vez finalizada la etapa de desarrollo y pruebas. 6. Apoyar el desarrollo Fullstack. 7. Apoyar la coordinación técnica de software.</v>
          </cell>
          <cell r="CT581">
            <v>11223363</v>
          </cell>
          <cell r="CU581">
            <v>495</v>
          </cell>
          <cell r="CV581" t="str">
            <v>280205402</v>
          </cell>
          <cell r="CY581">
            <v>7490</v>
          </cell>
          <cell r="CZ581" t="str">
            <v>M6</v>
          </cell>
          <cell r="DA581">
            <v>20000000</v>
          </cell>
          <cell r="DB581">
            <v>0</v>
          </cell>
        </row>
        <row r="582">
          <cell r="B582" t="str">
            <v>0569 DE 2025</v>
          </cell>
          <cell r="C582">
            <v>93402096</v>
          </cell>
          <cell r="D582" t="str">
            <v>CESAR AUGUSTO SERNA MEJIA           </v>
          </cell>
          <cell r="E582" t="str">
            <v>CONTRATO DE PRESTACIÓN DE SERVICIOS PROFESIONALES</v>
          </cell>
          <cell r="F582" t="str">
            <v xml:space="preserve">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v>
          </cell>
          <cell r="G582">
            <v>45769</v>
          </cell>
          <cell r="H582">
            <v>20000000</v>
          </cell>
          <cell r="I582" t="str">
            <v>Cinco (05) meses calendario</v>
          </cell>
          <cell r="J582">
            <v>45769</v>
          </cell>
          <cell r="K582">
            <v>45921</v>
          </cell>
          <cell r="L582" t="str">
            <v>NO APLICA</v>
          </cell>
          <cell r="M582" t="str">
            <v>NO APLICA</v>
          </cell>
          <cell r="N582" t="str">
            <v>NO APLICA</v>
          </cell>
          <cell r="O582">
            <v>5</v>
          </cell>
          <cell r="P582">
            <v>5200000</v>
          </cell>
          <cell r="Q582">
            <v>45769</v>
          </cell>
          <cell r="R582">
            <v>45808</v>
          </cell>
          <cell r="S582">
            <v>4000000</v>
          </cell>
          <cell r="T582">
            <v>45809</v>
          </cell>
          <cell r="U582">
            <v>45838</v>
          </cell>
          <cell r="V582">
            <v>4000000</v>
          </cell>
          <cell r="W582">
            <v>45839</v>
          </cell>
          <cell r="X582">
            <v>45869</v>
          </cell>
          <cell r="Y582">
            <v>4000000</v>
          </cell>
          <cell r="Z582">
            <v>45870</v>
          </cell>
          <cell r="AA582">
            <v>45900</v>
          </cell>
          <cell r="AB582">
            <v>2800000</v>
          </cell>
          <cell r="AC582">
            <v>45901</v>
          </cell>
          <cell r="AD582">
            <v>45921</v>
          </cell>
          <cell r="AE582">
            <v>0</v>
          </cell>
          <cell r="AF582">
            <v>0</v>
          </cell>
          <cell r="AG582">
            <v>0</v>
          </cell>
          <cell r="AH582">
            <v>0</v>
          </cell>
          <cell r="AI582">
            <v>0</v>
          </cell>
          <cell r="AJ582">
            <v>0</v>
          </cell>
          <cell r="AK582">
            <v>0</v>
          </cell>
          <cell r="AL582">
            <v>0</v>
          </cell>
          <cell r="AM582">
            <v>0</v>
          </cell>
          <cell r="BI582" t="str">
            <v>Facultad de Ciencias de la Salud</v>
          </cell>
          <cell r="BJ582" t="str">
            <v>EMILCE SALAMANCA RAMOS</v>
          </cell>
          <cell r="BK582" t="str">
            <v>Supervisor del proyecto – Contrato No. 655 de 2022</v>
          </cell>
          <cell r="BL582">
            <v>729</v>
          </cell>
          <cell r="BM582">
            <v>45750.703877314816</v>
          </cell>
          <cell r="BN582">
            <v>60000000</v>
          </cell>
          <cell r="BO582">
            <v>2631</v>
          </cell>
          <cell r="BP582">
            <v>45769</v>
          </cell>
          <cell r="BQ582">
            <v>20000000</v>
          </cell>
          <cell r="CS582" t="str">
            <v>1. Apoyar el proceso de tratamiento de datos y establecimiento de Indicadores para el Observatorio. 2. Diseñar los modelos matemáticos predictivos para escenarios de salud mental, familia y convivencia social, definiendo variables, ecuaciones y parámetros configurables. 3. Desarrollar algoritmos para la calibración de los modelos utilizando datos históricos y realizar pruebas de validación para garantizar la precisión de las predicciones. 4. Implementar los modelos matemáticos en la plataforma que sea definida por el proyecto, adaptando las ecuaciones y parámetros al entorno de simulación. 5. Programar la lógica de simulación que permita la evolución temporal de las variables y la funcionalidad para configurar la velocidad de visualización. 6. Desarrollar módulos de visualización de resultados que generen gráficas dinámicas en formatos vectoriales (SVG, PDF) a partir de los datos de simulación. 7. Implementar mecanismos para guardar y recuperar configuraciones de escenarios y resultados de predicciones para cada usuario. 8. Elaborar documentación técnica de los modelos matemáticos y crear manuales metodológicos para la interpretación de resultados. 8. Realizar pruebas de rendimiento y ofrecer soporte técnico durante la implementación inicial del módulo de predicción de escenarios de la plataforma tecnológica del proyecto.</v>
          </cell>
          <cell r="CT582">
            <v>93402096</v>
          </cell>
          <cell r="CU582">
            <v>495</v>
          </cell>
          <cell r="CV582" t="str">
            <v>280205402</v>
          </cell>
          <cell r="CY582">
            <v>7020</v>
          </cell>
          <cell r="CZ582" t="str">
            <v>M5</v>
          </cell>
          <cell r="DA582">
            <v>20000000</v>
          </cell>
          <cell r="DB582">
            <v>0</v>
          </cell>
        </row>
        <row r="583">
          <cell r="B583" t="str">
            <v>0570 DE 2025</v>
          </cell>
          <cell r="C583">
            <v>86069527</v>
          </cell>
          <cell r="D583" t="str">
            <v>OSCAR JAVIER DIAZ CELIS</v>
          </cell>
          <cell r="E583" t="str">
            <v>CONTRATO DE PRESTACIÓN DE SERVICIOS PROFESIONALES</v>
          </cell>
          <cell r="F583" t="str">
            <v>PRESTACIÓN DE SERVICIOS PROFESIONALES NECESARIO PARA EL FORTALECIMIENTO DE LOS PROCESOS DEL PROYECTO “DISEÑAR NUEVAS TECNOLOGÍAS DE GESTIÓN, PROCESAMIENTO Y ANÁLISIS DE INFORMACIÓN MÉDICA PARA APOYO AL MANEJO DEL RIESGO CARDIOVASCULAR, SOBRE LA BASE DEL FORTALECIMIENTO DE CAPACIDADES CIENTÍFICAS Y TECNOLÓGICAS DE TRANSFORMACIÓN DIGITAL E INTELIGENCIA ARTIFICIAL PARA EL SECTOR SALUD” SELECCIONADO EN LA CONVOCATORIA 890 DE 2020 DEL MINISTERIO DE CIENCIA, TECNOLOGÍA E INNOVACIÓN.</v>
          </cell>
          <cell r="G583">
            <v>45769</v>
          </cell>
          <cell r="H583">
            <v>15600000</v>
          </cell>
          <cell r="I583" t="str">
            <v>Dos (02) meses calendario</v>
          </cell>
          <cell r="J583">
            <v>45769</v>
          </cell>
          <cell r="K583">
            <v>45829</v>
          </cell>
          <cell r="L583" t="str">
            <v>NO APLICA</v>
          </cell>
          <cell r="M583" t="str">
            <v>NO APLICA</v>
          </cell>
          <cell r="N583" t="str">
            <v>NO APLICA</v>
          </cell>
          <cell r="O583">
            <v>2</v>
          </cell>
          <cell r="P583">
            <v>10140000</v>
          </cell>
          <cell r="Q583">
            <v>45769</v>
          </cell>
          <cell r="R583">
            <v>45808</v>
          </cell>
          <cell r="S583">
            <v>5460000</v>
          </cell>
          <cell r="T583">
            <v>45809</v>
          </cell>
          <cell r="U583">
            <v>45829</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BI583" t="str">
            <v>Facultad de Ciencias Básicas e Ingeniería</v>
          </cell>
          <cell r="BJ583" t="str">
            <v>ANGEL ALFONSO CRUZ ROA</v>
          </cell>
          <cell r="BK583" t="str">
            <v>Coordinador del proyecto – convenio 014 de 2023</v>
          </cell>
          <cell r="BL583">
            <v>862</v>
          </cell>
          <cell r="BM583">
            <v>45769.465381944443</v>
          </cell>
          <cell r="BN583">
            <v>40296500</v>
          </cell>
          <cell r="BO583">
            <v>2632</v>
          </cell>
          <cell r="BP583">
            <v>45769</v>
          </cell>
          <cell r="BQ583">
            <v>15600000</v>
          </cell>
          <cell r="CS583" t="str">
            <v xml:space="preserve">1. Apoyo con las actividades asociadas a diseñar y desarrollar un sistema de información para realizar el seguimiento a los pacientes, y establecer criterios de relevancia sobre los datos de la enfermedad. 2. Apoyo con las actividades asociadas diseñar y desarrollar un módulo del sistema de información centrado en el usuario, que integre un sistema de recomendación que apoye la toma de decisiones de pacientes con riesgo cardiovascular. 3. Apoyo con actividades asociadas a establecer la correlación entre el perfil de pacientes con riesgo cardiovascular y diferentes representaciones espacio-temporales de la imagen ecocardiográfica filtrando aquellos patrones con alta correlación para utilizar como biomarcador. 4. Apoyo con la elaboración de informes técnicos y elaboración de artículos científicos para eventos o revistas científicas. </v>
          </cell>
          <cell r="CT583">
            <v>86069527.099999994</v>
          </cell>
          <cell r="CU583">
            <v>337</v>
          </cell>
          <cell r="CV583" t="str">
            <v>280101504</v>
          </cell>
          <cell r="CY583">
            <v>7110</v>
          </cell>
          <cell r="CZ583" t="str">
            <v>M5</v>
          </cell>
          <cell r="DA583">
            <v>15600000</v>
          </cell>
          <cell r="DB583">
            <v>0</v>
          </cell>
        </row>
        <row r="584">
          <cell r="B584" t="str">
            <v>0571 DE 2025</v>
          </cell>
          <cell r="C584">
            <v>1193132408</v>
          </cell>
          <cell r="D584" t="str">
            <v>JUAN CAMILO TORRES SANTAMARIA</v>
          </cell>
          <cell r="E584" t="str">
            <v>CONTRATO DE PRESTACIÓN DE SERVICIOS PROFESIONALES</v>
          </cell>
          <cell r="F584" t="str">
            <v>PRESTACIÓN DE SERVICIOS PROFESIONALES NECESARIO PARA EL FORTALECIMIENTO DE LOS PROCESOS DEL PROYECTO “DISEÑAR NUEVAS TECNOLOGÍAS DE GESTIÓN, PROCESAMIENTO Y ANÁLISIS DE INFORMACIÓN MÉDICA PARA APOYO AL MANEJO DEL RIESGO CARDIOVASCULAR, SOBRE LA BASE DEL FORTALECIMIENTO DE CAPACIDADES CIENTÍFICAS Y TECNOLÓGICAS DE TRANSFORMACIÓN DIGITAL E INTELIGENCIA ARTIFICIAL PARA EL SECTOR SALUD” SELECCIONADO EN LA CONVOCATORIA 890 DE 2020 DEL MINISTERIO DE CIENCIA, TECNOLOGÍA E INNOVACIÓN.</v>
          </cell>
          <cell r="G584">
            <v>45769</v>
          </cell>
          <cell r="H584">
            <v>12348250</v>
          </cell>
          <cell r="I584" t="str">
            <v>Dos (02) meses calendario</v>
          </cell>
          <cell r="J584">
            <v>45769</v>
          </cell>
          <cell r="K584">
            <v>45829</v>
          </cell>
          <cell r="L584" t="str">
            <v>NO APLICA</v>
          </cell>
          <cell r="M584" t="str">
            <v>NO APLICA</v>
          </cell>
          <cell r="N584" t="str">
            <v>NO APLICA</v>
          </cell>
          <cell r="O584">
            <v>2</v>
          </cell>
          <cell r="P584">
            <v>8026363</v>
          </cell>
          <cell r="Q584">
            <v>45769</v>
          </cell>
          <cell r="R584">
            <v>45808</v>
          </cell>
          <cell r="S584">
            <v>4321887</v>
          </cell>
          <cell r="T584">
            <v>45809</v>
          </cell>
          <cell r="U584">
            <v>45829</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BI584" t="str">
            <v>Facultad de Ciencias Básicas e Ingeniería</v>
          </cell>
          <cell r="BJ584" t="str">
            <v>ANGEL ALFONSO CRUZ ROA</v>
          </cell>
          <cell r="BK584" t="str">
            <v>Coordinador del proyecto – convenio 014 de 2023</v>
          </cell>
          <cell r="BL584">
            <v>862</v>
          </cell>
          <cell r="BM584">
            <v>45769.465381944443</v>
          </cell>
          <cell r="BN584">
            <v>40296500</v>
          </cell>
          <cell r="BO584">
            <v>2633</v>
          </cell>
          <cell r="BP584">
            <v>45769</v>
          </cell>
          <cell r="BQ584">
            <v>12348250</v>
          </cell>
          <cell r="CS584" t="str">
            <v>1. Apoyo con las actividades asociadas a diseñar y desarrollar un módulo del sistema de información centrado en el usuario, que integre un sistema de recomendación que apoye la toma de decisiones de pacientes con riesgo cardiovascular. 2. Apoyo con actividades asociadas a establecer la correlación entre el perfil de pacientes con riesgo cardiovascular y diferentes representaciones espacio-temporales de la imagen ecocardiográfica filtrando aquellos patrones con alta correlación para utilizar como biomarcador. 3. Apoyo con la elaboración de informes técnicos y elaboración de artículos científicos para eventos o revistas científicas.</v>
          </cell>
          <cell r="CT584">
            <v>1193132408</v>
          </cell>
          <cell r="CU584">
            <v>337</v>
          </cell>
          <cell r="CV584" t="str">
            <v>280101504</v>
          </cell>
          <cell r="CY584">
            <v>8299</v>
          </cell>
          <cell r="CZ584" t="str">
            <v>M6</v>
          </cell>
          <cell r="DA584">
            <v>12348250</v>
          </cell>
          <cell r="DB584">
            <v>0</v>
          </cell>
        </row>
        <row r="585">
          <cell r="B585" t="str">
            <v>0572 DE 2025</v>
          </cell>
          <cell r="C585">
            <v>1121929734</v>
          </cell>
          <cell r="D585" t="str">
            <v>DANIEL FERNANDO MUÑOZ MELENDEZ</v>
          </cell>
          <cell r="E585" t="str">
            <v>CONTRATO DE PRESTACIÓN DE SERVICIOS PROFESIONALES</v>
          </cell>
          <cell r="F585" t="str">
            <v>PRESTACIÓN DE SERVICIOS PROFESIONALES NECESARIO PARA EL FORTALECIMIENTO DE LOS PROCESOS DEL PROYECTO “DISEÑAR NUEVAS TECNOLOGÍAS DE GESTIÓN, PROCESAMIENTO Y ANÁLISIS DE INFORMACIÓN MÉDICA PARA APOYO AL MANEJO DEL RIESGO CARDIOVASCULAR, SOBRE LA BASE DEL FORTALECIMIENTO DE CAPACIDADES CIENTÍFICAS Y TECNOLÓGICAS DE TRANSFORMACIÓN DIGITAL E INTELIGENCIA ARTIFICIAL PARA EL SECTOR SALUD” SELECCIONADO EN LA CONVOCATORIA 890 DE 2020 DEL MINISTERIO DE CIENCIA, TECNOLOGÍA E INNOVACIÓN.</v>
          </cell>
          <cell r="G585">
            <v>45769</v>
          </cell>
          <cell r="H585">
            <v>12348250</v>
          </cell>
          <cell r="I585" t="str">
            <v>Dos (02) meses calendario</v>
          </cell>
          <cell r="J585">
            <v>45769</v>
          </cell>
          <cell r="K585">
            <v>45829</v>
          </cell>
          <cell r="L585" t="str">
            <v>NO APLICA</v>
          </cell>
          <cell r="M585" t="str">
            <v>NO APLICA</v>
          </cell>
          <cell r="N585" t="str">
            <v>NO APLICA</v>
          </cell>
          <cell r="O585">
            <v>2</v>
          </cell>
          <cell r="P585">
            <v>8026363</v>
          </cell>
          <cell r="Q585">
            <v>45769</v>
          </cell>
          <cell r="R585">
            <v>45808</v>
          </cell>
          <cell r="S585">
            <v>4321887</v>
          </cell>
          <cell r="T585">
            <v>45809</v>
          </cell>
          <cell r="U585">
            <v>45829</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BI585" t="str">
            <v>Facultad de Ciencias Básicas e Ingeniería</v>
          </cell>
          <cell r="BJ585" t="str">
            <v>ANGEL ALFONSO CRUZ ROA</v>
          </cell>
          <cell r="BK585" t="str">
            <v>Coordinador del proyecto – convenio 014 de 2023</v>
          </cell>
          <cell r="BL585">
            <v>862</v>
          </cell>
          <cell r="BM585">
            <v>45769.465381944443</v>
          </cell>
          <cell r="BN585">
            <v>40296500</v>
          </cell>
          <cell r="BO585">
            <v>2634</v>
          </cell>
          <cell r="BP585">
            <v>45769</v>
          </cell>
          <cell r="BQ585">
            <v>12348250</v>
          </cell>
          <cell r="CS585" t="str">
            <v>1. Apoyo con las actividades asociadas a diseñas y desarrollar un sistema de información para realizar el seguimiento a los pacientes, y establecer criterios de relevancia sobre los datos de la enfermedad. 2. Apoyo con las actividades asociadas diseñar y desarrollar un módulo del sistema de información centrado en el usuario, que integre un sistema de recomendación que apoye la toma de decisiones de pacientes con riesgo cardiovascular. 3. Apoyo con la elaboración de informes técnicos o elaboración de artículos científicos para eventos o revistas científicas.</v>
          </cell>
          <cell r="CT585">
            <v>1121929734</v>
          </cell>
          <cell r="CU585">
            <v>337</v>
          </cell>
          <cell r="CV585" t="str">
            <v>280101504</v>
          </cell>
          <cell r="CY585">
            <v>6201</v>
          </cell>
          <cell r="CZ585" t="str">
            <v>M6</v>
          </cell>
          <cell r="DA585">
            <v>12348250</v>
          </cell>
          <cell r="DB585">
            <v>0</v>
          </cell>
        </row>
        <row r="586">
          <cell r="B586" t="str">
            <v>0573 DE 2025</v>
          </cell>
          <cell r="C586">
            <v>1121958569</v>
          </cell>
          <cell r="D586" t="str">
            <v>ANA SOFIA RODRIGUEZ GUALTEROS</v>
          </cell>
          <cell r="E586" t="str">
            <v>CONTRATO DE PRESTACIÓN DE SERVICIOS PROFESIONALES</v>
          </cell>
          <cell r="F586" t="str">
            <v>PRESTACIÓN DE SERVICIOS PROFESIONALES NECESARIOS PARA EL FORTALECIMIENTO DEL PROYECTO “OBTENCIÓN DE BIOPRODUCTOS DE ALTO VALOR AGREGADO A PARTIR DE RESIDUOS DE LA PALMA DE ACEITE Y ANÁLISIS DE SU IMPACTO BAJO CRITERIOS SOCIALES, ECONÓMICOS Y AMBIENTALES EN LA REGIÓN DE LA ORINOQUIA” CON CÓDIGO 82079 SELECCIONADO EN LA CONVOCATORIA 890 DE 2020 DEL MINISTERIO DE CIENCIA, TECNOLOGÍA E INNOVACIÓN.</v>
          </cell>
          <cell r="G586">
            <v>45769</v>
          </cell>
          <cell r="H586">
            <v>16033687</v>
          </cell>
          <cell r="I586" t="str">
            <v>Siete (07) meses y veintiocho (28) días calendario</v>
          </cell>
          <cell r="J586">
            <v>45769</v>
          </cell>
          <cell r="K586">
            <v>46010</v>
          </cell>
          <cell r="L586" t="str">
            <v>NO APLICA</v>
          </cell>
          <cell r="M586" t="str">
            <v>NO APLICA</v>
          </cell>
          <cell r="N586" t="str">
            <v>NO APLICA</v>
          </cell>
          <cell r="O586">
            <v>8</v>
          </cell>
          <cell r="P586">
            <v>2627369</v>
          </cell>
          <cell r="Q586">
            <v>45769</v>
          </cell>
          <cell r="R586">
            <v>45808</v>
          </cell>
          <cell r="S586">
            <v>2021053</v>
          </cell>
          <cell r="T586">
            <v>45809</v>
          </cell>
          <cell r="U586">
            <v>45838</v>
          </cell>
          <cell r="V586">
            <v>2021053</v>
          </cell>
          <cell r="W586">
            <v>45839</v>
          </cell>
          <cell r="X586">
            <v>45869</v>
          </cell>
          <cell r="Y586">
            <v>2021053</v>
          </cell>
          <cell r="Z586">
            <v>45870</v>
          </cell>
          <cell r="AA586">
            <v>45900</v>
          </cell>
          <cell r="AB586">
            <v>2021053</v>
          </cell>
          <cell r="AC586">
            <v>45901</v>
          </cell>
          <cell r="AD586">
            <v>45930</v>
          </cell>
          <cell r="AE586">
            <v>2021053</v>
          </cell>
          <cell r="AF586">
            <v>45931</v>
          </cell>
          <cell r="AG586">
            <v>45961</v>
          </cell>
          <cell r="AH586">
            <v>2021053</v>
          </cell>
          <cell r="AI586">
            <v>45962</v>
          </cell>
          <cell r="AJ586">
            <v>45991</v>
          </cell>
          <cell r="AK586">
            <v>1280000</v>
          </cell>
          <cell r="AL586">
            <v>45992</v>
          </cell>
          <cell r="AM586">
            <v>46010</v>
          </cell>
          <cell r="BI586" t="str">
            <v xml:space="preserve"> Facultad de Ciencias Económicas</v>
          </cell>
          <cell r="BJ586" t="str">
            <v>ASTRID LEON CAMARGO</v>
          </cell>
          <cell r="BK586" t="str">
            <v xml:space="preserve">Docente de planta de la Facultad de Ciencias Económicas de la Universidad de los Llanos </v>
          </cell>
          <cell r="BL586">
            <v>870</v>
          </cell>
          <cell r="BM586">
            <v>45769.691574074073</v>
          </cell>
          <cell r="BN586">
            <v>16033687</v>
          </cell>
          <cell r="BO586">
            <v>2638</v>
          </cell>
          <cell r="BP586">
            <v>45769</v>
          </cell>
          <cell r="BQ586">
            <v>16033687</v>
          </cell>
          <cell r="CS586" t="str">
            <v xml:space="preserve">1. Apoyar la investigación, por medio de la aplicación de encuestas a los grupos de interés identificados. 2. Contribuir con la revisión bibliográfica de los impactos socioeconómicos de los bioproductos. 3. Apoyo metodológico para aplicar instrumentos de comparación pareada, procesar los datos con herramientas especializadas y validar los resultados para priorizar alternativas bajo criterios sociales, económicos y ambientales. 4.  Apoyo administrativo enfocado en la coordinación eficiente de actividades, seguimiento de cronograma y manejo documental del proyecto. Incluye la gestión articulada con el personal de investigación para garantizar el cumplimiento de los objetivos y la adecuada ejecución de recursos. 5. Contribuir en la gestión de la información, a través de la organización y análisis de los avances completados en el proyecto, redactar y acopiar estos documentos en informes o de la manera que se requiera, para verificación del líder del proyecto. </v>
          </cell>
          <cell r="CT586">
            <v>1121958569</v>
          </cell>
          <cell r="CU586">
            <v>337</v>
          </cell>
          <cell r="CV586" t="str">
            <v>280302401</v>
          </cell>
          <cell r="CY586">
            <v>7490</v>
          </cell>
          <cell r="CZ586" t="str">
            <v>M6</v>
          </cell>
          <cell r="DA586">
            <v>16033687</v>
          </cell>
          <cell r="DB586">
            <v>0</v>
          </cell>
        </row>
        <row r="587">
          <cell r="B587" t="str">
            <v>0574 DE 2025</v>
          </cell>
          <cell r="C587">
            <v>1121939195</v>
          </cell>
          <cell r="D587" t="str">
            <v>LIZETH KATHERINE HERNANDEZ MURCIA</v>
          </cell>
          <cell r="E587" t="str">
            <v>CONTRATO DE PRESTACIÓN DE SERVICIOS DE APOYO A LA GESTIÓN</v>
          </cell>
          <cell r="F587" t="str">
            <v>PRESTACIÓN DE SERVICIOS DE APOYO A LA GESTIÓN NECESARIO PARA EL FORTALECIMIENTO DE LOS PROCESOS ACADÉMICOS Y ADMINISTRATIVOS DE LOS PROGRAMAS DE POSGRADOS DE LA FACULTAD DE CIENCIAS ECONÓMICAS DE LA UNIVERSIDAD DE LOS LLANOS.</v>
          </cell>
          <cell r="G587">
            <v>45769</v>
          </cell>
          <cell r="H587">
            <v>6359109</v>
          </cell>
          <cell r="I587" t="str">
            <v>Dos (02) meses y veintitrés (23) días calendario</v>
          </cell>
          <cell r="J587">
            <v>45769</v>
          </cell>
          <cell r="K587">
            <v>45852</v>
          </cell>
          <cell r="L587" t="str">
            <v>NO APLICA</v>
          </cell>
          <cell r="M587" t="str">
            <v>NO APLICA</v>
          </cell>
          <cell r="N587" t="str">
            <v>NO APLICA</v>
          </cell>
          <cell r="O587">
            <v>3</v>
          </cell>
          <cell r="P587">
            <v>2988015</v>
          </cell>
          <cell r="Q587">
            <v>45769</v>
          </cell>
          <cell r="R587">
            <v>45808</v>
          </cell>
          <cell r="S587">
            <v>2298473</v>
          </cell>
          <cell r="T587">
            <v>45809</v>
          </cell>
          <cell r="U587">
            <v>45838</v>
          </cell>
          <cell r="V587">
            <v>1072621</v>
          </cell>
          <cell r="W587">
            <v>45839</v>
          </cell>
          <cell r="X587">
            <v>45852</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BI587" t="str">
            <v>Vicerrectoría de Recursos Universitarios</v>
          </cell>
          <cell r="BJ587" t="str">
            <v>WILSON FERNANDO SALGADO CIFUENTES</v>
          </cell>
          <cell r="BK587" t="str">
            <v>Vicerrector Universitario</v>
          </cell>
          <cell r="BL587">
            <v>868</v>
          </cell>
          <cell r="BM587">
            <v>45769.625104166669</v>
          </cell>
          <cell r="BN587">
            <v>6359109</v>
          </cell>
          <cell r="BO587">
            <v>2636</v>
          </cell>
          <cell r="BP587">
            <v>45769</v>
          </cell>
          <cell r="BQ587">
            <v>6359109</v>
          </cell>
          <cell r="CS587"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587">
            <v>1121939195</v>
          </cell>
          <cell r="CU587">
            <v>249</v>
          </cell>
          <cell r="CV587" t="str">
            <v>280202108</v>
          </cell>
          <cell r="CY587">
            <v>8299</v>
          </cell>
          <cell r="CZ587" t="str">
            <v>M6</v>
          </cell>
          <cell r="DA587">
            <v>6359109</v>
          </cell>
          <cell r="DB587">
            <v>0</v>
          </cell>
        </row>
        <row r="588">
          <cell r="B588" t="str">
            <v>0575 DE 2025</v>
          </cell>
          <cell r="C588">
            <v>0</v>
          </cell>
          <cell r="D588" t="str">
            <v>No. Vice Recursos / Regalías</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BI588">
            <v>0</v>
          </cell>
          <cell r="BJ588">
            <v>0</v>
          </cell>
          <cell r="BK588">
            <v>0</v>
          </cell>
          <cell r="BL588">
            <v>0</v>
          </cell>
          <cell r="BM588">
            <v>0</v>
          </cell>
          <cell r="BN588">
            <v>0</v>
          </cell>
          <cell r="BO588">
            <v>0</v>
          </cell>
          <cell r="BP588">
            <v>0</v>
          </cell>
          <cell r="BQ588">
            <v>0</v>
          </cell>
          <cell r="CS588">
            <v>0</v>
          </cell>
          <cell r="CT588">
            <v>0</v>
          </cell>
          <cell r="CU588">
            <v>0</v>
          </cell>
          <cell r="CV588">
            <v>0</v>
          </cell>
          <cell r="CY588">
            <v>0</v>
          </cell>
          <cell r="CZ588">
            <v>0</v>
          </cell>
          <cell r="DA588">
            <v>0</v>
          </cell>
          <cell r="DB588">
            <v>0</v>
          </cell>
        </row>
        <row r="589">
          <cell r="B589" t="str">
            <v>0576 DE 2025</v>
          </cell>
          <cell r="C589">
            <v>0</v>
          </cell>
          <cell r="D589" t="str">
            <v>No. Vice Recursos / Regalías</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BI589">
            <v>0</v>
          </cell>
          <cell r="BJ589">
            <v>0</v>
          </cell>
          <cell r="BK589">
            <v>0</v>
          </cell>
          <cell r="BL589">
            <v>0</v>
          </cell>
          <cell r="BM589">
            <v>0</v>
          </cell>
          <cell r="BN589">
            <v>0</v>
          </cell>
          <cell r="BO589">
            <v>0</v>
          </cell>
          <cell r="BP589">
            <v>0</v>
          </cell>
          <cell r="BQ589">
            <v>0</v>
          </cell>
          <cell r="CS589">
            <v>0</v>
          </cell>
          <cell r="CT589">
            <v>0</v>
          </cell>
          <cell r="CU589">
            <v>0</v>
          </cell>
          <cell r="CV589">
            <v>0</v>
          </cell>
          <cell r="CY589">
            <v>0</v>
          </cell>
          <cell r="CZ589">
            <v>0</v>
          </cell>
          <cell r="DA589">
            <v>0</v>
          </cell>
          <cell r="DB589">
            <v>0</v>
          </cell>
        </row>
        <row r="590">
          <cell r="B590" t="str">
            <v>0577 DE 2025</v>
          </cell>
          <cell r="C590">
            <v>0</v>
          </cell>
          <cell r="D590" t="str">
            <v>No. Vice Recursos / Regalías</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BI590">
            <v>0</v>
          </cell>
          <cell r="BJ590">
            <v>0</v>
          </cell>
          <cell r="BK590">
            <v>0</v>
          </cell>
          <cell r="BL590">
            <v>0</v>
          </cell>
          <cell r="BM590">
            <v>0</v>
          </cell>
          <cell r="BN590">
            <v>0</v>
          </cell>
          <cell r="BO590">
            <v>0</v>
          </cell>
          <cell r="BP590">
            <v>0</v>
          </cell>
          <cell r="BQ590">
            <v>0</v>
          </cell>
          <cell r="CS590">
            <v>0</v>
          </cell>
          <cell r="CT590">
            <v>0</v>
          </cell>
          <cell r="CU590">
            <v>0</v>
          </cell>
          <cell r="CV590">
            <v>0</v>
          </cell>
          <cell r="CY590">
            <v>0</v>
          </cell>
          <cell r="CZ590">
            <v>0</v>
          </cell>
          <cell r="DA590">
            <v>0</v>
          </cell>
          <cell r="DB590">
            <v>0</v>
          </cell>
        </row>
        <row r="591">
          <cell r="B591" t="str">
            <v>0578 DE 2025</v>
          </cell>
          <cell r="C591">
            <v>0</v>
          </cell>
          <cell r="D591" t="str">
            <v>No. Vice Recursos / Regalías</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BI591">
            <v>0</v>
          </cell>
          <cell r="BJ591">
            <v>0</v>
          </cell>
          <cell r="BK591">
            <v>0</v>
          </cell>
          <cell r="BL591">
            <v>0</v>
          </cell>
          <cell r="BM591">
            <v>0</v>
          </cell>
          <cell r="BN591">
            <v>0</v>
          </cell>
          <cell r="BO591">
            <v>0</v>
          </cell>
          <cell r="BP591">
            <v>0</v>
          </cell>
          <cell r="BQ591">
            <v>0</v>
          </cell>
          <cell r="CS591">
            <v>0</v>
          </cell>
          <cell r="CT591">
            <v>0</v>
          </cell>
          <cell r="CU591">
            <v>0</v>
          </cell>
          <cell r="CV591">
            <v>0</v>
          </cell>
          <cell r="CY591">
            <v>0</v>
          </cell>
          <cell r="CZ591">
            <v>0</v>
          </cell>
          <cell r="DA591">
            <v>0</v>
          </cell>
          <cell r="DB591">
            <v>0</v>
          </cell>
        </row>
        <row r="592">
          <cell r="B592" t="str">
            <v>0579 DE 2025</v>
          </cell>
          <cell r="C592">
            <v>0</v>
          </cell>
          <cell r="D592" t="str">
            <v>No. Vice Recursos / Regalías</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BI592">
            <v>0</v>
          </cell>
          <cell r="BJ592">
            <v>0</v>
          </cell>
          <cell r="BK592">
            <v>0</v>
          </cell>
          <cell r="BL592">
            <v>0</v>
          </cell>
          <cell r="BM592">
            <v>0</v>
          </cell>
          <cell r="BN592">
            <v>0</v>
          </cell>
          <cell r="BO592">
            <v>0</v>
          </cell>
          <cell r="BP592">
            <v>0</v>
          </cell>
          <cell r="BQ592">
            <v>0</v>
          </cell>
          <cell r="CS592">
            <v>0</v>
          </cell>
          <cell r="CT592">
            <v>0</v>
          </cell>
          <cell r="CU592">
            <v>0</v>
          </cell>
          <cell r="CV592">
            <v>0</v>
          </cell>
          <cell r="CY592">
            <v>0</v>
          </cell>
          <cell r="CZ592">
            <v>0</v>
          </cell>
          <cell r="DA592">
            <v>0</v>
          </cell>
          <cell r="DB592">
            <v>0</v>
          </cell>
        </row>
        <row r="593">
          <cell r="B593" t="str">
            <v>0580 DE 2025</v>
          </cell>
          <cell r="C593">
            <v>0</v>
          </cell>
          <cell r="D593" t="str">
            <v>No. Vice Recursos / Regalías</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BI593">
            <v>0</v>
          </cell>
          <cell r="BJ593">
            <v>0</v>
          </cell>
          <cell r="BK593">
            <v>0</v>
          </cell>
          <cell r="BL593">
            <v>0</v>
          </cell>
          <cell r="BM593">
            <v>0</v>
          </cell>
          <cell r="BN593">
            <v>0</v>
          </cell>
          <cell r="BO593">
            <v>0</v>
          </cell>
          <cell r="BP593">
            <v>0</v>
          </cell>
          <cell r="BQ593">
            <v>0</v>
          </cell>
          <cell r="CS593">
            <v>0</v>
          </cell>
          <cell r="CT593">
            <v>0</v>
          </cell>
          <cell r="CU593">
            <v>0</v>
          </cell>
          <cell r="CV593">
            <v>0</v>
          </cell>
          <cell r="CY593">
            <v>0</v>
          </cell>
          <cell r="CZ593">
            <v>0</v>
          </cell>
          <cell r="DA593">
            <v>0</v>
          </cell>
          <cell r="DB593">
            <v>0</v>
          </cell>
        </row>
        <row r="594">
          <cell r="B594" t="str">
            <v>0581 DE 2025</v>
          </cell>
          <cell r="C594">
            <v>0</v>
          </cell>
          <cell r="D594" t="str">
            <v>No. Vice Recursos / Regalías</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BI594">
            <v>0</v>
          </cell>
          <cell r="BJ594">
            <v>0</v>
          </cell>
          <cell r="BK594">
            <v>0</v>
          </cell>
          <cell r="BL594">
            <v>0</v>
          </cell>
          <cell r="BM594">
            <v>0</v>
          </cell>
          <cell r="BN594">
            <v>0</v>
          </cell>
          <cell r="BO594">
            <v>0</v>
          </cell>
          <cell r="BP594">
            <v>0</v>
          </cell>
          <cell r="BQ594">
            <v>0</v>
          </cell>
          <cell r="CS594">
            <v>0</v>
          </cell>
          <cell r="CT594">
            <v>0</v>
          </cell>
          <cell r="CU594">
            <v>0</v>
          </cell>
          <cell r="CV594">
            <v>0</v>
          </cell>
          <cell r="CY594">
            <v>0</v>
          </cell>
          <cell r="CZ594">
            <v>0</v>
          </cell>
          <cell r="DA594">
            <v>0</v>
          </cell>
          <cell r="DB594">
            <v>0</v>
          </cell>
        </row>
        <row r="595">
          <cell r="B595" t="str">
            <v>0582 DE 2025</v>
          </cell>
          <cell r="C595">
            <v>0</v>
          </cell>
          <cell r="D595" t="str">
            <v>No. Vice Recursos / Regalías</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BI595">
            <v>0</v>
          </cell>
          <cell r="BJ595">
            <v>0</v>
          </cell>
          <cell r="BK595">
            <v>0</v>
          </cell>
          <cell r="BL595">
            <v>0</v>
          </cell>
          <cell r="BM595">
            <v>0</v>
          </cell>
          <cell r="BN595">
            <v>0</v>
          </cell>
          <cell r="BO595">
            <v>0</v>
          </cell>
          <cell r="BP595">
            <v>0</v>
          </cell>
          <cell r="BQ595">
            <v>0</v>
          </cell>
          <cell r="CS595">
            <v>0</v>
          </cell>
          <cell r="CT595">
            <v>0</v>
          </cell>
          <cell r="CU595">
            <v>0</v>
          </cell>
          <cell r="CV595">
            <v>0</v>
          </cell>
          <cell r="CY595">
            <v>0</v>
          </cell>
          <cell r="CZ595">
            <v>0</v>
          </cell>
          <cell r="DA595">
            <v>0</v>
          </cell>
          <cell r="DB595">
            <v>0</v>
          </cell>
        </row>
        <row r="596">
          <cell r="B596" t="str">
            <v>0583 DE 2025</v>
          </cell>
          <cell r="C596">
            <v>0</v>
          </cell>
          <cell r="D596" t="str">
            <v>No. Vice Recursos / Regalías</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BI596">
            <v>0</v>
          </cell>
          <cell r="BJ596">
            <v>0</v>
          </cell>
          <cell r="BK596">
            <v>0</v>
          </cell>
          <cell r="BL596">
            <v>0</v>
          </cell>
          <cell r="BM596">
            <v>0</v>
          </cell>
          <cell r="BN596">
            <v>0</v>
          </cell>
          <cell r="BO596">
            <v>0</v>
          </cell>
          <cell r="BP596">
            <v>0</v>
          </cell>
          <cell r="BQ596">
            <v>0</v>
          </cell>
          <cell r="CS596">
            <v>0</v>
          </cell>
          <cell r="CT596">
            <v>0</v>
          </cell>
          <cell r="CU596">
            <v>0</v>
          </cell>
          <cell r="CV596">
            <v>0</v>
          </cell>
          <cell r="CY596">
            <v>0</v>
          </cell>
          <cell r="CZ596">
            <v>0</v>
          </cell>
          <cell r="DA596">
            <v>0</v>
          </cell>
          <cell r="DB596">
            <v>0</v>
          </cell>
        </row>
        <row r="597">
          <cell r="B597" t="str">
            <v>0584 DE 2025</v>
          </cell>
          <cell r="C597">
            <v>0</v>
          </cell>
          <cell r="D597" t="str">
            <v>No. Vice Recursos / Regalías</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BI597">
            <v>0</v>
          </cell>
          <cell r="BJ597">
            <v>0</v>
          </cell>
          <cell r="BK597">
            <v>0</v>
          </cell>
          <cell r="BL597">
            <v>0</v>
          </cell>
          <cell r="BM597">
            <v>0</v>
          </cell>
          <cell r="BN597">
            <v>0</v>
          </cell>
          <cell r="BO597">
            <v>0</v>
          </cell>
          <cell r="BP597">
            <v>0</v>
          </cell>
          <cell r="BQ597">
            <v>0</v>
          </cell>
          <cell r="CS597">
            <v>0</v>
          </cell>
          <cell r="CT597">
            <v>0</v>
          </cell>
          <cell r="CU597">
            <v>0</v>
          </cell>
          <cell r="CV597">
            <v>0</v>
          </cell>
          <cell r="CY597">
            <v>0</v>
          </cell>
          <cell r="CZ597">
            <v>0</v>
          </cell>
          <cell r="DA597">
            <v>0</v>
          </cell>
          <cell r="DB597">
            <v>0</v>
          </cell>
        </row>
        <row r="598">
          <cell r="B598" t="str">
            <v>0585 DE 2025</v>
          </cell>
          <cell r="C598">
            <v>0</v>
          </cell>
          <cell r="D598" t="str">
            <v>No. Vice Recursos / Regalías</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BI598">
            <v>0</v>
          </cell>
          <cell r="BJ598">
            <v>0</v>
          </cell>
          <cell r="BK598">
            <v>0</v>
          </cell>
          <cell r="BL598">
            <v>0</v>
          </cell>
          <cell r="BM598">
            <v>0</v>
          </cell>
          <cell r="BN598">
            <v>0</v>
          </cell>
          <cell r="BO598">
            <v>0</v>
          </cell>
          <cell r="BP598">
            <v>0</v>
          </cell>
          <cell r="BQ598">
            <v>0</v>
          </cell>
          <cell r="CS598">
            <v>0</v>
          </cell>
          <cell r="CT598">
            <v>0</v>
          </cell>
          <cell r="CU598">
            <v>0</v>
          </cell>
          <cell r="CV598">
            <v>0</v>
          </cell>
          <cell r="CY598">
            <v>0</v>
          </cell>
          <cell r="CZ598">
            <v>0</v>
          </cell>
          <cell r="DA598">
            <v>0</v>
          </cell>
          <cell r="DB598">
            <v>0</v>
          </cell>
        </row>
        <row r="599">
          <cell r="B599" t="str">
            <v>0586 DE 2025</v>
          </cell>
          <cell r="C599">
            <v>0</v>
          </cell>
          <cell r="D599" t="str">
            <v>No. Vice Recursos / Regalías</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BI599">
            <v>0</v>
          </cell>
          <cell r="BJ599">
            <v>0</v>
          </cell>
          <cell r="BK599">
            <v>0</v>
          </cell>
          <cell r="BL599">
            <v>0</v>
          </cell>
          <cell r="BM599">
            <v>0</v>
          </cell>
          <cell r="BN599">
            <v>0</v>
          </cell>
          <cell r="BO599">
            <v>0</v>
          </cell>
          <cell r="BP599">
            <v>0</v>
          </cell>
          <cell r="BQ599">
            <v>0</v>
          </cell>
          <cell r="CS599">
            <v>0</v>
          </cell>
          <cell r="CT599">
            <v>0</v>
          </cell>
          <cell r="CU599">
            <v>0</v>
          </cell>
          <cell r="CV599">
            <v>0</v>
          </cell>
          <cell r="CY599">
            <v>0</v>
          </cell>
          <cell r="CZ599">
            <v>0</v>
          </cell>
          <cell r="DA599">
            <v>0</v>
          </cell>
          <cell r="DB599">
            <v>0</v>
          </cell>
        </row>
        <row r="600">
          <cell r="B600" t="str">
            <v>0587 DE 2025</v>
          </cell>
          <cell r="C600">
            <v>0</v>
          </cell>
          <cell r="D600" t="str">
            <v>No. Vice Recursos / Regalías</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BI600">
            <v>0</v>
          </cell>
          <cell r="BJ600">
            <v>0</v>
          </cell>
          <cell r="BK600">
            <v>0</v>
          </cell>
          <cell r="BL600">
            <v>0</v>
          </cell>
          <cell r="BM600">
            <v>0</v>
          </cell>
          <cell r="BN600">
            <v>0</v>
          </cell>
          <cell r="BO600">
            <v>0</v>
          </cell>
          <cell r="BP600">
            <v>0</v>
          </cell>
          <cell r="BQ600">
            <v>0</v>
          </cell>
          <cell r="CS600">
            <v>0</v>
          </cell>
          <cell r="CT600">
            <v>0</v>
          </cell>
          <cell r="CU600">
            <v>0</v>
          </cell>
          <cell r="CV600">
            <v>0</v>
          </cell>
          <cell r="CY600">
            <v>0</v>
          </cell>
          <cell r="CZ600">
            <v>0</v>
          </cell>
          <cell r="DA600">
            <v>0</v>
          </cell>
          <cell r="DB600">
            <v>0</v>
          </cell>
        </row>
        <row r="601">
          <cell r="B601" t="str">
            <v>0588 DE 2025</v>
          </cell>
          <cell r="C601">
            <v>0</v>
          </cell>
          <cell r="D601" t="str">
            <v>No. Vice Recursos / Regalías</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BI601">
            <v>0</v>
          </cell>
          <cell r="BJ601">
            <v>0</v>
          </cell>
          <cell r="BK601">
            <v>0</v>
          </cell>
          <cell r="BL601">
            <v>0</v>
          </cell>
          <cell r="BM601">
            <v>0</v>
          </cell>
          <cell r="BN601">
            <v>0</v>
          </cell>
          <cell r="BO601">
            <v>0</v>
          </cell>
          <cell r="BP601">
            <v>0</v>
          </cell>
          <cell r="BQ601">
            <v>0</v>
          </cell>
          <cell r="CS601">
            <v>0</v>
          </cell>
          <cell r="CT601">
            <v>0</v>
          </cell>
          <cell r="CU601">
            <v>0</v>
          </cell>
          <cell r="CV601">
            <v>0</v>
          </cell>
          <cell r="CY601">
            <v>0</v>
          </cell>
          <cell r="CZ601">
            <v>0</v>
          </cell>
          <cell r="DA601">
            <v>0</v>
          </cell>
          <cell r="DB601">
            <v>0</v>
          </cell>
        </row>
        <row r="602">
          <cell r="B602" t="str">
            <v>0589 DE 2025</v>
          </cell>
          <cell r="C602">
            <v>1121942933</v>
          </cell>
          <cell r="D602" t="str">
            <v>HEIDY KATHERINE BENAVIDES PEÑARANDA</v>
          </cell>
          <cell r="E602" t="str">
            <v>CONTRATO DE PRESTACIÓN DE SERVICIOS DE APOYO A LA GESTIÓN</v>
          </cell>
          <cell r="F602" t="str">
            <v>PRESTACIÓN DE SERVICIOS DE APOYO A LA GESTIÓN NECESARIO PARA EL FORTALECIMIENTO DE LOS PROCESOS ESTRATÉGICOS Y MISIONALES DE LA OFICINA ASESORA DE PLANEACIÓN DE LA UNIVERSIDAD DE LOS LLANOS.</v>
          </cell>
          <cell r="G602">
            <v>45783</v>
          </cell>
          <cell r="H602">
            <v>5286488</v>
          </cell>
          <cell r="I602" t="str">
            <v>Dos (02) meses y nueve (09) días calendario</v>
          </cell>
          <cell r="J602">
            <v>45783</v>
          </cell>
          <cell r="K602">
            <v>45852</v>
          </cell>
          <cell r="L602" t="str">
            <v>NO APLICA</v>
          </cell>
          <cell r="M602" t="str">
            <v>NO APLICA</v>
          </cell>
          <cell r="N602" t="str">
            <v>NO APLICA</v>
          </cell>
          <cell r="O602">
            <v>3</v>
          </cell>
          <cell r="P602">
            <v>1915394</v>
          </cell>
          <cell r="Q602">
            <v>45783</v>
          </cell>
          <cell r="R602">
            <v>45808</v>
          </cell>
          <cell r="S602">
            <v>2298473</v>
          </cell>
          <cell r="T602">
            <v>45809</v>
          </cell>
          <cell r="U602">
            <v>45838</v>
          </cell>
          <cell r="V602">
            <v>1072621</v>
          </cell>
          <cell r="W602">
            <v>45839</v>
          </cell>
          <cell r="X602">
            <v>45852</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BI602" t="str">
            <v>Vicerrectoría de Recursos Universitarios</v>
          </cell>
          <cell r="BJ602" t="str">
            <v>WILSON FERNANDO SALGADO CIFUENTES</v>
          </cell>
          <cell r="BK602" t="str">
            <v>Vicerrector Universitario</v>
          </cell>
          <cell r="BL602">
            <v>1005</v>
          </cell>
          <cell r="BM602">
            <v>45783.623576388891</v>
          </cell>
          <cell r="BN602">
            <v>5286488</v>
          </cell>
          <cell r="BO602">
            <v>2828</v>
          </cell>
          <cell r="BP602">
            <v>45783</v>
          </cell>
          <cell r="BQ602">
            <v>5286488</v>
          </cell>
          <cell r="CS602" t="str">
            <v>1. Apoyar el proceso de validación y verificación de la información que se carga en la plataforma SNIES por parte de la Universidad. 2. Coadyuvar en la corrección de inconsistencias para las variables cargadas al SNIES (Inscritos, admitidos, primer curso, matriculados, graduados, docentes). 3. Apoyar la actualización de los datos de la variable participantes de la Universidad de los Llanos en la plataforma SNIES. 4. Apoyar en el proceso de recolección, validación y cargue de información a sistemas de información internos y externos.</v>
          </cell>
          <cell r="CT602">
            <v>1121942933</v>
          </cell>
          <cell r="CU602">
            <v>504</v>
          </cell>
          <cell r="CV602" t="str">
            <v>1301</v>
          </cell>
          <cell r="CY602">
            <v>8299</v>
          </cell>
          <cell r="CZ602" t="str">
            <v>M6</v>
          </cell>
          <cell r="DA602">
            <v>5286488</v>
          </cell>
          <cell r="DB602">
            <v>0</v>
          </cell>
        </row>
        <row r="603">
          <cell r="B603" t="str">
            <v>0590 DE 2025</v>
          </cell>
          <cell r="C603">
            <v>52204196</v>
          </cell>
          <cell r="D603" t="str">
            <v>ALIDA MARIA ACOSTA ORTIZ</v>
          </cell>
          <cell r="E603" t="str">
            <v>CONTRATO DE PRESTACIÓN DE SERVICIOS PROFESIONALES</v>
          </cell>
          <cell r="F603" t="str">
            <v>PRESTACIÓN DE SERVICIOS PROFESIONALES PARA EL FORTALECIMIENTO DE ACCIONES QUE PERMITAN LA ARTICULACIÓN DEL SISTEMA DE INVESTIGACIONES CON LOS DIFERENTES ACTORES DEL CTEI CONFORME LA FICHA BPUNI VIAC 08 1510 2024 “FORTALECIMIENTO DEL SISTEMA DE INVESTIGACIONES DE LA UNIVERSIDAD DE LOS LLANOS PARA ATENDER LOS RETOS Y DESAFÍOS DEL TERRITORIO”</v>
          </cell>
          <cell r="G603">
            <v>45783</v>
          </cell>
          <cell r="H603">
            <v>45500000</v>
          </cell>
          <cell r="I603" t="str">
            <v>Siete (07) meses calendario</v>
          </cell>
          <cell r="J603">
            <v>45783</v>
          </cell>
          <cell r="K603">
            <v>45996</v>
          </cell>
          <cell r="L603" t="str">
            <v>NO APLICA</v>
          </cell>
          <cell r="M603" t="str">
            <v>NO APLICA</v>
          </cell>
          <cell r="N603" t="str">
            <v>NO APLICA</v>
          </cell>
          <cell r="O603">
            <v>8</v>
          </cell>
          <cell r="P603">
            <v>5416667</v>
          </cell>
          <cell r="Q603">
            <v>45783</v>
          </cell>
          <cell r="R603">
            <v>45808</v>
          </cell>
          <cell r="S603">
            <v>6500000</v>
          </cell>
          <cell r="T603">
            <v>45809</v>
          </cell>
          <cell r="U603">
            <v>45838</v>
          </cell>
          <cell r="V603">
            <v>6500000</v>
          </cell>
          <cell r="W603">
            <v>45839</v>
          </cell>
          <cell r="X603">
            <v>45869</v>
          </cell>
          <cell r="Y603">
            <v>6500000</v>
          </cell>
          <cell r="Z603">
            <v>45870</v>
          </cell>
          <cell r="AA603">
            <v>45900</v>
          </cell>
          <cell r="AB603">
            <v>6500000</v>
          </cell>
          <cell r="AC603">
            <v>45901</v>
          </cell>
          <cell r="AD603">
            <v>45930</v>
          </cell>
          <cell r="AE603">
            <v>6500000</v>
          </cell>
          <cell r="AF603">
            <v>45931</v>
          </cell>
          <cell r="AG603">
            <v>45961</v>
          </cell>
          <cell r="AH603">
            <v>6500000</v>
          </cell>
          <cell r="AI603">
            <v>45962</v>
          </cell>
          <cell r="AJ603">
            <v>45991</v>
          </cell>
          <cell r="AK603">
            <v>1083333</v>
          </cell>
          <cell r="AL603">
            <v>45992</v>
          </cell>
          <cell r="AM603">
            <v>45996</v>
          </cell>
          <cell r="BI603" t="str">
            <v xml:space="preserve">Dirección General de Investigaciones  </v>
          </cell>
          <cell r="BJ603" t="str">
            <v>YOHANA MARIA VELASCO SANTAMARIA</v>
          </cell>
          <cell r="BK603" t="str">
            <v>Directora Técnica de Investigaciones</v>
          </cell>
          <cell r="BL603">
            <v>993</v>
          </cell>
          <cell r="BM603">
            <v>45782.703067129631</v>
          </cell>
          <cell r="BN603">
            <v>45500000</v>
          </cell>
          <cell r="BO603">
            <v>2813</v>
          </cell>
          <cell r="BP603">
            <v>45783</v>
          </cell>
          <cell r="BQ603">
            <v>45500000</v>
          </cell>
          <cell r="CS603" t="str">
            <v>1.  Contribuir con la actualización y creación de planes, políticas, lineamientos institucionales e instrumentos que orienten el fomento, desarrollo y posicionamiento estratégico de la investigación, el desarrollo tecnológico y la innovación de la Universidad de los Llanos. 2. Coadyuvar en la implementación de estrategias de relacionamiento e intervención para trabajar con los grupos de interés, a nivel interno y externo en el marco del fortalecimiento y la consolidación del Sistema de Investigaciones de la Universidad de los Llanos. 3. Colaborar con el diseño de los principios, bases y estructura del Current Research Information Systems para la Universidad de los Llanos con el fin de visibilizar la información relacionada con las actividades de Investigaciones de la Universidad.</v>
          </cell>
          <cell r="CT603">
            <v>52204196</v>
          </cell>
          <cell r="CU603">
            <v>734</v>
          </cell>
          <cell r="CV603" t="str">
            <v>320202</v>
          </cell>
          <cell r="CY603">
            <v>7210</v>
          </cell>
          <cell r="CZ603" t="str">
            <v>M6</v>
          </cell>
          <cell r="DA603">
            <v>45500000</v>
          </cell>
          <cell r="DB603">
            <v>0</v>
          </cell>
        </row>
        <row r="604">
          <cell r="B604" t="str">
            <v>0591 DE 2025</v>
          </cell>
          <cell r="C604">
            <v>93410836</v>
          </cell>
          <cell r="D604" t="str">
            <v>FERNANDO ALONSO VELEZ REYES </v>
          </cell>
          <cell r="E604" t="str">
            <v>CONTRATO DE PRESTACIÓN DE SERVICIOS PROFESIONALES</v>
          </cell>
          <cell r="F604" t="str">
            <v xml:space="preserve">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v>
          </cell>
          <cell r="G604">
            <v>45783</v>
          </cell>
          <cell r="H604">
            <v>20000000</v>
          </cell>
          <cell r="I604" t="str">
            <v>Cinco (05) meses calendario</v>
          </cell>
          <cell r="J604">
            <v>45783</v>
          </cell>
          <cell r="K604">
            <v>45935</v>
          </cell>
          <cell r="L604" t="str">
            <v>NO APLICA</v>
          </cell>
          <cell r="M604" t="str">
            <v>NO APLICA</v>
          </cell>
          <cell r="N604" t="str">
            <v>NO APLICA</v>
          </cell>
          <cell r="O604">
            <v>6</v>
          </cell>
          <cell r="P604">
            <v>3333333</v>
          </cell>
          <cell r="Q604">
            <v>45783</v>
          </cell>
          <cell r="R604">
            <v>45808</v>
          </cell>
          <cell r="S604">
            <v>4000000</v>
          </cell>
          <cell r="T604">
            <v>45809</v>
          </cell>
          <cell r="U604">
            <v>45838</v>
          </cell>
          <cell r="V604">
            <v>4000000</v>
          </cell>
          <cell r="W604">
            <v>45839</v>
          </cell>
          <cell r="X604">
            <v>45869</v>
          </cell>
          <cell r="Y604">
            <v>4000000</v>
          </cell>
          <cell r="Z604">
            <v>45870</v>
          </cell>
          <cell r="AA604">
            <v>45900</v>
          </cell>
          <cell r="AB604">
            <v>4000000</v>
          </cell>
          <cell r="AC604">
            <v>45901</v>
          </cell>
          <cell r="AD604">
            <v>45930</v>
          </cell>
          <cell r="AE604">
            <v>666667</v>
          </cell>
          <cell r="AF604">
            <v>45931</v>
          </cell>
          <cell r="AG604">
            <v>45935</v>
          </cell>
          <cell r="AH604">
            <v>0</v>
          </cell>
          <cell r="AI604">
            <v>0</v>
          </cell>
          <cell r="AJ604">
            <v>0</v>
          </cell>
          <cell r="AK604">
            <v>0</v>
          </cell>
          <cell r="AL604">
            <v>0</v>
          </cell>
          <cell r="AM604">
            <v>0</v>
          </cell>
          <cell r="BI604" t="str">
            <v>Facultad de Ciencias de la Salud</v>
          </cell>
          <cell r="BJ604" t="str">
            <v>EMILCE SALAMANCA RAMOS</v>
          </cell>
          <cell r="BK604" t="str">
            <v>Supervisor del proyecto – Contrato No. 655 de 2022</v>
          </cell>
          <cell r="BL604">
            <v>729</v>
          </cell>
          <cell r="BM604">
            <v>45750.703877314816</v>
          </cell>
          <cell r="BN604">
            <v>60000000</v>
          </cell>
          <cell r="BO604">
            <v>2814</v>
          </cell>
          <cell r="BP604">
            <v>45783</v>
          </cell>
          <cell r="BQ604">
            <v>20000000</v>
          </cell>
          <cell r="CS604" t="str">
            <v>1. Apoyar el proceso de tratamiento de datos y establecimiento de Indicadores para el Observatorio. 2. Diseñar los modelos matemáticos predictivos para escenarios de salud mental, familia y convivencia social, definiendo variables, ecuaciones y parámetros configurables. 3. Desarrollar algoritmos para la calibración de los modelos utilizando datos históricos y realizar pruebas de validación para garantizar la precisión de las predicciones. 4. Implementar los modelos matemáticos en la plataforma que sea definida por el proyecto, adaptando las ecuaciones y parámetros al entorno de simulación. 5. Programar la lógica de simulación que permita la evolución temporal de las variables y la funcionalidad para configurar la velocidad de visualización. 6. Desarrollar módulos de visualización de resultados que generen gráficas dinámicas en formatos vectoriales (SVG, PDF) a partir de los datos de simulación. 7. Implementar mecanismos para guardar y recuperar configuraciones de escenarios y resultados de predicciones para cada usuario. 8. Elaborar documentación técnica de los modelos matemáticos y crear manuales metodológicos para la interpretación de resultados. 9. Realizar pruebas de rendimiento y ofrecer soporte técnico durante la implementación inicial del módulo de predicción de escenarios de la plataforma tecnológica del proyecto.</v>
          </cell>
          <cell r="CT604">
            <v>93410836</v>
          </cell>
          <cell r="CU604">
            <v>495</v>
          </cell>
          <cell r="CV604" t="str">
            <v>280205402</v>
          </cell>
          <cell r="CY604">
            <v>7490</v>
          </cell>
          <cell r="CZ604" t="str">
            <v>M6</v>
          </cell>
          <cell r="DA604">
            <v>20000000</v>
          </cell>
          <cell r="DB604">
            <v>0</v>
          </cell>
        </row>
        <row r="605">
          <cell r="B605" t="str">
            <v>0592 DE 2025</v>
          </cell>
          <cell r="C605">
            <v>1121952733</v>
          </cell>
          <cell r="D605" t="str">
            <v>CRISTIAN LEONARDO MENDOZA RODRIGUEZ</v>
          </cell>
          <cell r="E605" t="str">
            <v>CONTRATO DE PRESTACIÓN DE SERVICIOS DE APOYO A LA GESTIÓN</v>
          </cell>
          <cell r="F605" t="str">
            <v>PRESTACIÓN DE SERVICIOS DE APOYO A LA GESTIÓN COMO AUXILIAR DE INVESTIGACIÓN PARA EL DESARROLLO DEL PROYECTO DE INVESTIGACIÓN “INCIDENCIA DE LA MIGRACIÓN PROVENIENTE DE VENEZUELA SOBRE LA PRODUCTIVIDAD LABORAL DE JÓVENES Y MUJERES Y LA DISTRIBUCIÓN DE OCUPACIONES EN COLOMBIA CON CÓDIGO C10-F05-005-2024, DE LA FACULTAD DE CIENCIAS ECONÓMICAS, CONFORME A LA FICHA BPUNI VIAC 08 1510 2024 “FORTALECIMIENTO DEL SISTEMA DE INVESTIGACIONES DE LA UNIVERSIDAD DE LOS LLANOS PARA ATENDER LOS RETOS Y DESAFÍOS DEL TERRITORIO”</v>
          </cell>
          <cell r="G605">
            <v>45783</v>
          </cell>
          <cell r="H605">
            <v>16383000</v>
          </cell>
          <cell r="I605" t="str">
            <v>Seis (06) meses calendario</v>
          </cell>
          <cell r="J605">
            <v>45783</v>
          </cell>
          <cell r="K605">
            <v>45966</v>
          </cell>
          <cell r="L605" t="str">
            <v>NO APLICA</v>
          </cell>
          <cell r="M605" t="str">
            <v>NO APLICA</v>
          </cell>
          <cell r="N605" t="str">
            <v>NO APLICA</v>
          </cell>
          <cell r="O605">
            <v>7</v>
          </cell>
          <cell r="P605">
            <v>2275417</v>
          </cell>
          <cell r="Q605">
            <v>45783</v>
          </cell>
          <cell r="R605">
            <v>45808</v>
          </cell>
          <cell r="S605">
            <v>2730500</v>
          </cell>
          <cell r="T605">
            <v>45809</v>
          </cell>
          <cell r="U605">
            <v>45838</v>
          </cell>
          <cell r="V605">
            <v>2730500</v>
          </cell>
          <cell r="W605">
            <v>45839</v>
          </cell>
          <cell r="X605">
            <v>45869</v>
          </cell>
          <cell r="Y605">
            <v>2730500</v>
          </cell>
          <cell r="Z605">
            <v>45870</v>
          </cell>
          <cell r="AA605">
            <v>45900</v>
          </cell>
          <cell r="AB605">
            <v>2730500</v>
          </cell>
          <cell r="AC605">
            <v>45901</v>
          </cell>
          <cell r="AD605">
            <v>45930</v>
          </cell>
          <cell r="AE605">
            <v>2730500</v>
          </cell>
          <cell r="AF605">
            <v>45931</v>
          </cell>
          <cell r="AG605">
            <v>45961</v>
          </cell>
          <cell r="AH605">
            <v>455083</v>
          </cell>
          <cell r="AI605">
            <v>45962</v>
          </cell>
          <cell r="AJ605">
            <v>45966</v>
          </cell>
          <cell r="AK605">
            <v>0</v>
          </cell>
          <cell r="AL605">
            <v>0</v>
          </cell>
          <cell r="AM605">
            <v>0</v>
          </cell>
          <cell r="BI605" t="str">
            <v xml:space="preserve">Dirección General de Investigaciones  </v>
          </cell>
          <cell r="BJ605" t="str">
            <v>JENNY MILENA RIVEROS CASTAÑEDA</v>
          </cell>
          <cell r="BK605" t="str">
            <v>Docente de planta de la Universidad de los Llanos</v>
          </cell>
          <cell r="BL605">
            <v>1003</v>
          </cell>
          <cell r="BM605">
            <v>45783.589097222219</v>
          </cell>
          <cell r="BN605">
            <v>16383000</v>
          </cell>
          <cell r="BO605">
            <v>2815</v>
          </cell>
          <cell r="BP605">
            <v>45783</v>
          </cell>
          <cell r="BQ605">
            <v>16383000</v>
          </cell>
          <cell r="CS605" t="str">
            <v>1. Apoyar la estructuración de un documento que sintetice la base de datos requerida para el proyecto, eliminando datos nulos y lista para trabajar. 2. Colaborar en la construcción de un Do files o un texto tipo scripts donde este aplicado el modelo. 3. Contribuir con la elaboración de un documento de análisis sobre el proceso y resultados obtenidos. 4. Coadyuvar con la elaboración de un documento técnico donde se sintetice el procedimiento desarrollado, y se establezca un análisis riguroso de los resultados, identificando las principales variables y aportes a cumplir con el objetivo de investigación. 5. Coadyuvar en la configuración y diseño las bases de datos de las diferentes encuestas.</v>
          </cell>
          <cell r="CT605">
            <v>1121952733</v>
          </cell>
          <cell r="CU605">
            <v>735</v>
          </cell>
          <cell r="CV605" t="str">
            <v>320601</v>
          </cell>
          <cell r="CY605">
            <v>8299</v>
          </cell>
          <cell r="CZ605" t="str">
            <v>M6</v>
          </cell>
          <cell r="DA605">
            <v>16383000</v>
          </cell>
          <cell r="DB605">
            <v>0</v>
          </cell>
        </row>
        <row r="606">
          <cell r="B606" t="str">
            <v>0593 DE 2025</v>
          </cell>
          <cell r="C606">
            <v>1121860466</v>
          </cell>
          <cell r="D606" t="str">
            <v xml:space="preserve">MONICA TATIANA RIOBUENO BERNAL </v>
          </cell>
          <cell r="E606" t="str">
            <v>CONTRATO DE PRESTACIÓN DE SERVICIOS DE APOYO A LA GESTIÓN</v>
          </cell>
          <cell r="F606" t="str">
            <v>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v>
          </cell>
          <cell r="G606">
            <v>45783</v>
          </cell>
          <cell r="H606">
            <v>3600941</v>
          </cell>
          <cell r="I606" t="str">
            <v>Un (01) mes y diecisiete (17) días calendario</v>
          </cell>
          <cell r="J606">
            <v>45783</v>
          </cell>
          <cell r="K606">
            <v>45830</v>
          </cell>
          <cell r="L606" t="str">
            <v>NO APLICA</v>
          </cell>
          <cell r="M606" t="str">
            <v>NO APLICA</v>
          </cell>
          <cell r="N606" t="str">
            <v>NO APLICA</v>
          </cell>
          <cell r="O606">
            <v>2</v>
          </cell>
          <cell r="P606">
            <v>1915394</v>
          </cell>
          <cell r="Q606">
            <v>45783</v>
          </cell>
          <cell r="R606">
            <v>45808</v>
          </cell>
          <cell r="S606">
            <v>1685547</v>
          </cell>
          <cell r="T606">
            <v>45809</v>
          </cell>
          <cell r="U606">
            <v>45830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BI606" t="str">
            <v>Vicerrectoría de Recursos Universitarios</v>
          </cell>
          <cell r="BJ606" t="str">
            <v>WILSON FERNANDO SALGADO CIFUENTES</v>
          </cell>
          <cell r="BK606" t="str">
            <v>Vicerrector Universitario</v>
          </cell>
          <cell r="BL606">
            <v>996</v>
          </cell>
          <cell r="BM606">
            <v>45783.372777777775</v>
          </cell>
          <cell r="BN606">
            <v>3600941</v>
          </cell>
          <cell r="BO606">
            <v>2816</v>
          </cell>
          <cell r="BP606">
            <v>45783</v>
          </cell>
          <cell r="BQ606">
            <v>3600941</v>
          </cell>
          <cell r="CS606"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606">
            <v>1121860466</v>
          </cell>
          <cell r="CU606">
            <v>82</v>
          </cell>
          <cell r="CV606" t="str">
            <v>280103304</v>
          </cell>
          <cell r="CY606">
            <v>8299</v>
          </cell>
          <cell r="CZ606" t="str">
            <v>M6</v>
          </cell>
          <cell r="DA606">
            <v>3600941</v>
          </cell>
          <cell r="DB606">
            <v>0</v>
          </cell>
        </row>
        <row r="607">
          <cell r="B607" t="str">
            <v>0594 DE 2025</v>
          </cell>
          <cell r="C607">
            <v>0</v>
          </cell>
          <cell r="D607" t="str">
            <v>No. Vice Recursos / Regalías</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BI607">
            <v>0</v>
          </cell>
          <cell r="BJ607">
            <v>0</v>
          </cell>
          <cell r="BK607">
            <v>0</v>
          </cell>
          <cell r="BL607">
            <v>0</v>
          </cell>
          <cell r="BM607">
            <v>0</v>
          </cell>
          <cell r="BN607">
            <v>0</v>
          </cell>
          <cell r="BO607">
            <v>0</v>
          </cell>
          <cell r="BP607">
            <v>0</v>
          </cell>
          <cell r="BQ607">
            <v>0</v>
          </cell>
          <cell r="CS607">
            <v>0</v>
          </cell>
          <cell r="CT607">
            <v>0</v>
          </cell>
          <cell r="CU607">
            <v>0</v>
          </cell>
          <cell r="CV607">
            <v>0</v>
          </cell>
          <cell r="CY607">
            <v>0</v>
          </cell>
          <cell r="CZ607">
            <v>0</v>
          </cell>
          <cell r="DA607">
            <v>0</v>
          </cell>
          <cell r="DB607">
            <v>0</v>
          </cell>
        </row>
        <row r="608">
          <cell r="B608" t="str">
            <v>0595 DE 2025</v>
          </cell>
          <cell r="C608">
            <v>0</v>
          </cell>
          <cell r="D608" t="str">
            <v>No. Vice Recursos / Regalías</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BI608">
            <v>0</v>
          </cell>
          <cell r="BJ608">
            <v>0</v>
          </cell>
          <cell r="BK608">
            <v>0</v>
          </cell>
          <cell r="BL608">
            <v>0</v>
          </cell>
          <cell r="BM608">
            <v>0</v>
          </cell>
          <cell r="BN608">
            <v>0</v>
          </cell>
          <cell r="BO608">
            <v>0</v>
          </cell>
          <cell r="BP608">
            <v>0</v>
          </cell>
          <cell r="BQ608">
            <v>0</v>
          </cell>
          <cell r="CS608">
            <v>0</v>
          </cell>
          <cell r="CT608">
            <v>0</v>
          </cell>
          <cell r="CU608">
            <v>0</v>
          </cell>
          <cell r="CV608">
            <v>0</v>
          </cell>
          <cell r="CY608">
            <v>0</v>
          </cell>
          <cell r="CZ608">
            <v>0</v>
          </cell>
          <cell r="DA608">
            <v>0</v>
          </cell>
          <cell r="DB608">
            <v>0</v>
          </cell>
        </row>
        <row r="609">
          <cell r="B609" t="str">
            <v>0596 DE 2025</v>
          </cell>
          <cell r="C609">
            <v>0</v>
          </cell>
          <cell r="D609" t="str">
            <v>No. Vice Recursos / Regalías</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BI609">
            <v>0</v>
          </cell>
          <cell r="BJ609">
            <v>0</v>
          </cell>
          <cell r="BK609">
            <v>0</v>
          </cell>
          <cell r="BL609">
            <v>0</v>
          </cell>
          <cell r="BM609">
            <v>0</v>
          </cell>
          <cell r="BN609">
            <v>0</v>
          </cell>
          <cell r="BO609">
            <v>0</v>
          </cell>
          <cell r="BP609">
            <v>0</v>
          </cell>
          <cell r="BQ609">
            <v>0</v>
          </cell>
          <cell r="CS609">
            <v>0</v>
          </cell>
          <cell r="CT609">
            <v>0</v>
          </cell>
          <cell r="CU609">
            <v>0</v>
          </cell>
          <cell r="CV609">
            <v>0</v>
          </cell>
          <cell r="CY609">
            <v>0</v>
          </cell>
          <cell r="CZ609">
            <v>0</v>
          </cell>
          <cell r="DA609">
            <v>0</v>
          </cell>
          <cell r="DB609">
            <v>0</v>
          </cell>
        </row>
        <row r="610">
          <cell r="B610" t="str">
            <v>0597 DE 2025</v>
          </cell>
          <cell r="C610">
            <v>0</v>
          </cell>
          <cell r="D610" t="str">
            <v>No. Vice Recursos / Regalías</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BI610">
            <v>0</v>
          </cell>
          <cell r="BJ610">
            <v>0</v>
          </cell>
          <cell r="BK610">
            <v>0</v>
          </cell>
          <cell r="BL610">
            <v>0</v>
          </cell>
          <cell r="BM610">
            <v>0</v>
          </cell>
          <cell r="BN610">
            <v>0</v>
          </cell>
          <cell r="BO610">
            <v>0</v>
          </cell>
          <cell r="BP610">
            <v>0</v>
          </cell>
          <cell r="BQ610">
            <v>0</v>
          </cell>
          <cell r="CS610">
            <v>0</v>
          </cell>
          <cell r="CT610">
            <v>0</v>
          </cell>
          <cell r="CU610">
            <v>0</v>
          </cell>
          <cell r="CV610">
            <v>0</v>
          </cell>
          <cell r="CY610">
            <v>0</v>
          </cell>
          <cell r="CZ610">
            <v>0</v>
          </cell>
          <cell r="DA610">
            <v>0</v>
          </cell>
          <cell r="DB610">
            <v>0</v>
          </cell>
        </row>
        <row r="611">
          <cell r="B611" t="str">
            <v>0598 DE 2025</v>
          </cell>
          <cell r="C611">
            <v>0</v>
          </cell>
          <cell r="D611" t="str">
            <v>No. Vice Recursos / Regalías</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BI611">
            <v>0</v>
          </cell>
          <cell r="BJ611">
            <v>0</v>
          </cell>
          <cell r="BK611">
            <v>0</v>
          </cell>
          <cell r="BL611">
            <v>0</v>
          </cell>
          <cell r="BM611">
            <v>0</v>
          </cell>
          <cell r="BN611">
            <v>0</v>
          </cell>
          <cell r="BO611">
            <v>0</v>
          </cell>
          <cell r="BP611">
            <v>0</v>
          </cell>
          <cell r="BQ611">
            <v>0</v>
          </cell>
          <cell r="CS611">
            <v>0</v>
          </cell>
          <cell r="CT611">
            <v>0</v>
          </cell>
          <cell r="CU611">
            <v>0</v>
          </cell>
          <cell r="CV611">
            <v>0</v>
          </cell>
          <cell r="CY611">
            <v>0</v>
          </cell>
          <cell r="CZ611">
            <v>0</v>
          </cell>
          <cell r="DA611">
            <v>0</v>
          </cell>
          <cell r="DB611">
            <v>0</v>
          </cell>
        </row>
        <row r="612">
          <cell r="B612" t="str">
            <v>0599 DE 2025</v>
          </cell>
          <cell r="C612">
            <v>0</v>
          </cell>
          <cell r="D612" t="str">
            <v>No. Vice Recursos / Regalías</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BI612">
            <v>0</v>
          </cell>
          <cell r="BJ612">
            <v>0</v>
          </cell>
          <cell r="BK612">
            <v>0</v>
          </cell>
          <cell r="BL612">
            <v>0</v>
          </cell>
          <cell r="BM612">
            <v>0</v>
          </cell>
          <cell r="BN612">
            <v>0</v>
          </cell>
          <cell r="BO612">
            <v>0</v>
          </cell>
          <cell r="BP612">
            <v>0</v>
          </cell>
          <cell r="BQ612">
            <v>0</v>
          </cell>
          <cell r="CS612">
            <v>0</v>
          </cell>
          <cell r="CT612">
            <v>0</v>
          </cell>
          <cell r="CU612">
            <v>0</v>
          </cell>
          <cell r="CV612">
            <v>0</v>
          </cell>
          <cell r="CY612">
            <v>0</v>
          </cell>
          <cell r="CZ612">
            <v>0</v>
          </cell>
          <cell r="DA612">
            <v>0</v>
          </cell>
          <cell r="DB612">
            <v>0</v>
          </cell>
        </row>
        <row r="613">
          <cell r="B613" t="str">
            <v>0600 DE 2025</v>
          </cell>
          <cell r="C613">
            <v>1006875391</v>
          </cell>
          <cell r="D613" t="str">
            <v>MARIA PAULA GONZALEZ REY</v>
          </cell>
          <cell r="E613" t="str">
            <v>CONTRATO DE PRESTACIÓN DE SERVICIOS DE APOYO A LA GESTIÓN</v>
          </cell>
          <cell r="F613" t="str">
            <v>PRESTACIÓN DE SERVICIOS DE APOYO AL A GESTIÓN COMO AUXILIAR DE INVESTIGACIÓN NECESARIOS PARA EL DESARROLLO DEL PROYECTO DE INVESTIGACIÓN DENOMINADO “DINÁMICA TEMPORAL DE LA ACTIVIDAD DE DOS ESPECIES HERMANAS DE MURCIÉLAGOS INSECTÍVOROS EN EL PIEDEMONTE LLANERO COLOMBIANO" CON CÓDIGO C10-F02-001-2024”, DE LA FACULTAD DE CIENCIAS BÁSICAS E INGENIERÍA, CONFORME A LA FICHA BPUNI VIAC 08 1510 2024 “FORTALECIMIENTO DEL SISTEMA DE INVESTIGACIONES DE LA UNIVERSIDAD DE LOS LLANOS PARA ATENDER LOS RETOS Y DESAFÍOS DEL TERRITORIO”.</v>
          </cell>
          <cell r="G613">
            <v>45790</v>
          </cell>
          <cell r="H613">
            <v>11559960</v>
          </cell>
          <cell r="I613" t="str">
            <v>Seis (06) meses calendario</v>
          </cell>
          <cell r="J613">
            <v>45790</v>
          </cell>
          <cell r="K613">
            <v>45973</v>
          </cell>
          <cell r="L613" t="str">
            <v>NO APLICA</v>
          </cell>
          <cell r="M613" t="str">
            <v>NO APLICA</v>
          </cell>
          <cell r="N613" t="str">
            <v>NO APLICA</v>
          </cell>
          <cell r="O613">
            <v>7</v>
          </cell>
          <cell r="P613">
            <v>1155996</v>
          </cell>
          <cell r="Q613">
            <v>45790</v>
          </cell>
          <cell r="R613">
            <v>45808</v>
          </cell>
          <cell r="S613">
            <v>1926660</v>
          </cell>
          <cell r="T613">
            <v>45809</v>
          </cell>
          <cell r="U613">
            <v>45838</v>
          </cell>
          <cell r="V613">
            <v>1926660</v>
          </cell>
          <cell r="W613">
            <v>45839</v>
          </cell>
          <cell r="X613">
            <v>45869</v>
          </cell>
          <cell r="Y613">
            <v>1926660</v>
          </cell>
          <cell r="Z613">
            <v>45870</v>
          </cell>
          <cell r="AA613">
            <v>45900</v>
          </cell>
          <cell r="AB613">
            <v>1926660</v>
          </cell>
          <cell r="AC613">
            <v>45901</v>
          </cell>
          <cell r="AD613">
            <v>45930</v>
          </cell>
          <cell r="AE613">
            <v>1926660</v>
          </cell>
          <cell r="AF613">
            <v>45931</v>
          </cell>
          <cell r="AG613">
            <v>45961</v>
          </cell>
          <cell r="AH613">
            <v>770664</v>
          </cell>
          <cell r="AI613">
            <v>45962</v>
          </cell>
          <cell r="AJ613">
            <v>45973</v>
          </cell>
          <cell r="AK613">
            <v>0</v>
          </cell>
          <cell r="BI613" t="str">
            <v xml:space="preserve">Dirección General de Investigaciones  </v>
          </cell>
          <cell r="BJ613" t="str">
            <v>FRANCISCO ALEJANDRO SANCHEZ BARRERA</v>
          </cell>
          <cell r="BK613" t="str">
            <v>Docente de planta de la Universidad de los Llanos</v>
          </cell>
          <cell r="BL613">
            <v>898</v>
          </cell>
          <cell r="BM613">
            <v>45771</v>
          </cell>
          <cell r="BN613">
            <v>11559960</v>
          </cell>
          <cell r="BO613">
            <v>2968</v>
          </cell>
          <cell r="BP613">
            <v>45790</v>
          </cell>
          <cell r="BQ613">
            <v>11559960</v>
          </cell>
          <cell r="CS613" t="str">
            <v>1. Apoyar las actividades de campo para grabar las señales de ecolocalización de murciélagos para posterior análisis e identificación. 2. Brindar apoyo para la cuantificación de la detección de pulsos o secuencias de pulsos de especies de murciélagos a partir de señales de ecolocalización. 3. Colaborar en la elaboración y redacción de informes o artículos científicos.</v>
          </cell>
          <cell r="CT613">
            <v>1006875391</v>
          </cell>
          <cell r="CU613">
            <v>735</v>
          </cell>
          <cell r="CV613">
            <v>320306</v>
          </cell>
          <cell r="CY613">
            <v>7490</v>
          </cell>
          <cell r="CZ613" t="str">
            <v>M6</v>
          </cell>
          <cell r="DA613">
            <v>11559960</v>
          </cell>
          <cell r="DB613">
            <v>0</v>
          </cell>
        </row>
        <row r="614">
          <cell r="B614" t="str">
            <v>0601 DE 2025</v>
          </cell>
          <cell r="C614">
            <v>0</v>
          </cell>
          <cell r="D614" t="str">
            <v>No. Vice Recursos / Regalías</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BI614">
            <v>0</v>
          </cell>
          <cell r="BJ614">
            <v>0</v>
          </cell>
          <cell r="BK614">
            <v>0</v>
          </cell>
          <cell r="BL614">
            <v>0</v>
          </cell>
          <cell r="BM614">
            <v>0</v>
          </cell>
          <cell r="BN614">
            <v>0</v>
          </cell>
          <cell r="BO614">
            <v>0</v>
          </cell>
          <cell r="BP614">
            <v>0</v>
          </cell>
          <cell r="BQ614">
            <v>0</v>
          </cell>
          <cell r="CS614">
            <v>0</v>
          </cell>
          <cell r="CT614">
            <v>0</v>
          </cell>
          <cell r="CU614">
            <v>0</v>
          </cell>
          <cell r="CV614">
            <v>0</v>
          </cell>
          <cell r="CY614">
            <v>0</v>
          </cell>
          <cell r="CZ614">
            <v>0</v>
          </cell>
          <cell r="DA614">
            <v>0</v>
          </cell>
          <cell r="DB614">
            <v>0</v>
          </cell>
        </row>
        <row r="615">
          <cell r="B615" t="str">
            <v>0602 DE 2025</v>
          </cell>
          <cell r="C615">
            <v>0</v>
          </cell>
          <cell r="D615" t="str">
            <v>No. Vice Recursos / Regalías</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BI615">
            <v>0</v>
          </cell>
          <cell r="BJ615">
            <v>0</v>
          </cell>
          <cell r="BK615">
            <v>0</v>
          </cell>
          <cell r="BL615">
            <v>0</v>
          </cell>
          <cell r="BM615">
            <v>0</v>
          </cell>
          <cell r="BN615">
            <v>0</v>
          </cell>
          <cell r="BO615">
            <v>0</v>
          </cell>
          <cell r="BP615">
            <v>0</v>
          </cell>
          <cell r="BQ615">
            <v>0</v>
          </cell>
          <cell r="CS615">
            <v>0</v>
          </cell>
          <cell r="CT615">
            <v>0</v>
          </cell>
          <cell r="CU615">
            <v>0</v>
          </cell>
          <cell r="CV615">
            <v>0</v>
          </cell>
          <cell r="CY615">
            <v>0</v>
          </cell>
          <cell r="CZ615">
            <v>0</v>
          </cell>
          <cell r="DA615">
            <v>0</v>
          </cell>
          <cell r="DB615">
            <v>0</v>
          </cell>
        </row>
        <row r="616">
          <cell r="B616" t="str">
            <v>0603 DE 2025</v>
          </cell>
          <cell r="C616">
            <v>0</v>
          </cell>
          <cell r="D616" t="str">
            <v>No. Vice Recursos / Regalías</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BI616">
            <v>0</v>
          </cell>
          <cell r="BJ616">
            <v>0</v>
          </cell>
          <cell r="BK616">
            <v>0</v>
          </cell>
          <cell r="BL616">
            <v>0</v>
          </cell>
          <cell r="BM616">
            <v>0</v>
          </cell>
          <cell r="BN616">
            <v>0</v>
          </cell>
          <cell r="BO616">
            <v>0</v>
          </cell>
          <cell r="BP616">
            <v>0</v>
          </cell>
          <cell r="BQ616">
            <v>0</v>
          </cell>
          <cell r="CS616">
            <v>0</v>
          </cell>
          <cell r="CT616">
            <v>0</v>
          </cell>
          <cell r="CU616">
            <v>0</v>
          </cell>
          <cell r="CV616">
            <v>0</v>
          </cell>
          <cell r="CY616">
            <v>0</v>
          </cell>
          <cell r="CZ616">
            <v>0</v>
          </cell>
          <cell r="DA616">
            <v>0</v>
          </cell>
          <cell r="DB616">
            <v>0</v>
          </cell>
        </row>
        <row r="617">
          <cell r="B617" t="str">
            <v>0604 DE 2025</v>
          </cell>
          <cell r="C617">
            <v>0</v>
          </cell>
          <cell r="D617" t="str">
            <v>No. Vice Recursos / Regalías</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BI617">
            <v>0</v>
          </cell>
          <cell r="BJ617">
            <v>0</v>
          </cell>
          <cell r="BK617">
            <v>0</v>
          </cell>
          <cell r="BL617">
            <v>0</v>
          </cell>
          <cell r="BM617">
            <v>0</v>
          </cell>
          <cell r="BN617">
            <v>0</v>
          </cell>
          <cell r="BO617">
            <v>0</v>
          </cell>
          <cell r="BP617">
            <v>0</v>
          </cell>
          <cell r="BQ617">
            <v>0</v>
          </cell>
          <cell r="CS617">
            <v>0</v>
          </cell>
          <cell r="CT617">
            <v>0</v>
          </cell>
          <cell r="CU617">
            <v>0</v>
          </cell>
          <cell r="CV617">
            <v>0</v>
          </cell>
          <cell r="CY617">
            <v>0</v>
          </cell>
          <cell r="CZ617">
            <v>0</v>
          </cell>
          <cell r="DA617">
            <v>0</v>
          </cell>
          <cell r="DB617">
            <v>0</v>
          </cell>
        </row>
        <row r="618">
          <cell r="B618" t="str">
            <v>0605 DE 2025</v>
          </cell>
          <cell r="C618">
            <v>0</v>
          </cell>
          <cell r="D618" t="str">
            <v>No. Vice Recursos / Regalías</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BI618">
            <v>0</v>
          </cell>
          <cell r="BJ618">
            <v>0</v>
          </cell>
          <cell r="BK618">
            <v>0</v>
          </cell>
          <cell r="BL618">
            <v>0</v>
          </cell>
          <cell r="BM618">
            <v>0</v>
          </cell>
          <cell r="BN618">
            <v>0</v>
          </cell>
          <cell r="BO618">
            <v>0</v>
          </cell>
          <cell r="BP618">
            <v>0</v>
          </cell>
          <cell r="BQ618">
            <v>0</v>
          </cell>
          <cell r="CS618">
            <v>0</v>
          </cell>
          <cell r="CT618">
            <v>0</v>
          </cell>
          <cell r="CU618">
            <v>0</v>
          </cell>
          <cell r="CV618">
            <v>0</v>
          </cell>
          <cell r="CY618">
            <v>0</v>
          </cell>
          <cell r="CZ618">
            <v>0</v>
          </cell>
          <cell r="DA618">
            <v>0</v>
          </cell>
          <cell r="DB618">
            <v>0</v>
          </cell>
        </row>
        <row r="619">
          <cell r="B619" t="str">
            <v>0606 DE 2025</v>
          </cell>
          <cell r="C619">
            <v>0</v>
          </cell>
          <cell r="D619" t="str">
            <v>No. Vice Recursos / Regalías</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BI619">
            <v>0</v>
          </cell>
          <cell r="BJ619">
            <v>0</v>
          </cell>
          <cell r="BK619">
            <v>0</v>
          </cell>
          <cell r="BL619">
            <v>0</v>
          </cell>
          <cell r="BM619">
            <v>0</v>
          </cell>
          <cell r="BN619">
            <v>0</v>
          </cell>
          <cell r="BO619">
            <v>0</v>
          </cell>
          <cell r="BP619">
            <v>0</v>
          </cell>
          <cell r="BQ619">
            <v>0</v>
          </cell>
          <cell r="CS619">
            <v>0</v>
          </cell>
          <cell r="CT619">
            <v>0</v>
          </cell>
          <cell r="CU619">
            <v>0</v>
          </cell>
          <cell r="CV619">
            <v>0</v>
          </cell>
          <cell r="CY619">
            <v>0</v>
          </cell>
          <cell r="CZ619">
            <v>0</v>
          </cell>
          <cell r="DA619">
            <v>0</v>
          </cell>
          <cell r="DB619">
            <v>0</v>
          </cell>
        </row>
        <row r="620">
          <cell r="B620" t="str">
            <v>0607 DE 2025</v>
          </cell>
          <cell r="C620">
            <v>1121858096</v>
          </cell>
          <cell r="D620" t="str">
            <v>LIZETH CONSTANZA GUEVARA SILVA</v>
          </cell>
          <cell r="E620" t="str">
            <v>CONTRATO DE PRESTACIÓN DE SERVICIOS PROFESIONALES</v>
          </cell>
          <cell r="F620" t="str">
            <v>PRESTACIÓN DE SERVICIOS PROFESIONALES NECESARIO PARA EL DESARROLLO DEL PROYECTO FICHA BPUNI VIARE 09 1510 2024 “CONSOLIDACIÓN DE LA IDENTIDAD INSTITUCIONAL HACIA LA TRASCENDENCIA ACADÉMICA Y LA INNOVACIÓN SOCIAL EN LA UNIVERSIDAD DE LOS LLANOS – ACTUALIZACIÓN 1”</v>
          </cell>
          <cell r="G620">
            <v>45797</v>
          </cell>
          <cell r="H620">
            <v>5788660</v>
          </cell>
          <cell r="I620" t="str">
            <v>Dos (02) meses calendario</v>
          </cell>
          <cell r="J620">
            <v>45797</v>
          </cell>
          <cell r="K620">
            <v>45857</v>
          </cell>
          <cell r="L620" t="str">
            <v>NO APLICA</v>
          </cell>
          <cell r="M620" t="str">
            <v>NO APLICA</v>
          </cell>
          <cell r="N620" t="str">
            <v>NO APLICA</v>
          </cell>
          <cell r="O620">
            <v>2</v>
          </cell>
          <cell r="P620">
            <v>3955584</v>
          </cell>
          <cell r="Q620">
            <v>45797</v>
          </cell>
          <cell r="R620">
            <v>45838</v>
          </cell>
          <cell r="S620">
            <v>1833076</v>
          </cell>
          <cell r="T620">
            <v>45839</v>
          </cell>
          <cell r="U620">
            <v>45857</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BI620" t="str">
            <v>Secretaria General</v>
          </cell>
          <cell r="BJ620" t="str">
            <v>DEIVER GIOVANNY QUINTERO REYES</v>
          </cell>
          <cell r="BK620" t="str">
            <v>Secretario General</v>
          </cell>
          <cell r="BL620">
            <v>1145</v>
          </cell>
          <cell r="BM620">
            <v>45797.659270833334</v>
          </cell>
          <cell r="BN620">
            <v>5788660</v>
          </cell>
          <cell r="BO620">
            <v>3107</v>
          </cell>
          <cell r="BP620">
            <v>45797</v>
          </cell>
          <cell r="BQ620">
            <v>5788660</v>
          </cell>
          <cell r="CS620" t="str">
            <v>1. Prestar apoyo en el diseño y producción de contenidos en formato de audio y a fines para medios internos y externos. 2. Brindar apoyo en la creación de parrillas de contenidos para las redes sociales donde se incluyan copys para las respectivas publicaciones. 3. Colaborar con el acompañamiento y cubrimiento de los diferentes eventos de la Universidad de los Llanos por parte del proceso de comunicación institucional. 4. Implementar estrategias de comunicación estratégica y relaciones públicas para fortalecer la imagen y reputación de la Universidad ante diferentes públicos de interés.  5. Prestar apoyo en las transmisiones y protocolo de eventos institucionales a través de redes sociales, de acuerdo a requerimientos y disponibilidad. 6. Gestionar la producción de materiales promocionales y de comunicación, asegurando la calidad y coherencia con la identidad visual de la Universidad. 7. Prestar apoyo en las transmisiones y protocolo de eventos institucionales a través de redes sociales, de acuerdo a requerimientos y disponibilidad. 8.Apoyar en la revisión y actualización de matrices correspondientes al Área de Comunicaciones. 9.Contribuir con el manejo y cuidado de todas las herramientas tecnológicas e implementos que sean puestos a su disposición para el desarrollo de sus actividades.</v>
          </cell>
          <cell r="CT620">
            <v>1121858096</v>
          </cell>
          <cell r="CU620">
            <v>732</v>
          </cell>
          <cell r="CV620" t="str">
            <v>120201</v>
          </cell>
          <cell r="CY620">
            <v>8211</v>
          </cell>
          <cell r="CZ620" t="str">
            <v>M6</v>
          </cell>
          <cell r="DA620">
            <v>5788660</v>
          </cell>
          <cell r="DB620">
            <v>0</v>
          </cell>
        </row>
        <row r="621">
          <cell r="B621" t="str">
            <v>0608 DE 2025</v>
          </cell>
          <cell r="C621">
            <v>1121966132</v>
          </cell>
          <cell r="D621" t="str">
            <v>JOHAN FERNANDO SANCHEZ GRAJALES</v>
          </cell>
          <cell r="E621" t="str">
            <v>CONTRATO DE PRESTACIÓN DE SERVICIOS PROFESIONALES</v>
          </cell>
          <cell r="F621" t="str">
            <v>PRESTACIÓN DE SERVICIOS PROFESIONALES NECESARIOS PARA EL FORTALECIMIENTO DE LOS PROCESOS DEL PROYECTO “RED DE MONITOREO ACÚSTICO DE MAMÍFEROS VOLADORES DE COLOMBIA. UNA ESTRATEGIA DE PARTICIPACIÓN, GESTIÓN, COMUNICACIÓN Y TRANSFERENCIA DE CONOCIMIENTO CIENTÍFICO PARA LA APROPIACIÓN DE LA CIENCIA, LA TECNOLOGÍA Y LA INNOVACIÓN” SELECCIONADO EN LA CONVOCATORIA 890 DE 2020 DEL MINISTERIO DE CIENCIA, TECNOLOGÍA E INNOVACIÓN.</v>
          </cell>
          <cell r="G621">
            <v>45797</v>
          </cell>
          <cell r="H621">
            <v>28000000</v>
          </cell>
          <cell r="I621" t="str">
            <v>Siete (07) meses calendario</v>
          </cell>
          <cell r="J621">
            <v>45797</v>
          </cell>
          <cell r="K621">
            <v>46010</v>
          </cell>
          <cell r="L621" t="str">
            <v>NO APLICA</v>
          </cell>
          <cell r="M621" t="str">
            <v>NO APLICA</v>
          </cell>
          <cell r="N621" t="str">
            <v>NO APLICA</v>
          </cell>
          <cell r="O621">
            <v>7</v>
          </cell>
          <cell r="P621">
            <v>5466667</v>
          </cell>
          <cell r="Q621">
            <v>45797</v>
          </cell>
          <cell r="R621">
            <v>45838</v>
          </cell>
          <cell r="S621">
            <v>4000000</v>
          </cell>
          <cell r="T621">
            <v>45839</v>
          </cell>
          <cell r="U621">
            <v>45869</v>
          </cell>
          <cell r="V621">
            <v>4000000</v>
          </cell>
          <cell r="W621">
            <v>45870</v>
          </cell>
          <cell r="X621">
            <v>45900</v>
          </cell>
          <cell r="Y621">
            <v>4000000</v>
          </cell>
          <cell r="Z621">
            <v>45901</v>
          </cell>
          <cell r="AA621">
            <v>45930</v>
          </cell>
          <cell r="AB621">
            <v>4000000</v>
          </cell>
          <cell r="AC621">
            <v>45931</v>
          </cell>
          <cell r="AD621">
            <v>45961</v>
          </cell>
          <cell r="AE621">
            <v>4000000</v>
          </cell>
          <cell r="AF621">
            <v>45962</v>
          </cell>
          <cell r="AG621">
            <v>45991</v>
          </cell>
          <cell r="AH621">
            <v>2533333</v>
          </cell>
          <cell r="AI621">
            <v>45992</v>
          </cell>
          <cell r="AJ621">
            <v>46010</v>
          </cell>
          <cell r="BI621" t="str">
            <v>Facultad de Ciencias Básicas e Ingeniería</v>
          </cell>
          <cell r="BJ621" t="str">
            <v>ANGEL ALFONSO CRUZ ROA</v>
          </cell>
          <cell r="BK621" t="str">
            <v>Coordinador del proyecto – convenio 012 de 2024</v>
          </cell>
          <cell r="BL621">
            <v>1049</v>
          </cell>
          <cell r="BM621">
            <v>45786.677743055552</v>
          </cell>
          <cell r="BN621">
            <v>28000000</v>
          </cell>
          <cell r="BO621">
            <v>3103</v>
          </cell>
          <cell r="BP621">
            <v>45797</v>
          </cell>
          <cell r="BQ621">
            <v>28000000</v>
          </cell>
          <cell r="CS621" t="str">
            <v>1. Brindar apoyo con las actividades asociadas a procesar, analizar, clasificar, validar y estructurar las grabaciones y datos asociados de sonidos de mamíferos voladores (murciélagos) obtenidas en la Universidad de los Llanos. 2. Apoyar las actividades asociadas a desarrollar, adaptar o implementar código o software para el procesamiento y análisis de datos, así como para el entrenamiento, detección o clasificación automática de señales de ecolocalización obtenidas en la Universidad de los Llanos. 3. Contribuir al desarrollo de una aplicación Web para el registro y anotación de señales de ecolocación. 4. Prestar apoyo con la elaboración de informes técnicos y elaboración de artículos científicos para eventos internacionales o revista científica indexada u homologada Publindex B o superior.</v>
          </cell>
          <cell r="CT621">
            <v>1121966132</v>
          </cell>
          <cell r="CU621">
            <v>337</v>
          </cell>
          <cell r="CV621" t="str">
            <v>280101501</v>
          </cell>
          <cell r="CY621">
            <v>7490</v>
          </cell>
          <cell r="CZ621" t="str">
            <v>M6</v>
          </cell>
          <cell r="DA621">
            <v>28000000</v>
          </cell>
          <cell r="DB621">
            <v>0</v>
          </cell>
        </row>
        <row r="622">
          <cell r="B622" t="str">
            <v>0609 DE 2025</v>
          </cell>
          <cell r="C622">
            <v>1120381565</v>
          </cell>
          <cell r="D622" t="str">
            <v>CAMILO ANDRES MARIN BONILLA</v>
          </cell>
          <cell r="E622" t="str">
            <v>CONTRATO DE PRESTACIÓN DE SERVICIOS DE APOYO A LA GESTIÓN</v>
          </cell>
          <cell r="F622" t="str">
            <v>PRESTACIÓN DE SERVICIOS DE APOYO A LA GESTIÓN NECESARIOS PARA EL FORTALECIMIENTO DE LOS PROCESOS DEL PROYECTO “RED DE MONITOREO ACÚSTICO DE MAMÍFEROS VOLADORES DE COLOMBIA. UNA ESTRATEGIA DE PARTICIPACIÓN, GESTIÓN, COMUNICACIÓN Y TRANSFERENCIA DE CONOCIMIENTO CIENTÍFICO PARA LA APROPIACIÓN DE LA CIENCIA, LA TECNOLOGÍA Y LA INNOVACIÓN” SELECCIONADO EN LA CONVOCATORIA 890 DE 2020 DEL MINISTERIO DE CIENCIA, TECNOLOGÍA E INNOVACIÓN.</v>
          </cell>
          <cell r="G622">
            <v>45797</v>
          </cell>
          <cell r="H622">
            <v>5266818</v>
          </cell>
          <cell r="I622" t="str">
            <v>Seis (06) meses calendario</v>
          </cell>
          <cell r="J622">
            <v>45797</v>
          </cell>
          <cell r="K622">
            <v>45980</v>
          </cell>
          <cell r="L622" t="str">
            <v>NO APLICA</v>
          </cell>
          <cell r="M622" t="str">
            <v>NO APLICA</v>
          </cell>
          <cell r="N622" t="str">
            <v>NO APLICA</v>
          </cell>
          <cell r="O622">
            <v>6</v>
          </cell>
          <cell r="P622">
            <v>1199664</v>
          </cell>
          <cell r="Q622">
            <v>45797</v>
          </cell>
          <cell r="R622">
            <v>45838</v>
          </cell>
          <cell r="S622">
            <v>877803</v>
          </cell>
          <cell r="T622">
            <v>45839</v>
          </cell>
          <cell r="U622">
            <v>45869</v>
          </cell>
          <cell r="V622">
            <v>877803</v>
          </cell>
          <cell r="W622">
            <v>45870</v>
          </cell>
          <cell r="X622">
            <v>45900</v>
          </cell>
          <cell r="Y622">
            <v>877803</v>
          </cell>
          <cell r="Z622">
            <v>45901</v>
          </cell>
          <cell r="AA622">
            <v>45930</v>
          </cell>
          <cell r="AB622">
            <v>877803</v>
          </cell>
          <cell r="AC622">
            <v>45931</v>
          </cell>
          <cell r="AD622">
            <v>45961</v>
          </cell>
          <cell r="AE622">
            <v>555942</v>
          </cell>
          <cell r="AF622">
            <v>45962</v>
          </cell>
          <cell r="AG622">
            <v>45980</v>
          </cell>
          <cell r="AH622">
            <v>0</v>
          </cell>
          <cell r="AI622">
            <v>0</v>
          </cell>
          <cell r="AJ622">
            <v>0</v>
          </cell>
          <cell r="BI622" t="str">
            <v>Facultad de Ciencias Básicas e Ingeniería</v>
          </cell>
          <cell r="BJ622" t="str">
            <v>FRANCISCO ALEJANDRO SANCHEZ BARRERA</v>
          </cell>
          <cell r="BK622" t="str">
            <v>Docente de planta de la Universidad de los Llanos</v>
          </cell>
          <cell r="BL622">
            <v>1099</v>
          </cell>
          <cell r="BM622">
            <v>45791.687256944446</v>
          </cell>
          <cell r="BN622">
            <v>5266818</v>
          </cell>
          <cell r="BO622">
            <v>3104</v>
          </cell>
          <cell r="BP622">
            <v>45797</v>
          </cell>
          <cell r="BQ622">
            <v>5266818</v>
          </cell>
          <cell r="CS622" t="str">
            <v>1. Brindar apoyo en la aplicación de instrumentos y protocolos de la investigación bajo la supervisión del Director del proyecto. 2. Apoyar la argumentación sobre las alternativas metodológicas y procedimentales que convienen dentro del proyecto de investigación. 3. Contribuir en la clasificación del material acústico recolectado. 4. Desarrollar el trabajo de grado de pregrado en el marco del proyecto. 5. Apoyar con su participación con contenidos a través de las herramientas TIC ́s que se implementan en el proyecto. 6. Coadyuvar en la escritura de un artículo de reflexión académica y experiencia investigativa que dé cuenta de su aporte en el ámbito conceptual y empírico en el desarrollo del proyecto. 7. Apoyar en la socialización del proyecto a la comunidad local donde se realizará el trabajo del campo, utilizando la estructura en el sistema de Darwin Core material acústico clasificado.</v>
          </cell>
          <cell r="CT622">
            <v>1120381565.0999999</v>
          </cell>
          <cell r="CU622">
            <v>337</v>
          </cell>
          <cell r="CV622" t="str">
            <v>280101505</v>
          </cell>
          <cell r="CY622">
            <v>8299</v>
          </cell>
          <cell r="CZ622" t="str">
            <v>M6</v>
          </cell>
          <cell r="DA622">
            <v>5266818</v>
          </cell>
          <cell r="DB622">
            <v>0</v>
          </cell>
        </row>
        <row r="623">
          <cell r="B623" t="str">
            <v>0610 DE 2025</v>
          </cell>
          <cell r="C623">
            <v>1121965678</v>
          </cell>
          <cell r="D623" t="str">
            <v>JANCEL DUBIEL PINTO ACOSTA</v>
          </cell>
          <cell r="E623" t="str">
            <v>CONTRATO DE PRESTACIÓN DE SERVICIOS PROFESIONALES</v>
          </cell>
          <cell r="F623" t="str">
            <v>PRESTACIÓN DE SERVICIOS PROFESIONALES NECESARIOS PARA EL FORTALECIMIENTO DE LOS PROCESOS DEL PROYECTO “RED DE MONITOREO ACÚSTICO DE MAMÍFEROS VOLADORES DE COLOMBIA. UNA ESTRATEGIA DE PARTICIPACIÓN, GESTIÓN, COMUNICACIÓN Y TRANSFERENCIA DE CONOCIMIENTO CIENTÍFICO PARA LA APROPIACIÓN DE LA CIENCIA, LA TECNOLOGÍA Y LA INNOVACIÓN” SELECCIONADO EN LA CONVOCATORIA 890 DE 2020 DEL MINISTERIO DE CIENCIA, TECNOLOGÍA E INNOVACIÓN.</v>
          </cell>
          <cell r="G623">
            <v>45797</v>
          </cell>
          <cell r="H623">
            <v>22500000</v>
          </cell>
          <cell r="I623" t="str">
            <v>Seis (06) meses calendario</v>
          </cell>
          <cell r="J623">
            <v>45797</v>
          </cell>
          <cell r="K623">
            <v>45980</v>
          </cell>
          <cell r="L623" t="str">
            <v>NO APLICA</v>
          </cell>
          <cell r="M623" t="str">
            <v>NO APLICA</v>
          </cell>
          <cell r="N623" t="str">
            <v>NO APLICA</v>
          </cell>
          <cell r="O623">
            <v>6</v>
          </cell>
          <cell r="P623">
            <v>5125000</v>
          </cell>
          <cell r="Q623">
            <v>45797</v>
          </cell>
          <cell r="R623">
            <v>45838</v>
          </cell>
          <cell r="S623">
            <v>3750000</v>
          </cell>
          <cell r="T623">
            <v>45839</v>
          </cell>
          <cell r="U623">
            <v>45869</v>
          </cell>
          <cell r="V623">
            <v>3750000</v>
          </cell>
          <cell r="W623">
            <v>45870</v>
          </cell>
          <cell r="X623">
            <v>45900</v>
          </cell>
          <cell r="Y623">
            <v>3750000</v>
          </cell>
          <cell r="Z623">
            <v>45901</v>
          </cell>
          <cell r="AA623">
            <v>45930</v>
          </cell>
          <cell r="AB623">
            <v>3750000</v>
          </cell>
          <cell r="AC623">
            <v>45931</v>
          </cell>
          <cell r="AD623">
            <v>45961</v>
          </cell>
          <cell r="AE623">
            <v>2375000</v>
          </cell>
          <cell r="AF623">
            <v>45962</v>
          </cell>
          <cell r="AG623">
            <v>45980</v>
          </cell>
          <cell r="AH623">
            <v>0</v>
          </cell>
          <cell r="AI623">
            <v>0</v>
          </cell>
          <cell r="AJ623">
            <v>0</v>
          </cell>
          <cell r="BI623" t="str">
            <v>Facultad de Ciencias Básicas e Ingeniería</v>
          </cell>
          <cell r="BJ623" t="str">
            <v>FRANCISCO ALEJANDRO SANCHEZ BARRERA</v>
          </cell>
          <cell r="BK623" t="str">
            <v>Docente de planta de la Universidad de los Llanos</v>
          </cell>
          <cell r="BL623">
            <v>1098</v>
          </cell>
          <cell r="BM623">
            <v>45791.686967592592</v>
          </cell>
          <cell r="BN623">
            <v>22500000</v>
          </cell>
          <cell r="BO623">
            <v>3105</v>
          </cell>
          <cell r="BP623">
            <v>45797</v>
          </cell>
          <cell r="BQ623">
            <v>22500000</v>
          </cell>
          <cell r="CS623" t="str">
            <v xml:space="preserve">1. Brindar apoyo en las actividades asociadas a la toma y descarga de grabaciones de murciélagos realizadas en la Universidad de los Llanos. 2. Apoyo en la identificación y etiquetación de las señales de ecolocalización de los murciélagos de las grabaciones hechas en la Universidad de los Llanos. 3. Coadyuvar en la elaboración de informes técnicos y de artículos científicos para eventos internacionales o revista científica indexada u homologada Publindex B o superior. </v>
          </cell>
          <cell r="CT623">
            <v>1121965678.4000001</v>
          </cell>
          <cell r="CU623">
            <v>337</v>
          </cell>
          <cell r="CV623" t="str">
            <v>280101505</v>
          </cell>
          <cell r="CY623">
            <v>7490</v>
          </cell>
          <cell r="CZ623" t="str">
            <v>M6</v>
          </cell>
          <cell r="DA623">
            <v>22500000</v>
          </cell>
          <cell r="DB623">
            <v>0</v>
          </cell>
        </row>
        <row r="624">
          <cell r="B624" t="str">
            <v>0611 DE 2025</v>
          </cell>
          <cell r="C624">
            <v>0</v>
          </cell>
          <cell r="D624" t="str">
            <v>No. Vice Recursos / Regalías</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BI624">
            <v>0</v>
          </cell>
          <cell r="BJ624">
            <v>0</v>
          </cell>
          <cell r="BK624">
            <v>0</v>
          </cell>
          <cell r="BL624">
            <v>0</v>
          </cell>
          <cell r="BM624">
            <v>0</v>
          </cell>
          <cell r="BN624">
            <v>0</v>
          </cell>
          <cell r="BO624">
            <v>0</v>
          </cell>
          <cell r="BP624">
            <v>0</v>
          </cell>
          <cell r="BQ624">
            <v>0</v>
          </cell>
          <cell r="CS624">
            <v>0</v>
          </cell>
          <cell r="CT624">
            <v>0</v>
          </cell>
          <cell r="CU624">
            <v>0</v>
          </cell>
          <cell r="CV624">
            <v>0</v>
          </cell>
          <cell r="CY624">
            <v>0</v>
          </cell>
          <cell r="CZ624">
            <v>0</v>
          </cell>
          <cell r="DA624">
            <v>0</v>
          </cell>
          <cell r="DB624">
            <v>0</v>
          </cell>
        </row>
        <row r="625">
          <cell r="B625" t="str">
            <v>0612 DE 2025</v>
          </cell>
          <cell r="C625">
            <v>0</v>
          </cell>
          <cell r="D625" t="str">
            <v>No. Vice Recursos / Regalías</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BI625">
            <v>0</v>
          </cell>
          <cell r="BJ625">
            <v>0</v>
          </cell>
          <cell r="BK625">
            <v>0</v>
          </cell>
          <cell r="BL625">
            <v>0</v>
          </cell>
          <cell r="BM625">
            <v>0</v>
          </cell>
          <cell r="BN625">
            <v>0</v>
          </cell>
          <cell r="BO625">
            <v>0</v>
          </cell>
          <cell r="BP625">
            <v>0</v>
          </cell>
          <cell r="BQ625">
            <v>0</v>
          </cell>
          <cell r="CS625">
            <v>0</v>
          </cell>
          <cell r="CT625">
            <v>0</v>
          </cell>
          <cell r="CU625">
            <v>0</v>
          </cell>
          <cell r="CV625">
            <v>0</v>
          </cell>
          <cell r="CY625">
            <v>0</v>
          </cell>
          <cell r="CZ625">
            <v>0</v>
          </cell>
          <cell r="DA625">
            <v>0</v>
          </cell>
          <cell r="DB625">
            <v>0</v>
          </cell>
        </row>
        <row r="626">
          <cell r="B626" t="str">
            <v>0613 DE 2025</v>
          </cell>
          <cell r="C626">
            <v>0</v>
          </cell>
          <cell r="D626" t="str">
            <v>No. Vice Recursos / Regalías</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BI626">
            <v>0</v>
          </cell>
          <cell r="BJ626">
            <v>0</v>
          </cell>
          <cell r="BK626">
            <v>0</v>
          </cell>
          <cell r="BL626">
            <v>0</v>
          </cell>
          <cell r="BM626">
            <v>0</v>
          </cell>
          <cell r="BN626">
            <v>0</v>
          </cell>
          <cell r="BO626">
            <v>0</v>
          </cell>
          <cell r="BP626">
            <v>0</v>
          </cell>
          <cell r="BQ626">
            <v>0</v>
          </cell>
          <cell r="CS626">
            <v>0</v>
          </cell>
          <cell r="CT626">
            <v>0</v>
          </cell>
          <cell r="CU626">
            <v>0</v>
          </cell>
          <cell r="CV626">
            <v>0</v>
          </cell>
          <cell r="CY626">
            <v>0</v>
          </cell>
          <cell r="CZ626">
            <v>0</v>
          </cell>
          <cell r="DA626">
            <v>0</v>
          </cell>
          <cell r="DB626">
            <v>0</v>
          </cell>
        </row>
        <row r="627">
          <cell r="B627" t="str">
            <v>0614 DE 2025</v>
          </cell>
          <cell r="C627">
            <v>0</v>
          </cell>
          <cell r="D627" t="str">
            <v>No. Vice Recursos / Regalías</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BI627">
            <v>0</v>
          </cell>
          <cell r="BJ627">
            <v>0</v>
          </cell>
          <cell r="BK627">
            <v>0</v>
          </cell>
          <cell r="BL627">
            <v>0</v>
          </cell>
          <cell r="BM627">
            <v>0</v>
          </cell>
          <cell r="BN627">
            <v>0</v>
          </cell>
          <cell r="BO627">
            <v>0</v>
          </cell>
          <cell r="BP627">
            <v>0</v>
          </cell>
          <cell r="BQ627">
            <v>0</v>
          </cell>
          <cell r="CS627">
            <v>0</v>
          </cell>
          <cell r="CT627">
            <v>0</v>
          </cell>
          <cell r="CU627">
            <v>0</v>
          </cell>
          <cell r="CV627">
            <v>0</v>
          </cell>
          <cell r="CY627">
            <v>0</v>
          </cell>
          <cell r="CZ627">
            <v>0</v>
          </cell>
          <cell r="DA627">
            <v>0</v>
          </cell>
          <cell r="DB627">
            <v>0</v>
          </cell>
        </row>
        <row r="628">
          <cell r="B628" t="str">
            <v>0615 DE 2025</v>
          </cell>
          <cell r="C628">
            <v>0</v>
          </cell>
          <cell r="D628" t="str">
            <v>No. Vice Recursos / Regalías</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BI628">
            <v>0</v>
          </cell>
          <cell r="BJ628">
            <v>0</v>
          </cell>
          <cell r="BK628">
            <v>0</v>
          </cell>
          <cell r="BL628">
            <v>0</v>
          </cell>
          <cell r="BM628">
            <v>0</v>
          </cell>
          <cell r="BN628">
            <v>0</v>
          </cell>
          <cell r="BO628">
            <v>0</v>
          </cell>
          <cell r="BP628">
            <v>0</v>
          </cell>
          <cell r="BQ628">
            <v>0</v>
          </cell>
          <cell r="CS628">
            <v>0</v>
          </cell>
          <cell r="CT628">
            <v>0</v>
          </cell>
          <cell r="CU628">
            <v>0</v>
          </cell>
          <cell r="CV628">
            <v>0</v>
          </cell>
          <cell r="CY628">
            <v>0</v>
          </cell>
          <cell r="CZ628">
            <v>0</v>
          </cell>
          <cell r="DA628">
            <v>0</v>
          </cell>
          <cell r="DB628">
            <v>0</v>
          </cell>
        </row>
        <row r="629">
          <cell r="B629" t="str">
            <v>0616 DE 2025</v>
          </cell>
          <cell r="C629">
            <v>0</v>
          </cell>
          <cell r="D629" t="str">
            <v>No. Vice Recursos / Regalías</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BI629">
            <v>0</v>
          </cell>
          <cell r="BJ629">
            <v>0</v>
          </cell>
          <cell r="BK629">
            <v>0</v>
          </cell>
          <cell r="BL629">
            <v>0</v>
          </cell>
          <cell r="BM629">
            <v>0</v>
          </cell>
          <cell r="BN629">
            <v>0</v>
          </cell>
          <cell r="BO629">
            <v>0</v>
          </cell>
          <cell r="BP629">
            <v>0</v>
          </cell>
          <cell r="BQ629">
            <v>0</v>
          </cell>
          <cell r="CS629">
            <v>0</v>
          </cell>
          <cell r="CT629">
            <v>0</v>
          </cell>
          <cell r="CU629">
            <v>0</v>
          </cell>
          <cell r="CV629">
            <v>0</v>
          </cell>
          <cell r="CY629">
            <v>0</v>
          </cell>
          <cell r="CZ629">
            <v>0</v>
          </cell>
          <cell r="DA629">
            <v>0</v>
          </cell>
          <cell r="DB629">
            <v>0</v>
          </cell>
        </row>
        <row r="630">
          <cell r="B630" t="str">
            <v>0617 DE 2025</v>
          </cell>
          <cell r="C630">
            <v>0</v>
          </cell>
          <cell r="D630" t="str">
            <v>No. Vice Recursos / Regalías</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BI630">
            <v>0</v>
          </cell>
          <cell r="BJ630">
            <v>0</v>
          </cell>
          <cell r="BK630">
            <v>0</v>
          </cell>
          <cell r="BL630">
            <v>0</v>
          </cell>
          <cell r="BM630">
            <v>0</v>
          </cell>
          <cell r="BN630">
            <v>0</v>
          </cell>
          <cell r="BO630">
            <v>0</v>
          </cell>
          <cell r="BP630">
            <v>0</v>
          </cell>
          <cell r="BQ630">
            <v>0</v>
          </cell>
          <cell r="CS630">
            <v>0</v>
          </cell>
          <cell r="CT630">
            <v>0</v>
          </cell>
          <cell r="CU630">
            <v>0</v>
          </cell>
          <cell r="CV630">
            <v>0</v>
          </cell>
          <cell r="CY630">
            <v>0</v>
          </cell>
          <cell r="CZ630">
            <v>0</v>
          </cell>
          <cell r="DA630">
            <v>0</v>
          </cell>
          <cell r="DB630">
            <v>0</v>
          </cell>
        </row>
        <row r="631">
          <cell r="B631" t="str">
            <v>0618 DE 2025</v>
          </cell>
          <cell r="C631">
            <v>0</v>
          </cell>
          <cell r="D631" t="str">
            <v>No. Vice Recursos / Regalías</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BI631">
            <v>0</v>
          </cell>
          <cell r="BJ631">
            <v>0</v>
          </cell>
          <cell r="BK631">
            <v>0</v>
          </cell>
          <cell r="BL631">
            <v>0</v>
          </cell>
          <cell r="BM631">
            <v>0</v>
          </cell>
          <cell r="BN631">
            <v>0</v>
          </cell>
          <cell r="BO631">
            <v>0</v>
          </cell>
          <cell r="BP631">
            <v>0</v>
          </cell>
          <cell r="BQ631">
            <v>0</v>
          </cell>
          <cell r="CS631">
            <v>0</v>
          </cell>
          <cell r="CT631">
            <v>0</v>
          </cell>
          <cell r="CU631">
            <v>0</v>
          </cell>
          <cell r="CV631">
            <v>0</v>
          </cell>
          <cell r="CY631">
            <v>0</v>
          </cell>
          <cell r="CZ631">
            <v>0</v>
          </cell>
          <cell r="DA631">
            <v>0</v>
          </cell>
          <cell r="DB631">
            <v>0</v>
          </cell>
        </row>
        <row r="632">
          <cell r="B632" t="str">
            <v>0619 DE 2025</v>
          </cell>
          <cell r="C632">
            <v>0</v>
          </cell>
          <cell r="D632" t="str">
            <v>No. Vice Recursos / Regalías</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BI632">
            <v>0</v>
          </cell>
          <cell r="BJ632">
            <v>0</v>
          </cell>
          <cell r="BK632">
            <v>0</v>
          </cell>
          <cell r="BL632">
            <v>0</v>
          </cell>
          <cell r="BM632">
            <v>0</v>
          </cell>
          <cell r="BN632">
            <v>0</v>
          </cell>
          <cell r="BO632">
            <v>0</v>
          </cell>
          <cell r="BP632">
            <v>0</v>
          </cell>
          <cell r="BQ632">
            <v>0</v>
          </cell>
          <cell r="CS632">
            <v>0</v>
          </cell>
          <cell r="CT632">
            <v>0</v>
          </cell>
          <cell r="CU632">
            <v>0</v>
          </cell>
          <cell r="CV632">
            <v>0</v>
          </cell>
          <cell r="CY632">
            <v>0</v>
          </cell>
          <cell r="CZ632">
            <v>0</v>
          </cell>
          <cell r="DA632">
            <v>0</v>
          </cell>
          <cell r="DB632">
            <v>0</v>
          </cell>
        </row>
        <row r="633">
          <cell r="B633" t="str">
            <v>0620 DE 2025</v>
          </cell>
          <cell r="C633">
            <v>0</v>
          </cell>
          <cell r="D633" t="str">
            <v>No. Vice Recursos / Regalías</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BI633">
            <v>0</v>
          </cell>
          <cell r="BJ633">
            <v>0</v>
          </cell>
          <cell r="BK633">
            <v>0</v>
          </cell>
          <cell r="BL633">
            <v>0</v>
          </cell>
          <cell r="BM633">
            <v>0</v>
          </cell>
          <cell r="BN633">
            <v>0</v>
          </cell>
          <cell r="BO633">
            <v>0</v>
          </cell>
          <cell r="BP633">
            <v>0</v>
          </cell>
          <cell r="BQ633">
            <v>0</v>
          </cell>
          <cell r="CS633">
            <v>0</v>
          </cell>
          <cell r="CT633">
            <v>0</v>
          </cell>
          <cell r="CU633">
            <v>0</v>
          </cell>
          <cell r="CV633">
            <v>0</v>
          </cell>
          <cell r="CY633">
            <v>0</v>
          </cell>
          <cell r="CZ633">
            <v>0</v>
          </cell>
          <cell r="DA633">
            <v>0</v>
          </cell>
          <cell r="DB633">
            <v>0</v>
          </cell>
        </row>
        <row r="634">
          <cell r="B634" t="str">
            <v>0621 DE 2025</v>
          </cell>
          <cell r="C634">
            <v>0</v>
          </cell>
          <cell r="D634" t="str">
            <v>No. Vice Recursos / Regalías</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BI634">
            <v>0</v>
          </cell>
          <cell r="BJ634">
            <v>0</v>
          </cell>
          <cell r="BK634">
            <v>0</v>
          </cell>
          <cell r="BL634">
            <v>0</v>
          </cell>
          <cell r="BM634">
            <v>0</v>
          </cell>
          <cell r="BN634">
            <v>0</v>
          </cell>
          <cell r="BO634">
            <v>0</v>
          </cell>
          <cell r="BP634">
            <v>0</v>
          </cell>
          <cell r="BQ634">
            <v>0</v>
          </cell>
          <cell r="CS634">
            <v>0</v>
          </cell>
          <cell r="CT634">
            <v>0</v>
          </cell>
          <cell r="CU634">
            <v>0</v>
          </cell>
          <cell r="CV634">
            <v>0</v>
          </cell>
          <cell r="CY634">
            <v>0</v>
          </cell>
          <cell r="CZ634">
            <v>0</v>
          </cell>
          <cell r="DA634">
            <v>0</v>
          </cell>
          <cell r="DB634">
            <v>0</v>
          </cell>
        </row>
        <row r="635">
          <cell r="B635" t="str">
            <v>0622 DE 2025</v>
          </cell>
          <cell r="C635">
            <v>1193086348</v>
          </cell>
          <cell r="D635" t="str">
            <v>SARA VICTORIA ZARATE GRANADOS</v>
          </cell>
          <cell r="E635" t="str">
            <v>CONTRATO DE PRESTACIÓN DE SERVICIOS PROFESIONALES</v>
          </cell>
          <cell r="F635"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635">
            <v>45812</v>
          </cell>
          <cell r="H635">
            <v>5788660</v>
          </cell>
          <cell r="I635" t="str">
            <v>Dos (02) meses calendario</v>
          </cell>
          <cell r="J635">
            <v>45812</v>
          </cell>
          <cell r="K635">
            <v>45872</v>
          </cell>
          <cell r="L635" t="str">
            <v>NO APLICA</v>
          </cell>
          <cell r="M635" t="str">
            <v>NO APLICA</v>
          </cell>
          <cell r="N635" t="str">
            <v>NO APLICA</v>
          </cell>
          <cell r="O635">
            <v>2</v>
          </cell>
          <cell r="P635">
            <v>2604897</v>
          </cell>
          <cell r="Q635">
            <v>45812</v>
          </cell>
          <cell r="R635">
            <v>45838</v>
          </cell>
          <cell r="S635">
            <v>3183763</v>
          </cell>
          <cell r="T635">
            <v>45839</v>
          </cell>
          <cell r="U635">
            <v>45872</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BI635" t="str">
            <v>Facultad de Ciencias Básicas e Ingeniería</v>
          </cell>
          <cell r="BJ635" t="str">
            <v>JUAN MANUEL TRUJILLO GONZÁLEZ</v>
          </cell>
          <cell r="BK635" t="str">
            <v>Director del Instituto de Ciencias Ambientales de la Orinoquia Colombiana</v>
          </cell>
          <cell r="BL635">
            <v>1264</v>
          </cell>
          <cell r="BM635">
            <v>45811.695902777778</v>
          </cell>
          <cell r="BN635">
            <v>5788660</v>
          </cell>
          <cell r="BO635">
            <v>3298</v>
          </cell>
          <cell r="BP635">
            <v>45812.719247685185</v>
          </cell>
          <cell r="BQ635">
            <v>5788660</v>
          </cell>
          <cell r="CS635" t="str">
            <v>1. Apoyar con el análisis de laboratorio y controles de calidad para las matrices de agua, suelo y biota requeridos por el Centro de Calidad de Aguas. (Actividad que implica trabajo de laboratorio). 2. Contribuir a la toma y aseguramiento de muestras, así como al registro de parámetros in situ en campo requeridos por el Centro de Calidad de Aguas. (Actividad que implica trabajo de campo). 3. Apoyar la elaboración de informes y registro de formatos de control de laboratorio requeridos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635">
            <v>1193086348</v>
          </cell>
          <cell r="CU635">
            <v>767</v>
          </cell>
          <cell r="CV635" t="str">
            <v>28010120002</v>
          </cell>
          <cell r="CY635">
            <v>8299</v>
          </cell>
          <cell r="CZ635" t="str">
            <v>M6</v>
          </cell>
          <cell r="DA635">
            <v>5788660</v>
          </cell>
          <cell r="DB635">
            <v>0</v>
          </cell>
        </row>
        <row r="636">
          <cell r="B636" t="str">
            <v>0623 DE 2025</v>
          </cell>
          <cell r="C636">
            <v>1121816067</v>
          </cell>
          <cell r="D636" t="str">
            <v>KARL ADOLF CIUODERIS APONTE</v>
          </cell>
          <cell r="E636" t="str">
            <v>CONTRATO DE PRESTACIÓN DE SERVICIOS PROFESIONALES</v>
          </cell>
          <cell r="F636" t="str">
            <v>PRESTACIÓN DE SERVICIOS PROFESIONALES PARA DESARROLLO DEL PROYECTO DE INVESTIGACIÓN “CARACTERIZACIÓN ECO-EPIDEMIOLÓGICA Y EVALUACIÓN DE FACTORES DE RIESGO ASOCIADOS A LEPTOSPIROSIS CANINA EN LA VEREDA BARCELONA Y LA COCUY” CON CÓDIGO C01-01-2025-006, DE LA FACULTAD DE CIENCIAS AGROPECUARIAS Y RECURSOS NATURALES CONFORME A LA FICHA BPUNI VIAC 08 1510 2024 “FORTALECIMIENTO DEL SISTEMA DE INVESTIGACIONES DE LA UNIVERSIDAD DE LOS LLANOS PARA ATENDER LOS RETOS Y DESAFIOS DEL TERRITORIO”.</v>
          </cell>
          <cell r="G636">
            <v>45812</v>
          </cell>
          <cell r="H636">
            <v>24082500</v>
          </cell>
          <cell r="I636" t="str">
            <v>Seis (06) meses y quince (15) días calendario</v>
          </cell>
          <cell r="J636">
            <v>45812</v>
          </cell>
          <cell r="K636">
            <v>46009</v>
          </cell>
          <cell r="L636" t="str">
            <v>NO APLICA</v>
          </cell>
          <cell r="M636" t="str">
            <v>NO APLICA</v>
          </cell>
          <cell r="N636" t="str">
            <v>NO APLICA</v>
          </cell>
          <cell r="O636">
            <v>7</v>
          </cell>
          <cell r="P636">
            <v>3334500</v>
          </cell>
          <cell r="Q636">
            <v>45812</v>
          </cell>
          <cell r="R636">
            <v>45838</v>
          </cell>
          <cell r="S636">
            <v>3705000</v>
          </cell>
          <cell r="T636">
            <v>45839</v>
          </cell>
          <cell r="U636">
            <v>45869</v>
          </cell>
          <cell r="V636">
            <v>3705000</v>
          </cell>
          <cell r="W636">
            <v>45870</v>
          </cell>
          <cell r="X636">
            <v>45900</v>
          </cell>
          <cell r="Y636">
            <v>3705000</v>
          </cell>
          <cell r="Z636">
            <v>45901</v>
          </cell>
          <cell r="AA636">
            <v>45930</v>
          </cell>
          <cell r="AB636">
            <v>3705000</v>
          </cell>
          <cell r="AC636">
            <v>45931</v>
          </cell>
          <cell r="AD636">
            <v>45961</v>
          </cell>
          <cell r="AE636">
            <v>3705000</v>
          </cell>
          <cell r="AF636">
            <v>45962</v>
          </cell>
          <cell r="AG636">
            <v>45991</v>
          </cell>
          <cell r="AH636">
            <v>2223000</v>
          </cell>
          <cell r="AI636">
            <v>45992</v>
          </cell>
          <cell r="AJ636">
            <v>46009</v>
          </cell>
          <cell r="BI636" t="str">
            <v xml:space="preserve">Dirección General de Investigaciones  </v>
          </cell>
          <cell r="BJ636" t="str">
            <v>LUZ NATALIA PEDRAZA CASTILLO</v>
          </cell>
          <cell r="BK636" t="str">
            <v>Docente de planta de la Universidad de los Llanos</v>
          </cell>
          <cell r="BL636">
            <v>1100</v>
          </cell>
          <cell r="BM636">
            <v>45791.687384259261</v>
          </cell>
          <cell r="BN636">
            <v>24082500</v>
          </cell>
          <cell r="BO636">
            <v>3292</v>
          </cell>
          <cell r="BP636">
            <v>45812.659108796295</v>
          </cell>
          <cell r="BQ636">
            <v>24082500</v>
          </cell>
          <cell r="CS636" t="str">
            <v xml:space="preserve">1. Brindar apoyo en la estandarización de pruebas moleculares PCR de laboratorio para diagnóstico de leptospirosis. 2. Apoyar el montaje y ejecución de las pruebas PCR de laboratorio para diagnóstico de leptospirosis. 3. Apoyar el proceso de análisis estadístico de resultados con análisis de datos utilizando el software R Studio. 4. Coadyuvar en la elaboración de mapa de riesgos con la utilización de sistemas de información geográfica (SIG), creará un mapa de riesgos que identifique las áreas más propensas a la transmisión de leptospirosis. 5. Brindar asistencia para el desarrollo preliminar un plan de intervención que incluya la capacitación de la comunidad del área de estudio, medidas de bioseguridad en la universidad, y estrategias de control en animales reservorios. 6. Apoyar la generación de la nueva secuencia genética. 7. Brindar apoyo para la elaboración y sometimiento de artículo científico. 8. Apoyar la formación de un estudiante de pregrado. </v>
          </cell>
          <cell r="CT636">
            <v>1121816067</v>
          </cell>
          <cell r="CU636">
            <v>735</v>
          </cell>
          <cell r="CV636" t="str">
            <v>320501</v>
          </cell>
          <cell r="CY636">
            <v>7210</v>
          </cell>
          <cell r="CZ636" t="str">
            <v>M6</v>
          </cell>
          <cell r="DA636">
            <v>24082500</v>
          </cell>
          <cell r="DB636">
            <v>0</v>
          </cell>
        </row>
        <row r="637">
          <cell r="B637" t="str">
            <v>0624 DE 2025</v>
          </cell>
          <cell r="C637">
            <v>17336977</v>
          </cell>
          <cell r="D637" t="str">
            <v>CESAR ORLANDO MANCERA ARCILA</v>
          </cell>
          <cell r="E637" t="str">
            <v>CONTRATO DE PRESTACIÓN DE SERVICIOS PROFESIONALES</v>
          </cell>
          <cell r="F637" t="str">
            <v>PRESTACIÓN DE SERVICIOS PROFESIONALES NECESARIO PARA EL FORTALECIMIENTO DE LOS DIFERENTES PROCESOS EN LA SEDE DE RESTREPO DE LA UNIVERSIDAD DE LOS LLANOS.</v>
          </cell>
          <cell r="G637">
            <v>45812</v>
          </cell>
          <cell r="H637">
            <v>35396468</v>
          </cell>
          <cell r="I637" t="str">
            <v>Seis (06) meses y veinticuatro (24) días calendario</v>
          </cell>
          <cell r="J637">
            <v>45812</v>
          </cell>
          <cell r="K637">
            <v>46018</v>
          </cell>
          <cell r="L637" t="str">
            <v>NO APLICA</v>
          </cell>
          <cell r="M637" t="str">
            <v>NO APLICA</v>
          </cell>
          <cell r="N637" t="str">
            <v>NO APLICA</v>
          </cell>
          <cell r="O637">
            <v>7</v>
          </cell>
          <cell r="P637">
            <v>4684827</v>
          </cell>
          <cell r="Q637">
            <v>45812</v>
          </cell>
          <cell r="R637">
            <v>45838</v>
          </cell>
          <cell r="S637">
            <v>5205363</v>
          </cell>
          <cell r="T637">
            <v>45839</v>
          </cell>
          <cell r="U637">
            <v>45869</v>
          </cell>
          <cell r="V637">
            <v>5205363</v>
          </cell>
          <cell r="W637">
            <v>45870</v>
          </cell>
          <cell r="X637">
            <v>45900</v>
          </cell>
          <cell r="Y637">
            <v>5205363</v>
          </cell>
          <cell r="Z637">
            <v>45901</v>
          </cell>
          <cell r="AA637">
            <v>45930</v>
          </cell>
          <cell r="AB637">
            <v>5205363</v>
          </cell>
          <cell r="AC637">
            <v>45931</v>
          </cell>
          <cell r="AD637">
            <v>45961</v>
          </cell>
          <cell r="AE637">
            <v>5205363</v>
          </cell>
          <cell r="AF637">
            <v>45962</v>
          </cell>
          <cell r="AG637">
            <v>45991</v>
          </cell>
          <cell r="AH637">
            <v>4684826</v>
          </cell>
          <cell r="AI637">
            <v>45992</v>
          </cell>
          <cell r="AJ637">
            <v>46018</v>
          </cell>
          <cell r="BI637" t="str">
            <v>Vicerrectoría de Recursos Universitarios</v>
          </cell>
          <cell r="BJ637" t="str">
            <v>WILSON FERNANDO SALGADO CIFUENTES</v>
          </cell>
          <cell r="BK637" t="str">
            <v>Vicerrector Universitario</v>
          </cell>
          <cell r="BL637">
            <v>1277</v>
          </cell>
          <cell r="BM637">
            <v>45812.674421296295</v>
          </cell>
          <cell r="BN637">
            <v>47983980</v>
          </cell>
          <cell r="BO637">
            <v>3299</v>
          </cell>
          <cell r="BP637">
            <v>45812.723680555559</v>
          </cell>
          <cell r="BQ637">
            <v>35396468</v>
          </cell>
          <cell r="CS637" t="str">
            <v>1. Apoyar en la elaboración de informes y en la atención de solicitudes internas y externas relacionadas con la gestión administrativa y operativa del Campus Restrepo, garantizando oportunidad, precisión y claridad en la información suministrada. 2. Colaborar en la formulación, actualización y ejecución del plan de mantenimiento preventivo y correctivo de la infraestructura física del Campus Restrepo. 3. Velar por el adecuado uso, conservación y control de los bienes muebles e inmuebles del Campus Restrepo, reportando cualquier novedad, daño, pérdida o uso inadecuado de los mismos a la dependencia correspondiente. 4. Coadyuvar en la organización y logística de espacios, actividades académico - administrativas y eventos institucionales que se desarrollen en el Campus Restrepo. 5. Brindar apoyo en la revisión, gestión y seguimiento de requerimientos técnicos, logísticos o administrativos necesarios para el adecuado funcionamiento y operación del Campus Restrepo. 6. Apoyar en la realización y atención de auditorías internas y externas relacionadas con los procesos institucionales del Campus Restrepo, incluyendo la preparación de documentos, revisión de inventarios y verificación del cumplimiento normativo. 7. Realizar seguimiento y control al consumo de servicios públicos del Campus Restrepo, reportando oportunamente los recibos correspondientes a la dependencia encargada para su trámite y pago, así como alertando sobre posibles irregularidades o consumos inusuales. 8. Apoyar en la administración y control del préstamo y uso de espacios físicos del Campus Restrepo, verificando que se cumplan las condiciones de uso y que los espacios sean devueltos en buen estado, según las políticas institucionales. 9. Atender y dar respuesta a requerimientos o instrucciones emitidas por la supervisión del contrato, dentro de los términos establecidos. 10. Mantener confidencialidad y responsabilidad en el manejo de información institucional, así como cumplir con las normas internas de bioseguridad, convivencia, ética y uso adecuado de recursos institucionales durante la ejecución del contrato.</v>
          </cell>
          <cell r="CT637">
            <v>17336977</v>
          </cell>
          <cell r="CU637">
            <v>504</v>
          </cell>
          <cell r="CV637" t="str">
            <v>230103</v>
          </cell>
          <cell r="CY637">
            <v>8299</v>
          </cell>
          <cell r="CZ637" t="str">
            <v>M6</v>
          </cell>
          <cell r="DA637">
            <v>35396468</v>
          </cell>
          <cell r="DB637">
            <v>0</v>
          </cell>
        </row>
        <row r="638">
          <cell r="B638" t="str">
            <v>0625 DE 2025</v>
          </cell>
          <cell r="C638">
            <v>1122131417</v>
          </cell>
          <cell r="D638" t="str">
            <v>YEISSON FABIAN REINA CARRILLO</v>
          </cell>
          <cell r="E638" t="str">
            <v>CONTRATO DE PRESTACIÓN DE SERVICIOS DE APOYO A LA GESTIÓN</v>
          </cell>
          <cell r="F638" t="str">
            <v>PRESTACIÓN DE SERVICIOS DE APOYO A LA GESTIÓN NECESARIO PARA EL FORTALECIMIENTO DE LOS PROCESOS OPERATIVOS DE SERVICIOS GENERALES DE LA UNIVERSIDAD DE LOS LLANOS.</v>
          </cell>
          <cell r="G638">
            <v>45812</v>
          </cell>
          <cell r="H638">
            <v>12587512</v>
          </cell>
          <cell r="I638" t="str">
            <v>Seis (06) meses y dieciséis (16) días calendario</v>
          </cell>
          <cell r="J638">
            <v>45812</v>
          </cell>
          <cell r="K638">
            <v>46010</v>
          </cell>
          <cell r="L638" t="str">
            <v>NO APLICA</v>
          </cell>
          <cell r="M638" t="str">
            <v>NO APLICA</v>
          </cell>
          <cell r="N638" t="str">
            <v>NO APLICA</v>
          </cell>
          <cell r="O638">
            <v>7</v>
          </cell>
          <cell r="P638">
            <v>1733994</v>
          </cell>
          <cell r="Q638">
            <v>45812</v>
          </cell>
          <cell r="R638">
            <v>45838</v>
          </cell>
          <cell r="S638">
            <v>1926660</v>
          </cell>
          <cell r="T638">
            <v>45839</v>
          </cell>
          <cell r="U638">
            <v>45869</v>
          </cell>
          <cell r="V638">
            <v>1926660</v>
          </cell>
          <cell r="W638">
            <v>45870</v>
          </cell>
          <cell r="X638">
            <v>45900</v>
          </cell>
          <cell r="Y638">
            <v>1926660</v>
          </cell>
          <cell r="Z638">
            <v>45901</v>
          </cell>
          <cell r="AA638">
            <v>45930</v>
          </cell>
          <cell r="AB638">
            <v>1926660</v>
          </cell>
          <cell r="AC638">
            <v>45931</v>
          </cell>
          <cell r="AD638">
            <v>45961</v>
          </cell>
          <cell r="AE638">
            <v>1926660</v>
          </cell>
          <cell r="AF638">
            <v>45962</v>
          </cell>
          <cell r="AG638">
            <v>45991</v>
          </cell>
          <cell r="AH638">
            <v>1220218</v>
          </cell>
          <cell r="AI638">
            <v>45992</v>
          </cell>
          <cell r="AJ638">
            <v>46010</v>
          </cell>
          <cell r="BI638" t="str">
            <v>Vicerrectoría de Recursos Universitarios</v>
          </cell>
          <cell r="BJ638" t="str">
            <v>WILSON FERNANDO SALGADO CIFUENTES</v>
          </cell>
          <cell r="BK638" t="str">
            <v>Vicerrector Universitario</v>
          </cell>
          <cell r="BL638">
            <v>1277</v>
          </cell>
          <cell r="BM638">
            <v>45812.674421296295</v>
          </cell>
          <cell r="BN638">
            <v>47983980</v>
          </cell>
          <cell r="BO638">
            <v>3300</v>
          </cell>
          <cell r="BP638">
            <v>45812.724560185183</v>
          </cell>
          <cell r="BQ638">
            <v>12587512</v>
          </cell>
          <cell r="CS638" t="str">
            <v>1.  Apoyar en el control químico del agua de la piscina del Campus Barcelona, asegurando un pH óptimo entre 7.0 y 7.5 mediante el uso adecuado de insumos. 2. Colaborar en la verificación y ajuste los niveles de pH y cloro al final de cada jornada de mantenimiento, asegurando que el pH se mantenga entre 7.0 y 7.5. 3. Apoyar en el registro de cada ajuste químico y de todas las actividades de mantenimiento en la bitácora técnica de la piscina del Campus Barcelona, reportando de inmediato cualquier anomalía a la Sección de Servicios Generales. 4. Coadyuvar en la limpieza de la trampa de suciedad de la piscina según cronograma de mantenimiento, asegurando el retiro de residuos sólidos, la revisión del estado estructural del sistema y el reporte inmediato de cualquier anomalía en su funcionamiento. 5. Contribuir en el mantenimiento del filtro de agua según cronograma de mantenimiento, realizando su limpieza según el manual técnico, verificando presión y flujo, y reportando cualquier fallo o disminución en su eficiencia. 6.    Colaborar en el barrido y escobillado manual de las superficies internas de la piscina, rompeolas y piso, según cronograma de mantenimiento, verificando y reportando el estado de los recubrimientos. 7.    Coadyuvar en el aspirado del fondo de la piscina según cronograma de mantenimiento, asegurando el buen funcionamiento del sistema de aspirado. 8. Apoyar en la realización del mantenimiento externo del área de la piscina según cronograma, incluyendo lavado de pisos laterales, limpieza de áreas verdes y recolección de residuos sólidos. 9. Contribuir en la limpieza de las rejas de drenaje perimetral según cronograma, retirando pasto, tierra y obstrucciones, y verificando la conexión y limpieza de la tubería de retorno hacia los tanques de abastecimiento.</v>
          </cell>
          <cell r="CT638">
            <v>1122131417</v>
          </cell>
          <cell r="CU638">
            <v>504</v>
          </cell>
          <cell r="CV638" t="str">
            <v>4401</v>
          </cell>
          <cell r="CY638">
            <v>8299</v>
          </cell>
          <cell r="CZ638" t="str">
            <v>M6</v>
          </cell>
          <cell r="DA638">
            <v>12587512</v>
          </cell>
          <cell r="DB638">
            <v>0</v>
          </cell>
        </row>
        <row r="639">
          <cell r="B639" t="str">
            <v>0626 DE 2025</v>
          </cell>
          <cell r="C639">
            <v>1006719437</v>
          </cell>
          <cell r="D639" t="str">
            <v>HARI NATALI SAAVEDRA AGUIRRE</v>
          </cell>
          <cell r="E639" t="str">
            <v>CONTRATO DE PRESTACIÓN DE SERVICIOS DE APOYO A LA GESTIÓN</v>
          </cell>
          <cell r="F639" t="str">
            <v>PRESTACIÓN DE SERVICIOS DE APOYO A LA GESTIÓN NECESARIOS PARA EL FORTALECIMIENTO DEL PROYECTO “OBTENCIÓN DE BIOPRODUCTOS DE ALTO VALOR AGREGADO A PARTIR DE RESIDUOS DE LA PALMA DE ACEITE Y ANÁLISIS DE SU IMPACTO BAJO CRITERIOS SOCIALES, ECONÓMICOS Y AMBIENTALES EN LA REGIÓN DE LA ORINOQUIA” CON CÓDIGO 82079 SELECCIONADO EN LA CONVOCATORIA 890 DE 2020 DEL MINISTERIO DE CIENCIA, TECNOLOGÍA E INNOVACIÓN.</v>
          </cell>
          <cell r="G639">
            <v>45812</v>
          </cell>
          <cell r="H639">
            <v>7469867</v>
          </cell>
          <cell r="I639" t="str">
            <v>Cuatro (04) meses y veintinueve (29) días calendario</v>
          </cell>
          <cell r="J639">
            <v>45812</v>
          </cell>
          <cell r="K639">
            <v>45962</v>
          </cell>
          <cell r="L639" t="str">
            <v>NO APLICA</v>
          </cell>
          <cell r="M639" t="str">
            <v>NO APLICA</v>
          </cell>
          <cell r="N639" t="str">
            <v>NO APLICA</v>
          </cell>
          <cell r="O639">
            <v>5</v>
          </cell>
          <cell r="P639">
            <v>1353600</v>
          </cell>
          <cell r="Q639">
            <v>45812</v>
          </cell>
          <cell r="R639">
            <v>45838</v>
          </cell>
          <cell r="S639">
            <v>1504000</v>
          </cell>
          <cell r="T639">
            <v>45839</v>
          </cell>
          <cell r="U639">
            <v>45869</v>
          </cell>
          <cell r="V639">
            <v>1504000</v>
          </cell>
          <cell r="W639">
            <v>45870</v>
          </cell>
          <cell r="X639">
            <v>45900</v>
          </cell>
          <cell r="Y639">
            <v>1504000</v>
          </cell>
          <cell r="Z639">
            <v>45901</v>
          </cell>
          <cell r="AA639">
            <v>45930</v>
          </cell>
          <cell r="AB639">
            <v>1604267</v>
          </cell>
          <cell r="AC639">
            <v>45931</v>
          </cell>
          <cell r="AD639">
            <v>45962</v>
          </cell>
          <cell r="AE639">
            <v>0</v>
          </cell>
          <cell r="AF639">
            <v>0</v>
          </cell>
          <cell r="AG639">
            <v>0</v>
          </cell>
          <cell r="AH639">
            <v>0</v>
          </cell>
          <cell r="AI639">
            <v>0</v>
          </cell>
          <cell r="AJ639">
            <v>0</v>
          </cell>
          <cell r="BI639" t="str">
            <v xml:space="preserve"> Facultad de Ciencias Económicas</v>
          </cell>
          <cell r="BJ639" t="str">
            <v>ASTRID LEON CAMARGO</v>
          </cell>
          <cell r="BK639" t="str">
            <v xml:space="preserve">Docente de planta de la Facultad de Ciencias Económicas de la Universidad de los Llanos </v>
          </cell>
          <cell r="BL639">
            <v>1263</v>
          </cell>
          <cell r="BM639">
            <v>45811.694745370369</v>
          </cell>
          <cell r="BN639">
            <v>7469867</v>
          </cell>
          <cell r="BO639">
            <v>3291</v>
          </cell>
          <cell r="BP639">
            <v>45812.659074074072</v>
          </cell>
          <cell r="BQ639">
            <v>7469867</v>
          </cell>
          <cell r="CS639" t="str">
            <v>1. Contribuir en la revisión de la bibliografía de los impactos socioeconómicos de los bioproductos. 2. Apoyar en el proceso metodológico. 3. Realizar encuestas al grupo de interesados seleccionados y realizar su respectivo análisis individual.</v>
          </cell>
          <cell r="CT639">
            <v>1006719437</v>
          </cell>
          <cell r="CU639">
            <v>337</v>
          </cell>
          <cell r="CV639" t="str">
            <v>280302401</v>
          </cell>
          <cell r="CY639">
            <v>7490</v>
          </cell>
          <cell r="CZ639" t="str">
            <v>M6</v>
          </cell>
          <cell r="DA639">
            <v>7469867</v>
          </cell>
          <cell r="DB639">
            <v>0</v>
          </cell>
        </row>
        <row r="640">
          <cell r="B640" t="str">
            <v>0627 DE 2025</v>
          </cell>
          <cell r="C640">
            <v>1121886813</v>
          </cell>
          <cell r="D640" t="str">
            <v xml:space="preserve">ANA MARIA GUTIERREZ VARON </v>
          </cell>
          <cell r="E640" t="str">
            <v>CONTRATO DE PRESTACIÓN DE SERVICIOS PROFESIONALES</v>
          </cell>
          <cell r="F640" t="str">
            <v xml:space="preserve">PRESTACIÓN DE SERVICIOS PROFESIONALES NECESARIO PARA EL DESARROLLO DEL CONTRATO DE FINANCIAMIENTO DE RECUPERACIÓN CONTINGENTE No. 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v>
          </cell>
          <cell r="G640">
            <v>45812</v>
          </cell>
          <cell r="H640">
            <v>14816667</v>
          </cell>
          <cell r="I640" t="str">
            <v>Cuatro (04) meses y siete (07) días calendario</v>
          </cell>
          <cell r="J640">
            <v>45812</v>
          </cell>
          <cell r="K640">
            <v>45940</v>
          </cell>
          <cell r="L640" t="str">
            <v>NO APLICA</v>
          </cell>
          <cell r="M640" t="str">
            <v>NO APLICA</v>
          </cell>
          <cell r="N640" t="str">
            <v>NO APLICA</v>
          </cell>
          <cell r="O640">
            <v>5</v>
          </cell>
          <cell r="P640">
            <v>3150000</v>
          </cell>
          <cell r="Q640">
            <v>45812</v>
          </cell>
          <cell r="R640">
            <v>45838</v>
          </cell>
          <cell r="S640">
            <v>3500000</v>
          </cell>
          <cell r="T640">
            <v>45839</v>
          </cell>
          <cell r="U640">
            <v>45869</v>
          </cell>
          <cell r="V640">
            <v>3500000</v>
          </cell>
          <cell r="W640">
            <v>45870</v>
          </cell>
          <cell r="X640">
            <v>45900</v>
          </cell>
          <cell r="Y640">
            <v>3500000</v>
          </cell>
          <cell r="Z640">
            <v>45901</v>
          </cell>
          <cell r="AA640">
            <v>45930</v>
          </cell>
          <cell r="AB640">
            <v>1166667</v>
          </cell>
          <cell r="AC640">
            <v>45931</v>
          </cell>
          <cell r="AD640">
            <v>45940</v>
          </cell>
          <cell r="AE640">
            <v>0</v>
          </cell>
          <cell r="AF640">
            <v>0</v>
          </cell>
          <cell r="AG640">
            <v>0</v>
          </cell>
          <cell r="AH640">
            <v>0</v>
          </cell>
          <cell r="AI640">
            <v>0</v>
          </cell>
          <cell r="AJ640">
            <v>0</v>
          </cell>
          <cell r="BI640" t="str">
            <v>Facultad de Ciencias de la Salud</v>
          </cell>
          <cell r="BJ640" t="str">
            <v>EMILCE SALAMANCA RAMOS</v>
          </cell>
          <cell r="BK640" t="str">
            <v>Supervisor del proyecto – Contrato No. 655 de 2022</v>
          </cell>
          <cell r="BL640">
            <v>1262</v>
          </cell>
          <cell r="BM640">
            <v>45811.692916666667</v>
          </cell>
          <cell r="BN640">
            <v>14816667</v>
          </cell>
          <cell r="BO640">
            <v>3290</v>
          </cell>
          <cell r="BP640">
            <v>45812.659062500003</v>
          </cell>
          <cell r="BQ640">
            <v>14816667</v>
          </cell>
          <cell r="CS640" t="str">
            <v>1. Apoyar la gestión jurídica durante la ejecución del proyecto. 2. Apoyar en la elaboración de documentos e informes, brindando soporte jurídico, acorde a la normatividad institucional y nacional vigente. 3. Apoyar los distintos procesos de contratación y compras del proyecto desde el componente jurídico. 4. Apoyar la formulación de documentos legales de autorización y tratamiento de información a utilizar y publicar dentro del portal web del observatorio de salud mental, a ser firmados por los directivos de las entidades regionales aportantes de información y data sensible. 5. Prestar apoyo en asesoría jurídico para el establecimiento de lineamientos legales sobre los cuales funcionará y brindará servicio en un futuro el Observatorio de salud mental, familia y convivencia social de la Orinoquia colombiana. 6. Prestar apoyo en la formulación, seguimiento y gestión de la alianza interinstitucional con entidades coejecutoras del proyecto, en los cuales se establezcan las condiciones sobre las cuales se reportará y legalizará la ejecución de contrapartidas y entrega de productos comprometidos por cada entidad.</v>
          </cell>
          <cell r="CT640">
            <v>1121886813</v>
          </cell>
          <cell r="CU640">
            <v>495</v>
          </cell>
          <cell r="CV640" t="str">
            <v>280205402</v>
          </cell>
          <cell r="CY640">
            <v>6910</v>
          </cell>
          <cell r="CZ640" t="str">
            <v>M5</v>
          </cell>
          <cell r="DA640">
            <v>14816667</v>
          </cell>
          <cell r="DB640">
            <v>0</v>
          </cell>
        </row>
        <row r="641">
          <cell r="B641" t="str">
            <v>0209 DE 2025</v>
          </cell>
          <cell r="C641">
            <v>1121964448</v>
          </cell>
          <cell r="D641" t="str">
            <v>PAULA ALEJANDRA MANCERA PEREZ</v>
          </cell>
          <cell r="E641" t="str">
            <v>CONTRATO DE PRESTACIÓN DE SERVICIOS PROFESIONALES</v>
          </cell>
          <cell r="F641" t="str">
            <v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v>
          </cell>
          <cell r="G641">
            <v>45680</v>
          </cell>
          <cell r="H641">
            <v>16549000</v>
          </cell>
          <cell r="I641" t="str">
            <v>Cinco (05) meses y tres (03) días calendario</v>
          </cell>
          <cell r="J641">
            <v>45680</v>
          </cell>
          <cell r="K641">
            <v>45833</v>
          </cell>
          <cell r="L641" t="str">
            <v>NO APLICA</v>
          </cell>
          <cell r="M641" t="str">
            <v>NO APLICA</v>
          </cell>
          <cell r="N641" t="str">
            <v>NO APLICA</v>
          </cell>
          <cell r="O641">
            <v>7</v>
          </cell>
          <cell r="P641">
            <v>4110209</v>
          </cell>
          <cell r="Q641">
            <v>45680</v>
          </cell>
          <cell r="R641">
            <v>45716</v>
          </cell>
          <cell r="S641">
            <v>3244902</v>
          </cell>
          <cell r="T641">
            <v>45717</v>
          </cell>
          <cell r="U641">
            <v>45747</v>
          </cell>
          <cell r="V641">
            <v>3244902</v>
          </cell>
          <cell r="W641">
            <v>45748</v>
          </cell>
          <cell r="X641">
            <v>45777</v>
          </cell>
          <cell r="Y641">
            <v>3244902</v>
          </cell>
          <cell r="Z641">
            <v>45778</v>
          </cell>
          <cell r="AA641">
            <v>45808</v>
          </cell>
          <cell r="AB641">
            <v>2704085</v>
          </cell>
          <cell r="AC641">
            <v>45809</v>
          </cell>
          <cell r="AD641">
            <v>45833</v>
          </cell>
          <cell r="AE641">
            <v>540817</v>
          </cell>
          <cell r="AF641">
            <v>45834</v>
          </cell>
          <cell r="AG641">
            <v>45838</v>
          </cell>
          <cell r="AH641">
            <v>1514288</v>
          </cell>
          <cell r="AI641">
            <v>45839</v>
          </cell>
          <cell r="AJ641">
            <v>45852</v>
          </cell>
          <cell r="AN641">
            <v>0</v>
          </cell>
          <cell r="BI641" t="str">
            <v>Vicerrectoría Académica</v>
          </cell>
          <cell r="BJ641" t="str">
            <v>MONICA SILVA QUICENO</v>
          </cell>
          <cell r="BK641" t="str">
            <v>Vicerrector Universitario</v>
          </cell>
          <cell r="BL641">
            <v>130</v>
          </cell>
          <cell r="BM641">
            <v>45680</v>
          </cell>
          <cell r="BN641">
            <v>72406473</v>
          </cell>
          <cell r="BO641">
            <v>236</v>
          </cell>
          <cell r="BP641">
            <v>45680</v>
          </cell>
          <cell r="BQ641">
            <v>16594159</v>
          </cell>
          <cell r="BR641">
            <v>1</v>
          </cell>
          <cell r="BS641">
            <v>45812</v>
          </cell>
          <cell r="BT641">
            <v>45834</v>
          </cell>
          <cell r="BU641">
            <v>45852</v>
          </cell>
          <cell r="BV641" t="str">
            <v>Diecinueve (19) días calendario</v>
          </cell>
          <cell r="BW641" t="str">
            <v>Cinco (05) meses y veintidós (22) días calendario</v>
          </cell>
          <cell r="BX641">
            <v>1</v>
          </cell>
          <cell r="BY641">
            <v>45812</v>
          </cell>
          <cell r="BZ641">
            <v>2055105</v>
          </cell>
          <cell r="CA641">
            <v>1265</v>
          </cell>
          <cell r="CB641">
            <v>45811.703657407408</v>
          </cell>
          <cell r="CC641">
            <v>2055105</v>
          </cell>
          <cell r="CD641">
            <v>3289</v>
          </cell>
          <cell r="CE641">
            <v>45812</v>
          </cell>
          <cell r="CF641">
            <v>2055105</v>
          </cell>
          <cell r="CG641">
            <v>0</v>
          </cell>
          <cell r="CH641">
            <v>0</v>
          </cell>
          <cell r="CI641">
            <v>0</v>
          </cell>
          <cell r="CJ641">
            <v>0</v>
          </cell>
          <cell r="CK641">
            <v>0</v>
          </cell>
          <cell r="CL641">
            <v>0</v>
          </cell>
          <cell r="CM641">
            <v>0</v>
          </cell>
          <cell r="CN641">
            <v>0</v>
          </cell>
          <cell r="CO641">
            <v>0</v>
          </cell>
          <cell r="CP641">
            <v>45852</v>
          </cell>
          <cell r="CQ641">
            <v>0</v>
          </cell>
          <cell r="CR641">
            <v>0</v>
          </cell>
          <cell r="CS641" t="str">
            <v>1. Cooperar con el diseño e implementación y seguimiento de la estrategia de internacionalización con enfoque global e intercultural y su incorporación en los programas académicos que se encuentren en procesos de autoevaluación de acuerdo a los lineamientos establecidos. 2. Contribuir en el seguimiento de las actividades desarrolladas en las redes académicas e investigativas a las que pertenece la Universidad. 3. Brindar apoyo en el seguimiento de las asociaciones internacionales a las que pertenece la universidad en el proceso de inscripción y seguimiento de actividades conjuntas. 4. Apoyar la gestión de internacionalización en el aula en estrategias profesor invitado, cursos con proyectos COIL y clases espejo y en la participación de docentes y estudiantes en estas actividades. 5. Contribuir en la consolidación de informes e indicadores relacionados con el plan de mejoramiento institucional y de programas en términos de acreditación y de auditorías internas.</v>
          </cell>
          <cell r="CT641">
            <v>1121964448</v>
          </cell>
          <cell r="CU641">
            <v>747</v>
          </cell>
          <cell r="CV641" t="str">
            <v>2940</v>
          </cell>
          <cell r="CW641">
            <v>747</v>
          </cell>
          <cell r="CX641" t="str">
            <v>2940</v>
          </cell>
          <cell r="CY641">
            <v>8299</v>
          </cell>
          <cell r="CZ641" t="str">
            <v>M6</v>
          </cell>
          <cell r="DA641">
            <v>18604105</v>
          </cell>
          <cell r="DB641">
            <v>0</v>
          </cell>
        </row>
        <row r="642">
          <cell r="B642" t="str">
            <v>0236 DE 2025</v>
          </cell>
          <cell r="C642">
            <v>1121848189</v>
          </cell>
          <cell r="D642" t="str">
            <v>JULIET GIVANNA GUTIERREZ RAMOS</v>
          </cell>
          <cell r="E642" t="str">
            <v>CONTRATO DE PRESTACIÓN DE SERVICIOS PROFESIONALES</v>
          </cell>
          <cell r="F642" t="str">
            <v>PRESTACIÓN DE SERVICIOS PROFESIONALES NECESARIO PARA EL FORTALECIMIENTO DE LOS PROCESOS ADMINISTRATIVOS DE LA FACULTAD DE CIENCIAS DE LA SALUD DE LA UNIVERSIDAD DE LOS LLANOS.</v>
          </cell>
          <cell r="G642">
            <v>45680</v>
          </cell>
          <cell r="H642">
            <v>16224510</v>
          </cell>
          <cell r="I642" t="str">
            <v>Cinco (05) meses calendario</v>
          </cell>
          <cell r="J642">
            <v>45680</v>
          </cell>
          <cell r="K642">
            <v>45830</v>
          </cell>
          <cell r="L642" t="str">
            <v>NO APLICA</v>
          </cell>
          <cell r="M642" t="str">
            <v>NO APLICA</v>
          </cell>
          <cell r="N642" t="str">
            <v>NO APLICA</v>
          </cell>
          <cell r="O642">
            <v>7</v>
          </cell>
          <cell r="P642">
            <v>4110209</v>
          </cell>
          <cell r="Q642">
            <v>45680</v>
          </cell>
          <cell r="R642">
            <v>45716</v>
          </cell>
          <cell r="S642">
            <v>3244902</v>
          </cell>
          <cell r="T642">
            <v>45717</v>
          </cell>
          <cell r="U642">
            <v>45747</v>
          </cell>
          <cell r="V642">
            <v>3244902</v>
          </cell>
          <cell r="W642">
            <v>45748</v>
          </cell>
          <cell r="X642">
            <v>45777</v>
          </cell>
          <cell r="Y642">
            <v>3244902</v>
          </cell>
          <cell r="Z642">
            <v>45778</v>
          </cell>
          <cell r="AA642">
            <v>45808</v>
          </cell>
          <cell r="AB642">
            <v>2379595</v>
          </cell>
          <cell r="AC642">
            <v>45809</v>
          </cell>
          <cell r="AD642">
            <v>45830</v>
          </cell>
          <cell r="AE642">
            <v>865307</v>
          </cell>
          <cell r="AF642">
            <v>45831</v>
          </cell>
          <cell r="AG642">
            <v>45838</v>
          </cell>
          <cell r="AH642">
            <v>1514288</v>
          </cell>
          <cell r="AI642">
            <v>45839</v>
          </cell>
          <cell r="AJ642">
            <v>45852</v>
          </cell>
          <cell r="AN642">
            <v>0</v>
          </cell>
          <cell r="BI642" t="str">
            <v>Vicerrectoría de Recursos Universitarios</v>
          </cell>
          <cell r="BJ642" t="str">
            <v>WILSON FERNANDO SALGADO CIFUENTES</v>
          </cell>
          <cell r="BK642" t="str">
            <v>Vicerrector Universitario</v>
          </cell>
          <cell r="BL642">
            <v>138</v>
          </cell>
          <cell r="BM642">
            <v>45680</v>
          </cell>
          <cell r="BN642">
            <v>2002609177</v>
          </cell>
          <cell r="BO642">
            <v>387</v>
          </cell>
          <cell r="BP642">
            <v>45680</v>
          </cell>
          <cell r="BQ642">
            <v>16224510</v>
          </cell>
          <cell r="BR642">
            <v>1</v>
          </cell>
          <cell r="BS642">
            <v>45813</v>
          </cell>
          <cell r="BT642">
            <v>45831</v>
          </cell>
          <cell r="BU642">
            <v>45852</v>
          </cell>
          <cell r="BV642" t="str">
            <v>Veintidós (22) días calendario</v>
          </cell>
          <cell r="BW642" t="str">
            <v>Cinco (05) meses y veintidós (22) días calendario</v>
          </cell>
          <cell r="BX642">
            <v>1</v>
          </cell>
          <cell r="BY642">
            <v>45813</v>
          </cell>
          <cell r="BZ642">
            <v>2379595</v>
          </cell>
          <cell r="CA642">
            <v>1280</v>
          </cell>
          <cell r="CB642">
            <v>45812.722685185188</v>
          </cell>
          <cell r="CC642">
            <v>23686028</v>
          </cell>
          <cell r="CD642">
            <v>3327</v>
          </cell>
          <cell r="CE642">
            <v>45813</v>
          </cell>
          <cell r="CF642">
            <v>2379595</v>
          </cell>
          <cell r="CG642">
            <v>0</v>
          </cell>
          <cell r="CH642">
            <v>0</v>
          </cell>
          <cell r="CI642">
            <v>0</v>
          </cell>
          <cell r="CJ642">
            <v>0</v>
          </cell>
          <cell r="CK642">
            <v>0</v>
          </cell>
          <cell r="CL642">
            <v>0</v>
          </cell>
          <cell r="CM642">
            <v>0</v>
          </cell>
          <cell r="CN642">
            <v>0</v>
          </cell>
          <cell r="CO642">
            <v>0</v>
          </cell>
          <cell r="CP642">
            <v>45852</v>
          </cell>
          <cell r="CQ642">
            <v>0</v>
          </cell>
          <cell r="CR642">
            <v>0</v>
          </cell>
          <cell r="CS642" t="str">
            <v>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v>
          </cell>
          <cell r="CT642">
            <v>1121848189</v>
          </cell>
          <cell r="CU642">
            <v>54</v>
          </cell>
          <cell r="CV642" t="str">
            <v>2802053</v>
          </cell>
          <cell r="CW642">
            <v>54</v>
          </cell>
          <cell r="CX642" t="str">
            <v>2802053</v>
          </cell>
          <cell r="CY642">
            <v>7490</v>
          </cell>
          <cell r="CZ642" t="str">
            <v>M6</v>
          </cell>
          <cell r="DA642">
            <v>18604105</v>
          </cell>
          <cell r="DB642">
            <v>0</v>
          </cell>
        </row>
        <row r="643">
          <cell r="B643" t="str">
            <v>0242 DE 2025</v>
          </cell>
          <cell r="C643">
            <v>1121937873</v>
          </cell>
          <cell r="D643" t="str">
            <v>MARIA ALEJANDRA PAJOY RUIZ</v>
          </cell>
          <cell r="E643" t="str">
            <v>CONTRATO DE PRESTACIÓN DE SERVICIOS PROFESIONALES</v>
          </cell>
          <cell r="F643" t="str">
            <v>PRESTACIÓN DE SERVICIOS PROFESIONALES NECESARIO PARA EL FORTALECIMIENTO DE LOS PROCESOS ADMINISTRATIVOS QUE SE DESARROLLAN EN LA FACULTAD DE CIENCIAS HUMANAS Y DE LA EDUCACIÓN DE LA UNIVERSIDAD DE LOS LLANOS.</v>
          </cell>
          <cell r="G643">
            <v>45680</v>
          </cell>
          <cell r="H643">
            <v>14471650</v>
          </cell>
          <cell r="I643" t="str">
            <v>Cinco (05) meses calendario</v>
          </cell>
          <cell r="J643">
            <v>45680</v>
          </cell>
          <cell r="K643">
            <v>45830</v>
          </cell>
          <cell r="L643" t="str">
            <v>NO APLICA</v>
          </cell>
          <cell r="M643" t="str">
            <v>NO APLICA</v>
          </cell>
          <cell r="N643" t="str">
            <v>NO APLICA</v>
          </cell>
          <cell r="O643">
            <v>7</v>
          </cell>
          <cell r="P643">
            <v>3666151</v>
          </cell>
          <cell r="Q643">
            <v>45680</v>
          </cell>
          <cell r="R643">
            <v>45716</v>
          </cell>
          <cell r="S643">
            <v>2894330</v>
          </cell>
          <cell r="T643">
            <v>45717</v>
          </cell>
          <cell r="U643">
            <v>45747</v>
          </cell>
          <cell r="V643">
            <v>2894330</v>
          </cell>
          <cell r="W643">
            <v>45748</v>
          </cell>
          <cell r="X643">
            <v>45777</v>
          </cell>
          <cell r="Y643">
            <v>2894330</v>
          </cell>
          <cell r="Z643">
            <v>45778</v>
          </cell>
          <cell r="AA643">
            <v>45808</v>
          </cell>
          <cell r="AB643">
            <v>2122509</v>
          </cell>
          <cell r="AC643">
            <v>45809</v>
          </cell>
          <cell r="AD643">
            <v>45830</v>
          </cell>
          <cell r="AE643">
            <v>771821</v>
          </cell>
          <cell r="AF643">
            <v>45831</v>
          </cell>
          <cell r="AG643">
            <v>45838</v>
          </cell>
          <cell r="AH643">
            <v>1350688</v>
          </cell>
          <cell r="AI643">
            <v>45839</v>
          </cell>
          <cell r="AJ643">
            <v>45852</v>
          </cell>
          <cell r="AN643">
            <v>0</v>
          </cell>
          <cell r="BI643" t="str">
            <v>Vicerrectoría de Recursos Universitarios</v>
          </cell>
          <cell r="BJ643" t="str">
            <v>WILSON FERNANDO SALGADO CIFUENTES</v>
          </cell>
          <cell r="BK643" t="str">
            <v>Vicerrector Universitario</v>
          </cell>
          <cell r="BL643">
            <v>138</v>
          </cell>
          <cell r="BM643">
            <v>45680</v>
          </cell>
          <cell r="BN643">
            <v>2002609177</v>
          </cell>
          <cell r="BO643">
            <v>391</v>
          </cell>
          <cell r="BP643">
            <v>45680</v>
          </cell>
          <cell r="BQ643">
            <v>14471650</v>
          </cell>
          <cell r="BR643">
            <v>1</v>
          </cell>
          <cell r="BS643">
            <v>45813</v>
          </cell>
          <cell r="BT643">
            <v>45831</v>
          </cell>
          <cell r="BU643">
            <v>45852</v>
          </cell>
          <cell r="BV643" t="str">
            <v>Veintidós (22) días calendario</v>
          </cell>
          <cell r="BW643" t="str">
            <v>Cinco (05) meses y veintidós (22) días calendario</v>
          </cell>
          <cell r="BX643">
            <v>1</v>
          </cell>
          <cell r="BY643">
            <v>45813</v>
          </cell>
          <cell r="BZ643">
            <v>2122509</v>
          </cell>
          <cell r="CA643">
            <v>1280</v>
          </cell>
          <cell r="CB643">
            <v>45812.722685185188</v>
          </cell>
          <cell r="CC643">
            <v>23686028</v>
          </cell>
          <cell r="CD643">
            <v>3323</v>
          </cell>
          <cell r="CE643">
            <v>45813</v>
          </cell>
          <cell r="CF643">
            <v>2122509</v>
          </cell>
          <cell r="CG643">
            <v>0</v>
          </cell>
          <cell r="CH643">
            <v>0</v>
          </cell>
          <cell r="CI643">
            <v>0</v>
          </cell>
          <cell r="CJ643">
            <v>0</v>
          </cell>
          <cell r="CK643">
            <v>0</v>
          </cell>
          <cell r="CL643">
            <v>0</v>
          </cell>
          <cell r="CM643">
            <v>0</v>
          </cell>
          <cell r="CN643">
            <v>0</v>
          </cell>
          <cell r="CO643">
            <v>0</v>
          </cell>
          <cell r="CP643">
            <v>45852</v>
          </cell>
          <cell r="CQ643">
            <v>0</v>
          </cell>
          <cell r="CR643">
            <v>0</v>
          </cell>
          <cell r="CS643"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Humanas y de la Educación.</v>
          </cell>
          <cell r="CT643">
            <v>1121937873</v>
          </cell>
          <cell r="CU643">
            <v>82</v>
          </cell>
          <cell r="CV643" t="str">
            <v>2801034</v>
          </cell>
          <cell r="CW643">
            <v>82</v>
          </cell>
          <cell r="CX643" t="str">
            <v>2801034</v>
          </cell>
          <cell r="CY643">
            <v>7020</v>
          </cell>
          <cell r="CZ643" t="str">
            <v>M5</v>
          </cell>
          <cell r="DA643">
            <v>16594159</v>
          </cell>
          <cell r="DB643">
            <v>0</v>
          </cell>
        </row>
        <row r="644">
          <cell r="B644" t="str">
            <v>0248 DE 2025</v>
          </cell>
          <cell r="C644">
            <v>1121936738</v>
          </cell>
          <cell r="D644" t="str">
            <v>KELLY ANGELICA SANCHEZ ORTIZ</v>
          </cell>
          <cell r="E644" t="str">
            <v>CONTRATO DE PRESTACIÓN DE SERVICIOS PROFESIONALES</v>
          </cell>
          <cell r="F644" t="str">
            <v>PRESTACIÓN DE SERVICIOS PROFESIONALES NECESARIO PARA EL FORTALECIMIENTO DE LOS PROCESOS ADMINISTRATIVOS DE LA FACULTAD DE CIENCIAS BÁSICAS E INGENIERÍA DE LA UNIVERSIDAD DE LOS LLANOS.</v>
          </cell>
          <cell r="G644">
            <v>45680</v>
          </cell>
          <cell r="H644">
            <v>16224510</v>
          </cell>
          <cell r="I644" t="str">
            <v>Cinco (05) meses calendario</v>
          </cell>
          <cell r="J644">
            <v>45680</v>
          </cell>
          <cell r="K644">
            <v>45830</v>
          </cell>
          <cell r="L644" t="str">
            <v>NO APLICA</v>
          </cell>
          <cell r="M644" t="str">
            <v>NO APLICA</v>
          </cell>
          <cell r="N644" t="str">
            <v>NO APLICA</v>
          </cell>
          <cell r="O644">
            <v>7</v>
          </cell>
          <cell r="P644">
            <v>4110209</v>
          </cell>
          <cell r="Q644">
            <v>45680</v>
          </cell>
          <cell r="R644">
            <v>45716</v>
          </cell>
          <cell r="S644">
            <v>3244902</v>
          </cell>
          <cell r="T644">
            <v>45717</v>
          </cell>
          <cell r="U644">
            <v>45747</v>
          </cell>
          <cell r="V644">
            <v>3244902</v>
          </cell>
          <cell r="W644">
            <v>45748</v>
          </cell>
          <cell r="X644">
            <v>45777</v>
          </cell>
          <cell r="Y644">
            <v>3244902</v>
          </cell>
          <cell r="Z644">
            <v>45778</v>
          </cell>
          <cell r="AA644">
            <v>45808</v>
          </cell>
          <cell r="AB644">
            <v>2379595</v>
          </cell>
          <cell r="AC644">
            <v>45809</v>
          </cell>
          <cell r="AD644">
            <v>45830</v>
          </cell>
          <cell r="AE644">
            <v>865307</v>
          </cell>
          <cell r="AF644">
            <v>45831</v>
          </cell>
          <cell r="AG644">
            <v>45838</v>
          </cell>
          <cell r="AH644">
            <v>1514288</v>
          </cell>
          <cell r="AI644">
            <v>45839</v>
          </cell>
          <cell r="AJ644">
            <v>45852</v>
          </cell>
          <cell r="AN644">
            <v>0</v>
          </cell>
          <cell r="BI644" t="str">
            <v>Vicerrectoría de Recursos Universitarios</v>
          </cell>
          <cell r="BJ644" t="str">
            <v>WILSON FERNANDO SALGADO CIFUENTES</v>
          </cell>
          <cell r="BK644" t="str">
            <v>Vicerrector Universitario</v>
          </cell>
          <cell r="BL644">
            <v>138</v>
          </cell>
          <cell r="BM644">
            <v>45680</v>
          </cell>
          <cell r="BN644">
            <v>2002609177</v>
          </cell>
          <cell r="BO644">
            <v>318</v>
          </cell>
          <cell r="BP644">
            <v>45680</v>
          </cell>
          <cell r="BQ644">
            <v>16224510</v>
          </cell>
          <cell r="BR644">
            <v>1</v>
          </cell>
          <cell r="BS644">
            <v>45813</v>
          </cell>
          <cell r="BT644">
            <v>45831</v>
          </cell>
          <cell r="BU644">
            <v>45852</v>
          </cell>
          <cell r="BV644" t="str">
            <v>Veintidós (22) días calendario</v>
          </cell>
          <cell r="BW644" t="str">
            <v>Cinco (05) meses y veintidós (22) días calendario</v>
          </cell>
          <cell r="BX644">
            <v>1</v>
          </cell>
          <cell r="BY644">
            <v>45813</v>
          </cell>
          <cell r="BZ644">
            <v>2379595</v>
          </cell>
          <cell r="CA644">
            <v>1280</v>
          </cell>
          <cell r="CB644">
            <v>45812.722685185188</v>
          </cell>
          <cell r="CC644">
            <v>23686028</v>
          </cell>
          <cell r="CD644">
            <v>3324</v>
          </cell>
          <cell r="CE644">
            <v>45813</v>
          </cell>
          <cell r="CF644">
            <v>2379595</v>
          </cell>
          <cell r="CG644">
            <v>0</v>
          </cell>
          <cell r="CH644">
            <v>0</v>
          </cell>
          <cell r="CI644">
            <v>0</v>
          </cell>
          <cell r="CJ644">
            <v>0</v>
          </cell>
          <cell r="CK644">
            <v>0</v>
          </cell>
          <cell r="CL644">
            <v>0</v>
          </cell>
          <cell r="CM644">
            <v>0</v>
          </cell>
          <cell r="CN644">
            <v>0</v>
          </cell>
          <cell r="CO644">
            <v>0</v>
          </cell>
          <cell r="CP644">
            <v>45852</v>
          </cell>
          <cell r="CQ644">
            <v>0</v>
          </cell>
          <cell r="CR644">
            <v>0</v>
          </cell>
          <cell r="CS644" t="str">
            <v>1. Contribuir en la elaboración de informes requeridos por los diferentes entes de control que supervisan a la Universidad. 2. Contribuir en la elaboración de propuestas de proyectos de inversión en infraestructura física y tecnológica para garantizar el mejoramiento de las condiciones de calidad, la sostenibilidad del crecimiento y el fortalecimiento de todas las dependencias en sus diversas actividades. 3. Brindar apoyo en la gestión, coordinación y administración de proyectos que se desarrollen al interior de la Facultad. 4.  Apoyar en la elaboración de planes, programas y demás documentos que soliciten las dependencias al interior de la Universidad. 5. Brindar apoyo en la recopilación de información de las diferentes dependencias de la Facultad con el objetivo de generar los reportes correspondientes para ser consolidados y presentados a las instancias superiores para a su vez ser consolidadas en el informe general de la Universidad. 6. Brindar apoyo en las acciones necesarias para la elaboración y suscripción de Convenios nacionales e internacionales para la extensión de servicios que permitan el desarrollo y puesta en marcha de proyectos de innovación, educación continuada, prácticas y pasantías para los alumnos de la Facultad y demás formas de acción universitaria. 7. Apoyar la elaboración de informes de cumplimiento de los distintos procesos y proyectos asignados bajo supervisión de la Facultad. 8. Contribuir en la atención de las necesidades que se presenten y que sean de competencia para hacer las gestiones necesarias para dar la solución pertinente. 9. Brindar apoyo, seguimiento y verificación a los procesos de comisiones de estudio de los docentes adscritos a los Departamentos, Instituto y Escuela de la Facultad. 10. Apoyar las comunicaciones de la decanatura con las diferentes dependencias de la Facultad con el fin de facilitar los procesos al interior de la facultad. 11. Prestar apoyo en las actividades y gestiones necesarias en el marco de los procesos de acreditación de la alta calidad, renovación de registro calificado de todos los programas inmersos en estos procesos y registro calificado de las nuevas ofertas académicas que se construyan al interior de la Facultad. 12. Contribuir con las acciones y gestiones necesarias que lleven al cumplimiento de las actividades, planes y programas propuestos en el Plan de Acción de la Facultad. 13. Apoyar la recopilación de información de diferentes herramientas con el objetivo de consolidar los datos y generar los reportes e informes de gestión correspondientes al Plan de Acción de la Facultad.</v>
          </cell>
          <cell r="CT644">
            <v>1121936738.4000001</v>
          </cell>
          <cell r="CU644">
            <v>136</v>
          </cell>
          <cell r="CV644" t="str">
            <v>2801014</v>
          </cell>
          <cell r="CW644">
            <v>136</v>
          </cell>
          <cell r="CX644" t="str">
            <v>2801014</v>
          </cell>
          <cell r="CY644">
            <v>7490</v>
          </cell>
          <cell r="CZ644" t="str">
            <v>M6</v>
          </cell>
          <cell r="DA644">
            <v>18604105</v>
          </cell>
          <cell r="DB644">
            <v>0</v>
          </cell>
        </row>
        <row r="645">
          <cell r="B645" t="str">
            <v>0290 DE 2025</v>
          </cell>
          <cell r="C645">
            <v>1121964497</v>
          </cell>
          <cell r="D645" t="str">
            <v>DAVID ESTEBAN ARANGO PINZON</v>
          </cell>
          <cell r="E645" t="str">
            <v>CONTRATO DE PRESTACIÓN DE SERVICIOS DE APOYO A LA GESTIÓN</v>
          </cell>
          <cell r="F645" t="str">
            <v>PRESTACIÓN DE SERVICIOS DE APOYO A LA GESTIÓN NECESARIO PARA EL FORTALECIMIENTO DE LOS PROCESOS DE LA DIVISIÓN DE BIBLIOTECA DE LA UNIVERSIDAD DE LOS LLANOS.</v>
          </cell>
          <cell r="G645">
            <v>45691</v>
          </cell>
          <cell r="H645">
            <v>8027750</v>
          </cell>
          <cell r="I645" t="str">
            <v>Cuatro (04) meses y cinco (05) días calendario</v>
          </cell>
          <cell r="J645">
            <v>45691</v>
          </cell>
          <cell r="K645">
            <v>45815</v>
          </cell>
          <cell r="L645" t="str">
            <v>NO APLICA</v>
          </cell>
          <cell r="M645" t="str">
            <v>NO APLICA</v>
          </cell>
          <cell r="N645" t="str">
            <v>NO APLICA</v>
          </cell>
          <cell r="O645">
            <v>6</v>
          </cell>
          <cell r="P645">
            <v>1798216</v>
          </cell>
          <cell r="Q645">
            <v>45691</v>
          </cell>
          <cell r="R645">
            <v>45716</v>
          </cell>
          <cell r="S645">
            <v>1926660</v>
          </cell>
          <cell r="T645">
            <v>45717</v>
          </cell>
          <cell r="U645">
            <v>45747</v>
          </cell>
          <cell r="V645">
            <v>1926660</v>
          </cell>
          <cell r="W645">
            <v>45748</v>
          </cell>
          <cell r="X645">
            <v>45777</v>
          </cell>
          <cell r="Y645">
            <v>1926660</v>
          </cell>
          <cell r="Z645">
            <v>45778</v>
          </cell>
          <cell r="AA645">
            <v>45808</v>
          </cell>
          <cell r="AB645">
            <v>449554</v>
          </cell>
          <cell r="AC645">
            <v>45809</v>
          </cell>
          <cell r="AD645">
            <v>45815</v>
          </cell>
          <cell r="AE645">
            <v>834886</v>
          </cell>
          <cell r="AF645">
            <v>45816</v>
          </cell>
          <cell r="AG645">
            <v>45828</v>
          </cell>
          <cell r="AH645">
            <v>0</v>
          </cell>
          <cell r="AI645">
            <v>0</v>
          </cell>
          <cell r="AJ645">
            <v>0</v>
          </cell>
          <cell r="AN645">
            <v>0</v>
          </cell>
          <cell r="BI645" t="str">
            <v>Vicerrectoría de Recursos Universitarios</v>
          </cell>
          <cell r="BJ645" t="str">
            <v>WILSON FERNANDO SALGADO CIFUENTES</v>
          </cell>
          <cell r="BK645" t="str">
            <v>Vicerrector Universitario</v>
          </cell>
          <cell r="BL645">
            <v>195</v>
          </cell>
          <cell r="BM645">
            <v>45691</v>
          </cell>
          <cell r="BN645">
            <v>290608672</v>
          </cell>
          <cell r="BO645">
            <v>482</v>
          </cell>
          <cell r="BP645">
            <v>45691</v>
          </cell>
          <cell r="BQ645">
            <v>8027750</v>
          </cell>
          <cell r="BR645">
            <v>1</v>
          </cell>
          <cell r="BS645">
            <v>45813</v>
          </cell>
          <cell r="BT645">
            <v>45816</v>
          </cell>
          <cell r="BU645">
            <v>45828</v>
          </cell>
          <cell r="BV645" t="str">
            <v>Trece (13) días calendario</v>
          </cell>
          <cell r="BW645" t="str">
            <v>Cuatro (04) meses y dieciocho (18) días calendario</v>
          </cell>
          <cell r="BX645">
            <v>1</v>
          </cell>
          <cell r="BY645">
            <v>45813</v>
          </cell>
          <cell r="BZ645">
            <v>834886</v>
          </cell>
          <cell r="CA645">
            <v>1280</v>
          </cell>
          <cell r="CB645">
            <v>45812.722685185188</v>
          </cell>
          <cell r="CC645">
            <v>23686028</v>
          </cell>
          <cell r="CD645">
            <v>3316</v>
          </cell>
          <cell r="CE645">
            <v>45813</v>
          </cell>
          <cell r="CF645">
            <v>834886</v>
          </cell>
          <cell r="CG645">
            <v>0</v>
          </cell>
          <cell r="CH645">
            <v>0</v>
          </cell>
          <cell r="CI645">
            <v>0</v>
          </cell>
          <cell r="CJ645">
            <v>0</v>
          </cell>
          <cell r="CK645">
            <v>0</v>
          </cell>
          <cell r="CL645">
            <v>0</v>
          </cell>
          <cell r="CM645">
            <v>0</v>
          </cell>
          <cell r="CN645">
            <v>0</v>
          </cell>
          <cell r="CO645">
            <v>0</v>
          </cell>
          <cell r="CP645">
            <v>45828</v>
          </cell>
          <cell r="CQ645">
            <v>0</v>
          </cell>
          <cell r="CR645">
            <v>0</v>
          </cell>
          <cell r="CS645"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645">
            <v>1121964497</v>
          </cell>
          <cell r="CU645">
            <v>504</v>
          </cell>
          <cell r="CV645" t="str">
            <v>2501</v>
          </cell>
          <cell r="CW645">
            <v>504</v>
          </cell>
          <cell r="CX645" t="str">
            <v>2501</v>
          </cell>
          <cell r="CY645">
            <v>8299</v>
          </cell>
          <cell r="CZ645" t="str">
            <v>M6</v>
          </cell>
          <cell r="DA645">
            <v>8862636</v>
          </cell>
          <cell r="DB645">
            <v>0</v>
          </cell>
        </row>
        <row r="646">
          <cell r="B646" t="str">
            <v>0291 DE 2025</v>
          </cell>
          <cell r="C646">
            <v>1022439066</v>
          </cell>
          <cell r="D646" t="str">
            <v>MARIA CAMILA LENGUA DELGADO</v>
          </cell>
          <cell r="E646" t="str">
            <v>CONTRATO DE PRESTACIÓN DE SERVICIOS DE APOYO A LA GESTIÓN</v>
          </cell>
          <cell r="F646" t="str">
            <v>PRESTACIÓN DE SERVICIOS DE APOYO A LA GESTIÓN NECESARIO PARA EL FORTALECIMIENTO DE LOS PROCESOS DE LA DIVISIÓN DE BIBLIOTECA DE LA UNIVERSIDAD DE LOS LLANOS.</v>
          </cell>
          <cell r="G646">
            <v>45691</v>
          </cell>
          <cell r="H646">
            <v>8027750</v>
          </cell>
          <cell r="I646" t="str">
            <v>Cuatro (04) meses y cinco (05) días calendario</v>
          </cell>
          <cell r="J646">
            <v>45691</v>
          </cell>
          <cell r="K646">
            <v>45815</v>
          </cell>
          <cell r="L646" t="str">
            <v>NO APLICA</v>
          </cell>
          <cell r="M646" t="str">
            <v>NO APLICA</v>
          </cell>
          <cell r="N646" t="str">
            <v>NO APLICA</v>
          </cell>
          <cell r="O646">
            <v>6</v>
          </cell>
          <cell r="P646">
            <v>1798216</v>
          </cell>
          <cell r="Q646">
            <v>45691</v>
          </cell>
          <cell r="R646">
            <v>45716</v>
          </cell>
          <cell r="S646">
            <v>1926660</v>
          </cell>
          <cell r="T646">
            <v>45717</v>
          </cell>
          <cell r="U646">
            <v>45747</v>
          </cell>
          <cell r="V646">
            <v>1926660</v>
          </cell>
          <cell r="W646">
            <v>45748</v>
          </cell>
          <cell r="X646">
            <v>45777</v>
          </cell>
          <cell r="Y646">
            <v>1926660</v>
          </cell>
          <cell r="Z646">
            <v>45778</v>
          </cell>
          <cell r="AA646">
            <v>45808</v>
          </cell>
          <cell r="AB646">
            <v>449554</v>
          </cell>
          <cell r="AC646">
            <v>45809</v>
          </cell>
          <cell r="AD646">
            <v>45815</v>
          </cell>
          <cell r="AE646">
            <v>834886</v>
          </cell>
          <cell r="AF646">
            <v>45816</v>
          </cell>
          <cell r="AG646">
            <v>45828</v>
          </cell>
          <cell r="AH646">
            <v>0</v>
          </cell>
          <cell r="AI646">
            <v>0</v>
          </cell>
          <cell r="AJ646">
            <v>0</v>
          </cell>
          <cell r="AN646">
            <v>0</v>
          </cell>
          <cell r="BI646" t="str">
            <v>Vicerrectoría de Recursos Universitarios</v>
          </cell>
          <cell r="BJ646" t="str">
            <v>WILSON FERNANDO SALGADO CIFUENTES</v>
          </cell>
          <cell r="BK646" t="str">
            <v>Vicerrector Universitario</v>
          </cell>
          <cell r="BL646">
            <v>195</v>
          </cell>
          <cell r="BM646">
            <v>45691</v>
          </cell>
          <cell r="BN646">
            <v>290608672</v>
          </cell>
          <cell r="BO646">
            <v>472</v>
          </cell>
          <cell r="BP646">
            <v>45691</v>
          </cell>
          <cell r="BQ646">
            <v>8027750</v>
          </cell>
          <cell r="BR646">
            <v>1</v>
          </cell>
          <cell r="BS646">
            <v>45814</v>
          </cell>
          <cell r="BT646">
            <v>45816</v>
          </cell>
          <cell r="BU646">
            <v>45828</v>
          </cell>
          <cell r="BV646" t="str">
            <v>Trece (13) días calendario</v>
          </cell>
          <cell r="BW646" t="str">
            <v>Cuatro (04) meses y dieciocho (18) días calendario</v>
          </cell>
          <cell r="BX646">
            <v>1</v>
          </cell>
          <cell r="BY646">
            <v>45814</v>
          </cell>
          <cell r="BZ646">
            <v>834886</v>
          </cell>
          <cell r="CA646">
            <v>1309</v>
          </cell>
          <cell r="CB646">
            <v>45814</v>
          </cell>
          <cell r="CC646">
            <v>834886</v>
          </cell>
          <cell r="CD646">
            <v>3358</v>
          </cell>
          <cell r="CE646">
            <v>45814</v>
          </cell>
          <cell r="CF646">
            <v>834886</v>
          </cell>
          <cell r="CG646">
            <v>0</v>
          </cell>
          <cell r="CH646">
            <v>0</v>
          </cell>
          <cell r="CI646">
            <v>0</v>
          </cell>
          <cell r="CJ646">
            <v>0</v>
          </cell>
          <cell r="CK646">
            <v>0</v>
          </cell>
          <cell r="CL646">
            <v>0</v>
          </cell>
          <cell r="CM646">
            <v>0</v>
          </cell>
          <cell r="CN646">
            <v>0</v>
          </cell>
          <cell r="CO646">
            <v>0</v>
          </cell>
          <cell r="CP646">
            <v>45828</v>
          </cell>
          <cell r="CQ646">
            <v>0</v>
          </cell>
          <cell r="CR646">
            <v>0</v>
          </cell>
          <cell r="CS646"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646">
            <v>1022439066</v>
          </cell>
          <cell r="CU646">
            <v>504</v>
          </cell>
          <cell r="CV646" t="str">
            <v>2501</v>
          </cell>
          <cell r="CW646">
            <v>504</v>
          </cell>
          <cell r="CX646" t="str">
            <v>2501</v>
          </cell>
          <cell r="CY646">
            <v>8299</v>
          </cell>
          <cell r="CZ646" t="str">
            <v>M6</v>
          </cell>
          <cell r="DA646">
            <v>8862636</v>
          </cell>
          <cell r="DB646">
            <v>0</v>
          </cell>
        </row>
        <row r="647">
          <cell r="B647" t="str">
            <v>0293 DE 2025</v>
          </cell>
          <cell r="C647">
            <v>68297632</v>
          </cell>
          <cell r="D647" t="str">
            <v>YENI YOANA CASTILLO HURTADO</v>
          </cell>
          <cell r="E647" t="str">
            <v>CONTRATO DE PRESTACIÓN DE SERVICIOS DE APOYO A LA GESTIÓN</v>
          </cell>
          <cell r="F647" t="str">
            <v>PRESTACIÓN DE SERVICIOS DE APOYO A LA GESTIÓN NECESARIO PARA EL FORTALECIMIENTO DE LOS PROCESOS DE LA DIVISIÓN DE BIBLIOTECA DE LA UNIVERSIDAD DE LOS LLANOS.</v>
          </cell>
          <cell r="G647">
            <v>45691</v>
          </cell>
          <cell r="H647">
            <v>8027750</v>
          </cell>
          <cell r="I647" t="str">
            <v>Cuatro (04) meses y cinco (05) días calendario</v>
          </cell>
          <cell r="J647">
            <v>45691</v>
          </cell>
          <cell r="K647">
            <v>45815</v>
          </cell>
          <cell r="L647" t="str">
            <v>NO APLICA</v>
          </cell>
          <cell r="M647" t="str">
            <v>NO APLICA</v>
          </cell>
          <cell r="N647" t="str">
            <v>NO APLICA</v>
          </cell>
          <cell r="O647">
            <v>6</v>
          </cell>
          <cell r="P647">
            <v>1798216</v>
          </cell>
          <cell r="Q647">
            <v>45691</v>
          </cell>
          <cell r="R647">
            <v>45716</v>
          </cell>
          <cell r="S647">
            <v>1926660</v>
          </cell>
          <cell r="T647">
            <v>45717</v>
          </cell>
          <cell r="U647">
            <v>45747</v>
          </cell>
          <cell r="V647">
            <v>1926660</v>
          </cell>
          <cell r="W647">
            <v>45748</v>
          </cell>
          <cell r="X647">
            <v>45777</v>
          </cell>
          <cell r="Y647">
            <v>1926660</v>
          </cell>
          <cell r="Z647">
            <v>45778</v>
          </cell>
          <cell r="AA647">
            <v>45808</v>
          </cell>
          <cell r="AB647">
            <v>449554</v>
          </cell>
          <cell r="AC647">
            <v>45809</v>
          </cell>
          <cell r="AD647">
            <v>45815</v>
          </cell>
          <cell r="AE647">
            <v>834886</v>
          </cell>
          <cell r="AF647">
            <v>45816</v>
          </cell>
          <cell r="AG647">
            <v>45828</v>
          </cell>
          <cell r="AH647">
            <v>0</v>
          </cell>
          <cell r="AI647">
            <v>0</v>
          </cell>
          <cell r="AJ647">
            <v>0</v>
          </cell>
          <cell r="AN647">
            <v>0</v>
          </cell>
          <cell r="BI647" t="str">
            <v>Vicerrectoría de Recursos Universitarios</v>
          </cell>
          <cell r="BJ647" t="str">
            <v>WILSON FERNANDO SALGADO CIFUENTES</v>
          </cell>
          <cell r="BK647" t="str">
            <v>Vicerrector Universitario</v>
          </cell>
          <cell r="BL647">
            <v>195</v>
          </cell>
          <cell r="BM647">
            <v>45691</v>
          </cell>
          <cell r="BN647">
            <v>290608672</v>
          </cell>
          <cell r="BO647">
            <v>465</v>
          </cell>
          <cell r="BP647">
            <v>45691</v>
          </cell>
          <cell r="BQ647">
            <v>8027750</v>
          </cell>
          <cell r="BR647">
            <v>1</v>
          </cell>
          <cell r="BS647">
            <v>45813</v>
          </cell>
          <cell r="BT647">
            <v>45816</v>
          </cell>
          <cell r="BU647">
            <v>45828</v>
          </cell>
          <cell r="BV647" t="str">
            <v>Trece (13) días calendario</v>
          </cell>
          <cell r="BW647" t="str">
            <v>Cuatro (04) meses y dieciocho (18) días calendario</v>
          </cell>
          <cell r="BX647">
            <v>1</v>
          </cell>
          <cell r="BY647">
            <v>45813</v>
          </cell>
          <cell r="BZ647">
            <v>834886</v>
          </cell>
          <cell r="CA647">
            <v>1280</v>
          </cell>
          <cell r="CB647">
            <v>45812.722685185188</v>
          </cell>
          <cell r="CC647">
            <v>23686028</v>
          </cell>
          <cell r="CD647">
            <v>3317</v>
          </cell>
          <cell r="CE647">
            <v>45813</v>
          </cell>
          <cell r="CF647">
            <v>834886</v>
          </cell>
          <cell r="CG647">
            <v>0</v>
          </cell>
          <cell r="CH647">
            <v>0</v>
          </cell>
          <cell r="CI647">
            <v>0</v>
          </cell>
          <cell r="CJ647">
            <v>0</v>
          </cell>
          <cell r="CK647">
            <v>0</v>
          </cell>
          <cell r="CL647">
            <v>0</v>
          </cell>
          <cell r="CM647">
            <v>0</v>
          </cell>
          <cell r="CN647">
            <v>0</v>
          </cell>
          <cell r="CO647">
            <v>0</v>
          </cell>
          <cell r="CP647">
            <v>45828</v>
          </cell>
          <cell r="CQ647">
            <v>0</v>
          </cell>
          <cell r="CR647">
            <v>0</v>
          </cell>
          <cell r="CS647"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647">
            <v>68297632.700000003</v>
          </cell>
          <cell r="CU647">
            <v>504</v>
          </cell>
          <cell r="CV647" t="str">
            <v>2501</v>
          </cell>
          <cell r="CW647">
            <v>504</v>
          </cell>
          <cell r="CX647" t="str">
            <v>2501</v>
          </cell>
          <cell r="CY647">
            <v>8299</v>
          </cell>
          <cell r="CZ647" t="str">
            <v>M6</v>
          </cell>
          <cell r="DA647">
            <v>8862636</v>
          </cell>
          <cell r="DB647">
            <v>0</v>
          </cell>
        </row>
        <row r="648">
          <cell r="B648" t="str">
            <v>0327 DE 2025</v>
          </cell>
          <cell r="C648">
            <v>1121936276</v>
          </cell>
          <cell r="D648" t="str">
            <v>ERIKA ISABEL ROJAS CASCAVITA</v>
          </cell>
          <cell r="E648" t="str">
            <v>CONTRATO DE PRESTACIÓN DE SERVICIOS PROFESIONALES</v>
          </cell>
          <cell r="F648" t="str">
            <v>PRESTACIÓN DE SERVICIOS PROFESIONALES NECESARIO PARA EL FORTALECIMIENTO DE LOS DIFERENTES PROCESOS MISIONALES DEL CENTRO DE INVESTIGACIONES Y EL CENTRO DE ESTUDIOS SOCIOECONÓMICOS DE LA FACULTAD DE CIENCIAS ECONÓMICAS.</v>
          </cell>
          <cell r="G648">
            <v>45691</v>
          </cell>
          <cell r="H648">
            <v>13506873</v>
          </cell>
          <cell r="I648" t="str">
            <v>Cuatro (04) meses y veinte (20) días calendario</v>
          </cell>
          <cell r="J648">
            <v>45691</v>
          </cell>
          <cell r="K648">
            <v>45830</v>
          </cell>
          <cell r="L648" t="str">
            <v>NO APLICA</v>
          </cell>
          <cell r="M648" t="str">
            <v>NO APLICA</v>
          </cell>
          <cell r="N648" t="str">
            <v>NO APLICA</v>
          </cell>
          <cell r="O648">
            <v>7</v>
          </cell>
          <cell r="P648">
            <v>2701375</v>
          </cell>
          <cell r="Q648">
            <v>45691</v>
          </cell>
          <cell r="R648">
            <v>45716</v>
          </cell>
          <cell r="S648">
            <v>2894330</v>
          </cell>
          <cell r="T648">
            <v>45717</v>
          </cell>
          <cell r="U648">
            <v>45747</v>
          </cell>
          <cell r="V648">
            <v>2894330</v>
          </cell>
          <cell r="W648">
            <v>45748</v>
          </cell>
          <cell r="X648">
            <v>45777</v>
          </cell>
          <cell r="Y648">
            <v>2894330</v>
          </cell>
          <cell r="Z648">
            <v>45778</v>
          </cell>
          <cell r="AA648">
            <v>45808</v>
          </cell>
          <cell r="AB648">
            <v>2122508</v>
          </cell>
          <cell r="AC648">
            <v>45809</v>
          </cell>
          <cell r="AD648">
            <v>45830</v>
          </cell>
          <cell r="AE648">
            <v>771821</v>
          </cell>
          <cell r="AF648">
            <v>45831</v>
          </cell>
          <cell r="AG648">
            <v>45838</v>
          </cell>
          <cell r="AH648">
            <v>1350688</v>
          </cell>
          <cell r="AI648">
            <v>45839</v>
          </cell>
          <cell r="AJ648">
            <v>45852</v>
          </cell>
          <cell r="AN648">
            <v>0</v>
          </cell>
          <cell r="BI648" t="str">
            <v>Vicerrectoría de Recursos Universitarios</v>
          </cell>
          <cell r="BJ648" t="str">
            <v>WILSON FERNANDO SALGADO CIFUENTES</v>
          </cell>
          <cell r="BK648" t="str">
            <v>Vicerrector Universitario</v>
          </cell>
          <cell r="BL648">
            <v>196</v>
          </cell>
          <cell r="BM648">
            <v>45691</v>
          </cell>
          <cell r="BN648">
            <v>391479274</v>
          </cell>
          <cell r="BO648">
            <v>513</v>
          </cell>
          <cell r="BP648">
            <v>45691</v>
          </cell>
          <cell r="BQ648">
            <v>13506873</v>
          </cell>
          <cell r="BR648">
            <v>1</v>
          </cell>
          <cell r="BS648">
            <v>45813</v>
          </cell>
          <cell r="BT648">
            <v>45831</v>
          </cell>
          <cell r="BU648">
            <v>45852</v>
          </cell>
          <cell r="BV648" t="str">
            <v>Veintidós (22) días calendario</v>
          </cell>
          <cell r="BW648" t="str">
            <v>Cinco (05) meses y doce (12) días calendario</v>
          </cell>
          <cell r="BX648">
            <v>1</v>
          </cell>
          <cell r="BY648">
            <v>45813</v>
          </cell>
          <cell r="BZ648">
            <v>2122509</v>
          </cell>
          <cell r="CA648">
            <v>1280</v>
          </cell>
          <cell r="CB648">
            <v>45812.722685185188</v>
          </cell>
          <cell r="CC648">
            <v>23686028</v>
          </cell>
          <cell r="CD648">
            <v>3325</v>
          </cell>
          <cell r="CE648">
            <v>45813</v>
          </cell>
          <cell r="CF648">
            <v>2122509</v>
          </cell>
          <cell r="CG648">
            <v>0</v>
          </cell>
          <cell r="CH648">
            <v>0</v>
          </cell>
          <cell r="CI648">
            <v>0</v>
          </cell>
          <cell r="CJ648">
            <v>0</v>
          </cell>
          <cell r="CK648">
            <v>0</v>
          </cell>
          <cell r="CL648">
            <v>0</v>
          </cell>
          <cell r="CM648">
            <v>0</v>
          </cell>
          <cell r="CN648">
            <v>0</v>
          </cell>
          <cell r="CO648">
            <v>0</v>
          </cell>
          <cell r="CP648">
            <v>45852</v>
          </cell>
          <cell r="CQ648">
            <v>0</v>
          </cell>
          <cell r="CR648">
            <v>0</v>
          </cell>
          <cell r="CS648" t="str">
            <v>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v>
          </cell>
          <cell r="CT648">
            <v>1121936276</v>
          </cell>
          <cell r="CU648">
            <v>109</v>
          </cell>
          <cell r="CV648" t="str">
            <v>280202204</v>
          </cell>
          <cell r="CW648">
            <v>109</v>
          </cell>
          <cell r="CX648" t="str">
            <v>280202204</v>
          </cell>
          <cell r="CY648">
            <v>8299</v>
          </cell>
          <cell r="CZ648" t="str">
            <v>M6</v>
          </cell>
          <cell r="DA648">
            <v>15629382</v>
          </cell>
          <cell r="DB648">
            <v>0</v>
          </cell>
        </row>
        <row r="649">
          <cell r="B649" t="str">
            <v>0328 DE 2025</v>
          </cell>
          <cell r="C649">
            <v>1006878959</v>
          </cell>
          <cell r="D649" t="str">
            <v>DAMARIS GARCIA CADAVID</v>
          </cell>
          <cell r="E649" t="str">
            <v>CONTRATO DE PRESTACIÓN DE SERVICIOS PROFESIONALES</v>
          </cell>
          <cell r="F649" t="str">
            <v>PRESTACIÓN DE SERVICIOS PROFESIONALES NECESARIO PARA EL FORTALECIMIENTO DE LOS PROCESOS ADMINISTRATIVOS QUE SE DESARROLLAN EN LA FACULTAD DE CIENCIAS ECONÓMICAS DE LA UNIVERSIDAD DE LOS LLANOS.</v>
          </cell>
          <cell r="G649">
            <v>45691</v>
          </cell>
          <cell r="H649">
            <v>13506873</v>
          </cell>
          <cell r="I649" t="str">
            <v>Cuatro (04) meses y veinte (20) días calendario</v>
          </cell>
          <cell r="J649">
            <v>45691</v>
          </cell>
          <cell r="K649">
            <v>45830</v>
          </cell>
          <cell r="L649" t="str">
            <v>NO APLICA</v>
          </cell>
          <cell r="M649" t="str">
            <v>NO APLICA</v>
          </cell>
          <cell r="N649" t="str">
            <v>NO APLICA</v>
          </cell>
          <cell r="O649">
            <v>7</v>
          </cell>
          <cell r="P649">
            <v>2701375</v>
          </cell>
          <cell r="Q649">
            <v>45691</v>
          </cell>
          <cell r="R649">
            <v>45716</v>
          </cell>
          <cell r="S649">
            <v>2894330</v>
          </cell>
          <cell r="T649">
            <v>45717</v>
          </cell>
          <cell r="U649">
            <v>45747</v>
          </cell>
          <cell r="V649">
            <v>2894330</v>
          </cell>
          <cell r="W649">
            <v>45748</v>
          </cell>
          <cell r="X649">
            <v>45777</v>
          </cell>
          <cell r="Y649">
            <v>2894330</v>
          </cell>
          <cell r="Z649">
            <v>45778</v>
          </cell>
          <cell r="AA649">
            <v>45808</v>
          </cell>
          <cell r="AB649">
            <v>2122508</v>
          </cell>
          <cell r="AC649">
            <v>45809</v>
          </cell>
          <cell r="AD649">
            <v>45830</v>
          </cell>
          <cell r="AE649">
            <v>771821</v>
          </cell>
          <cell r="AF649">
            <v>45831</v>
          </cell>
          <cell r="AG649">
            <v>45838</v>
          </cell>
          <cell r="AH649">
            <v>1350688</v>
          </cell>
          <cell r="AI649">
            <v>45839</v>
          </cell>
          <cell r="AJ649">
            <v>45852</v>
          </cell>
          <cell r="AN649">
            <v>0</v>
          </cell>
          <cell r="BI649" t="str">
            <v>Vicerrectoría de Recursos Universitarios</v>
          </cell>
          <cell r="BJ649" t="str">
            <v>WILSON FERNANDO SALGADO CIFUENTES</v>
          </cell>
          <cell r="BK649" t="str">
            <v>Vicerrector Universitario</v>
          </cell>
          <cell r="BL649">
            <v>196</v>
          </cell>
          <cell r="BM649">
            <v>45691</v>
          </cell>
          <cell r="BN649">
            <v>391479274</v>
          </cell>
          <cell r="BO649">
            <v>502</v>
          </cell>
          <cell r="BP649">
            <v>45691</v>
          </cell>
          <cell r="BQ649">
            <v>13506873</v>
          </cell>
          <cell r="BR649">
            <v>1</v>
          </cell>
          <cell r="BS649">
            <v>45813</v>
          </cell>
          <cell r="BT649">
            <v>45831</v>
          </cell>
          <cell r="BU649">
            <v>45852</v>
          </cell>
          <cell r="BV649" t="str">
            <v>Veintidós (22) días calendario</v>
          </cell>
          <cell r="BW649" t="str">
            <v>Cinco (05) meses y doce (12) días calendario</v>
          </cell>
          <cell r="BX649">
            <v>1</v>
          </cell>
          <cell r="BY649">
            <v>45813</v>
          </cell>
          <cell r="BZ649">
            <v>2122509</v>
          </cell>
          <cell r="CA649">
            <v>1280</v>
          </cell>
          <cell r="CB649">
            <v>45812.722685185188</v>
          </cell>
          <cell r="CC649">
            <v>23686028</v>
          </cell>
          <cell r="CD649">
            <v>3326</v>
          </cell>
          <cell r="CE649">
            <v>45813</v>
          </cell>
          <cell r="CF649">
            <v>2122509</v>
          </cell>
          <cell r="CG649">
            <v>0</v>
          </cell>
          <cell r="CH649">
            <v>0</v>
          </cell>
          <cell r="CI649">
            <v>0</v>
          </cell>
          <cell r="CJ649">
            <v>0</v>
          </cell>
          <cell r="CK649">
            <v>0</v>
          </cell>
          <cell r="CL649">
            <v>0</v>
          </cell>
          <cell r="CM649">
            <v>0</v>
          </cell>
          <cell r="CN649">
            <v>0</v>
          </cell>
          <cell r="CO649">
            <v>0</v>
          </cell>
          <cell r="CP649">
            <v>45852</v>
          </cell>
          <cell r="CQ649">
            <v>0</v>
          </cell>
          <cell r="CR649">
            <v>0</v>
          </cell>
          <cell r="CS649"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Económicas.</v>
          </cell>
          <cell r="CT649">
            <v>1006878959</v>
          </cell>
          <cell r="CU649">
            <v>109</v>
          </cell>
          <cell r="CV649" t="str">
            <v>2802023</v>
          </cell>
          <cell r="CW649">
            <v>109</v>
          </cell>
          <cell r="CX649" t="str">
            <v>2802023</v>
          </cell>
          <cell r="CY649">
            <v>7490</v>
          </cell>
          <cell r="CZ649" t="str">
            <v>M6</v>
          </cell>
          <cell r="DA649">
            <v>15629382</v>
          </cell>
          <cell r="DB649">
            <v>0</v>
          </cell>
        </row>
        <row r="650">
          <cell r="B650" t="str">
            <v>0353 DE 2025</v>
          </cell>
          <cell r="C650">
            <v>1121863902</v>
          </cell>
          <cell r="D650" t="str">
            <v>JUAN DAVID ROJAS ARANGO</v>
          </cell>
          <cell r="E650" t="str">
            <v>CONTRATO DE PRESTACIÓN DE SERVICIOS DE APOYO A LA GESTIÓN</v>
          </cell>
          <cell r="F650" t="str">
            <v>PRESTACIÓN DE SERVICIOS DE APOYO A LA GESTIÓN NECESARIO PARA EL DESARROLLO DE LOS DIFERENTES PROCESOS EN LA DISCIPLINA DE FUTBOL PARA ADMINISTRATIVOS DEL PROYECTO FICHA BPUNI BU 01 2510 2024 “IMPLEMENTACIÓN DEL MODELO DE BIENESTAR A TRAVÉS DE ESTRATEGIAS QUE BENEFICIEN A LA COMUNIDAD DE LA UNIVERSIDAD DE LOS LLANOS”</v>
          </cell>
          <cell r="G650">
            <v>45691</v>
          </cell>
          <cell r="H650">
            <v>9193892</v>
          </cell>
          <cell r="I650" t="str">
            <v>Cuatro (04) meses calendario</v>
          </cell>
          <cell r="J650">
            <v>45691</v>
          </cell>
          <cell r="K650">
            <v>45810</v>
          </cell>
          <cell r="L650" t="str">
            <v>NO APLICA</v>
          </cell>
          <cell r="M650" t="str">
            <v>NO APLICA</v>
          </cell>
          <cell r="N650" t="str">
            <v>NO APLICA</v>
          </cell>
          <cell r="O650">
            <v>5</v>
          </cell>
          <cell r="P650">
            <v>2145241</v>
          </cell>
          <cell r="Q650">
            <v>45691</v>
          </cell>
          <cell r="R650">
            <v>45716</v>
          </cell>
          <cell r="S650">
            <v>2298473</v>
          </cell>
          <cell r="T650">
            <v>45717</v>
          </cell>
          <cell r="U650">
            <v>45747</v>
          </cell>
          <cell r="V650">
            <v>2298473</v>
          </cell>
          <cell r="W650">
            <v>45748</v>
          </cell>
          <cell r="X650">
            <v>45777</v>
          </cell>
          <cell r="Y650">
            <v>2451705</v>
          </cell>
          <cell r="Z650">
            <v>45778</v>
          </cell>
          <cell r="AA650">
            <v>45810</v>
          </cell>
          <cell r="AB650">
            <v>842773</v>
          </cell>
          <cell r="AC650">
            <v>45811</v>
          </cell>
          <cell r="AD650">
            <v>45821</v>
          </cell>
          <cell r="AE650">
            <v>0</v>
          </cell>
          <cell r="AF650">
            <v>0</v>
          </cell>
          <cell r="AG650">
            <v>0</v>
          </cell>
          <cell r="AH650">
            <v>0</v>
          </cell>
          <cell r="AI650">
            <v>0</v>
          </cell>
          <cell r="AJ650">
            <v>0</v>
          </cell>
          <cell r="AN650">
            <v>0</v>
          </cell>
          <cell r="BI650" t="str">
            <v>División de Bienestar Universitario</v>
          </cell>
          <cell r="BJ650" t="str">
            <v>JHON FREYD MONROY RODRIGUEZ</v>
          </cell>
          <cell r="BK650" t="str">
            <v>Jefe de Oficina</v>
          </cell>
          <cell r="BL650">
            <v>191</v>
          </cell>
          <cell r="BM650">
            <v>45691</v>
          </cell>
          <cell r="BN650">
            <v>102926920</v>
          </cell>
          <cell r="BO650">
            <v>454</v>
          </cell>
          <cell r="BP650">
            <v>45691</v>
          </cell>
          <cell r="BQ650">
            <v>9757669</v>
          </cell>
          <cell r="BR650">
            <v>1</v>
          </cell>
          <cell r="BS650">
            <v>45807</v>
          </cell>
          <cell r="BT650">
            <v>45811</v>
          </cell>
          <cell r="BU650">
            <v>45821</v>
          </cell>
          <cell r="BV650" t="str">
            <v>Once (11) días calendario</v>
          </cell>
          <cell r="BW650" t="str">
            <v>Cuatro (04) meses y once (11) días calendario</v>
          </cell>
          <cell r="BX650">
            <v>1</v>
          </cell>
          <cell r="BY650">
            <v>45807</v>
          </cell>
          <cell r="BZ650">
            <v>842773</v>
          </cell>
          <cell r="CA650">
            <v>1256</v>
          </cell>
          <cell r="CB650">
            <v>45807</v>
          </cell>
          <cell r="CC650">
            <v>1784696</v>
          </cell>
          <cell r="CD650">
            <v>3277</v>
          </cell>
          <cell r="CE650">
            <v>45807</v>
          </cell>
          <cell r="CF650">
            <v>842773</v>
          </cell>
          <cell r="CG650">
            <v>0</v>
          </cell>
          <cell r="CH650">
            <v>0</v>
          </cell>
          <cell r="CI650">
            <v>0</v>
          </cell>
          <cell r="CJ650">
            <v>0</v>
          </cell>
          <cell r="CK650">
            <v>0</v>
          </cell>
          <cell r="CL650">
            <v>0</v>
          </cell>
          <cell r="CM650">
            <v>0</v>
          </cell>
          <cell r="CN650">
            <v>0</v>
          </cell>
          <cell r="CO650">
            <v>0</v>
          </cell>
          <cell r="CP650">
            <v>45821</v>
          </cell>
          <cell r="CQ650">
            <v>0</v>
          </cell>
          <cell r="CR650">
            <v>0</v>
          </cell>
          <cell r="CS650"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v>
          </cell>
          <cell r="CT650">
            <v>1121863902</v>
          </cell>
          <cell r="CU650">
            <v>717</v>
          </cell>
          <cell r="CV650" t="str">
            <v>410205</v>
          </cell>
          <cell r="CW650">
            <v>717</v>
          </cell>
          <cell r="CX650" t="str">
            <v>410205</v>
          </cell>
          <cell r="CY650">
            <v>8299</v>
          </cell>
          <cell r="CZ650" t="str">
            <v>M6</v>
          </cell>
          <cell r="DA650">
            <v>10036665</v>
          </cell>
          <cell r="DB650">
            <v>0</v>
          </cell>
        </row>
        <row r="651">
          <cell r="B651" t="str">
            <v>0375 DE 2025</v>
          </cell>
          <cell r="C651">
            <v>1010110445</v>
          </cell>
          <cell r="D651" t="str">
            <v>BRAYAN DAVID MENDEZ GOMEZ</v>
          </cell>
          <cell r="E651" t="str">
            <v>CONTRATO DE PRESTACIÓN DE SERVICIOS DE APOYO A LA GESTIÓN</v>
          </cell>
          <cell r="F651" t="str">
            <v>PRESTACIÓN DE SERVICIOS DE APOYO A LA GESTIÓN NECESARIO PARA EL FORTALECIMIENTO DE LOS PROCESOS DE LA DIVISIÓN DE BIBLIOTECA DE LA UNIVERSIDAD DE LOS LLANOS.</v>
          </cell>
          <cell r="G651">
            <v>45699</v>
          </cell>
          <cell r="H651">
            <v>7513974</v>
          </cell>
          <cell r="I651" t="str">
            <v>Tres (03) meses y veintisiete (27) días calendario</v>
          </cell>
          <cell r="J651">
            <v>45699</v>
          </cell>
          <cell r="K651">
            <v>45815</v>
          </cell>
          <cell r="L651" t="str">
            <v>NO APLICA</v>
          </cell>
          <cell r="M651" t="str">
            <v>NO APLICA</v>
          </cell>
          <cell r="N651" t="str">
            <v>NO APLICA</v>
          </cell>
          <cell r="O651">
            <v>6</v>
          </cell>
          <cell r="P651">
            <v>1284440</v>
          </cell>
          <cell r="Q651">
            <v>45699</v>
          </cell>
          <cell r="R651">
            <v>45716</v>
          </cell>
          <cell r="S651">
            <v>1926660</v>
          </cell>
          <cell r="T651">
            <v>45717</v>
          </cell>
          <cell r="U651">
            <v>45747</v>
          </cell>
          <cell r="V651">
            <v>1926660</v>
          </cell>
          <cell r="W651">
            <v>45748</v>
          </cell>
          <cell r="X651">
            <v>45777</v>
          </cell>
          <cell r="Y651">
            <v>1926660</v>
          </cell>
          <cell r="Z651">
            <v>45778</v>
          </cell>
          <cell r="AA651">
            <v>45808</v>
          </cell>
          <cell r="AB651">
            <v>449554</v>
          </cell>
          <cell r="AC651">
            <v>45809</v>
          </cell>
          <cell r="AD651">
            <v>45815</v>
          </cell>
          <cell r="AE651">
            <v>834886</v>
          </cell>
          <cell r="AF651">
            <v>45816</v>
          </cell>
          <cell r="AG651">
            <v>45828</v>
          </cell>
          <cell r="AH651">
            <v>0</v>
          </cell>
          <cell r="AI651">
            <v>0</v>
          </cell>
          <cell r="AJ651">
            <v>0</v>
          </cell>
          <cell r="AN651">
            <v>0</v>
          </cell>
          <cell r="BI651" t="str">
            <v>Vicerrectoría de Recursos Universitarios</v>
          </cell>
          <cell r="BJ651" t="str">
            <v>WILSON FERNANDO SALGADO CIFUENTES</v>
          </cell>
          <cell r="BK651" t="str">
            <v>Vicerrector Universitario</v>
          </cell>
          <cell r="BL651">
            <v>253</v>
          </cell>
          <cell r="BM651">
            <v>45699.819837962961</v>
          </cell>
          <cell r="BN651">
            <v>71984736</v>
          </cell>
          <cell r="BO651">
            <v>780</v>
          </cell>
          <cell r="BP651">
            <v>45699</v>
          </cell>
          <cell r="BQ651">
            <v>7513974</v>
          </cell>
          <cell r="BR651">
            <v>1</v>
          </cell>
          <cell r="BS651">
            <v>45813</v>
          </cell>
          <cell r="BT651">
            <v>45816</v>
          </cell>
          <cell r="BU651">
            <v>45828</v>
          </cell>
          <cell r="BV651" t="str">
            <v>Trece (13) días calendario</v>
          </cell>
          <cell r="BW651" t="str">
            <v>Cuatro (04) meses y diez (10) días calendario</v>
          </cell>
          <cell r="BX651">
            <v>1</v>
          </cell>
          <cell r="BY651">
            <v>45813</v>
          </cell>
          <cell r="BZ651">
            <v>834886</v>
          </cell>
          <cell r="CA651">
            <v>1280</v>
          </cell>
          <cell r="CB651">
            <v>45812.722685185188</v>
          </cell>
          <cell r="CC651">
            <v>23686028</v>
          </cell>
          <cell r="CD651">
            <v>3318</v>
          </cell>
          <cell r="CE651">
            <v>45813</v>
          </cell>
          <cell r="CF651">
            <v>834886</v>
          </cell>
          <cell r="CG651">
            <v>0</v>
          </cell>
          <cell r="CH651">
            <v>0</v>
          </cell>
          <cell r="CI651">
            <v>0</v>
          </cell>
          <cell r="CJ651">
            <v>0</v>
          </cell>
          <cell r="CK651">
            <v>0</v>
          </cell>
          <cell r="CL651">
            <v>0</v>
          </cell>
          <cell r="CM651">
            <v>0</v>
          </cell>
          <cell r="CN651">
            <v>0</v>
          </cell>
          <cell r="CO651">
            <v>0</v>
          </cell>
          <cell r="CP651">
            <v>45828</v>
          </cell>
          <cell r="CQ651">
            <v>0</v>
          </cell>
          <cell r="CR651">
            <v>0</v>
          </cell>
          <cell r="CS651"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651">
            <v>1010110445</v>
          </cell>
          <cell r="CU651">
            <v>504</v>
          </cell>
          <cell r="CV651" t="str">
            <v>2501</v>
          </cell>
          <cell r="CW651">
            <v>504</v>
          </cell>
          <cell r="CX651" t="str">
            <v>2501</v>
          </cell>
          <cell r="CY651">
            <v>8299</v>
          </cell>
          <cell r="CZ651" t="str">
            <v>M6</v>
          </cell>
          <cell r="DA651">
            <v>8348860</v>
          </cell>
          <cell r="DB651">
            <v>0</v>
          </cell>
        </row>
        <row r="652">
          <cell r="B652" t="str">
            <v>0389 DE 2025</v>
          </cell>
          <cell r="C652">
            <v>40343210</v>
          </cell>
          <cell r="D652" t="str">
            <v>LEIDY YULIED VARGAS MONTOYA</v>
          </cell>
          <cell r="E652" t="str">
            <v>CONTRATO DE PRESTACIÓN DE SERVICIOS PROFESIONALES</v>
          </cell>
          <cell r="F652" t="str">
            <v>PRESTACIÓN DE SERVICIOS PROFESIONALES NECESARIO PARA EL FORTALECIMIENTO DE LOS PROCESOS DEL LABORATORIO DE FISIOLOGÍA Y PARASITOLOGÍA DE LA FACULTAD DE CIENCIAS AGROPECUARIAS Y RECURSOS NATURALES DE LA UNIVERSIDAD DE LOS LLANOS.</v>
          </cell>
          <cell r="G652">
            <v>45699</v>
          </cell>
          <cell r="H652">
            <v>12655118</v>
          </cell>
          <cell r="I652" t="str">
            <v>Tres (03) meses y veintisiete (27) días calendario</v>
          </cell>
          <cell r="J652">
            <v>45699</v>
          </cell>
          <cell r="K652">
            <v>45815</v>
          </cell>
          <cell r="L652" t="str">
            <v>NO APLICA</v>
          </cell>
          <cell r="M652" t="str">
            <v>NO APLICA</v>
          </cell>
          <cell r="N652" t="str">
            <v>NO APLICA</v>
          </cell>
          <cell r="O652">
            <v>7</v>
          </cell>
          <cell r="P652">
            <v>2163268</v>
          </cell>
          <cell r="Q652">
            <v>45699</v>
          </cell>
          <cell r="R652">
            <v>45716</v>
          </cell>
          <cell r="S652">
            <v>3244902</v>
          </cell>
          <cell r="T652">
            <v>45717</v>
          </cell>
          <cell r="U652">
            <v>45747</v>
          </cell>
          <cell r="V652">
            <v>3244902</v>
          </cell>
          <cell r="W652">
            <v>45748</v>
          </cell>
          <cell r="X652">
            <v>45777</v>
          </cell>
          <cell r="Y652">
            <v>3244902</v>
          </cell>
          <cell r="Z652">
            <v>45778</v>
          </cell>
          <cell r="AA652">
            <v>45808</v>
          </cell>
          <cell r="AB652">
            <v>757144</v>
          </cell>
          <cell r="AC652">
            <v>45809</v>
          </cell>
          <cell r="AD652">
            <v>45815</v>
          </cell>
          <cell r="AE652">
            <v>2487758</v>
          </cell>
          <cell r="AF652">
            <v>45816</v>
          </cell>
          <cell r="AG652">
            <v>45838</v>
          </cell>
          <cell r="AH652">
            <v>1514288</v>
          </cell>
          <cell r="AI652">
            <v>45839</v>
          </cell>
          <cell r="AJ652">
            <v>45852</v>
          </cell>
          <cell r="AN652">
            <v>0</v>
          </cell>
          <cell r="BI652" t="str">
            <v>Vicerrectoría de Recursos Universitarios</v>
          </cell>
          <cell r="BJ652" t="str">
            <v>WILSON FERNANDO SALGADO CIFUENTES</v>
          </cell>
          <cell r="BK652" t="str">
            <v>Vicerrector Universitario</v>
          </cell>
          <cell r="BL652">
            <v>254</v>
          </cell>
          <cell r="BM652">
            <v>45699.841851851852</v>
          </cell>
          <cell r="BN652">
            <v>422477985</v>
          </cell>
          <cell r="BO652">
            <v>775</v>
          </cell>
          <cell r="BP652">
            <v>45699</v>
          </cell>
          <cell r="BQ652">
            <v>12655118</v>
          </cell>
          <cell r="BR652">
            <v>1</v>
          </cell>
          <cell r="BS652">
            <v>45813</v>
          </cell>
          <cell r="BT652">
            <v>45816</v>
          </cell>
          <cell r="BU652">
            <v>45852</v>
          </cell>
          <cell r="BV652" t="str">
            <v>Un (01) mes y siete (07) días calendario</v>
          </cell>
          <cell r="BW652" t="str">
            <v>Cinco (05) meses y cuatro (04) días calendario</v>
          </cell>
          <cell r="BX652">
            <v>1</v>
          </cell>
          <cell r="BY652">
            <v>45813</v>
          </cell>
          <cell r="BZ652">
            <v>4002046</v>
          </cell>
          <cell r="CA652">
            <v>1280</v>
          </cell>
          <cell r="CB652">
            <v>45812.722685185188</v>
          </cell>
          <cell r="CC652">
            <v>23686028</v>
          </cell>
          <cell r="CD652">
            <v>3321</v>
          </cell>
          <cell r="CE652">
            <v>45813</v>
          </cell>
          <cell r="CF652">
            <v>4002046</v>
          </cell>
          <cell r="CG652">
            <v>0</v>
          </cell>
          <cell r="CH652">
            <v>0</v>
          </cell>
          <cell r="CI652">
            <v>0</v>
          </cell>
          <cell r="CJ652">
            <v>0</v>
          </cell>
          <cell r="CK652">
            <v>0</v>
          </cell>
          <cell r="CL652">
            <v>0</v>
          </cell>
          <cell r="CM652">
            <v>0</v>
          </cell>
          <cell r="CN652">
            <v>0</v>
          </cell>
          <cell r="CO652">
            <v>0</v>
          </cell>
          <cell r="CP652">
            <v>45852</v>
          </cell>
          <cell r="CQ652">
            <v>0</v>
          </cell>
          <cell r="CR652">
            <v>0</v>
          </cell>
          <cell r="CS652" t="str">
            <v>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v>
          </cell>
          <cell r="CT652">
            <v>40343210.799999997</v>
          </cell>
          <cell r="CU652">
            <v>27</v>
          </cell>
          <cell r="CV652" t="str">
            <v>280104110</v>
          </cell>
          <cell r="CW652">
            <v>27</v>
          </cell>
          <cell r="CX652" t="str">
            <v>280104110</v>
          </cell>
          <cell r="CY652">
            <v>8299</v>
          </cell>
          <cell r="CZ652" t="str">
            <v>M6</v>
          </cell>
          <cell r="DA652">
            <v>16657164</v>
          </cell>
          <cell r="DB652">
            <v>0</v>
          </cell>
        </row>
        <row r="653">
          <cell r="B653" t="str">
            <v>0395 DE 2025</v>
          </cell>
          <cell r="C653">
            <v>40327870</v>
          </cell>
          <cell r="D653" t="str">
            <v>DORA LOYDA MALVA CARRILLO</v>
          </cell>
          <cell r="E653" t="str">
            <v>CONTRATO DE PRESTACIÓN DE SERVICIOS DE APOYO A LA GESTIÓN</v>
          </cell>
          <cell r="F653" t="str">
            <v>PRESTACIÓN DE SERVICIOS DE APOYO A LA GESTIÓN NECESARIO PARA EL FORTALECIMIENTO DE LOS PROCESOS DEL LABORATORIO DE QUÍMICA DE LA FACULTAD DE CIENCIAS BÁSICAS E INGENIERÍA DE LA UNIVERSIDAD DE LOS LLANOS.</v>
          </cell>
          <cell r="G653">
            <v>45699</v>
          </cell>
          <cell r="H653">
            <v>8964045</v>
          </cell>
          <cell r="I653" t="str">
            <v>Tres (03) meses y veintisiete (27) días calendario</v>
          </cell>
          <cell r="J653">
            <v>45699</v>
          </cell>
          <cell r="K653">
            <v>45815</v>
          </cell>
          <cell r="L653" t="str">
            <v>NO APLICA</v>
          </cell>
          <cell r="M653" t="str">
            <v>NO APLICA</v>
          </cell>
          <cell r="N653" t="str">
            <v>NO APLICA</v>
          </cell>
          <cell r="O653">
            <v>7</v>
          </cell>
          <cell r="P653">
            <v>1532315</v>
          </cell>
          <cell r="Q653">
            <v>45699</v>
          </cell>
          <cell r="R653">
            <v>45716</v>
          </cell>
          <cell r="S653">
            <v>2298473</v>
          </cell>
          <cell r="T653">
            <v>45717</v>
          </cell>
          <cell r="U653">
            <v>45747</v>
          </cell>
          <cell r="V653">
            <v>2298473</v>
          </cell>
          <cell r="W653">
            <v>45748</v>
          </cell>
          <cell r="X653">
            <v>45777</v>
          </cell>
          <cell r="Y653">
            <v>2298473</v>
          </cell>
          <cell r="Z653">
            <v>45778</v>
          </cell>
          <cell r="AA653">
            <v>45808</v>
          </cell>
          <cell r="AB653">
            <v>536311</v>
          </cell>
          <cell r="AC653">
            <v>45809</v>
          </cell>
          <cell r="AD653">
            <v>45815</v>
          </cell>
          <cell r="AE653">
            <v>1762163</v>
          </cell>
          <cell r="AF653">
            <v>45816</v>
          </cell>
          <cell r="AG653">
            <v>45838</v>
          </cell>
          <cell r="AH653">
            <v>536310</v>
          </cell>
          <cell r="AI653">
            <v>45839</v>
          </cell>
          <cell r="AJ653">
            <v>45845</v>
          </cell>
          <cell r="AN653">
            <v>0</v>
          </cell>
          <cell r="BI653" t="str">
            <v>Vicerrectoría de Recursos Universitarios</v>
          </cell>
          <cell r="BJ653" t="str">
            <v>WILSON FERNANDO SALGADO CIFUENTES</v>
          </cell>
          <cell r="BK653" t="str">
            <v>Vicerrector Universitario</v>
          </cell>
          <cell r="BL653">
            <v>254</v>
          </cell>
          <cell r="BM653">
            <v>45699.841851851852</v>
          </cell>
          <cell r="BN653">
            <v>422477985</v>
          </cell>
          <cell r="BO653">
            <v>774</v>
          </cell>
          <cell r="BP653">
            <v>45699</v>
          </cell>
          <cell r="BQ653">
            <v>8964045</v>
          </cell>
          <cell r="BR653">
            <v>1</v>
          </cell>
          <cell r="BS653">
            <v>45814</v>
          </cell>
          <cell r="BT653">
            <v>45816</v>
          </cell>
          <cell r="BU653">
            <v>45845</v>
          </cell>
          <cell r="BV653" t="str">
            <v>Un (01) mes calendario</v>
          </cell>
          <cell r="BW653" t="str">
            <v>Cuatro (04) meses y veintisiete (27) días calendario</v>
          </cell>
          <cell r="BX653">
            <v>1</v>
          </cell>
          <cell r="BY653">
            <v>45814</v>
          </cell>
          <cell r="BZ653">
            <v>2298473</v>
          </cell>
          <cell r="CA653">
            <v>1298</v>
          </cell>
          <cell r="CB653">
            <v>45814.740254629629</v>
          </cell>
          <cell r="CC653">
            <v>2298473</v>
          </cell>
          <cell r="CD653">
            <v>3352</v>
          </cell>
          <cell r="CE653">
            <v>45814</v>
          </cell>
          <cell r="CF653">
            <v>2298473</v>
          </cell>
          <cell r="CG653">
            <v>0</v>
          </cell>
          <cell r="CH653">
            <v>0</v>
          </cell>
          <cell r="CI653">
            <v>0</v>
          </cell>
          <cell r="CJ653">
            <v>0</v>
          </cell>
          <cell r="CK653">
            <v>0</v>
          </cell>
          <cell r="CL653">
            <v>0</v>
          </cell>
          <cell r="CM653">
            <v>0</v>
          </cell>
          <cell r="CN653">
            <v>0</v>
          </cell>
          <cell r="CO653">
            <v>0</v>
          </cell>
          <cell r="CP653">
            <v>45845</v>
          </cell>
          <cell r="CQ653">
            <v>0</v>
          </cell>
          <cell r="CR653">
            <v>0</v>
          </cell>
          <cell r="CS653"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653">
            <v>40327870</v>
          </cell>
          <cell r="CU653">
            <v>136</v>
          </cell>
          <cell r="CV653" t="str">
            <v>280101315</v>
          </cell>
          <cell r="CW653">
            <v>136</v>
          </cell>
          <cell r="CX653" t="str">
            <v>280104127</v>
          </cell>
          <cell r="CY653">
            <v>7490</v>
          </cell>
          <cell r="CZ653" t="str">
            <v>M6</v>
          </cell>
          <cell r="DA653">
            <v>11262518</v>
          </cell>
          <cell r="DB653">
            <v>0</v>
          </cell>
        </row>
        <row r="654">
          <cell r="B654" t="str">
            <v>0405 DE 2025</v>
          </cell>
          <cell r="C654">
            <v>1234792242</v>
          </cell>
          <cell r="D654" t="str">
            <v>MAYEITH JULIANA BETANCOURT BASABE</v>
          </cell>
          <cell r="E654" t="str">
            <v>CONTRATO DE PRESTACIÓN DE SERVICIOS DE APOYO A LA GESTIÓN</v>
          </cell>
          <cell r="F654" t="str">
            <v>PRESTACIÓN DE SERVICIOS DE APOYO A LA GESTIÓN NECESARIO PARA EL FORTALECIMIENTO DE LOS PROCESOS DEL LABORATORIO DE AUTOMATIZACIÓN DE LA FACULTAD DE CIENCIAS BÁSICAS E INGENIERÍA DE LA UNIVERSIDAD DE LOS LLANOS.</v>
          </cell>
          <cell r="G654">
            <v>45699</v>
          </cell>
          <cell r="H654">
            <v>8964045</v>
          </cell>
          <cell r="I654" t="str">
            <v>Tres (03) meses y veintisiete (27) días calendario</v>
          </cell>
          <cell r="J654">
            <v>45699</v>
          </cell>
          <cell r="K654">
            <v>45815</v>
          </cell>
          <cell r="L654" t="str">
            <v>NO APLICA</v>
          </cell>
          <cell r="M654" t="str">
            <v>NO APLICA</v>
          </cell>
          <cell r="N654" t="str">
            <v>NO APLICA</v>
          </cell>
          <cell r="O654">
            <v>7</v>
          </cell>
          <cell r="P654">
            <v>1532315</v>
          </cell>
          <cell r="Q654">
            <v>45699</v>
          </cell>
          <cell r="R654">
            <v>45716</v>
          </cell>
          <cell r="S654">
            <v>2298473</v>
          </cell>
          <cell r="T654">
            <v>45717</v>
          </cell>
          <cell r="U654">
            <v>45747</v>
          </cell>
          <cell r="V654">
            <v>2298473</v>
          </cell>
          <cell r="W654">
            <v>45748</v>
          </cell>
          <cell r="X654">
            <v>45777</v>
          </cell>
          <cell r="Y654">
            <v>2298473</v>
          </cell>
          <cell r="Z654">
            <v>45778</v>
          </cell>
          <cell r="AA654">
            <v>45808</v>
          </cell>
          <cell r="AB654">
            <v>536311</v>
          </cell>
          <cell r="AC654">
            <v>45809</v>
          </cell>
          <cell r="AD654">
            <v>45815</v>
          </cell>
          <cell r="AE654">
            <v>1762163</v>
          </cell>
          <cell r="AF654">
            <v>45816</v>
          </cell>
          <cell r="AG654">
            <v>45838</v>
          </cell>
          <cell r="AH654">
            <v>536310</v>
          </cell>
          <cell r="AI654">
            <v>45839</v>
          </cell>
          <cell r="AJ654">
            <v>45845</v>
          </cell>
          <cell r="AN654">
            <v>0</v>
          </cell>
          <cell r="BI654" t="str">
            <v>Vicerrectoría de Recursos Universitarios</v>
          </cell>
          <cell r="BJ654" t="str">
            <v>WILSON FERNANDO SALGADO CIFUENTES</v>
          </cell>
          <cell r="BK654" t="str">
            <v>Vicerrector Universitario</v>
          </cell>
          <cell r="BL654">
            <v>254</v>
          </cell>
          <cell r="BM654">
            <v>45699.841851851852</v>
          </cell>
          <cell r="BN654">
            <v>422477985</v>
          </cell>
          <cell r="BO654">
            <v>819</v>
          </cell>
          <cell r="BP654">
            <v>45699</v>
          </cell>
          <cell r="BQ654">
            <v>8964045</v>
          </cell>
          <cell r="BR654">
            <v>1</v>
          </cell>
          <cell r="BS654">
            <v>45813</v>
          </cell>
          <cell r="BT654">
            <v>45816</v>
          </cell>
          <cell r="BU654">
            <v>45845</v>
          </cell>
          <cell r="BV654" t="str">
            <v>Un (01) mes calendario</v>
          </cell>
          <cell r="BW654" t="str">
            <v>Cuatro (04) meses y veintisiete (27) días calendario</v>
          </cell>
          <cell r="BX654">
            <v>1</v>
          </cell>
          <cell r="BY654">
            <v>45813</v>
          </cell>
          <cell r="BZ654">
            <v>2298473</v>
          </cell>
          <cell r="CA654">
            <v>1280</v>
          </cell>
          <cell r="CB654">
            <v>45812.722685185188</v>
          </cell>
          <cell r="CC654">
            <v>23686028</v>
          </cell>
          <cell r="CD654">
            <v>3319</v>
          </cell>
          <cell r="CE654">
            <v>45813</v>
          </cell>
          <cell r="CF654">
            <v>2298473</v>
          </cell>
          <cell r="CG654">
            <v>0</v>
          </cell>
          <cell r="CH654">
            <v>0</v>
          </cell>
          <cell r="CI654">
            <v>0</v>
          </cell>
          <cell r="CJ654">
            <v>0</v>
          </cell>
          <cell r="CK654">
            <v>0</v>
          </cell>
          <cell r="CL654">
            <v>0</v>
          </cell>
          <cell r="CM654">
            <v>0</v>
          </cell>
          <cell r="CN654">
            <v>0</v>
          </cell>
          <cell r="CO654">
            <v>0</v>
          </cell>
          <cell r="CP654">
            <v>45845</v>
          </cell>
          <cell r="CQ654">
            <v>0</v>
          </cell>
          <cell r="CR654">
            <v>0</v>
          </cell>
          <cell r="CS654" t="str">
            <v>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v>
          </cell>
          <cell r="CT654">
            <v>1234792242</v>
          </cell>
          <cell r="CU654">
            <v>136</v>
          </cell>
          <cell r="CV654" t="str">
            <v>280101310</v>
          </cell>
          <cell r="CW654">
            <v>252</v>
          </cell>
          <cell r="CX654" t="str">
            <v>280101305</v>
          </cell>
          <cell r="CY654">
            <v>7490</v>
          </cell>
          <cell r="CZ654" t="str">
            <v>M6</v>
          </cell>
          <cell r="DA654">
            <v>11262518</v>
          </cell>
          <cell r="DB654">
            <v>0</v>
          </cell>
        </row>
        <row r="655">
          <cell r="B655" t="str">
            <v>0412 DE 2025</v>
          </cell>
          <cell r="C655">
            <v>1121852835</v>
          </cell>
          <cell r="D655" t="str">
            <v>YENY JOHANNA CORTES MONTILLA</v>
          </cell>
          <cell r="E655" t="str">
            <v>CONTRATO DE PRESTACIÓN DE SERVICIOS DE APOYO A LA GESTIÓN</v>
          </cell>
          <cell r="F655" t="str">
            <v>PRESTACIÓN DE SERVICIOS DE APOYO A LA GESTIÓN NECESARIO PARA EL FORTALECIMIENTO DE LOS PROCESOS DEL PROGRAMA DE ENFERMERÍA DE LA FACULTAD DE CIENCIAS DE LA SALUD DE LA UNIVERSIDAD DE LOS LLANOS.</v>
          </cell>
          <cell r="G655">
            <v>45699</v>
          </cell>
          <cell r="H655">
            <v>8964045</v>
          </cell>
          <cell r="I655" t="str">
            <v>Tres (03) meses y veintisiete (27) días calendario</v>
          </cell>
          <cell r="J655">
            <v>45699</v>
          </cell>
          <cell r="K655">
            <v>45815</v>
          </cell>
          <cell r="L655" t="str">
            <v>NO APLICA</v>
          </cell>
          <cell r="M655" t="str">
            <v>NO APLICA</v>
          </cell>
          <cell r="N655" t="str">
            <v>NO APLICA</v>
          </cell>
          <cell r="O655">
            <v>6</v>
          </cell>
          <cell r="P655">
            <v>1532315</v>
          </cell>
          <cell r="Q655">
            <v>45699</v>
          </cell>
          <cell r="R655">
            <v>45716</v>
          </cell>
          <cell r="S655">
            <v>2298473</v>
          </cell>
          <cell r="T655">
            <v>45717</v>
          </cell>
          <cell r="U655">
            <v>45747</v>
          </cell>
          <cell r="V655">
            <v>2298473</v>
          </cell>
          <cell r="W655">
            <v>45748</v>
          </cell>
          <cell r="X655">
            <v>45777</v>
          </cell>
          <cell r="Y655">
            <v>2298473</v>
          </cell>
          <cell r="Z655">
            <v>45778</v>
          </cell>
          <cell r="AA655">
            <v>45808</v>
          </cell>
          <cell r="AB655">
            <v>536311</v>
          </cell>
          <cell r="AC655">
            <v>45809</v>
          </cell>
          <cell r="AD655">
            <v>45815</v>
          </cell>
          <cell r="AE655">
            <v>1149237</v>
          </cell>
          <cell r="AF655">
            <v>45816</v>
          </cell>
          <cell r="AG655">
            <v>45830</v>
          </cell>
          <cell r="AH655">
            <v>0</v>
          </cell>
          <cell r="AI655">
            <v>0</v>
          </cell>
          <cell r="AJ655">
            <v>0</v>
          </cell>
          <cell r="AN655">
            <v>0</v>
          </cell>
          <cell r="BI655" t="str">
            <v>Vicerrectoría de Recursos Universitarios</v>
          </cell>
          <cell r="BJ655" t="str">
            <v>WILSON FERNANDO SALGADO CIFUENTES</v>
          </cell>
          <cell r="BK655" t="str">
            <v>Vicerrector Universitario</v>
          </cell>
          <cell r="BL655">
            <v>254</v>
          </cell>
          <cell r="BM655">
            <v>45699.841851851852</v>
          </cell>
          <cell r="BN655">
            <v>422477985</v>
          </cell>
          <cell r="BO655">
            <v>795</v>
          </cell>
          <cell r="BP655">
            <v>45699</v>
          </cell>
          <cell r="BQ655">
            <v>8964045</v>
          </cell>
          <cell r="BR655">
            <v>1</v>
          </cell>
          <cell r="BS655">
            <v>45813</v>
          </cell>
          <cell r="BT655">
            <v>45816</v>
          </cell>
          <cell r="BU655">
            <v>45830</v>
          </cell>
          <cell r="BV655" t="str">
            <v>Quince (15) días calendario</v>
          </cell>
          <cell r="BW655" t="str">
            <v>Cuatro (04) meses y doce (12) días calendario</v>
          </cell>
          <cell r="BX655">
            <v>1</v>
          </cell>
          <cell r="BY655">
            <v>45813</v>
          </cell>
          <cell r="BZ655">
            <v>1149237</v>
          </cell>
          <cell r="CA655">
            <v>1280</v>
          </cell>
          <cell r="CB655">
            <v>45812.722685185188</v>
          </cell>
          <cell r="CC655">
            <v>23686028</v>
          </cell>
          <cell r="CD655">
            <v>3320</v>
          </cell>
          <cell r="CE655">
            <v>45813</v>
          </cell>
          <cell r="CF655">
            <v>1149237</v>
          </cell>
          <cell r="CG655">
            <v>0</v>
          </cell>
          <cell r="CH655">
            <v>0</v>
          </cell>
          <cell r="CI655">
            <v>0</v>
          </cell>
          <cell r="CJ655">
            <v>0</v>
          </cell>
          <cell r="CK655">
            <v>0</v>
          </cell>
          <cell r="CL655">
            <v>0</v>
          </cell>
          <cell r="CM655">
            <v>0</v>
          </cell>
          <cell r="CN655">
            <v>0</v>
          </cell>
          <cell r="CO655">
            <v>0</v>
          </cell>
          <cell r="CP655">
            <v>45830</v>
          </cell>
          <cell r="CQ655">
            <v>0</v>
          </cell>
          <cell r="CR655">
            <v>0</v>
          </cell>
          <cell r="CS655"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Enfermería.  6. Apoyar al manejo de las TIC’s. 7. Contribuir con la proyección de los oficios según el requerimiento pertinente al Director de Programa. 8. Apoyar los procesos de Investigación, Proyección Social y Docencia coherentes al programa académico.</v>
          </cell>
          <cell r="CT655">
            <v>1121852835</v>
          </cell>
          <cell r="CU655">
            <v>54</v>
          </cell>
          <cell r="CV655" t="str">
            <v>280205201</v>
          </cell>
          <cell r="CW655">
            <v>54</v>
          </cell>
          <cell r="CX655" t="str">
            <v>280205201</v>
          </cell>
          <cell r="CY655">
            <v>7490</v>
          </cell>
          <cell r="CZ655" t="str">
            <v>M6</v>
          </cell>
          <cell r="DA655">
            <v>10113282</v>
          </cell>
          <cell r="DB655">
            <v>0</v>
          </cell>
        </row>
        <row r="656">
          <cell r="B656" t="str">
            <v>0472 DE 2025</v>
          </cell>
          <cell r="C656">
            <v>1121940663</v>
          </cell>
          <cell r="D656" t="str">
            <v>GERALDINE JHAFET HUERFANO MORENO</v>
          </cell>
          <cell r="E656" t="str">
            <v>CONTRATO DE PRESTACIÓN DE SERVICIOS PROFESIONALES</v>
          </cell>
          <cell r="F656" t="str">
            <v>PRESTACIÓN DE SERVICIOS PROFESIONALES NECESARIO PARA EL FORTALECIMIENTO DE LOS PROCESOS DEL INSTITUTO DE CIENCIAS AMBIENTALES DE LA ORINOQUIA COLOMBIANA DE LA UNIVERSIDAD DE LOS LLANOS.</v>
          </cell>
          <cell r="G656">
            <v>45706</v>
          </cell>
          <cell r="H656">
            <v>11577320</v>
          </cell>
          <cell r="I656" t="str">
            <v>Cuatro (04) meses calendario</v>
          </cell>
          <cell r="J656">
            <v>45706</v>
          </cell>
          <cell r="K656">
            <v>45825</v>
          </cell>
          <cell r="L656" t="str">
            <v>NO APLICA</v>
          </cell>
          <cell r="M656" t="str">
            <v>NO APLICA</v>
          </cell>
          <cell r="N656" t="str">
            <v>NO APLICA</v>
          </cell>
          <cell r="O656">
            <v>6</v>
          </cell>
          <cell r="P656">
            <v>4148540</v>
          </cell>
          <cell r="Q656">
            <v>45706</v>
          </cell>
          <cell r="R656">
            <v>45747</v>
          </cell>
          <cell r="S656">
            <v>2894330</v>
          </cell>
          <cell r="T656">
            <v>45748</v>
          </cell>
          <cell r="U656">
            <v>45777</v>
          </cell>
          <cell r="V656">
            <v>2894330</v>
          </cell>
          <cell r="W656">
            <v>45778</v>
          </cell>
          <cell r="X656">
            <v>45808</v>
          </cell>
          <cell r="Y656">
            <v>1640120</v>
          </cell>
          <cell r="Z656">
            <v>45809</v>
          </cell>
          <cell r="AA656">
            <v>45825</v>
          </cell>
          <cell r="AB656">
            <v>1254210</v>
          </cell>
          <cell r="AC656">
            <v>45826</v>
          </cell>
          <cell r="AD656">
            <v>45838</v>
          </cell>
          <cell r="AE656">
            <v>1350687</v>
          </cell>
          <cell r="AF656">
            <v>45839</v>
          </cell>
          <cell r="AG656">
            <v>45852</v>
          </cell>
          <cell r="AH656">
            <v>0</v>
          </cell>
          <cell r="AI656">
            <v>0</v>
          </cell>
          <cell r="AJ656">
            <v>0</v>
          </cell>
          <cell r="AN656">
            <v>0</v>
          </cell>
          <cell r="BI656" t="str">
            <v>Vicerrectoría de Recursos Universitarios</v>
          </cell>
          <cell r="BJ656" t="str">
            <v>WILSON FERNANDO SALGADO CIFUENTES</v>
          </cell>
          <cell r="BK656" t="str">
            <v>Vicerrector Universitario</v>
          </cell>
          <cell r="BL656">
            <v>325</v>
          </cell>
          <cell r="BM656">
            <v>45706.815000000002</v>
          </cell>
          <cell r="BN656">
            <v>105855260</v>
          </cell>
          <cell r="BO656">
            <v>1072</v>
          </cell>
          <cell r="BP656">
            <v>45706</v>
          </cell>
          <cell r="BQ656">
            <v>11577320</v>
          </cell>
          <cell r="BR656">
            <v>1</v>
          </cell>
          <cell r="BS656">
            <v>45813</v>
          </cell>
          <cell r="BT656">
            <v>45826</v>
          </cell>
          <cell r="BU656">
            <v>45852</v>
          </cell>
          <cell r="BV656" t="str">
            <v>Veintisiete (27) días calendario</v>
          </cell>
          <cell r="BW656" t="str">
            <v>Cuatro (04) meses y veintisiete (27) días calendario</v>
          </cell>
          <cell r="BX656">
            <v>1</v>
          </cell>
          <cell r="BY656">
            <v>45813</v>
          </cell>
          <cell r="BZ656">
            <v>2604897</v>
          </cell>
          <cell r="CA656">
            <v>1280</v>
          </cell>
          <cell r="CB656">
            <v>45812.722685185188</v>
          </cell>
          <cell r="CC656">
            <v>23686028</v>
          </cell>
          <cell r="CD656">
            <v>3322</v>
          </cell>
          <cell r="CE656">
            <v>45813</v>
          </cell>
          <cell r="CF656">
            <v>2604897</v>
          </cell>
          <cell r="CG656">
            <v>0</v>
          </cell>
          <cell r="CH656">
            <v>0</v>
          </cell>
          <cell r="CI656">
            <v>0</v>
          </cell>
          <cell r="CJ656">
            <v>0</v>
          </cell>
          <cell r="CK656">
            <v>0</v>
          </cell>
          <cell r="CL656">
            <v>0</v>
          </cell>
          <cell r="CM656">
            <v>0</v>
          </cell>
          <cell r="CN656">
            <v>0</v>
          </cell>
          <cell r="CO656">
            <v>0</v>
          </cell>
          <cell r="CP656">
            <v>45852</v>
          </cell>
          <cell r="CQ656">
            <v>0</v>
          </cell>
          <cell r="CR656">
            <v>0</v>
          </cell>
          <cell r="CS656" t="str">
            <v>1. Colaborar en la revisión, recopilación y actualización de las condiciones de calidad para la renovación de la acreditación de alta calidad del programa de Maestría en Gestión Ambiental Sostenible del Instituto de Ciencias Ambientales de la Orinoquia Colombiana (ICAOC). 2. Apoyar la preparación logística para la visita de pares evaluadores en el marco del proceso de renovación de la acreditación de alta calidad de la Maestría en Gestión Ambiental Sostenible del ICAOC. 3. Apoyar las actividades académicas y de investigación que adelante el Instituto de Ciencias Ambientales de la Orinoquia Colombiana (ICAOC), en el marco de sus funciones y objetivos institucionales. 4. Apoyar la actualización de las bases de datos requeridos para la renovación de la acreditación de alta calidad del programa de Maestría en Gestión Ambiental Sostenible del Instituto de Ciencias Ambientales de la Orinoquia Colombiana (ICAOC).</v>
          </cell>
          <cell r="CT656">
            <v>1121940663</v>
          </cell>
          <cell r="CU656">
            <v>336</v>
          </cell>
          <cell r="CV656" t="str">
            <v>28010120001</v>
          </cell>
          <cell r="CW656">
            <v>336</v>
          </cell>
          <cell r="CX656" t="str">
            <v>28010120005</v>
          </cell>
          <cell r="CY656">
            <v>8299</v>
          </cell>
          <cell r="CZ656" t="str">
            <v>M6</v>
          </cell>
          <cell r="DA656">
            <v>14182217</v>
          </cell>
          <cell r="DB656">
            <v>0</v>
          </cell>
        </row>
        <row r="657">
          <cell r="B657" t="str">
            <v>0300 DE 2025</v>
          </cell>
          <cell r="C657">
            <v>86088050</v>
          </cell>
          <cell r="D657" t="str">
            <v>JOHAN LEONARDO RIVERA MUÑOZ</v>
          </cell>
          <cell r="E657" t="str">
            <v>CONTRATO DE PRESTACIÓN DE SERVICIOS DE APOYO A LA GESTIÓN</v>
          </cell>
          <cell r="F657" t="str">
            <v>PRESTACIÓN DE SERVICIOS DE APOYO A LA GESTIÓN NECESARIO PARA EL DESARROLLO DE LOS DIFERENTES PROCESOS DE CONTROL DE ELEMENTOS ARTÍSTICOS Y DEPORTIVOS DEL PROYECTO FICHA BPUNI BU 01 2510 2024 “IMPLEMENTACIÓN DEL MODELO DE BIENESTAR A TRAVÉS DE ESTRATEGIAS QUE BENEFICIEN A LA COMUNIDAD DE LA UNIVERSIDAD DE LOS LLANOS”</v>
          </cell>
          <cell r="G657">
            <v>45691</v>
          </cell>
          <cell r="H657">
            <v>10275520</v>
          </cell>
          <cell r="I657" t="str">
            <v>Cuatro (04) meses calendario</v>
          </cell>
          <cell r="J657">
            <v>45691</v>
          </cell>
          <cell r="K657">
            <v>45810</v>
          </cell>
          <cell r="L657" t="str">
            <v>NO APLICA</v>
          </cell>
          <cell r="M657" t="str">
            <v>NO APLICA</v>
          </cell>
          <cell r="N657" t="str">
            <v>NO APLICA</v>
          </cell>
          <cell r="O657">
            <v>5</v>
          </cell>
          <cell r="P657">
            <v>2397621</v>
          </cell>
          <cell r="Q657">
            <v>45691</v>
          </cell>
          <cell r="R657">
            <v>45716</v>
          </cell>
          <cell r="S657">
            <v>2568880</v>
          </cell>
          <cell r="T657">
            <v>45717</v>
          </cell>
          <cell r="U657">
            <v>45747</v>
          </cell>
          <cell r="V657">
            <v>2568880</v>
          </cell>
          <cell r="W657">
            <v>45748</v>
          </cell>
          <cell r="X657">
            <v>45777</v>
          </cell>
          <cell r="Y657">
            <v>2740139</v>
          </cell>
          <cell r="Z657">
            <v>45778</v>
          </cell>
          <cell r="AA657">
            <v>45810</v>
          </cell>
          <cell r="AB657">
            <v>1541328</v>
          </cell>
          <cell r="AC657">
            <v>45811</v>
          </cell>
          <cell r="AD657">
            <v>45828</v>
          </cell>
          <cell r="AE657">
            <v>0</v>
          </cell>
          <cell r="AF657">
            <v>0</v>
          </cell>
          <cell r="AG657">
            <v>0</v>
          </cell>
          <cell r="AH657">
            <v>0</v>
          </cell>
          <cell r="AI657">
            <v>0</v>
          </cell>
          <cell r="AJ657">
            <v>0</v>
          </cell>
          <cell r="AN657">
            <v>0</v>
          </cell>
          <cell r="BI657" t="str">
            <v>División de Bienestar Universitario</v>
          </cell>
          <cell r="BJ657" t="str">
            <v>JHON FREYD MONROY RODRIGUEZ</v>
          </cell>
          <cell r="BK657" t="str">
            <v>Jefe de Oficina</v>
          </cell>
          <cell r="BL657">
            <v>191</v>
          </cell>
          <cell r="BM657">
            <v>45691</v>
          </cell>
          <cell r="BN657">
            <v>102926920</v>
          </cell>
          <cell r="BO657">
            <v>450</v>
          </cell>
          <cell r="BP657">
            <v>45691</v>
          </cell>
          <cell r="BQ657">
            <v>10343129</v>
          </cell>
          <cell r="BR657">
            <v>1</v>
          </cell>
          <cell r="BS657">
            <v>45807</v>
          </cell>
          <cell r="BT657">
            <v>45811</v>
          </cell>
          <cell r="BU657">
            <v>45828</v>
          </cell>
          <cell r="BV657" t="str">
            <v>Dieciocho (18) días calendario</v>
          </cell>
          <cell r="BW657" t="str">
            <v>Cuatro (04) meses y dieciocho (18) días calendario</v>
          </cell>
          <cell r="BX657">
            <v>1</v>
          </cell>
          <cell r="BY657">
            <v>45807</v>
          </cell>
          <cell r="BZ657">
            <v>1541328</v>
          </cell>
          <cell r="CA657" t="str">
            <v>1256. 1364</v>
          </cell>
          <cell r="CB657">
            <v>45807</v>
          </cell>
          <cell r="CC657">
            <v>1784696</v>
          </cell>
          <cell r="CD657" t="str">
            <v>3276. 3407</v>
          </cell>
          <cell r="CE657">
            <v>45807</v>
          </cell>
          <cell r="CF657">
            <v>1541328</v>
          </cell>
          <cell r="CG657">
            <v>0</v>
          </cell>
          <cell r="CH657">
            <v>0</v>
          </cell>
          <cell r="CI657">
            <v>0</v>
          </cell>
          <cell r="CJ657">
            <v>0</v>
          </cell>
          <cell r="CK657">
            <v>0</v>
          </cell>
          <cell r="CL657">
            <v>0</v>
          </cell>
          <cell r="CM657">
            <v>0</v>
          </cell>
          <cell r="CN657">
            <v>0</v>
          </cell>
          <cell r="CO657">
            <v>0</v>
          </cell>
          <cell r="CP657">
            <v>45828</v>
          </cell>
          <cell r="CQ657">
            <v>0</v>
          </cell>
          <cell r="CR657">
            <v>0</v>
          </cell>
          <cell r="CS657"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657">
            <v>86088050</v>
          </cell>
          <cell r="CU657">
            <v>717</v>
          </cell>
          <cell r="CV657" t="str">
            <v>410205</v>
          </cell>
          <cell r="CW657">
            <v>717</v>
          </cell>
          <cell r="CX657" t="str">
            <v>410205</v>
          </cell>
          <cell r="CY657">
            <v>7490</v>
          </cell>
          <cell r="CZ657" t="str">
            <v>M6</v>
          </cell>
          <cell r="DA657">
            <v>11816848</v>
          </cell>
          <cell r="DB657">
            <v>0</v>
          </cell>
        </row>
        <row r="658">
          <cell r="B658" t="str">
            <v>0301 DE 2025</v>
          </cell>
          <cell r="C658">
            <v>8734646</v>
          </cell>
          <cell r="D658" t="str">
            <v xml:space="preserve">GUZMAN EDUARDO VERGARA ROMERO </v>
          </cell>
          <cell r="E658" t="str">
            <v>CONTRATO DE PRESTACIÓN DE SERVICIOS PROFESIONALES</v>
          </cell>
          <cell r="F658" t="str">
            <v>PRESTACIÓN DE SERVICIOS PROFESIONALES NECESARIO PARA EL DESARROLLO DE LOS DIFERENTES PROCESOS DE PROMOCIÓN Y FOMENTO DE ESTILOS DE VIDA SALUDABLES (MÉDICO) DEL PROYECTO FICHA BPUNI BU 01 2510 2024 “IMPLEMENTACIÓN DEL MODELO DE BIENESTAR A TRAVÉS DE ESTRATEGIAS QUE BENEFICIEN A LA COMUNIDAD DE LA UNIVERSIDAD DE LOS LLANOS”</v>
          </cell>
          <cell r="G658">
            <v>45691</v>
          </cell>
          <cell r="H658">
            <v>14602059</v>
          </cell>
          <cell r="I658" t="str">
            <v>Cuatro (04) meses y quince (15) días calendario</v>
          </cell>
          <cell r="J658">
            <v>45691</v>
          </cell>
          <cell r="K658">
            <v>45825</v>
          </cell>
          <cell r="L658" t="str">
            <v>NO APLICA</v>
          </cell>
          <cell r="M658" t="str">
            <v>NO APLICA</v>
          </cell>
          <cell r="N658" t="str">
            <v>NO APLICA</v>
          </cell>
          <cell r="O658">
            <v>6</v>
          </cell>
          <cell r="P658">
            <v>3028575</v>
          </cell>
          <cell r="Q658">
            <v>45691</v>
          </cell>
          <cell r="R658">
            <v>45716</v>
          </cell>
          <cell r="S658">
            <v>3244902</v>
          </cell>
          <cell r="T658">
            <v>45717</v>
          </cell>
          <cell r="U658">
            <v>45747</v>
          </cell>
          <cell r="V658">
            <v>3244902</v>
          </cell>
          <cell r="W658">
            <v>45748</v>
          </cell>
          <cell r="X658">
            <v>45777</v>
          </cell>
          <cell r="Y658">
            <v>3244902</v>
          </cell>
          <cell r="Z658">
            <v>45778</v>
          </cell>
          <cell r="AA658">
            <v>45808</v>
          </cell>
          <cell r="AB658">
            <v>1838778</v>
          </cell>
          <cell r="AC658">
            <v>45809</v>
          </cell>
          <cell r="AD658">
            <v>45825</v>
          </cell>
          <cell r="AE658">
            <v>1838778</v>
          </cell>
          <cell r="AF658">
            <v>45826</v>
          </cell>
          <cell r="AG658">
            <v>45842</v>
          </cell>
          <cell r="BI658" t="str">
            <v>División de Bienestar Universitario</v>
          </cell>
          <cell r="BJ658" t="str">
            <v>JHON FREYD MONROY RODRIGUEZ</v>
          </cell>
          <cell r="BK658" t="str">
            <v>Jefe de Oficina</v>
          </cell>
          <cell r="BL658">
            <v>191</v>
          </cell>
          <cell r="BM658">
            <v>45691</v>
          </cell>
          <cell r="BN658">
            <v>102926920</v>
          </cell>
          <cell r="BO658">
            <v>451</v>
          </cell>
          <cell r="BP658">
            <v>45691</v>
          </cell>
          <cell r="BQ658">
            <v>14602059</v>
          </cell>
          <cell r="BR658">
            <v>1</v>
          </cell>
          <cell r="BS658">
            <v>45825</v>
          </cell>
          <cell r="BT658">
            <v>45826</v>
          </cell>
          <cell r="BU658">
            <v>45842</v>
          </cell>
          <cell r="BV658" t="str">
            <v>Diecisiete (17) días calendario</v>
          </cell>
          <cell r="BW658" t="str">
            <v>Cinco (05) meses y dos (02) días calendario</v>
          </cell>
          <cell r="BX658">
            <v>1</v>
          </cell>
          <cell r="BY658">
            <v>45825</v>
          </cell>
          <cell r="BZ658">
            <v>1838778</v>
          </cell>
          <cell r="CA658">
            <v>1386</v>
          </cell>
          <cell r="CB658">
            <v>45825.647731481484</v>
          </cell>
          <cell r="CC658">
            <v>1838778</v>
          </cell>
          <cell r="CD658">
            <v>3454</v>
          </cell>
          <cell r="CE658">
            <v>45825</v>
          </cell>
          <cell r="CF658">
            <v>1838778</v>
          </cell>
          <cell r="CG658">
            <v>0</v>
          </cell>
          <cell r="CH658">
            <v>0</v>
          </cell>
          <cell r="CI658">
            <v>0</v>
          </cell>
          <cell r="CJ658">
            <v>0</v>
          </cell>
          <cell r="CK658">
            <v>0</v>
          </cell>
          <cell r="CL658">
            <v>0</v>
          </cell>
          <cell r="CM658">
            <v>0</v>
          </cell>
          <cell r="CN658">
            <v>0</v>
          </cell>
          <cell r="CO658">
            <v>0</v>
          </cell>
          <cell r="CP658">
            <v>45842</v>
          </cell>
          <cell r="CQ658">
            <v>0</v>
          </cell>
          <cell r="CR658">
            <v>0</v>
          </cell>
          <cell r="CS658" t="str">
            <v>1. Brindar apoyo en los servicios de asesoría y orientación médica a la comunidad universitaria. 2. Prestar apoyo en la atención de primeros auxilios básicos para la comunidad universitaria. 3.  Contribuir en la planeación y ejecución de estrategias de promoción de la salud y prevención de la enfermedad para la comunidad universitaria.  4. Apoyar con la caracterización en salud de los participantes en los diferentes eventos deportivos y culturales liderados por la División de Bienestar universitario, en representación de la Universidad de los Llanos. 5. Apoyar las actividades educativas sobre promoción y prevención en salud a la comunidad Universitaria y aquellas que sean virtuales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Brinda apoyo en el cuidado del inventario físico y existente y notificar oportunamente en caso de pérdida o deterioro de los mismos.</v>
          </cell>
          <cell r="CT658">
            <v>8734646</v>
          </cell>
          <cell r="CU658">
            <v>717</v>
          </cell>
          <cell r="CV658" t="str">
            <v>410205</v>
          </cell>
          <cell r="CW658">
            <v>717</v>
          </cell>
          <cell r="CX658" t="str">
            <v>410205</v>
          </cell>
          <cell r="CY658">
            <v>8299</v>
          </cell>
          <cell r="CZ658" t="str">
            <v>M6</v>
          </cell>
          <cell r="DA658">
            <v>16440837</v>
          </cell>
          <cell r="DB658">
            <v>0</v>
          </cell>
        </row>
        <row r="659">
          <cell r="B659" t="str">
            <v>0628 DE 2025</v>
          </cell>
          <cell r="C659">
            <v>0</v>
          </cell>
          <cell r="D659" t="str">
            <v xml:space="preserve">No. Vice Recursos / Regalías </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BI659">
            <v>0</v>
          </cell>
          <cell r="BJ659">
            <v>0</v>
          </cell>
          <cell r="BK659">
            <v>0</v>
          </cell>
          <cell r="BL659">
            <v>0</v>
          </cell>
          <cell r="BM659">
            <v>0</v>
          </cell>
          <cell r="BN659">
            <v>0</v>
          </cell>
          <cell r="BO659">
            <v>0</v>
          </cell>
          <cell r="BP659">
            <v>0</v>
          </cell>
          <cell r="BQ659">
            <v>0</v>
          </cell>
          <cell r="CS659">
            <v>0</v>
          </cell>
          <cell r="CT659">
            <v>0</v>
          </cell>
          <cell r="CU659">
            <v>0</v>
          </cell>
          <cell r="CV659">
            <v>0</v>
          </cell>
          <cell r="CY659">
            <v>0</v>
          </cell>
          <cell r="CZ659">
            <v>0</v>
          </cell>
          <cell r="DA659">
            <v>0</v>
          </cell>
          <cell r="DB659">
            <v>0</v>
          </cell>
        </row>
        <row r="660">
          <cell r="B660" t="str">
            <v>0629 DE 2025</v>
          </cell>
          <cell r="C660">
            <v>0</v>
          </cell>
          <cell r="D660" t="str">
            <v xml:space="preserve">No. Vice Recursos / Regalías </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BI660">
            <v>0</v>
          </cell>
          <cell r="BJ660">
            <v>0</v>
          </cell>
          <cell r="BK660">
            <v>0</v>
          </cell>
          <cell r="BL660">
            <v>0</v>
          </cell>
          <cell r="BM660">
            <v>0</v>
          </cell>
          <cell r="BN660">
            <v>0</v>
          </cell>
          <cell r="BO660">
            <v>0</v>
          </cell>
          <cell r="BP660">
            <v>0</v>
          </cell>
          <cell r="BQ660">
            <v>0</v>
          </cell>
          <cell r="CS660">
            <v>0</v>
          </cell>
          <cell r="CT660">
            <v>0</v>
          </cell>
          <cell r="CU660">
            <v>0</v>
          </cell>
          <cell r="CV660">
            <v>0</v>
          </cell>
          <cell r="CY660">
            <v>0</v>
          </cell>
          <cell r="CZ660">
            <v>0</v>
          </cell>
          <cell r="DA660">
            <v>0</v>
          </cell>
          <cell r="DB660">
            <v>0</v>
          </cell>
        </row>
        <row r="661">
          <cell r="B661" t="str">
            <v>0630 DE 2025</v>
          </cell>
          <cell r="C661">
            <v>0</v>
          </cell>
          <cell r="D661" t="str">
            <v xml:space="preserve">No. Vice Recursos / Regalías </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BI661">
            <v>0</v>
          </cell>
          <cell r="BJ661">
            <v>0</v>
          </cell>
          <cell r="BK661">
            <v>0</v>
          </cell>
          <cell r="BL661">
            <v>0</v>
          </cell>
          <cell r="BM661">
            <v>0</v>
          </cell>
          <cell r="BN661">
            <v>0</v>
          </cell>
          <cell r="BO661">
            <v>0</v>
          </cell>
          <cell r="BP661">
            <v>0</v>
          </cell>
          <cell r="BQ661">
            <v>0</v>
          </cell>
          <cell r="CS661">
            <v>0</v>
          </cell>
          <cell r="CT661">
            <v>0</v>
          </cell>
          <cell r="CU661">
            <v>0</v>
          </cell>
          <cell r="CV661">
            <v>0</v>
          </cell>
          <cell r="CY661">
            <v>0</v>
          </cell>
          <cell r="CZ661">
            <v>0</v>
          </cell>
          <cell r="DA661">
            <v>0</v>
          </cell>
          <cell r="DB661">
            <v>0</v>
          </cell>
        </row>
        <row r="662">
          <cell r="B662" t="str">
            <v>0631 DE 2025</v>
          </cell>
          <cell r="C662">
            <v>0</v>
          </cell>
          <cell r="D662" t="str">
            <v xml:space="preserve">No. Vice Recursos / Regalías </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BI662">
            <v>0</v>
          </cell>
          <cell r="BJ662">
            <v>0</v>
          </cell>
          <cell r="BK662">
            <v>0</v>
          </cell>
          <cell r="BL662">
            <v>0</v>
          </cell>
          <cell r="BM662">
            <v>0</v>
          </cell>
          <cell r="BN662">
            <v>0</v>
          </cell>
          <cell r="BO662">
            <v>0</v>
          </cell>
          <cell r="BP662">
            <v>0</v>
          </cell>
          <cell r="BQ662">
            <v>0</v>
          </cell>
          <cell r="CS662">
            <v>0</v>
          </cell>
          <cell r="CT662">
            <v>0</v>
          </cell>
          <cell r="CU662">
            <v>0</v>
          </cell>
          <cell r="CV662">
            <v>0</v>
          </cell>
          <cell r="CY662">
            <v>0</v>
          </cell>
          <cell r="CZ662">
            <v>0</v>
          </cell>
          <cell r="DA662">
            <v>0</v>
          </cell>
          <cell r="DB662">
            <v>0</v>
          </cell>
        </row>
        <row r="663">
          <cell r="B663" t="str">
            <v>0632 DE 2025</v>
          </cell>
          <cell r="C663">
            <v>0</v>
          </cell>
          <cell r="D663" t="str">
            <v xml:space="preserve">No. Vice Recursos / Regalías </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BI663">
            <v>0</v>
          </cell>
          <cell r="BJ663">
            <v>0</v>
          </cell>
          <cell r="BK663">
            <v>0</v>
          </cell>
          <cell r="BL663">
            <v>0</v>
          </cell>
          <cell r="BM663">
            <v>0</v>
          </cell>
          <cell r="BN663">
            <v>0</v>
          </cell>
          <cell r="BO663">
            <v>0</v>
          </cell>
          <cell r="BP663">
            <v>0</v>
          </cell>
          <cell r="BQ663">
            <v>0</v>
          </cell>
          <cell r="CS663">
            <v>0</v>
          </cell>
          <cell r="CT663">
            <v>0</v>
          </cell>
          <cell r="CU663">
            <v>0</v>
          </cell>
          <cell r="CV663">
            <v>0</v>
          </cell>
          <cell r="CY663">
            <v>0</v>
          </cell>
          <cell r="CZ663">
            <v>0</v>
          </cell>
          <cell r="DA663">
            <v>0</v>
          </cell>
          <cell r="DB663">
            <v>0</v>
          </cell>
        </row>
        <row r="664">
          <cell r="B664" t="str">
            <v>0633 DE 2025</v>
          </cell>
          <cell r="C664">
            <v>0</v>
          </cell>
          <cell r="D664" t="str">
            <v xml:space="preserve">No. Vice Recursos / Regalías </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BI664">
            <v>0</v>
          </cell>
          <cell r="BJ664">
            <v>0</v>
          </cell>
          <cell r="BK664">
            <v>0</v>
          </cell>
          <cell r="BL664">
            <v>0</v>
          </cell>
          <cell r="BM664">
            <v>0</v>
          </cell>
          <cell r="BN664">
            <v>0</v>
          </cell>
          <cell r="BO664">
            <v>0</v>
          </cell>
          <cell r="BP664">
            <v>0</v>
          </cell>
          <cell r="BQ664">
            <v>0</v>
          </cell>
          <cell r="CS664">
            <v>0</v>
          </cell>
          <cell r="CT664">
            <v>0</v>
          </cell>
          <cell r="CU664">
            <v>0</v>
          </cell>
          <cell r="CV664">
            <v>0</v>
          </cell>
          <cell r="CY664">
            <v>0</v>
          </cell>
          <cell r="CZ664">
            <v>0</v>
          </cell>
          <cell r="DA664">
            <v>0</v>
          </cell>
          <cell r="DB664">
            <v>0</v>
          </cell>
        </row>
        <row r="665">
          <cell r="B665" t="str">
            <v>0634 DE 2025</v>
          </cell>
          <cell r="C665">
            <v>0</v>
          </cell>
          <cell r="D665" t="str">
            <v xml:space="preserve">No. Vice Recursos / Regalías </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BI665">
            <v>0</v>
          </cell>
          <cell r="BJ665">
            <v>0</v>
          </cell>
          <cell r="BK665">
            <v>0</v>
          </cell>
          <cell r="BL665">
            <v>0</v>
          </cell>
          <cell r="BM665">
            <v>0</v>
          </cell>
          <cell r="BN665">
            <v>0</v>
          </cell>
          <cell r="BO665">
            <v>0</v>
          </cell>
          <cell r="BP665">
            <v>0</v>
          </cell>
          <cell r="BQ665">
            <v>0</v>
          </cell>
          <cell r="CS665">
            <v>0</v>
          </cell>
          <cell r="CT665">
            <v>0</v>
          </cell>
          <cell r="CU665">
            <v>0</v>
          </cell>
          <cell r="CV665">
            <v>0</v>
          </cell>
          <cell r="CY665">
            <v>0</v>
          </cell>
          <cell r="CZ665">
            <v>0</v>
          </cell>
          <cell r="DA665">
            <v>0</v>
          </cell>
          <cell r="DB665">
            <v>0</v>
          </cell>
        </row>
        <row r="666">
          <cell r="B666" t="str">
            <v>0635 DE 2025</v>
          </cell>
          <cell r="C666">
            <v>0</v>
          </cell>
          <cell r="D666" t="str">
            <v xml:space="preserve">No. Vice Recursos / Regalías </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BI666">
            <v>0</v>
          </cell>
          <cell r="BJ666">
            <v>0</v>
          </cell>
          <cell r="BK666">
            <v>0</v>
          </cell>
          <cell r="BL666">
            <v>0</v>
          </cell>
          <cell r="BM666">
            <v>0</v>
          </cell>
          <cell r="BN666">
            <v>0</v>
          </cell>
          <cell r="BO666">
            <v>0</v>
          </cell>
          <cell r="BP666">
            <v>0</v>
          </cell>
          <cell r="BQ666">
            <v>0</v>
          </cell>
          <cell r="CS666">
            <v>0</v>
          </cell>
          <cell r="CT666">
            <v>0</v>
          </cell>
          <cell r="CU666">
            <v>0</v>
          </cell>
          <cell r="CV666">
            <v>0</v>
          </cell>
          <cell r="CY666">
            <v>0</v>
          </cell>
          <cell r="CZ666">
            <v>0</v>
          </cell>
          <cell r="DA666">
            <v>0</v>
          </cell>
          <cell r="DB666">
            <v>0</v>
          </cell>
        </row>
        <row r="667">
          <cell r="B667" t="str">
            <v>0636 DE 2025</v>
          </cell>
          <cell r="C667">
            <v>0</v>
          </cell>
          <cell r="D667" t="str">
            <v xml:space="preserve">No. Vice Recursos / Regalías </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BI667">
            <v>0</v>
          </cell>
          <cell r="BJ667">
            <v>0</v>
          </cell>
          <cell r="BK667">
            <v>0</v>
          </cell>
          <cell r="BL667">
            <v>0</v>
          </cell>
          <cell r="BM667">
            <v>0</v>
          </cell>
          <cell r="BN667">
            <v>0</v>
          </cell>
          <cell r="BO667">
            <v>0</v>
          </cell>
          <cell r="BP667">
            <v>0</v>
          </cell>
          <cell r="BQ667">
            <v>0</v>
          </cell>
          <cell r="CS667">
            <v>0</v>
          </cell>
          <cell r="CT667">
            <v>0</v>
          </cell>
          <cell r="CU667">
            <v>0</v>
          </cell>
          <cell r="CV667">
            <v>0</v>
          </cell>
          <cell r="CY667">
            <v>0</v>
          </cell>
          <cell r="CZ667">
            <v>0</v>
          </cell>
          <cell r="DA667">
            <v>0</v>
          </cell>
          <cell r="DB667">
            <v>0</v>
          </cell>
        </row>
        <row r="668">
          <cell r="B668" t="str">
            <v>0637 DE 2025</v>
          </cell>
          <cell r="C668">
            <v>0</v>
          </cell>
          <cell r="D668" t="str">
            <v xml:space="preserve">No. Vice Recursos / Regalías </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BI668">
            <v>0</v>
          </cell>
          <cell r="BJ668">
            <v>0</v>
          </cell>
          <cell r="BK668">
            <v>0</v>
          </cell>
          <cell r="BL668">
            <v>0</v>
          </cell>
          <cell r="BM668">
            <v>0</v>
          </cell>
          <cell r="BN668">
            <v>0</v>
          </cell>
          <cell r="BO668">
            <v>0</v>
          </cell>
          <cell r="BP668">
            <v>0</v>
          </cell>
          <cell r="BQ668">
            <v>0</v>
          </cell>
          <cell r="CS668">
            <v>0</v>
          </cell>
          <cell r="CT668">
            <v>0</v>
          </cell>
          <cell r="CU668">
            <v>0</v>
          </cell>
          <cell r="CV668">
            <v>0</v>
          </cell>
          <cell r="CY668">
            <v>0</v>
          </cell>
          <cell r="CZ668">
            <v>0</v>
          </cell>
          <cell r="DA668">
            <v>0</v>
          </cell>
          <cell r="DB668">
            <v>0</v>
          </cell>
        </row>
        <row r="669">
          <cell r="B669" t="str">
            <v>0638 DE 2025</v>
          </cell>
          <cell r="C669">
            <v>1144082891</v>
          </cell>
          <cell r="D669" t="str">
            <v>BRAYAN OSORIO VANEGAS</v>
          </cell>
          <cell r="E669" t="str">
            <v>CONTRATO DE PRESTACIÓN DE SERVICIOS DE APOYO A LA GESTIÓN</v>
          </cell>
          <cell r="F669" t="str">
            <v>PRESTACIÓN DE SERVICIOS DE APOYO A LA GESTIÓN COMO AUXILIAR DE INVESTIGACIÓN PARA EL DESARROLLO DEL PROYECTO DE INVESTIGACIÓN “MONITOREO Y ANÁLISIS DE LA ACTIVIDAD ECONÓMICA DEL DEPARTAMENTO DEL META” CON CÓDIGO: C01-05-2025-008, DE LA FACULTAD DE CIENCIAS ECONÓMICAS, CONFORME A LA FICHA BPUNI VIAC 08 1510 2024, DENOMINADO “FORTALECIMIENTO DEL SISTEMA DE INVESTIGACIONES DE LA UNIVERSIDAD DE LOS LLANOS PARA ATENDER LOS RETOS Y DESAFÍOS DEL TERRITORIO”</v>
          </cell>
          <cell r="G669">
            <v>45825</v>
          </cell>
          <cell r="H669">
            <v>16383000</v>
          </cell>
          <cell r="I669" t="str">
            <v>Seis (06) meses calendario</v>
          </cell>
          <cell r="J669">
            <v>45825</v>
          </cell>
          <cell r="K669">
            <v>46007</v>
          </cell>
          <cell r="L669" t="str">
            <v>NO APLICA</v>
          </cell>
          <cell r="M669" t="str">
            <v>NO APLICA</v>
          </cell>
          <cell r="N669" t="str">
            <v>NO APLICA</v>
          </cell>
          <cell r="O669">
            <v>7</v>
          </cell>
          <cell r="P669">
            <v>1274233</v>
          </cell>
          <cell r="Q669">
            <v>45825</v>
          </cell>
          <cell r="R669">
            <v>45838</v>
          </cell>
          <cell r="S669">
            <v>2730500</v>
          </cell>
          <cell r="T669">
            <v>45839</v>
          </cell>
          <cell r="U669">
            <v>45869</v>
          </cell>
          <cell r="V669">
            <v>2730500</v>
          </cell>
          <cell r="W669">
            <v>45870</v>
          </cell>
          <cell r="X669">
            <v>45900</v>
          </cell>
          <cell r="Y669">
            <v>2730500</v>
          </cell>
          <cell r="Z669">
            <v>45901</v>
          </cell>
          <cell r="AA669">
            <v>45930</v>
          </cell>
          <cell r="AB669">
            <v>2730500</v>
          </cell>
          <cell r="AC669">
            <v>45931</v>
          </cell>
          <cell r="AD669">
            <v>45961</v>
          </cell>
          <cell r="AE669">
            <v>2730500</v>
          </cell>
          <cell r="AF669">
            <v>45962</v>
          </cell>
          <cell r="AG669">
            <v>45991</v>
          </cell>
          <cell r="AH669">
            <v>1456267</v>
          </cell>
          <cell r="AI669">
            <v>45992</v>
          </cell>
          <cell r="AJ669">
            <v>46007</v>
          </cell>
          <cell r="BI669" t="str">
            <v xml:space="preserve">Dirección General de Investigaciones  </v>
          </cell>
          <cell r="BJ669" t="str">
            <v>SEYDYSS GARAY RODRIGUEZ</v>
          </cell>
          <cell r="BK669" t="str">
            <v>Docente de planta de la Universidad de los Llanos</v>
          </cell>
          <cell r="BL669">
            <v>889</v>
          </cell>
          <cell r="BM669">
            <v>45770.622453703705</v>
          </cell>
          <cell r="BN669">
            <v>16383000</v>
          </cell>
          <cell r="BO669">
            <v>3446</v>
          </cell>
          <cell r="BP669">
            <v>45825</v>
          </cell>
          <cell r="BQ669">
            <v>16383000</v>
          </cell>
          <cell r="CS669" t="str">
            <v>1. Apoyar la recolección y organización de datos económicos del Meta. 2. Colaborar en la utilización de herramientas estadísticas avanzada. 3. Contribuir con la validación de los resultados preliminares. 4. Contribuir en las mejoras en los métodos implementados. 5. Coadyuvar en la redacción de los informes requeridos.</v>
          </cell>
          <cell r="CT669">
            <v>1144082891</v>
          </cell>
          <cell r="CU669">
            <v>735</v>
          </cell>
          <cell r="CV669" t="str">
            <v>320602</v>
          </cell>
          <cell r="CY669">
            <v>8211</v>
          </cell>
          <cell r="CZ669" t="str">
            <v>M6</v>
          </cell>
          <cell r="DA669">
            <v>16383000</v>
          </cell>
          <cell r="DB669">
            <v>0</v>
          </cell>
        </row>
        <row r="670">
          <cell r="B670" t="str">
            <v>0639 DE 2025</v>
          </cell>
          <cell r="C670">
            <v>1120369935</v>
          </cell>
          <cell r="D670" t="str">
            <v>DANIEL FELIPE SARAZA VELEZ</v>
          </cell>
          <cell r="E670" t="str">
            <v>CONTRATO DE PRESTACIÓN DE SERVICIOS PROFESIONALES</v>
          </cell>
          <cell r="F670"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670">
            <v>45825</v>
          </cell>
          <cell r="H670">
            <v>24832512</v>
          </cell>
          <cell r="I670" t="str">
            <v>Seis (06) meses y diez (10) días calendario</v>
          </cell>
          <cell r="J670">
            <v>45825</v>
          </cell>
          <cell r="K670">
            <v>46017</v>
          </cell>
          <cell r="L670" t="str">
            <v>NO APLICA</v>
          </cell>
          <cell r="M670" t="str">
            <v>NO APLICA</v>
          </cell>
          <cell r="N670" t="str">
            <v>NO APLICA</v>
          </cell>
          <cell r="O670">
            <v>7</v>
          </cell>
          <cell r="P670">
            <v>1829764</v>
          </cell>
          <cell r="Q670">
            <v>45825</v>
          </cell>
          <cell r="R670">
            <v>45838</v>
          </cell>
          <cell r="S670">
            <v>3136738</v>
          </cell>
          <cell r="T670">
            <v>45839</v>
          </cell>
          <cell r="U670">
            <v>45862</v>
          </cell>
          <cell r="V670">
            <v>0</v>
          </cell>
          <cell r="W670">
            <v>45870</v>
          </cell>
          <cell r="X670">
            <v>45900</v>
          </cell>
          <cell r="Y670">
            <v>0</v>
          </cell>
          <cell r="Z670">
            <v>45901</v>
          </cell>
          <cell r="AA670">
            <v>45930</v>
          </cell>
          <cell r="AB670">
            <v>0</v>
          </cell>
          <cell r="AC670">
            <v>45931</v>
          </cell>
          <cell r="AD670">
            <v>45961</v>
          </cell>
          <cell r="AE670">
            <v>0</v>
          </cell>
          <cell r="AF670">
            <v>45962</v>
          </cell>
          <cell r="AG670">
            <v>45991</v>
          </cell>
          <cell r="AH670">
            <v>0</v>
          </cell>
          <cell r="AI670">
            <v>45992</v>
          </cell>
          <cell r="AJ670">
            <v>46017</v>
          </cell>
          <cell r="BI670" t="str">
            <v>Vicerrectoría de Recursos Universitarios</v>
          </cell>
          <cell r="BJ670" t="str">
            <v>WILSON FERNANDO SALGADO CIFUENTES</v>
          </cell>
          <cell r="BK670" t="str">
            <v>Vicerrector Universitario</v>
          </cell>
          <cell r="BL670">
            <v>1393</v>
          </cell>
          <cell r="BM670">
            <v>45825.722905092596</v>
          </cell>
          <cell r="BN670">
            <v>24832512</v>
          </cell>
          <cell r="BO670">
            <v>3455</v>
          </cell>
          <cell r="BP670">
            <v>45825</v>
          </cell>
          <cell r="BQ670">
            <v>24832512</v>
          </cell>
          <cell r="CS670" t="str">
            <v>1. Coadyuvar en la elaboración, implementación, soporte y capacitación de aplicaciones web que sean requeridas por las diferentes dependencias de la Universidad.  2. Brindar apoyo a los usuarios en el soporte de las soluciones web institucionales. 3. Brindar apoyo en el soporte, mantenimiento y actualización de la red de datos de la Universidad de los Llanos. 4. Coadyuvar en la instalación, configuración, administración y mantenimiento de servidores físicos y virtuales que se requieran en el Área de Sistemas. 5. Apoyar en la planeación e implementación de procesos de migración, backup y recovery de los servidores que se encuentren bajo la responsabilidad de la Área de Sistemas. 6. Apoyar la elaboración de estudios previos y de oportunidad y conveniencia, para la adquisición de equipos y servicios tecnológicos. 7. Apoyar a la jefatura de la Oficina de Sistemas en el seguimiento de los contratos que la Universidad suscriba, relacionados con la prestación de servicios TIC. 8. Contribuir en el proceso de acreditación de alta calidad. 9. Contribuir a fortalecer el proceso de Gestión de TIC, aplicando estrictamente los procedimientos establecidos.</v>
          </cell>
          <cell r="CT670">
            <v>1120369935</v>
          </cell>
          <cell r="CU670">
            <v>504</v>
          </cell>
          <cell r="CV670" t="str">
            <v>170101</v>
          </cell>
          <cell r="CY670">
            <v>7490</v>
          </cell>
          <cell r="CZ670" t="str">
            <v>M6</v>
          </cell>
          <cell r="DA670">
            <v>4966502</v>
          </cell>
          <cell r="DB670">
            <v>19866010</v>
          </cell>
        </row>
        <row r="671">
          <cell r="B671" t="str">
            <v>0640 DE 2025</v>
          </cell>
          <cell r="C671">
            <v>1095822674</v>
          </cell>
          <cell r="D671" t="str">
            <v>MARLLY LORENA TORO LONDOÑO</v>
          </cell>
          <cell r="E671" t="str">
            <v>CONTRATO DE PRESTACIÓN DE SERVICIOS PROFESIONALES</v>
          </cell>
          <cell r="F671" t="str">
            <v>PRESTACIÓN DE SERVICIOS PROFESIONALES NECESARIO PARA EL DESARROLLO DEL PROYECTO FICHA BPUNI VIAC 10 1610 2024" POTENCIAR EL DESARROLLO DEL SISTEMA DE LABORATORIOS COMO APOYO AL CUMPLIMIENTO DE LAS FUNCIONES MISIONALES DE LA UNIVERSIDAD DE LLANOS”.</v>
          </cell>
          <cell r="G671">
            <v>45825</v>
          </cell>
          <cell r="H671">
            <v>6489804</v>
          </cell>
          <cell r="I671" t="str">
            <v>Dos (02) meses calendario</v>
          </cell>
          <cell r="J671">
            <v>45825</v>
          </cell>
          <cell r="K671">
            <v>45885</v>
          </cell>
          <cell r="L671" t="str">
            <v>NO APLICA</v>
          </cell>
          <cell r="M671" t="str">
            <v>NO APLICA</v>
          </cell>
          <cell r="N671" t="str">
            <v>NO APLICA</v>
          </cell>
          <cell r="O671">
            <v>3</v>
          </cell>
          <cell r="P671">
            <v>1514288</v>
          </cell>
          <cell r="Q671">
            <v>45825</v>
          </cell>
          <cell r="R671">
            <v>45838</v>
          </cell>
          <cell r="S671">
            <v>3244902</v>
          </cell>
          <cell r="T671">
            <v>45839</v>
          </cell>
          <cell r="U671">
            <v>45869</v>
          </cell>
          <cell r="V671">
            <v>1730614</v>
          </cell>
          <cell r="W671">
            <v>45870</v>
          </cell>
          <cell r="X671">
            <v>45885</v>
          </cell>
          <cell r="Y671">
            <v>0</v>
          </cell>
          <cell r="Z671">
            <v>0</v>
          </cell>
          <cell r="AA671">
            <v>0</v>
          </cell>
          <cell r="AB671">
            <v>0</v>
          </cell>
          <cell r="AC671">
            <v>0</v>
          </cell>
          <cell r="AD671">
            <v>0</v>
          </cell>
          <cell r="AE671">
            <v>0</v>
          </cell>
          <cell r="AF671">
            <v>0</v>
          </cell>
          <cell r="AG671">
            <v>0</v>
          </cell>
          <cell r="AH671">
            <v>0</v>
          </cell>
          <cell r="AI671">
            <v>0</v>
          </cell>
          <cell r="AJ671">
            <v>0</v>
          </cell>
          <cell r="BI671" t="str">
            <v>Vicerrectoría Académica</v>
          </cell>
          <cell r="BJ671" t="str">
            <v>MONICA SILVA QUICENO</v>
          </cell>
          <cell r="BK671" t="str">
            <v>Vicerrector Universitario</v>
          </cell>
          <cell r="BL671">
            <v>1325</v>
          </cell>
          <cell r="BM671">
            <v>45818.684861111113</v>
          </cell>
          <cell r="BN671">
            <v>6489804</v>
          </cell>
          <cell r="BO671">
            <v>3447</v>
          </cell>
          <cell r="BP671">
            <v>45825</v>
          </cell>
          <cell r="BQ671">
            <v>6489804</v>
          </cell>
          <cell r="CS671" t="str">
            <v>1.  Brindar apoyo a la coordinación del sistema de laboratorios en la revisión y generación de formatos para la documentación del laboratorio de instrumentación química para el cumplimiento de la norma (NTC ISO/IEC 17025:2017). 2. Coadyuvar a la coordinación del sistema de laboratorios en la implementación de la norma ISO/IEC 17025 en el numeral 7.2 Selección, verificación y validación de métodos en el Laboratorio de Instrumentación Química.</v>
          </cell>
          <cell r="CT671">
            <v>1095822674</v>
          </cell>
          <cell r="CU671">
            <v>752</v>
          </cell>
          <cell r="CV671" t="str">
            <v>2941</v>
          </cell>
          <cell r="CY671">
            <v>7490</v>
          </cell>
          <cell r="CZ671" t="str">
            <v>M6</v>
          </cell>
          <cell r="DA671">
            <v>6489804</v>
          </cell>
          <cell r="DB671">
            <v>0</v>
          </cell>
        </row>
        <row r="672">
          <cell r="B672" t="str">
            <v>0641 DE 2025</v>
          </cell>
          <cell r="C672">
            <v>0</v>
          </cell>
          <cell r="D672" t="str">
            <v xml:space="preserve">No. Vice Recursos / Regalías </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BI672">
            <v>0</v>
          </cell>
          <cell r="BJ672">
            <v>0</v>
          </cell>
          <cell r="BK672">
            <v>0</v>
          </cell>
          <cell r="BL672">
            <v>0</v>
          </cell>
          <cell r="BM672">
            <v>0</v>
          </cell>
          <cell r="BN672">
            <v>0</v>
          </cell>
          <cell r="BO672">
            <v>0</v>
          </cell>
          <cell r="BP672">
            <v>0</v>
          </cell>
          <cell r="BQ672">
            <v>0</v>
          </cell>
          <cell r="CS672">
            <v>0</v>
          </cell>
          <cell r="CT672">
            <v>0</v>
          </cell>
          <cell r="CU672">
            <v>0</v>
          </cell>
          <cell r="CV672">
            <v>0</v>
          </cell>
          <cell r="CY672">
            <v>0</v>
          </cell>
          <cell r="CZ672">
            <v>0</v>
          </cell>
          <cell r="DA672">
            <v>0</v>
          </cell>
          <cell r="DB672">
            <v>0</v>
          </cell>
        </row>
        <row r="673">
          <cell r="B673" t="str">
            <v>0642 DE 2025</v>
          </cell>
          <cell r="C673">
            <v>0</v>
          </cell>
          <cell r="D673" t="str">
            <v xml:space="preserve">No. Vice Recursos / Regalías </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BI673">
            <v>0</v>
          </cell>
          <cell r="BJ673">
            <v>0</v>
          </cell>
          <cell r="BK673">
            <v>0</v>
          </cell>
          <cell r="BL673">
            <v>0</v>
          </cell>
          <cell r="BM673">
            <v>0</v>
          </cell>
          <cell r="BN673">
            <v>0</v>
          </cell>
          <cell r="BO673">
            <v>0</v>
          </cell>
          <cell r="BP673">
            <v>0</v>
          </cell>
          <cell r="BQ673">
            <v>0</v>
          </cell>
          <cell r="CS673">
            <v>0</v>
          </cell>
          <cell r="CT673">
            <v>0</v>
          </cell>
          <cell r="CU673">
            <v>0</v>
          </cell>
          <cell r="CV673">
            <v>0</v>
          </cell>
          <cell r="CY673">
            <v>0</v>
          </cell>
          <cell r="CZ673">
            <v>0</v>
          </cell>
          <cell r="DA673">
            <v>0</v>
          </cell>
          <cell r="DB673">
            <v>0</v>
          </cell>
        </row>
        <row r="674">
          <cell r="B674" t="str">
            <v>0643 DE 2025</v>
          </cell>
          <cell r="C674">
            <v>0</v>
          </cell>
          <cell r="D674" t="str">
            <v xml:space="preserve">No. Vice Recursos / Regalías </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BI674">
            <v>0</v>
          </cell>
          <cell r="BJ674">
            <v>0</v>
          </cell>
          <cell r="BK674">
            <v>0</v>
          </cell>
          <cell r="BL674">
            <v>0</v>
          </cell>
          <cell r="BM674">
            <v>0</v>
          </cell>
          <cell r="BN674">
            <v>0</v>
          </cell>
          <cell r="BO674">
            <v>0</v>
          </cell>
          <cell r="BP674">
            <v>0</v>
          </cell>
          <cell r="BQ674">
            <v>0</v>
          </cell>
          <cell r="CS674">
            <v>0</v>
          </cell>
          <cell r="CT674">
            <v>0</v>
          </cell>
          <cell r="CU674">
            <v>0</v>
          </cell>
          <cell r="CV674">
            <v>0</v>
          </cell>
          <cell r="CY674">
            <v>0</v>
          </cell>
          <cell r="CZ674">
            <v>0</v>
          </cell>
          <cell r="DA674">
            <v>0</v>
          </cell>
          <cell r="DB674">
            <v>0</v>
          </cell>
        </row>
        <row r="675">
          <cell r="B675" t="str">
            <v>0644 DE 2025</v>
          </cell>
          <cell r="C675">
            <v>0</v>
          </cell>
          <cell r="D675" t="str">
            <v xml:space="preserve">No. Vice Recursos / Regalías </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BI675">
            <v>0</v>
          </cell>
          <cell r="BJ675">
            <v>0</v>
          </cell>
          <cell r="BK675">
            <v>0</v>
          </cell>
          <cell r="BL675">
            <v>0</v>
          </cell>
          <cell r="BM675">
            <v>0</v>
          </cell>
          <cell r="BN675">
            <v>0</v>
          </cell>
          <cell r="BO675">
            <v>0</v>
          </cell>
          <cell r="BP675">
            <v>0</v>
          </cell>
          <cell r="BQ675">
            <v>0</v>
          </cell>
          <cell r="CS675">
            <v>0</v>
          </cell>
          <cell r="CT675">
            <v>0</v>
          </cell>
          <cell r="CU675">
            <v>0</v>
          </cell>
          <cell r="CV675">
            <v>0</v>
          </cell>
          <cell r="CY675">
            <v>0</v>
          </cell>
          <cell r="CZ675">
            <v>0</v>
          </cell>
          <cell r="DA675">
            <v>0</v>
          </cell>
          <cell r="DB675">
            <v>0</v>
          </cell>
        </row>
        <row r="676">
          <cell r="B676" t="str">
            <v>0645 DE 2025</v>
          </cell>
          <cell r="C676">
            <v>0</v>
          </cell>
          <cell r="D676" t="str">
            <v xml:space="preserve">No. Vice Recursos / Regalías </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BI676">
            <v>0</v>
          </cell>
          <cell r="BJ676">
            <v>0</v>
          </cell>
          <cell r="BK676">
            <v>0</v>
          </cell>
          <cell r="BL676">
            <v>0</v>
          </cell>
          <cell r="BM676">
            <v>0</v>
          </cell>
          <cell r="BN676">
            <v>0</v>
          </cell>
          <cell r="BO676">
            <v>0</v>
          </cell>
          <cell r="BP676">
            <v>0</v>
          </cell>
          <cell r="BQ676">
            <v>0</v>
          </cell>
          <cell r="CS676">
            <v>0</v>
          </cell>
          <cell r="CT676">
            <v>0</v>
          </cell>
          <cell r="CU676">
            <v>0</v>
          </cell>
          <cell r="CV676">
            <v>0</v>
          </cell>
          <cell r="CY676">
            <v>0</v>
          </cell>
          <cell r="CZ676">
            <v>0</v>
          </cell>
          <cell r="DA676">
            <v>0</v>
          </cell>
          <cell r="DB676">
            <v>0</v>
          </cell>
        </row>
        <row r="677">
          <cell r="B677" t="str">
            <v>0646 DE 2025</v>
          </cell>
          <cell r="C677">
            <v>0</v>
          </cell>
          <cell r="D677" t="str">
            <v xml:space="preserve">No. Vice Recursos / Regalías </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BI677">
            <v>0</v>
          </cell>
          <cell r="BJ677">
            <v>0</v>
          </cell>
          <cell r="BK677">
            <v>0</v>
          </cell>
          <cell r="BL677">
            <v>0</v>
          </cell>
          <cell r="BM677">
            <v>0</v>
          </cell>
          <cell r="BN677">
            <v>0</v>
          </cell>
          <cell r="BO677">
            <v>0</v>
          </cell>
          <cell r="BP677">
            <v>0</v>
          </cell>
          <cell r="BQ677">
            <v>0</v>
          </cell>
          <cell r="CS677">
            <v>0</v>
          </cell>
          <cell r="CT677">
            <v>0</v>
          </cell>
          <cell r="CU677">
            <v>0</v>
          </cell>
          <cell r="CV677">
            <v>0</v>
          </cell>
          <cell r="CY677">
            <v>0</v>
          </cell>
          <cell r="CZ677">
            <v>0</v>
          </cell>
          <cell r="DA677">
            <v>0</v>
          </cell>
          <cell r="DB677">
            <v>0</v>
          </cell>
        </row>
        <row r="678">
          <cell r="B678" t="str">
            <v>0647 DE 2025</v>
          </cell>
          <cell r="C678">
            <v>0</v>
          </cell>
          <cell r="D678" t="str">
            <v xml:space="preserve">No. Vice Recursos / Regalías </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BI678">
            <v>0</v>
          </cell>
          <cell r="BJ678">
            <v>0</v>
          </cell>
          <cell r="BK678">
            <v>0</v>
          </cell>
          <cell r="BL678">
            <v>0</v>
          </cell>
          <cell r="BM678">
            <v>0</v>
          </cell>
          <cell r="BN678">
            <v>0</v>
          </cell>
          <cell r="BO678">
            <v>0</v>
          </cell>
          <cell r="BP678">
            <v>0</v>
          </cell>
          <cell r="BQ678">
            <v>0</v>
          </cell>
          <cell r="CS678">
            <v>0</v>
          </cell>
          <cell r="CT678">
            <v>0</v>
          </cell>
          <cell r="CU678">
            <v>0</v>
          </cell>
          <cell r="CV678">
            <v>0</v>
          </cell>
          <cell r="CY678">
            <v>0</v>
          </cell>
          <cell r="CZ678">
            <v>0</v>
          </cell>
          <cell r="DA678">
            <v>0</v>
          </cell>
          <cell r="DB678">
            <v>0</v>
          </cell>
        </row>
        <row r="679">
          <cell r="B679" t="str">
            <v>0648 DE 2025</v>
          </cell>
          <cell r="C679">
            <v>0</v>
          </cell>
          <cell r="D679" t="str">
            <v xml:space="preserve">No. Vice Recursos / Regalías </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BI679">
            <v>0</v>
          </cell>
          <cell r="BJ679">
            <v>0</v>
          </cell>
          <cell r="BK679">
            <v>0</v>
          </cell>
          <cell r="BL679">
            <v>0</v>
          </cell>
          <cell r="BM679">
            <v>0</v>
          </cell>
          <cell r="BN679">
            <v>0</v>
          </cell>
          <cell r="BO679">
            <v>0</v>
          </cell>
          <cell r="BP679">
            <v>0</v>
          </cell>
          <cell r="BQ679">
            <v>0</v>
          </cell>
          <cell r="CS679">
            <v>0</v>
          </cell>
          <cell r="CT679">
            <v>0</v>
          </cell>
          <cell r="CU679">
            <v>0</v>
          </cell>
          <cell r="CV679">
            <v>0</v>
          </cell>
          <cell r="CY679">
            <v>0</v>
          </cell>
          <cell r="CZ679">
            <v>0</v>
          </cell>
          <cell r="DA679">
            <v>0</v>
          </cell>
          <cell r="DB679">
            <v>0</v>
          </cell>
        </row>
        <row r="680">
          <cell r="B680" t="str">
            <v>0649 DE 2025</v>
          </cell>
          <cell r="C680">
            <v>0</v>
          </cell>
          <cell r="D680" t="str">
            <v xml:space="preserve">No. Vice Recursos / Regalías </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BI680">
            <v>0</v>
          </cell>
          <cell r="BJ680">
            <v>0</v>
          </cell>
          <cell r="BK680">
            <v>0</v>
          </cell>
          <cell r="BL680">
            <v>0</v>
          </cell>
          <cell r="BM680">
            <v>0</v>
          </cell>
          <cell r="BN680">
            <v>0</v>
          </cell>
          <cell r="BO680">
            <v>0</v>
          </cell>
          <cell r="BP680">
            <v>0</v>
          </cell>
          <cell r="BQ680">
            <v>0</v>
          </cell>
          <cell r="CS680">
            <v>0</v>
          </cell>
          <cell r="CT680">
            <v>0</v>
          </cell>
          <cell r="CU680">
            <v>0</v>
          </cell>
          <cell r="CV680">
            <v>0</v>
          </cell>
          <cell r="CY680">
            <v>0</v>
          </cell>
          <cell r="CZ680">
            <v>0</v>
          </cell>
          <cell r="DA680">
            <v>0</v>
          </cell>
          <cell r="DB680">
            <v>0</v>
          </cell>
        </row>
        <row r="681">
          <cell r="B681" t="str">
            <v>0650 DE 2025</v>
          </cell>
          <cell r="C681">
            <v>0</v>
          </cell>
          <cell r="D681" t="str">
            <v xml:space="preserve">No. Vice Recursos / Regalías </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BI681">
            <v>0</v>
          </cell>
          <cell r="BJ681">
            <v>0</v>
          </cell>
          <cell r="BK681">
            <v>0</v>
          </cell>
          <cell r="BL681">
            <v>0</v>
          </cell>
          <cell r="BM681">
            <v>0</v>
          </cell>
          <cell r="BN681">
            <v>0</v>
          </cell>
          <cell r="BO681">
            <v>0</v>
          </cell>
          <cell r="BP681">
            <v>0</v>
          </cell>
          <cell r="BQ681">
            <v>0</v>
          </cell>
          <cell r="CS681">
            <v>0</v>
          </cell>
          <cell r="CT681">
            <v>0</v>
          </cell>
          <cell r="CU681">
            <v>0</v>
          </cell>
          <cell r="CV681">
            <v>0</v>
          </cell>
          <cell r="CY681">
            <v>0</v>
          </cell>
          <cell r="CZ681">
            <v>0</v>
          </cell>
          <cell r="DA681">
            <v>0</v>
          </cell>
          <cell r="DB681">
            <v>0</v>
          </cell>
        </row>
        <row r="682">
          <cell r="B682" t="str">
            <v>0651 DE 2025</v>
          </cell>
          <cell r="C682">
            <v>0</v>
          </cell>
          <cell r="D682" t="str">
            <v xml:space="preserve">No. Vice Recursos / Regalías </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BI682">
            <v>0</v>
          </cell>
          <cell r="BJ682">
            <v>0</v>
          </cell>
          <cell r="BK682">
            <v>0</v>
          </cell>
          <cell r="BL682">
            <v>0</v>
          </cell>
          <cell r="BM682">
            <v>0</v>
          </cell>
          <cell r="BN682">
            <v>0</v>
          </cell>
          <cell r="BO682">
            <v>0</v>
          </cell>
          <cell r="BP682">
            <v>0</v>
          </cell>
          <cell r="BQ682">
            <v>0</v>
          </cell>
          <cell r="CS682">
            <v>0</v>
          </cell>
          <cell r="CT682">
            <v>0</v>
          </cell>
          <cell r="CU682">
            <v>0</v>
          </cell>
          <cell r="CV682">
            <v>0</v>
          </cell>
          <cell r="CY682">
            <v>0</v>
          </cell>
          <cell r="CZ682">
            <v>0</v>
          </cell>
          <cell r="DA682">
            <v>0</v>
          </cell>
          <cell r="DB682">
            <v>0</v>
          </cell>
        </row>
        <row r="683">
          <cell r="B683" t="str">
            <v>0652 DE 2025</v>
          </cell>
          <cell r="C683">
            <v>0</v>
          </cell>
          <cell r="D683" t="str">
            <v xml:space="preserve">No. Vice Recursos / Regalías </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BI683">
            <v>0</v>
          </cell>
          <cell r="BJ683">
            <v>0</v>
          </cell>
          <cell r="BK683">
            <v>0</v>
          </cell>
          <cell r="BL683">
            <v>0</v>
          </cell>
          <cell r="BM683">
            <v>0</v>
          </cell>
          <cell r="BN683">
            <v>0</v>
          </cell>
          <cell r="BO683">
            <v>0</v>
          </cell>
          <cell r="BP683">
            <v>0</v>
          </cell>
          <cell r="BQ683">
            <v>0</v>
          </cell>
          <cell r="CS683">
            <v>0</v>
          </cell>
          <cell r="CT683">
            <v>0</v>
          </cell>
          <cell r="CU683">
            <v>0</v>
          </cell>
          <cell r="CV683">
            <v>0</v>
          </cell>
          <cell r="CY683">
            <v>0</v>
          </cell>
          <cell r="CZ683">
            <v>0</v>
          </cell>
          <cell r="DA683">
            <v>0</v>
          </cell>
          <cell r="DB683">
            <v>0</v>
          </cell>
        </row>
        <row r="684">
          <cell r="B684" t="str">
            <v>0653 DE 2025</v>
          </cell>
          <cell r="C684">
            <v>0</v>
          </cell>
          <cell r="D684" t="str">
            <v xml:space="preserve">No. Vice Recursos / Regalías </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BI684">
            <v>0</v>
          </cell>
          <cell r="BJ684">
            <v>0</v>
          </cell>
          <cell r="BK684">
            <v>0</v>
          </cell>
          <cell r="BL684">
            <v>0</v>
          </cell>
          <cell r="BM684">
            <v>0</v>
          </cell>
          <cell r="BN684">
            <v>0</v>
          </cell>
          <cell r="BO684">
            <v>0</v>
          </cell>
          <cell r="BP684">
            <v>0</v>
          </cell>
          <cell r="BQ684">
            <v>0</v>
          </cell>
          <cell r="CS684">
            <v>0</v>
          </cell>
          <cell r="CT684">
            <v>0</v>
          </cell>
          <cell r="CU684">
            <v>0</v>
          </cell>
          <cell r="CV684">
            <v>0</v>
          </cell>
          <cell r="CY684">
            <v>0</v>
          </cell>
          <cell r="CZ684">
            <v>0</v>
          </cell>
          <cell r="DA684">
            <v>0</v>
          </cell>
          <cell r="DB684">
            <v>0</v>
          </cell>
        </row>
        <row r="685">
          <cell r="B685" t="str">
            <v>0654 DE 2025</v>
          </cell>
          <cell r="C685">
            <v>0</v>
          </cell>
          <cell r="D685" t="str">
            <v xml:space="preserve">No. Vice Recursos / Regalías </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BI685">
            <v>0</v>
          </cell>
          <cell r="BJ685">
            <v>0</v>
          </cell>
          <cell r="BK685">
            <v>0</v>
          </cell>
          <cell r="BL685">
            <v>0</v>
          </cell>
          <cell r="BM685">
            <v>0</v>
          </cell>
          <cell r="BN685">
            <v>0</v>
          </cell>
          <cell r="BO685">
            <v>0</v>
          </cell>
          <cell r="BP685">
            <v>0</v>
          </cell>
          <cell r="BQ685">
            <v>0</v>
          </cell>
          <cell r="CS685">
            <v>0</v>
          </cell>
          <cell r="CT685">
            <v>0</v>
          </cell>
          <cell r="CU685">
            <v>0</v>
          </cell>
          <cell r="CV685">
            <v>0</v>
          </cell>
          <cell r="CY685">
            <v>0</v>
          </cell>
          <cell r="CZ685">
            <v>0</v>
          </cell>
          <cell r="DA685">
            <v>0</v>
          </cell>
          <cell r="DB685">
            <v>0</v>
          </cell>
        </row>
        <row r="686">
          <cell r="B686" t="str">
            <v>0655 DE 2025</v>
          </cell>
          <cell r="C686">
            <v>0</v>
          </cell>
          <cell r="D686" t="str">
            <v xml:space="preserve">No. Vice Recursos / Regalías </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BI686">
            <v>0</v>
          </cell>
          <cell r="BJ686">
            <v>0</v>
          </cell>
          <cell r="BK686">
            <v>0</v>
          </cell>
          <cell r="BL686">
            <v>0</v>
          </cell>
          <cell r="BM686">
            <v>0</v>
          </cell>
          <cell r="BN686">
            <v>0</v>
          </cell>
          <cell r="BO686">
            <v>0</v>
          </cell>
          <cell r="BP686">
            <v>0</v>
          </cell>
          <cell r="BQ686">
            <v>0</v>
          </cell>
          <cell r="CS686">
            <v>0</v>
          </cell>
          <cell r="CT686">
            <v>0</v>
          </cell>
          <cell r="CU686">
            <v>0</v>
          </cell>
          <cell r="CV686">
            <v>0</v>
          </cell>
          <cell r="CY686">
            <v>0</v>
          </cell>
          <cell r="CZ686">
            <v>0</v>
          </cell>
          <cell r="DA686">
            <v>0</v>
          </cell>
          <cell r="DB686">
            <v>0</v>
          </cell>
        </row>
        <row r="687">
          <cell r="B687" t="str">
            <v>0656 DE 2025</v>
          </cell>
          <cell r="C687">
            <v>0</v>
          </cell>
          <cell r="D687" t="str">
            <v xml:space="preserve">No. Vice Recursos / Regalías </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BI687">
            <v>0</v>
          </cell>
          <cell r="BJ687">
            <v>0</v>
          </cell>
          <cell r="BK687">
            <v>0</v>
          </cell>
          <cell r="BL687">
            <v>0</v>
          </cell>
          <cell r="BM687">
            <v>0</v>
          </cell>
          <cell r="BN687">
            <v>0</v>
          </cell>
          <cell r="BO687">
            <v>0</v>
          </cell>
          <cell r="BP687">
            <v>0</v>
          </cell>
          <cell r="BQ687">
            <v>0</v>
          </cell>
          <cell r="CS687">
            <v>0</v>
          </cell>
          <cell r="CT687">
            <v>0</v>
          </cell>
          <cell r="CU687">
            <v>0</v>
          </cell>
          <cell r="CV687">
            <v>0</v>
          </cell>
          <cell r="CY687">
            <v>0</v>
          </cell>
          <cell r="CZ687">
            <v>0</v>
          </cell>
          <cell r="DA687">
            <v>0</v>
          </cell>
          <cell r="DB687">
            <v>0</v>
          </cell>
        </row>
        <row r="688">
          <cell r="B688" t="str">
            <v>0657 DE 2025</v>
          </cell>
          <cell r="C688">
            <v>0</v>
          </cell>
          <cell r="D688" t="str">
            <v xml:space="preserve">No. Vice Recursos / Regalías </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BI688">
            <v>0</v>
          </cell>
          <cell r="BJ688">
            <v>0</v>
          </cell>
          <cell r="BK688">
            <v>0</v>
          </cell>
          <cell r="BL688">
            <v>0</v>
          </cell>
          <cell r="BM688">
            <v>0</v>
          </cell>
          <cell r="BN688">
            <v>0</v>
          </cell>
          <cell r="BO688">
            <v>0</v>
          </cell>
          <cell r="BP688">
            <v>0</v>
          </cell>
          <cell r="BQ688">
            <v>0</v>
          </cell>
          <cell r="CS688">
            <v>0</v>
          </cell>
          <cell r="CT688">
            <v>0</v>
          </cell>
          <cell r="CU688">
            <v>0</v>
          </cell>
          <cell r="CV688">
            <v>0</v>
          </cell>
          <cell r="CY688">
            <v>0</v>
          </cell>
          <cell r="CZ688">
            <v>0</v>
          </cell>
          <cell r="DA688">
            <v>0</v>
          </cell>
          <cell r="DB688">
            <v>0</v>
          </cell>
        </row>
        <row r="689">
          <cell r="B689" t="str">
            <v>0658 DE 2025</v>
          </cell>
          <cell r="C689">
            <v>0</v>
          </cell>
          <cell r="D689" t="str">
            <v xml:space="preserve">No. Vice Recursos / Regalías </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BI689">
            <v>0</v>
          </cell>
          <cell r="BJ689">
            <v>0</v>
          </cell>
          <cell r="BK689">
            <v>0</v>
          </cell>
          <cell r="BL689">
            <v>0</v>
          </cell>
          <cell r="BM689">
            <v>0</v>
          </cell>
          <cell r="BN689">
            <v>0</v>
          </cell>
          <cell r="BO689">
            <v>0</v>
          </cell>
          <cell r="BP689">
            <v>0</v>
          </cell>
          <cell r="BQ689">
            <v>0</v>
          </cell>
          <cell r="CS689">
            <v>0</v>
          </cell>
          <cell r="CT689">
            <v>0</v>
          </cell>
          <cell r="CU689">
            <v>0</v>
          </cell>
          <cell r="CV689">
            <v>0</v>
          </cell>
          <cell r="CY689">
            <v>0</v>
          </cell>
          <cell r="CZ689">
            <v>0</v>
          </cell>
          <cell r="DA689">
            <v>0</v>
          </cell>
          <cell r="DB689">
            <v>0</v>
          </cell>
        </row>
        <row r="690">
          <cell r="B690" t="str">
            <v>0659 DE 2025</v>
          </cell>
          <cell r="C690">
            <v>0</v>
          </cell>
          <cell r="D690" t="str">
            <v xml:space="preserve">No. Vice Recursos / Regalías </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BI690">
            <v>0</v>
          </cell>
          <cell r="BJ690">
            <v>0</v>
          </cell>
          <cell r="BK690">
            <v>0</v>
          </cell>
          <cell r="BL690">
            <v>0</v>
          </cell>
          <cell r="BM690">
            <v>0</v>
          </cell>
          <cell r="BN690">
            <v>0</v>
          </cell>
          <cell r="BO690">
            <v>0</v>
          </cell>
          <cell r="BP690">
            <v>0</v>
          </cell>
          <cell r="BQ690">
            <v>0</v>
          </cell>
          <cell r="CS690">
            <v>0</v>
          </cell>
          <cell r="CT690">
            <v>0</v>
          </cell>
          <cell r="CU690">
            <v>0</v>
          </cell>
          <cell r="CV690">
            <v>0</v>
          </cell>
          <cell r="CY690">
            <v>0</v>
          </cell>
          <cell r="CZ690">
            <v>0</v>
          </cell>
          <cell r="DA690">
            <v>0</v>
          </cell>
          <cell r="DB690">
            <v>0</v>
          </cell>
        </row>
        <row r="691">
          <cell r="B691" t="str">
            <v>0660 DE 2025</v>
          </cell>
          <cell r="C691">
            <v>0</v>
          </cell>
          <cell r="D691" t="str">
            <v xml:space="preserve">No. Vice Recursos / Regalías </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BI691">
            <v>0</v>
          </cell>
          <cell r="BJ691">
            <v>0</v>
          </cell>
          <cell r="BK691">
            <v>0</v>
          </cell>
          <cell r="BL691">
            <v>0</v>
          </cell>
          <cell r="BM691">
            <v>0</v>
          </cell>
          <cell r="BN691">
            <v>0</v>
          </cell>
          <cell r="BO691">
            <v>0</v>
          </cell>
          <cell r="BP691">
            <v>0</v>
          </cell>
          <cell r="BQ691">
            <v>0</v>
          </cell>
          <cell r="CS691">
            <v>0</v>
          </cell>
          <cell r="CT691">
            <v>0</v>
          </cell>
          <cell r="CU691">
            <v>0</v>
          </cell>
          <cell r="CV691">
            <v>0</v>
          </cell>
          <cell r="CY691">
            <v>0</v>
          </cell>
          <cell r="CZ691">
            <v>0</v>
          </cell>
          <cell r="DA691">
            <v>0</v>
          </cell>
          <cell r="DB691">
            <v>0</v>
          </cell>
        </row>
        <row r="692">
          <cell r="B692" t="str">
            <v>0661 DE 2025</v>
          </cell>
          <cell r="C692">
            <v>0</v>
          </cell>
          <cell r="D692" t="str">
            <v xml:space="preserve">No. Vice Recursos / Regalías </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BI692">
            <v>0</v>
          </cell>
          <cell r="BJ692">
            <v>0</v>
          </cell>
          <cell r="BK692">
            <v>0</v>
          </cell>
          <cell r="BL692">
            <v>0</v>
          </cell>
          <cell r="BM692">
            <v>0</v>
          </cell>
          <cell r="BN692">
            <v>0</v>
          </cell>
          <cell r="BO692">
            <v>0</v>
          </cell>
          <cell r="BP692">
            <v>0</v>
          </cell>
          <cell r="BQ692">
            <v>0</v>
          </cell>
          <cell r="CS692">
            <v>0</v>
          </cell>
          <cell r="CT692">
            <v>0</v>
          </cell>
          <cell r="CU692">
            <v>0</v>
          </cell>
          <cell r="CV692">
            <v>0</v>
          </cell>
          <cell r="CY692">
            <v>0</v>
          </cell>
          <cell r="CZ692">
            <v>0</v>
          </cell>
          <cell r="DA692">
            <v>0</v>
          </cell>
          <cell r="DB692">
            <v>0</v>
          </cell>
        </row>
        <row r="693">
          <cell r="B693" t="str">
            <v>0662 DE 2025</v>
          </cell>
          <cell r="C693">
            <v>0</v>
          </cell>
          <cell r="D693" t="str">
            <v xml:space="preserve">No. Vice Recursos / Regalías </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BI693">
            <v>0</v>
          </cell>
          <cell r="BJ693">
            <v>0</v>
          </cell>
          <cell r="BK693">
            <v>0</v>
          </cell>
          <cell r="BL693">
            <v>0</v>
          </cell>
          <cell r="BM693">
            <v>0</v>
          </cell>
          <cell r="BN693">
            <v>0</v>
          </cell>
          <cell r="BO693">
            <v>0</v>
          </cell>
          <cell r="BP693">
            <v>0</v>
          </cell>
          <cell r="BQ693">
            <v>0</v>
          </cell>
          <cell r="CS693">
            <v>0</v>
          </cell>
          <cell r="CT693">
            <v>0</v>
          </cell>
          <cell r="CU693">
            <v>0</v>
          </cell>
          <cell r="CV693">
            <v>0</v>
          </cell>
          <cell r="CY693">
            <v>0</v>
          </cell>
          <cell r="CZ693">
            <v>0</v>
          </cell>
          <cell r="DA693">
            <v>0</v>
          </cell>
          <cell r="DB693">
            <v>0</v>
          </cell>
        </row>
        <row r="694">
          <cell r="B694" t="str">
            <v>0663 DE 2025</v>
          </cell>
          <cell r="C694">
            <v>0</v>
          </cell>
          <cell r="D694" t="str">
            <v xml:space="preserve">No. Vice Recursos / Regalías </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BI694">
            <v>0</v>
          </cell>
          <cell r="BJ694">
            <v>0</v>
          </cell>
          <cell r="BK694">
            <v>0</v>
          </cell>
          <cell r="BL694">
            <v>0</v>
          </cell>
          <cell r="BM694">
            <v>0</v>
          </cell>
          <cell r="BN694">
            <v>0</v>
          </cell>
          <cell r="BO694">
            <v>0</v>
          </cell>
          <cell r="BP694">
            <v>0</v>
          </cell>
          <cell r="BQ694">
            <v>0</v>
          </cell>
          <cell r="CS694">
            <v>0</v>
          </cell>
          <cell r="CT694">
            <v>0</v>
          </cell>
          <cell r="CU694">
            <v>0</v>
          </cell>
          <cell r="CV694">
            <v>0</v>
          </cell>
          <cell r="CY694">
            <v>0</v>
          </cell>
          <cell r="CZ694">
            <v>0</v>
          </cell>
          <cell r="DA694">
            <v>0</v>
          </cell>
          <cell r="DB694">
            <v>0</v>
          </cell>
        </row>
        <row r="695">
          <cell r="B695" t="str">
            <v>0664 DE 2025</v>
          </cell>
          <cell r="C695">
            <v>35263186</v>
          </cell>
          <cell r="D695" t="str">
            <v xml:space="preserve">NURY CONSUELO ALVAREZ </v>
          </cell>
          <cell r="E695" t="str">
            <v>CONTRATO DE PRESTACIÓN DE SERVICIOS PROFESIONALES</v>
          </cell>
          <cell r="F695" t="str">
            <v>PRESTACIÓN DE SERVICIOS PROFESIONALES NECESARIO PARA EL FORTALECIMIENTO DE LOS PROCESOS ADMINISTRATIVOS DE LA OFICINA DE ADMISIONES, REGISTRO Y CONTROL ACADÉMICO DE LA UNIVERSIDAD DE LOS LLANOS.</v>
          </cell>
          <cell r="G695">
            <v>45853</v>
          </cell>
          <cell r="H695">
            <v>21172984</v>
          </cell>
          <cell r="I695" t="str">
            <v>Cinco (05) meses y doce (12) días calendario</v>
          </cell>
          <cell r="J695">
            <v>45853</v>
          </cell>
          <cell r="K695">
            <v>46017</v>
          </cell>
          <cell r="L695" t="str">
            <v>NO APLICA</v>
          </cell>
          <cell r="M695" t="str">
            <v>NO APLICA</v>
          </cell>
          <cell r="N695" t="str">
            <v>NO APLICA</v>
          </cell>
          <cell r="O695">
            <v>6</v>
          </cell>
          <cell r="P695">
            <v>2091159</v>
          </cell>
          <cell r="Q695">
            <v>45853</v>
          </cell>
          <cell r="R695">
            <v>45869</v>
          </cell>
          <cell r="S695">
            <v>3920923</v>
          </cell>
          <cell r="T695">
            <v>45870</v>
          </cell>
          <cell r="U695">
            <v>45900</v>
          </cell>
          <cell r="V695">
            <v>3920923</v>
          </cell>
          <cell r="W695">
            <v>45901</v>
          </cell>
          <cell r="X695">
            <v>45930</v>
          </cell>
          <cell r="Y695">
            <v>3920923</v>
          </cell>
          <cell r="Z695">
            <v>45931</v>
          </cell>
          <cell r="AA695">
            <v>45961</v>
          </cell>
          <cell r="AB695">
            <v>3920923</v>
          </cell>
          <cell r="AC695">
            <v>45962</v>
          </cell>
          <cell r="AD695">
            <v>45991</v>
          </cell>
          <cell r="AE695">
            <v>3398133</v>
          </cell>
          <cell r="AF695">
            <v>45992</v>
          </cell>
          <cell r="AG695">
            <v>46017</v>
          </cell>
          <cell r="BI695" t="str">
            <v>Vicerrectoría de Recursos Universitarios</v>
          </cell>
          <cell r="BJ695" t="str">
            <v>WILSON FERNANDO SALGADO CIFUENTES</v>
          </cell>
          <cell r="BK695" t="str">
            <v>Vicerrector Universitario</v>
          </cell>
          <cell r="BL695">
            <v>1552</v>
          </cell>
          <cell r="BM695">
            <v>45853.979270833333</v>
          </cell>
          <cell r="BN695">
            <v>3174935420</v>
          </cell>
          <cell r="BO695">
            <v>3823</v>
          </cell>
          <cell r="BP695">
            <v>45853</v>
          </cell>
          <cell r="BQ695">
            <v>21172984</v>
          </cell>
          <cell r="CS695" t="str">
            <v>1. Apoyar la revisión, registro y ajuste del sistema de información institucional para su correspondiente adaptación a los procesos de inscripción de aspirantes, selección, admisión, matricula, registro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695">
            <v>35263186</v>
          </cell>
          <cell r="CU695">
            <v>504</v>
          </cell>
          <cell r="CV695" t="str">
            <v>26</v>
          </cell>
          <cell r="CY695">
            <v>7110</v>
          </cell>
          <cell r="CZ695" t="str">
            <v>M5</v>
          </cell>
          <cell r="DA695">
            <v>21172984</v>
          </cell>
          <cell r="DB695">
            <v>0</v>
          </cell>
        </row>
        <row r="696">
          <cell r="B696" t="str">
            <v>0666 DE 2025</v>
          </cell>
          <cell r="C696">
            <v>1121832460</v>
          </cell>
          <cell r="D696" t="str">
            <v>CARLOS ROBINSON CELIS REINOSO</v>
          </cell>
          <cell r="E696" t="str">
            <v>CONTRATO DE PRESTACIÓN DE SERVICIOS DE APOYO A LA GESTIÓN</v>
          </cell>
          <cell r="F696" t="str">
            <v>PRESTACIÓN DE SERVICIOS DE APOYO A LA GESTIÓN NECESARIO PARA EL FORTALECIMIENTO DE LOS PROCESOS OPERATIVOS Y ADMINISTRATIVOS DE LA OFICINA DE ADMISIONES, REGISTRO Y CONTROL ACADÉMICO DE LA UNIVERSIDAD DE LOS LLANOS.</v>
          </cell>
          <cell r="G696">
            <v>45853</v>
          </cell>
          <cell r="H696">
            <v>13871952</v>
          </cell>
          <cell r="I696" t="str">
            <v>Cinco (05) meses y doce (12) días calendario</v>
          </cell>
          <cell r="J696">
            <v>45853</v>
          </cell>
          <cell r="K696">
            <v>46017</v>
          </cell>
          <cell r="L696" t="str">
            <v>NO APLICA</v>
          </cell>
          <cell r="M696" t="str">
            <v>NO APLICA</v>
          </cell>
          <cell r="N696" t="str">
            <v>NO APLICA</v>
          </cell>
          <cell r="O696">
            <v>6</v>
          </cell>
          <cell r="P696">
            <v>1370069</v>
          </cell>
          <cell r="Q696">
            <v>45853</v>
          </cell>
          <cell r="R696">
            <v>45869</v>
          </cell>
          <cell r="S696">
            <v>2568880</v>
          </cell>
          <cell r="T696">
            <v>45870</v>
          </cell>
          <cell r="U696">
            <v>45900</v>
          </cell>
          <cell r="V696">
            <v>2568880</v>
          </cell>
          <cell r="W696">
            <v>45901</v>
          </cell>
          <cell r="X696">
            <v>45930</v>
          </cell>
          <cell r="Y696">
            <v>2568880</v>
          </cell>
          <cell r="Z696">
            <v>45931</v>
          </cell>
          <cell r="AA696">
            <v>45961</v>
          </cell>
          <cell r="AB696">
            <v>2568880</v>
          </cell>
          <cell r="AC696">
            <v>45962</v>
          </cell>
          <cell r="AD696">
            <v>45991</v>
          </cell>
          <cell r="AE696">
            <v>2226363</v>
          </cell>
          <cell r="AF696">
            <v>45992</v>
          </cell>
          <cell r="AG696">
            <v>46017</v>
          </cell>
          <cell r="BI696" t="str">
            <v>Vicerrectoría de Recursos Universitarios</v>
          </cell>
          <cell r="BJ696" t="str">
            <v>WILSON FERNANDO SALGADO CIFUENTES</v>
          </cell>
          <cell r="BK696" t="str">
            <v>Vicerrector Universitario</v>
          </cell>
          <cell r="BL696">
            <v>1552</v>
          </cell>
          <cell r="BM696">
            <v>45853.979270833333</v>
          </cell>
          <cell r="BN696">
            <v>3174935420</v>
          </cell>
          <cell r="BO696">
            <v>3933</v>
          </cell>
          <cell r="BP696">
            <v>45853</v>
          </cell>
          <cell r="BQ696">
            <v>13871952</v>
          </cell>
          <cell r="CS696" t="str">
            <v>1. Apoyar la revisión, registro y ajuste del sistema de información institucional para su correspondiente adaptación a los procesos de inscripción de aspirantes, selección, admisión, matricula, registro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Matriculados, Caracterización-Gratuidad.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Colaborar con el reporte de estudiantes extranjeros matriculados en programas de pregrado al Sistema de Información de Migración (SIRE).</v>
          </cell>
          <cell r="CT696">
            <v>1121832460.5</v>
          </cell>
          <cell r="CU696">
            <v>504</v>
          </cell>
          <cell r="CV696" t="str">
            <v>26</v>
          </cell>
          <cell r="CY696">
            <v>8299</v>
          </cell>
          <cell r="CZ696" t="str">
            <v>M6</v>
          </cell>
          <cell r="DA696">
            <v>13871952</v>
          </cell>
          <cell r="DB696">
            <v>0</v>
          </cell>
        </row>
        <row r="697">
          <cell r="B697" t="str">
            <v>0667 DE 2025</v>
          </cell>
          <cell r="C697">
            <v>40383789</v>
          </cell>
          <cell r="D697" t="str">
            <v>YENNY ASTRID GANTIVA ORTEGON</v>
          </cell>
          <cell r="E697" t="str">
            <v>CONTRATO DE PRESTACIÓN DE SERVICIOS DE APOYO A LA GESTIÓN</v>
          </cell>
          <cell r="F697" t="str">
            <v>PRESTACIÓN DE SERVICIOS DE APOYO A LA GESTIÓN NECESARIO PARA EL FORTALECIMIENTO DE LOS PROCESOS OPERATIVOS Y ADMINISTRATIVOS DE LA OFICINA DE ADMISIONES, REGISTRO Y CONTROL ACADÉMICO DE LA UNIVERSIDAD DE LOS LLANOS.</v>
          </cell>
          <cell r="G697">
            <v>45853</v>
          </cell>
          <cell r="H697">
            <v>11875444</v>
          </cell>
          <cell r="I697" t="str">
            <v>Cinco (05) meses y cinco (05) días calendario</v>
          </cell>
          <cell r="J697">
            <v>45853</v>
          </cell>
          <cell r="K697">
            <v>46010</v>
          </cell>
          <cell r="L697" t="str">
            <v>NO APLICA</v>
          </cell>
          <cell r="M697" t="str">
            <v>NO APLICA</v>
          </cell>
          <cell r="N697" t="str">
            <v>NO APLICA</v>
          </cell>
          <cell r="O697">
            <v>6</v>
          </cell>
          <cell r="P697">
            <v>1225852</v>
          </cell>
          <cell r="Q697">
            <v>45853</v>
          </cell>
          <cell r="R697">
            <v>45869</v>
          </cell>
          <cell r="S697">
            <v>2298473</v>
          </cell>
          <cell r="T697">
            <v>45870</v>
          </cell>
          <cell r="U697">
            <v>45900</v>
          </cell>
          <cell r="V697">
            <v>2298473</v>
          </cell>
          <cell r="W697">
            <v>45901</v>
          </cell>
          <cell r="X697">
            <v>45930</v>
          </cell>
          <cell r="Y697">
            <v>2298473</v>
          </cell>
          <cell r="Z697">
            <v>45931</v>
          </cell>
          <cell r="AA697">
            <v>45961</v>
          </cell>
          <cell r="AB697">
            <v>2298473</v>
          </cell>
          <cell r="AC697">
            <v>45962</v>
          </cell>
          <cell r="AD697">
            <v>45991</v>
          </cell>
          <cell r="AE697">
            <v>1455700</v>
          </cell>
          <cell r="AF697">
            <v>45992</v>
          </cell>
          <cell r="AG697">
            <v>46010</v>
          </cell>
          <cell r="BI697" t="str">
            <v>Vicerrectoría de Recursos Universitarios</v>
          </cell>
          <cell r="BJ697" t="str">
            <v>WILSON FERNANDO SALGADO CIFUENTES</v>
          </cell>
          <cell r="BK697" t="str">
            <v>Vicerrector Universitario</v>
          </cell>
          <cell r="BL697">
            <v>1552</v>
          </cell>
          <cell r="BM697">
            <v>45853.979270833333</v>
          </cell>
          <cell r="BN697">
            <v>3174935420</v>
          </cell>
          <cell r="BO697">
            <v>3842</v>
          </cell>
          <cell r="BP697">
            <v>45853</v>
          </cell>
          <cell r="BQ697">
            <v>11875444</v>
          </cell>
          <cell r="CS697" t="str">
            <v>1. Apoyar y asesorar los requerimientos e inquietudes de los aspirantes, admitidos o estudiantes con respecto a su situación académica de acuerdo a la normatividad vigente y demás requerimientos de la comunidad en general. 2. Apoyar en la notificación telefónica de admitidos a los programas de pregrado. 3. Apoyar en la verificación de soportes de admisión de estudiantes de pregrado, brindando asesoría en las dudas que pueda presentar el admitido. 4. Apoyar en la verificación de soportes de inscripción o admisión en categorías especiales. 5. Contribuir en la revisión de soportes para grado a estudiantes de pregrado y/o posgrado.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9. Apoyar la recepción, clasificación, registro y archivo de documentos, actas y solicitudes de la Oficina de Admisiones, Registro y Control Académico aplicando los procedimientos indicados por la Oficina de Correspondencia y Archivo. 10. Apoyar el proceso de inscripción de cursos a estudiantes regulares.</v>
          </cell>
          <cell r="CT697">
            <v>40383789</v>
          </cell>
          <cell r="CU697">
            <v>504</v>
          </cell>
          <cell r="CV697" t="str">
            <v>26</v>
          </cell>
          <cell r="CY697">
            <v>8219</v>
          </cell>
          <cell r="CZ697" t="str">
            <v>M6</v>
          </cell>
          <cell r="DA697">
            <v>11875444</v>
          </cell>
          <cell r="DB697">
            <v>0</v>
          </cell>
        </row>
        <row r="698">
          <cell r="B698" t="str">
            <v>0670 DE 2025</v>
          </cell>
          <cell r="C698">
            <v>52821671</v>
          </cell>
          <cell r="D698" t="str">
            <v>BREY DIDIANA AMADO</v>
          </cell>
          <cell r="E698" t="str">
            <v>CONTRATO DE PRESTACIÓN DE SERVICIOS DE APOYO A LA GESTIÓN</v>
          </cell>
          <cell r="F698" t="str">
            <v>PRESTACIÓN DE SERVICIOS DE APOYO A LA GESTIÓN NECESARIO PARA EL FORTALECIMIENTO DE LOS PROCESOS ADMINISTRATIVOS DE LA SECCIÓN DE ALMACÉN DE LA UNIVERSIDAD DE LOS LLANOS.</v>
          </cell>
          <cell r="G698">
            <v>45853</v>
          </cell>
          <cell r="H698">
            <v>11875444</v>
          </cell>
          <cell r="I698" t="str">
            <v>Cinco (05) meses y cinco (05) días calendario</v>
          </cell>
          <cell r="J698">
            <v>45853</v>
          </cell>
          <cell r="K698">
            <v>46010</v>
          </cell>
          <cell r="L698" t="str">
            <v>NO APLICA</v>
          </cell>
          <cell r="M698" t="str">
            <v>NO APLICA</v>
          </cell>
          <cell r="N698" t="str">
            <v>NO APLICA</v>
          </cell>
          <cell r="O698">
            <v>6</v>
          </cell>
          <cell r="P698">
            <v>1225852</v>
          </cell>
          <cell r="Q698">
            <v>45853</v>
          </cell>
          <cell r="R698">
            <v>45869</v>
          </cell>
          <cell r="S698">
            <v>2298473</v>
          </cell>
          <cell r="T698">
            <v>45870</v>
          </cell>
          <cell r="U698">
            <v>45900</v>
          </cell>
          <cell r="V698">
            <v>2298473</v>
          </cell>
          <cell r="W698">
            <v>45901</v>
          </cell>
          <cell r="X698">
            <v>45930</v>
          </cell>
          <cell r="Y698">
            <v>2298473</v>
          </cell>
          <cell r="Z698">
            <v>45931</v>
          </cell>
          <cell r="AA698">
            <v>45961</v>
          </cell>
          <cell r="AB698">
            <v>2298473</v>
          </cell>
          <cell r="AC698">
            <v>45962</v>
          </cell>
          <cell r="AD698">
            <v>45991</v>
          </cell>
          <cell r="AE698">
            <v>1455700</v>
          </cell>
          <cell r="AF698">
            <v>45992</v>
          </cell>
          <cell r="AG698">
            <v>46010</v>
          </cell>
          <cell r="BI698" t="str">
            <v>Vicerrectoría de Recursos Universitarios</v>
          </cell>
          <cell r="BJ698" t="str">
            <v>WILSON FERNANDO SALGADO CIFUENTES</v>
          </cell>
          <cell r="BK698" t="str">
            <v>Vicerrector Universitario</v>
          </cell>
          <cell r="BL698">
            <v>1552</v>
          </cell>
          <cell r="BM698">
            <v>45853.979270833333</v>
          </cell>
          <cell r="BN698">
            <v>3174935420</v>
          </cell>
          <cell r="BO698">
            <v>3864</v>
          </cell>
          <cell r="BP698">
            <v>45853</v>
          </cell>
          <cell r="BQ698">
            <v>11875444</v>
          </cell>
          <cell r="CS698"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Apoyar en la recolección de firmas en documentos de traslados o reintegros. 12. Prestar apoyo para alimentar el cronograma de inventarios. 13. Apoyar cuando se requiera, con el archivo de los documentos generados en la realización de inventarios, traslados, reintegros y bajas. 14. Colaborar en la elaboración del borrador del memorando de faltantes en responsables. 15. Apoyar al cumplimiento del plan de mejoramiento de la Contraloría General de la Nación en lo referente con la revisión, constatación, ajuste del listado de bienes según grupos contables versus SICOF. 16. Apoyar en el análisis, elaboración y reclasificación de grupo de inventarios de bienes muebles e inmuebles.</v>
          </cell>
          <cell r="CT698">
            <v>52821671</v>
          </cell>
          <cell r="CU698">
            <v>436</v>
          </cell>
          <cell r="CV698" t="str">
            <v>4204</v>
          </cell>
          <cell r="CY698">
            <v>8299</v>
          </cell>
          <cell r="CZ698" t="str">
            <v>M6</v>
          </cell>
          <cell r="DA698">
            <v>11875444</v>
          </cell>
          <cell r="DB698">
            <v>0</v>
          </cell>
        </row>
        <row r="699">
          <cell r="B699" t="str">
            <v>0671 DE 2025</v>
          </cell>
          <cell r="C699">
            <v>1121838496</v>
          </cell>
          <cell r="D699" t="str">
            <v xml:space="preserve">DARWIN SCHLEYDEN GUTIERREZ CASALLAS </v>
          </cell>
          <cell r="E699" t="str">
            <v>CONTRATO DE PRESTACIÓN DE SERVICIOS PROFESIONALES</v>
          </cell>
          <cell r="F699" t="str">
            <v>PRESTACIÓN DE SERVICIOS PROFESIONALES NECESARIO PARA EL FORTALECIMIENTO DE LOS PROCESOS DE LA SECCIÓN DE ALMACÉN DE LA UNIVERSIDAD DE LOS LLANOS.</v>
          </cell>
          <cell r="G699">
            <v>45853</v>
          </cell>
          <cell r="H699">
            <v>17522471</v>
          </cell>
          <cell r="I699" t="str">
            <v>Cinco (05) meses y doce (12) días calendario</v>
          </cell>
          <cell r="J699">
            <v>45853</v>
          </cell>
          <cell r="K699">
            <v>46017</v>
          </cell>
          <cell r="L699" t="str">
            <v>NO APLICA</v>
          </cell>
          <cell r="M699" t="str">
            <v>NO APLICA</v>
          </cell>
          <cell r="N699" t="str">
            <v>NO APLICA</v>
          </cell>
          <cell r="O699">
            <v>6</v>
          </cell>
          <cell r="P699">
            <v>1730614</v>
          </cell>
          <cell r="Q699">
            <v>45853</v>
          </cell>
          <cell r="R699">
            <v>45869</v>
          </cell>
          <cell r="S699">
            <v>3244902</v>
          </cell>
          <cell r="T699">
            <v>45870</v>
          </cell>
          <cell r="U699">
            <v>45900</v>
          </cell>
          <cell r="V699">
            <v>3244902</v>
          </cell>
          <cell r="W699">
            <v>45901</v>
          </cell>
          <cell r="X699">
            <v>45930</v>
          </cell>
          <cell r="Y699">
            <v>3244902</v>
          </cell>
          <cell r="Z699">
            <v>45931</v>
          </cell>
          <cell r="AA699">
            <v>45961</v>
          </cell>
          <cell r="AB699">
            <v>3244902</v>
          </cell>
          <cell r="AC699">
            <v>45962</v>
          </cell>
          <cell r="AD699">
            <v>45991</v>
          </cell>
          <cell r="AE699">
            <v>2812249</v>
          </cell>
          <cell r="AF699">
            <v>45992</v>
          </cell>
          <cell r="AG699">
            <v>46017</v>
          </cell>
          <cell r="BI699" t="str">
            <v>Vicerrectoría de Recursos Universitarios</v>
          </cell>
          <cell r="BJ699" t="str">
            <v>WILSON FERNANDO SALGADO CIFUENTES</v>
          </cell>
          <cell r="BK699" t="str">
            <v>Vicerrector Universitario</v>
          </cell>
          <cell r="BL699">
            <v>1552</v>
          </cell>
          <cell r="BM699">
            <v>45853.979270833333</v>
          </cell>
          <cell r="BN699">
            <v>3174935420</v>
          </cell>
          <cell r="BO699">
            <v>3936</v>
          </cell>
          <cell r="BP699">
            <v>45853</v>
          </cell>
          <cell r="BQ699">
            <v>17522471</v>
          </cell>
          <cell r="CS699"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Colaborar en el seguimiento y ajustes en la transición de la codificación de CUIPO al programa SICOF del módulo de compras, atendiendo solicitud de creación de los usuarios que lo soliciten. 9. Apoyar en el análisis, elaboración y reclasificación de grupo de inventarios de bienes muebles e inmuebles.</v>
          </cell>
          <cell r="CT699">
            <v>1121838496.7</v>
          </cell>
          <cell r="CU699">
            <v>436</v>
          </cell>
          <cell r="CV699" t="str">
            <v>4204</v>
          </cell>
          <cell r="CY699">
            <v>7490</v>
          </cell>
          <cell r="CZ699" t="str">
            <v>M6</v>
          </cell>
          <cell r="DA699">
            <v>17522471</v>
          </cell>
          <cell r="DB699">
            <v>0</v>
          </cell>
        </row>
        <row r="700">
          <cell r="B700" t="str">
            <v>0672 DE 2025</v>
          </cell>
          <cell r="C700">
            <v>1121875719</v>
          </cell>
          <cell r="D700" t="str">
            <v>GINNA JAEL CORTES HERNANDEZ</v>
          </cell>
          <cell r="E700" t="str">
            <v>CONTRATO DE PRESTACIÓN DE SERVICIOS DE APOYO A LA GESTIÓN</v>
          </cell>
          <cell r="F700" t="str">
            <v>PRESTACIÓN DE SERVICIOS DE APOYO A LA GESTIÓN NECESARIO PARA EL FORTALECIMIENTO DE LOS PROCESOS ADMINISTRATIVOS DE LA SECCIÓN DE ALMACÉN DE LA UNIVERSIDAD DE LOS LLANOS.</v>
          </cell>
          <cell r="G700">
            <v>45853</v>
          </cell>
          <cell r="H700">
            <v>11875444</v>
          </cell>
          <cell r="I700" t="str">
            <v>Cinco (05) meses y cinco (05) días calendario</v>
          </cell>
          <cell r="J700">
            <v>45853</v>
          </cell>
          <cell r="K700">
            <v>46010</v>
          </cell>
          <cell r="L700" t="str">
            <v>NO APLICA</v>
          </cell>
          <cell r="M700" t="str">
            <v>NO APLICA</v>
          </cell>
          <cell r="N700" t="str">
            <v>NO APLICA</v>
          </cell>
          <cell r="O700">
            <v>6</v>
          </cell>
          <cell r="P700">
            <v>1225852</v>
          </cell>
          <cell r="Q700">
            <v>45853</v>
          </cell>
          <cell r="R700">
            <v>45869</v>
          </cell>
          <cell r="S700">
            <v>2298473</v>
          </cell>
          <cell r="T700">
            <v>45870</v>
          </cell>
          <cell r="U700">
            <v>45900</v>
          </cell>
          <cell r="V700">
            <v>2298473</v>
          </cell>
          <cell r="W700">
            <v>45901</v>
          </cell>
          <cell r="X700">
            <v>45930</v>
          </cell>
          <cell r="Y700">
            <v>2298473</v>
          </cell>
          <cell r="Z700">
            <v>45931</v>
          </cell>
          <cell r="AA700">
            <v>45961</v>
          </cell>
          <cell r="AB700">
            <v>2298473</v>
          </cell>
          <cell r="AC700">
            <v>45962</v>
          </cell>
          <cell r="AD700">
            <v>45991</v>
          </cell>
          <cell r="AE700">
            <v>1455700</v>
          </cell>
          <cell r="AF700">
            <v>45992</v>
          </cell>
          <cell r="AG700">
            <v>46010</v>
          </cell>
          <cell r="BI700" t="str">
            <v>Vicerrectoría de Recursos Universitarios</v>
          </cell>
          <cell r="BJ700" t="str">
            <v>WILSON FERNANDO SALGADO CIFUENTES</v>
          </cell>
          <cell r="BK700" t="str">
            <v>Vicerrector Universitario</v>
          </cell>
          <cell r="BL700">
            <v>1552</v>
          </cell>
          <cell r="BM700">
            <v>45853.979270833333</v>
          </cell>
          <cell r="BN700">
            <v>3174935420</v>
          </cell>
          <cell r="BO700">
            <v>3956</v>
          </cell>
          <cell r="BP700">
            <v>45853</v>
          </cell>
          <cell r="BQ700">
            <v>11875444</v>
          </cell>
          <cell r="CS700"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Apoyar en la recolección de firmas en documentos de traslados o reintegros. 12. Prestar apoyo para alimentar el cronograma de inventarios. 13. Apoyar cuando se requiera, con el archivo de los documentos generados en la realización de inventarios, traslados, reintegros y bajas. 14. Colaborar en la elaboración del borrador del memorando de faltantes en responsables. 15. Apoyar al cumplimiento del plan de mejoramiento de la Contraloría General de la Nación en lo referente con la revisión, constatación, ajuste del listado de bienes según grupos contables versus SICOF. 16. Apoyar en el análisis, elaboración y reclasificación de grupo de inventarios de bienes muebles e inmuebles.</v>
          </cell>
          <cell r="CT700">
            <v>1121875719</v>
          </cell>
          <cell r="CU700">
            <v>436</v>
          </cell>
          <cell r="CV700" t="str">
            <v>4204</v>
          </cell>
          <cell r="CY700">
            <v>8299</v>
          </cell>
          <cell r="CZ700" t="str">
            <v>M6</v>
          </cell>
          <cell r="DA700">
            <v>11875444</v>
          </cell>
          <cell r="DB700">
            <v>0</v>
          </cell>
        </row>
        <row r="701">
          <cell r="B701" t="str">
            <v>0673 DE 2025</v>
          </cell>
          <cell r="C701">
            <v>1121918871</v>
          </cell>
          <cell r="D701" t="str">
            <v xml:space="preserve">LISA DANIELA CHIRIVI ROMERO </v>
          </cell>
          <cell r="E701" t="str">
            <v>CONTRATO DE PRESTACIÓN DE SERVICIOS DE APOYO A LA GESTIÓN</v>
          </cell>
          <cell r="F701" t="str">
            <v>PRESTACIÓN DE SERVICIOS DE APOYO A LA GESTIÓN NECESARIO PARA EL FORTALECIMIENTO DE LOS PROCESOS ADMINISTRATIVOS DE LA SECCIÓN DE ALMACÉN DE LA UNIVERSIDAD DE LOS LLANOS.</v>
          </cell>
          <cell r="G701">
            <v>45853</v>
          </cell>
          <cell r="H701">
            <v>12411754</v>
          </cell>
          <cell r="I701" t="str">
            <v>Cinco (05) meses y doce (12) días calendario</v>
          </cell>
          <cell r="J701">
            <v>45853</v>
          </cell>
          <cell r="K701">
            <v>46017</v>
          </cell>
          <cell r="L701" t="str">
            <v>NO APLICA</v>
          </cell>
          <cell r="M701" t="str">
            <v>NO APLICA</v>
          </cell>
          <cell r="N701" t="str">
            <v>NO APLICA</v>
          </cell>
          <cell r="O701">
            <v>6</v>
          </cell>
          <cell r="P701">
            <v>1225852</v>
          </cell>
          <cell r="Q701">
            <v>45853</v>
          </cell>
          <cell r="R701">
            <v>45869</v>
          </cell>
          <cell r="S701">
            <v>2298473</v>
          </cell>
          <cell r="T701">
            <v>45870</v>
          </cell>
          <cell r="U701">
            <v>45900</v>
          </cell>
          <cell r="V701">
            <v>2298473</v>
          </cell>
          <cell r="W701">
            <v>45901</v>
          </cell>
          <cell r="X701">
            <v>45930</v>
          </cell>
          <cell r="Y701">
            <v>2298473</v>
          </cell>
          <cell r="Z701">
            <v>45931</v>
          </cell>
          <cell r="AA701">
            <v>45961</v>
          </cell>
          <cell r="AB701">
            <v>2298473</v>
          </cell>
          <cell r="AC701">
            <v>45962</v>
          </cell>
          <cell r="AD701">
            <v>45991</v>
          </cell>
          <cell r="AE701">
            <v>1992010</v>
          </cell>
          <cell r="AF701">
            <v>45992</v>
          </cell>
          <cell r="AG701">
            <v>46017</v>
          </cell>
          <cell r="BI701" t="str">
            <v>Vicerrectoría de Recursos Universitarios</v>
          </cell>
          <cell r="BJ701" t="str">
            <v>WILSON FERNANDO SALGADO CIFUENTES</v>
          </cell>
          <cell r="BK701" t="str">
            <v>Vicerrector Universitario</v>
          </cell>
          <cell r="BL701">
            <v>1552</v>
          </cell>
          <cell r="BM701">
            <v>45853.979270833333</v>
          </cell>
          <cell r="BN701">
            <v>3174935420</v>
          </cell>
          <cell r="BO701">
            <v>3975</v>
          </cell>
          <cell r="BP701">
            <v>45853</v>
          </cell>
          <cell r="BQ701">
            <v>12411754</v>
          </cell>
          <cell r="CS701"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Apoyar en la recolección de firmas en documentos de traslados o reintegros. 12. Prestar apoyo para alimentar el cronograma de inventarios. 13. Apoyar cuando se requiera, con el archivo de los documentos generados en la realización de inventarios, traslados, reintegros y bajas. 14. Colaborar en la elaboración del borrador del memorando de faltantes en responsables. 15. Apoyar al cumplimiento del plan de mejoramiento de la Contraloría General de la Nación en lo referente con la revisión, constatación, ajuste del listado de bienes según grupos contables versus SICOF. 16. Apoyar en el análisis, elaboración y reclasificación de grupo de inventarios de bienes muebles e inmuebles.</v>
          </cell>
          <cell r="CT701">
            <v>1121918871</v>
          </cell>
          <cell r="CU701">
            <v>436</v>
          </cell>
          <cell r="CV701" t="str">
            <v>4204</v>
          </cell>
          <cell r="CY701">
            <v>8299</v>
          </cell>
          <cell r="CZ701" t="str">
            <v>M6</v>
          </cell>
          <cell r="DA701">
            <v>12411754</v>
          </cell>
          <cell r="DB701">
            <v>0</v>
          </cell>
        </row>
        <row r="702">
          <cell r="B702" t="str">
            <v>0674 DE 2025</v>
          </cell>
          <cell r="C702">
            <v>1122920910</v>
          </cell>
          <cell r="D702" t="str">
            <v>JUAN DAVID MAHECHA ATEHORTUA</v>
          </cell>
          <cell r="E702" t="str">
            <v>CONTRATO DE PRESTACIÓN DE SERVICIOS DE APOYO A LA GESTIÓN</v>
          </cell>
          <cell r="F702" t="str">
            <v>PRESTACIÓN DE SERVICIOS DE APOYO A LA GESTIÓN NECESARIO PARA EL FORTALECIMIENTO DE LOS PROCESOS ADMINISTRATIVOS DE LA SECCIÓN DE ALMACÉN DE LA UNIVERSIDAD DE LOS LLANOS.</v>
          </cell>
          <cell r="G702">
            <v>45853</v>
          </cell>
          <cell r="H702">
            <v>12411754</v>
          </cell>
          <cell r="I702" t="str">
            <v>Cinco (05) meses y doce (12) días calendario</v>
          </cell>
          <cell r="J702">
            <v>45853</v>
          </cell>
          <cell r="K702">
            <v>46017</v>
          </cell>
          <cell r="L702" t="str">
            <v>NO APLICA</v>
          </cell>
          <cell r="M702" t="str">
            <v>NO APLICA</v>
          </cell>
          <cell r="N702" t="str">
            <v>NO APLICA</v>
          </cell>
          <cell r="O702">
            <v>6</v>
          </cell>
          <cell r="P702">
            <v>1225852</v>
          </cell>
          <cell r="Q702">
            <v>45853</v>
          </cell>
          <cell r="R702">
            <v>45869</v>
          </cell>
          <cell r="S702">
            <v>2298473</v>
          </cell>
          <cell r="T702">
            <v>45870</v>
          </cell>
          <cell r="U702">
            <v>45900</v>
          </cell>
          <cell r="V702">
            <v>2298473</v>
          </cell>
          <cell r="W702">
            <v>45901</v>
          </cell>
          <cell r="X702">
            <v>45930</v>
          </cell>
          <cell r="Y702">
            <v>2298473</v>
          </cell>
          <cell r="Z702">
            <v>45931</v>
          </cell>
          <cell r="AA702">
            <v>45961</v>
          </cell>
          <cell r="AB702">
            <v>2298473</v>
          </cell>
          <cell r="AC702">
            <v>45962</v>
          </cell>
          <cell r="AD702">
            <v>45991</v>
          </cell>
          <cell r="AE702">
            <v>1992010</v>
          </cell>
          <cell r="AF702">
            <v>45992</v>
          </cell>
          <cell r="AG702">
            <v>46017</v>
          </cell>
          <cell r="BI702" t="str">
            <v>Vicerrectoría de Recursos Universitarios</v>
          </cell>
          <cell r="BJ702" t="str">
            <v>WILSON FERNANDO SALGADO CIFUENTES</v>
          </cell>
          <cell r="BK702" t="str">
            <v>Vicerrector Universitario</v>
          </cell>
          <cell r="BL702">
            <v>1552</v>
          </cell>
          <cell r="BM702">
            <v>45853.979270833333</v>
          </cell>
          <cell r="BN702">
            <v>3174935420</v>
          </cell>
          <cell r="BO702">
            <v>4002</v>
          </cell>
          <cell r="BP702">
            <v>45853</v>
          </cell>
          <cell r="BQ702">
            <v>12411754</v>
          </cell>
          <cell r="CS702" t="str">
            <v>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organización de elementos para ser entregados a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Apoyar con el diligenciamiento de los formatos necesarios para la realización de la supervisión de los contratos a cargo de Almacén: actas, informes, certificaciones. 10. Apoyar por el buen uso, seguridad e integridad de los elementos en bodega de inactivos.</v>
          </cell>
          <cell r="CT702">
            <v>1122920910</v>
          </cell>
          <cell r="CU702">
            <v>436</v>
          </cell>
          <cell r="CV702" t="str">
            <v>4204</v>
          </cell>
          <cell r="CY702">
            <v>8299</v>
          </cell>
          <cell r="CZ702" t="str">
            <v>M6</v>
          </cell>
          <cell r="DA702">
            <v>12411754</v>
          </cell>
          <cell r="DB702">
            <v>0</v>
          </cell>
        </row>
        <row r="703">
          <cell r="B703" t="str">
            <v>0675 DE 2025</v>
          </cell>
          <cell r="C703">
            <v>40391742</v>
          </cell>
          <cell r="D703" t="str">
            <v>MARTHA LUCIA ORJUELA VERGARA</v>
          </cell>
          <cell r="E703" t="str">
            <v>CONTRATO DE PRESTACIÓN DE SERVICIOS DE APOYO A LA GESTIÓN</v>
          </cell>
          <cell r="F703" t="str">
            <v>PRESTACIÓN DE SERVICIOS DE APOYO A LA GESTIÓN NECESARIO PARA EL FORTALECIMIENTO DE LOS PROCESOS DE INFORMACIÓN Y ATENCIÓN AL CIUDADANO EN LA UNIVERSIDAD DE LOS LLANOS - SEDE SAN ANTONIO.</v>
          </cell>
          <cell r="G703">
            <v>45853</v>
          </cell>
          <cell r="H703">
            <v>11875444</v>
          </cell>
          <cell r="I703" t="str">
            <v>Cinco (05) meses y cinco (05) días calendario</v>
          </cell>
          <cell r="J703">
            <v>45853</v>
          </cell>
          <cell r="K703">
            <v>46010</v>
          </cell>
          <cell r="L703" t="str">
            <v>NO APLICA</v>
          </cell>
          <cell r="M703" t="str">
            <v>NO APLICA</v>
          </cell>
          <cell r="N703" t="str">
            <v>NO APLICA</v>
          </cell>
          <cell r="O703">
            <v>6</v>
          </cell>
          <cell r="P703">
            <v>1225852</v>
          </cell>
          <cell r="Q703">
            <v>45853</v>
          </cell>
          <cell r="R703">
            <v>45869</v>
          </cell>
          <cell r="S703">
            <v>2298473</v>
          </cell>
          <cell r="T703">
            <v>45870</v>
          </cell>
          <cell r="U703">
            <v>45900</v>
          </cell>
          <cell r="V703">
            <v>2298473</v>
          </cell>
          <cell r="W703">
            <v>45901</v>
          </cell>
          <cell r="X703">
            <v>45930</v>
          </cell>
          <cell r="Y703">
            <v>2298473</v>
          </cell>
          <cell r="Z703">
            <v>45931</v>
          </cell>
          <cell r="AA703">
            <v>45961</v>
          </cell>
          <cell r="AB703">
            <v>2298473</v>
          </cell>
          <cell r="AC703">
            <v>45962</v>
          </cell>
          <cell r="AD703">
            <v>45991</v>
          </cell>
          <cell r="AE703">
            <v>1455700</v>
          </cell>
          <cell r="AF703">
            <v>45992</v>
          </cell>
          <cell r="AG703">
            <v>46010</v>
          </cell>
          <cell r="BI703" t="str">
            <v>Vicerrectoría de Recursos Universitarios</v>
          </cell>
          <cell r="BJ703" t="str">
            <v>WILSON FERNANDO SALGADO CIFUENTES</v>
          </cell>
          <cell r="BK703" t="str">
            <v>Vicerrector Universitario</v>
          </cell>
          <cell r="BL703">
            <v>1552</v>
          </cell>
          <cell r="BM703">
            <v>45853.979270833333</v>
          </cell>
          <cell r="BN703">
            <v>3174935420</v>
          </cell>
          <cell r="BO703">
            <v>3845</v>
          </cell>
          <cell r="BP703">
            <v>45853</v>
          </cell>
          <cell r="BQ703">
            <v>11875444</v>
          </cell>
          <cell r="CS703"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v>
          </cell>
          <cell r="CT703">
            <v>40391742</v>
          </cell>
          <cell r="CU703">
            <v>504</v>
          </cell>
          <cell r="CV703" t="str">
            <v>1102</v>
          </cell>
          <cell r="CY703">
            <v>7490</v>
          </cell>
          <cell r="CZ703" t="str">
            <v>M6</v>
          </cell>
          <cell r="DA703">
            <v>11875444</v>
          </cell>
          <cell r="DB703">
            <v>0</v>
          </cell>
        </row>
        <row r="704">
          <cell r="B704" t="str">
            <v>0676 DE 2025</v>
          </cell>
          <cell r="C704">
            <v>35261474</v>
          </cell>
          <cell r="D704" t="str">
            <v>ILSE YESENIA SANABRIA ROMERO</v>
          </cell>
          <cell r="E704" t="str">
            <v>CONTRATO DE PRESTACIÓN DE SERVICIOS DE APOYO A LA GESTIÓN</v>
          </cell>
          <cell r="F704" t="str">
            <v>PRESTACIÓN DE SERVICIOS DE APOYO A LA GESTIÓN NECESARIO PARA EL FORTALECIMIENTO DE LOS PROCESOS DE GESTIÓN DOCUMENTAL DE LA OFICINA DE CORRESPONDENCIA Y ARCHIVO DE LA UNIVERSIDAD DE LOS LLANOS.</v>
          </cell>
          <cell r="G704">
            <v>45853</v>
          </cell>
          <cell r="H704">
            <v>11875444</v>
          </cell>
          <cell r="I704" t="str">
            <v>Cinco (05) meses y cinco (05) días calendario</v>
          </cell>
          <cell r="J704">
            <v>45853</v>
          </cell>
          <cell r="K704">
            <v>46010</v>
          </cell>
          <cell r="L704" t="str">
            <v>NO APLICA</v>
          </cell>
          <cell r="M704" t="str">
            <v>NO APLICA</v>
          </cell>
          <cell r="N704" t="str">
            <v>NO APLICA</v>
          </cell>
          <cell r="O704">
            <v>6</v>
          </cell>
          <cell r="P704">
            <v>1225852</v>
          </cell>
          <cell r="Q704">
            <v>45853</v>
          </cell>
          <cell r="R704">
            <v>45869</v>
          </cell>
          <cell r="S704">
            <v>2298473</v>
          </cell>
          <cell r="T704">
            <v>45870</v>
          </cell>
          <cell r="U704">
            <v>45900</v>
          </cell>
          <cell r="V704">
            <v>2298473</v>
          </cell>
          <cell r="W704">
            <v>45901</v>
          </cell>
          <cell r="X704">
            <v>45930</v>
          </cell>
          <cell r="Y704">
            <v>2298473</v>
          </cell>
          <cell r="Z704">
            <v>45931</v>
          </cell>
          <cell r="AA704">
            <v>45961</v>
          </cell>
          <cell r="AB704">
            <v>2298473</v>
          </cell>
          <cell r="AC704">
            <v>45962</v>
          </cell>
          <cell r="AD704">
            <v>45991</v>
          </cell>
          <cell r="AE704">
            <v>1455700</v>
          </cell>
          <cell r="AF704">
            <v>45992</v>
          </cell>
          <cell r="AG704">
            <v>46010</v>
          </cell>
          <cell r="BI704" t="str">
            <v>Vicerrectoría de Recursos Universitarios</v>
          </cell>
          <cell r="BJ704" t="str">
            <v>WILSON FERNANDO SALGADO CIFUENTES</v>
          </cell>
          <cell r="BK704" t="str">
            <v>Vicerrector Universitario</v>
          </cell>
          <cell r="BL704">
            <v>1552</v>
          </cell>
          <cell r="BM704">
            <v>45853.979270833333</v>
          </cell>
          <cell r="BN704">
            <v>3174935420</v>
          </cell>
          <cell r="BO704">
            <v>3821</v>
          </cell>
          <cell r="BP704">
            <v>45853</v>
          </cell>
          <cell r="BQ704">
            <v>11875444</v>
          </cell>
          <cell r="CS704" t="str">
            <v>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mediante la atención al público de manera telefónica y personal e informar oportunamente a la supervisora cualquier novedad que se presente y que afecte el proceso.</v>
          </cell>
          <cell r="CT704">
            <v>35261474</v>
          </cell>
          <cell r="CU704">
            <v>504</v>
          </cell>
          <cell r="CV704" t="str">
            <v>1102</v>
          </cell>
          <cell r="CY704">
            <v>8299</v>
          </cell>
          <cell r="CZ704" t="str">
            <v>M6</v>
          </cell>
          <cell r="DA704">
            <v>11875444</v>
          </cell>
          <cell r="DB704">
            <v>0</v>
          </cell>
        </row>
        <row r="705">
          <cell r="B705" t="str">
            <v>0677 DE 2025</v>
          </cell>
          <cell r="C705">
            <v>35261731</v>
          </cell>
          <cell r="D705" t="str">
            <v>MARIA CRISTINA BONELO TRUJILLO</v>
          </cell>
          <cell r="E705" t="str">
            <v>CONTRATO DE PRESTACIÓN DE SERVICIOS DE APOYO A LA GESTIÓN</v>
          </cell>
          <cell r="F705" t="str">
            <v>PRESTACIÓN DE SERVICIOS DE APOYO A LA GESTIÓN NECESARIO PARA EL FORTALECIMIENTO DE LOS PROCESOS DE GESTIÓN DOCUMENTAL DE LA OFICINA DE CORRESPONDENCIA Y ARCHIVO DE LA UNIVERSIDAD DE LOS LLANOS.</v>
          </cell>
          <cell r="G705">
            <v>45853</v>
          </cell>
          <cell r="H705">
            <v>11875444</v>
          </cell>
          <cell r="I705" t="str">
            <v>Cinco (05) meses y cinco (05) días calendario</v>
          </cell>
          <cell r="J705">
            <v>45853</v>
          </cell>
          <cell r="K705">
            <v>46010</v>
          </cell>
          <cell r="L705" t="str">
            <v>NO APLICA</v>
          </cell>
          <cell r="M705" t="str">
            <v>NO APLICA</v>
          </cell>
          <cell r="N705" t="str">
            <v>NO APLICA</v>
          </cell>
          <cell r="O705">
            <v>6</v>
          </cell>
          <cell r="P705">
            <v>1225852</v>
          </cell>
          <cell r="Q705">
            <v>45853</v>
          </cell>
          <cell r="R705">
            <v>45869</v>
          </cell>
          <cell r="S705">
            <v>2298473</v>
          </cell>
          <cell r="T705">
            <v>45870</v>
          </cell>
          <cell r="U705">
            <v>45900</v>
          </cell>
          <cell r="V705">
            <v>2298473</v>
          </cell>
          <cell r="W705">
            <v>45901</v>
          </cell>
          <cell r="X705">
            <v>45930</v>
          </cell>
          <cell r="Y705">
            <v>2298473</v>
          </cell>
          <cell r="Z705">
            <v>45931</v>
          </cell>
          <cell r="AA705">
            <v>45961</v>
          </cell>
          <cell r="AB705">
            <v>2298473</v>
          </cell>
          <cell r="AC705">
            <v>45962</v>
          </cell>
          <cell r="AD705">
            <v>45991</v>
          </cell>
          <cell r="AE705">
            <v>1455700</v>
          </cell>
          <cell r="AF705">
            <v>45992</v>
          </cell>
          <cell r="AG705">
            <v>46010</v>
          </cell>
          <cell r="BI705" t="str">
            <v>Vicerrectoría de Recursos Universitarios</v>
          </cell>
          <cell r="BJ705" t="str">
            <v>WILSON FERNANDO SALGADO CIFUENTES</v>
          </cell>
          <cell r="BK705" t="str">
            <v>Vicerrector Universitario</v>
          </cell>
          <cell r="BL705">
            <v>1552</v>
          </cell>
          <cell r="BM705">
            <v>45853.979270833333</v>
          </cell>
          <cell r="BN705">
            <v>3174935420</v>
          </cell>
          <cell r="BO705">
            <v>3822</v>
          </cell>
          <cell r="BP705">
            <v>45853</v>
          </cell>
          <cell r="BQ705">
            <v>11875444</v>
          </cell>
          <cell r="CS705"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Apoyar en la búsqueda y recuperación de documentos del Archivo Central requeridos por los usuarios, llevando los registros de consultas documentales en los formatos suministradas para tal fin. 4. Apoyar técnicamente el proceso de transferencias documentales y la construcción de instrumentos archivísticos. 5. Colaborar en las actividades de preservación, mantenimiento, limpieza y custodia de los documentos del Archivo Central y apoyar en el control y registro en los formatos respectivos. 6. Apoyar los procesos básicos de conservación y preservación de documentos tanto físicos como electrónicos en actividades como:  propuesta de piezas gráficas y material didáctico para socializar, visitas a los archivos de gestión en jornadas de sensibilización y capacitación, actividades de reprografía y digitalización.</v>
          </cell>
          <cell r="CT705">
            <v>35261731</v>
          </cell>
          <cell r="CU705">
            <v>504</v>
          </cell>
          <cell r="CV705" t="str">
            <v>1102</v>
          </cell>
          <cell r="CY705">
            <v>8211</v>
          </cell>
          <cell r="CZ705" t="str">
            <v>M6</v>
          </cell>
          <cell r="DA705">
            <v>11875444</v>
          </cell>
          <cell r="DB705">
            <v>0</v>
          </cell>
        </row>
        <row r="706">
          <cell r="B706" t="str">
            <v>0678 DE 2025</v>
          </cell>
          <cell r="C706">
            <v>1121839035</v>
          </cell>
          <cell r="D706" t="str">
            <v>CAMILO ALEJANDRO HURTADO BOTERO</v>
          </cell>
          <cell r="E706" t="str">
            <v>CONTRATO DE PRESTACIÓN DE SERVICIOS DE APOYO A LA GESTIÓN</v>
          </cell>
          <cell r="F706" t="str">
            <v>PRESTACIÓN DE SERVICIOS DE APOYO A LA GESTIÓN NECESARIO PARA EL FORTALECIMIENTO DE LOS PROCESOS DE INFORMACIÓN Y ATENCIÓN AL CIUDADANO EN LA UNIVERSIDAD DE LOS LLANOS - SEDE BARCELONA.</v>
          </cell>
          <cell r="G706">
            <v>45853</v>
          </cell>
          <cell r="H706">
            <v>16571952</v>
          </cell>
          <cell r="I706" t="str">
            <v>Cinco (05) meses y doce (12) días calendario</v>
          </cell>
          <cell r="J706">
            <v>45853</v>
          </cell>
          <cell r="K706">
            <v>46017</v>
          </cell>
          <cell r="L706" t="str">
            <v>NO APLICA</v>
          </cell>
          <cell r="M706" t="str">
            <v>NO APLICA</v>
          </cell>
          <cell r="N706" t="str">
            <v>NO APLICA</v>
          </cell>
          <cell r="O706">
            <v>6</v>
          </cell>
          <cell r="P706">
            <v>1636736</v>
          </cell>
          <cell r="Q706">
            <v>45853</v>
          </cell>
          <cell r="R706">
            <v>45869</v>
          </cell>
          <cell r="S706">
            <v>3068880</v>
          </cell>
          <cell r="T706">
            <v>45870</v>
          </cell>
          <cell r="U706">
            <v>45900</v>
          </cell>
          <cell r="V706">
            <v>3068880</v>
          </cell>
          <cell r="W706">
            <v>45901</v>
          </cell>
          <cell r="X706">
            <v>45930</v>
          </cell>
          <cell r="Y706">
            <v>3068880</v>
          </cell>
          <cell r="Z706">
            <v>45931</v>
          </cell>
          <cell r="AA706">
            <v>45961</v>
          </cell>
          <cell r="AB706">
            <v>3068880</v>
          </cell>
          <cell r="AC706">
            <v>45962</v>
          </cell>
          <cell r="AD706">
            <v>45991</v>
          </cell>
          <cell r="AE706">
            <v>2659696</v>
          </cell>
          <cell r="AF706">
            <v>45992</v>
          </cell>
          <cell r="AG706">
            <v>46017</v>
          </cell>
          <cell r="BI706" t="str">
            <v>Vicerrectoría de Recursos Universitarios</v>
          </cell>
          <cell r="BJ706" t="str">
            <v>WILSON FERNANDO SALGADO CIFUENTES</v>
          </cell>
          <cell r="BK706" t="str">
            <v>Vicerrector Universitario</v>
          </cell>
          <cell r="BL706">
            <v>1552</v>
          </cell>
          <cell r="BM706">
            <v>45853.979270833333</v>
          </cell>
          <cell r="BN706">
            <v>3174935420</v>
          </cell>
          <cell r="BO706">
            <v>3937</v>
          </cell>
          <cell r="BP706">
            <v>45853</v>
          </cell>
          <cell r="BQ706">
            <v>16571952</v>
          </cell>
          <cell r="CS706"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a la oficina de correspondencia y archivo en la consolidación del reporte mensual de incidencias de PQRSD recibidas, en la consolidación y elaboración del informe trimestral de PQRSD y en la elaboración de informes similares que se requieran.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y entrega de documentos institucionales para trámites internos y externos, que son gestionados por las dependencias de la Universidad, a través de la Oficina de Archivo y Correspondencia. 8. Prestar apoyo a la División de Tesorería en las diligencias bancarias que se requieran. 9. Contribuir en salvaguarda la totalidad de la documentación e información entregada por la Universidad a través de la Oficina de Correspondencia y Archivo y las demás dependencias que lo requieran.</v>
          </cell>
          <cell r="CT706">
            <v>1121839035.0999999</v>
          </cell>
          <cell r="CU706">
            <v>504</v>
          </cell>
          <cell r="CV706" t="str">
            <v>1102</v>
          </cell>
          <cell r="CY706">
            <v>9007</v>
          </cell>
          <cell r="CZ706" t="str">
            <v>M6</v>
          </cell>
          <cell r="DA706">
            <v>16571952</v>
          </cell>
          <cell r="DB706">
            <v>0</v>
          </cell>
        </row>
        <row r="707">
          <cell r="B707" t="str">
            <v>0679 DE 2025</v>
          </cell>
          <cell r="C707">
            <v>1121936076</v>
          </cell>
          <cell r="D707" t="str">
            <v>DIEGO LUIS SOTO MENDOZA</v>
          </cell>
          <cell r="E707" t="str">
            <v>CONTRATO DE PRESTACIÓN DE SERVICIOS PROFESIONALES</v>
          </cell>
          <cell r="F707" t="str">
            <v>PRESTACIÓN DE SERVICIOS PROFESIONALES NECESARIO PARA EL FORTALECIMIENTO DE LOS PROCESOS ADMINISTRATIVOS DE LA OFICINA DE ASUNTOS DOCENTES DE LA UNIVERSIDAD DE LOS LLANOS.</v>
          </cell>
          <cell r="G707">
            <v>45853</v>
          </cell>
          <cell r="H707">
            <v>16765327</v>
          </cell>
          <cell r="I707" t="str">
            <v>Cinco (05) meses y cinco (05) días calendario</v>
          </cell>
          <cell r="J707">
            <v>45853</v>
          </cell>
          <cell r="K707">
            <v>46010</v>
          </cell>
          <cell r="L707" t="str">
            <v>NO APLICA</v>
          </cell>
          <cell r="M707" t="str">
            <v>NO APLICA</v>
          </cell>
          <cell r="N707" t="str">
            <v>NO APLICA</v>
          </cell>
          <cell r="O707">
            <v>6</v>
          </cell>
          <cell r="P707">
            <v>1730614</v>
          </cell>
          <cell r="Q707">
            <v>45853</v>
          </cell>
          <cell r="R707">
            <v>45869</v>
          </cell>
          <cell r="S707">
            <v>3244902</v>
          </cell>
          <cell r="T707">
            <v>45870</v>
          </cell>
          <cell r="U707">
            <v>45900</v>
          </cell>
          <cell r="V707">
            <v>3244902</v>
          </cell>
          <cell r="W707">
            <v>45901</v>
          </cell>
          <cell r="X707">
            <v>45930</v>
          </cell>
          <cell r="Y707">
            <v>3244902</v>
          </cell>
          <cell r="Z707">
            <v>45931</v>
          </cell>
          <cell r="AA707">
            <v>45961</v>
          </cell>
          <cell r="AB707">
            <v>3244902</v>
          </cell>
          <cell r="AC707">
            <v>45962</v>
          </cell>
          <cell r="AD707">
            <v>45991</v>
          </cell>
          <cell r="AE707">
            <v>2055105</v>
          </cell>
          <cell r="AF707">
            <v>45992</v>
          </cell>
          <cell r="AG707">
            <v>46010</v>
          </cell>
          <cell r="BI707" t="str">
            <v>Vicerrectoría de Recursos Universitarios</v>
          </cell>
          <cell r="BJ707" t="str">
            <v>WILSON FERNANDO SALGADO CIFUENTES</v>
          </cell>
          <cell r="BK707" t="str">
            <v>Vicerrector Universitario</v>
          </cell>
          <cell r="BL707">
            <v>1552</v>
          </cell>
          <cell r="BM707">
            <v>45853.979270833333</v>
          </cell>
          <cell r="BN707">
            <v>3174935420</v>
          </cell>
          <cell r="BO707">
            <v>3982</v>
          </cell>
          <cell r="BP707">
            <v>45853</v>
          </cell>
          <cell r="BQ707">
            <v>16765327</v>
          </cell>
          <cell r="CS707" t="str">
            <v>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v>
          </cell>
          <cell r="CT707">
            <v>1121936076</v>
          </cell>
          <cell r="CU707">
            <v>504</v>
          </cell>
          <cell r="CV707" t="str">
            <v>27</v>
          </cell>
          <cell r="CY707">
            <v>8299</v>
          </cell>
          <cell r="CZ707" t="str">
            <v>M6</v>
          </cell>
          <cell r="DA707">
            <v>16765327</v>
          </cell>
          <cell r="DB707">
            <v>0</v>
          </cell>
        </row>
        <row r="708">
          <cell r="B708" t="str">
            <v>0680 DE 2025</v>
          </cell>
          <cell r="C708">
            <v>40443276</v>
          </cell>
          <cell r="D708" t="str">
            <v>CAROL JINET PUENTES BAQUERO</v>
          </cell>
          <cell r="E708" t="str">
            <v>CONTRATO DE PRESTACIÓN DE SERVICIOS PROFESIONALES</v>
          </cell>
          <cell r="F708" t="str">
            <v>PRESTACIÓN DE SERVICIOS PROFESIONALES NECESARIO PARA EL FORTALECIMIENTO DE LOS PROCESOS ADMINISTRATIVOS DE LA OFICINA DE ASUNTOS DOCENTES DE LA UNIVERSIDAD DE LOS LLANOS.</v>
          </cell>
          <cell r="G708">
            <v>45853</v>
          </cell>
          <cell r="H708">
            <v>16765327</v>
          </cell>
          <cell r="I708" t="str">
            <v>Cinco (05) meses y cinco (05) días calendario</v>
          </cell>
          <cell r="J708">
            <v>45853</v>
          </cell>
          <cell r="K708">
            <v>46010</v>
          </cell>
          <cell r="L708" t="str">
            <v>NO APLICA</v>
          </cell>
          <cell r="M708" t="str">
            <v>NO APLICA</v>
          </cell>
          <cell r="N708" t="str">
            <v>NO APLICA</v>
          </cell>
          <cell r="O708">
            <v>6</v>
          </cell>
          <cell r="P708">
            <v>1730614</v>
          </cell>
          <cell r="Q708">
            <v>45853</v>
          </cell>
          <cell r="R708">
            <v>45869</v>
          </cell>
          <cell r="S708">
            <v>3244902</v>
          </cell>
          <cell r="T708">
            <v>45870</v>
          </cell>
          <cell r="U708">
            <v>45900</v>
          </cell>
          <cell r="V708">
            <v>3244902</v>
          </cell>
          <cell r="W708">
            <v>45901</v>
          </cell>
          <cell r="X708">
            <v>45930</v>
          </cell>
          <cell r="Y708">
            <v>3244902</v>
          </cell>
          <cell r="Z708">
            <v>45931</v>
          </cell>
          <cell r="AA708">
            <v>45961</v>
          </cell>
          <cell r="AB708">
            <v>3244902</v>
          </cell>
          <cell r="AC708">
            <v>45962</v>
          </cell>
          <cell r="AD708">
            <v>45991</v>
          </cell>
          <cell r="AE708">
            <v>2055105</v>
          </cell>
          <cell r="AF708">
            <v>45992</v>
          </cell>
          <cell r="AG708">
            <v>46010</v>
          </cell>
          <cell r="BI708" t="str">
            <v>Vicerrectoría de Recursos Universitarios</v>
          </cell>
          <cell r="BJ708" t="str">
            <v>WILSON FERNANDO SALGADO CIFUENTES</v>
          </cell>
          <cell r="BK708" t="str">
            <v>Vicerrector Universitario</v>
          </cell>
          <cell r="BL708">
            <v>1552</v>
          </cell>
          <cell r="BM708">
            <v>45853.979270833333</v>
          </cell>
          <cell r="BN708">
            <v>3174935420</v>
          </cell>
          <cell r="BO708">
            <v>3855</v>
          </cell>
          <cell r="BP708">
            <v>45853</v>
          </cell>
          <cell r="BQ708">
            <v>16765327</v>
          </cell>
          <cell r="CS708" t="str">
            <v>1. Brindar apoyo en las solicitudes de los docentes que ascienden por escalafón y por títulos. 2. Coadyuvar en la coordinación, elaboración y programación del cronograma de actividades del CARP en los dos semestres del año.  3. Apoyar en la citación de docentes pertenecientes al comité CARP a las diferentes sesiones ordinarias y extraordinarias.  4. Apoyar en la proyección de las diferentes actas realizadas por el comité CARP en cada sesión. 5. Apoyar en la convocatoria y recepción de productividad académica de docentes planta: clasificarla, incluir la información de cada producto en el acta correspondiente. 6. Apoyar en la elaboración de las resoluciones de productividad académica por puntos salariales y bonificaciones, y resoluciones rectorales negando puntaje salarial y de bonificación. 7. Apoyar la elaboración y envío de respuestas de las diferentes sesiones a los docentes. 8. Apoyar la convocatoria y recepción de productividad académica de docentes ocasionales: clasificarla, incluir la información de cada producto en el acta correspondiente. 9. Apoyar en la organización de las respuestas de las diferentes sesiones a los docentes ocasionales. 10. Apoyar en la proyección y elaboración de las resoluciones para ascenso en el escalafón expedidas por el CARP. 11. Apoyar la elaboración de resoluciones otorgadas a los docentes de planta por títulos. 12. Brindar apoyo en la recopilación de la información para la elaboración de las certificaciones de productividad académica para ascenso en el escalafón. 13. Apoyar en la recepción de solicitudes de puntaje salarial realizada por los docentes y dar respuesta. 14. Apoyar en la elaboración de oficios, memorandos de resoluciones rectorales y novedades de docentes planta, ocasionales y catedráticos por productividad académica a la División de servicios administrativos. 15. Brindar apoyo en la elaboración y organización del inventario documental de la Oficina de Asuntos Docentes. 16. Apoyar en la recopilación de información de productividad académica solicitada por los docentes ocasionales. 17. Apoyar en el diligenciamiento de la información de los puntajes salariales de docentes de planta y ocasionales.</v>
          </cell>
          <cell r="CT708">
            <v>40443276</v>
          </cell>
          <cell r="CU708">
            <v>504</v>
          </cell>
          <cell r="CV708" t="str">
            <v>27</v>
          </cell>
          <cell r="CY708">
            <v>8299</v>
          </cell>
          <cell r="CZ708" t="str">
            <v>M6</v>
          </cell>
          <cell r="DA708">
            <v>16765327</v>
          </cell>
          <cell r="DB708">
            <v>0</v>
          </cell>
        </row>
        <row r="709">
          <cell r="B709" t="str">
            <v>0681 DE 2025</v>
          </cell>
          <cell r="C709">
            <v>40444467</v>
          </cell>
          <cell r="D709" t="str">
            <v xml:space="preserve">MONICA LINETH MELO MARQUEZ </v>
          </cell>
          <cell r="E709" t="str">
            <v>CONTRATO DE PRESTACIÓN DE SERVICIOS PROFESIONALES</v>
          </cell>
          <cell r="F709" t="str">
            <v>PRESTACIÓN DE SERVICIOS PROFESIONALES NECESARIO PARA EL FORTALECIMIENTO DE LOS PROCESOS ADMINISTRATIVOS DE LA SECRETARIA TÉCNICA DE EVALUACIÓN Y PROMOCIÓN DOCENTE DE LA UNIVERSIDAD DE LOS LLANOS.</v>
          </cell>
          <cell r="G709">
            <v>45853</v>
          </cell>
          <cell r="H709">
            <v>14954038</v>
          </cell>
          <cell r="I709" t="str">
            <v>Cinco (05) meses y cinco (05) días calendario</v>
          </cell>
          <cell r="J709">
            <v>45853</v>
          </cell>
          <cell r="K709">
            <v>46010</v>
          </cell>
          <cell r="L709" t="str">
            <v>NO APLICA</v>
          </cell>
          <cell r="M709" t="str">
            <v>NO APLICA</v>
          </cell>
          <cell r="N709" t="str">
            <v>NO APLICA</v>
          </cell>
          <cell r="O709">
            <v>6</v>
          </cell>
          <cell r="P709">
            <v>1543643</v>
          </cell>
          <cell r="Q709">
            <v>45853</v>
          </cell>
          <cell r="R709">
            <v>45869</v>
          </cell>
          <cell r="S709">
            <v>2894330</v>
          </cell>
          <cell r="T709">
            <v>45870</v>
          </cell>
          <cell r="U709">
            <v>45900</v>
          </cell>
          <cell r="V709">
            <v>2894330</v>
          </cell>
          <cell r="W709">
            <v>45901</v>
          </cell>
          <cell r="X709">
            <v>45930</v>
          </cell>
          <cell r="Y709">
            <v>2894330</v>
          </cell>
          <cell r="Z709">
            <v>45931</v>
          </cell>
          <cell r="AA709">
            <v>45961</v>
          </cell>
          <cell r="AB709">
            <v>2894330</v>
          </cell>
          <cell r="AC709">
            <v>45962</v>
          </cell>
          <cell r="AD709">
            <v>45991</v>
          </cell>
          <cell r="AE709">
            <v>1833075</v>
          </cell>
          <cell r="AF709">
            <v>45992</v>
          </cell>
          <cell r="AG709">
            <v>46010</v>
          </cell>
          <cell r="BI709" t="str">
            <v>Vicerrectoría de Recursos Universitarios</v>
          </cell>
          <cell r="BJ709" t="str">
            <v>WILSON FERNANDO SALGADO CIFUENTES</v>
          </cell>
          <cell r="BK709" t="str">
            <v>Vicerrector Universitario</v>
          </cell>
          <cell r="BL709">
            <v>1552</v>
          </cell>
          <cell r="BM709">
            <v>45853.979270833333</v>
          </cell>
          <cell r="BN709">
            <v>3174935420</v>
          </cell>
          <cell r="BO709">
            <v>3856</v>
          </cell>
          <cell r="BP709">
            <v>45853</v>
          </cell>
          <cell r="BQ709">
            <v>14954038</v>
          </cell>
          <cell r="CS709" t="str">
            <v>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v>
          </cell>
          <cell r="CT709">
            <v>40444467</v>
          </cell>
          <cell r="CU709">
            <v>504</v>
          </cell>
          <cell r="CV709" t="str">
            <v>27</v>
          </cell>
          <cell r="CY709">
            <v>8299</v>
          </cell>
          <cell r="CZ709" t="str">
            <v>M6</v>
          </cell>
          <cell r="DA709">
            <v>14954038</v>
          </cell>
          <cell r="DB709">
            <v>0</v>
          </cell>
        </row>
        <row r="710">
          <cell r="B710" t="str">
            <v>0682 DE 2025</v>
          </cell>
          <cell r="C710">
            <v>40362349</v>
          </cell>
          <cell r="D710" t="str">
            <v xml:space="preserve">YOLANDA CARDOZO PEREZ </v>
          </cell>
          <cell r="E710" t="str">
            <v>CONTRATO DE PRESTACIÓN DE SERVICIOS DE APOYO A LA GESTIÓN</v>
          </cell>
          <cell r="F710" t="str">
            <v>PRESTACIÓN DE SERVICIOS DE APOYO A LA GESTIÓN NECESARIO PARA EL FORTALECIMIENTO DE LOS PROCESOS ADMINISTRATIVOS Y DE GESTIÓN DOCUMENTAL DE LA SECRETARIA TÉCNICA DE EVALUACIÓN Y PROMOCIÓN DOCENTE DE LA UNIVERSIDAD DE LOS LLANOS.</v>
          </cell>
          <cell r="G710">
            <v>45853</v>
          </cell>
          <cell r="H710">
            <v>13272547</v>
          </cell>
          <cell r="I710" t="str">
            <v>Cinco (05) meses y cinco (05) días calendario</v>
          </cell>
          <cell r="J710">
            <v>45853</v>
          </cell>
          <cell r="K710">
            <v>46010</v>
          </cell>
          <cell r="L710" t="str">
            <v>NO APLICA</v>
          </cell>
          <cell r="M710" t="str">
            <v>NO APLICA</v>
          </cell>
          <cell r="N710" t="str">
            <v>NO APLICA</v>
          </cell>
          <cell r="O710">
            <v>6</v>
          </cell>
          <cell r="P710">
            <v>1370069</v>
          </cell>
          <cell r="Q710">
            <v>45853</v>
          </cell>
          <cell r="R710">
            <v>45869</v>
          </cell>
          <cell r="S710">
            <v>2568880</v>
          </cell>
          <cell r="T710">
            <v>45870</v>
          </cell>
          <cell r="U710">
            <v>45900</v>
          </cell>
          <cell r="V710">
            <v>2568880</v>
          </cell>
          <cell r="W710">
            <v>45901</v>
          </cell>
          <cell r="X710">
            <v>45930</v>
          </cell>
          <cell r="Y710">
            <v>2568880</v>
          </cell>
          <cell r="Z710">
            <v>45931</v>
          </cell>
          <cell r="AA710">
            <v>45961</v>
          </cell>
          <cell r="AB710">
            <v>2568880</v>
          </cell>
          <cell r="AC710">
            <v>45962</v>
          </cell>
          <cell r="AD710">
            <v>45991</v>
          </cell>
          <cell r="AE710">
            <v>1626958</v>
          </cell>
          <cell r="AF710">
            <v>45992</v>
          </cell>
          <cell r="AG710">
            <v>46010</v>
          </cell>
          <cell r="BI710" t="str">
            <v>Vicerrectoría de Recursos Universitarios</v>
          </cell>
          <cell r="BJ710" t="str">
            <v>WILSON FERNANDO SALGADO CIFUENTES</v>
          </cell>
          <cell r="BK710" t="str">
            <v>Vicerrector Universitario</v>
          </cell>
          <cell r="BL710">
            <v>1552</v>
          </cell>
          <cell r="BM710">
            <v>45853.979270833333</v>
          </cell>
          <cell r="BN710">
            <v>3174935420</v>
          </cell>
          <cell r="BO710">
            <v>3840</v>
          </cell>
          <cell r="BP710">
            <v>45853</v>
          </cell>
          <cell r="BQ710">
            <v>13272547</v>
          </cell>
          <cell r="CS710" t="str">
            <v>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v>
          </cell>
          <cell r="CT710">
            <v>40362349</v>
          </cell>
          <cell r="CU710">
            <v>504</v>
          </cell>
          <cell r="CV710" t="str">
            <v>27</v>
          </cell>
          <cell r="CY710">
            <v>8299</v>
          </cell>
          <cell r="CZ710" t="str">
            <v>M6</v>
          </cell>
          <cell r="DA710">
            <v>13272547</v>
          </cell>
          <cell r="DB710">
            <v>0</v>
          </cell>
        </row>
        <row r="711">
          <cell r="B711" t="str">
            <v>0683 DE 2025</v>
          </cell>
          <cell r="C711">
            <v>1121817216</v>
          </cell>
          <cell r="D711" t="str">
            <v xml:space="preserve">JORGE ISRAEL LINARES GIRALDO </v>
          </cell>
          <cell r="E711" t="str">
            <v>CONTRATO DE PRESTACIÓN DE SERVICIOS DE APOYO A LA GESTIÓN</v>
          </cell>
          <cell r="F711" t="str">
            <v>PRESTACIÓN DE SERVICIOS DE APOYO A LA GESTIÓN NECESARIO PARA EL FORTALECIMIENTO DE LOS PROCESOS DE SOPORTE TÉCNICO EN LA DIVISIÓN DE BIBLIOTECA DE LA UNIVERSIDAD DE LOS LLANOS.</v>
          </cell>
          <cell r="G711">
            <v>45853</v>
          </cell>
          <cell r="H711">
            <v>13272547</v>
          </cell>
          <cell r="I711" t="str">
            <v>Cinco (05) meses y cinco (05) días calendario</v>
          </cell>
          <cell r="J711">
            <v>45853</v>
          </cell>
          <cell r="K711">
            <v>46010</v>
          </cell>
          <cell r="L711" t="str">
            <v>NO APLICA</v>
          </cell>
          <cell r="M711" t="str">
            <v>NO APLICA</v>
          </cell>
          <cell r="N711" t="str">
            <v>NO APLICA</v>
          </cell>
          <cell r="O711">
            <v>6</v>
          </cell>
          <cell r="P711">
            <v>1370069</v>
          </cell>
          <cell r="Q711">
            <v>45853</v>
          </cell>
          <cell r="R711">
            <v>45869</v>
          </cell>
          <cell r="S711">
            <v>2568880</v>
          </cell>
          <cell r="T711">
            <v>45870</v>
          </cell>
          <cell r="U711">
            <v>45900</v>
          </cell>
          <cell r="V711">
            <v>2568880</v>
          </cell>
          <cell r="W711">
            <v>45901</v>
          </cell>
          <cell r="X711">
            <v>45930</v>
          </cell>
          <cell r="Y711">
            <v>2568880</v>
          </cell>
          <cell r="Z711">
            <v>45931</v>
          </cell>
          <cell r="AA711">
            <v>45961</v>
          </cell>
          <cell r="AB711">
            <v>2568880</v>
          </cell>
          <cell r="AC711">
            <v>45962</v>
          </cell>
          <cell r="AD711">
            <v>45991</v>
          </cell>
          <cell r="AE711">
            <v>1626958</v>
          </cell>
          <cell r="AF711">
            <v>45992</v>
          </cell>
          <cell r="AG711">
            <v>46010</v>
          </cell>
          <cell r="BI711" t="str">
            <v>Vicerrectoría de Recursos Universitarios</v>
          </cell>
          <cell r="BJ711" t="str">
            <v>WILSON FERNANDO SALGADO CIFUENTES</v>
          </cell>
          <cell r="BK711" t="str">
            <v>Vicerrector Universitario</v>
          </cell>
          <cell r="BL711">
            <v>1552</v>
          </cell>
          <cell r="BM711">
            <v>45853.979270833333</v>
          </cell>
          <cell r="BN711">
            <v>3174935420</v>
          </cell>
          <cell r="BO711">
            <v>3924</v>
          </cell>
          <cell r="BP711">
            <v>45853</v>
          </cell>
          <cell r="BQ711">
            <v>13272547</v>
          </cell>
          <cell r="CS711" t="str">
            <v>1. Apoyar con informes estadísticos, reportes bibliográficos de las plataformas y bases de datos de División de Biblioteca, solicitadas por unidades académicas, administrativas o por entes externos. 2. Apoyar en el soporte técnico de las plataformas tecnológicas, bases de datos, equipos tecnológicos y página Web del Sistema de Bibliotecas de la Universidad. 3. Coadyuvar en la participación de las reuniones y programas de formación del Sistema de Bibliotecas, solicitados por las unidades académicas, administrativas o entes externos. 4. Prestar apoyo en los procesos de gestión de los recursos bibliográficos, muebles y equipos tecnológicos del Sistema de Biblioteca. 5. Brindar apoyo en la realización de reporte de multas de préstamo en el sistema y reportarla en la plataforma SIAU.</v>
          </cell>
          <cell r="CT711">
            <v>1121817216.0999999</v>
          </cell>
          <cell r="CU711">
            <v>504</v>
          </cell>
          <cell r="CV711" t="str">
            <v>2501</v>
          </cell>
          <cell r="CY711">
            <v>6202</v>
          </cell>
          <cell r="CZ711" t="str">
            <v>M6</v>
          </cell>
          <cell r="DA711">
            <v>13272547</v>
          </cell>
          <cell r="DB711">
            <v>0</v>
          </cell>
        </row>
        <row r="712">
          <cell r="B712" t="str">
            <v>0685 DE 2025</v>
          </cell>
          <cell r="C712">
            <v>1121871654</v>
          </cell>
          <cell r="D712" t="str">
            <v>JULIAN ALBERTO PRECIADO GIRALDO</v>
          </cell>
          <cell r="E712" t="str">
            <v>CONTRATO DE PRESTACIÓN DE SERVICIOS PROFESIONALES</v>
          </cell>
          <cell r="F712" t="str">
            <v>PRESTACIÓN DE SERVICIOS PROFESIONALES NECESARIO PARA EL FORTALECIMIENTO DE LOS PROCESOS DE COORDINACIÓN DEL ÁREA DE RECREACIÓN Y DEPORTES DE LA DIVISIÓN DE BIENESTAR UNIVERSITARIO DE LA UNIVERSIDAD DE LOS LLANOS.</v>
          </cell>
          <cell r="G712">
            <v>45853</v>
          </cell>
          <cell r="H712">
            <v>19343220</v>
          </cell>
          <cell r="I712" t="str">
            <v>Cuatro (04) meses y veintiocho (28) días calendario</v>
          </cell>
          <cell r="J712">
            <v>45853</v>
          </cell>
          <cell r="K712">
            <v>46003</v>
          </cell>
          <cell r="L712" t="str">
            <v>NO APLICA</v>
          </cell>
          <cell r="M712" t="str">
            <v>NO APLICA</v>
          </cell>
          <cell r="N712" t="str">
            <v>NO APLICA</v>
          </cell>
          <cell r="O712">
            <v>6</v>
          </cell>
          <cell r="P712">
            <v>2091159</v>
          </cell>
          <cell r="Q712">
            <v>45853</v>
          </cell>
          <cell r="R712">
            <v>45869</v>
          </cell>
          <cell r="S712">
            <v>3920923</v>
          </cell>
          <cell r="T712">
            <v>45870</v>
          </cell>
          <cell r="U712">
            <v>45900</v>
          </cell>
          <cell r="V712">
            <v>3920923</v>
          </cell>
          <cell r="W712">
            <v>45901</v>
          </cell>
          <cell r="X712">
            <v>45930</v>
          </cell>
          <cell r="Y712">
            <v>3920923</v>
          </cell>
          <cell r="Z712">
            <v>45931</v>
          </cell>
          <cell r="AA712">
            <v>45961</v>
          </cell>
          <cell r="AB712">
            <v>3920923</v>
          </cell>
          <cell r="AC712">
            <v>45962</v>
          </cell>
          <cell r="AD712">
            <v>45991</v>
          </cell>
          <cell r="AE712">
            <v>1568369</v>
          </cell>
          <cell r="AF712">
            <v>45992</v>
          </cell>
          <cell r="AG712">
            <v>46003</v>
          </cell>
          <cell r="BI712" t="str">
            <v>Vicerrectoría de Recursos Universitarios</v>
          </cell>
          <cell r="BJ712" t="str">
            <v>WILSON FERNANDO SALGADO CIFUENTES</v>
          </cell>
          <cell r="BK712" t="str">
            <v>Vicerrector Universitario</v>
          </cell>
          <cell r="BL712">
            <v>1552</v>
          </cell>
          <cell r="BM712">
            <v>45853.979270833333</v>
          </cell>
          <cell r="BN712">
            <v>3174935420</v>
          </cell>
          <cell r="BO712">
            <v>3955</v>
          </cell>
          <cell r="BP712">
            <v>45853</v>
          </cell>
          <cell r="BQ712">
            <v>19343220</v>
          </cell>
          <cell r="CS712" t="str">
            <v>1. Apoyar a la jefatura de Bienestar en el diseño, ejecución, evaluación y seguimiento de las diferentes acciones suscritas en los planes de acción y planes de mejoramiento que contribuyan al cumplimiento de estrategias, planes, programas y proyectos del área actividad física y deporte en los tres niveles,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Contribuir en la Implementación de los planes de entrenamientos y capacitación a los instructores a partir de las necesidades presentadas por los mismos. 15. Apoyar en el planteamiento de estrategias y fases de desarrollo para la consolidación de los entrenamientos con los grupos de inicio, avanzado y competitivo. 16. Contribuir en la participación de los eventos formativos, lúdicos, recreativos, deportivos y campeonatos organizados desde la coordinación de deportes, la División de Bienestar o a los que la Universidad sea invitada. 17. Brindar apoyo en el desarrollo de las actividades del Club deportivo de la Universidad de los Llanos. 18. Apoyar en las reuniones de orientación metodológica para la elaboración de los planes de entrenamiento, plan de trabajo, de enseñanza y de actividades por deporte. 19. Brindar apoyo a la jefatura de Bienestar en los eventos institucionales que se realicen y sean liderados o apoyados por la Dirección de Bienestar Institucional.</v>
          </cell>
          <cell r="CT712">
            <v>1121871654</v>
          </cell>
          <cell r="CU712">
            <v>436</v>
          </cell>
          <cell r="CV712" t="str">
            <v>4101</v>
          </cell>
          <cell r="CY712">
            <v>8299</v>
          </cell>
          <cell r="CZ712" t="str">
            <v>M6</v>
          </cell>
          <cell r="DA712">
            <v>19343220</v>
          </cell>
          <cell r="DB712">
            <v>0</v>
          </cell>
        </row>
        <row r="713">
          <cell r="B713" t="str">
            <v>0686 DE 2025</v>
          </cell>
          <cell r="C713">
            <v>1006779215</v>
          </cell>
          <cell r="D713" t="str">
            <v>LAURA VALENTINA FRIAS MENDEZ</v>
          </cell>
          <cell r="E713" t="str">
            <v>CONTRATO DE PRESTACIÓN DE SERVICIOS DE APOYO A LA GESTIÓN</v>
          </cell>
          <cell r="F713" t="str">
            <v>PRESTACIÓN DE SERVICIOS DE APOYO A LA GESTIÓN NECESARIO PARA EL FORTALECIMIENTO DE LOS PROCESOS ACADÉMICOS Y ADMINISTRATIVOS DEL CENTRO DE IDIOMAS DE LA FACULTAD DE CIENCIAS HUMANAS Y DE LA EDUCACIÓN DE LA UNIVERSIDAD DE LOS LLANOS.</v>
          </cell>
          <cell r="G713">
            <v>45853</v>
          </cell>
          <cell r="H713">
            <v>11875444</v>
          </cell>
          <cell r="I713" t="str">
            <v>Cinco (05) meses y cinco (05) días calendario</v>
          </cell>
          <cell r="J713">
            <v>45853</v>
          </cell>
          <cell r="K713">
            <v>46010</v>
          </cell>
          <cell r="L713" t="str">
            <v>NO APLICA</v>
          </cell>
          <cell r="M713" t="str">
            <v>NO APLICA</v>
          </cell>
          <cell r="N713" t="str">
            <v>NO APLICA</v>
          </cell>
          <cell r="O713">
            <v>6</v>
          </cell>
          <cell r="P713">
            <v>1225852</v>
          </cell>
          <cell r="Q713">
            <v>45853</v>
          </cell>
          <cell r="R713">
            <v>45869</v>
          </cell>
          <cell r="S713">
            <v>2298473</v>
          </cell>
          <cell r="T713">
            <v>45870</v>
          </cell>
          <cell r="U713">
            <v>45900</v>
          </cell>
          <cell r="V713">
            <v>2298473</v>
          </cell>
          <cell r="W713">
            <v>45901</v>
          </cell>
          <cell r="X713">
            <v>45930</v>
          </cell>
          <cell r="Y713">
            <v>2298473</v>
          </cell>
          <cell r="Z713">
            <v>45931</v>
          </cell>
          <cell r="AA713">
            <v>45961</v>
          </cell>
          <cell r="AB713">
            <v>2298473</v>
          </cell>
          <cell r="AC713">
            <v>45962</v>
          </cell>
          <cell r="AD713">
            <v>45991</v>
          </cell>
          <cell r="AE713">
            <v>1455700</v>
          </cell>
          <cell r="AF713">
            <v>45992</v>
          </cell>
          <cell r="AG713">
            <v>46010</v>
          </cell>
          <cell r="BI713" t="str">
            <v>Vicerrectoría de Recursos Universitarios</v>
          </cell>
          <cell r="BJ713" t="str">
            <v>WILSON FERNANDO SALGADO CIFUENTES</v>
          </cell>
          <cell r="BK713" t="str">
            <v>Vicerrector Universitario</v>
          </cell>
          <cell r="BL713">
            <v>1552</v>
          </cell>
          <cell r="BM713">
            <v>45853.979270833333</v>
          </cell>
          <cell r="BN713">
            <v>3174935420</v>
          </cell>
          <cell r="BO713">
            <v>3890</v>
          </cell>
          <cell r="BP713">
            <v>45853</v>
          </cell>
          <cell r="BQ713">
            <v>11875444</v>
          </cell>
          <cell r="CS713" t="str">
            <v>1. Apoyar en la atención al área del servicio al cliente para toda la comunidad educativa del Centro de Idiomas.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en la realización de listados para pólizas. 6. Apoyar los procesos de apertura de semestre académico de las diferentes sedes de Centro de Idiomas. 7. Contribuir con los procesos de calidad y planes de mejora.</v>
          </cell>
          <cell r="CT713">
            <v>1006779215</v>
          </cell>
          <cell r="CU713">
            <v>440</v>
          </cell>
          <cell r="CV713" t="str">
            <v>2801031</v>
          </cell>
          <cell r="CY713">
            <v>8299</v>
          </cell>
          <cell r="CZ713" t="str">
            <v>M6</v>
          </cell>
          <cell r="DA713">
            <v>11875444</v>
          </cell>
          <cell r="DB713">
            <v>0</v>
          </cell>
        </row>
        <row r="714">
          <cell r="B714" t="str">
            <v>0687 DE 2025</v>
          </cell>
          <cell r="C714">
            <v>86060931</v>
          </cell>
          <cell r="D714" t="str">
            <v>JOSE HELI CASTRO QUEVEDO</v>
          </cell>
          <cell r="E714" t="str">
            <v>CONTRATO DE PRESTACIÓN DE SERVICIOS DE APOYO A LA GESTIÓN</v>
          </cell>
          <cell r="F714" t="str">
            <v>PRESTACIÓN DE SERVICIOS DE APOYO A LA GESTIÓN NECESARIO PARA EL FORTALECIMIENTO DE LOS PROCESOS DE PROMOCIÓN Y FOMENTO DE HÁBITOS DE VIDA SALUDABLES EN EL CENTRO DE IDIOMAS DE LA FACULTAD DE CIENCIAS HUMANAS Y DE LA EDUCACIÓN DE LA UNIVERSIDAD DE LOS LLANOS.</v>
          </cell>
          <cell r="G714">
            <v>45853</v>
          </cell>
          <cell r="H714">
            <v>13272547</v>
          </cell>
          <cell r="I714" t="str">
            <v>Cinco (05) meses y cinco (05) días calendario</v>
          </cell>
          <cell r="J714">
            <v>45853</v>
          </cell>
          <cell r="K714">
            <v>46010</v>
          </cell>
          <cell r="L714" t="str">
            <v>NO APLICA</v>
          </cell>
          <cell r="M714" t="str">
            <v>NO APLICA</v>
          </cell>
          <cell r="N714" t="str">
            <v>NO APLICA</v>
          </cell>
          <cell r="O714">
            <v>6</v>
          </cell>
          <cell r="P714">
            <v>1370069</v>
          </cell>
          <cell r="Q714">
            <v>45853</v>
          </cell>
          <cell r="R714">
            <v>45869</v>
          </cell>
          <cell r="S714">
            <v>2568880</v>
          </cell>
          <cell r="T714">
            <v>45870</v>
          </cell>
          <cell r="U714">
            <v>45900</v>
          </cell>
          <cell r="V714">
            <v>2568880</v>
          </cell>
          <cell r="W714">
            <v>45901</v>
          </cell>
          <cell r="X714">
            <v>45930</v>
          </cell>
          <cell r="Y714">
            <v>2568880</v>
          </cell>
          <cell r="Z714">
            <v>45931</v>
          </cell>
          <cell r="AA714">
            <v>45961</v>
          </cell>
          <cell r="AB714">
            <v>2568880</v>
          </cell>
          <cell r="AC714">
            <v>45962</v>
          </cell>
          <cell r="AD714">
            <v>45991</v>
          </cell>
          <cell r="AE714">
            <v>1626958</v>
          </cell>
          <cell r="AF714">
            <v>45992</v>
          </cell>
          <cell r="AG714">
            <v>46010</v>
          </cell>
          <cell r="BI714" t="str">
            <v>Vicerrectoría de Recursos Universitarios</v>
          </cell>
          <cell r="BJ714" t="str">
            <v>WILSON FERNANDO SALGADO CIFUENTES</v>
          </cell>
          <cell r="BK714" t="str">
            <v>Vicerrector Universitario</v>
          </cell>
          <cell r="BL714">
            <v>1552</v>
          </cell>
          <cell r="BM714">
            <v>45853.979270833333</v>
          </cell>
          <cell r="BN714">
            <v>3174935420</v>
          </cell>
          <cell r="BO714">
            <v>3880</v>
          </cell>
          <cell r="BP714">
            <v>45853</v>
          </cell>
          <cell r="BQ714">
            <v>13272547</v>
          </cell>
          <cell r="CS714" t="str">
            <v>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para estudiantes en general. 3. Brindar apoyo en el desarrollo de las acciones del área de salud del centro de idiomas (asesorías individuales, grupales, talleres, jornadas y campañas de promoción y prevención en salud) para el personal docente y administrativo. 4. Prestar apoyo en la atención de primeros auxilios básicos para la comunidad del centro de idiomas. 5. Cooperar con el supervisor y la coordinación en la elaboración del informe mensual descriptivo y estadístico, en medio físico y magnético con los soportes respectivos de las actividades realizadas. 6. Contribuir en la gestión de actividades y eventos especiales que desde el centro de idiomas se realicen con la universidad de los llanos.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Apoyar mediante la organización Contribuir con los procesos de calidad y planes de mejora.</v>
          </cell>
          <cell r="CT714">
            <v>86060931</v>
          </cell>
          <cell r="CU714">
            <v>440</v>
          </cell>
          <cell r="CV714" t="str">
            <v>2801031</v>
          </cell>
          <cell r="CY714">
            <v>7490</v>
          </cell>
          <cell r="CZ714" t="str">
            <v>M6</v>
          </cell>
          <cell r="DA714">
            <v>13272547</v>
          </cell>
          <cell r="DB714">
            <v>0</v>
          </cell>
        </row>
        <row r="715">
          <cell r="B715" t="str">
            <v>0688 DE 2025</v>
          </cell>
          <cell r="C715">
            <v>1121822577</v>
          </cell>
          <cell r="D715" t="str">
            <v>WIGDY KATHERINE ARENAS FAJARDO</v>
          </cell>
          <cell r="E715" t="str">
            <v>CONTRATO DE PRESTACIÓN DE SERVICIOS DE APOYO A LA GESTIÓN</v>
          </cell>
          <cell r="F715" t="str">
            <v>PRESTACIÓN DE SERVICIOS DE APOYO A LA GESTIÓN NECESARIO PARA EL FORTALECIMIENTO DE LOS PROCESOS ACADÉMICOS Y ADMINISTRATIVOS DEL CENTRO DE IDIOMAS DE LA FACULTAD DE CIENCIAS HUMANAS Y DE LA EDUCACIÓN DE LA UNIVERSIDAD DE LOS LLANOS.</v>
          </cell>
          <cell r="G715">
            <v>45853</v>
          </cell>
          <cell r="H715">
            <v>11875444</v>
          </cell>
          <cell r="I715" t="str">
            <v>Cinco (05) meses y cinco (05) días calendario</v>
          </cell>
          <cell r="J715">
            <v>45853</v>
          </cell>
          <cell r="K715">
            <v>46010</v>
          </cell>
          <cell r="L715" t="str">
            <v>NO APLICA</v>
          </cell>
          <cell r="M715" t="str">
            <v>NO APLICA</v>
          </cell>
          <cell r="N715" t="str">
            <v>NO APLICA</v>
          </cell>
          <cell r="O715">
            <v>6</v>
          </cell>
          <cell r="P715">
            <v>1225852</v>
          </cell>
          <cell r="Q715">
            <v>45853</v>
          </cell>
          <cell r="R715">
            <v>45869</v>
          </cell>
          <cell r="S715">
            <v>2298473</v>
          </cell>
          <cell r="T715">
            <v>45870</v>
          </cell>
          <cell r="U715">
            <v>45900</v>
          </cell>
          <cell r="V715">
            <v>2298473</v>
          </cell>
          <cell r="W715">
            <v>45901</v>
          </cell>
          <cell r="X715">
            <v>45930</v>
          </cell>
          <cell r="Y715">
            <v>2298473</v>
          </cell>
          <cell r="Z715">
            <v>45931</v>
          </cell>
          <cell r="AA715">
            <v>45961</v>
          </cell>
          <cell r="AB715">
            <v>2298473</v>
          </cell>
          <cell r="AC715">
            <v>45962</v>
          </cell>
          <cell r="AD715">
            <v>45991</v>
          </cell>
          <cell r="AE715">
            <v>1455700</v>
          </cell>
          <cell r="AF715">
            <v>45992</v>
          </cell>
          <cell r="AG715">
            <v>46010</v>
          </cell>
          <cell r="BI715" t="str">
            <v>Vicerrectoría de Recursos Universitarios</v>
          </cell>
          <cell r="BJ715" t="str">
            <v>WILSON FERNANDO SALGADO CIFUENTES</v>
          </cell>
          <cell r="BK715" t="str">
            <v>Vicerrector Universitario</v>
          </cell>
          <cell r="BL715">
            <v>1552</v>
          </cell>
          <cell r="BM715">
            <v>45853.979270833333</v>
          </cell>
          <cell r="BN715">
            <v>3174935420</v>
          </cell>
          <cell r="BO715">
            <v>3926</v>
          </cell>
          <cell r="BP715">
            <v>45853</v>
          </cell>
          <cell r="BQ715">
            <v>11875444</v>
          </cell>
          <cell r="CS715" t="str">
            <v>1. Apoyar en la atención en el área del servicio al cliente para toda la comunidad educativa del Centro de Idioma.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los procesos de apertura de semestre académico de las diferentes sedes de Centro de Idiomas. 6. Coadyuvar con el registro de estudiantes en la plataforma SIET. 7. Apoyar con la revisión, direccionamiento o respuesta de las solicitudes allegadas al Centro de Idiomas. 8. Contribuir con los procesos de calidad y planes de mejora.</v>
          </cell>
          <cell r="CT715">
            <v>1121822577</v>
          </cell>
          <cell r="CU715">
            <v>440</v>
          </cell>
          <cell r="CV715" t="str">
            <v>2801031</v>
          </cell>
          <cell r="CY715">
            <v>8299</v>
          </cell>
          <cell r="CZ715" t="str">
            <v>M6</v>
          </cell>
          <cell r="DA715">
            <v>11875444</v>
          </cell>
          <cell r="DB715">
            <v>0</v>
          </cell>
        </row>
        <row r="716">
          <cell r="B716" t="str">
            <v>0689 DE 2025</v>
          </cell>
          <cell r="C716">
            <v>1121943954</v>
          </cell>
          <cell r="D716" t="str">
            <v xml:space="preserve">ANGELA MARIA VALENCIA MEDINA </v>
          </cell>
          <cell r="E716" t="str">
            <v>CONTRATO DE PRESTACIÓN DE SERVICIOS PROFESIONALES</v>
          </cell>
          <cell r="F716" t="str">
            <v>PRESTACIÓN DE SERVICIOS PROFESIONALES NECESARIO PARA EL FORTALECIMIENTO DE LOS PROCESOS ACADÉMICOS Y ADMINISTRATIVOS DEL CENTRO DE IDIOMAS DE LA FACULTAD DE CIENCIAS HUMANAS Y DE LA EDUCACIÓN DE LA UNIVERSIDAD DE LOS LLANOS.</v>
          </cell>
          <cell r="G716">
            <v>45853</v>
          </cell>
          <cell r="H716">
            <v>16765327</v>
          </cell>
          <cell r="I716" t="str">
            <v>Cinco (05) meses y cinco (05) días calendario</v>
          </cell>
          <cell r="J716">
            <v>45853</v>
          </cell>
          <cell r="K716">
            <v>46010</v>
          </cell>
          <cell r="L716" t="str">
            <v>NO APLICA</v>
          </cell>
          <cell r="M716" t="str">
            <v>NO APLICA</v>
          </cell>
          <cell r="N716" t="str">
            <v>NO APLICA</v>
          </cell>
          <cell r="O716">
            <v>6</v>
          </cell>
          <cell r="P716">
            <v>1730614</v>
          </cell>
          <cell r="Q716">
            <v>45853</v>
          </cell>
          <cell r="R716">
            <v>45869</v>
          </cell>
          <cell r="S716">
            <v>3244902</v>
          </cell>
          <cell r="T716">
            <v>45870</v>
          </cell>
          <cell r="U716">
            <v>45900</v>
          </cell>
          <cell r="V716">
            <v>3244902</v>
          </cell>
          <cell r="W716">
            <v>45901</v>
          </cell>
          <cell r="X716">
            <v>45930</v>
          </cell>
          <cell r="Y716">
            <v>3244902</v>
          </cell>
          <cell r="Z716">
            <v>45931</v>
          </cell>
          <cell r="AA716">
            <v>45961</v>
          </cell>
          <cell r="AB716">
            <v>3244902</v>
          </cell>
          <cell r="AC716">
            <v>45962</v>
          </cell>
          <cell r="AD716">
            <v>45991</v>
          </cell>
          <cell r="AE716">
            <v>2055105</v>
          </cell>
          <cell r="AF716">
            <v>45992</v>
          </cell>
          <cell r="AG716">
            <v>46010</v>
          </cell>
          <cell r="BI716" t="str">
            <v>Vicerrectoría de Recursos Universitarios</v>
          </cell>
          <cell r="BJ716" t="str">
            <v>WILSON FERNANDO SALGADO CIFUENTES</v>
          </cell>
          <cell r="BK716" t="str">
            <v>Vicerrector Universitario</v>
          </cell>
          <cell r="BL716">
            <v>1552</v>
          </cell>
          <cell r="BM716">
            <v>45853.979270833333</v>
          </cell>
          <cell r="BN716">
            <v>3174935420</v>
          </cell>
          <cell r="BO716">
            <v>3988</v>
          </cell>
          <cell r="BP716">
            <v>45853</v>
          </cell>
          <cell r="BQ716">
            <v>16765327</v>
          </cell>
          <cell r="CS716" t="str">
            <v>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Colaborar a la coordinación académica con la estructuración, ejecución y seguimiento de los diferentes programas desarrollados (niveles y módulos) de acuerdo a los objetivos, planes de estudio y en la enseñanza de una segunda lengua. 5. Coadyuvar en la coordinación de reuniones académicas con los docentes del Centro de Idiomas con el fin de otorgar lineamientos y directrices de la dirección del Centro de Idiomas. 6. Contribuir en la organización de los docentes según los niveles y los horarios establecidos, en pro del cumplimiento del calendario académico aprobado. 7. Coadyuvar en el suministro de los formatos de uso interno e institucional a los docentes del programa externos para su quehacer académico y material didáctico necesario dentro del ambiente de aprendizaje. 8. Coadyuvar en el rendimiento de informes de las actividades académicas realizadas a coordinación académica. 9. Coadyuvar en el seguimiento del uso adecuado, mantenimiento y seguridad de los equipos y materiales. 10. Brindar apoyo al proceso de matrículas. 11. Apoyar en el proceso de evaluación docente orientada por la Universidad para el Centro de Idiomas. 12. Coadyuvar en la nueva oferta proyectada por el Centro de Idiomas en pro del manejo de una segunda lengua en: alemán, francés y portugués. 13. Coadyuvar en el seguimiento idóneo de ejecución de actividades académicas de los docentes del Centro de Idiomas.  14. Apoyar en el proceso y verificación de los auxiliares y monitores como apoyo en los procesos académicos del programa externos. 15. Contribuir con los procesos de calidad y planes de mejora.</v>
          </cell>
          <cell r="CT716">
            <v>1121943954</v>
          </cell>
          <cell r="CU716">
            <v>440</v>
          </cell>
          <cell r="CV716" t="str">
            <v>2801031</v>
          </cell>
          <cell r="CY716">
            <v>8299</v>
          </cell>
          <cell r="CZ716" t="str">
            <v>M6</v>
          </cell>
          <cell r="DA716">
            <v>16765327</v>
          </cell>
          <cell r="DB716">
            <v>0</v>
          </cell>
        </row>
        <row r="717">
          <cell r="B717" t="str">
            <v>0690 DE 2025</v>
          </cell>
          <cell r="C717">
            <v>40329632</v>
          </cell>
          <cell r="D717" t="str">
            <v>YENNI ANDREA CAMACHO CASTILLO</v>
          </cell>
          <cell r="E717" t="str">
            <v>CONTRATO DE PRESTACIÓN DE SERVICIOS PROFESIONALES</v>
          </cell>
          <cell r="F717" t="str">
            <v>PRESTACIÓN DE LOS SERVICIOS PROFESIONALES NECESARIO PARA EL FORTALECIMIENTO DE LOS PROCESOS ACADÉMICOS Y ADMINISTRATIVOS DEL CENTRO DE IDIOMAS DE LA FACULTAD DE CIENCIAS HUMANAS Y DE LA EDUCACIÓN DE LA UNIVERSIDAD DE LOS LLANOS.</v>
          </cell>
          <cell r="G717">
            <v>45853</v>
          </cell>
          <cell r="H717">
            <v>14954038</v>
          </cell>
          <cell r="I717" t="str">
            <v>Cinco (05) meses y cinco (05) días calendario</v>
          </cell>
          <cell r="J717">
            <v>45853</v>
          </cell>
          <cell r="K717">
            <v>46010</v>
          </cell>
          <cell r="L717" t="str">
            <v>NO APLICA</v>
          </cell>
          <cell r="M717" t="str">
            <v>NO APLICA</v>
          </cell>
          <cell r="N717" t="str">
            <v>NO APLICA</v>
          </cell>
          <cell r="O717">
            <v>6</v>
          </cell>
          <cell r="P717">
            <v>1543643</v>
          </cell>
          <cell r="Q717">
            <v>45853</v>
          </cell>
          <cell r="R717">
            <v>45869</v>
          </cell>
          <cell r="S717">
            <v>2894330</v>
          </cell>
          <cell r="T717">
            <v>45870</v>
          </cell>
          <cell r="U717">
            <v>45900</v>
          </cell>
          <cell r="V717">
            <v>2894330</v>
          </cell>
          <cell r="W717">
            <v>45901</v>
          </cell>
          <cell r="X717">
            <v>45930</v>
          </cell>
          <cell r="Y717">
            <v>2894330</v>
          </cell>
          <cell r="Z717">
            <v>45931</v>
          </cell>
          <cell r="AA717">
            <v>45961</v>
          </cell>
          <cell r="AB717">
            <v>2894330</v>
          </cell>
          <cell r="AC717">
            <v>45962</v>
          </cell>
          <cell r="AD717">
            <v>45991</v>
          </cell>
          <cell r="AE717">
            <v>1833075</v>
          </cell>
          <cell r="AF717">
            <v>45992</v>
          </cell>
          <cell r="AG717">
            <v>46010</v>
          </cell>
          <cell r="BI717" t="str">
            <v>Vicerrectoría de Recursos Universitarios</v>
          </cell>
          <cell r="BJ717" t="str">
            <v>WILSON FERNANDO SALGADO CIFUENTES</v>
          </cell>
          <cell r="BK717" t="str">
            <v>Vicerrector Universitario</v>
          </cell>
          <cell r="BL717">
            <v>1552</v>
          </cell>
          <cell r="BM717">
            <v>45853.979270833333</v>
          </cell>
          <cell r="BN717">
            <v>3174935420</v>
          </cell>
          <cell r="BO717">
            <v>3834</v>
          </cell>
          <cell r="BP717">
            <v>45853</v>
          </cell>
          <cell r="BQ717">
            <v>14954038</v>
          </cell>
          <cell r="CS717" t="str">
            <v>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 7. Contribuir con la gestión según los procesos de la universidad para la generación de alianzas, convenios y/o contratos con entidades externas.</v>
          </cell>
          <cell r="CT717">
            <v>40329632.399999999</v>
          </cell>
          <cell r="CU717">
            <v>440</v>
          </cell>
          <cell r="CV717" t="str">
            <v>2801031</v>
          </cell>
          <cell r="CY717">
            <v>8299</v>
          </cell>
          <cell r="CZ717" t="str">
            <v>M6</v>
          </cell>
          <cell r="DA717">
            <v>14954038</v>
          </cell>
          <cell r="DB717">
            <v>0</v>
          </cell>
        </row>
        <row r="718">
          <cell r="B718" t="str">
            <v>0691 DE 2025</v>
          </cell>
          <cell r="C718">
            <v>1235241161</v>
          </cell>
          <cell r="D718" t="str">
            <v>MARY ESTEFANNY JIMENEZ ROPERO</v>
          </cell>
          <cell r="E718" t="str">
            <v>CONTRATO DE PRESTACIÓN DE SERVICIOS DE APOYO A LA GESTIÓN</v>
          </cell>
          <cell r="F718" t="str">
            <v>PRESTACIÓN DE SERVICIOS DE APOYO A LA GESTIÓN NECESARIO PARA EL FORTALECIMIENTO DE LOS PROCESOS DE GESTIÓN DOCUMENTAL DEL CENTRO DE IDIOMAS DE LA FACULTAD DE CIENCIAS HUMANAS Y DE LA EDUCACIÓN DE LA UNIVERSIDAD DE LOS LLANOS.</v>
          </cell>
          <cell r="G718">
            <v>45853</v>
          </cell>
          <cell r="H718">
            <v>11875444</v>
          </cell>
          <cell r="I718" t="str">
            <v>Cinco (05) meses y cinco (05) días calendario</v>
          </cell>
          <cell r="J718">
            <v>45853</v>
          </cell>
          <cell r="K718">
            <v>46010</v>
          </cell>
          <cell r="L718" t="str">
            <v>NO APLICA</v>
          </cell>
          <cell r="M718" t="str">
            <v>NO APLICA</v>
          </cell>
          <cell r="N718" t="str">
            <v>NO APLICA</v>
          </cell>
          <cell r="O718">
            <v>6</v>
          </cell>
          <cell r="P718">
            <v>1225852</v>
          </cell>
          <cell r="Q718">
            <v>45853</v>
          </cell>
          <cell r="R718">
            <v>45869</v>
          </cell>
          <cell r="S718">
            <v>2298473</v>
          </cell>
          <cell r="T718">
            <v>45870</v>
          </cell>
          <cell r="U718">
            <v>45900</v>
          </cell>
          <cell r="V718">
            <v>2298473</v>
          </cell>
          <cell r="W718">
            <v>45901</v>
          </cell>
          <cell r="X718">
            <v>45930</v>
          </cell>
          <cell r="Y718">
            <v>2298473</v>
          </cell>
          <cell r="Z718">
            <v>45931</v>
          </cell>
          <cell r="AA718">
            <v>45961</v>
          </cell>
          <cell r="AB718">
            <v>2298473</v>
          </cell>
          <cell r="AC718">
            <v>45962</v>
          </cell>
          <cell r="AD718">
            <v>45991</v>
          </cell>
          <cell r="AE718">
            <v>1455700</v>
          </cell>
          <cell r="AF718">
            <v>45992</v>
          </cell>
          <cell r="AG718">
            <v>46010</v>
          </cell>
          <cell r="BI718" t="str">
            <v>Vicerrectoría de Recursos Universitarios</v>
          </cell>
          <cell r="BJ718" t="str">
            <v>WILSON FERNANDO SALGADO CIFUENTES</v>
          </cell>
          <cell r="BK718" t="str">
            <v>Vicerrector Universitario</v>
          </cell>
          <cell r="BL718">
            <v>1552</v>
          </cell>
          <cell r="BM718">
            <v>45853.979270833333</v>
          </cell>
          <cell r="BN718">
            <v>3174935420</v>
          </cell>
          <cell r="BO718">
            <v>4007</v>
          </cell>
          <cell r="BP718">
            <v>45853</v>
          </cell>
          <cell r="BQ718">
            <v>11875444</v>
          </cell>
          <cell r="CS718" t="str">
            <v>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v>
          </cell>
          <cell r="CT718">
            <v>1235241161</v>
          </cell>
          <cell r="CU718">
            <v>440</v>
          </cell>
          <cell r="CV718" t="str">
            <v>2801031</v>
          </cell>
          <cell r="CY718">
            <v>7490</v>
          </cell>
          <cell r="CZ718" t="str">
            <v>M6</v>
          </cell>
          <cell r="DA718">
            <v>11875444</v>
          </cell>
          <cell r="DB718">
            <v>0</v>
          </cell>
        </row>
        <row r="719">
          <cell r="B719" t="str">
            <v>0692 DE 2025</v>
          </cell>
          <cell r="C719">
            <v>1013667031</v>
          </cell>
          <cell r="D719" t="str">
            <v>ANDRES MAURICIO CHAVES BURITICA</v>
          </cell>
          <cell r="E719" t="str">
            <v>CONTRATO DE PRESTACIÓN DE SERVICIOS PROFESIONALES</v>
          </cell>
          <cell r="F719" t="str">
            <v>PRESTACIÓN DE SERVICIOS PROFESIONALES NECESARIO PARA EL FORTALECIMIENTO DE LOS PROCESOS ACADÉMICOS Y ADMINISTRATIVOS DEL CENTRO DE IDIOMAS DE LA FACULTAD DE CIENCIAS HUMANAS Y DE LA EDUCACIÓN DE LA UNIVERSIDAD DE LOS LLANOS.</v>
          </cell>
          <cell r="G719">
            <v>45853</v>
          </cell>
          <cell r="H719">
            <v>14954038</v>
          </cell>
          <cell r="I719" t="str">
            <v>Cinco (05) meses y cinco (05) días calendario</v>
          </cell>
          <cell r="J719">
            <v>45853</v>
          </cell>
          <cell r="K719">
            <v>46010</v>
          </cell>
          <cell r="L719" t="str">
            <v>NO APLICA</v>
          </cell>
          <cell r="M719" t="str">
            <v>NO APLICA</v>
          </cell>
          <cell r="N719" t="str">
            <v>NO APLICA</v>
          </cell>
          <cell r="O719">
            <v>6</v>
          </cell>
          <cell r="P719">
            <v>1543643</v>
          </cell>
          <cell r="Q719">
            <v>45853</v>
          </cell>
          <cell r="R719">
            <v>45869</v>
          </cell>
          <cell r="S719">
            <v>2894330</v>
          </cell>
          <cell r="T719">
            <v>45870</v>
          </cell>
          <cell r="U719">
            <v>45900</v>
          </cell>
          <cell r="V719">
            <v>2894330</v>
          </cell>
          <cell r="W719">
            <v>45901</v>
          </cell>
          <cell r="X719">
            <v>45930</v>
          </cell>
          <cell r="Y719">
            <v>2894330</v>
          </cell>
          <cell r="Z719">
            <v>45931</v>
          </cell>
          <cell r="AA719">
            <v>45961</v>
          </cell>
          <cell r="AB719">
            <v>2894330</v>
          </cell>
          <cell r="AC719">
            <v>45962</v>
          </cell>
          <cell r="AD719">
            <v>45991</v>
          </cell>
          <cell r="AE719">
            <v>1833075</v>
          </cell>
          <cell r="AF719">
            <v>45992</v>
          </cell>
          <cell r="AG719">
            <v>46010</v>
          </cell>
          <cell r="BI719" t="str">
            <v>Vicerrectoría de Recursos Universitarios</v>
          </cell>
          <cell r="BJ719" t="str">
            <v>WILSON FERNANDO SALGADO CIFUENTES</v>
          </cell>
          <cell r="BK719" t="str">
            <v>Vicerrector Universitario</v>
          </cell>
          <cell r="BL719">
            <v>1552</v>
          </cell>
          <cell r="BM719">
            <v>45853.979270833333</v>
          </cell>
          <cell r="BN719">
            <v>3174935420</v>
          </cell>
          <cell r="BO719">
            <v>3901</v>
          </cell>
          <cell r="BP719">
            <v>45853</v>
          </cell>
          <cell r="BQ719">
            <v>14954038</v>
          </cell>
          <cell r="CS719" t="str">
            <v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v>
          </cell>
          <cell r="CT719">
            <v>1013667031.1</v>
          </cell>
          <cell r="CU719">
            <v>440</v>
          </cell>
          <cell r="CV719" t="str">
            <v>2801031</v>
          </cell>
          <cell r="CY719">
            <v>8299</v>
          </cell>
          <cell r="CZ719" t="str">
            <v>M6</v>
          </cell>
          <cell r="DA719">
            <v>14954038</v>
          </cell>
          <cell r="DB719">
            <v>0</v>
          </cell>
        </row>
        <row r="720">
          <cell r="B720" t="str">
            <v>0693 DE 2025</v>
          </cell>
          <cell r="C720">
            <v>1121955600</v>
          </cell>
          <cell r="D720" t="str">
            <v>LAURA DANIELA CASTRO CORTES</v>
          </cell>
          <cell r="E720" t="str">
            <v>CONTRATO DE PRESTACIÓN DE SERVICIOS DE APOYO A LA GESTIÓN</v>
          </cell>
          <cell r="F720" t="str">
            <v>PRESTACIÓN DE SERVICIOS DE APOYO A LA GESTIÓN NECESARIO PARA EL FORTALECIMIENTO DE LOS PROCESOS ACADÉMICOS Y ADMINISTRATIVOS DEL CENTRO DE IDIOMAS DE LA FACULTAD DE CIENCIAS HUMANAS Y DE LA EDUCACIÓN DE LA UNIVERSIDAD DE LOS LLANOS.</v>
          </cell>
          <cell r="G720">
            <v>45853</v>
          </cell>
          <cell r="H720">
            <v>11875444</v>
          </cell>
          <cell r="I720" t="str">
            <v>Cinco (05) meses y cinco (05) días calendario</v>
          </cell>
          <cell r="J720">
            <v>45853</v>
          </cell>
          <cell r="K720">
            <v>46010</v>
          </cell>
          <cell r="L720" t="str">
            <v>NO APLICA</v>
          </cell>
          <cell r="M720" t="str">
            <v>NO APLICA</v>
          </cell>
          <cell r="N720" t="str">
            <v>NO APLICA</v>
          </cell>
          <cell r="O720">
            <v>6</v>
          </cell>
          <cell r="P720">
            <v>1225852</v>
          </cell>
          <cell r="Q720">
            <v>45853</v>
          </cell>
          <cell r="R720">
            <v>45869</v>
          </cell>
          <cell r="S720">
            <v>2298473</v>
          </cell>
          <cell r="T720">
            <v>45870</v>
          </cell>
          <cell r="U720">
            <v>45900</v>
          </cell>
          <cell r="V720">
            <v>2298473</v>
          </cell>
          <cell r="W720">
            <v>45901</v>
          </cell>
          <cell r="X720">
            <v>45930</v>
          </cell>
          <cell r="Y720">
            <v>2298473</v>
          </cell>
          <cell r="Z720">
            <v>45931</v>
          </cell>
          <cell r="AA720">
            <v>45961</v>
          </cell>
          <cell r="AB720">
            <v>2298473</v>
          </cell>
          <cell r="AC720">
            <v>45962</v>
          </cell>
          <cell r="AD720">
            <v>45991</v>
          </cell>
          <cell r="AE720">
            <v>1455700</v>
          </cell>
          <cell r="AF720">
            <v>45992</v>
          </cell>
          <cell r="AG720">
            <v>46010</v>
          </cell>
          <cell r="BI720" t="str">
            <v>Vicerrectoría de Recursos Universitarios</v>
          </cell>
          <cell r="BJ720" t="str">
            <v>WILSON FERNANDO SALGADO CIFUENTES</v>
          </cell>
          <cell r="BK720" t="str">
            <v>Vicerrector Universitario</v>
          </cell>
          <cell r="BL720">
            <v>1552</v>
          </cell>
          <cell r="BM720">
            <v>45853.979270833333</v>
          </cell>
          <cell r="BN720">
            <v>3174935420</v>
          </cell>
          <cell r="BO720">
            <v>3993</v>
          </cell>
          <cell r="BP720">
            <v>45853</v>
          </cell>
          <cell r="BQ720">
            <v>11875444</v>
          </cell>
          <cell r="CS720" t="str">
            <v>1. Apoyar en la atención al área del servicio al cliente para toda la comunidad educativa del Centro de Idiomas. 2. Contribuir en el archivo y control de documentos del área según normatividad. 3. Apoyar con la recepción y revisión de los documentos soporte de los grupos de los diferentes programas que se ofertan. 4. Apoyar con la elaboración de actas de las diferentes reuniones que se realizan. 5. Apoyar con la revisión de la documentación consolidada de los estudiantes del programa de extensión a la comunidad. 6. Contribuir con los procesos de calidad y planes de mejora.</v>
          </cell>
          <cell r="CT720">
            <v>1121955600</v>
          </cell>
          <cell r="CU720">
            <v>440</v>
          </cell>
          <cell r="CV720" t="str">
            <v>2801031</v>
          </cell>
          <cell r="CY720">
            <v>8299</v>
          </cell>
          <cell r="CZ720" t="str">
            <v>M6</v>
          </cell>
          <cell r="DA720">
            <v>11875444</v>
          </cell>
          <cell r="DB720">
            <v>0</v>
          </cell>
        </row>
        <row r="721">
          <cell r="B721" t="str">
            <v>0694 DE 2025</v>
          </cell>
          <cell r="C721">
            <v>1119894154</v>
          </cell>
          <cell r="D721" t="str">
            <v>BRAYAN SNEIDER RAMIREZ BLANDON</v>
          </cell>
          <cell r="E721" t="str">
            <v>CONTRATO DE PRESTACIÓN DE SERVICIOS PROFESIONALES</v>
          </cell>
          <cell r="F721" t="str">
            <v>PRESTACIÓN DE SERVICIOS PROFESIONALES NECESARIO PARA EL FORTALECIMIENTO DE LOS DIFERENTES PROCESOS DE CALIDAD EN EL CENTRO DE IDIOMAS DE LA FACULTAD DE CIENCIAS HUMANAS Y DE LA EDUCACIÓN DE LA UNIVERSIDAD DE LOS LLANOS”</v>
          </cell>
          <cell r="G721">
            <v>45853</v>
          </cell>
          <cell r="H721">
            <v>16765327</v>
          </cell>
          <cell r="I721" t="str">
            <v>Cinco (05) meses y cinco (05) días calendario</v>
          </cell>
          <cell r="J721">
            <v>45853</v>
          </cell>
          <cell r="K721">
            <v>46010</v>
          </cell>
          <cell r="L721" t="str">
            <v>NO APLICA</v>
          </cell>
          <cell r="M721" t="str">
            <v>NO APLICA</v>
          </cell>
          <cell r="N721" t="str">
            <v>NO APLICA</v>
          </cell>
          <cell r="O721">
            <v>6</v>
          </cell>
          <cell r="P721">
            <v>1730614</v>
          </cell>
          <cell r="Q721">
            <v>45853</v>
          </cell>
          <cell r="R721">
            <v>45869</v>
          </cell>
          <cell r="S721">
            <v>3244902</v>
          </cell>
          <cell r="T721">
            <v>45870</v>
          </cell>
          <cell r="U721">
            <v>45900</v>
          </cell>
          <cell r="V721">
            <v>3244902</v>
          </cell>
          <cell r="W721">
            <v>45901</v>
          </cell>
          <cell r="X721">
            <v>45930</v>
          </cell>
          <cell r="Y721">
            <v>3244902</v>
          </cell>
          <cell r="Z721">
            <v>45931</v>
          </cell>
          <cell r="AA721">
            <v>45961</v>
          </cell>
          <cell r="AB721">
            <v>3244902</v>
          </cell>
          <cell r="AC721">
            <v>45962</v>
          </cell>
          <cell r="AD721">
            <v>45991</v>
          </cell>
          <cell r="AE721">
            <v>2055105</v>
          </cell>
          <cell r="AF721">
            <v>45992</v>
          </cell>
          <cell r="AG721">
            <v>46010</v>
          </cell>
          <cell r="BI721" t="str">
            <v>Vicerrectoría de Recursos Universitarios</v>
          </cell>
          <cell r="BJ721" t="str">
            <v>WILSON FERNANDO SALGADO CIFUENTES</v>
          </cell>
          <cell r="BK721" t="str">
            <v>Vicerrector Universitario</v>
          </cell>
          <cell r="BL721">
            <v>1552</v>
          </cell>
          <cell r="BM721">
            <v>45853.979270833333</v>
          </cell>
          <cell r="BN721">
            <v>3174935420</v>
          </cell>
          <cell r="BO721">
            <v>3917</v>
          </cell>
          <cell r="BP721">
            <v>45853</v>
          </cell>
          <cell r="BQ721">
            <v>16765327</v>
          </cell>
          <cell r="CS721" t="str">
            <v>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v>
          </cell>
          <cell r="CT721">
            <v>1119894154.4000001</v>
          </cell>
          <cell r="CU721">
            <v>440</v>
          </cell>
          <cell r="CV721" t="str">
            <v>2801031</v>
          </cell>
          <cell r="CY721">
            <v>8299</v>
          </cell>
          <cell r="CZ721" t="str">
            <v>M6</v>
          </cell>
          <cell r="DA721">
            <v>16765327</v>
          </cell>
          <cell r="DB721">
            <v>0</v>
          </cell>
        </row>
        <row r="722">
          <cell r="B722" t="str">
            <v>0695 DE 2025</v>
          </cell>
          <cell r="C722">
            <v>1090362963</v>
          </cell>
          <cell r="D722" t="str">
            <v>LEIDY ESTEFANIA CORREDOR PORTILLA</v>
          </cell>
          <cell r="E722" t="str">
            <v>CONTRATO DE PRESTACIÓN DE SERVICIOS DE APOYO A LA GESTIÓN</v>
          </cell>
          <cell r="F722" t="str">
            <v xml:space="preserve">PRESTACIÓN DE SERVICIOS DE APOYO A LA GESTIÓN NECESARIO PARA EL FORTALECIMIENTO DE LOS PROCESOS ADMINISTRATIVOS EN EL CENTRO DE IDIOMAS DE LA FACULTAD DE CIENCIAS HUMANAS Y DE LA EDUCACIÓN. </v>
          </cell>
          <cell r="G722">
            <v>45853</v>
          </cell>
          <cell r="H722">
            <v>11875444</v>
          </cell>
          <cell r="I722" t="str">
            <v>Cinco (05) meses y cinco (05) días calendario</v>
          </cell>
          <cell r="J722">
            <v>45853</v>
          </cell>
          <cell r="K722">
            <v>46010</v>
          </cell>
          <cell r="L722" t="str">
            <v>NO APLICA</v>
          </cell>
          <cell r="M722" t="str">
            <v>NO APLICA</v>
          </cell>
          <cell r="N722" t="str">
            <v>NO APLICA</v>
          </cell>
          <cell r="O722">
            <v>6</v>
          </cell>
          <cell r="P722">
            <v>1225852</v>
          </cell>
          <cell r="Q722">
            <v>45853</v>
          </cell>
          <cell r="R722">
            <v>45869</v>
          </cell>
          <cell r="S722">
            <v>2298473</v>
          </cell>
          <cell r="T722">
            <v>45870</v>
          </cell>
          <cell r="U722">
            <v>45900</v>
          </cell>
          <cell r="V722">
            <v>2298473</v>
          </cell>
          <cell r="W722">
            <v>45901</v>
          </cell>
          <cell r="X722">
            <v>45930</v>
          </cell>
          <cell r="Y722">
            <v>2298473</v>
          </cell>
          <cell r="Z722">
            <v>45931</v>
          </cell>
          <cell r="AA722">
            <v>45961</v>
          </cell>
          <cell r="AB722">
            <v>2298473</v>
          </cell>
          <cell r="AC722">
            <v>45962</v>
          </cell>
          <cell r="AD722">
            <v>45991</v>
          </cell>
          <cell r="AE722">
            <v>1455700</v>
          </cell>
          <cell r="AF722">
            <v>45992</v>
          </cell>
          <cell r="AG722">
            <v>46010</v>
          </cell>
          <cell r="BI722" t="str">
            <v>Vicerrectoría de Recursos Universitarios</v>
          </cell>
          <cell r="BJ722" t="str">
            <v>WILSON FERNANDO SALGADO CIFUENTES</v>
          </cell>
          <cell r="BK722" t="str">
            <v>Vicerrector Universitario</v>
          </cell>
          <cell r="BL722">
            <v>1552</v>
          </cell>
          <cell r="BM722">
            <v>45853.979270833333</v>
          </cell>
          <cell r="BN722">
            <v>3174935420</v>
          </cell>
          <cell r="BO722">
            <v>3913</v>
          </cell>
          <cell r="BP722">
            <v>45853</v>
          </cell>
          <cell r="BQ722">
            <v>11875444</v>
          </cell>
          <cell r="CS722" t="str">
            <v>1.  Apoyar en la atención en el área del servicio al cliente para toda la comunidad educativa del Centro de Idioma. 2. Coadyuvar con la oferta y promoción de los servicios del Centro de Idiomas.  3. Coadyuvar en los diferentes procesos de legalización, actualización o de trámite de proyectos de registros, educación continuada, convenios etc. 4. Apoyar a la dirección y/o coordinación en diferentes procesos académico – administrativos del centro de idiomas. 5. Apoyar en el control del inventario que se encuentra en el Centro de Idiomas. 6. Apoyar en el seguimiento y control de la base de datos de los estudiantes de extensión a la comunidad.  7. Apoyar mediante el acompañamiento a los estudiantes en las actividades lúdicas y recreativas. 8. Contribuir con los procesos de calidad y planes de mejora.</v>
          </cell>
          <cell r="CT722">
            <v>1090362963</v>
          </cell>
          <cell r="CU722">
            <v>440</v>
          </cell>
          <cell r="CV722" t="str">
            <v>2801031</v>
          </cell>
          <cell r="CY722">
            <v>7490</v>
          </cell>
          <cell r="CZ722" t="str">
            <v>M6</v>
          </cell>
          <cell r="DA722">
            <v>11875444</v>
          </cell>
          <cell r="DB722">
            <v>0</v>
          </cell>
        </row>
        <row r="723">
          <cell r="B723" t="str">
            <v>0696 DE 2025</v>
          </cell>
          <cell r="C723">
            <v>1121959509</v>
          </cell>
          <cell r="D723" t="str">
            <v>STEPHANIE NASSI LOMBANA</v>
          </cell>
          <cell r="E723" t="str">
            <v>CONTRATO DE PRESTACIÓN DE SERVICIOS DE APOYO A LA GESTIÓN</v>
          </cell>
          <cell r="F723" t="str">
            <v>PRESTACIÓN DE SERVICIOS DE APOYO A LA GESTIÓN NECESARIO PARA EL FORTALECIMIENTO DE LOS PROCESOS ACADÉMICOS Y ADMINISTRATIVOS DEL CENTRO DE IDIOMAS DE LA FACULTAD DE CIENCIAS HUMANAS Y DE LA EDUCACIÓN DE LA UNIVERSIDAD DE LOS LLANOS.</v>
          </cell>
          <cell r="G723">
            <v>45853</v>
          </cell>
          <cell r="H723">
            <v>11875444</v>
          </cell>
          <cell r="I723" t="str">
            <v>Cinco (05) meses y cinco (05) días calendario</v>
          </cell>
          <cell r="J723">
            <v>45853</v>
          </cell>
          <cell r="K723">
            <v>46010</v>
          </cell>
          <cell r="L723" t="str">
            <v>NO APLICA</v>
          </cell>
          <cell r="M723" t="str">
            <v>NO APLICA</v>
          </cell>
          <cell r="N723" t="str">
            <v>NO APLICA</v>
          </cell>
          <cell r="O723">
            <v>6</v>
          </cell>
          <cell r="P723">
            <v>1225852</v>
          </cell>
          <cell r="Q723">
            <v>45853</v>
          </cell>
          <cell r="R723">
            <v>45869</v>
          </cell>
          <cell r="S723">
            <v>2298473</v>
          </cell>
          <cell r="T723">
            <v>45870</v>
          </cell>
          <cell r="U723">
            <v>45900</v>
          </cell>
          <cell r="V723">
            <v>2298473</v>
          </cell>
          <cell r="W723">
            <v>45901</v>
          </cell>
          <cell r="X723">
            <v>45930</v>
          </cell>
          <cell r="Y723">
            <v>2298473</v>
          </cell>
          <cell r="Z723">
            <v>45931</v>
          </cell>
          <cell r="AA723">
            <v>45961</v>
          </cell>
          <cell r="AB723">
            <v>2298473</v>
          </cell>
          <cell r="AC723">
            <v>45962</v>
          </cell>
          <cell r="AD723">
            <v>45991</v>
          </cell>
          <cell r="AE723">
            <v>1455700</v>
          </cell>
          <cell r="AF723">
            <v>45992</v>
          </cell>
          <cell r="AG723">
            <v>46010</v>
          </cell>
          <cell r="BI723" t="str">
            <v>Vicerrectoría de Recursos Universitarios</v>
          </cell>
          <cell r="BJ723" t="str">
            <v>WILSON FERNANDO SALGADO CIFUENTES</v>
          </cell>
          <cell r="BK723" t="str">
            <v>Vicerrector Universitario</v>
          </cell>
          <cell r="BL723">
            <v>1552</v>
          </cell>
          <cell r="BM723">
            <v>45853.979270833333</v>
          </cell>
          <cell r="BN723">
            <v>3174935420</v>
          </cell>
          <cell r="BO723">
            <v>3996</v>
          </cell>
          <cell r="BP723">
            <v>45853</v>
          </cell>
          <cell r="BQ723">
            <v>11875444</v>
          </cell>
          <cell r="CS723" t="str">
            <v>1. Apoyar en la atención en el área del servicio al cliente para toda la comunidad educativa del Centro de Idioma. 2. Apoyar en el suministro de ayudas educativas para el personal docente. 3. Contribuir en el archivo y control de documentos del área según normatividad. 4. Apoyar con el procesamiento de información pertinente a los procesos del programa de extensión a la comunidad. 5. Colaborar con las actividades relacionadas con los sistemas de seguridad y salud en el trabajo brindando información sobre las deficiencias detectadas en la sede del Centro de Idiomas. 6. Prestar apoyo en promover la cultura preventiva entre colaboradores y estudiantes del Centro de Idiomas. 7. Brindar apoyo en la ejecución efectiva de los protocolos de bioseguridad en las instalaciones del Centro de Idiomas. 8. Contribuir con los procesos de calidad y planes de mejora.</v>
          </cell>
          <cell r="CT723">
            <v>1121959509</v>
          </cell>
          <cell r="CU723">
            <v>440</v>
          </cell>
          <cell r="CV723" t="str">
            <v>2801031</v>
          </cell>
          <cell r="CY723">
            <v>7490</v>
          </cell>
          <cell r="CZ723" t="str">
            <v>M6</v>
          </cell>
          <cell r="DA723">
            <v>11875444</v>
          </cell>
          <cell r="DB723">
            <v>0</v>
          </cell>
        </row>
        <row r="724">
          <cell r="B724" t="str">
            <v>0697 DE 2025</v>
          </cell>
          <cell r="C724">
            <v>1006794793</v>
          </cell>
          <cell r="D724" t="str">
            <v>TANIA ALEJANDRA SALAZAR HERNANDEZ</v>
          </cell>
          <cell r="E724" t="str">
            <v>CONTRATO DE PRESTACIÓN DE SERVICIOS DE APOYO A LA GESTIÓN</v>
          </cell>
          <cell r="F724" t="str">
            <v>PRESTACIÓN DE SERVICIOS DE APOYO A LA GESTIÓN NECESARIO PARA EL FORTALECIMIENTO DE LOS PROCESOS ACADÉMICOS Y ADMINISTRATIVOS DEL CENTRO DE IDIOMAS DE LA FACULTAD DE CIENCIAS HUMANAS Y DE LA EDUCACIÓN DE LA UNIVERSIDAD DE LOS LLANOS.</v>
          </cell>
          <cell r="G724">
            <v>45853</v>
          </cell>
          <cell r="H724">
            <v>11875444</v>
          </cell>
          <cell r="I724" t="str">
            <v>Cinco (05) meses y cinco (05) días calendario</v>
          </cell>
          <cell r="J724">
            <v>45853</v>
          </cell>
          <cell r="K724">
            <v>46010</v>
          </cell>
          <cell r="L724" t="str">
            <v>NO APLICA</v>
          </cell>
          <cell r="M724" t="str">
            <v>NO APLICA</v>
          </cell>
          <cell r="N724" t="str">
            <v>NO APLICA</v>
          </cell>
          <cell r="O724">
            <v>6</v>
          </cell>
          <cell r="P724">
            <v>1225852</v>
          </cell>
          <cell r="Q724">
            <v>45853</v>
          </cell>
          <cell r="R724">
            <v>45869</v>
          </cell>
          <cell r="S724">
            <v>2298473</v>
          </cell>
          <cell r="T724">
            <v>45870</v>
          </cell>
          <cell r="U724">
            <v>45900</v>
          </cell>
          <cell r="V724">
            <v>2298473</v>
          </cell>
          <cell r="W724">
            <v>45901</v>
          </cell>
          <cell r="X724">
            <v>45930</v>
          </cell>
          <cell r="Y724">
            <v>2298473</v>
          </cell>
          <cell r="Z724">
            <v>45931</v>
          </cell>
          <cell r="AA724">
            <v>45961</v>
          </cell>
          <cell r="AB724">
            <v>2298473</v>
          </cell>
          <cell r="AC724">
            <v>45962</v>
          </cell>
          <cell r="AD724">
            <v>45991</v>
          </cell>
          <cell r="AE724">
            <v>1455700</v>
          </cell>
          <cell r="AF724">
            <v>45992</v>
          </cell>
          <cell r="AG724">
            <v>46010</v>
          </cell>
          <cell r="BI724" t="str">
            <v>Vicerrectoría de Recursos Universitarios</v>
          </cell>
          <cell r="BJ724" t="str">
            <v>WILSON FERNANDO SALGADO CIFUENTES</v>
          </cell>
          <cell r="BK724" t="str">
            <v>Vicerrector Universitario</v>
          </cell>
          <cell r="BL724">
            <v>1552</v>
          </cell>
          <cell r="BM724">
            <v>45853.979270833333</v>
          </cell>
          <cell r="BN724">
            <v>3174935420</v>
          </cell>
          <cell r="BO724">
            <v>3892</v>
          </cell>
          <cell r="BP724">
            <v>45853</v>
          </cell>
          <cell r="BQ724">
            <v>11875444</v>
          </cell>
          <cell r="CS724" t="str">
            <v>1. Apoyar con brindar información sobre los servicios ofertados a la comunidad en general del centro de idiomas. 2. Apoyar mediante la trazabilidad y consolidación del historial documental de los estudiantes de los diferentes programas del centro de idiomas. 3. Apoyar con la revisión y aprobación de los soportes que son parte del proceso de matrícula de estudiantes de cada uno de los programas del centro de idiomas. 4. Apoyar con la recopilación y análisis de indicadores internos de calidad educativa para los diferentes programas del centro de idiomas. 5. Apoyar a la coordinación en los diferentes procesos de acuerdo a las necesidades presentadas. 6. Contribuir con los procesos de calidad y planes de mejora que se ejecuten en el centro de idiomas.</v>
          </cell>
          <cell r="CT724">
            <v>1006794793</v>
          </cell>
          <cell r="CU724">
            <v>440</v>
          </cell>
          <cell r="CV724" t="str">
            <v>2801031</v>
          </cell>
          <cell r="CY724">
            <v>7490</v>
          </cell>
          <cell r="CZ724" t="str">
            <v>M6</v>
          </cell>
          <cell r="DA724">
            <v>11875444</v>
          </cell>
          <cell r="DB724">
            <v>0</v>
          </cell>
        </row>
        <row r="725">
          <cell r="B725" t="str">
            <v>0699 DE 2025</v>
          </cell>
          <cell r="C725">
            <v>17266494</v>
          </cell>
          <cell r="D725" t="str">
            <v xml:space="preserve">MARCO ANIBAL MOLINA MONTAÑEZ  </v>
          </cell>
          <cell r="E725" t="str">
            <v>CONTRATO DE PRESTACIÓN DE SERVICIOS PROFESIONALES</v>
          </cell>
          <cell r="F725" t="str">
            <v>PRESTACIÓN DE SERVICIOS PROFESIONALES NECESARIO PARA EL FORTALECIMIENTO DE LOS PROCESOS DE LA SECCIÓN DE PRESUPUESTO Y CONTABILIDAD DE LA UNIVERSIDAD DE LOS LLANOS.</v>
          </cell>
          <cell r="G725">
            <v>45853</v>
          </cell>
          <cell r="H725">
            <v>21565077</v>
          </cell>
          <cell r="I725" t="str">
            <v>Cinco (05) meses y quince (15) días calendario</v>
          </cell>
          <cell r="J725">
            <v>45853</v>
          </cell>
          <cell r="K725">
            <v>46020</v>
          </cell>
          <cell r="L725" t="str">
            <v>NO APLICA</v>
          </cell>
          <cell r="M725" t="str">
            <v>NO APLICA</v>
          </cell>
          <cell r="N725" t="str">
            <v>NO APLICA</v>
          </cell>
          <cell r="O725">
            <v>6</v>
          </cell>
          <cell r="P725">
            <v>2091159</v>
          </cell>
          <cell r="Q725">
            <v>45853</v>
          </cell>
          <cell r="R725">
            <v>45869</v>
          </cell>
          <cell r="S725">
            <v>3920923</v>
          </cell>
          <cell r="T725">
            <v>45870</v>
          </cell>
          <cell r="U725">
            <v>45900</v>
          </cell>
          <cell r="V725">
            <v>3920923</v>
          </cell>
          <cell r="W725">
            <v>45901</v>
          </cell>
          <cell r="X725">
            <v>45930</v>
          </cell>
          <cell r="Y725">
            <v>3920923</v>
          </cell>
          <cell r="Z725">
            <v>45931</v>
          </cell>
          <cell r="AA725">
            <v>45961</v>
          </cell>
          <cell r="AB725">
            <v>3920923</v>
          </cell>
          <cell r="AC725">
            <v>45962</v>
          </cell>
          <cell r="AD725">
            <v>45991</v>
          </cell>
          <cell r="AE725">
            <v>3790226</v>
          </cell>
          <cell r="AF725">
            <v>45992</v>
          </cell>
          <cell r="AG725">
            <v>46020</v>
          </cell>
          <cell r="BI725" t="str">
            <v>Vicerrectoría de Recursos Universitarios</v>
          </cell>
          <cell r="BJ725" t="str">
            <v>WILSON FERNANDO SALGADO CIFUENTES</v>
          </cell>
          <cell r="BK725" t="str">
            <v>Vicerrector Universitario</v>
          </cell>
          <cell r="BL725">
            <v>1552</v>
          </cell>
          <cell r="BM725">
            <v>45853.979270833333</v>
          </cell>
          <cell r="BN725">
            <v>3174935420</v>
          </cell>
          <cell r="BO725">
            <v>3808</v>
          </cell>
          <cell r="BP725">
            <v>45853</v>
          </cell>
          <cell r="BQ725">
            <v>21565077</v>
          </cell>
          <cell r="CS725" t="str">
            <v>1. Apoyar en la parametrización en el sistema de información contable y en la preparación de la información Exógena ante la DIAN. 2. Apoyar la aprobación de la causación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v>
          </cell>
          <cell r="CT725">
            <v>17266494</v>
          </cell>
          <cell r="CU725">
            <v>504</v>
          </cell>
          <cell r="CV725" t="str">
            <v>4202</v>
          </cell>
          <cell r="CY725">
            <v>6920</v>
          </cell>
          <cell r="CZ725" t="str">
            <v>M5</v>
          </cell>
          <cell r="DA725">
            <v>21565077</v>
          </cell>
          <cell r="DB725">
            <v>0</v>
          </cell>
        </row>
        <row r="726">
          <cell r="B726" t="str">
            <v>0700 DE 2025</v>
          </cell>
          <cell r="C726">
            <v>1121860595</v>
          </cell>
          <cell r="D726" t="str">
            <v>DIANA VANESSA VALENCIA GUERRERO</v>
          </cell>
          <cell r="E726" t="str">
            <v>CONTRATO DE PRESTACIÓN DE SERVICIOS PROFESIONALES</v>
          </cell>
          <cell r="F726" t="str">
            <v>PRESTACIÓN DE SERVICIOS PROFESIONALES NECESARIO PARA EL FORTALECIMIENTO DE LOS PROCESOS DE LA SECCIÓN DE PRESUPUESTO Y CONTABILIDAD DE LA UNIVERSIDAD DE LOS LLANOS.</v>
          </cell>
          <cell r="G726">
            <v>45853</v>
          </cell>
          <cell r="H726">
            <v>17846961</v>
          </cell>
          <cell r="I726" t="str">
            <v>Cinco (05) meses y quince (15) días calendario</v>
          </cell>
          <cell r="J726">
            <v>45853</v>
          </cell>
          <cell r="K726">
            <v>46020</v>
          </cell>
          <cell r="L726" t="str">
            <v>NO APLICA</v>
          </cell>
          <cell r="M726" t="str">
            <v>NO APLICA</v>
          </cell>
          <cell r="N726" t="str">
            <v>NO APLICA</v>
          </cell>
          <cell r="O726">
            <v>6</v>
          </cell>
          <cell r="P726">
            <v>1730614</v>
          </cell>
          <cell r="Q726">
            <v>45853</v>
          </cell>
          <cell r="R726">
            <v>45869</v>
          </cell>
          <cell r="S726">
            <v>3244902</v>
          </cell>
          <cell r="T726">
            <v>45870</v>
          </cell>
          <cell r="U726">
            <v>45900</v>
          </cell>
          <cell r="V726">
            <v>3244902</v>
          </cell>
          <cell r="W726">
            <v>45901</v>
          </cell>
          <cell r="X726">
            <v>45930</v>
          </cell>
          <cell r="Y726">
            <v>3244902</v>
          </cell>
          <cell r="Z726">
            <v>45931</v>
          </cell>
          <cell r="AA726">
            <v>45961</v>
          </cell>
          <cell r="AB726">
            <v>3244902</v>
          </cell>
          <cell r="AC726">
            <v>45962</v>
          </cell>
          <cell r="AD726">
            <v>45991</v>
          </cell>
          <cell r="AE726">
            <v>3136739</v>
          </cell>
          <cell r="AF726">
            <v>45992</v>
          </cell>
          <cell r="AG726">
            <v>46020</v>
          </cell>
          <cell r="BI726" t="str">
            <v>Vicerrectoría de Recursos Universitarios</v>
          </cell>
          <cell r="BJ726" t="str">
            <v>WILSON FERNANDO SALGADO CIFUENTES</v>
          </cell>
          <cell r="BK726" t="str">
            <v>Vicerrector Universitario</v>
          </cell>
          <cell r="BL726">
            <v>1552</v>
          </cell>
          <cell r="BM726">
            <v>45853.979270833333</v>
          </cell>
          <cell r="BN726">
            <v>3174935420</v>
          </cell>
          <cell r="BO726">
            <v>3952</v>
          </cell>
          <cell r="BP726">
            <v>45853</v>
          </cell>
          <cell r="BQ726">
            <v>17846961</v>
          </cell>
          <cell r="CS726"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Brindar apoyo en la contabilización de la respectiva legalización de las cajas menores, otorgados a los decanos, las Vicerrectorías Académica y de Recursos y la Secretaría General, Igualmente, la revisión y verificación de los documentos que soportan la legalización de los mismas según la Ley, y la resolución rectoral que la otorga.6.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 10. Brindar apoyo cuando se requiera en el proceso del modelo para un sistema de costeo apropiado para la Universidad de los Llanos.</v>
          </cell>
          <cell r="CT726">
            <v>1121860595</v>
          </cell>
          <cell r="CU726">
            <v>504</v>
          </cell>
          <cell r="CV726" t="str">
            <v>4202</v>
          </cell>
          <cell r="CY726">
            <v>6920</v>
          </cell>
          <cell r="CZ726" t="str">
            <v>M5</v>
          </cell>
          <cell r="DA726">
            <v>17846961</v>
          </cell>
          <cell r="DB726">
            <v>0</v>
          </cell>
        </row>
        <row r="727">
          <cell r="B727" t="str">
            <v>0701 DE 2025</v>
          </cell>
          <cell r="C727">
            <v>1121904529</v>
          </cell>
          <cell r="D727" t="str">
            <v>ADRIANA XIMENA MONSALVE BERNAL</v>
          </cell>
          <cell r="E727" t="str">
            <v>CONTRATO DE PRESTACIÓN DE SERVICIOS PROFESIONALES</v>
          </cell>
          <cell r="F727" t="str">
            <v>PRESTACIÓN DE SERVICIOS PROFESIONALES NECESARIO PARA EL FORTALECIMIENTO DE LOS PROCESOS DE LA SECCIÓN DE PRESUPUESTO Y CONTABILIDAD DE LA UNIVERSIDAD DE LOS LLANOS.</v>
          </cell>
          <cell r="G727">
            <v>45853</v>
          </cell>
          <cell r="H727">
            <v>17846961</v>
          </cell>
          <cell r="I727" t="str">
            <v>Cinco (05) meses y quince (15) días calendario</v>
          </cell>
          <cell r="J727">
            <v>45853</v>
          </cell>
          <cell r="K727">
            <v>46020</v>
          </cell>
          <cell r="L727" t="str">
            <v>NO APLICA</v>
          </cell>
          <cell r="M727" t="str">
            <v>NO APLICA</v>
          </cell>
          <cell r="N727" t="str">
            <v>NO APLICA</v>
          </cell>
          <cell r="O727">
            <v>6</v>
          </cell>
          <cell r="P727">
            <v>1730614</v>
          </cell>
          <cell r="Q727">
            <v>45853</v>
          </cell>
          <cell r="R727">
            <v>45869</v>
          </cell>
          <cell r="S727">
            <v>3244902</v>
          </cell>
          <cell r="T727">
            <v>45870</v>
          </cell>
          <cell r="U727">
            <v>45900</v>
          </cell>
          <cell r="V727">
            <v>3244902</v>
          </cell>
          <cell r="W727">
            <v>45901</v>
          </cell>
          <cell r="X727">
            <v>45930</v>
          </cell>
          <cell r="Y727">
            <v>3244902</v>
          </cell>
          <cell r="Z727">
            <v>45931</v>
          </cell>
          <cell r="AA727">
            <v>45961</v>
          </cell>
          <cell r="AB727">
            <v>3244902</v>
          </cell>
          <cell r="AC727">
            <v>45962</v>
          </cell>
          <cell r="AD727">
            <v>45991</v>
          </cell>
          <cell r="AE727">
            <v>3136739</v>
          </cell>
          <cell r="AF727">
            <v>45992</v>
          </cell>
          <cell r="AG727">
            <v>46020</v>
          </cell>
          <cell r="BI727" t="str">
            <v>Vicerrectoría de Recursos Universitarios</v>
          </cell>
          <cell r="BJ727" t="str">
            <v>WILSON FERNANDO SALGADO CIFUENTES</v>
          </cell>
          <cell r="BK727" t="str">
            <v>Vicerrector Universitario</v>
          </cell>
          <cell r="BL727">
            <v>1552</v>
          </cell>
          <cell r="BM727">
            <v>45853.979270833333</v>
          </cell>
          <cell r="BN727">
            <v>3174935420</v>
          </cell>
          <cell r="BO727">
            <v>3971</v>
          </cell>
          <cell r="BP727">
            <v>45853</v>
          </cell>
          <cell r="BQ727">
            <v>17846961</v>
          </cell>
          <cell r="CS727"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 y notas a los mismos. 9. Coadyuvar al proceso contable en la presentación de informes.</v>
          </cell>
          <cell r="CT727">
            <v>1121904529</v>
          </cell>
          <cell r="CU727">
            <v>504</v>
          </cell>
          <cell r="CV727" t="str">
            <v>4202</v>
          </cell>
          <cell r="CY727">
            <v>6920</v>
          </cell>
          <cell r="CZ727" t="str">
            <v>M5</v>
          </cell>
          <cell r="DA727">
            <v>17846961</v>
          </cell>
          <cell r="DB727">
            <v>0</v>
          </cell>
        </row>
        <row r="728">
          <cell r="B728" t="str">
            <v>0702 DE 2025</v>
          </cell>
          <cell r="C728">
            <v>1121900999</v>
          </cell>
          <cell r="D728" t="str">
            <v>JOSE DAVID PARDO CARRILLO</v>
          </cell>
          <cell r="E728" t="str">
            <v>CONTRATO DE PRESTACIÓN DE SERVICIOS PROFESIONALES</v>
          </cell>
          <cell r="F728" t="str">
            <v>PRESTACIÓN DE SERVICIOS PROFESIONALES NECESARIO PARA EL FORTALECIMIENTO DE LOS PROCESOS DE LA OFICINA ASESORA DE CONTROL INTERNO DISCIPLINARIO DE LA UNIVERSIDAD DE LOS LLANOS.</v>
          </cell>
          <cell r="G728">
            <v>45853</v>
          </cell>
          <cell r="H728">
            <v>15683692</v>
          </cell>
          <cell r="I728" t="str">
            <v>Cuatro (04) meses calendario</v>
          </cell>
          <cell r="J728">
            <v>45853</v>
          </cell>
          <cell r="K728">
            <v>45975</v>
          </cell>
          <cell r="L728" t="str">
            <v>NO APLICA</v>
          </cell>
          <cell r="M728" t="str">
            <v>NO APLICA</v>
          </cell>
          <cell r="N728" t="str">
            <v>NO APLICA</v>
          </cell>
          <cell r="O728">
            <v>5</v>
          </cell>
          <cell r="P728">
            <v>2091159</v>
          </cell>
          <cell r="Q728">
            <v>45853</v>
          </cell>
          <cell r="R728">
            <v>45869</v>
          </cell>
          <cell r="S728">
            <v>3920923</v>
          </cell>
          <cell r="T728">
            <v>45870</v>
          </cell>
          <cell r="U728">
            <v>45900</v>
          </cell>
          <cell r="V728">
            <v>3920923</v>
          </cell>
          <cell r="W728">
            <v>45901</v>
          </cell>
          <cell r="X728">
            <v>45930</v>
          </cell>
          <cell r="Y728">
            <v>3920923</v>
          </cell>
          <cell r="Z728">
            <v>45931</v>
          </cell>
          <cell r="AA728">
            <v>45961</v>
          </cell>
          <cell r="AB728">
            <v>1829764</v>
          </cell>
          <cell r="AC728">
            <v>45962</v>
          </cell>
          <cell r="AD728">
            <v>45975</v>
          </cell>
          <cell r="AE728">
            <v>0</v>
          </cell>
          <cell r="AF728">
            <v>0</v>
          </cell>
          <cell r="AG728">
            <v>0</v>
          </cell>
          <cell r="BI728" t="str">
            <v>Vicerrectoría de Recursos Universitarios</v>
          </cell>
          <cell r="BJ728" t="str">
            <v>WILSON FERNANDO SALGADO CIFUENTES</v>
          </cell>
          <cell r="BK728" t="str">
            <v>Vicerrector Universitario</v>
          </cell>
          <cell r="BL728">
            <v>1552</v>
          </cell>
          <cell r="BM728">
            <v>45853.979270833333</v>
          </cell>
          <cell r="BN728">
            <v>3174935420</v>
          </cell>
          <cell r="BO728">
            <v>3969</v>
          </cell>
          <cell r="BP728">
            <v>45853</v>
          </cell>
          <cell r="BQ728">
            <v>15683692</v>
          </cell>
          <cell r="CS728" t="str">
            <v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v>
          </cell>
          <cell r="CT728">
            <v>1121900999</v>
          </cell>
          <cell r="CU728">
            <v>504</v>
          </cell>
          <cell r="CV728" t="str">
            <v>15</v>
          </cell>
          <cell r="CY728">
            <v>8299</v>
          </cell>
          <cell r="CZ728" t="str">
            <v>M6</v>
          </cell>
          <cell r="DA728">
            <v>15683692</v>
          </cell>
          <cell r="DB728">
            <v>0</v>
          </cell>
        </row>
        <row r="729">
          <cell r="B729" t="str">
            <v>0703 DE 2025</v>
          </cell>
          <cell r="C729">
            <v>1121963548</v>
          </cell>
          <cell r="D729" t="str">
            <v>JULIETH ESPERANZA TORRES ARANDA</v>
          </cell>
          <cell r="E729" t="str">
            <v>CONTRATO DE PRESTACIÓN DE SERVICIOS PROFESIONALES</v>
          </cell>
          <cell r="F729" t="str">
            <v>PRESTACIÓN DE SERVICIOS PROFESIONALES NECESARIO PARA EL FORTALECIMIENTO DE LOS PROCESOS DE LA OFICINA ASESORA DE CONTROL INTERNO DISCIPLINARIO DE LA UNIVERSIDAD DE LOS LLANOS.</v>
          </cell>
          <cell r="G729">
            <v>45853</v>
          </cell>
          <cell r="H729">
            <v>14954038</v>
          </cell>
          <cell r="I729" t="str">
            <v>Cinco (05) meses y cinco (05) días calendario</v>
          </cell>
          <cell r="J729">
            <v>45853</v>
          </cell>
          <cell r="K729">
            <v>46010</v>
          </cell>
          <cell r="L729" t="str">
            <v>NO APLICA</v>
          </cell>
          <cell r="M729" t="str">
            <v>NO APLICA</v>
          </cell>
          <cell r="N729" t="str">
            <v>NO APLICA</v>
          </cell>
          <cell r="O729">
            <v>6</v>
          </cell>
          <cell r="P729">
            <v>1543643</v>
          </cell>
          <cell r="Q729">
            <v>45853</v>
          </cell>
          <cell r="R729">
            <v>45869</v>
          </cell>
          <cell r="S729">
            <v>2894330</v>
          </cell>
          <cell r="T729">
            <v>45870</v>
          </cell>
          <cell r="U729">
            <v>45900</v>
          </cell>
          <cell r="V729">
            <v>2894330</v>
          </cell>
          <cell r="W729">
            <v>45901</v>
          </cell>
          <cell r="X729">
            <v>45930</v>
          </cell>
          <cell r="Y729">
            <v>2894330</v>
          </cell>
          <cell r="Z729">
            <v>45931</v>
          </cell>
          <cell r="AA729">
            <v>45961</v>
          </cell>
          <cell r="AB729">
            <v>2894330</v>
          </cell>
          <cell r="AC729">
            <v>45962</v>
          </cell>
          <cell r="AD729">
            <v>45991</v>
          </cell>
          <cell r="AE729">
            <v>1833075</v>
          </cell>
          <cell r="AF729">
            <v>45992</v>
          </cell>
          <cell r="AG729">
            <v>46010</v>
          </cell>
          <cell r="BI729" t="str">
            <v>Vicerrectoría de Recursos Universitarios</v>
          </cell>
          <cell r="BJ729" t="str">
            <v>WILSON FERNANDO SALGADO CIFUENTES</v>
          </cell>
          <cell r="BK729" t="str">
            <v>Vicerrector Universitario</v>
          </cell>
          <cell r="BL729">
            <v>1552</v>
          </cell>
          <cell r="BM729">
            <v>45853.979270833333</v>
          </cell>
          <cell r="BN729">
            <v>3174935420</v>
          </cell>
          <cell r="BO729">
            <v>3997</v>
          </cell>
          <cell r="BP729">
            <v>45853</v>
          </cell>
          <cell r="BQ729">
            <v>14954038</v>
          </cell>
          <cell r="CS729" t="str">
            <v>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Participar en la socialización de la actualización en el régimen disciplinario y sus modificaciones. 16. Coadyuvar en tener debidamente sustanciado, organizado y digitalizado el expediente. Así mismo, entregar el expediente organizado al momento de dar por finalizado el contrato. 17. Apoyar el manejo del correo electrónico de la oficina asesora de Control Interno Disciplinario. 18. Colaborar con la elaboración de informes e inventarios de la oficina asesora de Control Interno Disciplinario. 19. Prestar apoyo en el envío de información requerida a través de medios electrónicos. 20. Colaborar en la elaboración de estudios de caracterización de las faltas cometidas, de los riesgos de incurrir en ellas y, proponer programas de prevención para evitar su materialización. 21. Coadyuvar con la elaboración de informes de los entes de control.</v>
          </cell>
          <cell r="CT729">
            <v>1121963548</v>
          </cell>
          <cell r="CU729">
            <v>504</v>
          </cell>
          <cell r="CV729" t="str">
            <v>15</v>
          </cell>
          <cell r="CY729">
            <v>8299</v>
          </cell>
          <cell r="CZ729" t="str">
            <v>M6</v>
          </cell>
          <cell r="DA729">
            <v>14954038</v>
          </cell>
          <cell r="DB729">
            <v>0</v>
          </cell>
        </row>
        <row r="730">
          <cell r="B730" t="str">
            <v>0704 DE 2025</v>
          </cell>
          <cell r="C730">
            <v>1013599680</v>
          </cell>
          <cell r="D730" t="str">
            <v>WILLINGTON CARRILLO CARRILLO</v>
          </cell>
          <cell r="E730" t="str">
            <v>CONTRATO DE PRESTACIÓN DE SERVICIOS PROFESIONALES</v>
          </cell>
          <cell r="F730" t="str">
            <v>PRESTACIÓN DE SERVICIOS PROFESIONALES NECESARIO PARA EL FORTALECIMIENTO DE LOS PROCESOS DE LA OFICINA ASESORA DE CONTROL INTERNO DISCIPLINARIO DE LA UNIVERSIDAD DE LOS LLANOS.</v>
          </cell>
          <cell r="G730">
            <v>45853</v>
          </cell>
          <cell r="H730">
            <v>14954038</v>
          </cell>
          <cell r="I730" t="str">
            <v>Cinco (05) meses y cinco (05) días calendario</v>
          </cell>
          <cell r="J730">
            <v>45853</v>
          </cell>
          <cell r="K730">
            <v>46010</v>
          </cell>
          <cell r="L730" t="str">
            <v>NO APLICA</v>
          </cell>
          <cell r="M730" t="str">
            <v>NO APLICA</v>
          </cell>
          <cell r="N730" t="str">
            <v>NO APLICA</v>
          </cell>
          <cell r="O730">
            <v>6</v>
          </cell>
          <cell r="P730">
            <v>1543643</v>
          </cell>
          <cell r="Q730">
            <v>45853</v>
          </cell>
          <cell r="R730">
            <v>45869</v>
          </cell>
          <cell r="S730">
            <v>2894330</v>
          </cell>
          <cell r="T730">
            <v>45870</v>
          </cell>
          <cell r="U730">
            <v>45900</v>
          </cell>
          <cell r="V730">
            <v>2894330</v>
          </cell>
          <cell r="W730">
            <v>45901</v>
          </cell>
          <cell r="X730">
            <v>45930</v>
          </cell>
          <cell r="Y730">
            <v>2894330</v>
          </cell>
          <cell r="Z730">
            <v>45931</v>
          </cell>
          <cell r="AA730">
            <v>45961</v>
          </cell>
          <cell r="AB730">
            <v>2894330</v>
          </cell>
          <cell r="AC730">
            <v>45962</v>
          </cell>
          <cell r="AD730">
            <v>45991</v>
          </cell>
          <cell r="AE730">
            <v>1833075</v>
          </cell>
          <cell r="AF730">
            <v>45992</v>
          </cell>
          <cell r="AG730">
            <v>46010</v>
          </cell>
          <cell r="BI730" t="str">
            <v>Vicerrectoría de Recursos Universitarios</v>
          </cell>
          <cell r="BJ730" t="str">
            <v>WILSON FERNANDO SALGADO CIFUENTES</v>
          </cell>
          <cell r="BK730" t="str">
            <v>Vicerrector Universitario</v>
          </cell>
          <cell r="BL730">
            <v>1552</v>
          </cell>
          <cell r="BM730">
            <v>45853.979270833333</v>
          </cell>
          <cell r="BN730">
            <v>3174935420</v>
          </cell>
          <cell r="BO730">
            <v>3900</v>
          </cell>
          <cell r="BP730">
            <v>45853</v>
          </cell>
          <cell r="BQ730">
            <v>14954038</v>
          </cell>
          <cell r="CS730" t="str">
            <v>1. Coadyuvar jurídicamente las instancias de las actuaciones disciplinarias-jurídicas contenidas en el código único disciplinario. 2. Coadyuvar a sustanciar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necesarias para las actuaciones disciplinarias previa designación del Asesor de Control Interno Disciplinario. 13. Coadyuvar en el diligenciamiento de la matriz de procesos. 14. Apoyar el manejo del correo electrónico de la oficina asesora de Control Interno Disciplinario. 15. Colaborar con la elaboración de informes e inventarios de la Oficina de Control Interno Disciplinario. 16. Prestar apoyo en el envío de información requerida a través de medios electrónicos. 17. Coadyuvar en tener debidamente sustanciado, organizado y digitalizado el expediente. Así mismo, entregar el expediente organizado al momento de dar por finalizado el contrato. 18. Coadyuvar a la elaboración del libro de correspondencia recibida y generada. 19. Participar en la socialización de la actualización en el régimen disciplinario y sus modificaciones</v>
          </cell>
          <cell r="CT730">
            <v>1013599680</v>
          </cell>
          <cell r="CU730">
            <v>504</v>
          </cell>
          <cell r="CV730" t="str">
            <v>15</v>
          </cell>
          <cell r="CY730">
            <v>8299</v>
          </cell>
          <cell r="CZ730" t="str">
            <v>M6</v>
          </cell>
          <cell r="DA730">
            <v>14954038</v>
          </cell>
          <cell r="DB730">
            <v>0</v>
          </cell>
        </row>
        <row r="731">
          <cell r="B731" t="str">
            <v>0705 DE 2025</v>
          </cell>
          <cell r="C731">
            <v>1193133970</v>
          </cell>
          <cell r="D731" t="str">
            <v>MICHAEL ANDRES BOHORQUEZ GUAYARA</v>
          </cell>
          <cell r="E731" t="str">
            <v>CONTRATO DE PRESTACIÓN DE SERVICIOS DE APOYO A LA GESTIÓN</v>
          </cell>
          <cell r="F731" t="str">
            <v>PRESTACIÓN DE SERVICIOS DE APOYO A LA GESTIÓN NECESARIO PARA EL FORTALECIMIENTO DE LOS PROCESOS DE LA OFICINA ASESORA DE CONTROL INTERNO DISCIPLINARIO DE LA UNIVERSIDAD DE LOS LLANOS.</v>
          </cell>
          <cell r="G731">
            <v>45853</v>
          </cell>
          <cell r="H731">
            <v>11875444</v>
          </cell>
          <cell r="I731" t="str">
            <v>Cinco (05) meses y cinco (05) días calendario</v>
          </cell>
          <cell r="J731">
            <v>45853</v>
          </cell>
          <cell r="K731">
            <v>46010</v>
          </cell>
          <cell r="L731" t="str">
            <v>NO APLICA</v>
          </cell>
          <cell r="M731" t="str">
            <v>NO APLICA</v>
          </cell>
          <cell r="N731" t="str">
            <v>NO APLICA</v>
          </cell>
          <cell r="O731">
            <v>6</v>
          </cell>
          <cell r="P731">
            <v>1225852</v>
          </cell>
          <cell r="Q731">
            <v>45853</v>
          </cell>
          <cell r="R731">
            <v>45869</v>
          </cell>
          <cell r="S731">
            <v>2298473</v>
          </cell>
          <cell r="T731">
            <v>45870</v>
          </cell>
          <cell r="U731">
            <v>45900</v>
          </cell>
          <cell r="V731">
            <v>2298473</v>
          </cell>
          <cell r="W731">
            <v>45901</v>
          </cell>
          <cell r="X731">
            <v>45930</v>
          </cell>
          <cell r="Y731">
            <v>2298473</v>
          </cell>
          <cell r="Z731">
            <v>45931</v>
          </cell>
          <cell r="AA731">
            <v>45961</v>
          </cell>
          <cell r="AB731">
            <v>2298473</v>
          </cell>
          <cell r="AC731">
            <v>45962</v>
          </cell>
          <cell r="AD731">
            <v>45991</v>
          </cell>
          <cell r="AE731">
            <v>1455700</v>
          </cell>
          <cell r="AF731">
            <v>45992</v>
          </cell>
          <cell r="AG731">
            <v>46010</v>
          </cell>
          <cell r="BI731" t="str">
            <v>Vicerrectoría de Recursos Universitarios</v>
          </cell>
          <cell r="BJ731" t="str">
            <v>WILSON FERNANDO SALGADO CIFUENTES</v>
          </cell>
          <cell r="BK731" t="str">
            <v>Vicerrector Universitario</v>
          </cell>
          <cell r="BL731">
            <v>1552</v>
          </cell>
          <cell r="BM731">
            <v>45853.979270833333</v>
          </cell>
          <cell r="BN731">
            <v>3174935420</v>
          </cell>
          <cell r="BO731">
            <v>4004</v>
          </cell>
          <cell r="BP731">
            <v>45853</v>
          </cell>
          <cell r="BQ731">
            <v>11875444</v>
          </cell>
          <cell r="CS731" t="str">
            <v>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fijación y desfijación de edictos. 7. Coadyuvar a la realización de comunicaciones y notificaciones de las actuaciones disciplinarias. 8. Coadyuvar a la proyección y revisión de respuestas a solicitudes y derechos de petición.  9. Coadyuvar en la actualización de la información diligenciada en la matriz de inventario de expedientes. 10. Coadyuvar a la elaboración del libro de correspondencia recibida y generada. 11. Coadyuvar en la práctica de pruebas e información necesarias para las actuaciones disciplinarias previa designación del Asesor de Control Interno Disciplinario. 12. Coadyuvar en el diligenciamiento de la matriz de procesos. 13. Coadyuvar en tener debidamente sustanciado, organizado y digitalizado el expediente. Así mismo, entregar el expediente organizado al momento de dar por finalizado el contrato. 14. Apoyar el manejo del correo electrónico de la oficina asesora de Control Interno Disciplinario. 15. Colaborar con la elaboración de informes e inventarios de la oficina e inventarios de la oficina asesora de Control Interno Disciplinario. 16. Prestar apoyo en el envió de información requerida a través de medios electrónicos.</v>
          </cell>
          <cell r="CT731">
            <v>1193133970</v>
          </cell>
          <cell r="CU731">
            <v>504</v>
          </cell>
          <cell r="CV731" t="str">
            <v>15</v>
          </cell>
          <cell r="CY731">
            <v>8299</v>
          </cell>
          <cell r="CZ731" t="str">
            <v>M6</v>
          </cell>
          <cell r="DA731">
            <v>11875444</v>
          </cell>
          <cell r="DB731">
            <v>0</v>
          </cell>
        </row>
        <row r="732">
          <cell r="B732" t="str">
            <v>0706 DE 2025</v>
          </cell>
          <cell r="C732">
            <v>1006877996</v>
          </cell>
          <cell r="D732" t="str">
            <v>CARLOS GUILLERMO VARELA TOBON</v>
          </cell>
          <cell r="E732" t="str">
            <v>CONTRATO DE PRESTACIÓN DE SERVICIOS DE APOYO A LA GESTIÓN</v>
          </cell>
          <cell r="F732" t="str">
            <v>PRESTACIÓN DE SERVICIOS DE APOYO A LA GESTIÓN NECESARIO PARA EL FORTALECIMIENTO DE LOS PROCESOS DE LA OFICINA ASESORA DE CONTROL INTERNO DISCIPLINARIO DE LA UNIVERSIDAD DE LOS LLANOS.</v>
          </cell>
          <cell r="G732">
            <v>45853</v>
          </cell>
          <cell r="H732">
            <v>9193892</v>
          </cell>
          <cell r="I732" t="str">
            <v>Cuatro (04) meses calendario</v>
          </cell>
          <cell r="J732">
            <v>45853</v>
          </cell>
          <cell r="K732">
            <v>45975</v>
          </cell>
          <cell r="L732" t="str">
            <v>NO APLICA</v>
          </cell>
          <cell r="M732" t="str">
            <v>NO APLICA</v>
          </cell>
          <cell r="N732" t="str">
            <v>NO APLICA</v>
          </cell>
          <cell r="O732">
            <v>5</v>
          </cell>
          <cell r="P732">
            <v>1225852</v>
          </cell>
          <cell r="Q732">
            <v>45853</v>
          </cell>
          <cell r="R732">
            <v>45869</v>
          </cell>
          <cell r="S732">
            <v>2298473</v>
          </cell>
          <cell r="T732">
            <v>45870</v>
          </cell>
          <cell r="U732">
            <v>45900</v>
          </cell>
          <cell r="V732">
            <v>2298473</v>
          </cell>
          <cell r="W732">
            <v>45901</v>
          </cell>
          <cell r="X732">
            <v>45930</v>
          </cell>
          <cell r="Y732">
            <v>2298473</v>
          </cell>
          <cell r="Z732">
            <v>45931</v>
          </cell>
          <cell r="AA732">
            <v>45961</v>
          </cell>
          <cell r="AB732">
            <v>1072621</v>
          </cell>
          <cell r="AC732">
            <v>45962</v>
          </cell>
          <cell r="AD732">
            <v>45975</v>
          </cell>
          <cell r="AE732">
            <v>0</v>
          </cell>
          <cell r="AF732">
            <v>0</v>
          </cell>
          <cell r="AG732">
            <v>0</v>
          </cell>
          <cell r="BI732" t="str">
            <v>Vicerrectoría de Recursos Universitarios</v>
          </cell>
          <cell r="BJ732" t="str">
            <v>WILSON FERNANDO SALGADO CIFUENTES</v>
          </cell>
          <cell r="BK732" t="str">
            <v>Vicerrector Universitario</v>
          </cell>
          <cell r="BL732">
            <v>1552</v>
          </cell>
          <cell r="BM732">
            <v>45853.979270833333</v>
          </cell>
          <cell r="BN732">
            <v>3174935420</v>
          </cell>
          <cell r="BO732">
            <v>3896</v>
          </cell>
          <cell r="BP732">
            <v>45853</v>
          </cell>
          <cell r="BQ732">
            <v>9193892</v>
          </cell>
          <cell r="CS732" t="str">
            <v>1. Coadyuvar en las instancias de las actuaciones disciplinarias-jurídicas contenidas en el código único disciplinario. 2. Contribuir en la sustanciación de los diferentes procesos disciplinarios. 3. Colaborar en la proyección de autos de apertura de indagación previa. 4. Apoyar a la proyección autos de apertura de investigación disciplinaria. 5. Coadyuvar en la proyección autos de trámite e impulso procesal. 6. Apoyo en la formulación de pliego de cargos. 7. Coadyuvar a la fijación y desfijación de edictos. 8. Apoyar en la realización de comunicaciones de las actuaciones disciplinarias y notificaciones de las actuaciones disciplinarias. 9. Contribuir a la proyección y revisión de respuestas a solicitudes y derechos de petición. 10. Coadyuvar en la actualización de la información diligenciada en la matriz de inventario de expedientes. 11. Apoyar en la elaboración del libro de correspondencia recibida y generada. 12. Contribuir en la práctica de pruebas e información necesarias para las actuaciones disciplinarias previa designación del Asesor de Control Interno Disciplinario. 13. Coadyuvar en el diligenciamiento de la matriz de procesos. 14. Apoyar en la elaboración de los formatos para las diferentes actuaciones disciplinarias teniendo en cuenta las nuevas normas. 15. Coadyuvar en tener debidamente organizado y digitalizado el expediente que se encuentra sustanciando. 16. Apoyar el manejo del correo electrónico de la oficina asesora de Control Interno Disciplinario. 17. Colaborar con la elaboración de informes e inventarios de la Oficina de Control Interno Disciplinario. 18. Prestar apoyo en el envío de información requerida a través de medios electrónicos.</v>
          </cell>
          <cell r="CT732">
            <v>1006877996</v>
          </cell>
          <cell r="CU732">
            <v>504</v>
          </cell>
          <cell r="CV732" t="str">
            <v>15</v>
          </cell>
          <cell r="CY732">
            <v>8299</v>
          </cell>
          <cell r="CZ732" t="str">
            <v>M6</v>
          </cell>
          <cell r="DA732">
            <v>9193892</v>
          </cell>
          <cell r="DB732">
            <v>0</v>
          </cell>
        </row>
        <row r="733">
          <cell r="B733" t="str">
            <v>0707 DE 2025</v>
          </cell>
          <cell r="C733">
            <v>40390826</v>
          </cell>
          <cell r="D733" t="str">
            <v>MARIA CRISTINA GUZMAN RODRIGUEZ</v>
          </cell>
          <cell r="E733" t="str">
            <v>CONTRATO DE PRESTACIÓN DE SERVICIOS PROFESIONALES</v>
          </cell>
          <cell r="F733" t="str">
            <v>PRESTACIÓN DE SERVICIOS PROFESIONALES NECESARIO PARA EL FORTALECIMIENTO DE LOS PROCESOS DE AUDITORÍA EN LA OFICINA ASESORA DE CONTROL INTERNO DE LA UNIVERSIDAD DE LOS LLANOS.</v>
          </cell>
          <cell r="G733">
            <v>45853</v>
          </cell>
          <cell r="H733">
            <v>16765327</v>
          </cell>
          <cell r="I733" t="str">
            <v>Cinco (05) meses y cinco (05) días calendario</v>
          </cell>
          <cell r="J733">
            <v>45853</v>
          </cell>
          <cell r="K733">
            <v>46010</v>
          </cell>
          <cell r="L733" t="str">
            <v>NO APLICA</v>
          </cell>
          <cell r="M733" t="str">
            <v>NO APLICA</v>
          </cell>
          <cell r="N733" t="str">
            <v>NO APLICA</v>
          </cell>
          <cell r="O733">
            <v>6</v>
          </cell>
          <cell r="P733">
            <v>1730614</v>
          </cell>
          <cell r="Q733">
            <v>45853</v>
          </cell>
          <cell r="R733">
            <v>45869</v>
          </cell>
          <cell r="S733">
            <v>3244902</v>
          </cell>
          <cell r="T733">
            <v>45870</v>
          </cell>
          <cell r="U733">
            <v>45900</v>
          </cell>
          <cell r="V733">
            <v>3244902</v>
          </cell>
          <cell r="W733">
            <v>45901</v>
          </cell>
          <cell r="X733">
            <v>45930</v>
          </cell>
          <cell r="Y733">
            <v>3244902</v>
          </cell>
          <cell r="Z733">
            <v>45931</v>
          </cell>
          <cell r="AA733">
            <v>45961</v>
          </cell>
          <cell r="AB733">
            <v>3244902</v>
          </cell>
          <cell r="AC733">
            <v>45962</v>
          </cell>
          <cell r="AD733">
            <v>45991</v>
          </cell>
          <cell r="AE733">
            <v>2055105</v>
          </cell>
          <cell r="AF733">
            <v>45992</v>
          </cell>
          <cell r="AG733">
            <v>46010</v>
          </cell>
          <cell r="BI733" t="str">
            <v>Vicerrectoría de Recursos Universitarios</v>
          </cell>
          <cell r="BJ733" t="str">
            <v>WILSON FERNANDO SALGADO CIFUENTES</v>
          </cell>
          <cell r="BK733" t="str">
            <v>Vicerrector Universitario</v>
          </cell>
          <cell r="BL733">
            <v>1552</v>
          </cell>
          <cell r="BM733">
            <v>45853.979270833333</v>
          </cell>
          <cell r="BN733">
            <v>3174935420</v>
          </cell>
          <cell r="BO733">
            <v>3844</v>
          </cell>
          <cell r="BP733">
            <v>45853</v>
          </cell>
          <cell r="BQ733">
            <v>16765327</v>
          </cell>
          <cell r="CS733" t="str">
            <v>1. Apoyar en la planeación y ejecución de las auditorías internas de tercera línea, de acuerdo al programa de auditorías para la presente vigencia. 2. Contribuir en el seguimiento permanente a PQRS´D que se interponen en la Universidad y apoyar en la elaboración del informe respectivo trimestralmente. 3.  Apoyar el Informe de evaluación independiente del estado del Sistema de Control Interno. 4. Coadyuvar a la generación del recordatorio mensual a los diferentes procesos sobre la rendición de informes de ley.  5. Colaborar en la promoción de las actividades para el fortalecimiento y sensibilización del sistema de control interno y cultura del autocontrol, mediante la difusión de mensajes mensuales a través del correo corporativo. 6. Apoyar en el seguimiento mensual a la Plataforma SIGEP y generar las alertas respectivas. 7. Coadyuvar en la consolidación de información, proyección de actas y seguimiento a compromisos asociados al comité Institucional de Coordinación de Control Interno.</v>
          </cell>
          <cell r="CT733">
            <v>40390826.399999999</v>
          </cell>
          <cell r="CU733">
            <v>504</v>
          </cell>
          <cell r="CV733" t="str">
            <v>16</v>
          </cell>
          <cell r="CY733">
            <v>6920</v>
          </cell>
          <cell r="CZ733" t="str">
            <v>M5</v>
          </cell>
          <cell r="DA733">
            <v>16765327</v>
          </cell>
          <cell r="DB733">
            <v>0</v>
          </cell>
        </row>
        <row r="734">
          <cell r="B734" t="str">
            <v>0708 DE 2025</v>
          </cell>
          <cell r="C734">
            <v>40326102</v>
          </cell>
          <cell r="D734" t="str">
            <v>SONIA PATRICIA CLAVIJO BAQUERO</v>
          </cell>
          <cell r="E734" t="str">
            <v>CONTRATO DE PRESTACIÓN DE SERVICIOS PROFESIONALES</v>
          </cell>
          <cell r="F734" t="str">
            <v>PRESTACIÓN DE SERVICIOS PROFESIONALES NECESARIO PARA EL FORTALECIMIENTO DE LOS PROCESOS DE AUDITORÍA EN LA OFICINA ASESORA DE CONTROL INTERNO DE LA UNIVERSIDAD DE LOS LLANOS.</v>
          </cell>
          <cell r="G734">
            <v>45853</v>
          </cell>
          <cell r="H734">
            <v>16765327</v>
          </cell>
          <cell r="I734" t="str">
            <v>Cinco (05) meses y cinco (05) días calendario</v>
          </cell>
          <cell r="J734">
            <v>45853</v>
          </cell>
          <cell r="K734">
            <v>46010</v>
          </cell>
          <cell r="L734" t="str">
            <v>NO APLICA</v>
          </cell>
          <cell r="M734" t="str">
            <v>NO APLICA</v>
          </cell>
          <cell r="N734" t="str">
            <v>NO APLICA</v>
          </cell>
          <cell r="O734">
            <v>6</v>
          </cell>
          <cell r="P734">
            <v>1730614</v>
          </cell>
          <cell r="Q734">
            <v>45853</v>
          </cell>
          <cell r="R734">
            <v>45869</v>
          </cell>
          <cell r="S734">
            <v>3244902</v>
          </cell>
          <cell r="T734">
            <v>45870</v>
          </cell>
          <cell r="U734">
            <v>45900</v>
          </cell>
          <cell r="V734">
            <v>3244902</v>
          </cell>
          <cell r="W734">
            <v>45901</v>
          </cell>
          <cell r="X734">
            <v>45930</v>
          </cell>
          <cell r="Y734">
            <v>3244902</v>
          </cell>
          <cell r="Z734">
            <v>45931</v>
          </cell>
          <cell r="AA734">
            <v>45961</v>
          </cell>
          <cell r="AB734">
            <v>3244902</v>
          </cell>
          <cell r="AC734">
            <v>45962</v>
          </cell>
          <cell r="AD734">
            <v>45991</v>
          </cell>
          <cell r="AE734">
            <v>2055105</v>
          </cell>
          <cell r="AF734">
            <v>45992</v>
          </cell>
          <cell r="AG734">
            <v>46010</v>
          </cell>
          <cell r="BI734" t="str">
            <v>Vicerrectoría de Recursos Universitarios</v>
          </cell>
          <cell r="BJ734" t="str">
            <v>WILSON FERNANDO SALGADO CIFUENTES</v>
          </cell>
          <cell r="BK734" t="str">
            <v>Vicerrector Universitario</v>
          </cell>
          <cell r="BL734">
            <v>1552</v>
          </cell>
          <cell r="BM734">
            <v>45853.979270833333</v>
          </cell>
          <cell r="BN734">
            <v>3174935420</v>
          </cell>
          <cell r="BO734">
            <v>3833</v>
          </cell>
          <cell r="BP734">
            <v>45853</v>
          </cell>
          <cell r="BQ734">
            <v>16765327</v>
          </cell>
          <cell r="CS734" t="str">
            <v>1. Apoyar en la planeación y ejecución de las auditorías internas de tercera línea, de acuerdo al programa de auditorías para la presente vigencia. 2. Colaborar en el seguimiento e informe mensual a una muestra mínima de diez contratos y su verificación en el aplicativo Secop II. 3. Apoyar con la evaluación y seguimiento trimestral de Austeridad del gasto Público. 4. Contribuir en el seguimiento a la implementación del Código de Ética, Integridad y Buen Gobierno. 5. Coadyuvar en el seguimiento a Planes de acción de las facultades. 6. Contribuir para la realización de la encuesta de Autocontrol y su respectivo informe de Gestión. 7.  Colaborar en el seguimiento a la liquidación y estado de convenios pendientes por liquidar y generar las alertas respectivas.</v>
          </cell>
          <cell r="CT734">
            <v>40326102</v>
          </cell>
          <cell r="CU734">
            <v>504</v>
          </cell>
          <cell r="CV734" t="str">
            <v>16</v>
          </cell>
          <cell r="CY734">
            <v>8211</v>
          </cell>
          <cell r="CZ734" t="str">
            <v>M6</v>
          </cell>
          <cell r="DA734">
            <v>16765327</v>
          </cell>
          <cell r="DB734">
            <v>0</v>
          </cell>
        </row>
        <row r="735">
          <cell r="B735" t="str">
            <v>0709 DE 2025</v>
          </cell>
          <cell r="C735">
            <v>52726343</v>
          </cell>
          <cell r="D735" t="str">
            <v>DERLY PATRICIA POVEDA LADINO</v>
          </cell>
          <cell r="E735" t="str">
            <v>CONTRATO DE PRESTACIÓN DE SERVICIOS PROFESIONALES</v>
          </cell>
          <cell r="F735" t="str">
            <v>PRESTACIÓN DE SERVICIOS PROFESIONALES NECESARIO PARA EL FORTALECIMIENTO DE LOS PROCESOS DE AUDITORÍA EN LA OFICINA ASESORA DE CONTROL INTERNO DE LA UNIVERSIDAD DE LOS LLANOS.</v>
          </cell>
          <cell r="G735">
            <v>45853</v>
          </cell>
          <cell r="H735">
            <v>16765327</v>
          </cell>
          <cell r="I735" t="str">
            <v>Cinco (05) meses y cinco (05) días calendario</v>
          </cell>
          <cell r="J735">
            <v>45853</v>
          </cell>
          <cell r="K735">
            <v>46010</v>
          </cell>
          <cell r="L735" t="str">
            <v>NO APLICA</v>
          </cell>
          <cell r="M735" t="str">
            <v>NO APLICA</v>
          </cell>
          <cell r="N735" t="str">
            <v>NO APLICA</v>
          </cell>
          <cell r="O735">
            <v>6</v>
          </cell>
          <cell r="P735">
            <v>1730614</v>
          </cell>
          <cell r="Q735">
            <v>45853</v>
          </cell>
          <cell r="R735">
            <v>45869</v>
          </cell>
          <cell r="S735">
            <v>3244902</v>
          </cell>
          <cell r="T735">
            <v>45870</v>
          </cell>
          <cell r="U735">
            <v>45900</v>
          </cell>
          <cell r="V735">
            <v>3244902</v>
          </cell>
          <cell r="W735">
            <v>45901</v>
          </cell>
          <cell r="X735">
            <v>45930</v>
          </cell>
          <cell r="Y735">
            <v>3244902</v>
          </cell>
          <cell r="Z735">
            <v>45931</v>
          </cell>
          <cell r="AA735">
            <v>45961</v>
          </cell>
          <cell r="AB735">
            <v>3244902</v>
          </cell>
          <cell r="AC735">
            <v>45962</v>
          </cell>
          <cell r="AD735">
            <v>45991</v>
          </cell>
          <cell r="AE735">
            <v>2055105</v>
          </cell>
          <cell r="AF735">
            <v>45992</v>
          </cell>
          <cell r="AG735">
            <v>46010</v>
          </cell>
          <cell r="BI735" t="str">
            <v>Vicerrectoría de Recursos Universitarios</v>
          </cell>
          <cell r="BJ735" t="str">
            <v>WILSON FERNANDO SALGADO CIFUENTES</v>
          </cell>
          <cell r="BK735" t="str">
            <v>Vicerrector Universitario</v>
          </cell>
          <cell r="BL735">
            <v>1552</v>
          </cell>
          <cell r="BM735">
            <v>45853.979270833333</v>
          </cell>
          <cell r="BN735">
            <v>3174935420</v>
          </cell>
          <cell r="BO735">
            <v>3863</v>
          </cell>
          <cell r="BP735">
            <v>45853</v>
          </cell>
          <cell r="BQ735">
            <v>16765327</v>
          </cell>
          <cell r="CS735" t="str">
            <v>1. Apoyar en la planeación y ejecución de las auditorías internas de tercera línea, de acuerdo al programa de auditorías para la presente vigencia. 2. Coadyuvar en el seguimiento trimestral a la legalización de avances. 3. Contribuir en el seguimiento al Plan de Mejoramiento Archivístico trimestralmente. 4. Colaborar cuatrimestralmente a la realización del Informe de seguimiento de la estrategia de rendición de cuentas. 5. Apoyar trimestralmente al seguimiento al plan de acción institucional – PAI. 6.  Apoyar en el seguimiento trimestral a las Cajas Menores a través de arqueos. 7.  Coadyuvar en el seguimiento bimestral a las conciliaciones bancarias sobre una muestra aleatoria de 10 cuentas y apoyar a la verificación del cumplimiento de los registros contables para presentación de Estados Financieros.</v>
          </cell>
          <cell r="CT735">
            <v>52726343</v>
          </cell>
          <cell r="CU735">
            <v>504</v>
          </cell>
          <cell r="CV735" t="str">
            <v>16</v>
          </cell>
          <cell r="CY735">
            <v>6920</v>
          </cell>
          <cell r="CZ735" t="str">
            <v>M5</v>
          </cell>
          <cell r="DA735">
            <v>16765327</v>
          </cell>
          <cell r="DB735">
            <v>0</v>
          </cell>
        </row>
        <row r="736">
          <cell r="B736" t="str">
            <v>0710 DE 2025</v>
          </cell>
          <cell r="C736">
            <v>17338535</v>
          </cell>
          <cell r="D736" t="str">
            <v>OSCAR ERNESTO LONDOÑO PARRADO</v>
          </cell>
          <cell r="E736" t="str">
            <v>CONTRATO DE PRESTACIÓN DE SERVICIOS PROFESIONALES</v>
          </cell>
          <cell r="F736" t="str">
            <v>PRESTACIÓN DE SERVICIOS PROFESIONALES NECESARIO PARA EL FORTALECIMIENTO DE LOS PROCESOS DE AUDITORÍA EN LA OFICINA ASESORA DE CONTROL INTERNO DE LA UNIVERSIDAD DE LOS LLANOS.</v>
          </cell>
          <cell r="G736">
            <v>45853</v>
          </cell>
          <cell r="H736">
            <v>16765327</v>
          </cell>
          <cell r="I736" t="str">
            <v>Cinco (05) meses y cinco (05) días calendario</v>
          </cell>
          <cell r="J736">
            <v>45853</v>
          </cell>
          <cell r="K736">
            <v>46010</v>
          </cell>
          <cell r="L736" t="str">
            <v>NO APLICA</v>
          </cell>
          <cell r="M736" t="str">
            <v>NO APLICA</v>
          </cell>
          <cell r="N736" t="str">
            <v>NO APLICA</v>
          </cell>
          <cell r="O736">
            <v>6</v>
          </cell>
          <cell r="P736">
            <v>1730614</v>
          </cell>
          <cell r="Q736">
            <v>45853</v>
          </cell>
          <cell r="R736">
            <v>45869</v>
          </cell>
          <cell r="S736">
            <v>3244902</v>
          </cell>
          <cell r="T736">
            <v>45870</v>
          </cell>
          <cell r="U736">
            <v>45900</v>
          </cell>
          <cell r="V736">
            <v>3244902</v>
          </cell>
          <cell r="W736">
            <v>45901</v>
          </cell>
          <cell r="X736">
            <v>45930</v>
          </cell>
          <cell r="Y736">
            <v>3244902</v>
          </cell>
          <cell r="Z736">
            <v>45931</v>
          </cell>
          <cell r="AA736">
            <v>45961</v>
          </cell>
          <cell r="AB736">
            <v>3244902</v>
          </cell>
          <cell r="AC736">
            <v>45962</v>
          </cell>
          <cell r="AD736">
            <v>45991</v>
          </cell>
          <cell r="AE736">
            <v>2055105</v>
          </cell>
          <cell r="AF736">
            <v>45992</v>
          </cell>
          <cell r="AG736">
            <v>46010</v>
          </cell>
          <cell r="BI736" t="str">
            <v>Vicerrectoría de Recursos Universitarios</v>
          </cell>
          <cell r="BJ736" t="str">
            <v>WILSON FERNANDO SALGADO CIFUENTES</v>
          </cell>
          <cell r="BK736" t="str">
            <v>Vicerrector Universitario</v>
          </cell>
          <cell r="BL736">
            <v>1552</v>
          </cell>
          <cell r="BM736">
            <v>45853.979270833333</v>
          </cell>
          <cell r="BN736">
            <v>3174935420</v>
          </cell>
          <cell r="BO736">
            <v>3813</v>
          </cell>
          <cell r="BP736">
            <v>45853</v>
          </cell>
          <cell r="BQ736">
            <v>16765327</v>
          </cell>
          <cell r="CS736" t="str">
            <v>1. Apoyar en la planeación y ejecución de las auditorías internas de tercera línea, de acuerdo al programa de auditorías para la presente vigencia. 2. Contribuir en el seguimiento y evaluación a la política anti trámites en el Aplicativo SUIT de acuerdo a la normatividad vigente. 3. Apoyar en el seguimiento semestral al Sistema Único de Gestión e Información Litigiosa y comité de conciliaciones a través de la plataforma EKOGUI. 4.  Colaborar en el seguimiento y verificación trimestralmente al cumplimiento a los criterios de publicación ITA transparencia y acceso a la información pública trimestralmente. 5. Apoyar en el seguimiento y evaluación cuatrimestral a la estrategia de participación ciudadana de acuerdo al instrumento y periodicidad establecida. 6. Coadyuvar en el seguimiento y evaluación de las solicitudes realizadas por los diferentes procesos. 7. Apoyar la consolidación de la información y el diligenciamiento de indicadores de gestión relacionados con el proceso de evaluación, control y contribuir en el seguimiento institucional.</v>
          </cell>
          <cell r="CT736">
            <v>17338535</v>
          </cell>
          <cell r="CU736">
            <v>504</v>
          </cell>
          <cell r="CV736" t="str">
            <v>16</v>
          </cell>
          <cell r="CY736">
            <v>8299</v>
          </cell>
          <cell r="CZ736" t="str">
            <v>M6</v>
          </cell>
          <cell r="DA736">
            <v>16765327</v>
          </cell>
          <cell r="DB736">
            <v>0</v>
          </cell>
        </row>
        <row r="737">
          <cell r="B737" t="str">
            <v>0711 DE 2025</v>
          </cell>
          <cell r="C737">
            <v>40411676</v>
          </cell>
          <cell r="D737" t="str">
            <v>KEILA MILENA GARCIA DUARTE</v>
          </cell>
          <cell r="E737" t="str">
            <v>CONTRATO DE PRESTACIÓN DE SERVICIOS PROFESIONALES</v>
          </cell>
          <cell r="F737" t="str">
            <v>PRESTACIÓN DE SERVICIOS PROFESIONALES NECESARIO PARA EL FORTALECIMIENTO DE LOS PROCESOS DE AUDITORÍA EN LA OFICINA ASESORA DE CONTROL INTERNO DE LA UNIVERSIDAD DE LOS LLANOS.</v>
          </cell>
          <cell r="G737">
            <v>45853</v>
          </cell>
          <cell r="H737">
            <v>20258102</v>
          </cell>
          <cell r="I737" t="str">
            <v>Cinco (05) meses y cinco (05) días calendario</v>
          </cell>
          <cell r="J737">
            <v>45853</v>
          </cell>
          <cell r="K737">
            <v>46010</v>
          </cell>
          <cell r="L737" t="str">
            <v>NO APLICA</v>
          </cell>
          <cell r="M737" t="str">
            <v>NO APLICA</v>
          </cell>
          <cell r="N737" t="str">
            <v>NO APLICA</v>
          </cell>
          <cell r="O737">
            <v>6</v>
          </cell>
          <cell r="P737">
            <v>2091159</v>
          </cell>
          <cell r="Q737">
            <v>45853</v>
          </cell>
          <cell r="R737">
            <v>45869</v>
          </cell>
          <cell r="S737">
            <v>3920923</v>
          </cell>
          <cell r="T737">
            <v>45870</v>
          </cell>
          <cell r="U737">
            <v>45900</v>
          </cell>
          <cell r="V737">
            <v>3920923</v>
          </cell>
          <cell r="W737">
            <v>45901</v>
          </cell>
          <cell r="X737">
            <v>45930</v>
          </cell>
          <cell r="Y737">
            <v>3920923</v>
          </cell>
          <cell r="Z737">
            <v>45931</v>
          </cell>
          <cell r="AA737">
            <v>45961</v>
          </cell>
          <cell r="AB737">
            <v>3920923</v>
          </cell>
          <cell r="AC737">
            <v>45962</v>
          </cell>
          <cell r="AD737">
            <v>45991</v>
          </cell>
          <cell r="AE737">
            <v>2483251</v>
          </cell>
          <cell r="AF737">
            <v>45992</v>
          </cell>
          <cell r="AG737">
            <v>46010</v>
          </cell>
          <cell r="BI737" t="str">
            <v>Vicerrectoría de Recursos Universitarios</v>
          </cell>
          <cell r="BJ737" t="str">
            <v>WILSON FERNANDO SALGADO CIFUENTES</v>
          </cell>
          <cell r="BK737" t="str">
            <v>Vicerrector Universitario</v>
          </cell>
          <cell r="BL737">
            <v>1552</v>
          </cell>
          <cell r="BM737">
            <v>45853.979270833333</v>
          </cell>
          <cell r="BN737">
            <v>3174935420</v>
          </cell>
          <cell r="BO737">
            <v>3849</v>
          </cell>
          <cell r="BP737">
            <v>45853</v>
          </cell>
          <cell r="BQ737">
            <v>20258102</v>
          </cell>
          <cell r="CS737" t="str">
            <v>1. Apoyar en la planeación y ejecución de las auditorías internas de tercera línea, de acuerdo al programa de auditorías para la presente vigencia.  2. Contribuir en la evaluación cuatrimestral al Programa de transparencia y ética pública, incluyendo el Mapa de Riesgos de Corrupción de los diferentes procesos de acuerdo a la reglamentación vigente. 3.  Colaborar en el seguimiento al plan de mejoramiento General de la Universidad de acuerdo al procedimiento establecido y generar las alertas respectivas. 4. Coadyuvar en el seguimiento al área financiera sobre el plan de mejoramiento de la Comisión Legal de Cuentas de la Cámara de Representantes. 5. Brindar acompañamiento y asesoría en el marco del Sistema de Control Interno, de acuerdo a las necesidades o solicitudes de los diferentes procesos de la Universidad. 6. Brindar orientación y acompañamiento en las actividades de mantenimiento y mejora continua del proceso de Gestión de Control Interno, de acuerdo con los lineamientos del Sistema de Gestión de la Calidad.</v>
          </cell>
          <cell r="CT737">
            <v>40411676</v>
          </cell>
          <cell r="CU737">
            <v>504</v>
          </cell>
          <cell r="CV737" t="str">
            <v>16</v>
          </cell>
          <cell r="CY737">
            <v>7020</v>
          </cell>
          <cell r="CZ737" t="str">
            <v>M5</v>
          </cell>
          <cell r="DA737">
            <v>20258102</v>
          </cell>
          <cell r="DB737">
            <v>0</v>
          </cell>
        </row>
        <row r="738">
          <cell r="B738" t="str">
            <v>0712 DE 2025</v>
          </cell>
          <cell r="C738">
            <v>40334933</v>
          </cell>
          <cell r="D738" t="str">
            <v>SANDRA VIVIANA RODRIGUEZ URUEÑA</v>
          </cell>
          <cell r="E738" t="str">
            <v>CONTRATO DE PRESTACIÓN DE SERVICIOS PROFESIONALES</v>
          </cell>
          <cell r="F738" t="str">
            <v>PRESTACIÓN DE SERVICIOS PROFESIONALES NECESARIO PARA EL FORTALECIMIENTO DE LOS PROCESOS DE LA DIRECCIÓN GENERAL DE CURRÍCULO DE LA UNIVERSIDAD DE LOS LLANOS.</v>
          </cell>
          <cell r="G738">
            <v>45853</v>
          </cell>
          <cell r="H738">
            <v>16765327</v>
          </cell>
          <cell r="I738" t="str">
            <v>Cinco (05) meses y cinco (05) días calendario</v>
          </cell>
          <cell r="J738">
            <v>45853</v>
          </cell>
          <cell r="K738">
            <v>46010</v>
          </cell>
          <cell r="L738" t="str">
            <v>NO APLICA</v>
          </cell>
          <cell r="M738" t="str">
            <v>NO APLICA</v>
          </cell>
          <cell r="N738" t="str">
            <v>NO APLICA</v>
          </cell>
          <cell r="O738">
            <v>6</v>
          </cell>
          <cell r="P738">
            <v>1730614</v>
          </cell>
          <cell r="Q738">
            <v>45853</v>
          </cell>
          <cell r="R738">
            <v>45869</v>
          </cell>
          <cell r="S738">
            <v>3244902</v>
          </cell>
          <cell r="T738">
            <v>45870</v>
          </cell>
          <cell r="U738">
            <v>45900</v>
          </cell>
          <cell r="V738">
            <v>3244902</v>
          </cell>
          <cell r="W738">
            <v>45901</v>
          </cell>
          <cell r="X738">
            <v>45930</v>
          </cell>
          <cell r="Y738">
            <v>3244902</v>
          </cell>
          <cell r="Z738">
            <v>45931</v>
          </cell>
          <cell r="AA738">
            <v>45961</v>
          </cell>
          <cell r="AB738">
            <v>3244902</v>
          </cell>
          <cell r="AC738">
            <v>45962</v>
          </cell>
          <cell r="AD738">
            <v>45991</v>
          </cell>
          <cell r="AE738">
            <v>2055105</v>
          </cell>
          <cell r="AF738">
            <v>45992</v>
          </cell>
          <cell r="AG738">
            <v>46010</v>
          </cell>
          <cell r="BI738" t="str">
            <v>Vicerrectoría de Recursos Universitarios</v>
          </cell>
          <cell r="BJ738" t="str">
            <v>WILSON FERNANDO SALGADO CIFUENTES</v>
          </cell>
          <cell r="BK738" t="str">
            <v>Vicerrector Universitario</v>
          </cell>
          <cell r="BL738">
            <v>1552</v>
          </cell>
          <cell r="BM738">
            <v>45853.979270833333</v>
          </cell>
          <cell r="BN738">
            <v>3174935420</v>
          </cell>
          <cell r="BO738">
            <v>3837</v>
          </cell>
          <cell r="BP738">
            <v>45853</v>
          </cell>
          <cell r="BQ738">
            <v>16765327</v>
          </cell>
          <cell r="CS738" t="str">
            <v>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Brindar apoyo al seguimiento, verificación de los avances y cumplimiento de las metas PAI. 8. Prestar apoyo en la elaboración, consolidación y presentación de los informes de gestión solicitados a la Dirección General de Currículo. 9. Apoyar las actividades propias en el desarrollo de las funciones de la Dirección General de Currículo para el cumplimiento de metas y objetivos.</v>
          </cell>
          <cell r="CT738">
            <v>40334933</v>
          </cell>
          <cell r="CU738">
            <v>504</v>
          </cell>
          <cell r="CV738" t="str">
            <v>21</v>
          </cell>
          <cell r="CY738">
            <v>8299</v>
          </cell>
          <cell r="CZ738" t="str">
            <v>M6</v>
          </cell>
          <cell r="DA738">
            <v>16765327</v>
          </cell>
          <cell r="DB738">
            <v>0</v>
          </cell>
        </row>
        <row r="739">
          <cell r="B739" t="str">
            <v>0713 DE 2025</v>
          </cell>
          <cell r="C739">
            <v>86078257</v>
          </cell>
          <cell r="D739" t="str">
            <v>GIOVANNY ANDRES DIAZ GIRALDO</v>
          </cell>
          <cell r="E739" t="str">
            <v>CONTRATO DE PRESTACIÓN DE SERVICIOS PROFESIONALES</v>
          </cell>
          <cell r="F739" t="str">
            <v>PRESTACIÓN DE SERVICIOS PROFESIONALES NECESARIO PARA EL FORTALECIMIENTO DE LOS PROCESOS DE REVISIÓN DE DOCUMENTOS DE AUTOEVALUACIÓN Y REGISTRO CALIFICADO DE PROGRAMAS DE POSGRADO EN LA DIRECCIÓN GENERAL DE CURRÍCULO DE LA UNIVERSIDAD DE LOS LLANOS.</v>
          </cell>
          <cell r="G739">
            <v>45853</v>
          </cell>
          <cell r="H739">
            <v>16765327</v>
          </cell>
          <cell r="I739" t="str">
            <v>Cinco (05) meses y cinco (05) días calendario</v>
          </cell>
          <cell r="J739">
            <v>45853</v>
          </cell>
          <cell r="K739">
            <v>46010</v>
          </cell>
          <cell r="L739" t="str">
            <v>NO APLICA</v>
          </cell>
          <cell r="M739" t="str">
            <v>NO APLICA</v>
          </cell>
          <cell r="N739" t="str">
            <v>NO APLICA</v>
          </cell>
          <cell r="O739">
            <v>6</v>
          </cell>
          <cell r="P739">
            <v>1730614</v>
          </cell>
          <cell r="Q739">
            <v>45853</v>
          </cell>
          <cell r="R739">
            <v>45869</v>
          </cell>
          <cell r="S739">
            <v>3244902</v>
          </cell>
          <cell r="T739">
            <v>45870</v>
          </cell>
          <cell r="U739">
            <v>45900</v>
          </cell>
          <cell r="V739">
            <v>3244902</v>
          </cell>
          <cell r="W739">
            <v>45901</v>
          </cell>
          <cell r="X739">
            <v>45930</v>
          </cell>
          <cell r="Y739">
            <v>3244902</v>
          </cell>
          <cell r="Z739">
            <v>45931</v>
          </cell>
          <cell r="AA739">
            <v>45961</v>
          </cell>
          <cell r="AB739">
            <v>3244902</v>
          </cell>
          <cell r="AC739">
            <v>45962</v>
          </cell>
          <cell r="AD739">
            <v>45991</v>
          </cell>
          <cell r="AE739">
            <v>2055105</v>
          </cell>
          <cell r="AF739">
            <v>45992</v>
          </cell>
          <cell r="AG739">
            <v>46010</v>
          </cell>
          <cell r="BI739" t="str">
            <v>Vicerrectoría de Recursos Universitarios</v>
          </cell>
          <cell r="BJ739" t="str">
            <v>WILSON FERNANDO SALGADO CIFUENTES</v>
          </cell>
          <cell r="BK739" t="str">
            <v>Vicerrector Universitario</v>
          </cell>
          <cell r="BL739">
            <v>1552</v>
          </cell>
          <cell r="BM739">
            <v>45853.979270833333</v>
          </cell>
          <cell r="BN739">
            <v>3174935420</v>
          </cell>
          <cell r="BO739">
            <v>3885</v>
          </cell>
          <cell r="BP739">
            <v>45853</v>
          </cell>
          <cell r="BQ739">
            <v>16765327</v>
          </cell>
          <cell r="CS739" t="str">
            <v>1. Apoyar en la recepción y tramite de validación para los documentos maestros de condiciones de calidad de programas de posgrados. 2. Brindar acompañamiento en la revisión, ajuste y asesoría de documentos de condiciones de calidad para los programas académicos de posgrado. 3. Brindar apoyo en la digitación y proyección de acuerdos y resoluciones académicas.  4. Colaborar en la revisión de normatividad interna respecto a lineamientos pedagógicos y curriculares de la Universidad.  5. Apoyar en la digitación, edición y seguimiento de documentos propios solicitados a la Dirección General de Currículo. 6. Apoyo en el desarrollo del comité curricular de posgrados, elaboración y proyección de actas. 7. Prestar apoyo en la elaboración, edición y digitación de documentos requeridos para aprobación y seguimiento de ejecución para fichas BPUNI. 8. Prestar apoyo para la elaboración, consolidación y presentación de los informes de gestión solicitados a la Dirección General de Currículo. 9. Apoyar las actividades propias en el desarrollo de las funciones de la Dirección General de Currículo para el cumplimiento de metas y objetivos.</v>
          </cell>
          <cell r="CT739">
            <v>86078257</v>
          </cell>
          <cell r="CU739">
            <v>504</v>
          </cell>
          <cell r="CV739" t="str">
            <v>21</v>
          </cell>
          <cell r="CY739">
            <v>7490</v>
          </cell>
          <cell r="CZ739" t="str">
            <v>M6</v>
          </cell>
          <cell r="DA739">
            <v>16765327</v>
          </cell>
          <cell r="DB739">
            <v>0</v>
          </cell>
        </row>
        <row r="740">
          <cell r="B740" t="str">
            <v>0714 DE 2025</v>
          </cell>
          <cell r="C740">
            <v>1121951648</v>
          </cell>
          <cell r="D740" t="str">
            <v xml:space="preserve">SARA ROCIO MORENO BALMACEDA </v>
          </cell>
          <cell r="E740" t="str">
            <v>CONTRATO DE PRESTACIÓN DE SERVICIOS DE APOYO A LA GESTIÓN</v>
          </cell>
          <cell r="F740" t="str">
            <v>PRESTACIÓN DE SERVICIOS DE APOYO A LA GESTIÓN NECESARIO PARA EL FORTALECIMIENTO DE LOS PROCESOS ADMINISTRATIVOS DE LA DIRECCIÓN GENERAL DE CURRÍCULO DE LA UNIVERSIDAD DE LOS LLANOS.</v>
          </cell>
          <cell r="G740">
            <v>45853</v>
          </cell>
          <cell r="H740">
            <v>13272547</v>
          </cell>
          <cell r="I740" t="str">
            <v>Cinco (05) meses y cinco (05) días calendario</v>
          </cell>
          <cell r="J740">
            <v>45853</v>
          </cell>
          <cell r="K740">
            <v>46010</v>
          </cell>
          <cell r="L740" t="str">
            <v>NO APLICA</v>
          </cell>
          <cell r="M740" t="str">
            <v>NO APLICA</v>
          </cell>
          <cell r="N740" t="str">
            <v>NO APLICA</v>
          </cell>
          <cell r="O740">
            <v>6</v>
          </cell>
          <cell r="P740">
            <v>1370069</v>
          </cell>
          <cell r="Q740">
            <v>45853</v>
          </cell>
          <cell r="R740">
            <v>45869</v>
          </cell>
          <cell r="S740">
            <v>2568880</v>
          </cell>
          <cell r="T740">
            <v>45870</v>
          </cell>
          <cell r="U740">
            <v>45900</v>
          </cell>
          <cell r="V740">
            <v>2568880</v>
          </cell>
          <cell r="W740">
            <v>45901</v>
          </cell>
          <cell r="X740">
            <v>45930</v>
          </cell>
          <cell r="Y740">
            <v>2568880</v>
          </cell>
          <cell r="Z740">
            <v>45931</v>
          </cell>
          <cell r="AA740">
            <v>45961</v>
          </cell>
          <cell r="AB740">
            <v>2568880</v>
          </cell>
          <cell r="AC740">
            <v>45962</v>
          </cell>
          <cell r="AD740">
            <v>45991</v>
          </cell>
          <cell r="AE740">
            <v>1626958</v>
          </cell>
          <cell r="AF740">
            <v>45992</v>
          </cell>
          <cell r="AG740">
            <v>46010</v>
          </cell>
          <cell r="BI740" t="str">
            <v>Vicerrectoría de Recursos Universitarios</v>
          </cell>
          <cell r="BJ740" t="str">
            <v>WILSON FERNANDO SALGADO CIFUENTES</v>
          </cell>
          <cell r="BK740" t="str">
            <v>Vicerrector Universitario</v>
          </cell>
          <cell r="BL740">
            <v>1552</v>
          </cell>
          <cell r="BM740">
            <v>45853.979270833333</v>
          </cell>
          <cell r="BN740">
            <v>3174935420</v>
          </cell>
          <cell r="BO740">
            <v>3991</v>
          </cell>
          <cell r="BP740">
            <v>45853</v>
          </cell>
          <cell r="BQ740">
            <v>13272547</v>
          </cell>
          <cell r="CS740" t="str">
            <v>1. Apoyar la elaboración de plan de prácticas y visitas extramuros (vpe): Cronograma, proyección de presupuesto, elaboración de solicitud de disponibilidades presupuestales y compromisos presupuestales, elaboración de Resoluciones de desplazamiento y reportar con servicios generales los requerimientos de transporte de conformidad con las vpe. 2. Contribuir en la elaboración de informes sobre la ejecución y proceso de las salidas y prácticas extramuros. 3. Prestar apoyo en la atención del personal administrativo, docentes y estudiantes, así como el trámite de los correos electrónicos de la manera oportuna. 4. Contribuir en la elaboración de oficios, memorandos y correspondencia interna o externa allegados a la Dirección General de Currículo. 5. Apoyo en el desarrollo del Comité Coordinador de Visitas y Prácticas Extramuros, elaboración y proyección de actas. 6. Brindar apoyo para el desarrollo y la trazabilidad de los convenios bajo supervisión de la Dirección General de Currículo. 7. Brindar apoyo en la elaboración, consolidación y presentación de los informes de gestión solicitados a la Dirección General de Currículo. 8. Brindar apoyo en la recopilación de la información solicitada a la DGC, tanto para la respuesta a derechos de petición como para los requerimientos del proceso de acreditación institucional.</v>
          </cell>
          <cell r="CT740">
            <v>1121951648.2</v>
          </cell>
          <cell r="CU740">
            <v>504</v>
          </cell>
          <cell r="CV740" t="str">
            <v>21</v>
          </cell>
          <cell r="CY740">
            <v>8299</v>
          </cell>
          <cell r="CZ740" t="str">
            <v>M6</v>
          </cell>
          <cell r="DA740">
            <v>13272547</v>
          </cell>
          <cell r="DB740">
            <v>0</v>
          </cell>
        </row>
        <row r="741">
          <cell r="B741" t="str">
            <v>0715 DE 2025</v>
          </cell>
          <cell r="C741">
            <v>11518445</v>
          </cell>
          <cell r="D741" t="str">
            <v>MARTIN ENRIQUE RINCON ROMERO</v>
          </cell>
          <cell r="E741" t="str">
            <v>CONTRATO DE PRESTACIÓN DE SERVICIOS DE APOYO A LA GESTIÓN</v>
          </cell>
          <cell r="F741"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741">
            <v>45853</v>
          </cell>
          <cell r="H741">
            <v>11875444</v>
          </cell>
          <cell r="I741" t="str">
            <v>Cinco (05) meses y cinco (05) días calendario</v>
          </cell>
          <cell r="J741">
            <v>45853</v>
          </cell>
          <cell r="K741">
            <v>46010</v>
          </cell>
          <cell r="L741" t="str">
            <v>NO APLICA</v>
          </cell>
          <cell r="M741" t="str">
            <v>NO APLICA</v>
          </cell>
          <cell r="N741" t="str">
            <v>NO APLICA</v>
          </cell>
          <cell r="O741">
            <v>6</v>
          </cell>
          <cell r="P741">
            <v>1225852</v>
          </cell>
          <cell r="Q741">
            <v>45853</v>
          </cell>
          <cell r="R741">
            <v>45869</v>
          </cell>
          <cell r="S741">
            <v>2298473</v>
          </cell>
          <cell r="T741">
            <v>45870</v>
          </cell>
          <cell r="U741">
            <v>45900</v>
          </cell>
          <cell r="V741">
            <v>2298473</v>
          </cell>
          <cell r="W741">
            <v>45901</v>
          </cell>
          <cell r="X741">
            <v>45930</v>
          </cell>
          <cell r="Y741">
            <v>2298473</v>
          </cell>
          <cell r="Z741">
            <v>45931</v>
          </cell>
          <cell r="AA741">
            <v>45961</v>
          </cell>
          <cell r="AB741">
            <v>2298473</v>
          </cell>
          <cell r="AC741">
            <v>45962</v>
          </cell>
          <cell r="AD741">
            <v>45991</v>
          </cell>
          <cell r="AE741">
            <v>1455700</v>
          </cell>
          <cell r="AF741">
            <v>45992</v>
          </cell>
          <cell r="AG741">
            <v>46010</v>
          </cell>
          <cell r="BI741" t="str">
            <v>Vicerrectoría de Recursos Universitarios</v>
          </cell>
          <cell r="BJ741" t="str">
            <v>WILSON FERNANDO SALGADO CIFUENTES</v>
          </cell>
          <cell r="BK741" t="str">
            <v>Vicerrector Universitario</v>
          </cell>
          <cell r="BL741">
            <v>1552</v>
          </cell>
          <cell r="BM741">
            <v>45853.979270833333</v>
          </cell>
          <cell r="BN741">
            <v>3174935420</v>
          </cell>
          <cell r="BO741">
            <v>3806</v>
          </cell>
          <cell r="BP741">
            <v>45853</v>
          </cell>
          <cell r="BQ741">
            <v>11875444</v>
          </cell>
          <cell r="CS741"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741">
            <v>11518445</v>
          </cell>
          <cell r="CU741">
            <v>27</v>
          </cell>
          <cell r="CV741" t="str">
            <v>28010460003</v>
          </cell>
          <cell r="CY741">
            <v>7490</v>
          </cell>
          <cell r="CZ741" t="str">
            <v>M6</v>
          </cell>
          <cell r="DA741">
            <v>11875444</v>
          </cell>
          <cell r="DB741">
            <v>0</v>
          </cell>
        </row>
        <row r="742">
          <cell r="B742" t="str">
            <v>0716 DE 2025</v>
          </cell>
          <cell r="C742">
            <v>86067232</v>
          </cell>
          <cell r="D742" t="str">
            <v>ALEXANDER HERNAN TORRES TINTIN</v>
          </cell>
          <cell r="E742" t="str">
            <v>CONTRATO DE PRESTACIÓN DE SERVICIOS DE APOYO A LA GESTIÓN</v>
          </cell>
          <cell r="F742"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742">
            <v>45853</v>
          </cell>
          <cell r="H742">
            <v>12411754</v>
          </cell>
          <cell r="I742" t="str">
            <v>Cinco (05) meses y doce (12) días calendario</v>
          </cell>
          <cell r="J742">
            <v>45853</v>
          </cell>
          <cell r="K742">
            <v>46017</v>
          </cell>
          <cell r="L742" t="str">
            <v>NO APLICA</v>
          </cell>
          <cell r="M742" t="str">
            <v>NO APLICA</v>
          </cell>
          <cell r="N742" t="str">
            <v>NO APLICA</v>
          </cell>
          <cell r="O742">
            <v>6</v>
          </cell>
          <cell r="P742">
            <v>1225852</v>
          </cell>
          <cell r="Q742">
            <v>45853</v>
          </cell>
          <cell r="R742">
            <v>45869</v>
          </cell>
          <cell r="S742">
            <v>2298473</v>
          </cell>
          <cell r="T742">
            <v>45870</v>
          </cell>
          <cell r="U742">
            <v>45900</v>
          </cell>
          <cell r="V742">
            <v>2298473</v>
          </cell>
          <cell r="W742">
            <v>45901</v>
          </cell>
          <cell r="X742">
            <v>45930</v>
          </cell>
          <cell r="Y742">
            <v>2298473</v>
          </cell>
          <cell r="Z742">
            <v>45931</v>
          </cell>
          <cell r="AA742">
            <v>45961</v>
          </cell>
          <cell r="AB742">
            <v>2298473</v>
          </cell>
          <cell r="AC742">
            <v>45962</v>
          </cell>
          <cell r="AD742">
            <v>45991</v>
          </cell>
          <cell r="AE742">
            <v>1992010</v>
          </cell>
          <cell r="AF742">
            <v>45992</v>
          </cell>
          <cell r="AG742">
            <v>46017</v>
          </cell>
          <cell r="BI742" t="str">
            <v>Vicerrectoría de Recursos Universitarios</v>
          </cell>
          <cell r="BJ742" t="str">
            <v>WILSON FERNANDO SALGADO CIFUENTES</v>
          </cell>
          <cell r="BK742" t="str">
            <v>Vicerrector Universitario</v>
          </cell>
          <cell r="BL742">
            <v>1552</v>
          </cell>
          <cell r="BM742">
            <v>45853.979270833333</v>
          </cell>
          <cell r="BN742">
            <v>3174935420</v>
          </cell>
          <cell r="BO742">
            <v>3881</v>
          </cell>
          <cell r="BP742">
            <v>45853</v>
          </cell>
          <cell r="BQ742">
            <v>12411754</v>
          </cell>
          <cell r="CS742" t="str">
            <v>1. Contribuir en la ejecución de actividades de fabricación y mantenimiento de equipos, utensilios y estructuras utilizadas en la Estación Piscícola, garantizando su correcto funcionamiento y conservación. 2. Colaborar en las tareas de limpieza y aseo de los equipos, enseres, áreas de trabajo y zonas de manejo de peces, cumpliendo con los protocolos sanitarios establecidos. 3. Coadyuvar en la preparación y distribución de alimentos para los peces, asegurando la correcta dosificación y frecuencia según las necesidades de las diferentes especies. 4. Brindar apoyo en el manejo de cuarentenas, incluyendo el control sanitario, limpieza de tanques y monitoreo del comportamiento de los peces. 5. Apoyar en el mantenimiento rutinario de estanques y sistemas de recirculación, asegurando condiciones óptimas para el desarrollo de los peces. 6. Colaborar en la marcación y registro de reproductores de las diferentes especies, siguiendo los procedimientos técnicos establecidos. 7. Prestar atención y acompañamiento a los procesos productivos, verificando el desarrollo de cada etapa en la producción piscícola. 8. Apoyar en las labores de vigilancia y monitoreo continuo de los procesos y del estado general de los peces, reportando cualquier anomalía o situación de riesgo. 9. Ayudar en la operación y respuesta por el buen uso de equipos, maquinaria, herramientas y elementos de trabajo que   le   sean   encomendados   específicamente   para   tareas   precisas   e   iguales, informar oportunamente por las anomalías que se presenten. 10. Contribuir en la vigilancia y dar respuesta por la seguridad de inmuebles, recursos naturales, equipos, muebles y enseres y demás elementos de propiedad del IALL e informar a los superiores sobre las irregularidades que se presenten. 11. Apoyar en el control de acceso y tránsito de personas dentro de la edificación y aplicar las medidas de seguridad respectivas. 12. Coadyuvar en actividades de empaque, cargue y descargue y/o despacho de alevinos, carne y demás elementos que se distribuyan. 13. Prestar apoyo en las pescas, muestreos, traslados, alimentación de los peces. 14. Colaborar a las necesidades que se presenten en el proceso de reproducción inducida a la cual está a cargo del director de la Estación. (posibles fugas de agua, falta de energía eléctrica, etc.). 15. Contribuir en la limpieza, encalamiento, abono, fertilización a todos los estanques. 16. Apoyar en el monitoreo a larvas y siembra de postlarvas. 17. Coadyuvar en el mantenimiento de las piletas y acuarios en óptimas condiciones. 18. Colaborar en la revisión y mantenimiento de las plantas y equipos eléctricos. 19. Apoyar en la revisión y mantenimiento de las tuberías de agua y aire. 20. Colaborar en garantizar el suministro de agua a las diferentes áreas del IALL. 21. Contribuir en revisar la pesca, evisceración para la venta de carne de acuerdo a la programación que se establezca.</v>
          </cell>
          <cell r="CT742">
            <v>86067232</v>
          </cell>
          <cell r="CU742">
            <v>27</v>
          </cell>
          <cell r="CV742" t="str">
            <v>28010460003</v>
          </cell>
          <cell r="CY742">
            <v>4111</v>
          </cell>
          <cell r="CZ742" t="str">
            <v>M5</v>
          </cell>
          <cell r="DA742">
            <v>12411754</v>
          </cell>
          <cell r="DB742">
            <v>0</v>
          </cell>
        </row>
        <row r="743">
          <cell r="B743" t="str">
            <v>0717 DE 2025</v>
          </cell>
          <cell r="C743">
            <v>1122651218</v>
          </cell>
          <cell r="D743" t="str">
            <v>REYES ANDRES VEGA BELTRAN</v>
          </cell>
          <cell r="E743" t="str">
            <v>CONTRATO DE PRESTACIÓN DE SERVICIOS DE APOYO A LA GESTIÓN</v>
          </cell>
          <cell r="F743"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743">
            <v>45853</v>
          </cell>
          <cell r="H743">
            <v>10403964</v>
          </cell>
          <cell r="I743" t="str">
            <v>Cinco (05) meses y doce (12) días calendario</v>
          </cell>
          <cell r="J743">
            <v>45853</v>
          </cell>
          <cell r="K743">
            <v>46017</v>
          </cell>
          <cell r="L743" t="str">
            <v>NO APLICA</v>
          </cell>
          <cell r="M743" t="str">
            <v>NO APLICA</v>
          </cell>
          <cell r="N743" t="str">
            <v>NO APLICA</v>
          </cell>
          <cell r="O743">
            <v>6</v>
          </cell>
          <cell r="P743">
            <v>1027552</v>
          </cell>
          <cell r="Q743">
            <v>45853</v>
          </cell>
          <cell r="R743">
            <v>45869</v>
          </cell>
          <cell r="S743">
            <v>1926660</v>
          </cell>
          <cell r="T743">
            <v>45870</v>
          </cell>
          <cell r="U743">
            <v>45900</v>
          </cell>
          <cell r="V743">
            <v>1926660</v>
          </cell>
          <cell r="W743">
            <v>45901</v>
          </cell>
          <cell r="X743">
            <v>45930</v>
          </cell>
          <cell r="Y743">
            <v>1926660</v>
          </cell>
          <cell r="Z743">
            <v>45931</v>
          </cell>
          <cell r="AA743">
            <v>45961</v>
          </cell>
          <cell r="AB743">
            <v>1926660</v>
          </cell>
          <cell r="AC743">
            <v>45962</v>
          </cell>
          <cell r="AD743">
            <v>45991</v>
          </cell>
          <cell r="AE743">
            <v>1669772</v>
          </cell>
          <cell r="AF743">
            <v>45992</v>
          </cell>
          <cell r="AG743">
            <v>46017</v>
          </cell>
          <cell r="BI743" t="str">
            <v>Vicerrectoría de Recursos Universitarios</v>
          </cell>
          <cell r="BJ743" t="str">
            <v>WILSON FERNANDO SALGADO CIFUENTES</v>
          </cell>
          <cell r="BK743" t="str">
            <v>Vicerrector Universitario</v>
          </cell>
          <cell r="BL743">
            <v>1552</v>
          </cell>
          <cell r="BM743">
            <v>45853.979270833333</v>
          </cell>
          <cell r="BN743">
            <v>3174935420</v>
          </cell>
          <cell r="BO743">
            <v>4001</v>
          </cell>
          <cell r="BP743">
            <v>45853</v>
          </cell>
          <cell r="BQ743">
            <v>10403964</v>
          </cell>
          <cell r="CS743" t="str">
            <v>1. Contribuir con el manejo locativo y sanitario de la actividad agrícola desarrollada en las Unidades Rurales.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cultivos agrícolas e instalaciones para las prácticas de los alumnos, así como en proyectos de investigación. 9. Apoyar en las actividades de la Unidad Rural con sus conocimientos en las labores Agropecuarias. 10. Apoyar las labores realizadas en la Institución para elevar la productividad de la granja.</v>
          </cell>
          <cell r="CT743">
            <v>1122651218.5</v>
          </cell>
          <cell r="CU743">
            <v>27</v>
          </cell>
          <cell r="CV743" t="str">
            <v>28010460003</v>
          </cell>
          <cell r="CY743">
            <v>8299</v>
          </cell>
          <cell r="CZ743" t="str">
            <v>M6</v>
          </cell>
          <cell r="DA743">
            <v>10403964</v>
          </cell>
          <cell r="DB743">
            <v>0</v>
          </cell>
        </row>
        <row r="744">
          <cell r="B744" t="str">
            <v>0718 DE 2025</v>
          </cell>
          <cell r="C744">
            <v>1119888213</v>
          </cell>
          <cell r="D744" t="str">
            <v>WILMER JAVIER VEGA BELTRAN</v>
          </cell>
          <cell r="E744" t="str">
            <v>CONTRATO DE PRESTACIÓN DE SERVICIOS DE APOYO A LA GESTIÓN</v>
          </cell>
          <cell r="F744"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744">
            <v>45853</v>
          </cell>
          <cell r="H744">
            <v>12411754</v>
          </cell>
          <cell r="I744" t="str">
            <v>Cinco (05) meses y doce (12) días calendario</v>
          </cell>
          <cell r="J744">
            <v>45853</v>
          </cell>
          <cell r="K744">
            <v>46017</v>
          </cell>
          <cell r="L744" t="str">
            <v>NO APLICA</v>
          </cell>
          <cell r="M744" t="str">
            <v>NO APLICA</v>
          </cell>
          <cell r="N744" t="str">
            <v>NO APLICA</v>
          </cell>
          <cell r="O744">
            <v>6</v>
          </cell>
          <cell r="P744">
            <v>1225852</v>
          </cell>
          <cell r="Q744">
            <v>45853</v>
          </cell>
          <cell r="R744">
            <v>45869</v>
          </cell>
          <cell r="S744">
            <v>2298473</v>
          </cell>
          <cell r="T744">
            <v>45870</v>
          </cell>
          <cell r="U744">
            <v>45900</v>
          </cell>
          <cell r="V744">
            <v>2298473</v>
          </cell>
          <cell r="W744">
            <v>45901</v>
          </cell>
          <cell r="X744">
            <v>45930</v>
          </cell>
          <cell r="Y744">
            <v>2298473</v>
          </cell>
          <cell r="Z744">
            <v>45931</v>
          </cell>
          <cell r="AA744">
            <v>45961</v>
          </cell>
          <cell r="AB744">
            <v>2298473</v>
          </cell>
          <cell r="AC744">
            <v>45962</v>
          </cell>
          <cell r="AD744">
            <v>45991</v>
          </cell>
          <cell r="AE744">
            <v>1992010</v>
          </cell>
          <cell r="AF744">
            <v>45992</v>
          </cell>
          <cell r="AG744">
            <v>46017</v>
          </cell>
          <cell r="BI744" t="str">
            <v>Vicerrectoría de Recursos Universitarios</v>
          </cell>
          <cell r="BJ744" t="str">
            <v>WILSON FERNANDO SALGADO CIFUENTES</v>
          </cell>
          <cell r="BK744" t="str">
            <v>Vicerrector Universitario</v>
          </cell>
          <cell r="BL744">
            <v>1552</v>
          </cell>
          <cell r="BM744">
            <v>45853.979270833333</v>
          </cell>
          <cell r="BN744">
            <v>3174935420</v>
          </cell>
          <cell r="BO744">
            <v>3916</v>
          </cell>
          <cell r="BP744">
            <v>45853</v>
          </cell>
          <cell r="BQ744">
            <v>12411754</v>
          </cell>
          <cell r="CS744"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744">
            <v>1119888213</v>
          </cell>
          <cell r="CU744">
            <v>27</v>
          </cell>
          <cell r="CV744" t="str">
            <v>28010460003</v>
          </cell>
          <cell r="CY744">
            <v>8299</v>
          </cell>
          <cell r="CZ744" t="str">
            <v>M6</v>
          </cell>
          <cell r="DA744">
            <v>12411754</v>
          </cell>
          <cell r="DB744">
            <v>0</v>
          </cell>
        </row>
        <row r="745">
          <cell r="B745" t="str">
            <v>0719 DE 2025</v>
          </cell>
          <cell r="C745">
            <v>86046039</v>
          </cell>
          <cell r="D745" t="str">
            <v>LUIS FREDY CARRILLO MORALES</v>
          </cell>
          <cell r="E745" t="str">
            <v>CONTRATO DE PRESTACIÓN DE SERVICIOS DE APOYO A LA GESTIÓN</v>
          </cell>
          <cell r="F745"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745">
            <v>45853</v>
          </cell>
          <cell r="H745">
            <v>11875444</v>
          </cell>
          <cell r="I745" t="str">
            <v>Cinco (05) meses y cinco (05) días calendario</v>
          </cell>
          <cell r="J745">
            <v>45853</v>
          </cell>
          <cell r="K745">
            <v>46010</v>
          </cell>
          <cell r="L745" t="str">
            <v>NO APLICA</v>
          </cell>
          <cell r="M745" t="str">
            <v>NO APLICA</v>
          </cell>
          <cell r="N745" t="str">
            <v>NO APLICA</v>
          </cell>
          <cell r="O745">
            <v>6</v>
          </cell>
          <cell r="P745">
            <v>1225852</v>
          </cell>
          <cell r="Q745">
            <v>45853</v>
          </cell>
          <cell r="R745">
            <v>45869</v>
          </cell>
          <cell r="S745">
            <v>2298473</v>
          </cell>
          <cell r="T745">
            <v>45870</v>
          </cell>
          <cell r="U745">
            <v>45900</v>
          </cell>
          <cell r="V745">
            <v>2298473</v>
          </cell>
          <cell r="W745">
            <v>45901</v>
          </cell>
          <cell r="X745">
            <v>45930</v>
          </cell>
          <cell r="Y745">
            <v>2298473</v>
          </cell>
          <cell r="Z745">
            <v>45931</v>
          </cell>
          <cell r="AA745">
            <v>45961</v>
          </cell>
          <cell r="AB745">
            <v>2298473</v>
          </cell>
          <cell r="AC745">
            <v>45962</v>
          </cell>
          <cell r="AD745">
            <v>45991</v>
          </cell>
          <cell r="AE745">
            <v>1455700</v>
          </cell>
          <cell r="AF745">
            <v>45992</v>
          </cell>
          <cell r="AG745">
            <v>46010</v>
          </cell>
          <cell r="BI745" t="str">
            <v>Vicerrectoría de Recursos Universitarios</v>
          </cell>
          <cell r="BJ745" t="str">
            <v>WILSON FERNANDO SALGADO CIFUENTES</v>
          </cell>
          <cell r="BK745" t="str">
            <v>Vicerrector Universitario</v>
          </cell>
          <cell r="BL745">
            <v>1552</v>
          </cell>
          <cell r="BM745">
            <v>45853.979270833333</v>
          </cell>
          <cell r="BN745">
            <v>3174935420</v>
          </cell>
          <cell r="BO745">
            <v>3870</v>
          </cell>
          <cell r="BP745">
            <v>45853</v>
          </cell>
          <cell r="BQ745">
            <v>11875444</v>
          </cell>
          <cell r="CS745"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745">
            <v>86046039</v>
          </cell>
          <cell r="CU745">
            <v>27</v>
          </cell>
          <cell r="CV745" t="str">
            <v>28010460003</v>
          </cell>
          <cell r="CY745">
            <v>8299</v>
          </cell>
          <cell r="CZ745" t="str">
            <v>M6</v>
          </cell>
          <cell r="DA745">
            <v>11875444</v>
          </cell>
          <cell r="DB745">
            <v>0</v>
          </cell>
        </row>
        <row r="746">
          <cell r="B746" t="str">
            <v>0720 DE 2025</v>
          </cell>
          <cell r="C746">
            <v>40396474</v>
          </cell>
          <cell r="D746" t="str">
            <v>ELVIA CECILIA GARZON</v>
          </cell>
          <cell r="E746" t="str">
            <v>CONTRATO DE PRESTACIÓN DE SERVICIOS PROFESIONALES</v>
          </cell>
          <cell r="F746" t="str">
            <v>PRESTACIÓN DE SERVICIOS PROFESIONALES NECESARIO PARA EL FORTALECIMIENTO DE LOS PROCESOS ADMINISTRATIVOS QUE SE DESARROLLAN EN LA FACULTAD DE CIENCIAS AGROPECUARIAS Y RECURSOS NATURALES DE LA UNIVERSIDAD DE LOS LLANOS.</v>
          </cell>
          <cell r="G746">
            <v>45853</v>
          </cell>
          <cell r="H746">
            <v>16765327</v>
          </cell>
          <cell r="I746" t="str">
            <v>Cinco (05) meses y cinco (05) días calendario</v>
          </cell>
          <cell r="J746">
            <v>45853</v>
          </cell>
          <cell r="K746">
            <v>46010</v>
          </cell>
          <cell r="L746" t="str">
            <v>NO APLICA</v>
          </cell>
          <cell r="M746" t="str">
            <v>NO APLICA</v>
          </cell>
          <cell r="N746" t="str">
            <v>NO APLICA</v>
          </cell>
          <cell r="O746">
            <v>6</v>
          </cell>
          <cell r="P746">
            <v>1730614</v>
          </cell>
          <cell r="Q746">
            <v>45853</v>
          </cell>
          <cell r="R746">
            <v>45869</v>
          </cell>
          <cell r="S746">
            <v>3244902</v>
          </cell>
          <cell r="T746">
            <v>45870</v>
          </cell>
          <cell r="U746">
            <v>45900</v>
          </cell>
          <cell r="V746">
            <v>3244902</v>
          </cell>
          <cell r="W746">
            <v>45901</v>
          </cell>
          <cell r="X746">
            <v>45930</v>
          </cell>
          <cell r="Y746">
            <v>3244902</v>
          </cell>
          <cell r="Z746">
            <v>45931</v>
          </cell>
          <cell r="AA746">
            <v>45961</v>
          </cell>
          <cell r="AB746">
            <v>3244902</v>
          </cell>
          <cell r="AC746">
            <v>45962</v>
          </cell>
          <cell r="AD746">
            <v>45991</v>
          </cell>
          <cell r="AE746">
            <v>2055105</v>
          </cell>
          <cell r="AF746">
            <v>45992</v>
          </cell>
          <cell r="AG746">
            <v>46010</v>
          </cell>
          <cell r="BI746" t="str">
            <v>Vicerrectoría de Recursos Universitarios</v>
          </cell>
          <cell r="BJ746" t="str">
            <v>WILSON FERNANDO SALGADO CIFUENTES</v>
          </cell>
          <cell r="BK746" t="str">
            <v>Vicerrector Universitario</v>
          </cell>
          <cell r="BL746">
            <v>1552</v>
          </cell>
          <cell r="BM746">
            <v>45853.979270833333</v>
          </cell>
          <cell r="BN746">
            <v>3174935420</v>
          </cell>
          <cell r="BO746">
            <v>3847</v>
          </cell>
          <cell r="BP746">
            <v>45853</v>
          </cell>
          <cell r="BQ746">
            <v>16765327</v>
          </cell>
          <cell r="CS746"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746">
            <v>40396474.200000003</v>
          </cell>
          <cell r="CU746">
            <v>27</v>
          </cell>
          <cell r="CV746" t="str">
            <v>2801044</v>
          </cell>
          <cell r="CY746">
            <v>7020</v>
          </cell>
          <cell r="CZ746" t="str">
            <v>M5</v>
          </cell>
          <cell r="DA746">
            <v>16765327</v>
          </cell>
          <cell r="DB746">
            <v>0</v>
          </cell>
        </row>
        <row r="747">
          <cell r="B747" t="str">
            <v>0721 DE 2025</v>
          </cell>
          <cell r="C747">
            <v>1121838218</v>
          </cell>
          <cell r="D747" t="str">
            <v>LEDA VANESSA BAYONA VARON</v>
          </cell>
          <cell r="E747" t="str">
            <v>CONTRATO DE PRESTACIÓN DE SERVICIOS PROFESIONALES</v>
          </cell>
          <cell r="F747" t="str">
            <v>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v>
          </cell>
          <cell r="G747">
            <v>45853</v>
          </cell>
          <cell r="H747">
            <v>16765327</v>
          </cell>
          <cell r="I747" t="str">
            <v>Cinco (05) meses y cinco (05) días calendario</v>
          </cell>
          <cell r="J747">
            <v>45853</v>
          </cell>
          <cell r="K747">
            <v>46010</v>
          </cell>
          <cell r="L747" t="str">
            <v>NO APLICA</v>
          </cell>
          <cell r="M747" t="str">
            <v>NO APLICA</v>
          </cell>
          <cell r="N747" t="str">
            <v>NO APLICA</v>
          </cell>
          <cell r="O747">
            <v>6</v>
          </cell>
          <cell r="P747">
            <v>1730614</v>
          </cell>
          <cell r="Q747">
            <v>45853</v>
          </cell>
          <cell r="R747">
            <v>45869</v>
          </cell>
          <cell r="S747">
            <v>3244902</v>
          </cell>
          <cell r="T747">
            <v>45870</v>
          </cell>
          <cell r="U747">
            <v>45900</v>
          </cell>
          <cell r="V747">
            <v>3244902</v>
          </cell>
          <cell r="W747">
            <v>45901</v>
          </cell>
          <cell r="X747">
            <v>45930</v>
          </cell>
          <cell r="Y747">
            <v>3244902</v>
          </cell>
          <cell r="Z747">
            <v>45931</v>
          </cell>
          <cell r="AA747">
            <v>45961</v>
          </cell>
          <cell r="AB747">
            <v>3244902</v>
          </cell>
          <cell r="AC747">
            <v>45962</v>
          </cell>
          <cell r="AD747">
            <v>45991</v>
          </cell>
          <cell r="AE747">
            <v>2055105</v>
          </cell>
          <cell r="AF747">
            <v>45992</v>
          </cell>
          <cell r="AG747">
            <v>46010</v>
          </cell>
          <cell r="BI747" t="str">
            <v>Vicerrectoría de Recursos Universitarios</v>
          </cell>
          <cell r="BJ747" t="str">
            <v>WILSON FERNANDO SALGADO CIFUENTES</v>
          </cell>
          <cell r="BK747" t="str">
            <v>Vicerrector Universitario</v>
          </cell>
          <cell r="BL747">
            <v>1552</v>
          </cell>
          <cell r="BM747">
            <v>45853.979270833333</v>
          </cell>
          <cell r="BN747">
            <v>3174935420</v>
          </cell>
          <cell r="BO747">
            <v>3935</v>
          </cell>
          <cell r="BP747">
            <v>45853</v>
          </cell>
          <cell r="BQ747">
            <v>16765327</v>
          </cell>
          <cell r="CS747" t="str">
            <v>1. Apoyar en la formulación de proyectos de inversión dirigidos a las diferentes Unidades Rurales. 2. Contribuir con la elaboración, actualización y supervisión de las formalidades requeridas por cada uno de los ejecutores de los procesos investigativos y de proyección a la comunidad. 3. Apoyar la ejecución de proyectos de aula y la atención a la docencia y a los usuarios externos de la Unidad. 4. Colaborar en la elaboración y proyección de informes solicitados para visitas de pares externos o auditorías internas. 5. Brindar apoyo en la gestión y coordinación de las Unidades Rurales para la suscripción de convenios que fortalezcan la academia y la investigación. 6. Colaborar en la planificación, elaboración, evaluación y seguimiento de proyectos en ejecución. 7. Contribuir con la proyección de las necesidades de insumos y materiales requeridos para el normal funcionamiento de la Unidad. 8. Contribuir con la elaboración de los informes periódicos de las actividades realizadas y que sean solicitadas por la Facultad y entes Rectores. 9. Apoyar en la elaboración de estudios previos, fichas técnicas y otros documentos necesarios para la formalización contractual de las Unidades Rurales.</v>
          </cell>
          <cell r="CT747">
            <v>1121838218</v>
          </cell>
          <cell r="CU747">
            <v>27</v>
          </cell>
          <cell r="CV747" t="str">
            <v>28010460003</v>
          </cell>
          <cell r="CY747">
            <v>7500</v>
          </cell>
          <cell r="CZ747" t="str">
            <v>M6</v>
          </cell>
          <cell r="DA747">
            <v>16765327</v>
          </cell>
          <cell r="DB747">
            <v>0</v>
          </cell>
        </row>
        <row r="748">
          <cell r="B748" t="str">
            <v>0722 DE 2025</v>
          </cell>
          <cell r="C748">
            <v>41240855</v>
          </cell>
          <cell r="D748" t="str">
            <v xml:space="preserve">MARTHA LUCIA CASTRO PEREZ </v>
          </cell>
          <cell r="E748" t="str">
            <v>CONTRATO DE PRESTACIÓN DE SERVICIOS DE APOYO A LA GESTIÓN</v>
          </cell>
          <cell r="F748" t="str">
            <v>PRESTACIÓN DE SERVICIOS DE APOYO A LA GESTIÓN NECESARIO PARA EL FORTALECIMIENTO DE LOS PROCESOS EN EL LABORATORIO DE SUELOS DE LA FACULTAD DE CIENCIAS AGROPECUARIAS Y RECURSOS NATURALES DE LA UNIVERSIDAD DE LOS LLANOS.</v>
          </cell>
          <cell r="G748">
            <v>45853</v>
          </cell>
          <cell r="H748">
            <v>11875444</v>
          </cell>
          <cell r="I748" t="str">
            <v>Cinco (05) meses y cinco (05) días calendario</v>
          </cell>
          <cell r="J748">
            <v>45853</v>
          </cell>
          <cell r="K748">
            <v>46010</v>
          </cell>
          <cell r="L748" t="str">
            <v>NO APLICA</v>
          </cell>
          <cell r="M748" t="str">
            <v>NO APLICA</v>
          </cell>
          <cell r="N748" t="str">
            <v>NO APLICA</v>
          </cell>
          <cell r="O748">
            <v>6</v>
          </cell>
          <cell r="P748">
            <v>1225852</v>
          </cell>
          <cell r="Q748">
            <v>45853</v>
          </cell>
          <cell r="R748">
            <v>45869</v>
          </cell>
          <cell r="S748">
            <v>2298473</v>
          </cell>
          <cell r="T748">
            <v>45870</v>
          </cell>
          <cell r="U748">
            <v>45900</v>
          </cell>
          <cell r="V748">
            <v>2298473</v>
          </cell>
          <cell r="W748">
            <v>45901</v>
          </cell>
          <cell r="X748">
            <v>45930</v>
          </cell>
          <cell r="Y748">
            <v>2298473</v>
          </cell>
          <cell r="Z748">
            <v>45931</v>
          </cell>
          <cell r="AA748">
            <v>45961</v>
          </cell>
          <cell r="AB748">
            <v>2298473</v>
          </cell>
          <cell r="AC748">
            <v>45962</v>
          </cell>
          <cell r="AD748">
            <v>45991</v>
          </cell>
          <cell r="AE748">
            <v>1455700</v>
          </cell>
          <cell r="AF748">
            <v>45992</v>
          </cell>
          <cell r="AG748">
            <v>46010</v>
          </cell>
          <cell r="BI748" t="str">
            <v>Vicerrectoría de Recursos Universitarios</v>
          </cell>
          <cell r="BJ748" t="str">
            <v>WILSON FERNANDO SALGADO CIFUENTES</v>
          </cell>
          <cell r="BK748" t="str">
            <v>Vicerrector Universitario</v>
          </cell>
          <cell r="BL748">
            <v>1552</v>
          </cell>
          <cell r="BM748">
            <v>45853.979270833333</v>
          </cell>
          <cell r="BN748">
            <v>3174935420</v>
          </cell>
          <cell r="BO748">
            <v>3860</v>
          </cell>
          <cell r="BP748">
            <v>45853</v>
          </cell>
          <cell r="BQ748">
            <v>11875444</v>
          </cell>
          <cell r="CS748" t="str">
            <v>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748">
            <v>41240855</v>
          </cell>
          <cell r="CU748">
            <v>27</v>
          </cell>
          <cell r="CV748" t="str">
            <v>280104323</v>
          </cell>
          <cell r="CY748">
            <v>8211</v>
          </cell>
          <cell r="CZ748" t="str">
            <v>M6</v>
          </cell>
          <cell r="DA748">
            <v>11875444</v>
          </cell>
          <cell r="DB748">
            <v>0</v>
          </cell>
        </row>
        <row r="749">
          <cell r="B749" t="str">
            <v>0723 DE 2025</v>
          </cell>
          <cell r="C749">
            <v>1121853382</v>
          </cell>
          <cell r="D749" t="str">
            <v xml:space="preserve">ELIANA ANDREA LOPEZ ORDOÑEZ </v>
          </cell>
          <cell r="E749" t="str">
            <v>CONTRATO DE PRESTACIÓN DE SERVICIOS PROFESIONALES</v>
          </cell>
          <cell r="F749" t="str">
            <v>PRESTACIÓN DE SERVICIOS PROFESIONALES NECESARIO PARA EL FORTALECIMIENTO DE LOS PROCESOS DEL PROGRAMA DOCTORADO EN CIENCIAS AGRARIAS DE LA FACULTAD DE CIENCIAS AGROPECUARIAS Y RECURSOS NATURALES DE LA UNIVERSIDAD DE LOS LLANOS.</v>
          </cell>
          <cell r="G749">
            <v>45853</v>
          </cell>
          <cell r="H749">
            <v>14954038</v>
          </cell>
          <cell r="I749" t="str">
            <v>Cinco (05) meses y cinco (05) días calendario</v>
          </cell>
          <cell r="J749">
            <v>45853</v>
          </cell>
          <cell r="K749">
            <v>46010</v>
          </cell>
          <cell r="L749" t="str">
            <v>NO APLICA</v>
          </cell>
          <cell r="M749" t="str">
            <v>NO APLICA</v>
          </cell>
          <cell r="N749" t="str">
            <v>NO APLICA</v>
          </cell>
          <cell r="O749">
            <v>6</v>
          </cell>
          <cell r="P749">
            <v>1543643</v>
          </cell>
          <cell r="Q749">
            <v>45853</v>
          </cell>
          <cell r="R749">
            <v>45869</v>
          </cell>
          <cell r="S749">
            <v>2894330</v>
          </cell>
          <cell r="T749">
            <v>45870</v>
          </cell>
          <cell r="U749">
            <v>45900</v>
          </cell>
          <cell r="V749">
            <v>2894330</v>
          </cell>
          <cell r="W749">
            <v>45901</v>
          </cell>
          <cell r="X749">
            <v>45930</v>
          </cell>
          <cell r="Y749">
            <v>2894330</v>
          </cell>
          <cell r="Z749">
            <v>45931</v>
          </cell>
          <cell r="AA749">
            <v>45961</v>
          </cell>
          <cell r="AB749">
            <v>2894330</v>
          </cell>
          <cell r="AC749">
            <v>45962</v>
          </cell>
          <cell r="AD749">
            <v>45991</v>
          </cell>
          <cell r="AE749">
            <v>1833075</v>
          </cell>
          <cell r="AF749">
            <v>45992</v>
          </cell>
          <cell r="AG749">
            <v>46010</v>
          </cell>
          <cell r="BI749" t="str">
            <v>Vicerrectoría de Recursos Universitarios</v>
          </cell>
          <cell r="BJ749" t="str">
            <v>WILSON FERNANDO SALGADO CIFUENTES</v>
          </cell>
          <cell r="BK749" t="str">
            <v>Vicerrector Universitario</v>
          </cell>
          <cell r="BL749">
            <v>1552</v>
          </cell>
          <cell r="BM749">
            <v>45853.979270833333</v>
          </cell>
          <cell r="BN749">
            <v>3174935420</v>
          </cell>
          <cell r="BO749">
            <v>3947</v>
          </cell>
          <cell r="BP749">
            <v>45853</v>
          </cell>
          <cell r="BQ749">
            <v>14954038</v>
          </cell>
          <cell r="CS749" t="str">
            <v>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v>
          </cell>
          <cell r="CT749">
            <v>1121853382.9000001</v>
          </cell>
          <cell r="CU749">
            <v>241</v>
          </cell>
          <cell r="CV749" t="str">
            <v>280104203</v>
          </cell>
          <cell r="CY749">
            <v>8299</v>
          </cell>
          <cell r="CZ749" t="str">
            <v>M6</v>
          </cell>
          <cell r="DA749">
            <v>14954038</v>
          </cell>
          <cell r="DB749">
            <v>0</v>
          </cell>
        </row>
        <row r="750">
          <cell r="B750" t="str">
            <v>0724 DE 2025</v>
          </cell>
          <cell r="C750">
            <v>1121918680</v>
          </cell>
          <cell r="D750" t="str">
            <v>ERIKA VANESSA RUIZ SERRATO</v>
          </cell>
          <cell r="E750" t="str">
            <v>CONTRATO DE PRESTACIÓN DE SERVICIOS DE APOYO A LA GESTIÓN</v>
          </cell>
          <cell r="F750" t="str">
            <v>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v>
          </cell>
          <cell r="G750">
            <v>45853</v>
          </cell>
          <cell r="H750">
            <v>11875444</v>
          </cell>
          <cell r="I750" t="str">
            <v>Cinco (05) meses y cinco (05) días calendario</v>
          </cell>
          <cell r="J750">
            <v>45853</v>
          </cell>
          <cell r="K750">
            <v>46010</v>
          </cell>
          <cell r="L750" t="str">
            <v>NO APLICA</v>
          </cell>
          <cell r="M750" t="str">
            <v>NO APLICA</v>
          </cell>
          <cell r="N750" t="str">
            <v>NO APLICA</v>
          </cell>
          <cell r="O750">
            <v>6</v>
          </cell>
          <cell r="P750">
            <v>1225852</v>
          </cell>
          <cell r="Q750">
            <v>45853</v>
          </cell>
          <cell r="R750">
            <v>45869</v>
          </cell>
          <cell r="S750">
            <v>2298473</v>
          </cell>
          <cell r="T750">
            <v>45870</v>
          </cell>
          <cell r="U750">
            <v>45900</v>
          </cell>
          <cell r="V750">
            <v>2298473</v>
          </cell>
          <cell r="W750">
            <v>45901</v>
          </cell>
          <cell r="X750">
            <v>45930</v>
          </cell>
          <cell r="Y750">
            <v>2298473</v>
          </cell>
          <cell r="Z750">
            <v>45931</v>
          </cell>
          <cell r="AA750">
            <v>45961</v>
          </cell>
          <cell r="AB750">
            <v>2298473</v>
          </cell>
          <cell r="AC750">
            <v>45962</v>
          </cell>
          <cell r="AD750">
            <v>45991</v>
          </cell>
          <cell r="AE750">
            <v>1455700</v>
          </cell>
          <cell r="AF750">
            <v>45992</v>
          </cell>
          <cell r="AG750">
            <v>46010</v>
          </cell>
          <cell r="BI750" t="str">
            <v>Vicerrectoría de Recursos Universitarios</v>
          </cell>
          <cell r="BJ750" t="str">
            <v>WILSON FERNANDO SALGADO CIFUENTES</v>
          </cell>
          <cell r="BK750" t="str">
            <v>Vicerrector Universitario</v>
          </cell>
          <cell r="BL750">
            <v>1552</v>
          </cell>
          <cell r="BM750">
            <v>45853.979270833333</v>
          </cell>
          <cell r="BN750">
            <v>3174935420</v>
          </cell>
          <cell r="BO750">
            <v>3974</v>
          </cell>
          <cell r="BP750">
            <v>45853</v>
          </cell>
          <cell r="BQ750">
            <v>11875444</v>
          </cell>
          <cell r="CS750" t="str">
            <v xml:space="preserve">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 6. Prestar apoyo en la gestión, manejo y custodia del archivo documental de los Posgrados en Producción Tropical Sostenible. 7. Colaborar con la logística de las reuniones del Comité de Posgrados en Producción Tropical Sostenible. 8. Prestar apoyo en la elaboración de actas del Comité de Posgrados en Producción Tropical sostenible. 9. Contribuir en la proyección e ingreso de las responsabilidades académicas en el Sistema de Información Académico de la Universidad de los Llanos – SIAU". </v>
          </cell>
          <cell r="CT750">
            <v>1121918680.0999999</v>
          </cell>
          <cell r="CU750">
            <v>241</v>
          </cell>
          <cell r="CV750" t="str">
            <v>280104303</v>
          </cell>
          <cell r="CY750">
            <v>8299</v>
          </cell>
          <cell r="CZ750" t="str">
            <v>M6</v>
          </cell>
          <cell r="DA750">
            <v>11875444</v>
          </cell>
          <cell r="DB750">
            <v>0</v>
          </cell>
        </row>
        <row r="751">
          <cell r="B751" t="str">
            <v>0725 DE 2025</v>
          </cell>
          <cell r="C751">
            <v>1081812945</v>
          </cell>
          <cell r="D751" t="str">
            <v>OWENS JOSE BARROS BARRIOS</v>
          </cell>
          <cell r="E751" t="str">
            <v>CONTRATO DE PRESTACIÓN DE SERVICIOS PROFESIONALES</v>
          </cell>
          <cell r="F751" t="str">
            <v>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v>
          </cell>
          <cell r="G751">
            <v>45853</v>
          </cell>
          <cell r="H751">
            <v>16008183</v>
          </cell>
          <cell r="I751" t="str">
            <v>Cuatro (04) meses y veintiocho (28) días calendario</v>
          </cell>
          <cell r="J751">
            <v>45853</v>
          </cell>
          <cell r="K751">
            <v>46003</v>
          </cell>
          <cell r="L751" t="str">
            <v>NO APLICA</v>
          </cell>
          <cell r="M751" t="str">
            <v>NO APLICA</v>
          </cell>
          <cell r="N751" t="str">
            <v>NO APLICA</v>
          </cell>
          <cell r="O751">
            <v>6</v>
          </cell>
          <cell r="P751">
            <v>1730614</v>
          </cell>
          <cell r="Q751">
            <v>45853</v>
          </cell>
          <cell r="R751">
            <v>45869</v>
          </cell>
          <cell r="S751">
            <v>3244902</v>
          </cell>
          <cell r="T751">
            <v>45870</v>
          </cell>
          <cell r="U751">
            <v>45900</v>
          </cell>
          <cell r="V751">
            <v>3244902</v>
          </cell>
          <cell r="W751">
            <v>45901</v>
          </cell>
          <cell r="X751">
            <v>45930</v>
          </cell>
          <cell r="Y751">
            <v>3244902</v>
          </cell>
          <cell r="Z751">
            <v>45931</v>
          </cell>
          <cell r="AA751">
            <v>45961</v>
          </cell>
          <cell r="AB751">
            <v>3244902</v>
          </cell>
          <cell r="AC751">
            <v>45962</v>
          </cell>
          <cell r="AD751">
            <v>45991</v>
          </cell>
          <cell r="AE751">
            <v>1297961</v>
          </cell>
          <cell r="AF751">
            <v>45992</v>
          </cell>
          <cell r="AG751">
            <v>46003</v>
          </cell>
          <cell r="BI751" t="str">
            <v>Vicerrectoría de Recursos Universitarios</v>
          </cell>
          <cell r="BJ751" t="str">
            <v>WILSON FERNANDO SALGADO CIFUENTES</v>
          </cell>
          <cell r="BK751" t="str">
            <v>Vicerrector Universitario</v>
          </cell>
          <cell r="BL751">
            <v>1552</v>
          </cell>
          <cell r="BM751">
            <v>45853.979270833333</v>
          </cell>
          <cell r="BN751">
            <v>3174935420</v>
          </cell>
          <cell r="BO751">
            <v>3911</v>
          </cell>
          <cell r="BP751">
            <v>45853</v>
          </cell>
          <cell r="BQ751">
            <v>16008183</v>
          </cell>
          <cell r="CS751" t="str">
            <v>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v>
          </cell>
          <cell r="CT751">
            <v>1081812945.5</v>
          </cell>
          <cell r="CU751">
            <v>27</v>
          </cell>
          <cell r="CV751" t="str">
            <v>280104805</v>
          </cell>
          <cell r="CY751">
            <v>7490</v>
          </cell>
          <cell r="CZ751" t="str">
            <v>M6</v>
          </cell>
          <cell r="DA751">
            <v>16008183</v>
          </cell>
          <cell r="DB751">
            <v>0</v>
          </cell>
        </row>
        <row r="752">
          <cell r="B752" t="str">
            <v>0726 DE 2025</v>
          </cell>
          <cell r="C752">
            <v>1121924363</v>
          </cell>
          <cell r="D752" t="str">
            <v>LAURA YINETH SUAREZ CONTENTO</v>
          </cell>
          <cell r="E752" t="str">
            <v>CONTRATO DE PRESTACIÓN DE SERVICIOS DE APOYO A LA GESTIÓN</v>
          </cell>
          <cell r="F752"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752">
            <v>45853</v>
          </cell>
          <cell r="H752">
            <v>12673141</v>
          </cell>
          <cell r="I752" t="str">
            <v>Cuatro (04) meses y veintiocho (28) días calendario</v>
          </cell>
          <cell r="J752">
            <v>45853</v>
          </cell>
          <cell r="K752">
            <v>46003</v>
          </cell>
          <cell r="L752" t="str">
            <v>NO APLICA</v>
          </cell>
          <cell r="M752" t="str">
            <v>NO APLICA</v>
          </cell>
          <cell r="N752" t="str">
            <v>NO APLICA</v>
          </cell>
          <cell r="O752">
            <v>6</v>
          </cell>
          <cell r="P752">
            <v>1370069</v>
          </cell>
          <cell r="Q752">
            <v>45853</v>
          </cell>
          <cell r="R752">
            <v>45869</v>
          </cell>
          <cell r="S752">
            <v>2568880</v>
          </cell>
          <cell r="T752">
            <v>45870</v>
          </cell>
          <cell r="U752">
            <v>45900</v>
          </cell>
          <cell r="V752">
            <v>2568880</v>
          </cell>
          <cell r="W752">
            <v>45901</v>
          </cell>
          <cell r="X752">
            <v>45930</v>
          </cell>
          <cell r="Y752">
            <v>2568880</v>
          </cell>
          <cell r="Z752">
            <v>45931</v>
          </cell>
          <cell r="AA752">
            <v>45961</v>
          </cell>
          <cell r="AB752">
            <v>2568880</v>
          </cell>
          <cell r="AC752">
            <v>45962</v>
          </cell>
          <cell r="AD752">
            <v>45991</v>
          </cell>
          <cell r="AE752">
            <v>1027552</v>
          </cell>
          <cell r="AF752">
            <v>45992</v>
          </cell>
          <cell r="AG752">
            <v>46003</v>
          </cell>
          <cell r="BI752" t="str">
            <v>Vicerrectoría de Recursos Universitarios</v>
          </cell>
          <cell r="BJ752" t="str">
            <v>WILSON FERNANDO SALGADO CIFUENTES</v>
          </cell>
          <cell r="BK752" t="str">
            <v>Vicerrector Universitario</v>
          </cell>
          <cell r="BL752">
            <v>1552</v>
          </cell>
          <cell r="BM752">
            <v>45853.979270833333</v>
          </cell>
          <cell r="BN752">
            <v>3174935420</v>
          </cell>
          <cell r="BO752">
            <v>3977</v>
          </cell>
          <cell r="BP752">
            <v>45853</v>
          </cell>
          <cell r="BQ752">
            <v>12673141</v>
          </cell>
          <cell r="CS752"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752">
            <v>1121924363.4000001</v>
          </cell>
          <cell r="CU752">
            <v>27</v>
          </cell>
          <cell r="CV752" t="str">
            <v>280104126</v>
          </cell>
          <cell r="CY752">
            <v>8299</v>
          </cell>
          <cell r="CZ752" t="str">
            <v>M6</v>
          </cell>
          <cell r="DA752">
            <v>12673141</v>
          </cell>
          <cell r="DB752">
            <v>0</v>
          </cell>
        </row>
        <row r="753">
          <cell r="B753" t="str">
            <v>0727 DE 2025</v>
          </cell>
          <cell r="C753">
            <v>31949877</v>
          </cell>
          <cell r="D753" t="str">
            <v>OLGA JACQUELINE LIZARAZO BUITRAGO</v>
          </cell>
          <cell r="E753" t="str">
            <v>CONTRATO DE PRESTACIÓN DE SERVICIOS DE APOYO A LA GESTIÓN</v>
          </cell>
          <cell r="F753" t="str">
            <v>PRESTACIÓN DE SERVICIOS DE APOYO A LA GESTIÓN NECESARIO PARA EL FORTALECIMIENTO DE LOS PROCESOS ADMINISTRATIVOS EN EL LABORATORIO DE SUELOS DE LA FACULTAD DE CIENCIAS AGROPECUARIAS Y RECURSOS NATURALES DE LA UNIVERSIDAD DE LOS LLANOS.</v>
          </cell>
          <cell r="G753">
            <v>45853</v>
          </cell>
          <cell r="H753">
            <v>11875444</v>
          </cell>
          <cell r="I753" t="str">
            <v>Cinco (05) meses y cinco (05) días calendario</v>
          </cell>
          <cell r="J753">
            <v>45853</v>
          </cell>
          <cell r="K753">
            <v>46010</v>
          </cell>
          <cell r="L753" t="str">
            <v>NO APLICA</v>
          </cell>
          <cell r="M753" t="str">
            <v>NO APLICA</v>
          </cell>
          <cell r="N753" t="str">
            <v>NO APLICA</v>
          </cell>
          <cell r="O753">
            <v>6</v>
          </cell>
          <cell r="P753">
            <v>1225852</v>
          </cell>
          <cell r="Q753">
            <v>45853</v>
          </cell>
          <cell r="R753">
            <v>45869</v>
          </cell>
          <cell r="S753">
            <v>2298473</v>
          </cell>
          <cell r="T753">
            <v>45870</v>
          </cell>
          <cell r="U753">
            <v>45900</v>
          </cell>
          <cell r="V753">
            <v>2298473</v>
          </cell>
          <cell r="W753">
            <v>45901</v>
          </cell>
          <cell r="X753">
            <v>45930</v>
          </cell>
          <cell r="Y753">
            <v>2298473</v>
          </cell>
          <cell r="Z753">
            <v>45931</v>
          </cell>
          <cell r="AA753">
            <v>45961</v>
          </cell>
          <cell r="AB753">
            <v>2298473</v>
          </cell>
          <cell r="AC753">
            <v>45962</v>
          </cell>
          <cell r="AD753">
            <v>45991</v>
          </cell>
          <cell r="AE753">
            <v>1455700</v>
          </cell>
          <cell r="AF753">
            <v>45992</v>
          </cell>
          <cell r="AG753">
            <v>46010</v>
          </cell>
          <cell r="BI753" t="str">
            <v>Vicerrectoría de Recursos Universitarios</v>
          </cell>
          <cell r="BJ753" t="str">
            <v>WILSON FERNANDO SALGADO CIFUENTES</v>
          </cell>
          <cell r="BK753" t="str">
            <v>Vicerrector Universitario</v>
          </cell>
          <cell r="BL753">
            <v>1552</v>
          </cell>
          <cell r="BM753">
            <v>45853.979270833333</v>
          </cell>
          <cell r="BN753">
            <v>3174935420</v>
          </cell>
          <cell r="BO753">
            <v>3819</v>
          </cell>
          <cell r="BP753">
            <v>45853</v>
          </cell>
          <cell r="BQ753">
            <v>11875444</v>
          </cell>
          <cell r="CS753" t="str">
            <v>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v>
          </cell>
          <cell r="CT753">
            <v>31949877</v>
          </cell>
          <cell r="CU753">
            <v>27</v>
          </cell>
          <cell r="CV753" t="str">
            <v>280104323</v>
          </cell>
          <cell r="CY753">
            <v>8211</v>
          </cell>
          <cell r="CZ753" t="str">
            <v>M6</v>
          </cell>
          <cell r="DA753">
            <v>11875444</v>
          </cell>
          <cell r="DB753">
            <v>0</v>
          </cell>
        </row>
        <row r="754">
          <cell r="B754" t="str">
            <v>0728 DE 2025</v>
          </cell>
          <cell r="C754">
            <v>1121885528</v>
          </cell>
          <cell r="D754" t="str">
            <v xml:space="preserve">NATALIA ALVAREZ PERDOMO </v>
          </cell>
          <cell r="E754" t="str">
            <v>CONTRATO DE PRESTACIÓN DE SERVICIOS PROFESIONALES</v>
          </cell>
          <cell r="F754" t="str">
            <v>PRESTACIÓN DE SERVICIOS PROFESIONALES NECESARIO PARA EL FORTALECIMIENTO DE LOS PROCESOS EN LA ESTACIÓN PISCÍCOLA Y LABORATORIOS DEL INSTITUTO DE ACUICULTURA DE LA FACULTAD DE CIENCIAS AGROPECUARIAS Y RECURSOS NATURALES DE LA UNIVERSIDAD DE LOS LLANOS.</v>
          </cell>
          <cell r="G754">
            <v>45853</v>
          </cell>
          <cell r="H754">
            <v>16765327</v>
          </cell>
          <cell r="I754" t="str">
            <v>Cinco (05) meses y cinco (05) días calendario</v>
          </cell>
          <cell r="J754">
            <v>45853</v>
          </cell>
          <cell r="K754">
            <v>46010</v>
          </cell>
          <cell r="L754" t="str">
            <v>NO APLICA</v>
          </cell>
          <cell r="M754" t="str">
            <v>NO APLICA</v>
          </cell>
          <cell r="N754" t="str">
            <v>NO APLICA</v>
          </cell>
          <cell r="O754">
            <v>6</v>
          </cell>
          <cell r="P754">
            <v>1730614</v>
          </cell>
          <cell r="Q754">
            <v>45853</v>
          </cell>
          <cell r="R754">
            <v>45869</v>
          </cell>
          <cell r="S754">
            <v>3244902</v>
          </cell>
          <cell r="T754">
            <v>45870</v>
          </cell>
          <cell r="U754">
            <v>45900</v>
          </cell>
          <cell r="V754">
            <v>3244902</v>
          </cell>
          <cell r="W754">
            <v>45901</v>
          </cell>
          <cell r="X754">
            <v>45930</v>
          </cell>
          <cell r="Y754">
            <v>3244902</v>
          </cell>
          <cell r="Z754">
            <v>45931</v>
          </cell>
          <cell r="AA754">
            <v>45961</v>
          </cell>
          <cell r="AB754">
            <v>3244902</v>
          </cell>
          <cell r="AC754">
            <v>45962</v>
          </cell>
          <cell r="AD754">
            <v>45991</v>
          </cell>
          <cell r="AE754">
            <v>2055105</v>
          </cell>
          <cell r="AF754">
            <v>45992</v>
          </cell>
          <cell r="AG754">
            <v>46010</v>
          </cell>
          <cell r="BI754" t="str">
            <v>Vicerrectoría de Recursos Universitarios</v>
          </cell>
          <cell r="BJ754" t="str">
            <v>WILSON FERNANDO SALGADO CIFUENTES</v>
          </cell>
          <cell r="BK754" t="str">
            <v>Vicerrector Universitario</v>
          </cell>
          <cell r="BL754">
            <v>1552</v>
          </cell>
          <cell r="BM754">
            <v>45853.979270833333</v>
          </cell>
          <cell r="BN754">
            <v>3174935420</v>
          </cell>
          <cell r="BO754">
            <v>3962</v>
          </cell>
          <cell r="BP754">
            <v>45853</v>
          </cell>
          <cell r="BQ754">
            <v>16765327</v>
          </cell>
          <cell r="CS754" t="str">
            <v>1. Apoyar en la administración de la estación, el mantenimiento de los bienes y los recursos de la estación.  2. Apoyar la coordinación y distribución de responsabilidades entre los operarios de la EPU. 3. Contribuir con sus conocimientos la toma de decisiones de acuerdo a las necesidades previamente solicitadas por los investigadores (materiales y condiciones experimentales que necesitan los proyectos).  4. Prestar apoyo en el registro y procesamiento de la información sobre materiales e insumos y contención de animales en los diferentes espacios de la estación.  5. Coadyuvar con la proyección, ejecución y aseguramiento de la producción de alevinos de las diferentes especies de peces contenidos en la estación.  6. Prestar apoyo en la atención y coordinación del sistema de pasantías en la estación.</v>
          </cell>
          <cell r="CT754">
            <v>1121885528.4000001</v>
          </cell>
          <cell r="CU754">
            <v>27</v>
          </cell>
          <cell r="CV754" t="str">
            <v>280104608</v>
          </cell>
          <cell r="CY754">
            <v>7490</v>
          </cell>
          <cell r="CZ754" t="str">
            <v>M6</v>
          </cell>
          <cell r="DA754">
            <v>16765327</v>
          </cell>
          <cell r="DB754">
            <v>0</v>
          </cell>
        </row>
        <row r="755">
          <cell r="B755" t="str">
            <v>0730 DE 2025</v>
          </cell>
          <cell r="C755">
            <v>1121852024</v>
          </cell>
          <cell r="D755" t="str">
            <v>KATERIN ALEXA DIAZ MOZO</v>
          </cell>
          <cell r="E755" t="str">
            <v>CONTRATO DE PRESTACIÓN DE SERVICIOS PROFESIONALES</v>
          </cell>
          <cell r="F755" t="str">
            <v>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v>
          </cell>
          <cell r="G755">
            <v>45853</v>
          </cell>
          <cell r="H755">
            <v>16765327</v>
          </cell>
          <cell r="I755" t="str">
            <v>Cinco (05) meses y cinco (05) días calendario</v>
          </cell>
          <cell r="J755">
            <v>45853</v>
          </cell>
          <cell r="K755">
            <v>46010</v>
          </cell>
          <cell r="L755" t="str">
            <v>NO APLICA</v>
          </cell>
          <cell r="M755" t="str">
            <v>NO APLICA</v>
          </cell>
          <cell r="N755" t="str">
            <v>NO APLICA</v>
          </cell>
          <cell r="O755">
            <v>6</v>
          </cell>
          <cell r="P755">
            <v>1730614</v>
          </cell>
          <cell r="Q755">
            <v>45853</v>
          </cell>
          <cell r="R755">
            <v>45869</v>
          </cell>
          <cell r="S755">
            <v>3244902</v>
          </cell>
          <cell r="T755">
            <v>45870</v>
          </cell>
          <cell r="U755">
            <v>45900</v>
          </cell>
          <cell r="V755">
            <v>3244902</v>
          </cell>
          <cell r="W755">
            <v>45901</v>
          </cell>
          <cell r="X755">
            <v>45930</v>
          </cell>
          <cell r="Y755">
            <v>3244902</v>
          </cell>
          <cell r="Z755">
            <v>45931</v>
          </cell>
          <cell r="AA755">
            <v>45961</v>
          </cell>
          <cell r="AB755">
            <v>3244902</v>
          </cell>
          <cell r="AC755">
            <v>45962</v>
          </cell>
          <cell r="AD755">
            <v>45991</v>
          </cell>
          <cell r="AE755">
            <v>2055105</v>
          </cell>
          <cell r="AF755">
            <v>45992</v>
          </cell>
          <cell r="AG755">
            <v>46010</v>
          </cell>
          <cell r="BI755" t="str">
            <v>Vicerrectoría de Recursos Universitarios</v>
          </cell>
          <cell r="BJ755" t="str">
            <v>WILSON FERNANDO SALGADO CIFUENTES</v>
          </cell>
          <cell r="BK755" t="str">
            <v>Vicerrector Universitario</v>
          </cell>
          <cell r="BL755">
            <v>1552</v>
          </cell>
          <cell r="BM755">
            <v>45853.979270833333</v>
          </cell>
          <cell r="BN755">
            <v>3174935420</v>
          </cell>
          <cell r="BO755">
            <v>3946</v>
          </cell>
          <cell r="BP755">
            <v>45853</v>
          </cell>
          <cell r="BQ755">
            <v>16765327</v>
          </cell>
          <cell r="CS755" t="str">
            <v>1. Realizar y presentar informes parciales y finales al Comité de Autoevaluación y Acreditación Institucional, respecto del desarrollo del proceso de autoevaluación. 2. Aplicar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Organizar la información documental requerida como soporte del proceso. 4. Analizar la información obtenida a la luz de los criterios del CNA y el Decreto 1295 de 2010 y los referentes conceptuales internos y externos del proceso. 5. Mantener comunicación con el área de Aseguramiento de la calidad académica y con el Comité de Autoevaluación y Acreditación Institucional. 6. Elaborar y presentar al Comité de Autoevaluación y Acreditación Institucional, el informe final de Autoevaluación del programa para su respectiva evaluación y concepto, previa revisión y aval del Comité de Programa y del Consejo de Facultad respectivo. 7. Elaborar Planes de Mejoramiento de acuerdo con los resultados de la Autoevaluación del Programa. 8. Liderar acciones de mejoramiento que sean de competencia del programa. 9. Establecer dinámicas de sensibilización con la comunidad académica, acerca de los procesos de autoevaluación. 10.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 14. Prestar apoyo a estudiantes y docentes en el uso de la plataforma Moodle de la Universidad de los Llanos.</v>
          </cell>
          <cell r="CT755">
            <v>1121852024</v>
          </cell>
          <cell r="CU755">
            <v>241</v>
          </cell>
          <cell r="CV755" t="str">
            <v>280104204</v>
          </cell>
          <cell r="CY755">
            <v>7020</v>
          </cell>
          <cell r="CZ755" t="str">
            <v>M5</v>
          </cell>
          <cell r="DA755">
            <v>16765327</v>
          </cell>
          <cell r="DB755">
            <v>0</v>
          </cell>
        </row>
        <row r="756">
          <cell r="B756" t="str">
            <v>0731 DE 2025</v>
          </cell>
          <cell r="C756">
            <v>40395013</v>
          </cell>
          <cell r="D756" t="str">
            <v>MARISOL DUQUE BUSTOS</v>
          </cell>
          <cell r="E756" t="str">
            <v>CONTRATO DE PRESTACIÓN DE SERVICIOS DE APOYO A LA GESTIÓN</v>
          </cell>
          <cell r="F756" t="str">
            <v>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v>
          </cell>
          <cell r="G756">
            <v>45853</v>
          </cell>
          <cell r="H756">
            <v>11875444</v>
          </cell>
          <cell r="I756" t="str">
            <v>Cinco (05) meses y cinco (05) días calendario</v>
          </cell>
          <cell r="J756">
            <v>45853</v>
          </cell>
          <cell r="K756">
            <v>46010</v>
          </cell>
          <cell r="L756" t="str">
            <v>NO APLICA</v>
          </cell>
          <cell r="M756" t="str">
            <v>NO APLICA</v>
          </cell>
          <cell r="N756" t="str">
            <v>NO APLICA</v>
          </cell>
          <cell r="O756">
            <v>6</v>
          </cell>
          <cell r="P756">
            <v>1225852</v>
          </cell>
          <cell r="Q756">
            <v>45853</v>
          </cell>
          <cell r="R756">
            <v>45869</v>
          </cell>
          <cell r="S756">
            <v>2298473</v>
          </cell>
          <cell r="T756">
            <v>45870</v>
          </cell>
          <cell r="U756">
            <v>45900</v>
          </cell>
          <cell r="V756">
            <v>2298473</v>
          </cell>
          <cell r="W756">
            <v>45901</v>
          </cell>
          <cell r="X756">
            <v>45930</v>
          </cell>
          <cell r="Y756">
            <v>2298473</v>
          </cell>
          <cell r="Z756">
            <v>45931</v>
          </cell>
          <cell r="AA756">
            <v>45961</v>
          </cell>
          <cell r="AB756">
            <v>2298473</v>
          </cell>
          <cell r="AC756">
            <v>45962</v>
          </cell>
          <cell r="AD756">
            <v>45991</v>
          </cell>
          <cell r="AE756">
            <v>1455700</v>
          </cell>
          <cell r="AF756">
            <v>45992</v>
          </cell>
          <cell r="AG756">
            <v>46010</v>
          </cell>
          <cell r="BI756" t="str">
            <v>Vicerrectoría de Recursos Universitarios</v>
          </cell>
          <cell r="BJ756" t="str">
            <v>WILSON FERNANDO SALGADO CIFUENTES</v>
          </cell>
          <cell r="BK756" t="str">
            <v>Vicerrector Universitario</v>
          </cell>
          <cell r="BL756">
            <v>1552</v>
          </cell>
          <cell r="BM756">
            <v>45853.979270833333</v>
          </cell>
          <cell r="BN756">
            <v>3174935420</v>
          </cell>
          <cell r="BO756">
            <v>3846</v>
          </cell>
          <cell r="BP756">
            <v>45853</v>
          </cell>
          <cell r="BQ756">
            <v>11875444</v>
          </cell>
          <cell r="CS756" t="str">
            <v>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v>
          </cell>
          <cell r="CT756">
            <v>40395013.600000001</v>
          </cell>
          <cell r="CU756">
            <v>241</v>
          </cell>
          <cell r="CV756" t="str">
            <v>280104104</v>
          </cell>
          <cell r="CY756">
            <v>8211</v>
          </cell>
          <cell r="CZ756" t="str">
            <v>M6</v>
          </cell>
          <cell r="DA756">
            <v>11875444</v>
          </cell>
          <cell r="DB756">
            <v>0</v>
          </cell>
        </row>
        <row r="757">
          <cell r="B757" t="str">
            <v>0732 DE 2025</v>
          </cell>
          <cell r="C757">
            <v>1121936738</v>
          </cell>
          <cell r="D757" t="str">
            <v>KELLY ANGELICA SANCHEZ ORTIZ</v>
          </cell>
          <cell r="E757" t="str">
            <v>CONTRATO DE PRESTACIÓN DE SERVICIOS PROFESIONALES</v>
          </cell>
          <cell r="F757" t="str">
            <v>PRESTACIÓN DE SERVICIOS PROFESIONALES NECESARIO PARA EL FORTALECIMIENTO DE LOS PROCESOS ADMINISTRATIVOS DE LA FACULTAD DE CIENCIAS BÁSICAS E INGENIERÍA DE LA UNIVERSIDAD DE LOS LLANOS.</v>
          </cell>
          <cell r="G757">
            <v>45853</v>
          </cell>
          <cell r="H757">
            <v>16765327</v>
          </cell>
          <cell r="I757" t="str">
            <v>Cinco (05) meses y cinco (05) días calendario</v>
          </cell>
          <cell r="J757">
            <v>45853</v>
          </cell>
          <cell r="K757">
            <v>46010</v>
          </cell>
          <cell r="L757" t="str">
            <v>NO APLICA</v>
          </cell>
          <cell r="M757" t="str">
            <v>NO APLICA</v>
          </cell>
          <cell r="N757" t="str">
            <v>NO APLICA</v>
          </cell>
          <cell r="O757">
            <v>6</v>
          </cell>
          <cell r="P757">
            <v>1730614</v>
          </cell>
          <cell r="Q757">
            <v>45853</v>
          </cell>
          <cell r="R757">
            <v>45869</v>
          </cell>
          <cell r="S757">
            <v>3244902</v>
          </cell>
          <cell r="T757">
            <v>45870</v>
          </cell>
          <cell r="U757">
            <v>45900</v>
          </cell>
          <cell r="V757">
            <v>3244902</v>
          </cell>
          <cell r="W757">
            <v>45901</v>
          </cell>
          <cell r="X757">
            <v>45930</v>
          </cell>
          <cell r="Y757">
            <v>3244902</v>
          </cell>
          <cell r="Z757">
            <v>45931</v>
          </cell>
          <cell r="AA757">
            <v>45961</v>
          </cell>
          <cell r="AB757">
            <v>3244902</v>
          </cell>
          <cell r="AC757">
            <v>45962</v>
          </cell>
          <cell r="AD757">
            <v>45991</v>
          </cell>
          <cell r="AE757">
            <v>2055105</v>
          </cell>
          <cell r="AF757">
            <v>45992</v>
          </cell>
          <cell r="AG757">
            <v>46010</v>
          </cell>
          <cell r="BI757" t="str">
            <v>Vicerrectoría de Recursos Universitarios</v>
          </cell>
          <cell r="BJ757" t="str">
            <v>WILSON FERNANDO SALGADO CIFUENTES</v>
          </cell>
          <cell r="BK757" t="str">
            <v>Vicerrector Universitario</v>
          </cell>
          <cell r="BL757">
            <v>1552</v>
          </cell>
          <cell r="BM757">
            <v>45853.979270833333</v>
          </cell>
          <cell r="BN757">
            <v>3174935420</v>
          </cell>
          <cell r="BO757">
            <v>3984</v>
          </cell>
          <cell r="BP757">
            <v>45853</v>
          </cell>
          <cell r="BQ757">
            <v>16765327</v>
          </cell>
          <cell r="CS757" t="str">
            <v>1. Apoyar la elaboración de informes de cumplimiento relacionados con los distintos procesos y proyectos asignados a la Facultad. 2. Contribuir en la elaboración de propuestas de proyectos de inversión en infraestructura física y tecnológica orientados al mejoramiento de la calidad institucional, sostenibilidad del crecimiento y fortalecimiento de las dependencias de la facultad. 3. Brindar apoyo en la gestión, coordinación y administración de proyectos desarrollados al interior de la Facultad. 4. Apoyar la elaboración de planes, programas y demás documentos requeridos por las distintas dependencias de la Universidad. 5. Contribuir con las acciones y gestiones necesarias para el cumplimiento de las actividades, planes y programas establecidos en el Plan de Acción de la Facultad. 6. Brindar apoyo en las actividades relacionadas con procesos de acreditación de alta calidad, renovación de registros calificados y formulación de nuevos programas académicos. 7. Brindar seguimiento y verificación a los procesos relacionados con las comisiones de estudio de los docentes adscritos a la Facultad. 8. Apoyar en la atención de necesidades surgidas en el desarrollo de las actividades de la Facultad, gestionando soluciones pertinentes de acuerdo con las competencias asignadas. 9. Apoyar en la elaboración y formalización de convenios nacionales e internacionales para la extensión de servicios, desarrollo de proyectos de innovación, investigación y educación continuada. 10. Apoyar la comunicación de la Decanatura con las diferentes dependencias de la Facultad, con el fin de facilitar los procesos administrativos y académicos internos.</v>
          </cell>
          <cell r="CT757">
            <v>1121936738.4000001</v>
          </cell>
          <cell r="CU757">
            <v>136</v>
          </cell>
          <cell r="CV757" t="str">
            <v>2801014</v>
          </cell>
          <cell r="CY757">
            <v>7490</v>
          </cell>
          <cell r="CZ757" t="str">
            <v>M6</v>
          </cell>
          <cell r="DA757">
            <v>16765327</v>
          </cell>
          <cell r="DB757">
            <v>0</v>
          </cell>
        </row>
        <row r="758">
          <cell r="B758" t="str">
            <v>0733 DE 2025</v>
          </cell>
          <cell r="C758">
            <v>40404597</v>
          </cell>
          <cell r="D758" t="str">
            <v>YULY JANETH ALVARADO RINCON</v>
          </cell>
          <cell r="E758" t="str">
            <v>CONTRATO DE PRESTACIÓN DE SERVICIOS DE APOYO A LA GESTIÓN</v>
          </cell>
          <cell r="F758" t="str">
            <v>PRESTACIÓN DE SERVICIOS DE APOYO A LA GESTIÓN NECESARIO PARA EL FORTALECIMIENTO DE LOS PROCESOS DE LA ESCUELA DE INGENIERÍA DE LA FACULTAD DE CIENCIAS BÁSICAS E INGENIERÍA DE LA UNIVERSIDAD DE LOS LLANOS.</v>
          </cell>
          <cell r="G758">
            <v>45853</v>
          </cell>
          <cell r="H758">
            <v>11339133</v>
          </cell>
          <cell r="I758" t="str">
            <v>Cuatro (04) meses y veintiocho (28) días calendario</v>
          </cell>
          <cell r="J758">
            <v>45853</v>
          </cell>
          <cell r="K758">
            <v>46003</v>
          </cell>
          <cell r="L758" t="str">
            <v>NO APLICA</v>
          </cell>
          <cell r="M758" t="str">
            <v>NO APLICA</v>
          </cell>
          <cell r="N758" t="str">
            <v>NO APLICA</v>
          </cell>
          <cell r="O758">
            <v>6</v>
          </cell>
          <cell r="P758">
            <v>1225852</v>
          </cell>
          <cell r="Q758">
            <v>45853</v>
          </cell>
          <cell r="R758">
            <v>45869</v>
          </cell>
          <cell r="S758">
            <v>2298473</v>
          </cell>
          <cell r="T758">
            <v>45870</v>
          </cell>
          <cell r="U758">
            <v>45900</v>
          </cell>
          <cell r="V758">
            <v>2298473</v>
          </cell>
          <cell r="W758">
            <v>45901</v>
          </cell>
          <cell r="X758">
            <v>45930</v>
          </cell>
          <cell r="Y758">
            <v>2298473</v>
          </cell>
          <cell r="Z758">
            <v>45931</v>
          </cell>
          <cell r="AA758">
            <v>45961</v>
          </cell>
          <cell r="AB758">
            <v>2298473</v>
          </cell>
          <cell r="AC758">
            <v>45962</v>
          </cell>
          <cell r="AD758">
            <v>45991</v>
          </cell>
          <cell r="AE758">
            <v>919389</v>
          </cell>
          <cell r="AF758">
            <v>45992</v>
          </cell>
          <cell r="AG758">
            <v>46003</v>
          </cell>
          <cell r="BI758" t="str">
            <v>Vicerrectoría de Recursos Universitarios</v>
          </cell>
          <cell r="BJ758" t="str">
            <v>WILSON FERNANDO SALGADO CIFUENTES</v>
          </cell>
          <cell r="BK758" t="str">
            <v>Vicerrector Universitario</v>
          </cell>
          <cell r="BL758">
            <v>1552</v>
          </cell>
          <cell r="BM758">
            <v>45853.979270833333</v>
          </cell>
          <cell r="BN758">
            <v>3174935420</v>
          </cell>
          <cell r="BO758">
            <v>3848</v>
          </cell>
          <cell r="BP758">
            <v>45853</v>
          </cell>
          <cell r="BQ758">
            <v>11339133</v>
          </cell>
          <cell r="CS758" t="str">
            <v>1. Contribuir en la atención adecuada de la Escuela de Ingeniería facilitando los procesos y brindando información a través de los diferentes medios de comunicación a los docentes, estudiantes, administrativos y personal externo a la Universidad. 2. Contribuir con el manejo y organización de la agenda del Director de Escuela de Ingeniería. 3. Apoyar al director con la organización de la correspondencia, citaciones y elaboración de actas, que se generen en el desarrollo de los Comités de Escuela.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en el trámite de correspondencia interna y externa, incluyendo correspondencia electrónica de la Escuela. 7. Colaborar en la entrega de los elementos a los docentes para el desarrollo de las clases. 8. Apoyar la difusión y seguimiento de los documentos para contratación de los profesores de hora cátedra y ocasionales. 9. Apoyar la recepción, recopilación y trámite de documentos para pago de los profesores de hora cátedra.  10. Contribuir en la organización, proyección e ingreso de las responsabilidades académicas en el Sistema de Información Académico de la Universidad de los Llanos – SIAU de acuerdo a las solicitudes de servicio y horarios. 11. Contribuir con la información requerida para la elaboración del informe de gestión de Director de Escuela. 12. Apoyar en la gestión para las convocatorias docentes de la Escuela de ingeniería. 13. Apoyar la logística para la realización de claustros académicos. 14. Apoyar a los programas académicos brindando información en el marco de los procesos de acreditación.</v>
          </cell>
          <cell r="CT758">
            <v>40404597</v>
          </cell>
          <cell r="CU758">
            <v>598</v>
          </cell>
          <cell r="CV758" t="str">
            <v>320303</v>
          </cell>
          <cell r="CY758">
            <v>8299</v>
          </cell>
          <cell r="CZ758" t="str">
            <v>M6</v>
          </cell>
          <cell r="DA758">
            <v>11339133</v>
          </cell>
          <cell r="DB758">
            <v>0</v>
          </cell>
        </row>
        <row r="759">
          <cell r="B759" t="str">
            <v>0734 DE 2025</v>
          </cell>
          <cell r="C759">
            <v>1054992615</v>
          </cell>
          <cell r="D759" t="str">
            <v>CLAUDIA VIVIANA BUITRAGO GUTIERREZ</v>
          </cell>
          <cell r="E759" t="str">
            <v>CONTRATO DE PRESTACIÓN DE SERVICIOS DE APOYO A LA GESTIÓN</v>
          </cell>
          <cell r="F759" t="str">
            <v>PRESTACIÓN DE SERVICIOS DE APOYO A LA GESTIÓN NECESARIO PARA EL FORTALECIMIENTO DE LOS PROCESOS DEL DEPARTAMENTO DE BIOLOGÍA Y QUÍMICA DE LA FACULTAD DE CIENCIAS BÁSICAS E INGENIERÍA DE LA UNIVERSIDAD DE LOS LLANOS.</v>
          </cell>
          <cell r="G759">
            <v>45853</v>
          </cell>
          <cell r="H759">
            <v>11339133</v>
          </cell>
          <cell r="I759" t="str">
            <v>Cuatro (04) meses y veintiocho (28) días calendario</v>
          </cell>
          <cell r="J759">
            <v>45853</v>
          </cell>
          <cell r="K759">
            <v>46003</v>
          </cell>
          <cell r="L759" t="str">
            <v>NO APLICA</v>
          </cell>
          <cell r="M759" t="str">
            <v>NO APLICA</v>
          </cell>
          <cell r="N759" t="str">
            <v>NO APLICA</v>
          </cell>
          <cell r="O759">
            <v>6</v>
          </cell>
          <cell r="P759">
            <v>1225852</v>
          </cell>
          <cell r="Q759">
            <v>45853</v>
          </cell>
          <cell r="R759">
            <v>45869</v>
          </cell>
          <cell r="S759">
            <v>2298473</v>
          </cell>
          <cell r="T759">
            <v>45870</v>
          </cell>
          <cell r="U759">
            <v>45900</v>
          </cell>
          <cell r="V759">
            <v>2298473</v>
          </cell>
          <cell r="W759">
            <v>45901</v>
          </cell>
          <cell r="X759">
            <v>45930</v>
          </cell>
          <cell r="Y759">
            <v>2298473</v>
          </cell>
          <cell r="Z759">
            <v>45931</v>
          </cell>
          <cell r="AA759">
            <v>45961</v>
          </cell>
          <cell r="AB759">
            <v>2298473</v>
          </cell>
          <cell r="AC759">
            <v>45962</v>
          </cell>
          <cell r="AD759">
            <v>45991</v>
          </cell>
          <cell r="AE759">
            <v>919389</v>
          </cell>
          <cell r="AF759">
            <v>45992</v>
          </cell>
          <cell r="AG759">
            <v>46003</v>
          </cell>
          <cell r="BI759" t="str">
            <v>Vicerrectoría de Recursos Universitarios</v>
          </cell>
          <cell r="BJ759" t="str">
            <v>WILSON FERNANDO SALGADO CIFUENTES</v>
          </cell>
          <cell r="BK759" t="str">
            <v>Vicerrector Universitario</v>
          </cell>
          <cell r="BL759">
            <v>1552</v>
          </cell>
          <cell r="BM759">
            <v>45853.979270833333</v>
          </cell>
          <cell r="BN759">
            <v>3174935420</v>
          </cell>
          <cell r="BO759">
            <v>3908</v>
          </cell>
          <cell r="BP759">
            <v>45853</v>
          </cell>
          <cell r="BQ759">
            <v>11339133</v>
          </cell>
          <cell r="CS759" t="str">
            <v>1. Contribuir en la atención adecuada del Departamento de Biología y Química facilitando los procesos y brindando información a través de los diferentes medios de comunicación a los docentes, estudiantes, administrativos y personal externo a la Universidad. 2. Contribuir con el manejo y organización de la agenda del Departamento de Biología y Química. 3. Apoyar al director con la organización de la correspondencia, citaciones y elaboración de actas, que se generen en el desarrollo del Departamento de Biología y Química.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en el trámite de correspondencia interna y externa, incluyendo correspondencia electrónica del Departamento. 7. Colaborar en la entrega de los elementos a los docentes para el desarrollo de las clases. 8. Apoyar la difusión y seguimiento de los documentos para contratación de los profesores de hora cátedra y ocasionales. 9. Apoyar la recepción, recopilación y trámite de documentos para pago de los profesores de hora cátedra. 10. Contribuir en la organización, proyección e ingreso de las responsabilidades académicas en el Sistema de Información Académico de la Universidad de los Llanos – SIAU de acuerdo a las solicitudes de servicio y horarios. 11. Contribuir con la información requerida para la elaboración del informe de gestión del Departamento de Biología y Química. 12. Apoyar en la gestión para las convocatorias docentes del Departamento de Biología y Química. 13. Apoyar la logística para la realización de claustros académicos. 14. Apoyar a los programas académicos brindando información en el marco de los procesos de acreditación.</v>
          </cell>
          <cell r="CT759">
            <v>1054992615</v>
          </cell>
          <cell r="CU759">
            <v>136</v>
          </cell>
          <cell r="CV759" t="str">
            <v>2801011040001</v>
          </cell>
          <cell r="CY759">
            <v>8299</v>
          </cell>
          <cell r="CZ759" t="str">
            <v>M6</v>
          </cell>
          <cell r="DA759">
            <v>11339133</v>
          </cell>
          <cell r="DB759">
            <v>0</v>
          </cell>
        </row>
        <row r="760">
          <cell r="B760" t="str">
            <v>0735 DE 2025</v>
          </cell>
          <cell r="C760">
            <v>40185370</v>
          </cell>
          <cell r="D760" t="str">
            <v>JOHANNA DEL PILAR BARRETO QUINTERO</v>
          </cell>
          <cell r="E760" t="str">
            <v>CONTRATO DE PRESTACIÓN DE SERVICIOS DE APOYO A LA GESTIÓN</v>
          </cell>
          <cell r="F760" t="str">
            <v>PRESTACIÓN DE SERVICIOS DE APOYO A LA GESTIÓN NECESARIO PARA EL FORTALECIMIENTO DE LOS PROCESOS DEL DEPARTAMENTO DE MATEMÁTICAS Y FÍSICA DE LA FACULTAD DE CIENCIAS BÁSICAS E INGENIERÍA DE LA UNIVERSIDAD DE LOS LLANOS.</v>
          </cell>
          <cell r="G760">
            <v>45853</v>
          </cell>
          <cell r="H760">
            <v>11339133</v>
          </cell>
          <cell r="I760" t="str">
            <v>Cuatro (04) meses y veintiocho (28) días calendario</v>
          </cell>
          <cell r="J760">
            <v>45853</v>
          </cell>
          <cell r="K760">
            <v>46003</v>
          </cell>
          <cell r="L760" t="str">
            <v>NO APLICA</v>
          </cell>
          <cell r="M760" t="str">
            <v>NO APLICA</v>
          </cell>
          <cell r="N760" t="str">
            <v>NO APLICA</v>
          </cell>
          <cell r="O760">
            <v>6</v>
          </cell>
          <cell r="P760">
            <v>1225852</v>
          </cell>
          <cell r="Q760">
            <v>45853</v>
          </cell>
          <cell r="R760">
            <v>45869</v>
          </cell>
          <cell r="S760">
            <v>2298473</v>
          </cell>
          <cell r="T760">
            <v>45870</v>
          </cell>
          <cell r="U760">
            <v>45900</v>
          </cell>
          <cell r="V760">
            <v>2298473</v>
          </cell>
          <cell r="W760">
            <v>45901</v>
          </cell>
          <cell r="X760">
            <v>45930</v>
          </cell>
          <cell r="Y760">
            <v>2298473</v>
          </cell>
          <cell r="Z760">
            <v>45931</v>
          </cell>
          <cell r="AA760">
            <v>45961</v>
          </cell>
          <cell r="AB760">
            <v>2298473</v>
          </cell>
          <cell r="AC760">
            <v>45962</v>
          </cell>
          <cell r="AD760">
            <v>45991</v>
          </cell>
          <cell r="AE760">
            <v>919389</v>
          </cell>
          <cell r="AF760">
            <v>45992</v>
          </cell>
          <cell r="AG760">
            <v>46003</v>
          </cell>
          <cell r="BI760" t="str">
            <v>Vicerrectoría de Recursos Universitarios</v>
          </cell>
          <cell r="BJ760" t="str">
            <v>WILSON FERNANDO SALGADO CIFUENTES</v>
          </cell>
          <cell r="BK760" t="str">
            <v>Vicerrector Universitario</v>
          </cell>
          <cell r="BL760">
            <v>1552</v>
          </cell>
          <cell r="BM760">
            <v>45853.979270833333</v>
          </cell>
          <cell r="BN760">
            <v>3174935420</v>
          </cell>
          <cell r="BO760">
            <v>3828</v>
          </cell>
          <cell r="BP760">
            <v>45853</v>
          </cell>
          <cell r="BQ760">
            <v>11339133</v>
          </cell>
          <cell r="CS760" t="str">
            <v>1. Contribuir en la atención adecuada del Departamento de Matemáticas y Física facilitando los procesos y brindando información a través de los diferentes medios de comunicación a los docentes, estudiantes, administrativos y personal externo a la Universidad. 2. Contribuir con el manejo y organización de la agenda del Departamento de Matemáticas y Fisica. 3. Apoyar al director con la organización de la correspondencia, citaciones y elaboración de actas, que se generen en el desarrollo del Departamento de Matemáticas y Física.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en el trámite de correspondencia interna y externa, incluyendo correspondencia electrónica del Departamento. 7. Colaborar en la entrega de los elementos a los docentes para el desarrollo de las clases. 8. Apoyar la difusión y seguimiento de los documentos para contratación de los profesores de hora cátedra y ocasionales. 9. Apoyar la recepción, recopilación y trámite de documentos para pago de los profesores de hora cátedra. 10. Contribuir en la organización, proyección e ingreso de las responsabilidades académicas en el Sistema de Información Académico de la Universidad de los Llanos – SIAU de acuerdo a las solicitudes de servicio y horarios. 11. Contribuir con la información requerida para la elaboración del informe de gestión del Departamento de Matemáticas y Física. 12. Apoyar en la gestión para las convocatorias docentes del Departamento de Matemáticas y Física. 13. Apoyar la logística para la realización de claustros académicos. 14. Apoyar a los programas académicos brindando información en el marco de los procesos de acreditación.</v>
          </cell>
          <cell r="CT760">
            <v>40185370</v>
          </cell>
          <cell r="CU760">
            <v>136</v>
          </cell>
          <cell r="CV760" t="str">
            <v>2801011010002</v>
          </cell>
          <cell r="CY760">
            <v>8299</v>
          </cell>
          <cell r="CZ760" t="str">
            <v>M6</v>
          </cell>
          <cell r="DA760">
            <v>11339133</v>
          </cell>
          <cell r="DB760">
            <v>0</v>
          </cell>
        </row>
        <row r="761">
          <cell r="B761" t="str">
            <v>0736 DE 2025</v>
          </cell>
          <cell r="C761">
            <v>1018412599</v>
          </cell>
          <cell r="D761" t="str">
            <v>MARIA ALEJANDRA POVEDA ROJAS</v>
          </cell>
          <cell r="E761" t="str">
            <v>CONTRATO DE PRESTACIÓN DE SERVICIOS DE APOYO A LA GESTIÓN</v>
          </cell>
          <cell r="F761" t="str">
            <v>PRESTACIÓN DE SERVICIOS DE APOYO A LA GESTIÓN NECESARIO PARA EL FORTALECIMIENTO DE LOS PROCESOS ACADÉMICOS Y ADMINISTRATIVOS EN LA SECRETARÍA ACADÉMICA DE LA FACULTAD DE CIENCIAS BASICAS INGENIERÍA DE LA UNIVERSIDAD DE LOS LLANOS.</v>
          </cell>
          <cell r="G761">
            <v>45853</v>
          </cell>
          <cell r="H761">
            <v>11339133</v>
          </cell>
          <cell r="I761" t="str">
            <v>Cuatro (04) meses y veintiocho (28) días calendario</v>
          </cell>
          <cell r="J761">
            <v>45853</v>
          </cell>
          <cell r="K761">
            <v>46003</v>
          </cell>
          <cell r="L761" t="str">
            <v>NO APLICA</v>
          </cell>
          <cell r="M761" t="str">
            <v>NO APLICA</v>
          </cell>
          <cell r="N761" t="str">
            <v>NO APLICA</v>
          </cell>
          <cell r="O761">
            <v>6</v>
          </cell>
          <cell r="P761">
            <v>1225852</v>
          </cell>
          <cell r="Q761">
            <v>45853</v>
          </cell>
          <cell r="R761">
            <v>45869</v>
          </cell>
          <cell r="S761">
            <v>2298473</v>
          </cell>
          <cell r="T761">
            <v>45870</v>
          </cell>
          <cell r="U761">
            <v>45900</v>
          </cell>
          <cell r="V761">
            <v>2298473</v>
          </cell>
          <cell r="W761">
            <v>45901</v>
          </cell>
          <cell r="X761">
            <v>45930</v>
          </cell>
          <cell r="Y761">
            <v>2298473</v>
          </cell>
          <cell r="Z761">
            <v>45931</v>
          </cell>
          <cell r="AA761">
            <v>45961</v>
          </cell>
          <cell r="AB761">
            <v>2298473</v>
          </cell>
          <cell r="AC761">
            <v>45962</v>
          </cell>
          <cell r="AD761">
            <v>45991</v>
          </cell>
          <cell r="AE761">
            <v>919389</v>
          </cell>
          <cell r="AF761">
            <v>45992</v>
          </cell>
          <cell r="AG761">
            <v>46003</v>
          </cell>
          <cell r="BI761" t="str">
            <v>Vicerrectoría de Recursos Universitarios</v>
          </cell>
          <cell r="BJ761" t="str">
            <v>WILSON FERNANDO SALGADO CIFUENTES</v>
          </cell>
          <cell r="BK761" t="str">
            <v>Vicerrector Universitario</v>
          </cell>
          <cell r="BL761">
            <v>1552</v>
          </cell>
          <cell r="BM761">
            <v>45853.979270833333</v>
          </cell>
          <cell r="BN761">
            <v>3174935420</v>
          </cell>
          <cell r="BO761">
            <v>3905</v>
          </cell>
          <cell r="BP761">
            <v>45853</v>
          </cell>
          <cell r="BQ761">
            <v>11339133</v>
          </cell>
          <cell r="CS761"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la revisión de las responsabilidades académicas aprobadas por el Consejo de Facultad en el Sistema de Información Académica de la Universidad de los Llanos (SIAU), así como en el manejo de otros aplicativos y bases de datos. 4. Apoyar en la organización y redacción de actas y resoluciones, así como en la gestión de la correspondencia generada a partir de las sesiones del Consejo de Facultad. 5. Apoyo al trámite de grado de los estudiantes de la Facultad. 6. Contribuir con la información requerida para la elaboración del informe de gestión de la Secretaría Académica.</v>
          </cell>
          <cell r="CT761">
            <v>1018412599</v>
          </cell>
          <cell r="CU761">
            <v>598</v>
          </cell>
          <cell r="CV761" t="str">
            <v>2801014</v>
          </cell>
          <cell r="CY761">
            <v>8299</v>
          </cell>
          <cell r="CZ761" t="str">
            <v>M6</v>
          </cell>
          <cell r="DA761">
            <v>11339133</v>
          </cell>
          <cell r="DB761">
            <v>0</v>
          </cell>
        </row>
        <row r="762">
          <cell r="B762" t="str">
            <v>0737 DE 2025</v>
          </cell>
          <cell r="C762">
            <v>40334161</v>
          </cell>
          <cell r="D762" t="str">
            <v>NANCY VIVIANA ROZO CHAVES</v>
          </cell>
          <cell r="E762" t="str">
            <v>CONTRATO DE PRESTACIÓN DE SERVICIOS PROFESIONALES</v>
          </cell>
          <cell r="F762"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762">
            <v>45853</v>
          </cell>
          <cell r="H762">
            <v>14954038</v>
          </cell>
          <cell r="I762" t="str">
            <v>Cinco (05) meses y cinco (05) días calendario</v>
          </cell>
          <cell r="J762">
            <v>45853</v>
          </cell>
          <cell r="K762">
            <v>46010</v>
          </cell>
          <cell r="L762" t="str">
            <v>NO APLICA</v>
          </cell>
          <cell r="M762" t="str">
            <v>NO APLICA</v>
          </cell>
          <cell r="N762" t="str">
            <v>NO APLICA</v>
          </cell>
          <cell r="O762">
            <v>6</v>
          </cell>
          <cell r="P762">
            <v>1543643</v>
          </cell>
          <cell r="Q762">
            <v>45853</v>
          </cell>
          <cell r="R762">
            <v>45869</v>
          </cell>
          <cell r="S762">
            <v>2894330</v>
          </cell>
          <cell r="T762">
            <v>45870</v>
          </cell>
          <cell r="U762">
            <v>45900</v>
          </cell>
          <cell r="V762">
            <v>2894330</v>
          </cell>
          <cell r="W762">
            <v>45901</v>
          </cell>
          <cell r="X762">
            <v>45930</v>
          </cell>
          <cell r="Y762">
            <v>2894330</v>
          </cell>
          <cell r="Z762">
            <v>45931</v>
          </cell>
          <cell r="AA762">
            <v>45961</v>
          </cell>
          <cell r="AB762">
            <v>2894330</v>
          </cell>
          <cell r="AC762">
            <v>45962</v>
          </cell>
          <cell r="AD762">
            <v>45991</v>
          </cell>
          <cell r="AE762">
            <v>1833075</v>
          </cell>
          <cell r="AF762">
            <v>45992</v>
          </cell>
          <cell r="AG762">
            <v>46010</v>
          </cell>
          <cell r="BI762" t="str">
            <v>Vicerrectoría de Recursos Universitarios</v>
          </cell>
          <cell r="BJ762" t="str">
            <v>WILSON FERNANDO SALGADO CIFUENTES</v>
          </cell>
          <cell r="BK762" t="str">
            <v>Vicerrector Universitario</v>
          </cell>
          <cell r="BL762">
            <v>1552</v>
          </cell>
          <cell r="BM762">
            <v>45853.979270833333</v>
          </cell>
          <cell r="BN762">
            <v>3174935420</v>
          </cell>
          <cell r="BO762">
            <v>3836</v>
          </cell>
          <cell r="BP762">
            <v>45853</v>
          </cell>
          <cell r="BQ762">
            <v>14954038</v>
          </cell>
          <cell r="CS762"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762">
            <v>40334161.700000003</v>
          </cell>
          <cell r="CU762">
            <v>252</v>
          </cell>
          <cell r="CV762" t="str">
            <v>280101201</v>
          </cell>
          <cell r="CY762">
            <v>6920</v>
          </cell>
          <cell r="CZ762" t="str">
            <v>M5</v>
          </cell>
          <cell r="DA762">
            <v>14954038</v>
          </cell>
          <cell r="DB762">
            <v>0</v>
          </cell>
        </row>
        <row r="763">
          <cell r="B763" t="str">
            <v>0738 DE 2025</v>
          </cell>
          <cell r="C763">
            <v>1121833600</v>
          </cell>
          <cell r="D763" t="str">
            <v xml:space="preserve">MONICA JOHANNA VARELA TORRES </v>
          </cell>
          <cell r="E763" t="str">
            <v>CONTRATO DE PRESTACIÓN DE SERVICIOS DE APOYO A LA GESTIÓN</v>
          </cell>
          <cell r="F763" t="str">
            <v>PRESTACIÓN DE SERVICIOS DE APOYO A LA GESTIÓN NECESARIO PARA EL FORTALECIMIENTO DE LOS PROCESOS ACADÉMICOS Y ADMINISTRATIVOS EN LOS PROGRAMAS DE POSGRADOS DE LA ESCUELA DE INGENIERÍA DE LA FACULTAD DE CIENCIAS BÁSICAS E INGENIERÍA DE LA UNIVERSIDAD DE LOS LLANOS.</v>
          </cell>
          <cell r="G763">
            <v>45853</v>
          </cell>
          <cell r="H763">
            <v>11875444</v>
          </cell>
          <cell r="I763" t="str">
            <v>Cinco (05) meses y cinco (05) días calendario</v>
          </cell>
          <cell r="J763">
            <v>45853</v>
          </cell>
          <cell r="K763">
            <v>46010</v>
          </cell>
          <cell r="L763" t="str">
            <v>NO APLICA</v>
          </cell>
          <cell r="M763" t="str">
            <v>NO APLICA</v>
          </cell>
          <cell r="N763" t="str">
            <v>NO APLICA</v>
          </cell>
          <cell r="O763">
            <v>6</v>
          </cell>
          <cell r="P763">
            <v>1225852</v>
          </cell>
          <cell r="Q763">
            <v>45853</v>
          </cell>
          <cell r="R763">
            <v>45869</v>
          </cell>
          <cell r="S763">
            <v>2298473</v>
          </cell>
          <cell r="T763">
            <v>45870</v>
          </cell>
          <cell r="U763">
            <v>45900</v>
          </cell>
          <cell r="V763">
            <v>2298473</v>
          </cell>
          <cell r="W763">
            <v>45901</v>
          </cell>
          <cell r="X763">
            <v>45930</v>
          </cell>
          <cell r="Y763">
            <v>2298473</v>
          </cell>
          <cell r="Z763">
            <v>45931</v>
          </cell>
          <cell r="AA763">
            <v>45961</v>
          </cell>
          <cell r="AB763">
            <v>2298473</v>
          </cell>
          <cell r="AC763">
            <v>45962</v>
          </cell>
          <cell r="AD763">
            <v>45991</v>
          </cell>
          <cell r="AE763">
            <v>1455700</v>
          </cell>
          <cell r="AF763">
            <v>45992</v>
          </cell>
          <cell r="AG763">
            <v>46010</v>
          </cell>
          <cell r="BI763" t="str">
            <v>Vicerrectoría de Recursos Universitarios</v>
          </cell>
          <cell r="BJ763" t="str">
            <v>WILSON FERNANDO SALGADO CIFUENTES</v>
          </cell>
          <cell r="BK763" t="str">
            <v>Vicerrector Universitario</v>
          </cell>
          <cell r="BL763">
            <v>1552</v>
          </cell>
          <cell r="BM763">
            <v>45853.979270833333</v>
          </cell>
          <cell r="BN763">
            <v>3174935420</v>
          </cell>
          <cell r="BO763">
            <v>4060</v>
          </cell>
          <cell r="BP763">
            <v>45853</v>
          </cell>
          <cell r="BQ763">
            <v>11875444</v>
          </cell>
          <cell r="CS763" t="str">
            <v>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Colaborar en las actividades de control, organización y actualización del archivo de la dependencia tanto físico como electrónico acorde a las directrices institucionales en materia de Gestión Documental. 3. Contribuir en los procesos académicos que se realicen desde el Sistema de Información Académica de la Universidad de los Llanos (SIAU). 4. Contribuir con la información requerida para la elaboración del informe de gestión de los posgrados de la Escuela de Ingeniería. 5. Contribuir en la promoción y difusión de la información pertinente de los programas de posgrado de la Escuela de Ingeniería a la comunidad en general. 6. Apoyar la recepción, recopilación y trámite de documentos para contratación y pago de los profesores de hora cátedra de los posgrados de la Escuela de Ingeniería.</v>
          </cell>
          <cell r="CT763">
            <v>1121833600.4000001</v>
          </cell>
          <cell r="CU763">
            <v>252</v>
          </cell>
          <cell r="CV763" t="str">
            <v>280101305. 280101306</v>
          </cell>
          <cell r="CY763">
            <v>8299</v>
          </cell>
          <cell r="CZ763" t="str">
            <v>M6</v>
          </cell>
          <cell r="DA763">
            <v>11875444</v>
          </cell>
          <cell r="DB763">
            <v>0</v>
          </cell>
        </row>
        <row r="764">
          <cell r="B764" t="str">
            <v>0739 DE 2025</v>
          </cell>
          <cell r="C764">
            <v>1121860221</v>
          </cell>
          <cell r="D764" t="str">
            <v>SURIAN SURILLY CASTRO JARAMILLO</v>
          </cell>
          <cell r="E764" t="str">
            <v>CONTRATO DE PRESTACIÓN DE SERVICIOS DE APOYO A LA GESTIÓN</v>
          </cell>
          <cell r="F764" t="str">
            <v>PRESTACIÓN DE SERVICIOS DE APOYO A LA GESTIÓN NECESARIO PARA EL FORTALECIMIENTO DE LOS PROCESOS EN LA ESCUELA DE ADMINISTRACIÓN Y NEGOCIOS DE LA FACULTAD DE CIENCIAS ECONÓMICAS DE LA UNIVERSIDAD DE LOS LLANOS.</v>
          </cell>
          <cell r="G764">
            <v>45853</v>
          </cell>
          <cell r="H764">
            <v>11339133</v>
          </cell>
          <cell r="I764" t="str">
            <v>Cuatro (04) meses y veintiocho (28) días calendario</v>
          </cell>
          <cell r="J764">
            <v>45853</v>
          </cell>
          <cell r="K764">
            <v>46003</v>
          </cell>
          <cell r="L764" t="str">
            <v>NO APLICA</v>
          </cell>
          <cell r="M764" t="str">
            <v>NO APLICA</v>
          </cell>
          <cell r="N764" t="str">
            <v>NO APLICA</v>
          </cell>
          <cell r="O764">
            <v>6</v>
          </cell>
          <cell r="P764">
            <v>1225852</v>
          </cell>
          <cell r="Q764">
            <v>45853</v>
          </cell>
          <cell r="R764">
            <v>45869</v>
          </cell>
          <cell r="S764">
            <v>2298473</v>
          </cell>
          <cell r="T764">
            <v>45870</v>
          </cell>
          <cell r="U764">
            <v>45900</v>
          </cell>
          <cell r="V764">
            <v>2298473</v>
          </cell>
          <cell r="W764">
            <v>45901</v>
          </cell>
          <cell r="X764">
            <v>45930</v>
          </cell>
          <cell r="Y764">
            <v>2298473</v>
          </cell>
          <cell r="Z764">
            <v>45931</v>
          </cell>
          <cell r="AA764">
            <v>45961</v>
          </cell>
          <cell r="AB764">
            <v>2298473</v>
          </cell>
          <cell r="AC764">
            <v>45962</v>
          </cell>
          <cell r="AD764">
            <v>45991</v>
          </cell>
          <cell r="AE764">
            <v>919389</v>
          </cell>
          <cell r="AF764">
            <v>45992</v>
          </cell>
          <cell r="AG764">
            <v>46003</v>
          </cell>
          <cell r="BI764" t="str">
            <v>Vicerrectoría de Recursos Universitarios</v>
          </cell>
          <cell r="BJ764" t="str">
            <v>WILSON FERNANDO SALGADO CIFUENTES</v>
          </cell>
          <cell r="BK764" t="str">
            <v>Vicerrector Universitario</v>
          </cell>
          <cell r="BL764">
            <v>1552</v>
          </cell>
          <cell r="BM764">
            <v>45853.979270833333</v>
          </cell>
          <cell r="BN764">
            <v>3174935420</v>
          </cell>
          <cell r="BO764">
            <v>3951</v>
          </cell>
          <cell r="BP764">
            <v>45853</v>
          </cell>
          <cell r="BQ764">
            <v>11339133</v>
          </cell>
          <cell r="CS764"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764">
            <v>1121860221</v>
          </cell>
          <cell r="CU764">
            <v>109</v>
          </cell>
          <cell r="CV764" t="str">
            <v>320601</v>
          </cell>
          <cell r="CY764">
            <v>8299</v>
          </cell>
          <cell r="CZ764" t="str">
            <v>M6</v>
          </cell>
          <cell r="DA764">
            <v>11339133</v>
          </cell>
          <cell r="DB764">
            <v>0</v>
          </cell>
        </row>
        <row r="765">
          <cell r="B765" t="str">
            <v>0740 DE 2025</v>
          </cell>
          <cell r="C765">
            <v>1121934201</v>
          </cell>
          <cell r="D765" t="str">
            <v>LINA MARIA MORALES GAVANZO</v>
          </cell>
          <cell r="E765" t="str">
            <v>CONTRATO DE PRESTACIÓN DE SERVICIOS DE APOYO A LA GESTIÓN</v>
          </cell>
          <cell r="F765" t="str">
            <v>PRESTACIÓN DE SERVICIOS DE APOYO A LA GESTIÓN NECESARIO PARA EL FORTALECIMIENTO DE LOS PROCESOS ACADÉMICO ADMINISTRATIVOS DE LA SECRETARÍA ACADÉMICA DE LA FACULTAD DE CIENCIAS ECONÓMICAS DE LA UNIVERSIDAD DE LOS LLANOS.</v>
          </cell>
          <cell r="G765">
            <v>45853</v>
          </cell>
          <cell r="H765">
            <v>11339133</v>
          </cell>
          <cell r="I765" t="str">
            <v>Cuatro (04) meses y veintiocho (28) días calendario</v>
          </cell>
          <cell r="J765">
            <v>45853</v>
          </cell>
          <cell r="K765">
            <v>46003</v>
          </cell>
          <cell r="L765" t="str">
            <v>NO APLICA</v>
          </cell>
          <cell r="M765" t="str">
            <v>NO APLICA</v>
          </cell>
          <cell r="N765" t="str">
            <v>NO APLICA</v>
          </cell>
          <cell r="O765">
            <v>6</v>
          </cell>
          <cell r="P765">
            <v>1225852</v>
          </cell>
          <cell r="Q765">
            <v>45853</v>
          </cell>
          <cell r="R765">
            <v>45869</v>
          </cell>
          <cell r="S765">
            <v>2298473</v>
          </cell>
          <cell r="T765">
            <v>45870</v>
          </cell>
          <cell r="U765">
            <v>45900</v>
          </cell>
          <cell r="V765">
            <v>2298473</v>
          </cell>
          <cell r="W765">
            <v>45901</v>
          </cell>
          <cell r="X765">
            <v>45930</v>
          </cell>
          <cell r="Y765">
            <v>2298473</v>
          </cell>
          <cell r="Z765">
            <v>45931</v>
          </cell>
          <cell r="AA765">
            <v>45961</v>
          </cell>
          <cell r="AB765">
            <v>2298473</v>
          </cell>
          <cell r="AC765">
            <v>45962</v>
          </cell>
          <cell r="AD765">
            <v>45991</v>
          </cell>
          <cell r="AE765">
            <v>919389</v>
          </cell>
          <cell r="AF765">
            <v>45992</v>
          </cell>
          <cell r="AG765">
            <v>46003</v>
          </cell>
          <cell r="BI765" t="str">
            <v>Vicerrectoría de Recursos Universitarios</v>
          </cell>
          <cell r="BJ765" t="str">
            <v>WILSON FERNANDO SALGADO CIFUENTES</v>
          </cell>
          <cell r="BK765" t="str">
            <v>Vicerrector Universitario</v>
          </cell>
          <cell r="BL765">
            <v>1552</v>
          </cell>
          <cell r="BM765">
            <v>45853.979270833333</v>
          </cell>
          <cell r="BN765">
            <v>3174935420</v>
          </cell>
          <cell r="BO765">
            <v>3980</v>
          </cell>
          <cell r="BP765">
            <v>45853</v>
          </cell>
          <cell r="BQ765">
            <v>11339133</v>
          </cell>
          <cell r="CS765" t="str">
            <v>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v>
          </cell>
          <cell r="CT765">
            <v>1121934201.2</v>
          </cell>
          <cell r="CU765">
            <v>109</v>
          </cell>
          <cell r="CV765" t="str">
            <v>2802023</v>
          </cell>
          <cell r="CY765">
            <v>8299</v>
          </cell>
          <cell r="CZ765" t="str">
            <v>M6</v>
          </cell>
          <cell r="DA765">
            <v>11339133</v>
          </cell>
          <cell r="DB765">
            <v>0</v>
          </cell>
        </row>
        <row r="766">
          <cell r="B766" t="str">
            <v>0741 DE 2025</v>
          </cell>
          <cell r="C766">
            <v>1121816409</v>
          </cell>
          <cell r="D766" t="str">
            <v>MARICELA GARCIA CASTAÑO</v>
          </cell>
          <cell r="E766" t="str">
            <v>CONTRATO DE PRESTACIÓN DE SERVICIOS DE APOYO A LA GESTIÓN</v>
          </cell>
          <cell r="F766" t="str">
            <v>PRESTACIÓN DE SERVICIOS DE APOYO A LA GESTIÓN NECESARIO PARA EL FORTALECIMIENTO DE LOS PROCESOS EN LA ESCUELA DE ECONOMÍA DE LA FACULTAD DE CIENCIAS ECONÓMICAS DE LA UNIVERSIDAD DE LOS LLANOS.</v>
          </cell>
          <cell r="G766">
            <v>45853</v>
          </cell>
          <cell r="H766">
            <v>11339133</v>
          </cell>
          <cell r="I766" t="str">
            <v>Cuatro (04) meses y veintiocho (28) días calendario</v>
          </cell>
          <cell r="J766">
            <v>45853</v>
          </cell>
          <cell r="K766">
            <v>46003</v>
          </cell>
          <cell r="L766" t="str">
            <v>NO APLICA</v>
          </cell>
          <cell r="M766" t="str">
            <v>NO APLICA</v>
          </cell>
          <cell r="N766" t="str">
            <v>NO APLICA</v>
          </cell>
          <cell r="O766">
            <v>6</v>
          </cell>
          <cell r="P766">
            <v>1225852</v>
          </cell>
          <cell r="Q766">
            <v>45853</v>
          </cell>
          <cell r="R766">
            <v>45869</v>
          </cell>
          <cell r="S766">
            <v>2298473</v>
          </cell>
          <cell r="T766">
            <v>45870</v>
          </cell>
          <cell r="U766">
            <v>45900</v>
          </cell>
          <cell r="V766">
            <v>2298473</v>
          </cell>
          <cell r="W766">
            <v>45901</v>
          </cell>
          <cell r="X766">
            <v>45930</v>
          </cell>
          <cell r="Y766">
            <v>2298473</v>
          </cell>
          <cell r="Z766">
            <v>45931</v>
          </cell>
          <cell r="AA766">
            <v>45961</v>
          </cell>
          <cell r="AB766">
            <v>2298473</v>
          </cell>
          <cell r="AC766">
            <v>45962</v>
          </cell>
          <cell r="AD766">
            <v>45991</v>
          </cell>
          <cell r="AE766">
            <v>919389</v>
          </cell>
          <cell r="AF766">
            <v>45992</v>
          </cell>
          <cell r="AG766">
            <v>46003</v>
          </cell>
          <cell r="BI766" t="str">
            <v>Vicerrectoría de Recursos Universitarios</v>
          </cell>
          <cell r="BJ766" t="str">
            <v>WILSON FERNANDO SALGADO CIFUENTES</v>
          </cell>
          <cell r="BK766" t="str">
            <v>Vicerrector Universitario</v>
          </cell>
          <cell r="BL766">
            <v>1552</v>
          </cell>
          <cell r="BM766">
            <v>45853.979270833333</v>
          </cell>
          <cell r="BN766">
            <v>3174935420</v>
          </cell>
          <cell r="BO766">
            <v>3923</v>
          </cell>
          <cell r="BP766">
            <v>45853</v>
          </cell>
          <cell r="BQ766">
            <v>11339133</v>
          </cell>
          <cell r="CS766" t="str">
            <v>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v>
          </cell>
          <cell r="CT766">
            <v>1121816409.0999999</v>
          </cell>
          <cell r="CU766">
            <v>109</v>
          </cell>
          <cell r="CV766" t="str">
            <v>320602</v>
          </cell>
          <cell r="CY766">
            <v>8299</v>
          </cell>
          <cell r="CZ766" t="str">
            <v>M6</v>
          </cell>
          <cell r="DA766">
            <v>11339133</v>
          </cell>
          <cell r="DB766">
            <v>0</v>
          </cell>
        </row>
        <row r="767">
          <cell r="B767" t="str">
            <v>0743 DE 2025</v>
          </cell>
          <cell r="C767">
            <v>1121933991</v>
          </cell>
          <cell r="D767" t="str">
            <v>LUCERITO DIAZ RINCON</v>
          </cell>
          <cell r="E767" t="str">
            <v>CONTRATO DE PRESTACIÓN DE SERVICIOS DE APOYO A LA GESTIÓN</v>
          </cell>
          <cell r="F767" t="str">
            <v>PRESTACIÓN DE SERVICIOS DE APOYO A LA GESTIÓN NECESARIO PARA EL FORTALECIMIENTO DE LOS PROCESOS ACADÉMICOS Y ADMINISTRATIVOS DE LOS PROGRAMAS DE POSGRADOS DE LA FACULTAD DE CIENCIAS ECONÓMICAS DE LA UNIVERSIDAD DE LOS LLANOS.</v>
          </cell>
          <cell r="G767">
            <v>45853</v>
          </cell>
          <cell r="H767">
            <v>11875444</v>
          </cell>
          <cell r="I767" t="str">
            <v>Cinco (05) meses y cinco (05) días calendario</v>
          </cell>
          <cell r="J767">
            <v>45853</v>
          </cell>
          <cell r="K767">
            <v>46010</v>
          </cell>
          <cell r="L767" t="str">
            <v>NO APLICA</v>
          </cell>
          <cell r="M767" t="str">
            <v>NO APLICA</v>
          </cell>
          <cell r="N767" t="str">
            <v>NO APLICA</v>
          </cell>
          <cell r="O767">
            <v>6</v>
          </cell>
          <cell r="P767">
            <v>1225852</v>
          </cell>
          <cell r="Q767">
            <v>45853</v>
          </cell>
          <cell r="R767">
            <v>45869</v>
          </cell>
          <cell r="S767">
            <v>2298473</v>
          </cell>
          <cell r="T767">
            <v>45870</v>
          </cell>
          <cell r="U767">
            <v>45900</v>
          </cell>
          <cell r="V767">
            <v>2298473</v>
          </cell>
          <cell r="W767">
            <v>45901</v>
          </cell>
          <cell r="X767">
            <v>45930</v>
          </cell>
          <cell r="Y767">
            <v>2298473</v>
          </cell>
          <cell r="Z767">
            <v>45931</v>
          </cell>
          <cell r="AA767">
            <v>45961</v>
          </cell>
          <cell r="AB767">
            <v>2298473</v>
          </cell>
          <cell r="AC767">
            <v>45962</v>
          </cell>
          <cell r="AD767">
            <v>45991</v>
          </cell>
          <cell r="AE767">
            <v>1455700</v>
          </cell>
          <cell r="AF767">
            <v>45992</v>
          </cell>
          <cell r="AG767">
            <v>46010</v>
          </cell>
          <cell r="BI767" t="str">
            <v>Vicerrectoría de Recursos Universitarios</v>
          </cell>
          <cell r="BJ767" t="str">
            <v>WILSON FERNANDO SALGADO CIFUENTES</v>
          </cell>
          <cell r="BK767" t="str">
            <v>Vicerrector Universitario</v>
          </cell>
          <cell r="BL767">
            <v>1552</v>
          </cell>
          <cell r="BM767">
            <v>45853.979270833333</v>
          </cell>
          <cell r="BN767">
            <v>3174935420</v>
          </cell>
          <cell r="BO767">
            <v>3979</v>
          </cell>
          <cell r="BP767">
            <v>45853</v>
          </cell>
          <cell r="BQ767">
            <v>11875444</v>
          </cell>
          <cell r="CS767"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767">
            <v>1121933991</v>
          </cell>
          <cell r="CU767">
            <v>249</v>
          </cell>
          <cell r="CV767" t="str">
            <v>280202110</v>
          </cell>
          <cell r="CY767">
            <v>8299</v>
          </cell>
          <cell r="CZ767" t="str">
            <v>M6</v>
          </cell>
          <cell r="DA767">
            <v>11875444</v>
          </cell>
          <cell r="DB767">
            <v>0</v>
          </cell>
        </row>
        <row r="768">
          <cell r="B768" t="str">
            <v>0744 DE 2025</v>
          </cell>
          <cell r="C768">
            <v>1070010607</v>
          </cell>
          <cell r="D768" t="str">
            <v>ADRIANA MARCELA MOLINA SOSA</v>
          </cell>
          <cell r="E768" t="str">
            <v>CONTRATO DE PRESTACIÓN DE SERVICIOS DE APOYO A LA GESTIÓN</v>
          </cell>
          <cell r="F768" t="str">
            <v>PRESTACIÓN DE SERVICIOS DE APOYO A LA GESTIÓN NECESARIO PARA EL FORTALECIMIENTO DE LOS PROCESOS ACADÉMICOS Y ADMINISTRATIVOS DE LOS PROGRAMAS DE POSGRADOS DE LA FACULTAD DE CIENCIAS ECONÓMICAS DE LA UNIVERSIDAD DE LOS LLANOS.</v>
          </cell>
          <cell r="G768">
            <v>45853</v>
          </cell>
          <cell r="H768">
            <v>11875444</v>
          </cell>
          <cell r="I768" t="str">
            <v>Cinco (05) meses y cinco (05) días calendario</v>
          </cell>
          <cell r="J768">
            <v>45853</v>
          </cell>
          <cell r="K768">
            <v>46010</v>
          </cell>
          <cell r="L768" t="str">
            <v>NO APLICA</v>
          </cell>
          <cell r="M768" t="str">
            <v>NO APLICA</v>
          </cell>
          <cell r="N768" t="str">
            <v>NO APLICA</v>
          </cell>
          <cell r="O768">
            <v>6</v>
          </cell>
          <cell r="P768">
            <v>1225852</v>
          </cell>
          <cell r="Q768">
            <v>45853</v>
          </cell>
          <cell r="R768">
            <v>45869</v>
          </cell>
          <cell r="S768">
            <v>2298473</v>
          </cell>
          <cell r="T768">
            <v>45870</v>
          </cell>
          <cell r="U768">
            <v>45900</v>
          </cell>
          <cell r="V768">
            <v>2298473</v>
          </cell>
          <cell r="W768">
            <v>45901</v>
          </cell>
          <cell r="X768">
            <v>45930</v>
          </cell>
          <cell r="Y768">
            <v>2298473</v>
          </cell>
          <cell r="Z768">
            <v>45931</v>
          </cell>
          <cell r="AA768">
            <v>45961</v>
          </cell>
          <cell r="AB768">
            <v>2298473</v>
          </cell>
          <cell r="AC768">
            <v>45962</v>
          </cell>
          <cell r="AD768">
            <v>45991</v>
          </cell>
          <cell r="AE768">
            <v>1455700</v>
          </cell>
          <cell r="AF768">
            <v>45992</v>
          </cell>
          <cell r="AG768">
            <v>46010</v>
          </cell>
          <cell r="BI768" t="str">
            <v>Vicerrectoría de Recursos Universitarios</v>
          </cell>
          <cell r="BJ768" t="str">
            <v>WILSON FERNANDO SALGADO CIFUENTES</v>
          </cell>
          <cell r="BK768" t="str">
            <v>Vicerrector Universitario</v>
          </cell>
          <cell r="BL768">
            <v>1552</v>
          </cell>
          <cell r="BM768">
            <v>45853.979270833333</v>
          </cell>
          <cell r="BN768">
            <v>3174935420</v>
          </cell>
          <cell r="BO768">
            <v>3909</v>
          </cell>
          <cell r="BP768">
            <v>45853</v>
          </cell>
          <cell r="BQ768">
            <v>11875444</v>
          </cell>
          <cell r="CS768"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768">
            <v>1070010607.9</v>
          </cell>
          <cell r="CU768">
            <v>249</v>
          </cell>
          <cell r="CV768" t="str">
            <v>280202105</v>
          </cell>
          <cell r="CY768">
            <v>8299</v>
          </cell>
          <cell r="CZ768" t="str">
            <v>M6</v>
          </cell>
          <cell r="DA768">
            <v>11875444</v>
          </cell>
          <cell r="DB768">
            <v>0</v>
          </cell>
        </row>
        <row r="769">
          <cell r="B769" t="str">
            <v>0745 DE 2025</v>
          </cell>
          <cell r="C769">
            <v>40218260</v>
          </cell>
          <cell r="D769" t="str">
            <v>XIOMARA ANDREA LINARES ROA</v>
          </cell>
          <cell r="E769" t="str">
            <v>CONTRATO DE PRESTACIÓN DE SERVICIOS DE APOYO A LA GESTIÓN</v>
          </cell>
          <cell r="F769" t="str">
            <v>PRESTACIÓN DE SERVICIOS DE APOYO A LA GESTIÓN NECESARIO PARA EL FORTALECIMIENTO DE LOS PROCESOS ACADÉMICOS Y ADMINISTRATIVOS DE LOS PROGRAMAS DE POSGRADOS DE LA FACULTAD DE CIENCIAS ECONÓMICAS DE LA UNIVERSIDAD DE LOS LLANOS.</v>
          </cell>
          <cell r="G769">
            <v>45853</v>
          </cell>
          <cell r="H769">
            <v>11875444</v>
          </cell>
          <cell r="I769" t="str">
            <v>Cinco (05) meses y cinco (05) días calendario</v>
          </cell>
          <cell r="J769">
            <v>45853</v>
          </cell>
          <cell r="K769">
            <v>46010</v>
          </cell>
          <cell r="L769" t="str">
            <v>NO APLICA</v>
          </cell>
          <cell r="M769" t="str">
            <v>NO APLICA</v>
          </cell>
          <cell r="N769" t="str">
            <v>NO APLICA</v>
          </cell>
          <cell r="O769">
            <v>6</v>
          </cell>
          <cell r="P769">
            <v>1225852</v>
          </cell>
          <cell r="Q769">
            <v>45853</v>
          </cell>
          <cell r="R769">
            <v>45869</v>
          </cell>
          <cell r="S769">
            <v>2298473</v>
          </cell>
          <cell r="T769">
            <v>45870</v>
          </cell>
          <cell r="U769">
            <v>45900</v>
          </cell>
          <cell r="V769">
            <v>2298473</v>
          </cell>
          <cell r="W769">
            <v>45901</v>
          </cell>
          <cell r="X769">
            <v>45930</v>
          </cell>
          <cell r="Y769">
            <v>2298473</v>
          </cell>
          <cell r="Z769">
            <v>45931</v>
          </cell>
          <cell r="AA769">
            <v>45961</v>
          </cell>
          <cell r="AB769">
            <v>2298473</v>
          </cell>
          <cell r="AC769">
            <v>45962</v>
          </cell>
          <cell r="AD769">
            <v>45991</v>
          </cell>
          <cell r="AE769">
            <v>1455700</v>
          </cell>
          <cell r="AF769">
            <v>45992</v>
          </cell>
          <cell r="AG769">
            <v>46010</v>
          </cell>
          <cell r="BI769" t="str">
            <v>Vicerrectoría de Recursos Universitarios</v>
          </cell>
          <cell r="BJ769" t="str">
            <v>WILSON FERNANDO SALGADO CIFUENTES</v>
          </cell>
          <cell r="BK769" t="str">
            <v>Vicerrector Universitario</v>
          </cell>
          <cell r="BL769">
            <v>1552</v>
          </cell>
          <cell r="BM769">
            <v>45853.979270833333</v>
          </cell>
          <cell r="BN769">
            <v>3174935420</v>
          </cell>
          <cell r="BO769">
            <v>3830</v>
          </cell>
          <cell r="BP769">
            <v>45853</v>
          </cell>
          <cell r="BQ769">
            <v>11875444</v>
          </cell>
          <cell r="CS769"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769">
            <v>40218260</v>
          </cell>
          <cell r="CU769">
            <v>249</v>
          </cell>
          <cell r="CV769" t="str">
            <v>280202104</v>
          </cell>
          <cell r="CY769">
            <v>8299</v>
          </cell>
          <cell r="CZ769" t="str">
            <v>M6</v>
          </cell>
          <cell r="DA769">
            <v>11875444</v>
          </cell>
          <cell r="DB769">
            <v>0</v>
          </cell>
        </row>
        <row r="770">
          <cell r="B770" t="str">
            <v>0746 DE 2025</v>
          </cell>
          <cell r="C770">
            <v>1121937873</v>
          </cell>
          <cell r="D770" t="str">
            <v>MARIA ALEJANDRA PAJOY RUIZ</v>
          </cell>
          <cell r="E770" t="str">
            <v>CONTRATO DE PRESTACIÓN DE SERVICIOS PROFESIONALES</v>
          </cell>
          <cell r="F770" t="str">
            <v>PRESTACIÓN DE SERVICIOS PROFESIONALES NECESARIO PARA EL FORTALECIMIENTO DE LOS PROCESOS ADMINISTRATIVOS QUE SE DESARROLLAN EN LA FACULTAD DE CIENCIAS HUMANAS Y DE LA EDUCACIÓN DE LA UNIVERSIDAD DE LOS LLANOS.</v>
          </cell>
          <cell r="G770">
            <v>45853</v>
          </cell>
          <cell r="H770">
            <v>14954038</v>
          </cell>
          <cell r="I770" t="str">
            <v>Cinco (05) meses y cinco (05) días calendario</v>
          </cell>
          <cell r="J770">
            <v>45853</v>
          </cell>
          <cell r="K770">
            <v>46010</v>
          </cell>
          <cell r="L770" t="str">
            <v>NO APLICA</v>
          </cell>
          <cell r="M770" t="str">
            <v>NO APLICA</v>
          </cell>
          <cell r="N770" t="str">
            <v>NO APLICA</v>
          </cell>
          <cell r="O770">
            <v>6</v>
          </cell>
          <cell r="P770">
            <v>1543643</v>
          </cell>
          <cell r="Q770">
            <v>45853</v>
          </cell>
          <cell r="R770">
            <v>45869</v>
          </cell>
          <cell r="S770">
            <v>2894330</v>
          </cell>
          <cell r="T770">
            <v>45870</v>
          </cell>
          <cell r="U770">
            <v>45900</v>
          </cell>
          <cell r="V770">
            <v>2894330</v>
          </cell>
          <cell r="W770">
            <v>45901</v>
          </cell>
          <cell r="X770">
            <v>45930</v>
          </cell>
          <cell r="Y770">
            <v>2894330</v>
          </cell>
          <cell r="Z770">
            <v>45931</v>
          </cell>
          <cell r="AA770">
            <v>45961</v>
          </cell>
          <cell r="AB770">
            <v>2894330</v>
          </cell>
          <cell r="AC770">
            <v>45962</v>
          </cell>
          <cell r="AD770">
            <v>45991</v>
          </cell>
          <cell r="AE770">
            <v>1833075</v>
          </cell>
          <cell r="AF770">
            <v>45992</v>
          </cell>
          <cell r="AG770">
            <v>46010</v>
          </cell>
          <cell r="BI770" t="str">
            <v>Vicerrectoría de Recursos Universitarios</v>
          </cell>
          <cell r="BJ770" t="str">
            <v>WILSON FERNANDO SALGADO CIFUENTES</v>
          </cell>
          <cell r="BK770" t="str">
            <v>Vicerrector Universitario</v>
          </cell>
          <cell r="BL770">
            <v>1552</v>
          </cell>
          <cell r="BM770">
            <v>45853.979270833333</v>
          </cell>
          <cell r="BN770">
            <v>3174935420</v>
          </cell>
          <cell r="BO770">
            <v>3985</v>
          </cell>
          <cell r="BP770">
            <v>45853</v>
          </cell>
          <cell r="BQ770">
            <v>14954038</v>
          </cell>
          <cell r="CS770"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Humanas y de la Educación.</v>
          </cell>
          <cell r="CT770">
            <v>1121937873</v>
          </cell>
          <cell r="CU770">
            <v>598</v>
          </cell>
          <cell r="CV770" t="str">
            <v>2801034</v>
          </cell>
          <cell r="CY770">
            <v>7020</v>
          </cell>
          <cell r="CZ770" t="str">
            <v>M5</v>
          </cell>
          <cell r="DA770">
            <v>14954038</v>
          </cell>
          <cell r="DB770">
            <v>0</v>
          </cell>
        </row>
        <row r="771">
          <cell r="B771" t="str">
            <v>0747 DE 2025</v>
          </cell>
          <cell r="C771">
            <v>1006689681</v>
          </cell>
          <cell r="D771" t="str">
            <v xml:space="preserve">HEILLER STIBEN GIRALDO CARRILLO </v>
          </cell>
          <cell r="E771" t="str">
            <v>CONTRATO DE PRESTACIÓN DE SERVICIOS DE APOYO A LA GESTIÓN</v>
          </cell>
          <cell r="F771" t="str">
            <v>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v>
          </cell>
          <cell r="G771">
            <v>45853</v>
          </cell>
          <cell r="H771">
            <v>11875444</v>
          </cell>
          <cell r="I771" t="str">
            <v>Cinco (05) meses y cinco (05) días calendario</v>
          </cell>
          <cell r="J771">
            <v>45853</v>
          </cell>
          <cell r="K771">
            <v>46010</v>
          </cell>
          <cell r="L771" t="str">
            <v>NO APLICA</v>
          </cell>
          <cell r="M771" t="str">
            <v>NO APLICA</v>
          </cell>
          <cell r="N771" t="str">
            <v>NO APLICA</v>
          </cell>
          <cell r="O771">
            <v>6</v>
          </cell>
          <cell r="P771">
            <v>1225852</v>
          </cell>
          <cell r="Q771">
            <v>45853</v>
          </cell>
          <cell r="R771">
            <v>45869</v>
          </cell>
          <cell r="S771">
            <v>2298473</v>
          </cell>
          <cell r="T771">
            <v>45870</v>
          </cell>
          <cell r="U771">
            <v>45900</v>
          </cell>
          <cell r="V771">
            <v>2298473</v>
          </cell>
          <cell r="W771">
            <v>45901</v>
          </cell>
          <cell r="X771">
            <v>45930</v>
          </cell>
          <cell r="Y771">
            <v>2298473</v>
          </cell>
          <cell r="Z771">
            <v>45931</v>
          </cell>
          <cell r="AA771">
            <v>45961</v>
          </cell>
          <cell r="AB771">
            <v>2298473</v>
          </cell>
          <cell r="AC771">
            <v>45962</v>
          </cell>
          <cell r="AD771">
            <v>45991</v>
          </cell>
          <cell r="AE771">
            <v>1455700</v>
          </cell>
          <cell r="AF771">
            <v>45992</v>
          </cell>
          <cell r="AG771">
            <v>46010</v>
          </cell>
          <cell r="BI771" t="str">
            <v>Vicerrectoría de Recursos Universitarios</v>
          </cell>
          <cell r="BJ771" t="str">
            <v>WILSON FERNANDO SALGADO CIFUENTES</v>
          </cell>
          <cell r="BK771" t="str">
            <v>Vicerrector Universitario</v>
          </cell>
          <cell r="BL771">
            <v>1552</v>
          </cell>
          <cell r="BM771">
            <v>45853.979270833333</v>
          </cell>
          <cell r="BN771">
            <v>3174935420</v>
          </cell>
          <cell r="BO771">
            <v>3888</v>
          </cell>
          <cell r="BP771">
            <v>45853</v>
          </cell>
          <cell r="BQ771">
            <v>11875444</v>
          </cell>
          <cell r="CS771"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v>
          </cell>
          <cell r="CT771">
            <v>1006689681</v>
          </cell>
          <cell r="CU771">
            <v>246</v>
          </cell>
          <cell r="CV771" t="str">
            <v>280103202</v>
          </cell>
          <cell r="CY771">
            <v>8299</v>
          </cell>
          <cell r="CZ771" t="str">
            <v>M6</v>
          </cell>
          <cell r="DA771">
            <v>11875444</v>
          </cell>
          <cell r="DB771">
            <v>0</v>
          </cell>
        </row>
        <row r="772">
          <cell r="B772" t="str">
            <v>0748 DE 2025</v>
          </cell>
          <cell r="C772">
            <v>40382841</v>
          </cell>
          <cell r="D772" t="str">
            <v xml:space="preserve">MERCEDES NAYIBE HERNANDEZ CORREAL </v>
          </cell>
          <cell r="E772" t="str">
            <v>CONTRATO DE PRESTACIÓN DE SERVICIOS DE APOYO A LA GESTIÓN</v>
          </cell>
          <cell r="F772" t="str">
            <v>PRESTACIÓN DE SERVICIOS DE APOYO A LA GESTIÓN NECESARIO PARA EL FORTALECIMIENTO DE LOS PROCESOS ACADÉMICOS Y ADMINISTRATIVOS EN LA SECRETARÍA ACADÉMICA DE LA FACULTAD DE CIENCIAS HUMANAS Y DE LA EDUCACIÓN DE LA UNIVERSIDAD DE LOS LLANOS.</v>
          </cell>
          <cell r="G772">
            <v>45853</v>
          </cell>
          <cell r="H772">
            <v>11339133</v>
          </cell>
          <cell r="I772" t="str">
            <v>Cuatro (04) meses y veintiocho (28) días calendario</v>
          </cell>
          <cell r="J772">
            <v>45853</v>
          </cell>
          <cell r="K772">
            <v>46003</v>
          </cell>
          <cell r="L772" t="str">
            <v>NO APLICA</v>
          </cell>
          <cell r="M772" t="str">
            <v>NO APLICA</v>
          </cell>
          <cell r="N772" t="str">
            <v>NO APLICA</v>
          </cell>
          <cell r="O772">
            <v>6</v>
          </cell>
          <cell r="P772">
            <v>1225852</v>
          </cell>
          <cell r="Q772">
            <v>45853</v>
          </cell>
          <cell r="R772">
            <v>45869</v>
          </cell>
          <cell r="S772">
            <v>2298473</v>
          </cell>
          <cell r="T772">
            <v>45870</v>
          </cell>
          <cell r="U772">
            <v>45900</v>
          </cell>
          <cell r="V772">
            <v>2298473</v>
          </cell>
          <cell r="W772">
            <v>45901</v>
          </cell>
          <cell r="X772">
            <v>45930</v>
          </cell>
          <cell r="Y772">
            <v>2298473</v>
          </cell>
          <cell r="Z772">
            <v>45931</v>
          </cell>
          <cell r="AA772">
            <v>45961</v>
          </cell>
          <cell r="AB772">
            <v>2298473</v>
          </cell>
          <cell r="AC772">
            <v>45962</v>
          </cell>
          <cell r="AD772">
            <v>45991</v>
          </cell>
          <cell r="AE772">
            <v>919389</v>
          </cell>
          <cell r="AF772">
            <v>45992</v>
          </cell>
          <cell r="AG772">
            <v>46003</v>
          </cell>
          <cell r="BI772" t="str">
            <v>Vicerrectoría de Recursos Universitarios</v>
          </cell>
          <cell r="BJ772" t="str">
            <v>WILSON FERNANDO SALGADO CIFUENTES</v>
          </cell>
          <cell r="BK772" t="str">
            <v>Vicerrector Universitario</v>
          </cell>
          <cell r="BL772">
            <v>1552</v>
          </cell>
          <cell r="BM772">
            <v>45853.979270833333</v>
          </cell>
          <cell r="BN772">
            <v>3174935420</v>
          </cell>
          <cell r="BO772">
            <v>3841</v>
          </cell>
          <cell r="BP772">
            <v>45853</v>
          </cell>
          <cell r="BQ772">
            <v>11339133</v>
          </cell>
          <cell r="CS772"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v>
          </cell>
          <cell r="CT772">
            <v>40382841</v>
          </cell>
          <cell r="CU772">
            <v>598</v>
          </cell>
          <cell r="CV772" t="str">
            <v>2801034</v>
          </cell>
          <cell r="CY772">
            <v>4761</v>
          </cell>
          <cell r="CZ772" t="str">
            <v>M6</v>
          </cell>
          <cell r="DA772">
            <v>11339133</v>
          </cell>
          <cell r="DB772">
            <v>0</v>
          </cell>
        </row>
        <row r="773">
          <cell r="B773" t="str">
            <v>0750 DE 2025</v>
          </cell>
          <cell r="C773">
            <v>1121848189</v>
          </cell>
          <cell r="D773" t="str">
            <v>JULIET GIVANNA GUTIERREZ RAMOS</v>
          </cell>
          <cell r="E773" t="str">
            <v>CONTRATO DE PRESTACIÓN DE SERVICIOS PROFESIONALES</v>
          </cell>
          <cell r="F773" t="str">
            <v>PRESTACIÓN DE SERVICIOS PROFESIONALES NECESARIO PARA EL FORTALECIMIENTO DE LOS PROCESOS ADMINISTRATIVOS DE LA FACULTAD DE CIENCIAS DE LA SALUD DE LA UNIVERSIDAD DE LOS LLANOS.</v>
          </cell>
          <cell r="G773">
            <v>45853</v>
          </cell>
          <cell r="H773">
            <v>16765327</v>
          </cell>
          <cell r="I773" t="str">
            <v>Cinco (05) meses y cinco (05) días calendario</v>
          </cell>
          <cell r="J773">
            <v>45853</v>
          </cell>
          <cell r="K773">
            <v>46010</v>
          </cell>
          <cell r="L773" t="str">
            <v>NO APLICA</v>
          </cell>
          <cell r="M773" t="str">
            <v>NO APLICA</v>
          </cell>
          <cell r="N773" t="str">
            <v>NO APLICA</v>
          </cell>
          <cell r="O773">
            <v>6</v>
          </cell>
          <cell r="P773">
            <v>1730614</v>
          </cell>
          <cell r="Q773">
            <v>45853</v>
          </cell>
          <cell r="R773">
            <v>45869</v>
          </cell>
          <cell r="S773">
            <v>3244902</v>
          </cell>
          <cell r="T773">
            <v>45870</v>
          </cell>
          <cell r="U773">
            <v>45900</v>
          </cell>
          <cell r="V773">
            <v>3244902</v>
          </cell>
          <cell r="W773">
            <v>45901</v>
          </cell>
          <cell r="X773">
            <v>45930</v>
          </cell>
          <cell r="Y773">
            <v>3244902</v>
          </cell>
          <cell r="Z773">
            <v>45931</v>
          </cell>
          <cell r="AA773">
            <v>45961</v>
          </cell>
          <cell r="AB773">
            <v>3244902</v>
          </cell>
          <cell r="AC773">
            <v>45962</v>
          </cell>
          <cell r="AD773">
            <v>45991</v>
          </cell>
          <cell r="AE773">
            <v>2055105</v>
          </cell>
          <cell r="AF773">
            <v>45992</v>
          </cell>
          <cell r="AG773">
            <v>46010</v>
          </cell>
          <cell r="BI773" t="str">
            <v>Vicerrectoría de Recursos Universitarios</v>
          </cell>
          <cell r="BJ773" t="str">
            <v>WILSON FERNANDO SALGADO CIFUENTES</v>
          </cell>
          <cell r="BK773" t="str">
            <v>Vicerrector Universitario</v>
          </cell>
          <cell r="BL773">
            <v>1552</v>
          </cell>
          <cell r="BM773">
            <v>45853.979270833333</v>
          </cell>
          <cell r="BN773">
            <v>3174935420</v>
          </cell>
          <cell r="BO773">
            <v>3943</v>
          </cell>
          <cell r="BP773">
            <v>45853</v>
          </cell>
          <cell r="BQ773">
            <v>16765327</v>
          </cell>
          <cell r="CS773" t="str">
            <v>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v>
          </cell>
          <cell r="CT773">
            <v>1121848189</v>
          </cell>
          <cell r="CU773">
            <v>54</v>
          </cell>
          <cell r="CV773" t="str">
            <v>2802053</v>
          </cell>
          <cell r="CY773">
            <v>7490</v>
          </cell>
          <cell r="CZ773" t="str">
            <v>M6</v>
          </cell>
          <cell r="DA773">
            <v>16765327</v>
          </cell>
          <cell r="DB773">
            <v>0</v>
          </cell>
        </row>
        <row r="774">
          <cell r="B774" t="str">
            <v>0751 DE 2025</v>
          </cell>
          <cell r="C774">
            <v>53074815</v>
          </cell>
          <cell r="D774" t="str">
            <v>MONICA ANDREA PATARROYO PEREZ</v>
          </cell>
          <cell r="E774" t="str">
            <v>CONTRATO DE PRESTACIÓN DE SERVICIOS DE APOYO A LA GESTIÓN</v>
          </cell>
          <cell r="F774" t="str">
            <v>PRESTACIÓN DE SERVICIOS DE APOYO A LA GESTIÓN NECESARIO PARA EL FORTALECIMIENTO DE LOS PROCESOS EN LAS ESCUELAS ADSCRITAS DE LA FACULTAD DE CIENCIAS DE LA SALUD DE LA UNIVERSIDAD DE LOS LLANOS.</v>
          </cell>
          <cell r="G774">
            <v>45853</v>
          </cell>
          <cell r="H774">
            <v>11339133</v>
          </cell>
          <cell r="I774" t="str">
            <v>Cuatro (04) meses y veintiocho (28) días calendario</v>
          </cell>
          <cell r="J774">
            <v>45853</v>
          </cell>
          <cell r="K774">
            <v>46003</v>
          </cell>
          <cell r="L774" t="str">
            <v>NO APLICA</v>
          </cell>
          <cell r="M774" t="str">
            <v>NO APLICA</v>
          </cell>
          <cell r="N774" t="str">
            <v>NO APLICA</v>
          </cell>
          <cell r="O774">
            <v>6</v>
          </cell>
          <cell r="P774">
            <v>1225852</v>
          </cell>
          <cell r="Q774">
            <v>45853</v>
          </cell>
          <cell r="R774">
            <v>45869</v>
          </cell>
          <cell r="S774">
            <v>2298473</v>
          </cell>
          <cell r="T774">
            <v>45870</v>
          </cell>
          <cell r="U774">
            <v>45900</v>
          </cell>
          <cell r="V774">
            <v>2298473</v>
          </cell>
          <cell r="W774">
            <v>45901</v>
          </cell>
          <cell r="X774">
            <v>45930</v>
          </cell>
          <cell r="Y774">
            <v>2298473</v>
          </cell>
          <cell r="Z774">
            <v>45931</v>
          </cell>
          <cell r="AA774">
            <v>45961</v>
          </cell>
          <cell r="AB774">
            <v>2298473</v>
          </cell>
          <cell r="AC774">
            <v>45962</v>
          </cell>
          <cell r="AD774">
            <v>45991</v>
          </cell>
          <cell r="AE774">
            <v>919389</v>
          </cell>
          <cell r="AF774">
            <v>45992</v>
          </cell>
          <cell r="AG774">
            <v>46003</v>
          </cell>
          <cell r="BI774" t="str">
            <v>Vicerrectoría de Recursos Universitarios</v>
          </cell>
          <cell r="BJ774" t="str">
            <v>WILSON FERNANDO SALGADO CIFUENTES</v>
          </cell>
          <cell r="BK774" t="str">
            <v>Vicerrector Universitario</v>
          </cell>
          <cell r="BL774">
            <v>1552</v>
          </cell>
          <cell r="BM774">
            <v>45853.979270833333</v>
          </cell>
          <cell r="BN774">
            <v>3174935420</v>
          </cell>
          <cell r="BO774">
            <v>3865</v>
          </cell>
          <cell r="BP774">
            <v>45853</v>
          </cell>
          <cell r="BQ774">
            <v>11339133</v>
          </cell>
          <cell r="CS774" t="str">
            <v>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v>
          </cell>
          <cell r="CT774">
            <v>53074815</v>
          </cell>
          <cell r="CU774">
            <v>54</v>
          </cell>
          <cell r="CV774" t="str">
            <v>2802053</v>
          </cell>
          <cell r="CY774">
            <v>8299</v>
          </cell>
          <cell r="CZ774" t="str">
            <v>M6</v>
          </cell>
          <cell r="DA774">
            <v>11339133</v>
          </cell>
          <cell r="DB774">
            <v>0</v>
          </cell>
        </row>
        <row r="775">
          <cell r="B775" t="str">
            <v>0752 DE 2025</v>
          </cell>
          <cell r="C775">
            <v>40188270</v>
          </cell>
          <cell r="D775" t="str">
            <v>DIANA CAROLINA LOPEZ QUIMBAYO</v>
          </cell>
          <cell r="E775" t="str">
            <v>CONTRATO DE PRESTACIÓN DE SERVICIOS PROFESIONALES</v>
          </cell>
          <cell r="F775" t="str">
            <v>PRESTACIÓN DE SERVICIOS PROFESIONALES NECESARIO PARA EL FORTALECIMIENTO DE LOS PROCESOS ADMINISTRATIVOS DE LOS POSGRADOS DE LA FACULTAD DE CIENCIAS DE LA SALUD DE LA UNIVERSIDAD DE LOS LLANOS.</v>
          </cell>
          <cell r="G775">
            <v>45853</v>
          </cell>
          <cell r="H775">
            <v>16765327</v>
          </cell>
          <cell r="I775" t="str">
            <v>Cinco (05) meses y cinco (05) días calendario</v>
          </cell>
          <cell r="J775">
            <v>45853</v>
          </cell>
          <cell r="K775">
            <v>46010</v>
          </cell>
          <cell r="L775" t="str">
            <v>NO APLICA</v>
          </cell>
          <cell r="M775" t="str">
            <v>NO APLICA</v>
          </cell>
          <cell r="N775" t="str">
            <v>NO APLICA</v>
          </cell>
          <cell r="O775">
            <v>6</v>
          </cell>
          <cell r="P775">
            <v>1730614</v>
          </cell>
          <cell r="Q775">
            <v>45853</v>
          </cell>
          <cell r="R775">
            <v>45869</v>
          </cell>
          <cell r="S775">
            <v>3244902</v>
          </cell>
          <cell r="T775">
            <v>45870</v>
          </cell>
          <cell r="U775">
            <v>45900</v>
          </cell>
          <cell r="V775">
            <v>3244902</v>
          </cell>
          <cell r="W775">
            <v>45901</v>
          </cell>
          <cell r="X775">
            <v>45930</v>
          </cell>
          <cell r="Y775">
            <v>3244902</v>
          </cell>
          <cell r="Z775">
            <v>45931</v>
          </cell>
          <cell r="AA775">
            <v>45961</v>
          </cell>
          <cell r="AB775">
            <v>3244902</v>
          </cell>
          <cell r="AC775">
            <v>45962</v>
          </cell>
          <cell r="AD775">
            <v>45991</v>
          </cell>
          <cell r="AE775">
            <v>2055105</v>
          </cell>
          <cell r="AF775">
            <v>45992</v>
          </cell>
          <cell r="AG775">
            <v>46010</v>
          </cell>
          <cell r="BI775" t="str">
            <v>Vicerrectoría de Recursos Universitarios</v>
          </cell>
          <cell r="BJ775" t="str">
            <v>WILSON FERNANDO SALGADO CIFUENTES</v>
          </cell>
          <cell r="BK775" t="str">
            <v>Vicerrector Universitario</v>
          </cell>
          <cell r="BL775">
            <v>1552</v>
          </cell>
          <cell r="BM775">
            <v>45853.979270833333</v>
          </cell>
          <cell r="BN775">
            <v>3174935420</v>
          </cell>
          <cell r="BO775">
            <v>4058</v>
          </cell>
          <cell r="BP775">
            <v>45853</v>
          </cell>
          <cell r="BQ775">
            <v>16765327</v>
          </cell>
          <cell r="CS775" t="str">
            <v>1. Colaborar en la asistencia a eventos para realizar promoción de los programas de posgrados y apoyar en el seguimiento de las personas o instituciones interesadas. 2. Ayudar en la atención y solicitud de los requerimientos para la contratación y pago de los docentes de los posgrados de la FCS. 3. Coadyuvar el seguimiento de la planeación académica de los posgrados de la FCS. 4. Apoyar y realizar acompañamiento logístico al desarrollo de las entrevistas para aspirantes inscritos de los posgrados de la facultad. 5. Colaborar en la ejecución y seguimiento de los Planes de Mejora y Planes de Acción de los programas, de acuerdo a los lineamientos dados por cada Director de programa. 6. Colaborar con el seguimiento y ejecución a los planes de mejoramiento administrativos de los posgrados de la FCS. 7. Contribuir en la planeación administrativa de los procesos de registro calificado, autoevaluación y acreditación de los posgrados de la facultad. 8. Apoyar el director en la documentación y consecución o construcción de evidencias y anexos relacionados con las condiciones administrativas, de infraestructura y financieras, así como de medios educativos. 9. Colaborar en el seguimiento y apoyo a la ejecución de los Ingresos y Egresos de cada programa de posgrados de la facultad. 10. Coadyuvar en la promoción y oferta de los programas de posgrado en salud y educación continua. 11. Contribuir en la planeación de las actividades administrativas de educación continua de los posgrados. 12. Apoyar a los directores de programa en el proceso de formulación, ejecución y seguimiento de los proyectos y actividades de extensión de los programas, así como en los procesos de publicidad y mercadeo de las actividades de extensión. 13. Colaborar con el seguimiento a las actividades en los programas de bienestar para los estudiantes de Posgrados de la FCS. 14. Apoyar los procesos administrativos para la movilidad académica de los estudiantes de posgrados. 15. Gestionar el diseño y presentación de propuestas de inversión, participación de convocatorias y proyectos BPUNI de los programas de posgrados. 16. Gestionar ante las unidades internas y entes externos, el procedimiento administrativo para la postulación por parte de los estudiantes de maestría. 17. Apoyar en las reuniones de comité de programa de posgrados y de los directores de Posgrados.</v>
          </cell>
          <cell r="CT775">
            <v>40188270</v>
          </cell>
          <cell r="CU775">
            <v>244</v>
          </cell>
          <cell r="CV775" t="str">
            <v>280205101. 280205102. 280205104</v>
          </cell>
          <cell r="CY775">
            <v>8299</v>
          </cell>
          <cell r="CZ775" t="str">
            <v>M6</v>
          </cell>
          <cell r="DA775">
            <v>16765327</v>
          </cell>
          <cell r="DB775">
            <v>0</v>
          </cell>
        </row>
        <row r="776">
          <cell r="B776" t="str">
            <v>0753 DE 2025</v>
          </cell>
          <cell r="C776">
            <v>40421005</v>
          </cell>
          <cell r="D776" t="str">
            <v xml:space="preserve">ELIZABETH ORTIZ REINOSO  </v>
          </cell>
          <cell r="E776" t="str">
            <v>CONTRATO DE PRESTACIÓN DE SERVICIOS DE APOYO A LA GESTIÓN</v>
          </cell>
          <cell r="F776" t="str">
            <v>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v>
          </cell>
          <cell r="G776">
            <v>45853</v>
          </cell>
          <cell r="H776">
            <v>11875444</v>
          </cell>
          <cell r="I776" t="str">
            <v>Cinco (05) meses y cinco (05) días calendario</v>
          </cell>
          <cell r="J776">
            <v>45853</v>
          </cell>
          <cell r="K776">
            <v>46010</v>
          </cell>
          <cell r="L776" t="str">
            <v>NO APLICA</v>
          </cell>
          <cell r="M776" t="str">
            <v>NO APLICA</v>
          </cell>
          <cell r="N776" t="str">
            <v>NO APLICA</v>
          </cell>
          <cell r="O776">
            <v>6</v>
          </cell>
          <cell r="P776">
            <v>1225852</v>
          </cell>
          <cell r="Q776">
            <v>45853</v>
          </cell>
          <cell r="R776">
            <v>45869</v>
          </cell>
          <cell r="S776">
            <v>2298473</v>
          </cell>
          <cell r="T776">
            <v>45870</v>
          </cell>
          <cell r="U776">
            <v>45900</v>
          </cell>
          <cell r="V776">
            <v>2298473</v>
          </cell>
          <cell r="W776">
            <v>45901</v>
          </cell>
          <cell r="X776">
            <v>45930</v>
          </cell>
          <cell r="Y776">
            <v>2298473</v>
          </cell>
          <cell r="Z776">
            <v>45931</v>
          </cell>
          <cell r="AA776">
            <v>45961</v>
          </cell>
          <cell r="AB776">
            <v>2298473</v>
          </cell>
          <cell r="AC776">
            <v>45962</v>
          </cell>
          <cell r="AD776">
            <v>45991</v>
          </cell>
          <cell r="AE776">
            <v>1455700</v>
          </cell>
          <cell r="AF776">
            <v>45992</v>
          </cell>
          <cell r="AG776">
            <v>46010</v>
          </cell>
          <cell r="BI776" t="str">
            <v>Vicerrectoría de Recursos Universitarios</v>
          </cell>
          <cell r="BJ776" t="str">
            <v>WILSON FERNANDO SALGADO CIFUENTES</v>
          </cell>
          <cell r="BK776" t="str">
            <v>Vicerrector Universitario</v>
          </cell>
          <cell r="BL776">
            <v>1552</v>
          </cell>
          <cell r="BM776">
            <v>45853.979270833333</v>
          </cell>
          <cell r="BN776">
            <v>3174935420</v>
          </cell>
          <cell r="BO776">
            <v>4059</v>
          </cell>
          <cell r="BP776">
            <v>45853</v>
          </cell>
          <cell r="BQ776">
            <v>11875444</v>
          </cell>
          <cell r="CS776" t="str">
            <v>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v>
          </cell>
          <cell r="CT776">
            <v>40421005.899999999</v>
          </cell>
          <cell r="CU776">
            <v>244</v>
          </cell>
          <cell r="CV776" t="str">
            <v>280205101. 280205102. 280205103. 280205104</v>
          </cell>
          <cell r="CY776">
            <v>8299</v>
          </cell>
          <cell r="CZ776" t="str">
            <v>M6</v>
          </cell>
          <cell r="DA776">
            <v>11875444</v>
          </cell>
          <cell r="DB776">
            <v>0</v>
          </cell>
        </row>
        <row r="777">
          <cell r="B777" t="str">
            <v>0754 DE 2025</v>
          </cell>
          <cell r="C777">
            <v>1121849302</v>
          </cell>
          <cell r="D777" t="str">
            <v>EDNA ROCIO ROCHA APONTE</v>
          </cell>
          <cell r="E777" t="str">
            <v>CONTRATO DE PRESTACIÓN DE SERVICIOS DE APOYO A LA GESTIÓN</v>
          </cell>
          <cell r="F777" t="str">
            <v>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v>
          </cell>
          <cell r="G777">
            <v>45853</v>
          </cell>
          <cell r="H777">
            <v>11875444</v>
          </cell>
          <cell r="I777" t="str">
            <v>Cinco (05) meses y cinco (05) días calendario</v>
          </cell>
          <cell r="J777">
            <v>45853</v>
          </cell>
          <cell r="K777">
            <v>46010</v>
          </cell>
          <cell r="L777" t="str">
            <v>NO APLICA</v>
          </cell>
          <cell r="M777" t="str">
            <v>NO APLICA</v>
          </cell>
          <cell r="N777" t="str">
            <v>NO APLICA</v>
          </cell>
          <cell r="O777">
            <v>6</v>
          </cell>
          <cell r="P777">
            <v>1225852</v>
          </cell>
          <cell r="Q777">
            <v>45853</v>
          </cell>
          <cell r="R777">
            <v>45869</v>
          </cell>
          <cell r="S777">
            <v>2298473</v>
          </cell>
          <cell r="T777">
            <v>45870</v>
          </cell>
          <cell r="U777">
            <v>45900</v>
          </cell>
          <cell r="V777">
            <v>2298473</v>
          </cell>
          <cell r="W777">
            <v>45901</v>
          </cell>
          <cell r="X777">
            <v>45930</v>
          </cell>
          <cell r="Y777">
            <v>2298473</v>
          </cell>
          <cell r="Z777">
            <v>45931</v>
          </cell>
          <cell r="AA777">
            <v>45961</v>
          </cell>
          <cell r="AB777">
            <v>2298473</v>
          </cell>
          <cell r="AC777">
            <v>45962</v>
          </cell>
          <cell r="AD777">
            <v>45991</v>
          </cell>
          <cell r="AE777">
            <v>1455700</v>
          </cell>
          <cell r="AF777">
            <v>45992</v>
          </cell>
          <cell r="AG777">
            <v>46010</v>
          </cell>
          <cell r="BI777" t="str">
            <v>Vicerrectoría de Recursos Universitarios</v>
          </cell>
          <cell r="BJ777" t="str">
            <v>WILSON FERNANDO SALGADO CIFUENTES</v>
          </cell>
          <cell r="BK777" t="str">
            <v>Vicerrector Universitario</v>
          </cell>
          <cell r="BL777">
            <v>1552</v>
          </cell>
          <cell r="BM777">
            <v>45853.979270833333</v>
          </cell>
          <cell r="BN777">
            <v>3174935420</v>
          </cell>
          <cell r="BO777">
            <v>4061</v>
          </cell>
          <cell r="BP777">
            <v>45853</v>
          </cell>
          <cell r="BQ777">
            <v>11875444</v>
          </cell>
          <cell r="CS777" t="str">
            <v>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777">
            <v>1121849302</v>
          </cell>
          <cell r="CU777">
            <v>244</v>
          </cell>
          <cell r="CV777" t="str">
            <v>280205101. 280205107</v>
          </cell>
          <cell r="CY777">
            <v>8299</v>
          </cell>
          <cell r="CZ777" t="str">
            <v>M6</v>
          </cell>
          <cell r="DA777">
            <v>11875444</v>
          </cell>
          <cell r="DB777">
            <v>0</v>
          </cell>
        </row>
        <row r="778">
          <cell r="B778" t="str">
            <v>0755 DE 2025</v>
          </cell>
          <cell r="C778">
            <v>1119887606</v>
          </cell>
          <cell r="D778" t="str">
            <v>RAFAEL SNEIDER CUARTAS VELANDIA</v>
          </cell>
          <cell r="E778" t="str">
            <v>CONTRATO DE PRESTACIÓN DE SERVICIOS PROFESIONALES</v>
          </cell>
          <cell r="F778" t="str">
            <v>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v>
          </cell>
          <cell r="G778">
            <v>45853</v>
          </cell>
          <cell r="H778">
            <v>20258102</v>
          </cell>
          <cell r="I778" t="str">
            <v>Cinco (05) meses y cinco (05) días calendario</v>
          </cell>
          <cell r="J778">
            <v>45853</v>
          </cell>
          <cell r="K778">
            <v>46010</v>
          </cell>
          <cell r="L778" t="str">
            <v>NO APLICA</v>
          </cell>
          <cell r="M778" t="str">
            <v>NO APLICA</v>
          </cell>
          <cell r="N778" t="str">
            <v>NO APLICA</v>
          </cell>
          <cell r="O778">
            <v>6</v>
          </cell>
          <cell r="P778">
            <v>2091159</v>
          </cell>
          <cell r="Q778">
            <v>45853</v>
          </cell>
          <cell r="R778">
            <v>45869</v>
          </cell>
          <cell r="S778">
            <v>3920923</v>
          </cell>
          <cell r="T778">
            <v>45870</v>
          </cell>
          <cell r="U778">
            <v>45900</v>
          </cell>
          <cell r="V778">
            <v>3920923</v>
          </cell>
          <cell r="W778">
            <v>45901</v>
          </cell>
          <cell r="X778">
            <v>45930</v>
          </cell>
          <cell r="Y778">
            <v>3920923</v>
          </cell>
          <cell r="Z778">
            <v>45931</v>
          </cell>
          <cell r="AA778">
            <v>45961</v>
          </cell>
          <cell r="AB778">
            <v>3920923</v>
          </cell>
          <cell r="AC778">
            <v>45962</v>
          </cell>
          <cell r="AD778">
            <v>45991</v>
          </cell>
          <cell r="AE778">
            <v>2483251</v>
          </cell>
          <cell r="AF778">
            <v>45992</v>
          </cell>
          <cell r="AG778">
            <v>46010</v>
          </cell>
          <cell r="BI778" t="str">
            <v>Vicerrectoría de Recursos Universitarios</v>
          </cell>
          <cell r="BJ778" t="str">
            <v>WILSON FERNANDO SALGADO CIFUENTES</v>
          </cell>
          <cell r="BK778" t="str">
            <v>Vicerrector Universitario</v>
          </cell>
          <cell r="BL778">
            <v>1552</v>
          </cell>
          <cell r="BM778">
            <v>45853.979270833333</v>
          </cell>
          <cell r="BN778">
            <v>3174935420</v>
          </cell>
          <cell r="BO778">
            <v>3915</v>
          </cell>
          <cell r="BP778">
            <v>45853</v>
          </cell>
          <cell r="BQ778">
            <v>20258102</v>
          </cell>
          <cell r="CS778" t="str">
            <v>1. Apoyar los procesos tecnológicos, académicos y administrativos que el Instituto de Educación Abierta y a Distancia implemente. 2. Apoyar en la generación de contenidos multimedia para los programas de pregrado y posgrado que implementen la modalidad presencial, a distancia o virtual. 3. Colaborar con la administración de la plataforma Moodle establecida por Unillanos como herramienta oficial de los procesos docentes en sus diversas modalidades. 4. Colaborar en el soporte técnico a docentes y estudiantes que utilizan la plataforma Moodle en sus diversas modalidades. 5. Apoyar en el proceso de auditoría a los cursos que incorporen el uso y manejo de la plataforma Moodle en la Universidad de los Llanos. 6. Apoyar en el proceso de capacitación a docentes y estudiantes en el uso y manejo de la plataforma Moodle en la Universidad de los Llanos. 7. Apoyar los aspectos técnicos relacionados con los procesos contractuales y necesidades tecnológicas del IDEAD. 8. Colaborar con la administración del ambiente Virtual de Aprendizaje (AVA) denominado Campus Virtual Unillanos. 9. Apoyar la elaboración y actualización de las guías de uso del campus virtual de la Universidad de los Llanos, dirigidas a estudiantes y docentes, con el fin de facilitar el acceso, la navegación y el aprovechamiento de las herramientas tecnológicas disponibles para el desarrollo de actividades académicas.</v>
          </cell>
          <cell r="CT778">
            <v>1119887606</v>
          </cell>
          <cell r="CU778">
            <v>504</v>
          </cell>
          <cell r="CV778" t="str">
            <v>230101</v>
          </cell>
          <cell r="CY778">
            <v>6201</v>
          </cell>
          <cell r="CZ778" t="str">
            <v>M6</v>
          </cell>
          <cell r="DA778">
            <v>20258102</v>
          </cell>
          <cell r="DB778">
            <v>0</v>
          </cell>
        </row>
        <row r="779">
          <cell r="B779" t="str">
            <v>0756 DE 2025</v>
          </cell>
          <cell r="C779">
            <v>40185261</v>
          </cell>
          <cell r="D779" t="str">
            <v xml:space="preserve">HAYDEE ROCIO DEL PILAR LARA SILVA </v>
          </cell>
          <cell r="E779" t="str">
            <v>CONTRATO DE PRESTACIÓN DE SERVICIOS DE APOYO A LA GESTIÓN</v>
          </cell>
          <cell r="F779" t="str">
            <v>PRESTACIÓN DE SERVICIOS DE APOYO A LA GESTIÓN NECESARIO PARA EL FORTALECIMIENTO DE LOS PROCESOS ACADÉMICOS Y ADMINISTRATIVOS DEL INSTITUTO DE EDUCACIÓN ABIERTA Y A DISTANCIA DE LA UNIVERSIDAD DE LOS LLANOS.</v>
          </cell>
          <cell r="G779">
            <v>45853</v>
          </cell>
          <cell r="H779">
            <v>11875444</v>
          </cell>
          <cell r="I779" t="str">
            <v>Cinco (05) meses y cinco (05) días calendario</v>
          </cell>
          <cell r="J779">
            <v>45853</v>
          </cell>
          <cell r="K779">
            <v>46010</v>
          </cell>
          <cell r="L779" t="str">
            <v>NO APLICA</v>
          </cell>
          <cell r="M779" t="str">
            <v>NO APLICA</v>
          </cell>
          <cell r="N779" t="str">
            <v>NO APLICA</v>
          </cell>
          <cell r="O779">
            <v>6</v>
          </cell>
          <cell r="P779">
            <v>1225852</v>
          </cell>
          <cell r="Q779">
            <v>45853</v>
          </cell>
          <cell r="R779">
            <v>45869</v>
          </cell>
          <cell r="S779">
            <v>2298473</v>
          </cell>
          <cell r="T779">
            <v>45870</v>
          </cell>
          <cell r="U779">
            <v>45900</v>
          </cell>
          <cell r="V779">
            <v>2298473</v>
          </cell>
          <cell r="W779">
            <v>45901</v>
          </cell>
          <cell r="X779">
            <v>45930</v>
          </cell>
          <cell r="Y779">
            <v>2298473</v>
          </cell>
          <cell r="Z779">
            <v>45931</v>
          </cell>
          <cell r="AA779">
            <v>45961</v>
          </cell>
          <cell r="AB779">
            <v>2298473</v>
          </cell>
          <cell r="AC779">
            <v>45962</v>
          </cell>
          <cell r="AD779">
            <v>45991</v>
          </cell>
          <cell r="AE779">
            <v>1455700</v>
          </cell>
          <cell r="AF779">
            <v>45992</v>
          </cell>
          <cell r="AG779">
            <v>46010</v>
          </cell>
          <cell r="BI779" t="str">
            <v>Vicerrectoría de Recursos Universitarios</v>
          </cell>
          <cell r="BJ779" t="str">
            <v>WILSON FERNANDO SALGADO CIFUENTES</v>
          </cell>
          <cell r="BK779" t="str">
            <v>Vicerrector Universitario</v>
          </cell>
          <cell r="BL779">
            <v>1552</v>
          </cell>
          <cell r="BM779">
            <v>45853.979270833333</v>
          </cell>
          <cell r="BN779">
            <v>3174935420</v>
          </cell>
          <cell r="BO779">
            <v>3827</v>
          </cell>
          <cell r="BP779">
            <v>45853</v>
          </cell>
          <cell r="BQ779">
            <v>11875444</v>
          </cell>
          <cell r="CS779" t="str">
            <v>1. Contribuir en la atención adecuada a usuarios internos y externos que requieran información de la dependencia. 2. Apoyar la recepción, clasificación y archivo de correspondencia y documentación de la dependencia. 3. Apoyar el registro y control de equipos informáticos de la dependencia. 4. Apoyar el registro y control de inventario de los devolutivos de la dependencia. 5. Apoyar las reuniones de la dependencia y llevar actas. 6. Apoyar las actividades administrativas relacionadas con correspondencia, inventarios y manejo de archivos.</v>
          </cell>
          <cell r="CT779">
            <v>40185261</v>
          </cell>
          <cell r="CU779">
            <v>504</v>
          </cell>
          <cell r="CV779" t="str">
            <v>230101</v>
          </cell>
          <cell r="CY779">
            <v>7020</v>
          </cell>
          <cell r="CZ779" t="str">
            <v>M5</v>
          </cell>
          <cell r="DA779">
            <v>11875444</v>
          </cell>
          <cell r="DB779">
            <v>0</v>
          </cell>
        </row>
        <row r="780">
          <cell r="B780" t="str">
            <v>0757 DE 2025</v>
          </cell>
          <cell r="C780">
            <v>1006874501</v>
          </cell>
          <cell r="D780" t="str">
            <v>JUAN DAVID PERDOMO VARGAS</v>
          </cell>
          <cell r="E780" t="str">
            <v>CONTRATO DE PRESTACIÓN DE SERVICIOS PROFESIONALES</v>
          </cell>
          <cell r="F780" t="str">
            <v>PRESTACIÓN DE SERVICIOS PROFESIONALES NECESARIO PARA EL FORTALECIMIENTO DE LOS PROCESOS ADMINISTRATIVOS DEL INSTITUTO DE EDUCACIÓN ABIERTA Y A DISTANCIA DE LA UNIVERSIDAD DE LOS LLANOS.</v>
          </cell>
          <cell r="G780">
            <v>45853</v>
          </cell>
          <cell r="H780">
            <v>16765327</v>
          </cell>
          <cell r="I780" t="str">
            <v>Cinco (05) meses y cinco (05) días calendario</v>
          </cell>
          <cell r="J780">
            <v>45853</v>
          </cell>
          <cell r="K780">
            <v>46010</v>
          </cell>
          <cell r="L780" t="str">
            <v>NO APLICA</v>
          </cell>
          <cell r="M780" t="str">
            <v>NO APLICA</v>
          </cell>
          <cell r="N780" t="str">
            <v>NO APLICA</v>
          </cell>
          <cell r="O780">
            <v>6</v>
          </cell>
          <cell r="P780">
            <v>1730614</v>
          </cell>
          <cell r="Q780">
            <v>45853</v>
          </cell>
          <cell r="R780">
            <v>45869</v>
          </cell>
          <cell r="S780">
            <v>3244902</v>
          </cell>
          <cell r="T780">
            <v>45870</v>
          </cell>
          <cell r="U780">
            <v>45900</v>
          </cell>
          <cell r="V780">
            <v>3244902</v>
          </cell>
          <cell r="W780">
            <v>45901</v>
          </cell>
          <cell r="X780">
            <v>45930</v>
          </cell>
          <cell r="Y780">
            <v>3244902</v>
          </cell>
          <cell r="Z780">
            <v>45931</v>
          </cell>
          <cell r="AA780">
            <v>45961</v>
          </cell>
          <cell r="AB780">
            <v>3244902</v>
          </cell>
          <cell r="AC780">
            <v>45962</v>
          </cell>
          <cell r="AD780">
            <v>45991</v>
          </cell>
          <cell r="AE780">
            <v>2055105</v>
          </cell>
          <cell r="AF780">
            <v>45992</v>
          </cell>
          <cell r="AG780">
            <v>46010</v>
          </cell>
          <cell r="BI780" t="str">
            <v>Vicerrectoría de Recursos Universitarios</v>
          </cell>
          <cell r="BJ780" t="str">
            <v>WILSON FERNANDO SALGADO CIFUENTES</v>
          </cell>
          <cell r="BK780" t="str">
            <v>Vicerrector Universitario</v>
          </cell>
          <cell r="BL780">
            <v>1552</v>
          </cell>
          <cell r="BM780">
            <v>45853.979270833333</v>
          </cell>
          <cell r="BN780">
            <v>3174935420</v>
          </cell>
          <cell r="BO780">
            <v>3895</v>
          </cell>
          <cell r="BP780">
            <v>45853</v>
          </cell>
          <cell r="BQ780">
            <v>16765327</v>
          </cell>
          <cell r="CS780" t="str">
            <v>1. Colaborar con la administración del ambiente AVA. 2. Colaborar con el desarrollo de los procesos académicos y administrativos en las diferentes modalidades (virtual, distancia, continuada, hibrida) ofrecidas por la universidad a través del campus virtual Unillanos (Moodle). 3. Apoyar la construcción de documentos a incorporar en el proceso de innovación y regionalización de Unillanos. 4. Apoyar en el proceso de recopilación de información académica y administrativa, en programas de pregrado y posgrado, para los informes de analítica de cada uno en el campus virtual y generación de informes a la dirección y los programas de la Universidad que los requieran. 5. Colaborar en el diseño, desarrollo e implementación de los contenidos generados para el apoyo de los cursos a ofertar por el IDEAD. 6. Apoyar los procesos administrativos y académicos para la ejecución de las Fichas BPUNI que estén a cargo del IDEAD. 7. Brindar soporte técnico a las transmisiones en vivo realizadas a través del espacio virtual de aprendizaje @cursosvirtuales en YouTube, asegurando la correcta configuración de equipos, conectividad, audio y video, así como el monitoreo continuo durante la emisión.</v>
          </cell>
          <cell r="CT780">
            <v>1006874501</v>
          </cell>
          <cell r="CU780">
            <v>504</v>
          </cell>
          <cell r="CV780" t="str">
            <v>230101</v>
          </cell>
          <cell r="CY780">
            <v>8299</v>
          </cell>
          <cell r="CZ780" t="str">
            <v>M6</v>
          </cell>
          <cell r="DA780">
            <v>16765327</v>
          </cell>
          <cell r="DB780">
            <v>0</v>
          </cell>
        </row>
        <row r="781">
          <cell r="B781" t="str">
            <v>0758 DE 2025</v>
          </cell>
          <cell r="C781">
            <v>1234791971</v>
          </cell>
          <cell r="D781" t="str">
            <v>LEIDY TATIANA ALFONSO VILLADA</v>
          </cell>
          <cell r="E781" t="str">
            <v>CONTRATO DE PRESTACIÓN DE SERVICIOS PROFESIONALES</v>
          </cell>
          <cell r="F781" t="str">
            <v>PRESTACIÓN DE SERVICIOS PROFESIONALES NECESARIO PARA EL FORTALECIMIENTO DE LOS PROCESOS DE GESTIÓN JURÍDICA DE LA OFICINA ASESORA JURÍDICA DE LA UNIVERSIDAD DE LOS LLANOS.</v>
          </cell>
          <cell r="G781">
            <v>45853</v>
          </cell>
          <cell r="H781">
            <v>15918815</v>
          </cell>
          <cell r="I781" t="str">
            <v>Cinco (05) meses y quince (15) días calendario</v>
          </cell>
          <cell r="J781">
            <v>45853</v>
          </cell>
          <cell r="K781">
            <v>46020</v>
          </cell>
          <cell r="L781" t="str">
            <v>NO APLICA</v>
          </cell>
          <cell r="M781" t="str">
            <v>NO APLICA</v>
          </cell>
          <cell r="N781" t="str">
            <v>NO APLICA</v>
          </cell>
          <cell r="O781">
            <v>6</v>
          </cell>
          <cell r="P781">
            <v>1543643</v>
          </cell>
          <cell r="Q781">
            <v>45853</v>
          </cell>
          <cell r="R781">
            <v>45869</v>
          </cell>
          <cell r="S781">
            <v>2894330</v>
          </cell>
          <cell r="T781">
            <v>45870</v>
          </cell>
          <cell r="U781">
            <v>45900</v>
          </cell>
          <cell r="V781">
            <v>2894330</v>
          </cell>
          <cell r="W781">
            <v>45901</v>
          </cell>
          <cell r="X781">
            <v>45930</v>
          </cell>
          <cell r="Y781">
            <v>2894330</v>
          </cell>
          <cell r="Z781">
            <v>45931</v>
          </cell>
          <cell r="AA781">
            <v>45961</v>
          </cell>
          <cell r="AB781">
            <v>2894330</v>
          </cell>
          <cell r="AC781">
            <v>45962</v>
          </cell>
          <cell r="AD781">
            <v>45991</v>
          </cell>
          <cell r="AE781">
            <v>2797852</v>
          </cell>
          <cell r="AF781">
            <v>45992</v>
          </cell>
          <cell r="AG781">
            <v>46020</v>
          </cell>
          <cell r="BI781" t="str">
            <v>Vicerrectoría de Recursos Universitarios</v>
          </cell>
          <cell r="BJ781" t="str">
            <v>WILSON FERNANDO SALGADO CIFUENTES</v>
          </cell>
          <cell r="BK781" t="str">
            <v>Vicerrector Universitario</v>
          </cell>
          <cell r="BL781">
            <v>1552</v>
          </cell>
          <cell r="BM781">
            <v>45853.979270833333</v>
          </cell>
          <cell r="BN781">
            <v>3174935420</v>
          </cell>
          <cell r="BO781">
            <v>4006</v>
          </cell>
          <cell r="BP781">
            <v>45853</v>
          </cell>
          <cell r="BQ781">
            <v>15918815</v>
          </cell>
          <cell r="CS781"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cuando se requiera. 2. Contribuir en la proyección de conceptos jurídicos cuando se requiera. 3. Apoyar la revisión y elaboración de Actos Administrativos y circulares que le sean asignadas, según su naturaleza, cuando se requiera. 4. Prestar apoyo en asesorías jurídicas cuando le sean requeridas por el Asesor de la Oficina Asesora Jurídica. 5.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6. Proyectar y revisar las minutas de contratos de prestación de servicios y todos los actos que modifiquen los contratos iniciales del sistema SICOF y Sistema General de Regalías -SPGR- suscritos con la Universidad de los Llanos.  7. Brindar apoyo en la revisión de los valores de los compromisos presupuestales de los contratos y adiciones de prestación de servicios e informar por correo electrónico los ajustes requeridos. 8. Proyectar y revisar las minutas de prórroga y/o adición de los contratos de prestación de servicios suscritos con la universidad de los Llanos. 9. Proyectar y revisar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(SGR).11.Brindar reporte mensual de los contratos y las novedades que surjan dentro del proceso, para la proyección de informes y procedimientos que sean requeridos por los entes de control y diferentes dependencias de la Universidad. 12.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cuando sea requerido. 13. Contribuir en la elaboración de los formatos de código de contratación y verificar que se han cargado en la página de la Universidad de los Llanos. 14. Brindar apoyo en el análisis y diseño de formatos que se requieran para el buen funcionamiento de proceso de contratación. 15. Coadyuvar en la proyección de respuestas a las solicitudes de los órganos de control. 16. Contribuir con la proyección de actos administrativos o respuestas a los recursos que sean interpuestos contra los mismos y que se pasen al conocimiento de la oficina.  17. Brindar apoyo en la publicación de contratos de prestación de servicios y demás documentos del proceso contractual en el Sistema Electrónico de Contratación Pública SECOP II. 18. Prestar apoyo a los procesos de defensa judicial de la Universidad de los Llanos, cuando sea necesario.</v>
          </cell>
          <cell r="CT781">
            <v>1234791971</v>
          </cell>
          <cell r="CU781">
            <v>504</v>
          </cell>
          <cell r="CV781" t="str">
            <v>14</v>
          </cell>
          <cell r="CY781">
            <v>8299</v>
          </cell>
          <cell r="CZ781" t="str">
            <v>M6</v>
          </cell>
          <cell r="DA781">
            <v>15918815</v>
          </cell>
          <cell r="DB781">
            <v>0</v>
          </cell>
        </row>
        <row r="782">
          <cell r="B782" t="str">
            <v>0759 DE 2025</v>
          </cell>
          <cell r="C782">
            <v>1121845439</v>
          </cell>
          <cell r="D782" t="str">
            <v xml:space="preserve">STEFANNI LOPEZ BUITRAGO </v>
          </cell>
          <cell r="E782" t="str">
            <v>CONTRATO DE PRESTACIÓN DE SERVICIOS PROFESIONALES</v>
          </cell>
          <cell r="F782" t="str">
            <v>PRESTACIÓN DE SERVICIOS PROFESIONALES NECESARIO PARA EL FORTALECIMIENTO DE LOS PROCESOS DE GESTIÓN CONTABLE Y ADMINISTRATIVA DE LA OFICINA ASESORA JURÍDICA DE LA UNIVERSIDAD DE LOS LLANOS.</v>
          </cell>
          <cell r="G782">
            <v>45853</v>
          </cell>
          <cell r="H782">
            <v>21565077</v>
          </cell>
          <cell r="I782" t="str">
            <v>Cinco (05) meses y quince (15) días calendario</v>
          </cell>
          <cell r="J782">
            <v>45853</v>
          </cell>
          <cell r="K782">
            <v>46020</v>
          </cell>
          <cell r="L782" t="str">
            <v>NO APLICA</v>
          </cell>
          <cell r="M782" t="str">
            <v>NO APLICA</v>
          </cell>
          <cell r="N782" t="str">
            <v>NO APLICA</v>
          </cell>
          <cell r="O782">
            <v>6</v>
          </cell>
          <cell r="P782">
            <v>2091159</v>
          </cell>
          <cell r="Q782">
            <v>45853</v>
          </cell>
          <cell r="R782">
            <v>45869</v>
          </cell>
          <cell r="S782">
            <v>3920923</v>
          </cell>
          <cell r="T782">
            <v>45870</v>
          </cell>
          <cell r="U782">
            <v>45900</v>
          </cell>
          <cell r="V782">
            <v>3920923</v>
          </cell>
          <cell r="W782">
            <v>45901</v>
          </cell>
          <cell r="X782">
            <v>45930</v>
          </cell>
          <cell r="Y782">
            <v>3920923</v>
          </cell>
          <cell r="Z782">
            <v>45931</v>
          </cell>
          <cell r="AA782">
            <v>45961</v>
          </cell>
          <cell r="AB782">
            <v>3920923</v>
          </cell>
          <cell r="AC782">
            <v>45962</v>
          </cell>
          <cell r="AD782">
            <v>45991</v>
          </cell>
          <cell r="AE782">
            <v>3790226</v>
          </cell>
          <cell r="AF782">
            <v>45992</v>
          </cell>
          <cell r="AG782">
            <v>46020</v>
          </cell>
          <cell r="BI782" t="str">
            <v>Vicerrectoría de Recursos Universitarios</v>
          </cell>
          <cell r="BJ782" t="str">
            <v>WILSON FERNANDO SALGADO CIFUENTES</v>
          </cell>
          <cell r="BK782" t="str">
            <v>Vicerrector Universitario</v>
          </cell>
          <cell r="BL782">
            <v>1552</v>
          </cell>
          <cell r="BM782">
            <v>45853.979270833333</v>
          </cell>
          <cell r="BN782">
            <v>3174935420</v>
          </cell>
          <cell r="BO782">
            <v>3942</v>
          </cell>
          <cell r="BP782">
            <v>45853</v>
          </cell>
          <cell r="BQ782">
            <v>21565077</v>
          </cell>
          <cell r="CS782" t="str">
            <v>1. Prestar apoyo en activar y desasociar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correspondiente a contratos de prestación de servicios profesionales y/o de apoyo a la gestión de contratistas administrativos, academia, proyectos de investigación y proyectos del sistema general de regalías (SGR).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y personas con discapacidad vinculados a la Universidad de los Llanos para ser remitida al Departamento Administrativo de la Función Pública. 13. Prestar apoyo en la elaboración del directorio de contratistas de la Universidad de los Llanos, en caso de que se requiera. 14.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v>
          </cell>
          <cell r="CT782">
            <v>1121845439.5999999</v>
          </cell>
          <cell r="CU782">
            <v>504</v>
          </cell>
          <cell r="CV782" t="str">
            <v>14</v>
          </cell>
          <cell r="CY782">
            <v>6920</v>
          </cell>
          <cell r="CZ782" t="str">
            <v>M5</v>
          </cell>
          <cell r="DA782">
            <v>21565077</v>
          </cell>
          <cell r="DB782">
            <v>0</v>
          </cell>
        </row>
        <row r="783">
          <cell r="B783" t="str">
            <v>0760 DE 2025</v>
          </cell>
          <cell r="C783">
            <v>86080967</v>
          </cell>
          <cell r="D783" t="str">
            <v>CARLOS FERNANDO VANEGAS MARCA</v>
          </cell>
          <cell r="E783" t="str">
            <v>CONTRATO DE PRESTACIÓN DE SERVICIOS DE APOYO A LA GESTIÓN</v>
          </cell>
          <cell r="F783" t="str">
            <v>PRESTACIÓN DE SERVICIOS DE APOYO A LA GESTIÓN NECESARIO PARA EL FORTALECIMIENTO DE LOS PROCESOS ADMINISTRATIVOS Y DE GESTIÓN DOCUMENTAL DE LA OFICINA ASESORA JURÍDICA DE LA UNIVERSIDAD DE LOS LLANOS.</v>
          </cell>
          <cell r="G783">
            <v>45853</v>
          </cell>
          <cell r="H783">
            <v>14128840</v>
          </cell>
          <cell r="I783" t="str">
            <v>Cinco (05) meses y quince (15) días calendario</v>
          </cell>
          <cell r="J783">
            <v>45853</v>
          </cell>
          <cell r="K783">
            <v>46020</v>
          </cell>
          <cell r="L783" t="str">
            <v>NO APLICA</v>
          </cell>
          <cell r="M783" t="str">
            <v>NO APLICA</v>
          </cell>
          <cell r="N783" t="str">
            <v>NO APLICA</v>
          </cell>
          <cell r="O783">
            <v>6</v>
          </cell>
          <cell r="P783">
            <v>1370069</v>
          </cell>
          <cell r="Q783">
            <v>45853</v>
          </cell>
          <cell r="R783">
            <v>45869</v>
          </cell>
          <cell r="S783">
            <v>2568880</v>
          </cell>
          <cell r="T783">
            <v>45870</v>
          </cell>
          <cell r="U783">
            <v>45900</v>
          </cell>
          <cell r="V783">
            <v>2568880</v>
          </cell>
          <cell r="W783">
            <v>45901</v>
          </cell>
          <cell r="X783">
            <v>45930</v>
          </cell>
          <cell r="Y783">
            <v>2568880</v>
          </cell>
          <cell r="Z783">
            <v>45931</v>
          </cell>
          <cell r="AA783">
            <v>45961</v>
          </cell>
          <cell r="AB783">
            <v>2568880</v>
          </cell>
          <cell r="AC783">
            <v>45962</v>
          </cell>
          <cell r="AD783">
            <v>45991</v>
          </cell>
          <cell r="AE783">
            <v>2483251</v>
          </cell>
          <cell r="AF783">
            <v>45992</v>
          </cell>
          <cell r="AG783">
            <v>46020</v>
          </cell>
          <cell r="BI783" t="str">
            <v>Vicerrectoría de Recursos Universitarios</v>
          </cell>
          <cell r="BJ783" t="str">
            <v>WILSON FERNANDO SALGADO CIFUENTES</v>
          </cell>
          <cell r="BK783" t="str">
            <v>Vicerrector Universitario</v>
          </cell>
          <cell r="BL783">
            <v>1552</v>
          </cell>
          <cell r="BM783">
            <v>45853.979270833333</v>
          </cell>
          <cell r="BN783">
            <v>3174935420</v>
          </cell>
          <cell r="BO783">
            <v>3886</v>
          </cell>
          <cell r="BP783">
            <v>45853</v>
          </cell>
          <cell r="BQ783">
            <v>14128840</v>
          </cell>
          <cell r="CS783"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9. Brindar apoyo en la digitalización de los Contratos de Prestación de Servicios que afectan los rubros de Estampilla con el fin de ser cargados en el aplicativo de la Auditoria General de la Republica (SIA - OBSERVA). 10. Prestar apoyo en la elaboración de certificaciones de contratos de prestación de servicio suscritos entre la Universidad y terceros.</v>
          </cell>
          <cell r="CT783">
            <v>86080967</v>
          </cell>
          <cell r="CU783">
            <v>504</v>
          </cell>
          <cell r="CV783" t="str">
            <v>14</v>
          </cell>
          <cell r="CY783">
            <v>7490</v>
          </cell>
          <cell r="CZ783" t="str">
            <v>M6</v>
          </cell>
          <cell r="DA783">
            <v>14128840</v>
          </cell>
          <cell r="DB783">
            <v>0</v>
          </cell>
        </row>
        <row r="784">
          <cell r="B784" t="str">
            <v>0761 DE 2025</v>
          </cell>
          <cell r="C784">
            <v>40439797</v>
          </cell>
          <cell r="D784" t="str">
            <v xml:space="preserve">ISLANDA MILENA CASTRO QUEVEDO </v>
          </cell>
          <cell r="E784" t="str">
            <v>CONTRATO DE PRESTACIÓN DE SERVICIOS PROFESIONALES</v>
          </cell>
          <cell r="F784" t="str">
            <v>PRESTACIÓN DE SERVICIOS PROFESIONALES NECESARIO PARA EL FORTALECIMIENTO DE LOS PROCESOS DE GESTIÓN ADMINISTRATIVA Y CONTRATACIÓN DE LA OFICINA ASESORA JURÍDICA DE LA UNIVERSIDAD DE LOS LLANOS.</v>
          </cell>
          <cell r="G784">
            <v>45853</v>
          </cell>
          <cell r="H784">
            <v>28629497</v>
          </cell>
          <cell r="I784" t="str">
            <v>Cinco (05) meses y quince (15) días calendario</v>
          </cell>
          <cell r="J784">
            <v>45853</v>
          </cell>
          <cell r="K784">
            <v>46020</v>
          </cell>
          <cell r="L784" t="str">
            <v>NO APLICA</v>
          </cell>
          <cell r="M784" t="str">
            <v>NO APLICA</v>
          </cell>
          <cell r="N784" t="str">
            <v>NO APLICA</v>
          </cell>
          <cell r="O784">
            <v>6</v>
          </cell>
          <cell r="P784">
            <v>2776194</v>
          </cell>
          <cell r="Q784">
            <v>45853</v>
          </cell>
          <cell r="R784">
            <v>45869</v>
          </cell>
          <cell r="S784">
            <v>5205363</v>
          </cell>
          <cell r="T784">
            <v>45870</v>
          </cell>
          <cell r="U784">
            <v>45900</v>
          </cell>
          <cell r="V784">
            <v>5205363</v>
          </cell>
          <cell r="W784">
            <v>45901</v>
          </cell>
          <cell r="X784">
            <v>45930</v>
          </cell>
          <cell r="Y784">
            <v>5205363</v>
          </cell>
          <cell r="Z784">
            <v>45931</v>
          </cell>
          <cell r="AA784">
            <v>45961</v>
          </cell>
          <cell r="AB784">
            <v>5205363</v>
          </cell>
          <cell r="AC784">
            <v>45962</v>
          </cell>
          <cell r="AD784">
            <v>45991</v>
          </cell>
          <cell r="AE784">
            <v>5031851</v>
          </cell>
          <cell r="AF784">
            <v>45992</v>
          </cell>
          <cell r="AG784">
            <v>46020</v>
          </cell>
          <cell r="BI784" t="str">
            <v>Vicerrectoría de Recursos Universitarios</v>
          </cell>
          <cell r="BJ784" t="str">
            <v>WILSON FERNANDO SALGADO CIFUENTES</v>
          </cell>
          <cell r="BK784" t="str">
            <v>Vicerrector Universitario</v>
          </cell>
          <cell r="BL784">
            <v>1552</v>
          </cell>
          <cell r="BM784">
            <v>45853.979270833333</v>
          </cell>
          <cell r="BN784">
            <v>3174935420</v>
          </cell>
          <cell r="BO784">
            <v>3850</v>
          </cell>
          <cell r="BP784">
            <v>45853</v>
          </cell>
          <cell r="BQ784">
            <v>28629497</v>
          </cell>
          <cell r="CS784"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784">
            <v>40439797.200000003</v>
          </cell>
          <cell r="CU784">
            <v>504</v>
          </cell>
          <cell r="CV784" t="str">
            <v>14</v>
          </cell>
          <cell r="CY784">
            <v>6920</v>
          </cell>
          <cell r="CZ784" t="str">
            <v>M5</v>
          </cell>
          <cell r="DA784">
            <v>28629497</v>
          </cell>
          <cell r="DB784">
            <v>0</v>
          </cell>
        </row>
        <row r="785">
          <cell r="B785" t="str">
            <v>0762 DE 2025</v>
          </cell>
          <cell r="C785">
            <v>1121912878</v>
          </cell>
          <cell r="D785" t="str">
            <v xml:space="preserve">DIANA HASBLEIDY AVILA LARA </v>
          </cell>
          <cell r="E785" t="str">
            <v>CONTRATO DE PRESTACIÓN DE SERVICIOS PROFESIONALES</v>
          </cell>
          <cell r="F785" t="str">
            <v>PRESTACIÓN DE SERVICIOS PROFESIONALES NECESARIO PARA EL FORTALECIMIENTO DEL PROCESO CONTRACTUAL Y DE GESTIÓN ADMINISTRATIVA DE LA OFICINA ASESORA JURÍDICA DE LA UNIVERSIDAD DE LOS LLANOS.</v>
          </cell>
          <cell r="G785">
            <v>45853</v>
          </cell>
          <cell r="H785">
            <v>23549059</v>
          </cell>
          <cell r="I785" t="str">
            <v>Cinco (05) meses y quince (15) días calendario</v>
          </cell>
          <cell r="J785">
            <v>45853</v>
          </cell>
          <cell r="K785">
            <v>46020</v>
          </cell>
          <cell r="L785" t="str">
            <v>NO APLICA</v>
          </cell>
          <cell r="M785" t="str">
            <v>NO APLICA</v>
          </cell>
          <cell r="N785" t="str">
            <v>NO APLICA</v>
          </cell>
          <cell r="O785">
            <v>6</v>
          </cell>
          <cell r="P785">
            <v>2283545</v>
          </cell>
          <cell r="Q785">
            <v>45853</v>
          </cell>
          <cell r="R785">
            <v>45869</v>
          </cell>
          <cell r="S785">
            <v>4281647</v>
          </cell>
          <cell r="T785">
            <v>45870</v>
          </cell>
          <cell r="U785">
            <v>45900</v>
          </cell>
          <cell r="V785">
            <v>4281647</v>
          </cell>
          <cell r="W785">
            <v>45901</v>
          </cell>
          <cell r="X785">
            <v>45930</v>
          </cell>
          <cell r="Y785">
            <v>4281647</v>
          </cell>
          <cell r="Z785">
            <v>45931</v>
          </cell>
          <cell r="AA785">
            <v>45961</v>
          </cell>
          <cell r="AB785">
            <v>4281647</v>
          </cell>
          <cell r="AC785">
            <v>45962</v>
          </cell>
          <cell r="AD785">
            <v>45991</v>
          </cell>
          <cell r="AE785">
            <v>4138926</v>
          </cell>
          <cell r="AF785">
            <v>45992</v>
          </cell>
          <cell r="AG785">
            <v>46020</v>
          </cell>
          <cell r="BI785" t="str">
            <v>Vicerrectoría de Recursos Universitarios</v>
          </cell>
          <cell r="BJ785" t="str">
            <v>WILSON FERNANDO SALGADO CIFUENTES</v>
          </cell>
          <cell r="BK785" t="str">
            <v>Vicerrector Universitario</v>
          </cell>
          <cell r="BL785">
            <v>1552</v>
          </cell>
          <cell r="BM785">
            <v>45853.979270833333</v>
          </cell>
          <cell r="BN785">
            <v>3174935420</v>
          </cell>
          <cell r="BO785">
            <v>3973</v>
          </cell>
          <cell r="BP785">
            <v>45853</v>
          </cell>
          <cell r="BQ785">
            <v>23549059</v>
          </cell>
          <cell r="CS785" t="str">
            <v>1. Brindar apoyo en la verificación de los estudios de conveniencia y oportunidad para la elaboración de contrato contratos de prestación de servicios profesionales y/o de apoyo a la gestión de contratistas administrativos, academia, proyectos de investigación y proyectos del sistema general de regalías (SGR). 2. Coadyuvar en la revisión, verificación y cumplimiento de la documentación requerida para la vinculación por contratos de prestación de servicios profesionales y/o de apoyo a la gestión de contratistas administrativos, academia, proyectos de investigación y proyectos del sistema general de regalías (SGR). 3. Brindar apoyo cuando se requiera en la elaboración de solicitud de disponibilidad y compromisos presupuestal según requerimientos radicados en la oficina.  4. Proyectar las minutas de los contratos de prestación de servicios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Elaborar base de datos que facilite los formatos de cuentas de cobro de los contratistas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aplicativos que se llevan a cabo en el área de contratación. 17. Brindar apoyo en el análisis y diseño de formatos que se requieran para el buen funcionamiento del proceso de contratación. 18. Colaborar con la atención y respuesta a solicitudes que realicen los contratistas sobre el proceso precontractual, contractual y postcontractual.</v>
          </cell>
          <cell r="CT785">
            <v>1121912878</v>
          </cell>
          <cell r="CU785">
            <v>504</v>
          </cell>
          <cell r="CV785" t="str">
            <v>14</v>
          </cell>
          <cell r="CY785">
            <v>7490</v>
          </cell>
          <cell r="CZ785" t="str">
            <v>M6</v>
          </cell>
          <cell r="DA785">
            <v>23549059</v>
          </cell>
          <cell r="DB785">
            <v>0</v>
          </cell>
        </row>
        <row r="786">
          <cell r="B786" t="str">
            <v>0763 DE 2025</v>
          </cell>
          <cell r="C786">
            <v>37293593</v>
          </cell>
          <cell r="D786" t="str">
            <v>BIBIANA LORENA ZAMBRANO ROJAS</v>
          </cell>
          <cell r="E786" t="str">
            <v>CONTRATO DE PRESTACIÓN DE SERVICIOS PROFESIONALES</v>
          </cell>
          <cell r="F786" t="str">
            <v>PRESTACIÓN DE SERVICIOS PROFESIONALES NECESARIO PARA EL FORTALECIMIENTO DE LOS PROCESOS DE GESTIÓN JURÍDICA DE LA OFICINA ASESORA JURÍDICA DE LA UNIVERSIDAD DE LOS LLANOS.</v>
          </cell>
          <cell r="G786">
            <v>45853</v>
          </cell>
          <cell r="H786">
            <v>15918815</v>
          </cell>
          <cell r="I786" t="str">
            <v>Cinco (05) meses y quince (15) días calendario</v>
          </cell>
          <cell r="J786">
            <v>45853</v>
          </cell>
          <cell r="K786">
            <v>46020</v>
          </cell>
          <cell r="L786" t="str">
            <v>NO APLICA</v>
          </cell>
          <cell r="M786" t="str">
            <v>NO APLICA</v>
          </cell>
          <cell r="N786" t="str">
            <v>NO APLICA</v>
          </cell>
          <cell r="O786">
            <v>6</v>
          </cell>
          <cell r="P786">
            <v>1543643</v>
          </cell>
          <cell r="Q786">
            <v>45853</v>
          </cell>
          <cell r="R786">
            <v>45869</v>
          </cell>
          <cell r="S786">
            <v>2894330</v>
          </cell>
          <cell r="T786">
            <v>45870</v>
          </cell>
          <cell r="U786">
            <v>45900</v>
          </cell>
          <cell r="V786">
            <v>2894330</v>
          </cell>
          <cell r="W786">
            <v>45901</v>
          </cell>
          <cell r="X786">
            <v>45930</v>
          </cell>
          <cell r="Y786">
            <v>2894330</v>
          </cell>
          <cell r="Z786">
            <v>45931</v>
          </cell>
          <cell r="AA786">
            <v>45961</v>
          </cell>
          <cell r="AB786">
            <v>2894330</v>
          </cell>
          <cell r="AC786">
            <v>45962</v>
          </cell>
          <cell r="AD786">
            <v>45991</v>
          </cell>
          <cell r="AE786">
            <v>2797852</v>
          </cell>
          <cell r="AF786">
            <v>45992</v>
          </cell>
          <cell r="AG786">
            <v>46020</v>
          </cell>
          <cell r="BI786" t="str">
            <v>Vicerrectoría de Recursos Universitarios</v>
          </cell>
          <cell r="BJ786" t="str">
            <v>WILSON FERNANDO SALGADO CIFUENTES</v>
          </cell>
          <cell r="BK786" t="str">
            <v>Vicerrector Universitario</v>
          </cell>
          <cell r="BL786">
            <v>1552</v>
          </cell>
          <cell r="BM786">
            <v>45853.979270833333</v>
          </cell>
          <cell r="BN786">
            <v>3174935420</v>
          </cell>
          <cell r="BO786">
            <v>3825</v>
          </cell>
          <cell r="BP786">
            <v>45853</v>
          </cell>
          <cell r="BQ786">
            <v>15918815</v>
          </cell>
          <cell r="CS786" t="str">
            <v>1. Contribuir y prestar apoyo jurídico en la proyección de las respuestas a las solicitudes efectuadas por los órganos de control.  2. Contribuir con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en la proyección de actos administrativos, documentos, informes, requerimientos y circulares, a suscribir por parte de la Universidad de los Llanos, de acuerdo a la naturaleza de los mismos y conforme a la normatividad aplicable.  4. Coadyuvar en la revisión, verificación y cumplimiento de la documentación requerida para la vinculación por contrato de prestación de servicios profesionales o de apoyo a la gestión del Sistema SICOF y Sistema general de regalías - SPGR, de las diferentes dependencias y los pertenecientes a Convenios y/o proyectos suscritos con la Universidad de los Llanos; conforme la normativa institucional aplicable a los procesos de contratación directa. 5. Apoyar la ejecución del programa anual de auditorías internas de gestión y calidad en caso de que la Oficina Asesora de Control Interno así lo requiera. 6. Proyectar y revisar las minutas de los contratos de prestación de servicios profesionales y/o de apoyo a la gestión del Sistema SICOF y Sistema general de regalías – SPGR suscritos con la universidad de los Llanos. 7. Proyectar las actas de terminación, actas de suspensión y reinicio, actas aclaratorias, actas modificatorias, actas de cesión de contratos de prestación de servicios y/o de apoyo a la gestión del Sistema SICOF y Sistema general de regalías – SPGR, liquidación o terminación bilaterales por mutuo acuerdo y demás actos administrativos que surjan dentro de la etapa contractual y pos-contractual de los contratos de prestación de servicios. 8. Contribuir en la elaboración de los formatos para pago que contenga la información de los contratos de prestación de servicios o de apoyo a la gestión del Sistema SICOF y Sistema general de regalías – SPGR y las novedades que se devengan dentro de la etapa contractual y pos-contractual, verificando que se han cargados en la página de la Universidad de los Llanos. 9. Contribuir en la elaboración de la Matriz SICOF y SPGR, con la información de los contratos de prestación de servicios o de apoyo a la gestión del Sistema SICOF y Sistema general de regalías – SPGR y las novedades que surjan dentro de la etapa contractual y pos-contractual, para llevar a cabo el proceso de cargue de pago masivo e individual. 10. Brindar reporte de los contratos o de apoyo a la gestión del Sistema SICOF y Sistema general de regalías – SPGR y las novedades que surjan dentro del proceso, para la proyección de informes y procedimientos que sean requeridos por los entes de control y diferentes dependencias de la Universidad. 11. Brindar apoyo en el análisis y diseño de formatos que se requieran para el buen funcionamiento de proceso de contratación. 12. Brindar apoyo en el manejo de plataforma SECOP II, respecto del cargue de documentación necesaria dentro del proceso gestión contractual de los contratos de prestación de servicios profesionales o de apoyo a la gestión del Sistema SICOF y Sistema general de regalías – SPGR, suscritos por la Universidad de los Llanos y conforme las estipulaciones normativas aplicables. 13. Contribuir y prestar apoyo con la respectiva foliación, rotulación y digitalización de cada uno de los contratos de prestación de servicios o de apoyo a la gestión del Sistema SICOF y Sistema general de regalías – SPGR, suscritos por la Universidad de los Llanos, así como, la actualización del inventario documental. 14. Coadyuvar en la recepción, verificación y cumplimiento de los soportes para pago de cuentas de cobro y/o terminaciones de contratos de administrativos, academia, proyectos de investigación y proyectos del de sistema general de regalías. 15. Contribuir en la elaboración del reporte de vinculación y contratación de personas con discapacidad vinculados a la Universidad de los Llanos para ser remitida al Departamento Administrativo de la Función Pública. 16.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17. Revisar y avalar los formatos de los actos que modifican los contratos iniciales de prestación de servicios profesionales y/o de apoyo a la gestión del Sistema SICOF y Sistema general de regalías – SPGR suscritos con la universidad de los Llanos. 18. Coadyuvar en la elaboración de informes de reservas de contratación de los proyectos de sistema general de regalías (SPGR) de los contratistas vinculados en la Universidad de los Llanos. 19. Brindar apoyo en la afiliación (cargue de información, validación y radicación) a través del portal web de la Aseguradora de Riesgos Laborales – Positiva Compañía de Seguros de los contratistas vinculados en la Universidad de los Llanos.</v>
          </cell>
          <cell r="CT786">
            <v>37293593</v>
          </cell>
          <cell r="CU786">
            <v>504</v>
          </cell>
          <cell r="CV786" t="str">
            <v>14</v>
          </cell>
          <cell r="CY786">
            <v>8299</v>
          </cell>
          <cell r="CZ786" t="str">
            <v>M6</v>
          </cell>
          <cell r="DA786">
            <v>15918815</v>
          </cell>
          <cell r="DB786">
            <v>0</v>
          </cell>
        </row>
        <row r="787">
          <cell r="B787" t="str">
            <v>0764 DE 2025</v>
          </cell>
          <cell r="C787">
            <v>1121883302</v>
          </cell>
          <cell r="D787" t="str">
            <v>EVELYNE ALEXANDRA BENITEZ GUTIERREZ</v>
          </cell>
          <cell r="E787" t="str">
            <v>CONTRATO DE PRESTACIÓN DE SERVICIOS PROFESIONALES</v>
          </cell>
          <cell r="F787" t="str">
            <v>PRESTACIÓN DE SERVICIOS PROFESIONALES NECESARIO PARA EL FORTALECIMIENTO DE LOS PROCESOS DE GESTIÓN JURÍDICA DE LA OFICINA ASESORA JURÍDICA DE LA UNIVERSIDAD DE LOS LLANOS.</v>
          </cell>
          <cell r="G787">
            <v>45853</v>
          </cell>
          <cell r="H787">
            <v>5624497</v>
          </cell>
          <cell r="I787" t="str">
            <v>Un (01) mes y veintidós (22) días calendario</v>
          </cell>
          <cell r="J787">
            <v>45853</v>
          </cell>
          <cell r="K787">
            <v>45905</v>
          </cell>
          <cell r="L787" t="str">
            <v>NO APLICA</v>
          </cell>
          <cell r="M787" t="str">
            <v>NO APLICA</v>
          </cell>
          <cell r="N787" t="str">
            <v>NO APLICA</v>
          </cell>
          <cell r="O787">
            <v>3</v>
          </cell>
          <cell r="P787">
            <v>1838778</v>
          </cell>
          <cell r="Q787">
            <v>45853</v>
          </cell>
          <cell r="R787">
            <v>45869</v>
          </cell>
          <cell r="S787">
            <v>3244902</v>
          </cell>
          <cell r="T787">
            <v>45870</v>
          </cell>
          <cell r="U787">
            <v>45900</v>
          </cell>
          <cell r="V787">
            <v>540817</v>
          </cell>
          <cell r="W787">
            <v>45901</v>
          </cell>
          <cell r="X787">
            <v>45905</v>
          </cell>
          <cell r="Y787">
            <v>0</v>
          </cell>
          <cell r="Z787">
            <v>0</v>
          </cell>
          <cell r="AA787">
            <v>0</v>
          </cell>
          <cell r="AB787">
            <v>0</v>
          </cell>
          <cell r="AC787">
            <v>0</v>
          </cell>
          <cell r="AD787">
            <v>0</v>
          </cell>
          <cell r="AE787">
            <v>0</v>
          </cell>
          <cell r="AF787">
            <v>0</v>
          </cell>
          <cell r="AG787">
            <v>0</v>
          </cell>
          <cell r="BI787" t="str">
            <v>Vicerrectoría de Recursos Universitarios</v>
          </cell>
          <cell r="BJ787" t="str">
            <v>WILSON FERNANDO SALGADO CIFUENTES</v>
          </cell>
          <cell r="BK787" t="str">
            <v>Vicerrector Universitario</v>
          </cell>
          <cell r="BL787">
            <v>1552</v>
          </cell>
          <cell r="BM787">
            <v>45853.979270833333</v>
          </cell>
          <cell r="BN787">
            <v>3174935420</v>
          </cell>
          <cell r="BO787">
            <v>3959</v>
          </cell>
          <cell r="BP787">
            <v>45853</v>
          </cell>
          <cell r="BQ787">
            <v>5624497</v>
          </cell>
          <cell r="CS787"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activos,  terminados con acuerdo de pago y/o pendientes de pago,  donde una de las partes procesales sea la Universidad de los Llanos, información la cual deberá suministrarse ante los órganos de control, entidades públicas y en los informes mensuales que deban presentarse ante la Oficina de Contabilidad, Control Interno  y monitoreo que hace la Oficina de Planeación, y en los demás que le sean requeridos,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17.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18.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19. Contribuir y prestar apoyo jurídico en los tramites, procesos, sesiones, asesorías, acompañamientos y capacitaciones, de acuerdo a la competencia de la Oficina Asesora Jurídica en el Comité de Asuntos de Genero de la Universidad de los Llanos. 20. Contribuir y prestar apoyo jurídico conforme la normativa institucional y el marco legal aplicable a las Comisiones Disciplinarias Estudiantiles de Facultad al interior de la Universidad de los Llanos.</v>
          </cell>
          <cell r="CT787">
            <v>1121883302</v>
          </cell>
          <cell r="CU787">
            <v>504</v>
          </cell>
          <cell r="CV787" t="str">
            <v>14</v>
          </cell>
          <cell r="CY787">
            <v>7490</v>
          </cell>
          <cell r="CZ787" t="str">
            <v>M6</v>
          </cell>
          <cell r="DA787">
            <v>5624497</v>
          </cell>
          <cell r="DB787">
            <v>0</v>
          </cell>
        </row>
        <row r="788">
          <cell r="B788" t="str">
            <v>0765 DE 2025</v>
          </cell>
          <cell r="C788">
            <v>1006826802</v>
          </cell>
          <cell r="D788" t="str">
            <v>KARLA VALENTINA ROJAS ROMERO</v>
          </cell>
          <cell r="E788" t="str">
            <v>CONTRATO DE PRESTACIÓN DE SERVICIOS PROFESIONALES</v>
          </cell>
          <cell r="F788" t="str">
            <v>PRESTACIÓN DE SERVICIOS PROFESIONALES NECESARIO PARA EL FORTALECIMIENTO DE LOS PROCESOS DE GESTIÓN JURÍDICA DE LA OFICINA ASESORA JURÍDICA DE LA UNIVERSIDAD DE LOS LLANOS.</v>
          </cell>
          <cell r="G788">
            <v>45853</v>
          </cell>
          <cell r="H788">
            <v>14954038</v>
          </cell>
          <cell r="I788" t="str">
            <v>Cinco (05) meses y cinco (05) días calendario</v>
          </cell>
          <cell r="J788">
            <v>45853</v>
          </cell>
          <cell r="K788">
            <v>46010</v>
          </cell>
          <cell r="L788" t="str">
            <v>NO APLICA</v>
          </cell>
          <cell r="M788" t="str">
            <v>NO APLICA</v>
          </cell>
          <cell r="N788" t="str">
            <v>NO APLICA</v>
          </cell>
          <cell r="O788">
            <v>6</v>
          </cell>
          <cell r="P788">
            <v>1543643</v>
          </cell>
          <cell r="Q788">
            <v>45853</v>
          </cell>
          <cell r="R788">
            <v>45869</v>
          </cell>
          <cell r="S788">
            <v>2894330</v>
          </cell>
          <cell r="T788">
            <v>45870</v>
          </cell>
          <cell r="U788">
            <v>45900</v>
          </cell>
          <cell r="V788">
            <v>2894330</v>
          </cell>
          <cell r="W788">
            <v>45901</v>
          </cell>
          <cell r="X788">
            <v>45930</v>
          </cell>
          <cell r="Y788">
            <v>2894330</v>
          </cell>
          <cell r="Z788">
            <v>45931</v>
          </cell>
          <cell r="AA788">
            <v>45961</v>
          </cell>
          <cell r="AB788">
            <v>2894330</v>
          </cell>
          <cell r="AC788">
            <v>45962</v>
          </cell>
          <cell r="AD788">
            <v>45991</v>
          </cell>
          <cell r="AE788">
            <v>1833075</v>
          </cell>
          <cell r="AF788">
            <v>45992</v>
          </cell>
          <cell r="AG788">
            <v>46010</v>
          </cell>
          <cell r="BI788" t="str">
            <v>Vicerrectoría de Recursos Universitarios</v>
          </cell>
          <cell r="BJ788" t="str">
            <v>WILSON FERNANDO SALGADO CIFUENTES</v>
          </cell>
          <cell r="BK788" t="str">
            <v>Vicerrector Universitario</v>
          </cell>
          <cell r="BL788">
            <v>1552</v>
          </cell>
          <cell r="BM788">
            <v>45853.979270833333</v>
          </cell>
          <cell r="BN788">
            <v>3174935420</v>
          </cell>
          <cell r="BO788">
            <v>3893</v>
          </cell>
          <cell r="BP788">
            <v>45853</v>
          </cell>
          <cell r="BQ788">
            <v>14954038</v>
          </cell>
          <cell r="CS788"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14. Prestar apoyo en los informes que sean requeridos a la Universidad por parte de los órganos de control, entidades públicas y en los informes mensuales que deban presentarse ante las Dependencias de la Universidad, conforme las estipulaciones normativas aplicables.</v>
          </cell>
          <cell r="CT788">
            <v>1006826802</v>
          </cell>
          <cell r="CU788">
            <v>504</v>
          </cell>
          <cell r="CV788" t="str">
            <v>14</v>
          </cell>
          <cell r="CY788">
            <v>6910</v>
          </cell>
          <cell r="CZ788" t="str">
            <v>M5</v>
          </cell>
          <cell r="DA788">
            <v>14954038</v>
          </cell>
          <cell r="DB788">
            <v>0</v>
          </cell>
        </row>
        <row r="789">
          <cell r="B789" t="str">
            <v>0766 DE 2025</v>
          </cell>
          <cell r="C789">
            <v>1026577505</v>
          </cell>
          <cell r="D789" t="str">
            <v>ALEXANDER MEZA AVILA</v>
          </cell>
          <cell r="E789" t="str">
            <v>CONTRATO DE PRESTACIÓN DE SERVICIOS PROFESIONALES</v>
          </cell>
          <cell r="F789" t="str">
            <v>PRESTACIÓN DE SERVICIOS PROFESIONALES NECESARIO PARA EL FORTALECIMIENTO DE LOS PROCESOS DE GESTIÓN JURÍDICA DE LA OFICINA ASESORA JURÍDICA DE LA UNIVERSIDAD DE LOS LLANOS.</v>
          </cell>
          <cell r="G789">
            <v>45853</v>
          </cell>
          <cell r="H789">
            <v>28108960</v>
          </cell>
          <cell r="I789" t="str">
            <v>Cinco (05) meses y doce (12) días calendario</v>
          </cell>
          <cell r="J789">
            <v>45853</v>
          </cell>
          <cell r="K789">
            <v>46017</v>
          </cell>
          <cell r="L789" t="str">
            <v>NO APLICA</v>
          </cell>
          <cell r="M789" t="str">
            <v>NO APLICA</v>
          </cell>
          <cell r="N789" t="str">
            <v>NO APLICA</v>
          </cell>
          <cell r="O789">
            <v>6</v>
          </cell>
          <cell r="P789">
            <v>2776194</v>
          </cell>
          <cell r="Q789">
            <v>45853</v>
          </cell>
          <cell r="R789">
            <v>45869</v>
          </cell>
          <cell r="S789">
            <v>5205363</v>
          </cell>
          <cell r="T789">
            <v>45870</v>
          </cell>
          <cell r="U789">
            <v>45900</v>
          </cell>
          <cell r="V789">
            <v>5205363</v>
          </cell>
          <cell r="W789">
            <v>45901</v>
          </cell>
          <cell r="X789">
            <v>45930</v>
          </cell>
          <cell r="Y789">
            <v>5205363</v>
          </cell>
          <cell r="Z789">
            <v>45931</v>
          </cell>
          <cell r="AA789">
            <v>45961</v>
          </cell>
          <cell r="AB789">
            <v>5205363</v>
          </cell>
          <cell r="AC789">
            <v>45962</v>
          </cell>
          <cell r="AD789">
            <v>45991</v>
          </cell>
          <cell r="AE789">
            <v>4511314</v>
          </cell>
          <cell r="AF789">
            <v>45992</v>
          </cell>
          <cell r="AG789">
            <v>46017</v>
          </cell>
          <cell r="BI789" t="str">
            <v>Vicerrectoría de Recursos Universitarios</v>
          </cell>
          <cell r="BJ789" t="str">
            <v>WILSON FERNANDO SALGADO CIFUENTES</v>
          </cell>
          <cell r="BK789" t="str">
            <v>Vicerrector Universitario</v>
          </cell>
          <cell r="BL789">
            <v>1552</v>
          </cell>
          <cell r="BM789">
            <v>45853.979270833333</v>
          </cell>
          <cell r="BN789">
            <v>3174935420</v>
          </cell>
          <cell r="BO789">
            <v>3906</v>
          </cell>
          <cell r="BP789">
            <v>45853</v>
          </cell>
          <cell r="BQ789">
            <v>28108960</v>
          </cell>
          <cell r="CS789" t="str">
            <v>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a los procesos de defensa judicial de la Universidad de los Llanos. 10.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11.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en los tramites y distintas actividades de índole administrativo y operativo desarrolladas por el Consejo Electoral Universitario de la Universidad de los Llanos. 15. Contribuir y prestar apoyo jurídico en la proyección o revisión de documentos propios del trámite administrativo y gestión de los proyectos del Sistema General de Regalías. 16. Contribuir y prestar apoyo jurídico respecto de la asistencia a los comités de obra en los cuales sea participe la Oficina Asesora Jurídica. 17. Contribuir y prestar apoyo jurídico respecto de la asistencia al Comité de proyectos del Sistema General de Regalías. 18.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19. Contribuir y prestar apoyo jurídico conforme se requiera frente a los tramites, proceso y reglamentación existente del tributo departamental Estampilla Universidad de los Llanos. 20. Prestar apoyo jurídico a la Dirección General de Investigaciones, con el propósito de reestructurar el marco normativo y fortalecer el Sistema Institucional de Investigaciones y los procesos de propiedad intelectual, así como ética, bioética e integridad científica de la Universidad de los Llanos.</v>
          </cell>
          <cell r="CT789">
            <v>1026577505</v>
          </cell>
          <cell r="CU789">
            <v>504</v>
          </cell>
          <cell r="CV789" t="str">
            <v>14</v>
          </cell>
          <cell r="CY789">
            <v>6920</v>
          </cell>
          <cell r="CZ789" t="str">
            <v>M5</v>
          </cell>
          <cell r="DA789">
            <v>28108960</v>
          </cell>
          <cell r="DB789">
            <v>0</v>
          </cell>
        </row>
        <row r="790">
          <cell r="B790" t="str">
            <v>0767 DE 2025</v>
          </cell>
          <cell r="C790">
            <v>1122138868</v>
          </cell>
          <cell r="D790" t="str">
            <v>LEYDI MARCELA BONILLA SABOGAL</v>
          </cell>
          <cell r="E790" t="str">
            <v>CONTRATO DE PRESTACIÓN DE SERVICIOS PROFESIONALES</v>
          </cell>
          <cell r="F790" t="str">
            <v>PRESTACIÓN DE SERVICIOS PROFESIONALES NECESARIO PARA EL FORTALECIMIENTO DE LOS PROCESOS DE GESTIÓN JURÍDICA DE LA OFICINA ASESORA JURÍDICA DE LA UNIVERSIDAD DE LOS LLANOS.</v>
          </cell>
          <cell r="G790">
            <v>45853</v>
          </cell>
          <cell r="H790">
            <v>16765327</v>
          </cell>
          <cell r="I790" t="str">
            <v>Cinco (05) meses y cinco (05) días calendario</v>
          </cell>
          <cell r="J790">
            <v>45853</v>
          </cell>
          <cell r="K790">
            <v>46010</v>
          </cell>
          <cell r="L790" t="str">
            <v>NO APLICA</v>
          </cell>
          <cell r="M790" t="str">
            <v>NO APLICA</v>
          </cell>
          <cell r="N790" t="str">
            <v>NO APLICA</v>
          </cell>
          <cell r="O790">
            <v>6</v>
          </cell>
          <cell r="P790">
            <v>1730614</v>
          </cell>
          <cell r="Q790">
            <v>45853</v>
          </cell>
          <cell r="R790">
            <v>45869</v>
          </cell>
          <cell r="S790">
            <v>3244902</v>
          </cell>
          <cell r="T790">
            <v>45870</v>
          </cell>
          <cell r="U790">
            <v>45900</v>
          </cell>
          <cell r="V790">
            <v>3244902</v>
          </cell>
          <cell r="W790">
            <v>45901</v>
          </cell>
          <cell r="X790">
            <v>45930</v>
          </cell>
          <cell r="Y790">
            <v>3244902</v>
          </cell>
          <cell r="Z790">
            <v>45931</v>
          </cell>
          <cell r="AA790">
            <v>45961</v>
          </cell>
          <cell r="AB790">
            <v>3244902</v>
          </cell>
          <cell r="AC790">
            <v>45962</v>
          </cell>
          <cell r="AD790">
            <v>45991</v>
          </cell>
          <cell r="AE790">
            <v>2055105</v>
          </cell>
          <cell r="AF790">
            <v>45992</v>
          </cell>
          <cell r="AG790">
            <v>46010</v>
          </cell>
          <cell r="BI790" t="str">
            <v>Vicerrectoría de Recursos Universitarios</v>
          </cell>
          <cell r="BJ790" t="str">
            <v>WILSON FERNANDO SALGADO CIFUENTES</v>
          </cell>
          <cell r="BK790" t="str">
            <v>Vicerrector Universitario</v>
          </cell>
          <cell r="BL790">
            <v>1552</v>
          </cell>
          <cell r="BM790">
            <v>45853.979270833333</v>
          </cell>
          <cell r="BN790">
            <v>3174935420</v>
          </cell>
          <cell r="BO790">
            <v>4000</v>
          </cell>
          <cell r="BP790">
            <v>45853</v>
          </cell>
          <cell r="BQ790">
            <v>16765327</v>
          </cell>
          <cell r="CS790"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de las respuestas formuladas a las acciones de tutela presentadas en contra de la Universidad de los Llanos.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Contribuir y prestar apoyo jurídico en los trámites, consultas, asesorías o requerimiento que versen en asuntos de índole laboral, prestacional, de seguridad social y administrativo organizacional conforme la normativa nacional y los lineamientos institucionales aplicables. 9. Contribuir y prestar apoyo jurídico a la asesora en los distintos procesos, tramites y actividades derivadas de las actuaciones, negociaciones y demás situaciones particulares del ejercicio de las organizaciones sindicales en la Universidad de los Llanos. 10. Apoyo en la sustentación de fallos disciplinarios de segunda instancia.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15. Contribuir y prestar apoyo jurídico a la asesora jurídica, respecto de la participación en la mesa de negociación con las Organizaciones Sindicales. 16. Contribuir y prestar apoyo jurídico en la proyección de respuestas a las consultas asignadas por el señor Rector, conforme a las directrices impartidas por el asesor jurídico y la normatividad propia del asunto.</v>
          </cell>
          <cell r="CT790">
            <v>1122138868</v>
          </cell>
          <cell r="CU790">
            <v>504</v>
          </cell>
          <cell r="CV790" t="str">
            <v>14</v>
          </cell>
          <cell r="CY790">
            <v>6910</v>
          </cell>
          <cell r="CZ790" t="str">
            <v>M5</v>
          </cell>
          <cell r="DA790">
            <v>16765327</v>
          </cell>
          <cell r="DB790">
            <v>0</v>
          </cell>
        </row>
        <row r="791">
          <cell r="B791" t="str">
            <v>0768 DE 2025</v>
          </cell>
          <cell r="C791">
            <v>1010052404</v>
          </cell>
          <cell r="D791" t="str">
            <v>GERALDINE RUEDA GIRALDO</v>
          </cell>
          <cell r="E791" t="str">
            <v>CONTRATO DE PRESTACIÓN DE SERVICIOS PROFESIONALES</v>
          </cell>
          <cell r="F791" t="str">
            <v>PRESTACIÓN DE SERVICIOS PROFESIONALES NECESARIO PARA EL FORTALECIMIENTO DE LOS PROCESOS DE GESTIÓN JURÍDICA DE LA OFICINA ASESORA JURÍDICA DE LA UNIVERSIDAD DE LOS LLANOS.</v>
          </cell>
          <cell r="G791">
            <v>45853</v>
          </cell>
          <cell r="H791">
            <v>15629382</v>
          </cell>
          <cell r="I791" t="str">
            <v>Cinco (05) meses y doce (12) días calendario</v>
          </cell>
          <cell r="J791">
            <v>45853</v>
          </cell>
          <cell r="K791">
            <v>46017</v>
          </cell>
          <cell r="L791" t="str">
            <v>NO APLICA</v>
          </cell>
          <cell r="M791" t="str">
            <v>NO APLICA</v>
          </cell>
          <cell r="N791" t="str">
            <v>NO APLICA</v>
          </cell>
          <cell r="O791">
            <v>6</v>
          </cell>
          <cell r="P791">
            <v>1543643</v>
          </cell>
          <cell r="Q791">
            <v>45853</v>
          </cell>
          <cell r="R791">
            <v>45869</v>
          </cell>
          <cell r="S791">
            <v>2894330</v>
          </cell>
          <cell r="T791">
            <v>45870</v>
          </cell>
          <cell r="U791">
            <v>45900</v>
          </cell>
          <cell r="V791">
            <v>771821</v>
          </cell>
          <cell r="W791">
            <v>45901</v>
          </cell>
          <cell r="X791">
            <v>45908</v>
          </cell>
          <cell r="Y791">
            <v>0</v>
          </cell>
          <cell r="Z791">
            <v>45931</v>
          </cell>
          <cell r="AA791">
            <v>45961</v>
          </cell>
          <cell r="AB791">
            <v>0</v>
          </cell>
          <cell r="AC791">
            <v>45962</v>
          </cell>
          <cell r="AD791">
            <v>45991</v>
          </cell>
          <cell r="AE791">
            <v>0</v>
          </cell>
          <cell r="AF791">
            <v>45992</v>
          </cell>
          <cell r="AG791">
            <v>46017</v>
          </cell>
          <cell r="BI791" t="str">
            <v>Vicerrectoría de Recursos Universitarios</v>
          </cell>
          <cell r="BJ791" t="str">
            <v>WILSON FERNANDO SALGADO CIFUENTES</v>
          </cell>
          <cell r="BK791" t="str">
            <v>Vicerrector Universitario</v>
          </cell>
          <cell r="BL791">
            <v>1552</v>
          </cell>
          <cell r="BM791">
            <v>45853.979270833333</v>
          </cell>
          <cell r="BN791">
            <v>3174935420</v>
          </cell>
          <cell r="BO791">
            <v>3898</v>
          </cell>
          <cell r="BP791">
            <v>45853</v>
          </cell>
          <cell r="BQ791">
            <v>15629382</v>
          </cell>
          <cell r="CS791" t="str">
            <v>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jurídico de los procesos, trámites y particularidades institucionales de la situación administrativa de comisión de estudios al interior de la Universidad de los Llanos.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Apoyo en la sustentación de fallos disciplinarios de segunda instancia.</v>
          </cell>
          <cell r="CT791">
            <v>1010052404</v>
          </cell>
          <cell r="CU791">
            <v>504</v>
          </cell>
          <cell r="CV791" t="str">
            <v>14</v>
          </cell>
          <cell r="CY791">
            <v>6910</v>
          </cell>
          <cell r="CZ791" t="str">
            <v>M5</v>
          </cell>
          <cell r="DA791">
            <v>5209794</v>
          </cell>
          <cell r="DB791">
            <v>10419588</v>
          </cell>
        </row>
        <row r="792">
          <cell r="B792" t="str">
            <v>0769 DE 2025</v>
          </cell>
          <cell r="C792">
            <v>1121948386</v>
          </cell>
          <cell r="D792" t="str">
            <v>BRAJAN STEVEN GARCES LAITON</v>
          </cell>
          <cell r="E792" t="str">
            <v>CONTRATO DE PRESTACIÓN DE SERVICIOS PROFESIONALES</v>
          </cell>
          <cell r="F792" t="str">
            <v>PRESTACIÓN DE SERVICIOS PROFESIONALES NECESARIO PARA EL FORTALECIMIENTO DE LOS PROCESOS DE GESTIÓN JURÍDICA DE LA OFICINA ASESORA JURÍDICA DE LA UNIVERSIDAD DE LOS LLANOS.</v>
          </cell>
          <cell r="G792">
            <v>45853</v>
          </cell>
          <cell r="H792">
            <v>15629382</v>
          </cell>
          <cell r="I792" t="str">
            <v>Cinco (05) meses y doce (12) días calendario</v>
          </cell>
          <cell r="J792">
            <v>45853</v>
          </cell>
          <cell r="K792">
            <v>46017</v>
          </cell>
          <cell r="L792" t="str">
            <v>NO APLICA</v>
          </cell>
          <cell r="M792" t="str">
            <v>NO APLICA</v>
          </cell>
          <cell r="N792" t="str">
            <v>NO APLICA</v>
          </cell>
          <cell r="O792">
            <v>6</v>
          </cell>
          <cell r="P792">
            <v>1543643</v>
          </cell>
          <cell r="Q792">
            <v>45853</v>
          </cell>
          <cell r="R792">
            <v>45869</v>
          </cell>
          <cell r="S792">
            <v>2894330</v>
          </cell>
          <cell r="T792">
            <v>45870</v>
          </cell>
          <cell r="U792">
            <v>45900</v>
          </cell>
          <cell r="V792">
            <v>2894330</v>
          </cell>
          <cell r="W792">
            <v>45901</v>
          </cell>
          <cell r="X792">
            <v>45930</v>
          </cell>
          <cell r="Y792">
            <v>2894330</v>
          </cell>
          <cell r="Z792">
            <v>45931</v>
          </cell>
          <cell r="AA792">
            <v>45961</v>
          </cell>
          <cell r="AB792">
            <v>2894330</v>
          </cell>
          <cell r="AC792">
            <v>45962</v>
          </cell>
          <cell r="AD792">
            <v>45991</v>
          </cell>
          <cell r="AE792">
            <v>2508419</v>
          </cell>
          <cell r="AF792">
            <v>45992</v>
          </cell>
          <cell r="AG792">
            <v>46017</v>
          </cell>
          <cell r="BI792" t="str">
            <v>Vicerrectoría de Recursos Universitarios</v>
          </cell>
          <cell r="BJ792" t="str">
            <v>WILSON FERNANDO SALGADO CIFUENTES</v>
          </cell>
          <cell r="BK792" t="str">
            <v>Vicerrector Universitario</v>
          </cell>
          <cell r="BL792">
            <v>1552</v>
          </cell>
          <cell r="BM792">
            <v>45853.979270833333</v>
          </cell>
          <cell r="BN792">
            <v>3174935420</v>
          </cell>
          <cell r="BO792">
            <v>3990</v>
          </cell>
          <cell r="BP792">
            <v>45853</v>
          </cell>
          <cell r="BQ792">
            <v>15629382</v>
          </cell>
          <cell r="CS792"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v>
          </cell>
          <cell r="CT792">
            <v>1121948386</v>
          </cell>
          <cell r="CU792">
            <v>504</v>
          </cell>
          <cell r="CV792" t="str">
            <v>14</v>
          </cell>
          <cell r="CY792">
            <v>6910</v>
          </cell>
          <cell r="CZ792" t="str">
            <v>M5</v>
          </cell>
          <cell r="DA792">
            <v>15629382</v>
          </cell>
          <cell r="DB792">
            <v>0</v>
          </cell>
        </row>
        <row r="793">
          <cell r="B793" t="str">
            <v>0770 DE 2025</v>
          </cell>
          <cell r="C793">
            <v>1121898024</v>
          </cell>
          <cell r="D793" t="str">
            <v>MILDRED LIZETH ROJAS LAVADO</v>
          </cell>
          <cell r="E793" t="str">
            <v>CONTRATO DE PRESTACIÓN DE SERVICIOS PROFESIONALES</v>
          </cell>
          <cell r="F793" t="str">
            <v>PRESTACIÓN DE SERVICIOS PROFESIONALES NECESARIO PARA EL FORTALECIMIENTO DE LOS PROCESOS DE GESTIÓN JURÍDICA DE LA OFICINA ASESORA JURÍDICA DE LA UNIVERSIDAD DE LOS LLANOS.</v>
          </cell>
          <cell r="G793">
            <v>45853</v>
          </cell>
          <cell r="H793">
            <v>14954038</v>
          </cell>
          <cell r="I793" t="str">
            <v>Cinco (05) meses y cinco (05) días calendario</v>
          </cell>
          <cell r="J793">
            <v>45853</v>
          </cell>
          <cell r="K793">
            <v>46010</v>
          </cell>
          <cell r="L793" t="str">
            <v>NO APLICA</v>
          </cell>
          <cell r="M793" t="str">
            <v>NO APLICA</v>
          </cell>
          <cell r="N793" t="str">
            <v>NO APLICA</v>
          </cell>
          <cell r="O793">
            <v>6</v>
          </cell>
          <cell r="P793">
            <v>1543643</v>
          </cell>
          <cell r="Q793">
            <v>45853</v>
          </cell>
          <cell r="R793">
            <v>45869</v>
          </cell>
          <cell r="S793">
            <v>2894330</v>
          </cell>
          <cell r="T793">
            <v>45870</v>
          </cell>
          <cell r="U793">
            <v>45900</v>
          </cell>
          <cell r="V793">
            <v>2894330</v>
          </cell>
          <cell r="W793">
            <v>45901</v>
          </cell>
          <cell r="X793">
            <v>45930</v>
          </cell>
          <cell r="Y793">
            <v>675344</v>
          </cell>
          <cell r="Z793">
            <v>45931</v>
          </cell>
          <cell r="AA793">
            <v>45937</v>
          </cell>
          <cell r="AB793">
            <v>0</v>
          </cell>
          <cell r="AC793">
            <v>45962</v>
          </cell>
          <cell r="AD793">
            <v>45991</v>
          </cell>
          <cell r="AE793">
            <v>0</v>
          </cell>
          <cell r="AF793">
            <v>45992</v>
          </cell>
          <cell r="AG793">
            <v>46010</v>
          </cell>
          <cell r="BI793" t="str">
            <v>Vicerrectoría de Recursos Universitarios</v>
          </cell>
          <cell r="BJ793" t="str">
            <v>WILSON FERNANDO SALGADO CIFUENTES</v>
          </cell>
          <cell r="BK793" t="str">
            <v>Vicerrector Universitario</v>
          </cell>
          <cell r="BL793">
            <v>1552</v>
          </cell>
          <cell r="BM793">
            <v>45853.979270833333</v>
          </cell>
          <cell r="BN793">
            <v>3174935420</v>
          </cell>
          <cell r="BO793">
            <v>3968</v>
          </cell>
          <cell r="BP793">
            <v>45853</v>
          </cell>
          <cell r="BQ793">
            <v>14954038</v>
          </cell>
          <cell r="CS793" t="str">
            <v>1. Prestar apoyo en asesorías jurídicas cuando le sean requeridas por la Asesora Jurídica en el área de proyección social. 2. Prestar apoyo jurídico en la proyección de las respuestas a las solicitudes efectuadas por la Oficina de Proyección social. 3. Prestar apoyo jurídico en la proyección o revisión de respuestas de las solicitudes y/o consultas realizadas por los diferentes estamentos de la Universidad. 4. Prestar apoyo jurídico en la proyección o revisión de actos administrativos, documentos, informes, para suscribir convenios por parte de la Oficina de Proyección Social de la universidad, de acuerdo a la naturaleza de los mismos y conforme a la normatividad aplicable. 5.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6.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7.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v>
          </cell>
          <cell r="CT793">
            <v>1121898024</v>
          </cell>
          <cell r="CU793">
            <v>504</v>
          </cell>
          <cell r="CV793" t="str">
            <v>14</v>
          </cell>
          <cell r="CY793">
            <v>6910</v>
          </cell>
          <cell r="CZ793" t="str">
            <v>M5</v>
          </cell>
          <cell r="DA793">
            <v>8007647</v>
          </cell>
          <cell r="DB793">
            <v>6946391</v>
          </cell>
        </row>
        <row r="794">
          <cell r="B794" t="str">
            <v>0771 DE 2025</v>
          </cell>
          <cell r="C794">
            <v>1121819878</v>
          </cell>
          <cell r="D794" t="str">
            <v>ANGELA MARITZA MORALES LOZADA</v>
          </cell>
          <cell r="E794" t="str">
            <v>CONTRATO DE PRESTACIÓN DE SERVICIOS PROFESIONALES</v>
          </cell>
          <cell r="F794" t="str">
            <v>PRESTACIÓN DE SERVICIOS PROFESIONALES NECESARIO PARA EL FORTALECIMIENTO DE LOS PROCESOS DE GESTIÓN JURÍDICA DE LA OFICINA ASESORA JURÍDICA DE LA UNIVERSIDAD DE LOS LLANOS.</v>
          </cell>
          <cell r="G794">
            <v>45853</v>
          </cell>
          <cell r="H794">
            <v>14954038</v>
          </cell>
          <cell r="I794" t="str">
            <v>Cinco (05) meses y cinco (05) días calendario</v>
          </cell>
          <cell r="J794">
            <v>45853</v>
          </cell>
          <cell r="K794">
            <v>46010</v>
          </cell>
          <cell r="L794" t="str">
            <v>NO APLICA</v>
          </cell>
          <cell r="M794" t="str">
            <v>NO APLICA</v>
          </cell>
          <cell r="N794" t="str">
            <v>NO APLICA</v>
          </cell>
          <cell r="O794">
            <v>6</v>
          </cell>
          <cell r="P794">
            <v>1543643</v>
          </cell>
          <cell r="Q794">
            <v>45853</v>
          </cell>
          <cell r="R794">
            <v>45869</v>
          </cell>
          <cell r="S794">
            <v>2411942</v>
          </cell>
          <cell r="T794">
            <v>45870</v>
          </cell>
          <cell r="U794">
            <v>45894</v>
          </cell>
          <cell r="V794">
            <v>0</v>
          </cell>
          <cell r="W794">
            <v>45901</v>
          </cell>
          <cell r="X794">
            <v>45930</v>
          </cell>
          <cell r="Y794">
            <v>0</v>
          </cell>
          <cell r="Z794">
            <v>45931</v>
          </cell>
          <cell r="AA794">
            <v>45961</v>
          </cell>
          <cell r="AB794">
            <v>0</v>
          </cell>
          <cell r="AC794">
            <v>45962</v>
          </cell>
          <cell r="AD794">
            <v>45991</v>
          </cell>
          <cell r="AE794">
            <v>0</v>
          </cell>
          <cell r="AF794">
            <v>45992</v>
          </cell>
          <cell r="AG794">
            <v>46010</v>
          </cell>
          <cell r="BI794" t="str">
            <v>Vicerrectoría de Recursos Universitarios</v>
          </cell>
          <cell r="BJ794" t="str">
            <v>WILSON FERNANDO SALGADO CIFUENTES</v>
          </cell>
          <cell r="BK794" t="str">
            <v>Vicerrector Universitario</v>
          </cell>
          <cell r="BL794">
            <v>1552</v>
          </cell>
          <cell r="BM794">
            <v>45853.979270833333</v>
          </cell>
          <cell r="BN794">
            <v>3174935420</v>
          </cell>
          <cell r="BO794">
            <v>3925</v>
          </cell>
          <cell r="BP794">
            <v>45853</v>
          </cell>
          <cell r="BQ794">
            <v>14954038</v>
          </cell>
          <cell r="CS794"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9.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10.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en la proyección, asesoramiento y revisión de los requerimientos de suscripción, elaboración, ejecución y seguimiento de los convenios que se suscriban en la Universidad de los Llanos. 14. Contribuir y prestar apoyo en la proyección y revisión de respuestas institucionales a las solicitudes realizadas por diferentes dependencias de la Universidad, así como, a los requerimientos internos y/o externos relacionados con la suscripción y ejecución de los convenios. 15. Contribuir y prestar apoyo en la proyección y revisión de resoluciones rectorales para la designación del supervisor y/o interventor de convenios.  16. Contribuir y prestar apoyo en la consolidación de la información de los convenios que suscriba la Universidad de los Llanos, así como, la organización y mantenimiento del archivo físico documental. 17.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v>
          </cell>
          <cell r="CT794">
            <v>1121819878</v>
          </cell>
          <cell r="CU794">
            <v>504</v>
          </cell>
          <cell r="CV794" t="str">
            <v>14</v>
          </cell>
          <cell r="CY794">
            <v>6910</v>
          </cell>
          <cell r="CZ794" t="str">
            <v>M5</v>
          </cell>
          <cell r="DA794">
            <v>3955585</v>
          </cell>
          <cell r="DB794">
            <v>10998453</v>
          </cell>
        </row>
        <row r="795">
          <cell r="B795" t="str">
            <v>0772 DE 2025</v>
          </cell>
          <cell r="C795">
            <v>1120352344</v>
          </cell>
          <cell r="D795" t="str">
            <v>MARIANA LUCIA LAVERDE ORTIZ</v>
          </cell>
          <cell r="E795" t="str">
            <v>CONTRATO DE PRESTACIÓN DE SERVICIOS DE APOYO A LA GESTIÓN</v>
          </cell>
          <cell r="F795" t="str">
            <v>PRESTACIÓN DE SERVICIOS DE APOYO A LA GESTIÓN NECESARIO PARA EL FORTALECIMIENTO DE LOS PROCESOS DE GESTIÓN JURÍDICA DE LA OFICINA ASESORA JURÍDICA DE LA UNIVERSIDAD DE LOS LLANOS.</v>
          </cell>
          <cell r="G795">
            <v>45853</v>
          </cell>
          <cell r="H795">
            <v>8567504</v>
          </cell>
          <cell r="I795" t="str">
            <v>Cinco (05) meses y quince (15) días calendario</v>
          </cell>
          <cell r="J795">
            <v>45853</v>
          </cell>
          <cell r="K795">
            <v>46020</v>
          </cell>
          <cell r="L795" t="str">
            <v>NO APLICA</v>
          </cell>
          <cell r="M795" t="str">
            <v>NO APLICA</v>
          </cell>
          <cell r="N795" t="str">
            <v>NO APLICA</v>
          </cell>
          <cell r="O795">
            <v>6</v>
          </cell>
          <cell r="P795">
            <v>830788</v>
          </cell>
          <cell r="Q795">
            <v>45853</v>
          </cell>
          <cell r="R795">
            <v>45869</v>
          </cell>
          <cell r="S795">
            <v>1557728</v>
          </cell>
          <cell r="T795">
            <v>45870</v>
          </cell>
          <cell r="U795">
            <v>45900</v>
          </cell>
          <cell r="V795">
            <v>1557728</v>
          </cell>
          <cell r="W795">
            <v>45901</v>
          </cell>
          <cell r="X795">
            <v>45930</v>
          </cell>
          <cell r="Y795">
            <v>1557728</v>
          </cell>
          <cell r="Z795">
            <v>45931</v>
          </cell>
          <cell r="AA795">
            <v>45961</v>
          </cell>
          <cell r="AB795">
            <v>1557728</v>
          </cell>
          <cell r="AC795">
            <v>45962</v>
          </cell>
          <cell r="AD795">
            <v>45991</v>
          </cell>
          <cell r="AE795">
            <v>1505804</v>
          </cell>
          <cell r="AF795">
            <v>45992</v>
          </cell>
          <cell r="AG795">
            <v>46020</v>
          </cell>
          <cell r="BI795" t="str">
            <v>Vicerrectoría de Recursos Universitarios</v>
          </cell>
          <cell r="BJ795" t="str">
            <v>WILSON FERNANDO SALGADO CIFUENTES</v>
          </cell>
          <cell r="BK795" t="str">
            <v>Vicerrector Universitario</v>
          </cell>
          <cell r="BL795">
            <v>1552</v>
          </cell>
          <cell r="BM795">
            <v>45853.979270833333</v>
          </cell>
          <cell r="BN795">
            <v>3174935420</v>
          </cell>
          <cell r="BO795">
            <v>3918</v>
          </cell>
          <cell r="BP795">
            <v>45853</v>
          </cell>
          <cell r="BQ795">
            <v>8567504</v>
          </cell>
          <cell r="CS795" t="str">
            <v>1. Prestar apoyo en asesorías jurídicas y proyectar respuesta de los derechos de petición presentadas en contra de la Universidad cuando le sean requeridas por el Rector. 2. Brindar el apoyo en la proyección de respuestas a las solicitudes de los órganos de control y distintas dependencias de la Universidad cuando le sean requeridas por el Rector. 3. Prestar apoyo en la elaboración y revisión de las resoluciones rectorales, circulares y actos administrativos de competencia del Rector, según sea su naturaleza. 4. Prestar apoyo en las reuniones que le fueren asignadas y participar en las mesas de trabajo requeridas por los entes de Control. 5. Coadyuvar en la elaboración y organización de los informes que deba presentar el Rector, ante el Consejo Superior Universitario, Consejo Académico, entes de Control y demás situaciones que lo ameriten. 6. Prestar apoyo en el proceso de revisión de las etapas precontractuales y contractuales de los diferentes contratos que se adelanten en la Vicerrectoría de Recursos Universitarios, que deba suscribir el señor Rector. 7. Prestar apoyo en la revisión permanente de los canales digitales que sean de manejo de la Rectoría, y del correo electrónico institucional de la Rectoría.</v>
          </cell>
          <cell r="CT795">
            <v>1120352344</v>
          </cell>
          <cell r="CU795">
            <v>504</v>
          </cell>
          <cell r="CV795" t="str">
            <v>14</v>
          </cell>
          <cell r="CY795">
            <v>7490</v>
          </cell>
          <cell r="CZ795" t="str">
            <v>M6</v>
          </cell>
          <cell r="DA795">
            <v>8567504</v>
          </cell>
          <cell r="DB795">
            <v>0</v>
          </cell>
        </row>
        <row r="796">
          <cell r="B796" t="str">
            <v>0773 DE 2025</v>
          </cell>
          <cell r="C796">
            <v>1006794349</v>
          </cell>
          <cell r="D796" t="str">
            <v>JULIANA MARIA BOLIVAR DIAZ</v>
          </cell>
          <cell r="E796" t="str">
            <v>CONTRATO DE PRESTACIÓN DE SERVICIOS DE APOYO A LA GESTIÓN</v>
          </cell>
          <cell r="F796" t="str">
            <v>PRESTACIÓN DE SERVICIOS DE APOYO A LA GESTIÓN NECESARIO PARA EL FORTALECIMIENTO DE LOS PROCESOS EN GESTIÓN ADMINISTRATIVA EN LA DIVISIÓN DE SERVICIOS ADMINISTRATIVOS DE LA UNIVERSIDAD DE LOS LLANOS.</v>
          </cell>
          <cell r="G796">
            <v>45853</v>
          </cell>
          <cell r="H796">
            <v>11875444</v>
          </cell>
          <cell r="I796" t="str">
            <v>Cinco (05) meses y cinco (05) días calendario</v>
          </cell>
          <cell r="J796">
            <v>45853</v>
          </cell>
          <cell r="K796">
            <v>46010</v>
          </cell>
          <cell r="L796" t="str">
            <v>NO APLICA</v>
          </cell>
          <cell r="M796" t="str">
            <v>NO APLICA</v>
          </cell>
          <cell r="N796" t="str">
            <v>NO APLICA</v>
          </cell>
          <cell r="O796">
            <v>6</v>
          </cell>
          <cell r="P796">
            <v>1225852</v>
          </cell>
          <cell r="Q796">
            <v>45853</v>
          </cell>
          <cell r="R796">
            <v>45869</v>
          </cell>
          <cell r="S796">
            <v>2298473</v>
          </cell>
          <cell r="T796">
            <v>45870</v>
          </cell>
          <cell r="U796">
            <v>45900</v>
          </cell>
          <cell r="V796">
            <v>2298473</v>
          </cell>
          <cell r="W796">
            <v>45901</v>
          </cell>
          <cell r="X796">
            <v>45930</v>
          </cell>
          <cell r="Y796">
            <v>2298473</v>
          </cell>
          <cell r="Z796">
            <v>45931</v>
          </cell>
          <cell r="AA796">
            <v>45961</v>
          </cell>
          <cell r="AB796">
            <v>2298473</v>
          </cell>
          <cell r="AC796">
            <v>45962</v>
          </cell>
          <cell r="AD796">
            <v>45991</v>
          </cell>
          <cell r="AE796">
            <v>1455700</v>
          </cell>
          <cell r="AF796">
            <v>45992</v>
          </cell>
          <cell r="AG796">
            <v>46010</v>
          </cell>
          <cell r="BI796" t="str">
            <v>Vicerrectoría de Recursos Universitarios</v>
          </cell>
          <cell r="BJ796" t="str">
            <v>WILSON FERNANDO SALGADO CIFUENTES</v>
          </cell>
          <cell r="BK796" t="str">
            <v>Vicerrector Universitario</v>
          </cell>
          <cell r="BL796">
            <v>1552</v>
          </cell>
          <cell r="BM796">
            <v>45853.979270833333</v>
          </cell>
          <cell r="BN796">
            <v>3174935420</v>
          </cell>
          <cell r="BO796">
            <v>3891</v>
          </cell>
          <cell r="BP796">
            <v>45853</v>
          </cell>
          <cell r="BQ796">
            <v>11875444</v>
          </cell>
          <cell r="CS796" t="str">
            <v>1. Prestar apoyo en la organización cronológica, física y magnética de la documentación del proceso de estructura organizacional. 2. Apoyar en la revisión y elaboración de Acuerdos y Actas que cumplan con la normatividad vigente para presentar, ante el Consejo Superior, comités y reuniones programadas dentro del proceso de Implementación de Estructura organizacional. 3. Coadyuvar en la programación de reuniones con los responsables de cada proceso misional, estratégico, apoyo y de evaluación. 4. Colaborar con el acompañamiento a las reuniones y comités para el respectivo levantamiento de las Actas.</v>
          </cell>
          <cell r="CT796">
            <v>1006794349</v>
          </cell>
          <cell r="CU796">
            <v>504</v>
          </cell>
          <cell r="CV796" t="str">
            <v>430101</v>
          </cell>
          <cell r="CY796">
            <v>8299</v>
          </cell>
          <cell r="CZ796" t="str">
            <v>M6</v>
          </cell>
          <cell r="DA796">
            <v>11875444</v>
          </cell>
          <cell r="DB796">
            <v>0</v>
          </cell>
        </row>
        <row r="797">
          <cell r="B797" t="str">
            <v>0774 DE 2025</v>
          </cell>
          <cell r="C797">
            <v>40218615</v>
          </cell>
          <cell r="D797" t="str">
            <v>NORMA CONSTANZA BELTRAN TRIGUEROS</v>
          </cell>
          <cell r="E797" t="str">
            <v>CONTRATO DE PRESTACIÓN DE SERVICIOS PROFESIONALES</v>
          </cell>
          <cell r="F797" t="str">
            <v>PRESTACIÓN DE SERVICIOS PROFESIONALES NECESARIO PARA EL FORTALECIMIENTO DE LOS PROCESOS DE CONTRATACIÓN EN LA DIVISIÓN DE SERVICIOS ADMINISTRATIVOS DE LA UNIVERSIDAD DE LOS LLANOS.</v>
          </cell>
          <cell r="G797">
            <v>45853</v>
          </cell>
          <cell r="H797">
            <v>21565077</v>
          </cell>
          <cell r="I797" t="str">
            <v>Cinco (05) meses y quince (15) días calendario</v>
          </cell>
          <cell r="J797">
            <v>45853</v>
          </cell>
          <cell r="K797">
            <v>46020</v>
          </cell>
          <cell r="L797" t="str">
            <v>NO APLICA</v>
          </cell>
          <cell r="M797" t="str">
            <v>NO APLICA</v>
          </cell>
          <cell r="N797" t="str">
            <v>NO APLICA</v>
          </cell>
          <cell r="O797">
            <v>6</v>
          </cell>
          <cell r="P797">
            <v>2091159</v>
          </cell>
          <cell r="Q797">
            <v>45853</v>
          </cell>
          <cell r="R797">
            <v>45869</v>
          </cell>
          <cell r="S797">
            <v>3920923</v>
          </cell>
          <cell r="T797">
            <v>45870</v>
          </cell>
          <cell r="U797">
            <v>45900</v>
          </cell>
          <cell r="V797">
            <v>3920923</v>
          </cell>
          <cell r="W797">
            <v>45901</v>
          </cell>
          <cell r="X797">
            <v>45930</v>
          </cell>
          <cell r="Y797">
            <v>3920923</v>
          </cell>
          <cell r="Z797">
            <v>45931</v>
          </cell>
          <cell r="AA797">
            <v>45961</v>
          </cell>
          <cell r="AB797">
            <v>3920923</v>
          </cell>
          <cell r="AC797">
            <v>45962</v>
          </cell>
          <cell r="AD797">
            <v>45991</v>
          </cell>
          <cell r="AE797">
            <v>3790226</v>
          </cell>
          <cell r="AF797">
            <v>45992</v>
          </cell>
          <cell r="AG797">
            <v>46020</v>
          </cell>
          <cell r="BI797" t="str">
            <v>Vicerrectoría de Recursos Universitarios</v>
          </cell>
          <cell r="BJ797" t="str">
            <v>WILSON FERNANDO SALGADO CIFUENTES</v>
          </cell>
          <cell r="BK797" t="str">
            <v>Vicerrector Universitario</v>
          </cell>
          <cell r="BL797">
            <v>1552</v>
          </cell>
          <cell r="BM797">
            <v>45853.979270833333</v>
          </cell>
          <cell r="BN797">
            <v>3174935420</v>
          </cell>
          <cell r="BO797">
            <v>3831</v>
          </cell>
          <cell r="BP797">
            <v>45853</v>
          </cell>
          <cell r="BQ797">
            <v>21565077</v>
          </cell>
          <cell r="CS797"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en el SICOF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la verificación de documentación para contratación de Evaluadores de Posgrados y Externos. 10. Apoyar el proceso de recibir y revisar documentos para pagos de evaluadores de posgrados y externos. 11. Apoyar la elaboración de Órdenes de pago para Evaluadores de posgrados y externos. 12. Apoyar la elaboración de Órdenes de Pago para Docentes de posgrados. 13. Apoyar la verificación y ajuste de los procedimientos y formatos de los programas de posgrados, de acuerdo a las exigencias establecidas en el marco de la implementación del nuevo sistema de información institucional. 14. Apoyar las diferentes actividades de gestión documental y archivo. 15. Apoyar el proceso de elaboración de constancias. 16. Prestar apoyo a las auditorías internas y externas recibidas y al plan de mejoramiento de acuerdo con las actividades en la División de Servicios Administrativos. 17. Contribuir en la revisión y aprobación de docentes de posgrado en el sistema SIAU. 18. Apoyar el proceso de recepción de planeaciones, recepción de documentos, elaboración de contratos, recepción de documentos para pago y afiliación de ARL para capacitadores de educación continuada. 19. Apoyar el proceso de revisión y cargue de hojas de vida y cuentas CPS en la División de Servicios Administrativos. 20. Apoyar los procesos de rendición de contratos en SIA OBSERVA. 21. Apoyar el proceso de revisión de Nomina. 22. Brindar apoyo en la revisión de estudios previos y certificados de necesidad para la contratación de CPS. 23. Apoyar el proceso de Jóvenes Investigadores.</v>
          </cell>
          <cell r="CT797">
            <v>40218615</v>
          </cell>
          <cell r="CU797">
            <v>504</v>
          </cell>
          <cell r="CV797" t="str">
            <v>430101</v>
          </cell>
          <cell r="CY797">
            <v>8299</v>
          </cell>
          <cell r="CZ797" t="str">
            <v>M6</v>
          </cell>
          <cell r="DA797">
            <v>21565077</v>
          </cell>
          <cell r="DB797">
            <v>0</v>
          </cell>
        </row>
        <row r="798">
          <cell r="B798" t="str">
            <v>0775 DE 2025</v>
          </cell>
          <cell r="C798">
            <v>40447397</v>
          </cell>
          <cell r="D798" t="str">
            <v>ERIKA MENDEZ RONDON</v>
          </cell>
          <cell r="E798" t="str">
            <v>CONTRATO DE PRESTACIÓN DE SERVICIOS PROFESIONALES</v>
          </cell>
          <cell r="F798" t="str">
            <v>PRESTACIÓN DE SERVICIOS PROFESIONALES NECESARIO PARA EL FORTALECIMIENTO DE LOS PROCESOS DE CONTRATACIÓN EN LA DIVISIÓN DE SERVICIOS ADMINISTRATIVOS DE LA UNIVERSIDAD DE LOS LLANOS.</v>
          </cell>
          <cell r="G798">
            <v>45853</v>
          </cell>
          <cell r="H798">
            <v>21565077</v>
          </cell>
          <cell r="I798" t="str">
            <v>Cinco (05) meses y quince (15) días calendario</v>
          </cell>
          <cell r="J798">
            <v>45853</v>
          </cell>
          <cell r="K798">
            <v>46020</v>
          </cell>
          <cell r="L798" t="str">
            <v>NO APLICA</v>
          </cell>
          <cell r="M798" t="str">
            <v>NO APLICA</v>
          </cell>
          <cell r="N798" t="str">
            <v>NO APLICA</v>
          </cell>
          <cell r="O798">
            <v>6</v>
          </cell>
          <cell r="P798">
            <v>2091159</v>
          </cell>
          <cell r="Q798">
            <v>45853</v>
          </cell>
          <cell r="R798">
            <v>45869</v>
          </cell>
          <cell r="S798">
            <v>3920923</v>
          </cell>
          <cell r="T798">
            <v>45870</v>
          </cell>
          <cell r="U798">
            <v>45900</v>
          </cell>
          <cell r="V798">
            <v>3920923</v>
          </cell>
          <cell r="W798">
            <v>45901</v>
          </cell>
          <cell r="X798">
            <v>45930</v>
          </cell>
          <cell r="Y798">
            <v>3920923</v>
          </cell>
          <cell r="Z798">
            <v>45931</v>
          </cell>
          <cell r="AA798">
            <v>45961</v>
          </cell>
          <cell r="AB798">
            <v>3920923</v>
          </cell>
          <cell r="AC798">
            <v>45962</v>
          </cell>
          <cell r="AD798">
            <v>45991</v>
          </cell>
          <cell r="AE798">
            <v>3790226</v>
          </cell>
          <cell r="AF798">
            <v>45992</v>
          </cell>
          <cell r="AG798">
            <v>46020</v>
          </cell>
          <cell r="BI798" t="str">
            <v>Vicerrectoría de Recursos Universitarios</v>
          </cell>
          <cell r="BJ798" t="str">
            <v>WILSON FERNANDO SALGADO CIFUENTES</v>
          </cell>
          <cell r="BK798" t="str">
            <v>Vicerrector Universitario</v>
          </cell>
          <cell r="BL798">
            <v>1552</v>
          </cell>
          <cell r="BM798">
            <v>45853.979270833333</v>
          </cell>
          <cell r="BN798">
            <v>3174935420</v>
          </cell>
          <cell r="BO798">
            <v>3859</v>
          </cell>
          <cell r="BP798">
            <v>45853</v>
          </cell>
          <cell r="BQ798">
            <v>21565077</v>
          </cell>
          <cell r="CS798" t="str">
            <v>1. Apoyar la realización de las proyecciones salariales de docentes Planta, Ocasionales y Catedráticos (Pregrado y Centro de idiomas interno y externos), anualmente. 2. Apoyar y coordinar la solicitud del Certificado de Disponibilidad Presupuestal docentes cátedra (Pregrado y centro de idiomas interno y externos) semestralmente según los requerimientos. 3. Apoyar la verificación de solicitudes de servicios y requerimientos de docentes ocasionales y cátedra de pregrado, centro de idiomas internos y externos, según el plan de estudio de cada programa. 4. Apoyar la verificación de documentos para contratación de docentes catedráticos cátedra (pregrado, centro de idiomas internos – externos) y ocasionales en pregrado. 5. Apoyar el proceso de recepción de paz y salvo de docentes ocasionales. 6. Apoyar a las auditorías internas y externas recibidas y al plan de mejoramiento de acuerdo con las actividades en la División de Servicios Administrativos.7. Apoyar el manejo del Sistema SIAU para la activación y desactivación de docentes catedráticos y ocasionales de pregrado. 8. Prestar apoyo en realizar las afiliaciones al Sistema de Seguridad Social en Salud, Pensión, Cesantías, COFREM y Afiliación a Riesgos Laborales de docentes ocasionales. 9. Apoyar la elaboración de contratos de profesores catedráticos (pregrado, centro de idiomas internos y externos). 10. Apoyar el proceso de las firmas de los contratos de los profesores catedráticos (Pregrado, centro de idiomas internos y externos  en el Sistema de información asignado para el proceso. 11. Apoyar el proceso de información de contrato de hora catedra (pregrado y centro de idiomas interno y externo) en el sistema de información asignado para el proceso. 12. Apoyar la elaboración de las solicitudes de Compromisos presupuestales en el SICOF de docentes catedráticos (pregrado y centro de idiomas internos y externos).13. Apoyar la elaboración de Resolución Rectorales para la vinculación de docentes ocasionales. 14. Apoyar la recepción de los documentos para liquidar contratos de hora cátedra (pregrado y centro de idiomas interno  externos) frente al contrato. 15. Apoyar la recepción de los documentos para pago mensual de los docentes catedráticos (pregrado y centro de idiomas interno y externos). 16. Apoyar el pago y liquidación de los contratos de profesores catedráticos (pregrado y centro de idiomas interno y externos) en el sistema SICOF. 17. Apoyo para la entrega de información a nomina correspondiente a las novedades de los docentes ocasionales vinculados en cada vigencia. 18.  Apoyo a la notificación (vinculación) docentes ocasionales. 19. Apoyar la elaboración de órdenes de pago para Docentes catedráticos (pregrado y centro de idiomas interno y externos) en el sistema SICOF mensualmente. 20.  Apoyar la verificación de la entrega de documentos de pago de catedráticos (pregrado y centro de idiomas internos y externos) ante las áreas de vicerrectoría de recursos universitarios (a que halla lugar) y área de tesorería. 21.  Apoyar la realización de novedades a los contratos de hora cátedra catedráticos (pregrado y centro de idiomas internos y externos).  22. Apoyar la verificación y ajustes de los procedimientos y formatos de los programas de pregrado de acuerdo a las exigencias establecidas en el marco de la implementación del nuevo sistema de información. 23. Prestar apoyo para el proceso de los exámenes médicos de ingreso y egreso de los docentes de Ocasionales y planta a la oficina de Seguridad y Salud en el trabajo. 24. Apoyar el proceso de rendición de los contratos de los docentes catedráticos (pregrado y centro de idiomas internos y externos) al sistema integral de auditoria (SIA OBSERVA).  25. Apoyar el proceso de contratación de docentes de planta. 26. Apoyar el proceso de proyecciones del anteproyecto presupuestal de gastos de personal, administrativos y docentes.</v>
          </cell>
          <cell r="CT798">
            <v>40447397</v>
          </cell>
          <cell r="CU798">
            <v>504</v>
          </cell>
          <cell r="CV798" t="str">
            <v>430101</v>
          </cell>
          <cell r="CY798">
            <v>8299</v>
          </cell>
          <cell r="CZ798" t="str">
            <v>M6</v>
          </cell>
          <cell r="DA798">
            <v>21565077</v>
          </cell>
          <cell r="DB798">
            <v>0</v>
          </cell>
        </row>
        <row r="799">
          <cell r="B799" t="str">
            <v>0776 DE 2025</v>
          </cell>
          <cell r="C799">
            <v>1121845390</v>
          </cell>
          <cell r="D799" t="str">
            <v>AURA CAROLINA VILLARREAL VILLERA</v>
          </cell>
          <cell r="E799" t="str">
            <v>CONTRATO DE PRESTACIÓN DE SERVICIOS DE APOYO A LA GESTIÓN</v>
          </cell>
          <cell r="F799" t="str">
            <v>PRESTACIÓN DE SERVICIOS DE APOYO A LA GESTIÓN NECESARIO PARA EL FORTALECIMIENTO DE LOS PROCESOS EN GESTIÓN ADMINISTRATIVA EN LA DIVISIÓN DE SERVICIOS ADMINISTRATIVOS DE LA UNIVERSIDAD DE LOS LLANOS.</v>
          </cell>
          <cell r="G799">
            <v>45853</v>
          </cell>
          <cell r="H799">
            <v>14128840</v>
          </cell>
          <cell r="I799" t="str">
            <v>Cinco (05) meses y quince (15) días calendario</v>
          </cell>
          <cell r="J799">
            <v>45853</v>
          </cell>
          <cell r="K799">
            <v>46020</v>
          </cell>
          <cell r="L799" t="str">
            <v>NO APLICA</v>
          </cell>
          <cell r="M799" t="str">
            <v>NO APLICA</v>
          </cell>
          <cell r="N799" t="str">
            <v>NO APLICA</v>
          </cell>
          <cell r="O799">
            <v>6</v>
          </cell>
          <cell r="P799">
            <v>1370069</v>
          </cell>
          <cell r="Q799">
            <v>45853</v>
          </cell>
          <cell r="R799">
            <v>45869</v>
          </cell>
          <cell r="S799">
            <v>2568880</v>
          </cell>
          <cell r="T799">
            <v>45870</v>
          </cell>
          <cell r="U799">
            <v>45900</v>
          </cell>
          <cell r="V799">
            <v>2568880</v>
          </cell>
          <cell r="W799">
            <v>45901</v>
          </cell>
          <cell r="X799">
            <v>45930</v>
          </cell>
          <cell r="Y799">
            <v>2568880</v>
          </cell>
          <cell r="Z799">
            <v>45931</v>
          </cell>
          <cell r="AA799">
            <v>45961</v>
          </cell>
          <cell r="AB799">
            <v>2568880</v>
          </cell>
          <cell r="AC799">
            <v>45962</v>
          </cell>
          <cell r="AD799">
            <v>45991</v>
          </cell>
          <cell r="AE799">
            <v>2483251</v>
          </cell>
          <cell r="AF799">
            <v>45992</v>
          </cell>
          <cell r="AG799">
            <v>46020</v>
          </cell>
          <cell r="BI799" t="str">
            <v>Vicerrectoría de Recursos Universitarios</v>
          </cell>
          <cell r="BJ799" t="str">
            <v>WILSON FERNANDO SALGADO CIFUENTES</v>
          </cell>
          <cell r="BK799" t="str">
            <v>Vicerrector Universitario</v>
          </cell>
          <cell r="BL799">
            <v>1552</v>
          </cell>
          <cell r="BM799">
            <v>45853.979270833333</v>
          </cell>
          <cell r="BN799">
            <v>3174935420</v>
          </cell>
          <cell r="BO799">
            <v>3941</v>
          </cell>
          <cell r="BP799">
            <v>45853</v>
          </cell>
          <cell r="BQ799">
            <v>14128840</v>
          </cell>
          <cell r="CS799" t="str">
            <v>1. Apoyar la verificación de documentos para la contratación de docentes catedráticos y ocasionales. 2. Cooperar con la verificación de antecedentes judiciales, fiscales y disciplinarios del personal docente a vincular. 3. Coadyuvar en la elaboración de resoluciones y respectivas notificaciones de vacaciones de docentes de planta, personal administrativo docente y docentes ocasionales. 4. Prestar apoyo en la elaboración de certificaciones de docentes de planta, ocasionales y catedráticos. 5. Apoyar las diferentes actividades de gestión documental y archivo de docentes de planta, ocasionales y catedráticos. 6. Coadyuvar en las afiliaciones a riesgos laborales de docentes catedráticos y ocasionales. 7. Brindar apoyo en dar respuesta a correos de docentes y personal que tuvo vínculo laboral con la universidad. 8. Coadyuvar en la proyección de respuestas a las solicitudes de los órganos de control y de las diferentes dependencias de la Universidad de los docentes. 9. Prestar apoyo a las auditorías internas y externas recibidas y al plan de mejoramiento de acuerdo con las actividades en la División de Servicios Administrativos. 10. Apoyar el proceso de información a docentes y empleados públicos de vacaciones pendientes por disfrutar. 11. Apoyar el proceso de verificación y actualización de hojas de vida y bienes y rentas en el SIGEP II, como lo establece el Decreto 1083 del 26 de mayo de 2015, de los empleados públicos y docentes de la Universidad de los Llanos.</v>
          </cell>
          <cell r="CT799">
            <v>1121845390.4000001</v>
          </cell>
          <cell r="CU799">
            <v>504</v>
          </cell>
          <cell r="CV799" t="str">
            <v>430101</v>
          </cell>
          <cell r="CY799">
            <v>9609</v>
          </cell>
          <cell r="CZ799" t="str">
            <v>M6</v>
          </cell>
          <cell r="DA799">
            <v>14128840</v>
          </cell>
          <cell r="DB799">
            <v>0</v>
          </cell>
        </row>
        <row r="800">
          <cell r="B800" t="str">
            <v>0777 DE 2025</v>
          </cell>
          <cell r="C800">
            <v>40445474</v>
          </cell>
          <cell r="D800" t="str">
            <v xml:space="preserve">MABEL PATRICIA CASTILLO INSIGNARES </v>
          </cell>
          <cell r="E800" t="str">
            <v>CONTRATO DE PRESTACIÓN DE SERVICIOS PROFESIONALES</v>
          </cell>
          <cell r="F800" t="str">
            <v>PRESTACIÓN DE SERVICIOS PROFESIONALES NECESARIO PARA EL FORTALECIMIENTO DE LOS PROCESOS DE COORDINACIÓN DEL ÁREA DE SEGURIDAD Y SALUD EN EL TRABAJO EN LA DIVISIÓN DE SERVICIOS ADMINISTRATIVOS DE LA UNIVERSIDAD DE LOS LLANOS.</v>
          </cell>
          <cell r="G800">
            <v>45853</v>
          </cell>
          <cell r="H800">
            <v>28629497</v>
          </cell>
          <cell r="I800" t="str">
            <v>Cinco (05) meses y quince (15) días calendario</v>
          </cell>
          <cell r="J800">
            <v>45853</v>
          </cell>
          <cell r="K800">
            <v>46020</v>
          </cell>
          <cell r="L800" t="str">
            <v>NO APLICA</v>
          </cell>
          <cell r="M800" t="str">
            <v>NO APLICA</v>
          </cell>
          <cell r="N800" t="str">
            <v>NO APLICA</v>
          </cell>
          <cell r="O800">
            <v>6</v>
          </cell>
          <cell r="P800">
            <v>2776194</v>
          </cell>
          <cell r="Q800">
            <v>45853</v>
          </cell>
          <cell r="R800">
            <v>45869</v>
          </cell>
          <cell r="S800">
            <v>5205363</v>
          </cell>
          <cell r="T800">
            <v>45870</v>
          </cell>
          <cell r="U800">
            <v>45900</v>
          </cell>
          <cell r="V800">
            <v>5205363</v>
          </cell>
          <cell r="W800">
            <v>45901</v>
          </cell>
          <cell r="X800">
            <v>45930</v>
          </cell>
          <cell r="Y800">
            <v>5205363</v>
          </cell>
          <cell r="Z800">
            <v>45931</v>
          </cell>
          <cell r="AA800">
            <v>45961</v>
          </cell>
          <cell r="AB800">
            <v>5205363</v>
          </cell>
          <cell r="AC800">
            <v>45962</v>
          </cell>
          <cell r="AD800">
            <v>45991</v>
          </cell>
          <cell r="AE800">
            <v>5031851</v>
          </cell>
          <cell r="AF800">
            <v>45992</v>
          </cell>
          <cell r="AG800">
            <v>46020</v>
          </cell>
          <cell r="BI800" t="str">
            <v>Vicerrectoría de Recursos Universitarios</v>
          </cell>
          <cell r="BJ800" t="str">
            <v>WILSON FERNANDO SALGADO CIFUENTES</v>
          </cell>
          <cell r="BK800" t="str">
            <v>Vicerrector Universitario</v>
          </cell>
          <cell r="BL800">
            <v>1552</v>
          </cell>
          <cell r="BM800">
            <v>45853.979270833333</v>
          </cell>
          <cell r="BN800">
            <v>3174935420</v>
          </cell>
          <cell r="BO800">
            <v>3857</v>
          </cell>
          <cell r="BP800">
            <v>45853</v>
          </cell>
          <cell r="BQ800">
            <v>28629497</v>
          </cell>
          <cell r="CS800"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800">
            <v>40445474.299999997</v>
          </cell>
          <cell r="CU800">
            <v>504</v>
          </cell>
          <cell r="CV800" t="str">
            <v>430101</v>
          </cell>
          <cell r="CY800">
            <v>7110</v>
          </cell>
          <cell r="CZ800" t="str">
            <v>M5</v>
          </cell>
          <cell r="DA800">
            <v>28629497</v>
          </cell>
          <cell r="DB800">
            <v>0</v>
          </cell>
        </row>
        <row r="801">
          <cell r="B801" t="str">
            <v>0778 DE 2025</v>
          </cell>
          <cell r="C801">
            <v>1121880108</v>
          </cell>
          <cell r="D801" t="str">
            <v>JOHN ANDERSSON SALAZAR ORTIZ</v>
          </cell>
          <cell r="E801" t="str">
            <v>CONTRATO DE PRESTACIÓN DE SERVICIOS DE APOYO A LA GESTIÓN</v>
          </cell>
          <cell r="F801" t="str">
            <v>PRESTACIÓN DE SERVICIOS DE APOYO A LA GESTIÓN NECESARIO PARA EL FORTALECIMIENTO DE LOS PROCESOS EN LA DIVISIÓN DE SERVICIOS ADMINISTRATIVOS DE LA UNIVERSIDAD DE LOS LLANOS.</v>
          </cell>
          <cell r="G801">
            <v>45853</v>
          </cell>
          <cell r="H801">
            <v>13272547</v>
          </cell>
          <cell r="I801" t="str">
            <v>Cinco (05) meses y cinco (05) días calendario</v>
          </cell>
          <cell r="J801">
            <v>45853</v>
          </cell>
          <cell r="K801">
            <v>46010</v>
          </cell>
          <cell r="L801" t="str">
            <v>NO APLICA</v>
          </cell>
          <cell r="M801" t="str">
            <v>NO APLICA</v>
          </cell>
          <cell r="N801" t="str">
            <v>NO APLICA</v>
          </cell>
          <cell r="O801">
            <v>6</v>
          </cell>
          <cell r="P801">
            <v>1370069</v>
          </cell>
          <cell r="Q801">
            <v>45853</v>
          </cell>
          <cell r="R801">
            <v>45869</v>
          </cell>
          <cell r="S801">
            <v>2568880</v>
          </cell>
          <cell r="T801">
            <v>45870</v>
          </cell>
          <cell r="U801">
            <v>45900</v>
          </cell>
          <cell r="V801">
            <v>2568880</v>
          </cell>
          <cell r="W801">
            <v>45901</v>
          </cell>
          <cell r="X801">
            <v>45930</v>
          </cell>
          <cell r="Y801">
            <v>2568880</v>
          </cell>
          <cell r="Z801">
            <v>45931</v>
          </cell>
          <cell r="AA801">
            <v>45961</v>
          </cell>
          <cell r="AB801">
            <v>2568880</v>
          </cell>
          <cell r="AC801">
            <v>45962</v>
          </cell>
          <cell r="AD801">
            <v>45991</v>
          </cell>
          <cell r="AE801">
            <v>1626958</v>
          </cell>
          <cell r="AF801">
            <v>45992</v>
          </cell>
          <cell r="AG801">
            <v>46010</v>
          </cell>
          <cell r="BI801" t="str">
            <v>Vicerrectoría de Recursos Universitarios</v>
          </cell>
          <cell r="BJ801" t="str">
            <v>WILSON FERNANDO SALGADO CIFUENTES</v>
          </cell>
          <cell r="BK801" t="str">
            <v>Vicerrector Universitario</v>
          </cell>
          <cell r="BL801">
            <v>1552</v>
          </cell>
          <cell r="BM801">
            <v>45853.979270833333</v>
          </cell>
          <cell r="BN801">
            <v>3174935420</v>
          </cell>
          <cell r="BO801">
            <v>3958</v>
          </cell>
          <cell r="BP801">
            <v>45853</v>
          </cell>
          <cell r="BQ801">
            <v>13272547</v>
          </cell>
          <cell r="CS801" t="str">
            <v>1. Apoyar el proceso para el control de ingreso y salida de los empleados y trabajadores administrativos. 2. Apoyo en el proceso de Ausentismo laboral. 3. Apoyar el proceso de capacitaciones. 4. Contribuir con la correcta gestión documental de evaluaciones de desempeño de empleados de carrera. 5. Apoyar el proceso de novedades de nómina. 6. Apoyar el proceso de archivo de hojas de vida. 7. Apoyar las actividades de gestión documental y archivo. 8. Prestar apoyo a las auditorías internas y externas recibidas y al plan de mejoramiento de acuerdo con las actividades en la División de Servicios Administrativos. 9. Brindar apoyo en la revisión de trabajo suplementario y horas extras del personal de granja. 10. Apoyar el proceso de alimentación del Indicador de ausentismo por enfermedad general o común. 11. Apoyar la verificación de Documentos para vinculación de Docentes Catedráticos de Pregrado y Posgrado. 12. Apoyar la verificación de documentos para cuentas de Docentes Posgrados. 13.  Apoyar en el desarrollo y gestión de las incapacidades que llegan a la División de Servicios Administrativos.</v>
          </cell>
          <cell r="CT801">
            <v>1121880108</v>
          </cell>
          <cell r="CU801">
            <v>504</v>
          </cell>
          <cell r="CV801" t="str">
            <v>430101</v>
          </cell>
          <cell r="CY801">
            <v>8299</v>
          </cell>
          <cell r="CZ801" t="str">
            <v>M6</v>
          </cell>
          <cell r="DA801">
            <v>13272547</v>
          </cell>
          <cell r="DB801">
            <v>0</v>
          </cell>
        </row>
        <row r="802">
          <cell r="B802" t="str">
            <v>0779 DE 2025</v>
          </cell>
          <cell r="C802">
            <v>1121840543</v>
          </cell>
          <cell r="D802" t="str">
            <v>DIEGO CAMILO CARREÑO ROMERO</v>
          </cell>
          <cell r="E802" t="str">
            <v>CONTRATO DE PRESTACIÓN DE SERVICIOS PROFESIONALES</v>
          </cell>
          <cell r="F802" t="str">
            <v>PRESTACIÓN DE SERVICIOS PROFESIONALES NECESARIO PARA EL FORTALECIMIENTO DE LOS PROCESOS DE GESTIÓN ADMINISTRATIVA EN LA DIVISIÓN DE SERVICIOS ADMINISTRATIVOS DE LA UNIVERSIDAD DE LOS LLANOS.</v>
          </cell>
          <cell r="G802">
            <v>45853</v>
          </cell>
          <cell r="H802">
            <v>14954038</v>
          </cell>
          <cell r="I802" t="str">
            <v>Cinco (05) meses y cinco (05) días calendario</v>
          </cell>
          <cell r="J802">
            <v>45853</v>
          </cell>
          <cell r="K802">
            <v>46010</v>
          </cell>
          <cell r="L802" t="str">
            <v>NO APLICA</v>
          </cell>
          <cell r="M802" t="str">
            <v>NO APLICA</v>
          </cell>
          <cell r="N802" t="str">
            <v>NO APLICA</v>
          </cell>
          <cell r="O802">
            <v>6</v>
          </cell>
          <cell r="P802">
            <v>1543643</v>
          </cell>
          <cell r="Q802">
            <v>45853</v>
          </cell>
          <cell r="R802">
            <v>45869</v>
          </cell>
          <cell r="S802">
            <v>2894330</v>
          </cell>
          <cell r="T802">
            <v>45870</v>
          </cell>
          <cell r="U802">
            <v>45900</v>
          </cell>
          <cell r="V802">
            <v>2894330</v>
          </cell>
          <cell r="W802">
            <v>45901</v>
          </cell>
          <cell r="X802">
            <v>45930</v>
          </cell>
          <cell r="Y802">
            <v>2894330</v>
          </cell>
          <cell r="Z802">
            <v>45931</v>
          </cell>
          <cell r="AA802">
            <v>45961</v>
          </cell>
          <cell r="AB802">
            <v>2894330</v>
          </cell>
          <cell r="AC802">
            <v>45962</v>
          </cell>
          <cell r="AD802">
            <v>45991</v>
          </cell>
          <cell r="AE802">
            <v>1833075</v>
          </cell>
          <cell r="AF802">
            <v>45992</v>
          </cell>
          <cell r="AG802">
            <v>46010</v>
          </cell>
          <cell r="BI802" t="str">
            <v>Vicerrectoría de Recursos Universitarios</v>
          </cell>
          <cell r="BJ802" t="str">
            <v>WILSON FERNANDO SALGADO CIFUENTES</v>
          </cell>
          <cell r="BK802" t="str">
            <v>Vicerrector Universitario</v>
          </cell>
          <cell r="BL802">
            <v>1552</v>
          </cell>
          <cell r="BM802">
            <v>45853.979270833333</v>
          </cell>
          <cell r="BN802">
            <v>3174935420</v>
          </cell>
          <cell r="BO802">
            <v>3938</v>
          </cell>
          <cell r="BP802">
            <v>45853</v>
          </cell>
          <cell r="BQ802">
            <v>14954038</v>
          </cell>
          <cell r="CS802" t="str">
            <v>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Prestar apoyo en la orientación para la legalización de las comisiones otorgadas al personal docente y no docente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posgrado. 9. Brindar apoyo en la afiliación a ARL de Monitores y Auxiliares de Docencia.</v>
          </cell>
          <cell r="CT802">
            <v>1121840543</v>
          </cell>
          <cell r="CU802">
            <v>504</v>
          </cell>
          <cell r="CV802" t="str">
            <v>430101</v>
          </cell>
          <cell r="CY802">
            <v>8299</v>
          </cell>
          <cell r="CZ802" t="str">
            <v>M6</v>
          </cell>
          <cell r="DA802">
            <v>14954038</v>
          </cell>
          <cell r="DB802">
            <v>0</v>
          </cell>
        </row>
        <row r="803">
          <cell r="B803" t="str">
            <v>0780 DE 2025</v>
          </cell>
          <cell r="C803">
            <v>40441400</v>
          </cell>
          <cell r="D803" t="str">
            <v xml:space="preserve">TRICIA VERLEY GONZALEZ VELAIZAN </v>
          </cell>
          <cell r="E803" t="str">
            <v>CONTRATO DE PRESTACIÓN DE SERVICIOS DE APOYO A LA GESTIÓN</v>
          </cell>
          <cell r="F803" t="str">
            <v>PRESTACIÓN DE SERVICIOS DE APOYO A LA GESTIÓN NECESARIO PARA EL FORTALECIMIENTO DE LOS PROCESOS DE GESTIÓN DOCUMENTAL EN LA DIVISIÓN DE SERVICIOS ADMINISTRATIVOS DE LA UNIVERSIDAD DE LOS LLANOS.</v>
          </cell>
          <cell r="G803">
            <v>45853</v>
          </cell>
          <cell r="H803">
            <v>11875444</v>
          </cell>
          <cell r="I803" t="str">
            <v>Cinco (05) meses y cinco (05) días calendario</v>
          </cell>
          <cell r="J803">
            <v>45853</v>
          </cell>
          <cell r="K803">
            <v>46010</v>
          </cell>
          <cell r="L803" t="str">
            <v>NO APLICA</v>
          </cell>
          <cell r="M803" t="str">
            <v>NO APLICA</v>
          </cell>
          <cell r="N803" t="str">
            <v>NO APLICA</v>
          </cell>
          <cell r="O803">
            <v>6</v>
          </cell>
          <cell r="P803">
            <v>1225852</v>
          </cell>
          <cell r="Q803">
            <v>45853</v>
          </cell>
          <cell r="R803">
            <v>45869</v>
          </cell>
          <cell r="S803">
            <v>2298473</v>
          </cell>
          <cell r="T803">
            <v>45870</v>
          </cell>
          <cell r="U803">
            <v>45900</v>
          </cell>
          <cell r="V803">
            <v>2298473</v>
          </cell>
          <cell r="W803">
            <v>45901</v>
          </cell>
          <cell r="X803">
            <v>45930</v>
          </cell>
          <cell r="Y803">
            <v>2298473</v>
          </cell>
          <cell r="Z803">
            <v>45931</v>
          </cell>
          <cell r="AA803">
            <v>45961</v>
          </cell>
          <cell r="AB803">
            <v>2298473</v>
          </cell>
          <cell r="AC803">
            <v>45962</v>
          </cell>
          <cell r="AD803">
            <v>45991</v>
          </cell>
          <cell r="AE803">
            <v>1455700</v>
          </cell>
          <cell r="AF803">
            <v>45992</v>
          </cell>
          <cell r="AG803">
            <v>46010</v>
          </cell>
          <cell r="BI803" t="str">
            <v>Vicerrectoría de Recursos Universitarios</v>
          </cell>
          <cell r="BJ803" t="str">
            <v>WILSON FERNANDO SALGADO CIFUENTES</v>
          </cell>
          <cell r="BK803" t="str">
            <v>Vicerrector Universitario</v>
          </cell>
          <cell r="BL803">
            <v>1552</v>
          </cell>
          <cell r="BM803">
            <v>45853.979270833333</v>
          </cell>
          <cell r="BN803">
            <v>3174935420</v>
          </cell>
          <cell r="BO803">
            <v>3852</v>
          </cell>
          <cell r="BP803">
            <v>45853</v>
          </cell>
          <cell r="BQ803">
            <v>11875444</v>
          </cell>
          <cell r="CS803" t="str">
            <v>1. Apoyar las actividades de gestión archivística de la División de Servicios Administrativos, con criterio de eficiencia, eficacia y efectividad. 2. Apoyar la recepción, revisión, clasificación, radicación, distribución y control de la correspondencia interna y externa, tanto física como digital de acuerdo con las instrucciones del jefe de la Oficina de la División de Servicios Administrativos. 3. Apoyar en la clasificación y organización de documentos tanto físicos como digitales de acuerdo con la tabla de retención documental. 4. Contribuir en la proyección de informes referentes a la gestión documental, que se requieran de la División de Servicios Administrativos para las dependencias de la institución. 5. Apoyar en la atención a los requerimientos de los usuarios, asistiendo en la gestión de documentación y correspondencia tanto física como digital de acuerdo con los procedimientos establecidos. 6. Contribuir con la realización de las actividades y tareas asignadas de acuerdo con los procedimientos y normas internas, contribuyendo al cumplimiento de los objetivos de la dependencia. 7. Apoyar el proceso de verificación del correo de la División.</v>
          </cell>
          <cell r="CT803">
            <v>40441400</v>
          </cell>
          <cell r="CU803">
            <v>504</v>
          </cell>
          <cell r="CV803" t="str">
            <v>430101</v>
          </cell>
          <cell r="CY803">
            <v>8211</v>
          </cell>
          <cell r="CZ803" t="str">
            <v>M6</v>
          </cell>
          <cell r="DA803">
            <v>11875444</v>
          </cell>
          <cell r="DB803">
            <v>0</v>
          </cell>
        </row>
        <row r="804">
          <cell r="B804" t="str">
            <v>0781 DE 2025</v>
          </cell>
          <cell r="C804">
            <v>1121932495</v>
          </cell>
          <cell r="D804" t="str">
            <v>JUAN CAMILO ALVAREZ CUBILLOS</v>
          </cell>
          <cell r="E804" t="str">
            <v>CONTRATO DE PRESTACIÓN DE SERVICIOS PROFESIONALES</v>
          </cell>
          <cell r="F804" t="str">
            <v>PRESTACIÓN DE SERVICIOS PROFESIONALES NECESARIO PARA EL FORTALECIMIENTO DE LOS PROCESOS DEL ÁREA DE SEGURIDAD Y SALUD EN EL TRABAJO DE LA DIVISIÓN DE SERVICIOS ADMINISTRATIVOS DE LA UNIVERSIDAD DE LOS LLANOS.</v>
          </cell>
          <cell r="G804">
            <v>45853</v>
          </cell>
          <cell r="H804">
            <v>16765327</v>
          </cell>
          <cell r="I804" t="str">
            <v>Cinco (05) meses y cinco (05) días calendario</v>
          </cell>
          <cell r="J804">
            <v>45853</v>
          </cell>
          <cell r="K804">
            <v>46010</v>
          </cell>
          <cell r="L804" t="str">
            <v>NO APLICA</v>
          </cell>
          <cell r="M804" t="str">
            <v>NO APLICA</v>
          </cell>
          <cell r="N804" t="str">
            <v>NO APLICA</v>
          </cell>
          <cell r="O804">
            <v>6</v>
          </cell>
          <cell r="P804">
            <v>1730614</v>
          </cell>
          <cell r="Q804">
            <v>45853</v>
          </cell>
          <cell r="R804">
            <v>45869</v>
          </cell>
          <cell r="S804">
            <v>3244902</v>
          </cell>
          <cell r="T804">
            <v>45870</v>
          </cell>
          <cell r="U804">
            <v>45900</v>
          </cell>
          <cell r="V804">
            <v>3244902</v>
          </cell>
          <cell r="W804">
            <v>45901</v>
          </cell>
          <cell r="X804">
            <v>45930</v>
          </cell>
          <cell r="Y804">
            <v>3244902</v>
          </cell>
          <cell r="Z804">
            <v>45931</v>
          </cell>
          <cell r="AA804">
            <v>45961</v>
          </cell>
          <cell r="AB804">
            <v>3244902</v>
          </cell>
          <cell r="AC804">
            <v>45962</v>
          </cell>
          <cell r="AD804">
            <v>45991</v>
          </cell>
          <cell r="AE804">
            <v>2055105</v>
          </cell>
          <cell r="AF804">
            <v>45992</v>
          </cell>
          <cell r="AG804">
            <v>46010</v>
          </cell>
          <cell r="BI804" t="str">
            <v>Vicerrectoría de Recursos Universitarios</v>
          </cell>
          <cell r="BJ804" t="str">
            <v>WILSON FERNANDO SALGADO CIFUENTES</v>
          </cell>
          <cell r="BK804" t="str">
            <v>Vicerrector Universitario</v>
          </cell>
          <cell r="BL804">
            <v>1552</v>
          </cell>
          <cell r="BM804">
            <v>45853.979270833333</v>
          </cell>
          <cell r="BN804">
            <v>3174935420</v>
          </cell>
          <cell r="BO804">
            <v>3978</v>
          </cell>
          <cell r="BP804">
            <v>45853</v>
          </cell>
          <cell r="BQ804">
            <v>16765327</v>
          </cell>
          <cell r="CS804" t="str">
            <v>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v>
          </cell>
          <cell r="CT804">
            <v>1121932495</v>
          </cell>
          <cell r="CU804">
            <v>504</v>
          </cell>
          <cell r="CV804" t="str">
            <v>430101</v>
          </cell>
          <cell r="CY804">
            <v>8299</v>
          </cell>
          <cell r="CZ804" t="str">
            <v>M6</v>
          </cell>
          <cell r="DA804">
            <v>16765327</v>
          </cell>
          <cell r="DB804">
            <v>0</v>
          </cell>
        </row>
        <row r="805">
          <cell r="B805" t="str">
            <v>0782 DE 2025</v>
          </cell>
          <cell r="C805">
            <v>21176898</v>
          </cell>
          <cell r="D805" t="str">
            <v xml:space="preserve">ESMERALDA QUEVEDO ROZO </v>
          </cell>
          <cell r="E805" t="str">
            <v>CONTRATO DE PRESTACIÓN DE SERVICIOS PROFESIONALES</v>
          </cell>
          <cell r="F805" t="str">
            <v>PRESTACIÓN DE SERVICIOS PROFESIONALES NECESARIO PARA EL FORTALECIMIENTO DE LOS PROCESOS DE SEGURIDAD SOCIAL EN LA DIVISIÓN DE SERVICIOS ADMINISTRATIVOS DE LA UNIVERSIDAD DE LOS LLANOS.</v>
          </cell>
          <cell r="G805">
            <v>45853</v>
          </cell>
          <cell r="H805">
            <v>16765327</v>
          </cell>
          <cell r="I805" t="str">
            <v>Cinco (05) meses y cinco (05) días calendario</v>
          </cell>
          <cell r="J805">
            <v>45853</v>
          </cell>
          <cell r="K805">
            <v>46010</v>
          </cell>
          <cell r="L805" t="str">
            <v>NO APLICA</v>
          </cell>
          <cell r="M805" t="str">
            <v>NO APLICA</v>
          </cell>
          <cell r="N805" t="str">
            <v>NO APLICA</v>
          </cell>
          <cell r="O805">
            <v>6</v>
          </cell>
          <cell r="P805">
            <v>1730614</v>
          </cell>
          <cell r="Q805">
            <v>45853</v>
          </cell>
          <cell r="R805">
            <v>45869</v>
          </cell>
          <cell r="S805">
            <v>3244902</v>
          </cell>
          <cell r="T805">
            <v>45870</v>
          </cell>
          <cell r="U805">
            <v>45900</v>
          </cell>
          <cell r="V805">
            <v>3244902</v>
          </cell>
          <cell r="W805">
            <v>45901</v>
          </cell>
          <cell r="X805">
            <v>45930</v>
          </cell>
          <cell r="Y805">
            <v>3244902</v>
          </cell>
          <cell r="Z805">
            <v>45931</v>
          </cell>
          <cell r="AA805">
            <v>45961</v>
          </cell>
          <cell r="AB805">
            <v>3244902</v>
          </cell>
          <cell r="AC805">
            <v>45962</v>
          </cell>
          <cell r="AD805">
            <v>45991</v>
          </cell>
          <cell r="AE805">
            <v>2055105</v>
          </cell>
          <cell r="AF805">
            <v>45992</v>
          </cell>
          <cell r="AG805">
            <v>46010</v>
          </cell>
          <cell r="BI805" t="str">
            <v>Vicerrectoría de Recursos Universitarios</v>
          </cell>
          <cell r="BJ805" t="str">
            <v>WILSON FERNANDO SALGADO CIFUENTES</v>
          </cell>
          <cell r="BK805" t="str">
            <v>Vicerrector Universitario</v>
          </cell>
          <cell r="BL805">
            <v>1552</v>
          </cell>
          <cell r="BM805">
            <v>45853.979270833333</v>
          </cell>
          <cell r="BN805">
            <v>3174935420</v>
          </cell>
          <cell r="BO805">
            <v>3817</v>
          </cell>
          <cell r="BP805">
            <v>45853</v>
          </cell>
          <cell r="BQ805">
            <v>16765327</v>
          </cell>
          <cell r="CS805" t="str">
            <v>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la fecha.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proceso de gestión ante las ARL y fondos de pensiones necesarios para el reconocimiento y pago de incapacidades y el reconocimiento de pensión por invalidez o indemnización por merma laboral. 13. Apoyar las gestiones de la División en el tema de nómina, relacionado con la verificación de supervivencia de pensionados.</v>
          </cell>
          <cell r="CT805">
            <v>21176898.899999999</v>
          </cell>
          <cell r="CU805">
            <v>504</v>
          </cell>
          <cell r="CV805" t="str">
            <v>430101</v>
          </cell>
          <cell r="CY805">
            <v>8299</v>
          </cell>
          <cell r="CZ805" t="str">
            <v>M6</v>
          </cell>
          <cell r="DA805">
            <v>16765327</v>
          </cell>
          <cell r="DB805">
            <v>0</v>
          </cell>
        </row>
        <row r="806">
          <cell r="B806" t="str">
            <v>0783 DE 2025</v>
          </cell>
          <cell r="C806">
            <v>1121892819</v>
          </cell>
          <cell r="D806" t="str">
            <v>JOSE JOAQUIN ROMERO ORTIZ</v>
          </cell>
          <cell r="E806" t="str">
            <v>CONTRATO DE PRESTACIÓN DE SERVICIOS PROFESIONALES</v>
          </cell>
          <cell r="F806" t="str">
            <v>PRESTACIÓN DE SERVICIOS PROFESIONALES NECESARIO PARA EL FORTALECIMIENTO DE LOS PROCESOS EN LA DIVISIÓN DE SERVICIOS ADMINISTRATIVOS DE LA UNIVERSIDAD DE LOS LLANOS.</v>
          </cell>
          <cell r="G806">
            <v>45853</v>
          </cell>
          <cell r="H806">
            <v>14954038</v>
          </cell>
          <cell r="I806" t="str">
            <v>Cinco (05) meses y cinco (05) días calendario</v>
          </cell>
          <cell r="J806">
            <v>45853</v>
          </cell>
          <cell r="K806">
            <v>46010</v>
          </cell>
          <cell r="L806" t="str">
            <v>NO APLICA</v>
          </cell>
          <cell r="M806" t="str">
            <v>NO APLICA</v>
          </cell>
          <cell r="N806" t="str">
            <v>NO APLICA</v>
          </cell>
          <cell r="O806">
            <v>6</v>
          </cell>
          <cell r="P806">
            <v>1543643</v>
          </cell>
          <cell r="Q806">
            <v>45853</v>
          </cell>
          <cell r="R806">
            <v>45869</v>
          </cell>
          <cell r="S806">
            <v>2894330</v>
          </cell>
          <cell r="T806">
            <v>45870</v>
          </cell>
          <cell r="U806">
            <v>45900</v>
          </cell>
          <cell r="V806">
            <v>2894330</v>
          </cell>
          <cell r="W806">
            <v>45901</v>
          </cell>
          <cell r="X806">
            <v>45930</v>
          </cell>
          <cell r="Y806">
            <v>2894330</v>
          </cell>
          <cell r="Z806">
            <v>45931</v>
          </cell>
          <cell r="AA806">
            <v>45961</v>
          </cell>
          <cell r="AB806">
            <v>2894330</v>
          </cell>
          <cell r="AC806">
            <v>45962</v>
          </cell>
          <cell r="AD806">
            <v>45991</v>
          </cell>
          <cell r="AE806">
            <v>1833075</v>
          </cell>
          <cell r="AF806">
            <v>45992</v>
          </cell>
          <cell r="AG806">
            <v>46010</v>
          </cell>
          <cell r="BI806" t="str">
            <v>Vicerrectoría de Recursos Universitarios</v>
          </cell>
          <cell r="BJ806" t="str">
            <v>WILSON FERNANDO SALGADO CIFUENTES</v>
          </cell>
          <cell r="BK806" t="str">
            <v>Vicerrector Universitario</v>
          </cell>
          <cell r="BL806">
            <v>1552</v>
          </cell>
          <cell r="BM806">
            <v>45853.979270833333</v>
          </cell>
          <cell r="BN806">
            <v>3174935420</v>
          </cell>
          <cell r="BO806">
            <v>3964</v>
          </cell>
          <cell r="BP806">
            <v>45853</v>
          </cell>
          <cell r="BQ806">
            <v>14954038</v>
          </cell>
          <cell r="CS806" t="str">
            <v>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referente a capacitación y estímulos de los funcionarios no docentes (PIC) de la Universidad de los Llanos asignado a la División de Servicios Administrativos y brindar apoyo en la asesoría en el diligenciamiento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Coadyuvar en el desarrollo de actos administrativos y actualización de documentos en general, de acuerdo con las actividades del contrato. 15. Apoyar con el desarrollo de convocatorias de concursos que lleve a cabo la Universidad de los Llanos para cubrimiento de vacantes de cargos administrativos. 16. Prestar apoyo con el cumplimiento y desarrollo de las evaluaciones de desempeño laboral de los funcionarios de la Universidad de los Llanos. 17. Apoyo en la elaboración, diligenciamiento y seguimiento de proyectos BPUNIS para la División de Servicios Administrativos. 18. Prestar apoyo en el desarrollo de Clima Organizacional de la Universidad de los Llanos. 19. Prestar apoyo en brindar respuesta a solicitudes y requerimientos del Departamento Administrativos de la Función Pública y demás entidades del estado. 20. Apoyar la gestión documental y archivo que se generen de las actividades. 21. Contribuir en la proyección de los requerimientos y memorandos que se requieran para la suscripción, ejecución y seguimiento de los contratos que se suscriban con la universidad. 22. Contribuir en la proyección de informes que se requieran la División de Servicios Administrativos para las dependencias de la institución, entidades del estado y órganos de control. 23. Brindar apoyo en el asesoramiento a la División de Servicios Administrativos en el comité de convivencia laboral.  24. Brindar apoyo en la revisión de Estudios Previos y Certificados de necesidad para la contratación de CPS. 25. Apoyar la gestión de la división, en temas de prestaciones sociales, mesada pensional, mesada 14 y otros resultantes de las sentencias judiciales.</v>
          </cell>
          <cell r="CT806">
            <v>1121892819</v>
          </cell>
          <cell r="CU806">
            <v>504</v>
          </cell>
          <cell r="CV806" t="str">
            <v>430101</v>
          </cell>
          <cell r="CY806">
            <v>8211</v>
          </cell>
          <cell r="CZ806" t="str">
            <v>M6</v>
          </cell>
          <cell r="DA806">
            <v>14954038</v>
          </cell>
          <cell r="DB806">
            <v>0</v>
          </cell>
        </row>
        <row r="807">
          <cell r="B807" t="str">
            <v>0784 DE 2025</v>
          </cell>
          <cell r="C807">
            <v>1110556693</v>
          </cell>
          <cell r="D807" t="str">
            <v>DAVID ARNULFO MURCIA GONZALEZ</v>
          </cell>
          <cell r="E807" t="str">
            <v>CONTRATO DE PRESTACIÓN DE SERVICIOS PROFESIONALES</v>
          </cell>
          <cell r="F807" t="str">
            <v>PRESTACIÓN DE SERVICIOS PROFESIONALES NECESARIO PARA EL FORTALECIMIENTO DE LOS PROCESOS DEL ÁREA DE SEGURIDAD Y SALUD EN EL TRABAJO DE LA DIVISIÓN DE SERVICIOS ADMINISTRATIVOS DE LA UNIVERSIDAD DE LOS LLANOS.</v>
          </cell>
          <cell r="G807">
            <v>45853</v>
          </cell>
          <cell r="H807">
            <v>14954038</v>
          </cell>
          <cell r="I807" t="str">
            <v>Cinco (05) meses y cinco (05) días calendario</v>
          </cell>
          <cell r="J807">
            <v>45853</v>
          </cell>
          <cell r="K807">
            <v>46010</v>
          </cell>
          <cell r="L807" t="str">
            <v>NO APLICA</v>
          </cell>
          <cell r="M807" t="str">
            <v>NO APLICA</v>
          </cell>
          <cell r="N807" t="str">
            <v>NO APLICA</v>
          </cell>
          <cell r="O807">
            <v>6</v>
          </cell>
          <cell r="P807">
            <v>1543643</v>
          </cell>
          <cell r="Q807">
            <v>45853</v>
          </cell>
          <cell r="R807">
            <v>45869</v>
          </cell>
          <cell r="S807">
            <v>2894330</v>
          </cell>
          <cell r="T807">
            <v>45870</v>
          </cell>
          <cell r="U807">
            <v>45900</v>
          </cell>
          <cell r="V807">
            <v>2894330</v>
          </cell>
          <cell r="W807">
            <v>45901</v>
          </cell>
          <cell r="X807">
            <v>45930</v>
          </cell>
          <cell r="Y807">
            <v>2894330</v>
          </cell>
          <cell r="Z807">
            <v>45931</v>
          </cell>
          <cell r="AA807">
            <v>45961</v>
          </cell>
          <cell r="AB807">
            <v>2894330</v>
          </cell>
          <cell r="AC807">
            <v>45962</v>
          </cell>
          <cell r="AD807">
            <v>45991</v>
          </cell>
          <cell r="AE807">
            <v>1833075</v>
          </cell>
          <cell r="AF807">
            <v>45992</v>
          </cell>
          <cell r="AG807">
            <v>46010</v>
          </cell>
          <cell r="BI807" t="str">
            <v>Vicerrectoría de Recursos Universitarios</v>
          </cell>
          <cell r="BJ807" t="str">
            <v>WILSON FERNANDO SALGADO CIFUENTES</v>
          </cell>
          <cell r="BK807" t="str">
            <v>Vicerrector Universitario</v>
          </cell>
          <cell r="BL807">
            <v>1552</v>
          </cell>
          <cell r="BM807">
            <v>45853.979270833333</v>
          </cell>
          <cell r="BN807">
            <v>3174935420</v>
          </cell>
          <cell r="BO807">
            <v>3914</v>
          </cell>
          <cell r="BP807">
            <v>45853</v>
          </cell>
          <cell r="BQ807">
            <v>14954038</v>
          </cell>
          <cell r="CS807" t="str">
            <v>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v>
          </cell>
          <cell r="CT807">
            <v>1110556693</v>
          </cell>
          <cell r="CU807">
            <v>504</v>
          </cell>
          <cell r="CV807" t="str">
            <v>430101</v>
          </cell>
          <cell r="CY807">
            <v>7490</v>
          </cell>
          <cell r="CZ807" t="str">
            <v>M6</v>
          </cell>
          <cell r="DA807">
            <v>14954038</v>
          </cell>
          <cell r="DB807">
            <v>0</v>
          </cell>
        </row>
        <row r="808">
          <cell r="B808" t="str">
            <v>0785 DE 2025</v>
          </cell>
          <cell r="C808">
            <v>1082908448</v>
          </cell>
          <cell r="D808" t="str">
            <v>LAURA MELISA OCHOA RUBIANO</v>
          </cell>
          <cell r="E808" t="str">
            <v>CONTRATO DE PRESTACIÓN DE SERVICIOS PROFESIONALES</v>
          </cell>
          <cell r="F808"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808">
            <v>45853</v>
          </cell>
          <cell r="H808">
            <v>28629497</v>
          </cell>
          <cell r="I808" t="str">
            <v>Cinco (05) meses y quince (15) días calendario</v>
          </cell>
          <cell r="J808">
            <v>45853</v>
          </cell>
          <cell r="K808">
            <v>46020</v>
          </cell>
          <cell r="L808" t="str">
            <v>NO APLICA</v>
          </cell>
          <cell r="M808" t="str">
            <v>NO APLICA</v>
          </cell>
          <cell r="N808" t="str">
            <v>NO APLICA</v>
          </cell>
          <cell r="O808">
            <v>6</v>
          </cell>
          <cell r="P808">
            <v>2776194</v>
          </cell>
          <cell r="Q808">
            <v>45853</v>
          </cell>
          <cell r="R808">
            <v>45869</v>
          </cell>
          <cell r="S808">
            <v>5205363</v>
          </cell>
          <cell r="T808">
            <v>45870</v>
          </cell>
          <cell r="U808">
            <v>45900</v>
          </cell>
          <cell r="V808">
            <v>5205363</v>
          </cell>
          <cell r="W808">
            <v>45901</v>
          </cell>
          <cell r="X808">
            <v>45930</v>
          </cell>
          <cell r="Y808">
            <v>5205363</v>
          </cell>
          <cell r="Z808">
            <v>45931</v>
          </cell>
          <cell r="AA808">
            <v>45961</v>
          </cell>
          <cell r="AB808">
            <v>5205363</v>
          </cell>
          <cell r="AC808">
            <v>45962</v>
          </cell>
          <cell r="AD808">
            <v>45991</v>
          </cell>
          <cell r="AE808">
            <v>5031851</v>
          </cell>
          <cell r="AF808">
            <v>45992</v>
          </cell>
          <cell r="AG808">
            <v>46020</v>
          </cell>
          <cell r="BI808" t="str">
            <v>Vicerrectoría de Recursos Universitarios</v>
          </cell>
          <cell r="BJ808" t="str">
            <v>WILSON FERNANDO SALGADO CIFUENTES</v>
          </cell>
          <cell r="BK808" t="str">
            <v>Vicerrector Universitario</v>
          </cell>
          <cell r="BL808">
            <v>1552</v>
          </cell>
          <cell r="BM808">
            <v>45853.979270833333</v>
          </cell>
          <cell r="BN808">
            <v>3174935420</v>
          </cell>
          <cell r="BO808">
            <v>3912</v>
          </cell>
          <cell r="BP808">
            <v>45853</v>
          </cell>
          <cell r="BQ808">
            <v>28629497</v>
          </cell>
          <cell r="CS808" t="str">
            <v>1.  Evaluación del concepto médico ocupacional de ingreso que se realiza para determinar las condiciones de salud del trabajador en función a las condiciones de trabajo a las que estaría expuesto, acorde con el perfil del cargo y con los requerimientos de la tarea. 2. Seguimiento y socialización al concepto emitido por la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Identificación y seguimiento de casos que requieran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Revisión del concepto del examen de Egreso o retiro: Evaluación médica ejecutada cuando se termina la relación laboral, con el objeto de valorar y registrar las condiciones de salud en las que el trabajador se retira de las tareas o funciones asignadas. 6. Seguimiento y gestión a recomendaciones laborales. 7. Evaluación de Exámenes paraclínicos, Historia Médica Laboral, examen físico, y programar la realización de pruebas especiales en caso de ser requeridas a los trabajadores.  8. Organización de charlas de temas de salud acorde con los programas de vigilancia epidemiológica y de interés en salud.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en conjunto con profesional de apoyo del área.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seguimiento en su proceso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808">
            <v>1082908448</v>
          </cell>
          <cell r="CU808">
            <v>504</v>
          </cell>
          <cell r="CV808" t="str">
            <v>430101</v>
          </cell>
          <cell r="CY808">
            <v>7490</v>
          </cell>
          <cell r="CZ808" t="str">
            <v>M6</v>
          </cell>
          <cell r="DA808">
            <v>28629497</v>
          </cell>
          <cell r="DB808">
            <v>0</v>
          </cell>
        </row>
        <row r="809">
          <cell r="B809" t="str">
            <v>0786 DE 2025</v>
          </cell>
          <cell r="C809">
            <v>1121911999</v>
          </cell>
          <cell r="D809" t="str">
            <v>PAULA ANDREA CARVAJAL ESTRADA</v>
          </cell>
          <cell r="E809" t="str">
            <v>CONTRATO DE PRESTACIÓN DE SERVICIOS PROFESIONALES</v>
          </cell>
          <cell r="F809" t="str">
            <v>PRESTACIÓN DE SERVICIOS PROFESIONALES NECESARIO PARA EL FORTALECIMIENTO DE LOS PROCESOS DEL ÁREA DE SEGURIDAD Y SALUD EN EL TRABAJO DE LA DIVISIÓN DE SERVICIOS ADMINISTRATIVOS DE LA UNIVERSIDAD DE LOS LLANOS.</v>
          </cell>
          <cell r="G809">
            <v>45853</v>
          </cell>
          <cell r="H809">
            <v>16765327</v>
          </cell>
          <cell r="I809" t="str">
            <v>Cinco (05) meses y cinco (05) días calendario</v>
          </cell>
          <cell r="J809">
            <v>45853</v>
          </cell>
          <cell r="K809">
            <v>46010</v>
          </cell>
          <cell r="L809" t="str">
            <v>NO APLICA</v>
          </cell>
          <cell r="M809" t="str">
            <v>NO APLICA</v>
          </cell>
          <cell r="N809" t="str">
            <v>NO APLICA</v>
          </cell>
          <cell r="O809">
            <v>6</v>
          </cell>
          <cell r="P809">
            <v>1730614</v>
          </cell>
          <cell r="Q809">
            <v>45853</v>
          </cell>
          <cell r="R809">
            <v>45869</v>
          </cell>
          <cell r="S809">
            <v>3244902</v>
          </cell>
          <cell r="T809">
            <v>45870</v>
          </cell>
          <cell r="U809">
            <v>45900</v>
          </cell>
          <cell r="V809">
            <v>3244902</v>
          </cell>
          <cell r="W809">
            <v>45901</v>
          </cell>
          <cell r="X809">
            <v>45930</v>
          </cell>
          <cell r="Y809">
            <v>3244902</v>
          </cell>
          <cell r="Z809">
            <v>45931</v>
          </cell>
          <cell r="AA809">
            <v>45961</v>
          </cell>
          <cell r="AB809">
            <v>3244902</v>
          </cell>
          <cell r="AC809">
            <v>45962</v>
          </cell>
          <cell r="AD809">
            <v>45991</v>
          </cell>
          <cell r="AE809">
            <v>2055105</v>
          </cell>
          <cell r="AF809">
            <v>45992</v>
          </cell>
          <cell r="AG809">
            <v>46010</v>
          </cell>
          <cell r="BI809" t="str">
            <v>Vicerrectoría de Recursos Universitarios</v>
          </cell>
          <cell r="BJ809" t="str">
            <v>WILSON FERNANDO SALGADO CIFUENTES</v>
          </cell>
          <cell r="BK809" t="str">
            <v>Vicerrector Universitario</v>
          </cell>
          <cell r="BL809">
            <v>1552</v>
          </cell>
          <cell r="BM809">
            <v>45853.979270833333</v>
          </cell>
          <cell r="BN809">
            <v>3174935420</v>
          </cell>
          <cell r="BO809">
            <v>3972</v>
          </cell>
          <cell r="BP809">
            <v>45853</v>
          </cell>
          <cell r="BQ809">
            <v>16765327</v>
          </cell>
          <cell r="CS809" t="str">
            <v>1. Prestar apoyo en velar por el cumplimiento de las normas de seguridad y salud en el trabajo.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sobre las deficiencias detectadas en las inspecciones periódicas 9. Colaborar en la investigación de accidentes laborales. 10. Prestar apoyo en la realización de inspecciones del botiquín de primeros auxilios y de los equipos de extinción de incendios, así como su correcta ubicación. 11. Apoyar la elaboración y actualización el programa de seguridad y salud en el trabajo y el panorama de factores de riesgo. 12. Brindar apoyo en la socialización de las matrices de identificación de peligros evaluación y control de riesgos en la universidad. 13. Apoyar en el diseño de mecanismos e implementarlos para la socialización del sistema de gestión de seguridad y salud en el trabajo, la política, objetivos, metas, resultados de los indicadores. 14. Prestar apoyo en velar por cumplimiento a los decretos 1443 de 2014, Decreto 1072 de 2015, Resolución 0312 de 2019 y demás normatividad aplicable, en lo pertinente a la implementación y ejecución del sistema de gestión de seguridad y salud en el trabajo. 15. Contribuir en el desarrollo del plan de vigilancia epidemiológico Riesgo Químico para prevenir a los trabajadores de afectaciones a la salud derivadas de sustancias peligrosas. (Inspecciones, Capacitaciones).</v>
          </cell>
          <cell r="CT809">
            <v>1121911999.0999999</v>
          </cell>
          <cell r="CU809">
            <v>504</v>
          </cell>
          <cell r="CV809" t="str">
            <v>430101</v>
          </cell>
          <cell r="CY809">
            <v>7490</v>
          </cell>
          <cell r="CZ809" t="str">
            <v>M6</v>
          </cell>
          <cell r="DA809">
            <v>16765327</v>
          </cell>
          <cell r="DB809">
            <v>0</v>
          </cell>
        </row>
        <row r="810">
          <cell r="B810" t="str">
            <v>0787 DE 2025</v>
          </cell>
          <cell r="C810">
            <v>1071839904</v>
          </cell>
          <cell r="D810" t="str">
            <v>WENDY LORENA NAVARRETE SERRANO</v>
          </cell>
          <cell r="E810" t="str">
            <v>CONTRATO DE PRESTACIÓN DE SERVICIOS PROFESIONALES</v>
          </cell>
          <cell r="F810" t="str">
            <v>PRESTACIÓN DE SERVICIOS PROFESIONALES NECESARIO PARA EL FORTALECIMIENTO DE LOS PROCESOS DEL ÁREA DE SEGURIDAD Y SALUD EN EL TRABAJO DE LA UNIVERSIDAD DE LOS LLANOS.</v>
          </cell>
          <cell r="G810">
            <v>45853</v>
          </cell>
          <cell r="H810">
            <v>16765327</v>
          </cell>
          <cell r="I810" t="str">
            <v>Cinco (05) meses y cinco (05) días calendario</v>
          </cell>
          <cell r="J810">
            <v>45853</v>
          </cell>
          <cell r="K810">
            <v>46010</v>
          </cell>
          <cell r="L810" t="str">
            <v>NO APLICA</v>
          </cell>
          <cell r="M810" t="str">
            <v>NO APLICA</v>
          </cell>
          <cell r="N810" t="str">
            <v>NO APLICA</v>
          </cell>
          <cell r="O810">
            <v>6</v>
          </cell>
          <cell r="P810">
            <v>1730614</v>
          </cell>
          <cell r="Q810">
            <v>45853</v>
          </cell>
          <cell r="R810">
            <v>45869</v>
          </cell>
          <cell r="S810">
            <v>3244902</v>
          </cell>
          <cell r="T810">
            <v>45870</v>
          </cell>
          <cell r="U810">
            <v>45900</v>
          </cell>
          <cell r="V810">
            <v>3244902</v>
          </cell>
          <cell r="W810">
            <v>45901</v>
          </cell>
          <cell r="X810">
            <v>45930</v>
          </cell>
          <cell r="Y810">
            <v>3244902</v>
          </cell>
          <cell r="Z810">
            <v>45931</v>
          </cell>
          <cell r="AA810">
            <v>45961</v>
          </cell>
          <cell r="AB810">
            <v>3244902</v>
          </cell>
          <cell r="AC810">
            <v>45962</v>
          </cell>
          <cell r="AD810">
            <v>45991</v>
          </cell>
          <cell r="AE810">
            <v>2055105</v>
          </cell>
          <cell r="AF810">
            <v>45992</v>
          </cell>
          <cell r="AG810">
            <v>46010</v>
          </cell>
          <cell r="BI810" t="str">
            <v>Vicerrectoría de Recursos Universitarios</v>
          </cell>
          <cell r="BJ810" t="str">
            <v>WILSON FERNANDO SALGADO CIFUENTES</v>
          </cell>
          <cell r="BK810" t="str">
            <v>Vicerrector Universitario</v>
          </cell>
          <cell r="BL810">
            <v>1552</v>
          </cell>
          <cell r="BM810">
            <v>45853.979270833333</v>
          </cell>
          <cell r="BN810">
            <v>3174935420</v>
          </cell>
          <cell r="BO810">
            <v>3910</v>
          </cell>
          <cell r="BP810">
            <v>45853</v>
          </cell>
          <cell r="BQ810">
            <v>16765327</v>
          </cell>
          <cell r="CS810" t="str">
            <v>1. Prestar apoyo en velar por el cumplimiento de las normas de seguridad y salud en el trabajo.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Brindar apoyo en la comunicación sobre el uso obligatorio de equipos de protección individual y colectiva. 8. Brindar información sobre las deficiencias detectadas en las inspecciones periódicas. 9. Colaborar en la investigación de accidentes laborales. 10. Prestar apoyo en la realización de inspecciones del botiquín de primeros auxilios y de los equipos de extinción de incendios, así como su correcta ubicación. 11. Apoyar la elaboración y actualización del programa de seguridad y salud en el trabajo y el panorama de factores de riesgo. 12. Brindar apoyo en la socialización de las matrices de identificación de peligros evaluación y control de riesgos en la universidad. 13. Apoyar en el diseño de mecanismos e implementarlos para la socialización del sistema de gestión de seguridad y salud en el trabajo, la política, objetivos, metas, resultados de los indicadores. 14. Prestar apoyo en velar por cumplimiento a los decretos 1443 de 2014, Decreto 1072 de 2015, Resolución 0312 de 2019 y demás normatividad aplicable, en lo pertinente a la implementación y ejecución del sistema de gestión de seguridad y salud en el trabajo. 15. Desarrollar el plan estratégico de seguridad vial para proteger la vida de los trabajadores en el entorno vial (Inspecciones, Capacitaciones).</v>
          </cell>
          <cell r="CT810">
            <v>1071839904</v>
          </cell>
          <cell r="CU810">
            <v>504</v>
          </cell>
          <cell r="CV810" t="str">
            <v>430101</v>
          </cell>
          <cell r="CY810">
            <v>8299</v>
          </cell>
          <cell r="CZ810" t="str">
            <v>M6</v>
          </cell>
          <cell r="DA810">
            <v>16765327</v>
          </cell>
          <cell r="DB810">
            <v>0</v>
          </cell>
        </row>
        <row r="811">
          <cell r="B811" t="str">
            <v>0788 DE 2025</v>
          </cell>
          <cell r="C811">
            <v>40441513</v>
          </cell>
          <cell r="D811" t="str">
            <v>NINA LISSETH BALLEN RODRIGUEZ</v>
          </cell>
          <cell r="E811" t="str">
            <v>CONTRATO DE PRESTACIÓN DE SERVICIOS PROFESIONALES</v>
          </cell>
          <cell r="F811" t="str">
            <v>PRESTACIÓN DE SERVICIOS PROFESIONALES NECESARIO PARA EL FORTALECIMIENTO DE LOS PROCESOS ESTRATÉGICOS Y MISIONALES DE LA OFICINA ASESORA DE PLANEACIÓN DE LA UNIVERSIDAD DE LOS LLANOS.</v>
          </cell>
          <cell r="G811">
            <v>45853</v>
          </cell>
          <cell r="H811">
            <v>21172984</v>
          </cell>
          <cell r="I811" t="str">
            <v>Cinco (05) meses y doce (12) días calendario</v>
          </cell>
          <cell r="J811">
            <v>45853</v>
          </cell>
          <cell r="K811">
            <v>46017</v>
          </cell>
          <cell r="L811" t="str">
            <v>NO APLICA</v>
          </cell>
          <cell r="M811" t="str">
            <v>NO APLICA</v>
          </cell>
          <cell r="N811" t="str">
            <v>NO APLICA</v>
          </cell>
          <cell r="O811">
            <v>6</v>
          </cell>
          <cell r="P811">
            <v>2091159</v>
          </cell>
          <cell r="Q811">
            <v>45853</v>
          </cell>
          <cell r="R811">
            <v>45869</v>
          </cell>
          <cell r="S811">
            <v>3920923</v>
          </cell>
          <cell r="T811">
            <v>45870</v>
          </cell>
          <cell r="U811">
            <v>45900</v>
          </cell>
          <cell r="V811">
            <v>3920923</v>
          </cell>
          <cell r="W811">
            <v>45901</v>
          </cell>
          <cell r="X811">
            <v>45930</v>
          </cell>
          <cell r="Y811">
            <v>3920923</v>
          </cell>
          <cell r="Z811">
            <v>45931</v>
          </cell>
          <cell r="AA811">
            <v>45961</v>
          </cell>
          <cell r="AB811">
            <v>3920923</v>
          </cell>
          <cell r="AC811">
            <v>45962</v>
          </cell>
          <cell r="AD811">
            <v>45991</v>
          </cell>
          <cell r="AE811">
            <v>3398133</v>
          </cell>
          <cell r="AF811">
            <v>45992</v>
          </cell>
          <cell r="AG811">
            <v>46017</v>
          </cell>
          <cell r="BI811" t="str">
            <v>Vicerrectoría de Recursos Universitarios</v>
          </cell>
          <cell r="BJ811" t="str">
            <v>WILSON FERNANDO SALGADO CIFUENTES</v>
          </cell>
          <cell r="BK811" t="str">
            <v>Vicerrector Universitario</v>
          </cell>
          <cell r="BL811">
            <v>1552</v>
          </cell>
          <cell r="BM811">
            <v>45853.979270833333</v>
          </cell>
          <cell r="BN811">
            <v>3174935420</v>
          </cell>
          <cell r="BO811">
            <v>3853</v>
          </cell>
          <cell r="BP811">
            <v>45853</v>
          </cell>
          <cell r="BQ811">
            <v>21172984</v>
          </cell>
          <cell r="CS811"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v>
          </cell>
          <cell r="CT811">
            <v>40441513</v>
          </cell>
          <cell r="CU811">
            <v>436</v>
          </cell>
          <cell r="CV811" t="str">
            <v>1301</v>
          </cell>
          <cell r="CY811">
            <v>8299</v>
          </cell>
          <cell r="CZ811" t="str">
            <v>M6</v>
          </cell>
          <cell r="DA811">
            <v>21172984</v>
          </cell>
          <cell r="DB811">
            <v>0</v>
          </cell>
        </row>
        <row r="812">
          <cell r="B812" t="str">
            <v>0789 DE 2025</v>
          </cell>
          <cell r="C812">
            <v>80830452</v>
          </cell>
          <cell r="D812" t="str">
            <v>JUAN PABLO ARANGO MEDINA</v>
          </cell>
          <cell r="E812" t="str">
            <v>CONTRATO DE PRESTACIÓN DE SERVICIOS PROFESIONALES</v>
          </cell>
          <cell r="F812" t="str">
            <v>PRESTACIÓN DE SERVICIOS PROFESIONALES NECESARIO PARA EL FORTALECIMIENTO DE LOS PROCESOS DEL ÁREA DE INFRAESTRUCTURA DE LA OFICINA ASESORA DE PLANEACIÓN DE LA UNIVERSIDAD DE LOS LLANOS.</v>
          </cell>
          <cell r="G812">
            <v>45853</v>
          </cell>
          <cell r="H812">
            <v>28108960</v>
          </cell>
          <cell r="I812" t="str">
            <v>Cinco (05) meses y doce (12) días calendario</v>
          </cell>
          <cell r="J812">
            <v>45853</v>
          </cell>
          <cell r="K812">
            <v>46017</v>
          </cell>
          <cell r="L812" t="str">
            <v>NO APLICA</v>
          </cell>
          <cell r="M812" t="str">
            <v>NO APLICA</v>
          </cell>
          <cell r="N812" t="str">
            <v>NO APLICA</v>
          </cell>
          <cell r="O812">
            <v>6</v>
          </cell>
          <cell r="P812">
            <v>2776194</v>
          </cell>
          <cell r="Q812">
            <v>45853</v>
          </cell>
          <cell r="R812">
            <v>45869</v>
          </cell>
          <cell r="S812">
            <v>5205363</v>
          </cell>
          <cell r="T812">
            <v>45870</v>
          </cell>
          <cell r="U812">
            <v>45900</v>
          </cell>
          <cell r="V812">
            <v>5205363</v>
          </cell>
          <cell r="W812">
            <v>45901</v>
          </cell>
          <cell r="X812">
            <v>45930</v>
          </cell>
          <cell r="Y812">
            <v>5205363</v>
          </cell>
          <cell r="Z812">
            <v>45931</v>
          </cell>
          <cell r="AA812">
            <v>45961</v>
          </cell>
          <cell r="AB812">
            <v>5205363</v>
          </cell>
          <cell r="AC812">
            <v>45962</v>
          </cell>
          <cell r="AD812">
            <v>45991</v>
          </cell>
          <cell r="AE812">
            <v>4511314</v>
          </cell>
          <cell r="AF812">
            <v>45992</v>
          </cell>
          <cell r="AG812">
            <v>46017</v>
          </cell>
          <cell r="BI812" t="str">
            <v>Vicerrectoría de Recursos Universitarios</v>
          </cell>
          <cell r="BJ812" t="str">
            <v>WILSON FERNANDO SALGADO CIFUENTES</v>
          </cell>
          <cell r="BK812" t="str">
            <v>Vicerrector Universitario</v>
          </cell>
          <cell r="BL812">
            <v>1552</v>
          </cell>
          <cell r="BM812">
            <v>45853.979270833333</v>
          </cell>
          <cell r="BN812">
            <v>3174935420</v>
          </cell>
          <cell r="BO812">
            <v>3868</v>
          </cell>
          <cell r="BP812">
            <v>45853</v>
          </cell>
          <cell r="BQ812">
            <v>28108960</v>
          </cell>
          <cell r="CS812"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812">
            <v>80830452</v>
          </cell>
          <cell r="CU812">
            <v>436</v>
          </cell>
          <cell r="CV812" t="str">
            <v>1301</v>
          </cell>
          <cell r="CY812">
            <v>4290</v>
          </cell>
          <cell r="CZ812" t="str">
            <v>M5</v>
          </cell>
          <cell r="DA812">
            <v>28108960</v>
          </cell>
          <cell r="DB812">
            <v>0</v>
          </cell>
        </row>
        <row r="813">
          <cell r="B813" t="str">
            <v>0790 DE 2025</v>
          </cell>
          <cell r="C813">
            <v>17342779</v>
          </cell>
          <cell r="D813" t="str">
            <v>HIGINIO CASTRO HERNANDEZ</v>
          </cell>
          <cell r="E813" t="str">
            <v>CONTRATO DE PRESTACIÓN DE SERVICIOS PROFESIONALES</v>
          </cell>
          <cell r="F813" t="str">
            <v>PRESTACIÓN DE SERVICIOS PROFESIONALES NECESARIO PARA EL FORTALECIMIENTO DE LOS PROCESOS DEL ÁREA DE INFRAESTRUCTURA DE LA OFICINA ASESORA DE PLANEACIÓN DE LA UNIVERSIDAD DE LOS LLANOS.</v>
          </cell>
          <cell r="G813">
            <v>45853</v>
          </cell>
          <cell r="H813">
            <v>28108960</v>
          </cell>
          <cell r="I813" t="str">
            <v>Cinco (05) meses y doce (12) días calendario</v>
          </cell>
          <cell r="J813">
            <v>45853</v>
          </cell>
          <cell r="K813">
            <v>46017</v>
          </cell>
          <cell r="L813" t="str">
            <v>NO APLICA</v>
          </cell>
          <cell r="M813" t="str">
            <v>NO APLICA</v>
          </cell>
          <cell r="N813" t="str">
            <v>NO APLICA</v>
          </cell>
          <cell r="O813">
            <v>6</v>
          </cell>
          <cell r="P813">
            <v>2776194</v>
          </cell>
          <cell r="Q813">
            <v>45853</v>
          </cell>
          <cell r="R813">
            <v>45869</v>
          </cell>
          <cell r="S813">
            <v>5205363</v>
          </cell>
          <cell r="T813">
            <v>45870</v>
          </cell>
          <cell r="U813">
            <v>45900</v>
          </cell>
          <cell r="V813">
            <v>5205363</v>
          </cell>
          <cell r="W813">
            <v>45901</v>
          </cell>
          <cell r="X813">
            <v>45930</v>
          </cell>
          <cell r="Y813">
            <v>5205363</v>
          </cell>
          <cell r="Z813">
            <v>45931</v>
          </cell>
          <cell r="AA813">
            <v>45961</v>
          </cell>
          <cell r="AB813">
            <v>5205363</v>
          </cell>
          <cell r="AC813">
            <v>45962</v>
          </cell>
          <cell r="AD813">
            <v>45991</v>
          </cell>
          <cell r="AE813">
            <v>4511314</v>
          </cell>
          <cell r="AF813">
            <v>45992</v>
          </cell>
          <cell r="AG813">
            <v>46017</v>
          </cell>
          <cell r="BI813" t="str">
            <v>Vicerrectoría de Recursos Universitarios</v>
          </cell>
          <cell r="BJ813" t="str">
            <v>WILSON FERNANDO SALGADO CIFUENTES</v>
          </cell>
          <cell r="BK813" t="str">
            <v>Vicerrector Universitario</v>
          </cell>
          <cell r="BL813">
            <v>1552</v>
          </cell>
          <cell r="BM813">
            <v>45853.979270833333</v>
          </cell>
          <cell r="BN813">
            <v>3174935420</v>
          </cell>
          <cell r="BO813">
            <v>3814</v>
          </cell>
          <cell r="BP813">
            <v>45853</v>
          </cell>
          <cell r="BQ813">
            <v>28108960</v>
          </cell>
          <cell r="CS813"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v>
          </cell>
          <cell r="CT813">
            <v>17342779</v>
          </cell>
          <cell r="CU813">
            <v>436</v>
          </cell>
          <cell r="CV813" t="str">
            <v>1301</v>
          </cell>
          <cell r="CY813">
            <v>7020</v>
          </cell>
          <cell r="CZ813" t="str">
            <v>M5</v>
          </cell>
          <cell r="DA813">
            <v>28108960</v>
          </cell>
          <cell r="DB813">
            <v>0</v>
          </cell>
        </row>
        <row r="814">
          <cell r="B814" t="str">
            <v>0791 DE 2025</v>
          </cell>
          <cell r="C814">
            <v>1121848597</v>
          </cell>
          <cell r="D814" t="str">
            <v xml:space="preserve">NORIDA ANDREA GARCIA </v>
          </cell>
          <cell r="E814" t="str">
            <v>CONTRATO DE PRESTACIÓN DE SERVICIOS PROFESIONALES</v>
          </cell>
          <cell r="F814" t="str">
            <v>PRESTACIÓN DE SERVICIOS PROFESIONALES NECESARIO PARA EL FORTALECIMIENTO DE LOS PROCESOS ESTRATÉGICOS Y DE PLANEACIÓN DE LA OFICINA ASESORA DE PLANEACIÓN DE LA UNIVERSIDAD DE LOS LLANOS.</v>
          </cell>
          <cell r="G814">
            <v>45853</v>
          </cell>
          <cell r="H814">
            <v>21172984</v>
          </cell>
          <cell r="I814" t="str">
            <v>Cinco (05) meses y doce (12) días calendario</v>
          </cell>
          <cell r="J814">
            <v>45853</v>
          </cell>
          <cell r="K814">
            <v>46017</v>
          </cell>
          <cell r="L814" t="str">
            <v>NO APLICA</v>
          </cell>
          <cell r="M814" t="str">
            <v>NO APLICA</v>
          </cell>
          <cell r="N814" t="str">
            <v>NO APLICA</v>
          </cell>
          <cell r="O814">
            <v>6</v>
          </cell>
          <cell r="P814">
            <v>2091159</v>
          </cell>
          <cell r="Q814">
            <v>45853</v>
          </cell>
          <cell r="R814">
            <v>45869</v>
          </cell>
          <cell r="S814">
            <v>3920923</v>
          </cell>
          <cell r="T814">
            <v>45870</v>
          </cell>
          <cell r="U814">
            <v>45900</v>
          </cell>
          <cell r="V814">
            <v>3920923</v>
          </cell>
          <cell r="W814">
            <v>45901</v>
          </cell>
          <cell r="X814">
            <v>45930</v>
          </cell>
          <cell r="Y814">
            <v>3920923</v>
          </cell>
          <cell r="Z814">
            <v>45931</v>
          </cell>
          <cell r="AA814">
            <v>45961</v>
          </cell>
          <cell r="AB814">
            <v>3920923</v>
          </cell>
          <cell r="AC814">
            <v>45962</v>
          </cell>
          <cell r="AD814">
            <v>45991</v>
          </cell>
          <cell r="AE814">
            <v>3398133</v>
          </cell>
          <cell r="AF814">
            <v>45992</v>
          </cell>
          <cell r="AG814">
            <v>46017</v>
          </cell>
          <cell r="BI814" t="str">
            <v>Vicerrectoría de Recursos Universitarios</v>
          </cell>
          <cell r="BJ814" t="str">
            <v>WILSON FERNANDO SALGADO CIFUENTES</v>
          </cell>
          <cell r="BK814" t="str">
            <v>Vicerrector Universitario</v>
          </cell>
          <cell r="BL814">
            <v>1552</v>
          </cell>
          <cell r="BM814">
            <v>45853.979270833333</v>
          </cell>
          <cell r="BN814">
            <v>3174935420</v>
          </cell>
          <cell r="BO814">
            <v>3944</v>
          </cell>
          <cell r="BP814">
            <v>45853</v>
          </cell>
          <cell r="BQ814">
            <v>21172984</v>
          </cell>
          <cell r="CS814" t="str">
            <v>1. Apoyar el proceso de estandarización y elaboración de los planes de mejoramiento institucionales y de programa del proceso de autoevaluación, fruto de auditorías internas y externas. 2. Brindar apoyo en la formulación y monitoreo de los planes estratégicos institucionales. 3. Brindar apoyo en el análisis y elaboración de conceptos de viabilidad técnica para el trámite ante el Consejo Superior Universitario.  4. Brindar apoyo en el análisis de datos estadísticos para la toma de decisiones. 5. Apoyar el monitoreo y análisis de los indicadores de gestión asociados al proceso de direccionamiento estratégico. 6. Brindar apoyo en la estructuración de los planes, políticas y prospectivas institucionales.</v>
          </cell>
          <cell r="CT814">
            <v>1121848597</v>
          </cell>
          <cell r="CU814">
            <v>436</v>
          </cell>
          <cell r="CV814" t="str">
            <v>1301</v>
          </cell>
          <cell r="CY814">
            <v>7490</v>
          </cell>
          <cell r="CZ814" t="str">
            <v>M6</v>
          </cell>
          <cell r="DA814">
            <v>21172984</v>
          </cell>
          <cell r="DB814">
            <v>0</v>
          </cell>
        </row>
        <row r="815">
          <cell r="B815" t="str">
            <v>0792 DE 2025</v>
          </cell>
          <cell r="C815">
            <v>1121889543</v>
          </cell>
          <cell r="D815" t="str">
            <v>ANDREA DEL PILAR ALVAREZ TORRES</v>
          </cell>
          <cell r="E815" t="str">
            <v>CONTRATO DE PRESTACIÓN DE SERVICIOS PROFESIONALES</v>
          </cell>
          <cell r="F815" t="str">
            <v>PRESTACIÓN DE SERVICIOS PROFESIONALES NECESARIO PARA EL FORTALECIMIENTO DE LOS PROCESOS ESTRATÉGICOS Y DE PLANEACIÓN DE LA OFICINA ASESORA DE PLANEACIÓN DE LA UNIVERSIDAD DE LOS LLANOS.</v>
          </cell>
          <cell r="G815">
            <v>45853</v>
          </cell>
          <cell r="H815">
            <v>26894376</v>
          </cell>
          <cell r="I815" t="str">
            <v>Cinco (05) meses y cinco (05) días calendario</v>
          </cell>
          <cell r="J815">
            <v>45853</v>
          </cell>
          <cell r="K815">
            <v>46010</v>
          </cell>
          <cell r="L815" t="str">
            <v>NO APLICA</v>
          </cell>
          <cell r="M815" t="str">
            <v>NO APLICA</v>
          </cell>
          <cell r="N815" t="str">
            <v>NO APLICA</v>
          </cell>
          <cell r="O815">
            <v>6</v>
          </cell>
          <cell r="P815">
            <v>2776194</v>
          </cell>
          <cell r="Q815">
            <v>45853</v>
          </cell>
          <cell r="R815">
            <v>45869</v>
          </cell>
          <cell r="S815">
            <v>5205363</v>
          </cell>
          <cell r="T815">
            <v>45870</v>
          </cell>
          <cell r="U815">
            <v>45900</v>
          </cell>
          <cell r="V815">
            <v>5205363</v>
          </cell>
          <cell r="W815">
            <v>45901</v>
          </cell>
          <cell r="X815">
            <v>45930</v>
          </cell>
          <cell r="Y815">
            <v>5205363</v>
          </cell>
          <cell r="Z815">
            <v>45931</v>
          </cell>
          <cell r="AA815">
            <v>45961</v>
          </cell>
          <cell r="AB815">
            <v>5205363</v>
          </cell>
          <cell r="AC815">
            <v>45962</v>
          </cell>
          <cell r="AD815">
            <v>45991</v>
          </cell>
          <cell r="AE815">
            <v>3296730</v>
          </cell>
          <cell r="AF815">
            <v>45992</v>
          </cell>
          <cell r="AG815">
            <v>46010</v>
          </cell>
          <cell r="BI815" t="str">
            <v>Vicerrectoría de Recursos Universitarios</v>
          </cell>
          <cell r="BJ815" t="str">
            <v>WILSON FERNANDO SALGADO CIFUENTES</v>
          </cell>
          <cell r="BK815" t="str">
            <v>Vicerrector Universitario</v>
          </cell>
          <cell r="BL815">
            <v>1552</v>
          </cell>
          <cell r="BM815">
            <v>45853.979270833333</v>
          </cell>
          <cell r="BN815">
            <v>3174935420</v>
          </cell>
          <cell r="BO815">
            <v>3963</v>
          </cell>
          <cell r="BP815">
            <v>45853</v>
          </cell>
          <cell r="BQ815">
            <v>26894376</v>
          </cell>
          <cell r="CS815" t="str">
            <v>1. Brindar apoyo en el monitoreo, seguimiento y evaluación del Plan de Desarrollo Institucional 2022-2030. 2. Brindar las herramientas para la estructuración y monitoreo de los planes de acción de las facultades. 3. Prestar apoyo en la formulación,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Brindar apoyo en la elaboración de informes de índole estratégico y respuestas a los requerimientos de las diferentes entidades a nivel interno y externo.</v>
          </cell>
          <cell r="CT815">
            <v>1121889543</v>
          </cell>
          <cell r="CU815">
            <v>436</v>
          </cell>
          <cell r="CV815" t="str">
            <v>1301</v>
          </cell>
          <cell r="CY815">
            <v>8299</v>
          </cell>
          <cell r="CZ815" t="str">
            <v>M6</v>
          </cell>
          <cell r="DA815">
            <v>26894376</v>
          </cell>
          <cell r="DB815">
            <v>0</v>
          </cell>
        </row>
        <row r="816">
          <cell r="B816" t="str">
            <v>0793 DE 2025</v>
          </cell>
          <cell r="C816">
            <v>1018406309</v>
          </cell>
          <cell r="D816" t="str">
            <v>ADRIANA YADIRA MORENO CHACON</v>
          </cell>
          <cell r="E816" t="str">
            <v>CONTRATO DE PRESTACIÓN DE SERVICIOS PROFESIONALES</v>
          </cell>
          <cell r="F816" t="str">
            <v>PRESTACIÓN DE SERVICIOS PROFESIONALES NECESARIO PARA EL FORTALECIMIENTO DE LOS PROCESOS ESTRATÉGICOS Y DE PLANEACIÓN DE LA OFICINA ASESORA DE PLANEACIÓN DE LA UNIVERSIDAD DE LOS LLANOS.</v>
          </cell>
          <cell r="G816">
            <v>45853</v>
          </cell>
          <cell r="H816">
            <v>21172984</v>
          </cell>
          <cell r="I816" t="str">
            <v>Cinco (05) meses y doce (12) días calendario</v>
          </cell>
          <cell r="J816">
            <v>45853</v>
          </cell>
          <cell r="K816">
            <v>46017</v>
          </cell>
          <cell r="L816" t="str">
            <v>NO APLICA</v>
          </cell>
          <cell r="M816" t="str">
            <v>NO APLICA</v>
          </cell>
          <cell r="N816" t="str">
            <v>NO APLICA</v>
          </cell>
          <cell r="O816">
            <v>6</v>
          </cell>
          <cell r="P816">
            <v>2091159</v>
          </cell>
          <cell r="Q816">
            <v>45853</v>
          </cell>
          <cell r="R816">
            <v>45869</v>
          </cell>
          <cell r="S816">
            <v>3920923</v>
          </cell>
          <cell r="T816">
            <v>45870</v>
          </cell>
          <cell r="U816">
            <v>45900</v>
          </cell>
          <cell r="V816">
            <v>3920923</v>
          </cell>
          <cell r="W816">
            <v>45901</v>
          </cell>
          <cell r="X816">
            <v>45930</v>
          </cell>
          <cell r="Y816">
            <v>3920923</v>
          </cell>
          <cell r="Z816">
            <v>45931</v>
          </cell>
          <cell r="AA816">
            <v>45961</v>
          </cell>
          <cell r="AB816">
            <v>3920923</v>
          </cell>
          <cell r="AC816">
            <v>45962</v>
          </cell>
          <cell r="AD816">
            <v>45991</v>
          </cell>
          <cell r="AE816">
            <v>3398133</v>
          </cell>
          <cell r="AF816">
            <v>45992</v>
          </cell>
          <cell r="AG816">
            <v>46017</v>
          </cell>
          <cell r="BI816" t="str">
            <v>Vicerrectoría de Recursos Universitarios</v>
          </cell>
          <cell r="BJ816" t="str">
            <v>WILSON FERNANDO SALGADO CIFUENTES</v>
          </cell>
          <cell r="BK816" t="str">
            <v>Vicerrector Universitario</v>
          </cell>
          <cell r="BL816">
            <v>1552</v>
          </cell>
          <cell r="BM816">
            <v>45853.979270833333</v>
          </cell>
          <cell r="BN816">
            <v>3174935420</v>
          </cell>
          <cell r="BO816">
            <v>3904</v>
          </cell>
          <cell r="BP816">
            <v>45853</v>
          </cell>
          <cell r="BQ816">
            <v>21172984</v>
          </cell>
          <cell r="CS816" t="str">
            <v>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v>
          </cell>
          <cell r="CT816">
            <v>1018406309</v>
          </cell>
          <cell r="CU816">
            <v>436</v>
          </cell>
          <cell r="CV816" t="str">
            <v>1301</v>
          </cell>
          <cell r="CY816">
            <v>7490</v>
          </cell>
          <cell r="CZ816" t="str">
            <v>M6</v>
          </cell>
          <cell r="DA816">
            <v>21172984</v>
          </cell>
          <cell r="DB816">
            <v>0</v>
          </cell>
        </row>
        <row r="817">
          <cell r="B817" t="str">
            <v>0794 DE 2025</v>
          </cell>
          <cell r="C817">
            <v>1121936007</v>
          </cell>
          <cell r="D817" t="str">
            <v>LAURA CRISTINA MARTINEZ REY</v>
          </cell>
          <cell r="E817" t="str">
            <v>CONTRATO DE PRESTACIÓN DE SERVICIOS PROFESIONALES</v>
          </cell>
          <cell r="F817" t="str">
            <v>PRESTACIÓN DE SERVICIOS PROFESIONALES NECESARIO PARA EL FORTALECIMIENTO DE LOS PROCESOS DEL ÁREA DE INFRAESTRUCTURA DE LA OFICINA ASESORA DE PLANEACIÓN DE LA UNIVERSIDAD DE LOS LLANOS.</v>
          </cell>
          <cell r="G817">
            <v>45853</v>
          </cell>
          <cell r="H817">
            <v>20258102</v>
          </cell>
          <cell r="I817" t="str">
            <v>Cinco (05) meses y cinco (05) días calendario</v>
          </cell>
          <cell r="J817">
            <v>45853</v>
          </cell>
          <cell r="K817">
            <v>46010</v>
          </cell>
          <cell r="L817" t="str">
            <v>NO APLICA</v>
          </cell>
          <cell r="M817" t="str">
            <v>NO APLICA</v>
          </cell>
          <cell r="N817" t="str">
            <v>NO APLICA</v>
          </cell>
          <cell r="O817">
            <v>6</v>
          </cell>
          <cell r="P817">
            <v>2091159</v>
          </cell>
          <cell r="Q817">
            <v>45853</v>
          </cell>
          <cell r="R817">
            <v>45869</v>
          </cell>
          <cell r="S817">
            <v>3920923</v>
          </cell>
          <cell r="T817">
            <v>45870</v>
          </cell>
          <cell r="U817">
            <v>45900</v>
          </cell>
          <cell r="V817">
            <v>3920923</v>
          </cell>
          <cell r="W817">
            <v>45901</v>
          </cell>
          <cell r="X817">
            <v>45930</v>
          </cell>
          <cell r="Y817">
            <v>3920923</v>
          </cell>
          <cell r="Z817">
            <v>45931</v>
          </cell>
          <cell r="AA817">
            <v>45961</v>
          </cell>
          <cell r="AB817">
            <v>3920923</v>
          </cell>
          <cell r="AC817">
            <v>45962</v>
          </cell>
          <cell r="AD817">
            <v>45991</v>
          </cell>
          <cell r="AE817">
            <v>2483251</v>
          </cell>
          <cell r="AF817">
            <v>45992</v>
          </cell>
          <cell r="AG817">
            <v>46010</v>
          </cell>
          <cell r="BI817" t="str">
            <v>Vicerrectoría de Recursos Universitarios</v>
          </cell>
          <cell r="BJ817" t="str">
            <v>WILSON FERNANDO SALGADO CIFUENTES</v>
          </cell>
          <cell r="BK817" t="str">
            <v>Vicerrector Universitario</v>
          </cell>
          <cell r="BL817">
            <v>1552</v>
          </cell>
          <cell r="BM817">
            <v>45853.979270833333</v>
          </cell>
          <cell r="BN817">
            <v>3174935420</v>
          </cell>
          <cell r="BO817">
            <v>3981</v>
          </cell>
          <cell r="BP817">
            <v>45853</v>
          </cell>
          <cell r="BQ817">
            <v>20258102</v>
          </cell>
          <cell r="CS817" t="str">
            <v>1. Apoyar en la revisión y evaluación técnica de las propuestas precontractuales relacionadas con los proyectos que comprenden componente de infraestructura física. 2. Brindar apoyo profesional especializado en la estructuración técnica de proyectos de inversión de infraestructura física, así como la elaboración de documentos estratégicos relacionados con la infraestructura de la Universidad. 3. Brindar apoyo integral en la elaboración de presupuestos, análisis de precios, memorias, especificaciones técnicas, análisis técnico de infraestructura necesarios para los proyectos de inversión de la Universidad. 4. Contribuir en la elaboración de estudios preliminares requeridos para el proceso de contratación por la Vicerrectoría de Recursos Universitarios, enfocados en la infraestructura física de la Universidad y los proyectos de inversión. 5. Evaluar la viabilidad técnica para el apoyo a la supervisión, vigilancia y control en la ejecución de los contratos de consultoría que le sean designadas, de acuerdo con los proyectos de inversión. 6. Coadyuvar en el reporte de la información requerida de SNIES, SIRECI, Contraloría General y demás entidades que así lo requieran. 7. Brindar apoyo en el seguimiento y reportes de avance de los proyectos de inversión relacionados con infraestructura, a través de las herramientas establecidas para tal fin. 8.Revisar y aprobar en el aspecto técnico, las novedades de los contratos de consultoría (anticipos, prórrogas, suspensiones, modificaciones, liquidaciones y demás) que le sean encomendadas. 9. Tramitar de forma oportuna los requerimientos de interventores o contratistas que le sean asignados. 10. Presentar las observaciones que considere conveniente en el desarrollo de la ejecución de contratos de consultoría y convenios. 11. Elaborar los conceptos técnicos solicitados por la Universidad. 12. Brindar apoyo en la respuesta oportuna a los requerimientos institucionales, de la comunidad educativa y de los órganos de control, en materia de infraestructura física. 13. Brindar apoyo en la elaboración y actualización del Plan de mantenimiento físico y el Plan de Desarrollo de infraestructura de la Universidad. 14. Elaborar un informe del estado de las funciones administrativas, contables, legales y técnicas de los contratos de consultoría en los que haya sido designado como apoyo a supervisión cuando finalice su contrato de prestación de servicios profesionales.</v>
          </cell>
          <cell r="CT817">
            <v>1121936007.9000001</v>
          </cell>
          <cell r="CU817">
            <v>436</v>
          </cell>
          <cell r="CV817" t="str">
            <v>1301</v>
          </cell>
          <cell r="CY817">
            <v>9609</v>
          </cell>
          <cell r="CZ817" t="str">
            <v>M6</v>
          </cell>
          <cell r="DA817">
            <v>20258102</v>
          </cell>
          <cell r="DB817">
            <v>0</v>
          </cell>
        </row>
        <row r="818">
          <cell r="B818" t="str">
            <v>0796 DE 2025</v>
          </cell>
          <cell r="C818">
            <v>0</v>
          </cell>
          <cell r="D818" t="str">
            <v>No. libre</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BI818">
            <v>0</v>
          </cell>
          <cell r="BJ818">
            <v>0</v>
          </cell>
          <cell r="BK818">
            <v>0</v>
          </cell>
          <cell r="BL818">
            <v>0</v>
          </cell>
          <cell r="BM818">
            <v>0</v>
          </cell>
          <cell r="BN818">
            <v>0</v>
          </cell>
          <cell r="BO818">
            <v>0</v>
          </cell>
          <cell r="BP818">
            <v>0</v>
          </cell>
          <cell r="BQ818">
            <v>0</v>
          </cell>
          <cell r="CS818">
            <v>0</v>
          </cell>
          <cell r="CT818">
            <v>0</v>
          </cell>
          <cell r="CU818">
            <v>0</v>
          </cell>
          <cell r="CV818">
            <v>0</v>
          </cell>
          <cell r="CY818">
            <v>0</v>
          </cell>
          <cell r="CZ818">
            <v>0</v>
          </cell>
          <cell r="DA818">
            <v>0</v>
          </cell>
          <cell r="DB818">
            <v>0</v>
          </cell>
        </row>
        <row r="819">
          <cell r="B819" t="str">
            <v>0797 DE 2025</v>
          </cell>
          <cell r="C819">
            <v>1121862805</v>
          </cell>
          <cell r="D819" t="str">
            <v>JHON ALEJANDRO GARCIA VELASQUEZ</v>
          </cell>
          <cell r="E819" t="str">
            <v>CONTRATO DE PRESTACIÓN DE SERVICIOS PROFESIONALES</v>
          </cell>
          <cell r="F819" t="str">
            <v>PRESTACIÓN DE SERVICIOS PROFESIONALES NECESARIO PARA EL FORTALECIMIENTO DE LOS PROCESOS ESTRATÉGICOS Y DE PLANEACIÓN DE LA OFICINA ASESORA DE PLANEACIÓN DE LA UNIVERSIDAD DE LOS LLANOS.</v>
          </cell>
          <cell r="G819">
            <v>45853</v>
          </cell>
          <cell r="H819">
            <v>26894376</v>
          </cell>
          <cell r="I819" t="str">
            <v>Cinco (05) meses y cinco (05) días calendario</v>
          </cell>
          <cell r="J819">
            <v>45853</v>
          </cell>
          <cell r="K819">
            <v>46010</v>
          </cell>
          <cell r="L819" t="str">
            <v>NO APLICA</v>
          </cell>
          <cell r="M819" t="str">
            <v>NO APLICA</v>
          </cell>
          <cell r="N819" t="str">
            <v>NO APLICA</v>
          </cell>
          <cell r="O819">
            <v>6</v>
          </cell>
          <cell r="P819">
            <v>2776194</v>
          </cell>
          <cell r="Q819">
            <v>45853</v>
          </cell>
          <cell r="R819">
            <v>45869</v>
          </cell>
          <cell r="S819">
            <v>5205363</v>
          </cell>
          <cell r="T819">
            <v>45870</v>
          </cell>
          <cell r="U819">
            <v>45900</v>
          </cell>
          <cell r="V819">
            <v>5205363</v>
          </cell>
          <cell r="W819">
            <v>45901</v>
          </cell>
          <cell r="X819">
            <v>45930</v>
          </cell>
          <cell r="Y819">
            <v>5205363</v>
          </cell>
          <cell r="Z819">
            <v>45931</v>
          </cell>
          <cell r="AA819">
            <v>45961</v>
          </cell>
          <cell r="AB819">
            <v>5205363</v>
          </cell>
          <cell r="AC819">
            <v>45962</v>
          </cell>
          <cell r="AD819">
            <v>45991</v>
          </cell>
          <cell r="AE819">
            <v>3296730</v>
          </cell>
          <cell r="AF819">
            <v>45992</v>
          </cell>
          <cell r="AG819">
            <v>46010</v>
          </cell>
          <cell r="BI819" t="str">
            <v>Vicerrectoría de Recursos Universitarios</v>
          </cell>
          <cell r="BJ819" t="str">
            <v>WILSON FERNANDO SALGADO CIFUENTES</v>
          </cell>
          <cell r="BK819" t="str">
            <v>Vicerrector Universitario</v>
          </cell>
          <cell r="BL819">
            <v>1552</v>
          </cell>
          <cell r="BM819">
            <v>45853.979270833333</v>
          </cell>
          <cell r="BN819">
            <v>3174935420</v>
          </cell>
          <cell r="BO819">
            <v>3953</v>
          </cell>
          <cell r="BP819">
            <v>45853</v>
          </cell>
          <cell r="BQ819">
            <v>26894376</v>
          </cell>
          <cell r="CS819" t="str">
            <v>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v>
          </cell>
          <cell r="CT819">
            <v>1121862805</v>
          </cell>
          <cell r="CU819">
            <v>436</v>
          </cell>
          <cell r="CV819" t="str">
            <v>1301</v>
          </cell>
          <cell r="CY819">
            <v>6920</v>
          </cell>
          <cell r="CZ819" t="str">
            <v>M5</v>
          </cell>
          <cell r="DA819">
            <v>26894376</v>
          </cell>
          <cell r="DB819">
            <v>0</v>
          </cell>
        </row>
        <row r="820">
          <cell r="B820" t="str">
            <v>0798 DE 2025</v>
          </cell>
          <cell r="C820">
            <v>40441260</v>
          </cell>
          <cell r="D820" t="str">
            <v>MARTHA EDITH VERGARA ACEVEDO</v>
          </cell>
          <cell r="E820" t="str">
            <v>CONTRATO DE PRESTACIÓN DE SERVICIOS PROFESIONALES</v>
          </cell>
          <cell r="F820" t="str">
            <v>PRESTACIÓN DE SERVICIOS PROFESIONALES NECESARIO PARA EL FORTALECIMIENTO DE LOS PROCESOS ESTRATÉGICOS Y DE PLANEACIÓN DE LA OFICINA ASESORA DE PLANEACIÓN DE LA UNIVERSIDAD DE LOS LLANOS.</v>
          </cell>
          <cell r="G820">
            <v>45853</v>
          </cell>
          <cell r="H820">
            <v>26894376</v>
          </cell>
          <cell r="I820" t="str">
            <v>Cinco (05) meses y cinco (05) días calendario</v>
          </cell>
          <cell r="J820">
            <v>45853</v>
          </cell>
          <cell r="K820">
            <v>46010</v>
          </cell>
          <cell r="L820" t="str">
            <v>NO APLICA</v>
          </cell>
          <cell r="M820" t="str">
            <v>NO APLICA</v>
          </cell>
          <cell r="N820" t="str">
            <v>NO APLICA</v>
          </cell>
          <cell r="O820">
            <v>6</v>
          </cell>
          <cell r="P820">
            <v>2776194</v>
          </cell>
          <cell r="Q820">
            <v>45853</v>
          </cell>
          <cell r="R820">
            <v>45869</v>
          </cell>
          <cell r="S820">
            <v>5205363</v>
          </cell>
          <cell r="T820">
            <v>45870</v>
          </cell>
          <cell r="U820">
            <v>45900</v>
          </cell>
          <cell r="V820">
            <v>5205363</v>
          </cell>
          <cell r="W820">
            <v>45901</v>
          </cell>
          <cell r="X820">
            <v>45930</v>
          </cell>
          <cell r="Y820">
            <v>5205363</v>
          </cell>
          <cell r="Z820">
            <v>45931</v>
          </cell>
          <cell r="AA820">
            <v>45961</v>
          </cell>
          <cell r="AB820">
            <v>5205363</v>
          </cell>
          <cell r="AC820">
            <v>45962</v>
          </cell>
          <cell r="AD820">
            <v>45991</v>
          </cell>
          <cell r="AE820">
            <v>3296730</v>
          </cell>
          <cell r="AF820">
            <v>45992</v>
          </cell>
          <cell r="AG820">
            <v>46010</v>
          </cell>
          <cell r="BI820" t="str">
            <v>Vicerrectoría de Recursos Universitarios</v>
          </cell>
          <cell r="BJ820" t="str">
            <v>WILSON FERNANDO SALGADO CIFUENTES</v>
          </cell>
          <cell r="BK820" t="str">
            <v>Vicerrector Universitario</v>
          </cell>
          <cell r="BL820">
            <v>1552</v>
          </cell>
          <cell r="BM820">
            <v>45853.979270833333</v>
          </cell>
          <cell r="BN820">
            <v>3174935420</v>
          </cell>
          <cell r="BO820">
            <v>3851</v>
          </cell>
          <cell r="BP820">
            <v>45853</v>
          </cell>
          <cell r="BQ820">
            <v>26894376</v>
          </cell>
          <cell r="CS820" t="str">
            <v>1. Apoyar el proceso de formulación y monitoreo del Programa de Transparenica y Ética Pública PTEP. 2. Apoyar el monitoreo del Mapa de Riesgos Institucional. 3. Brindar apoyo en el proceso de diligenciamiento y monitoreo del FURAG. 4. Apoyar desde su perfil, la elaboración de conceptos, respuestas a derechos de petición, PQR y solicitudes de información.  5. Apoyar la actualización de las secciones de Transparencia y Acceso a la Información, Participa en el sitio web de la Universidad. 6. Brindar apoyo a la secretaría técnica del comité institucional de gestión y desempeño. 7. Brindar apoyo en la formulación y monitoreo de la estrategia de participación ciudadana. 8. Apoyar la implementación de las buenas practicas del Modelo Integrado de Planeación y Gestión (MIPG) en los componentes definidos por la Universidad.</v>
          </cell>
          <cell r="CT820">
            <v>40441260</v>
          </cell>
          <cell r="CU820">
            <v>436</v>
          </cell>
          <cell r="CV820" t="str">
            <v>1301</v>
          </cell>
          <cell r="CY820">
            <v>8299</v>
          </cell>
          <cell r="CZ820" t="str">
            <v>M6</v>
          </cell>
          <cell r="DA820">
            <v>26894376</v>
          </cell>
          <cell r="DB820">
            <v>0</v>
          </cell>
        </row>
        <row r="821">
          <cell r="B821" t="str">
            <v>0799 DE 2025</v>
          </cell>
          <cell r="C821">
            <v>1121867716</v>
          </cell>
          <cell r="D821" t="str">
            <v>YISELL MAYERLY PEREZ MONDRAGON</v>
          </cell>
          <cell r="E821" t="str">
            <v>CONTRATO DE PRESTACIÓN DE SERVICIOS PROFESIONALES</v>
          </cell>
          <cell r="F821" t="str">
            <v>PRESTACIÓN DE SERVICIOS PROFESIONALES NECESARIO PARA EL FORTALECIMIENTO DE LOS PROCESOS DE GESTIÓN DE PROYECTOS ESTRATÉGICOS INSTITUCIONALES Y EL FORTALECIMIENTO DE LOS PROCESOS DE PLANEACIÓN DE LA OFICINA ASESORA DE PLANEACIÓN DE LA UNIVERSIDAD DE LOS LLANOS.</v>
          </cell>
          <cell r="G821">
            <v>45853</v>
          </cell>
          <cell r="H821">
            <v>26894376</v>
          </cell>
          <cell r="I821" t="str">
            <v>Cinco (05) meses y cinco (05) días calendario</v>
          </cell>
          <cell r="J821">
            <v>45853</v>
          </cell>
          <cell r="K821">
            <v>46010</v>
          </cell>
          <cell r="L821" t="str">
            <v>NO APLICA</v>
          </cell>
          <cell r="M821" t="str">
            <v>NO APLICA</v>
          </cell>
          <cell r="N821" t="str">
            <v>NO APLICA</v>
          </cell>
          <cell r="O821">
            <v>6</v>
          </cell>
          <cell r="P821">
            <v>2776194</v>
          </cell>
          <cell r="Q821">
            <v>45853</v>
          </cell>
          <cell r="R821">
            <v>45869</v>
          </cell>
          <cell r="S821">
            <v>5205363</v>
          </cell>
          <cell r="T821">
            <v>45870</v>
          </cell>
          <cell r="U821">
            <v>45900</v>
          </cell>
          <cell r="V821">
            <v>5205363</v>
          </cell>
          <cell r="W821">
            <v>45901</v>
          </cell>
          <cell r="X821">
            <v>45930</v>
          </cell>
          <cell r="Y821">
            <v>5205363</v>
          </cell>
          <cell r="Z821">
            <v>45931</v>
          </cell>
          <cell r="AA821">
            <v>45961</v>
          </cell>
          <cell r="AB821">
            <v>5205363</v>
          </cell>
          <cell r="AC821">
            <v>45962</v>
          </cell>
          <cell r="AD821">
            <v>45991</v>
          </cell>
          <cell r="AE821">
            <v>3296730</v>
          </cell>
          <cell r="AF821">
            <v>45992</v>
          </cell>
          <cell r="AG821">
            <v>46010</v>
          </cell>
          <cell r="BI821" t="str">
            <v>Vicerrectoría de Recursos Universitarios</v>
          </cell>
          <cell r="BJ821" t="str">
            <v>WILSON FERNANDO SALGADO CIFUENTES</v>
          </cell>
          <cell r="BK821" t="str">
            <v>Vicerrector Universitario</v>
          </cell>
          <cell r="BL821">
            <v>1552</v>
          </cell>
          <cell r="BM821">
            <v>45853.979270833333</v>
          </cell>
          <cell r="BN821">
            <v>3174935420</v>
          </cell>
          <cell r="BO821">
            <v>3934</v>
          </cell>
          <cell r="BP821">
            <v>45853</v>
          </cell>
          <cell r="BQ821">
            <v>26894376</v>
          </cell>
          <cell r="CS821" t="str">
            <v>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 9. Apoyar el proceso de cierre de los proyectos de inversión en las herramientas y aplicativos que correspondan. 10. Brindar apoyo en los trámites relacionados con el Comité de Proyectos del Sistema General de Regalías.  11. Apoyar el diseño del Plan de formalización Laboral de la Universidad de los Llanos.</v>
          </cell>
          <cell r="CT821">
            <v>1121867716.5999999</v>
          </cell>
          <cell r="CU821">
            <v>436</v>
          </cell>
          <cell r="CV821" t="str">
            <v>1301</v>
          </cell>
          <cell r="CY821">
            <v>7490</v>
          </cell>
          <cell r="CZ821" t="str">
            <v>M6</v>
          </cell>
          <cell r="DA821">
            <v>26894376</v>
          </cell>
          <cell r="DB821">
            <v>0</v>
          </cell>
        </row>
        <row r="822">
          <cell r="B822" t="str">
            <v>0800 DE 2025</v>
          </cell>
          <cell r="C822">
            <v>1121938368</v>
          </cell>
          <cell r="D822" t="str">
            <v>MARIA VICTORIA MARIÑO DAVID</v>
          </cell>
          <cell r="E822" t="str">
            <v>CONTRATO DE PRESTACIÓN DE SERVICIOS PROFESIONALES</v>
          </cell>
          <cell r="F822" t="str">
            <v>PRESTACIÓN DE SERVICIOS PROFESIONALES NECESARIO PARA EL FORTALECIMIENTO DE LOS PROCESOS DEL SISTEMA INTEGRADO DE GESTIÓN DE LA OFICINA ASESORA DE PLANEACIÓN DE LA UNIVERSIDAD DE LOS LLANOS.</v>
          </cell>
          <cell r="G822">
            <v>45853</v>
          </cell>
          <cell r="H822">
            <v>20258102</v>
          </cell>
          <cell r="I822" t="str">
            <v>Cinco (05) meses y cinco (05) días calendario</v>
          </cell>
          <cell r="J822">
            <v>45853</v>
          </cell>
          <cell r="K822">
            <v>46010</v>
          </cell>
          <cell r="L822" t="str">
            <v>NO APLICA</v>
          </cell>
          <cell r="M822" t="str">
            <v>NO APLICA</v>
          </cell>
          <cell r="N822" t="str">
            <v>NO APLICA</v>
          </cell>
          <cell r="O822">
            <v>6</v>
          </cell>
          <cell r="P822">
            <v>2091159</v>
          </cell>
          <cell r="Q822">
            <v>45853</v>
          </cell>
          <cell r="R822">
            <v>45869</v>
          </cell>
          <cell r="S822">
            <v>3920923</v>
          </cell>
          <cell r="T822">
            <v>45870</v>
          </cell>
          <cell r="U822">
            <v>45900</v>
          </cell>
          <cell r="V822">
            <v>3920923</v>
          </cell>
          <cell r="W822">
            <v>45901</v>
          </cell>
          <cell r="X822">
            <v>45930</v>
          </cell>
          <cell r="Y822">
            <v>3920923</v>
          </cell>
          <cell r="Z822">
            <v>45931</v>
          </cell>
          <cell r="AA822">
            <v>45961</v>
          </cell>
          <cell r="AB822">
            <v>3920923</v>
          </cell>
          <cell r="AC822">
            <v>45962</v>
          </cell>
          <cell r="AD822">
            <v>45991</v>
          </cell>
          <cell r="AE822">
            <v>2483251</v>
          </cell>
          <cell r="AF822">
            <v>45992</v>
          </cell>
          <cell r="AG822">
            <v>46010</v>
          </cell>
          <cell r="BI822" t="str">
            <v>Vicerrectoría de Recursos Universitarios</v>
          </cell>
          <cell r="BJ822" t="str">
            <v>WILSON FERNANDO SALGADO CIFUENTES</v>
          </cell>
          <cell r="BK822" t="str">
            <v>Vicerrector Universitario</v>
          </cell>
          <cell r="BL822">
            <v>1552</v>
          </cell>
          <cell r="BM822">
            <v>45853.979270833333</v>
          </cell>
          <cell r="BN822">
            <v>3174935420</v>
          </cell>
          <cell r="BO822">
            <v>3986</v>
          </cell>
          <cell r="BP822">
            <v>45853</v>
          </cell>
          <cell r="BQ822">
            <v>20258102</v>
          </cell>
          <cell r="CS822" t="str">
            <v>1. Apoyar la evaluación del contexto institucional conforme a los cambios que impactan a los objetivos estratégicos y a los objetivos de los procesos en el marco del Sistema de Gestión de la Calidad. 2. Acompañar la mejora continua de los procesos del Sistema de Gestión de la Calidad. 3. Apoyar la implementación de herramientas que permitan hacer seguimiento y medición a los procesos. 4. Apoyar en el proceso de levantamiento, documentación, análisis, validación y formalización de procedimientos, formatos, riesgos e indicadores de gestión de los procesos del Sistema Gestión de Calidad; de conformidad con los mecanismos e instrumentos institucionales y los requisitos aplicables. 5. Apoyar la ejecución del programa anual de auditorías internas. 6. Apoyar la elaboración y presentación del informe de revisión por la alta dirección del Sistema de Gestión de la Calidad. 7. Apoyar la reestructuración y articulación del Sistema de Gestión de la Calidad. 8. Apoyar la planeación y ejecución de actividades de sensibilización sobre el Sistema de Gestión de Calidad de la Universidad.</v>
          </cell>
          <cell r="CT822">
            <v>1121938368.0999999</v>
          </cell>
          <cell r="CU822">
            <v>436</v>
          </cell>
          <cell r="CV822" t="str">
            <v>1301</v>
          </cell>
          <cell r="CY822">
            <v>8299</v>
          </cell>
          <cell r="CZ822" t="str">
            <v>M6</v>
          </cell>
          <cell r="DA822">
            <v>20258102</v>
          </cell>
          <cell r="DB822">
            <v>0</v>
          </cell>
        </row>
        <row r="823">
          <cell r="B823" t="str">
            <v>0801 DE 2025</v>
          </cell>
          <cell r="C823">
            <v>40215719</v>
          </cell>
          <cell r="D823" t="str">
            <v>ADRIANA RAMOS AYA</v>
          </cell>
          <cell r="E823" t="str">
            <v>CONTRATO DE PRESTACIÓN DE SERVICIOS PROFESIONALES</v>
          </cell>
          <cell r="F823" t="str">
            <v>PRESTACIÓN DE SERVICIOS PROFESIONALES NECESARIO PARA EL FORTALECIMIENTO DE LOS PROCESOS DEL SISTEMA INTEGRADO DE GESTIÓN DE LA OFICINA ASESORA DE PLANEACIÓN DE LA UNIVERSIDAD DE LOS LLANOS.</v>
          </cell>
          <cell r="G823">
            <v>45853</v>
          </cell>
          <cell r="H823">
            <v>20258102</v>
          </cell>
          <cell r="I823" t="str">
            <v>Cinco (05) meses y cinco (05) días calendario</v>
          </cell>
          <cell r="J823">
            <v>45853</v>
          </cell>
          <cell r="K823">
            <v>46010</v>
          </cell>
          <cell r="L823" t="str">
            <v>NO APLICA</v>
          </cell>
          <cell r="M823" t="str">
            <v>NO APLICA</v>
          </cell>
          <cell r="N823" t="str">
            <v>NO APLICA</v>
          </cell>
          <cell r="O823">
            <v>6</v>
          </cell>
          <cell r="P823">
            <v>2091159</v>
          </cell>
          <cell r="Q823">
            <v>45853</v>
          </cell>
          <cell r="R823">
            <v>45869</v>
          </cell>
          <cell r="S823">
            <v>3920923</v>
          </cell>
          <cell r="T823">
            <v>45870</v>
          </cell>
          <cell r="U823">
            <v>45900</v>
          </cell>
          <cell r="V823">
            <v>3920923</v>
          </cell>
          <cell r="W823">
            <v>45901</v>
          </cell>
          <cell r="X823">
            <v>45930</v>
          </cell>
          <cell r="Y823">
            <v>3920923</v>
          </cell>
          <cell r="Z823">
            <v>45931</v>
          </cell>
          <cell r="AA823">
            <v>45961</v>
          </cell>
          <cell r="AB823">
            <v>3920923</v>
          </cell>
          <cell r="AC823">
            <v>45962</v>
          </cell>
          <cell r="AD823">
            <v>45991</v>
          </cell>
          <cell r="AE823">
            <v>2483251</v>
          </cell>
          <cell r="AF823">
            <v>45992</v>
          </cell>
          <cell r="AG823">
            <v>46010</v>
          </cell>
          <cell r="BI823" t="str">
            <v>Vicerrectoría de Recursos Universitarios</v>
          </cell>
          <cell r="BJ823" t="str">
            <v>WILSON FERNANDO SALGADO CIFUENTES</v>
          </cell>
          <cell r="BK823" t="str">
            <v>Vicerrector Universitario</v>
          </cell>
          <cell r="BL823">
            <v>1552</v>
          </cell>
          <cell r="BM823">
            <v>45853.979270833333</v>
          </cell>
          <cell r="BN823">
            <v>3174935420</v>
          </cell>
          <cell r="BO823">
            <v>3829</v>
          </cell>
          <cell r="BP823">
            <v>45853</v>
          </cell>
          <cell r="BQ823">
            <v>20258102</v>
          </cell>
          <cell r="CS823" t="str">
            <v>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Gestión de Calidad; de conformidad con los mecanismos e instrumentos institucionales y los requisitos aplicables. 4. Apoyar las actividades relacionadas con la actualización y administración del micro sitio web del SIG. 5. Apoyar la planeación y ejecución del programa anual de auditorías internas. 6. Apoyar la elaboración de los informes requeridos por las unidades académico - administrativas y entes externos. 7. Apoyar la reestructuración y articulación del Sistema de Gestión de la Calidad. 8. Apoyar la planeación y ejecución de las actividades de sensibilización sobre el Sistema de Gestión de Calidad de la Universidad.</v>
          </cell>
          <cell r="CT823">
            <v>40215719</v>
          </cell>
          <cell r="CU823">
            <v>436</v>
          </cell>
          <cell r="CV823" t="str">
            <v>1301</v>
          </cell>
          <cell r="CY823">
            <v>7110</v>
          </cell>
          <cell r="CZ823" t="str">
            <v>M5</v>
          </cell>
          <cell r="DA823">
            <v>20258102</v>
          </cell>
          <cell r="DB823">
            <v>0</v>
          </cell>
        </row>
        <row r="824">
          <cell r="B824" t="str">
            <v>0802 DE 2025</v>
          </cell>
          <cell r="C824">
            <v>0</v>
          </cell>
          <cell r="D824" t="str">
            <v>No. Libre</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BI824">
            <v>0</v>
          </cell>
          <cell r="BJ824">
            <v>0</v>
          </cell>
          <cell r="BK824">
            <v>0</v>
          </cell>
          <cell r="BL824">
            <v>0</v>
          </cell>
          <cell r="BM824">
            <v>0</v>
          </cell>
          <cell r="BN824">
            <v>0</v>
          </cell>
          <cell r="BO824">
            <v>0</v>
          </cell>
          <cell r="BP824">
            <v>0</v>
          </cell>
          <cell r="BQ824">
            <v>0</v>
          </cell>
          <cell r="CS824">
            <v>0</v>
          </cell>
          <cell r="CT824">
            <v>0</v>
          </cell>
          <cell r="CU824">
            <v>0</v>
          </cell>
          <cell r="CV824">
            <v>0</v>
          </cell>
          <cell r="CY824">
            <v>0</v>
          </cell>
          <cell r="CZ824">
            <v>0</v>
          </cell>
          <cell r="DA824">
            <v>0</v>
          </cell>
          <cell r="DB824">
            <v>0</v>
          </cell>
        </row>
        <row r="825">
          <cell r="B825" t="str">
            <v>0803 DE 2025</v>
          </cell>
          <cell r="C825">
            <v>17315532</v>
          </cell>
          <cell r="D825" t="str">
            <v>GUSTAVO FIDEL BENAVIDES LADINO</v>
          </cell>
          <cell r="E825" t="str">
            <v>CONTRATO DE PRESTACIÓN DE SERVICIOS PROFESIONALES</v>
          </cell>
          <cell r="F825" t="str">
            <v>PRESTACIÓN DE SERVICIOS PROFESIONALES NECESARIO PARA EL FORTALECIMIENTO DE LOS PROCESOS ESTRATÉGICOS Y DE PLANEACIÓN DE LA OFICINA ASESORA DE PLANEACIÓN DE LA UNIVERSIDAD DE LOS LLANOS.</v>
          </cell>
          <cell r="G825">
            <v>45853</v>
          </cell>
          <cell r="H825">
            <v>26894376</v>
          </cell>
          <cell r="I825" t="str">
            <v>Cinco (05) meses y cinco (05) días calendario</v>
          </cell>
          <cell r="J825">
            <v>45853</v>
          </cell>
          <cell r="K825">
            <v>46010</v>
          </cell>
          <cell r="L825" t="str">
            <v>NO APLICA</v>
          </cell>
          <cell r="M825" t="str">
            <v>NO APLICA</v>
          </cell>
          <cell r="N825" t="str">
            <v>NO APLICA</v>
          </cell>
          <cell r="O825">
            <v>6</v>
          </cell>
          <cell r="P825">
            <v>2776194</v>
          </cell>
          <cell r="Q825">
            <v>45853</v>
          </cell>
          <cell r="R825">
            <v>45869</v>
          </cell>
          <cell r="S825">
            <v>5205363</v>
          </cell>
          <cell r="T825">
            <v>45870</v>
          </cell>
          <cell r="U825">
            <v>45900</v>
          </cell>
          <cell r="V825">
            <v>5205363</v>
          </cell>
          <cell r="W825">
            <v>45901</v>
          </cell>
          <cell r="X825">
            <v>45930</v>
          </cell>
          <cell r="Y825">
            <v>5205363</v>
          </cell>
          <cell r="Z825">
            <v>45931</v>
          </cell>
          <cell r="AA825">
            <v>45961</v>
          </cell>
          <cell r="AB825">
            <v>5205363</v>
          </cell>
          <cell r="AC825">
            <v>45962</v>
          </cell>
          <cell r="AD825">
            <v>45991</v>
          </cell>
          <cell r="AE825">
            <v>3296730</v>
          </cell>
          <cell r="AF825">
            <v>45992</v>
          </cell>
          <cell r="AG825">
            <v>46010</v>
          </cell>
          <cell r="BI825" t="str">
            <v>Vicerrectoría de Recursos Universitarios</v>
          </cell>
          <cell r="BJ825" t="str">
            <v>WILSON FERNANDO SALGADO CIFUENTES</v>
          </cell>
          <cell r="BK825" t="str">
            <v>Vicerrector Universitario</v>
          </cell>
          <cell r="BL825">
            <v>1552</v>
          </cell>
          <cell r="BM825">
            <v>45853.979270833333</v>
          </cell>
          <cell r="BN825">
            <v>3174935420</v>
          </cell>
          <cell r="BO825">
            <v>3809</v>
          </cell>
          <cell r="BP825">
            <v>45853</v>
          </cell>
          <cell r="BQ825">
            <v>26894376</v>
          </cell>
          <cell r="CS825" t="str">
            <v>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v>
          </cell>
          <cell r="CT825">
            <v>17315532</v>
          </cell>
          <cell r="CU825">
            <v>436</v>
          </cell>
          <cell r="CV825" t="str">
            <v>1301</v>
          </cell>
          <cell r="CY825">
            <v>7490</v>
          </cell>
          <cell r="CZ825" t="str">
            <v>M6</v>
          </cell>
          <cell r="DA825">
            <v>26894376</v>
          </cell>
          <cell r="DB825">
            <v>0</v>
          </cell>
        </row>
        <row r="826">
          <cell r="B826" t="str">
            <v>0804 DE 2025</v>
          </cell>
          <cell r="C826">
            <v>1007701625</v>
          </cell>
          <cell r="D826" t="str">
            <v>JAIRA MICHELE TOVAR ESPINEL</v>
          </cell>
          <cell r="E826" t="str">
            <v>CONTRATO DE PRESTACIÓN DE SERVICIOS PROFESIONALES</v>
          </cell>
          <cell r="F826" t="str">
            <v>PRESTACIÓN DE SERVICIOS PROFESIONALES NECESARIO PARA EL FORTALECIMIENTO DE LOS PROCESOS ESTRATÉGICOS Y DE PLANEACIÓN DE LA OFICINA ASESORA DE PLANEACIÓN DE LA UNIVERSIDAD DE LOS LLANOS.</v>
          </cell>
          <cell r="G826">
            <v>45853</v>
          </cell>
          <cell r="H826">
            <v>14954038</v>
          </cell>
          <cell r="I826" t="str">
            <v>Cinco (05) meses y cinco (05) días calendario</v>
          </cell>
          <cell r="J826">
            <v>45853</v>
          </cell>
          <cell r="K826">
            <v>46010</v>
          </cell>
          <cell r="L826" t="str">
            <v>NO APLICA</v>
          </cell>
          <cell r="M826" t="str">
            <v>NO APLICA</v>
          </cell>
          <cell r="N826" t="str">
            <v>NO APLICA</v>
          </cell>
          <cell r="O826">
            <v>6</v>
          </cell>
          <cell r="P826">
            <v>1543643</v>
          </cell>
          <cell r="Q826">
            <v>45853</v>
          </cell>
          <cell r="R826">
            <v>45869</v>
          </cell>
          <cell r="S826">
            <v>2894330</v>
          </cell>
          <cell r="T826">
            <v>45870</v>
          </cell>
          <cell r="U826">
            <v>45900</v>
          </cell>
          <cell r="V826">
            <v>2894330</v>
          </cell>
          <cell r="W826">
            <v>45901</v>
          </cell>
          <cell r="X826">
            <v>45930</v>
          </cell>
          <cell r="Y826">
            <v>2894330</v>
          </cell>
          <cell r="Z826">
            <v>45931</v>
          </cell>
          <cell r="AA826">
            <v>45961</v>
          </cell>
          <cell r="AB826">
            <v>2894330</v>
          </cell>
          <cell r="AC826">
            <v>45962</v>
          </cell>
          <cell r="AD826">
            <v>45991</v>
          </cell>
          <cell r="AE826">
            <v>1833075</v>
          </cell>
          <cell r="AF826">
            <v>45992</v>
          </cell>
          <cell r="AG826">
            <v>46010</v>
          </cell>
          <cell r="BI826" t="str">
            <v>Vicerrectoría de Recursos Universitarios</v>
          </cell>
          <cell r="BJ826" t="str">
            <v>WILSON FERNANDO SALGADO CIFUENTES</v>
          </cell>
          <cell r="BK826" t="str">
            <v>Vicerrector Universitario</v>
          </cell>
          <cell r="BL826">
            <v>1552</v>
          </cell>
          <cell r="BM826">
            <v>45853.979270833333</v>
          </cell>
          <cell r="BN826">
            <v>3174935420</v>
          </cell>
          <cell r="BO826">
            <v>3897</v>
          </cell>
          <cell r="BP826">
            <v>45853</v>
          </cell>
          <cell r="BQ826">
            <v>14954038</v>
          </cell>
          <cell r="CS826"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asesora de Planeación. 6. Apoyar en el proceso de actualización de tarifas de servicios ofrecidos por la Universidad de los Llanos. 7. Coadyuvar en la elaboración de las proyecciones financieras de los programas académicos. 8. Apoyar el proceso de estadística y análisis de datos de información Institucional para la toma de decisiones.</v>
          </cell>
          <cell r="CT826">
            <v>1007701625</v>
          </cell>
          <cell r="CU826">
            <v>436</v>
          </cell>
          <cell r="CV826" t="str">
            <v>1301</v>
          </cell>
          <cell r="CY826">
            <v>8299</v>
          </cell>
          <cell r="CZ826" t="str">
            <v>M6</v>
          </cell>
          <cell r="DA826">
            <v>14954038</v>
          </cell>
          <cell r="DB826">
            <v>0</v>
          </cell>
        </row>
        <row r="827">
          <cell r="B827" t="str">
            <v>0805 DE 2025</v>
          </cell>
          <cell r="C827">
            <v>1121942933</v>
          </cell>
          <cell r="D827" t="str">
            <v>HEIDY KATHERINE BENAVIDES PEÑARANDA</v>
          </cell>
          <cell r="E827" t="str">
            <v>CONTRATO DE PRESTACIÓN DE SERVICIOS DE APOYO A LA GESTIÓN</v>
          </cell>
          <cell r="F827" t="str">
            <v>PRESTACIÓN DE SERVICIOS DE APOYO A LA GESTIÓN NECESARIO PARA EL FORTALECIMIENTO DE LOS PROCESOS ESTRATÉGICOS Y MISIONALES DE LA OFICINA ASESORA DE PLANEACIÓN DE LA UNIVERSIDAD DE LOS LLANOS.</v>
          </cell>
          <cell r="G827">
            <v>45853</v>
          </cell>
          <cell r="H827">
            <v>11875444</v>
          </cell>
          <cell r="I827" t="str">
            <v>Cinco (05) meses y cinco (05) días calendario</v>
          </cell>
          <cell r="J827">
            <v>45853</v>
          </cell>
          <cell r="K827">
            <v>46010</v>
          </cell>
          <cell r="L827" t="str">
            <v>NO APLICA</v>
          </cell>
          <cell r="M827" t="str">
            <v>NO APLICA</v>
          </cell>
          <cell r="N827" t="str">
            <v>NO APLICA</v>
          </cell>
          <cell r="O827">
            <v>6</v>
          </cell>
          <cell r="P827">
            <v>1225852</v>
          </cell>
          <cell r="Q827">
            <v>45853</v>
          </cell>
          <cell r="R827">
            <v>45869</v>
          </cell>
          <cell r="S827">
            <v>2298473</v>
          </cell>
          <cell r="T827">
            <v>45870</v>
          </cell>
          <cell r="U827">
            <v>45900</v>
          </cell>
          <cell r="V827">
            <v>2298473</v>
          </cell>
          <cell r="W827">
            <v>45901</v>
          </cell>
          <cell r="X827">
            <v>45930</v>
          </cell>
          <cell r="Y827">
            <v>2298473</v>
          </cell>
          <cell r="Z827">
            <v>45931</v>
          </cell>
          <cell r="AA827">
            <v>45961</v>
          </cell>
          <cell r="AB827">
            <v>2298473</v>
          </cell>
          <cell r="AC827">
            <v>45962</v>
          </cell>
          <cell r="AD827">
            <v>45991</v>
          </cell>
          <cell r="AE827">
            <v>1455700</v>
          </cell>
          <cell r="AF827">
            <v>45992</v>
          </cell>
          <cell r="AG827">
            <v>46010</v>
          </cell>
          <cell r="BI827" t="str">
            <v>Vicerrectoría de Recursos Universitarios</v>
          </cell>
          <cell r="BJ827" t="str">
            <v>WILSON FERNANDO SALGADO CIFUENTES</v>
          </cell>
          <cell r="BK827" t="str">
            <v>Vicerrector Universitario</v>
          </cell>
          <cell r="BL827">
            <v>1552</v>
          </cell>
          <cell r="BM827">
            <v>45853.979270833333</v>
          </cell>
          <cell r="BN827">
            <v>3174935420</v>
          </cell>
          <cell r="BO827">
            <v>3987</v>
          </cell>
          <cell r="BP827">
            <v>45853</v>
          </cell>
          <cell r="BQ827">
            <v>11875444</v>
          </cell>
          <cell r="CS827" t="str">
            <v>1. Apoyar el proceso de validación y verificación de la información que se carga en la plataforma SNIES por parte de la Universidad. 2. Coadyuvar en la corrección de inconsistencias para las variables cargadas al SNIES (Inscritos, admitidos, primer curso, matriculados, graduados, docentes). 3. Apoyar la actualización de los datos de la variable participantes de la Universidad de los Llanos en la plataforma SNIES. 4. Apoyar en el proceso de recolección, validación y cargue de información a sistemas de información internos y externos.</v>
          </cell>
          <cell r="CT827">
            <v>1121942933</v>
          </cell>
          <cell r="CU827">
            <v>436</v>
          </cell>
          <cell r="CV827" t="str">
            <v>1301</v>
          </cell>
          <cell r="CY827">
            <v>8299</v>
          </cell>
          <cell r="CZ827" t="str">
            <v>M6</v>
          </cell>
          <cell r="DA827">
            <v>11875444</v>
          </cell>
          <cell r="DB827">
            <v>0</v>
          </cell>
        </row>
        <row r="828">
          <cell r="B828" t="str">
            <v>0806 DE 2025</v>
          </cell>
          <cell r="C828">
            <v>1006729308</v>
          </cell>
          <cell r="D828" t="str">
            <v>LUDDY ANDREA ZAPATA LADINO</v>
          </cell>
          <cell r="E828" t="str">
            <v>CONTRATO DE PRESTACIÓN DE SERVICIOS PROFESIONALES</v>
          </cell>
          <cell r="F828" t="str">
            <v>PRESTACIÓN DE SERVICIOS PROFESIONALES NECESARIO PARA EL FORTALECIMIENTO DE LOS PROCESOS DE LA DIVISIÓN FINANCIERA DE LA UNIVERSIDAD DE LOS LLANOS.</v>
          </cell>
          <cell r="G828">
            <v>45853</v>
          </cell>
          <cell r="H828">
            <v>21565077</v>
          </cell>
          <cell r="I828" t="str">
            <v>Cinco (05) meses y quince (15) días calendario</v>
          </cell>
          <cell r="J828">
            <v>45853</v>
          </cell>
          <cell r="K828">
            <v>46020</v>
          </cell>
          <cell r="L828" t="str">
            <v>NO APLICA</v>
          </cell>
          <cell r="M828" t="str">
            <v>NO APLICA</v>
          </cell>
          <cell r="N828" t="str">
            <v>NO APLICA</v>
          </cell>
          <cell r="O828">
            <v>6</v>
          </cell>
          <cell r="P828">
            <v>2091159</v>
          </cell>
          <cell r="Q828">
            <v>45853</v>
          </cell>
          <cell r="R828">
            <v>45869</v>
          </cell>
          <cell r="S828">
            <v>3920923</v>
          </cell>
          <cell r="T828">
            <v>45870</v>
          </cell>
          <cell r="U828">
            <v>45900</v>
          </cell>
          <cell r="V828">
            <v>3920923</v>
          </cell>
          <cell r="W828">
            <v>45901</v>
          </cell>
          <cell r="X828">
            <v>45930</v>
          </cell>
          <cell r="Y828">
            <v>3920923</v>
          </cell>
          <cell r="Z828">
            <v>45931</v>
          </cell>
          <cell r="AA828">
            <v>45961</v>
          </cell>
          <cell r="AB828">
            <v>3920923</v>
          </cell>
          <cell r="AC828">
            <v>45962</v>
          </cell>
          <cell r="AD828">
            <v>45991</v>
          </cell>
          <cell r="AE828">
            <v>3790226</v>
          </cell>
          <cell r="AF828">
            <v>45992</v>
          </cell>
          <cell r="AG828">
            <v>46020</v>
          </cell>
          <cell r="BI828" t="str">
            <v>Vicerrectoría de Recursos Universitarios</v>
          </cell>
          <cell r="BJ828" t="str">
            <v>WILSON FERNANDO SALGADO CIFUENTES</v>
          </cell>
          <cell r="BK828" t="str">
            <v>Vicerrector Universitario</v>
          </cell>
          <cell r="BL828">
            <v>1552</v>
          </cell>
          <cell r="BM828">
            <v>45853.979270833333</v>
          </cell>
          <cell r="BN828">
            <v>3174935420</v>
          </cell>
          <cell r="BO828">
            <v>3889</v>
          </cell>
          <cell r="BP828">
            <v>45853</v>
          </cell>
          <cell r="BQ828">
            <v>21565077</v>
          </cell>
          <cell r="CS828" t="str">
            <v>1. Brindar apoyo en la revisión del correo de Presupuesto, analizando las diferentes solicitudes e informar sobre las misma y su estado. 2. Colaborar con la identificación, elaboración y presentación de Informes requeridos por entes Internos de la Universidad de los Llanos (Acreditación, Rectoría, Vice académica, Vicerrectoría, Posgrados, Planeación, entre otros).  3. Colaborar con la Identificación, elaboración y presentación de informes respecto a los Ingresos y gastos de los diferentes Centros de Costos de la Universidad de los Llanos. 4. Participar en la elaboración de órdenes de pago para apoyos económicos de la Universidad de los Llanos. 5. Cooperar con la expedición y seguimiento a solicitudes de disponibilidades presupuestales, compromisos presupuestales, orden de pago y su respectiva distribución, del presupuesto ordinario y/o regalías cuando sea el caso. 6. Colaborar en la elaboración y presentación de los diferentes informes, Mensuales (SIA Observa, SNIES y APUII), Trimestrales (CHIP), Cuatrimestrales, (Informe Financiero), Semestrales (SIA CONTRALORIA) y Anuales (SIRECI, SUE, IES), entre otros; del Presupuesto Ordinario y/o Regalías requeridos por los diferentes entes Externos del Orden Regional y Orden Nacional.  7. Colaborar con la elaboración y seguimiento de las diferentes matrices y planes a cargo de la Dirección Financiera (PAI, ITA, mapa de riesgo, plan de mejoramiento, entre otros). 8. Colaborar con la elaboración y presentación de Información requeridos por los diferentes Proyectos de Regalías de la Universidad de los Llanos. 9. colaborar en las diferentes solicitudes allegadas a la dirección financiera (derechos de petición, movimientos del rubro, saldos disponibles, certificaciones, memorandos, entre otros). 10. Brindar apoyo al proceso de cierre financiero con relación de reintegros, verificación de los ajustes a los documentos presupuestales disponibilidades, registros y obligaciones.</v>
          </cell>
          <cell r="CT828">
            <v>1006729308</v>
          </cell>
          <cell r="CU828">
            <v>504</v>
          </cell>
          <cell r="CV828" t="str">
            <v>4201</v>
          </cell>
          <cell r="CY828">
            <v>7490</v>
          </cell>
          <cell r="CZ828" t="str">
            <v>M6</v>
          </cell>
          <cell r="DA828">
            <v>21565077</v>
          </cell>
          <cell r="DB828">
            <v>0</v>
          </cell>
        </row>
        <row r="829">
          <cell r="B829" t="str">
            <v>0808 DE 2025</v>
          </cell>
          <cell r="C829">
            <v>1121944791</v>
          </cell>
          <cell r="D829" t="str">
            <v>ELKIN MARTINEZ RUIZ</v>
          </cell>
          <cell r="E829" t="str">
            <v>CONTRATO DE PRESTACIÓN DE SERVICIOS PROFESIONALES</v>
          </cell>
          <cell r="F829" t="str">
            <v>PRESTACIÓN DE SERVICIOS PROFESIONALES NECESARIO PARA EL FORTALECIMIENTO DE LOS PROCESOS DE LA DIVISIÓN FINANCIERA DE LA UNIVERSIDAD DE LOS LLANOS.</v>
          </cell>
          <cell r="G829">
            <v>45853</v>
          </cell>
          <cell r="H829">
            <v>17522471</v>
          </cell>
          <cell r="I829" t="str">
            <v>Cinco (05) meses y doce (12) días calendario</v>
          </cell>
          <cell r="J829">
            <v>45853</v>
          </cell>
          <cell r="K829">
            <v>46017</v>
          </cell>
          <cell r="L829" t="str">
            <v>NO APLICA</v>
          </cell>
          <cell r="M829" t="str">
            <v>NO APLICA</v>
          </cell>
          <cell r="N829" t="str">
            <v>NO APLICA</v>
          </cell>
          <cell r="O829">
            <v>6</v>
          </cell>
          <cell r="P829">
            <v>1730614</v>
          </cell>
          <cell r="Q829">
            <v>45853</v>
          </cell>
          <cell r="R829">
            <v>45869</v>
          </cell>
          <cell r="S829">
            <v>3244902</v>
          </cell>
          <cell r="T829">
            <v>45870</v>
          </cell>
          <cell r="U829">
            <v>45900</v>
          </cell>
          <cell r="V829">
            <v>3244902</v>
          </cell>
          <cell r="W829">
            <v>45901</v>
          </cell>
          <cell r="X829">
            <v>45930</v>
          </cell>
          <cell r="Y829">
            <v>3244902</v>
          </cell>
          <cell r="Z829">
            <v>45931</v>
          </cell>
          <cell r="AA829">
            <v>45961</v>
          </cell>
          <cell r="AB829">
            <v>3244902</v>
          </cell>
          <cell r="AC829">
            <v>45962</v>
          </cell>
          <cell r="AD829">
            <v>45991</v>
          </cell>
          <cell r="AE829">
            <v>2812249</v>
          </cell>
          <cell r="AF829">
            <v>45992</v>
          </cell>
          <cell r="AG829">
            <v>46017</v>
          </cell>
          <cell r="BI829" t="str">
            <v>Vicerrectoría de Recursos Universitarios</v>
          </cell>
          <cell r="BJ829" t="str">
            <v>WILSON FERNANDO SALGADO CIFUENTES</v>
          </cell>
          <cell r="BK829" t="str">
            <v>Vicerrector Universitario</v>
          </cell>
          <cell r="BL829">
            <v>1552</v>
          </cell>
          <cell r="BM829">
            <v>45853.979270833333</v>
          </cell>
          <cell r="BN829">
            <v>3174935420</v>
          </cell>
          <cell r="BO829">
            <v>3989</v>
          </cell>
          <cell r="BP829">
            <v>45853</v>
          </cell>
          <cell r="BQ829">
            <v>17522471</v>
          </cell>
          <cell r="CS829" t="str">
            <v>1. Apoyar técnica y administrativamente a la Dirección Financiera en el seguimiento de los diferentes informes del módulo de costeo. 2. Apoyar las actividades que el Área de Sistemas le correspondan para continuar con el desarrollo, implementación, soporte, mantenimiento y mejora de la Plataforma BI (Business Intelligence) sobre una nube híbrida para su aplicación al modelo de costos de la Universidad de los Llanos desarrollada en la fase II del proyecto. 3. Contribuir en la elaboración de pruebas de usuario final parala implementación de la plataforma BI (Business Inteligence) e informar a la supervisión sobre las observaciones y oportunidades de mejora de la herramienta. 4. Apoyar las capacitaciones que deban realizarse con los usuarios para el uso de la plataforma BI (Business Inteligence). 5. Contribuir con los lineamientos de la oficina en materia de uso de formatos y procedimientos establecidos en el SIG.</v>
          </cell>
          <cell r="CT829">
            <v>1121944791</v>
          </cell>
          <cell r="CU829">
            <v>504</v>
          </cell>
          <cell r="CV829" t="str">
            <v>4201</v>
          </cell>
          <cell r="CY829">
            <v>8299</v>
          </cell>
          <cell r="CZ829" t="str">
            <v>M6</v>
          </cell>
          <cell r="DA829">
            <v>17522471</v>
          </cell>
          <cell r="DB829">
            <v>0</v>
          </cell>
        </row>
        <row r="830">
          <cell r="B830" t="str">
            <v>0809 DE 2025</v>
          </cell>
          <cell r="C830">
            <v>1121921704</v>
          </cell>
          <cell r="D830" t="str">
            <v>KAREN VANESSA HERRERA LOPEZ</v>
          </cell>
          <cell r="E830" t="str">
            <v>CONTRATO DE PRESTACIÓN DE SERVICIOS PROFESIONALES</v>
          </cell>
          <cell r="F830" t="str">
            <v>PRESTACIÓN DE SERVICIOS PROFESIONALES NECESARIO PARA EL FORTALECIMIENTO DE LOS PROCESOS DE LA DIVISIÓN FINANCIERA DE LA UNIVERSIDAD DE LOS LLANOS.</v>
          </cell>
          <cell r="G830">
            <v>45853</v>
          </cell>
          <cell r="H830">
            <v>17522471</v>
          </cell>
          <cell r="I830" t="str">
            <v>Cinco (05) meses y doce (12) días calendario</v>
          </cell>
          <cell r="J830">
            <v>45853</v>
          </cell>
          <cell r="K830">
            <v>46017</v>
          </cell>
          <cell r="L830" t="str">
            <v>NO APLICA</v>
          </cell>
          <cell r="M830" t="str">
            <v>NO APLICA</v>
          </cell>
          <cell r="N830" t="str">
            <v>NO APLICA</v>
          </cell>
          <cell r="O830">
            <v>6</v>
          </cell>
          <cell r="P830">
            <v>1730614</v>
          </cell>
          <cell r="Q830">
            <v>45853</v>
          </cell>
          <cell r="R830">
            <v>45869</v>
          </cell>
          <cell r="S830">
            <v>3244902</v>
          </cell>
          <cell r="T830">
            <v>45870</v>
          </cell>
          <cell r="U830">
            <v>45900</v>
          </cell>
          <cell r="V830">
            <v>3244902</v>
          </cell>
          <cell r="W830">
            <v>45901</v>
          </cell>
          <cell r="X830">
            <v>45930</v>
          </cell>
          <cell r="Y830">
            <v>3244902</v>
          </cell>
          <cell r="Z830">
            <v>45931</v>
          </cell>
          <cell r="AA830">
            <v>45961</v>
          </cell>
          <cell r="AB830">
            <v>3244902</v>
          </cell>
          <cell r="AC830">
            <v>45962</v>
          </cell>
          <cell r="AD830">
            <v>45991</v>
          </cell>
          <cell r="AE830">
            <v>2812249</v>
          </cell>
          <cell r="AF830">
            <v>45992</v>
          </cell>
          <cell r="AG830">
            <v>46017</v>
          </cell>
          <cell r="BI830" t="str">
            <v>Vicerrectoría de Recursos Universitarios</v>
          </cell>
          <cell r="BJ830" t="str">
            <v>WILSON FERNANDO SALGADO CIFUENTES</v>
          </cell>
          <cell r="BK830" t="str">
            <v>Vicerrector Universitario</v>
          </cell>
          <cell r="BL830">
            <v>1552</v>
          </cell>
          <cell r="BM830">
            <v>45853.979270833333</v>
          </cell>
          <cell r="BN830">
            <v>3174935420</v>
          </cell>
          <cell r="BO830">
            <v>3976</v>
          </cell>
          <cell r="BP830">
            <v>45853</v>
          </cell>
          <cell r="BQ830">
            <v>17522471</v>
          </cell>
          <cell r="CS830" t="str">
            <v>1. Brindar apoyo en la revisión del correo de Presupuesto y/o contabilidad, analizando las diferentes solicitudes correspondientes a los Centros de costos. 2. Coadyuvar en el acompañamiento trimestral de la generación de los reportes a los entes de control en la revisión de los Centro de Costos. 3. Colaborar en el acompañamiento para la revisión y respuesta a requerimientos de los diferentes entes de control o directivos de la entidad. 4. Apoyar en la realización y revisión de la taxonomía de centros de costos. 5. Colaborar con la Identificación, elaboración y presentación de informes respecto a los Ingresos y gastos de los diferentes centros de costos de la Universidad de los Llanos. 6. Revisar la migración de los datos al Programa de Costeo consolidando la información y corregir las diferencias en el cargue. 7. Realizar la divulgación del uso del programa de costeo y de su implementación. 8. Cooperar con la expedición y seguimiento a solicitudes de Disponibilidades Presupuestales, Compromisos Presupuestales, Orden de Pago y su respectiva distribución, del Presupuesto ordinario y/o Regalías cuando sea el caso. 9. Generar reportes de los diferentes centros de costos que sean solicitados por entes internos o externos y que coadyuven a la toma de decisiones cuando fuese necesarios.</v>
          </cell>
          <cell r="CT830">
            <v>1121921704</v>
          </cell>
          <cell r="CU830">
            <v>504</v>
          </cell>
          <cell r="CV830" t="str">
            <v>4201</v>
          </cell>
          <cell r="CY830">
            <v>6920</v>
          </cell>
          <cell r="CZ830" t="str">
            <v>M5</v>
          </cell>
          <cell r="DA830">
            <v>17522471</v>
          </cell>
          <cell r="DB830">
            <v>0</v>
          </cell>
        </row>
        <row r="831">
          <cell r="B831" t="str">
            <v>0810 DE 2025</v>
          </cell>
          <cell r="C831">
            <v>1016064134</v>
          </cell>
          <cell r="D831" t="str">
            <v>ANYI YIZETH RODRIGUEZ SALINAS</v>
          </cell>
          <cell r="E831" t="str">
            <v>CONTRATO DE PRESTACIÓN DE SERVICIOS PROFESIONALES</v>
          </cell>
          <cell r="F831" t="str">
            <v>PRESTACIÓN DE SERVICIOS PROFESIONALES NECESARIO PARA EL FORTALECIMIENTO DE LOS PROCESOS DE LA DIVISIÓN FINANCIERA DE LA UNIVERSIDAD DE LOS LLANOS.</v>
          </cell>
          <cell r="G831">
            <v>45853</v>
          </cell>
          <cell r="H831">
            <v>21565077</v>
          </cell>
          <cell r="I831" t="str">
            <v>Cinco (05) meses y quince (15) días calendario</v>
          </cell>
          <cell r="J831">
            <v>45853</v>
          </cell>
          <cell r="K831">
            <v>46020</v>
          </cell>
          <cell r="L831" t="str">
            <v>NO APLICA</v>
          </cell>
          <cell r="M831" t="str">
            <v>NO APLICA</v>
          </cell>
          <cell r="N831" t="str">
            <v>NO APLICA</v>
          </cell>
          <cell r="O831">
            <v>6</v>
          </cell>
          <cell r="P831">
            <v>2091159</v>
          </cell>
          <cell r="Q831">
            <v>45853</v>
          </cell>
          <cell r="R831">
            <v>45869</v>
          </cell>
          <cell r="S831">
            <v>3920923</v>
          </cell>
          <cell r="T831">
            <v>45870</v>
          </cell>
          <cell r="U831">
            <v>45900</v>
          </cell>
          <cell r="V831">
            <v>3920923</v>
          </cell>
          <cell r="W831">
            <v>45901</v>
          </cell>
          <cell r="X831">
            <v>45930</v>
          </cell>
          <cell r="Y831">
            <v>3920923</v>
          </cell>
          <cell r="Z831">
            <v>45931</v>
          </cell>
          <cell r="AA831">
            <v>45961</v>
          </cell>
          <cell r="AB831">
            <v>3920923</v>
          </cell>
          <cell r="AC831">
            <v>45962</v>
          </cell>
          <cell r="AD831">
            <v>45991</v>
          </cell>
          <cell r="AE831">
            <v>3790226</v>
          </cell>
          <cell r="AF831">
            <v>45992</v>
          </cell>
          <cell r="AG831">
            <v>46020</v>
          </cell>
          <cell r="BI831" t="str">
            <v>Vicerrectoría de Recursos Universitarios</v>
          </cell>
          <cell r="BJ831" t="str">
            <v>WILSON FERNANDO SALGADO CIFUENTES</v>
          </cell>
          <cell r="BK831" t="str">
            <v>Vicerrector Universitario</v>
          </cell>
          <cell r="BL831">
            <v>1552</v>
          </cell>
          <cell r="BM831">
            <v>45853.979270833333</v>
          </cell>
          <cell r="BN831">
            <v>3174935420</v>
          </cell>
          <cell r="BO831">
            <v>3903</v>
          </cell>
          <cell r="BP831">
            <v>45853</v>
          </cell>
          <cell r="BQ831">
            <v>21565077</v>
          </cell>
          <cell r="CS831" t="str">
            <v>1. Apoyar en la elaboración de la descripción de los indicadores financieros, para el proceso de gestión financiera -presupuesto sig. 2. Brindar apoyo en la revisión del correo de Presupuesto, analizando las diferentes solicitudes y e informar sobre las misma y su estado. 3. Colaborar en las diferentes solicitudes allegadas a la Dirección Financiera (Derechos de Petición, Movimientos del Rubro, Saldos disponibles, Certificaciones, Memorandos, entre otros). 4. Colaborar con la consolidación de las proyecciones dadas por cada dependencia, y presentación del Presupuesto Ordinario y/o Regalías para la apertura de la nueva vigencia. 5. Colaborar con lo asignado en el cierre Presupuestal del Presupuesto Ordinario y/o Regalías de cada vigencia. 6. Colaborar con la identificación, elaboración y presentación de Informes requeridos por entes Internos de la Universidad de los Llanos (CSU, Acreditación, Rectoría, Viceacademica, Vicerrectoria, posgrados, planeación, entre Otros). 7. Colaborar con la Identificación, elaboración y presentación de informes respecto a los Ingresos y gastos de los diferentes centros de costos de la Universidad de los Llanos. 8. Cooperar con la expedición y seguimiento a solicitudes de Disponibilidades Presupuestales, Compromisos Presupuestales, Orden de Pago y su respectiva distribución, del Presupuesto ordinario y/o Regalías cuando sea el caso. 9. Colaborar con la elaboración y seguimiento de las diferentes Matrices y Planes a cargo de la Dirección Financiera (PAI, ITA, Mapa de Riesgo, Plan de Mejoramiento, entre otros). 10. Colaborar con la elaboración y presentación de Información requeridos por los diferentes Proyectos de Regalías de la Universidad de los Llanos. 11. Brindar apoyo al proceso de cierre financiero con relación de reintegros, verificación de los ajustes a los documentos presupuestales disponibilidades, registros y obligaciones. 12. Colaborar con la elaboración mensual de las diferentes Resoluciones Rectorales que son requeridas desde la Dirección Financiera, del Presupuesto Ordinario y/o Presupuesto de Regalías, así mismo como el seguimiento de las mismas.</v>
          </cell>
          <cell r="CT831">
            <v>1016064134</v>
          </cell>
          <cell r="CU831">
            <v>504</v>
          </cell>
          <cell r="CV831" t="str">
            <v>4201</v>
          </cell>
          <cell r="CY831">
            <v>6920</v>
          </cell>
          <cell r="CZ831" t="str">
            <v>M5</v>
          </cell>
          <cell r="DA831">
            <v>21565077</v>
          </cell>
          <cell r="DB831">
            <v>0</v>
          </cell>
        </row>
        <row r="832">
          <cell r="B832" t="str">
            <v>0811 DE 2025</v>
          </cell>
          <cell r="C832">
            <v>1121884982</v>
          </cell>
          <cell r="D832" t="str">
            <v>NAISSHA XIOMARA RESTREPO TORO</v>
          </cell>
          <cell r="E832" t="str">
            <v>CONTRATO DE PRESTACIÓN DE SERVICIOS PROFESIONALES</v>
          </cell>
          <cell r="F832" t="str">
            <v>PRESTACIÓN DE SERVICIOS PROFESIONALES NECESARIO PARA EL FORTALECIMIENTO DE LOS PROCESOS DE LA RECTORÍA DE LA UNIVERSIDAD DE LOS LLANOS.</v>
          </cell>
          <cell r="G832">
            <v>45853</v>
          </cell>
          <cell r="H832">
            <v>21565077</v>
          </cell>
          <cell r="I832" t="str">
            <v>Cinco (05) meses y quince (15) días calendario</v>
          </cell>
          <cell r="J832">
            <v>45853</v>
          </cell>
          <cell r="K832">
            <v>46020</v>
          </cell>
          <cell r="L832" t="str">
            <v>NO APLICA</v>
          </cell>
          <cell r="M832" t="str">
            <v>NO APLICA</v>
          </cell>
          <cell r="N832" t="str">
            <v>NO APLICA</v>
          </cell>
          <cell r="O832">
            <v>6</v>
          </cell>
          <cell r="P832">
            <v>2091159</v>
          </cell>
          <cell r="Q832">
            <v>45853</v>
          </cell>
          <cell r="R832">
            <v>45869</v>
          </cell>
          <cell r="S832">
            <v>3920923</v>
          </cell>
          <cell r="T832">
            <v>45870</v>
          </cell>
          <cell r="U832">
            <v>45900</v>
          </cell>
          <cell r="V832">
            <v>3920923</v>
          </cell>
          <cell r="W832">
            <v>45901</v>
          </cell>
          <cell r="X832">
            <v>45930</v>
          </cell>
          <cell r="Y832">
            <v>3920923</v>
          </cell>
          <cell r="Z832">
            <v>45931</v>
          </cell>
          <cell r="AA832">
            <v>45961</v>
          </cell>
          <cell r="AB832">
            <v>3920923</v>
          </cell>
          <cell r="AC832">
            <v>45962</v>
          </cell>
          <cell r="AD832">
            <v>45991</v>
          </cell>
          <cell r="AE832">
            <v>3790226</v>
          </cell>
          <cell r="AF832">
            <v>45992</v>
          </cell>
          <cell r="AG832">
            <v>46020</v>
          </cell>
          <cell r="BI832" t="str">
            <v>Vicerrectoría de Recursos Universitarios</v>
          </cell>
          <cell r="BJ832" t="str">
            <v>WILSON FERNANDO SALGADO CIFUENTES</v>
          </cell>
          <cell r="BK832" t="str">
            <v>Vicerrector Universitario</v>
          </cell>
          <cell r="BL832">
            <v>1552</v>
          </cell>
          <cell r="BM832">
            <v>45853.979270833333</v>
          </cell>
          <cell r="BN832">
            <v>3174935420</v>
          </cell>
          <cell r="BO832">
            <v>3961</v>
          </cell>
          <cell r="BP832">
            <v>45853</v>
          </cell>
          <cell r="BQ832">
            <v>21565077</v>
          </cell>
          <cell r="CS832"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 7. Prestar apoyo en la elaboración y revisión de las resoluciones rectorales, circulares y actos administrativos de competencia del Rector, según sea su naturaleza, que sean de competencia del señor Rector. 8. Apoyar el protocolo de los eventos institucionales liderado por la Rectoría.</v>
          </cell>
          <cell r="CT832">
            <v>1121884982</v>
          </cell>
          <cell r="CU832">
            <v>504</v>
          </cell>
          <cell r="CV832" t="str">
            <v>1001</v>
          </cell>
          <cell r="CY832">
            <v>7490</v>
          </cell>
          <cell r="CZ832" t="str">
            <v>M6</v>
          </cell>
          <cell r="DA832">
            <v>21565077</v>
          </cell>
          <cell r="DB832">
            <v>0</v>
          </cell>
        </row>
        <row r="833">
          <cell r="B833" t="str">
            <v>0812 DE 2025</v>
          </cell>
          <cell r="C833">
            <v>17330174</v>
          </cell>
          <cell r="D833" t="str">
            <v>LUIS HERNANDO GALAN LEMUS</v>
          </cell>
          <cell r="E833" t="str">
            <v>CONTRATO DE PRESTACIÓN DE SERVICIOS DE APOYO A LA GESTIÓN</v>
          </cell>
          <cell r="F833" t="str">
            <v>PRESTACIÓN DE SERVICIOS DE APOYO A LA GESTIÓN NECESARIO PARA EL FORTALECIMIENTO DE LOS PROCESOS OPERATIVOS DE SERVICIOS GENERALES DE LA UNIVERSIDAD DE LOS LLANOS.</v>
          </cell>
          <cell r="G833">
            <v>45853</v>
          </cell>
          <cell r="H833">
            <v>11875444</v>
          </cell>
          <cell r="I833" t="str">
            <v>Cinco (05) meses y cinco (05) días calendario</v>
          </cell>
          <cell r="J833">
            <v>45853</v>
          </cell>
          <cell r="K833">
            <v>46010</v>
          </cell>
          <cell r="L833" t="str">
            <v>NO APLICA</v>
          </cell>
          <cell r="M833" t="str">
            <v>NO APLICA</v>
          </cell>
          <cell r="N833" t="str">
            <v>NO APLICA</v>
          </cell>
          <cell r="O833">
            <v>6</v>
          </cell>
          <cell r="P833">
            <v>1225852</v>
          </cell>
          <cell r="Q833">
            <v>45853</v>
          </cell>
          <cell r="R833">
            <v>45869</v>
          </cell>
          <cell r="S833">
            <v>2298473</v>
          </cell>
          <cell r="T833">
            <v>45870</v>
          </cell>
          <cell r="U833">
            <v>45900</v>
          </cell>
          <cell r="V833">
            <v>2298473</v>
          </cell>
          <cell r="W833">
            <v>45901</v>
          </cell>
          <cell r="X833">
            <v>45930</v>
          </cell>
          <cell r="Y833">
            <v>2298473</v>
          </cell>
          <cell r="Z833">
            <v>45931</v>
          </cell>
          <cell r="AA833">
            <v>45961</v>
          </cell>
          <cell r="AB833">
            <v>2298473</v>
          </cell>
          <cell r="AC833">
            <v>45962</v>
          </cell>
          <cell r="AD833">
            <v>45991</v>
          </cell>
          <cell r="AE833">
            <v>1455700</v>
          </cell>
          <cell r="AF833">
            <v>45992</v>
          </cell>
          <cell r="AG833">
            <v>46010</v>
          </cell>
          <cell r="BI833" t="str">
            <v>Vicerrectoría de Recursos Universitarios</v>
          </cell>
          <cell r="BJ833" t="str">
            <v>WILSON FERNANDO SALGADO CIFUENTES</v>
          </cell>
          <cell r="BK833" t="str">
            <v>Vicerrector Universitario</v>
          </cell>
          <cell r="BL833">
            <v>1552</v>
          </cell>
          <cell r="BM833">
            <v>45853.979270833333</v>
          </cell>
          <cell r="BN833">
            <v>3174935420</v>
          </cell>
          <cell r="BO833">
            <v>3810</v>
          </cell>
          <cell r="BP833">
            <v>45853</v>
          </cell>
          <cell r="BQ833">
            <v>11875444</v>
          </cell>
          <cell r="CS833" t="str">
            <v>1. Colaborar en la ejecución del cronograma establecido en el Plan de Mantenimiento de la infraestructura física de la Universidad de los Llanos, mediante actividades como la limpieza de senderos y zanjas, así como el mantenimiento de jardines utilizando herramientas como guadaña y sopladora. 2. Brindar apoyo en las labores de mantenimiento de la cancha de fútbol, especialmente en la poda del césped con el uso del tractor.</v>
          </cell>
          <cell r="CT833">
            <v>17330174</v>
          </cell>
          <cell r="CU833">
            <v>436</v>
          </cell>
          <cell r="CV833" t="str">
            <v>4401</v>
          </cell>
          <cell r="CY833">
            <v>8299</v>
          </cell>
          <cell r="CZ833" t="str">
            <v>M6</v>
          </cell>
          <cell r="DA833">
            <v>11875444</v>
          </cell>
          <cell r="DB833">
            <v>0</v>
          </cell>
        </row>
        <row r="834">
          <cell r="B834" t="str">
            <v>0813 DE 2025</v>
          </cell>
          <cell r="C834">
            <v>86060899</v>
          </cell>
          <cell r="D834" t="str">
            <v>PEDRO ANTONIO MUÑOZ RAMOS</v>
          </cell>
          <cell r="E834" t="str">
            <v>CONTRATO DE PRESTACIÓN DE SERVICIOS DE APOYO A LA GESTIÓN</v>
          </cell>
          <cell r="F834" t="str">
            <v>PRESTACIÓN DE SERVICIOS DE APOYO A LA GESTIÓN NECESARIO PARA EL FORTALECIMIENTO DE LOS PROCESOS OPERATIVOS DE SERVICIOS GENERALES DE LA UNIVERSIDAD DE LOS LLANOS.</v>
          </cell>
          <cell r="G834">
            <v>45853</v>
          </cell>
          <cell r="H834">
            <v>9954410</v>
          </cell>
          <cell r="I834" t="str">
            <v>Cinco (05) meses y cinco (05) días calendario</v>
          </cell>
          <cell r="J834">
            <v>45853</v>
          </cell>
          <cell r="K834">
            <v>46010</v>
          </cell>
          <cell r="L834" t="str">
            <v>NO APLICA</v>
          </cell>
          <cell r="M834" t="str">
            <v>NO APLICA</v>
          </cell>
          <cell r="N834" t="str">
            <v>NO APLICA</v>
          </cell>
          <cell r="O834">
            <v>6</v>
          </cell>
          <cell r="P834">
            <v>1027552</v>
          </cell>
          <cell r="Q834">
            <v>45853</v>
          </cell>
          <cell r="R834">
            <v>45869</v>
          </cell>
          <cell r="S834">
            <v>1926660</v>
          </cell>
          <cell r="T834">
            <v>45870</v>
          </cell>
          <cell r="U834">
            <v>45900</v>
          </cell>
          <cell r="V834">
            <v>1926660</v>
          </cell>
          <cell r="W834">
            <v>45901</v>
          </cell>
          <cell r="X834">
            <v>45930</v>
          </cell>
          <cell r="Y834">
            <v>1926660</v>
          </cell>
          <cell r="Z834">
            <v>45931</v>
          </cell>
          <cell r="AA834">
            <v>45961</v>
          </cell>
          <cell r="AB834">
            <v>1926660</v>
          </cell>
          <cell r="AC834">
            <v>45962</v>
          </cell>
          <cell r="AD834">
            <v>45991</v>
          </cell>
          <cell r="AE834">
            <v>1220218</v>
          </cell>
          <cell r="AF834">
            <v>45992</v>
          </cell>
          <cell r="AG834">
            <v>46010</v>
          </cell>
          <cell r="BI834" t="str">
            <v>Vicerrectoría de Recursos Universitarios</v>
          </cell>
          <cell r="BJ834" t="str">
            <v>WILSON FERNANDO SALGADO CIFUENTES</v>
          </cell>
          <cell r="BK834" t="str">
            <v>Vicerrector Universitario</v>
          </cell>
          <cell r="BL834">
            <v>1552</v>
          </cell>
          <cell r="BM834">
            <v>45853.979270833333</v>
          </cell>
          <cell r="BN834">
            <v>3174935420</v>
          </cell>
          <cell r="BO834">
            <v>3879</v>
          </cell>
          <cell r="BP834">
            <v>45853</v>
          </cell>
          <cell r="BQ834">
            <v>9954410</v>
          </cell>
          <cell r="CS834" t="str">
            <v>1. Contribuir en el mantenimiento preventivo y correctivo de la infraestructura de la Universidad de los Llanos, siguiendo los procedimientos de calidad establecidos. 2. Participar en la recolección y disposición final adecuada de los residuos generados en la institución. 3. Colaborar en la organización, limpieza y mantenimiento ordenado de la bodega y sus materiales. 4. Apoyar en el alistamiento de terrenos, herramientas y andamios necesarios para la ejecución de trabajos de mantenimiento en la infraestructura universitaria. 5. Participar en actividades que requieran trabajo en alturas, cumpliendo estrictamente con las normas de seguridad vigentes. 6. Brindar apoyo en la limpieza, lavado y manejo de residuos generados en el Laboratorio de Necropsia.</v>
          </cell>
          <cell r="CT834">
            <v>86060899</v>
          </cell>
          <cell r="CU834">
            <v>436</v>
          </cell>
          <cell r="CV834" t="str">
            <v>4401</v>
          </cell>
          <cell r="CY834">
            <v>8299</v>
          </cell>
          <cell r="CZ834" t="str">
            <v>M6</v>
          </cell>
          <cell r="DA834">
            <v>9954410</v>
          </cell>
          <cell r="DB834">
            <v>0</v>
          </cell>
        </row>
        <row r="835">
          <cell r="B835" t="str">
            <v>0814 DE 2025</v>
          </cell>
          <cell r="C835">
            <v>86048667</v>
          </cell>
          <cell r="D835" t="str">
            <v>EDGAR GABRIEL VALIENTE ROJAS</v>
          </cell>
          <cell r="E835" t="str">
            <v>CONTRATO DE PRESTACIÓN DE SERVICIOS DE APOYO A LA GESTIÓN</v>
          </cell>
          <cell r="F835" t="str">
            <v>PRESTACIÓN DE SERVICIOS DE APOYO A LA GESTIÓN NECESARIO PARA EL FORTALECIMIENTO DE LOS PROCESOS ADMINISTRATIVOS DE SERVICIOS GENERALES DE LA UNIVERSIDAD DE LOS LLANOS.</v>
          </cell>
          <cell r="G835">
            <v>45853</v>
          </cell>
          <cell r="H835">
            <v>11875444</v>
          </cell>
          <cell r="I835" t="str">
            <v>Cinco (05) meses y cinco (05) días calendario</v>
          </cell>
          <cell r="J835">
            <v>45853</v>
          </cell>
          <cell r="K835">
            <v>46010</v>
          </cell>
          <cell r="L835" t="str">
            <v>NO APLICA</v>
          </cell>
          <cell r="M835" t="str">
            <v>NO APLICA</v>
          </cell>
          <cell r="N835" t="str">
            <v>NO APLICA</v>
          </cell>
          <cell r="O835">
            <v>6</v>
          </cell>
          <cell r="P835">
            <v>1225852</v>
          </cell>
          <cell r="Q835">
            <v>45853</v>
          </cell>
          <cell r="R835">
            <v>45869</v>
          </cell>
          <cell r="S835">
            <v>2298473</v>
          </cell>
          <cell r="T835">
            <v>45870</v>
          </cell>
          <cell r="U835">
            <v>45900</v>
          </cell>
          <cell r="V835">
            <v>2298473</v>
          </cell>
          <cell r="W835">
            <v>45901</v>
          </cell>
          <cell r="X835">
            <v>45930</v>
          </cell>
          <cell r="Y835">
            <v>2298473</v>
          </cell>
          <cell r="Z835">
            <v>45931</v>
          </cell>
          <cell r="AA835">
            <v>45961</v>
          </cell>
          <cell r="AB835">
            <v>2298473</v>
          </cell>
          <cell r="AC835">
            <v>45962</v>
          </cell>
          <cell r="AD835">
            <v>45991</v>
          </cell>
          <cell r="AE835">
            <v>1455700</v>
          </cell>
          <cell r="AF835">
            <v>45992</v>
          </cell>
          <cell r="AG835">
            <v>46010</v>
          </cell>
          <cell r="BI835" t="str">
            <v>Vicerrectoría de Recursos Universitarios</v>
          </cell>
          <cell r="BJ835" t="str">
            <v>WILSON FERNANDO SALGADO CIFUENTES</v>
          </cell>
          <cell r="BK835" t="str">
            <v>Vicerrector Universitario</v>
          </cell>
          <cell r="BL835">
            <v>1552</v>
          </cell>
          <cell r="BM835">
            <v>45853.979270833333</v>
          </cell>
          <cell r="BN835">
            <v>3174935420</v>
          </cell>
          <cell r="BO835">
            <v>3873</v>
          </cell>
          <cell r="BP835">
            <v>45853</v>
          </cell>
          <cell r="BQ835">
            <v>11875444</v>
          </cell>
          <cell r="CS835" t="str">
            <v>1. Prestar apoyo en las transferencias documentales, incluyendo la revisión, clasificación, foliación y ordenación de expedientes en el archivo de Servicios Generales. 2. Apoyar en el envío de la relación de horas extras laboradas por el personal de Servicios Generales. 3. Contribuir en la elaboración y actualización de las hojas de vida de los vehículos del parque automotor de la Universidad. 4. Colaborar en la recepción de solicitudes de información dirigidas a Servicios Generales y comunicar dichas solicitudes al supervisor correspondiente.</v>
          </cell>
          <cell r="CT835">
            <v>86048667</v>
          </cell>
          <cell r="CU835">
            <v>436</v>
          </cell>
          <cell r="CV835" t="str">
            <v>4401</v>
          </cell>
          <cell r="CY835">
            <v>8220</v>
          </cell>
          <cell r="CZ835" t="str">
            <v>M6</v>
          </cell>
          <cell r="DA835">
            <v>11875444</v>
          </cell>
          <cell r="DB835">
            <v>0</v>
          </cell>
        </row>
        <row r="836">
          <cell r="B836" t="str">
            <v>0815 DE 2025</v>
          </cell>
          <cell r="C836">
            <v>17346256</v>
          </cell>
          <cell r="D836" t="str">
            <v>ANGEL ALBERTO MANRIQUE RODRIGUEZ</v>
          </cell>
          <cell r="E836" t="str">
            <v>CONTRATO DE PRESTACIÓN DE SERVICIOS DE APOYO A LA GESTIÓN</v>
          </cell>
          <cell r="F836" t="str">
            <v>PRESTACIÓN DE SERVICIOS DE APOYO A LA GESTIÓN NECESARIO PARA EL FORTALECIMIENTO DE LOS PROCESOS OPERATIVOS DE SERVICIOS GENERALES DE LA VICERRECTORÍA DE RECURSOS DE LA UNIVERSIDAD DE LOS LLANOS.</v>
          </cell>
          <cell r="G836">
            <v>45853</v>
          </cell>
          <cell r="H836">
            <v>9954410</v>
          </cell>
          <cell r="I836" t="str">
            <v>Cinco (05) meses y cinco (05) días calendario</v>
          </cell>
          <cell r="J836">
            <v>45853</v>
          </cell>
          <cell r="K836">
            <v>46010</v>
          </cell>
          <cell r="L836" t="str">
            <v>NO APLICA</v>
          </cell>
          <cell r="M836" t="str">
            <v>NO APLICA</v>
          </cell>
          <cell r="N836" t="str">
            <v>NO APLICA</v>
          </cell>
          <cell r="O836">
            <v>6</v>
          </cell>
          <cell r="P836">
            <v>1027552</v>
          </cell>
          <cell r="Q836">
            <v>45853</v>
          </cell>
          <cell r="R836">
            <v>45869</v>
          </cell>
          <cell r="S836">
            <v>1926660</v>
          </cell>
          <cell r="T836">
            <v>45870</v>
          </cell>
          <cell r="U836">
            <v>45900</v>
          </cell>
          <cell r="V836">
            <v>1926660</v>
          </cell>
          <cell r="W836">
            <v>45901</v>
          </cell>
          <cell r="X836">
            <v>45930</v>
          </cell>
          <cell r="Y836">
            <v>1926660</v>
          </cell>
          <cell r="Z836">
            <v>45931</v>
          </cell>
          <cell r="AA836">
            <v>45961</v>
          </cell>
          <cell r="AB836">
            <v>1926660</v>
          </cell>
          <cell r="AC836">
            <v>45962</v>
          </cell>
          <cell r="AD836">
            <v>45991</v>
          </cell>
          <cell r="AE836">
            <v>1220218</v>
          </cell>
          <cell r="AF836">
            <v>45992</v>
          </cell>
          <cell r="AG836">
            <v>46010</v>
          </cell>
          <cell r="BI836" t="str">
            <v>Vicerrectoría de Recursos Universitarios</v>
          </cell>
          <cell r="BJ836" t="str">
            <v>WILSON FERNANDO SALGADO CIFUENTES</v>
          </cell>
          <cell r="BK836" t="str">
            <v>Vicerrector Universitario</v>
          </cell>
          <cell r="BL836">
            <v>1552</v>
          </cell>
          <cell r="BM836">
            <v>45853.979270833333</v>
          </cell>
          <cell r="BN836">
            <v>3174935420</v>
          </cell>
          <cell r="BO836">
            <v>3815</v>
          </cell>
          <cell r="BP836">
            <v>45853</v>
          </cell>
          <cell r="BQ836">
            <v>9954410</v>
          </cell>
          <cell r="CS836" t="str">
            <v>1. Colaborar en la ejecución del cronograma del Plan de Mantenimiento de infraestructura física en las distintas zonas de la Universidad de los Llanos, realizando actividades como limpieza de senderos, zanjas y arreglo de jardines, utilizando guadaña y sopladora. 2. Contribuir en el mantenimiento preventivo y correctivo de la infraestructura, conforme a los procedimientos de calidad establecidos. 3. Participar en la recolección y disposición final adecuada de los residuos generados en la institución. 4. Cumplir con los protocolos y procedimientos de seguridad y salud en el trabajo durante la realización de las actividades asignadas. 5. Prestar apoyo en trabajos en alturas, garantizando el cumplimiento de las normas de seguridad.</v>
          </cell>
          <cell r="CT836">
            <v>17346256</v>
          </cell>
          <cell r="CU836">
            <v>436</v>
          </cell>
          <cell r="CV836" t="str">
            <v>4401</v>
          </cell>
          <cell r="CY836">
            <v>7490</v>
          </cell>
          <cell r="CZ836" t="str">
            <v>M6</v>
          </cell>
          <cell r="DA836">
            <v>9954410</v>
          </cell>
          <cell r="DB836">
            <v>0</v>
          </cell>
        </row>
        <row r="837">
          <cell r="B837" t="str">
            <v>0816 DE 2025</v>
          </cell>
          <cell r="C837">
            <v>86047982</v>
          </cell>
          <cell r="D837" t="str">
            <v>VLADIMIR MANCIPE DEL RIO</v>
          </cell>
          <cell r="E837" t="str">
            <v>CONTRATO DE PRESTACIÓN DE SERVICIOS DE APOYO A LA GESTIÓN</v>
          </cell>
          <cell r="F837" t="str">
            <v>PRESTACIÓN DE SERVICIOS DE APOYO A LA GESTIÓN NECESARIO PARA EL FORTALECIMIENTO DE LOS PROCESOS OPERATIVOS DE SERVICIOS GENERALES DE LA UNIVERSIDAD DE LOS LLANOS.</v>
          </cell>
          <cell r="G837">
            <v>45853</v>
          </cell>
          <cell r="H837">
            <v>9954410</v>
          </cell>
          <cell r="I837" t="str">
            <v>Cinco (05) meses y cinco (05) días calendario</v>
          </cell>
          <cell r="J837">
            <v>45853</v>
          </cell>
          <cell r="K837">
            <v>46010</v>
          </cell>
          <cell r="L837" t="str">
            <v>NO APLICA</v>
          </cell>
          <cell r="M837" t="str">
            <v>NO APLICA</v>
          </cell>
          <cell r="N837" t="str">
            <v>NO APLICA</v>
          </cell>
          <cell r="O837">
            <v>6</v>
          </cell>
          <cell r="P837">
            <v>1027552</v>
          </cell>
          <cell r="Q837">
            <v>45853</v>
          </cell>
          <cell r="R837">
            <v>45869</v>
          </cell>
          <cell r="S837">
            <v>1926660</v>
          </cell>
          <cell r="T837">
            <v>45870</v>
          </cell>
          <cell r="U837">
            <v>45900</v>
          </cell>
          <cell r="V837">
            <v>1926660</v>
          </cell>
          <cell r="W837">
            <v>45901</v>
          </cell>
          <cell r="X837">
            <v>45930</v>
          </cell>
          <cell r="Y837">
            <v>1926660</v>
          </cell>
          <cell r="Z837">
            <v>45931</v>
          </cell>
          <cell r="AA837">
            <v>45961</v>
          </cell>
          <cell r="AB837">
            <v>1926660</v>
          </cell>
          <cell r="AC837">
            <v>45962</v>
          </cell>
          <cell r="AD837">
            <v>45991</v>
          </cell>
          <cell r="AE837">
            <v>1220218</v>
          </cell>
          <cell r="AF837">
            <v>45992</v>
          </cell>
          <cell r="AG837">
            <v>46010</v>
          </cell>
          <cell r="BI837" t="str">
            <v>Vicerrectoría de Recursos Universitarios</v>
          </cell>
          <cell r="BJ837" t="str">
            <v>WILSON FERNANDO SALGADO CIFUENTES</v>
          </cell>
          <cell r="BK837" t="str">
            <v>Vicerrector Universitario</v>
          </cell>
          <cell r="BL837">
            <v>1552</v>
          </cell>
          <cell r="BM837">
            <v>45853.979270833333</v>
          </cell>
          <cell r="BN837">
            <v>3174935420</v>
          </cell>
          <cell r="BO837">
            <v>3871</v>
          </cell>
          <cell r="BP837">
            <v>45853</v>
          </cell>
          <cell r="BQ837">
            <v>9954410</v>
          </cell>
          <cell r="CS837" t="str">
            <v>1. Contribuir en la limpieza de senderos y mantenimiento de zanjas. 2. Apoyar en la limpieza y reparación de cubiertas y techos, así como en trabajos en alturas. 3. Colaborar en la pintura de paredes, pisos, techos y aceras para conservar la infraestructura en óptimas condiciones. 4. Coadyuvar en el lavado de tanques aéreos y subterráneos. 5. Apoyar en el cargue y descargue de bienes y materiales conforme a la programación de la Sección de Servicios Generales.</v>
          </cell>
          <cell r="CT837">
            <v>86047982</v>
          </cell>
          <cell r="CU837">
            <v>436</v>
          </cell>
          <cell r="CV837" t="str">
            <v>4401</v>
          </cell>
          <cell r="CY837">
            <v>8299</v>
          </cell>
          <cell r="CZ837" t="str">
            <v>M6</v>
          </cell>
          <cell r="DA837">
            <v>9954410</v>
          </cell>
          <cell r="DB837">
            <v>0</v>
          </cell>
        </row>
        <row r="838">
          <cell r="B838" t="str">
            <v>0817 DE 2025</v>
          </cell>
          <cell r="C838">
            <v>1120502507</v>
          </cell>
          <cell r="D838" t="str">
            <v>JOHN ALEXANDER TAPIERO DEVIA</v>
          </cell>
          <cell r="E838" t="str">
            <v>CONTRATO DE PRESTACIÓN DE SERVICIOS DE APOYO A LA GESTIÓN</v>
          </cell>
          <cell r="F838" t="str">
            <v>PRESTACIÓN DE SERVICIOS DE APOYO A LA GESTIÓN NECESARIO PARA EL FORTALECIMIENTO DE LOS PROCESOS OPERATIVOS DE SERVICIOS GENERALES SEDE BARCELONA DE LA UNIVERSIDAD DE LOS LLANOS.</v>
          </cell>
          <cell r="G838">
            <v>45853</v>
          </cell>
          <cell r="H838">
            <v>12411754</v>
          </cell>
          <cell r="I838" t="str">
            <v>Cinco (05) meses y doce (12) días calendario</v>
          </cell>
          <cell r="J838">
            <v>45853</v>
          </cell>
          <cell r="K838">
            <v>46017</v>
          </cell>
          <cell r="L838" t="str">
            <v>NO APLICA</v>
          </cell>
          <cell r="M838" t="str">
            <v>NO APLICA</v>
          </cell>
          <cell r="N838" t="str">
            <v>NO APLICA</v>
          </cell>
          <cell r="O838">
            <v>6</v>
          </cell>
          <cell r="P838">
            <v>1225852</v>
          </cell>
          <cell r="Q838">
            <v>45853</v>
          </cell>
          <cell r="R838">
            <v>45869</v>
          </cell>
          <cell r="S838">
            <v>2298473</v>
          </cell>
          <cell r="T838">
            <v>45870</v>
          </cell>
          <cell r="U838">
            <v>45900</v>
          </cell>
          <cell r="V838">
            <v>2298473</v>
          </cell>
          <cell r="W838">
            <v>45901</v>
          </cell>
          <cell r="X838">
            <v>45930</v>
          </cell>
          <cell r="Y838">
            <v>2298473</v>
          </cell>
          <cell r="Z838">
            <v>45931</v>
          </cell>
          <cell r="AA838">
            <v>45961</v>
          </cell>
          <cell r="AB838">
            <v>2298473</v>
          </cell>
          <cell r="AC838">
            <v>45962</v>
          </cell>
          <cell r="AD838">
            <v>45991</v>
          </cell>
          <cell r="AE838">
            <v>1992010</v>
          </cell>
          <cell r="AF838">
            <v>45992</v>
          </cell>
          <cell r="AG838">
            <v>46017</v>
          </cell>
          <cell r="BI838" t="str">
            <v>Vicerrectoría de Recursos Universitarios</v>
          </cell>
          <cell r="BJ838" t="str">
            <v>WILSON FERNANDO SALGADO CIFUENTES</v>
          </cell>
          <cell r="BK838" t="str">
            <v>Vicerrector Universitario</v>
          </cell>
          <cell r="BL838">
            <v>1552</v>
          </cell>
          <cell r="BM838">
            <v>45853.979270833333</v>
          </cell>
          <cell r="BN838">
            <v>3174935420</v>
          </cell>
          <cell r="BO838">
            <v>3921</v>
          </cell>
          <cell r="BP838">
            <v>45853</v>
          </cell>
          <cell r="BQ838">
            <v>12411754</v>
          </cell>
          <cell r="CS838" t="str">
            <v>1. Colaborar en la ejecución del cronograma del Plan de Mantenimiento de infraestructura física en las distintas zonas de la Universidad de los Llanos, realizando actividades como limpieza de senderos, zanjas y arreglo de jardines. 2. Apoyar en la poda de árboles, utilizando motosierra y máquina podadora de alturas. 3. Contribuir en el mantenimiento de jardines y zonas verdes, empleando guadaña, en las diferentes sedes de la Universidad de los Llanos. 4. Prestar apoyo en trabajos en alturas, cumpliendo con las normas de seguridad establecidas.</v>
          </cell>
          <cell r="CT838">
            <v>1120502507</v>
          </cell>
          <cell r="CU838">
            <v>436</v>
          </cell>
          <cell r="CV838" t="str">
            <v>4401</v>
          </cell>
          <cell r="CY838">
            <v>8299</v>
          </cell>
          <cell r="CZ838" t="str">
            <v>M6</v>
          </cell>
          <cell r="DA838">
            <v>12411754</v>
          </cell>
          <cell r="DB838">
            <v>0</v>
          </cell>
        </row>
        <row r="839">
          <cell r="B839" t="str">
            <v>0818 DE 2025</v>
          </cell>
          <cell r="C839">
            <v>17331143</v>
          </cell>
          <cell r="D839" t="str">
            <v>OMAR YESID LIEVANO GARAVITO</v>
          </cell>
          <cell r="E839" t="str">
            <v>CONTRATO DE PRESTACIÓN DE SERVICIOS DE APOYO A LA GESTIÓN</v>
          </cell>
          <cell r="F839" t="str">
            <v>PRESTACIÓN DE SERVICIOS DE APOYO A LA GESTIÓN NECESARIO PARA EL FORTALECIMIENTO DE LOS PROCESOS OPERATIVOS DE SERVICIOS GENERALES EN LA SEDE SAN ANTONIO DE LA UNIVERSIDAD DE LOS LLANOS.</v>
          </cell>
          <cell r="G839">
            <v>45853</v>
          </cell>
          <cell r="H839">
            <v>11875444</v>
          </cell>
          <cell r="I839" t="str">
            <v>Cinco (05) meses y cinco (05) días calendario</v>
          </cell>
          <cell r="J839">
            <v>45853</v>
          </cell>
          <cell r="K839">
            <v>46010</v>
          </cell>
          <cell r="L839" t="str">
            <v>NO APLICA</v>
          </cell>
          <cell r="M839" t="str">
            <v>NO APLICA</v>
          </cell>
          <cell r="N839" t="str">
            <v>NO APLICA</v>
          </cell>
          <cell r="O839">
            <v>6</v>
          </cell>
          <cell r="P839">
            <v>1225852</v>
          </cell>
          <cell r="Q839">
            <v>45853</v>
          </cell>
          <cell r="R839">
            <v>45869</v>
          </cell>
          <cell r="S839">
            <v>2298473</v>
          </cell>
          <cell r="T839">
            <v>45870</v>
          </cell>
          <cell r="U839">
            <v>45900</v>
          </cell>
          <cell r="V839">
            <v>2298473</v>
          </cell>
          <cell r="W839">
            <v>45901</v>
          </cell>
          <cell r="X839">
            <v>45930</v>
          </cell>
          <cell r="Y839">
            <v>2298473</v>
          </cell>
          <cell r="Z839">
            <v>45931</v>
          </cell>
          <cell r="AA839">
            <v>45961</v>
          </cell>
          <cell r="AB839">
            <v>2298473</v>
          </cell>
          <cell r="AC839">
            <v>45962</v>
          </cell>
          <cell r="AD839">
            <v>45991</v>
          </cell>
          <cell r="AE839">
            <v>1455700</v>
          </cell>
          <cell r="AF839">
            <v>45992</v>
          </cell>
          <cell r="AG839">
            <v>46010</v>
          </cell>
          <cell r="BI839" t="str">
            <v>Vicerrectoría de Recursos Universitarios</v>
          </cell>
          <cell r="BJ839" t="str">
            <v>WILSON FERNANDO SALGADO CIFUENTES</v>
          </cell>
          <cell r="BK839" t="str">
            <v>Vicerrector Universitario</v>
          </cell>
          <cell r="BL839">
            <v>1552</v>
          </cell>
          <cell r="BM839">
            <v>45853.979270833333</v>
          </cell>
          <cell r="BN839">
            <v>3174935420</v>
          </cell>
          <cell r="BO839">
            <v>3811</v>
          </cell>
          <cell r="BP839">
            <v>45853</v>
          </cell>
          <cell r="BQ839">
            <v>11875444</v>
          </cell>
          <cell r="CS839" t="str">
            <v>1. Colaborar en la inspección y ejecución del mantenimiento preventivo y correctivo de las redes de baja y media tensión en la Universidad de los Llanos. 2. Contribuir al adecuado uso y cuidado de las herramientas y equipos utilizados en las actividades de mantenimiento eléctrico. 3. Prestar apoyo en trabajos en alturas, cumpliendo con las normas de seguridad establecidas.</v>
          </cell>
          <cell r="CT839">
            <v>17331143.699999999</v>
          </cell>
          <cell r="CU839">
            <v>436</v>
          </cell>
          <cell r="CV839" t="str">
            <v>4401</v>
          </cell>
          <cell r="CY839">
            <v>8299</v>
          </cell>
          <cell r="CZ839" t="str">
            <v>M6</v>
          </cell>
          <cell r="DA839">
            <v>11875444</v>
          </cell>
          <cell r="DB839">
            <v>0</v>
          </cell>
        </row>
        <row r="840">
          <cell r="B840" t="str">
            <v>0819 DE 2025</v>
          </cell>
          <cell r="C840">
            <v>1015443761</v>
          </cell>
          <cell r="D840" t="str">
            <v>LUIS ENRIQUE LOPEZ REYES</v>
          </cell>
          <cell r="E840" t="str">
            <v>CONTRATO DE PRESTACIÓN DE SERVICIOS PROFESIONALES</v>
          </cell>
          <cell r="F840" t="str">
            <v>PRESTACIÓN DE SERVICIOS PROFESIONALES NECESARIO PARA EL FORTALECIMIENTO DE LOS PROCESOS ADMINISTRATIVOS DE SERVICIOS GENERALES DE LA UNIVERSIDAD DE LOS LLANOS.</v>
          </cell>
          <cell r="G840">
            <v>45853</v>
          </cell>
          <cell r="H840">
            <v>15629382</v>
          </cell>
          <cell r="I840" t="str">
            <v>Cinco (05) meses y doce (12) días calendario</v>
          </cell>
          <cell r="J840">
            <v>45853</v>
          </cell>
          <cell r="K840">
            <v>46017</v>
          </cell>
          <cell r="L840" t="str">
            <v>NO APLICA</v>
          </cell>
          <cell r="M840" t="str">
            <v>NO APLICA</v>
          </cell>
          <cell r="N840" t="str">
            <v>NO APLICA</v>
          </cell>
          <cell r="O840">
            <v>6</v>
          </cell>
          <cell r="P840">
            <v>1543643</v>
          </cell>
          <cell r="Q840">
            <v>45853</v>
          </cell>
          <cell r="R840">
            <v>45869</v>
          </cell>
          <cell r="S840">
            <v>2894330</v>
          </cell>
          <cell r="T840">
            <v>45870</v>
          </cell>
          <cell r="U840">
            <v>45900</v>
          </cell>
          <cell r="V840">
            <v>2894330</v>
          </cell>
          <cell r="W840">
            <v>45901</v>
          </cell>
          <cell r="X840">
            <v>45930</v>
          </cell>
          <cell r="Y840">
            <v>2894330</v>
          </cell>
          <cell r="Z840">
            <v>45931</v>
          </cell>
          <cell r="AA840">
            <v>45961</v>
          </cell>
          <cell r="AB840">
            <v>2894330</v>
          </cell>
          <cell r="AC840">
            <v>45962</v>
          </cell>
          <cell r="AD840">
            <v>45991</v>
          </cell>
          <cell r="AE840">
            <v>2508419</v>
          </cell>
          <cell r="AF840">
            <v>45992</v>
          </cell>
          <cell r="AG840">
            <v>46017</v>
          </cell>
          <cell r="BI840" t="str">
            <v>Vicerrectoría de Recursos Universitarios</v>
          </cell>
          <cell r="BJ840" t="str">
            <v>WILSON FERNANDO SALGADO CIFUENTES</v>
          </cell>
          <cell r="BK840" t="str">
            <v>Vicerrector Universitario</v>
          </cell>
          <cell r="BL840">
            <v>1552</v>
          </cell>
          <cell r="BM840">
            <v>45853.979270833333</v>
          </cell>
          <cell r="BN840">
            <v>3174935420</v>
          </cell>
          <cell r="BO840">
            <v>3902</v>
          </cell>
          <cell r="BP840">
            <v>45853</v>
          </cell>
          <cell r="BQ840">
            <v>15629382</v>
          </cell>
          <cell r="CS840" t="str">
            <v>1. Apoyar en la elaboración y entrega de información requerida por auditorías internas y externas asignadas a la Sección de Servicios Generales. 2. Garantizar el diligenciamiento oportuno de las herramientas para el seguimiento de la gestión de la Sección de Servicios Generales. 3. Cooperar en la elaboración de documentación necesaria para la planificación y supervisión de los procesos contractuales asignados a la Sección de Servicios Generales, conforme a los procedimientos establecidos. 4. Apoyar en la elaboración de comisiones y gastos de desplazamiento de la Sección de Servicios Generales, siguiendo los procedimientos internos.</v>
          </cell>
          <cell r="CT840">
            <v>1015443761</v>
          </cell>
          <cell r="CU840">
            <v>436</v>
          </cell>
          <cell r="CV840" t="str">
            <v>4401</v>
          </cell>
          <cell r="CY840">
            <v>7490</v>
          </cell>
          <cell r="CZ840" t="str">
            <v>M6</v>
          </cell>
          <cell r="DA840">
            <v>15629382</v>
          </cell>
          <cell r="DB840">
            <v>0</v>
          </cell>
        </row>
        <row r="841">
          <cell r="B841" t="str">
            <v>0820 DE 2025</v>
          </cell>
          <cell r="C841">
            <v>3141035</v>
          </cell>
          <cell r="D841" t="str">
            <v>LUIS MARIA HERRERA RAMOS</v>
          </cell>
          <cell r="E841" t="str">
            <v>CONTRATO DE PRESTACIÓN DE SERVICIOS DE APOYO A LA GESTIÓN</v>
          </cell>
          <cell r="F841" t="str">
            <v>PRESTACIÓN DE SERVICIOS DE APOYO A LA GESTIÓN NECESARIO PARA EL FORTALECIMIENTO DE LOS PROCESOS OPERATIVOS DE SERVICIOS GENERALES DE LA UNIVERSIDAD DE LOS LLANOS.</v>
          </cell>
          <cell r="G841">
            <v>45853</v>
          </cell>
          <cell r="H841">
            <v>9954410</v>
          </cell>
          <cell r="I841" t="str">
            <v>Cinco (05) meses y cinco (05) días calendario</v>
          </cell>
          <cell r="J841">
            <v>45853</v>
          </cell>
          <cell r="K841">
            <v>46010</v>
          </cell>
          <cell r="L841" t="str">
            <v>NO APLICA</v>
          </cell>
          <cell r="M841" t="str">
            <v>NO APLICA</v>
          </cell>
          <cell r="N841" t="str">
            <v>NO APLICA</v>
          </cell>
          <cell r="O841">
            <v>6</v>
          </cell>
          <cell r="P841">
            <v>1027552</v>
          </cell>
          <cell r="Q841">
            <v>45853</v>
          </cell>
          <cell r="R841">
            <v>45869</v>
          </cell>
          <cell r="S841">
            <v>1926660</v>
          </cell>
          <cell r="T841">
            <v>45870</v>
          </cell>
          <cell r="U841">
            <v>45900</v>
          </cell>
          <cell r="V841">
            <v>1926660</v>
          </cell>
          <cell r="W841">
            <v>45901</v>
          </cell>
          <cell r="X841">
            <v>45930</v>
          </cell>
          <cell r="Y841">
            <v>1926660</v>
          </cell>
          <cell r="Z841">
            <v>45931</v>
          </cell>
          <cell r="AA841">
            <v>45961</v>
          </cell>
          <cell r="AB841">
            <v>1926660</v>
          </cell>
          <cell r="AC841">
            <v>45962</v>
          </cell>
          <cell r="AD841">
            <v>45991</v>
          </cell>
          <cell r="AE841">
            <v>1220218</v>
          </cell>
          <cell r="AF841">
            <v>45992</v>
          </cell>
          <cell r="AG841">
            <v>46010</v>
          </cell>
          <cell r="BI841" t="str">
            <v>Vicerrectoría de Recursos Universitarios</v>
          </cell>
          <cell r="BJ841" t="str">
            <v>WILSON FERNANDO SALGADO CIFUENTES</v>
          </cell>
          <cell r="BK841" t="str">
            <v>Vicerrector Universitario</v>
          </cell>
          <cell r="BL841">
            <v>1552</v>
          </cell>
          <cell r="BM841">
            <v>45853.979270833333</v>
          </cell>
          <cell r="BN841">
            <v>3174935420</v>
          </cell>
          <cell r="BO841">
            <v>3805</v>
          </cell>
          <cell r="BP841">
            <v>45853</v>
          </cell>
          <cell r="BQ841">
            <v>9954410</v>
          </cell>
          <cell r="CS841" t="str">
            <v>1. Apoyar en la ejecución de trabajos de soldadura, incluyendo la preparación de superficies, equipos y maquinaria. 2. Coadyuvar en el mantenimiento del sistema hidrosanitario, así como en la instalación y reemplazo de accesorios según el Plan de Mantenimiento. 3. Brindar apoyo en la limpieza y reparación de cubiertas y techos, y en trabajos en alturas cuando se requiera. 4. Contribuir a la limpieza de senderos y zanjas para garantizar un entorno seguro y ordenado. 5. Cooperar en labores de pintura y reparación de infraestructura (paredes, pisos, techos, aceras y cañerías). 6. Apoyar el lavado y mantenimiento de tanques de agua, aéreos y subterráneos, para asegurar su adecuado funcionamiento.</v>
          </cell>
          <cell r="CT841">
            <v>3141035.3</v>
          </cell>
          <cell r="CU841">
            <v>436</v>
          </cell>
          <cell r="CV841" t="str">
            <v>4401</v>
          </cell>
          <cell r="CY841">
            <v>8299</v>
          </cell>
          <cell r="CZ841" t="str">
            <v>M6</v>
          </cell>
          <cell r="DA841">
            <v>9954410</v>
          </cell>
          <cell r="DB841">
            <v>0</v>
          </cell>
        </row>
        <row r="842">
          <cell r="B842" t="str">
            <v>0821 DE 2025</v>
          </cell>
          <cell r="C842">
            <v>17335623</v>
          </cell>
          <cell r="D842" t="str">
            <v>JORGE ALBERTO DAZA ROJAS</v>
          </cell>
          <cell r="E842" t="str">
            <v>CONTRATO DE PRESTACIÓN DE SERVICIOS DE APOYO A LA GESTIÓN</v>
          </cell>
          <cell r="F842" t="str">
            <v>PRESTACIÓN DE SERVICIOS DE APOYO A LA GESTIÓN NECESARIO PARA EL FORTALECIMIENTO DE LOS PROCESOS OPERATIVOS DE SERVICIOS GENERALES DE LA UNIVERSIDAD DE LOS LLANOS.</v>
          </cell>
          <cell r="G842">
            <v>45853</v>
          </cell>
          <cell r="H842">
            <v>10403964</v>
          </cell>
          <cell r="I842" t="str">
            <v>Cinco (05) meses y doce (12) días calendario</v>
          </cell>
          <cell r="J842">
            <v>45853</v>
          </cell>
          <cell r="K842">
            <v>46017</v>
          </cell>
          <cell r="L842" t="str">
            <v>NO APLICA</v>
          </cell>
          <cell r="M842" t="str">
            <v>NO APLICA</v>
          </cell>
          <cell r="N842" t="str">
            <v>NO APLICA</v>
          </cell>
          <cell r="O842">
            <v>6</v>
          </cell>
          <cell r="P842">
            <v>1027552</v>
          </cell>
          <cell r="Q842">
            <v>45853</v>
          </cell>
          <cell r="R842">
            <v>45869</v>
          </cell>
          <cell r="S842">
            <v>1926660</v>
          </cell>
          <cell r="T842">
            <v>45870</v>
          </cell>
          <cell r="U842">
            <v>45900</v>
          </cell>
          <cell r="V842">
            <v>1926660</v>
          </cell>
          <cell r="W842">
            <v>45901</v>
          </cell>
          <cell r="X842">
            <v>45930</v>
          </cell>
          <cell r="Y842">
            <v>1926660</v>
          </cell>
          <cell r="Z842">
            <v>45931</v>
          </cell>
          <cell r="AA842">
            <v>45961</v>
          </cell>
          <cell r="AB842">
            <v>1926660</v>
          </cell>
          <cell r="AC842">
            <v>45962</v>
          </cell>
          <cell r="AD842">
            <v>45991</v>
          </cell>
          <cell r="AE842">
            <v>1669772</v>
          </cell>
          <cell r="AF842">
            <v>45992</v>
          </cell>
          <cell r="AG842">
            <v>46017</v>
          </cell>
          <cell r="BI842" t="str">
            <v>Vicerrectoría de Recursos Universitarios</v>
          </cell>
          <cell r="BJ842" t="str">
            <v>WILSON FERNANDO SALGADO CIFUENTES</v>
          </cell>
          <cell r="BK842" t="str">
            <v>Vicerrector Universitario</v>
          </cell>
          <cell r="BL842">
            <v>1552</v>
          </cell>
          <cell r="BM842">
            <v>45853.979270833333</v>
          </cell>
          <cell r="BN842">
            <v>3174935420</v>
          </cell>
          <cell r="BO842">
            <v>3812</v>
          </cell>
          <cell r="BP842">
            <v>45853</v>
          </cell>
          <cell r="BQ842">
            <v>10403964</v>
          </cell>
          <cell r="CS842" t="str">
            <v>1. Colaborar en la inspección preoperacional del vehículo conforme al cronograma establecido, reportar novedades y velar por su adecuado uso y conservación, junto con las herramientas asignadas. 2. Apoyar en el cargue, descargue de materiales y transporte de personal según indicaciones de la Sección de Servicios Generales. 3. Aplicar los procedimientos de gestión de calidad, seguridad vial y salud ocupacional, cumplir normas de tránsito y apoyar en reparaciones básicas cuando se requiera.</v>
          </cell>
          <cell r="CT842">
            <v>17335623</v>
          </cell>
          <cell r="CU842">
            <v>436</v>
          </cell>
          <cell r="CV842" t="str">
            <v>4401</v>
          </cell>
          <cell r="CY842">
            <v>8010</v>
          </cell>
          <cell r="CZ842" t="str">
            <v>M6</v>
          </cell>
          <cell r="DA842">
            <v>10403964</v>
          </cell>
          <cell r="DB842">
            <v>0</v>
          </cell>
        </row>
        <row r="843">
          <cell r="B843" t="str">
            <v>0822 DE 2025</v>
          </cell>
          <cell r="C843">
            <v>86067601</v>
          </cell>
          <cell r="D843" t="str">
            <v>WILBER ANDRES HERNANDEZ ENCISO</v>
          </cell>
          <cell r="E843" t="str">
            <v>CONTRATO DE PRESTACIÓN DE SERVICIOS DE APOYO A LA GESTIÓN</v>
          </cell>
          <cell r="F843" t="str">
            <v>PRESTACIÓN DE SERVICIOS DE APOYO A LA GESTIÓN NECESARIO PARA EL FORTALECIMIENTO DE LOS PROCESOS OPERATIVOS DE SERVICIOS GENERALES DE LA UNIVERSIDAD DE LOS LLANOS.</v>
          </cell>
          <cell r="G843">
            <v>45853</v>
          </cell>
          <cell r="H843">
            <v>10403964</v>
          </cell>
          <cell r="I843" t="str">
            <v>Cinco (05) meses y doce (12) días calendario</v>
          </cell>
          <cell r="J843">
            <v>45853</v>
          </cell>
          <cell r="K843">
            <v>46017</v>
          </cell>
          <cell r="L843" t="str">
            <v>NO APLICA</v>
          </cell>
          <cell r="M843" t="str">
            <v>NO APLICA</v>
          </cell>
          <cell r="N843" t="str">
            <v>NO APLICA</v>
          </cell>
          <cell r="O843">
            <v>6</v>
          </cell>
          <cell r="P843">
            <v>1027552</v>
          </cell>
          <cell r="Q843">
            <v>45853</v>
          </cell>
          <cell r="R843">
            <v>45869</v>
          </cell>
          <cell r="S843">
            <v>1926660</v>
          </cell>
          <cell r="T843">
            <v>45870</v>
          </cell>
          <cell r="U843">
            <v>45900</v>
          </cell>
          <cell r="V843">
            <v>1926660</v>
          </cell>
          <cell r="W843">
            <v>45901</v>
          </cell>
          <cell r="X843">
            <v>45930</v>
          </cell>
          <cell r="Y843">
            <v>1926660</v>
          </cell>
          <cell r="Z843">
            <v>45931</v>
          </cell>
          <cell r="AA843">
            <v>45961</v>
          </cell>
          <cell r="AB843">
            <v>1926660</v>
          </cell>
          <cell r="AC843">
            <v>45962</v>
          </cell>
          <cell r="AD843">
            <v>45991</v>
          </cell>
          <cell r="AE843">
            <v>1669772</v>
          </cell>
          <cell r="AF843">
            <v>45992</v>
          </cell>
          <cell r="AG843">
            <v>46017</v>
          </cell>
          <cell r="BI843" t="str">
            <v>Vicerrectoría de Recursos Universitarios</v>
          </cell>
          <cell r="BJ843" t="str">
            <v>WILSON FERNANDO SALGADO CIFUENTES</v>
          </cell>
          <cell r="BK843" t="str">
            <v>Vicerrector Universitario</v>
          </cell>
          <cell r="BL843">
            <v>1552</v>
          </cell>
          <cell r="BM843">
            <v>45853.979270833333</v>
          </cell>
          <cell r="BN843">
            <v>3174935420</v>
          </cell>
          <cell r="BO843">
            <v>3882</v>
          </cell>
          <cell r="BP843">
            <v>45853</v>
          </cell>
          <cell r="BQ843">
            <v>10403964</v>
          </cell>
          <cell r="CS843" t="str">
            <v>1. Colaborar en la inspección preoperacional del vehículo conforme al cronograma establecido, reportar novedades y velar por su adecuado uso y conservación, junto con las herramientas asignadas. 2. Apoyar en el cargue, descargue de materiales y transporte de personal según indicaciones de la Sección de Servicios Generales. 3. Aplicar los procedimientos de gestión de calidad, seguridad vial y salud ocupacional, cumplir normas de tránsito y apoyar en reparaciones básicas cuando se requiera.</v>
          </cell>
          <cell r="CT843">
            <v>86067601</v>
          </cell>
          <cell r="CU843">
            <v>436</v>
          </cell>
          <cell r="CV843" t="str">
            <v>4401</v>
          </cell>
          <cell r="CY843">
            <v>8299</v>
          </cell>
          <cell r="CZ843" t="str">
            <v>M6</v>
          </cell>
          <cell r="DA843">
            <v>10403964</v>
          </cell>
          <cell r="DB843">
            <v>0</v>
          </cell>
        </row>
        <row r="844">
          <cell r="B844" t="str">
            <v>0823 DE 2025</v>
          </cell>
          <cell r="C844">
            <v>86049427</v>
          </cell>
          <cell r="D844" t="str">
            <v xml:space="preserve">GILBERTO ALEJANDRO RAMIREZ CLAVIJO </v>
          </cell>
          <cell r="E844" t="str">
            <v>CONTRATO DE PRESTACIÓN DE SERVICIOS DE APOYO A LA GESTIÓN</v>
          </cell>
          <cell r="F844" t="str">
            <v>PRESTACIÓN DE SERVICIOS DE APOYO A LA GESTIÓN NECESARIO PARA EL FORTALECIMIENTO DE LOS PROCESOS OPERATIVOS DE SERVICIOS GENERALES EN LA SEDE BARCELONA DE LA UNIVERSIDAD DE LOS LLANOS.</v>
          </cell>
          <cell r="G844">
            <v>45853</v>
          </cell>
          <cell r="H844">
            <v>12411754</v>
          </cell>
          <cell r="I844" t="str">
            <v>Cinco (05) meses y doce (12) días calendario</v>
          </cell>
          <cell r="J844">
            <v>45853</v>
          </cell>
          <cell r="K844">
            <v>46017</v>
          </cell>
          <cell r="L844" t="str">
            <v>NO APLICA</v>
          </cell>
          <cell r="M844" t="str">
            <v>NO APLICA</v>
          </cell>
          <cell r="N844" t="str">
            <v>NO APLICA</v>
          </cell>
          <cell r="O844">
            <v>6</v>
          </cell>
          <cell r="P844">
            <v>1225852</v>
          </cell>
          <cell r="Q844">
            <v>45853</v>
          </cell>
          <cell r="R844">
            <v>45869</v>
          </cell>
          <cell r="S844">
            <v>2298473</v>
          </cell>
          <cell r="T844">
            <v>45870</v>
          </cell>
          <cell r="U844">
            <v>45900</v>
          </cell>
          <cell r="V844">
            <v>2298473</v>
          </cell>
          <cell r="W844">
            <v>45901</v>
          </cell>
          <cell r="X844">
            <v>45930</v>
          </cell>
          <cell r="Y844">
            <v>2298473</v>
          </cell>
          <cell r="Z844">
            <v>45931</v>
          </cell>
          <cell r="AA844">
            <v>45961</v>
          </cell>
          <cell r="AB844">
            <v>2298473</v>
          </cell>
          <cell r="AC844">
            <v>45962</v>
          </cell>
          <cell r="AD844">
            <v>45991</v>
          </cell>
          <cell r="AE844">
            <v>1992010</v>
          </cell>
          <cell r="AF844">
            <v>45992</v>
          </cell>
          <cell r="AG844">
            <v>46017</v>
          </cell>
          <cell r="BI844" t="str">
            <v>Vicerrectoría de Recursos Universitarios</v>
          </cell>
          <cell r="BJ844" t="str">
            <v>WILSON FERNANDO SALGADO CIFUENTES</v>
          </cell>
          <cell r="BK844" t="str">
            <v>Vicerrector Universitario</v>
          </cell>
          <cell r="BL844">
            <v>1552</v>
          </cell>
          <cell r="BM844">
            <v>45853.979270833333</v>
          </cell>
          <cell r="BN844">
            <v>3174935420</v>
          </cell>
          <cell r="BO844">
            <v>3875</v>
          </cell>
          <cell r="BP844">
            <v>45853</v>
          </cell>
          <cell r="BQ844">
            <v>12411754</v>
          </cell>
          <cell r="CS844" t="str">
            <v>1. Colaborar en la inspección y ejecución del mantenimiento preventivo y correctivo de las redes de baja, media y alta tensión de la Universidad de los Llanos. 2. Apoyar en la maniobra de la 34 del arranque de la avenida Puerto López. 3. Contribuir al adecuado uso, cuidado e inventario de los elementos empleados en las actividades de mantenimiento eléctrico. 4. Prestar apoyo en trabajos en alturas, cumpliendo con las normas de seguridad establecidas.</v>
          </cell>
          <cell r="CT844">
            <v>86049427</v>
          </cell>
          <cell r="CU844">
            <v>436</v>
          </cell>
          <cell r="CV844" t="str">
            <v>4401</v>
          </cell>
          <cell r="CY844">
            <v>4321</v>
          </cell>
          <cell r="CZ844" t="str">
            <v>M5</v>
          </cell>
          <cell r="DA844">
            <v>12411754</v>
          </cell>
          <cell r="DB844">
            <v>0</v>
          </cell>
        </row>
        <row r="845">
          <cell r="B845" t="str">
            <v>0824 DE 2025</v>
          </cell>
          <cell r="C845">
            <v>17347467</v>
          </cell>
          <cell r="D845" t="str">
            <v>LUIS EDUARDO DIAZ MELO</v>
          </cell>
          <cell r="E845" t="str">
            <v>CONTRATO DE PRESTACIÓN DE SERVICIOS DE APOYO A LA GESTIÓN</v>
          </cell>
          <cell r="F845" t="str">
            <v>PRESTACIÓN DE SERVICIOS DE APOYO A LA GESTIÓN NECESARIO PARA EL FORTALECIMIENTO DE LOS PROCESOS OPERATIVOS DE SERVICIOS GENERALES DE LA UNIVERSIDAD DE LOS LLANOS.</v>
          </cell>
          <cell r="G845">
            <v>45853</v>
          </cell>
          <cell r="H845">
            <v>12411754</v>
          </cell>
          <cell r="I845" t="str">
            <v>Cinco (05) meses y doce (12) días calendario</v>
          </cell>
          <cell r="J845">
            <v>45853</v>
          </cell>
          <cell r="K845">
            <v>46017</v>
          </cell>
          <cell r="L845" t="str">
            <v>NO APLICA</v>
          </cell>
          <cell r="M845" t="str">
            <v>NO APLICA</v>
          </cell>
          <cell r="N845" t="str">
            <v>NO APLICA</v>
          </cell>
          <cell r="O845">
            <v>6</v>
          </cell>
          <cell r="P845">
            <v>1225852</v>
          </cell>
          <cell r="Q845">
            <v>45853</v>
          </cell>
          <cell r="R845">
            <v>45869</v>
          </cell>
          <cell r="S845">
            <v>2298473</v>
          </cell>
          <cell r="T845">
            <v>45870</v>
          </cell>
          <cell r="U845">
            <v>45900</v>
          </cell>
          <cell r="V845">
            <v>2298473</v>
          </cell>
          <cell r="W845">
            <v>45901</v>
          </cell>
          <cell r="X845">
            <v>45930</v>
          </cell>
          <cell r="Y845">
            <v>2298473</v>
          </cell>
          <cell r="Z845">
            <v>45931</v>
          </cell>
          <cell r="AA845">
            <v>45961</v>
          </cell>
          <cell r="AB845">
            <v>2298473</v>
          </cell>
          <cell r="AC845">
            <v>45962</v>
          </cell>
          <cell r="AD845">
            <v>45991</v>
          </cell>
          <cell r="AE845">
            <v>1992010</v>
          </cell>
          <cell r="AF845">
            <v>45992</v>
          </cell>
          <cell r="AG845">
            <v>46017</v>
          </cell>
          <cell r="BI845" t="str">
            <v>Vicerrectoría de Recursos Universitarios</v>
          </cell>
          <cell r="BJ845" t="str">
            <v>WILSON FERNANDO SALGADO CIFUENTES</v>
          </cell>
          <cell r="BK845" t="str">
            <v>Vicerrector Universitario</v>
          </cell>
          <cell r="BL845">
            <v>1552</v>
          </cell>
          <cell r="BM845">
            <v>45853.979270833333</v>
          </cell>
          <cell r="BN845">
            <v>3174935420</v>
          </cell>
          <cell r="BO845">
            <v>3816</v>
          </cell>
          <cell r="BP845">
            <v>45853</v>
          </cell>
          <cell r="BQ845">
            <v>12411754</v>
          </cell>
          <cell r="CS845" t="str">
            <v>1. Coadyuvar en el mantenimiento del sistema hidrosanitario, así como en la instalación y reemplazo de accesorios según el Plan de Mantenimiento. 2. Brindar apoyo en la limpieza y reparación de cubiertas y techos, y en trabajos en alturas cuando se requiera. 3. Contribuir a la limpieza de senderos y zanjas para garantizar un entorno seguro y ordenado. 4. Cooperar en labores de pintura y reparación de infraestructura (paredes, pisos, techos, aceras y cañerías). 5. Apoyar el lavado y mantenimiento de tanques de agua, aéreos y subterráneos, para asegurar su adecuado funcionamiento.</v>
          </cell>
          <cell r="CT845">
            <v>17347467</v>
          </cell>
          <cell r="CU845">
            <v>436</v>
          </cell>
          <cell r="CV845" t="str">
            <v>4401</v>
          </cell>
          <cell r="CY845">
            <v>8299</v>
          </cell>
          <cell r="CZ845" t="str">
            <v>M6</v>
          </cell>
          <cell r="DA845">
            <v>12411754</v>
          </cell>
          <cell r="DB845">
            <v>0</v>
          </cell>
        </row>
        <row r="846">
          <cell r="B846" t="str">
            <v>0825 DE 2025</v>
          </cell>
          <cell r="C846">
            <v>86067624</v>
          </cell>
          <cell r="D846" t="str">
            <v>LUIS ALFREDO HERNANDEZ AYALA</v>
          </cell>
          <cell r="E846" t="str">
            <v>CONTRATO DE PRESTACIÓN DE SERVICIOS DE APOYO A LA GESTIÓN</v>
          </cell>
          <cell r="F846" t="str">
            <v>PRESTACIÓN DE SERVICIOS DE APOYO A LA GESTIÓN NECESARIO PARA EL FORTALECIMIENTO DE LOS PROCESOS OPERATIVOS DE SERVICIOS GENERALES DE LA UNIVERSIDAD DE LOS LLANOS.</v>
          </cell>
          <cell r="G846">
            <v>45853</v>
          </cell>
          <cell r="H846">
            <v>10403964</v>
          </cell>
          <cell r="I846" t="str">
            <v>Cinco (05) meses y doce (12) días calendario</v>
          </cell>
          <cell r="J846">
            <v>45853</v>
          </cell>
          <cell r="K846">
            <v>46017</v>
          </cell>
          <cell r="L846" t="str">
            <v>NO APLICA</v>
          </cell>
          <cell r="M846" t="str">
            <v>NO APLICA</v>
          </cell>
          <cell r="N846" t="str">
            <v>NO APLICA</v>
          </cell>
          <cell r="O846">
            <v>6</v>
          </cell>
          <cell r="P846">
            <v>1027552</v>
          </cell>
          <cell r="Q846">
            <v>45853</v>
          </cell>
          <cell r="R846">
            <v>45869</v>
          </cell>
          <cell r="S846">
            <v>1926660</v>
          </cell>
          <cell r="T846">
            <v>45870</v>
          </cell>
          <cell r="U846">
            <v>45900</v>
          </cell>
          <cell r="V846">
            <v>1926660</v>
          </cell>
          <cell r="W846">
            <v>45901</v>
          </cell>
          <cell r="X846">
            <v>45930</v>
          </cell>
          <cell r="Y846">
            <v>1926660</v>
          </cell>
          <cell r="Z846">
            <v>45931</v>
          </cell>
          <cell r="AA846">
            <v>45961</v>
          </cell>
          <cell r="AB846">
            <v>1926660</v>
          </cell>
          <cell r="AC846">
            <v>45962</v>
          </cell>
          <cell r="AD846">
            <v>45991</v>
          </cell>
          <cell r="AE846">
            <v>1669772</v>
          </cell>
          <cell r="AF846">
            <v>45992</v>
          </cell>
          <cell r="AG846">
            <v>46017</v>
          </cell>
          <cell r="BI846" t="str">
            <v>Vicerrectoría de Recursos Universitarios</v>
          </cell>
          <cell r="BJ846" t="str">
            <v>WILSON FERNANDO SALGADO CIFUENTES</v>
          </cell>
          <cell r="BK846" t="str">
            <v>Vicerrector Universitario</v>
          </cell>
          <cell r="BL846">
            <v>1552</v>
          </cell>
          <cell r="BM846">
            <v>45853.979270833333</v>
          </cell>
          <cell r="BN846">
            <v>3174935420</v>
          </cell>
          <cell r="BO846">
            <v>3883</v>
          </cell>
          <cell r="BP846">
            <v>45853</v>
          </cell>
          <cell r="BQ846">
            <v>10403964</v>
          </cell>
          <cell r="CS846" t="str">
            <v>1. Colaborar en la inspección preoperacional del vehículo conforme al cronograma establecido, reportar novedades y velar por su adecuado uso y conservación, junto con las herramientas asignadas. 2. Apoyar en el cargue, descargue de materiales y transporte de personal según indicaciones de la Sección de Servicios Generales. 3. Aplicar los procedimientos de gestión de calidad, seguridad vial y salud ocupacional, cumplir normas de tránsito y apoyar en reparaciones básicas cuando se requiera.</v>
          </cell>
          <cell r="CT846">
            <v>86067624</v>
          </cell>
          <cell r="CU846">
            <v>436</v>
          </cell>
          <cell r="CV846" t="str">
            <v>4401</v>
          </cell>
          <cell r="CY846">
            <v>8299</v>
          </cell>
          <cell r="CZ846" t="str">
            <v>M6</v>
          </cell>
          <cell r="DA846">
            <v>10403964</v>
          </cell>
          <cell r="DB846">
            <v>0</v>
          </cell>
        </row>
        <row r="847">
          <cell r="B847" t="str">
            <v>0826 DE 2025</v>
          </cell>
          <cell r="C847">
            <v>86071891</v>
          </cell>
          <cell r="D847" t="str">
            <v>FABIAN ANDRES BAQUERO MENDEZ</v>
          </cell>
          <cell r="E847" t="str">
            <v>CONTRATO DE PRESTACIÓN DE SERVICIOS DE APOYO A LA GESTIÓN</v>
          </cell>
          <cell r="F847" t="str">
            <v>PRESTACIÓN DE SERVICIOS DE APOYO A LA GESTIÓN NECESARIO PARA EL FORTALECIMIENTO DE LOS PROCESOS OPERATIVOS DE SERVICIOS GENERALES DE LA UNIVERSIDAD DE LOS LLANOS.</v>
          </cell>
          <cell r="G847">
            <v>45853</v>
          </cell>
          <cell r="H847">
            <v>9954410</v>
          </cell>
          <cell r="I847" t="str">
            <v>Cinco (05) meses y cinco (05) días calendario</v>
          </cell>
          <cell r="J847">
            <v>45853</v>
          </cell>
          <cell r="K847">
            <v>46010</v>
          </cell>
          <cell r="L847" t="str">
            <v>NO APLICA</v>
          </cell>
          <cell r="M847" t="str">
            <v>NO APLICA</v>
          </cell>
          <cell r="N847" t="str">
            <v>NO APLICA</v>
          </cell>
          <cell r="O847">
            <v>6</v>
          </cell>
          <cell r="P847">
            <v>1027552</v>
          </cell>
          <cell r="Q847">
            <v>45853</v>
          </cell>
          <cell r="R847">
            <v>45869</v>
          </cell>
          <cell r="S847">
            <v>1926660</v>
          </cell>
          <cell r="T847">
            <v>45870</v>
          </cell>
          <cell r="U847">
            <v>45900</v>
          </cell>
          <cell r="V847">
            <v>1926660</v>
          </cell>
          <cell r="W847">
            <v>45901</v>
          </cell>
          <cell r="X847">
            <v>45930</v>
          </cell>
          <cell r="Y847">
            <v>1926660</v>
          </cell>
          <cell r="Z847">
            <v>45931</v>
          </cell>
          <cell r="AA847">
            <v>45961</v>
          </cell>
          <cell r="AB847">
            <v>1926660</v>
          </cell>
          <cell r="AC847">
            <v>45962</v>
          </cell>
          <cell r="AD847">
            <v>45991</v>
          </cell>
          <cell r="AE847">
            <v>1220218</v>
          </cell>
          <cell r="AF847">
            <v>45992</v>
          </cell>
          <cell r="AG847">
            <v>46010</v>
          </cell>
          <cell r="BI847" t="str">
            <v>Vicerrectoría de Recursos Universitarios</v>
          </cell>
          <cell r="BJ847" t="str">
            <v>WILSON FERNANDO SALGADO CIFUENTES</v>
          </cell>
          <cell r="BK847" t="str">
            <v>Vicerrector Universitario</v>
          </cell>
          <cell r="BL847">
            <v>1552</v>
          </cell>
          <cell r="BM847">
            <v>45853.979270833333</v>
          </cell>
          <cell r="BN847">
            <v>3174935420</v>
          </cell>
          <cell r="BO847">
            <v>3884</v>
          </cell>
          <cell r="BP847">
            <v>45853</v>
          </cell>
          <cell r="BQ847">
            <v>9954410</v>
          </cell>
          <cell r="CS847"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847">
            <v>86071891</v>
          </cell>
          <cell r="CU847">
            <v>436</v>
          </cell>
          <cell r="CV847" t="str">
            <v>4401</v>
          </cell>
          <cell r="CY847">
            <v>7490</v>
          </cell>
          <cell r="CZ847" t="str">
            <v>M6</v>
          </cell>
          <cell r="DA847">
            <v>9954410</v>
          </cell>
          <cell r="DB847">
            <v>0</v>
          </cell>
        </row>
        <row r="848">
          <cell r="B848" t="str">
            <v>0827 DE 2025</v>
          </cell>
          <cell r="C848">
            <v>86048717</v>
          </cell>
          <cell r="D848" t="str">
            <v xml:space="preserve">NELSON MARTINEZ VANEGAS </v>
          </cell>
          <cell r="E848" t="str">
            <v>CONTRATO DE PRESTACIÓN DE SERVICIOS DE APOYO A LA GESTIÓN</v>
          </cell>
          <cell r="F848" t="str">
            <v>PRESTACIÓN DE SERVICIOS DE APOYO A LA GESTIÓN NECESARIO PARA EL FORTALECIMIENTO DE LOS PROCESOS OPERATIVOS DE SERVICIOS GENERALES DE LA UNIVERSIDAD DE LOS LLANOS.</v>
          </cell>
          <cell r="G848">
            <v>45853</v>
          </cell>
          <cell r="H848">
            <v>9954410</v>
          </cell>
          <cell r="I848" t="str">
            <v>Cinco (05) meses y cinco (05) días calendario</v>
          </cell>
          <cell r="J848">
            <v>45853</v>
          </cell>
          <cell r="K848">
            <v>46010</v>
          </cell>
          <cell r="L848" t="str">
            <v>NO APLICA</v>
          </cell>
          <cell r="M848" t="str">
            <v>NO APLICA</v>
          </cell>
          <cell r="N848" t="str">
            <v>NO APLICA</v>
          </cell>
          <cell r="O848">
            <v>6</v>
          </cell>
          <cell r="P848">
            <v>1027552</v>
          </cell>
          <cell r="Q848">
            <v>45853</v>
          </cell>
          <cell r="R848">
            <v>45869</v>
          </cell>
          <cell r="S848">
            <v>1926660</v>
          </cell>
          <cell r="T848">
            <v>45870</v>
          </cell>
          <cell r="U848">
            <v>45900</v>
          </cell>
          <cell r="V848">
            <v>1926660</v>
          </cell>
          <cell r="W848">
            <v>45901</v>
          </cell>
          <cell r="X848">
            <v>45930</v>
          </cell>
          <cell r="Y848">
            <v>1926660</v>
          </cell>
          <cell r="Z848">
            <v>45931</v>
          </cell>
          <cell r="AA848">
            <v>45961</v>
          </cell>
          <cell r="AB848">
            <v>1926660</v>
          </cell>
          <cell r="AC848">
            <v>45962</v>
          </cell>
          <cell r="AD848">
            <v>45991</v>
          </cell>
          <cell r="AE848">
            <v>1220218</v>
          </cell>
          <cell r="AF848">
            <v>45992</v>
          </cell>
          <cell r="AG848">
            <v>46010</v>
          </cell>
          <cell r="BI848" t="str">
            <v>Vicerrectoría de Recursos Universitarios</v>
          </cell>
          <cell r="BJ848" t="str">
            <v>WILSON FERNANDO SALGADO CIFUENTES</v>
          </cell>
          <cell r="BK848" t="str">
            <v>Vicerrector Universitario</v>
          </cell>
          <cell r="BL848">
            <v>1552</v>
          </cell>
          <cell r="BM848">
            <v>45853.979270833333</v>
          </cell>
          <cell r="BN848">
            <v>3174935420</v>
          </cell>
          <cell r="BO848">
            <v>3874</v>
          </cell>
          <cell r="BP848">
            <v>45853</v>
          </cell>
          <cell r="BQ848">
            <v>9954410</v>
          </cell>
          <cell r="CS848" t="str">
            <v>1. Colaborar en la inspección preoperacional del vehículo conforme al cronograma establecido, reportar novedades y velar por su adecuado uso y conservación, junto con las herramientas asignadas. 2. Apoyar en el cargue, descargue de materiales y transporte de personal según indicaciones de la Sección de Servicios Generales. 3. Aplicar los procedimientos de gestión de calidad, seguridad vial y salud ocupacional, cumplir normas de tránsito y apoyar en reparaciones básicas cuando se requiera.</v>
          </cell>
          <cell r="CT848">
            <v>86048717.200000003</v>
          </cell>
          <cell r="CU848">
            <v>436</v>
          </cell>
          <cell r="CV848" t="str">
            <v>4401</v>
          </cell>
          <cell r="CY848">
            <v>8299</v>
          </cell>
          <cell r="CZ848" t="str">
            <v>M6</v>
          </cell>
          <cell r="DA848">
            <v>9954410</v>
          </cell>
          <cell r="DB848">
            <v>0</v>
          </cell>
        </row>
        <row r="849">
          <cell r="B849" t="str">
            <v>0828 DE 2025</v>
          </cell>
          <cell r="C849">
            <v>86048506</v>
          </cell>
          <cell r="D849" t="str">
            <v>OMAR PALACIOS ROZO</v>
          </cell>
          <cell r="E849" t="str">
            <v>CONTRATO DE PRESTACIÓN DE SERVICIOS DE APOYO A LA GESTIÓN</v>
          </cell>
          <cell r="F849" t="str">
            <v>PRESTACIÓN DE SERVICIOS DE APOYO A LA GESTIÓN NECESARIO PARA EL FORTALECIMIENTO DE LOS PROCESOS OPERATIVOS DE SERVICIOS GENERALES DE LA UNIVERSIDAD DE LOS LLANOS.</v>
          </cell>
          <cell r="G849">
            <v>45853</v>
          </cell>
          <cell r="H849">
            <v>9954410</v>
          </cell>
          <cell r="I849" t="str">
            <v>Cinco (05) meses y cinco (05) días calendario</v>
          </cell>
          <cell r="J849">
            <v>45853</v>
          </cell>
          <cell r="K849">
            <v>46010</v>
          </cell>
          <cell r="L849" t="str">
            <v>NO APLICA</v>
          </cell>
          <cell r="M849" t="str">
            <v>NO APLICA</v>
          </cell>
          <cell r="N849" t="str">
            <v>NO APLICA</v>
          </cell>
          <cell r="O849">
            <v>6</v>
          </cell>
          <cell r="P849">
            <v>1027552</v>
          </cell>
          <cell r="Q849">
            <v>45853</v>
          </cell>
          <cell r="R849">
            <v>45869</v>
          </cell>
          <cell r="S849">
            <v>1926660</v>
          </cell>
          <cell r="T849">
            <v>45870</v>
          </cell>
          <cell r="U849">
            <v>45900</v>
          </cell>
          <cell r="V849">
            <v>1926660</v>
          </cell>
          <cell r="W849">
            <v>45901</v>
          </cell>
          <cell r="X849">
            <v>45930</v>
          </cell>
          <cell r="Y849">
            <v>1926660</v>
          </cell>
          <cell r="Z849">
            <v>45931</v>
          </cell>
          <cell r="AA849">
            <v>45961</v>
          </cell>
          <cell r="AB849">
            <v>1926660</v>
          </cell>
          <cell r="AC849">
            <v>45962</v>
          </cell>
          <cell r="AD849">
            <v>45991</v>
          </cell>
          <cell r="AE849">
            <v>1220218</v>
          </cell>
          <cell r="AF849">
            <v>45992</v>
          </cell>
          <cell r="AG849">
            <v>46010</v>
          </cell>
          <cell r="BI849" t="str">
            <v>Vicerrectoría de Recursos Universitarios</v>
          </cell>
          <cell r="BJ849" t="str">
            <v>WILSON FERNANDO SALGADO CIFUENTES</v>
          </cell>
          <cell r="BK849" t="str">
            <v>Vicerrector Universitario</v>
          </cell>
          <cell r="BL849">
            <v>1552</v>
          </cell>
          <cell r="BM849">
            <v>45853.979270833333</v>
          </cell>
          <cell r="BN849">
            <v>3174935420</v>
          </cell>
          <cell r="BO849">
            <v>3872</v>
          </cell>
          <cell r="BP849">
            <v>45853</v>
          </cell>
          <cell r="BQ849">
            <v>9954410</v>
          </cell>
          <cell r="CS849" t="str">
            <v>1. Colaborar en la inspección preoperacional del vehículo conforme al cronograma establecido, reportar novedades y velar por su adecuado uso y conservación, junto con las herramientas asignadas. 2. Apoyar en el cargue, descargue de materiales y transporte de personal según indicaciones de la Sección de Servicios Generales. 3. Aplicar los procedimientos de gestión de calidad, seguridad vial y salud ocupacional, cumplir normas de tránsito y apoyar en reparaciones básicas cuando se requiera.</v>
          </cell>
          <cell r="CT849">
            <v>86048506</v>
          </cell>
          <cell r="CU849">
            <v>436</v>
          </cell>
          <cell r="CV849" t="str">
            <v>4401</v>
          </cell>
          <cell r="CY849">
            <v>8299</v>
          </cell>
          <cell r="CZ849" t="str">
            <v>M6</v>
          </cell>
          <cell r="DA849">
            <v>9954410</v>
          </cell>
          <cell r="DB849">
            <v>0</v>
          </cell>
        </row>
        <row r="850">
          <cell r="B850" t="str">
            <v>0829 DE 2025</v>
          </cell>
          <cell r="C850">
            <v>1121901471</v>
          </cell>
          <cell r="D850" t="str">
            <v>ALEICER ESTIBEN RESTREPO GONZALEZ</v>
          </cell>
          <cell r="E850" t="str">
            <v>CONTRATO DE PRESTACIÓN DE SERVICIOS DE APOYO A LA GESTIÓN</v>
          </cell>
          <cell r="F850" t="str">
            <v>PRESTACIÓN DE SERVICIOS DE APOYO A LA GESTIÓN NECESARIO PARA EL FORTALECIMIENTO DE LOS PROCESOS OPERATIVOS DE SERVICIOS GENERALES DE LA UNIVERSIDAD DE LOS LLANOS.</v>
          </cell>
          <cell r="G850">
            <v>45853</v>
          </cell>
          <cell r="H850">
            <v>9954410</v>
          </cell>
          <cell r="I850" t="str">
            <v>Cinco (05) meses y cinco (05) días calendario</v>
          </cell>
          <cell r="J850">
            <v>45853</v>
          </cell>
          <cell r="K850">
            <v>46010</v>
          </cell>
          <cell r="L850" t="str">
            <v>NO APLICA</v>
          </cell>
          <cell r="M850" t="str">
            <v>NO APLICA</v>
          </cell>
          <cell r="N850" t="str">
            <v>NO APLICA</v>
          </cell>
          <cell r="O850">
            <v>6</v>
          </cell>
          <cell r="P850">
            <v>1027552</v>
          </cell>
          <cell r="Q850">
            <v>45853</v>
          </cell>
          <cell r="R850">
            <v>45869</v>
          </cell>
          <cell r="S850">
            <v>1926660</v>
          </cell>
          <cell r="T850">
            <v>45870</v>
          </cell>
          <cell r="U850">
            <v>45900</v>
          </cell>
          <cell r="V850">
            <v>1926660</v>
          </cell>
          <cell r="W850">
            <v>45901</v>
          </cell>
          <cell r="X850">
            <v>45930</v>
          </cell>
          <cell r="Y850">
            <v>1926660</v>
          </cell>
          <cell r="Z850">
            <v>45931</v>
          </cell>
          <cell r="AA850">
            <v>45961</v>
          </cell>
          <cell r="AB850">
            <v>1926660</v>
          </cell>
          <cell r="AC850">
            <v>45962</v>
          </cell>
          <cell r="AD850">
            <v>45991</v>
          </cell>
          <cell r="AE850">
            <v>1220218</v>
          </cell>
          <cell r="AF850">
            <v>45992</v>
          </cell>
          <cell r="AG850">
            <v>46010</v>
          </cell>
          <cell r="BI850" t="str">
            <v>Vicerrectoría de Recursos Universitarios</v>
          </cell>
          <cell r="BJ850" t="str">
            <v>WILSON FERNANDO SALGADO CIFUENTES</v>
          </cell>
          <cell r="BK850" t="str">
            <v>Vicerrector Universitario</v>
          </cell>
          <cell r="BL850">
            <v>1552</v>
          </cell>
          <cell r="BM850">
            <v>45853.979270833333</v>
          </cell>
          <cell r="BN850">
            <v>3174935420</v>
          </cell>
          <cell r="BO850">
            <v>3970</v>
          </cell>
          <cell r="BP850">
            <v>45853</v>
          </cell>
          <cell r="BQ850">
            <v>9954410</v>
          </cell>
          <cell r="CS850" t="str">
            <v>1. Colaborar en la inspección preoperacional del vehículo conforme al cronograma establecido, reportar novedades y velar por su adecuado uso y conservación, junto con las herramientas asignadas. 2. Apoyar en el cargue, descargue de materiales y transporte de personal según indicaciones de la Sección de Servicios Generales. 3. Aplicar los procedimientos de gestión de calidad, seguridad vial y salud ocupacional, cumplir normas de tránsito y apoyar en reparaciones básicas cuando se requiera.</v>
          </cell>
          <cell r="CT850">
            <v>1121901471</v>
          </cell>
          <cell r="CU850">
            <v>436</v>
          </cell>
          <cell r="CV850" t="str">
            <v>4401</v>
          </cell>
          <cell r="CY850">
            <v>7490</v>
          </cell>
          <cell r="CZ850" t="str">
            <v>M6</v>
          </cell>
          <cell r="DA850">
            <v>9954410</v>
          </cell>
          <cell r="DB850">
            <v>0</v>
          </cell>
        </row>
        <row r="851">
          <cell r="B851" t="str">
            <v>0830 DE 2025</v>
          </cell>
          <cell r="C851">
            <v>86043073</v>
          </cell>
          <cell r="D851" t="str">
            <v>ISMAEL ENRIQUE NIÑO PEREZ</v>
          </cell>
          <cell r="E851" t="str">
            <v>CONTRATO DE PRESTACIÓN DE SERVICIOS DE APOYO A LA GESTIÓN</v>
          </cell>
          <cell r="F851" t="str">
            <v>PRESTACIÓN DE SERVICIOS DE APOYO A LA GESTIÓN NECESARIO PARA EL FORTALECIMIENTO DE LOS PROCESOS OPERATIVOS DE SERVICIOS GENERALES DE LA VICERRECTORÍA DE RECURSOS DE LA UNIVERSIDAD DE LOS LLANOS.</v>
          </cell>
          <cell r="G851">
            <v>45853</v>
          </cell>
          <cell r="H851">
            <v>13871952</v>
          </cell>
          <cell r="I851" t="str">
            <v>Cinco (05) meses y doce (12) días calendario</v>
          </cell>
          <cell r="J851">
            <v>45853</v>
          </cell>
          <cell r="K851">
            <v>46017</v>
          </cell>
          <cell r="L851" t="str">
            <v>NO APLICA</v>
          </cell>
          <cell r="M851" t="str">
            <v>NO APLICA</v>
          </cell>
          <cell r="N851" t="str">
            <v>NO APLICA</v>
          </cell>
          <cell r="O851">
            <v>6</v>
          </cell>
          <cell r="P851">
            <v>1370069</v>
          </cell>
          <cell r="Q851">
            <v>45853</v>
          </cell>
          <cell r="R851">
            <v>45869</v>
          </cell>
          <cell r="S851">
            <v>2568880</v>
          </cell>
          <cell r="T851">
            <v>45870</v>
          </cell>
          <cell r="U851">
            <v>45900</v>
          </cell>
          <cell r="V851">
            <v>2568880</v>
          </cell>
          <cell r="W851">
            <v>45901</v>
          </cell>
          <cell r="X851">
            <v>45930</v>
          </cell>
          <cell r="Y851">
            <v>2568880</v>
          </cell>
          <cell r="Z851">
            <v>45931</v>
          </cell>
          <cell r="AA851">
            <v>45961</v>
          </cell>
          <cell r="AB851">
            <v>2568880</v>
          </cell>
          <cell r="AC851">
            <v>45962</v>
          </cell>
          <cell r="AD851">
            <v>45991</v>
          </cell>
          <cell r="AE851">
            <v>2226363</v>
          </cell>
          <cell r="AF851">
            <v>45992</v>
          </cell>
          <cell r="AG851">
            <v>46017</v>
          </cell>
          <cell r="BI851" t="str">
            <v>Vicerrectoría de Recursos Universitarios</v>
          </cell>
          <cell r="BJ851" t="str">
            <v>WILSON FERNANDO SALGADO CIFUENTES</v>
          </cell>
          <cell r="BK851" t="str">
            <v>Vicerrector Universitario</v>
          </cell>
          <cell r="BL851">
            <v>1552</v>
          </cell>
          <cell r="BM851">
            <v>45853.979270833333</v>
          </cell>
          <cell r="BN851">
            <v>3174935420</v>
          </cell>
          <cell r="BO851">
            <v>3869</v>
          </cell>
          <cell r="BP851">
            <v>45853</v>
          </cell>
          <cell r="BQ851">
            <v>13871952</v>
          </cell>
          <cell r="CS851" t="str">
            <v xml:space="preserve">1. Apoyar en la ejecución de actividades silviculturales y en el mantenimiento de árboles, jardines y zonas verdes del Campus Barcelona. 2. Colaborar en la operación de la plataforma eléctrica articulada BA20ERT: 4X4 para tareas como control, poda de árboles y mantenimiento de cubiertas, techos y redes. 3. Apoyar en el cargue y descargue de bienes y materiales conforme a la programación de la Sección de Servicios Generales. 4. Brindar apoyo en la limpieza y reparación de cubiertas y techos, y en trabajos en alturas cuando se requiera. 5. Apoyar el lavado y mantenimiento de tanques de agua, aéreos y subterráneos, para asegurar su adecuado funcionamiento. </v>
          </cell>
          <cell r="CT851">
            <v>86043073</v>
          </cell>
          <cell r="CU851">
            <v>436</v>
          </cell>
          <cell r="CV851" t="str">
            <v>4401</v>
          </cell>
          <cell r="CY851">
            <v>8299</v>
          </cell>
          <cell r="CZ851" t="str">
            <v>M6</v>
          </cell>
          <cell r="DA851">
            <v>13871952</v>
          </cell>
          <cell r="DB851">
            <v>0</v>
          </cell>
        </row>
        <row r="852">
          <cell r="B852" t="str">
            <v>0832 DE 2025</v>
          </cell>
          <cell r="C852">
            <v>40446918</v>
          </cell>
          <cell r="D852" t="str">
            <v>NANCY GONGORA GUTIERREZ</v>
          </cell>
          <cell r="E852" t="str">
            <v>CONTRATO DE PRESTACIÓN DE SERVICIOS DE APOYO A LA GESTIÓN</v>
          </cell>
          <cell r="F852" t="str">
            <v>PRESTACIÓN DE SERVICIOS DE APOYO A LA GESTIÓN NECESARIO PARA EL FORTALECIMIENTO DE LOS PROCESOS DE SOPORTE TÉCNICO EN EL ÁREA DE SISTEMAS DE LA UNIVERSIDAD DE LOS LLANOS.</v>
          </cell>
          <cell r="G852">
            <v>45853</v>
          </cell>
          <cell r="H852">
            <v>13272547</v>
          </cell>
          <cell r="I852" t="str">
            <v>Cinco (05) meses y cinco (05) días calendario</v>
          </cell>
          <cell r="J852">
            <v>45853</v>
          </cell>
          <cell r="K852">
            <v>46010</v>
          </cell>
          <cell r="L852" t="str">
            <v>NO APLICA</v>
          </cell>
          <cell r="M852" t="str">
            <v>NO APLICA</v>
          </cell>
          <cell r="N852" t="str">
            <v>NO APLICA</v>
          </cell>
          <cell r="O852">
            <v>6</v>
          </cell>
          <cell r="P852">
            <v>1370069</v>
          </cell>
          <cell r="Q852">
            <v>45853</v>
          </cell>
          <cell r="R852">
            <v>45869</v>
          </cell>
          <cell r="S852">
            <v>2568880</v>
          </cell>
          <cell r="T852">
            <v>45870</v>
          </cell>
          <cell r="U852">
            <v>45900</v>
          </cell>
          <cell r="V852">
            <v>2568880</v>
          </cell>
          <cell r="W852">
            <v>45901</v>
          </cell>
          <cell r="X852">
            <v>45930</v>
          </cell>
          <cell r="Y852">
            <v>2568880</v>
          </cell>
          <cell r="Z852">
            <v>45931</v>
          </cell>
          <cell r="AA852">
            <v>45961</v>
          </cell>
          <cell r="AB852">
            <v>2568880</v>
          </cell>
          <cell r="AC852">
            <v>45962</v>
          </cell>
          <cell r="AD852">
            <v>45991</v>
          </cell>
          <cell r="AE852">
            <v>1626958</v>
          </cell>
          <cell r="AF852">
            <v>45992</v>
          </cell>
          <cell r="AG852">
            <v>46010</v>
          </cell>
          <cell r="BI852" t="str">
            <v>Vicerrectoría de Recursos Universitarios</v>
          </cell>
          <cell r="BJ852" t="str">
            <v>WILSON FERNANDO SALGADO CIFUENTES</v>
          </cell>
          <cell r="BK852" t="str">
            <v>Vicerrector Universitario</v>
          </cell>
          <cell r="BL852">
            <v>1552</v>
          </cell>
          <cell r="BM852">
            <v>45853.979270833333</v>
          </cell>
          <cell r="BN852">
            <v>3174935420</v>
          </cell>
          <cell r="BO852">
            <v>3858</v>
          </cell>
          <cell r="BP852">
            <v>45853</v>
          </cell>
          <cell r="BQ852">
            <v>13272547</v>
          </cell>
          <cell r="CS852"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852">
            <v>40446918</v>
          </cell>
          <cell r="CU852">
            <v>504</v>
          </cell>
          <cell r="CV852" t="str">
            <v>1701</v>
          </cell>
          <cell r="CY852">
            <v>6209</v>
          </cell>
          <cell r="CZ852" t="str">
            <v>M6</v>
          </cell>
          <cell r="DA852">
            <v>13272547</v>
          </cell>
          <cell r="DB852">
            <v>0</v>
          </cell>
        </row>
        <row r="853">
          <cell r="B853" t="str">
            <v>0833 DE 2025</v>
          </cell>
          <cell r="C853">
            <v>1121844906</v>
          </cell>
          <cell r="D853" t="str">
            <v>JAVIER EDUARDO MENDOZA LIZARAZO</v>
          </cell>
          <cell r="E853" t="str">
            <v>CONTRATO DE PRESTACIÓN DE SERVICIOS PROFESIONALES</v>
          </cell>
          <cell r="F853" t="str">
            <v>PRESTACIÓN DE SERVICIOS PROFESIONALES NECESARIO PARA EL FORTALECIMIENTO DE LOS PROCESOS DEL ÁREA DE SISTEMAS DE LA UNIVERSIDAD DE LOS LLANOS.</v>
          </cell>
          <cell r="G853">
            <v>45853</v>
          </cell>
          <cell r="H853">
            <v>14954038</v>
          </cell>
          <cell r="I853" t="str">
            <v>Cinco (05) meses y cinco (05) días calendario</v>
          </cell>
          <cell r="J853">
            <v>45853</v>
          </cell>
          <cell r="K853">
            <v>46010</v>
          </cell>
          <cell r="L853" t="str">
            <v>NO APLICA</v>
          </cell>
          <cell r="M853" t="str">
            <v>NO APLICA</v>
          </cell>
          <cell r="N853" t="str">
            <v>NO APLICA</v>
          </cell>
          <cell r="O853">
            <v>6</v>
          </cell>
          <cell r="P853">
            <v>1543643</v>
          </cell>
          <cell r="Q853">
            <v>45853</v>
          </cell>
          <cell r="R853">
            <v>45869</v>
          </cell>
          <cell r="S853">
            <v>2894330</v>
          </cell>
          <cell r="T853">
            <v>45870</v>
          </cell>
          <cell r="U853">
            <v>45900</v>
          </cell>
          <cell r="V853">
            <v>2894330</v>
          </cell>
          <cell r="W853">
            <v>45901</v>
          </cell>
          <cell r="X853">
            <v>45930</v>
          </cell>
          <cell r="Y853">
            <v>2894330</v>
          </cell>
          <cell r="Z853">
            <v>45931</v>
          </cell>
          <cell r="AA853">
            <v>45961</v>
          </cell>
          <cell r="AB853">
            <v>2894330</v>
          </cell>
          <cell r="AC853">
            <v>45962</v>
          </cell>
          <cell r="AD853">
            <v>45991</v>
          </cell>
          <cell r="AE853">
            <v>1833075</v>
          </cell>
          <cell r="AF853">
            <v>45992</v>
          </cell>
          <cell r="AG853">
            <v>46010</v>
          </cell>
          <cell r="BI853" t="str">
            <v>Vicerrectoría de Recursos Universitarios</v>
          </cell>
          <cell r="BJ853" t="str">
            <v>WILSON FERNANDO SALGADO CIFUENTES</v>
          </cell>
          <cell r="BK853" t="str">
            <v>Vicerrector Universitario</v>
          </cell>
          <cell r="BL853">
            <v>1552</v>
          </cell>
          <cell r="BM853">
            <v>45853.979270833333</v>
          </cell>
          <cell r="BN853">
            <v>3174935420</v>
          </cell>
          <cell r="BO853">
            <v>3940</v>
          </cell>
          <cell r="BP853">
            <v>45853</v>
          </cell>
          <cell r="BQ853">
            <v>14954038</v>
          </cell>
          <cell r="CS853" t="str">
            <v>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v>
          </cell>
          <cell r="CT853">
            <v>1121844906</v>
          </cell>
          <cell r="CU853">
            <v>504</v>
          </cell>
          <cell r="CV853" t="str">
            <v>1701</v>
          </cell>
          <cell r="CY853">
            <v>8299</v>
          </cell>
          <cell r="CZ853" t="str">
            <v>M6</v>
          </cell>
          <cell r="DA853">
            <v>14954038</v>
          </cell>
          <cell r="DB853">
            <v>0</v>
          </cell>
        </row>
        <row r="854">
          <cell r="B854" t="str">
            <v>0834 DE 2025</v>
          </cell>
          <cell r="C854">
            <v>1121825157</v>
          </cell>
          <cell r="D854" t="str">
            <v>JAIME ELIECER ROA GARCIA</v>
          </cell>
          <cell r="E854" t="str">
            <v>CONTRATO DE PRESTACIÓN DE SERVICIOS PROFESIONALES</v>
          </cell>
          <cell r="F854" t="str">
            <v>PRESTACIÓN DE SERVICIOS PROFESIONALES NECESARIO PARA EL FORTALECIMIENTO DE LOS PROCESOS ADMINISTRATIVOS Y DE SOPORTE TÉCNICO EN EL ÁREA DE SISTEMAS DE LA UNIVERSIDAD DE LOS LLANOS.</v>
          </cell>
          <cell r="G854">
            <v>45853</v>
          </cell>
          <cell r="H854">
            <v>17846961</v>
          </cell>
          <cell r="I854" t="str">
            <v>Cinco (05) meses y quince (15) días calendario</v>
          </cell>
          <cell r="J854">
            <v>45853</v>
          </cell>
          <cell r="K854">
            <v>46020</v>
          </cell>
          <cell r="L854" t="str">
            <v>NO APLICA</v>
          </cell>
          <cell r="M854" t="str">
            <v>NO APLICA</v>
          </cell>
          <cell r="N854" t="str">
            <v>NO APLICA</v>
          </cell>
          <cell r="O854">
            <v>6</v>
          </cell>
          <cell r="P854">
            <v>1730614</v>
          </cell>
          <cell r="Q854">
            <v>45853</v>
          </cell>
          <cell r="R854">
            <v>45869</v>
          </cell>
          <cell r="S854">
            <v>3244902</v>
          </cell>
          <cell r="T854">
            <v>45870</v>
          </cell>
          <cell r="U854">
            <v>45900</v>
          </cell>
          <cell r="V854">
            <v>3244902</v>
          </cell>
          <cell r="W854">
            <v>45901</v>
          </cell>
          <cell r="X854">
            <v>45930</v>
          </cell>
          <cell r="Y854">
            <v>3244902</v>
          </cell>
          <cell r="Z854">
            <v>45931</v>
          </cell>
          <cell r="AA854">
            <v>45961</v>
          </cell>
          <cell r="AB854">
            <v>3244902</v>
          </cell>
          <cell r="AC854">
            <v>45962</v>
          </cell>
          <cell r="AD854">
            <v>45991</v>
          </cell>
          <cell r="AE854">
            <v>3136739</v>
          </cell>
          <cell r="AF854">
            <v>45992</v>
          </cell>
          <cell r="AG854">
            <v>46020</v>
          </cell>
          <cell r="BI854" t="str">
            <v>Vicerrectoría de Recursos Universitarios</v>
          </cell>
          <cell r="BJ854" t="str">
            <v>WILSON FERNANDO SALGADO CIFUENTES</v>
          </cell>
          <cell r="BK854" t="str">
            <v>Vicerrector Universitario</v>
          </cell>
          <cell r="BL854">
            <v>1552</v>
          </cell>
          <cell r="BM854">
            <v>45853.979270833333</v>
          </cell>
          <cell r="BN854">
            <v>3174935420</v>
          </cell>
          <cell r="BO854">
            <v>3932</v>
          </cell>
          <cell r="BP854">
            <v>45853</v>
          </cell>
          <cell r="BQ854">
            <v>17846961</v>
          </cell>
          <cell r="CS854"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Apoyar a la jefatura de la Oficina de Sistemas en el seguimiento de los contratos que la Universidad suscriba, relacionados con la prestación de servicios TIC. 11. Brindar apoyo en el cargue de documentos para contratación y pago de CPS. 12. Contribuir en el proceso de Acreditación de alta calidad. 13. Contribuir a fortalecer el proceso de Gestión de TIC, aplicando estrictamente los procedimientos establecidos.</v>
          </cell>
          <cell r="CT854">
            <v>1121825157</v>
          </cell>
          <cell r="CU854">
            <v>504</v>
          </cell>
          <cell r="CV854" t="str">
            <v>1701</v>
          </cell>
          <cell r="CY854">
            <v>6209</v>
          </cell>
          <cell r="CZ854" t="str">
            <v>M6</v>
          </cell>
          <cell r="DA854">
            <v>17846961</v>
          </cell>
          <cell r="DB854">
            <v>0</v>
          </cell>
        </row>
        <row r="855">
          <cell r="B855" t="str">
            <v>0835 DE 2025</v>
          </cell>
          <cell r="C855">
            <v>1121859904</v>
          </cell>
          <cell r="D855" t="str">
            <v xml:space="preserve">CRISTIAN ADRIAN DOMINGUEZ MANTILLA </v>
          </cell>
          <cell r="E855" t="str">
            <v>CONTRATO DE PRESTACIÓN DE SERVICIOS PROFESIONALES</v>
          </cell>
          <cell r="F855" t="str">
            <v>PRESTACIÓN DE SERVICIOS PROFESIONALES NECESARIO PARA EL FORTALECIMIENTO DE LOS PROCESOS DEL ÁREA DE SISTEMAS DE LA UNIVERSIDAD DE LOS LLANOS.</v>
          </cell>
          <cell r="G855">
            <v>45853</v>
          </cell>
          <cell r="H855">
            <v>17846961</v>
          </cell>
          <cell r="I855" t="str">
            <v>Cinco (05) meses y quince (15) días calendario</v>
          </cell>
          <cell r="J855">
            <v>45853</v>
          </cell>
          <cell r="K855">
            <v>46020</v>
          </cell>
          <cell r="L855" t="str">
            <v>NO APLICA</v>
          </cell>
          <cell r="M855" t="str">
            <v>NO APLICA</v>
          </cell>
          <cell r="N855" t="str">
            <v>NO APLICA</v>
          </cell>
          <cell r="O855">
            <v>6</v>
          </cell>
          <cell r="P855">
            <v>1730614</v>
          </cell>
          <cell r="Q855">
            <v>45853</v>
          </cell>
          <cell r="R855">
            <v>45869</v>
          </cell>
          <cell r="S855">
            <v>3244902</v>
          </cell>
          <cell r="T855">
            <v>45870</v>
          </cell>
          <cell r="U855">
            <v>45900</v>
          </cell>
          <cell r="V855">
            <v>3244902</v>
          </cell>
          <cell r="W855">
            <v>45901</v>
          </cell>
          <cell r="X855">
            <v>45930</v>
          </cell>
          <cell r="Y855">
            <v>3244902</v>
          </cell>
          <cell r="Z855">
            <v>45931</v>
          </cell>
          <cell r="AA855">
            <v>45961</v>
          </cell>
          <cell r="AB855">
            <v>3244902</v>
          </cell>
          <cell r="AC855">
            <v>45962</v>
          </cell>
          <cell r="AD855">
            <v>45991</v>
          </cell>
          <cell r="AE855">
            <v>3136739</v>
          </cell>
          <cell r="AF855">
            <v>45992</v>
          </cell>
          <cell r="AG855">
            <v>46020</v>
          </cell>
          <cell r="BI855" t="str">
            <v>Vicerrectoría de Recursos Universitarios</v>
          </cell>
          <cell r="BJ855" t="str">
            <v>WILSON FERNANDO SALGADO CIFUENTES</v>
          </cell>
          <cell r="BK855" t="str">
            <v>Vicerrector Universitario</v>
          </cell>
          <cell r="BL855">
            <v>1552</v>
          </cell>
          <cell r="BM855">
            <v>45853.979270833333</v>
          </cell>
          <cell r="BN855">
            <v>3174935420</v>
          </cell>
          <cell r="BO855">
            <v>3950</v>
          </cell>
          <cell r="BP855">
            <v>45853</v>
          </cell>
          <cell r="BQ855">
            <v>17846961</v>
          </cell>
          <cell r="CS855"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855">
            <v>1121859904</v>
          </cell>
          <cell r="CU855">
            <v>504</v>
          </cell>
          <cell r="CV855" t="str">
            <v>1701</v>
          </cell>
          <cell r="CY855">
            <v>8299</v>
          </cell>
          <cell r="CZ855" t="str">
            <v>M6</v>
          </cell>
          <cell r="DA855">
            <v>17846961</v>
          </cell>
          <cell r="DB855">
            <v>0</v>
          </cell>
        </row>
        <row r="856">
          <cell r="B856" t="str">
            <v>0836 DE 2025</v>
          </cell>
          <cell r="C856">
            <v>1006856318</v>
          </cell>
          <cell r="D856" t="str">
            <v>LEINER LIBARDO MENDOZA RODRIGUEZ</v>
          </cell>
          <cell r="E856" t="str">
            <v>CONTRATO DE PRESTACIÓN DE SERVICIOS DE APOYO A LA GESTIÓN</v>
          </cell>
          <cell r="F856" t="str">
            <v>PRESTACIÓN DE SERVICIOS DE APOYO A LA GESTIÓN NECESARIO PARA EL FORTALECIMIENTO DE LOS PROCESOS DE SOPORTE TÉCNICO EN EL ÁREA DE SISTEMAS DE LA UNIVERSIDAD DE LOS LLANOS.</v>
          </cell>
          <cell r="G856">
            <v>45853</v>
          </cell>
          <cell r="H856">
            <v>13272547</v>
          </cell>
          <cell r="I856" t="str">
            <v>Cinco (05) meses y cinco (05) días calendario</v>
          </cell>
          <cell r="J856">
            <v>45853</v>
          </cell>
          <cell r="K856">
            <v>46010</v>
          </cell>
          <cell r="L856" t="str">
            <v>NO APLICA</v>
          </cell>
          <cell r="M856" t="str">
            <v>NO APLICA</v>
          </cell>
          <cell r="N856" t="str">
            <v>NO APLICA</v>
          </cell>
          <cell r="O856">
            <v>6</v>
          </cell>
          <cell r="P856">
            <v>1370069</v>
          </cell>
          <cell r="Q856">
            <v>45853</v>
          </cell>
          <cell r="R856">
            <v>45869</v>
          </cell>
          <cell r="S856">
            <v>2568880</v>
          </cell>
          <cell r="T856">
            <v>45870</v>
          </cell>
          <cell r="U856">
            <v>45900</v>
          </cell>
          <cell r="V856">
            <v>2568880</v>
          </cell>
          <cell r="W856">
            <v>45901</v>
          </cell>
          <cell r="X856">
            <v>45930</v>
          </cell>
          <cell r="Y856">
            <v>2568880</v>
          </cell>
          <cell r="Z856">
            <v>45931</v>
          </cell>
          <cell r="AA856">
            <v>45961</v>
          </cell>
          <cell r="AB856">
            <v>2568880</v>
          </cell>
          <cell r="AC856">
            <v>45962</v>
          </cell>
          <cell r="AD856">
            <v>45991</v>
          </cell>
          <cell r="AE856">
            <v>1626958</v>
          </cell>
          <cell r="AF856">
            <v>45992</v>
          </cell>
          <cell r="AG856">
            <v>46010</v>
          </cell>
          <cell r="BI856" t="str">
            <v>Vicerrectoría de Recursos Universitarios</v>
          </cell>
          <cell r="BJ856" t="str">
            <v>WILSON FERNANDO SALGADO CIFUENTES</v>
          </cell>
          <cell r="BK856" t="str">
            <v>Vicerrector Universitario</v>
          </cell>
          <cell r="BL856">
            <v>1552</v>
          </cell>
          <cell r="BM856">
            <v>45853.979270833333</v>
          </cell>
          <cell r="BN856">
            <v>3174935420</v>
          </cell>
          <cell r="BO856">
            <v>3894</v>
          </cell>
          <cell r="BP856">
            <v>45853</v>
          </cell>
          <cell r="BQ856">
            <v>13272547</v>
          </cell>
          <cell r="CS856"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856">
            <v>1006856318</v>
          </cell>
          <cell r="CU856">
            <v>504</v>
          </cell>
          <cell r="CV856" t="str">
            <v>1701</v>
          </cell>
          <cell r="CY856">
            <v>7490</v>
          </cell>
          <cell r="CZ856" t="str">
            <v>M6</v>
          </cell>
          <cell r="DA856">
            <v>13272547</v>
          </cell>
          <cell r="DB856">
            <v>0</v>
          </cell>
        </row>
        <row r="857">
          <cell r="B857" t="str">
            <v>0837 DE 2025</v>
          </cell>
          <cell r="C857">
            <v>1121849188</v>
          </cell>
          <cell r="D857" t="str">
            <v>JUAN PABLO BERNAL MONCADA</v>
          </cell>
          <cell r="E857" t="str">
            <v>CONTRATO DE PRESTACIÓN DE SERVICIOS PROFESIONALES</v>
          </cell>
          <cell r="F857" t="str">
            <v>PRESTACIÓN DE SERVICIOS PROFESIONALES NECESARIO PARA EL FORTALECIMIENTO DE LOS PROCESOS JURÍDICOS Y ADMINISTRATIVOS DE LA SECRETARIA GENERAL DE LA UNIVERSIDAD DE LOS LLANOS.</v>
          </cell>
          <cell r="G857">
            <v>45853</v>
          </cell>
          <cell r="H857">
            <v>21172984</v>
          </cell>
          <cell r="I857" t="str">
            <v>Cinco (05) meses y doce (12) días calendario</v>
          </cell>
          <cell r="J857">
            <v>45853</v>
          </cell>
          <cell r="K857">
            <v>46017</v>
          </cell>
          <cell r="L857" t="str">
            <v>NO APLICA</v>
          </cell>
          <cell r="M857" t="str">
            <v>NO APLICA</v>
          </cell>
          <cell r="N857" t="str">
            <v>NO APLICA</v>
          </cell>
          <cell r="O857">
            <v>6</v>
          </cell>
          <cell r="P857">
            <v>2091159</v>
          </cell>
          <cell r="Q857">
            <v>45853</v>
          </cell>
          <cell r="R857">
            <v>45869</v>
          </cell>
          <cell r="S857">
            <v>3920923</v>
          </cell>
          <cell r="T857">
            <v>45870</v>
          </cell>
          <cell r="U857">
            <v>45900</v>
          </cell>
          <cell r="V857">
            <v>3920923</v>
          </cell>
          <cell r="W857">
            <v>45901</v>
          </cell>
          <cell r="X857">
            <v>45930</v>
          </cell>
          <cell r="Y857">
            <v>3920923</v>
          </cell>
          <cell r="Z857">
            <v>45931</v>
          </cell>
          <cell r="AA857">
            <v>45961</v>
          </cell>
          <cell r="AB857">
            <v>3920923</v>
          </cell>
          <cell r="AC857">
            <v>45962</v>
          </cell>
          <cell r="AD857">
            <v>45991</v>
          </cell>
          <cell r="AE857">
            <v>3398133</v>
          </cell>
          <cell r="AF857">
            <v>45992</v>
          </cell>
          <cell r="AG857">
            <v>46017</v>
          </cell>
          <cell r="BI857" t="str">
            <v>Vicerrectoría de Recursos Universitarios</v>
          </cell>
          <cell r="BJ857" t="str">
            <v>WILSON FERNANDO SALGADO CIFUENTES</v>
          </cell>
          <cell r="BK857" t="str">
            <v>Vicerrector Universitario</v>
          </cell>
          <cell r="BL857">
            <v>1552</v>
          </cell>
          <cell r="BM857">
            <v>45853.979270833333</v>
          </cell>
          <cell r="BN857">
            <v>3174935420</v>
          </cell>
          <cell r="BO857">
            <v>3945</v>
          </cell>
          <cell r="BP857">
            <v>45853</v>
          </cell>
          <cell r="BQ857">
            <v>21172984</v>
          </cell>
          <cell r="CS857" t="str">
            <v>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y apoyar en la proyección de decisiones que dan inicio a la etapa de juicio disciplinario, autos de trámite o interlocutorios, citaciones, actas, constancias, audiencias, diligencias y demás documentos en el juzgamiento de procesos disciplinarios competencia de la Secretaría General conforme al Código General Disciplinario. 7. Prestar apoyo a las actividades de organización, logística y de desarrollo electorales a cargo de la Secretaría General.  8. Contribuir en el diligenciamiento de informes que se requieran en virtud del apoyo que se hace en función de la Secretaría General.</v>
          </cell>
          <cell r="CT857">
            <v>1121849188</v>
          </cell>
          <cell r="CU857">
            <v>504</v>
          </cell>
          <cell r="CV857" t="str">
            <v>1101</v>
          </cell>
          <cell r="CY857">
            <v>6910</v>
          </cell>
          <cell r="CZ857" t="str">
            <v>M5</v>
          </cell>
          <cell r="DA857">
            <v>21172984</v>
          </cell>
          <cell r="DB857">
            <v>0</v>
          </cell>
        </row>
        <row r="858">
          <cell r="B858" t="str">
            <v>0838 DE 2025</v>
          </cell>
          <cell r="C858">
            <v>86058755</v>
          </cell>
          <cell r="D858" t="str">
            <v>JHON ALEJANDRO LEON RODRIGUEZ</v>
          </cell>
          <cell r="E858" t="str">
            <v>CONTRATO DE PRESTACIÓN DE SERVICIOS PROFESIONALES</v>
          </cell>
          <cell r="F858" t="str">
            <v>PRESTACIÓN DE SERVICIOS PROFESIONALES NECESARIO PARA EL FORTALECIMIENTO DE LOS PROCESOS ADMINISTRATIVOS DE LA SECRETARIA GENERAL Y EL CONSEJO ACADÉMICO DE LA UNIVERSIDAD DE LOS LLANOS.</v>
          </cell>
          <cell r="G858">
            <v>45853</v>
          </cell>
          <cell r="H858">
            <v>17522471</v>
          </cell>
          <cell r="I858" t="str">
            <v>Cinco (05) meses y doce (12) días calendario</v>
          </cell>
          <cell r="J858">
            <v>45853</v>
          </cell>
          <cell r="K858">
            <v>46017</v>
          </cell>
          <cell r="L858" t="str">
            <v>NO APLICA</v>
          </cell>
          <cell r="M858" t="str">
            <v>NO APLICA</v>
          </cell>
          <cell r="N858" t="str">
            <v>NO APLICA</v>
          </cell>
          <cell r="O858">
            <v>6</v>
          </cell>
          <cell r="P858">
            <v>1730614</v>
          </cell>
          <cell r="Q858">
            <v>45853</v>
          </cell>
          <cell r="R858">
            <v>45869</v>
          </cell>
          <cell r="S858">
            <v>3244902</v>
          </cell>
          <cell r="T858">
            <v>45870</v>
          </cell>
          <cell r="U858">
            <v>45900</v>
          </cell>
          <cell r="V858">
            <v>3244902</v>
          </cell>
          <cell r="W858">
            <v>45901</v>
          </cell>
          <cell r="X858">
            <v>45930</v>
          </cell>
          <cell r="Y858">
            <v>3244902</v>
          </cell>
          <cell r="Z858">
            <v>45931</v>
          </cell>
          <cell r="AA858">
            <v>45961</v>
          </cell>
          <cell r="AB858">
            <v>3244902</v>
          </cell>
          <cell r="AC858">
            <v>45962</v>
          </cell>
          <cell r="AD858">
            <v>45991</v>
          </cell>
          <cell r="AE858">
            <v>2812249</v>
          </cell>
          <cell r="AF858">
            <v>45992</v>
          </cell>
          <cell r="AG858">
            <v>46017</v>
          </cell>
          <cell r="BI858" t="str">
            <v>Vicerrectoría de Recursos Universitarios</v>
          </cell>
          <cell r="BJ858" t="str">
            <v>WILSON FERNANDO SALGADO CIFUENTES</v>
          </cell>
          <cell r="BK858" t="str">
            <v>Vicerrector Universitario</v>
          </cell>
          <cell r="BL858">
            <v>1552</v>
          </cell>
          <cell r="BM858">
            <v>45853.979270833333</v>
          </cell>
          <cell r="BN858">
            <v>3174935420</v>
          </cell>
          <cell r="BO858">
            <v>3877</v>
          </cell>
          <cell r="BP858">
            <v>45853</v>
          </cell>
          <cell r="BQ858">
            <v>17522471</v>
          </cell>
          <cell r="CS858" t="str">
            <v>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v>
          </cell>
          <cell r="CT858">
            <v>86058755</v>
          </cell>
          <cell r="CU858">
            <v>504</v>
          </cell>
          <cell r="CV858" t="str">
            <v>1101</v>
          </cell>
          <cell r="CY858">
            <v>7020</v>
          </cell>
          <cell r="CZ858" t="str">
            <v>M5</v>
          </cell>
          <cell r="DA858">
            <v>17522471</v>
          </cell>
          <cell r="DB858">
            <v>0</v>
          </cell>
        </row>
        <row r="859">
          <cell r="B859" t="str">
            <v>0839 DE 2025</v>
          </cell>
          <cell r="C859">
            <v>1120870734</v>
          </cell>
          <cell r="D859" t="str">
            <v xml:space="preserve">CARLOS ALBERTO PEÑA GODOY </v>
          </cell>
          <cell r="E859" t="str">
            <v>CONTRATO DE PRESTACIÓN DE SERVICIOS PROFESIONALES</v>
          </cell>
          <cell r="F859" t="str">
            <v>PRESTACIÓN DE SERVICIOS PROFESIONALES NECESARIO PARA EL FORTALECIMIENTO DE LOS PROCESOS ADMINISTRATIVOS DE LA SECRETARIA GENERAL Y EL CONSEJO SUPERIOR DE LA UNIVERSIDAD DE LOS LLANOS.</v>
          </cell>
          <cell r="G859">
            <v>45853</v>
          </cell>
          <cell r="H859">
            <v>15629382</v>
          </cell>
          <cell r="I859" t="str">
            <v>Cinco (05) meses y doce (12) días calendario</v>
          </cell>
          <cell r="J859">
            <v>45853</v>
          </cell>
          <cell r="K859">
            <v>46017</v>
          </cell>
          <cell r="L859" t="str">
            <v>NO APLICA</v>
          </cell>
          <cell r="M859" t="str">
            <v>NO APLICA</v>
          </cell>
          <cell r="N859" t="str">
            <v>NO APLICA</v>
          </cell>
          <cell r="O859">
            <v>6</v>
          </cell>
          <cell r="P859">
            <v>1543643</v>
          </cell>
          <cell r="Q859">
            <v>45853</v>
          </cell>
          <cell r="R859">
            <v>45869</v>
          </cell>
          <cell r="S859">
            <v>2894330</v>
          </cell>
          <cell r="T859">
            <v>45870</v>
          </cell>
          <cell r="U859">
            <v>45900</v>
          </cell>
          <cell r="V859">
            <v>2894330</v>
          </cell>
          <cell r="W859">
            <v>45901</v>
          </cell>
          <cell r="X859">
            <v>45930</v>
          </cell>
          <cell r="Y859">
            <v>2894330</v>
          </cell>
          <cell r="Z859">
            <v>45931</v>
          </cell>
          <cell r="AA859">
            <v>45961</v>
          </cell>
          <cell r="AB859">
            <v>2894330</v>
          </cell>
          <cell r="AC859">
            <v>45962</v>
          </cell>
          <cell r="AD859">
            <v>45991</v>
          </cell>
          <cell r="AE859">
            <v>2508419</v>
          </cell>
          <cell r="AF859">
            <v>45992</v>
          </cell>
          <cell r="AG859">
            <v>46017</v>
          </cell>
          <cell r="BI859" t="str">
            <v>Vicerrectoría de Recursos Universitarios</v>
          </cell>
          <cell r="BJ859" t="str">
            <v>WILSON FERNANDO SALGADO CIFUENTES</v>
          </cell>
          <cell r="BK859" t="str">
            <v>Vicerrector Universitario</v>
          </cell>
          <cell r="BL859">
            <v>1552</v>
          </cell>
          <cell r="BM859">
            <v>45853.979270833333</v>
          </cell>
          <cell r="BN859">
            <v>3174935420</v>
          </cell>
          <cell r="BO859">
            <v>3922</v>
          </cell>
          <cell r="BP859">
            <v>45853</v>
          </cell>
          <cell r="BQ859">
            <v>15629382</v>
          </cell>
          <cell r="CS859" t="str">
            <v>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Acuerdos Superiores del Consejo Superior Universitario. 5. Contribuir con la elaboración, proyección y consolidación de Resoluciones Superiores del Consejo Superior Universitario. 6. Contribuir con los tramites de divulgación y publicación de los Actos Administrativos del Consejo Superior Universitario. 7. Prestar apoyo profesional en el diligenciamiento y cumplimiento de las matrices de seguimiento, planes de mejoramiento correspondiente a la Secretaría General y avances de cumplimiento de la agenda estratégica definida por el Consejo Superior Universitario. 8. Prestar apoyo profesional a las actividades de organización, logística y de desarrollo electorales a cargo de la Secretaría General. 9. Contribuir en el diligenciamiento de informes que se requieran en virtud del apoyo que se hace en función de la Secretaría General y el Consejo Superior Universitario.</v>
          </cell>
          <cell r="CT859">
            <v>1120870734</v>
          </cell>
          <cell r="CU859">
            <v>504</v>
          </cell>
          <cell r="CV859" t="str">
            <v>1101</v>
          </cell>
          <cell r="CY859">
            <v>8299</v>
          </cell>
          <cell r="CZ859" t="str">
            <v>M6</v>
          </cell>
          <cell r="DA859">
            <v>15629382</v>
          </cell>
          <cell r="DB859">
            <v>0</v>
          </cell>
        </row>
        <row r="860">
          <cell r="B860" t="str">
            <v>0840 DE 2025</v>
          </cell>
          <cell r="C860">
            <v>38239974</v>
          </cell>
          <cell r="D860" t="str">
            <v xml:space="preserve">MARTA INES VARON RANGEL </v>
          </cell>
          <cell r="E860" t="str">
            <v>CONTRATO DE PRESTACIÓN DE SERVICIOS PROFESIONALES</v>
          </cell>
          <cell r="F860" t="str">
            <v>PRESTACIÓN DE SERVICIOS PROFESIONALES NECESARIO PARA EL FORTALECIMIENTO DE LOS PROCESOS DE GESTIÓN ADMINISTRATIVA Y CONTABLE DE LA DIVISIÓN DE TESORERÍA DE LA UNIVERSIDAD DE LOS LLANOS.</v>
          </cell>
          <cell r="G860">
            <v>45853</v>
          </cell>
          <cell r="H860">
            <v>17846961</v>
          </cell>
          <cell r="I860" t="str">
            <v>Cinco (05) meses y quince (15) días calendario</v>
          </cell>
          <cell r="J860">
            <v>45853</v>
          </cell>
          <cell r="K860">
            <v>46020</v>
          </cell>
          <cell r="L860" t="str">
            <v>NO APLICA</v>
          </cell>
          <cell r="M860" t="str">
            <v>NO APLICA</v>
          </cell>
          <cell r="N860" t="str">
            <v>NO APLICA</v>
          </cell>
          <cell r="O860">
            <v>6</v>
          </cell>
          <cell r="P860">
            <v>1730614</v>
          </cell>
          <cell r="Q860">
            <v>45853</v>
          </cell>
          <cell r="R860">
            <v>45869</v>
          </cell>
          <cell r="S860">
            <v>3244902</v>
          </cell>
          <cell r="T860">
            <v>45870</v>
          </cell>
          <cell r="U860">
            <v>45900</v>
          </cell>
          <cell r="V860">
            <v>3244902</v>
          </cell>
          <cell r="W860">
            <v>45901</v>
          </cell>
          <cell r="X860">
            <v>45930</v>
          </cell>
          <cell r="Y860">
            <v>3244902</v>
          </cell>
          <cell r="Z860">
            <v>45931</v>
          </cell>
          <cell r="AA860">
            <v>45961</v>
          </cell>
          <cell r="AB860">
            <v>3244902</v>
          </cell>
          <cell r="AC860">
            <v>45962</v>
          </cell>
          <cell r="AD860">
            <v>45991</v>
          </cell>
          <cell r="AE860">
            <v>3136739</v>
          </cell>
          <cell r="AF860">
            <v>45992</v>
          </cell>
          <cell r="AG860">
            <v>46020</v>
          </cell>
          <cell r="BI860" t="str">
            <v>Vicerrectoría de Recursos Universitarios</v>
          </cell>
          <cell r="BJ860" t="str">
            <v>WILSON FERNANDO SALGADO CIFUENTES</v>
          </cell>
          <cell r="BK860" t="str">
            <v>Vicerrector Universitario</v>
          </cell>
          <cell r="BL860">
            <v>1552</v>
          </cell>
          <cell r="BM860">
            <v>45853.979270833333</v>
          </cell>
          <cell r="BN860">
            <v>3174935420</v>
          </cell>
          <cell r="BO860">
            <v>3826</v>
          </cell>
          <cell r="BP860">
            <v>45853</v>
          </cell>
          <cell r="BQ860">
            <v>17846961</v>
          </cell>
          <cell r="CS860" t="str">
            <v xml:space="preserve">1. Contribuir en la redacción de comunicaciones escritas y control de agenda a reuniones y asistencia por delegación a las mismas. 2. Apoyar en el seguimiento a Planes de Mejoramiento, Mapa de Riesgos y demás actividades que contribuyen a la mejora continua de la Tesorería. 3. Apoyo en la consolidación de la información correspondiente al cierre de Tesorería de forma anual, de acuerdo a los FORMATOS FO-FIN-05, FO-FIN-16, FO-FIN-20, FO- FIN-21, del proceso de Gestión Financiera. 4. Brindar apoyo en el seguimiento de las cuentas bancaria de Convenios (activas e inactivas) mediante el requerimiento a la oficina asesora Jurídica de la Universidad de manera bimestral del estado actual de los convenios conforme a proceso de liquidación- acta de liquidación y otros, para el traslado de saldos y/o cancelación de las mismas cuentas bancarias por Tesorería y el archivo de la documentación conforme a la Gestión. 5. Apoyo al seguimiento de los actos administrativos del Orden Departamental y Nacional en el que se asignen Recursos a la Universidad.  6. Apoyo en la revisión mensual de la Ejecución Presupuestal frente a los pagos realizados por la Tesorería conforme a la cuenta bancaria y su afectación al rubro presupuestal. 7.  Apoyar en la elaboración del informe de Matriz de Gastos para su presentación ante la Contraloría General de la Nación -APPUI.  8. Apoyo en la recepción, revisión y la verificación con la lista de chequeo de la documentación que contiene las diferentes órdenes de pago, identificando el rubro presupuestal y la cuenta bancaria a causar para el pago de la misma. 9. Apoyo en la revisión y respuesta del correo institucional tesoreria@unillanos.edu.co y el reenvío según requerimientos a los correos institucionales del equipo de trabajo de la División de Tesorería y a los correos de procesos: extractostesoreria @unillanos.edu.co, certificados_retenciones@unillanos.edu.co, pactesoreria@unillanos.edu.co, cajasmenoresextractos@unillanos.edu.co y su seguimiento oportuno a las respuestas de los mismos. 10.  Apoyar en la revisión de la información del tercero beneficiario en el proceso de devolución de giros a estudiantes por diferentes conceptos y su acto administrativo que lo ordena, coordinar con el Área de Sistemas para la elaboración del respectivo archivo plano para el cargue de la información en el respectivo Portal Bancario por el Tesorero.  11.  Apoyar a la Tesorería en la elaboración de informes y demás requerimientos emanados por los diferentes entes de control y dependencias de la Universidad.   </v>
          </cell>
          <cell r="CT860">
            <v>38239974</v>
          </cell>
          <cell r="CU860">
            <v>504</v>
          </cell>
          <cell r="CV860" t="str">
            <v>4203</v>
          </cell>
          <cell r="CY860">
            <v>9609</v>
          </cell>
          <cell r="CZ860" t="str">
            <v>M6</v>
          </cell>
          <cell r="DA860">
            <v>17846961</v>
          </cell>
          <cell r="DB860">
            <v>0</v>
          </cell>
        </row>
        <row r="861">
          <cell r="B861" t="str">
            <v>0841 DE 2025</v>
          </cell>
          <cell r="C861">
            <v>40340708</v>
          </cell>
          <cell r="D861" t="str">
            <v>KARINA GISELL GONZALEZ SANCHEZ</v>
          </cell>
          <cell r="E861" t="str">
            <v>CONTRATO DE PRESTACIÓN DE SERVICIOS PROFESIONALES</v>
          </cell>
          <cell r="F861" t="str">
            <v>PRESTACIÓN DE SERVICIOS PROFESIONALES NECESARIO PARA EL FORTALECIMIENTO DE LOS PROCESOS DE GESTIÓN ADMINISTRATIVA Y CONTABLE DE LA DIVISIÓN DE TESORERÍA DE LA UNIVERSIDAD DE LOS LLANOS.</v>
          </cell>
          <cell r="G861">
            <v>45853</v>
          </cell>
          <cell r="H861">
            <v>17846961</v>
          </cell>
          <cell r="I861" t="str">
            <v>Cinco (05) meses y quince (15) días calendario</v>
          </cell>
          <cell r="J861">
            <v>45853</v>
          </cell>
          <cell r="K861">
            <v>46020</v>
          </cell>
          <cell r="L861" t="str">
            <v>NO APLICA</v>
          </cell>
          <cell r="M861" t="str">
            <v>NO APLICA</v>
          </cell>
          <cell r="N861" t="str">
            <v>NO APLICA</v>
          </cell>
          <cell r="O861">
            <v>6</v>
          </cell>
          <cell r="P861">
            <v>1730614</v>
          </cell>
          <cell r="Q861">
            <v>45853</v>
          </cell>
          <cell r="R861">
            <v>45869</v>
          </cell>
          <cell r="S861">
            <v>3244902</v>
          </cell>
          <cell r="T861">
            <v>45870</v>
          </cell>
          <cell r="U861">
            <v>45900</v>
          </cell>
          <cell r="V861">
            <v>3244902</v>
          </cell>
          <cell r="W861">
            <v>45901</v>
          </cell>
          <cell r="X861">
            <v>45930</v>
          </cell>
          <cell r="Y861">
            <v>3244902</v>
          </cell>
          <cell r="Z861">
            <v>45931</v>
          </cell>
          <cell r="AA861">
            <v>45961</v>
          </cell>
          <cell r="AB861">
            <v>3244902</v>
          </cell>
          <cell r="AC861">
            <v>45962</v>
          </cell>
          <cell r="AD861">
            <v>45991</v>
          </cell>
          <cell r="AE861">
            <v>3136739</v>
          </cell>
          <cell r="AF861">
            <v>45992</v>
          </cell>
          <cell r="AG861">
            <v>46020</v>
          </cell>
          <cell r="BI861" t="str">
            <v>Vicerrectoría de Recursos Universitarios</v>
          </cell>
          <cell r="BJ861" t="str">
            <v>WILSON FERNANDO SALGADO CIFUENTES</v>
          </cell>
          <cell r="BK861" t="str">
            <v>Vicerrector Universitario</v>
          </cell>
          <cell r="BL861">
            <v>1552</v>
          </cell>
          <cell r="BM861">
            <v>45853.979270833333</v>
          </cell>
          <cell r="BN861">
            <v>3174935420</v>
          </cell>
          <cell r="BO861">
            <v>3838</v>
          </cell>
          <cell r="BP861">
            <v>45853</v>
          </cell>
          <cell r="BQ861">
            <v>17846961</v>
          </cell>
          <cell r="CS861" t="str">
            <v>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de manera mensual) al proceso de conciliaciones bancarias, contabilización de ajustes tesorales e identificación y depuración de las partidas conciliatorias; igualmente, apoyar en la elaboración de Archivos en Excel de los extractos bancarios, para elaboración de conciliación bancaria.  4.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el Área de Sistemas para la elaboración de las facturas por la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Sección de Presupuesto y Contabilidad y posterior cargue en la plataforma de impuestos de la Alcaldía de Villavicencio. (firma Rector y Contador). 10. Apoyar en la elaboración del Estado de Tesorería como informe a presentar a la Dirección Financiera, el cual comprende Saldos de Bancos al cierre mensual y las cuentas por pagar y saldo a favor de Estudiantes y a Terceros, Recursos de Convenios.  11. Contribuir en la información correspondiente al cierre de Tesorería de forma anual, de acuerdo al FORMATO FO-FIN-21 del proceso de Gestión Financiera.  12. Brindar apoyo en la elaboración de informe anual de las cuentas por pagar en Formato Excel, como apoyo al cierre de Tesorería, de acuerdo al proceso de Gestión Financiera. 13. Apoyar en el seguimiento de transferencias Nación, Generación E y/o Fondo Solidario para la Educación – FSE, resoluciones de giro y extractos bancarios de la Universidad. 14. Contribuir en revisar la contabilización de los pagos de los derechos académicos y verificar su registro en las plataformas de SICOF y SIAU, como apoyo al proceso de autorización de los grados de estudiantes de la Universidad. 15. Apoyo a la Tesorería en la elaboración de informes y demás requerimientos emanados por los diferentes entes de control y dependencias de la Universidad.  16. Apoyo en la conciliación de los Pagos a través del PSE y Tarjetas de Crédito y su plataforma ecollect y la plataforma SIAU.</v>
          </cell>
          <cell r="CT861">
            <v>40340708</v>
          </cell>
          <cell r="CU861">
            <v>504</v>
          </cell>
          <cell r="CV861" t="str">
            <v>4203</v>
          </cell>
          <cell r="CY861">
            <v>6920</v>
          </cell>
          <cell r="CZ861" t="str">
            <v>M5</v>
          </cell>
          <cell r="DA861">
            <v>17846961</v>
          </cell>
          <cell r="DB861">
            <v>0</v>
          </cell>
        </row>
        <row r="862">
          <cell r="B862" t="str">
            <v>0842 DE 2025</v>
          </cell>
          <cell r="C862">
            <v>40442774</v>
          </cell>
          <cell r="D862" t="str">
            <v xml:space="preserve">ADRIANA YOHANA GARZON VEGA  </v>
          </cell>
          <cell r="E862" t="str">
            <v>CONTRATO DE PRESTACIÓN DE SERVICIOS PROFESIONALES</v>
          </cell>
          <cell r="F862" t="str">
            <v>PRESTACIÓN DE SERVICIOS PROFESIONALES NECESARIO PARA EL FORTALECIMIENTO DE LOS PROCESOS DE LA VICERRECTORÍA ACADÉMICA DE LA UNIVERSIDAD DE LOS LLANOS.</v>
          </cell>
          <cell r="G862">
            <v>45853</v>
          </cell>
          <cell r="H862">
            <v>21172984</v>
          </cell>
          <cell r="I862" t="str">
            <v>Cinco (05) meses y doce (12) días calendario</v>
          </cell>
          <cell r="J862">
            <v>45853</v>
          </cell>
          <cell r="K862">
            <v>46017</v>
          </cell>
          <cell r="L862" t="str">
            <v>NO APLICA</v>
          </cell>
          <cell r="M862" t="str">
            <v>NO APLICA</v>
          </cell>
          <cell r="N862" t="str">
            <v>NO APLICA</v>
          </cell>
          <cell r="O862">
            <v>6</v>
          </cell>
          <cell r="P862">
            <v>2091159</v>
          </cell>
          <cell r="Q862">
            <v>45853</v>
          </cell>
          <cell r="R862">
            <v>45869</v>
          </cell>
          <cell r="S862">
            <v>3920923</v>
          </cell>
          <cell r="T862">
            <v>45870</v>
          </cell>
          <cell r="U862">
            <v>45900</v>
          </cell>
          <cell r="V862">
            <v>3920923</v>
          </cell>
          <cell r="W862">
            <v>45901</v>
          </cell>
          <cell r="X862">
            <v>45930</v>
          </cell>
          <cell r="Y862">
            <v>3920923</v>
          </cell>
          <cell r="Z862">
            <v>45931</v>
          </cell>
          <cell r="AA862">
            <v>45961</v>
          </cell>
          <cell r="AB862">
            <v>3920923</v>
          </cell>
          <cell r="AC862">
            <v>45962</v>
          </cell>
          <cell r="AD862">
            <v>45991</v>
          </cell>
          <cell r="AE862">
            <v>3398133</v>
          </cell>
          <cell r="AF862">
            <v>45992</v>
          </cell>
          <cell r="AG862">
            <v>46017</v>
          </cell>
          <cell r="BI862" t="str">
            <v>Vicerrectoría de Recursos Universitarios</v>
          </cell>
          <cell r="BJ862" t="str">
            <v>WILSON FERNANDO SALGADO CIFUENTES</v>
          </cell>
          <cell r="BK862" t="str">
            <v>Vicerrector Universitario</v>
          </cell>
          <cell r="BL862">
            <v>1552</v>
          </cell>
          <cell r="BM862">
            <v>45853.979270833333</v>
          </cell>
          <cell r="BN862">
            <v>3174935420</v>
          </cell>
          <cell r="BO862">
            <v>3854</v>
          </cell>
          <cell r="BP862">
            <v>45853</v>
          </cell>
          <cell r="BQ862">
            <v>21172984</v>
          </cell>
          <cell r="CS862"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Apoyo en la solicitud de conceptos jurídicos, técnicos y financieros, para trámite de actos administrativos ante el Consejo Superior universitario, para realizar su respectiva radicación. 4. Colaborar en la Vicerrectoría Académica con la revisión de las proyecciones de actos administrativos de planes de estudio, calendario académico y planeación académica de los programas de grado. 5. Cooperar en la revisión del acto administrativo por el cual se aprueban: cupos y horarios para cada semestre, tiempos de dedicación a labores académicas administrativas, acreditación. 6. Apoyar la elaboración y ajustes de los procedimientos relacionados con la docencia (asignación responsabilidades académicas, convocatorias, vinculación y pago de docentes catedráticos de grado y realizar seguimiento a los mismos). 7. Apoyar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 15. Contribuir a la Vicerrectoría en lo que respecta al proceso de convocatorias docentes ocasionales y catedráticos.</v>
          </cell>
          <cell r="CT862">
            <v>40442774</v>
          </cell>
          <cell r="CU862">
            <v>504</v>
          </cell>
          <cell r="CV862" t="str">
            <v>2001</v>
          </cell>
          <cell r="CY862">
            <v>6209</v>
          </cell>
          <cell r="CZ862" t="str">
            <v>M6</v>
          </cell>
          <cell r="DA862">
            <v>21172984</v>
          </cell>
          <cell r="DB862">
            <v>0</v>
          </cell>
        </row>
        <row r="863">
          <cell r="B863" t="str">
            <v>0843 DE 2025</v>
          </cell>
          <cell r="C863">
            <v>1121894853</v>
          </cell>
          <cell r="D863" t="str">
            <v xml:space="preserve">EDNA  MAGALY PEREZ PERALTA </v>
          </cell>
          <cell r="E863" t="str">
            <v>CONTRATO DE PRESTACIÓN DE SERVICIOS PROFESIONALES</v>
          </cell>
          <cell r="F863" t="str">
            <v>PRESTACIÓN DE SERVICIOS PROFESIONALES PARA EL FORTALECIMIENTO DE LOS PROCESOS DE LA VICERRECTORÍA ACADÉMICA DE LA UNIVERSIDAD DE LOS LLANOS.</v>
          </cell>
          <cell r="G863">
            <v>45853</v>
          </cell>
          <cell r="H863">
            <v>14954038</v>
          </cell>
          <cell r="I863" t="str">
            <v>Cinco (05) meses y cinco (05) días calendario</v>
          </cell>
          <cell r="J863">
            <v>45853</v>
          </cell>
          <cell r="K863">
            <v>46010</v>
          </cell>
          <cell r="L863" t="str">
            <v>NO APLICA</v>
          </cell>
          <cell r="M863" t="str">
            <v>NO APLICA</v>
          </cell>
          <cell r="N863" t="str">
            <v>NO APLICA</v>
          </cell>
          <cell r="O863">
            <v>6</v>
          </cell>
          <cell r="P863">
            <v>1543643</v>
          </cell>
          <cell r="Q863">
            <v>45853</v>
          </cell>
          <cell r="R863">
            <v>45869</v>
          </cell>
          <cell r="S863">
            <v>2894330</v>
          </cell>
          <cell r="T863">
            <v>45870</v>
          </cell>
          <cell r="U863">
            <v>45900</v>
          </cell>
          <cell r="V863">
            <v>2894330</v>
          </cell>
          <cell r="W863">
            <v>45901</v>
          </cell>
          <cell r="X863">
            <v>45930</v>
          </cell>
          <cell r="Y863">
            <v>2894330</v>
          </cell>
          <cell r="Z863">
            <v>45931</v>
          </cell>
          <cell r="AA863">
            <v>45961</v>
          </cell>
          <cell r="AB863">
            <v>2894330</v>
          </cell>
          <cell r="AC863">
            <v>45962</v>
          </cell>
          <cell r="AD863">
            <v>45991</v>
          </cell>
          <cell r="AE863">
            <v>1833075</v>
          </cell>
          <cell r="AF863">
            <v>45992</v>
          </cell>
          <cell r="AG863">
            <v>46010</v>
          </cell>
          <cell r="BI863" t="str">
            <v>Vicerrectoría de Recursos Universitarios</v>
          </cell>
          <cell r="BJ863" t="str">
            <v>WILSON FERNANDO SALGADO CIFUENTES</v>
          </cell>
          <cell r="BK863" t="str">
            <v>Vicerrector Universitario</v>
          </cell>
          <cell r="BL863">
            <v>1552</v>
          </cell>
          <cell r="BM863">
            <v>45853.979270833333</v>
          </cell>
          <cell r="BN863">
            <v>3174935420</v>
          </cell>
          <cell r="BO863">
            <v>3966</v>
          </cell>
          <cell r="BP863">
            <v>45853</v>
          </cell>
          <cell r="BQ863">
            <v>14954038</v>
          </cell>
          <cell r="CS863" t="str">
            <v>1. Apoyar el registro de información relacionada con el monitoreo del Plan de Acción Institucional en las metas sobre las cuales registra responsabilidad la Vicerrectoría Académica, y sus dependencias adscritas. 2. Apoyar el registro de la información relacionada con los planes de mejoramiento derivados de auditorías internas, en articulación con las dependencias adscritas a la Vicerrectoría Académica. 3. Apoyar el registro de la información relacionada con el Plan de Mejoramiento Institucional, de cara a brindar las evidencias de avance de las metas relacionadas con la Vicerrectoría Académica. 4. Apoyar el registro de la información relacionada con la matriz de riesgos institucional. 5. Apoyar el diligenciamiento de los formatos dispuestos por el Banco de proyectos (ficha BPUNI y demás soportes) para la radicación del proyecto de inversión, relacionado con los procesos de capacitación y formación docente. 6. Apoyar el diligenciamiento del formato FO-DIE-07, como soporte del seguimiento del proyecto de inversión, a partir del reporte de ejecución presupuestal. 7. Coadyuvar con la consolidación de informes derivados del Diagnóstico Institucional (CNA) a cargo de la Vicerrectoría Académica. 8. Coadyuvar con la elaboración del informe de gestión semestral de la vicerrectoría Académica para ser presentado al Rector. 9. Apoyar la elaboración de informes con destino a instancias superiores (CSU, CA, Rectoría, entes de control). 10. Coadyuvar en la organización de las jornadas de capacitación docente, en lo concerniente a: consolidación de cronograma, citación, y garantizar los espacios y recursos para su desarrollo. 11. Contribuir con el seguimiento a la actualización de los indicadores de gestión del proceso de docencia. 12. Coadyuvar en la elaboración de informes y documentos necesarios para el desarrollo del proyecto del sistema general de regalías, BPUNI 2021000100100 “Formación de Alto Nivel de Talento Humano en Articulación con las Potencialidades y Vocaciones del Departamento del Meta - Universidad De Los Llanos, Meta “</v>
          </cell>
          <cell r="CT863">
            <v>1121894853.0999999</v>
          </cell>
          <cell r="CU863">
            <v>504</v>
          </cell>
          <cell r="CV863" t="str">
            <v>2001</v>
          </cell>
          <cell r="CY863">
            <v>8219</v>
          </cell>
          <cell r="CZ863" t="str">
            <v>M6</v>
          </cell>
          <cell r="DA863">
            <v>14954038</v>
          </cell>
          <cell r="DB863">
            <v>0</v>
          </cell>
        </row>
        <row r="864">
          <cell r="B864" t="str">
            <v>0844 DE 2025</v>
          </cell>
          <cell r="C864">
            <v>45505263</v>
          </cell>
          <cell r="D864" t="str">
            <v>EDITH ZABALETA FRANCO</v>
          </cell>
          <cell r="E864" t="str">
            <v>CONTRATO DE PRESTACIÓN DE SERVICIOS PROFESIONALES</v>
          </cell>
          <cell r="F864" t="str">
            <v>PRESTACIÓN DE SERVICIOS PROFESIONALES NECESARIO PARA EL FORTALECIMIENTO DE LOS DIFERENTES PROCESOS DE LA VICERRECTORÍA ACADÉMICA.</v>
          </cell>
          <cell r="G864">
            <v>45853</v>
          </cell>
          <cell r="H864">
            <v>16765327</v>
          </cell>
          <cell r="I864" t="str">
            <v>Cinco (05) meses y cinco (05) días calendario</v>
          </cell>
          <cell r="J864">
            <v>45853</v>
          </cell>
          <cell r="K864">
            <v>46010</v>
          </cell>
          <cell r="L864" t="str">
            <v>NO APLICA</v>
          </cell>
          <cell r="M864" t="str">
            <v>NO APLICA</v>
          </cell>
          <cell r="N864" t="str">
            <v>NO APLICA</v>
          </cell>
          <cell r="O864">
            <v>6</v>
          </cell>
          <cell r="P864">
            <v>1730614</v>
          </cell>
          <cell r="Q864">
            <v>45853</v>
          </cell>
          <cell r="R864">
            <v>45869</v>
          </cell>
          <cell r="S864">
            <v>3244902</v>
          </cell>
          <cell r="T864">
            <v>45870</v>
          </cell>
          <cell r="U864">
            <v>45900</v>
          </cell>
          <cell r="V864">
            <v>3244902</v>
          </cell>
          <cell r="W864">
            <v>45901</v>
          </cell>
          <cell r="X864">
            <v>45930</v>
          </cell>
          <cell r="Y864">
            <v>3244902</v>
          </cell>
          <cell r="Z864">
            <v>45931</v>
          </cell>
          <cell r="AA864">
            <v>45961</v>
          </cell>
          <cell r="AB864">
            <v>3244902</v>
          </cell>
          <cell r="AC864">
            <v>45962</v>
          </cell>
          <cell r="AD864">
            <v>45991</v>
          </cell>
          <cell r="AE864">
            <v>2055105</v>
          </cell>
          <cell r="AF864">
            <v>45992</v>
          </cell>
          <cell r="AG864">
            <v>46010</v>
          </cell>
          <cell r="BI864" t="str">
            <v>Vicerrectoría de Recursos Universitarios</v>
          </cell>
          <cell r="BJ864" t="str">
            <v>WILSON FERNANDO SALGADO CIFUENTES</v>
          </cell>
          <cell r="BK864" t="str">
            <v>Vicerrector Universitario</v>
          </cell>
          <cell r="BL864">
            <v>1552</v>
          </cell>
          <cell r="BM864">
            <v>45853.979270833333</v>
          </cell>
          <cell r="BN864">
            <v>3174935420</v>
          </cell>
          <cell r="BO864">
            <v>3861</v>
          </cell>
          <cell r="BP864">
            <v>45853</v>
          </cell>
          <cell r="BQ864">
            <v>16765327</v>
          </cell>
          <cell r="CS864" t="str">
            <v>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Promover la oportuna comunicación entre la Vicerrectoría Académica, Consejo Académico, Consejos de Facultad y unidades académicas, con miras a garantizar el normal desarrollo de la convocatoria en el marco de la normativa institucional. 11. Apoyar el trámite de avances relacionados con proyectos de investigación y proyección social. 12. Apoyar la respuesta a solicitudes de permisos académicos. 13. Apoyar la proyección de respuestas a derechos de petición y/o solicitudes de entes externos. 14. Apoyo en la revisión de los soportes previstos en la etapa pre contractual, para la contratación de servicios del personal de Apoyó. 15. Apoyo en la revisión a los informes de ejecución de los contratos de prestación de servicios del personal de Apoyó adscrito a la Vicerrectoría Académica, y demás soportes, como requisito para el pago honorarios mensuales. 16. Apoyo en la consolidación de informes de seguimiento a la ejecución de contratos de prestación de servicios, bajo la supervisión de la Vicerrectoría Académica.</v>
          </cell>
          <cell r="CT864">
            <v>45505263</v>
          </cell>
          <cell r="CU864">
            <v>504</v>
          </cell>
          <cell r="CV864" t="str">
            <v>2001</v>
          </cell>
          <cell r="CY864">
            <v>8299</v>
          </cell>
          <cell r="CZ864" t="str">
            <v>M6</v>
          </cell>
          <cell r="DA864">
            <v>16765327</v>
          </cell>
          <cell r="DB864">
            <v>0</v>
          </cell>
        </row>
        <row r="865">
          <cell r="B865" t="str">
            <v>0845 DE 2025</v>
          </cell>
          <cell r="C865">
            <v>35263210</v>
          </cell>
          <cell r="D865" t="str">
            <v xml:space="preserve">DIANA YANIRA RICO ORTIZ </v>
          </cell>
          <cell r="E865" t="str">
            <v>CONTRATO DE PRESTACIÓN DE SERVICIOS PROFESIONALES</v>
          </cell>
          <cell r="F865" t="str">
            <v>PRESTACIÓN DE SERVICIOS PROFESIONALES NECESARIO PARA EL FORTALECIMIENTO DE LOS PROCESOS DE GESTIÓN ADMINISTRATIVA Y DE CALIDAD DE LA VICERRECTORÍA DE RECURSOS UNIVERSITARIOS DE LA UNIVERSIDAD DE LOS LLANOS.</v>
          </cell>
          <cell r="G865">
            <v>45853</v>
          </cell>
          <cell r="H865">
            <v>21565077</v>
          </cell>
          <cell r="I865" t="str">
            <v>Cinco (05) meses y quince (15) días calendario</v>
          </cell>
          <cell r="J865">
            <v>45853</v>
          </cell>
          <cell r="K865">
            <v>46020</v>
          </cell>
          <cell r="L865" t="str">
            <v>NO APLICA</v>
          </cell>
          <cell r="M865" t="str">
            <v>NO APLICA</v>
          </cell>
          <cell r="N865" t="str">
            <v>NO APLICA</v>
          </cell>
          <cell r="O865">
            <v>6</v>
          </cell>
          <cell r="P865">
            <v>2091159</v>
          </cell>
          <cell r="Q865">
            <v>45853</v>
          </cell>
          <cell r="R865">
            <v>45869</v>
          </cell>
          <cell r="S865">
            <v>3920923</v>
          </cell>
          <cell r="T865">
            <v>45870</v>
          </cell>
          <cell r="U865">
            <v>45900</v>
          </cell>
          <cell r="V865">
            <v>2352554</v>
          </cell>
          <cell r="W865">
            <v>45901</v>
          </cell>
          <cell r="X865">
            <v>45918</v>
          </cell>
          <cell r="Y865">
            <v>0</v>
          </cell>
          <cell r="Z865">
            <v>45931</v>
          </cell>
          <cell r="AA865">
            <v>45961</v>
          </cell>
          <cell r="AB865">
            <v>0</v>
          </cell>
          <cell r="AC865">
            <v>45962</v>
          </cell>
          <cell r="AD865">
            <v>45991</v>
          </cell>
          <cell r="AE865">
            <v>0</v>
          </cell>
          <cell r="AF865">
            <v>45992</v>
          </cell>
          <cell r="AG865">
            <v>46020</v>
          </cell>
          <cell r="BI865" t="str">
            <v>Vicerrectoría de Recursos Universitarios</v>
          </cell>
          <cell r="BJ865" t="str">
            <v>WILSON FERNANDO SALGADO CIFUENTES</v>
          </cell>
          <cell r="BK865" t="str">
            <v>Vicerrector Universitario</v>
          </cell>
          <cell r="BL865">
            <v>1552</v>
          </cell>
          <cell r="BM865">
            <v>45853.979270833333</v>
          </cell>
          <cell r="BN865">
            <v>3174935420</v>
          </cell>
          <cell r="BO865">
            <v>3824</v>
          </cell>
          <cell r="BP865">
            <v>45853</v>
          </cell>
          <cell r="BQ865">
            <v>21565077</v>
          </cell>
          <cell r="CS865" t="str">
            <v>1.  Apoyar en la proyección, revisión y gestión de la etapa precontractual de los diferentes procesos a cargo de la Vicerrectoría de Recursos Universitarios, asegurando el cumplimiento de la normatividad vigente. 2. Brindar apoyo en la realización de evaluaciones financieras relacionadas con los procesos contractuales, conforme a la normativa aplicable. 3. Colaborar en el registro y seguimiento de la documentación generada durante los procesos contractuales de la Vicerrectoría de Recursos Universitarios, utilizando herramientas como SECOP, SICOF, Drive y el micrositio de contratación de Unillanos, entre otros. 4. Contribuir en la elaboración del informe SIA Observa, siguiendo los lineamientos establecidos para garantizar su correcta presentación.</v>
          </cell>
          <cell r="CT865">
            <v>35263210</v>
          </cell>
          <cell r="CU865">
            <v>504</v>
          </cell>
          <cell r="CV865" t="str">
            <v>4003</v>
          </cell>
          <cell r="CY865">
            <v>6920</v>
          </cell>
          <cell r="CZ865" t="str">
            <v>M5</v>
          </cell>
          <cell r="DA865">
            <v>8364636</v>
          </cell>
          <cell r="DB865">
            <v>13200441</v>
          </cell>
        </row>
        <row r="866">
          <cell r="B866" t="str">
            <v>0846 DE 2025</v>
          </cell>
          <cell r="C866">
            <v>40386556</v>
          </cell>
          <cell r="D866" t="str">
            <v>ELIZABETH CAGUA DAZA</v>
          </cell>
          <cell r="E866" t="str">
            <v>CONTRATO DE PRESTACIÓN DE SERVICIOS PROFESIONALES</v>
          </cell>
          <cell r="F866" t="str">
            <v>PRESTACIÓN DE SERVICIOS PROFESIONALES NECESARIO PARA EL FORTALECIMIENTO DEL PROCESO CONTRACTUAL Y DE GESTIÓN ADMINISTRATIVA DE LA VICERRECTORÍA DE RECURSOS UNIVERSITARIOS DE LA UNIVERSIDAD DE LOS LLANOS.</v>
          </cell>
          <cell r="G866">
            <v>45853</v>
          </cell>
          <cell r="H866">
            <v>21565077</v>
          </cell>
          <cell r="I866" t="str">
            <v>Cinco (05) meses y quince (15) días calendario</v>
          </cell>
          <cell r="J866">
            <v>45853</v>
          </cell>
          <cell r="K866">
            <v>46020</v>
          </cell>
          <cell r="L866" t="str">
            <v>NO APLICA</v>
          </cell>
          <cell r="M866" t="str">
            <v>NO APLICA</v>
          </cell>
          <cell r="N866" t="str">
            <v>NO APLICA</v>
          </cell>
          <cell r="O866">
            <v>6</v>
          </cell>
          <cell r="P866">
            <v>2091159</v>
          </cell>
          <cell r="Q866">
            <v>45853</v>
          </cell>
          <cell r="R866">
            <v>45869</v>
          </cell>
          <cell r="S866">
            <v>3920923</v>
          </cell>
          <cell r="T866">
            <v>45870</v>
          </cell>
          <cell r="U866">
            <v>45900</v>
          </cell>
          <cell r="V866">
            <v>3920923</v>
          </cell>
          <cell r="W866">
            <v>45901</v>
          </cell>
          <cell r="X866">
            <v>45930</v>
          </cell>
          <cell r="Y866">
            <v>3920923</v>
          </cell>
          <cell r="Z866">
            <v>45931</v>
          </cell>
          <cell r="AA866">
            <v>45961</v>
          </cell>
          <cell r="AB866">
            <v>3920923</v>
          </cell>
          <cell r="AC866">
            <v>45962</v>
          </cell>
          <cell r="AD866">
            <v>45991</v>
          </cell>
          <cell r="AE866">
            <v>3790226</v>
          </cell>
          <cell r="AF866">
            <v>45992</v>
          </cell>
          <cell r="AG866">
            <v>46020</v>
          </cell>
          <cell r="BI866" t="str">
            <v>Vicerrectoría de Recursos Universitarios</v>
          </cell>
          <cell r="BJ866" t="str">
            <v>WILSON FERNANDO SALGADO CIFUENTES</v>
          </cell>
          <cell r="BK866" t="str">
            <v>Vicerrector Universitario</v>
          </cell>
          <cell r="BL866">
            <v>1552</v>
          </cell>
          <cell r="BM866">
            <v>45853.979270833333</v>
          </cell>
          <cell r="BN866">
            <v>3174935420</v>
          </cell>
          <cell r="BO866">
            <v>3843</v>
          </cell>
          <cell r="BP866">
            <v>45853</v>
          </cell>
          <cell r="BQ866">
            <v>21565077</v>
          </cell>
          <cell r="CS866" t="str">
            <v>1. Contribuir en la proyección, revisión y trámite de la etapa precontractual de los diferentes procesos a cargo de la Vicerrectoría de Recursos Universitarios, en cumplimiento de la normatividad vigente de la Universidad de los Llanos. 2. Cooperar en el cargue y seguimiento de la documentación generada en los procesos contractuales de la Vicerrectoría de Recursos Universitarios, a través de plataformas como SECOP, Drive, el micrositio de contratación de Unillanos, entre otros. 3. Coadyuvar en la elaboración y proyección de informes o solicitudes, tanto internas como externas que sean asignadas a la Vicerrectoría de Recursos Universitarios.</v>
          </cell>
          <cell r="CT866">
            <v>40386556</v>
          </cell>
          <cell r="CU866">
            <v>504</v>
          </cell>
          <cell r="CV866" t="str">
            <v>4003</v>
          </cell>
          <cell r="CY866">
            <v>8299</v>
          </cell>
          <cell r="CZ866" t="str">
            <v>M6</v>
          </cell>
          <cell r="DA866">
            <v>21565077</v>
          </cell>
          <cell r="DB866">
            <v>0</v>
          </cell>
        </row>
        <row r="867">
          <cell r="B867" t="str">
            <v>0847 DE 2025</v>
          </cell>
          <cell r="C867">
            <v>86054622</v>
          </cell>
          <cell r="D867" t="str">
            <v>JOJHAN EMERZON HERRAN LIEVANO</v>
          </cell>
          <cell r="E867" t="str">
            <v>CONTRATO DE PRESTACIÓN DE SERVICIOS PROFESIONALES</v>
          </cell>
          <cell r="F867" t="str">
            <v>PRESTACIÓN DE SERVICIOS PROFESIONALES NECESARIO PARA EL FORTALECIMIENTO DE LOS PROCESOS DEL ÁREA DE INFRAESTRUCTURA EN LA VICERRECTORÍA DE RECURSOS UNIVERSITARIOS DE LA UNIVERSIDAD DE LOS LLANOS.</v>
          </cell>
          <cell r="G867">
            <v>45853</v>
          </cell>
          <cell r="H867">
            <v>28108960</v>
          </cell>
          <cell r="I867" t="str">
            <v>Cinco (05) meses y doce (12) días calendario</v>
          </cell>
          <cell r="J867">
            <v>45853</v>
          </cell>
          <cell r="K867">
            <v>46017</v>
          </cell>
          <cell r="L867" t="str">
            <v>NO APLICA</v>
          </cell>
          <cell r="M867" t="str">
            <v>NO APLICA</v>
          </cell>
          <cell r="N867" t="str">
            <v>NO APLICA</v>
          </cell>
          <cell r="O867">
            <v>6</v>
          </cell>
          <cell r="P867">
            <v>2776194</v>
          </cell>
          <cell r="Q867">
            <v>45853</v>
          </cell>
          <cell r="R867">
            <v>45869</v>
          </cell>
          <cell r="S867">
            <v>5205363</v>
          </cell>
          <cell r="T867">
            <v>45870</v>
          </cell>
          <cell r="U867">
            <v>45900</v>
          </cell>
          <cell r="V867">
            <v>5205363</v>
          </cell>
          <cell r="W867">
            <v>45901</v>
          </cell>
          <cell r="X867">
            <v>45930</v>
          </cell>
          <cell r="Y867">
            <v>5205363</v>
          </cell>
          <cell r="Z867">
            <v>45931</v>
          </cell>
          <cell r="AA867">
            <v>45961</v>
          </cell>
          <cell r="AB867">
            <v>5205363</v>
          </cell>
          <cell r="AC867">
            <v>45962</v>
          </cell>
          <cell r="AD867">
            <v>45991</v>
          </cell>
          <cell r="AE867">
            <v>4511314</v>
          </cell>
          <cell r="AF867">
            <v>45992</v>
          </cell>
          <cell r="AG867">
            <v>46017</v>
          </cell>
          <cell r="BI867" t="str">
            <v>Vicerrectoría de Recursos Universitarios</v>
          </cell>
          <cell r="BJ867" t="str">
            <v>WILSON FERNANDO SALGADO CIFUENTES</v>
          </cell>
          <cell r="BK867" t="str">
            <v>Vicerrector Universitario</v>
          </cell>
          <cell r="BL867">
            <v>1552</v>
          </cell>
          <cell r="BM867">
            <v>45853.979270833333</v>
          </cell>
          <cell r="BN867">
            <v>3174935420</v>
          </cell>
          <cell r="BO867">
            <v>3876</v>
          </cell>
          <cell r="BP867">
            <v>45853</v>
          </cell>
          <cell r="BQ867">
            <v>28108960</v>
          </cell>
          <cell r="CS867" t="str">
            <v>1. Apoyar en la proyección, revisión y trámite de las distintas etapas de los procesos contractuales de obra o consultoría, conforme a la normatividad vigente de la Universidad de los Llanos. 2. Apoyar en la formulación de proyectos de inversión y demás documentos estratégicos vinculados a la infraestructura de la Universidad. 3. Colaborar en la vigilancia, seguimiento y control de la ejecución de los contratos de obra o consultoría a cargo de la Vicerrectoría de Recursos Universitarios. 4. Brindar asistencia técnica en ingeniería respecto de los contratos de obra o consultoría, incluyendo la gestión de anticipos, prórrogas, suspensiones, modificaciones, ajustes en cantidades de obra y los actos de terminación y liquidación. 5. Coadyuvar en la elaboración de informes y solicitudes internas o externas a cargo de la Vicerrectoría de Recursos Universitarios. 6. Participar en reuniones técnicas relacionadas con la planeación, ejecución y seguimiento de obras o consultorías. 7. Apoyar en el desarrollo de auditorías internas y externas relacionadas con los procesos de infraestructura asignados a la Vicerrectoría.</v>
          </cell>
          <cell r="CT867">
            <v>86054622.599999994</v>
          </cell>
          <cell r="CU867">
            <v>504</v>
          </cell>
          <cell r="CV867" t="str">
            <v>4003</v>
          </cell>
          <cell r="CY867">
            <v>4290</v>
          </cell>
          <cell r="CZ867" t="str">
            <v>M5</v>
          </cell>
          <cell r="DA867">
            <v>28108960</v>
          </cell>
          <cell r="DB867">
            <v>0</v>
          </cell>
        </row>
        <row r="868">
          <cell r="B868" t="str">
            <v>0848 DE 2025</v>
          </cell>
          <cell r="C868">
            <v>1121955665</v>
          </cell>
          <cell r="D868" t="str">
            <v>SERGIO DAVID VACA GALINDO</v>
          </cell>
          <cell r="E868" t="str">
            <v>CONTRATO DE PRESTACIÓN DE SERVICIOS PROFESIONALES</v>
          </cell>
          <cell r="F868" t="str">
            <v>PRESTACIÓN DE SERVICIOS PROFESIONALES NECESARIO PARA EL FORTALECIMIENTO DE LOS PROCESOS DE INFRAESTRUCTURA DE LA VICERRECTORÍA DE RECURSOS UNIVERSITARIOS DE LA UNIVERSIDAD DE LOS LLANOS.</v>
          </cell>
          <cell r="G868">
            <v>45853</v>
          </cell>
          <cell r="H868">
            <v>16765327</v>
          </cell>
          <cell r="I868" t="str">
            <v>Cinco (05) meses y cinco (05) días calendario</v>
          </cell>
          <cell r="J868">
            <v>45853</v>
          </cell>
          <cell r="K868">
            <v>46010</v>
          </cell>
          <cell r="L868" t="str">
            <v>NO APLICA</v>
          </cell>
          <cell r="M868" t="str">
            <v>NO APLICA</v>
          </cell>
          <cell r="N868" t="str">
            <v>NO APLICA</v>
          </cell>
          <cell r="O868">
            <v>6</v>
          </cell>
          <cell r="P868">
            <v>1730614</v>
          </cell>
          <cell r="Q868">
            <v>45853</v>
          </cell>
          <cell r="R868">
            <v>45869</v>
          </cell>
          <cell r="S868">
            <v>3244902</v>
          </cell>
          <cell r="T868">
            <v>45870</v>
          </cell>
          <cell r="U868">
            <v>45900</v>
          </cell>
          <cell r="V868">
            <v>3244902</v>
          </cell>
          <cell r="W868">
            <v>45901</v>
          </cell>
          <cell r="X868">
            <v>45930</v>
          </cell>
          <cell r="Y868">
            <v>3244902</v>
          </cell>
          <cell r="Z868">
            <v>45931</v>
          </cell>
          <cell r="AA868">
            <v>45961</v>
          </cell>
          <cell r="AB868">
            <v>3244902</v>
          </cell>
          <cell r="AC868">
            <v>45962</v>
          </cell>
          <cell r="AD868">
            <v>45991</v>
          </cell>
          <cell r="AE868">
            <v>2055105</v>
          </cell>
          <cell r="AF868">
            <v>45992</v>
          </cell>
          <cell r="AG868">
            <v>46010</v>
          </cell>
          <cell r="BI868" t="str">
            <v>Vicerrectoría de Recursos Universitarios</v>
          </cell>
          <cell r="BJ868" t="str">
            <v>WILSON FERNANDO SALGADO CIFUENTES</v>
          </cell>
          <cell r="BK868" t="str">
            <v>Vicerrector Universitario</v>
          </cell>
          <cell r="BL868">
            <v>1552</v>
          </cell>
          <cell r="BM868">
            <v>45853.979270833333</v>
          </cell>
          <cell r="BN868">
            <v>3174935420</v>
          </cell>
          <cell r="BO868">
            <v>3994</v>
          </cell>
          <cell r="BP868">
            <v>45853</v>
          </cell>
          <cell r="BQ868">
            <v>16765327</v>
          </cell>
          <cell r="CS868" t="str">
            <v>1. Apoyar en la proyección, revisión y trámite de las distintas etapas de los procesos contractuales de obra o consultoría, conforme a la normatividad vigente de la Universidad de los Llanos. 2. Apoyar en la formulación de proyectos de inversión y demás documentos estratégicos vinculados a la infraestructura de la Universidad. 3. Colaborar en la vigilancia, seguimiento y control de la ejecución de los contratos de obra o consultoría a cargo de la Vicerrectoría de Recursos Universitarios. 4. Brindar asistencia técnica en ingeniería respecto de los contratos de obra o consultoría, incluyendo la gestión de anticipos, prórrogas, suspensiones, modificaciones, ajustes en cantidades de obra y los actos de terminación y liquidación. 5. Coadyuvar en la elaboración de informes y solicitudes internas o externas a cargo de la Vicerrectoría de Recursos Universitarios. 6. Participar en reuniones técnicas relacionadas con la planeación, ejecución y seguimiento de obras o consultorías.</v>
          </cell>
          <cell r="CT868">
            <v>1121955665</v>
          </cell>
          <cell r="CU868">
            <v>504</v>
          </cell>
          <cell r="CV868" t="str">
            <v>4003</v>
          </cell>
          <cell r="CY868">
            <v>7490</v>
          </cell>
          <cell r="CZ868" t="str">
            <v>M6</v>
          </cell>
          <cell r="DA868">
            <v>16765327</v>
          </cell>
          <cell r="DB868">
            <v>0</v>
          </cell>
        </row>
        <row r="869">
          <cell r="B869" t="str">
            <v>0849 DE 2025</v>
          </cell>
          <cell r="C869">
            <v>1121894142</v>
          </cell>
          <cell r="D869" t="str">
            <v>LEIDY ALEJANDRA SARMIENTO FULA</v>
          </cell>
          <cell r="E869" t="str">
            <v>CONTRATO DE PRESTACIÓN DE SERVICIOS PROFESIONALES</v>
          </cell>
          <cell r="F869" t="str">
            <v>PRESTACIÓN DE SERVICIOS PROFESIONALES NECESARIO PARA EL FORTALECIMIENTO DE LOS PROCESOS CONTRACTUALES Y JURÍDICOS DE LA VICERRECTORÍA DE RECURSOS UNIVERSITARIOS DE LA UNIVERSIDAD DE LOS LLANOS.</v>
          </cell>
          <cell r="G869">
            <v>45853</v>
          </cell>
          <cell r="H869">
            <v>21172984</v>
          </cell>
          <cell r="I869" t="str">
            <v>Cinco (05) meses y doce (12) días calendario</v>
          </cell>
          <cell r="J869">
            <v>45853</v>
          </cell>
          <cell r="K869">
            <v>46017</v>
          </cell>
          <cell r="L869" t="str">
            <v>NO APLICA</v>
          </cell>
          <cell r="M869" t="str">
            <v>NO APLICA</v>
          </cell>
          <cell r="N869" t="str">
            <v>NO APLICA</v>
          </cell>
          <cell r="O869">
            <v>6</v>
          </cell>
          <cell r="P869">
            <v>2091159</v>
          </cell>
          <cell r="Q869">
            <v>45853</v>
          </cell>
          <cell r="R869">
            <v>45869</v>
          </cell>
          <cell r="S869">
            <v>3920923</v>
          </cell>
          <cell r="T869">
            <v>45870</v>
          </cell>
          <cell r="U869">
            <v>45900</v>
          </cell>
          <cell r="V869">
            <v>3920923</v>
          </cell>
          <cell r="W869">
            <v>45901</v>
          </cell>
          <cell r="X869">
            <v>45930</v>
          </cell>
          <cell r="Y869">
            <v>3920923</v>
          </cell>
          <cell r="Z869">
            <v>45931</v>
          </cell>
          <cell r="AA869">
            <v>45961</v>
          </cell>
          <cell r="AB869">
            <v>3920923</v>
          </cell>
          <cell r="AC869">
            <v>45962</v>
          </cell>
          <cell r="AD869">
            <v>45991</v>
          </cell>
          <cell r="AE869">
            <v>3398133</v>
          </cell>
          <cell r="AF869">
            <v>45992</v>
          </cell>
          <cell r="AG869">
            <v>46017</v>
          </cell>
          <cell r="BI869" t="str">
            <v>Vicerrectoría de Recursos Universitarios</v>
          </cell>
          <cell r="BJ869" t="str">
            <v>WILSON FERNANDO SALGADO CIFUENTES</v>
          </cell>
          <cell r="BK869" t="str">
            <v>Vicerrector Universitario</v>
          </cell>
          <cell r="BL869">
            <v>1552</v>
          </cell>
          <cell r="BM869">
            <v>45853.979270833333</v>
          </cell>
          <cell r="BN869">
            <v>3174935420</v>
          </cell>
          <cell r="BO869">
            <v>3965</v>
          </cell>
          <cell r="BP869">
            <v>45853</v>
          </cell>
          <cell r="BQ869">
            <v>21172984</v>
          </cell>
          <cell r="CS869" t="str">
            <v>1. Contribuir en la proyección, revisión y trámite de la etapa contractual y poscontractual de los diferentes procesos a cargo de la Vicerrectoría de Recursos Universitarios, incluido el seguimiento a supervisores y liquidación del contrato, conforme a la normatividad vigente de la Universidad de los Llanos. 2. Cooperar en el cargue, organización y seguimiento de la documentación generada en los procesos contractuales de la Vicerrectoría, a través de plataformas como SECOP, Drive, el micrositio de contratación de Unillanos, entre otros medios institucionales. 3. Coadyuvar en la elaboración y revisión de informes o solicitudes de carácter jurídico, tanto internas como externas, que sean asignadas a la Vicerrectoría de Recursos Universitarios. 4. Contribuir en la verificación de los actos administrativos que ordenen el reintegro o la devolución de recursos a estudiantes, personal administrativo u otras entidades, conforme a la normativa aplicable. 5. Colaborar en la proyección y revisión de los procesos de contratación relacionados con el arrendamiento de bienes de la Universidad.</v>
          </cell>
          <cell r="CT869">
            <v>1121894142</v>
          </cell>
          <cell r="CU869">
            <v>504</v>
          </cell>
          <cell r="CV869" t="str">
            <v>4003</v>
          </cell>
          <cell r="CY869">
            <v>8299</v>
          </cell>
          <cell r="CZ869" t="str">
            <v>M6</v>
          </cell>
          <cell r="DA869">
            <v>21172984</v>
          </cell>
          <cell r="DB869">
            <v>0</v>
          </cell>
        </row>
        <row r="870">
          <cell r="B870" t="str">
            <v>0850 DE 2025</v>
          </cell>
          <cell r="C870">
            <v>52714560</v>
          </cell>
          <cell r="D870" t="str">
            <v>SANDRA MIREYA LOSADA RAMIREZ</v>
          </cell>
          <cell r="E870" t="str">
            <v>CONTRATO DE PRESTACIÓN DE SERVICIOS DE APOYO A LA GESTIÓN</v>
          </cell>
          <cell r="F870" t="str">
            <v>PRESTACIÓN DE SERVICIOS DE APOYO A LA GESTIÓN NECESARIO PARA FORTALECER LOS PROCEDIMIENTOS DE GESTIÓN DE ARCHIVO, PUBLICIDAD, SEGUIMIENTO Y PAGOS DE LA VICERRECTORÍA DE RECURSOS UNIVERSITARIOS DE LA UNIVERSIDAD DE LOS LLANOS</v>
          </cell>
          <cell r="G870">
            <v>45853</v>
          </cell>
          <cell r="H870">
            <v>10403964</v>
          </cell>
          <cell r="I870" t="str">
            <v>Cinco (05) meses y doce (12) días calendario</v>
          </cell>
          <cell r="J870">
            <v>45853</v>
          </cell>
          <cell r="K870">
            <v>46017</v>
          </cell>
          <cell r="L870" t="str">
            <v>NO APLICA</v>
          </cell>
          <cell r="M870" t="str">
            <v>NO APLICA</v>
          </cell>
          <cell r="N870" t="str">
            <v>NO APLICA</v>
          </cell>
          <cell r="O870">
            <v>6</v>
          </cell>
          <cell r="P870">
            <v>1027552</v>
          </cell>
          <cell r="Q870">
            <v>45853</v>
          </cell>
          <cell r="R870">
            <v>45869</v>
          </cell>
          <cell r="S870">
            <v>1926660</v>
          </cell>
          <cell r="T870">
            <v>45870</v>
          </cell>
          <cell r="U870">
            <v>45900</v>
          </cell>
          <cell r="V870">
            <v>1926660</v>
          </cell>
          <cell r="W870">
            <v>45901</v>
          </cell>
          <cell r="X870">
            <v>45930</v>
          </cell>
          <cell r="Y870">
            <v>1926660</v>
          </cell>
          <cell r="Z870">
            <v>45931</v>
          </cell>
          <cell r="AA870">
            <v>45961</v>
          </cell>
          <cell r="AB870">
            <v>1926660</v>
          </cell>
          <cell r="AC870">
            <v>45962</v>
          </cell>
          <cell r="AD870">
            <v>45991</v>
          </cell>
          <cell r="AE870">
            <v>1669772</v>
          </cell>
          <cell r="AF870">
            <v>45992</v>
          </cell>
          <cell r="AG870">
            <v>46017</v>
          </cell>
          <cell r="BI870" t="str">
            <v>Vicerrectoría de Recursos Universitarios</v>
          </cell>
          <cell r="BJ870" t="str">
            <v>WILSON FERNANDO SALGADO CIFUENTES</v>
          </cell>
          <cell r="BK870" t="str">
            <v>Vicerrector Universitario</v>
          </cell>
          <cell r="BL870">
            <v>1552</v>
          </cell>
          <cell r="BM870">
            <v>45853.979270833333</v>
          </cell>
          <cell r="BN870">
            <v>3174935420</v>
          </cell>
          <cell r="BO870">
            <v>3862</v>
          </cell>
          <cell r="BP870">
            <v>45853</v>
          </cell>
          <cell r="BQ870">
            <v>10403964</v>
          </cell>
          <cell r="CS870" t="str">
            <v xml:space="preserve">1. Cooperar en el cargue y seguimiento de la documentación generada en los procesos contractuales alojados en el Drive de la Vicerrectoría de Recursos Universitarios. 2. Coadyuvar en la recopilación de información para la elaboración de informes y respuestas a solicitudes internas o externas asignadas a la Vicerrectoría de Recursos Universitarios. 3. Apoyar en la recopilación de información requerida para las auditorías internas o externas asignadas a la Vicerrectoría de Recursos Universitarios. 4. Colaborar en la revisión, organización e inventario documental de expedientes, conforme a los procedimientos de gestión archivística de la Universidad de los Llanos. 5. Apoyar en la elaboración de certificados de experiencia solicitados a la Vicerrectoría de Recursos Universitarios.
</v>
          </cell>
          <cell r="CT870">
            <v>52714560</v>
          </cell>
          <cell r="CU870">
            <v>504</v>
          </cell>
          <cell r="CV870" t="str">
            <v>4003</v>
          </cell>
          <cell r="CY870">
            <v>8299</v>
          </cell>
          <cell r="CZ870" t="str">
            <v>M6</v>
          </cell>
          <cell r="DA870">
            <v>10403964</v>
          </cell>
          <cell r="DB870">
            <v>0</v>
          </cell>
        </row>
        <row r="871">
          <cell r="B871" t="str">
            <v>0851 DE 2025</v>
          </cell>
          <cell r="C871">
            <v>1123115650</v>
          </cell>
          <cell r="D871" t="str">
            <v>BRENDA NATALIA DIAZ MEJIA</v>
          </cell>
          <cell r="E871" t="str">
            <v>CONTRATO DE PRESTACIÓN DE SERVICIOS PROFESIONALES</v>
          </cell>
          <cell r="F871" t="str">
            <v>PRESTACIÓN DE SERVICIOS PROFESIONALES NECESARIO PARA EL FORTALECIMIENTO DE LOS PROCESOS ADMINISTRATIVOS Y JURÍDICOS DE LA VICERRECTORÍA DE RECURSOS UNIVERSITARIOS DE LA UNIVERSIDAD DE LOS LLANOS.</v>
          </cell>
          <cell r="G871">
            <v>45853</v>
          </cell>
          <cell r="H871">
            <v>21172984</v>
          </cell>
          <cell r="I871" t="str">
            <v>Cinco (05) meses y doce (12) días calendario</v>
          </cell>
          <cell r="J871">
            <v>45853</v>
          </cell>
          <cell r="K871">
            <v>46017</v>
          </cell>
          <cell r="L871" t="str">
            <v>NO APLICA</v>
          </cell>
          <cell r="M871" t="str">
            <v>NO APLICA</v>
          </cell>
          <cell r="N871" t="str">
            <v>NO APLICA</v>
          </cell>
          <cell r="O871">
            <v>6</v>
          </cell>
          <cell r="P871">
            <v>2091159</v>
          </cell>
          <cell r="Q871">
            <v>45853</v>
          </cell>
          <cell r="R871">
            <v>45869</v>
          </cell>
          <cell r="S871">
            <v>3920923</v>
          </cell>
          <cell r="T871">
            <v>45870</v>
          </cell>
          <cell r="U871">
            <v>45900</v>
          </cell>
          <cell r="V871">
            <v>3920923</v>
          </cell>
          <cell r="W871">
            <v>45901</v>
          </cell>
          <cell r="X871">
            <v>45930</v>
          </cell>
          <cell r="Y871">
            <v>3920923</v>
          </cell>
          <cell r="Z871">
            <v>45931</v>
          </cell>
          <cell r="AA871">
            <v>45961</v>
          </cell>
          <cell r="AB871">
            <v>3920923</v>
          </cell>
          <cell r="AC871">
            <v>45962</v>
          </cell>
          <cell r="AD871">
            <v>45991</v>
          </cell>
          <cell r="AE871">
            <v>3398133</v>
          </cell>
          <cell r="AF871">
            <v>45992</v>
          </cell>
          <cell r="AG871">
            <v>46017</v>
          </cell>
          <cell r="BI871" t="str">
            <v>Vicerrectoría de Recursos Universitarios</v>
          </cell>
          <cell r="BJ871" t="str">
            <v>WILSON FERNANDO SALGADO CIFUENTES</v>
          </cell>
          <cell r="BK871" t="str">
            <v>Vicerrector Universitario</v>
          </cell>
          <cell r="BL871">
            <v>1552</v>
          </cell>
          <cell r="BM871">
            <v>45853.979270833333</v>
          </cell>
          <cell r="BN871">
            <v>3174935420</v>
          </cell>
          <cell r="BO871">
            <v>4003</v>
          </cell>
          <cell r="BP871">
            <v>45853</v>
          </cell>
          <cell r="BQ871">
            <v>21172984</v>
          </cell>
          <cell r="CS871" t="str">
            <v>1. Contribuir en la proyección, revisión y trámite de la etapa contractual y poscontractual de los diferentes procesos a cargo de la Vicerrectoría de Recursos Universitarios, incluido el seguimiento a supervisores y liquidación del contrato, conforme a la normatividad vigente de la Universidad de los Llanos. 2. Cooperar en el cargue, organización y seguimiento de la documentación generada en los procesos contractuales de la Vicerrectoría, a través de plataformas como SECOP, Drive, el micrositio de contratación de Unillanos, entre otros medios institucionales. 3. Coadyuvar en la elaboración y revisión de informes o solicitudes de carácter jurídico, tanto internas como externas, que sean asignadas a la Vicerrectoría de Recursos Universitarios. 4. Colaborar en la gestión de las solicitudes relacionadas con los distintos siniestros que se presenten en la Universidad de los Llano. 5. Apoyar en la gestión y trámite del pago de los seguros estudiantiles, garantizando la correcta ejecución de los procedimientos. 6. Apoyar en el cumplimiento de los lineamientos para la suscripción minutas y demás documentos requeridos para el proceso de contratación de docentes bajo la modalidad de hora cátedra.</v>
          </cell>
          <cell r="CT871">
            <v>1123115650.0999999</v>
          </cell>
          <cell r="CU871">
            <v>504</v>
          </cell>
          <cell r="CV871" t="str">
            <v>4003</v>
          </cell>
          <cell r="CY871">
            <v>8299</v>
          </cell>
          <cell r="CZ871" t="str">
            <v>M6</v>
          </cell>
          <cell r="DA871">
            <v>21172984</v>
          </cell>
          <cell r="DB871">
            <v>0</v>
          </cell>
        </row>
        <row r="872">
          <cell r="B872" t="str">
            <v>0852 DE 2025</v>
          </cell>
          <cell r="C872">
            <v>40332720</v>
          </cell>
          <cell r="D872" t="str">
            <v>ERIKA LEANDRA ROJAS ORTIZ</v>
          </cell>
          <cell r="E872" t="str">
            <v>CONTRATO DE PRESTACIÓN DE SERVICIOS PROFESIONALES</v>
          </cell>
          <cell r="F872" t="str">
            <v>PRESTACIÓN DE SERVICIOS PROFESIONALES NECESARIO PARA EL FORTALECIMIENTO DE LOS PROCESOS ADMINISTRATIVOS DE LA VICERRECTORÍA DE RECURSOS UNIVERSITARIOS DE LA UNIVERSIDAD DE LOS LLANOS.</v>
          </cell>
          <cell r="G872">
            <v>45853</v>
          </cell>
          <cell r="H872">
            <v>14954038</v>
          </cell>
          <cell r="I872" t="str">
            <v>Cinco (05) meses y cinco (05) días calendario</v>
          </cell>
          <cell r="J872">
            <v>45853</v>
          </cell>
          <cell r="K872">
            <v>46010</v>
          </cell>
          <cell r="L872" t="str">
            <v>NO APLICA</v>
          </cell>
          <cell r="M872" t="str">
            <v>NO APLICA</v>
          </cell>
          <cell r="N872" t="str">
            <v>NO APLICA</v>
          </cell>
          <cell r="O872">
            <v>6</v>
          </cell>
          <cell r="P872">
            <v>1543643</v>
          </cell>
          <cell r="Q872">
            <v>45853</v>
          </cell>
          <cell r="R872">
            <v>45869</v>
          </cell>
          <cell r="S872">
            <v>2894330</v>
          </cell>
          <cell r="T872">
            <v>45870</v>
          </cell>
          <cell r="U872">
            <v>45900</v>
          </cell>
          <cell r="V872">
            <v>2894330</v>
          </cell>
          <cell r="W872">
            <v>45901</v>
          </cell>
          <cell r="X872">
            <v>45930</v>
          </cell>
          <cell r="Y872">
            <v>2894330</v>
          </cell>
          <cell r="Z872">
            <v>45931</v>
          </cell>
          <cell r="AA872">
            <v>45961</v>
          </cell>
          <cell r="AB872">
            <v>2894330</v>
          </cell>
          <cell r="AC872">
            <v>45962</v>
          </cell>
          <cell r="AD872">
            <v>45991</v>
          </cell>
          <cell r="AE872">
            <v>1833075</v>
          </cell>
          <cell r="AF872">
            <v>45992</v>
          </cell>
          <cell r="AG872">
            <v>46010</v>
          </cell>
          <cell r="BI872" t="str">
            <v>Vicerrectoría de Recursos Universitarios</v>
          </cell>
          <cell r="BJ872" t="str">
            <v>WILSON FERNANDO SALGADO CIFUENTES</v>
          </cell>
          <cell r="BK872" t="str">
            <v>Vicerrector Universitario</v>
          </cell>
          <cell r="BL872">
            <v>1552</v>
          </cell>
          <cell r="BM872">
            <v>45853.979270833333</v>
          </cell>
          <cell r="BN872">
            <v>3174935420</v>
          </cell>
          <cell r="BO872">
            <v>3835</v>
          </cell>
          <cell r="BP872">
            <v>45853</v>
          </cell>
          <cell r="BQ872">
            <v>14954038</v>
          </cell>
          <cell r="CS872" t="str">
            <v xml:space="preserve">1. Apoyar con la proyección, revisión y trámite de los pagos correspondientes a los contratos a cargo de la Vicerrectoría de Recursos Universitarios. 2. Colaborar en el cargue, gestión y seguimiento de la documentación generada en el proceso de pagos en las plataformas de SECOP y Drive. 3. Apoyar en la revisión del cumplimiento de la entrega oportuna y adecuada de los informes de supervisión de los contratos, conforme a los lineamientos y plazos establecidos por la entidad. 4. Colaborar en la proyección, revisión y trámite de avances de bienes y servicios, conforme al procedimiento establecido por la Universidad de los Llanos. </v>
          </cell>
          <cell r="CT872">
            <v>40332720</v>
          </cell>
          <cell r="CU872">
            <v>504</v>
          </cell>
          <cell r="CV872" t="str">
            <v>4003</v>
          </cell>
          <cell r="CY872">
            <v>7310</v>
          </cell>
          <cell r="CZ872" t="str">
            <v>M6</v>
          </cell>
          <cell r="DA872">
            <v>14954038</v>
          </cell>
          <cell r="DB872">
            <v>0</v>
          </cell>
        </row>
        <row r="873">
          <cell r="B873" t="str">
            <v>0853 DE 2025</v>
          </cell>
          <cell r="C873">
            <v>1120352925</v>
          </cell>
          <cell r="D873" t="str">
            <v>CAMILO ANDRES LOAIZA GARCIA</v>
          </cell>
          <cell r="E873" t="str">
            <v>CONTRATO DE PRESTACIÓN DE SERVICIOS PROFESIONALES</v>
          </cell>
          <cell r="F873" t="str">
            <v>PRESTACIÓN DE SERVICIOS PROFESIONALES NECESARIO PARA EL FORTALECIMIENTO DE LOS PROCESOS CONTRACTUALES Y JURÍDICOS DE LA VICERRECTORÍA DE RECURSOS UNIVERSITARIOS DE LA UNIVERSIDAD DE LOS LLANOS.</v>
          </cell>
          <cell r="G873">
            <v>45853</v>
          </cell>
          <cell r="H873">
            <v>20258102</v>
          </cell>
          <cell r="I873" t="str">
            <v>Cinco (05) meses y cinco (05) días calendario</v>
          </cell>
          <cell r="J873">
            <v>45853</v>
          </cell>
          <cell r="K873">
            <v>46010</v>
          </cell>
          <cell r="L873" t="str">
            <v>NO APLICA</v>
          </cell>
          <cell r="M873" t="str">
            <v>NO APLICA</v>
          </cell>
          <cell r="N873" t="str">
            <v>NO APLICA</v>
          </cell>
          <cell r="O873">
            <v>6</v>
          </cell>
          <cell r="P873">
            <v>2091159</v>
          </cell>
          <cell r="Q873">
            <v>45853</v>
          </cell>
          <cell r="R873">
            <v>45869</v>
          </cell>
          <cell r="S873">
            <v>3920923</v>
          </cell>
          <cell r="T873">
            <v>45870</v>
          </cell>
          <cell r="U873">
            <v>45900</v>
          </cell>
          <cell r="V873">
            <v>3920923</v>
          </cell>
          <cell r="W873">
            <v>45901</v>
          </cell>
          <cell r="X873">
            <v>45930</v>
          </cell>
          <cell r="Y873">
            <v>3920923</v>
          </cell>
          <cell r="Z873">
            <v>45931</v>
          </cell>
          <cell r="AA873">
            <v>45961</v>
          </cell>
          <cell r="AB873">
            <v>3920923</v>
          </cell>
          <cell r="AC873">
            <v>45962</v>
          </cell>
          <cell r="AD873">
            <v>45991</v>
          </cell>
          <cell r="AE873">
            <v>2483251</v>
          </cell>
          <cell r="AF873">
            <v>45992</v>
          </cell>
          <cell r="AG873">
            <v>46010</v>
          </cell>
          <cell r="BI873" t="str">
            <v>Vicerrectoría de Recursos Universitarios</v>
          </cell>
          <cell r="BJ873" t="str">
            <v>WILSON FERNANDO SALGADO CIFUENTES</v>
          </cell>
          <cell r="BK873" t="str">
            <v>Vicerrector Universitario</v>
          </cell>
          <cell r="BL873">
            <v>1552</v>
          </cell>
          <cell r="BM873">
            <v>45853.979270833333</v>
          </cell>
          <cell r="BN873">
            <v>3174935420</v>
          </cell>
          <cell r="BO873">
            <v>3919</v>
          </cell>
          <cell r="BP873">
            <v>45853</v>
          </cell>
          <cell r="BQ873">
            <v>20258102</v>
          </cell>
          <cell r="CS873" t="str">
            <v>1. Contribuir en la proyección, revisión y trámite de la etapa contractual y poscontractual de los diferentes procesos a cargo de la Vicerrectoría de Recursos Universitarios, incluido el seguimiento a supervisores y liquidación del contrato, conforme a la normatividad vigente de la Universidad de los Llanos. 2. Cooperar en el cargue, organización y seguimiento de la documentación generada en los procesos contractuales de la Vicerrectoría, a través de plataformas como SECOP, Drive, el micrositio de contratación de Unillanos, entre otros medios institucionales. 3. Coadyuvar en la elaboración y revisión de informes o solicitudes de carácter jurídico, tanto internas como externas, que sean asignadas a la Vicerrectoría de Recursos Universitarios. 4. Brindar apoyo en la realización de informes relacionados con los procesos contractuales financiados con recursos provenientes de Regalías, a cargo de la Vicerrectoría de Recursos Universitarios.</v>
          </cell>
          <cell r="CT873">
            <v>1120352925</v>
          </cell>
          <cell r="CU873">
            <v>504</v>
          </cell>
          <cell r="CV873" t="str">
            <v>4003</v>
          </cell>
          <cell r="CY873">
            <v>8299</v>
          </cell>
          <cell r="CZ873" t="str">
            <v>M6</v>
          </cell>
          <cell r="DA873">
            <v>20258102</v>
          </cell>
          <cell r="DB873">
            <v>0</v>
          </cell>
        </row>
        <row r="874">
          <cell r="B874" t="str">
            <v>0854 DE 2025</v>
          </cell>
          <cell r="C874">
            <v>1121844160</v>
          </cell>
          <cell r="D874" t="str">
            <v>LIDA FRAIZURY ECHEVERRY MACHADO</v>
          </cell>
          <cell r="E874" t="str">
            <v>CONTRATO DE PRESTACIÓN DE SERVICIOS PROFESIONALES</v>
          </cell>
          <cell r="F874" t="str">
            <v>PRESTACIÓN DE SERVICIOS PROFESIONALES NECESARIO PARA EL FORTALECIMIENTO DE LOS PROCESOS CONTRACTUALES Y JURÍDICOS DE LA VICERRECTORÍA DE RECURSOS UNIVERSITARIOS DE LA UNIVERSIDAD DE LOS LLANOS.</v>
          </cell>
          <cell r="G874">
            <v>45853</v>
          </cell>
          <cell r="H874">
            <v>16765327</v>
          </cell>
          <cell r="I874" t="str">
            <v>Cinco (05) meses y cinco (05) días calendario</v>
          </cell>
          <cell r="J874">
            <v>45853</v>
          </cell>
          <cell r="K874">
            <v>46010</v>
          </cell>
          <cell r="L874" t="str">
            <v>NO APLICA</v>
          </cell>
          <cell r="M874" t="str">
            <v>NO APLICA</v>
          </cell>
          <cell r="N874" t="str">
            <v>NO APLICA</v>
          </cell>
          <cell r="O874">
            <v>6</v>
          </cell>
          <cell r="P874">
            <v>1730614</v>
          </cell>
          <cell r="Q874">
            <v>45853</v>
          </cell>
          <cell r="R874">
            <v>45869</v>
          </cell>
          <cell r="S874">
            <v>3244902</v>
          </cell>
          <cell r="T874">
            <v>45870</v>
          </cell>
          <cell r="U874">
            <v>45900</v>
          </cell>
          <cell r="V874">
            <v>3244902</v>
          </cell>
          <cell r="W874">
            <v>45901</v>
          </cell>
          <cell r="X874">
            <v>45930</v>
          </cell>
          <cell r="Y874">
            <v>3244902</v>
          </cell>
          <cell r="Z874">
            <v>45931</v>
          </cell>
          <cell r="AA874">
            <v>45961</v>
          </cell>
          <cell r="AB874">
            <v>3244902</v>
          </cell>
          <cell r="AC874">
            <v>45962</v>
          </cell>
          <cell r="AD874">
            <v>45991</v>
          </cell>
          <cell r="AE874">
            <v>2055105</v>
          </cell>
          <cell r="AF874">
            <v>45992</v>
          </cell>
          <cell r="AG874">
            <v>46010</v>
          </cell>
          <cell r="BI874" t="str">
            <v>Vicerrectoría de Recursos Universitarios</v>
          </cell>
          <cell r="BJ874" t="str">
            <v>WILSON FERNANDO SALGADO CIFUENTES</v>
          </cell>
          <cell r="BK874" t="str">
            <v>Vicerrector Universitario</v>
          </cell>
          <cell r="BL874">
            <v>1552</v>
          </cell>
          <cell r="BM874">
            <v>45853.979270833333</v>
          </cell>
          <cell r="BN874">
            <v>3174935420</v>
          </cell>
          <cell r="BO874">
            <v>3939</v>
          </cell>
          <cell r="BP874">
            <v>45853</v>
          </cell>
          <cell r="BQ874">
            <v>16765327</v>
          </cell>
          <cell r="CS874" t="str">
            <v>1. Contribuir en la proyección, revisión y trámite de la etapa contractual y poscontractual de los diferentes procesos a cargo de la Vicerrectoría de Recursos Universitarios, incluido el seguimiento a supervisores y liquidación del contrato, conforme a la normatividad vigente de la Universidad de los Llanos. 2. Cooperar en el cargue, organización y seguimiento de la documentación generada en los procesos contractuales de la Vicerrectoría, a través de plataformas como SECOP, Drive, el micrositio de contratación de Unillanos, entre otros medios institucionales. 3. Coadyuvar en la elaboración y revisión de informes o solicitudes de carácter jurídico, tanto internas como externas, que sean asignadas a la Vicerrectoría de Recursos Universitarios. 4. Colaborar en la elaboración y revisión de la documentación requerida para los procesos de comisiones de estudio de la Universidad de los Llanos. 5. Apoyar en la proyección y revisión de la documentación correspondiente a los contratos de cesión de derechos a cargo de la Vicerrectoría de Recursos Universitarios.</v>
          </cell>
          <cell r="CT874">
            <v>1121844160</v>
          </cell>
          <cell r="CU874">
            <v>504</v>
          </cell>
          <cell r="CV874" t="str">
            <v>4003</v>
          </cell>
          <cell r="CY874">
            <v>8299</v>
          </cell>
          <cell r="CZ874" t="str">
            <v>M6</v>
          </cell>
          <cell r="DA874">
            <v>16765327</v>
          </cell>
          <cell r="DB874">
            <v>0</v>
          </cell>
        </row>
        <row r="875">
          <cell r="B875" t="str">
            <v>0855 DE 2025</v>
          </cell>
          <cell r="C875">
            <v>1121896951</v>
          </cell>
          <cell r="D875" t="str">
            <v>KAREN STEPHANY VERGARA MELO</v>
          </cell>
          <cell r="E875" t="str">
            <v>CONTRATO DE PRESTACIÓN DE SERVICIOS DE APOYO A LA GESTIÓN</v>
          </cell>
          <cell r="F875" t="str">
            <v>PRESTACIÓN DE SERVICIOS DE APOYO A LA GESTIÓN NECESARIO PARA FORTALECER LOS PROCEDIMIENTOS CONTABLES Y ADMINISTRATIVOS EN LA VICERRECTORÍA DE RECURSOS UNIVERSITARIOS DE LA UNIVERSIDAD DE LOS LLANOS.</v>
          </cell>
          <cell r="G875">
            <v>45853</v>
          </cell>
          <cell r="H875">
            <v>14128840</v>
          </cell>
          <cell r="I875" t="str">
            <v>Cinco (05) meses y quince (15) días calendario</v>
          </cell>
          <cell r="J875">
            <v>45853</v>
          </cell>
          <cell r="K875">
            <v>46020</v>
          </cell>
          <cell r="L875" t="str">
            <v>NO APLICA</v>
          </cell>
          <cell r="M875" t="str">
            <v>NO APLICA</v>
          </cell>
          <cell r="N875" t="str">
            <v>NO APLICA</v>
          </cell>
          <cell r="O875">
            <v>6</v>
          </cell>
          <cell r="P875">
            <v>1370069</v>
          </cell>
          <cell r="Q875">
            <v>45853</v>
          </cell>
          <cell r="R875">
            <v>45869</v>
          </cell>
          <cell r="S875">
            <v>2568880</v>
          </cell>
          <cell r="T875">
            <v>45870</v>
          </cell>
          <cell r="U875">
            <v>45900</v>
          </cell>
          <cell r="V875">
            <v>2568880</v>
          </cell>
          <cell r="W875">
            <v>45901</v>
          </cell>
          <cell r="X875">
            <v>45930</v>
          </cell>
          <cell r="Y875">
            <v>2568880</v>
          </cell>
          <cell r="Z875">
            <v>45931</v>
          </cell>
          <cell r="AA875">
            <v>45961</v>
          </cell>
          <cell r="AB875">
            <v>2568880</v>
          </cell>
          <cell r="AC875">
            <v>45962</v>
          </cell>
          <cell r="AD875">
            <v>45991</v>
          </cell>
          <cell r="AE875">
            <v>2483251</v>
          </cell>
          <cell r="AF875">
            <v>45992</v>
          </cell>
          <cell r="AG875">
            <v>46020</v>
          </cell>
          <cell r="BI875" t="str">
            <v>Vicerrectoría de Recursos Universitarios</v>
          </cell>
          <cell r="BJ875" t="str">
            <v>WILSON FERNANDO SALGADO CIFUENTES</v>
          </cell>
          <cell r="BK875" t="str">
            <v>Vicerrector Universitario</v>
          </cell>
          <cell r="BL875">
            <v>1552</v>
          </cell>
          <cell r="BM875">
            <v>45853.979270833333</v>
          </cell>
          <cell r="BN875">
            <v>3174935420</v>
          </cell>
          <cell r="BO875">
            <v>3967</v>
          </cell>
          <cell r="BP875">
            <v>45853</v>
          </cell>
          <cell r="BQ875">
            <v>14128840</v>
          </cell>
          <cell r="CS875" t="str">
            <v>1. Apoyar en el trámite, revisión y proyección contable de los pagos a cargo de la Vicerrectoría de Recursos Universitarios, conforme a los procedimientos vigentes y utilizando el sistema de información financiera SICOF. 2. Colaborar en el diligenciamiento y seguimiento del informe SIRECI y austeridad del gasto, en cumplimiento de las responsabilidades asignadas a la Vicerrectoría de Recursos Universitarios. 3. Apoyar en el cargue y organización de las órdenes de pago en la herramienta de control de contratos, con el fin de atender los requerimientos de auditorías internas y externas.</v>
          </cell>
          <cell r="CT875">
            <v>1121896951</v>
          </cell>
          <cell r="CU875">
            <v>504</v>
          </cell>
          <cell r="CV875" t="str">
            <v>4003</v>
          </cell>
          <cell r="CY875">
            <v>6920</v>
          </cell>
          <cell r="CZ875" t="str">
            <v>M5</v>
          </cell>
          <cell r="DA875">
            <v>14128840</v>
          </cell>
          <cell r="DB875">
            <v>0</v>
          </cell>
        </row>
        <row r="876">
          <cell r="B876" t="str">
            <v>0856 DE 2025</v>
          </cell>
          <cell r="C876">
            <v>53139345</v>
          </cell>
          <cell r="D876" t="str">
            <v>LIGIA HELENA ROBLEDO SUAREZ</v>
          </cell>
          <cell r="E876" t="str">
            <v>CONTRATO DE PRESTACIÓN DE SERVICIOS DE APOYO A LA GESTIÓN</v>
          </cell>
          <cell r="F876" t="str">
            <v>PRESTACIÓN DE SERVICIOS DE APOYO A LA GESTIÓN NECESARIO PARA FORTALECER LOS PROCEDIMIENTOS DE GESTIÓN DE ARCHIVO, PUBLICIDAD Y SEGUIMIENTO DE LA VICERRECTORÍA DE RECURSOS UNIVERSITARIOS DE LA UNIVERSIDAD DE LOS LLANOS.</v>
          </cell>
          <cell r="G876">
            <v>45853</v>
          </cell>
          <cell r="H876">
            <v>11875444</v>
          </cell>
          <cell r="I876" t="str">
            <v>Cinco (05) meses y cinco (05) días calendario</v>
          </cell>
          <cell r="J876">
            <v>45853</v>
          </cell>
          <cell r="K876">
            <v>46010</v>
          </cell>
          <cell r="L876" t="str">
            <v>NO APLICA</v>
          </cell>
          <cell r="M876" t="str">
            <v>NO APLICA</v>
          </cell>
          <cell r="N876" t="str">
            <v>NO APLICA</v>
          </cell>
          <cell r="O876">
            <v>6</v>
          </cell>
          <cell r="P876">
            <v>1225852</v>
          </cell>
          <cell r="Q876">
            <v>45853</v>
          </cell>
          <cell r="R876">
            <v>45869</v>
          </cell>
          <cell r="S876">
            <v>2298473</v>
          </cell>
          <cell r="T876">
            <v>45870</v>
          </cell>
          <cell r="U876">
            <v>45900</v>
          </cell>
          <cell r="V876">
            <v>2298473</v>
          </cell>
          <cell r="W876">
            <v>45901</v>
          </cell>
          <cell r="X876">
            <v>45930</v>
          </cell>
          <cell r="Y876">
            <v>2298473</v>
          </cell>
          <cell r="Z876">
            <v>45931</v>
          </cell>
          <cell r="AA876">
            <v>45961</v>
          </cell>
          <cell r="AB876">
            <v>2298473</v>
          </cell>
          <cell r="AC876">
            <v>45962</v>
          </cell>
          <cell r="AD876">
            <v>45991</v>
          </cell>
          <cell r="AE876">
            <v>1455700</v>
          </cell>
          <cell r="AF876">
            <v>45992</v>
          </cell>
          <cell r="AG876">
            <v>46010</v>
          </cell>
          <cell r="BI876" t="str">
            <v>Vicerrectoría de Recursos Universitarios</v>
          </cell>
          <cell r="BJ876" t="str">
            <v>WILSON FERNANDO SALGADO CIFUENTES</v>
          </cell>
          <cell r="BK876" t="str">
            <v>Vicerrector Universitario</v>
          </cell>
          <cell r="BL876">
            <v>1552</v>
          </cell>
          <cell r="BM876">
            <v>45853.979270833333</v>
          </cell>
          <cell r="BN876">
            <v>3174935420</v>
          </cell>
          <cell r="BO876">
            <v>3866</v>
          </cell>
          <cell r="BP876">
            <v>45853</v>
          </cell>
          <cell r="BQ876">
            <v>11875444</v>
          </cell>
          <cell r="CS876" t="str">
            <v>1. Colaborar en la revisión, foliación, organización, cambio de carpetas y rotulación de expedientes para el archivo de la Vicerrectoría de Recursos Universitarios, conforme a los procedimientos de gestión documental establecidos por la Universidad de los Llanos. 2. Cooperar en la actualización de la tabla documental de los expedientes contractuales, asegurando el cumplimiento de la normatividad vigente.</v>
          </cell>
          <cell r="CT876">
            <v>53139345</v>
          </cell>
          <cell r="CU876">
            <v>504</v>
          </cell>
          <cell r="CV876" t="str">
            <v>4003</v>
          </cell>
          <cell r="CY876">
            <v>8299</v>
          </cell>
          <cell r="CZ876" t="str">
            <v>M6</v>
          </cell>
          <cell r="DA876">
            <v>11875444</v>
          </cell>
          <cell r="DB876">
            <v>0</v>
          </cell>
        </row>
        <row r="877">
          <cell r="B877" t="str">
            <v>0857 DE 2025</v>
          </cell>
          <cell r="C877">
            <v>1010063403</v>
          </cell>
          <cell r="D877" t="str">
            <v>JUAN MANUEL MORALES LONDOÑO</v>
          </cell>
          <cell r="E877" t="str">
            <v>CONTRATO DE PRESTACIÓN DE SERVICIOS PROFESIONALES</v>
          </cell>
          <cell r="F877" t="str">
            <v>PRESTACIÓN DE SERVICIOS PROFESIONALES NECESARIO PARA EL FORTALECIMIENTO DE LOS PROCESOS ADMINISTRATIVOS DE LA VICERRECTORÍA DE RECURSOS UNIVERSITARIOS DE LA UNIVERSIDAD DE LOS LLANOS.</v>
          </cell>
          <cell r="G877">
            <v>45853</v>
          </cell>
          <cell r="H877">
            <v>17522471</v>
          </cell>
          <cell r="I877" t="str">
            <v>Cinco (05) meses y doce (12) días calendario</v>
          </cell>
          <cell r="J877">
            <v>45853</v>
          </cell>
          <cell r="K877">
            <v>46017</v>
          </cell>
          <cell r="L877" t="str">
            <v>NO APLICA</v>
          </cell>
          <cell r="M877" t="str">
            <v>NO APLICA</v>
          </cell>
          <cell r="N877" t="str">
            <v>NO APLICA</v>
          </cell>
          <cell r="O877">
            <v>6</v>
          </cell>
          <cell r="P877">
            <v>1730614</v>
          </cell>
          <cell r="Q877">
            <v>45853</v>
          </cell>
          <cell r="R877">
            <v>45869</v>
          </cell>
          <cell r="S877">
            <v>3244902</v>
          </cell>
          <cell r="T877">
            <v>45870</v>
          </cell>
          <cell r="U877">
            <v>45900</v>
          </cell>
          <cell r="V877">
            <v>3244902</v>
          </cell>
          <cell r="W877">
            <v>45901</v>
          </cell>
          <cell r="X877">
            <v>45930</v>
          </cell>
          <cell r="Y877">
            <v>3244902</v>
          </cell>
          <cell r="Z877">
            <v>45931</v>
          </cell>
          <cell r="AA877">
            <v>45961</v>
          </cell>
          <cell r="AB877">
            <v>3244902</v>
          </cell>
          <cell r="AC877">
            <v>45962</v>
          </cell>
          <cell r="AD877">
            <v>45991</v>
          </cell>
          <cell r="AE877">
            <v>2812249</v>
          </cell>
          <cell r="AF877">
            <v>45992</v>
          </cell>
          <cell r="AG877">
            <v>46017</v>
          </cell>
          <cell r="BI877" t="str">
            <v>Vicerrectoría de Recursos Universitarios</v>
          </cell>
          <cell r="BJ877" t="str">
            <v>WILSON FERNANDO SALGADO CIFUENTES</v>
          </cell>
          <cell r="BK877" t="str">
            <v>Vicerrector Universitario</v>
          </cell>
          <cell r="BL877">
            <v>1552</v>
          </cell>
          <cell r="BM877">
            <v>45853.979270833333</v>
          </cell>
          <cell r="BN877">
            <v>3174935420</v>
          </cell>
          <cell r="BO877">
            <v>3899</v>
          </cell>
          <cell r="BP877">
            <v>45853</v>
          </cell>
          <cell r="BQ877">
            <v>17522471</v>
          </cell>
          <cell r="CS877" t="str">
            <v xml:space="preserve">1. Apoyar con la proyección, revisión y trámite de los pagos correspondientes a los contratos a cargo de la Vicerrectoría de Recursos Universitarios. 2. Colaborar en el cargue, gestión y seguimiento de la documentación generada en el proceso de pagos en las plataformas de SECOP y Drive. 3. Apoyar en la revisión del cumplimiento de la entrega oportuna y adecuada de los informes de supervisión de los contratos, conforme a los lineamientos y plazos establecidos por la entidad. </v>
          </cell>
          <cell r="CT877">
            <v>1010063403</v>
          </cell>
          <cell r="CU877">
            <v>504</v>
          </cell>
          <cell r="CV877" t="str">
            <v>4003</v>
          </cell>
          <cell r="CY877">
            <v>8299</v>
          </cell>
          <cell r="CZ877" t="str">
            <v>M6</v>
          </cell>
          <cell r="DA877">
            <v>17522471</v>
          </cell>
          <cell r="DB877">
            <v>0</v>
          </cell>
        </row>
        <row r="878">
          <cell r="B878" t="str">
            <v>0858 DE 2025</v>
          </cell>
          <cell r="C878">
            <v>1121957218</v>
          </cell>
          <cell r="D878" t="str">
            <v>DANIEL FERNANDO RIVERA VELASQUEZ</v>
          </cell>
          <cell r="E878" t="str">
            <v>CONTRATO DE PRESTACIÓN DE SERVICIOS PROFESIONALES</v>
          </cell>
          <cell r="F878" t="str">
            <v>PRESTACIÓN DE SERVICIOS PROFESIONALES NECESARIO PARA EL FORTALECIMIENTO DE LOS PROCESOS ADMINISTRATIVOS DE LA VICERRECTORÍA DE RECURSOS UNIVERSITARIOS DE LA UNIVERSIDAD DE LOS LLANOS.</v>
          </cell>
          <cell r="G878">
            <v>45853</v>
          </cell>
          <cell r="H878">
            <v>15629382</v>
          </cell>
          <cell r="I878" t="str">
            <v>Cinco (05) meses y doce (12) días calendario</v>
          </cell>
          <cell r="J878">
            <v>45853</v>
          </cell>
          <cell r="K878">
            <v>46017</v>
          </cell>
          <cell r="L878" t="str">
            <v>NO APLICA</v>
          </cell>
          <cell r="M878" t="str">
            <v>NO APLICA</v>
          </cell>
          <cell r="N878" t="str">
            <v>NO APLICA</v>
          </cell>
          <cell r="O878">
            <v>6</v>
          </cell>
          <cell r="P878">
            <v>1543643</v>
          </cell>
          <cell r="Q878">
            <v>45853</v>
          </cell>
          <cell r="R878">
            <v>45869</v>
          </cell>
          <cell r="S878">
            <v>2894330</v>
          </cell>
          <cell r="T878">
            <v>45870</v>
          </cell>
          <cell r="U878">
            <v>45900</v>
          </cell>
          <cell r="V878">
            <v>2894330</v>
          </cell>
          <cell r="W878">
            <v>45901</v>
          </cell>
          <cell r="X878">
            <v>45930</v>
          </cell>
          <cell r="Y878">
            <v>2894330</v>
          </cell>
          <cell r="Z878">
            <v>45931</v>
          </cell>
          <cell r="AA878">
            <v>45961</v>
          </cell>
          <cell r="AB878">
            <v>2894330</v>
          </cell>
          <cell r="AC878">
            <v>45962</v>
          </cell>
          <cell r="AD878">
            <v>45991</v>
          </cell>
          <cell r="AE878">
            <v>2508419</v>
          </cell>
          <cell r="AF878">
            <v>45992</v>
          </cell>
          <cell r="AG878">
            <v>46017</v>
          </cell>
          <cell r="BI878" t="str">
            <v>Vicerrectoría de Recursos Universitarios</v>
          </cell>
          <cell r="BJ878" t="str">
            <v>WILSON FERNANDO SALGADO CIFUENTES</v>
          </cell>
          <cell r="BK878" t="str">
            <v>Vicerrector Universitario</v>
          </cell>
          <cell r="BL878">
            <v>1552</v>
          </cell>
          <cell r="BM878">
            <v>45853.979270833333</v>
          </cell>
          <cell r="BN878">
            <v>3174935420</v>
          </cell>
          <cell r="BO878">
            <v>3995</v>
          </cell>
          <cell r="BP878">
            <v>45853</v>
          </cell>
          <cell r="BQ878">
            <v>15629382</v>
          </cell>
          <cell r="CS878" t="str">
            <v>1. Apoyar en la revisión, cargue y trámite de la documentación relacionada con la supervisión de los contratos de prestación de servicios profesionales y de apoyo a la gestión, bajo la responsabilidad de la Vicerrectoría de Recursos Universitarios. 2. Contribuir en el diligenciamiento de la herramienta de control de contratos de la Vicerrectoría de Recursos Universitarios. 3. Coadyuvar en la revisión y cargue de la documentación contractual correspondiente a las vigencias 2023 y 2024 en la plataforma SECOP.</v>
          </cell>
          <cell r="CT878">
            <v>1121957218</v>
          </cell>
          <cell r="CU878">
            <v>504</v>
          </cell>
          <cell r="CV878" t="str">
            <v>4003</v>
          </cell>
          <cell r="CY878">
            <v>8211</v>
          </cell>
          <cell r="CZ878" t="str">
            <v>M6</v>
          </cell>
          <cell r="DA878">
            <v>15629382</v>
          </cell>
          <cell r="DB878">
            <v>0</v>
          </cell>
        </row>
        <row r="879">
          <cell r="B879" t="str">
            <v>0859 DE 2025</v>
          </cell>
          <cell r="C879">
            <v>35260583</v>
          </cell>
          <cell r="D879" t="str">
            <v>CAROLINA OSORIO RIOS</v>
          </cell>
          <cell r="E879" t="str">
            <v>CONTRATO DE PRESTACIÓN DE SERVICIOS PROFESIONALES</v>
          </cell>
          <cell r="F879" t="str">
            <v>PRESTACIÓN DE SERVICIOS PROFESIONALES NECESARIO PARA EL FORTALECIMIENTO DE LOS PROCESOS ADMINISTRATIVOS DE LA VICERRECTORÍA DE RECURSOS UNIVERSITARIOS DE LA UNIVERSIDAD DE LOS LLANOS.</v>
          </cell>
          <cell r="G879">
            <v>45853</v>
          </cell>
          <cell r="H879">
            <v>16765327</v>
          </cell>
          <cell r="I879" t="str">
            <v>Cinco (05) meses y cinco (05) días calendario</v>
          </cell>
          <cell r="J879">
            <v>45853</v>
          </cell>
          <cell r="K879">
            <v>46010</v>
          </cell>
          <cell r="L879" t="str">
            <v>NO APLICA</v>
          </cell>
          <cell r="M879" t="str">
            <v>NO APLICA</v>
          </cell>
          <cell r="N879" t="str">
            <v>NO APLICA</v>
          </cell>
          <cell r="O879">
            <v>6</v>
          </cell>
          <cell r="P879">
            <v>1730614</v>
          </cell>
          <cell r="Q879">
            <v>45853</v>
          </cell>
          <cell r="R879">
            <v>45869</v>
          </cell>
          <cell r="S879">
            <v>3244902</v>
          </cell>
          <cell r="T879">
            <v>45870</v>
          </cell>
          <cell r="U879">
            <v>45900</v>
          </cell>
          <cell r="V879">
            <v>3244902</v>
          </cell>
          <cell r="W879">
            <v>45901</v>
          </cell>
          <cell r="X879">
            <v>45930</v>
          </cell>
          <cell r="Y879">
            <v>3244902</v>
          </cell>
          <cell r="Z879">
            <v>45931</v>
          </cell>
          <cell r="AA879">
            <v>45961</v>
          </cell>
          <cell r="AB879">
            <v>3244902</v>
          </cell>
          <cell r="AC879">
            <v>45962</v>
          </cell>
          <cell r="AD879">
            <v>45991</v>
          </cell>
          <cell r="AE879">
            <v>2055105</v>
          </cell>
          <cell r="AF879">
            <v>45992</v>
          </cell>
          <cell r="AG879">
            <v>46010</v>
          </cell>
          <cell r="BI879" t="str">
            <v>Vicerrectoría de Recursos Universitarios</v>
          </cell>
          <cell r="BJ879" t="str">
            <v>WILSON FERNANDO SALGADO CIFUENTES</v>
          </cell>
          <cell r="BK879" t="str">
            <v>Vicerrector Universitario</v>
          </cell>
          <cell r="BL879">
            <v>1552</v>
          </cell>
          <cell r="BM879">
            <v>45853.979270833333</v>
          </cell>
          <cell r="BN879">
            <v>3174935420</v>
          </cell>
          <cell r="BO879">
            <v>3820</v>
          </cell>
          <cell r="BP879">
            <v>45853</v>
          </cell>
          <cell r="BQ879">
            <v>16765327</v>
          </cell>
          <cell r="CS879" t="str">
            <v>1. Apoyar en la revisión, cargue y trámite de la documentación relacionada con la supervisión de los contratos de prestación de servicios profesionales y de apoyo a la gestión, bajo la responsabilidad de la Vicerrectoría de Recursos Universitarios. 2. Contribuir en el diligenciamiento de la herramienta de control de contratos de la Vicerrectoría de Recursos Universitarios. 3. Apoyar en la revisión del cumplimiento de la entrega oportuna y adecuada de los informes de supervisión de los contratos, conforme a los lineamientos y plazos establecidos por la Universidad de los Llanos. 4. Apoyar en el trámite de devolución y reintegro a estudiantes, asegurando el cumplimiento de los procedimientos establecidos. 5. Colaborar con la proyección de informes para requerir a supervisores que incumplen con sus responsabilidades.</v>
          </cell>
          <cell r="CT879">
            <v>35260583</v>
          </cell>
          <cell r="CU879">
            <v>504</v>
          </cell>
          <cell r="CV879" t="str">
            <v>4003</v>
          </cell>
          <cell r="CY879">
            <v>7490</v>
          </cell>
          <cell r="CZ879" t="str">
            <v>M6</v>
          </cell>
          <cell r="DA879">
            <v>16765327</v>
          </cell>
          <cell r="DB879">
            <v>0</v>
          </cell>
        </row>
        <row r="880">
          <cell r="B880" t="str">
            <v>0860 DE 2025</v>
          </cell>
          <cell r="C880">
            <v>1121855785</v>
          </cell>
          <cell r="D880" t="str">
            <v>JESICA ZAMBRANO BOHORQUEZ</v>
          </cell>
          <cell r="E880" t="str">
            <v>CONTRATO DE PRESTACIÓN DE SERVICIOS PROFESIONALES</v>
          </cell>
          <cell r="F880" t="str">
            <v>PRESTACIÓN DE SERVICIOS PROFESIONALES NECESARIO PARA EL FORTALECIMIENTO DE LOS PROCESOS ADMINISTRATIVOS DE LA VICERRECTORÍA DE RECURSOS UNIVERSITARIOS DE LA UNIVERSIDAD DE LOS LLANOS.</v>
          </cell>
          <cell r="G880">
            <v>45853</v>
          </cell>
          <cell r="H880">
            <v>21565077</v>
          </cell>
          <cell r="I880" t="str">
            <v>Cinco (05) meses y quince (15) días calendario</v>
          </cell>
          <cell r="J880">
            <v>45853</v>
          </cell>
          <cell r="K880">
            <v>46020</v>
          </cell>
          <cell r="L880" t="str">
            <v>NO APLICA</v>
          </cell>
          <cell r="M880" t="str">
            <v>NO APLICA</v>
          </cell>
          <cell r="N880" t="str">
            <v>NO APLICA</v>
          </cell>
          <cell r="O880">
            <v>6</v>
          </cell>
          <cell r="P880">
            <v>2091159</v>
          </cell>
          <cell r="Q880">
            <v>45853</v>
          </cell>
          <cell r="R880">
            <v>45869</v>
          </cell>
          <cell r="S880">
            <v>3920923</v>
          </cell>
          <cell r="T880">
            <v>45870</v>
          </cell>
          <cell r="U880">
            <v>45900</v>
          </cell>
          <cell r="V880">
            <v>3920923</v>
          </cell>
          <cell r="W880">
            <v>45901</v>
          </cell>
          <cell r="X880">
            <v>45930</v>
          </cell>
          <cell r="Y880">
            <v>3920923</v>
          </cell>
          <cell r="Z880">
            <v>45931</v>
          </cell>
          <cell r="AA880">
            <v>45961</v>
          </cell>
          <cell r="AB880">
            <v>3920923</v>
          </cell>
          <cell r="AC880">
            <v>45962</v>
          </cell>
          <cell r="AD880">
            <v>45991</v>
          </cell>
          <cell r="AE880">
            <v>3790226</v>
          </cell>
          <cell r="AF880">
            <v>45992</v>
          </cell>
          <cell r="AG880">
            <v>46020</v>
          </cell>
          <cell r="BI880" t="str">
            <v>Vicerrectoría de Recursos Universitarios</v>
          </cell>
          <cell r="BJ880" t="str">
            <v>WILSON FERNANDO SALGADO CIFUENTES</v>
          </cell>
          <cell r="BK880" t="str">
            <v>Vicerrector Universitario</v>
          </cell>
          <cell r="BL880">
            <v>1552</v>
          </cell>
          <cell r="BM880">
            <v>45853.979270833333</v>
          </cell>
          <cell r="BN880">
            <v>3174935420</v>
          </cell>
          <cell r="BO880">
            <v>3949</v>
          </cell>
          <cell r="BP880">
            <v>45853</v>
          </cell>
          <cell r="BQ880">
            <v>21565077</v>
          </cell>
          <cell r="CS880" t="str">
            <v>1. Apoyar en los requerimientos de auditorías internas y externas relacionadas con el proceso de gestión de bienes y servicios asignadas a la Vicerrectoría de Recursos Universitarios.2. Colaborar en la elaboración y seguimiento de procedimientos y formatos del Sistema Integrado de Gestión de Calidad (SIG) para el proceso de gestión de bienes y servicios. 3. Contribuir en la proyección, revisión y trámite de la etapa precontractual de los procesos a cargo de la Vicerrectoría de Recursos Universitarios, conforme a la normatividad vigente de la Universidad de los Llanos. 4. Apoyar en el diligenciamiento de herramientas que faciliten el seguimiento, control, análisis y planeación de las actividades de la Vicerrectoría de Recursos Universitarios. 5. Colaborar en el procedimiento de contratación a través de la tienda virtual de Colombia Compra Eficiente. 6. Participar en la formulación, revisión, publicación y seguimiento del plan de adquisiciones de la Universidad de los Llanos.</v>
          </cell>
          <cell r="CT880">
            <v>1121855785</v>
          </cell>
          <cell r="CU880">
            <v>504</v>
          </cell>
          <cell r="CV880" t="str">
            <v>4003</v>
          </cell>
          <cell r="CY880">
            <v>8299</v>
          </cell>
          <cell r="CZ880" t="str">
            <v>M6</v>
          </cell>
          <cell r="DA880">
            <v>21565077</v>
          </cell>
          <cell r="DB880">
            <v>0</v>
          </cell>
        </row>
        <row r="881">
          <cell r="B881" t="str">
            <v>0861 DE 2025</v>
          </cell>
          <cell r="C881">
            <v>1121952477</v>
          </cell>
          <cell r="D881" t="str">
            <v>NELSON ALBERTO ZAPATA CIFUENTES</v>
          </cell>
          <cell r="E881" t="str">
            <v>CONTRATO DE PRESTACIÓN DE SERVICIOS PROFESIONALES</v>
          </cell>
          <cell r="F881" t="str">
            <v>PRESTACIÓN DE SERVICIOS PROFESIONALES NECESARIO PARA EL FORTALECIMIENTO DE LOS PROCESOS DE INFRAESTRUCTURA DE LA VICERRECTORÍA DE RECURSOS UNIVERSITARIOS DE LA UNIVERSIDAD DE LOS LLANOS</v>
          </cell>
          <cell r="G881">
            <v>45853</v>
          </cell>
          <cell r="H881">
            <v>14954038</v>
          </cell>
          <cell r="I881" t="str">
            <v>Cinco (05) meses y cinco (05) días calendario</v>
          </cell>
          <cell r="J881">
            <v>45853</v>
          </cell>
          <cell r="K881">
            <v>46010</v>
          </cell>
          <cell r="L881" t="str">
            <v>NO APLICA</v>
          </cell>
          <cell r="M881" t="str">
            <v>NO APLICA</v>
          </cell>
          <cell r="N881" t="str">
            <v>NO APLICA</v>
          </cell>
          <cell r="O881">
            <v>6</v>
          </cell>
          <cell r="P881">
            <v>1543643</v>
          </cell>
          <cell r="Q881">
            <v>45853</v>
          </cell>
          <cell r="R881">
            <v>45869</v>
          </cell>
          <cell r="S881">
            <v>2894330</v>
          </cell>
          <cell r="T881">
            <v>45870</v>
          </cell>
          <cell r="U881">
            <v>45900</v>
          </cell>
          <cell r="V881">
            <v>2894330</v>
          </cell>
          <cell r="W881">
            <v>45901</v>
          </cell>
          <cell r="X881">
            <v>45930</v>
          </cell>
          <cell r="Y881">
            <v>2894330</v>
          </cell>
          <cell r="Z881">
            <v>45931</v>
          </cell>
          <cell r="AA881">
            <v>45961</v>
          </cell>
          <cell r="AB881">
            <v>2894330</v>
          </cell>
          <cell r="AC881">
            <v>45962</v>
          </cell>
          <cell r="AD881">
            <v>45991</v>
          </cell>
          <cell r="AE881">
            <v>1833075</v>
          </cell>
          <cell r="AF881">
            <v>45992</v>
          </cell>
          <cell r="AG881">
            <v>46010</v>
          </cell>
          <cell r="BI881" t="str">
            <v>Vicerrectoría de Recursos Universitarios</v>
          </cell>
          <cell r="BJ881" t="str">
            <v>WILSON FERNANDO SALGADO CIFUENTES</v>
          </cell>
          <cell r="BK881" t="str">
            <v>Vicerrector Universitario</v>
          </cell>
          <cell r="BL881">
            <v>1552</v>
          </cell>
          <cell r="BM881">
            <v>45853.979270833333</v>
          </cell>
          <cell r="BN881">
            <v>3174935420</v>
          </cell>
          <cell r="BO881">
            <v>3992</v>
          </cell>
          <cell r="BP881">
            <v>45853</v>
          </cell>
          <cell r="BQ881">
            <v>14954038</v>
          </cell>
          <cell r="CS881" t="str">
            <v>1. Colaborar en la proyección, revisión y gestión de las diferentes etapas de los procesos contractuales relacionados con obra pública o consultoría, garantizando el cumplimiento estricto de la normativa vigente de la Universidad de los Llanos. 2. Brindar apoyo como ingeniero civil en la elaboración de conceptos, evaluaciones técnicas, presupuestos, proyectos de inversión asignados a la Vicerrectoría de Recursos Universitarios, conforme a los lineamientos establecidos por la entidad. 3. Colaborar técnicamente en la vigilancia, seguimiento y control de los contratos de obra o consultoría bajo la responsabilidad de la Vicerrectoría de Recursos Universitarios. 4. Participar en reuniones técnicas relacionadas con los procesos de obra o consultoría.</v>
          </cell>
          <cell r="CT881">
            <v>1121952477</v>
          </cell>
          <cell r="CU881">
            <v>504</v>
          </cell>
          <cell r="CV881" t="str">
            <v>4003</v>
          </cell>
          <cell r="CY881">
            <v>7490</v>
          </cell>
          <cell r="CZ881" t="str">
            <v>M6</v>
          </cell>
          <cell r="DA881">
            <v>14954038</v>
          </cell>
          <cell r="DB881">
            <v>0</v>
          </cell>
        </row>
        <row r="882">
          <cell r="B882" t="str">
            <v>0862 DE 2025</v>
          </cell>
          <cell r="C882">
            <v>86086256</v>
          </cell>
          <cell r="D882" t="str">
            <v>JULIAN DARCED VASQUEZ GUTIERREZ</v>
          </cell>
          <cell r="E882" t="str">
            <v>CONTRATO DE PRESTACIÓN DE SERVICIOS PROFESIONALES</v>
          </cell>
          <cell r="F882" t="str">
            <v>PRESTACIÓN DE SERVICIOS PROFESIONALES NECESARIO PARA EL FORTALECIMIENTO DE LOS PROCESOS CONTRACTUALES Y JURÍDICOS DE LA VICERRECTORÍA DE RECURSOS UNIVERSITARIOS DE LA UNIVERSIDAD DE LOS LLANOS.</v>
          </cell>
          <cell r="G882">
            <v>45853</v>
          </cell>
          <cell r="H882">
            <v>14954038</v>
          </cell>
          <cell r="I882" t="str">
            <v>Cinco (05) meses y cinco (05) días calendario</v>
          </cell>
          <cell r="J882">
            <v>45853</v>
          </cell>
          <cell r="K882">
            <v>46010</v>
          </cell>
          <cell r="L882" t="str">
            <v>NO APLICA</v>
          </cell>
          <cell r="M882" t="str">
            <v>NO APLICA</v>
          </cell>
          <cell r="N882" t="str">
            <v>NO APLICA</v>
          </cell>
          <cell r="O882">
            <v>6</v>
          </cell>
          <cell r="P882">
            <v>1543643</v>
          </cell>
          <cell r="Q882">
            <v>45853</v>
          </cell>
          <cell r="R882">
            <v>45869</v>
          </cell>
          <cell r="S882">
            <v>2894330</v>
          </cell>
          <cell r="T882">
            <v>45870</v>
          </cell>
          <cell r="U882">
            <v>45900</v>
          </cell>
          <cell r="V882">
            <v>2894330</v>
          </cell>
          <cell r="W882">
            <v>45901</v>
          </cell>
          <cell r="X882">
            <v>45930</v>
          </cell>
          <cell r="Y882">
            <v>2894330</v>
          </cell>
          <cell r="Z882">
            <v>45931</v>
          </cell>
          <cell r="AA882">
            <v>45961</v>
          </cell>
          <cell r="AB882">
            <v>2894330</v>
          </cell>
          <cell r="AC882">
            <v>45962</v>
          </cell>
          <cell r="AD882">
            <v>45991</v>
          </cell>
          <cell r="AE882">
            <v>1833075</v>
          </cell>
          <cell r="AF882">
            <v>45992</v>
          </cell>
          <cell r="AG882">
            <v>46010</v>
          </cell>
          <cell r="BI882" t="str">
            <v>Vicerrectoría de Recursos Universitarios</v>
          </cell>
          <cell r="BJ882" t="str">
            <v>WILSON FERNANDO SALGADO CIFUENTES</v>
          </cell>
          <cell r="BK882" t="str">
            <v>Vicerrector Universitario</v>
          </cell>
          <cell r="BL882">
            <v>1552</v>
          </cell>
          <cell r="BM882">
            <v>45853.979270833333</v>
          </cell>
          <cell r="BN882">
            <v>3174935420</v>
          </cell>
          <cell r="BO882">
            <v>3887</v>
          </cell>
          <cell r="BP882">
            <v>45853</v>
          </cell>
          <cell r="BQ882">
            <v>14954038</v>
          </cell>
          <cell r="CS882" t="str">
            <v>1. Contribuir en la redacción y proyección de respuestas a derechos de petición, tutelas y solicitudes internas o externas asignadas a la Vicerrectoría de Recursos Universitarios. 2. Colaborar en el seguimiento y revisión jurídica de la documentación generada durante la ejecución de la construcción del edificio María Cristina Cobos. 3. Apoyar en la elaboración de informes internos y externos asignados a la Vicerrectoría de Recursos Universitarios. 4. Colaborar en la revisión de minutas de los distintos procesos contractuales a cargo de la Vicerrectoría de Recursos Universitarios.</v>
          </cell>
          <cell r="CT882">
            <v>86086256</v>
          </cell>
          <cell r="CU882">
            <v>504</v>
          </cell>
          <cell r="CV882" t="str">
            <v>4003</v>
          </cell>
          <cell r="CY882">
            <v>7490</v>
          </cell>
          <cell r="CZ882" t="str">
            <v>M6</v>
          </cell>
          <cell r="DA882">
            <v>14954038</v>
          </cell>
          <cell r="DB882">
            <v>0</v>
          </cell>
        </row>
        <row r="883">
          <cell r="B883" t="str">
            <v>0863 DE 2025</v>
          </cell>
          <cell r="C883">
            <v>86059230</v>
          </cell>
          <cell r="D883" t="str">
            <v>RENE YESID HERRERA VANEGAS</v>
          </cell>
          <cell r="E883" t="str">
            <v>CONTRATO DE PRESTACIÓN DE SERVICIOS PROFESIONALES</v>
          </cell>
          <cell r="F883" t="str">
            <v>PRESTACIÓN DE SERVICIOS PROFESIONALES NECESARIO PARA EL FORTALECIMIENTO DE LOS DIFERENTES PROCESOS EN LA SEDE BOQUEMONTE DE LA UNIVERSIDAD DE LOS LLANOS.</v>
          </cell>
          <cell r="G883">
            <v>45853</v>
          </cell>
          <cell r="H883">
            <v>26894376</v>
          </cell>
          <cell r="I883" t="str">
            <v>Cinco (05) meses y cinco (05) días calendario</v>
          </cell>
          <cell r="J883">
            <v>45853</v>
          </cell>
          <cell r="K883">
            <v>46010</v>
          </cell>
          <cell r="L883" t="str">
            <v>NO APLICA</v>
          </cell>
          <cell r="M883" t="str">
            <v>NO APLICA</v>
          </cell>
          <cell r="N883" t="str">
            <v>NO APLICA</v>
          </cell>
          <cell r="O883">
            <v>6</v>
          </cell>
          <cell r="P883">
            <v>2776194</v>
          </cell>
          <cell r="Q883">
            <v>45853</v>
          </cell>
          <cell r="R883">
            <v>45869</v>
          </cell>
          <cell r="S883">
            <v>5205363</v>
          </cell>
          <cell r="T883">
            <v>45870</v>
          </cell>
          <cell r="U883">
            <v>45900</v>
          </cell>
          <cell r="V883">
            <v>5205363</v>
          </cell>
          <cell r="W883">
            <v>45901</v>
          </cell>
          <cell r="X883">
            <v>45930</v>
          </cell>
          <cell r="Y883">
            <v>5205363</v>
          </cell>
          <cell r="Z883">
            <v>45931</v>
          </cell>
          <cell r="AA883">
            <v>45961</v>
          </cell>
          <cell r="AB883">
            <v>5205363</v>
          </cell>
          <cell r="AC883">
            <v>45962</v>
          </cell>
          <cell r="AD883">
            <v>45991</v>
          </cell>
          <cell r="AE883">
            <v>3296730</v>
          </cell>
          <cell r="AF883">
            <v>45992</v>
          </cell>
          <cell r="AG883">
            <v>46010</v>
          </cell>
          <cell r="BI883" t="str">
            <v>Vicerrectoría de Recursos Universitarios</v>
          </cell>
          <cell r="BJ883" t="str">
            <v>WILSON FERNANDO SALGADO CIFUENTES</v>
          </cell>
          <cell r="BK883" t="str">
            <v>Vicerrector Universitario</v>
          </cell>
          <cell r="BL883">
            <v>1552</v>
          </cell>
          <cell r="BM883">
            <v>45853.979270833333</v>
          </cell>
          <cell r="BN883">
            <v>3174935420</v>
          </cell>
          <cell r="BO883">
            <v>3878</v>
          </cell>
          <cell r="BP883">
            <v>45853</v>
          </cell>
          <cell r="BQ883">
            <v>26894376</v>
          </cell>
          <cell r="CS883" t="str">
            <v>1. Apoyar en la elaboración de informes y en la atención de solicitudes internas y externas relacionadas con el Campus Boquemonte de la Universidad de los Llanos. 2. Colaborar en la planificación y ejecución del plan de mantenimiento preventivo y correctivo del Campus Boquemonte, así como en la actualización del inventario correspondiente. 3. Coadyuvar en la organización de espacios, actividades académico-administrativas y eventos institucionales que se desarrollen en el Campus Boquemonte. 4. Brindar apoyo en la revisión y gestión de los requerimientos presentados por el personal docente, con el fin de garantizar el adecuado desarrollo académico en el Campus. 5. Apoyar los procesos de auditoría interna y externa que involucren al Campus Boquemonte.</v>
          </cell>
          <cell r="CT883">
            <v>86059230</v>
          </cell>
          <cell r="CU883">
            <v>504</v>
          </cell>
          <cell r="CV883" t="str">
            <v>4003</v>
          </cell>
          <cell r="CY883">
            <v>7310</v>
          </cell>
          <cell r="CZ883" t="str">
            <v>M6</v>
          </cell>
          <cell r="DA883">
            <v>26894376</v>
          </cell>
          <cell r="DB883">
            <v>0</v>
          </cell>
        </row>
        <row r="884">
          <cell r="B884" t="str">
            <v>0864 DE 2025</v>
          </cell>
          <cell r="C884">
            <v>1118536819</v>
          </cell>
          <cell r="D884" t="str">
            <v>LUCILA VARGAS MALAVER</v>
          </cell>
          <cell r="E884" t="str">
            <v>CONTRATO DE PRESTACIÓN DE SERVICIOS PROFESIONALES</v>
          </cell>
          <cell r="F884" t="str">
            <v xml:space="preserve">PRESTACIÓN DE SERVICIOS PROFESIONALES NECESARIO PARA EL DESARROLLO DEL PROYECTO FICHA BPUNI VIAC 05 0310 2024 “FORTALECIMIENTO DE LOS PROCESOS DE ASEGURAMIENTO DE LA CALIDAD ACADÉMICA DE LA UNIVERSIDAD DE LOS LLANOS” </v>
          </cell>
          <cell r="G884">
            <v>45853</v>
          </cell>
          <cell r="H884">
            <v>20258102</v>
          </cell>
          <cell r="I884" t="str">
            <v>Cinco (05) meses y cinco (05) días calendario</v>
          </cell>
          <cell r="J884">
            <v>45853</v>
          </cell>
          <cell r="K884">
            <v>46010</v>
          </cell>
          <cell r="L884" t="str">
            <v>NO APLICA</v>
          </cell>
          <cell r="M884" t="str">
            <v>NO APLICA</v>
          </cell>
          <cell r="N884" t="str">
            <v>NO APLICA</v>
          </cell>
          <cell r="O884">
            <v>6</v>
          </cell>
          <cell r="P884">
            <v>2091159</v>
          </cell>
          <cell r="Q884">
            <v>45853</v>
          </cell>
          <cell r="R884">
            <v>45869</v>
          </cell>
          <cell r="S884">
            <v>3920923</v>
          </cell>
          <cell r="T884">
            <v>45870</v>
          </cell>
          <cell r="U884">
            <v>45900</v>
          </cell>
          <cell r="V884">
            <v>3920923</v>
          </cell>
          <cell r="W884">
            <v>45901</v>
          </cell>
          <cell r="X884">
            <v>45930</v>
          </cell>
          <cell r="Y884">
            <v>3920923</v>
          </cell>
          <cell r="Z884">
            <v>45931</v>
          </cell>
          <cell r="AA884">
            <v>45961</v>
          </cell>
          <cell r="AB884">
            <v>3920923</v>
          </cell>
          <cell r="AC884">
            <v>45962</v>
          </cell>
          <cell r="AD884">
            <v>45991</v>
          </cell>
          <cell r="AE884">
            <v>2483251</v>
          </cell>
          <cell r="AF884">
            <v>45992</v>
          </cell>
          <cell r="AG884">
            <v>46010</v>
          </cell>
          <cell r="BI884" t="str">
            <v>Vicerrectoría Académica</v>
          </cell>
          <cell r="BJ884" t="str">
            <v>MONICA SILVA QUICENO</v>
          </cell>
          <cell r="BK884" t="str">
            <v>Vicerrector Universitario</v>
          </cell>
          <cell r="BL884">
            <v>1537</v>
          </cell>
          <cell r="BM884">
            <v>45853.481249999997</v>
          </cell>
          <cell r="BN884">
            <v>209217294</v>
          </cell>
          <cell r="BO884">
            <v>3740</v>
          </cell>
          <cell r="BP884">
            <v>45853</v>
          </cell>
          <cell r="BQ884">
            <v>20258102</v>
          </cell>
          <cell r="CS884"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en la elaboración y seguimiento del proyecto de inversión de la Secretaría Técnica de Acreditación.</v>
          </cell>
          <cell r="CT884">
            <v>1118536819</v>
          </cell>
          <cell r="CU884">
            <v>729</v>
          </cell>
          <cell r="CV884" t="str">
            <v>2938</v>
          </cell>
          <cell r="CY884">
            <v>8560</v>
          </cell>
          <cell r="CZ884" t="str">
            <v>M5</v>
          </cell>
          <cell r="DA884">
            <v>20258102</v>
          </cell>
          <cell r="DB884">
            <v>0</v>
          </cell>
        </row>
        <row r="885">
          <cell r="B885" t="str">
            <v>0865 DE 2025</v>
          </cell>
          <cell r="C885">
            <v>37310820</v>
          </cell>
          <cell r="D885" t="str">
            <v>GLADYS GUERRERO MALDONADO</v>
          </cell>
          <cell r="E885" t="str">
            <v>CONTRATO DE PRESTACIÓN DE SERVICIOS PROFESIONALES</v>
          </cell>
          <cell r="F885" t="str">
            <v xml:space="preserve">PRESTACIÓN DE SERVICIOS PROFESIONALES NECESARIO PARA EL DESARROLLO DEL PROYECTO FICHA BPUNI VIAC 05 0310 2024 “FORTALECIMIENTO DE LOS PROCESOS DE ASEGURAMIENTO DE LA CALIDAD ACADÉMICA DE LA UNIVERSIDAD DE LOS LLANOS” </v>
          </cell>
          <cell r="G885">
            <v>45853</v>
          </cell>
          <cell r="H885">
            <v>26894376</v>
          </cell>
          <cell r="I885" t="str">
            <v>Cinco (05) meses y cinco (05) días calendario</v>
          </cell>
          <cell r="J885">
            <v>45853</v>
          </cell>
          <cell r="K885">
            <v>46010</v>
          </cell>
          <cell r="L885" t="str">
            <v>NO APLICA</v>
          </cell>
          <cell r="M885" t="str">
            <v>NO APLICA</v>
          </cell>
          <cell r="N885" t="str">
            <v>NO APLICA</v>
          </cell>
          <cell r="O885">
            <v>6</v>
          </cell>
          <cell r="P885">
            <v>2776194</v>
          </cell>
          <cell r="Q885">
            <v>45853</v>
          </cell>
          <cell r="R885">
            <v>45869</v>
          </cell>
          <cell r="S885">
            <v>5205363</v>
          </cell>
          <cell r="T885">
            <v>45870</v>
          </cell>
          <cell r="U885">
            <v>45900</v>
          </cell>
          <cell r="V885">
            <v>5205363</v>
          </cell>
          <cell r="W885">
            <v>45901</v>
          </cell>
          <cell r="X885">
            <v>45930</v>
          </cell>
          <cell r="Y885">
            <v>5205363</v>
          </cell>
          <cell r="Z885">
            <v>45931</v>
          </cell>
          <cell r="AA885">
            <v>45961</v>
          </cell>
          <cell r="AB885">
            <v>5205363</v>
          </cell>
          <cell r="AC885">
            <v>45962</v>
          </cell>
          <cell r="AD885">
            <v>45991</v>
          </cell>
          <cell r="AE885">
            <v>3296730</v>
          </cell>
          <cell r="AF885">
            <v>45992</v>
          </cell>
          <cell r="AG885">
            <v>46010</v>
          </cell>
          <cell r="BI885" t="str">
            <v>Vicerrectoría Académica</v>
          </cell>
          <cell r="BJ885" t="str">
            <v>MONICA SILVA QUICENO</v>
          </cell>
          <cell r="BK885" t="str">
            <v>Vicerrector Universitario</v>
          </cell>
          <cell r="BL885">
            <v>1537</v>
          </cell>
          <cell r="BM885">
            <v>45853.481249999997</v>
          </cell>
          <cell r="BN885">
            <v>209217294</v>
          </cell>
          <cell r="BO885">
            <v>3741</v>
          </cell>
          <cell r="BP885">
            <v>45853</v>
          </cell>
          <cell r="BQ885">
            <v>26894376</v>
          </cell>
          <cell r="CS885" t="str">
            <v>1. Coadyuvar en la asesoría para la construcción y actualización de Documentos de Condiciones de Calidad o el que haga sus veces y en el desarrollo de los trámites asociados a Registro Calificado de Programas académicos y de la Institución.  2. Apoyar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Brindar apoyo en la asesoría al equipo de trabajo de la Secretaría Técnica de Acreditación en los procesos de aseguramiento de la calidad.</v>
          </cell>
          <cell r="CT885">
            <v>37310820</v>
          </cell>
          <cell r="CU885">
            <v>729</v>
          </cell>
          <cell r="CV885" t="str">
            <v>2938</v>
          </cell>
          <cell r="CY885">
            <v>8299</v>
          </cell>
          <cell r="CZ885" t="str">
            <v>M6</v>
          </cell>
          <cell r="DA885">
            <v>26894376</v>
          </cell>
          <cell r="DB885">
            <v>0</v>
          </cell>
        </row>
        <row r="886">
          <cell r="B886" t="str">
            <v>0866 DE 2025</v>
          </cell>
          <cell r="C886">
            <v>1121875337</v>
          </cell>
          <cell r="D886" t="str">
            <v xml:space="preserve">NATALIA DEL PILAR  LEON ROLDAN </v>
          </cell>
          <cell r="E886" t="str">
            <v>CONTRATO DE PRESTACIÓN DE SERVICIOS PROFESIONALES</v>
          </cell>
          <cell r="F886" t="str">
            <v xml:space="preserve">PRESTACIÓN DE SERVICIOS PROFESIONALES NECESARIO PARA EL DESARROLLO DEL PROYECTO FICHA BPUNI VIAC 05 0310 2024 “FORTALECIMIENTO DE LOS PROCESOS DE ASEGURAMIENTO DE LA CALIDAD ACADÉMICA DE LA UNIVERSIDAD DE LOS LLANOS” </v>
          </cell>
          <cell r="G886">
            <v>45853</v>
          </cell>
          <cell r="H886">
            <v>20258102</v>
          </cell>
          <cell r="I886" t="str">
            <v>Cinco (05) meses y cinco (05) días calendario</v>
          </cell>
          <cell r="J886">
            <v>45853</v>
          </cell>
          <cell r="K886">
            <v>46010</v>
          </cell>
          <cell r="L886" t="str">
            <v>NO APLICA</v>
          </cell>
          <cell r="M886" t="str">
            <v>NO APLICA</v>
          </cell>
          <cell r="N886" t="str">
            <v>NO APLICA</v>
          </cell>
          <cell r="O886">
            <v>6</v>
          </cell>
          <cell r="P886">
            <v>2091159</v>
          </cell>
          <cell r="Q886">
            <v>45853</v>
          </cell>
          <cell r="R886">
            <v>45869</v>
          </cell>
          <cell r="S886">
            <v>3920923</v>
          </cell>
          <cell r="T886">
            <v>45870</v>
          </cell>
          <cell r="U886">
            <v>45900</v>
          </cell>
          <cell r="V886">
            <v>3920923</v>
          </cell>
          <cell r="W886">
            <v>45901</v>
          </cell>
          <cell r="X886">
            <v>45930</v>
          </cell>
          <cell r="Y886">
            <v>3920923</v>
          </cell>
          <cell r="Z886">
            <v>45931</v>
          </cell>
          <cell r="AA886">
            <v>45961</v>
          </cell>
          <cell r="AB886">
            <v>3920923</v>
          </cell>
          <cell r="AC886">
            <v>45962</v>
          </cell>
          <cell r="AD886">
            <v>45991</v>
          </cell>
          <cell r="AE886">
            <v>2483251</v>
          </cell>
          <cell r="AF886">
            <v>45992</v>
          </cell>
          <cell r="AG886">
            <v>46010</v>
          </cell>
          <cell r="BI886" t="str">
            <v>Vicerrectoría Académica</v>
          </cell>
          <cell r="BJ886" t="str">
            <v>MONICA SILVA QUICENO</v>
          </cell>
          <cell r="BK886" t="str">
            <v>Vicerrector Universitario</v>
          </cell>
          <cell r="BL886">
            <v>1537</v>
          </cell>
          <cell r="BM886">
            <v>45853.481249999997</v>
          </cell>
          <cell r="BN886">
            <v>209217294</v>
          </cell>
          <cell r="BO886">
            <v>3742</v>
          </cell>
          <cell r="BP886">
            <v>45853</v>
          </cell>
          <cell r="BQ886">
            <v>20258102</v>
          </cell>
          <cell r="CS886"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Asesorar al equipo de la Secretaría Técnica de Acreditación en temas inherentes a la normatividad interna y externa sobre los procesos de aseguramiento de la calidad académica.</v>
          </cell>
          <cell r="CT886">
            <v>1121875337.0999999</v>
          </cell>
          <cell r="CU886">
            <v>729</v>
          </cell>
          <cell r="CV886" t="str">
            <v>2938</v>
          </cell>
          <cell r="CY886">
            <v>8299</v>
          </cell>
          <cell r="CZ886" t="str">
            <v>M6</v>
          </cell>
          <cell r="DA886">
            <v>20258102</v>
          </cell>
          <cell r="DB886">
            <v>0</v>
          </cell>
        </row>
        <row r="887">
          <cell r="B887" t="str">
            <v>0867 DE 2025</v>
          </cell>
          <cell r="C887">
            <v>1121858318</v>
          </cell>
          <cell r="D887" t="str">
            <v>JESSIKA FERNANDA LEAL MARTINEZ</v>
          </cell>
          <cell r="E887" t="str">
            <v>CONTRATO DE PRESTACIÓN DE SERVICIOS PROFESIONALES</v>
          </cell>
          <cell r="F887" t="str">
            <v xml:space="preserve">PRESTACIÓN DE SERVICIOS PROFESIONALES NECESARIO PARA EL DESARROLLO DEL PROYECTO FICHA BPUNI VIAC 05 0310 2024 “FORTALECIMIENTO DE LOS PROCESOS DE ASEGURAMIENTO DE LA CALIDAD ACADÉMICA DE LA UNIVERSIDAD DE LOS LLANOS” </v>
          </cell>
          <cell r="G887">
            <v>45853</v>
          </cell>
          <cell r="H887">
            <v>20258102</v>
          </cell>
          <cell r="I887" t="str">
            <v>Cinco (05) meses y cinco (05) días calendario</v>
          </cell>
          <cell r="J887">
            <v>45853</v>
          </cell>
          <cell r="K887">
            <v>46010</v>
          </cell>
          <cell r="L887" t="str">
            <v>NO APLICA</v>
          </cell>
          <cell r="M887" t="str">
            <v>NO APLICA</v>
          </cell>
          <cell r="N887" t="str">
            <v>NO APLICA</v>
          </cell>
          <cell r="O887">
            <v>6</v>
          </cell>
          <cell r="P887">
            <v>2091159</v>
          </cell>
          <cell r="Q887">
            <v>45853</v>
          </cell>
          <cell r="R887">
            <v>45869</v>
          </cell>
          <cell r="S887">
            <v>3920923</v>
          </cell>
          <cell r="T887">
            <v>45870</v>
          </cell>
          <cell r="U887">
            <v>45900</v>
          </cell>
          <cell r="V887">
            <v>3920923</v>
          </cell>
          <cell r="W887">
            <v>45901</v>
          </cell>
          <cell r="X887">
            <v>45930</v>
          </cell>
          <cell r="Y887">
            <v>3920923</v>
          </cell>
          <cell r="Z887">
            <v>45931</v>
          </cell>
          <cell r="AA887">
            <v>45961</v>
          </cell>
          <cell r="AB887">
            <v>3920923</v>
          </cell>
          <cell r="AC887">
            <v>45962</v>
          </cell>
          <cell r="AD887">
            <v>45991</v>
          </cell>
          <cell r="AE887">
            <v>2483251</v>
          </cell>
          <cell r="AF887">
            <v>45992</v>
          </cell>
          <cell r="AG887">
            <v>46010</v>
          </cell>
          <cell r="BI887" t="str">
            <v>Vicerrectoría Académica</v>
          </cell>
          <cell r="BJ887" t="str">
            <v>MONICA SILVA QUICENO</v>
          </cell>
          <cell r="BK887" t="str">
            <v>Vicerrector Universitario</v>
          </cell>
          <cell r="BL887">
            <v>1537</v>
          </cell>
          <cell r="BM887">
            <v>45853.481249999997</v>
          </cell>
          <cell r="BN887">
            <v>209217294</v>
          </cell>
          <cell r="BO887">
            <v>3743</v>
          </cell>
          <cell r="BP887">
            <v>45853</v>
          </cell>
          <cell r="BQ887">
            <v>20258102</v>
          </cell>
          <cell r="CS887"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revision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seguimiento de los planes de mejoramiento de los programas de posgrado de la institución.</v>
          </cell>
          <cell r="CT887">
            <v>1121858318.0999999</v>
          </cell>
          <cell r="CU887">
            <v>729</v>
          </cell>
          <cell r="CV887" t="str">
            <v>2938</v>
          </cell>
          <cell r="CY887">
            <v>8299</v>
          </cell>
          <cell r="CZ887" t="str">
            <v>M6</v>
          </cell>
          <cell r="DA887">
            <v>20258102</v>
          </cell>
          <cell r="DB887">
            <v>0</v>
          </cell>
        </row>
        <row r="888">
          <cell r="B888" t="str">
            <v>0868 DE 2025</v>
          </cell>
          <cell r="C888">
            <v>86055150</v>
          </cell>
          <cell r="D888" t="str">
            <v xml:space="preserve">JUAN MAURICIO REYES ZARATE </v>
          </cell>
          <cell r="E888" t="str">
            <v>CONTRATO DE PRESTACIÓN DE SERVICIOS PROFESIONALES</v>
          </cell>
          <cell r="F888" t="str">
            <v xml:space="preserve">PRESTACIÓN DE SERVICIOS PROFESIONALES NECESARIO PARA EL DESARROLLO DEL PROYECTO FICHA BPUNI VIAC 05 0310 2024 “FORTALECIMIENTO DE LOS PROCESOS DE ASEGURAMIENTO DE LA CALIDAD ACADÉMICA DE LA UNIVERSIDAD DE LOS LLANOS” </v>
          </cell>
          <cell r="G888">
            <v>45853</v>
          </cell>
          <cell r="H888">
            <v>20258102</v>
          </cell>
          <cell r="I888" t="str">
            <v>Cinco (05) meses y cinco (05) días calendario</v>
          </cell>
          <cell r="J888">
            <v>45853</v>
          </cell>
          <cell r="K888">
            <v>46010</v>
          </cell>
          <cell r="L888" t="str">
            <v>NO APLICA</v>
          </cell>
          <cell r="M888" t="str">
            <v>NO APLICA</v>
          </cell>
          <cell r="N888" t="str">
            <v>NO APLICA</v>
          </cell>
          <cell r="O888">
            <v>6</v>
          </cell>
          <cell r="P888">
            <v>2091159</v>
          </cell>
          <cell r="Q888">
            <v>45853</v>
          </cell>
          <cell r="R888">
            <v>45869</v>
          </cell>
          <cell r="S888">
            <v>3920923</v>
          </cell>
          <cell r="T888">
            <v>45870</v>
          </cell>
          <cell r="U888">
            <v>45900</v>
          </cell>
          <cell r="V888">
            <v>3920923</v>
          </cell>
          <cell r="W888">
            <v>45901</v>
          </cell>
          <cell r="X888">
            <v>45930</v>
          </cell>
          <cell r="Y888">
            <v>3920923</v>
          </cell>
          <cell r="Z888">
            <v>45931</v>
          </cell>
          <cell r="AA888">
            <v>45961</v>
          </cell>
          <cell r="AB888">
            <v>3920923</v>
          </cell>
          <cell r="AC888">
            <v>45962</v>
          </cell>
          <cell r="AD888">
            <v>45991</v>
          </cell>
          <cell r="AE888">
            <v>2483251</v>
          </cell>
          <cell r="AF888">
            <v>45992</v>
          </cell>
          <cell r="AG888">
            <v>46010</v>
          </cell>
          <cell r="BI888" t="str">
            <v>Vicerrectoría Académica</v>
          </cell>
          <cell r="BJ888" t="str">
            <v>MONICA SILVA QUICENO</v>
          </cell>
          <cell r="BK888" t="str">
            <v>Vicerrector Universitario</v>
          </cell>
          <cell r="BL888">
            <v>1537</v>
          </cell>
          <cell r="BM888">
            <v>45853.481249999997</v>
          </cell>
          <cell r="BN888">
            <v>209217294</v>
          </cell>
          <cell r="BO888">
            <v>3744</v>
          </cell>
          <cell r="BP888">
            <v>45853</v>
          </cell>
          <cell r="BQ888">
            <v>20258102</v>
          </cell>
          <cell r="CS888"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888">
            <v>86055150</v>
          </cell>
          <cell r="CU888">
            <v>729</v>
          </cell>
          <cell r="CV888" t="str">
            <v>2938</v>
          </cell>
          <cell r="CY888">
            <v>7490</v>
          </cell>
          <cell r="CZ888" t="str">
            <v>M6</v>
          </cell>
          <cell r="DA888">
            <v>20258102</v>
          </cell>
          <cell r="DB888">
            <v>0</v>
          </cell>
        </row>
        <row r="889">
          <cell r="B889" t="str">
            <v>0869 DE 2025</v>
          </cell>
          <cell r="C889">
            <v>1121839991</v>
          </cell>
          <cell r="D889" t="str">
            <v>PABLO ALEXANDER MELO SARAY</v>
          </cell>
          <cell r="E889" t="str">
            <v>CONTRATO DE PRESTACIÓN DE SERVICIOS PROFESIONALES</v>
          </cell>
          <cell r="F889" t="str">
            <v xml:space="preserve">PRESTACIÓN DE SERVICIOS PROFESIONALES NECESARIO PARA EL DESARROLLO DEL PROYECTO FICHA BPUNI VIAC 05 0310 2024 “FORTALECIMIENTO DE LOS PROCESOS DE ASEGURAMIENTO DE LA CALIDAD ACADÉMICA DE LA UNIVERSIDAD DE LOS LLANOS” </v>
          </cell>
          <cell r="G889">
            <v>45853</v>
          </cell>
          <cell r="H889">
            <v>20258102</v>
          </cell>
          <cell r="I889" t="str">
            <v>Cinco (05) meses y cinco (05) días calendario</v>
          </cell>
          <cell r="J889">
            <v>45853</v>
          </cell>
          <cell r="K889">
            <v>46010</v>
          </cell>
          <cell r="L889" t="str">
            <v>NO APLICA</v>
          </cell>
          <cell r="M889" t="str">
            <v>NO APLICA</v>
          </cell>
          <cell r="N889" t="str">
            <v>NO APLICA</v>
          </cell>
          <cell r="O889">
            <v>6</v>
          </cell>
          <cell r="P889">
            <v>2091159</v>
          </cell>
          <cell r="Q889">
            <v>45853</v>
          </cell>
          <cell r="R889">
            <v>45869</v>
          </cell>
          <cell r="S889">
            <v>3920923</v>
          </cell>
          <cell r="T889">
            <v>45870</v>
          </cell>
          <cell r="U889">
            <v>45900</v>
          </cell>
          <cell r="V889">
            <v>3920923</v>
          </cell>
          <cell r="W889">
            <v>45901</v>
          </cell>
          <cell r="X889">
            <v>45930</v>
          </cell>
          <cell r="Y889">
            <v>3920923</v>
          </cell>
          <cell r="Z889">
            <v>45931</v>
          </cell>
          <cell r="AA889">
            <v>45961</v>
          </cell>
          <cell r="AB889">
            <v>3920923</v>
          </cell>
          <cell r="AC889">
            <v>45962</v>
          </cell>
          <cell r="AD889">
            <v>45991</v>
          </cell>
          <cell r="AE889">
            <v>2483251</v>
          </cell>
          <cell r="AF889">
            <v>45992</v>
          </cell>
          <cell r="AG889">
            <v>46010</v>
          </cell>
          <cell r="BI889" t="str">
            <v>Vicerrectoría Académica</v>
          </cell>
          <cell r="BJ889" t="str">
            <v>MONICA SILVA QUICENO</v>
          </cell>
          <cell r="BK889" t="str">
            <v>Vicerrector Universitario</v>
          </cell>
          <cell r="BL889">
            <v>1537</v>
          </cell>
          <cell r="BM889">
            <v>45853.481249999997</v>
          </cell>
          <cell r="BN889">
            <v>209217294</v>
          </cell>
          <cell r="BO889">
            <v>3745</v>
          </cell>
          <cell r="BP889">
            <v>45853</v>
          </cell>
          <cell r="BQ889">
            <v>20258102</v>
          </cell>
          <cell r="CS889"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seguimiento del Plan de Mejoramiento Institucional y los planes de mejoramiento de los programas de pregrado de la universidad.</v>
          </cell>
          <cell r="CT889">
            <v>1121839991</v>
          </cell>
          <cell r="CU889">
            <v>729</v>
          </cell>
          <cell r="CV889" t="str">
            <v>2938</v>
          </cell>
          <cell r="CY889">
            <v>7010</v>
          </cell>
          <cell r="CZ889" t="str">
            <v>M6</v>
          </cell>
          <cell r="DA889">
            <v>20258102</v>
          </cell>
          <cell r="DB889">
            <v>0</v>
          </cell>
        </row>
        <row r="890">
          <cell r="B890" t="str">
            <v>0870 DE 2025</v>
          </cell>
          <cell r="C890">
            <v>40388625</v>
          </cell>
          <cell r="D890" t="str">
            <v>CLARA INES BRAGA SILVA</v>
          </cell>
          <cell r="E890" t="str">
            <v>CONTRATO DE PRESTACIÓN DE SERVICIOS PROFESIONALES</v>
          </cell>
          <cell r="F890" t="str">
            <v xml:space="preserve">PRESTACIÓN DE SERVICIOS PROFESIONALES NECESARIO PARA EL DESARROLLO DEL PROYECTO FICHA BPUNI VIAC 05 0310 2024 “FORTALECIMIENTO DE LOS PROCESOS DE ASEGURAMIENTO DE LA CALIDAD ACADÉMICA DE LA UNIVERSIDAD DE LOS LLANOS” </v>
          </cell>
          <cell r="G890">
            <v>45853</v>
          </cell>
          <cell r="H890">
            <v>20258102</v>
          </cell>
          <cell r="I890" t="str">
            <v>Cinco (05) meses y cinco (05) días calendario</v>
          </cell>
          <cell r="J890">
            <v>45853</v>
          </cell>
          <cell r="K890">
            <v>46010</v>
          </cell>
          <cell r="L890" t="str">
            <v>NO APLICA</v>
          </cell>
          <cell r="M890" t="str">
            <v>NO APLICA</v>
          </cell>
          <cell r="N890" t="str">
            <v>NO APLICA</v>
          </cell>
          <cell r="O890">
            <v>6</v>
          </cell>
          <cell r="P890">
            <v>2091159</v>
          </cell>
          <cell r="Q890">
            <v>45853</v>
          </cell>
          <cell r="R890">
            <v>45869</v>
          </cell>
          <cell r="S890">
            <v>3920923</v>
          </cell>
          <cell r="T890">
            <v>45870</v>
          </cell>
          <cell r="U890">
            <v>45900</v>
          </cell>
          <cell r="V890">
            <v>3920923</v>
          </cell>
          <cell r="W890">
            <v>45901</v>
          </cell>
          <cell r="X890">
            <v>45930</v>
          </cell>
          <cell r="Y890">
            <v>3920923</v>
          </cell>
          <cell r="Z890">
            <v>45931</v>
          </cell>
          <cell r="AA890">
            <v>45961</v>
          </cell>
          <cell r="AB890">
            <v>3920923</v>
          </cell>
          <cell r="AC890">
            <v>45962</v>
          </cell>
          <cell r="AD890">
            <v>45991</v>
          </cell>
          <cell r="AE890">
            <v>2483251</v>
          </cell>
          <cell r="AF890">
            <v>45992</v>
          </cell>
          <cell r="AG890">
            <v>46010</v>
          </cell>
          <cell r="BI890" t="str">
            <v>Vicerrectoría Académica</v>
          </cell>
          <cell r="BJ890" t="str">
            <v>MONICA SILVA QUICENO</v>
          </cell>
          <cell r="BK890" t="str">
            <v>Vicerrector Universitario</v>
          </cell>
          <cell r="BL890">
            <v>1537</v>
          </cell>
          <cell r="BM890">
            <v>45853.481249999997</v>
          </cell>
          <cell r="BN890">
            <v>209217294</v>
          </cell>
          <cell r="BO890">
            <v>3746</v>
          </cell>
          <cell r="BP890">
            <v>45853</v>
          </cell>
          <cell r="BQ890">
            <v>20258102</v>
          </cell>
          <cell r="CS890"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seguimiento del Plan de Renovación de la Acreditación Institucional.</v>
          </cell>
          <cell r="CT890">
            <v>40388625</v>
          </cell>
          <cell r="CU890">
            <v>729</v>
          </cell>
          <cell r="CV890" t="str">
            <v>2938</v>
          </cell>
          <cell r="CY890">
            <v>7500</v>
          </cell>
          <cell r="CZ890" t="str">
            <v>M6</v>
          </cell>
          <cell r="DA890">
            <v>20258102</v>
          </cell>
          <cell r="DB890">
            <v>0</v>
          </cell>
        </row>
        <row r="891">
          <cell r="B891" t="str">
            <v>0871 DE 2025</v>
          </cell>
          <cell r="C891">
            <v>1121912783</v>
          </cell>
          <cell r="D891" t="str">
            <v>KATHERINE TATIANA PEREZ CASTAÑEDA</v>
          </cell>
          <cell r="E891" t="str">
            <v>CONTRATO DE PRESTACIÓN DE SERVICIOS PROFESIONALES</v>
          </cell>
          <cell r="F891" t="str">
            <v xml:space="preserve">PRESTACIÓN DE SERVICIOS PROFESIONALES NECESARIO PARA EL DESARROLLO DEL PROYECTO FICHA BPUNI VIAC 05 0310 2024 “FORTALECIMIENTO DE LOS PROCESOS DE ASEGURAMIENTO DE LA CALIDAD ACADÉMICA DE LA UNIVERSIDAD DE LOS LLANOS” </v>
          </cell>
          <cell r="G891">
            <v>45853</v>
          </cell>
          <cell r="H891">
            <v>20258102</v>
          </cell>
          <cell r="I891" t="str">
            <v>Cinco (05) meses y cinco (05) días calendario</v>
          </cell>
          <cell r="J891">
            <v>45853</v>
          </cell>
          <cell r="K891">
            <v>46010</v>
          </cell>
          <cell r="L891" t="str">
            <v>NO APLICA</v>
          </cell>
          <cell r="M891" t="str">
            <v>NO APLICA</v>
          </cell>
          <cell r="N891" t="str">
            <v>NO APLICA</v>
          </cell>
          <cell r="O891">
            <v>6</v>
          </cell>
          <cell r="P891">
            <v>2091159</v>
          </cell>
          <cell r="Q891">
            <v>45853</v>
          </cell>
          <cell r="R891">
            <v>45869</v>
          </cell>
          <cell r="S891">
            <v>3920923</v>
          </cell>
          <cell r="T891">
            <v>45870</v>
          </cell>
          <cell r="U891">
            <v>45900</v>
          </cell>
          <cell r="V891">
            <v>3920923</v>
          </cell>
          <cell r="W891">
            <v>45901</v>
          </cell>
          <cell r="X891">
            <v>45930</v>
          </cell>
          <cell r="Y891">
            <v>3920923</v>
          </cell>
          <cell r="Z891">
            <v>45931</v>
          </cell>
          <cell r="AA891">
            <v>45961</v>
          </cell>
          <cell r="AB891">
            <v>3920923</v>
          </cell>
          <cell r="AC891">
            <v>45962</v>
          </cell>
          <cell r="AD891">
            <v>45991</v>
          </cell>
          <cell r="AE891">
            <v>2483251</v>
          </cell>
          <cell r="AF891">
            <v>45992</v>
          </cell>
          <cell r="AG891">
            <v>46010</v>
          </cell>
          <cell r="BI891" t="str">
            <v>Vicerrectoría Académica</v>
          </cell>
          <cell r="BJ891" t="str">
            <v>MONICA SILVA QUICENO</v>
          </cell>
          <cell r="BK891" t="str">
            <v>Vicerrector Universitario</v>
          </cell>
          <cell r="BL891">
            <v>1537</v>
          </cell>
          <cell r="BM891">
            <v>45853.481249999997</v>
          </cell>
          <cell r="BN891">
            <v>209217294</v>
          </cell>
          <cell r="BO891">
            <v>3747</v>
          </cell>
          <cell r="BP891">
            <v>45853</v>
          </cell>
          <cell r="BQ891">
            <v>20258102</v>
          </cell>
          <cell r="CS891"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las actividades de gestión de las pruebas Saber Pro y Saber TyT, y realizar los informes de seguimiento con los análisis de los resultados.</v>
          </cell>
          <cell r="CT891">
            <v>1121912783</v>
          </cell>
          <cell r="CU891">
            <v>729</v>
          </cell>
          <cell r="CV891" t="str">
            <v>2938</v>
          </cell>
          <cell r="CY891">
            <v>8299</v>
          </cell>
          <cell r="CZ891" t="str">
            <v>M6</v>
          </cell>
          <cell r="DA891">
            <v>20258102</v>
          </cell>
          <cell r="DB891">
            <v>0</v>
          </cell>
        </row>
        <row r="892">
          <cell r="B892" t="str">
            <v>0872 DE 2025</v>
          </cell>
          <cell r="C892">
            <v>86060565</v>
          </cell>
          <cell r="D892" t="str">
            <v>FELIPE ANDRES PRIETO TACHA</v>
          </cell>
          <cell r="E892" t="str">
            <v>CONTRATO DE PRESTACIÓN DE SERVICIOS PROFESIONALES</v>
          </cell>
          <cell r="F892" t="str">
            <v xml:space="preserve">PRESTACIÓN DE SERVICIOS PROFESIONALES NECESARIO PARA EL DESARROLLO DEL PROYECTO FICHA BPUNI VIAC 05 0310 2024 “FORTALECIMIENTO DE LOS PROCESOS DE ASEGURAMIENTO DE LA CALIDAD ACADÉMICA DE LA UNIVERSIDAD DE LOS LLANOS” </v>
          </cell>
          <cell r="G892">
            <v>45853</v>
          </cell>
          <cell r="H892">
            <v>20258102</v>
          </cell>
          <cell r="I892" t="str">
            <v>Cinco (05) meses y cinco (05) días calendario</v>
          </cell>
          <cell r="J892">
            <v>45853</v>
          </cell>
          <cell r="K892">
            <v>46010</v>
          </cell>
          <cell r="L892" t="str">
            <v>NO APLICA</v>
          </cell>
          <cell r="M892" t="str">
            <v>NO APLICA</v>
          </cell>
          <cell r="N892" t="str">
            <v>NO APLICA</v>
          </cell>
          <cell r="O892">
            <v>6</v>
          </cell>
          <cell r="P892">
            <v>2091159</v>
          </cell>
          <cell r="Q892">
            <v>45853</v>
          </cell>
          <cell r="R892">
            <v>45869</v>
          </cell>
          <cell r="S892">
            <v>3920923</v>
          </cell>
          <cell r="T892">
            <v>45870</v>
          </cell>
          <cell r="U892">
            <v>45900</v>
          </cell>
          <cell r="V892">
            <v>3920923</v>
          </cell>
          <cell r="W892">
            <v>45901</v>
          </cell>
          <cell r="X892">
            <v>45930</v>
          </cell>
          <cell r="Y892">
            <v>3920923</v>
          </cell>
          <cell r="Z892">
            <v>45931</v>
          </cell>
          <cell r="AA892">
            <v>45961</v>
          </cell>
          <cell r="AB892">
            <v>3920923</v>
          </cell>
          <cell r="AC892">
            <v>45962</v>
          </cell>
          <cell r="AD892">
            <v>45991</v>
          </cell>
          <cell r="AE892">
            <v>2483251</v>
          </cell>
          <cell r="AF892">
            <v>45992</v>
          </cell>
          <cell r="AG892">
            <v>46010</v>
          </cell>
          <cell r="BI892" t="str">
            <v>Vicerrectoría Académica</v>
          </cell>
          <cell r="BJ892" t="str">
            <v>MONICA SILVA QUICENO</v>
          </cell>
          <cell r="BK892" t="str">
            <v>Vicerrector Universitario</v>
          </cell>
          <cell r="BL892">
            <v>1537</v>
          </cell>
          <cell r="BM892">
            <v>45853.481249999997</v>
          </cell>
          <cell r="BN892">
            <v>209217294</v>
          </cell>
          <cell r="BO892">
            <v>3748</v>
          </cell>
          <cell r="BP892">
            <v>45853</v>
          </cell>
          <cell r="BQ892">
            <v>20258102</v>
          </cell>
          <cell r="CS892"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actualización permanente del Sistema de Información de la Secretaría Técnica de Acreditación y el manejo de las plataformas del Sistema de Aseguramiento de la Calidad en la Educación Superior SACES-CONACES y SACES-CNA, o las que hagan sus veces.</v>
          </cell>
          <cell r="CT892">
            <v>86060565</v>
          </cell>
          <cell r="CU892">
            <v>729</v>
          </cell>
          <cell r="CV892" t="str">
            <v>2938</v>
          </cell>
          <cell r="CY892">
            <v>6201</v>
          </cell>
          <cell r="CZ892" t="str">
            <v>M6</v>
          </cell>
          <cell r="DA892">
            <v>20258102</v>
          </cell>
          <cell r="DB892">
            <v>0</v>
          </cell>
        </row>
        <row r="893">
          <cell r="B893" t="str">
            <v>0873 DE 2025</v>
          </cell>
          <cell r="C893">
            <v>40187314</v>
          </cell>
          <cell r="D893" t="str">
            <v>GINA PAOLA VARGAS MILLAN</v>
          </cell>
          <cell r="E893" t="str">
            <v>CONTRATO DE PRESTACIÓN DE SERVICIOS PROFESIONALES</v>
          </cell>
          <cell r="F893" t="str">
            <v xml:space="preserve">PRESTACIÓN DE SERVICIOS PROFESIONALES NECESARIO PARA EL DESARROLLO DEL PROYECTO FICHA BPUNI VIAC 05 0310 2024 “FORTALECIMIENTO DE LOS PROCESOS DE ASEGURAMIENTO DE LA CALIDAD ACADÉMICA DE LA UNIVERSIDAD DE LOS LLANOS” </v>
          </cell>
          <cell r="G893">
            <v>45853</v>
          </cell>
          <cell r="H893">
            <v>20258102</v>
          </cell>
          <cell r="I893" t="str">
            <v>Cinco (05) meses y cinco (05) días calendario</v>
          </cell>
          <cell r="J893">
            <v>45853</v>
          </cell>
          <cell r="K893">
            <v>46010</v>
          </cell>
          <cell r="L893" t="str">
            <v>NO APLICA</v>
          </cell>
          <cell r="M893" t="str">
            <v>NO APLICA</v>
          </cell>
          <cell r="N893" t="str">
            <v>NO APLICA</v>
          </cell>
          <cell r="O893">
            <v>6</v>
          </cell>
          <cell r="P893">
            <v>2091159</v>
          </cell>
          <cell r="Q893">
            <v>45853</v>
          </cell>
          <cell r="R893">
            <v>45869</v>
          </cell>
          <cell r="S893">
            <v>3920923</v>
          </cell>
          <cell r="T893">
            <v>45870</v>
          </cell>
          <cell r="U893">
            <v>45900</v>
          </cell>
          <cell r="V893">
            <v>3920923</v>
          </cell>
          <cell r="W893">
            <v>45901</v>
          </cell>
          <cell r="X893">
            <v>45930</v>
          </cell>
          <cell r="Y893">
            <v>3920923</v>
          </cell>
          <cell r="Z893">
            <v>45931</v>
          </cell>
          <cell r="AA893">
            <v>45961</v>
          </cell>
          <cell r="AB893">
            <v>3920923</v>
          </cell>
          <cell r="AC893">
            <v>45962</v>
          </cell>
          <cell r="AD893">
            <v>45991</v>
          </cell>
          <cell r="AE893">
            <v>2483251</v>
          </cell>
          <cell r="AF893">
            <v>45992</v>
          </cell>
          <cell r="AG893">
            <v>46010</v>
          </cell>
          <cell r="BI893" t="str">
            <v>Vicerrectoría Académica</v>
          </cell>
          <cell r="BJ893" t="str">
            <v>MONICA SILVA QUICENO</v>
          </cell>
          <cell r="BK893" t="str">
            <v>Vicerrector Universitario</v>
          </cell>
          <cell r="BL893">
            <v>1537</v>
          </cell>
          <cell r="BM893">
            <v>45853.481249999997</v>
          </cell>
          <cell r="BN893">
            <v>209217294</v>
          </cell>
          <cell r="BO893">
            <v>3749</v>
          </cell>
          <cell r="BP893">
            <v>45853</v>
          </cell>
          <cell r="BQ893">
            <v>20258102</v>
          </cell>
          <cell r="CS893"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893">
            <v>40187314</v>
          </cell>
          <cell r="CU893">
            <v>729</v>
          </cell>
          <cell r="CV893" t="str">
            <v>2938</v>
          </cell>
          <cell r="CY893">
            <v>8299</v>
          </cell>
          <cell r="CZ893" t="str">
            <v>M6</v>
          </cell>
          <cell r="DA893">
            <v>20258102</v>
          </cell>
          <cell r="DB893">
            <v>0</v>
          </cell>
        </row>
        <row r="894">
          <cell r="B894" t="str">
            <v>0874 DE 2025</v>
          </cell>
          <cell r="C894">
            <v>1121954993</v>
          </cell>
          <cell r="D894" t="str">
            <v>FRAYTHER HERNAN PARRADO PARRADO</v>
          </cell>
          <cell r="E894" t="str">
            <v>CONTRATO DE PRESTACIÓN DE SERVICIOS PROFESIONALES</v>
          </cell>
          <cell r="F894" t="str">
            <v xml:space="preserve">PRESTACIÓN DE SERVICIOS PROFESIONALES NECESARIO PARA EL DESARROLLO DEL PROYECTO FICHA BPUNI PLAN 01 2110 2024 “FORTALECIMIENTO DEL SISTEMA DE GESTIÓN AMBIENTAL EN LA UNIVERSIDAD DE LOS LLANOS: COMPROMISO CON LA SOSTENIBILIDAD Y LA OPTIMIZACIÓN DE RECURSOS - ACTUALIZACIÓN I” </v>
          </cell>
          <cell r="G894">
            <v>45853</v>
          </cell>
          <cell r="H894">
            <v>16765327</v>
          </cell>
          <cell r="I894" t="str">
            <v>Cinco (05) meses y cinco (05) días calendario</v>
          </cell>
          <cell r="J894">
            <v>45853</v>
          </cell>
          <cell r="K894">
            <v>46010</v>
          </cell>
          <cell r="L894" t="str">
            <v>NO APLICA</v>
          </cell>
          <cell r="M894" t="str">
            <v>NO APLICA</v>
          </cell>
          <cell r="N894" t="str">
            <v>NO APLICA</v>
          </cell>
          <cell r="O894">
            <v>6</v>
          </cell>
          <cell r="P894">
            <v>1730614</v>
          </cell>
          <cell r="Q894">
            <v>45853</v>
          </cell>
          <cell r="R894">
            <v>45869</v>
          </cell>
          <cell r="S894">
            <v>3244902</v>
          </cell>
          <cell r="T894">
            <v>45870</v>
          </cell>
          <cell r="U894">
            <v>45900</v>
          </cell>
          <cell r="V894">
            <v>3244902</v>
          </cell>
          <cell r="W894">
            <v>45901</v>
          </cell>
          <cell r="X894">
            <v>45930</v>
          </cell>
          <cell r="Y894">
            <v>3244902</v>
          </cell>
          <cell r="Z894">
            <v>45931</v>
          </cell>
          <cell r="AA894">
            <v>45961</v>
          </cell>
          <cell r="AB894">
            <v>3244902</v>
          </cell>
          <cell r="AC894">
            <v>45962</v>
          </cell>
          <cell r="AD894">
            <v>45991</v>
          </cell>
          <cell r="AE894">
            <v>2055105</v>
          </cell>
          <cell r="AF894">
            <v>45992</v>
          </cell>
          <cell r="AG894">
            <v>46010</v>
          </cell>
          <cell r="BI894" t="str">
            <v>Oficina Asesora de Planeación</v>
          </cell>
          <cell r="BJ894" t="str">
            <v xml:space="preserve">MARIA PAULA ESTUPIÑAN TIUSO  </v>
          </cell>
          <cell r="BK894" t="str">
            <v>Asesora de Planeación</v>
          </cell>
          <cell r="BL894">
            <v>1538</v>
          </cell>
          <cell r="BM894">
            <v>45853.482118055559</v>
          </cell>
          <cell r="BN894">
            <v>57281531</v>
          </cell>
          <cell r="BO894">
            <v>3751</v>
          </cell>
          <cell r="BP894">
            <v>45853</v>
          </cell>
          <cell r="BQ894">
            <v>16765327</v>
          </cell>
          <cell r="CS894" t="str">
            <v>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en la identificación de las necesidades para el desarrollo de la gestión ambiental en la Institución.</v>
          </cell>
          <cell r="CT894">
            <v>1121954993</v>
          </cell>
          <cell r="CU894">
            <v>757</v>
          </cell>
          <cell r="CV894" t="str">
            <v>130308</v>
          </cell>
          <cell r="CY894">
            <v>7490</v>
          </cell>
          <cell r="CZ894" t="str">
            <v>M6</v>
          </cell>
          <cell r="DA894">
            <v>16765327</v>
          </cell>
          <cell r="DB894">
            <v>0</v>
          </cell>
        </row>
        <row r="895">
          <cell r="B895" t="str">
            <v>0875 DE 2025</v>
          </cell>
          <cell r="C895">
            <v>40187367</v>
          </cell>
          <cell r="D895" t="str">
            <v xml:space="preserve">ANA MARIA SENDOYA GARCIA </v>
          </cell>
          <cell r="E895" t="str">
            <v>CONTRATO DE PRESTACIÓN DE SERVICIOS PROFESIONALES</v>
          </cell>
          <cell r="F895" t="str">
            <v xml:space="preserve">PRESTACIÓN DE SERVICIOS PROFESIONALES NECESARIO PARA EL DESARROLLO DEL PROYECTO FICHA BPUNI PLAN 01 2110 2024 “FORTALECIMIENTO DEL SISTEMA DE GESTIÓN AMBIENTAL EN LA UNIVERSIDAD DE LOS LLANOS: COMPROMISO CON LA SOSTENIBILIDAD Y LA OPTIMIZACIÓN DE RECURSOS - ACTUALIZACIÓN I” </v>
          </cell>
          <cell r="G895">
            <v>45853</v>
          </cell>
          <cell r="H895">
            <v>20258102</v>
          </cell>
          <cell r="I895" t="str">
            <v>Cinco (05) meses y cinco (05) días calendario</v>
          </cell>
          <cell r="J895">
            <v>45853</v>
          </cell>
          <cell r="K895">
            <v>46010</v>
          </cell>
          <cell r="L895" t="str">
            <v>NO APLICA</v>
          </cell>
          <cell r="M895" t="str">
            <v>NO APLICA</v>
          </cell>
          <cell r="N895" t="str">
            <v>NO APLICA</v>
          </cell>
          <cell r="O895">
            <v>6</v>
          </cell>
          <cell r="P895">
            <v>2091159</v>
          </cell>
          <cell r="Q895">
            <v>45853</v>
          </cell>
          <cell r="R895">
            <v>45869</v>
          </cell>
          <cell r="S895">
            <v>3920923</v>
          </cell>
          <cell r="T895">
            <v>45870</v>
          </cell>
          <cell r="U895">
            <v>45900</v>
          </cell>
          <cell r="V895">
            <v>3920923</v>
          </cell>
          <cell r="W895">
            <v>45901</v>
          </cell>
          <cell r="X895">
            <v>45930</v>
          </cell>
          <cell r="Y895">
            <v>3920923</v>
          </cell>
          <cell r="Z895">
            <v>45931</v>
          </cell>
          <cell r="AA895">
            <v>45961</v>
          </cell>
          <cell r="AB895">
            <v>3920923</v>
          </cell>
          <cell r="AC895">
            <v>45962</v>
          </cell>
          <cell r="AD895">
            <v>45991</v>
          </cell>
          <cell r="AE895">
            <v>2483251</v>
          </cell>
          <cell r="AF895">
            <v>45992</v>
          </cell>
          <cell r="AG895">
            <v>46010</v>
          </cell>
          <cell r="BI895" t="str">
            <v>Oficina Asesora de Planeación</v>
          </cell>
          <cell r="BJ895" t="str">
            <v xml:space="preserve">MARIA PAULA ESTUPIÑAN TIUSO  </v>
          </cell>
          <cell r="BK895" t="str">
            <v>Asesora de Planeación</v>
          </cell>
          <cell r="BL895">
            <v>1538</v>
          </cell>
          <cell r="BM895">
            <v>45853.482118055559</v>
          </cell>
          <cell r="BN895">
            <v>57281531</v>
          </cell>
          <cell r="BO895">
            <v>3752</v>
          </cell>
          <cell r="BP895">
            <v>45853</v>
          </cell>
          <cell r="BQ895">
            <v>20258102</v>
          </cell>
          <cell r="CS895" t="str">
            <v>1. Apoyar la implementación del Sistema de Gestión Ambiental bajo los requisitos establecidos en la Norma ISO 14001:2015. 2. Apoyar el seguimiento y evaluación del PIGA de la Universidad de los Llanos. 3. Apoyar el seguimiento, cumplimiento de las normas ambientales y los expedientes de la Universidad de los Llanos con la Autoridad Ambiental. 4. Apoyar con el seguimiento del tratamiento de silvicultura y trámite de permisos ambientales para tala y poda de los árboles en riesgo en la institución. 5. Apoyar en la consolidación del informe a la alta dirección del desarrollo de la gestión ambiental. 6. Apoyo a la supervisión de ejecución de contratos en materia ambiental de acuerdo a su perfil. 7. Apoyar en el seguimiento, actualización o estructuración de los proyectos de inversión asociados al Sistema de Gestión Ambiental. 8. Apoyar en el acompañamiento de las visitas de control de la autoridad ambiental y demás visitas técnicas realizadas a la Entidad. 9. Apoyar el desarrollo de auditorías internas en los sistemas de gestión. 10. Apoyar la identificación de los riesgos y oportunidades del SGA. 11. Apoyar la revisión y el seguimiento a los planes de manejo ambiental presentados por los contratistas, en el marco de la ejecución de contratos de obra.</v>
          </cell>
          <cell r="CT895">
            <v>40187367</v>
          </cell>
          <cell r="CU895">
            <v>757</v>
          </cell>
          <cell r="CV895" t="str">
            <v>130308</v>
          </cell>
          <cell r="CY895">
            <v>3900</v>
          </cell>
          <cell r="CZ895" t="str">
            <v>M6</v>
          </cell>
          <cell r="DA895">
            <v>20258102</v>
          </cell>
          <cell r="DB895">
            <v>0</v>
          </cell>
        </row>
        <row r="896">
          <cell r="B896" t="str">
            <v>0876 DE 2025</v>
          </cell>
          <cell r="C896">
            <v>1121954316</v>
          </cell>
          <cell r="D896" t="str">
            <v>ANGELA MARIA ACOSTA CAÑON</v>
          </cell>
          <cell r="E896" t="str">
            <v>CONTRATO DE PRESTACIÓN DE SERVICIOS PROFESIONALES</v>
          </cell>
          <cell r="F896" t="str">
            <v xml:space="preserve">PRESTACIÓN DE SERVICIOS PROFESIONALES NECESARIO PARA EL DESARROLLO DEL PROYECTO FICHA BPUNI PLAN 01 2110 2024 “FORTALECIMIENTO DEL SISTEMA DE GESTIÓN AMBIENTAL EN LA UNIVERSIDAD DE LOS LLANOS: COMPROMISO CON LA SOSTENIBILIDAD Y LA OPTIMIZACIÓN DE RECURSOS - ACTUALIZACIÓN I” </v>
          </cell>
          <cell r="G896">
            <v>45853</v>
          </cell>
          <cell r="H896">
            <v>20258102</v>
          </cell>
          <cell r="I896" t="str">
            <v>Cinco (05) meses y cinco (05) días calendario</v>
          </cell>
          <cell r="J896">
            <v>45853</v>
          </cell>
          <cell r="K896">
            <v>46010</v>
          </cell>
          <cell r="L896" t="str">
            <v>NO APLICA</v>
          </cell>
          <cell r="M896" t="str">
            <v>NO APLICA</v>
          </cell>
          <cell r="N896" t="str">
            <v>NO APLICA</v>
          </cell>
          <cell r="O896">
            <v>6</v>
          </cell>
          <cell r="P896">
            <v>2091159</v>
          </cell>
          <cell r="Q896">
            <v>45853</v>
          </cell>
          <cell r="R896">
            <v>45869</v>
          </cell>
          <cell r="S896">
            <v>3920923</v>
          </cell>
          <cell r="T896">
            <v>45870</v>
          </cell>
          <cell r="U896">
            <v>45900</v>
          </cell>
          <cell r="V896">
            <v>3920923</v>
          </cell>
          <cell r="W896">
            <v>45901</v>
          </cell>
          <cell r="X896">
            <v>45930</v>
          </cell>
          <cell r="Y896">
            <v>3920923</v>
          </cell>
          <cell r="Z896">
            <v>45931</v>
          </cell>
          <cell r="AA896">
            <v>45961</v>
          </cell>
          <cell r="AB896">
            <v>3920923</v>
          </cell>
          <cell r="AC896">
            <v>45962</v>
          </cell>
          <cell r="AD896">
            <v>45991</v>
          </cell>
          <cell r="AE896">
            <v>2483251</v>
          </cell>
          <cell r="AF896">
            <v>45992</v>
          </cell>
          <cell r="AG896">
            <v>46010</v>
          </cell>
          <cell r="BI896" t="str">
            <v>Oficina Asesora de Planeación</v>
          </cell>
          <cell r="BJ896" t="str">
            <v xml:space="preserve">MARIA PAULA ESTUPIÑAN TIUSO  </v>
          </cell>
          <cell r="BK896" t="str">
            <v>Asesora de Planeación</v>
          </cell>
          <cell r="BL896">
            <v>1538</v>
          </cell>
          <cell r="BM896">
            <v>45853.482118055559</v>
          </cell>
          <cell r="BN896">
            <v>57281531</v>
          </cell>
          <cell r="BO896">
            <v>3753</v>
          </cell>
          <cell r="BP896">
            <v>45853</v>
          </cell>
          <cell r="BQ896">
            <v>20258102</v>
          </cell>
          <cell r="CS896" t="str">
            <v>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desinfección. 10. Apoyar a la supervisión de ejecución de contratos en materia ambiental de acuerdo a su perfil. 11. Apoyar el seguimiento, cumplimiento de las normas ambientales y los expedientes de la Universidad de los Llanos con la Autoridad Ambiental.</v>
          </cell>
          <cell r="CT896">
            <v>1121954316</v>
          </cell>
          <cell r="CU896">
            <v>757</v>
          </cell>
          <cell r="CV896" t="str">
            <v>130308</v>
          </cell>
          <cell r="CY896">
            <v>7490</v>
          </cell>
          <cell r="CZ896" t="str">
            <v>M6</v>
          </cell>
          <cell r="DA896">
            <v>20258102</v>
          </cell>
          <cell r="DB896">
            <v>0</v>
          </cell>
        </row>
        <row r="897">
          <cell r="B897" t="str">
            <v>0879 DE 2025</v>
          </cell>
          <cell r="C897">
            <v>40436886</v>
          </cell>
          <cell r="D897" t="str">
            <v>MERY YINETH ROJAS RICO</v>
          </cell>
          <cell r="E897" t="str">
            <v>CONTRATO DE PRESTACIÓN DE SERVICIOS PROFESIONALES</v>
          </cell>
          <cell r="F897" t="str">
            <v>PRESTACIÓN DE SERVICIOS PROFESIONALES NECESARIO PARA EL DESARROLLO DE LOS DIFERENTES PROCESOS DE ACREDITACIÓN DEL PROYECTO FICHA BPUNI BU 01 2510 2024 “IMPLEMENTACIÓN DEL MODELO DE BIENESTAR A TRAVÉS DE ESTRATEGIAS QUE BENEFICIEN A LA COMUNIDAD DE LA UNIVERSIDAD DE LOS LLANOS”</v>
          </cell>
          <cell r="G897">
            <v>45853</v>
          </cell>
          <cell r="H897">
            <v>20258102</v>
          </cell>
          <cell r="I897" t="str">
            <v>Cinco (05) meses y cinco (05) días calendario</v>
          </cell>
          <cell r="J897">
            <v>45853</v>
          </cell>
          <cell r="K897">
            <v>46010</v>
          </cell>
          <cell r="L897" t="str">
            <v>NO APLICA</v>
          </cell>
          <cell r="M897" t="str">
            <v>NO APLICA</v>
          </cell>
          <cell r="N897" t="str">
            <v>NO APLICA</v>
          </cell>
          <cell r="O897">
            <v>6</v>
          </cell>
          <cell r="P897">
            <v>2091159</v>
          </cell>
          <cell r="Q897">
            <v>45853</v>
          </cell>
          <cell r="R897">
            <v>45869</v>
          </cell>
          <cell r="S897">
            <v>3920923</v>
          </cell>
          <cell r="T897">
            <v>45870</v>
          </cell>
          <cell r="U897">
            <v>45900</v>
          </cell>
          <cell r="V897">
            <v>3920923</v>
          </cell>
          <cell r="W897">
            <v>45901</v>
          </cell>
          <cell r="X897">
            <v>45930</v>
          </cell>
          <cell r="Y897">
            <v>3920923</v>
          </cell>
          <cell r="Z897">
            <v>45931</v>
          </cell>
          <cell r="AA897">
            <v>45961</v>
          </cell>
          <cell r="AB897">
            <v>3920923</v>
          </cell>
          <cell r="AC897">
            <v>45962</v>
          </cell>
          <cell r="AD897">
            <v>45991</v>
          </cell>
          <cell r="AE897">
            <v>2483251</v>
          </cell>
          <cell r="AF897">
            <v>45992</v>
          </cell>
          <cell r="AG897">
            <v>46010</v>
          </cell>
          <cell r="BI897" t="str">
            <v>División de Bienestar Universitario</v>
          </cell>
          <cell r="BJ897" t="str">
            <v>JHON FREYD MONROY RODRIGUEZ</v>
          </cell>
          <cell r="BK897" t="str">
            <v>Jefe de Oficina</v>
          </cell>
          <cell r="BL897">
            <v>1534</v>
          </cell>
          <cell r="BM897">
            <v>45853.40488425926</v>
          </cell>
          <cell r="BN897">
            <v>217417891</v>
          </cell>
          <cell r="BO897">
            <v>3709</v>
          </cell>
          <cell r="BP897">
            <v>45853</v>
          </cell>
          <cell r="BQ897">
            <v>20258102</v>
          </cell>
          <cell r="CS897" t="str">
            <v xml:space="preserve">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Contribuir en masificar la divulgación y visualización de los servicios de Bienestar. 8. Apoyar la formulación y seguimiento de los diferentes planes de acción y Planes de Mejoramiento de la División de Bienestar Universitario. 9.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11. Brindar apoyo a la jefatura de Bienestar en los eventos institucionales que se realicen y sean liderados o apoyados por la Dirección de Bienestar Institucional. </v>
          </cell>
          <cell r="CT897">
            <v>40436886.600000001</v>
          </cell>
          <cell r="CU897">
            <v>717</v>
          </cell>
          <cell r="CV897" t="str">
            <v>410205</v>
          </cell>
          <cell r="CY897">
            <v>8299</v>
          </cell>
          <cell r="CZ897" t="str">
            <v>M6</v>
          </cell>
          <cell r="DA897">
            <v>20258102</v>
          </cell>
          <cell r="DB897">
            <v>0</v>
          </cell>
        </row>
        <row r="898">
          <cell r="B898" t="str">
            <v>0880 DE 2025</v>
          </cell>
          <cell r="C898">
            <v>40189728</v>
          </cell>
          <cell r="D898" t="str">
            <v>LINA ESMERALDA NOVA AREVALO</v>
          </cell>
          <cell r="E898" t="str">
            <v>CONTRATO DE PRESTACIÓN DE SERVICIOS PROFESIONALES</v>
          </cell>
          <cell r="F898" t="str">
            <v>PRESTACIÓN DE SERVICIOS PROFESIONALES NECESARIO PARA EL DESARROLLO DE LOS DIFERENTES PROCESOS DE SISTEMAS INFORMÁTICOS EN EL PROGRAMA DE RETENCIÓN ESTUDIANTIL UNILLANISTA DEL PROYECTO FICHA BPUNI BU 01 2510 2024 “IMPLEMENTACIÓN DEL MODELO DE BIENESTAR A TRAVÉS DE ESTRATEGIAS QUE BENEFICIEN A LA COMUNIDAD DE LA UNIVERSIDAD DE LOS LLANOS”</v>
          </cell>
          <cell r="G898">
            <v>45853</v>
          </cell>
          <cell r="H898">
            <v>20258102</v>
          </cell>
          <cell r="I898" t="str">
            <v>Cinco (05) meses y cinco (05) días calendario</v>
          </cell>
          <cell r="J898">
            <v>45853</v>
          </cell>
          <cell r="K898">
            <v>46010</v>
          </cell>
          <cell r="L898" t="str">
            <v>NO APLICA</v>
          </cell>
          <cell r="M898" t="str">
            <v>NO APLICA</v>
          </cell>
          <cell r="N898" t="str">
            <v>NO APLICA</v>
          </cell>
          <cell r="O898">
            <v>6</v>
          </cell>
          <cell r="P898">
            <v>2091159</v>
          </cell>
          <cell r="Q898">
            <v>45853</v>
          </cell>
          <cell r="R898">
            <v>45869</v>
          </cell>
          <cell r="S898">
            <v>3920923</v>
          </cell>
          <cell r="T898">
            <v>45870</v>
          </cell>
          <cell r="U898">
            <v>45900</v>
          </cell>
          <cell r="V898">
            <v>3920923</v>
          </cell>
          <cell r="W898">
            <v>45901</v>
          </cell>
          <cell r="X898">
            <v>45930</v>
          </cell>
          <cell r="Y898">
            <v>3920923</v>
          </cell>
          <cell r="Z898">
            <v>45931</v>
          </cell>
          <cell r="AA898">
            <v>45961</v>
          </cell>
          <cell r="AB898">
            <v>3920923</v>
          </cell>
          <cell r="AC898">
            <v>45962</v>
          </cell>
          <cell r="AD898">
            <v>45991</v>
          </cell>
          <cell r="AE898">
            <v>2483251</v>
          </cell>
          <cell r="AF898">
            <v>45992</v>
          </cell>
          <cell r="AG898">
            <v>46010</v>
          </cell>
          <cell r="BI898" t="str">
            <v>División de Bienestar Universitario</v>
          </cell>
          <cell r="BJ898" t="str">
            <v>JHON FREYD MONROY RODRIGUEZ</v>
          </cell>
          <cell r="BK898" t="str">
            <v>Jefe de Oficina</v>
          </cell>
          <cell r="BL898">
            <v>1534</v>
          </cell>
          <cell r="BM898">
            <v>45853.40488425926</v>
          </cell>
          <cell r="BN898">
            <v>217417891</v>
          </cell>
          <cell r="BO898">
            <v>3710</v>
          </cell>
          <cell r="BP898">
            <v>45853</v>
          </cell>
          <cell r="BQ898">
            <v>20258102</v>
          </cell>
          <cell r="CS898" t="str">
            <v>1. Apoyar a la jefatura de Bienestar en la consolidación, administración y generación de reportes estadísticos de participación y cobertura de la comunidad universitaria en los programas/servicios/actividades de Bienestar Institucional Universitario. 2. Apoyar la implementación,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 la División de Bienestar (SIG, PDI, PAI, planes de mejoramiento). 6. Apoyar a la jefatura de Bienestar Institucional en la elaboración de informes que permitan responder los procesos de autoevaluación con fines de acreditación de calidad y registro calificado de los programas académicos. 7. Brindar apoyo logístico en la Jornada de Primer Encuentro con la U al Inicio de cada periodo académico. 8. Brindar apoyo a la jefatura de Bienestar en los eventos institucionales que se realicen y sean liderados o apoyados por la Dirección de Bienestar Institucional. 9. Apoyar en las reuniones o eventos que estén relacionadas a los diferentes procesos de la División de Bienestar Universitario. 10. Contribuir en masificar la divulgación y visualización de los servicios y actividades desarrollados por la División de Bienestar Institucional.</v>
          </cell>
          <cell r="CT898">
            <v>40189728</v>
          </cell>
          <cell r="CU898">
            <v>717</v>
          </cell>
          <cell r="CV898" t="str">
            <v>410205</v>
          </cell>
          <cell r="CY898">
            <v>7110</v>
          </cell>
          <cell r="CZ898" t="str">
            <v>M5</v>
          </cell>
          <cell r="DA898">
            <v>20258102</v>
          </cell>
          <cell r="DB898">
            <v>0</v>
          </cell>
        </row>
        <row r="899">
          <cell r="B899" t="str">
            <v>0881 DE 2025</v>
          </cell>
          <cell r="C899">
            <v>0</v>
          </cell>
          <cell r="D899" t="str">
            <v>No. Libre</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BI899">
            <v>0</v>
          </cell>
          <cell r="BJ899">
            <v>0</v>
          </cell>
          <cell r="BK899">
            <v>0</v>
          </cell>
          <cell r="BL899">
            <v>0</v>
          </cell>
          <cell r="BM899">
            <v>0</v>
          </cell>
          <cell r="BN899">
            <v>0</v>
          </cell>
          <cell r="BO899">
            <v>0</v>
          </cell>
          <cell r="BP899">
            <v>0</v>
          </cell>
          <cell r="BQ899">
            <v>0</v>
          </cell>
          <cell r="CS899">
            <v>0</v>
          </cell>
          <cell r="CT899">
            <v>0</v>
          </cell>
          <cell r="CU899">
            <v>0</v>
          </cell>
          <cell r="CV899">
            <v>0</v>
          </cell>
          <cell r="CY899">
            <v>0</v>
          </cell>
          <cell r="CZ899">
            <v>0</v>
          </cell>
          <cell r="DA899">
            <v>0</v>
          </cell>
          <cell r="DB899">
            <v>0</v>
          </cell>
        </row>
        <row r="900">
          <cell r="B900" t="str">
            <v>0882 DE 2025</v>
          </cell>
          <cell r="C900">
            <v>1123084249</v>
          </cell>
          <cell r="D900" t="str">
            <v>ADRIANA PATRICIA GUTIERREZ PARRA</v>
          </cell>
          <cell r="E900" t="str">
            <v>CONTRATO DE PRESTACIÓN DE SERVICIOS PROFESIONALES</v>
          </cell>
          <cell r="F900" t="str">
            <v>PRESTACIÓN DE SERVICIOS PROFESIONALES NECESARIO PARA EL DESARROLLO DE LOS DIFERENTES PROCESOS DE SISTEMAS INFORMÁTICOS DE LA DIVISIÓN DE BIENESTAR UNIVERSITARIO CON CARGO AL PROYECTO FICHA BPUNI BU 01 2510 2024 “IMPLEMENTACIÓN DEL MODELO DE BIENESTAR A TRAVÉS DE ESTRATEGIAS QUE BENEFICIEN A LA COMUNIDAD DE LA UNIVERSIDAD DE LOS LLANOS”</v>
          </cell>
          <cell r="G900">
            <v>45853</v>
          </cell>
          <cell r="H900">
            <v>20258102</v>
          </cell>
          <cell r="I900" t="str">
            <v>Cinco (05) meses y cinco (05) días calendario</v>
          </cell>
          <cell r="J900">
            <v>45853</v>
          </cell>
          <cell r="K900">
            <v>46010</v>
          </cell>
          <cell r="L900" t="str">
            <v>NO APLICA</v>
          </cell>
          <cell r="M900" t="str">
            <v>NO APLICA</v>
          </cell>
          <cell r="N900" t="str">
            <v>NO APLICA</v>
          </cell>
          <cell r="O900">
            <v>6</v>
          </cell>
          <cell r="P900">
            <v>2091159</v>
          </cell>
          <cell r="Q900">
            <v>45853</v>
          </cell>
          <cell r="R900">
            <v>45869</v>
          </cell>
          <cell r="S900">
            <v>3920923</v>
          </cell>
          <cell r="T900">
            <v>45870</v>
          </cell>
          <cell r="U900">
            <v>45900</v>
          </cell>
          <cell r="V900">
            <v>3920923</v>
          </cell>
          <cell r="W900">
            <v>45901</v>
          </cell>
          <cell r="X900">
            <v>45930</v>
          </cell>
          <cell r="Y900">
            <v>3920923</v>
          </cell>
          <cell r="Z900">
            <v>45931</v>
          </cell>
          <cell r="AA900">
            <v>45961</v>
          </cell>
          <cell r="AB900">
            <v>3920923</v>
          </cell>
          <cell r="AC900">
            <v>45962</v>
          </cell>
          <cell r="AD900">
            <v>45991</v>
          </cell>
          <cell r="AE900">
            <v>2483251</v>
          </cell>
          <cell r="AF900">
            <v>45992</v>
          </cell>
          <cell r="AG900">
            <v>46010</v>
          </cell>
          <cell r="BI900" t="str">
            <v>División de Bienestar Universitario</v>
          </cell>
          <cell r="BJ900" t="str">
            <v>JHON FREYD MONROY RODRIGUEZ</v>
          </cell>
          <cell r="BK900" t="str">
            <v>Jefe de Oficina</v>
          </cell>
          <cell r="BL900">
            <v>1534</v>
          </cell>
          <cell r="BM900">
            <v>45853.40488425926</v>
          </cell>
          <cell r="BN900">
            <v>217417891</v>
          </cell>
          <cell r="BO900">
            <v>3712</v>
          </cell>
          <cell r="BP900">
            <v>45853</v>
          </cell>
          <cell r="BQ900">
            <v>20258102</v>
          </cell>
          <cell r="CS900" t="str">
            <v>1. Contribuir con la realización de proyectos de desarrollo tecnológico mediante la implementación de sistemas informáticos. 2. Apoyar el seguimiento y monitoreo eficiente de los sistemas de información de la División de Bienestar Universitario. 3. Brindar asistencia técnica y capacitación de los desarrollos tecnológicos implantados por la División de Bienestar Universitario. 4. Aportar información necesaria para la elaboración de informes relacionados con la ejecución de los proyectos y actividades de la División de Bienestar Universitario. 5. Apoyar con información del sistema de alertas tempranas las actividades de consejería. 6. Apoyar la planeación y ejecución de la estrategia de “Comunicación y Socialización”, siendo participe activo en la promoción y divulgación de las diversas estrategias de la División de Bienestar Universitario, de forma tanto escrita (presentación de informes, notas, boletines, entre otros) como en las reuniones o eventos donde la División participe. 7. Aportar información correspondiente al sistema integrado de gestión de calidad SIG. 8. Brindar apoyo a la jefatura de Bienestar en los eventos institucionales que se realicen y sean liderados o apoyados por la División de Bienestar Universitario. 9. Apoyar a la jefatura de Bienestar Institucional en la elaboración de informes que permitan responder los procesos de autoevaluación con fines de acreditación de calidad y registro calificado de los programas académicos.</v>
          </cell>
          <cell r="CT900">
            <v>1123084249</v>
          </cell>
          <cell r="CU900">
            <v>717</v>
          </cell>
          <cell r="CV900" t="str">
            <v>410205</v>
          </cell>
          <cell r="CY900">
            <v>7490</v>
          </cell>
          <cell r="CZ900" t="str">
            <v>M6</v>
          </cell>
          <cell r="DA900">
            <v>20258102</v>
          </cell>
          <cell r="DB900">
            <v>0</v>
          </cell>
        </row>
        <row r="901">
          <cell r="B901" t="str">
            <v>0883 DE 2025</v>
          </cell>
          <cell r="C901">
            <v>28548137</v>
          </cell>
          <cell r="D901" t="str">
            <v xml:space="preserve">JOHANNA PATRICIA RODRIGUEZ TELLEZ </v>
          </cell>
          <cell r="E901" t="str">
            <v>CONTRATO DE PRESTACIÓN DE SERVICIOS PROFESIONALES</v>
          </cell>
          <cell r="F901" t="str">
            <v>PRESTACIÓN DE SERVICIOS PROFESIONALES NECESARIO PARA EL DESARROLLO DE LOS DIFERENTES PROCESOS DE CONVIVENCIA INSTITUCIONAL E INTRAFAMILIAR DEL PROYECTO FICHA BPUNI BU 01 2510 2024 “IMPLEMENTACIÓN DEL MODELO DE BIENESTAR A TRAVÉS DE ESTRATEGIAS QUE BENEFICIEN A LA COMUNIDAD DE LA UNIVERSIDAD DE LOS LLANOS”</v>
          </cell>
          <cell r="G901">
            <v>45853</v>
          </cell>
          <cell r="H901">
            <v>20258102</v>
          </cell>
          <cell r="I901" t="str">
            <v>Cinco (05) meses y cinco (05) días calendario</v>
          </cell>
          <cell r="J901">
            <v>45853</v>
          </cell>
          <cell r="K901">
            <v>46010</v>
          </cell>
          <cell r="L901" t="str">
            <v>NO APLICA</v>
          </cell>
          <cell r="M901" t="str">
            <v>NO APLICA</v>
          </cell>
          <cell r="N901" t="str">
            <v>NO APLICA</v>
          </cell>
          <cell r="O901">
            <v>6</v>
          </cell>
          <cell r="P901">
            <v>2091159</v>
          </cell>
          <cell r="Q901">
            <v>45853</v>
          </cell>
          <cell r="R901">
            <v>45869</v>
          </cell>
          <cell r="S901">
            <v>3920923</v>
          </cell>
          <cell r="T901">
            <v>45870</v>
          </cell>
          <cell r="U901">
            <v>45900</v>
          </cell>
          <cell r="V901">
            <v>3920923</v>
          </cell>
          <cell r="W901">
            <v>45901</v>
          </cell>
          <cell r="X901">
            <v>45930</v>
          </cell>
          <cell r="Y901">
            <v>3920923</v>
          </cell>
          <cell r="Z901">
            <v>45931</v>
          </cell>
          <cell r="AA901">
            <v>45961</v>
          </cell>
          <cell r="AB901">
            <v>3920923</v>
          </cell>
          <cell r="AC901">
            <v>45962</v>
          </cell>
          <cell r="AD901">
            <v>45991</v>
          </cell>
          <cell r="AE901">
            <v>2483251</v>
          </cell>
          <cell r="AF901">
            <v>45992</v>
          </cell>
          <cell r="AG901">
            <v>46010</v>
          </cell>
          <cell r="BI901" t="str">
            <v>División de Bienestar Universitario</v>
          </cell>
          <cell r="BJ901" t="str">
            <v>JHON FREYD MONROY RODRIGUEZ</v>
          </cell>
          <cell r="BK901" t="str">
            <v>Jefe de Oficina</v>
          </cell>
          <cell r="BL901">
            <v>1534</v>
          </cell>
          <cell r="BM901">
            <v>45853.40488425926</v>
          </cell>
          <cell r="BN901">
            <v>217417891</v>
          </cell>
          <cell r="BO901">
            <v>3713</v>
          </cell>
          <cell r="BP901">
            <v>45853</v>
          </cell>
          <cell r="BQ901">
            <v>20258102</v>
          </cell>
          <cell r="CS901" t="str">
            <v>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 7. Apoyar a la jefatura de Bienestar Institucional en la elaboración de informes que permitan responder los procesos de autoevaluación con fines de acreditación de calidad y registro calificado de los programas académicos. 8. Contribuir en masificar la divulgación y visualización de los servicios y actividades desarrollados por la División de Bienestar Institucional.</v>
          </cell>
          <cell r="CT901">
            <v>28548137</v>
          </cell>
          <cell r="CU901">
            <v>717</v>
          </cell>
          <cell r="CV901" t="str">
            <v>410205</v>
          </cell>
          <cell r="CY901">
            <v>7210</v>
          </cell>
          <cell r="CZ901" t="str">
            <v>M6</v>
          </cell>
          <cell r="DA901">
            <v>20258102</v>
          </cell>
          <cell r="DB901">
            <v>0</v>
          </cell>
        </row>
        <row r="902">
          <cell r="B902" t="str">
            <v>0884 DE 2025</v>
          </cell>
          <cell r="C902">
            <v>1106790776</v>
          </cell>
          <cell r="D902" t="str">
            <v>VALENTINA HERNANDEZ VIVAS</v>
          </cell>
          <cell r="E902" t="str">
            <v>CONTRATO DE PRESTACIÓN DE SERVICIOS PROFESIONALES</v>
          </cell>
          <cell r="F902" t="str">
            <v>PRESTACIÓN DE SERVICIOS PROFESIONALES NECESARIO PARA EL DESARROLLO DEL PROYECTO FICHA BPUNI BU 01 2510 2024 “IMPLEMENTACIÓN DEL MODELO DE BIENESTAR A TRAVÉS DE ESTRATEGIAS QUE BENEFICIEN A LA COMUNIDAD DE LA UNIVERSIDAD DE LOS LLANOS”</v>
          </cell>
          <cell r="G902">
            <v>45853</v>
          </cell>
          <cell r="H902">
            <v>14954038</v>
          </cell>
          <cell r="I902" t="str">
            <v>Cinco (05) meses y cinco (05) días calendario</v>
          </cell>
          <cell r="J902">
            <v>45853</v>
          </cell>
          <cell r="K902">
            <v>46010</v>
          </cell>
          <cell r="L902" t="str">
            <v>NO APLICA</v>
          </cell>
          <cell r="M902" t="str">
            <v>NO APLICA</v>
          </cell>
          <cell r="N902" t="str">
            <v>NO APLICA</v>
          </cell>
          <cell r="O902">
            <v>6</v>
          </cell>
          <cell r="P902">
            <v>1543643</v>
          </cell>
          <cell r="Q902">
            <v>45853</v>
          </cell>
          <cell r="R902">
            <v>45869</v>
          </cell>
          <cell r="S902">
            <v>2894330</v>
          </cell>
          <cell r="T902">
            <v>45870</v>
          </cell>
          <cell r="U902">
            <v>45900</v>
          </cell>
          <cell r="V902">
            <v>2894330</v>
          </cell>
          <cell r="W902">
            <v>45901</v>
          </cell>
          <cell r="X902">
            <v>45930</v>
          </cell>
          <cell r="Y902">
            <v>2894330</v>
          </cell>
          <cell r="Z902">
            <v>45931</v>
          </cell>
          <cell r="AA902">
            <v>45961</v>
          </cell>
          <cell r="AB902">
            <v>2894330</v>
          </cell>
          <cell r="AC902">
            <v>45962</v>
          </cell>
          <cell r="AD902">
            <v>45991</v>
          </cell>
          <cell r="AE902">
            <v>1833075</v>
          </cell>
          <cell r="AF902">
            <v>45992</v>
          </cell>
          <cell r="AG902">
            <v>46010</v>
          </cell>
          <cell r="BI902" t="str">
            <v>División de Bienestar Universitario</v>
          </cell>
          <cell r="BJ902" t="str">
            <v>JHON FREYD MONROY RODRIGUEZ</v>
          </cell>
          <cell r="BK902" t="str">
            <v>Jefe de Oficina</v>
          </cell>
          <cell r="BL902">
            <v>1534</v>
          </cell>
          <cell r="BM902">
            <v>45853.40488425926</v>
          </cell>
          <cell r="BN902">
            <v>217417891</v>
          </cell>
          <cell r="BO902">
            <v>3714</v>
          </cell>
          <cell r="BP902">
            <v>45853</v>
          </cell>
          <cell r="BQ902">
            <v>14954038</v>
          </cell>
          <cell r="CS902" t="str">
            <v>1. Contribuir en la construcción de estrategias de comunicación para la divulgación del área de Bienestar Institucional. 2. Prestar apoyo en el diseño y producción de contenidos en formato de audio y a fines para medios internos y externos del área de Bienestar Institucional. 3. Prestar apoyo en la redacción de notas informativas, que sean resultado de las actividades del área de Bienestar Institucional. 4. Colaborar con el acompañamiento y cubrimiento de los diferentes eventos del área de Bienestar Institucional de la Universidad de los Llanos. 5. Prestar apoyo en el protocolo de eventos institucionales a través de redes sociales, de acuerdo a requerimientos y disponibilidad. 6. Prestar apoyo en el manejo y publicación en la página web de la institución micrositio (Bienestar Institucional). 7. Prestar apoyo en la planificación, redacción, edición y difusión del boletín ‘El Unillanista’. 8. Brindar apoyo en la creación de material audiovisual (reels, historias y storytelling) de los eventos desarrollados por el área de Bienestar Institucional con el fin de dinamizar las interacciones en las redes sociales. 9. ⁠prestar apoyo en la elaboración de informes de la División de Bienestar Institucional Universitario. 10. Brindar apoyo a la jefatura de Bienestar en los eventos institucionales que se realicen y sean liderados o apoyados por la Dirección de Bienestar Institucional. 11. Contribuir en masificar la divulgación y visualización de los servicios y actividades desarrollados por la División de Bienestar Institucional.</v>
          </cell>
          <cell r="CT902">
            <v>1106790776</v>
          </cell>
          <cell r="CU902">
            <v>717</v>
          </cell>
          <cell r="CV902" t="str">
            <v>410205</v>
          </cell>
          <cell r="CY902">
            <v>7490</v>
          </cell>
          <cell r="CZ902" t="str">
            <v>M6</v>
          </cell>
          <cell r="DA902">
            <v>14954038</v>
          </cell>
          <cell r="DB902">
            <v>0</v>
          </cell>
        </row>
        <row r="903">
          <cell r="B903" t="str">
            <v>0885 DE 2025</v>
          </cell>
          <cell r="C903">
            <v>43615366</v>
          </cell>
          <cell r="D903" t="str">
            <v>CAROLINA JARAMILLO MURILLO</v>
          </cell>
          <cell r="E903" t="str">
            <v>CONTRATO DE PRESTACIÓN DE SERVICIOS PROFESIONALES</v>
          </cell>
          <cell r="F903"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903">
            <v>45853</v>
          </cell>
          <cell r="H903">
            <v>16467877</v>
          </cell>
          <cell r="I903" t="str">
            <v>Cuatro (04) meses y seis (06) días calendario</v>
          </cell>
          <cell r="J903">
            <v>45853</v>
          </cell>
          <cell r="K903">
            <v>45981</v>
          </cell>
          <cell r="L903" t="str">
            <v>NO APLICA</v>
          </cell>
          <cell r="M903" t="str">
            <v>NO APLICA</v>
          </cell>
          <cell r="N903" t="str">
            <v>NO APLICA</v>
          </cell>
          <cell r="O903">
            <v>5</v>
          </cell>
          <cell r="P903">
            <v>2091159</v>
          </cell>
          <cell r="Q903">
            <v>45853</v>
          </cell>
          <cell r="R903">
            <v>45869</v>
          </cell>
          <cell r="S903">
            <v>3920923</v>
          </cell>
          <cell r="T903">
            <v>45870</v>
          </cell>
          <cell r="U903">
            <v>45900</v>
          </cell>
          <cell r="V903">
            <v>3920923</v>
          </cell>
          <cell r="W903">
            <v>45901</v>
          </cell>
          <cell r="X903">
            <v>45930</v>
          </cell>
          <cell r="Y903">
            <v>3920923</v>
          </cell>
          <cell r="Z903">
            <v>45931</v>
          </cell>
          <cell r="AA903">
            <v>45961</v>
          </cell>
          <cell r="AB903">
            <v>2613949</v>
          </cell>
          <cell r="AC903">
            <v>45962</v>
          </cell>
          <cell r="AD903">
            <v>45981</v>
          </cell>
          <cell r="AE903">
            <v>0</v>
          </cell>
          <cell r="AF903">
            <v>0</v>
          </cell>
          <cell r="AG903">
            <v>0</v>
          </cell>
          <cell r="BI903" t="str">
            <v>División de Bienestar Universitario</v>
          </cell>
          <cell r="BJ903" t="str">
            <v>JHON FREYD MONROY RODRIGUEZ</v>
          </cell>
          <cell r="BK903" t="str">
            <v>Jefe de Oficina</v>
          </cell>
          <cell r="BL903">
            <v>1534</v>
          </cell>
          <cell r="BM903">
            <v>45853.40488425926</v>
          </cell>
          <cell r="BN903">
            <v>217417891</v>
          </cell>
          <cell r="BO903">
            <v>3715</v>
          </cell>
          <cell r="BP903">
            <v>45853</v>
          </cell>
          <cell r="BQ903">
            <v>16467877</v>
          </cell>
          <cell r="CS903" t="str">
            <v>1. Apoyar en la implementación y ejecución de la Política de Género, los protocolos y ruta para la prevención mitigación y atención en los casos de todo tipo de acoso, abuso discriminación y violencia en la Universidad de los Llanos. 2. Prestar apoyo en la identificación y documentación de la cultura organizacional sobre la temática de género y sobre los casos de acoso, abuso, discriminación y violencia en la Universidad de los Llanos. 3. Apoyar en la organización de la documentación y normatividad correspondiente a la Política de Género, protocolos y rutas que la operacionalice. 4. Contribuir en el aseguramiento de los registros físicos y virtuales que den cuenta del desarrollo de eventos/actividades/talleres de género realizados desde la División de Bienestar Institucional. 5. Apoyar en la recopilación y formulación de informes solicitados por entidades externas e informes de interés interinstitucional. 6. Colaborar en la organización de la base de datos en la masificación, divulgación y visualización de la política de Género de la Universidad de los Llanos. 7. Coadyuvar en la realización de los informes del proceso que apoyen la presentación de informes de gestión de la División de Bienestar Universitario y el Área de Desarrollo Humano y Permanencia.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v>
          </cell>
          <cell r="CT903">
            <v>43615366</v>
          </cell>
          <cell r="CU903">
            <v>764</v>
          </cell>
          <cell r="CV903" t="str">
            <v>410205</v>
          </cell>
          <cell r="CY903">
            <v>7490</v>
          </cell>
          <cell r="CZ903" t="str">
            <v>M6</v>
          </cell>
          <cell r="DA903">
            <v>16467877</v>
          </cell>
          <cell r="DB903">
            <v>0</v>
          </cell>
        </row>
        <row r="904">
          <cell r="B904" t="str">
            <v>0886 DE 2025</v>
          </cell>
          <cell r="C904">
            <v>1121852564</v>
          </cell>
          <cell r="D904" t="str">
            <v>CESAR HERNANDO CRUZ MURILLO</v>
          </cell>
          <cell r="E904" t="str">
            <v>CONTRATO DE PRESTACIÓN DE SERVICIOS PROFESIONALES</v>
          </cell>
          <cell r="F904" t="str">
            <v>PRESTACIÓN DE SERVICIOS PROFESIONALES NECESARIO PARA EL DESARROLLO DE LOS DIFERENTES PROCESOS DE ASIGNACIÓN DE DESCUENTOS SOCIOECONÓMICOS DEL PROYECTO FICHA BPUNI BU 01 2510 2024 “IMPLEMENTACIÓN DEL MODELO DE BIENESTAR A TRAVÉS DE ESTRATEGIAS QUE BENEFICIEN A LA COMUNIDAD DE LA UNIVERSIDAD DE LOS LLANOS”</v>
          </cell>
          <cell r="G904">
            <v>45853</v>
          </cell>
          <cell r="H904">
            <v>16224510</v>
          </cell>
          <cell r="I904" t="str">
            <v>Cinco (05) meses calendario</v>
          </cell>
          <cell r="J904">
            <v>45853</v>
          </cell>
          <cell r="K904">
            <v>46005</v>
          </cell>
          <cell r="L904" t="str">
            <v>NO APLICA</v>
          </cell>
          <cell r="M904" t="str">
            <v>NO APLICA</v>
          </cell>
          <cell r="N904" t="str">
            <v>NO APLICA</v>
          </cell>
          <cell r="O904">
            <v>6</v>
          </cell>
          <cell r="P904">
            <v>1730614</v>
          </cell>
          <cell r="Q904">
            <v>45853</v>
          </cell>
          <cell r="R904">
            <v>45869</v>
          </cell>
          <cell r="S904">
            <v>3244902</v>
          </cell>
          <cell r="T904">
            <v>45870</v>
          </cell>
          <cell r="U904">
            <v>45900</v>
          </cell>
          <cell r="V904">
            <v>3244902</v>
          </cell>
          <cell r="W904">
            <v>45901</v>
          </cell>
          <cell r="X904">
            <v>45930</v>
          </cell>
          <cell r="Y904">
            <v>3244902</v>
          </cell>
          <cell r="Z904">
            <v>45931</v>
          </cell>
          <cell r="AA904">
            <v>45961</v>
          </cell>
          <cell r="AB904">
            <v>3244902</v>
          </cell>
          <cell r="AC904">
            <v>45962</v>
          </cell>
          <cell r="AD904">
            <v>45991</v>
          </cell>
          <cell r="AE904">
            <v>1514288</v>
          </cell>
          <cell r="AF904">
            <v>45992</v>
          </cell>
          <cell r="AG904">
            <v>46005</v>
          </cell>
          <cell r="BI904" t="str">
            <v>División de Bienestar Universitario</v>
          </cell>
          <cell r="BJ904" t="str">
            <v>JHON FREYD MONROY RODRIGUEZ</v>
          </cell>
          <cell r="BK904" t="str">
            <v>Jefe de Oficina</v>
          </cell>
          <cell r="BL904">
            <v>1534</v>
          </cell>
          <cell r="BM904">
            <v>45853.40488425926</v>
          </cell>
          <cell r="BN904">
            <v>217417891</v>
          </cell>
          <cell r="BO904">
            <v>3716</v>
          </cell>
          <cell r="BP904">
            <v>45853</v>
          </cell>
          <cell r="BQ904">
            <v>16224510</v>
          </cell>
          <cell r="CS904" t="str">
            <v>1. Apoyar a la División de Bienestar en el desarrollo de los procesos y procedimientos administrativos que permitan la implementación y ejecución de programas, servicios y actividades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Contribuir al desarrollo de convocatorias, recepción, verificación de condiciones socioeconómicas, sistematización de datos y selección de los estudiantes que serán beneficiados con el reconocimiento de apoyos económicos a través de los programas y proyectos que desde el Área de Promoción Socioeconómica se estime conveniente y que están orientados a disminuir la deserción estudiantil en la Universidad de los Llanos. 4. Apoyar a la coordinación del área en la participación y desarrollo de eventos, entrega de informes y estadísticas que sustenten las actividades desarrolladas.  5. Contribuir en masificar la divulgación y visualización de los servicios y actividades desarrollados por la División de Bienestar Institucional. 6. Coadyuvar en la articulación que desde el área de promoción socioeconómica pueda realizarse con las demás áreas de la División de Bienestar Universitario, para atender a la población estudiantil considerada en condición de vulnerabilidad. 7. Prestar apoyo en el proceso de clasificación y organización del archivo documental físico y digital del Área de Promoción Socioeconómica y velar por el buen uso del inventario físico devolutivo de la División de Bienestar Universitario. 8.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9. Brindar apoyo a la jefatura de Bienestar en los eventos institucionales que se realicen y sean liderados o apoyados por la Dirección de Bienestar Institucional.</v>
          </cell>
          <cell r="CT904">
            <v>1121852564</v>
          </cell>
          <cell r="CU904">
            <v>717</v>
          </cell>
          <cell r="CV904" t="str">
            <v>410205</v>
          </cell>
          <cell r="CY904">
            <v>7010</v>
          </cell>
          <cell r="CZ904" t="str">
            <v>M6</v>
          </cell>
          <cell r="DA904">
            <v>16224510</v>
          </cell>
          <cell r="DB904">
            <v>0</v>
          </cell>
        </row>
        <row r="905">
          <cell r="B905" t="str">
            <v>0887 DE 2025</v>
          </cell>
          <cell r="C905">
            <v>86088050</v>
          </cell>
          <cell r="D905" t="str">
            <v>JOHAN LEONARDO RIVERA MUÑOZ</v>
          </cell>
          <cell r="E905" t="str">
            <v>CONTRATO DE PRESTACIÓN DE SERVICIOS DE APOYO A LA GESTIÓN</v>
          </cell>
          <cell r="F905" t="str">
            <v>PRESTACIÓN DE SERVICIOS DE APOYO A LA GESTIÓN NECESARIO PARA EL DESARROLLO DE LOS DIFERENTES PROCESOS DE CONTROL DE ELEMENTOS ARTÍSTICOS Y DEPORTIVOS DEL PROYECTO FICHA BPUNI BU 01 2510 2024 “IMPLEMENTACIÓN DEL MODELO DE BIENESTAR A TRAVÉS DE ESTRATEGIAS QUE BENEFICIEN A LA COMUNIDAD DE LA UNIVERSIDAD DE LOS LLANOS”</v>
          </cell>
          <cell r="G905">
            <v>45853</v>
          </cell>
          <cell r="H905">
            <v>13272547</v>
          </cell>
          <cell r="I905" t="str">
            <v>Cinco (05) meses y cinco (05) días calendario</v>
          </cell>
          <cell r="J905">
            <v>45853</v>
          </cell>
          <cell r="K905">
            <v>46010</v>
          </cell>
          <cell r="L905" t="str">
            <v>NO APLICA</v>
          </cell>
          <cell r="M905" t="str">
            <v>NO APLICA</v>
          </cell>
          <cell r="N905" t="str">
            <v>NO APLICA</v>
          </cell>
          <cell r="O905">
            <v>6</v>
          </cell>
          <cell r="P905">
            <v>1370069</v>
          </cell>
          <cell r="Q905">
            <v>45853</v>
          </cell>
          <cell r="R905">
            <v>45869</v>
          </cell>
          <cell r="S905">
            <v>2568880</v>
          </cell>
          <cell r="T905">
            <v>45870</v>
          </cell>
          <cell r="U905">
            <v>45900</v>
          </cell>
          <cell r="V905">
            <v>2568880</v>
          </cell>
          <cell r="W905">
            <v>45901</v>
          </cell>
          <cell r="X905">
            <v>45930</v>
          </cell>
          <cell r="Y905">
            <v>2568880</v>
          </cell>
          <cell r="Z905">
            <v>45931</v>
          </cell>
          <cell r="AA905">
            <v>45961</v>
          </cell>
          <cell r="AB905">
            <v>2568880</v>
          </cell>
          <cell r="AC905">
            <v>45962</v>
          </cell>
          <cell r="AD905">
            <v>45991</v>
          </cell>
          <cell r="AE905">
            <v>1626958</v>
          </cell>
          <cell r="AF905">
            <v>45992</v>
          </cell>
          <cell r="AG905">
            <v>46010</v>
          </cell>
          <cell r="BI905" t="str">
            <v>División de Bienestar Universitario</v>
          </cell>
          <cell r="BJ905" t="str">
            <v>JHON FREYD MONROY RODRIGUEZ</v>
          </cell>
          <cell r="BK905" t="str">
            <v>Jefe de Oficina</v>
          </cell>
          <cell r="BL905">
            <v>1534</v>
          </cell>
          <cell r="BM905">
            <v>45853.40488425926</v>
          </cell>
          <cell r="BN905">
            <v>217417891</v>
          </cell>
          <cell r="BO905">
            <v>3717</v>
          </cell>
          <cell r="BP905">
            <v>45853</v>
          </cell>
          <cell r="BQ905">
            <v>13272547</v>
          </cell>
          <cell r="CS905"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 8. Contribuir en masificar la divulgación y visualización de los servicios y actividades desarrollados por la División de Bienestar Institucional.</v>
          </cell>
          <cell r="CT905">
            <v>86088050</v>
          </cell>
          <cell r="CU905">
            <v>717</v>
          </cell>
          <cell r="CV905" t="str">
            <v>410205</v>
          </cell>
          <cell r="CY905">
            <v>7490</v>
          </cell>
          <cell r="CZ905" t="str">
            <v>M6</v>
          </cell>
          <cell r="DA905">
            <v>13272547</v>
          </cell>
          <cell r="DB905">
            <v>0</v>
          </cell>
        </row>
        <row r="906">
          <cell r="B906" t="str">
            <v>0888 DE 2025</v>
          </cell>
          <cell r="C906">
            <v>1121831978</v>
          </cell>
          <cell r="D906" t="str">
            <v>MARIA ALEJANDRA VACA GALINDO</v>
          </cell>
          <cell r="E906" t="str">
            <v>CONTRATO DE PRESTACIÓN DE SERVICIOS PROFESIONALES</v>
          </cell>
          <cell r="F906" t="str">
            <v>PRESTACIÓN DE SERVICIOS PROFESIONALES NECESARIO PARA EL DESARROLLO DE LOS DIFERENTES PROCESOS DE ASIGNACIÓN DE DESCUENTOS SOCIOECONÓMICOS DEL PROYECTO FICHA BPUNI BU 01 2510 2024 “IMPLEMENTACIÓN DEL MODELO DE BIENESTAR A TRAVÉS DE ESTRATEGIAS QUE BENEFICIEN A LA COMUNIDAD DE LA UNIVERSIDAD DE LOS LLANOS”</v>
          </cell>
          <cell r="G906">
            <v>45853</v>
          </cell>
          <cell r="H906">
            <v>16224510</v>
          </cell>
          <cell r="I906" t="str">
            <v>Cinco (05) meses calendario</v>
          </cell>
          <cell r="J906">
            <v>45853</v>
          </cell>
          <cell r="K906">
            <v>46005</v>
          </cell>
          <cell r="L906" t="str">
            <v>NO APLICA</v>
          </cell>
          <cell r="M906" t="str">
            <v>NO APLICA</v>
          </cell>
          <cell r="N906" t="str">
            <v>NO APLICA</v>
          </cell>
          <cell r="O906">
            <v>6</v>
          </cell>
          <cell r="P906">
            <v>1730614</v>
          </cell>
          <cell r="Q906">
            <v>45853</v>
          </cell>
          <cell r="R906">
            <v>45869</v>
          </cell>
          <cell r="S906">
            <v>3244902</v>
          </cell>
          <cell r="T906">
            <v>45870</v>
          </cell>
          <cell r="U906">
            <v>45900</v>
          </cell>
          <cell r="V906">
            <v>3244902</v>
          </cell>
          <cell r="W906">
            <v>45901</v>
          </cell>
          <cell r="X906">
            <v>45930</v>
          </cell>
          <cell r="Y906">
            <v>3244902</v>
          </cell>
          <cell r="Z906">
            <v>45931</v>
          </cell>
          <cell r="AA906">
            <v>45961</v>
          </cell>
          <cell r="AB906">
            <v>3244902</v>
          </cell>
          <cell r="AC906">
            <v>45962</v>
          </cell>
          <cell r="AD906">
            <v>45991</v>
          </cell>
          <cell r="AE906">
            <v>1514288</v>
          </cell>
          <cell r="AF906">
            <v>45992</v>
          </cell>
          <cell r="AG906">
            <v>46005</v>
          </cell>
          <cell r="BI906" t="str">
            <v>División de Bienestar Universitario</v>
          </cell>
          <cell r="BJ906" t="str">
            <v>JHON FREYD MONROY RODRIGUEZ</v>
          </cell>
          <cell r="BK906" t="str">
            <v>Jefe de Oficina</v>
          </cell>
          <cell r="BL906">
            <v>1534</v>
          </cell>
          <cell r="BM906">
            <v>45853.40488425926</v>
          </cell>
          <cell r="BN906">
            <v>217417891</v>
          </cell>
          <cell r="BO906">
            <v>3718</v>
          </cell>
          <cell r="BP906">
            <v>45853</v>
          </cell>
          <cell r="BQ906">
            <v>16224510</v>
          </cell>
          <cell r="CS906" t="str">
            <v>1. Apoyar a la División de Bienestar en el desarrollo de los procesos y procedimientos administrativos que permitan la implementación y ejecución de programas, servicios y actividades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Contribuir al desarrollo de convocatorias, recepción, verificación de condiciones socioeconómicas, sistematización de datos y selección de los estudiantes que serán beneficiados con el reconocimiento de apoyos económicos a través de los programas y proyectos que desde el Área de Promoción Socioeconómica se estime conveniente y que están orientados a disminuir la deserción estudiantil en la Universidad de los Llanos. 4. Apoyar a la coordinación del área en la participación y desarrollo de eventos, entrega de informes y estadísticas que sustenten las actividades desarrolladas.  5. Contribuir en masificar la divulgación y visualización de los servicios y actividades desarrollados por la División de Bienestar Institucional. 6. Coadyuvar en la articulación que desde el área de promoción socioeconómica pueda realizarse con las demás áreas de la División de Bienestar Universitario, para atender a la población estudiantil considerada en condición de vulnerabilidad. 7. Prestar apoyo en el proceso de clasificación y organización del archivo documental físico y digital del Área de Promoción Socioeconómica y velar por el buen uso del inventario físico devolutivo de la División de Bienestar Universitario. 8.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9. Brindar apoyo a la jefatura de Bienestar en los eventos institucionales que se realicen y sean liderados o apoyados por la Dirección de Bienestar Institucional.</v>
          </cell>
          <cell r="CT906">
            <v>1121831978</v>
          </cell>
          <cell r="CU906">
            <v>717</v>
          </cell>
          <cell r="CV906" t="str">
            <v>410205</v>
          </cell>
          <cell r="CY906">
            <v>6920</v>
          </cell>
          <cell r="CZ906" t="str">
            <v>M5</v>
          </cell>
          <cell r="DA906">
            <v>16224510</v>
          </cell>
          <cell r="DB906">
            <v>0</v>
          </cell>
        </row>
        <row r="907">
          <cell r="B907" t="str">
            <v>0889 DE 2025</v>
          </cell>
          <cell r="C907">
            <v>86057104</v>
          </cell>
          <cell r="D907" t="str">
            <v>GERARDO ANDRES DOMINGUEZ DE LOS RIOS</v>
          </cell>
          <cell r="E907" t="str">
            <v>CONTRATO DE PRESTACIÓN DE SERVICIOS PROFESIONALES</v>
          </cell>
          <cell r="F907" t="str">
            <v>PRESTACIÓN DE SERVICIOS PROFESIONALES NECESARIO PARA EL DESARROLLO DE LOS DIFERENTES PROCESOS DE PROMOCIÓN Y FOMENTO DE ESTILOS DE VIDA SALUDABLES (MÉDICO) DEL PROYECTO FICHA BPUNI BU 01 2510 2024 “IMPLEMENTACIÓN DEL MODELO DE BIENESTAR A TRAVÉS DE ESTRATEGIAS QUE BENEFICIEN A LA COMUNIDAD DE LA UNIVERSIDAD DE LOS LLANOS”</v>
          </cell>
          <cell r="G907">
            <v>45853</v>
          </cell>
          <cell r="H907">
            <v>16765327</v>
          </cell>
          <cell r="I907" t="str">
            <v>Cinco (05) meses y cinco (05) días calendario</v>
          </cell>
          <cell r="J907">
            <v>45853</v>
          </cell>
          <cell r="K907">
            <v>46010</v>
          </cell>
          <cell r="L907" t="str">
            <v>NO APLICA</v>
          </cell>
          <cell r="M907" t="str">
            <v>NO APLICA</v>
          </cell>
          <cell r="N907" t="str">
            <v>NO APLICA</v>
          </cell>
          <cell r="O907">
            <v>6</v>
          </cell>
          <cell r="P907">
            <v>1730614</v>
          </cell>
          <cell r="Q907">
            <v>45853</v>
          </cell>
          <cell r="R907">
            <v>45869</v>
          </cell>
          <cell r="S907">
            <v>3244902</v>
          </cell>
          <cell r="T907">
            <v>45870</v>
          </cell>
          <cell r="U907">
            <v>45900</v>
          </cell>
          <cell r="V907">
            <v>3244902</v>
          </cell>
          <cell r="W907">
            <v>45901</v>
          </cell>
          <cell r="X907">
            <v>45930</v>
          </cell>
          <cell r="Y907">
            <v>3244902</v>
          </cell>
          <cell r="Z907">
            <v>45931</v>
          </cell>
          <cell r="AA907">
            <v>45961</v>
          </cell>
          <cell r="AB907">
            <v>3244902</v>
          </cell>
          <cell r="AC907">
            <v>45962</v>
          </cell>
          <cell r="AD907">
            <v>45991</v>
          </cell>
          <cell r="AE907">
            <v>2055105</v>
          </cell>
          <cell r="AF907">
            <v>45992</v>
          </cell>
          <cell r="AG907">
            <v>46010</v>
          </cell>
          <cell r="BI907" t="str">
            <v>División de Bienestar Universitario</v>
          </cell>
          <cell r="BJ907" t="str">
            <v>JHON FREYD MONROY RODRIGUEZ</v>
          </cell>
          <cell r="BK907" t="str">
            <v>Jefe de Oficina</v>
          </cell>
          <cell r="BL907">
            <v>1534</v>
          </cell>
          <cell r="BM907">
            <v>45853.40488425926</v>
          </cell>
          <cell r="BN907">
            <v>217417891</v>
          </cell>
          <cell r="BO907">
            <v>3719</v>
          </cell>
          <cell r="BP907">
            <v>45853</v>
          </cell>
          <cell r="BQ907">
            <v>16765327</v>
          </cell>
          <cell r="CS907" t="str">
            <v>1. Brindar apoyo en los servicios de asesoría y orientación médica a la comunidad universitaria. 2. Prestar apoyo en la atención de primeros auxilios básicos para la comunidad universitaria. 3.  Contribuir en la planeación y ejecución de estrategias de promoción de la salud y prevención de la enfermedad para la comunidad universitaria.  4. Apoyar con la caracterización en salud de los participantes en los diferentes eventos deportivos y culturales liderados por la División de Bienestar universitario, en representación de la Universidad de los Llanos. 5. Apoyar las actividades educativas sobre promoción y prevención en salud a la comunidad Universitaria y aquellas que sean virtuales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Brinda apoyo en el cuidado del inventario físico y existente y notificar oportunamente en caso de pérdida o deterioro de los mismos. 9. Contribuir en masificar la divulgación y visualización de los servicios y actividades desarrollados por la División de Bienestar Institucional.</v>
          </cell>
          <cell r="CT907">
            <v>86057104</v>
          </cell>
          <cell r="CU907">
            <v>717</v>
          </cell>
          <cell r="CV907" t="str">
            <v>410205</v>
          </cell>
          <cell r="CY907">
            <v>8299</v>
          </cell>
          <cell r="CZ907" t="str">
            <v>M6</v>
          </cell>
          <cell r="DA907">
            <v>16765327</v>
          </cell>
          <cell r="DB907">
            <v>0</v>
          </cell>
        </row>
        <row r="908">
          <cell r="B908" t="str">
            <v>0890 DE 2025</v>
          </cell>
          <cell r="C908">
            <v>1121913636</v>
          </cell>
          <cell r="D908" t="str">
            <v>YIRLEY ANGELICA RINCON BLANQUICET</v>
          </cell>
          <cell r="E908" t="str">
            <v>CONTRATO DE PRESTACIÓN DE SERVICIOS PROFESIONALES</v>
          </cell>
          <cell r="F908"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908">
            <v>45853</v>
          </cell>
          <cell r="H908">
            <v>20258102</v>
          </cell>
          <cell r="I908" t="str">
            <v>Cinco (05) meses y cinco (05) días calendario</v>
          </cell>
          <cell r="J908">
            <v>45853</v>
          </cell>
          <cell r="K908">
            <v>46010</v>
          </cell>
          <cell r="L908" t="str">
            <v>NO APLICA</v>
          </cell>
          <cell r="M908" t="str">
            <v>NO APLICA</v>
          </cell>
          <cell r="N908" t="str">
            <v>NO APLICA</v>
          </cell>
          <cell r="O908">
            <v>6</v>
          </cell>
          <cell r="P908">
            <v>2091159</v>
          </cell>
          <cell r="Q908">
            <v>45853</v>
          </cell>
          <cell r="R908">
            <v>45869</v>
          </cell>
          <cell r="S908">
            <v>3920923</v>
          </cell>
          <cell r="T908">
            <v>45870</v>
          </cell>
          <cell r="U908">
            <v>45900</v>
          </cell>
          <cell r="V908">
            <v>3920923</v>
          </cell>
          <cell r="W908">
            <v>45901</v>
          </cell>
          <cell r="X908">
            <v>45930</v>
          </cell>
          <cell r="Y908">
            <v>3920923</v>
          </cell>
          <cell r="Z908">
            <v>45931</v>
          </cell>
          <cell r="AA908">
            <v>45961</v>
          </cell>
          <cell r="AB908">
            <v>3920923</v>
          </cell>
          <cell r="AC908">
            <v>45962</v>
          </cell>
          <cell r="AD908">
            <v>45991</v>
          </cell>
          <cell r="AE908">
            <v>2483251</v>
          </cell>
          <cell r="AF908">
            <v>45992</v>
          </cell>
          <cell r="AG908">
            <v>46010</v>
          </cell>
          <cell r="BI908" t="str">
            <v>Facultad de Ciencias Básicas e Ingeniería</v>
          </cell>
          <cell r="BJ908" t="str">
            <v>JUAN MANUEL TRUJILLO GONZÁLEZ</v>
          </cell>
          <cell r="BK908" t="str">
            <v>Director del Instituto de Ciencias Ambientales de la Orinoquia Colombiana</v>
          </cell>
          <cell r="BL908">
            <v>1535</v>
          </cell>
          <cell r="BM908">
            <v>45853.406122685185</v>
          </cell>
          <cell r="BN908">
            <v>145803343</v>
          </cell>
          <cell r="BO908">
            <v>3720</v>
          </cell>
          <cell r="BP908">
            <v>45853</v>
          </cell>
          <cell r="BQ908">
            <v>20258102</v>
          </cell>
          <cell r="CS908" t="str">
            <v>1. Colaborar en la generación y desarrollo de nuevos proyectos de investigación para el Instituto de Ciencias Ambientales de la Orinoquia Colombiana (ICAOC). 2. Apoyar a la unidad hidrobiológica del Centro de Calidad de Aguas dentro del marco del sistema de Calidad NTC ISO 17025:2017. 3. Cooperar en la elaboración de manuscritos de investigación e informes técnicos de avance de los proyectos de investigación desarrollados en el ICAOC. 4. Cooperar en las actividades académicas, investigativas y de divulgación que se adelanten por el Instituto de Ciencias Ambientales de la Orinoquía Colombiana (ICAOC).</v>
          </cell>
          <cell r="CT908">
            <v>1121913636.2</v>
          </cell>
          <cell r="CU908">
            <v>767</v>
          </cell>
          <cell r="CV908" t="str">
            <v>2801012000402</v>
          </cell>
          <cell r="CY908">
            <v>8560</v>
          </cell>
          <cell r="CZ908" t="str">
            <v>M5</v>
          </cell>
          <cell r="DA908">
            <v>20258102</v>
          </cell>
          <cell r="DB908">
            <v>0</v>
          </cell>
        </row>
        <row r="909">
          <cell r="B909" t="str">
            <v>0891 DE 2025</v>
          </cell>
          <cell r="C909">
            <v>1049647467</v>
          </cell>
          <cell r="D909" t="str">
            <v>ERIKA ALEJANDRA GONZALEZ RUIZ</v>
          </cell>
          <cell r="E909" t="str">
            <v>CONTRATO DE PRESTACIÓN DE SERVICIOS PROFESIONALES</v>
          </cell>
          <cell r="F909"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909">
            <v>45853</v>
          </cell>
          <cell r="H909">
            <v>14954038</v>
          </cell>
          <cell r="I909" t="str">
            <v>Cinco (05) meses y cinco (05) días calendario</v>
          </cell>
          <cell r="J909">
            <v>45853</v>
          </cell>
          <cell r="K909">
            <v>46010</v>
          </cell>
          <cell r="L909" t="str">
            <v>NO APLICA</v>
          </cell>
          <cell r="M909" t="str">
            <v>NO APLICA</v>
          </cell>
          <cell r="N909" t="str">
            <v>NO APLICA</v>
          </cell>
          <cell r="O909">
            <v>6</v>
          </cell>
          <cell r="P909">
            <v>1543643</v>
          </cell>
          <cell r="Q909">
            <v>45853</v>
          </cell>
          <cell r="R909">
            <v>45869</v>
          </cell>
          <cell r="S909">
            <v>2894330</v>
          </cell>
          <cell r="T909">
            <v>45870</v>
          </cell>
          <cell r="U909">
            <v>45900</v>
          </cell>
          <cell r="V909">
            <v>1350687</v>
          </cell>
          <cell r="W909">
            <v>45901</v>
          </cell>
          <cell r="X909">
            <v>45914</v>
          </cell>
          <cell r="Y909">
            <v>0</v>
          </cell>
          <cell r="Z909">
            <v>45931</v>
          </cell>
          <cell r="AA909">
            <v>45961</v>
          </cell>
          <cell r="AB909">
            <v>0</v>
          </cell>
          <cell r="AC909">
            <v>45962</v>
          </cell>
          <cell r="AD909">
            <v>45991</v>
          </cell>
          <cell r="AE909">
            <v>0</v>
          </cell>
          <cell r="AF909">
            <v>45992</v>
          </cell>
          <cell r="AG909">
            <v>46010</v>
          </cell>
          <cell r="BI909" t="str">
            <v>Facultad de Ciencias Básicas e Ingeniería</v>
          </cell>
          <cell r="BJ909" t="str">
            <v>JUAN MANUEL TRUJILLO GONZÁLEZ</v>
          </cell>
          <cell r="BK909" t="str">
            <v>Director del Instituto de Ciencias Ambientales de la Orinoquia Colombiana</v>
          </cell>
          <cell r="BL909">
            <v>1535</v>
          </cell>
          <cell r="BM909">
            <v>45853.406122685185</v>
          </cell>
          <cell r="BN909">
            <v>145803343</v>
          </cell>
          <cell r="BO909">
            <v>3721</v>
          </cell>
          <cell r="BP909">
            <v>45853</v>
          </cell>
          <cell r="BQ909">
            <v>14954038</v>
          </cell>
          <cell r="CS909" t="str">
            <v>1. Apoyar con el análisis de laboratorio y controles de calidad para las matrices de agua, suelo y biota requeridos por el Centro de Calidad de Aguas. (Actividad que implica trabajo de laboratorio). 2. Apoyar la revisión y verificación de los resultados de los análisis para garantizar la confiabilidad de los datos emitidos por el laboratorio. (Actividad que implica trabajo de laboratorio). 3. Apoyar el seguimiento para la verificación y/o validación de métodos de ensayos fisicoquímicos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909">
            <v>1049647467</v>
          </cell>
          <cell r="CU909">
            <v>767</v>
          </cell>
          <cell r="CV909" t="str">
            <v>2801012000402</v>
          </cell>
          <cell r="CY909">
            <v>7490</v>
          </cell>
          <cell r="CZ909" t="str">
            <v>M6</v>
          </cell>
          <cell r="DA909">
            <v>5788660</v>
          </cell>
          <cell r="DB909">
            <v>9165378</v>
          </cell>
        </row>
        <row r="910">
          <cell r="B910" t="str">
            <v>0892 DE 2025</v>
          </cell>
          <cell r="C910">
            <v>3802477</v>
          </cell>
          <cell r="D910" t="str">
            <v>JAIRO ANDRES NOVOA BERNATE</v>
          </cell>
          <cell r="E910" t="str">
            <v>CONTRATO DE PRESTACIÓN DE SERVICIOS PROFESIONALES</v>
          </cell>
          <cell r="F910"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910">
            <v>45853</v>
          </cell>
          <cell r="H910">
            <v>14954038</v>
          </cell>
          <cell r="I910" t="str">
            <v>Cinco (05) meses y cinco (05) días calendario</v>
          </cell>
          <cell r="J910">
            <v>45853</v>
          </cell>
          <cell r="K910">
            <v>46010</v>
          </cell>
          <cell r="L910" t="str">
            <v>NO APLICA</v>
          </cell>
          <cell r="M910" t="str">
            <v>NO APLICA</v>
          </cell>
          <cell r="N910" t="str">
            <v>NO APLICA</v>
          </cell>
          <cell r="O910">
            <v>6</v>
          </cell>
          <cell r="P910">
            <v>1543643</v>
          </cell>
          <cell r="Q910">
            <v>45853</v>
          </cell>
          <cell r="R910">
            <v>45869</v>
          </cell>
          <cell r="S910">
            <v>2894330</v>
          </cell>
          <cell r="T910">
            <v>45870</v>
          </cell>
          <cell r="U910">
            <v>45900</v>
          </cell>
          <cell r="V910">
            <v>2894330</v>
          </cell>
          <cell r="W910">
            <v>45901</v>
          </cell>
          <cell r="X910">
            <v>45930</v>
          </cell>
          <cell r="Y910">
            <v>2894330</v>
          </cell>
          <cell r="Z910">
            <v>45931</v>
          </cell>
          <cell r="AA910">
            <v>45961</v>
          </cell>
          <cell r="AB910">
            <v>2894330</v>
          </cell>
          <cell r="AC910">
            <v>45962</v>
          </cell>
          <cell r="AD910">
            <v>45991</v>
          </cell>
          <cell r="AE910">
            <v>1833075</v>
          </cell>
          <cell r="AF910">
            <v>45992</v>
          </cell>
          <cell r="AG910">
            <v>46010</v>
          </cell>
          <cell r="BI910" t="str">
            <v>Facultad de Ciencias Básicas e Ingeniería</v>
          </cell>
          <cell r="BJ910" t="str">
            <v>JUAN MANUEL TRUJILLO GONZÁLEZ</v>
          </cell>
          <cell r="BK910" t="str">
            <v>Director del Instituto de Ciencias Ambientales de la Orinoquia Colombiana</v>
          </cell>
          <cell r="BL910">
            <v>1535</v>
          </cell>
          <cell r="BM910">
            <v>45853.406122685185</v>
          </cell>
          <cell r="BN910">
            <v>145803343</v>
          </cell>
          <cell r="BO910">
            <v>3722</v>
          </cell>
          <cell r="BP910">
            <v>45853</v>
          </cell>
          <cell r="BQ910">
            <v>14954038</v>
          </cell>
          <cell r="CS910" t="str">
            <v>1. Apoyar con el análisis de laboratorio y controles de calidad para las matrices de agua, suelo y biota requeridos por el Centro de Calidad de Aguas. (Actividad que implica trabajo de laboratorio). 2. Contribuir a la toma y aseguramiento de muestras, así como al registro de parámetros in situ en campo requeridos por el Centro de Calidad de Aguas. (Actividad que implica trabajo de campo). 3. Apoyar la elaboración de informes y registro de formatos de control de laboratorio requeridos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910">
            <v>3802477</v>
          </cell>
          <cell r="CU910">
            <v>767</v>
          </cell>
          <cell r="CV910" t="str">
            <v>2801012000402</v>
          </cell>
          <cell r="CY910">
            <v>7210</v>
          </cell>
          <cell r="CZ910" t="str">
            <v>M6</v>
          </cell>
          <cell r="DA910">
            <v>14954038</v>
          </cell>
          <cell r="DB910">
            <v>0</v>
          </cell>
        </row>
        <row r="911">
          <cell r="B911" t="str">
            <v>0893 DE 2025</v>
          </cell>
          <cell r="C911">
            <v>1110519424</v>
          </cell>
          <cell r="D911" t="str">
            <v>JUAN DAVID AGUILAR PACHECO</v>
          </cell>
          <cell r="E911" t="str">
            <v>CONTRATO DE PRESTACIÓN DE SERVICIOS PROFESIONALES</v>
          </cell>
          <cell r="F911"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911">
            <v>45853</v>
          </cell>
          <cell r="H911">
            <v>14954038</v>
          </cell>
          <cell r="I911" t="str">
            <v>Cinco (05) meses y cinco (05) días calendario</v>
          </cell>
          <cell r="J911">
            <v>45853</v>
          </cell>
          <cell r="K911">
            <v>46010</v>
          </cell>
          <cell r="L911" t="str">
            <v>NO APLICA</v>
          </cell>
          <cell r="M911" t="str">
            <v>NO APLICA</v>
          </cell>
          <cell r="N911" t="str">
            <v>NO APLICA</v>
          </cell>
          <cell r="O911">
            <v>6</v>
          </cell>
          <cell r="P911">
            <v>1543643</v>
          </cell>
          <cell r="Q911">
            <v>45853</v>
          </cell>
          <cell r="R911">
            <v>45869</v>
          </cell>
          <cell r="S911">
            <v>2894330</v>
          </cell>
          <cell r="T911">
            <v>45870</v>
          </cell>
          <cell r="U911">
            <v>45900</v>
          </cell>
          <cell r="V911">
            <v>2894330</v>
          </cell>
          <cell r="W911">
            <v>45901</v>
          </cell>
          <cell r="X911">
            <v>45930</v>
          </cell>
          <cell r="Y911">
            <v>2894330</v>
          </cell>
          <cell r="Z911">
            <v>45931</v>
          </cell>
          <cell r="AA911">
            <v>45961</v>
          </cell>
          <cell r="AB911">
            <v>2894330</v>
          </cell>
          <cell r="AC911">
            <v>45962</v>
          </cell>
          <cell r="AD911">
            <v>45991</v>
          </cell>
          <cell r="AE911">
            <v>1833075</v>
          </cell>
          <cell r="AF911">
            <v>45992</v>
          </cell>
          <cell r="AG911">
            <v>46010</v>
          </cell>
          <cell r="BI911" t="str">
            <v>Facultad de Ciencias Básicas e Ingeniería</v>
          </cell>
          <cell r="BJ911" t="str">
            <v>JUAN MANUEL TRUJILLO GONZÁLEZ</v>
          </cell>
          <cell r="BK911" t="str">
            <v>Director del Instituto de Ciencias Ambientales de la Orinoquia Colombiana</v>
          </cell>
          <cell r="BL911">
            <v>1535</v>
          </cell>
          <cell r="BM911">
            <v>45853.406122685185</v>
          </cell>
          <cell r="BN911">
            <v>145803343</v>
          </cell>
          <cell r="BO911">
            <v>3723</v>
          </cell>
          <cell r="BP911">
            <v>45853</v>
          </cell>
          <cell r="BQ911">
            <v>14954038</v>
          </cell>
          <cell r="CS911" t="str">
            <v>1. Apoyar con el análisis de laboratorio y controles de calidad para las matrices de agua, suelo y biota requeridos por el Centro de Calidad de Aguas. (Actividad que implica trabajo de laboratorio). 2. Contribuir a la toma y aseguramiento de muestras, así como al registro de parámetros in situ en campo requeridos por el Centro de Calidad de Aguas. (Actividad que implica trabajo de campo). 3. Apoyar la elaboración de informes y registro de formatos de control de laboratorio requeridos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911">
            <v>1110519424</v>
          </cell>
          <cell r="CU911">
            <v>767</v>
          </cell>
          <cell r="CV911" t="str">
            <v>2801012000402</v>
          </cell>
          <cell r="CY911">
            <v>8299</v>
          </cell>
          <cell r="CZ911" t="str">
            <v>M6</v>
          </cell>
          <cell r="DA911">
            <v>14954038</v>
          </cell>
          <cell r="DB911">
            <v>0</v>
          </cell>
        </row>
        <row r="912">
          <cell r="B912" t="str">
            <v>0894 DE 2025</v>
          </cell>
          <cell r="C912">
            <v>1121962050</v>
          </cell>
          <cell r="D912" t="str">
            <v>IVAN AGUSTO GUIZA VALDES</v>
          </cell>
          <cell r="E912" t="str">
            <v>CONTRATO DE PRESTACIÓN DE SERVICIOS DE APOYO A LA GESTIÓN</v>
          </cell>
          <cell r="F912" t="str">
            <v>PRESTACIÓN DE SERVICIOS DE APOYO A LA GESTIÓN NECESARIOS PARA EL DESARROLLO DEL PROYECTO FICHA BPUNI FCBI 02 2510 2024 “FORTALECIMIENTO ESTRATÉGICO DEL CENTRO DE INVESTIGACIÓN - INSTITUTO DE CIENCIAS AMBIENTALES DE LA ORINOQUIA COLOMBIANA PARA LA SOSTENIBILIDAD COMO ACTOR REGIONAL DEL SNCTI”</v>
          </cell>
          <cell r="G912">
            <v>45853</v>
          </cell>
          <cell r="H912">
            <v>13272547</v>
          </cell>
          <cell r="I912" t="str">
            <v>Cinco (05) meses y cinco (05) días calendario</v>
          </cell>
          <cell r="J912">
            <v>45853</v>
          </cell>
          <cell r="K912">
            <v>46010</v>
          </cell>
          <cell r="L912" t="str">
            <v>NO APLICA</v>
          </cell>
          <cell r="M912" t="str">
            <v>NO APLICA</v>
          </cell>
          <cell r="N912" t="str">
            <v>NO APLICA</v>
          </cell>
          <cell r="O912">
            <v>6</v>
          </cell>
          <cell r="P912">
            <v>1370069</v>
          </cell>
          <cell r="Q912">
            <v>45853</v>
          </cell>
          <cell r="R912">
            <v>45869</v>
          </cell>
          <cell r="S912">
            <v>2568880</v>
          </cell>
          <cell r="T912">
            <v>45870</v>
          </cell>
          <cell r="U912">
            <v>45900</v>
          </cell>
          <cell r="V912">
            <v>2568880</v>
          </cell>
          <cell r="W912">
            <v>45901</v>
          </cell>
          <cell r="X912">
            <v>45930</v>
          </cell>
          <cell r="Y912">
            <v>2568880</v>
          </cell>
          <cell r="Z912">
            <v>45931</v>
          </cell>
          <cell r="AA912">
            <v>45961</v>
          </cell>
          <cell r="AB912">
            <v>2568880</v>
          </cell>
          <cell r="AC912">
            <v>45962</v>
          </cell>
          <cell r="AD912">
            <v>45991</v>
          </cell>
          <cell r="AE912">
            <v>1626958</v>
          </cell>
          <cell r="AF912">
            <v>45992</v>
          </cell>
          <cell r="AG912">
            <v>46010</v>
          </cell>
          <cell r="BI912" t="str">
            <v>Facultad de Ciencias Básicas e Ingeniería</v>
          </cell>
          <cell r="BJ912" t="str">
            <v>JUAN MANUEL TRUJILLO GONZÁLEZ</v>
          </cell>
          <cell r="BK912" t="str">
            <v>Director del Instituto de Ciencias Ambientales de la Orinoquia Colombiana</v>
          </cell>
          <cell r="BL912">
            <v>1535</v>
          </cell>
          <cell r="BM912">
            <v>45853.406122685185</v>
          </cell>
          <cell r="BN912">
            <v>145803343</v>
          </cell>
          <cell r="BO912">
            <v>3724</v>
          </cell>
          <cell r="BP912">
            <v>45853</v>
          </cell>
          <cell r="BQ912">
            <v>13272547</v>
          </cell>
          <cell r="CS912" t="str">
            <v>1. Contribuir a la toma y aseguramiento de muestras, así como al registro de parámetros in situ en campo requeridos por el Centro de Calidad de Aguas. (Actividad que implica trabajo de campo). 2. Apoyar el procesamiento de muestras en laboratorio y preparación de soluciones asociados a los métodos de ensayo. (Actividad que implica trabajo de laboratorio). 3. Colaborar en el registro y seguimiento de condiciones ambientales, así como en la organización y disposición final de residuos de las diferentes unidades del Centro de Calidad de Aguas. 4. Apoyar las actividades académicas y de investigación que se adelanten por el Instituto de Ciencias Ambientales de la Orinoquía Colombiana (ICAOC) que coadyuven al desarrollo de los distintos convenios y contratos interadministrativos.</v>
          </cell>
          <cell r="CT912">
            <v>1121962050.5999999</v>
          </cell>
          <cell r="CU912">
            <v>767</v>
          </cell>
          <cell r="CV912" t="str">
            <v>2801012000402</v>
          </cell>
          <cell r="CY912">
            <v>7490</v>
          </cell>
          <cell r="CZ912" t="str">
            <v>M6</v>
          </cell>
          <cell r="DA912">
            <v>13272547</v>
          </cell>
          <cell r="DB912">
            <v>0</v>
          </cell>
        </row>
        <row r="913">
          <cell r="B913" t="str">
            <v>0895 DE 2025</v>
          </cell>
          <cell r="C913">
            <v>1121856924</v>
          </cell>
          <cell r="D913" t="str">
            <v xml:space="preserve">JEIMY STEFPANIE LAVERDE PABON </v>
          </cell>
          <cell r="E913" t="str">
            <v>CONTRATO DE PRESTACIÓN DE SERVICIOS PROFESIONALES</v>
          </cell>
          <cell r="F913"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913">
            <v>45853</v>
          </cell>
          <cell r="H913">
            <v>26894376</v>
          </cell>
          <cell r="I913" t="str">
            <v>Cinco (05) meses y cinco (05) días calendario</v>
          </cell>
          <cell r="J913">
            <v>45853</v>
          </cell>
          <cell r="K913">
            <v>46010</v>
          </cell>
          <cell r="L913" t="str">
            <v>NO APLICA</v>
          </cell>
          <cell r="M913" t="str">
            <v>NO APLICA</v>
          </cell>
          <cell r="N913" t="str">
            <v>NO APLICA</v>
          </cell>
          <cell r="O913">
            <v>6</v>
          </cell>
          <cell r="P913">
            <v>2776194</v>
          </cell>
          <cell r="Q913">
            <v>45853</v>
          </cell>
          <cell r="R913">
            <v>45869</v>
          </cell>
          <cell r="S913">
            <v>5205363</v>
          </cell>
          <cell r="T913">
            <v>45870</v>
          </cell>
          <cell r="U913">
            <v>45900</v>
          </cell>
          <cell r="V913">
            <v>5205363</v>
          </cell>
          <cell r="W913">
            <v>45901</v>
          </cell>
          <cell r="X913">
            <v>45930</v>
          </cell>
          <cell r="Y913">
            <v>5205363</v>
          </cell>
          <cell r="Z913">
            <v>45931</v>
          </cell>
          <cell r="AA913">
            <v>45961</v>
          </cell>
          <cell r="AB913">
            <v>5205363</v>
          </cell>
          <cell r="AC913">
            <v>45962</v>
          </cell>
          <cell r="AD913">
            <v>45991</v>
          </cell>
          <cell r="AE913">
            <v>3296730</v>
          </cell>
          <cell r="AF913">
            <v>45992</v>
          </cell>
          <cell r="AG913">
            <v>46010</v>
          </cell>
          <cell r="BI913" t="str">
            <v>Facultad de Ciencias Básicas e Ingeniería</v>
          </cell>
          <cell r="BJ913" t="str">
            <v>JUAN MANUEL TRUJILLO GONZÁLEZ</v>
          </cell>
          <cell r="BK913" t="str">
            <v>Director del Instituto de Ciencias Ambientales de la Orinoquia Colombiana</v>
          </cell>
          <cell r="BL913">
            <v>1535</v>
          </cell>
          <cell r="BM913">
            <v>45853.406122685185</v>
          </cell>
          <cell r="BN913">
            <v>145803343</v>
          </cell>
          <cell r="BO913">
            <v>3725</v>
          </cell>
          <cell r="BP913">
            <v>45853</v>
          </cell>
          <cell r="BQ913">
            <v>26894376</v>
          </cell>
          <cell r="CS913" t="str">
            <v>1. Cooperar en los procesos de gestión de la investigación que permitan la colaboración del ICAOC como centro de investigación con otros actores del SNCTI (Actividad que implica desplazamiento). 2. Apoyar la formulación de proyectos de investigación para la participación del ICAOC en convocatorias internas y externas. 3. Colaborar en el proceso de seguimiento técnico y administrativo en el marco del desarrollo del proyecto BPUNI de ICAOC. 4. Cooperar en la elaboración de informes técnicos de los proyectos desarrollados por el ICAOC. 5. Apoyar las actividades académicas y de investigación que se adelanten por el Instituto de Ciencias Ambientales de la Orinoquía Colombiana (ICAOC).</v>
          </cell>
          <cell r="CT913">
            <v>1121856924.4000001</v>
          </cell>
          <cell r="CU913">
            <v>767</v>
          </cell>
          <cell r="CV913" t="str">
            <v>2801012000402</v>
          </cell>
          <cell r="CY913">
            <v>7020</v>
          </cell>
          <cell r="CZ913" t="str">
            <v>M5</v>
          </cell>
          <cell r="DA913">
            <v>26894376</v>
          </cell>
          <cell r="DB913">
            <v>0</v>
          </cell>
        </row>
        <row r="914">
          <cell r="B914" t="str">
            <v>0896 DE 2025</v>
          </cell>
          <cell r="C914">
            <v>1121819817</v>
          </cell>
          <cell r="D914" t="str">
            <v>NIDIA LISSET CLAVIJO PINEDA</v>
          </cell>
          <cell r="E914" t="str">
            <v>CONTRATO DE PRESTACIÓN DE SERVICIOS PROFESIONALES</v>
          </cell>
          <cell r="F914"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914">
            <v>45853</v>
          </cell>
          <cell r="H914">
            <v>20258102</v>
          </cell>
          <cell r="I914" t="str">
            <v>Cinco (05) meses y cinco (05) días calendario</v>
          </cell>
          <cell r="J914">
            <v>45853</v>
          </cell>
          <cell r="K914">
            <v>46010</v>
          </cell>
          <cell r="L914" t="str">
            <v>NO APLICA</v>
          </cell>
          <cell r="M914" t="str">
            <v>NO APLICA</v>
          </cell>
          <cell r="N914" t="str">
            <v>NO APLICA</v>
          </cell>
          <cell r="O914">
            <v>6</v>
          </cell>
          <cell r="P914">
            <v>2091159</v>
          </cell>
          <cell r="Q914">
            <v>45853</v>
          </cell>
          <cell r="R914">
            <v>45869</v>
          </cell>
          <cell r="S914">
            <v>3920923</v>
          </cell>
          <cell r="T914">
            <v>45870</v>
          </cell>
          <cell r="U914">
            <v>45900</v>
          </cell>
          <cell r="V914">
            <v>3920923</v>
          </cell>
          <cell r="W914">
            <v>45901</v>
          </cell>
          <cell r="X914">
            <v>45930</v>
          </cell>
          <cell r="Y914">
            <v>3920923</v>
          </cell>
          <cell r="Z914">
            <v>45931</v>
          </cell>
          <cell r="AA914">
            <v>45961</v>
          </cell>
          <cell r="AB914">
            <v>3920923</v>
          </cell>
          <cell r="AC914">
            <v>45962</v>
          </cell>
          <cell r="AD914">
            <v>45991</v>
          </cell>
          <cell r="AE914">
            <v>2483251</v>
          </cell>
          <cell r="AF914">
            <v>45992</v>
          </cell>
          <cell r="AG914">
            <v>46010</v>
          </cell>
          <cell r="BI914" t="str">
            <v>Facultad de Ciencias Básicas e Ingeniería</v>
          </cell>
          <cell r="BJ914" t="str">
            <v>JUAN MANUEL TRUJILLO GONZÁLEZ</v>
          </cell>
          <cell r="BK914" t="str">
            <v>Director del Instituto de Ciencias Ambientales de la Orinoquia Colombiana</v>
          </cell>
          <cell r="BL914">
            <v>1535</v>
          </cell>
          <cell r="BM914">
            <v>45853.406122685185</v>
          </cell>
          <cell r="BN914">
            <v>145803343</v>
          </cell>
          <cell r="BO914">
            <v>3726</v>
          </cell>
          <cell r="BP914">
            <v>45853</v>
          </cell>
          <cell r="BQ914">
            <v>20258102</v>
          </cell>
          <cell r="CS914" t="str">
            <v>1. Cooperar con la revisión, análisis y seguimiento de la información documental y financiera generada en las actividades y procesos llevados a cabo en el Instituto de Ciencias Ambientales de la Orinoquia Colombiana (ICAOC). 2. Colaborar en la gestión administrativa requerida en la ejecución de procesos financieros desarrollados por los acuerdos, convenios y contratos que se ejecutan en el Instituto de Ciencias Ambientales de la Orinoquia Colombiana (ICAOC). 3. Coadyuvar en los procesos de cotización y facturación de los servicios del Instituto de Ciencias Ambientales de la Orinoquia Colombiana (ICAOC) en el marco de los sistemas de aseguramiento de calidad. 4. Colaborar en el proceso de seguimiento financiero en el marco del desarrollo del proyecto BPUNI del ICAOC. 5. Apoyar las actividades académicas y de investigación que se adelanten por el Instituto de Ciencias Ambientales de la Orinoquía Colombiana (ICAOC).</v>
          </cell>
          <cell r="CT914">
            <v>1121819817.7</v>
          </cell>
          <cell r="CU914">
            <v>767</v>
          </cell>
          <cell r="CV914" t="str">
            <v>2801012000402</v>
          </cell>
          <cell r="CY914">
            <v>6920</v>
          </cell>
          <cell r="CZ914" t="str">
            <v>M5</v>
          </cell>
          <cell r="DA914">
            <v>20258102</v>
          </cell>
          <cell r="DB914">
            <v>0</v>
          </cell>
        </row>
        <row r="915">
          <cell r="B915" t="str">
            <v>0897 DE 2025</v>
          </cell>
          <cell r="C915">
            <v>1067919351</v>
          </cell>
          <cell r="D915" t="str">
            <v>JUAN SEBASTIAN BERMUDEZ PEREZ</v>
          </cell>
          <cell r="E915" t="str">
            <v>CONTRATO DE PRESTACIÓN DE SERVICIOS PROFESIONALES</v>
          </cell>
          <cell r="F915"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915">
            <v>45853</v>
          </cell>
          <cell r="H915">
            <v>20258102</v>
          </cell>
          <cell r="I915" t="str">
            <v>Cinco (05) meses y cinco (05) días calendario</v>
          </cell>
          <cell r="J915">
            <v>45853</v>
          </cell>
          <cell r="K915">
            <v>46010</v>
          </cell>
          <cell r="L915" t="str">
            <v>NO APLICA</v>
          </cell>
          <cell r="M915" t="str">
            <v>NO APLICA</v>
          </cell>
          <cell r="N915" t="str">
            <v>NO APLICA</v>
          </cell>
          <cell r="O915">
            <v>6</v>
          </cell>
          <cell r="P915">
            <v>2091159</v>
          </cell>
          <cell r="Q915">
            <v>45853</v>
          </cell>
          <cell r="R915">
            <v>45869</v>
          </cell>
          <cell r="S915">
            <v>3920923</v>
          </cell>
          <cell r="T915">
            <v>45870</v>
          </cell>
          <cell r="U915">
            <v>45900</v>
          </cell>
          <cell r="V915">
            <v>3920923</v>
          </cell>
          <cell r="W915">
            <v>45901</v>
          </cell>
          <cell r="X915">
            <v>45930</v>
          </cell>
          <cell r="Y915">
            <v>3920923</v>
          </cell>
          <cell r="Z915">
            <v>45931</v>
          </cell>
          <cell r="AA915">
            <v>45961</v>
          </cell>
          <cell r="AB915">
            <v>3920923</v>
          </cell>
          <cell r="AC915">
            <v>45962</v>
          </cell>
          <cell r="AD915">
            <v>45991</v>
          </cell>
          <cell r="AE915">
            <v>2483251</v>
          </cell>
          <cell r="AF915">
            <v>45992</v>
          </cell>
          <cell r="AG915">
            <v>46010</v>
          </cell>
          <cell r="BI915" t="str">
            <v>Facultad de Ciencias Básicas e Ingeniería</v>
          </cell>
          <cell r="BJ915" t="str">
            <v>JUAN MANUEL TRUJILLO GONZÁLEZ</v>
          </cell>
          <cell r="BK915" t="str">
            <v>Director del Instituto de Ciencias Ambientales de la Orinoquia Colombiana</v>
          </cell>
          <cell r="BL915">
            <v>1535</v>
          </cell>
          <cell r="BM915">
            <v>45853.406122685185</v>
          </cell>
          <cell r="BN915">
            <v>145803343</v>
          </cell>
          <cell r="BO915">
            <v>3727</v>
          </cell>
          <cell r="BP915">
            <v>45853</v>
          </cell>
          <cell r="BQ915">
            <v>20258102</v>
          </cell>
          <cell r="CS915" t="str">
            <v>1. Colaborar en la revisión de solicitudes y generación de cotizaciones allegadas al Centro de Calidad de Aguas del ICAOC. 2. Apoyar los procesos de verificación y actualización del plan de aseguramiento metrológico e inventario de reactivos del Centro de Calidad de Aguas. 3. Apoyar el seguimiento del sistema de identificación y generación de muestras - SIDEM, reporte de resultados e informes del Centro de Calidad de Aguas. 4. Apoyar en el pretratamiento y análisis de laboratorio de muestras de las matrices agua, suelo y biota requeridas en el Centro de Calidad de Aguas. 5. Cooperar en los procesos del sistema de gestión de calidad, basados en los estándares NTC ISO/IEC 17025:2017, para contribuir a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915">
            <v>1067919351</v>
          </cell>
          <cell r="CU915">
            <v>767</v>
          </cell>
          <cell r="CV915" t="str">
            <v>2801012000402</v>
          </cell>
          <cell r="CY915">
            <v>7210</v>
          </cell>
          <cell r="CZ915" t="str">
            <v>M6</v>
          </cell>
          <cell r="DA915">
            <v>20258102</v>
          </cell>
          <cell r="DB915">
            <v>0</v>
          </cell>
        </row>
        <row r="916">
          <cell r="B916" t="str">
            <v>0898 DE 2025</v>
          </cell>
          <cell r="C916">
            <v>1007273641</v>
          </cell>
          <cell r="D916" t="str">
            <v>GABRIEL ELKIN MARTINEZ AMORTEGUI</v>
          </cell>
          <cell r="E916" t="str">
            <v>CONTRATO DE PRESTACIÓN DE SERVICIOS DE APOYO A LA GESTIÓN</v>
          </cell>
          <cell r="F916" t="str">
            <v>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 - ACTUALIZACIÓN I”</v>
          </cell>
          <cell r="G916">
            <v>45853</v>
          </cell>
          <cell r="H916">
            <v>11875444</v>
          </cell>
          <cell r="I916" t="str">
            <v>Cinco (05) meses y cinco (05) días calendario</v>
          </cell>
          <cell r="J916">
            <v>45853</v>
          </cell>
          <cell r="K916">
            <v>46010</v>
          </cell>
          <cell r="L916" t="str">
            <v>NO APLICA</v>
          </cell>
          <cell r="M916" t="str">
            <v>NO APLICA</v>
          </cell>
          <cell r="N916" t="str">
            <v>NO APLICA</v>
          </cell>
          <cell r="O916">
            <v>6</v>
          </cell>
          <cell r="P916">
            <v>1225852</v>
          </cell>
          <cell r="Q916">
            <v>45853</v>
          </cell>
          <cell r="R916">
            <v>45869</v>
          </cell>
          <cell r="S916">
            <v>2298473</v>
          </cell>
          <cell r="T916">
            <v>45870</v>
          </cell>
          <cell r="U916">
            <v>45900</v>
          </cell>
          <cell r="V916">
            <v>2298473</v>
          </cell>
          <cell r="W916">
            <v>45901</v>
          </cell>
          <cell r="X916">
            <v>45930</v>
          </cell>
          <cell r="Y916">
            <v>2298473</v>
          </cell>
          <cell r="Z916">
            <v>45931</v>
          </cell>
          <cell r="AA916">
            <v>45961</v>
          </cell>
          <cell r="AB916">
            <v>2298473</v>
          </cell>
          <cell r="AC916">
            <v>45962</v>
          </cell>
          <cell r="AD916">
            <v>45991</v>
          </cell>
          <cell r="AE916">
            <v>1455700</v>
          </cell>
          <cell r="AF916">
            <v>45992</v>
          </cell>
          <cell r="AG916">
            <v>46010</v>
          </cell>
          <cell r="BI916" t="str">
            <v>Facultad de Ciencias Humanas y de la Educación</v>
          </cell>
          <cell r="BJ916" t="str">
            <v xml:space="preserve">FERNANDO CAMPOS POLO </v>
          </cell>
          <cell r="BK916" t="str">
            <v>Decano de la Facultad de Ciencias Humanas y de la Educación</v>
          </cell>
          <cell r="BL916">
            <v>1551</v>
          </cell>
          <cell r="BM916">
            <v>45853.680706018517</v>
          </cell>
          <cell r="BN916">
            <v>81032430</v>
          </cell>
          <cell r="BO916">
            <v>3803</v>
          </cell>
          <cell r="BP916">
            <v>45853</v>
          </cell>
          <cell r="BQ916">
            <v>11875444</v>
          </cell>
          <cell r="CS916" t="str">
            <v>1.  Contribuir con el levantamiento e identificación de los requisitos necesarios para la realización y programación de módulos sobre: Proceso de Inscripciones, Certificados en línea, Proceso de Notas, Proceso Reportes, requeridos por el Centro de Idiomas, para estudiantes pertenecientes al Plan de Bilingüismo Unillanos. 2. Apoyo en la construcción de nuevas herramientas web y de programación, sobre: Proceso de Inscripciones, Certificados en línea, Proceso de Notas, Proceso Reportes, requeridos por el Centro de Idiomas, tanto, para el manejo de la información y procedimientos de los estudiantes pertenecientes al Plan de Bilingüismo Unillanos, liderado por la oficina de Sistemas de la Universidad de los Llanos. 3. Colaborar en el desarrollo de programación e interfaz, manejo de servidor (es), hosting, seguridad, portabilidad y las actividades que conlleven a subsanar las necesidades tecnológicas en la Construcción del programa académico-administrativo del Centro de Idiomas. 4. Coadyuvar en la elaboración de pruebas para garantizar la calidad del sistema de información y en el desarrollo de correcciones de acuerdo a las pruebas realizadas, liderado por la oficina de Sistemas de la Universidad de los Llanos. 5. Ayudar en la documentación del sistema de información, al igual, su almacenamiento en fuentes externas o nube, de acuerdo a lo direccionado por la oficina de sistemas de la Universidad de los Llanos. 6. Apoyo en la actualización y configuración de la página web del Centro de Idiomas de acuerdo a la necesidad. 7. Apoyo en la administración y soporte técnico de la página web del Centro de Idiomas. 8. Apoyar y prestar asesoría a los estudiantes y del Plan Bull que tengan dificultades con el manejo de la plataforma para las inscripciones a los módulos del Plan. 9. Contribuir con los procesos de calidad y planes de mejora.</v>
          </cell>
          <cell r="CT916">
            <v>1007273641</v>
          </cell>
          <cell r="CU916">
            <v>744</v>
          </cell>
          <cell r="CV916" t="str">
            <v>280103508</v>
          </cell>
          <cell r="CY916">
            <v>8560</v>
          </cell>
          <cell r="CZ916" t="str">
            <v>M5</v>
          </cell>
          <cell r="DA916">
            <v>11875444</v>
          </cell>
          <cell r="DB916">
            <v>0</v>
          </cell>
        </row>
        <row r="917">
          <cell r="B917" t="str">
            <v>0899 DE 2025</v>
          </cell>
          <cell r="C917">
            <v>30082847</v>
          </cell>
          <cell r="D917" t="str">
            <v>PILI CARMIÑA RIAÑO URBANO</v>
          </cell>
          <cell r="E917" t="str">
            <v>CONTRATO DE PRESTACIÓN DE SERVICIOS DE APOYO A LA GESTIÓN</v>
          </cell>
          <cell r="F917" t="str">
            <v>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 - ACTUALIZACIÓN I”</v>
          </cell>
          <cell r="G917">
            <v>45853</v>
          </cell>
          <cell r="H917">
            <v>11875444</v>
          </cell>
          <cell r="I917" t="str">
            <v>Cinco (05) meses y cinco (05) días calendario</v>
          </cell>
          <cell r="J917">
            <v>45853</v>
          </cell>
          <cell r="K917">
            <v>46010</v>
          </cell>
          <cell r="L917" t="str">
            <v>NO APLICA</v>
          </cell>
          <cell r="M917" t="str">
            <v>NO APLICA</v>
          </cell>
          <cell r="N917" t="str">
            <v>NO APLICA</v>
          </cell>
          <cell r="O917">
            <v>6</v>
          </cell>
          <cell r="P917">
            <v>1225852</v>
          </cell>
          <cell r="Q917">
            <v>45853</v>
          </cell>
          <cell r="R917">
            <v>45869</v>
          </cell>
          <cell r="S917">
            <v>2298473</v>
          </cell>
          <cell r="T917">
            <v>45870</v>
          </cell>
          <cell r="U917">
            <v>45900</v>
          </cell>
          <cell r="V917">
            <v>2298473</v>
          </cell>
          <cell r="W917">
            <v>45901</v>
          </cell>
          <cell r="X917">
            <v>45930</v>
          </cell>
          <cell r="Y917">
            <v>2298473</v>
          </cell>
          <cell r="Z917">
            <v>45931</v>
          </cell>
          <cell r="AA917">
            <v>45961</v>
          </cell>
          <cell r="AB917">
            <v>2298473</v>
          </cell>
          <cell r="AC917">
            <v>45962</v>
          </cell>
          <cell r="AD917">
            <v>45991</v>
          </cell>
          <cell r="AE917">
            <v>1455700</v>
          </cell>
          <cell r="AF917">
            <v>45992</v>
          </cell>
          <cell r="AG917">
            <v>46010</v>
          </cell>
          <cell r="BI917" t="str">
            <v>Facultad de Ciencias Humanas y de la Educación</v>
          </cell>
          <cell r="BJ917" t="str">
            <v xml:space="preserve">FERNANDO CAMPOS POLO </v>
          </cell>
          <cell r="BK917" t="str">
            <v>Decano de la Facultad de Ciencias Humanas y de la Educación</v>
          </cell>
          <cell r="BL917">
            <v>1551</v>
          </cell>
          <cell r="BM917">
            <v>45853.680706018517</v>
          </cell>
          <cell r="BN917">
            <v>81032430</v>
          </cell>
          <cell r="BO917">
            <v>3804</v>
          </cell>
          <cell r="BP917">
            <v>45853</v>
          </cell>
          <cell r="BQ917">
            <v>11875444</v>
          </cell>
          <cell r="CS917" t="str">
            <v>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v>
          </cell>
          <cell r="CT917">
            <v>30082847</v>
          </cell>
          <cell r="CU917">
            <v>744</v>
          </cell>
          <cell r="CV917" t="str">
            <v>280103508</v>
          </cell>
          <cell r="CY917">
            <v>8890</v>
          </cell>
          <cell r="CZ917" t="str">
            <v>M6</v>
          </cell>
          <cell r="DA917">
            <v>11875444</v>
          </cell>
          <cell r="DB917">
            <v>0</v>
          </cell>
        </row>
        <row r="918">
          <cell r="B918" t="str">
            <v>0900 DE 2025</v>
          </cell>
          <cell r="C918">
            <v>1121932068</v>
          </cell>
          <cell r="D918" t="str">
            <v>IANN SANTIAGO VELEZ HUERTAS</v>
          </cell>
          <cell r="E918" t="str">
            <v>CONTRATO DE PRESTACIÓN DE SERVICIOS PROFESIONALES</v>
          </cell>
          <cell r="F918" t="str">
            <v>PRESTACIÓN DE SERVICIOS PROFESIONALES NECESARIO PARA EL DESARROLLO DEL PROYECTO FICHA BPUNI FCHE 02 1710 2024 “APRENDIZAJE SIGNIFICATIVO EN UNA SEGUNDA LENGUA EN ESTUDIANTES DEL PLAN DE BILINGÜISMO DE LA UNIVERSIDAD DE LOS LLANOS MEDIANTE EL DESARROLLO DE ESTRATEGIAS COMUNICATIVAS - ACTUALIZACIÓN I”</v>
          </cell>
          <cell r="G918">
            <v>45853</v>
          </cell>
          <cell r="H918">
            <v>16765327</v>
          </cell>
          <cell r="I918" t="str">
            <v>Cinco (05) meses y cinco (05) días calendario</v>
          </cell>
          <cell r="J918">
            <v>45853</v>
          </cell>
          <cell r="K918">
            <v>46010</v>
          </cell>
          <cell r="L918" t="str">
            <v>NO APLICA</v>
          </cell>
          <cell r="M918" t="str">
            <v>NO APLICA</v>
          </cell>
          <cell r="N918" t="str">
            <v>NO APLICA</v>
          </cell>
          <cell r="O918">
            <v>6</v>
          </cell>
          <cell r="P918">
            <v>1730614</v>
          </cell>
          <cell r="Q918">
            <v>45853</v>
          </cell>
          <cell r="R918">
            <v>45869</v>
          </cell>
          <cell r="S918">
            <v>3244902</v>
          </cell>
          <cell r="T918">
            <v>45870</v>
          </cell>
          <cell r="U918">
            <v>45900</v>
          </cell>
          <cell r="V918">
            <v>3244902</v>
          </cell>
          <cell r="W918">
            <v>45901</v>
          </cell>
          <cell r="X918">
            <v>45930</v>
          </cell>
          <cell r="Y918">
            <v>3244902</v>
          </cell>
          <cell r="Z918">
            <v>45931</v>
          </cell>
          <cell r="AA918">
            <v>45961</v>
          </cell>
          <cell r="AB918">
            <v>3244902</v>
          </cell>
          <cell r="AC918">
            <v>45962</v>
          </cell>
          <cell r="AD918">
            <v>45991</v>
          </cell>
          <cell r="AE918">
            <v>2055105</v>
          </cell>
          <cell r="AF918">
            <v>45992</v>
          </cell>
          <cell r="AG918">
            <v>46010</v>
          </cell>
          <cell r="BI918" t="str">
            <v>Facultad de Ciencias Humanas y de la Educación</v>
          </cell>
          <cell r="BJ918" t="str">
            <v>FERNANDO CAMPOS POLO</v>
          </cell>
          <cell r="BK918" t="str">
            <v>Decano de la Facultad de Ciencias Humanas y de la Educación</v>
          </cell>
          <cell r="BL918">
            <v>1551</v>
          </cell>
          <cell r="BM918">
            <v>45853.680706018517</v>
          </cell>
          <cell r="BN918">
            <v>81032430</v>
          </cell>
          <cell r="BO918">
            <v>3927</v>
          </cell>
          <cell r="BP918">
            <v>45853</v>
          </cell>
          <cell r="BQ918">
            <v>16765327</v>
          </cell>
          <cell r="CS918"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Apoyar en el seguimiento al proceso de formación de la evolución en el nivel de inglés de los estudiantes de los diferentes programas según resultados de las pruebas Saber Pro. 6. Contribuir en el envío de los informes académicos solicitados por la coordinación académica general. 7. Apoyar en la asistencia a reuniones y capacitaciones programadas de las diferentes dependencias y/o direcciones de la Universidad, en pro de fortalecimiento al manejo de una segunda lengua de los estudiantes Unillanos. 8. Brindar apoyo en el proceso de evaluación docente orientada por la Universidad para el Centro de Idiomas. 9.  Apoyar en la realización de la trazabilidad académica de los estudiantes del Plan Bull, de acuerdo con las solicitudes de inscripción recibidas. 10. Brindar apoyo en la respuesta a la correspondencia allegada al Centro de Idiomas. 11. Apoyar en el proceso y verificación de los auxiliares y monitores como apoyo en los procesos académicos del plan de Bilingüismo. 12. Contribuir con los procesos de calidad y planes de mejora. 13. Apoyar a la coordinación académica en los diferentes procesos y requerimientos del plan de bilinguismo. 14. Apoyar el proceso de virtualización del Nivel A1 de inglés.</v>
          </cell>
          <cell r="CT918">
            <v>1121932068</v>
          </cell>
          <cell r="CU918">
            <v>744</v>
          </cell>
          <cell r="CV918" t="str">
            <v>280103508</v>
          </cell>
          <cell r="CY918">
            <v>8299</v>
          </cell>
          <cell r="CZ918" t="str">
            <v>M6</v>
          </cell>
          <cell r="DA918">
            <v>16765327</v>
          </cell>
          <cell r="DB918">
            <v>0</v>
          </cell>
        </row>
        <row r="919">
          <cell r="B919" t="str">
            <v>0901 DE 2025</v>
          </cell>
          <cell r="C919">
            <v>40399991</v>
          </cell>
          <cell r="D919" t="str">
            <v xml:space="preserve">MIRTHA YANIRA CALDERON CHITIVA </v>
          </cell>
          <cell r="E919" t="str">
            <v>CONTRATO DE PRESTACIÓN DE SERVICIOS PROFESIONALES</v>
          </cell>
          <cell r="F919" t="str">
            <v>PRESTACIÓN DE SERVICIOS PROFESIONALES NECESARIO PARA EL DESARROLLO DEL PROYECTO FICHA BPUNI FCHE 02 1710 2024 “APRENDIZAJE SIGNIFICATIVO EN UNA SEGUNDA LENGUA EN ESTUDIANTES DEL PLAN DE BILINGÜISMO DE LA UNIVERSIDAD DE LOS LLANOS MEDIANTE EL DESARROLLO DE ESTRATEGIAS COMUNICATIVAS - ACTUALIZACIÓN I”</v>
          </cell>
          <cell r="G919">
            <v>45853</v>
          </cell>
          <cell r="H919">
            <v>16765327</v>
          </cell>
          <cell r="I919" t="str">
            <v>Cinco (05) meses y cinco (05) días calendario</v>
          </cell>
          <cell r="J919">
            <v>45853</v>
          </cell>
          <cell r="K919">
            <v>46010</v>
          </cell>
          <cell r="L919" t="str">
            <v>NO APLICA</v>
          </cell>
          <cell r="M919" t="str">
            <v>NO APLICA</v>
          </cell>
          <cell r="N919" t="str">
            <v>NO APLICA</v>
          </cell>
          <cell r="O919">
            <v>6</v>
          </cell>
          <cell r="P919">
            <v>1730614</v>
          </cell>
          <cell r="Q919">
            <v>45853</v>
          </cell>
          <cell r="R919">
            <v>45869</v>
          </cell>
          <cell r="S919">
            <v>3244902</v>
          </cell>
          <cell r="T919">
            <v>45870</v>
          </cell>
          <cell r="U919">
            <v>45900</v>
          </cell>
          <cell r="V919">
            <v>3244902</v>
          </cell>
          <cell r="W919">
            <v>45901</v>
          </cell>
          <cell r="X919">
            <v>45930</v>
          </cell>
          <cell r="Y919">
            <v>3244902</v>
          </cell>
          <cell r="Z919">
            <v>45931</v>
          </cell>
          <cell r="AA919">
            <v>45961</v>
          </cell>
          <cell r="AB919">
            <v>3244902</v>
          </cell>
          <cell r="AC919">
            <v>45962</v>
          </cell>
          <cell r="AD919">
            <v>45991</v>
          </cell>
          <cell r="AE919">
            <v>2055105</v>
          </cell>
          <cell r="AF919">
            <v>45992</v>
          </cell>
          <cell r="AG919">
            <v>46010</v>
          </cell>
          <cell r="BI919" t="str">
            <v>Facultad de Ciencias Humanas y de la Educación</v>
          </cell>
          <cell r="BJ919" t="str">
            <v>FERNANDO CAMPOS POLO</v>
          </cell>
          <cell r="BK919" t="str">
            <v>Decano de la Facultad de Ciencias Humanas y de la Educación</v>
          </cell>
          <cell r="BL919">
            <v>1551</v>
          </cell>
          <cell r="BM919">
            <v>45853.680706018517</v>
          </cell>
          <cell r="BN919">
            <v>81032430</v>
          </cell>
          <cell r="BO919">
            <v>3928</v>
          </cell>
          <cell r="BP919">
            <v>45853</v>
          </cell>
          <cell r="BQ919">
            <v>16765327</v>
          </cell>
          <cell r="CS919"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Apoyar en el seguimiento al proceso de formación de la evolución en el nivel de inglés de los estudiantes de los diferentes programas según resultados de las pruebas Saber Pro. 6. Contribuir en el envío de los informes académicos solicitados por la coordinación académica general. 7. Apoyar en la asistencia a reuniones y capacitaciones programadas de las diferentes dependencias y/o direcciones de la Universidad, en pro de fortalecimiento al manejo de una segunda lengua de los estudiantes Unillanos. 8. Brindar apoyo en el proceso de evaluación docente orientada por la Universidad para el Centro de Idiomas. 9.  Apoyar en la realización de la trazabilidad académica de los estudiantes del Plan Bull, de acuerdo con las solicitudes de inscripción recibidas. 10. Brindar apoyo en la respuesta a la correspondencia allegada al Centro de Idiomas. 11. Apoyar en el proceso y verificación de los auxiliares y monitores como apoyo en los procesos académicos del plan de Bilingüismo. 12. Contribuir con los procesos de calidad y planes de mejora. 13. Apoyar a la dirección en los diferentes procesos y requerimientos del plan de bilinguismo. 14. Apoyar con la elaboración, seguimiento e informes pertinentes al proyecto de recursos para el Plan Bull.</v>
          </cell>
          <cell r="CT919">
            <v>40399991</v>
          </cell>
          <cell r="CU919">
            <v>744</v>
          </cell>
          <cell r="CV919" t="str">
            <v>280103508</v>
          </cell>
          <cell r="CY919">
            <v>8560</v>
          </cell>
          <cell r="CZ919" t="str">
            <v>M5</v>
          </cell>
          <cell r="DA919">
            <v>16765327</v>
          </cell>
          <cell r="DB919">
            <v>0</v>
          </cell>
        </row>
        <row r="920">
          <cell r="B920" t="str">
            <v>0902 DE 2025</v>
          </cell>
          <cell r="C920">
            <v>1121957762</v>
          </cell>
          <cell r="D920" t="str">
            <v>BRANDON ANDRES PULIDO PLAZA</v>
          </cell>
          <cell r="E920" t="str">
            <v>CONTRATO DE PRESTACIÓN DE SERVICIOS DE APOYO A LA GESTIÓN</v>
          </cell>
          <cell r="F920" t="str">
            <v>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 - ACTUALIZACIÓN I”</v>
          </cell>
          <cell r="G920">
            <v>45853</v>
          </cell>
          <cell r="H920">
            <v>11875444</v>
          </cell>
          <cell r="I920" t="str">
            <v>Cinco (05) meses y cinco (05) días calendario</v>
          </cell>
          <cell r="J920">
            <v>45853</v>
          </cell>
          <cell r="K920">
            <v>46010</v>
          </cell>
          <cell r="L920" t="str">
            <v>NO APLICA</v>
          </cell>
          <cell r="M920" t="str">
            <v>NO APLICA</v>
          </cell>
          <cell r="N920" t="str">
            <v>NO APLICA</v>
          </cell>
          <cell r="O920">
            <v>6</v>
          </cell>
          <cell r="P920">
            <v>1225852</v>
          </cell>
          <cell r="Q920">
            <v>45853</v>
          </cell>
          <cell r="R920">
            <v>45869</v>
          </cell>
          <cell r="S920">
            <v>2298473</v>
          </cell>
          <cell r="T920">
            <v>45870</v>
          </cell>
          <cell r="U920">
            <v>45900</v>
          </cell>
          <cell r="V920">
            <v>2298473</v>
          </cell>
          <cell r="W920">
            <v>45901</v>
          </cell>
          <cell r="X920">
            <v>45930</v>
          </cell>
          <cell r="Y920">
            <v>2298473</v>
          </cell>
          <cell r="Z920">
            <v>45931</v>
          </cell>
          <cell r="AA920">
            <v>45961</v>
          </cell>
          <cell r="AB920">
            <v>2298473</v>
          </cell>
          <cell r="AC920">
            <v>45962</v>
          </cell>
          <cell r="AD920">
            <v>45991</v>
          </cell>
          <cell r="AE920">
            <v>1455700</v>
          </cell>
          <cell r="AF920">
            <v>45992</v>
          </cell>
          <cell r="AG920">
            <v>46010</v>
          </cell>
          <cell r="BI920" t="str">
            <v>Facultad de Ciencias Humanas y de la Educación</v>
          </cell>
          <cell r="BJ920" t="str">
            <v xml:space="preserve">FERNANDO CAMPOS POLO </v>
          </cell>
          <cell r="BK920" t="str">
            <v>Decano de la Facultad de Ciencias Humanas y de la Educación</v>
          </cell>
          <cell r="BL920">
            <v>1551</v>
          </cell>
          <cell r="BM920">
            <v>45853.680706018517</v>
          </cell>
          <cell r="BN920">
            <v>81032430</v>
          </cell>
          <cell r="BO920">
            <v>3920</v>
          </cell>
          <cell r="BP920">
            <v>45853</v>
          </cell>
          <cell r="BQ920">
            <v>11875444</v>
          </cell>
          <cell r="CS920" t="str">
            <v xml:space="preserve"> 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4. Coadyuvar con la oferta y promoción de los servicios del Centro de Idiomas. 5. Contribuir y facilitar el acceso a la información que se encuentra registrada en los documentos de archivo de las diferentes sedes del centro de idiomas.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v>
          </cell>
          <cell r="CT920">
            <v>1121957762</v>
          </cell>
          <cell r="CU920">
            <v>744</v>
          </cell>
          <cell r="CV920" t="str">
            <v>280103508</v>
          </cell>
          <cell r="CY920">
            <v>8299</v>
          </cell>
          <cell r="CZ920" t="str">
            <v>M6</v>
          </cell>
          <cell r="DA920">
            <v>11875444</v>
          </cell>
          <cell r="DB920">
            <v>0</v>
          </cell>
        </row>
        <row r="921">
          <cell r="B921" t="str">
            <v>0903 DE 2025</v>
          </cell>
          <cell r="C921">
            <v>1006777660</v>
          </cell>
          <cell r="D921" t="str">
            <v>DERLY JULIETH VARON DUCUARA</v>
          </cell>
          <cell r="E921" t="str">
            <v>CONTRATO DE PRESTACIÓN DE SERVICIOS DE APOYO A LA GESTIÓN</v>
          </cell>
          <cell r="F921" t="str">
            <v>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 - ACTUALIZACIÓN I”</v>
          </cell>
          <cell r="G921">
            <v>45853</v>
          </cell>
          <cell r="H921">
            <v>11875444</v>
          </cell>
          <cell r="I921" t="str">
            <v>Cinco (05) meses y cinco (05) días calendario</v>
          </cell>
          <cell r="J921">
            <v>45853</v>
          </cell>
          <cell r="K921">
            <v>46010</v>
          </cell>
          <cell r="L921" t="str">
            <v>NO APLICA</v>
          </cell>
          <cell r="M921" t="str">
            <v>NO APLICA</v>
          </cell>
          <cell r="N921" t="str">
            <v>NO APLICA</v>
          </cell>
          <cell r="O921">
            <v>6</v>
          </cell>
          <cell r="P921">
            <v>1225852</v>
          </cell>
          <cell r="Q921">
            <v>45853</v>
          </cell>
          <cell r="R921">
            <v>45869</v>
          </cell>
          <cell r="S921">
            <v>2298473</v>
          </cell>
          <cell r="T921">
            <v>45870</v>
          </cell>
          <cell r="U921">
            <v>45900</v>
          </cell>
          <cell r="V921">
            <v>2298473</v>
          </cell>
          <cell r="W921">
            <v>45901</v>
          </cell>
          <cell r="X921">
            <v>45930</v>
          </cell>
          <cell r="Y921">
            <v>2298473</v>
          </cell>
          <cell r="Z921">
            <v>45931</v>
          </cell>
          <cell r="AA921">
            <v>45961</v>
          </cell>
          <cell r="AB921">
            <v>2298473</v>
          </cell>
          <cell r="AC921">
            <v>45962</v>
          </cell>
          <cell r="AD921">
            <v>45991</v>
          </cell>
          <cell r="AE921">
            <v>1455700</v>
          </cell>
          <cell r="AF921">
            <v>45992</v>
          </cell>
          <cell r="AG921">
            <v>46010</v>
          </cell>
          <cell r="BI921" t="str">
            <v>Facultad de Ciencias Humanas y de la Educación</v>
          </cell>
          <cell r="BJ921" t="str">
            <v xml:space="preserve">FERNANDO CAMPOS POLO </v>
          </cell>
          <cell r="BK921" t="str">
            <v>Decano de la Facultad de Ciencias Humanas y de la Educación</v>
          </cell>
          <cell r="BL921">
            <v>1551</v>
          </cell>
          <cell r="BM921">
            <v>45853.680706018517</v>
          </cell>
          <cell r="BN921">
            <v>81032430</v>
          </cell>
          <cell r="BO921">
            <v>3929</v>
          </cell>
          <cell r="BP921">
            <v>45853</v>
          </cell>
          <cell r="BQ921">
            <v>11875444</v>
          </cell>
          <cell r="CS921" t="str">
            <v>1. Apoyar los procesos de sistematización del Plan de Bilingüismo de la Universidad de los Llanos. 2. Contribuir con los diseños de comunicación asertiva para los estudiantes del Plan Bull. 3. Colaborar en los procesos de aprendizaje a estudiantes del Plan Bull que presentan dificultades durante el desarrollo de los módulos. 4. Coadyuvar a la coordinación en la revisión de los documentos soportes de las clases del Plan Bull. 5. Contribuir con los procesos de calidad y planes de mejora.</v>
          </cell>
          <cell r="CT921">
            <v>1006777660</v>
          </cell>
          <cell r="CU921">
            <v>744</v>
          </cell>
          <cell r="CV921" t="str">
            <v>280103508</v>
          </cell>
          <cell r="CY921">
            <v>7490</v>
          </cell>
          <cell r="CZ921" t="str">
            <v>M6</v>
          </cell>
          <cell r="DA921">
            <v>11875444</v>
          </cell>
          <cell r="DB921">
            <v>0</v>
          </cell>
        </row>
        <row r="922">
          <cell r="B922" t="str">
            <v>0904 DE 2025</v>
          </cell>
          <cell r="C922">
            <v>1121959728</v>
          </cell>
          <cell r="D922" t="str">
            <v>SOL ANGIE MAYORGA ARAGON</v>
          </cell>
          <cell r="E922" t="str">
            <v>CONTRATO DE PRESTACIÓN DE SERVICIOS DE APOYO A LA GESTIÓN</v>
          </cell>
          <cell r="F922" t="str">
            <v>PRESTACIÓN DE SERVICIOS DE APOYO A LA GESTIÓN NECESARIO PARA EL DESARROLLO DEL PROYECTO FICHA BPUNI VIARE 09 1510 2024 “CONSOLIDACIÓN DE LA IDENTIDAD INSTITUCIONAL HACIA LA TRASCENDENCIA ACADÉMICA Y LA INNOVACIÓN SOCIAL EN LA UNIVERSIDAD DE LOS LLANOS - ACTUALIZACIÓN I”</v>
          </cell>
          <cell r="G922">
            <v>45853</v>
          </cell>
          <cell r="H922">
            <v>11875444</v>
          </cell>
          <cell r="I922" t="str">
            <v>Cinco (05) meses y cinco (05) días calendario</v>
          </cell>
          <cell r="J922">
            <v>45853</v>
          </cell>
          <cell r="K922">
            <v>46010</v>
          </cell>
          <cell r="L922" t="str">
            <v>NO APLICA</v>
          </cell>
          <cell r="M922" t="str">
            <v>NO APLICA</v>
          </cell>
          <cell r="N922" t="str">
            <v>NO APLICA</v>
          </cell>
          <cell r="O922">
            <v>6</v>
          </cell>
          <cell r="P922">
            <v>1225852</v>
          </cell>
          <cell r="Q922">
            <v>45853</v>
          </cell>
          <cell r="R922">
            <v>45869</v>
          </cell>
          <cell r="S922">
            <v>2298473</v>
          </cell>
          <cell r="T922">
            <v>45870</v>
          </cell>
          <cell r="U922">
            <v>45900</v>
          </cell>
          <cell r="V922">
            <v>2298473</v>
          </cell>
          <cell r="W922">
            <v>45901</v>
          </cell>
          <cell r="X922">
            <v>45930</v>
          </cell>
          <cell r="Y922">
            <v>2298473</v>
          </cell>
          <cell r="Z922">
            <v>45931</v>
          </cell>
          <cell r="AA922">
            <v>45961</v>
          </cell>
          <cell r="AB922">
            <v>2298473</v>
          </cell>
          <cell r="AC922">
            <v>45962</v>
          </cell>
          <cell r="AD922">
            <v>45991</v>
          </cell>
          <cell r="AE922">
            <v>1455700</v>
          </cell>
          <cell r="AF922">
            <v>45992</v>
          </cell>
          <cell r="AG922">
            <v>46010</v>
          </cell>
          <cell r="BI922" t="str">
            <v>Secretaria General</v>
          </cell>
          <cell r="BJ922" t="str">
            <v>DEIVER GIOVANNY QUINTERO REYES</v>
          </cell>
          <cell r="BK922" t="str">
            <v>Secretario General</v>
          </cell>
          <cell r="BL922">
            <v>1536</v>
          </cell>
          <cell r="BM922">
            <v>45853.479074074072</v>
          </cell>
          <cell r="BN922">
            <v>158661715</v>
          </cell>
          <cell r="BO922">
            <v>3730</v>
          </cell>
          <cell r="BP922">
            <v>45853</v>
          </cell>
          <cell r="BQ922">
            <v>11875444</v>
          </cell>
          <cell r="CS922" t="str">
            <v>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 7. Contribuir con el manejo y cuidado de todas las herramientas tecnológicas e implementos que sean puestos a su disposición para el desarrollo de las actividades.</v>
          </cell>
          <cell r="CT922">
            <v>1121959728</v>
          </cell>
          <cell r="CU922">
            <v>732</v>
          </cell>
          <cell r="CV922" t="str">
            <v>120201</v>
          </cell>
          <cell r="CY922">
            <v>8299</v>
          </cell>
          <cell r="CZ922" t="str">
            <v>M6</v>
          </cell>
          <cell r="DA922">
            <v>11875444</v>
          </cell>
          <cell r="DB922">
            <v>0</v>
          </cell>
        </row>
        <row r="923">
          <cell r="B923" t="str">
            <v>0905 DE 2025</v>
          </cell>
          <cell r="C923">
            <v>86014098</v>
          </cell>
          <cell r="D923" t="str">
            <v>DUMAR ALCIDES PARRA FANDIÑO</v>
          </cell>
          <cell r="E923" t="str">
            <v>CONTRATO DE PRESTACIÓN DE SERVICIOS PROFESIONALES</v>
          </cell>
          <cell r="F923" t="str">
            <v>PRESTACIÓN DE SERVICIOS PROFESIONALES NECESARIO PARA EL DESARROLLO DEL PROYECTO FICHA BPUNI VIARE 09 1510 2024 “CONSOLIDACIÓN DE LA IDENTIDAD INSTITUCIONAL HACIA LA TRASCENDENCIA ACADÉMICA Y LA INNOVACIÓN SOCIAL EN LA UNIVERSIDAD DE LOS LLANOS - ACTUALIZACIÓN I”</v>
          </cell>
          <cell r="G923">
            <v>45853</v>
          </cell>
          <cell r="H923">
            <v>14954038</v>
          </cell>
          <cell r="I923" t="str">
            <v>Cinco (05) meses y cinco (05) días calendario</v>
          </cell>
          <cell r="J923">
            <v>45853</v>
          </cell>
          <cell r="K923">
            <v>46010</v>
          </cell>
          <cell r="L923" t="str">
            <v>NO APLICA</v>
          </cell>
          <cell r="M923" t="str">
            <v>NO APLICA</v>
          </cell>
          <cell r="N923" t="str">
            <v>NO APLICA</v>
          </cell>
          <cell r="O923">
            <v>6</v>
          </cell>
          <cell r="P923">
            <v>1543643</v>
          </cell>
          <cell r="Q923">
            <v>45853</v>
          </cell>
          <cell r="R923">
            <v>45869</v>
          </cell>
          <cell r="S923">
            <v>2894330</v>
          </cell>
          <cell r="T923">
            <v>45870</v>
          </cell>
          <cell r="U923">
            <v>45900</v>
          </cell>
          <cell r="V923">
            <v>2894330</v>
          </cell>
          <cell r="W923">
            <v>45901</v>
          </cell>
          <cell r="X923">
            <v>45930</v>
          </cell>
          <cell r="Y923">
            <v>2894330</v>
          </cell>
          <cell r="Z923">
            <v>45931</v>
          </cell>
          <cell r="AA923">
            <v>45961</v>
          </cell>
          <cell r="AB923">
            <v>2894330</v>
          </cell>
          <cell r="AC923">
            <v>45962</v>
          </cell>
          <cell r="AD923">
            <v>45991</v>
          </cell>
          <cell r="AE923">
            <v>1833075</v>
          </cell>
          <cell r="AF923">
            <v>45992</v>
          </cell>
          <cell r="AG923">
            <v>46010</v>
          </cell>
          <cell r="BI923" t="str">
            <v>Secretaria General</v>
          </cell>
          <cell r="BJ923" t="str">
            <v>DEIVER GIOVANNY QUINTERO REYES</v>
          </cell>
          <cell r="BK923" t="str">
            <v>Secretario General</v>
          </cell>
          <cell r="BL923">
            <v>1536</v>
          </cell>
          <cell r="BM923">
            <v>45853.479074074072</v>
          </cell>
          <cell r="BN923">
            <v>158661715</v>
          </cell>
          <cell r="BO923">
            <v>3731</v>
          </cell>
          <cell r="BP923">
            <v>45853</v>
          </cell>
          <cell r="BQ923">
            <v>14954038</v>
          </cell>
          <cell r="CS923" t="str">
            <v>1. Prestar apoyo en la redacción y corrección de textos de boletines externos de prensa. 2. Apoyar en la redacción, revisión y corrección de textos del boletín interno ‘El Unillanista’ y el periódico ‘Revista Contexto de proyección social”.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 11. Contribuir en la edición de los textos periodísticos y productos en general del área de comunicaciones, en lo concerniente a la edición y corrección de estilo.</v>
          </cell>
          <cell r="CT923">
            <v>86014098</v>
          </cell>
          <cell r="CU923">
            <v>732</v>
          </cell>
          <cell r="CV923" t="str">
            <v>120201</v>
          </cell>
          <cell r="CY923">
            <v>8299</v>
          </cell>
          <cell r="CZ923" t="str">
            <v>M6</v>
          </cell>
          <cell r="DA923">
            <v>14954038</v>
          </cell>
          <cell r="DB923">
            <v>0</v>
          </cell>
        </row>
        <row r="924">
          <cell r="B924" t="str">
            <v>0907 DE 2025</v>
          </cell>
          <cell r="C924">
            <v>1053783494</v>
          </cell>
          <cell r="D924" t="str">
            <v>JORGE ALBERTO FERNANDEZ GUTIERREZ</v>
          </cell>
          <cell r="E924" t="str">
            <v>CONTRATO DE PRESTACIÓN DE SERVICIOS PROFESIONALES</v>
          </cell>
          <cell r="F924" t="str">
            <v>PRESTACIÓN DE SERVICIOS PROFESIONALES NECESARIO PARA EL DESARROLLO DEL PROYECTO FICHA BPUNI VIARE 09 1510 2024 “CONSOLIDACIÓN DE LA IDENTIDAD INSTITUCIONAL HACIA LA TRASCENDENCIA ACADÉMICA Y LA INNOVACIÓN SOCIAL EN LA UNIVERSIDAD DE LOS LLANOS - ACTUALIZACIÓN I”</v>
          </cell>
          <cell r="G924">
            <v>45853</v>
          </cell>
          <cell r="H924">
            <v>26894376</v>
          </cell>
          <cell r="I924" t="str">
            <v>Cinco (05) meses y cinco (05) días calendario</v>
          </cell>
          <cell r="J924">
            <v>45853</v>
          </cell>
          <cell r="K924">
            <v>46010</v>
          </cell>
          <cell r="L924" t="str">
            <v>NO APLICA</v>
          </cell>
          <cell r="M924" t="str">
            <v>NO APLICA</v>
          </cell>
          <cell r="N924" t="str">
            <v>NO APLICA</v>
          </cell>
          <cell r="O924">
            <v>6</v>
          </cell>
          <cell r="P924">
            <v>2776194</v>
          </cell>
          <cell r="Q924">
            <v>45853</v>
          </cell>
          <cell r="R924">
            <v>45869</v>
          </cell>
          <cell r="S924">
            <v>5205363</v>
          </cell>
          <cell r="T924">
            <v>45870</v>
          </cell>
          <cell r="U924">
            <v>45900</v>
          </cell>
          <cell r="V924">
            <v>5205363</v>
          </cell>
          <cell r="W924">
            <v>45901</v>
          </cell>
          <cell r="X924">
            <v>45930</v>
          </cell>
          <cell r="Y924">
            <v>5205363</v>
          </cell>
          <cell r="Z924">
            <v>45931</v>
          </cell>
          <cell r="AA924">
            <v>45961</v>
          </cell>
          <cell r="AB924">
            <v>5205363</v>
          </cell>
          <cell r="AC924">
            <v>45962</v>
          </cell>
          <cell r="AD924">
            <v>45991</v>
          </cell>
          <cell r="AE924">
            <v>3296730</v>
          </cell>
          <cell r="AF924">
            <v>45992</v>
          </cell>
          <cell r="AG924">
            <v>46010</v>
          </cell>
          <cell r="BI924" t="str">
            <v>Secretaria General</v>
          </cell>
          <cell r="BJ924" t="str">
            <v>DEIVER GIOVANNY QUINTERO REYES</v>
          </cell>
          <cell r="BK924" t="str">
            <v>Secretario General</v>
          </cell>
          <cell r="BL924">
            <v>1536</v>
          </cell>
          <cell r="BM924">
            <v>45853.479074074072</v>
          </cell>
          <cell r="BN924">
            <v>158661715</v>
          </cell>
          <cell r="BO924">
            <v>3733</v>
          </cell>
          <cell r="BP924">
            <v>45853</v>
          </cell>
          <cell r="BQ924">
            <v>26894376</v>
          </cell>
          <cell r="CS924" t="str">
            <v>1. Contribuir en la coordinación las diferentes acciones para el buen desarrollo del proceso de comunicación institucional. 2. Contribuir con el diseño e implementación del Plan de Comunicaciones y Medios de la Universidad. 3. Cooperar en la creación y ejecución de una estrategia de comunicaciones que fortalezca el mensaje y la imagen institucional. 4. Colaborar en la selección y verificación del cumplimiento de la pauta publicitaria que la Universidad de los Llanos contrata con los diferentes medios de comunicación regional o nacional. 5. Contribuir con la recepción, diligenciamiento y requerimientos de los documentos, oficios salientes y entrantes del proceso de comunicación institucional de la Universidad de los Llanos. 6. Colaborar en la revisión y aprobación de los productos periodísticos realizados dentro del proceso de comunicación institucional para ser publicados a través de las redes sociales y los diferentes canales periodísticos institucionales. 7. Coordinar los cubrimientos y acompañamientos a eventos. 8. Prestar apoyo en el monitoreo y seguimiento a los medios. 9. Contribuir en el cumplimiento de los requerimientos realizados por la comunidad Unillanista. 10. Apoyar en la revisión y actualización de matrices correspondientes al Área de Comunicaciones. 11. Contribuir con el manejo y cuidado de todas las herramientas tecnológicas e implementos que sean puestos a su disposición para el desarrollo de sus actividades.</v>
          </cell>
          <cell r="CT924">
            <v>1053783494.8</v>
          </cell>
          <cell r="CU924">
            <v>732</v>
          </cell>
          <cell r="CV924" t="str">
            <v>120201</v>
          </cell>
          <cell r="CY924">
            <v>9609</v>
          </cell>
          <cell r="CZ924" t="str">
            <v>M6</v>
          </cell>
          <cell r="DA924">
            <v>26894376</v>
          </cell>
          <cell r="DB924">
            <v>0</v>
          </cell>
        </row>
        <row r="925">
          <cell r="B925" t="str">
            <v>0908 DE 2025</v>
          </cell>
          <cell r="C925">
            <v>1121914875</v>
          </cell>
          <cell r="D925" t="str">
            <v>SEBASTIAN GUZMAN RAVE</v>
          </cell>
          <cell r="E925" t="str">
            <v>CONTRATO DE PRESTACIÓN DE SERVICIOS DE APOYO A LA GESTIÓN</v>
          </cell>
          <cell r="F925" t="str">
            <v>PRESTACIÓN DE SERVICIOS DE APOYO A LA GESTIÓN NECESARIO PARA EL DESARROLLO DEL PROYECTO FICHA BPUNI VIARE 09 1510 2024 “CONSOLIDACIÓN DE LA IDENTIDAD INSTITUCIONAL HACIA LA TRASCENDENCIA ACADÉMICA Y LA INNOVACIÓN SOCIAL EN LA UNIVERSIDAD DE LOS LLANOS - ACTUALIZACIÓN I”</v>
          </cell>
          <cell r="G925">
            <v>45853</v>
          </cell>
          <cell r="H925">
            <v>13272547</v>
          </cell>
          <cell r="I925" t="str">
            <v>Cinco (05) meses y cinco (05) días calendario</v>
          </cell>
          <cell r="J925">
            <v>45853</v>
          </cell>
          <cell r="K925">
            <v>46010</v>
          </cell>
          <cell r="L925" t="str">
            <v>NO APLICA</v>
          </cell>
          <cell r="M925" t="str">
            <v>NO APLICA</v>
          </cell>
          <cell r="N925" t="str">
            <v>NO APLICA</v>
          </cell>
          <cell r="O925">
            <v>6</v>
          </cell>
          <cell r="P925">
            <v>1370069</v>
          </cell>
          <cell r="Q925">
            <v>45853</v>
          </cell>
          <cell r="R925">
            <v>45869</v>
          </cell>
          <cell r="S925">
            <v>2568880</v>
          </cell>
          <cell r="T925">
            <v>45870</v>
          </cell>
          <cell r="U925">
            <v>45900</v>
          </cell>
          <cell r="V925">
            <v>2568880</v>
          </cell>
          <cell r="W925">
            <v>45901</v>
          </cell>
          <cell r="X925">
            <v>45930</v>
          </cell>
          <cell r="Y925">
            <v>2568880</v>
          </cell>
          <cell r="Z925">
            <v>45931</v>
          </cell>
          <cell r="AA925">
            <v>45961</v>
          </cell>
          <cell r="AB925">
            <v>2568880</v>
          </cell>
          <cell r="AC925">
            <v>45962</v>
          </cell>
          <cell r="AD925">
            <v>45991</v>
          </cell>
          <cell r="AE925">
            <v>1626958</v>
          </cell>
          <cell r="AF925">
            <v>45992</v>
          </cell>
          <cell r="AG925">
            <v>46010</v>
          </cell>
          <cell r="BI925" t="str">
            <v>Secretaria General</v>
          </cell>
          <cell r="BJ925" t="str">
            <v>DEIVER GIOVANNY QUINTERO REYES</v>
          </cell>
          <cell r="BK925" t="str">
            <v>Secretario General</v>
          </cell>
          <cell r="BL925">
            <v>1536</v>
          </cell>
          <cell r="BM925">
            <v>45853.479074074072</v>
          </cell>
          <cell r="BN925">
            <v>158661715</v>
          </cell>
          <cell r="BO925">
            <v>3734</v>
          </cell>
          <cell r="BP925">
            <v>45853</v>
          </cell>
          <cell r="BQ925">
            <v>13272547</v>
          </cell>
          <cell r="CS925" t="str">
            <v>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Apoyar en el registro fotográfico y audiovisual de los eventos institucionales. 8. Prestar apoyo con las herramientas virtuales (Facebook live, streaming) y las demás herramientas necesarias para el desarrollo de las actividades del área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v>
          </cell>
          <cell r="CT925">
            <v>1121914875</v>
          </cell>
          <cell r="CU925">
            <v>732</v>
          </cell>
          <cell r="CV925" t="str">
            <v>120201</v>
          </cell>
          <cell r="CY925">
            <v>7420</v>
          </cell>
          <cell r="CZ925" t="str">
            <v>M6</v>
          </cell>
          <cell r="DA925">
            <v>13272547</v>
          </cell>
          <cell r="DB925">
            <v>0</v>
          </cell>
        </row>
        <row r="926">
          <cell r="B926" t="str">
            <v>0909 DE 2025</v>
          </cell>
          <cell r="C926">
            <v>1006876734</v>
          </cell>
          <cell r="D926" t="str">
            <v>LAURA DANIELA RICO LEGUIZAMO</v>
          </cell>
          <cell r="E926" t="str">
            <v>CONTRATO DE PRESTACIÓN DE SERVICIOS PROFESIONALES</v>
          </cell>
          <cell r="F926" t="str">
            <v>PRESTACIÓN DE SERVICIOS PROFESIONALES NECESARIO PARA EL DESARROLLO DEL PROYECTO FICHA BPUNI VIARE 09 1510 2024 “CONSOLIDACIÓN DE LA IDENTIDAD INSTITUCIONAL HACIA LA TRASCENDENCIA ACADÉMICA Y LA INNOVACIÓN SOCIAL EN LA UNIVERSIDAD DE LOS LLANOS - ACTUALIZACIÓN I”</v>
          </cell>
          <cell r="G926">
            <v>45853</v>
          </cell>
          <cell r="H926">
            <v>14954038</v>
          </cell>
          <cell r="I926" t="str">
            <v>Cinco (05) meses y cinco (05) días calendario</v>
          </cell>
          <cell r="J926">
            <v>45853</v>
          </cell>
          <cell r="K926">
            <v>46010</v>
          </cell>
          <cell r="L926" t="str">
            <v>NO APLICA</v>
          </cell>
          <cell r="M926" t="str">
            <v>NO APLICA</v>
          </cell>
          <cell r="N926" t="str">
            <v>NO APLICA</v>
          </cell>
          <cell r="O926">
            <v>6</v>
          </cell>
          <cell r="P926">
            <v>1543643</v>
          </cell>
          <cell r="Q926">
            <v>45853</v>
          </cell>
          <cell r="R926">
            <v>45869</v>
          </cell>
          <cell r="S926">
            <v>2894330</v>
          </cell>
          <cell r="T926">
            <v>45870</v>
          </cell>
          <cell r="U926">
            <v>45900</v>
          </cell>
          <cell r="V926">
            <v>2894330</v>
          </cell>
          <cell r="W926">
            <v>45901</v>
          </cell>
          <cell r="X926">
            <v>45930</v>
          </cell>
          <cell r="Y926">
            <v>2894330</v>
          </cell>
          <cell r="Z926">
            <v>45931</v>
          </cell>
          <cell r="AA926">
            <v>45961</v>
          </cell>
          <cell r="AB926">
            <v>2894330</v>
          </cell>
          <cell r="AC926">
            <v>45962</v>
          </cell>
          <cell r="AD926">
            <v>45991</v>
          </cell>
          <cell r="AE926">
            <v>1833075</v>
          </cell>
          <cell r="AF926">
            <v>45992</v>
          </cell>
          <cell r="AG926">
            <v>46010</v>
          </cell>
          <cell r="BI926" t="str">
            <v>Secretaria General</v>
          </cell>
          <cell r="BJ926" t="str">
            <v>DEIVER GIOVANNY QUINTERO REYES</v>
          </cell>
          <cell r="BK926" t="str">
            <v>Secretario General</v>
          </cell>
          <cell r="BL926">
            <v>1536</v>
          </cell>
          <cell r="BM926">
            <v>45853.479074074072</v>
          </cell>
          <cell r="BN926">
            <v>158661715</v>
          </cell>
          <cell r="BO926">
            <v>3735</v>
          </cell>
          <cell r="BP926">
            <v>45853</v>
          </cell>
          <cell r="BQ926">
            <v>14954038</v>
          </cell>
          <cell r="CS926" t="str">
            <v>1. Contribuir en la construcción de estrategias de comunicación y plan de comunicaciones institucional. 2.  Prestar apoyo en el diseño y producción de contenidos en formato de audio y a fines para medios internos y externos. 2. Brindar apoyo en la creación de parrillas de contenidos para las redes sociales donde se incluyan copys para las respectivas publicaciones. 3. Prestar apoyo en la redacción de notas informativas de acuerdo a las fuentes asignadas. 4. Colaborar con el acompañamiento y cubrimiento de los diferentes eventos de la Universidad de los Llanos por parte del proceso de comunicación institucional. 5. Prestar apoyo en las transmisiones y protocolo de eventos institucionales a través de redes sociales, de acuerdo a requerimientos y disponibilidad. 6. Prestar apoyo en la realización del boletín ‘El Unillanista’ y el periódico “Revista Contexto de proyección social”. 7. Apoyar en la revisión y actualización de matrices correspondientes al Área de Comunicaciones. 8. Contribuir con el manejo y cuidado de todas las herramientas tecnológicas e implementos que sean puestos a su disposición para el desarrollo de sus actividades. 9. Contribuir en las actividades administrativas que se desarrollan en marco del proyecto Ficha BPUNI VIARE 09 1510 2024 “Consolidación de la identidad institucional hacia la trascendencia académica y la innovación social en la universidad de los llanos”. 10. Brindar apoyo en la creación de material audiovisual (reels, historias) de los eventos desarrollados por la Universidad con el fin de dinamizar las interacciones en las redes sociales.</v>
          </cell>
          <cell r="CT926">
            <v>1006876734</v>
          </cell>
          <cell r="CU926">
            <v>732</v>
          </cell>
          <cell r="CV926" t="str">
            <v>120201</v>
          </cell>
          <cell r="CY926">
            <v>8211</v>
          </cell>
          <cell r="CZ926" t="str">
            <v>M6</v>
          </cell>
          <cell r="DA926">
            <v>14954038</v>
          </cell>
          <cell r="DB926">
            <v>0</v>
          </cell>
        </row>
        <row r="927">
          <cell r="B927" t="str">
            <v>0910 DE 2025</v>
          </cell>
          <cell r="C927">
            <v>1121885006</v>
          </cell>
          <cell r="D927" t="str">
            <v>ELDER YOVANNY CORTES ESCOBAR</v>
          </cell>
          <cell r="E927" t="str">
            <v>CONTRATO DE PRESTACIÓN DE SERVICIOS PROFESIONALES</v>
          </cell>
          <cell r="F927" t="str">
            <v>PRESTACIÓN DE SERVICIOS PROFESIONALES NECESARIO PARA EL DESARROLLO DEL PROYECTO FICHA BPUNI VIARE 09 1510 2024 “CONSOLIDACIÓN DE LA IDENTIDAD INSTITUCIONAL HACIA LA TRASCENDENCIA ACADÉMICA Y LA INNOVACIÓN SOCIAL EN LA UNIVERSIDAD DE LOS LLANOS - ACTUALIZACIÓN I”</v>
          </cell>
          <cell r="G927">
            <v>45853</v>
          </cell>
          <cell r="H927">
            <v>14954038</v>
          </cell>
          <cell r="I927" t="str">
            <v>Cinco (05) meses y cinco (05) días calendario</v>
          </cell>
          <cell r="J927">
            <v>45853</v>
          </cell>
          <cell r="K927">
            <v>46010</v>
          </cell>
          <cell r="L927" t="str">
            <v>NO APLICA</v>
          </cell>
          <cell r="M927" t="str">
            <v>NO APLICA</v>
          </cell>
          <cell r="N927" t="str">
            <v>NO APLICA</v>
          </cell>
          <cell r="O927">
            <v>6</v>
          </cell>
          <cell r="P927">
            <v>1543643</v>
          </cell>
          <cell r="Q927">
            <v>45853</v>
          </cell>
          <cell r="R927">
            <v>45869</v>
          </cell>
          <cell r="S927">
            <v>2894330</v>
          </cell>
          <cell r="T927">
            <v>45870</v>
          </cell>
          <cell r="U927">
            <v>45900</v>
          </cell>
          <cell r="V927">
            <v>2894330</v>
          </cell>
          <cell r="W927">
            <v>45901</v>
          </cell>
          <cell r="X927">
            <v>45930</v>
          </cell>
          <cell r="Y927">
            <v>2894330</v>
          </cell>
          <cell r="Z927">
            <v>45931</v>
          </cell>
          <cell r="AA927">
            <v>45961</v>
          </cell>
          <cell r="AB927">
            <v>2894330</v>
          </cell>
          <cell r="AC927">
            <v>45962</v>
          </cell>
          <cell r="AD927">
            <v>45991</v>
          </cell>
          <cell r="AE927">
            <v>1833075</v>
          </cell>
          <cell r="AF927">
            <v>45992</v>
          </cell>
          <cell r="AG927">
            <v>46010</v>
          </cell>
          <cell r="BI927" t="str">
            <v>Secretaria General</v>
          </cell>
          <cell r="BJ927" t="str">
            <v>DEIVER GIOVANNY QUINTERO REYES</v>
          </cell>
          <cell r="BK927" t="str">
            <v>Secretario General</v>
          </cell>
          <cell r="BL927">
            <v>1536</v>
          </cell>
          <cell r="BM927">
            <v>45853.479074074072</v>
          </cell>
          <cell r="BN927">
            <v>158661715</v>
          </cell>
          <cell r="BO927">
            <v>3736</v>
          </cell>
          <cell r="BP927">
            <v>45853</v>
          </cell>
          <cell r="BQ927">
            <v>14954038</v>
          </cell>
          <cell r="CS927" t="str">
            <v>1. Prestar apoyo en la realización de piezas gráficas para redes sociales y publicidad de la Institución, publicidad ATL y BTL. 2. Contribuir en el diseño tarjetas (invitaciones, alusivos a una fecha importante, festividades, entre otros). 3. Colaborar con el buen uso de la marca institucional de acuerdo a lo establecido por el manual de identidad.  4. Contribuir en elaboración y edición de video clips y videos Institucionales. 5. Apoyar con la elaboración de la diagramación y línea grafica del boletín informativo digital Unillanista y El periódico “Revista Contexto de proyección social”. 6. Prestar apoyo en el registro fotográfico de eventos institucionales. 7. Prestar apoyo en el diseño en la transmisión en vivo de eventos institucionales, a través de las redes sociales oficiales. 8. Apoyar en la revisión y actualización de matrices correspondientes al Área de Comunicaciones. 9. Contribuir con el manejo y cuidado de todas las herramientas tecnológicas e implementos que sean puestos a su disposición para el desarrollo de sus actividades. 10. Colaborar con la supervisión de la identidad visual y narrativa de la Universidad en todas sus plataformas, asegurando que el mensaje de la institución refleje sus valores y objetivos.</v>
          </cell>
          <cell r="CT927">
            <v>1121885006</v>
          </cell>
          <cell r="CU927">
            <v>732</v>
          </cell>
          <cell r="CV927" t="str">
            <v>120201</v>
          </cell>
          <cell r="CY927">
            <v>8299</v>
          </cell>
          <cell r="CZ927" t="str">
            <v>M6</v>
          </cell>
          <cell r="DA927">
            <v>14954038</v>
          </cell>
          <cell r="DB927">
            <v>0</v>
          </cell>
        </row>
        <row r="928">
          <cell r="B928" t="str">
            <v>0911 DE 2025</v>
          </cell>
          <cell r="C928">
            <v>1121882349</v>
          </cell>
          <cell r="D928" t="str">
            <v>MAICOL ANDREY MATEUS BEJARANO</v>
          </cell>
          <cell r="E928" t="str">
            <v>CONTRATO DE PRESTACIÓN DE SERVICIOS DE APOYO A LA GESTIÓN</v>
          </cell>
          <cell r="F928" t="str">
            <v>PRESTACIÓN DE SERVICIOS DE APOYO A LA GESTIÓN NECESARIO PARA EL DESARROLLO DEL PROYECTO FICHA BPUNI VIARE 09 1510 2024 “CONSOLIDACIÓN DE LA IDENTIDAD INSTITUCIONAL HACIA LA TRASCENDENCIA ACADÉMICA Y LA INNOVACIÓN SOCIAL EN LA UNIVERSIDAD DE LOS LLANOS - ACTUALIZACIÓN I”</v>
          </cell>
          <cell r="G928">
            <v>45853</v>
          </cell>
          <cell r="H928">
            <v>13272547</v>
          </cell>
          <cell r="I928" t="str">
            <v>Cinco (05) meses y cinco (05) días calendario</v>
          </cell>
          <cell r="J928">
            <v>45853</v>
          </cell>
          <cell r="K928">
            <v>46010</v>
          </cell>
          <cell r="L928" t="str">
            <v>NO APLICA</v>
          </cell>
          <cell r="M928" t="str">
            <v>NO APLICA</v>
          </cell>
          <cell r="N928" t="str">
            <v>NO APLICA</v>
          </cell>
          <cell r="O928">
            <v>6</v>
          </cell>
          <cell r="P928">
            <v>1370069</v>
          </cell>
          <cell r="Q928">
            <v>45853</v>
          </cell>
          <cell r="R928">
            <v>45869</v>
          </cell>
          <cell r="S928">
            <v>2568880</v>
          </cell>
          <cell r="T928">
            <v>45870</v>
          </cell>
          <cell r="U928">
            <v>45900</v>
          </cell>
          <cell r="V928">
            <v>2568880</v>
          </cell>
          <cell r="W928">
            <v>45901</v>
          </cell>
          <cell r="X928">
            <v>45930</v>
          </cell>
          <cell r="Y928">
            <v>2568880</v>
          </cell>
          <cell r="Z928">
            <v>45931</v>
          </cell>
          <cell r="AA928">
            <v>45961</v>
          </cell>
          <cell r="AB928">
            <v>2568880</v>
          </cell>
          <cell r="AC928">
            <v>45962</v>
          </cell>
          <cell r="AD928">
            <v>45991</v>
          </cell>
          <cell r="AE928">
            <v>1626958</v>
          </cell>
          <cell r="AF928">
            <v>45992</v>
          </cell>
          <cell r="AG928">
            <v>46010</v>
          </cell>
          <cell r="BI928" t="str">
            <v>Secretaria General</v>
          </cell>
          <cell r="BJ928" t="str">
            <v>DEIVER GIOVANNY QUINTERO REYES</v>
          </cell>
          <cell r="BK928" t="str">
            <v>Secretario General</v>
          </cell>
          <cell r="BL928">
            <v>1536</v>
          </cell>
          <cell r="BM928">
            <v>45853.479074074072</v>
          </cell>
          <cell r="BN928">
            <v>158661715</v>
          </cell>
          <cell r="BO928">
            <v>3737</v>
          </cell>
          <cell r="BP928">
            <v>45853</v>
          </cell>
          <cell r="BQ928">
            <v>13272547</v>
          </cell>
          <cell r="CS928"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Prestar apoyo en el registro fotográfico de eventos institucionales. 5. Apoyar en el diseño en la transmisión en vivo de eventos institucionales, a través de las redes sociales oficiales. 6. Ayudar en la revisión y actualización de matrices correspondientes al Área de Comunicaciones. 7. Contribuir con el manejo y cuidado de todas las herramientas tecnológicas e implementos que sean puestos a su disposición para el desarrollo de sus actividades.</v>
          </cell>
          <cell r="CT928">
            <v>1121882349</v>
          </cell>
          <cell r="CU928">
            <v>732</v>
          </cell>
          <cell r="CV928" t="str">
            <v>120201</v>
          </cell>
          <cell r="CY928">
            <v>8299</v>
          </cell>
          <cell r="CZ928" t="str">
            <v>M6</v>
          </cell>
          <cell r="DA928">
            <v>13272547</v>
          </cell>
          <cell r="DB928">
            <v>0</v>
          </cell>
        </row>
        <row r="929">
          <cell r="B929" t="str">
            <v>0912 DE 2025</v>
          </cell>
          <cell r="C929">
            <v>1022374795</v>
          </cell>
          <cell r="D929" t="str">
            <v>NATALY ANDREA CALDERON GUTIERREZ</v>
          </cell>
          <cell r="E929" t="str">
            <v>CONTRATO DE PRESTACIÓN DE SERVICIOS PROFESIONALES</v>
          </cell>
          <cell r="F929" t="str">
            <v>PRESTACIÓN DE SERVICIOS PROFESIONALES NECESARIO PARA EL DESARROLLO DEL PROYECTO FICHA BPUNI VIARE 09 1510 2024 “CONSOLIDACIÓN DE LA IDENTIDAD INSTITUCIONAL HACIA LA TRASCENDENCIA ACADÉMICA Y LA INNOVACIÓN SOCIAL EN LA UNIVERSIDAD DE LOS LLANOS - ACTUALIZACIÓN I”</v>
          </cell>
          <cell r="G929">
            <v>45853</v>
          </cell>
          <cell r="H929">
            <v>14954038</v>
          </cell>
          <cell r="I929" t="str">
            <v>Cinco (05) meses y cinco (05) días calendario</v>
          </cell>
          <cell r="J929">
            <v>45853</v>
          </cell>
          <cell r="K929">
            <v>46010</v>
          </cell>
          <cell r="L929" t="str">
            <v>NO APLICA</v>
          </cell>
          <cell r="M929" t="str">
            <v>NO APLICA</v>
          </cell>
          <cell r="N929" t="str">
            <v>NO APLICA</v>
          </cell>
          <cell r="O929">
            <v>6</v>
          </cell>
          <cell r="P929">
            <v>1543643</v>
          </cell>
          <cell r="Q929">
            <v>45853</v>
          </cell>
          <cell r="R929">
            <v>45869</v>
          </cell>
          <cell r="S929">
            <v>2894330</v>
          </cell>
          <cell r="T929">
            <v>45870</v>
          </cell>
          <cell r="U929">
            <v>45900</v>
          </cell>
          <cell r="V929">
            <v>2894330</v>
          </cell>
          <cell r="W929">
            <v>45901</v>
          </cell>
          <cell r="X929">
            <v>45930</v>
          </cell>
          <cell r="Y929">
            <v>2894330</v>
          </cell>
          <cell r="Z929">
            <v>45931</v>
          </cell>
          <cell r="AA929">
            <v>45961</v>
          </cell>
          <cell r="AB929">
            <v>2894330</v>
          </cell>
          <cell r="AC929">
            <v>45962</v>
          </cell>
          <cell r="AD929">
            <v>45991</v>
          </cell>
          <cell r="AE929">
            <v>1833075</v>
          </cell>
          <cell r="AF929">
            <v>45992</v>
          </cell>
          <cell r="AG929">
            <v>46010</v>
          </cell>
          <cell r="BI929" t="str">
            <v>Secretaria General</v>
          </cell>
          <cell r="BJ929" t="str">
            <v>DEIVER GIOVANNY QUINTERO REYES</v>
          </cell>
          <cell r="BK929" t="str">
            <v>Secretario General</v>
          </cell>
          <cell r="BL929">
            <v>1536</v>
          </cell>
          <cell r="BM929">
            <v>45853.479074074072</v>
          </cell>
          <cell r="BN929">
            <v>158661715</v>
          </cell>
          <cell r="BO929">
            <v>3738</v>
          </cell>
          <cell r="BP929">
            <v>45853</v>
          </cell>
          <cell r="BQ929">
            <v>14954038</v>
          </cell>
          <cell r="CS929"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la realización del boletín ‘El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v>
          </cell>
          <cell r="CT929">
            <v>1022374795</v>
          </cell>
          <cell r="CU929">
            <v>732</v>
          </cell>
          <cell r="CV929" t="str">
            <v>120201</v>
          </cell>
          <cell r="CY929">
            <v>7490</v>
          </cell>
          <cell r="CZ929" t="str">
            <v>M6</v>
          </cell>
          <cell r="DA929">
            <v>14954038</v>
          </cell>
          <cell r="DB929">
            <v>0</v>
          </cell>
        </row>
        <row r="930">
          <cell r="B930" t="str">
            <v>0913 DE 2025</v>
          </cell>
          <cell r="C930">
            <v>1121962924</v>
          </cell>
          <cell r="D930" t="str">
            <v>GERMAN ALEJANDRO PEÑARANDA RUGELIS</v>
          </cell>
          <cell r="E930" t="str">
            <v>CONTRATO DE PRESTACIÓN DE SERVICIOS DE APOYO A LA GESTIÓN</v>
          </cell>
          <cell r="F930" t="str">
            <v>PRESTACIÓN DE SERVICIOS DE APOYO A LA GESTIÓN NECESARIO PARA EL DESARROLLO DEL PROYECTO FICHA BPUNI VIARE 09 1510 2024 “CONSOLIDACIÓN DE LA IDENTIDAD INSTITUCIONAL HACIA LA TRASCENDENCIA ACADÉMICA Y LA INNOVACIÓN SOCIAL EN LA UNIVERSIDAD DE LOS LLANOS - ACTUALIZACIÓN I”</v>
          </cell>
          <cell r="G930">
            <v>45853</v>
          </cell>
          <cell r="H930">
            <v>13272547</v>
          </cell>
          <cell r="I930" t="str">
            <v>Cinco (05) meses y cinco (05) días calendario</v>
          </cell>
          <cell r="J930">
            <v>45853</v>
          </cell>
          <cell r="K930">
            <v>46010</v>
          </cell>
          <cell r="L930" t="str">
            <v>NO APLICA</v>
          </cell>
          <cell r="M930" t="str">
            <v>NO APLICA</v>
          </cell>
          <cell r="N930" t="str">
            <v>NO APLICA</v>
          </cell>
          <cell r="O930">
            <v>6</v>
          </cell>
          <cell r="P930">
            <v>1370069</v>
          </cell>
          <cell r="Q930">
            <v>45853</v>
          </cell>
          <cell r="R930">
            <v>45869</v>
          </cell>
          <cell r="S930">
            <v>2568880</v>
          </cell>
          <cell r="T930">
            <v>45870</v>
          </cell>
          <cell r="U930">
            <v>45900</v>
          </cell>
          <cell r="V930">
            <v>2568880</v>
          </cell>
          <cell r="W930">
            <v>45901</v>
          </cell>
          <cell r="X930">
            <v>45930</v>
          </cell>
          <cell r="Y930">
            <v>2568880</v>
          </cell>
          <cell r="Z930">
            <v>45931</v>
          </cell>
          <cell r="AA930">
            <v>45961</v>
          </cell>
          <cell r="AB930">
            <v>2568880</v>
          </cell>
          <cell r="AC930">
            <v>45962</v>
          </cell>
          <cell r="AD930">
            <v>45991</v>
          </cell>
          <cell r="AE930">
            <v>1626958</v>
          </cell>
          <cell r="AF930">
            <v>45992</v>
          </cell>
          <cell r="AG930">
            <v>46010</v>
          </cell>
          <cell r="BI930" t="str">
            <v>Secretaria General</v>
          </cell>
          <cell r="BJ930" t="str">
            <v>DEIVER GIOVANNY QUINTERO REYES</v>
          </cell>
          <cell r="BK930" t="str">
            <v>Secretario General</v>
          </cell>
          <cell r="BL930">
            <v>1536</v>
          </cell>
          <cell r="BM930">
            <v>45853.479074074072</v>
          </cell>
          <cell r="BN930">
            <v>158661715</v>
          </cell>
          <cell r="BO930">
            <v>3739</v>
          </cell>
          <cell r="BP930">
            <v>45853</v>
          </cell>
          <cell r="BQ930">
            <v>13272547</v>
          </cell>
          <cell r="CS930" t="str">
            <v>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 transmisión del programa audiovisual Unillanos responde.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v>
          </cell>
          <cell r="CT930">
            <v>1121962924</v>
          </cell>
          <cell r="CU930">
            <v>732</v>
          </cell>
          <cell r="CV930" t="str">
            <v>120201</v>
          </cell>
          <cell r="CY930">
            <v>8299</v>
          </cell>
          <cell r="CZ930" t="str">
            <v>M6</v>
          </cell>
          <cell r="DA930">
            <v>13272547</v>
          </cell>
          <cell r="DB930">
            <v>0</v>
          </cell>
        </row>
        <row r="931">
          <cell r="B931" t="str">
            <v>0915 DE 2025</v>
          </cell>
          <cell r="C931">
            <v>35261992</v>
          </cell>
          <cell r="D931" t="str">
            <v>DIANA LUCIA VILLALOBOS CASALLAS</v>
          </cell>
          <cell r="E931" t="str">
            <v>CONTRATO DE PRESTACIÓN DE SERVICIOS DE APOYO A LA GESTIÓN</v>
          </cell>
          <cell r="F931" t="str">
            <v xml:space="preserve">PRESTACIÓN DE SERVICIOS DE APOYO A LA GESTIÓN NECESARIO PARA EL DESARROLLO DEL PROYECTO FICHA BPUNI VIAC 08 1510 2024 “FORTALECIMIENTO DEL SISTEMA DE INVESTIGACIONES DE LA UNIVERSIDAD DE LOS LLANOS PARA ATENDER LOS RETOS Y DESAFÍOS DEL TERRITORIO” </v>
          </cell>
          <cell r="G931">
            <v>45853</v>
          </cell>
          <cell r="H931">
            <v>16765327</v>
          </cell>
          <cell r="I931" t="str">
            <v>Cinco (05) meses y cinco (05) días calendario</v>
          </cell>
          <cell r="J931">
            <v>45853</v>
          </cell>
          <cell r="K931">
            <v>46010</v>
          </cell>
          <cell r="L931" t="str">
            <v>NO APLICA</v>
          </cell>
          <cell r="M931" t="str">
            <v>NO APLICA</v>
          </cell>
          <cell r="N931" t="str">
            <v>NO APLICA</v>
          </cell>
          <cell r="O931">
            <v>6</v>
          </cell>
          <cell r="P931">
            <v>1730614</v>
          </cell>
          <cell r="Q931">
            <v>45853</v>
          </cell>
          <cell r="R931">
            <v>45869</v>
          </cell>
          <cell r="S931">
            <v>3244902</v>
          </cell>
          <cell r="T931">
            <v>45870</v>
          </cell>
          <cell r="U931">
            <v>45900</v>
          </cell>
          <cell r="V931">
            <v>3244902</v>
          </cell>
          <cell r="W931">
            <v>45901</v>
          </cell>
          <cell r="X931">
            <v>45930</v>
          </cell>
          <cell r="Y931">
            <v>3244902</v>
          </cell>
          <cell r="Z931">
            <v>45931</v>
          </cell>
          <cell r="AA931">
            <v>45961</v>
          </cell>
          <cell r="AB931">
            <v>3244902</v>
          </cell>
          <cell r="AC931">
            <v>45962</v>
          </cell>
          <cell r="AD931">
            <v>45991</v>
          </cell>
          <cell r="AE931">
            <v>2055105</v>
          </cell>
          <cell r="AF931">
            <v>45992</v>
          </cell>
          <cell r="AG931">
            <v>46010</v>
          </cell>
          <cell r="BI931" t="str">
            <v xml:space="preserve">Dirección General de Investigaciones  </v>
          </cell>
          <cell r="BJ931" t="str">
            <v>YOHANA MARIA VELASCO SANTAMARIA</v>
          </cell>
          <cell r="BK931" t="str">
            <v>Directora Técnica de Investigaciones</v>
          </cell>
          <cell r="BL931">
            <v>1539</v>
          </cell>
          <cell r="BM931">
            <v>45853.48265046296</v>
          </cell>
          <cell r="BN931">
            <v>238905893</v>
          </cell>
          <cell r="BO931">
            <v>3755</v>
          </cell>
          <cell r="BP931">
            <v>45853</v>
          </cell>
          <cell r="BQ931">
            <v>16765327</v>
          </cell>
          <cell r="CS931" t="str">
            <v>1. Apoyar la gestión editorial de las revistas científicas de la Universidad de los Llanos (Orinoquia, Boletín de Semillero de Investigación en Familia, GEON)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Apoyar el manejo de la inclusión de artículos y revistas en las bases de datos (Publindex-Colciencias, DOAJ, EBSCO, REDALYC, IMBIOMED, LATINDEX, DIALNET, CABI,e-revistas y ScieloColombia), y la organización de base de datos de autores y de evaluadores de los artículos sometidos a las revistas institucionales de la Universidad de los Llanos. 3. Contribuir al seguimiento de adjudicación de los DOI Digital Object Identifier Sistem en las diferentes publicaciones de la Universidad de los Llanos. 4. Coadyuvar en el proceso de publicaciones que aporten a la divulgación de la ciencia y el sistema de investigaciones de la Universidad de los Llanos. 5. Realizar informe detallado, de manera semestral, de las actividades desarrolladas en las revistas, tanto a la Dirección General de Investigaciones como al Consejo Institucional de Investigaciones.</v>
          </cell>
          <cell r="CT931">
            <v>35261992.799999997</v>
          </cell>
          <cell r="CU931">
            <v>734</v>
          </cell>
          <cell r="CV931" t="str">
            <v>320202</v>
          </cell>
          <cell r="CY931">
            <v>8299</v>
          </cell>
          <cell r="CZ931" t="str">
            <v>M6</v>
          </cell>
          <cell r="DA931">
            <v>16765327</v>
          </cell>
          <cell r="DB931">
            <v>0</v>
          </cell>
        </row>
        <row r="932">
          <cell r="B932" t="str">
            <v>0916 DE 2025</v>
          </cell>
          <cell r="C932">
            <v>1121833001</v>
          </cell>
          <cell r="D932" t="str">
            <v>YENNY ELIZABETH GUTIERREZ LOPEZ</v>
          </cell>
          <cell r="E932" t="str">
            <v>CONTRATO DE PRESTACIÓN DE SERVICIOS PROFESIONALES</v>
          </cell>
          <cell r="F932" t="str">
            <v xml:space="preserve">PRESTACIÓN DE SERVICIOS PROFESIONALES NECESARIO PARA EL DESARROLLO DEL PROYECTO FICHA BPUNI VIAC 08 1510 2024 “FORTALECIMIENTO DEL SISTEMA DE INVESTIGACIONES DE LA UNIVERSIDAD DE LOS LLANOS PARA ATENDER LOS RETOS Y DESAFÍOS DEL TERRITORIO” </v>
          </cell>
          <cell r="G932">
            <v>45853</v>
          </cell>
          <cell r="H932">
            <v>26894376</v>
          </cell>
          <cell r="I932" t="str">
            <v>Cinco (05) meses y cinco (05) días calendario</v>
          </cell>
          <cell r="J932">
            <v>45853</v>
          </cell>
          <cell r="K932">
            <v>46010</v>
          </cell>
          <cell r="L932" t="str">
            <v>NO APLICA</v>
          </cell>
          <cell r="M932" t="str">
            <v>NO APLICA</v>
          </cell>
          <cell r="N932" t="str">
            <v>NO APLICA</v>
          </cell>
          <cell r="O932">
            <v>6</v>
          </cell>
          <cell r="P932">
            <v>2776194</v>
          </cell>
          <cell r="Q932">
            <v>45853</v>
          </cell>
          <cell r="R932">
            <v>45869</v>
          </cell>
          <cell r="S932">
            <v>5205363</v>
          </cell>
          <cell r="T932">
            <v>45870</v>
          </cell>
          <cell r="U932">
            <v>45900</v>
          </cell>
          <cell r="V932">
            <v>5205363</v>
          </cell>
          <cell r="W932">
            <v>45901</v>
          </cell>
          <cell r="X932">
            <v>45930</v>
          </cell>
          <cell r="Y932">
            <v>5205363</v>
          </cell>
          <cell r="Z932">
            <v>45931</v>
          </cell>
          <cell r="AA932">
            <v>45961</v>
          </cell>
          <cell r="AB932">
            <v>5205363</v>
          </cell>
          <cell r="AC932">
            <v>45962</v>
          </cell>
          <cell r="AD932">
            <v>45991</v>
          </cell>
          <cell r="AE932">
            <v>3296730</v>
          </cell>
          <cell r="AF932">
            <v>45992</v>
          </cell>
          <cell r="AG932">
            <v>46010</v>
          </cell>
          <cell r="BI932" t="str">
            <v xml:space="preserve">Dirección General de Investigaciones  </v>
          </cell>
          <cell r="BJ932" t="str">
            <v>YOHANA MARIA VELASCO SANTAMARIA</v>
          </cell>
          <cell r="BK932" t="str">
            <v>Directora Técnica de Investigaciones</v>
          </cell>
          <cell r="BL932">
            <v>1539</v>
          </cell>
          <cell r="BM932">
            <v>45853.48265046296</v>
          </cell>
          <cell r="BN932">
            <v>238905893</v>
          </cell>
          <cell r="BO932">
            <v>3756</v>
          </cell>
          <cell r="BP932">
            <v>45853</v>
          </cell>
          <cell r="BQ932">
            <v>26894376</v>
          </cell>
          <cell r="CS932" t="str">
            <v>1. Apoyar la participación de los grupos de investigación en convocatorias externas realizadas por el Ministerio de Ciencia, Tecnología e Innovación – Minciencias y el Sistema General de Regalías - SGR. 2. Coadyuvar a los grupos de investigación en la formulación, diligenciamiento de las plataformas, seguimiento en la ejecución y solicitud de informes de los proyectos de investigación que participan en convocatorias externas.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 6. Apoyar la gestión llevada a cabo en la Red de Investigación, Innovación y Gestión del Conocimiento REDIME y en el Sistema Universitario Estatal - SUE. 7. Brindar apoyo a los docentes y estudiantes de la Universidad para el acceso a información tecnológica y orientación en materia de diseño industrial del programa Centros de Apoyo a la Tecnología y la Innovación – CATI y la presentación de informes de seguimiento.</v>
          </cell>
          <cell r="CT932">
            <v>1121833001.2</v>
          </cell>
          <cell r="CU932">
            <v>734</v>
          </cell>
          <cell r="CV932" t="str">
            <v>320202</v>
          </cell>
          <cell r="CY932">
            <v>7490</v>
          </cell>
          <cell r="CZ932" t="str">
            <v>M6</v>
          </cell>
          <cell r="DA932">
            <v>26894376</v>
          </cell>
          <cell r="DB932">
            <v>0</v>
          </cell>
        </row>
        <row r="933">
          <cell r="B933" t="str">
            <v>0917 DE 2025</v>
          </cell>
          <cell r="C933">
            <v>1121948633</v>
          </cell>
          <cell r="D933" t="str">
            <v>EVELYN CAROLINA ALVAREZ DAZA</v>
          </cell>
          <cell r="E933" t="str">
            <v>CONTRATO DE PRESTACIÓN DE SERVICIOS PROFESIONALES</v>
          </cell>
          <cell r="F933" t="str">
            <v xml:space="preserve">PRESTACIÓN DE SERVICIOS PROFESIONALES NECESARIO PARA EL DESARROLLO DEL PROYECTO FICHA BPUNI VIAC 08 1510 2024 “FORTALECIMIENTO DEL SISTEMA DE INVESTIGACIONES DE LA UNIVERSIDAD DE LOS LLANOS PARA ATENDER LOS RETOS Y DESAFÍOS DEL TERRITORIO” </v>
          </cell>
          <cell r="G933">
            <v>45853</v>
          </cell>
          <cell r="H933">
            <v>20258102</v>
          </cell>
          <cell r="I933" t="str">
            <v>Cinco (05) meses y cinco (05) días calendario</v>
          </cell>
          <cell r="J933">
            <v>45853</v>
          </cell>
          <cell r="K933">
            <v>46010</v>
          </cell>
          <cell r="L933" t="str">
            <v>NO APLICA</v>
          </cell>
          <cell r="M933" t="str">
            <v>NO APLICA</v>
          </cell>
          <cell r="N933" t="str">
            <v>NO APLICA</v>
          </cell>
          <cell r="O933">
            <v>6</v>
          </cell>
          <cell r="P933">
            <v>2091159</v>
          </cell>
          <cell r="Q933">
            <v>45853</v>
          </cell>
          <cell r="R933">
            <v>45869</v>
          </cell>
          <cell r="S933">
            <v>3920923</v>
          </cell>
          <cell r="T933">
            <v>45870</v>
          </cell>
          <cell r="U933">
            <v>45900</v>
          </cell>
          <cell r="V933">
            <v>3920923</v>
          </cell>
          <cell r="W933">
            <v>45901</v>
          </cell>
          <cell r="X933">
            <v>45930</v>
          </cell>
          <cell r="Y933">
            <v>3920923</v>
          </cell>
          <cell r="Z933">
            <v>45931</v>
          </cell>
          <cell r="AA933">
            <v>45961</v>
          </cell>
          <cell r="AB933">
            <v>3920923</v>
          </cell>
          <cell r="AC933">
            <v>45962</v>
          </cell>
          <cell r="AD933">
            <v>45991</v>
          </cell>
          <cell r="AE933">
            <v>2483251</v>
          </cell>
          <cell r="AF933">
            <v>45992</v>
          </cell>
          <cell r="AG933">
            <v>46010</v>
          </cell>
          <cell r="BI933" t="str">
            <v xml:space="preserve">Dirección General de Investigaciones  </v>
          </cell>
          <cell r="BJ933" t="str">
            <v>YOHANA MARIA VELASCO SANTAMARIA</v>
          </cell>
          <cell r="BK933" t="str">
            <v>Directora Técnica de Investigaciones</v>
          </cell>
          <cell r="BL933">
            <v>1539</v>
          </cell>
          <cell r="BM933">
            <v>45853.48265046296</v>
          </cell>
          <cell r="BN933">
            <v>238905893</v>
          </cell>
          <cell r="BO933">
            <v>3757</v>
          </cell>
          <cell r="BP933">
            <v>45853</v>
          </cell>
          <cell r="BQ933">
            <v>20258102</v>
          </cell>
          <cell r="CS933" t="str">
            <v>1. Apoyar estrategias que permitan el seguimiento y renovación en el marco del permiso de recolección de la Autoridad Nacional de Licencias Ambientales (ANLA) o de contrato de acceso a recursos genéticos y sus derivados. 2. Coadyuvar en la gestión y fortalecimiento de las colecciones científicas y proyectos de investigación de la Universidad de los Llanos mediante la publicación de datos abiertos sobre biodiversidad a través del SiB Colombia. 3. Apoyar las estrategias para el fortalecimiento de los procesos de ética, bioética e integridad científica en la Universidad de los Llanos, así como apoyar los comités afines. 4. Contribuir al análisis y seguimiento de los informes técnicos y a la productividad científica y tecnológica de los proyectos de investigación conforme a la propuesta aprobada y reportada ante la Dirección General de Investigaciones. 5. Apoyar las actividades del programa Centros de Apoyo a la Tecnología y la Innovación-CATI de la Superintendencia de Industria y Comercio en la Dirección General de Investigaciones y orientación en términos de registros de secretos empresariales. 6. Apoyar el seguimiento de la matriz de riesgos del proceso de investigaciones, así como la proyección y asignación de horas de investigación de los proyectos de investigación.</v>
          </cell>
          <cell r="CT933">
            <v>1121948633</v>
          </cell>
          <cell r="CU933">
            <v>734</v>
          </cell>
          <cell r="CV933" t="str">
            <v>320202</v>
          </cell>
          <cell r="CY933">
            <v>8299</v>
          </cell>
          <cell r="CZ933" t="str">
            <v>M6</v>
          </cell>
          <cell r="DA933">
            <v>20258102</v>
          </cell>
          <cell r="DB933">
            <v>0</v>
          </cell>
        </row>
        <row r="934">
          <cell r="B934" t="str">
            <v>0918 DE 2025</v>
          </cell>
          <cell r="C934">
            <v>52964097</v>
          </cell>
          <cell r="D934" t="str">
            <v>SANDRA LORENA FONSECA RODRIGUEZ</v>
          </cell>
          <cell r="E934" t="str">
            <v>CONTRATO DE PRESTACIÓN DE SERVICIOS PROFESIONALES</v>
          </cell>
          <cell r="F934" t="str">
            <v xml:space="preserve">PRESTACIÓN DE SERVICIOS PROFESIONALES NECESARIO PARA EL DESARROLLO DEL PROYECTO FICHA BPUNI VIAC 08 1510 2024 “FORTALECIMIENTO DEL SISTEMA DE INVESTIGACIONES DE LA UNIVERSIDAD DE LOS LLANOS PARA ATENDER LOS RETOS Y DESAFÍOS DEL TERRITORIO” </v>
          </cell>
          <cell r="G934">
            <v>45853</v>
          </cell>
          <cell r="H934">
            <v>26894376</v>
          </cell>
          <cell r="I934" t="str">
            <v>Cinco (05) meses y cinco (05) días calendario</v>
          </cell>
          <cell r="J934">
            <v>45853</v>
          </cell>
          <cell r="K934">
            <v>46010</v>
          </cell>
          <cell r="L934" t="str">
            <v>NO APLICA</v>
          </cell>
          <cell r="M934" t="str">
            <v>NO APLICA</v>
          </cell>
          <cell r="N934" t="str">
            <v>NO APLICA</v>
          </cell>
          <cell r="O934">
            <v>6</v>
          </cell>
          <cell r="P934">
            <v>2776194</v>
          </cell>
          <cell r="Q934">
            <v>45853</v>
          </cell>
          <cell r="R934">
            <v>45869</v>
          </cell>
          <cell r="S934">
            <v>5205363</v>
          </cell>
          <cell r="T934">
            <v>45870</v>
          </cell>
          <cell r="U934">
            <v>45900</v>
          </cell>
          <cell r="V934">
            <v>5205363</v>
          </cell>
          <cell r="W934">
            <v>45901</v>
          </cell>
          <cell r="X934">
            <v>45930</v>
          </cell>
          <cell r="Y934">
            <v>5205363</v>
          </cell>
          <cell r="Z934">
            <v>45931</v>
          </cell>
          <cell r="AA934">
            <v>45961</v>
          </cell>
          <cell r="AB934">
            <v>5205363</v>
          </cell>
          <cell r="AC934">
            <v>45962</v>
          </cell>
          <cell r="AD934">
            <v>45991</v>
          </cell>
          <cell r="AE934">
            <v>3296730</v>
          </cell>
          <cell r="AF934">
            <v>45992</v>
          </cell>
          <cell r="AG934">
            <v>46010</v>
          </cell>
          <cell r="BI934" t="str">
            <v xml:space="preserve">Dirección General de Investigaciones  </v>
          </cell>
          <cell r="BJ934" t="str">
            <v>YOHANA MARIA VELASCO SANTAMARIA</v>
          </cell>
          <cell r="BK934" t="str">
            <v>Directora Técnica de Investigaciones</v>
          </cell>
          <cell r="BL934">
            <v>1539</v>
          </cell>
          <cell r="BM934">
            <v>45853.48265046296</v>
          </cell>
          <cell r="BN934">
            <v>238905893</v>
          </cell>
          <cell r="BO934">
            <v>3758</v>
          </cell>
          <cell r="BP934">
            <v>45853</v>
          </cell>
          <cell r="BQ934">
            <v>26894376</v>
          </cell>
          <cell r="CS934" t="str">
            <v>1. Apoyar el diseño de políticas y estrategias que fomenten, fortalezcan y articulen la investigación, el desarrollo tecnológico, la innovación y la extensión en la Universidad de los Llanos. 2. Apoyar el diseño, implementación y seguimiento de los planes estratégicos institucionales de la Universidad de los Llanos en sus componentes de investigación, desarrollo tecnológico, innovación y extensión, así como en la consolidación de los indicadores en dichos ámbitos. 3. Coadyuvar en la elaboración y seguimiento del presupuesto de la Dirección General de Investigaciones. 4. Apoyar el diseño, estructuración y articulación de la Vicerrectoría de Investigaciones y Extensión de la Universidad de los Llanos. 5. Coadyuvar en la elaboración de informes ejecutivos y presentaciones de la Dirección General de Investigaciones. 6. Apoyar la construcción de convocatorias internas que permitan el fortalecimiento de las capacidades científicas y tecnológicas de los actores institucionales de CTeI. 7. Contribuir al diseño e implementación de estrategias planteadas por la Directora Técnica de Investigaciones en la Red de Investigación, Innovación y Gestión del Conocimiento REDIME y en el Centro de Innovación del Meta ECONOVA.</v>
          </cell>
          <cell r="CT934">
            <v>52964097</v>
          </cell>
          <cell r="CU934">
            <v>734</v>
          </cell>
          <cell r="CV934" t="str">
            <v>320202</v>
          </cell>
          <cell r="CY934">
            <v>7020</v>
          </cell>
          <cell r="CZ934" t="str">
            <v>M5</v>
          </cell>
          <cell r="DA934">
            <v>26894376</v>
          </cell>
          <cell r="DB934">
            <v>0</v>
          </cell>
        </row>
        <row r="935">
          <cell r="B935" t="str">
            <v>0920 DE 2025</v>
          </cell>
          <cell r="C935">
            <v>40447942</v>
          </cell>
          <cell r="D935" t="str">
            <v>PAOLA ANDREA AGUDELO LOZANO</v>
          </cell>
          <cell r="E935" t="str">
            <v>CONTRATO DE PRESTACIÓN DE SERVICIOS PROFESIONALES</v>
          </cell>
          <cell r="F935" t="str">
            <v xml:space="preserve">PRESTACIÓN DE SERVICIOS PROFESIONALES NECESARIO PARA EL DESARROLLO DEL PROYECTO FICHA BPUNI VIAC 08 1510 2024 “FORTALECIMIENTO DEL SISTEMA DE INVESTIGACIONES DE LA UNIVERSIDAD DE LOS LLANOS PARA ATENDER LOS RETOS Y DESAFÍOS DEL TERRITORIO” </v>
          </cell>
          <cell r="G935">
            <v>45853</v>
          </cell>
          <cell r="H935">
            <v>20258102</v>
          </cell>
          <cell r="I935" t="str">
            <v>Cinco (05) meses y cinco (05) días calendario</v>
          </cell>
          <cell r="J935">
            <v>45853</v>
          </cell>
          <cell r="K935">
            <v>46010</v>
          </cell>
          <cell r="L935" t="str">
            <v>NO APLICA</v>
          </cell>
          <cell r="M935" t="str">
            <v>NO APLICA</v>
          </cell>
          <cell r="N935" t="str">
            <v>NO APLICA</v>
          </cell>
          <cell r="O935">
            <v>6</v>
          </cell>
          <cell r="P935">
            <v>2091159</v>
          </cell>
          <cell r="Q935">
            <v>45853</v>
          </cell>
          <cell r="R935">
            <v>45869</v>
          </cell>
          <cell r="S935">
            <v>3920923</v>
          </cell>
          <cell r="T935">
            <v>45870</v>
          </cell>
          <cell r="U935">
            <v>45900</v>
          </cell>
          <cell r="V935">
            <v>3920923</v>
          </cell>
          <cell r="W935">
            <v>45901</v>
          </cell>
          <cell r="X935">
            <v>45930</v>
          </cell>
          <cell r="Y935">
            <v>3920923</v>
          </cell>
          <cell r="Z935">
            <v>45931</v>
          </cell>
          <cell r="AA935">
            <v>45961</v>
          </cell>
          <cell r="AB935">
            <v>3920923</v>
          </cell>
          <cell r="AC935">
            <v>45962</v>
          </cell>
          <cell r="AD935">
            <v>45991</v>
          </cell>
          <cell r="AE935">
            <v>2483251</v>
          </cell>
          <cell r="AF935">
            <v>45992</v>
          </cell>
          <cell r="AG935">
            <v>46010</v>
          </cell>
          <cell r="BI935" t="str">
            <v xml:space="preserve">Dirección General de Investigaciones  </v>
          </cell>
          <cell r="BJ935" t="str">
            <v>YOHANA MARIA VELASCO SANTAMARIA</v>
          </cell>
          <cell r="BK935" t="str">
            <v>Directora Técnica de Investigaciones</v>
          </cell>
          <cell r="BL935">
            <v>1539</v>
          </cell>
          <cell r="BM935">
            <v>45853.48265046296</v>
          </cell>
          <cell r="BN935">
            <v>238905893</v>
          </cell>
          <cell r="BO935">
            <v>3760</v>
          </cell>
          <cell r="BP935">
            <v>45853</v>
          </cell>
          <cell r="BQ935">
            <v>20258102</v>
          </cell>
          <cell r="CS935" t="str">
            <v>1. Brindar apoyo a los Grupos de Investigación de la Universidad de los Llanos a través de la clasificación, seguimiento y consolidación de su productividad de manera interna y ante las plataformas establecidas por el Sistema Nacional de Ciencia, Tecnología e Innovación. 2. Contribuir en la planificación e implementación de estrategias, así como el seguimiento de las actividades,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 5. Contribuir en la consolidación y organización de información relacionada con los Grupos y Semilleros de Investigación y su productividad, requerida para el Sistema de Información de Autoevaluación y Acreditación Institucional y de los diferentes programas académicos de la Universidad.</v>
          </cell>
          <cell r="CT935">
            <v>40447942</v>
          </cell>
          <cell r="CU935">
            <v>734</v>
          </cell>
          <cell r="CV935" t="str">
            <v>320202</v>
          </cell>
          <cell r="CY935">
            <v>7490</v>
          </cell>
          <cell r="CZ935" t="str">
            <v>M6</v>
          </cell>
          <cell r="DA935">
            <v>20258102</v>
          </cell>
          <cell r="DB935">
            <v>0</v>
          </cell>
        </row>
        <row r="936">
          <cell r="B936" t="str">
            <v>0921 DE 2025</v>
          </cell>
          <cell r="C936">
            <v>1085298952</v>
          </cell>
          <cell r="D936" t="str">
            <v>DIEGO ALEJANDRO MORA SOLARTE</v>
          </cell>
          <cell r="E936" t="str">
            <v>CONTRATO DE PRESTACIÓN DE SERVICIOS PROFESIONALES</v>
          </cell>
          <cell r="F936" t="str">
            <v xml:space="preserve">PRESTACIÓN DE SERVICIOS PROFESIONALES NECESARIO PARA EL DESARROLLO DEL PROYECTO FICHA BPUNI VIAC 08 1510 2024 “FORTALECIMIENTO DEL SISTEMA DE INVESTIGACIONES DE LA UNIVERSIDAD DE LOS LLANOS PARA ATENDER LOS RETOS Y DESAFÍOS DEL TERRITORIO” </v>
          </cell>
          <cell r="G936">
            <v>45853</v>
          </cell>
          <cell r="H936">
            <v>26894376</v>
          </cell>
          <cell r="I936" t="str">
            <v>Cinco (05) meses y cinco (05) días calendario</v>
          </cell>
          <cell r="J936">
            <v>45853</v>
          </cell>
          <cell r="K936">
            <v>46010</v>
          </cell>
          <cell r="L936" t="str">
            <v>NO APLICA</v>
          </cell>
          <cell r="M936" t="str">
            <v>NO APLICA</v>
          </cell>
          <cell r="N936" t="str">
            <v>NO APLICA</v>
          </cell>
          <cell r="O936">
            <v>6</v>
          </cell>
          <cell r="P936">
            <v>2776194</v>
          </cell>
          <cell r="Q936">
            <v>45853</v>
          </cell>
          <cell r="R936">
            <v>45869</v>
          </cell>
          <cell r="S936">
            <v>5205363</v>
          </cell>
          <cell r="T936">
            <v>45870</v>
          </cell>
          <cell r="U936">
            <v>45900</v>
          </cell>
          <cell r="V936">
            <v>5205363</v>
          </cell>
          <cell r="W936">
            <v>45901</v>
          </cell>
          <cell r="X936">
            <v>45930</v>
          </cell>
          <cell r="Y936">
            <v>5205363</v>
          </cell>
          <cell r="Z936">
            <v>45931</v>
          </cell>
          <cell r="AA936">
            <v>45961</v>
          </cell>
          <cell r="AB936">
            <v>5205363</v>
          </cell>
          <cell r="AC936">
            <v>45962</v>
          </cell>
          <cell r="AD936">
            <v>45991</v>
          </cell>
          <cell r="AE936">
            <v>3296730</v>
          </cell>
          <cell r="AF936">
            <v>45992</v>
          </cell>
          <cell r="AG936">
            <v>46010</v>
          </cell>
          <cell r="BI936" t="str">
            <v xml:space="preserve">Dirección General de Investigaciones  </v>
          </cell>
          <cell r="BJ936" t="str">
            <v>YOHANA MARIA VELASCO SANTAMARIA</v>
          </cell>
          <cell r="BK936" t="str">
            <v>Directora Técnica de Investigaciones</v>
          </cell>
          <cell r="BL936">
            <v>1539</v>
          </cell>
          <cell r="BM936">
            <v>45853.48265046296</v>
          </cell>
          <cell r="BN936">
            <v>238905893</v>
          </cell>
          <cell r="BO936">
            <v>3761</v>
          </cell>
          <cell r="BP936">
            <v>45853</v>
          </cell>
          <cell r="BQ936">
            <v>26894376</v>
          </cell>
          <cell r="CS936" t="str">
            <v>1. Apoyar en la consolidación de información de la base de datos de investigaciones solicitada por dependencias de la universidad (planeación, control interno, acreditación, entre otros) y por el Sistema Nacional de Información de la Educación Superior - SNIES, así como el manejo de los sistemas de información de investigación de la Universidad de los Llanos. 2. Apoyar en la gestión y desarrollo del procedimiento de convocatorias internas de la Universidad de los Llanos, así como los trámites para la cesión de derechos de productos de desarrollo tecnológico e innovación.3. Apoyar los trámites y procesos administrativos para la vinculación de Jóvenes Investigadores. 4. Apoyar la divulgación y participación de los investigadores y grupos de investigación en convocatorias externas realizadas por entidades nacionales e internacionales. 5. Coadyuvar a los grupos de investigación en la formulación y cargue de información de los proyectos de investigación presentados a convocatorias internacionales. 6. Apoyar con la consolidación de estrategias para identificar la diáspora científica de la Universidad de los Llanos. 7. Coadyuvar en la orientación de los procesos de registro de marca, signos distintivos y demás actividades relacionadas con el programa Centros de Apoyo a la Tecnología y la Innovación – CATI con la comunidad académica e investigativa de la Universidad de los Llanos.</v>
          </cell>
          <cell r="CT936">
            <v>1085298952</v>
          </cell>
          <cell r="CU936">
            <v>734</v>
          </cell>
          <cell r="CV936" t="str">
            <v>320202</v>
          </cell>
          <cell r="CY936">
            <v>7210</v>
          </cell>
          <cell r="CZ936" t="str">
            <v>M6</v>
          </cell>
          <cell r="DA936">
            <v>26894376</v>
          </cell>
          <cell r="DB936">
            <v>0</v>
          </cell>
        </row>
        <row r="937">
          <cell r="B937" t="str">
            <v>0923 DE 2025</v>
          </cell>
          <cell r="C937">
            <v>80029191</v>
          </cell>
          <cell r="D937" t="str">
            <v>MARIO ALEXANDER CALDERON COLLAZOS</v>
          </cell>
          <cell r="E937" t="str">
            <v>CONTRATO DE PRESTACIÓN DE SERVICIOS PROFESIONALES</v>
          </cell>
          <cell r="F937" t="str">
            <v xml:space="preserve">PRESTACIÓN DE SERVICIOS PROFESIONALES NECESARIO PARA EL DESARROLLO DEL PROYECTO FICHA BPUNI VIAC 08 1510 2024 “FORTALECIMIENTO DEL SISTEMA DE INVESTIGACIONES DE LA UNIVERSIDAD DE LOS LLANOS PARA ATENDER LOS RETOS Y DESAFÍOS DEL TERRITORIO” </v>
          </cell>
          <cell r="G937">
            <v>45853</v>
          </cell>
          <cell r="H937">
            <v>16765327</v>
          </cell>
          <cell r="I937" t="str">
            <v>Cinco (05) meses y cinco (05) días calendario</v>
          </cell>
          <cell r="J937">
            <v>45853</v>
          </cell>
          <cell r="K937">
            <v>46010</v>
          </cell>
          <cell r="L937" t="str">
            <v>NO APLICA</v>
          </cell>
          <cell r="M937" t="str">
            <v>NO APLICA</v>
          </cell>
          <cell r="N937" t="str">
            <v>NO APLICA</v>
          </cell>
          <cell r="O937">
            <v>6</v>
          </cell>
          <cell r="P937">
            <v>1730614</v>
          </cell>
          <cell r="Q937">
            <v>45853</v>
          </cell>
          <cell r="R937">
            <v>45869</v>
          </cell>
          <cell r="S937">
            <v>3244902</v>
          </cell>
          <cell r="T937">
            <v>45870</v>
          </cell>
          <cell r="U937">
            <v>45900</v>
          </cell>
          <cell r="V937">
            <v>3244902</v>
          </cell>
          <cell r="W937">
            <v>45901</v>
          </cell>
          <cell r="X937">
            <v>45930</v>
          </cell>
          <cell r="Y937">
            <v>3244902</v>
          </cell>
          <cell r="Z937">
            <v>45931</v>
          </cell>
          <cell r="AA937">
            <v>45961</v>
          </cell>
          <cell r="AB937">
            <v>3244902</v>
          </cell>
          <cell r="AC937">
            <v>45962</v>
          </cell>
          <cell r="AD937">
            <v>45991</v>
          </cell>
          <cell r="AE937">
            <v>2055105</v>
          </cell>
          <cell r="AF937">
            <v>45992</v>
          </cell>
          <cell r="AG937">
            <v>46010</v>
          </cell>
          <cell r="BI937" t="str">
            <v xml:space="preserve">Dirección General de Investigaciones  </v>
          </cell>
          <cell r="BJ937" t="str">
            <v>YOHANA MARIA VELASCO SANTAMARIA</v>
          </cell>
          <cell r="BK937" t="str">
            <v>Directora Técnica de Investigaciones</v>
          </cell>
          <cell r="BL937">
            <v>1539</v>
          </cell>
          <cell r="BM937">
            <v>45853.48265046296</v>
          </cell>
          <cell r="BN937">
            <v>238905893</v>
          </cell>
          <cell r="BO937">
            <v>3763</v>
          </cell>
          <cell r="BP937">
            <v>45853</v>
          </cell>
          <cell r="BQ937">
            <v>16765327</v>
          </cell>
          <cell r="CS937" t="str">
            <v>1. Contribuir con el diseño, maquetación y diagramación, material audiovisual y conceptos visuales de los artículos de las revistas científicas de la Universidad de los Llanos. 2. Coadyuvar en el proceso de marcación de metadatos de acuerdo con las políticas de las diferentes bases de datos, directorios e indizadores correspondiente a los artículos publicados por las revistas científicas de la Universidad de los Llanos, en los diferentes formatos html, XML, JATS, Epub, PDF, Marcalyc, Scielo y aquellos necesarios que aporte a la visibilidad de los artículos de las revistas. 3. Colaborar en las piezas, conceptos visuales, portadas y material audiovisual necesario para tener actualizados los sitios web de las revistas científicas de la Universidad de los Llanos y que aporten a la visibilidad y lectura de las publicaciones. 4. Apoyar en el diseño e implementación de productos de comunicación visual, piezas, producción web para la divulgación de la ciencia, tecnología e innovación en la comunidad académica y el Sistema de Investigaciones de la Universidad de los Llanos.</v>
          </cell>
          <cell r="CT937">
            <v>80029191</v>
          </cell>
          <cell r="CU937">
            <v>734</v>
          </cell>
          <cell r="CV937" t="str">
            <v>320202</v>
          </cell>
          <cell r="CY937">
            <v>7310</v>
          </cell>
          <cell r="CZ937" t="str">
            <v>M6</v>
          </cell>
          <cell r="DA937">
            <v>16765327</v>
          </cell>
          <cell r="DB937">
            <v>0</v>
          </cell>
        </row>
        <row r="938">
          <cell r="B938" t="str">
            <v>0924 DE 2025</v>
          </cell>
          <cell r="C938">
            <v>1121935319</v>
          </cell>
          <cell r="D938" t="str">
            <v>NICOLAS GUARNIZO CARBALLO</v>
          </cell>
          <cell r="E938" t="str">
            <v>CONTRATO DE PRESTACIÓN DE SERVICIOS PROFESIONALES</v>
          </cell>
          <cell r="F938" t="str">
            <v xml:space="preserve">PRESTACIÓN DE SERVICIOS PROFESIONALES NECESARIO PARA EL DESARROLLO DEL PROYECTO FICHA BPUNI VIAC 08 1510 2024 “FORTALECIMIENTO DEL SISTEMA DE INVESTIGACIONES DE LA UNIVERSIDAD DE LOS LLANOS PARA ATENDER LOS RETOS Y DESAFÍOS DEL TERRITORIO” </v>
          </cell>
          <cell r="G938">
            <v>45853</v>
          </cell>
          <cell r="H938">
            <v>16765327</v>
          </cell>
          <cell r="I938" t="str">
            <v>Cinco (05) meses y cinco (05) días calendario</v>
          </cell>
          <cell r="J938">
            <v>45853</v>
          </cell>
          <cell r="K938">
            <v>46010</v>
          </cell>
          <cell r="L938" t="str">
            <v>NO APLICA</v>
          </cell>
          <cell r="M938" t="str">
            <v>NO APLICA</v>
          </cell>
          <cell r="N938" t="str">
            <v>NO APLICA</v>
          </cell>
          <cell r="O938">
            <v>6</v>
          </cell>
          <cell r="P938">
            <v>1730614</v>
          </cell>
          <cell r="Q938">
            <v>45853</v>
          </cell>
          <cell r="R938">
            <v>45869</v>
          </cell>
          <cell r="S938">
            <v>3244902</v>
          </cell>
          <cell r="T938">
            <v>45870</v>
          </cell>
          <cell r="U938">
            <v>45900</v>
          </cell>
          <cell r="V938">
            <v>3244902</v>
          </cell>
          <cell r="W938">
            <v>45901</v>
          </cell>
          <cell r="X938">
            <v>45930</v>
          </cell>
          <cell r="Y938">
            <v>3244902</v>
          </cell>
          <cell r="Z938">
            <v>45931</v>
          </cell>
          <cell r="AA938">
            <v>45961</v>
          </cell>
          <cell r="AB938">
            <v>3244902</v>
          </cell>
          <cell r="AC938">
            <v>45962</v>
          </cell>
          <cell r="AD938">
            <v>45991</v>
          </cell>
          <cell r="AE938">
            <v>2055105</v>
          </cell>
          <cell r="AF938">
            <v>45992</v>
          </cell>
          <cell r="AG938">
            <v>46010</v>
          </cell>
          <cell r="BI938" t="str">
            <v xml:space="preserve">Dirección General de Investigaciones  </v>
          </cell>
          <cell r="BJ938" t="str">
            <v>YOHANA MARIA VELASCO SANTAMARIA</v>
          </cell>
          <cell r="BK938" t="str">
            <v>Directora Técnica de Investigaciones</v>
          </cell>
          <cell r="BL938">
            <v>1539</v>
          </cell>
          <cell r="BM938">
            <v>45853.48265046296</v>
          </cell>
          <cell r="BN938">
            <v>238905893</v>
          </cell>
          <cell r="BO938">
            <v>3764</v>
          </cell>
          <cell r="BP938">
            <v>45853</v>
          </cell>
          <cell r="BQ938">
            <v>16765327</v>
          </cell>
          <cell r="CS938" t="str">
            <v>1. Apoyar la gestión editorial de las revistas científicas de la Universidad de los Llanos (Revista Impetus, Punto de Inflexión, Revista de Sistemas de Producción Agroecológicos, Revista Boletín El Conuco),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Contribuir en la inclusión de los artículos y las revistas en bases de datos y directorios nacionales e internacionales que permitan visibilizar las publicaciones de las revistas científicas de la Universidad de los Llanos. 3. Apoyar con las estrategias para convocatoria de autores (para la publicación de artículos), revisores (para la revisión de los artículos) y lectores (para difundir el conocimiento) y que se registren en la plataforma OJS de la revista respectiva.  4. Contribuir en el desarrollo y ejecución de estrategias que permitan divulgar la ciencia de la producción intelectual de la comunidad académica de la Universidad de los Llanos. 5. Contribuir con la implementación de estrategias de visibilidad de las publicaciones científicas de la Universidad de los Llanos. 6. Realizar informe detallado, de manera semestral, de las actividades desarrolladas en las revistas, tanto a la Dirección General de Investigaciones como al Consejo Institucional de Investigaciones.</v>
          </cell>
          <cell r="CT938">
            <v>1121935319</v>
          </cell>
          <cell r="CU938">
            <v>734</v>
          </cell>
          <cell r="CV938" t="str">
            <v>320202</v>
          </cell>
          <cell r="CY938">
            <v>8299</v>
          </cell>
          <cell r="CZ938" t="str">
            <v>M6</v>
          </cell>
          <cell r="DA938">
            <v>16765327</v>
          </cell>
          <cell r="DB938">
            <v>0</v>
          </cell>
        </row>
        <row r="939">
          <cell r="B939" t="str">
            <v>0925 DE 2025</v>
          </cell>
          <cell r="C939">
            <v>1020745531</v>
          </cell>
          <cell r="D939" t="str">
            <v>CARLOS FERNANDO MATEO OMAÑA RUIZ</v>
          </cell>
          <cell r="E939" t="str">
            <v>CONTRATO DE PRESTACIÓN DE SERVICIOS PROFESIONALES</v>
          </cell>
          <cell r="F939"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v>
          </cell>
          <cell r="G939">
            <v>45853</v>
          </cell>
          <cell r="H939">
            <v>16765327</v>
          </cell>
          <cell r="I939" t="str">
            <v>Cinco (05) meses y cinco (05) días calendario</v>
          </cell>
          <cell r="J939">
            <v>45853</v>
          </cell>
          <cell r="K939">
            <v>46010</v>
          </cell>
          <cell r="L939" t="str">
            <v>NO APLICA</v>
          </cell>
          <cell r="M939" t="str">
            <v>NO APLICA</v>
          </cell>
          <cell r="N939" t="str">
            <v>NO APLICA</v>
          </cell>
          <cell r="O939">
            <v>6</v>
          </cell>
          <cell r="P939">
            <v>1730614</v>
          </cell>
          <cell r="Q939">
            <v>45853</v>
          </cell>
          <cell r="R939">
            <v>45869</v>
          </cell>
          <cell r="S939">
            <v>3244902</v>
          </cell>
          <cell r="T939">
            <v>45870</v>
          </cell>
          <cell r="U939">
            <v>45900</v>
          </cell>
          <cell r="V939">
            <v>3244902</v>
          </cell>
          <cell r="W939">
            <v>45901</v>
          </cell>
          <cell r="X939">
            <v>45930</v>
          </cell>
          <cell r="Y939">
            <v>3244902</v>
          </cell>
          <cell r="Z939">
            <v>45931</v>
          </cell>
          <cell r="AA939">
            <v>45961</v>
          </cell>
          <cell r="AB939">
            <v>3244902</v>
          </cell>
          <cell r="AC939">
            <v>45962</v>
          </cell>
          <cell r="AD939">
            <v>45991</v>
          </cell>
          <cell r="AE939">
            <v>2055105</v>
          </cell>
          <cell r="AF939">
            <v>45992</v>
          </cell>
          <cell r="AG939">
            <v>46010</v>
          </cell>
          <cell r="BI939" t="str">
            <v>Instituto de Educación Abierta y a Distancia</v>
          </cell>
          <cell r="BJ939" t="str">
            <v>ANGELICA SOFIA GONZALEZ PULIDO</v>
          </cell>
          <cell r="BK939" t="str">
            <v>Director Técnico de Educación a Distancia</v>
          </cell>
          <cell r="BL939">
            <v>1540</v>
          </cell>
          <cell r="BM939">
            <v>45853.483310185184</v>
          </cell>
          <cell r="BN939">
            <v>83826635</v>
          </cell>
          <cell r="BO939">
            <v>3769</v>
          </cell>
          <cell r="BP939">
            <v>45853</v>
          </cell>
          <cell r="BQ939">
            <v>16765327</v>
          </cell>
          <cell r="CS939" t="str">
            <v>1. Prestar apoyo en la realización y estructuración del diseño de las experiencias de aprendizaje en el campus virtual, asegurando la coherencia visual y pedagógica de los contenidos en sus diferentes modalidades. 2. Colaborar en el diseño y diagramación de los materiales educativos que acompañan los procesos del IDEAD, como guías, presentaciones, cartillas, lineamientos y otros recursos, asegurando una presentación visual clara, organizada y alineada con la identidad gráfica institucional. 3. Coadyuvar en el diseño de recursos gráficos y visuales para entornos virtuales de aprendizaje, incluyendo infografías, ilustraciones, animaciones y elementos interactivos, que faciliten la comprensión y apropiación de los contenidos. 4. Contribuir en la adaptación de piezas gráficas y recursos visuales a criterios de accesibilidad digital e inclusión, de acuerdo con normativas institucionales y el Decreto 1421 de 2017 que reglamenta la educación inclusiva para estudiantes con discapacidad en Colombia. 5. Apoyar en el diseño gráfico y audiovisual para el desarrollo de MOOCs (Massive Open Online Courses) en la oferta educativa del IDEAD, garantizando una experiencia de aprendizaje accesible, interactiva y alineada con los objetivos educativos. 6. Colaborar en el diseño de instrumentos de seguimiento a las actividades del IDEAD, tales como formularios, plantillas de informes y reportes gráficos de resultados. 7. Apoyar en la actualización del diseño gráfico del campus virtual y en la organización del repositorio institucional de imágenes, mediante la creación, clasificación y renovación de elementos visuales (banners, íconos, fondos, ilustraciones, entre otros), con el fin de mejorar la navegación, la identidad visual y ofrecer recursos gráficos accesibles para el diseño de contenidos educativos y el apoyo a la docencia en las diferentes modalidades.</v>
          </cell>
          <cell r="CT939">
            <v>1020745531</v>
          </cell>
          <cell r="CU939">
            <v>755</v>
          </cell>
          <cell r="CV939" t="str">
            <v>23010401</v>
          </cell>
          <cell r="CY939">
            <v>7410</v>
          </cell>
          <cell r="CZ939" t="str">
            <v>M6</v>
          </cell>
          <cell r="DA939">
            <v>16765327</v>
          </cell>
          <cell r="DB939">
            <v>0</v>
          </cell>
        </row>
        <row r="940">
          <cell r="B940" t="str">
            <v>0926 DE 2025</v>
          </cell>
          <cell r="C940">
            <v>1121938572</v>
          </cell>
          <cell r="D940" t="str">
            <v>MARTHA LILIANA AVELLANEDA CASTRO</v>
          </cell>
          <cell r="E940" t="str">
            <v>CONTRATO DE PRESTACIÓN DE SERVICIOS PROFESIONALES</v>
          </cell>
          <cell r="F940"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v>
          </cell>
          <cell r="G940">
            <v>45853</v>
          </cell>
          <cell r="H940">
            <v>16765327</v>
          </cell>
          <cell r="I940" t="str">
            <v>Cinco (05) meses y cinco (05) días calendario</v>
          </cell>
          <cell r="J940">
            <v>45853</v>
          </cell>
          <cell r="K940">
            <v>46010</v>
          </cell>
          <cell r="L940" t="str">
            <v>NO APLICA</v>
          </cell>
          <cell r="M940" t="str">
            <v>NO APLICA</v>
          </cell>
          <cell r="N940" t="str">
            <v>NO APLICA</v>
          </cell>
          <cell r="O940">
            <v>6</v>
          </cell>
          <cell r="P940">
            <v>1730614</v>
          </cell>
          <cell r="Q940">
            <v>45853</v>
          </cell>
          <cell r="R940">
            <v>45869</v>
          </cell>
          <cell r="S940">
            <v>3244902</v>
          </cell>
          <cell r="T940">
            <v>45870</v>
          </cell>
          <cell r="U940">
            <v>45900</v>
          </cell>
          <cell r="V940">
            <v>3244902</v>
          </cell>
          <cell r="W940">
            <v>45901</v>
          </cell>
          <cell r="X940">
            <v>45930</v>
          </cell>
          <cell r="Y940">
            <v>3244902</v>
          </cell>
          <cell r="Z940">
            <v>45931</v>
          </cell>
          <cell r="AA940">
            <v>45961</v>
          </cell>
          <cell r="AB940">
            <v>3244902</v>
          </cell>
          <cell r="AC940">
            <v>45962</v>
          </cell>
          <cell r="AD940">
            <v>45991</v>
          </cell>
          <cell r="AE940">
            <v>2055105</v>
          </cell>
          <cell r="AF940">
            <v>45992</v>
          </cell>
          <cell r="AG940">
            <v>46010</v>
          </cell>
          <cell r="BI940" t="str">
            <v>Instituto de Educación Abierta y a Distancia</v>
          </cell>
          <cell r="BJ940" t="str">
            <v>ANGELICA SOFIA GONZALEZ PULIDO</v>
          </cell>
          <cell r="BK940" t="str">
            <v>Director Técnico de Educación a Distancia</v>
          </cell>
          <cell r="BL940">
            <v>1540</v>
          </cell>
          <cell r="BM940">
            <v>45853.483310185184</v>
          </cell>
          <cell r="BN940">
            <v>83826635</v>
          </cell>
          <cell r="BO940">
            <v>3770</v>
          </cell>
          <cell r="BP940">
            <v>45853</v>
          </cell>
          <cell r="BQ940">
            <v>16765327</v>
          </cell>
          <cell r="CS940" t="str">
            <v xml:space="preserve">1. Apoyar los procesos de la educación a distancia y continua de la Unillanos, mediante la elaboración de lineamientos pedagógicos que orienten a los programas, asegurando coherencia, identidad institucional y calidad en la experiencia de aprendizaje. 2. Coadyuvar en brindar soporte técnico a estudiantes y docentes en la solución de inquietudes y solicitudes en temas relacionados con el uso del campus virtual Unillanos (Moodle) y herramientas de apoyo para la formación. 3. Contribuir en la capacitación a estudiantes y docentes en el uso del campus virtual, enfocado en los procedimientos y actividades relacionadas con la integración del modelo de educación digital de la Unillanos. 4. Coadyuvar a la generación y coordinación de contenido digital para la oferta del IDEAD en el campus virtual Unillanos. 5. Colaborar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v>
          </cell>
          <cell r="CT940">
            <v>1121938572</v>
          </cell>
          <cell r="CU940">
            <v>755</v>
          </cell>
          <cell r="CV940" t="str">
            <v>23010401</v>
          </cell>
          <cell r="CY940">
            <v>6201</v>
          </cell>
          <cell r="CZ940" t="str">
            <v>M6</v>
          </cell>
          <cell r="DA940">
            <v>16765327</v>
          </cell>
          <cell r="DB940">
            <v>0</v>
          </cell>
        </row>
        <row r="941">
          <cell r="B941" t="str">
            <v>0927 DE 2025</v>
          </cell>
          <cell r="C941">
            <v>1121826918</v>
          </cell>
          <cell r="D941" t="str">
            <v>MASSIEL ALEJANDRA ROJAS TORRES</v>
          </cell>
          <cell r="E941" t="str">
            <v>CONTRATO DE PRESTACIÓN DE SERVICIOS PROFESIONALES</v>
          </cell>
          <cell r="F941"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v>
          </cell>
          <cell r="G941">
            <v>45853</v>
          </cell>
          <cell r="H941">
            <v>16765327</v>
          </cell>
          <cell r="I941" t="str">
            <v>Cinco (05) meses y cinco (05) días calendario</v>
          </cell>
          <cell r="J941">
            <v>45853</v>
          </cell>
          <cell r="K941">
            <v>46010</v>
          </cell>
          <cell r="L941" t="str">
            <v>NO APLICA</v>
          </cell>
          <cell r="M941" t="str">
            <v>NO APLICA</v>
          </cell>
          <cell r="N941" t="str">
            <v>NO APLICA</v>
          </cell>
          <cell r="O941">
            <v>6</v>
          </cell>
          <cell r="P941">
            <v>1730614</v>
          </cell>
          <cell r="Q941">
            <v>45853</v>
          </cell>
          <cell r="R941">
            <v>45869</v>
          </cell>
          <cell r="S941">
            <v>3244902</v>
          </cell>
          <cell r="T941">
            <v>45870</v>
          </cell>
          <cell r="U941">
            <v>45900</v>
          </cell>
          <cell r="V941">
            <v>3244902</v>
          </cell>
          <cell r="W941">
            <v>45901</v>
          </cell>
          <cell r="X941">
            <v>45930</v>
          </cell>
          <cell r="Y941">
            <v>3244902</v>
          </cell>
          <cell r="Z941">
            <v>45931</v>
          </cell>
          <cell r="AA941">
            <v>45961</v>
          </cell>
          <cell r="AB941">
            <v>3244902</v>
          </cell>
          <cell r="AC941">
            <v>45962</v>
          </cell>
          <cell r="AD941">
            <v>45991</v>
          </cell>
          <cell r="AE941">
            <v>2055105</v>
          </cell>
          <cell r="AF941">
            <v>45992</v>
          </cell>
          <cell r="AG941">
            <v>46010</v>
          </cell>
          <cell r="BI941" t="str">
            <v>Instituto de Educación Abierta y a Distancia</v>
          </cell>
          <cell r="BJ941" t="str">
            <v>ANGELICA SOFIA GONZALEZ PULIDO</v>
          </cell>
          <cell r="BK941" t="str">
            <v>Director Técnico de Educación a Distancia</v>
          </cell>
          <cell r="BL941">
            <v>1540</v>
          </cell>
          <cell r="BM941">
            <v>45853.483310185184</v>
          </cell>
          <cell r="BN941">
            <v>83826635</v>
          </cell>
          <cell r="BO941">
            <v>3771</v>
          </cell>
          <cell r="BP941">
            <v>45853</v>
          </cell>
          <cell r="BQ941">
            <v>16765327</v>
          </cell>
          <cell r="CS941" t="str">
            <v>1. Apoyar en la elaboración y radicación de documentos de condiciones institucionales para otros lugares de desarrollo en la modalidad distancia, virtual e hibrida, junto con el área de la secretaria técnica de acreditación. 2. Coadyuvar en la elaboración, publicación y socialización de lineamientos pedagógicos del IDEAD, así como en la actualización que se requiera de los mismos. 3. Contribuir con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4. Colaborar en el apoyo logístico en la organización, coordinación y ejecución de las Masterclass ofertadas por el IDEAD.</v>
          </cell>
          <cell r="CT941">
            <v>1121826918.0999999</v>
          </cell>
          <cell r="CU941">
            <v>755</v>
          </cell>
          <cell r="CV941" t="str">
            <v>23010401</v>
          </cell>
          <cell r="CY941">
            <v>8560</v>
          </cell>
          <cell r="CZ941" t="str">
            <v>M5</v>
          </cell>
          <cell r="DA941">
            <v>16765327</v>
          </cell>
          <cell r="DB941">
            <v>0</v>
          </cell>
        </row>
        <row r="942">
          <cell r="B942" t="str">
            <v>0928 DE 2025</v>
          </cell>
          <cell r="C942">
            <v>1010066901</v>
          </cell>
          <cell r="D942" t="str">
            <v>ALEXANDRA BEDOYA MUÑOZ</v>
          </cell>
          <cell r="E942" t="str">
            <v>CONTRATO DE PRESTACIÓN DE SERVICIOS PROFESIONALES</v>
          </cell>
          <cell r="F942"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v>
          </cell>
          <cell r="G942">
            <v>45853</v>
          </cell>
          <cell r="H942">
            <v>16765327</v>
          </cell>
          <cell r="I942" t="str">
            <v>Cinco (05) meses y cinco (05) días calendario</v>
          </cell>
          <cell r="J942">
            <v>45853</v>
          </cell>
          <cell r="K942">
            <v>46010</v>
          </cell>
          <cell r="L942" t="str">
            <v>NO APLICA</v>
          </cell>
          <cell r="M942" t="str">
            <v>NO APLICA</v>
          </cell>
          <cell r="N942" t="str">
            <v>NO APLICA</v>
          </cell>
          <cell r="O942">
            <v>6</v>
          </cell>
          <cell r="P942">
            <v>1730614</v>
          </cell>
          <cell r="Q942">
            <v>45853</v>
          </cell>
          <cell r="R942">
            <v>45869</v>
          </cell>
          <cell r="S942">
            <v>3244902</v>
          </cell>
          <cell r="T942">
            <v>45870</v>
          </cell>
          <cell r="U942">
            <v>45900</v>
          </cell>
          <cell r="V942">
            <v>3244902</v>
          </cell>
          <cell r="W942">
            <v>45901</v>
          </cell>
          <cell r="X942">
            <v>45930</v>
          </cell>
          <cell r="Y942">
            <v>3244902</v>
          </cell>
          <cell r="Z942">
            <v>45931</v>
          </cell>
          <cell r="AA942">
            <v>45961</v>
          </cell>
          <cell r="AB942">
            <v>3244902</v>
          </cell>
          <cell r="AC942">
            <v>45962</v>
          </cell>
          <cell r="AD942">
            <v>45991</v>
          </cell>
          <cell r="AE942">
            <v>2055105</v>
          </cell>
          <cell r="AF942">
            <v>45992</v>
          </cell>
          <cell r="AG942">
            <v>46010</v>
          </cell>
          <cell r="BI942" t="str">
            <v>Instituto de Educación Abierta y a Distancia</v>
          </cell>
          <cell r="BJ942" t="str">
            <v>ANGELICA SOFIA GONZALEZ PULIDO</v>
          </cell>
          <cell r="BK942" t="str">
            <v>Director Técnico de Educación a Distancia</v>
          </cell>
          <cell r="BL942">
            <v>1540</v>
          </cell>
          <cell r="BM942">
            <v>45853.483310185184</v>
          </cell>
          <cell r="BN942">
            <v>83826635</v>
          </cell>
          <cell r="BO942">
            <v>3772</v>
          </cell>
          <cell r="BP942">
            <v>45853</v>
          </cell>
          <cell r="BQ942">
            <v>16765327</v>
          </cell>
          <cell r="CS942" t="str">
            <v>1. Brindar apoyo de soporte estructural en las modalidades de educación hibrida y virtual. 2. Apoyar y acompañar el diseño de ambientes virtuales de aprendizaje. 3.Brindar apoyo en la implementación de estrategias del modelo de educación digital de la universidad (MediU). 4. Contribuir con la elaboración de los lineamientos de soporte para las modalidades hibrida y virtual de la universidad de los llanos. 5. Brindar apoyo y dar seguimiento a la generación del diseño instruccional de la oferta hibrida y virtual del IDEAD.</v>
          </cell>
          <cell r="CT942">
            <v>1010066901</v>
          </cell>
          <cell r="CU942">
            <v>755</v>
          </cell>
          <cell r="CV942" t="str">
            <v>23010401</v>
          </cell>
          <cell r="CY942">
            <v>8299</v>
          </cell>
          <cell r="CZ942" t="str">
            <v>M6</v>
          </cell>
          <cell r="DA942">
            <v>16765327</v>
          </cell>
          <cell r="DB942">
            <v>0</v>
          </cell>
        </row>
        <row r="943">
          <cell r="B943" t="str">
            <v>0929 DE 2025</v>
          </cell>
          <cell r="C943">
            <v>1123863846</v>
          </cell>
          <cell r="D943" t="str">
            <v>YOJAN STYVEN HERNANDEZ CARDONA</v>
          </cell>
          <cell r="E943" t="str">
            <v>CONTRATO DE PRESTACIÓN DE SERVICIOS PROFESIONALES</v>
          </cell>
          <cell r="F943"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v>
          </cell>
          <cell r="G943">
            <v>45853</v>
          </cell>
          <cell r="H943">
            <v>16765327</v>
          </cell>
          <cell r="I943" t="str">
            <v>Cinco (05) meses y cinco (05) días calendario</v>
          </cell>
          <cell r="J943">
            <v>45853</v>
          </cell>
          <cell r="K943">
            <v>46010</v>
          </cell>
          <cell r="L943" t="str">
            <v>NO APLICA</v>
          </cell>
          <cell r="M943" t="str">
            <v>NO APLICA</v>
          </cell>
          <cell r="N943" t="str">
            <v>NO APLICA</v>
          </cell>
          <cell r="O943">
            <v>6</v>
          </cell>
          <cell r="P943">
            <v>1730614</v>
          </cell>
          <cell r="Q943">
            <v>45853</v>
          </cell>
          <cell r="R943">
            <v>45869</v>
          </cell>
          <cell r="S943">
            <v>3244902</v>
          </cell>
          <cell r="T943">
            <v>45870</v>
          </cell>
          <cell r="U943">
            <v>45900</v>
          </cell>
          <cell r="V943">
            <v>3244902</v>
          </cell>
          <cell r="W943">
            <v>45901</v>
          </cell>
          <cell r="X943">
            <v>45930</v>
          </cell>
          <cell r="Y943">
            <v>3244902</v>
          </cell>
          <cell r="Z943">
            <v>45931</v>
          </cell>
          <cell r="AA943">
            <v>45961</v>
          </cell>
          <cell r="AB943">
            <v>3244902</v>
          </cell>
          <cell r="AC943">
            <v>45962</v>
          </cell>
          <cell r="AD943">
            <v>45991</v>
          </cell>
          <cell r="AE943">
            <v>2055105</v>
          </cell>
          <cell r="AF943">
            <v>45992</v>
          </cell>
          <cell r="AG943">
            <v>46010</v>
          </cell>
          <cell r="BI943" t="str">
            <v>Instituto de Educación Abierta y a Distancia</v>
          </cell>
          <cell r="BJ943" t="str">
            <v>ANGELICA SOFIA GONZALEZ PULIDO</v>
          </cell>
          <cell r="BK943" t="str">
            <v>Director Técnico de Educación a Distancia</v>
          </cell>
          <cell r="BL943">
            <v>1540</v>
          </cell>
          <cell r="BM943">
            <v>45853.483310185184</v>
          </cell>
          <cell r="BN943">
            <v>83826635</v>
          </cell>
          <cell r="BO943">
            <v>3773</v>
          </cell>
          <cell r="BP943">
            <v>45853</v>
          </cell>
          <cell r="BQ943">
            <v>16765327</v>
          </cell>
          <cell r="CS943" t="str">
            <v>1. Contribuir al desarrollo de contenidos académicos y administrativos establecidos por UNILLANOS y utilizada por el IDEAD. 2. Colaborar en la coordinación y apoyar en la dirección de las transmisiones de eventos académicos institucionales apoyados por el Instituto de Educación Abierta y a Distancia. 3. Coadyuvar en el diseño de contenido multimedia interactivo, como presentaciones, videos y actividades educativas, para los cursos ofertados por el IDEAD. 4. Brindar apoyo en el soporte técnico a docentes y estudiantes para el uso efectivo del campus virtual Unillanos (Moodle) y otras herramientas tecnológicas implementadas en el IDEAD. 5. Apoyar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Contribuir en el desarrollo y coordinación de capacitaciones dirigidas a la comunidad Unillanista, impulsados por el IDEAD.</v>
          </cell>
          <cell r="CT943">
            <v>1123863846.4000001</v>
          </cell>
          <cell r="CU943">
            <v>755</v>
          </cell>
          <cell r="CV943" t="str">
            <v>23010401</v>
          </cell>
          <cell r="CY943">
            <v>9511</v>
          </cell>
          <cell r="CZ943" t="str">
            <v>M4</v>
          </cell>
          <cell r="DA943">
            <v>16765327</v>
          </cell>
          <cell r="DB943">
            <v>0</v>
          </cell>
        </row>
        <row r="944">
          <cell r="B944" t="str">
            <v>0930 DE 2025</v>
          </cell>
          <cell r="C944">
            <v>1122648374</v>
          </cell>
          <cell r="D944" t="str">
            <v>JENIFFER YULIED VILLALOBOS PARRADO</v>
          </cell>
          <cell r="E944" t="str">
            <v>CONTRATO DE PRESTACIÓN DE SERVICIOS PROFESIONALES</v>
          </cell>
          <cell r="F944" t="str">
            <v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v>
          </cell>
          <cell r="G944">
            <v>45853</v>
          </cell>
          <cell r="H944">
            <v>14954038</v>
          </cell>
          <cell r="I944" t="str">
            <v>Cinco (05) meses y cinco (05) días calendario</v>
          </cell>
          <cell r="J944">
            <v>45853</v>
          </cell>
          <cell r="K944">
            <v>46010</v>
          </cell>
          <cell r="L944" t="str">
            <v>NO APLICA</v>
          </cell>
          <cell r="M944" t="str">
            <v>NO APLICA</v>
          </cell>
          <cell r="N944" t="str">
            <v>NO APLICA</v>
          </cell>
          <cell r="O944">
            <v>6</v>
          </cell>
          <cell r="P944">
            <v>1543643</v>
          </cell>
          <cell r="Q944">
            <v>45853</v>
          </cell>
          <cell r="R944">
            <v>45869</v>
          </cell>
          <cell r="S944">
            <v>2894330</v>
          </cell>
          <cell r="T944">
            <v>45870</v>
          </cell>
          <cell r="U944">
            <v>45900</v>
          </cell>
          <cell r="V944">
            <v>2894330</v>
          </cell>
          <cell r="W944">
            <v>45901</v>
          </cell>
          <cell r="X944">
            <v>45930</v>
          </cell>
          <cell r="Y944">
            <v>2894330</v>
          </cell>
          <cell r="Z944">
            <v>45931</v>
          </cell>
          <cell r="AA944">
            <v>45961</v>
          </cell>
          <cell r="AB944">
            <v>96478</v>
          </cell>
          <cell r="AC944">
            <v>45962</v>
          </cell>
          <cell r="AD944">
            <v>45962</v>
          </cell>
          <cell r="AE944">
            <v>2315463</v>
          </cell>
          <cell r="AF944">
            <v>46089</v>
          </cell>
          <cell r="AG944">
            <v>46112</v>
          </cell>
          <cell r="AH944">
            <v>2315464</v>
          </cell>
          <cell r="AI944">
            <v>46113</v>
          </cell>
          <cell r="AJ944">
            <v>46136</v>
          </cell>
          <cell r="BI944" t="str">
            <v>Vicerrectoría Académica</v>
          </cell>
          <cell r="BJ944" t="str">
            <v>MONICA SILVA QUICENO</v>
          </cell>
          <cell r="BK944" t="str">
            <v>Vicerrector Universitario</v>
          </cell>
          <cell r="BL944">
            <v>1541</v>
          </cell>
          <cell r="BM944">
            <v>45853.483865740738</v>
          </cell>
          <cell r="BN944">
            <v>14954038</v>
          </cell>
          <cell r="BO944">
            <v>3774</v>
          </cell>
          <cell r="BP944">
            <v>45853</v>
          </cell>
          <cell r="BQ944">
            <v>14954038</v>
          </cell>
          <cell r="CK944">
            <v>1</v>
          </cell>
          <cell r="CL944">
            <v>45963</v>
          </cell>
          <cell r="CM944">
            <v>1</v>
          </cell>
          <cell r="CN944">
            <v>46089</v>
          </cell>
          <cell r="CO944">
            <v>46136</v>
          </cell>
          <cell r="CP944">
            <v>46136</v>
          </cell>
          <cell r="CS944" t="str">
            <v>1. Apoyar la gestión de suscripción y seguimiento de convenios a nivel internacional. 2. Coadyuvar en el proceso de liquidación de convenios de responsabilidad de OIRI que culminan su vigencia. 3. Apoyar la gestión de convocatorias de cooperación internacional que fomenten el intercambio de conocimiento y de experiencias académicas, culturales, técnicas y científicas y en encuentros de relacionamiento académico. 4. Cooperar en la identificación de nuevos aliados estratégicos en el marco de los eventos internacionales en los que participa la Universidad de los Llanos. 5. Coadyuvar en el reporte interno que debe realizar OIRI en el Plan de mejoramiento institucional, indicadores y los datos relacionados con los convenios internacionales y nuevas alianzas.</v>
          </cell>
          <cell r="CT944">
            <v>1122648374</v>
          </cell>
          <cell r="CU944">
            <v>747</v>
          </cell>
          <cell r="CV944" t="str">
            <v>2940</v>
          </cell>
          <cell r="CY944">
            <v>7490</v>
          </cell>
          <cell r="CZ944" t="str">
            <v>M6</v>
          </cell>
          <cell r="DA944">
            <v>14954038</v>
          </cell>
          <cell r="DB944">
            <v>0</v>
          </cell>
        </row>
        <row r="945">
          <cell r="B945" t="str">
            <v>0931 DE 2025</v>
          </cell>
          <cell r="C945">
            <v>80768541</v>
          </cell>
          <cell r="D945" t="str">
            <v>LUIS EDUARDO VICUÑA GALVEZ</v>
          </cell>
          <cell r="E945" t="str">
            <v>CONTRATO DE PRESTACIÓN DE SERVICIOS PROFESIONALES</v>
          </cell>
          <cell r="F945" t="str">
            <v>PRESTACIÓN DE SERVICIOS PROFESIONALES NECESARIO PARA EL DESARROLLO DEL PROYECTO FICHA BPUNI VIAC 10 1610 2024 “POTENCIAR EL DESARROLLO DEL SISTEMA DE LABORATORIOS COMO APOYO AL CUMPLIMIENTO DE LAS FUNCIONES MISIONALES DE LA UNIVERSIDAD DE LLANOS”</v>
          </cell>
          <cell r="G945">
            <v>45853</v>
          </cell>
          <cell r="H945">
            <v>20258102</v>
          </cell>
          <cell r="I945" t="str">
            <v>Cinco (05) meses y cinco (05) días calendario</v>
          </cell>
          <cell r="J945">
            <v>45853</v>
          </cell>
          <cell r="K945">
            <v>46010</v>
          </cell>
          <cell r="L945" t="str">
            <v>NO APLICA</v>
          </cell>
          <cell r="M945" t="str">
            <v>NO APLICA</v>
          </cell>
          <cell r="N945" t="str">
            <v>NO APLICA</v>
          </cell>
          <cell r="O945">
            <v>6</v>
          </cell>
          <cell r="P945">
            <v>2091159</v>
          </cell>
          <cell r="Q945">
            <v>45853</v>
          </cell>
          <cell r="R945">
            <v>45869</v>
          </cell>
          <cell r="S945">
            <v>3920923</v>
          </cell>
          <cell r="T945">
            <v>45870</v>
          </cell>
          <cell r="U945">
            <v>45900</v>
          </cell>
          <cell r="V945">
            <v>3920923</v>
          </cell>
          <cell r="W945">
            <v>45901</v>
          </cell>
          <cell r="X945">
            <v>45930</v>
          </cell>
          <cell r="Y945">
            <v>3920923</v>
          </cell>
          <cell r="Z945">
            <v>45931</v>
          </cell>
          <cell r="AA945">
            <v>45961</v>
          </cell>
          <cell r="AB945">
            <v>3920923</v>
          </cell>
          <cell r="AC945">
            <v>45962</v>
          </cell>
          <cell r="AD945">
            <v>45991</v>
          </cell>
          <cell r="AE945">
            <v>2483251</v>
          </cell>
          <cell r="AF945">
            <v>45992</v>
          </cell>
          <cell r="AG945">
            <v>46010</v>
          </cell>
          <cell r="BI945" t="str">
            <v>Vicerrectoría Académica</v>
          </cell>
          <cell r="BJ945" t="str">
            <v>MONICA SILVA QUICENO</v>
          </cell>
          <cell r="BK945" t="str">
            <v>Vicerrector Universitario</v>
          </cell>
          <cell r="BL945">
            <v>1542</v>
          </cell>
          <cell r="BM945">
            <v>45853.597650462965</v>
          </cell>
          <cell r="BN945">
            <v>40516204</v>
          </cell>
          <cell r="BO945">
            <v>3775</v>
          </cell>
          <cell r="BP945">
            <v>45853</v>
          </cell>
          <cell r="BQ945">
            <v>20258102</v>
          </cell>
          <cell r="CS945" t="str">
            <v>1. Coadyuvar a la coordinación del sistema de laboratorios en la planeación y/o ejecución de actividades de inducción en relación a la gestión del sistema de laboratorios. 2. Apoyar a la coordinación del sistema de laboratorios en la planeación, revisión, ajuste, ejecución y seguimiento del Procedimiento de Aseguramiento Metrológico (PD-GAA-78) de los Equipos de laboratorios, incluyendo la supervisión del diligenciamiento del libro de aseguramiento metrológico de los laboratorios de la Universidad. 3. Apoyar a la Coordinación de Laboratorios en las reuniones del Comité Institucional del Sistema de Laboratorios de la Universidad de los Llanos. 4. Apoyar a la coordinación del sistema de laboratorios en la formulación de proyectos de inversión en la metodología establecida por el banco de proyecto. 5. Apoyar a la coordinación del sistema de laboratorios en la revisión y ajuste de la documentación de los Laboratorios (planes, manuales, procedimientos, formatos, indicadores de gestión, mapa de riesgos, etc.), cuando se requiera. 6. Contribuir en la articulación de la Coordinación del sistema de Laboratorios con las dependencias de la universidad. 7. Apoyar a la coordinación del sistema de laboratorios en el seguimiento de la ejecución de proyectos de inversión. 8. Apoyar a la coordinación del sistema de laboratorios en la atención de las auditorías Internas y/o externas definidas en la universidad. 9. Coadyuvar a la coordinación del sistema de laboratorios en el cumplimiento de los requisitos legales, la normatividad y directrices de la universidad.</v>
          </cell>
          <cell r="CT945">
            <v>80768541</v>
          </cell>
          <cell r="CU945">
            <v>752</v>
          </cell>
          <cell r="CV945" t="str">
            <v>2941</v>
          </cell>
          <cell r="CY945">
            <v>8299</v>
          </cell>
          <cell r="CZ945" t="str">
            <v>M6</v>
          </cell>
          <cell r="DA945">
            <v>20258102</v>
          </cell>
          <cell r="DB945">
            <v>0</v>
          </cell>
        </row>
        <row r="946">
          <cell r="B946" t="str">
            <v>0932 DE 2025</v>
          </cell>
          <cell r="C946">
            <v>1022386794</v>
          </cell>
          <cell r="D946" t="str">
            <v>FLOR ANGELA ERAZO BAUTISTA</v>
          </cell>
          <cell r="E946" t="str">
            <v>CONTRATO DE PRESTACIÓN DE SERVICIOS PROFESIONALES</v>
          </cell>
          <cell r="F946" t="str">
            <v>PRESTACIÓN DE SERVICIOS PROFESIONALES NECESARIO PARA EL DESARROLLO DEL PROYECTO FICHA BPUNI VIAC 10 1610 2024 “POTENCIAR EL DESARROLLO DEL SISTEMA DE LABORATORIOS COMO APOYO AL CUMPLIMIENTO DE LAS FUNCIONES MISIONALES DE LA UNIVERSIDAD DE LLANOS”</v>
          </cell>
          <cell r="G946">
            <v>45853</v>
          </cell>
          <cell r="H946">
            <v>20258102</v>
          </cell>
          <cell r="I946" t="str">
            <v>Cinco (05) meses y cinco (05) días calendario</v>
          </cell>
          <cell r="J946">
            <v>45853</v>
          </cell>
          <cell r="K946">
            <v>46010</v>
          </cell>
          <cell r="L946" t="str">
            <v>NO APLICA</v>
          </cell>
          <cell r="M946" t="str">
            <v>NO APLICA</v>
          </cell>
          <cell r="N946" t="str">
            <v>NO APLICA</v>
          </cell>
          <cell r="O946">
            <v>6</v>
          </cell>
          <cell r="P946">
            <v>2091159</v>
          </cell>
          <cell r="Q946">
            <v>45853</v>
          </cell>
          <cell r="R946">
            <v>45869</v>
          </cell>
          <cell r="S946">
            <v>3920923</v>
          </cell>
          <cell r="T946">
            <v>45870</v>
          </cell>
          <cell r="U946">
            <v>45900</v>
          </cell>
          <cell r="V946">
            <v>3920923</v>
          </cell>
          <cell r="W946">
            <v>45901</v>
          </cell>
          <cell r="X946">
            <v>45930</v>
          </cell>
          <cell r="Y946">
            <v>3920923</v>
          </cell>
          <cell r="Z946">
            <v>45931</v>
          </cell>
          <cell r="AA946">
            <v>45961</v>
          </cell>
          <cell r="AB946">
            <v>3920923</v>
          </cell>
          <cell r="AC946">
            <v>45962</v>
          </cell>
          <cell r="AD946">
            <v>45991</v>
          </cell>
          <cell r="AE946">
            <v>2483251</v>
          </cell>
          <cell r="AF946">
            <v>45992</v>
          </cell>
          <cell r="AG946">
            <v>46010</v>
          </cell>
          <cell r="BI946" t="str">
            <v>Vicerrectoría Académica</v>
          </cell>
          <cell r="BJ946" t="str">
            <v>MONICA SILVA QUICENO</v>
          </cell>
          <cell r="BK946" t="str">
            <v>Vicerrector Universitario</v>
          </cell>
          <cell r="BL946">
            <v>1542</v>
          </cell>
          <cell r="BM946">
            <v>45853.597650462965</v>
          </cell>
          <cell r="BN946">
            <v>40516204</v>
          </cell>
          <cell r="BO946">
            <v>3776</v>
          </cell>
          <cell r="BP946">
            <v>45853</v>
          </cell>
          <cell r="BQ946">
            <v>20258102</v>
          </cell>
          <cell r="CS946" t="str">
            <v>1. Brindar apoyo a la coordinación de laboratorios en las reuniones del Comité Institucional del Sistema de Laboratorios de la Universidad de los Llanos. 2. Coadyuvar a la coordinación del sistema de laboratorios en la planeación y/o ejecución de actividades de inducción en relación a la gestión del sistema de laboratorios. 3. Brindar apoyo a la coordinación del sistema de laboratorios en la formulación de proyectos de inversión en la metodología establecida por el banco de proyecto. 4.  Apoyar a la coordinación del sistema de laboratorios en el seguimiento de la ejecución de proyectos de inversión. 5.  Apoyar a la coordinación de laboratorios en la gestión del riesgo y la implementación del SGA en los laboratorios dando cumplimiento a los requisitos legales, normativos y directrices de la Universidad. 6. Apoyar a la coordinación del sistema de laboratorios en la supervisión del control de inventario de reactivos (FO- GAA 15) de los Laboratorios y del software definido por el SL. 7. Apoyar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como seguridad y salud, ambiental, planeación entre otras en relación al quehacer misional del sistema de laboratorio. 9.  Apoyar a la coordinación del sistema de laboratorios en la atención de las auditorías Internas y/o externas definidas en la universidad, cuando se requiera.</v>
          </cell>
          <cell r="CT946">
            <v>1022386794</v>
          </cell>
          <cell r="CU946">
            <v>752</v>
          </cell>
          <cell r="CV946" t="str">
            <v>2941</v>
          </cell>
          <cell r="CY946">
            <v>7490</v>
          </cell>
          <cell r="CZ946" t="str">
            <v>M6</v>
          </cell>
          <cell r="DA946">
            <v>20258102</v>
          </cell>
          <cell r="DB946">
            <v>0</v>
          </cell>
        </row>
        <row r="947">
          <cell r="B947" t="str">
            <v>0933 DE 2025</v>
          </cell>
          <cell r="C947">
            <v>1121831200</v>
          </cell>
          <cell r="D947" t="str">
            <v>LAURA MELISSA VELA PRIETO</v>
          </cell>
          <cell r="E947" t="str">
            <v>CONTRATO DE PRESTACIÓN DE SERVICIOS PROFESIONALES</v>
          </cell>
          <cell r="F947" t="str">
            <v>PRESTACIÓN DE SERVICIOS PROFESIONALES NECESARIO PARA EL DESARROLLO DEL PROYECTO FICHA BPUNI VIAC 07 0810 2024 “TEJIENDO VÍNCULOS: PROYECCIÓN E INTERACCIÓN SOCIAL DE LA UNIVERSIDAD DE LOS LLANOS EN LA REGIÓN ORINOQUIA - ACTUALIZACIÓN I”</v>
          </cell>
          <cell r="G947">
            <v>45853</v>
          </cell>
          <cell r="H947">
            <v>20258102</v>
          </cell>
          <cell r="I947" t="str">
            <v>Cinco (05) meses y cinco (05) días calendario</v>
          </cell>
          <cell r="J947">
            <v>45853</v>
          </cell>
          <cell r="K947">
            <v>46010</v>
          </cell>
          <cell r="L947" t="str">
            <v>NO APLICA</v>
          </cell>
          <cell r="M947" t="str">
            <v>NO APLICA</v>
          </cell>
          <cell r="N947" t="str">
            <v>NO APLICA</v>
          </cell>
          <cell r="O947">
            <v>6</v>
          </cell>
          <cell r="P947">
            <v>2091159</v>
          </cell>
          <cell r="Q947">
            <v>45853</v>
          </cell>
          <cell r="R947">
            <v>45869</v>
          </cell>
          <cell r="S947">
            <v>3920923</v>
          </cell>
          <cell r="T947">
            <v>45870</v>
          </cell>
          <cell r="U947">
            <v>45900</v>
          </cell>
          <cell r="V947">
            <v>3920923</v>
          </cell>
          <cell r="W947">
            <v>45901</v>
          </cell>
          <cell r="X947">
            <v>45930</v>
          </cell>
          <cell r="Y947">
            <v>3920923</v>
          </cell>
          <cell r="Z947">
            <v>45931</v>
          </cell>
          <cell r="AA947">
            <v>45961</v>
          </cell>
          <cell r="AB947">
            <v>3920923</v>
          </cell>
          <cell r="AC947">
            <v>45962</v>
          </cell>
          <cell r="AD947">
            <v>45991</v>
          </cell>
          <cell r="AE947">
            <v>2483251</v>
          </cell>
          <cell r="AF947">
            <v>45992</v>
          </cell>
          <cell r="AG947">
            <v>46010</v>
          </cell>
          <cell r="BI947" t="str">
            <v>Dirección General de Proyección Social</v>
          </cell>
          <cell r="BJ947" t="str">
            <v>ANTONIO JOSÉ CASTRO RIVEROS</v>
          </cell>
          <cell r="BK947" t="str">
            <v>Director Técnico de Proyección Social</v>
          </cell>
          <cell r="BL947">
            <v>1543</v>
          </cell>
          <cell r="BM947">
            <v>45853.598854166667</v>
          </cell>
          <cell r="BN947">
            <v>196229127</v>
          </cell>
          <cell r="BO947">
            <v>3777</v>
          </cell>
          <cell r="BP947">
            <v>45853</v>
          </cell>
          <cell r="BQ947">
            <v>20258102</v>
          </cell>
          <cell r="CS947" t="str">
            <v>1. Coadyuvar en los procesos de formulación, evaluación, seguimiento y cierre de los proyectos de extensión con enfoque comunitario que se desarrollen en convocatorias internas. 2. Contribuir en el diseño e implementación de estrategias que permitan fortalecer y mejorar las etapas de formulación y seguimiento de proyectos de extensión e iniciativas de innovación y responsabilidad social que surjan de la comunidad académica. 3. Apoyar los procesos contractuales y las etapas que surjan de estos para la adquisición de requerimientos (bienes y servicios) ante la Vicerrectoría de Recursos Universitarios necesarios para la ejecución de proyectos de extensión. 4. Coadyuvar con los procesos administrativos de solicitud de avances para el desarrollo de las actividades programadas dentro de los proyectos de extensión con enfoque comunitario. 5. Brindar apoyo en los procesos contractuales que surjan para la contratación del recurso humano requerido en los diferentes proyectos de extensión. 6. Contribuir en el diseño, revisión e implementación de procedimientos y formatos en el marco de la autoevaluación, acreditación y aseguramiento de la calidad en los procesos de Proyección Social. 7. Colaborar en el diseño e implementación de estrategias que optimicen la eficacia y eficiencia en la formulación y seguimiento de proyectos, garantizando el cumplimiento de los estándares de calidad institucionales. 8. Brindar apoyo a los procesos de auditorías internas y externas que se reciban en la Dirección General de Proyección Social y al desarrollo, seguimiento y monitoreo de los respectivos planes de mejoramiento que surjan de estos procesos.</v>
          </cell>
          <cell r="CT947">
            <v>1121831200</v>
          </cell>
          <cell r="CU947">
            <v>739</v>
          </cell>
          <cell r="CV947" t="str">
            <v>33010101</v>
          </cell>
          <cell r="CY947">
            <v>7490</v>
          </cell>
          <cell r="CZ947" t="str">
            <v>M6</v>
          </cell>
          <cell r="DA947">
            <v>20258102</v>
          </cell>
          <cell r="DB947">
            <v>0</v>
          </cell>
        </row>
        <row r="948">
          <cell r="B948" t="str">
            <v>0934 DE 2025</v>
          </cell>
          <cell r="C948">
            <v>40329528</v>
          </cell>
          <cell r="D948" t="str">
            <v>ANA MARIA LOMBANA GRACIA</v>
          </cell>
          <cell r="E948" t="str">
            <v>CONTRATO DE PRESTACIÓN DE SERVICIOS PROFESIONALES</v>
          </cell>
          <cell r="F948" t="str">
            <v>PRESTACIÓN DE SERVICIOS PROFESIONALES NECESARIO PARA EL DESARROLLO DEL PROYECTO FICHA BPUNI VIAC 07 0810 2024 “TEJIENDO VÍNCULOS: PROYECCIÓN E INTERACCIÓN SOCIAL DE LA UNIVERSIDAD DE LOS LLANOS EN LA REGIÓN ORINOQUIA - ACTUALIZACIÓN I”</v>
          </cell>
          <cell r="G948">
            <v>45853</v>
          </cell>
          <cell r="H948">
            <v>20258102</v>
          </cell>
          <cell r="I948" t="str">
            <v>Cinco (05) meses y cinco (05) días calendario</v>
          </cell>
          <cell r="J948">
            <v>45853</v>
          </cell>
          <cell r="K948">
            <v>46010</v>
          </cell>
          <cell r="L948" t="str">
            <v>NO APLICA</v>
          </cell>
          <cell r="M948" t="str">
            <v>NO APLICA</v>
          </cell>
          <cell r="N948" t="str">
            <v>NO APLICA</v>
          </cell>
          <cell r="O948">
            <v>6</v>
          </cell>
          <cell r="P948">
            <v>2091159</v>
          </cell>
          <cell r="Q948">
            <v>45853</v>
          </cell>
          <cell r="R948">
            <v>45869</v>
          </cell>
          <cell r="S948">
            <v>3920923</v>
          </cell>
          <cell r="T948">
            <v>45870</v>
          </cell>
          <cell r="U948">
            <v>45900</v>
          </cell>
          <cell r="V948">
            <v>3920923</v>
          </cell>
          <cell r="W948">
            <v>45901</v>
          </cell>
          <cell r="X948">
            <v>45930</v>
          </cell>
          <cell r="Y948">
            <v>3920923</v>
          </cell>
          <cell r="Z948">
            <v>45931</v>
          </cell>
          <cell r="AA948">
            <v>45961</v>
          </cell>
          <cell r="AB948">
            <v>3920923</v>
          </cell>
          <cell r="AC948">
            <v>45962</v>
          </cell>
          <cell r="AD948">
            <v>45991</v>
          </cell>
          <cell r="AE948">
            <v>2483251</v>
          </cell>
          <cell r="AF948">
            <v>45992</v>
          </cell>
          <cell r="AG948">
            <v>46010</v>
          </cell>
          <cell r="BI948" t="str">
            <v>Dirección General de Proyección Social</v>
          </cell>
          <cell r="BJ948" t="str">
            <v>ANTONIO JOSÉ CASTRO RIVEROS</v>
          </cell>
          <cell r="BK948" t="str">
            <v>Director Técnico de Proyección Social</v>
          </cell>
          <cell r="BL948">
            <v>1543</v>
          </cell>
          <cell r="BM948">
            <v>45853.598854166667</v>
          </cell>
          <cell r="BN948">
            <v>196229127</v>
          </cell>
          <cell r="BO948">
            <v>3778</v>
          </cell>
          <cell r="BP948">
            <v>45853</v>
          </cell>
          <cell r="BQ948">
            <v>20258102</v>
          </cell>
          <cell r="CS948" t="str">
            <v>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v>
          </cell>
          <cell r="CT948">
            <v>40329528.600000001</v>
          </cell>
          <cell r="CU948">
            <v>739</v>
          </cell>
          <cell r="CV948" t="str">
            <v>33010101</v>
          </cell>
          <cell r="CY948">
            <v>8299</v>
          </cell>
          <cell r="CZ948" t="str">
            <v>M6</v>
          </cell>
          <cell r="DA948">
            <v>20258102</v>
          </cell>
          <cell r="DB948">
            <v>0</v>
          </cell>
        </row>
        <row r="949">
          <cell r="B949" t="str">
            <v>0935 DE 2025</v>
          </cell>
          <cell r="C949">
            <v>1121832301</v>
          </cell>
          <cell r="D949" t="str">
            <v>MAYRA FERNANDA CASTRO VILLA</v>
          </cell>
          <cell r="E949" t="str">
            <v>CONTRATO DE PRESTACIÓN DE SERVICIOS PROFESIONALES</v>
          </cell>
          <cell r="F949" t="str">
            <v>PRESTACIÓN DE SERVICIOS PROFESIONALES NECESARIO PARA EL DESARROLLO DEL PROYECTO FICHA BPUNI VIAC 07 0810 2024 “TEJIENDO VÍNCULOS: PROYECCIÓN E INTERACCIÓN SOCIAL DE LA UNIVERSIDAD DE LOS LLANOS EN LA REGIÓN ORINOQUIA - ACTUALIZACIÓN I”</v>
          </cell>
          <cell r="G949">
            <v>45853</v>
          </cell>
          <cell r="H949">
            <v>16765327</v>
          </cell>
          <cell r="I949" t="str">
            <v>Cinco (05) meses y cinco (05) días calendario</v>
          </cell>
          <cell r="J949">
            <v>45853</v>
          </cell>
          <cell r="K949">
            <v>46010</v>
          </cell>
          <cell r="L949" t="str">
            <v>NO APLICA</v>
          </cell>
          <cell r="M949" t="str">
            <v>NO APLICA</v>
          </cell>
          <cell r="N949" t="str">
            <v>NO APLICA</v>
          </cell>
          <cell r="O949">
            <v>6</v>
          </cell>
          <cell r="P949">
            <v>1730614</v>
          </cell>
          <cell r="Q949">
            <v>45853</v>
          </cell>
          <cell r="R949">
            <v>45869</v>
          </cell>
          <cell r="S949">
            <v>3244902</v>
          </cell>
          <cell r="T949">
            <v>45870</v>
          </cell>
          <cell r="U949">
            <v>45900</v>
          </cell>
          <cell r="V949">
            <v>3244902</v>
          </cell>
          <cell r="W949">
            <v>45901</v>
          </cell>
          <cell r="X949">
            <v>45930</v>
          </cell>
          <cell r="Y949">
            <v>3244902</v>
          </cell>
          <cell r="Z949">
            <v>45931</v>
          </cell>
          <cell r="AA949">
            <v>45961</v>
          </cell>
          <cell r="AB949">
            <v>3244902</v>
          </cell>
          <cell r="AC949">
            <v>45962</v>
          </cell>
          <cell r="AD949">
            <v>45991</v>
          </cell>
          <cell r="AE949">
            <v>2055105</v>
          </cell>
          <cell r="AF949">
            <v>45992</v>
          </cell>
          <cell r="AG949">
            <v>46010</v>
          </cell>
          <cell r="BI949" t="str">
            <v>Dirección General de Proyección Social</v>
          </cell>
          <cell r="BJ949" t="str">
            <v>ANTONIO JOSÉ CASTRO RIVEROS</v>
          </cell>
          <cell r="BK949" t="str">
            <v>Director Técnico de Proyección Social</v>
          </cell>
          <cell r="BL949">
            <v>1543</v>
          </cell>
          <cell r="BM949">
            <v>45853.598854166667</v>
          </cell>
          <cell r="BN949">
            <v>196229127</v>
          </cell>
          <cell r="BO949">
            <v>3779</v>
          </cell>
          <cell r="BP949">
            <v>45853</v>
          </cell>
          <cell r="BQ949">
            <v>16765327</v>
          </cell>
          <cell r="CS949" t="str">
            <v>1. Contribuir en el diseño, gestión e implementación de estrategias que fortalezcan el seguimiento y contacto permanente con los egresados en la Universidad de los Llanos de acuerdo con el Plan de Acción Institucional. 2. Apoyar el diseño y fortalecimiento de los canales de comunicación con los graduados, actualización del Portal Web Egresados, paginas sociales Facebook y correo electrónico. 3. Coadyuvar en el diseño, promoción y recepción de artículos, publicación y divulgación de la revista Corocora. 4. Brindar acompañamiento a los egresados en el proceso de carnetización y diligenciamiento de las encuestas de seguimiento del MEN y de la Universidad de los Llanos. 5. Cooperar con la promoción del portal de empleo con entidades públicas y privadas. 6. Coadyuvar en la recepción de documentos de estudiantes en Trámite de grado y firma de paz y salvos. 7. Apoyar la implementación de estrategias de divulgación de los estímulos, beneficios y servicios para los egresados de la Universidad de los Llanos. 8. Contribuir con la organización y participar en los procesos de planeación y programación de espacios académicos y de relacionamiento con los egresados.</v>
          </cell>
          <cell r="CT949">
            <v>1121832301</v>
          </cell>
          <cell r="CU949">
            <v>739</v>
          </cell>
          <cell r="CV949" t="str">
            <v>33010101</v>
          </cell>
          <cell r="CY949">
            <v>8299</v>
          </cell>
          <cell r="CZ949" t="str">
            <v>M6</v>
          </cell>
          <cell r="DA949">
            <v>16765327</v>
          </cell>
          <cell r="DB949">
            <v>0</v>
          </cell>
        </row>
        <row r="950">
          <cell r="B950" t="str">
            <v>0936 DE 2025</v>
          </cell>
          <cell r="C950">
            <v>1121837760</v>
          </cell>
          <cell r="D950" t="str">
            <v>ELKIN YESID MORENO HERNANDEZ</v>
          </cell>
          <cell r="E950" t="str">
            <v>CONTRATO DE PRESTACIÓN DE SERVICIOS PROFESIONALES</v>
          </cell>
          <cell r="F950" t="str">
            <v>PRESTACIÓN DE SERVICIOS PROFESIONALES NECESARIO PARA EL DESARROLLO DEL PROYECTO FICHA BPUNI VIAC 07 0810 2024 “TEJIENDO VÍNCULOS: PROYECCIÓN E INTERACCIÓN SOCIAL DE LA UNIVERSIDAD DE LOS LLANOS EN LA REGIÓN ORINOQUIA - ACTUALIZACIÓN I”</v>
          </cell>
          <cell r="G950">
            <v>45853</v>
          </cell>
          <cell r="H950">
            <v>14954038</v>
          </cell>
          <cell r="I950" t="str">
            <v>Cinco (05) meses y cinco (05) días calendario</v>
          </cell>
          <cell r="J950">
            <v>45853</v>
          </cell>
          <cell r="K950">
            <v>46010</v>
          </cell>
          <cell r="L950" t="str">
            <v>NO APLICA</v>
          </cell>
          <cell r="M950" t="str">
            <v>NO APLICA</v>
          </cell>
          <cell r="N950" t="str">
            <v>NO APLICA</v>
          </cell>
          <cell r="O950">
            <v>6</v>
          </cell>
          <cell r="P950">
            <v>1543643</v>
          </cell>
          <cell r="Q950">
            <v>45853</v>
          </cell>
          <cell r="R950">
            <v>45869</v>
          </cell>
          <cell r="S950">
            <v>2894330</v>
          </cell>
          <cell r="T950">
            <v>45870</v>
          </cell>
          <cell r="U950">
            <v>45900</v>
          </cell>
          <cell r="V950">
            <v>2894330</v>
          </cell>
          <cell r="W950">
            <v>45901</v>
          </cell>
          <cell r="X950">
            <v>45930</v>
          </cell>
          <cell r="Y950">
            <v>2894330</v>
          </cell>
          <cell r="Z950">
            <v>45931</v>
          </cell>
          <cell r="AA950">
            <v>45961</v>
          </cell>
          <cell r="AB950">
            <v>2894330</v>
          </cell>
          <cell r="AC950">
            <v>45962</v>
          </cell>
          <cell r="AD950">
            <v>45991</v>
          </cell>
          <cell r="AE950">
            <v>1833075</v>
          </cell>
          <cell r="AF950">
            <v>45992</v>
          </cell>
          <cell r="AG950">
            <v>46010</v>
          </cell>
          <cell r="BI950" t="str">
            <v>Dirección General de Proyección Social</v>
          </cell>
          <cell r="BJ950" t="str">
            <v>ANTONIO JOSÉ CASTRO RIVEROS</v>
          </cell>
          <cell r="BK950" t="str">
            <v>Director Técnico de Proyección Social</v>
          </cell>
          <cell r="BL950">
            <v>1543</v>
          </cell>
          <cell r="BM950">
            <v>45853.598854166667</v>
          </cell>
          <cell r="BN950">
            <v>196229127</v>
          </cell>
          <cell r="BO950">
            <v>3780</v>
          </cell>
          <cell r="BP950">
            <v>45853</v>
          </cell>
          <cell r="BQ950">
            <v>14954038</v>
          </cell>
          <cell r="CS950" t="str">
            <v>1. Contribuir con el análisis y documentación de las especificaciones de requerimientos, diagramas y gráficas de flujo e historias de usuario, desarrollo, pruebas e implementación de los módulos de Proyección Social del Sistema de Información Académico de la Universidad de los Llanos (SIAU), atendiendo los procedimientos establecidos en el proceso de Gestión de TIC. 2. Colaborar con la elaboración de la documentación técnica de los módulos. 3. Brindar soporte técnico a los usuarios finales, resolviendo las inquietudes/solicitudes relacionadas con la operación y funcionamiento de los módulos de Proyección social. 4. Contribuir en la elaboración y aportes al plan de trabajo en donde se establezca el tiempo de respuesta para atender el desarrollo, el mantenimiento y mejora de funcionalidades de los módulos de proyección social. 5. Apoyar la revisión de la documentación de usuario y las capacitaciones que se requieran sobre el funcionamiento de los módulos. 6. Apoyar los procesos de actualización y mantenimiento de los micrositios web destinados a la visibilización del sistema de proyección social.</v>
          </cell>
          <cell r="CT950">
            <v>1121837760</v>
          </cell>
          <cell r="CU950">
            <v>739</v>
          </cell>
          <cell r="CV950" t="str">
            <v>33010101</v>
          </cell>
          <cell r="CY950">
            <v>6209</v>
          </cell>
          <cell r="CZ950" t="str">
            <v>M6</v>
          </cell>
          <cell r="DA950">
            <v>14954038</v>
          </cell>
          <cell r="DB950">
            <v>0</v>
          </cell>
        </row>
        <row r="951">
          <cell r="B951" t="str">
            <v>0937 DE 2025</v>
          </cell>
          <cell r="C951">
            <v>1121819102</v>
          </cell>
          <cell r="D951" t="str">
            <v>HELMER BRYAN CESPEDES HERNANDEZ</v>
          </cell>
          <cell r="E951" t="str">
            <v>CONTRATO DE PRESTACIÓN DE SERVICIOS PROFESIONALES</v>
          </cell>
          <cell r="F951" t="str">
            <v>PRESTACIÓN DE SERVICIOS PROFESIONALES NECESARIO PARA EL DESARROLLO DEL PROYECTO FICHA BPUNI VIAC 07 0810 2024 “TEJIENDO VÍNCULOS: PROYECCIÓN E INTERACCIÓN SOCIAL DE LA UNIVERSIDAD DE LOS LLANOS EN LA REGIÓN ORINOQUIA - ACTUALIZACIÓN I”</v>
          </cell>
          <cell r="G951">
            <v>45853</v>
          </cell>
          <cell r="H951">
            <v>16765327</v>
          </cell>
          <cell r="I951" t="str">
            <v>Cinco (05) meses y cinco (05) días calendario</v>
          </cell>
          <cell r="J951">
            <v>45853</v>
          </cell>
          <cell r="K951">
            <v>46010</v>
          </cell>
          <cell r="L951" t="str">
            <v>NO APLICA</v>
          </cell>
          <cell r="M951" t="str">
            <v>NO APLICA</v>
          </cell>
          <cell r="N951" t="str">
            <v>NO APLICA</v>
          </cell>
          <cell r="O951">
            <v>6</v>
          </cell>
          <cell r="P951">
            <v>1730614</v>
          </cell>
          <cell r="Q951">
            <v>45853</v>
          </cell>
          <cell r="R951">
            <v>45869</v>
          </cell>
          <cell r="S951">
            <v>3244902</v>
          </cell>
          <cell r="T951">
            <v>45870</v>
          </cell>
          <cell r="U951">
            <v>45900</v>
          </cell>
          <cell r="V951">
            <v>3244902</v>
          </cell>
          <cell r="W951">
            <v>45901</v>
          </cell>
          <cell r="X951">
            <v>45930</v>
          </cell>
          <cell r="Y951">
            <v>3244902</v>
          </cell>
          <cell r="Z951">
            <v>45931</v>
          </cell>
          <cell r="AA951">
            <v>45961</v>
          </cell>
          <cell r="AB951">
            <v>3244902</v>
          </cell>
          <cell r="AC951">
            <v>45962</v>
          </cell>
          <cell r="AD951">
            <v>45991</v>
          </cell>
          <cell r="AE951">
            <v>2055105</v>
          </cell>
          <cell r="AF951">
            <v>45992</v>
          </cell>
          <cell r="AG951">
            <v>46010</v>
          </cell>
          <cell r="BI951" t="str">
            <v>Dirección General de Proyección Social</v>
          </cell>
          <cell r="BJ951" t="str">
            <v>ANTONIO JOSÉ CASTRO RIVEROS</v>
          </cell>
          <cell r="BK951" t="str">
            <v>Director Técnico de Proyección Social</v>
          </cell>
          <cell r="BL951">
            <v>1543</v>
          </cell>
          <cell r="BM951">
            <v>45853.598854166667</v>
          </cell>
          <cell r="BN951">
            <v>196229127</v>
          </cell>
          <cell r="BO951">
            <v>3781</v>
          </cell>
          <cell r="BP951">
            <v>45853</v>
          </cell>
          <cell r="BQ951">
            <v>16765327</v>
          </cell>
          <cell r="CS951" t="str">
            <v>1. Contribuir en el diseño, gestión e implementación de estrategias que fortalezcan el seguimiento y contacto permanente con los egresados en la Universidad de los Llanos de acuerdo con el Plan de Acción Institucional. 2. Contribuir con la organización y participar en los procesos de planeación y programación de espacios académicos y de relacionamiento con los egresados. 3. Apoyar el diseño y fortalecimiento de los canales de comunicación con los graduados, actualización del Portal Web Egresados, paginas sociales Facebook y correo electrónico. 4. Apoyar el diseño e implementación de estrategias de difusión de beneficios, servicios y actividades proyectadas para el programa de egresados. 5. Coadyuvar en el diseño, implementación y seguimiento de estrategias que fortalezcan la inserción laboral de los egresados de la Universidad de los Llanos. 6. Apoyar la gestión y consolidación de mesas de trabajo y redes de participación del programa de egresados en entidades públicas y privadas. 7. Coadyuvar en la recepción de documentos de estudiantes en Trámite de grado y firma de paz y salvos. 8. Brindar acompañamiento a los egresados en el proceso de carnetización y diligenciamiento de las encuestas de seguimiento del MEN y de la Universidad de los Llanos.</v>
          </cell>
          <cell r="CT951">
            <v>1121819102</v>
          </cell>
          <cell r="CU951">
            <v>739</v>
          </cell>
          <cell r="CV951" t="str">
            <v>33010101</v>
          </cell>
          <cell r="CY951">
            <v>8299</v>
          </cell>
          <cell r="CZ951" t="str">
            <v>M6</v>
          </cell>
          <cell r="DA951">
            <v>16765327</v>
          </cell>
          <cell r="DB951">
            <v>0</v>
          </cell>
        </row>
        <row r="952">
          <cell r="B952" t="str">
            <v>0938 DE 2025</v>
          </cell>
          <cell r="C952">
            <v>1121949506</v>
          </cell>
          <cell r="D952" t="str">
            <v>PEDRO ESTEBAN VARGAS ROJAS</v>
          </cell>
          <cell r="E952" t="str">
            <v>CONTRATO DE PRESTACIÓN DE SERVICIOS PROFESIONALES</v>
          </cell>
          <cell r="F952" t="str">
            <v>PRESTACIÓN DE SERVICIOS PROFESIONALES NECESARIO PARA EL DESARROLLO DEL PROYECTO FICHA BPUNI VIAC 07 0810 2024 “TEJIENDO VÍNCULOS: PROYECCIÓN E INTERACCIÓN SOCIAL DE LA UNIVERSIDAD DE LOS LLANOS EN LA REGIÓN ORINOQUIA - ACTUALIZACIÓN I”</v>
          </cell>
          <cell r="G952">
            <v>45853</v>
          </cell>
          <cell r="H952">
            <v>26894376</v>
          </cell>
          <cell r="I952" t="str">
            <v>Cinco (05) meses y cinco (05) días calendario</v>
          </cell>
          <cell r="J952">
            <v>45853</v>
          </cell>
          <cell r="K952">
            <v>46010</v>
          </cell>
          <cell r="L952" t="str">
            <v>NO APLICA</v>
          </cell>
          <cell r="M952" t="str">
            <v>NO APLICA</v>
          </cell>
          <cell r="N952" t="str">
            <v>NO APLICA</v>
          </cell>
          <cell r="O952">
            <v>6</v>
          </cell>
          <cell r="P952">
            <v>2776194</v>
          </cell>
          <cell r="Q952">
            <v>45853</v>
          </cell>
          <cell r="R952">
            <v>45869</v>
          </cell>
          <cell r="S952">
            <v>5205363</v>
          </cell>
          <cell r="T952">
            <v>45870</v>
          </cell>
          <cell r="U952">
            <v>45900</v>
          </cell>
          <cell r="V952">
            <v>5205363</v>
          </cell>
          <cell r="W952">
            <v>45901</v>
          </cell>
          <cell r="X952">
            <v>45930</v>
          </cell>
          <cell r="Y952">
            <v>5205363</v>
          </cell>
          <cell r="Z952">
            <v>45931</v>
          </cell>
          <cell r="AA952">
            <v>45961</v>
          </cell>
          <cell r="AB952">
            <v>5205363</v>
          </cell>
          <cell r="AC952">
            <v>45962</v>
          </cell>
          <cell r="AD952">
            <v>45991</v>
          </cell>
          <cell r="AE952">
            <v>3296730</v>
          </cell>
          <cell r="AF952">
            <v>45992</v>
          </cell>
          <cell r="AG952">
            <v>46010</v>
          </cell>
          <cell r="BI952" t="str">
            <v>Dirección General de Proyección Social</v>
          </cell>
          <cell r="BJ952" t="str">
            <v>ANTONIO JOSÉ CASTRO RIVEROS</v>
          </cell>
          <cell r="BK952" t="str">
            <v>Director Técnico de Proyección Social</v>
          </cell>
          <cell r="BL952">
            <v>1543</v>
          </cell>
          <cell r="BM952">
            <v>45853.598854166667</v>
          </cell>
          <cell r="BN952">
            <v>196229127</v>
          </cell>
          <cell r="BO952">
            <v>3782</v>
          </cell>
          <cell r="BP952">
            <v>45853</v>
          </cell>
          <cell r="BQ952">
            <v>26894376</v>
          </cell>
          <cell r="CS952" t="str">
            <v>1. Contribuir en el diseño e implementación de políticas, estrategias, programas y proyectos que fomenten y fortalezcan el cumplimiento de la función de proyección social y extensión universitaria, alineando estos esfuerzos con los objetivos estratégicos del Plan de Desarrollo Institucional, los Planes de Acción y Planes de mejoramiento. 2. Brindar apoyo en la planificación y programación institucional mediante el seguimiento y monitoreo de planes, programas y proyectos de inversión a cargo de la Dirección General de Proyección Social. 3. Colaborar en el seguimiento y evaluación de la gestión institucional, incluyendo la ejecución presupuestal de la Dirección General de Proyección Social, utilizando herramientas y metodologías establecidas para garantizar el uso eficiente de los recursos. 4. Cooperar en el control de la ejecución de las políticas, estrategias, programas y proyectos a cargo de la Dirección General de Proyección Social. 5. Apoyar con la consolidación y elaboración de informes ejecutivos requeridos por las instancias superiores sobre los resultados y temas a cargo de la Dirección General de Proyección Social. 6. Apoyar en la redacción, proyección y validación de actos administrativos, documentos, actas y relatorías derivados de los procesos institucionales, asegurando que reflejen las decisiones adoptadas por el Consejo Institucional de Proyección Social y respalden la gestión de la Dirección General de Proyección Social. 7. Coadyuvar en la aprobación y trámite de procesos contractuales, solicitud de avances para el desarrollo de las actividades programadas en los diferentes campos de acción de Proyección Social. 8.  Contribuir y participar en la actualización y mejora continua de procesos y procedimientos de Proyección Social para el aseguramiento de la calidad. 9. Brindar apoyo en los procesos que atienda la Dirección relacionados con la autoevaluación, rendición de cuentas y acreditación y aseguramiento de la calidad.</v>
          </cell>
          <cell r="CT952">
            <v>1121949506</v>
          </cell>
          <cell r="CU952">
            <v>739</v>
          </cell>
          <cell r="CV952" t="str">
            <v>33010101</v>
          </cell>
          <cell r="CY952">
            <v>7010</v>
          </cell>
          <cell r="CZ952" t="str">
            <v>M6</v>
          </cell>
          <cell r="DA952">
            <v>26894376</v>
          </cell>
          <cell r="DB952">
            <v>0</v>
          </cell>
        </row>
        <row r="953">
          <cell r="B953" t="str">
            <v>0939 DE 2025</v>
          </cell>
          <cell r="C953">
            <v>1121955159</v>
          </cell>
          <cell r="D953" t="str">
            <v>SAIDA NIYIRETH RODRIGUEZ GARZON</v>
          </cell>
          <cell r="E953" t="str">
            <v>CONTRATO DE PRESTACIÓN DE SERVICIOS PROFESIONALES</v>
          </cell>
          <cell r="F953" t="str">
            <v>PRESTACIÓN DE SERVICIOS PROFESIONALES NECESARIO PARA EL DESARROLLO DEL PROYECTO FICHA BPUNI VIAC 07 0810 2024 “TEJIENDO VÍNCULOS: PROYECCIÓN E INTERACCIÓN SOCIAL DE LA UNIVERSIDAD DE LOS LLANOS EN LA REGIÓN ORINOQUIA - ACTUALIZACIÓN I”</v>
          </cell>
          <cell r="G953">
            <v>45853</v>
          </cell>
          <cell r="H953">
            <v>16765327</v>
          </cell>
          <cell r="I953" t="str">
            <v>Cinco (05) meses y cinco (05) días calendario</v>
          </cell>
          <cell r="J953">
            <v>45853</v>
          </cell>
          <cell r="K953">
            <v>46010</v>
          </cell>
          <cell r="L953" t="str">
            <v>NO APLICA</v>
          </cell>
          <cell r="M953" t="str">
            <v>NO APLICA</v>
          </cell>
          <cell r="N953" t="str">
            <v>NO APLICA</v>
          </cell>
          <cell r="O953">
            <v>6</v>
          </cell>
          <cell r="P953">
            <v>1730614</v>
          </cell>
          <cell r="Q953">
            <v>45853</v>
          </cell>
          <cell r="R953">
            <v>45869</v>
          </cell>
          <cell r="S953">
            <v>3244902</v>
          </cell>
          <cell r="T953">
            <v>45870</v>
          </cell>
          <cell r="U953">
            <v>45900</v>
          </cell>
          <cell r="V953">
            <v>3244902</v>
          </cell>
          <cell r="W953">
            <v>45901</v>
          </cell>
          <cell r="X953">
            <v>45930</v>
          </cell>
          <cell r="Y953">
            <v>3244902</v>
          </cell>
          <cell r="Z953">
            <v>45931</v>
          </cell>
          <cell r="AA953">
            <v>45961</v>
          </cell>
          <cell r="AB953">
            <v>3244902</v>
          </cell>
          <cell r="AC953">
            <v>45962</v>
          </cell>
          <cell r="AD953">
            <v>45991</v>
          </cell>
          <cell r="AE953">
            <v>2055105</v>
          </cell>
          <cell r="AF953">
            <v>45992</v>
          </cell>
          <cell r="AG953">
            <v>46010</v>
          </cell>
          <cell r="BI953" t="str">
            <v>Dirección General de Proyección Social</v>
          </cell>
          <cell r="BJ953" t="str">
            <v>ANTONIO JOSÉ CASTRO RIVEROS</v>
          </cell>
          <cell r="BK953" t="str">
            <v>Director Técnico de Proyección Social</v>
          </cell>
          <cell r="BL953">
            <v>1543</v>
          </cell>
          <cell r="BM953">
            <v>45853.598854166667</v>
          </cell>
          <cell r="BN953">
            <v>196229127</v>
          </cell>
          <cell r="BO953">
            <v>3783</v>
          </cell>
          <cell r="BP953">
            <v>45853</v>
          </cell>
          <cell r="BQ953">
            <v>16765327</v>
          </cell>
          <cell r="CS953" t="str">
            <v>1. Coadyuvar en los procesos de formulación, evaluación, seguimiento y cierre de los proyectos de extensión de educación continuada y eventos de la Universidad de los Llanos. 2. Apoyar la consolidación de requerimientos para los procesos contractuales necesarios para la ejecución de los proyectos de educación continuada y eventos. 3. Coadyuvar con los procesos administrativos de solicitud de avances para el desarrollo de las actividades programadas dentro de los proyectos de extensión de educación continuada y eventos. 4. Brindar apoyo a las Facultades y dependencias en la realización de los procesos contractuales que surjan para la contratación del recurso humano requerido en los diferentes proyectos de educación continuada y eventos. 5. Apoyar el manejo y publicación de educación continuada, actividades académicas y/o eventos en las plataformas institucionales. 6. Contribuir con el proceso de trazabilidad en la plataforma SIAU de cada uno de los proyectos institucionalizados en lo concerniente a la educación continua, actividades académicas y eventos. 7. Apoyar en el diseño, revisión e implementación de procedimientos y formatos en el marco de la autoevaluación, acreditación y aseguramiento de la calidad del proceso de educación continuada.</v>
          </cell>
          <cell r="CT953">
            <v>1121955159</v>
          </cell>
          <cell r="CU953">
            <v>739</v>
          </cell>
          <cell r="CV953" t="str">
            <v>33010101</v>
          </cell>
          <cell r="CY953">
            <v>7490</v>
          </cell>
          <cell r="CZ953" t="str">
            <v>M6</v>
          </cell>
          <cell r="DA953">
            <v>16765327</v>
          </cell>
          <cell r="DB953">
            <v>0</v>
          </cell>
        </row>
        <row r="954">
          <cell r="B954" t="str">
            <v>0940 DE 2025</v>
          </cell>
          <cell r="C954">
            <v>1121844563</v>
          </cell>
          <cell r="D954" t="str">
            <v>DIANA MARCELA HERRERA COY</v>
          </cell>
          <cell r="E954" t="str">
            <v>CONTRATO DE PRESTACIÓN DE SERVICIOS PROFESIONALES</v>
          </cell>
          <cell r="F954" t="str">
            <v>PRESTACIÓN DE SERVICIOS PROFESIONALES NECESARIO PARA EL DESARROLLO DEL PROYECTO FICHA BPUNI VIAC 07 0810 2024 “TEJIENDO VÍNCULOS: PROYECCIÓN E INTERACCIÓN SOCIAL DE LA UNIVERSIDAD DE LOS LLANOS EN LA REGIÓN ORINOQUIA - ACTUALIZACIÓN I”</v>
          </cell>
          <cell r="G954">
            <v>45853</v>
          </cell>
          <cell r="H954">
            <v>16765327</v>
          </cell>
          <cell r="I954" t="str">
            <v>Cinco (05) meses y cinco (05) días calendario</v>
          </cell>
          <cell r="J954">
            <v>45853</v>
          </cell>
          <cell r="K954">
            <v>46010</v>
          </cell>
          <cell r="L954" t="str">
            <v>NO APLICA</v>
          </cell>
          <cell r="M954" t="str">
            <v>NO APLICA</v>
          </cell>
          <cell r="N954" t="str">
            <v>NO APLICA</v>
          </cell>
          <cell r="O954">
            <v>6</v>
          </cell>
          <cell r="P954">
            <v>1730614</v>
          </cell>
          <cell r="Q954">
            <v>45853</v>
          </cell>
          <cell r="R954">
            <v>45869</v>
          </cell>
          <cell r="S954">
            <v>3244902</v>
          </cell>
          <cell r="T954">
            <v>45870</v>
          </cell>
          <cell r="U954">
            <v>45900</v>
          </cell>
          <cell r="V954">
            <v>3244902</v>
          </cell>
          <cell r="W954">
            <v>45901</v>
          </cell>
          <cell r="X954">
            <v>45930</v>
          </cell>
          <cell r="Y954">
            <v>3244902</v>
          </cell>
          <cell r="Z954">
            <v>45931</v>
          </cell>
          <cell r="AA954">
            <v>45961</v>
          </cell>
          <cell r="AB954">
            <v>3244902</v>
          </cell>
          <cell r="AC954">
            <v>45962</v>
          </cell>
          <cell r="AD954">
            <v>45991</v>
          </cell>
          <cell r="AE954">
            <v>2055105</v>
          </cell>
          <cell r="AF954">
            <v>45992</v>
          </cell>
          <cell r="AG954">
            <v>46010</v>
          </cell>
          <cell r="BI954" t="str">
            <v>Dirección General de Proyección Social</v>
          </cell>
          <cell r="BJ954" t="str">
            <v>ANTONIO JOSÉ CASTRO RIVEROS</v>
          </cell>
          <cell r="BK954" t="str">
            <v>Director Técnico de Proyección Social</v>
          </cell>
          <cell r="BL954">
            <v>1543</v>
          </cell>
          <cell r="BM954">
            <v>45853.598854166667</v>
          </cell>
          <cell r="BN954">
            <v>196229127</v>
          </cell>
          <cell r="BO954">
            <v>3784</v>
          </cell>
          <cell r="BP954">
            <v>45853</v>
          </cell>
          <cell r="BQ954">
            <v>16765327</v>
          </cell>
          <cell r="CS954" t="str">
            <v>1. Contribuir con el diseño e implementación de estrategias de comunicación y promoción que fomenten y fortalezcan las actividades de difusión y oferta de los programas académicos y presenciales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954">
            <v>1121844563</v>
          </cell>
          <cell r="CU954">
            <v>739</v>
          </cell>
          <cell r="CV954" t="str">
            <v>33010101</v>
          </cell>
          <cell r="CY954">
            <v>7020</v>
          </cell>
          <cell r="CZ954" t="str">
            <v>M5</v>
          </cell>
          <cell r="DA954">
            <v>16765327</v>
          </cell>
          <cell r="DB954">
            <v>0</v>
          </cell>
        </row>
        <row r="955">
          <cell r="B955" t="str">
            <v>0941 DE 2025</v>
          </cell>
          <cell r="C955">
            <v>1121868286</v>
          </cell>
          <cell r="D955" t="str">
            <v>DIANA MILENA CUELLAR VASQUEZ</v>
          </cell>
          <cell r="E955" t="str">
            <v>CONTRATO DE PRESTACIÓN DE SERVICIOS DE APOYO A LA GESTIÓN</v>
          </cell>
          <cell r="F955" t="str">
            <v>PRESTACIÓN DE SERVICIOS DE APOYO A LA GESTIÓN NECESARIO PARA EL DESARROLLO DEL PROYECTO FICHA BPUNI VIAC 07 0810 2024 “TEJIENDO VÍNCULOS: PROYECCIÓN E INTERACCIÓN SOCIAL DE LA UNIVERSIDAD DE LOS LLANOS EN LA REGIÓN ORINOQUIA - ACTUALIZACIÓN I”</v>
          </cell>
          <cell r="G955">
            <v>45853</v>
          </cell>
          <cell r="H955">
            <v>13272547</v>
          </cell>
          <cell r="I955" t="str">
            <v>Cinco (05) meses y cinco (05) días calendario</v>
          </cell>
          <cell r="J955">
            <v>45853</v>
          </cell>
          <cell r="K955">
            <v>46010</v>
          </cell>
          <cell r="L955" t="str">
            <v>NO APLICA</v>
          </cell>
          <cell r="M955" t="str">
            <v>NO APLICA</v>
          </cell>
          <cell r="N955" t="str">
            <v>NO APLICA</v>
          </cell>
          <cell r="O955">
            <v>6</v>
          </cell>
          <cell r="P955">
            <v>1370069</v>
          </cell>
          <cell r="Q955">
            <v>45853</v>
          </cell>
          <cell r="R955">
            <v>45869</v>
          </cell>
          <cell r="S955">
            <v>2568880</v>
          </cell>
          <cell r="T955">
            <v>45870</v>
          </cell>
          <cell r="U955">
            <v>45900</v>
          </cell>
          <cell r="V955">
            <v>2568880</v>
          </cell>
          <cell r="W955">
            <v>45901</v>
          </cell>
          <cell r="X955">
            <v>45930</v>
          </cell>
          <cell r="Y955">
            <v>2568880</v>
          </cell>
          <cell r="Z955">
            <v>45931</v>
          </cell>
          <cell r="AA955">
            <v>45961</v>
          </cell>
          <cell r="AB955">
            <v>2568880</v>
          </cell>
          <cell r="AC955">
            <v>45962</v>
          </cell>
          <cell r="AD955">
            <v>45991</v>
          </cell>
          <cell r="AE955">
            <v>1626958</v>
          </cell>
          <cell r="AF955">
            <v>45992</v>
          </cell>
          <cell r="AG955">
            <v>46010</v>
          </cell>
          <cell r="BI955" t="str">
            <v>Dirección General de Proyección Social</v>
          </cell>
          <cell r="BJ955" t="str">
            <v>ANTONIO JOSÉ CASTRO RIVEROS</v>
          </cell>
          <cell r="BK955" t="str">
            <v>Director Técnico de Proyección Social</v>
          </cell>
          <cell r="BL955">
            <v>1543</v>
          </cell>
          <cell r="BM955">
            <v>45853.598854166667</v>
          </cell>
          <cell r="BN955">
            <v>196229127</v>
          </cell>
          <cell r="BO955">
            <v>3785</v>
          </cell>
          <cell r="BP955">
            <v>45853</v>
          </cell>
          <cell r="BQ955">
            <v>13272547</v>
          </cell>
          <cell r="CS955" t="str">
            <v>1. Contribuir a la elaboración de diseños y generación de contenidos digitales y radiales para las campañas de promoción, educación continuada, proyectos comunitarios, egresados, eventos y editorial de la Dirección de Proyección Social en línea con la estrategia de comunicación institucional y las directrices establecidas. 2. Brindar apoyo en la elaboración de contenidos digitales destinados a las redes sociales, que destaquen la comunicación misional de la Dirección de Proyección Social. Este apoyo deberá incluir la edición de videos, asegurando el estricto cumplimiento de las pautas y lineamientos institucionales. 3. Brindar apoyo en la implementación y difusión de las estrategias de extensión universitaria lideradas por la Dirección de Proyección Social. 4. Realizar las entrevistas y recopilar la información de las personas designadas, según la estrategia de comunicación y los requerimientos de la Dirección General de Proyección Social. 5. Colaborar en la redacción de diferentes contenidos periodísticos para las diferentes revistas de la Universidad de los Llanos.</v>
          </cell>
          <cell r="CT955">
            <v>1121868286</v>
          </cell>
          <cell r="CU955">
            <v>739</v>
          </cell>
          <cell r="CV955" t="str">
            <v>33010101</v>
          </cell>
          <cell r="CY955">
            <v>8211</v>
          </cell>
          <cell r="CZ955" t="str">
            <v>M6</v>
          </cell>
          <cell r="DA955">
            <v>13272547</v>
          </cell>
          <cell r="DB955">
            <v>0</v>
          </cell>
        </row>
        <row r="956">
          <cell r="B956" t="str">
            <v>0942 DE 2025</v>
          </cell>
          <cell r="C956">
            <v>1019016622</v>
          </cell>
          <cell r="D956" t="str">
            <v>SERGIO LIBARDO ESPINOSA GOMEZ</v>
          </cell>
          <cell r="E956" t="str">
            <v>CONTRATO DE PRESTACIÓN DE SERVICIOS PROFESIONALES</v>
          </cell>
          <cell r="F956" t="str">
            <v>PRESTACIÓN DE SERVICIOS PROFESIONALES NECESARIO PARA EL DESARROLLO DEL PROYECTO FICHA BPUNI VIAC 07 0810 2024 “TEJIENDO VÍNCULOS: PROYECCIÓN E INTERACCIÓN SOCIAL DE LA UNIVERSIDAD DE LOS LLANOS EN LA REGIÓN ORINOQUIA - ACTUALIZACIÓN I”</v>
          </cell>
          <cell r="G956">
            <v>45853</v>
          </cell>
          <cell r="H956">
            <v>16765327</v>
          </cell>
          <cell r="I956" t="str">
            <v>Cinco (05) meses y cinco (05) días calendario</v>
          </cell>
          <cell r="J956">
            <v>45853</v>
          </cell>
          <cell r="K956">
            <v>46010</v>
          </cell>
          <cell r="L956" t="str">
            <v>NO APLICA</v>
          </cell>
          <cell r="M956" t="str">
            <v>NO APLICA</v>
          </cell>
          <cell r="N956" t="str">
            <v>NO APLICA</v>
          </cell>
          <cell r="O956">
            <v>6</v>
          </cell>
          <cell r="P956">
            <v>1730614</v>
          </cell>
          <cell r="Q956">
            <v>45853</v>
          </cell>
          <cell r="R956">
            <v>45869</v>
          </cell>
          <cell r="S956">
            <v>3244902</v>
          </cell>
          <cell r="T956">
            <v>45870</v>
          </cell>
          <cell r="U956">
            <v>45900</v>
          </cell>
          <cell r="V956">
            <v>3244902</v>
          </cell>
          <cell r="W956">
            <v>45901</v>
          </cell>
          <cell r="X956">
            <v>45930</v>
          </cell>
          <cell r="Y956">
            <v>3244902</v>
          </cell>
          <cell r="Z956">
            <v>45931</v>
          </cell>
          <cell r="AA956">
            <v>45961</v>
          </cell>
          <cell r="AB956">
            <v>3244902</v>
          </cell>
          <cell r="AC956">
            <v>45962</v>
          </cell>
          <cell r="AD956">
            <v>45991</v>
          </cell>
          <cell r="AE956">
            <v>2055105</v>
          </cell>
          <cell r="AF956">
            <v>45992</v>
          </cell>
          <cell r="AG956">
            <v>46010</v>
          </cell>
          <cell r="BI956" t="str">
            <v>Dirección General de Proyección Social</v>
          </cell>
          <cell r="BJ956" t="str">
            <v>ANTONIO JOSÉ CASTRO RIVEROS</v>
          </cell>
          <cell r="BK956" t="str">
            <v>Director Técnico de Proyección Social</v>
          </cell>
          <cell r="BL956">
            <v>1543</v>
          </cell>
          <cell r="BM956">
            <v>45853.598854166667</v>
          </cell>
          <cell r="BN956">
            <v>196229127</v>
          </cell>
          <cell r="BO956">
            <v>3786</v>
          </cell>
          <cell r="BP956">
            <v>45853</v>
          </cell>
          <cell r="BQ956">
            <v>16765327</v>
          </cell>
          <cell r="CS956" t="str">
            <v>1. Contribuir en el diseño, maquetación y diagramación de libros de la Editorial y la Dirección General de Proyección Social. 2. Apoyar en el diseño, maquetación y diagramación de las revistas de carácter científico de la Universidad de los Llanos. 3. Colaborar en la realización de material de comunicación audiovisual para divulgar el contenido de las revistas de la Universidad de los Llanos y libros de la Editorial con el fin de mejorar la visibilización y citación de los productos. 4. Coadyuvar en el proceso de marcación de metadatos de acuerdo a los indexadores de los productos científicos de las Revistas de la Universidad de los Llanos y los libros de la Editorial. 5. Brindar apoyo en la generación de los productos de las Revistas de la Universidad de los Llanos y los libros de la Editorial en los formatos html, Xml, Epub, pdf, y aquellos que soliciten los directorios e indexadores que aporten a la visibilización de la producción intelectual. 6. Apoyar en la actualización de los sitios web de las revistas y la editorial que aporten al mejoramiento de la comunicación gráfica de la producción científica de la universidad de los Llanos. 7. Apoyar a la Dirección General de Proyección Social en productos de comunicación visual, producción web, manejo de marca y proceso de comunicaciones de la Universidad de los Llanos.</v>
          </cell>
          <cell r="CT956">
            <v>1019016622</v>
          </cell>
          <cell r="CU956">
            <v>739</v>
          </cell>
          <cell r="CV956" t="str">
            <v>33010101</v>
          </cell>
          <cell r="CY956">
            <v>7310</v>
          </cell>
          <cell r="CZ956" t="str">
            <v>M6</v>
          </cell>
          <cell r="DA956">
            <v>16765327</v>
          </cell>
          <cell r="DB956">
            <v>0</v>
          </cell>
        </row>
        <row r="957">
          <cell r="B957" t="str">
            <v>0943 DE 2025</v>
          </cell>
          <cell r="C957">
            <v>86082778</v>
          </cell>
          <cell r="D957" t="str">
            <v>OSCAR JAVIER RIVERA HERNANDEZ</v>
          </cell>
          <cell r="E957" t="str">
            <v>CONTRATO DE PRESTACIÓN DE SERVICIOS PROFESIONALES</v>
          </cell>
          <cell r="F957" t="str">
            <v>PRESTACIÓN DE SERVICIOS PROFESIONALES NECESARIO PARA EL DESARROLLO DEL PROYECTO FICHA BPUNI VIAC 07 0810 2024 “TEJIENDO VÍNCULOS: PROYECCIÓN E INTERACCIÓN SOCIAL DE LA UNIVERSIDAD DE LOS LLANOS EN LA REGIÓN ORINOQUIA - ACTUALIZACIÓN I”</v>
          </cell>
          <cell r="G957">
            <v>45853</v>
          </cell>
          <cell r="H957">
            <v>16765327</v>
          </cell>
          <cell r="I957" t="str">
            <v>Cinco (05) meses y cinco (05) días calendario</v>
          </cell>
          <cell r="J957">
            <v>45853</v>
          </cell>
          <cell r="K957">
            <v>46010</v>
          </cell>
          <cell r="L957" t="str">
            <v>NO APLICA</v>
          </cell>
          <cell r="M957" t="str">
            <v>NO APLICA</v>
          </cell>
          <cell r="N957" t="str">
            <v>NO APLICA</v>
          </cell>
          <cell r="O957">
            <v>6</v>
          </cell>
          <cell r="P957">
            <v>1730614</v>
          </cell>
          <cell r="Q957">
            <v>45853</v>
          </cell>
          <cell r="R957">
            <v>45869</v>
          </cell>
          <cell r="S957">
            <v>3244902</v>
          </cell>
          <cell r="T957">
            <v>45870</v>
          </cell>
          <cell r="U957">
            <v>45900</v>
          </cell>
          <cell r="V957">
            <v>3244902</v>
          </cell>
          <cell r="W957">
            <v>45901</v>
          </cell>
          <cell r="X957">
            <v>45930</v>
          </cell>
          <cell r="Y957">
            <v>3244902</v>
          </cell>
          <cell r="Z957">
            <v>45931</v>
          </cell>
          <cell r="AA957">
            <v>45961</v>
          </cell>
          <cell r="AB957">
            <v>3244902</v>
          </cell>
          <cell r="AC957">
            <v>45962</v>
          </cell>
          <cell r="AD957">
            <v>45991</v>
          </cell>
          <cell r="AE957">
            <v>2055105</v>
          </cell>
          <cell r="AF957">
            <v>45992</v>
          </cell>
          <cell r="AG957">
            <v>46010</v>
          </cell>
          <cell r="BI957" t="str">
            <v>Dirección General de Proyección Social</v>
          </cell>
          <cell r="BJ957" t="str">
            <v>ANTONIO JOSÉ CASTRO RIVEROS</v>
          </cell>
          <cell r="BK957" t="str">
            <v>Director Técnico de Proyección Social</v>
          </cell>
          <cell r="BL957">
            <v>1543</v>
          </cell>
          <cell r="BM957">
            <v>45853.598854166667</v>
          </cell>
          <cell r="BN957">
            <v>196229127</v>
          </cell>
          <cell r="BO957">
            <v>3930</v>
          </cell>
          <cell r="BP957">
            <v>45853</v>
          </cell>
          <cell r="BQ957">
            <v>16765327</v>
          </cell>
          <cell r="CS957" t="str">
            <v>1. Apoyar el diseño e implementación de estrategias que fortalezcan la función misional de la Editorial. 2. Colaborar en los eventos y ferias en donde exista participación de la editorial de la Universidad de los Llanos 3. Apoyar en la revisión y control del cumplimiento de los procesos editoriales. 4. Contribuir en los procesos de la Editorial y decisiones del Consejo Editorial. 5. Contribuir en la formulación de políticas, estrategias, programas y proyectos de proyección social y extensión universitaria alineados con el Plan de Desarrollo Institucional. 6. Apoyar la planificación institucional mediante el monitoreo de planes, programas y proyectos de inversión de la Dirección General de Proyección Social. 7. Apoyar en el seguimiento y evaluación de la gestión institucional, incluyendo la ejecución presupuestal de la Dirección General de Proyección Social. 8. Controlar la ejecución de políticas, estrategias, programas y proyectos a cargo de la Dirección General de Proyección Social. 9. Apoyar la consolidación y elaboración de informes ejecutivos requeridos por las instancias superiores. 10. Redactar, proyectar y validar actos administrativos, documentos, actas y relatorías de los procesos institucionales.</v>
          </cell>
          <cell r="CT957">
            <v>86082778</v>
          </cell>
          <cell r="CU957">
            <v>739</v>
          </cell>
          <cell r="CV957" t="str">
            <v>33010101</v>
          </cell>
          <cell r="CY957">
            <v>8299</v>
          </cell>
          <cell r="CZ957" t="str">
            <v>M6</v>
          </cell>
          <cell r="DA957">
            <v>16765327</v>
          </cell>
          <cell r="DB957">
            <v>0</v>
          </cell>
        </row>
        <row r="958">
          <cell r="B958" t="str">
            <v>0944 DE 2025</v>
          </cell>
          <cell r="C958">
            <v>1121902199</v>
          </cell>
          <cell r="D958" t="str">
            <v>RAFAEL ANTONIO HUERTAS CASTRO</v>
          </cell>
          <cell r="E958" t="str">
            <v>CONTRATO DE PRESTACIÓN DE SERVICIOS PROFESIONALES</v>
          </cell>
          <cell r="F958" t="str">
            <v>PRESTACIÓN DE SERVICIOS PROFESIONALES NECESARIO PARA EL DESARROLLO DEL PROYECTO FICHA BPUNI SIST 01 1810 2024 “FORTALECIMIENTO DE CAPACIDADES TIC PARA EL APOYO DE LAS FUNCIONES ADMINISTRATIVAS Y MISIONALES DE LA UNIVERSIDAD DE LOS LLANOS”</v>
          </cell>
          <cell r="G958">
            <v>45853</v>
          </cell>
          <cell r="H958">
            <v>28108960</v>
          </cell>
          <cell r="I958" t="str">
            <v>Cinco (05) meses y doce (12) días calendario</v>
          </cell>
          <cell r="J958">
            <v>45853</v>
          </cell>
          <cell r="K958">
            <v>46017</v>
          </cell>
          <cell r="L958" t="str">
            <v>NO APLICA</v>
          </cell>
          <cell r="M958" t="str">
            <v>NO APLICA</v>
          </cell>
          <cell r="N958" t="str">
            <v>NO APLICA</v>
          </cell>
          <cell r="O958">
            <v>6</v>
          </cell>
          <cell r="P958">
            <v>2776194</v>
          </cell>
          <cell r="Q958">
            <v>45853</v>
          </cell>
          <cell r="R958">
            <v>45869</v>
          </cell>
          <cell r="S958">
            <v>5205363</v>
          </cell>
          <cell r="T958">
            <v>45870</v>
          </cell>
          <cell r="U958">
            <v>45900</v>
          </cell>
          <cell r="V958">
            <v>5205363</v>
          </cell>
          <cell r="W958">
            <v>45901</v>
          </cell>
          <cell r="X958">
            <v>45930</v>
          </cell>
          <cell r="Y958">
            <v>5205363</v>
          </cell>
          <cell r="Z958">
            <v>45931</v>
          </cell>
          <cell r="AA958">
            <v>45961</v>
          </cell>
          <cell r="AB958">
            <v>5205363</v>
          </cell>
          <cell r="AC958">
            <v>45962</v>
          </cell>
          <cell r="AD958">
            <v>45991</v>
          </cell>
          <cell r="AE958">
            <v>4511314</v>
          </cell>
          <cell r="AF958">
            <v>45992</v>
          </cell>
          <cell r="AG958">
            <v>46017</v>
          </cell>
          <cell r="BI958" t="str">
            <v>Área de Sistemas</v>
          </cell>
          <cell r="BJ958" t="str">
            <v>ROIMAN ARTURO SASTOQUE GUZMÁN</v>
          </cell>
          <cell r="BK958" t="str">
            <v>Jefe de Oficina</v>
          </cell>
          <cell r="BL958">
            <v>1544</v>
          </cell>
          <cell r="BM958">
            <v>45853.600914351853</v>
          </cell>
          <cell r="BN958">
            <v>292823993</v>
          </cell>
          <cell r="BO958">
            <v>3787</v>
          </cell>
          <cell r="BP958">
            <v>45853</v>
          </cell>
          <cell r="BQ958">
            <v>28108960</v>
          </cell>
          <cell r="CS958" t="str">
            <v>1. Colaborar en la generación de propuestas a la supervisión para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v>
          </cell>
          <cell r="CT958">
            <v>1121902199.8</v>
          </cell>
          <cell r="CU958">
            <v>761</v>
          </cell>
          <cell r="CV958" t="str">
            <v>170204</v>
          </cell>
          <cell r="CY958">
            <v>8299</v>
          </cell>
          <cell r="CZ958" t="str">
            <v>M6</v>
          </cell>
          <cell r="DA958">
            <v>28108960</v>
          </cell>
          <cell r="DB958">
            <v>0</v>
          </cell>
        </row>
        <row r="959">
          <cell r="B959" t="str">
            <v>0945 DE 2025</v>
          </cell>
          <cell r="C959">
            <v>1121905626</v>
          </cell>
          <cell r="D959" t="str">
            <v>JUAN CARLOS PEREZ RINCON</v>
          </cell>
          <cell r="E959" t="str">
            <v>CONTRATO DE PRESTACIÓN DE SERVICIOS PROFESIONALES</v>
          </cell>
          <cell r="F959" t="str">
            <v>PRESTACIÓN DE SERVICIOS PROFESIONALES NECESARIO PARA EL DESARROLLO DEL PROYECTO FICHA BPUNI SIST 01 1810 2024 “FORTALECIMIENTO DE CAPACIDADES TIC PARA EL APOYO DE LAS FUNCIONES ADMINISTRATIVAS Y MISIONALES DE LA UNIVERSIDAD DE LOS LLANOS”</v>
          </cell>
          <cell r="G959">
            <v>45853</v>
          </cell>
          <cell r="H959">
            <v>21172984</v>
          </cell>
          <cell r="I959" t="str">
            <v>Cinco (05) meses y doce (12) días calendario</v>
          </cell>
          <cell r="J959">
            <v>45853</v>
          </cell>
          <cell r="K959">
            <v>46017</v>
          </cell>
          <cell r="L959" t="str">
            <v>NO APLICA</v>
          </cell>
          <cell r="M959" t="str">
            <v>NO APLICA</v>
          </cell>
          <cell r="N959" t="str">
            <v>NO APLICA</v>
          </cell>
          <cell r="O959">
            <v>6</v>
          </cell>
          <cell r="P959">
            <v>2091159</v>
          </cell>
          <cell r="Q959">
            <v>45853</v>
          </cell>
          <cell r="R959">
            <v>45869</v>
          </cell>
          <cell r="S959">
            <v>3920923</v>
          </cell>
          <cell r="T959">
            <v>45870</v>
          </cell>
          <cell r="U959">
            <v>45900</v>
          </cell>
          <cell r="V959">
            <v>3920923</v>
          </cell>
          <cell r="W959">
            <v>45901</v>
          </cell>
          <cell r="X959">
            <v>45930</v>
          </cell>
          <cell r="Y959">
            <v>3920923</v>
          </cell>
          <cell r="Z959">
            <v>45931</v>
          </cell>
          <cell r="AA959">
            <v>45961</v>
          </cell>
          <cell r="AB959">
            <v>3920923</v>
          </cell>
          <cell r="AC959">
            <v>45962</v>
          </cell>
          <cell r="AD959">
            <v>45991</v>
          </cell>
          <cell r="AE959">
            <v>3398133</v>
          </cell>
          <cell r="AF959">
            <v>45992</v>
          </cell>
          <cell r="AG959">
            <v>46017</v>
          </cell>
          <cell r="BI959" t="str">
            <v>Área de Sistemas</v>
          </cell>
          <cell r="BJ959" t="str">
            <v>ROIMAN ARTURO SASTOQUE GUZMÁN</v>
          </cell>
          <cell r="BK959" t="str">
            <v>Jefe de Oficina</v>
          </cell>
          <cell r="BL959">
            <v>1544</v>
          </cell>
          <cell r="BM959">
            <v>45853.600914351853</v>
          </cell>
          <cell r="BN959">
            <v>292823993</v>
          </cell>
          <cell r="BO959">
            <v>3788</v>
          </cell>
          <cell r="BP959">
            <v>45853</v>
          </cell>
          <cell r="BQ959">
            <v>21172984</v>
          </cell>
          <cell r="CS959" t="str">
            <v>1. Colaborar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v>
          </cell>
          <cell r="CT959">
            <v>1121905626</v>
          </cell>
          <cell r="CU959">
            <v>761</v>
          </cell>
          <cell r="CV959" t="str">
            <v>170204</v>
          </cell>
          <cell r="CY959">
            <v>6201</v>
          </cell>
          <cell r="CZ959" t="str">
            <v>M6</v>
          </cell>
          <cell r="DA959">
            <v>21172984</v>
          </cell>
          <cell r="DB959">
            <v>0</v>
          </cell>
        </row>
        <row r="960">
          <cell r="B960" t="str">
            <v>0946 DE 2025</v>
          </cell>
          <cell r="C960">
            <v>1121926294</v>
          </cell>
          <cell r="D960" t="str">
            <v>BRAYAN HERRERA ROCHA</v>
          </cell>
          <cell r="E960" t="str">
            <v>CONTRATO DE PRESTACIÓN DE SERVICIOS PROFESIONALES</v>
          </cell>
          <cell r="F960" t="str">
            <v>PRESTACIÓN DE SERVICIOS PROFESIONALES NECESARIO PARA EL DESARROLLO DEL PROYECTO FICHA BPUNI SIST 01 1810 2024 “FORTALECIMIENTO DE CAPACIDADES TIC PARA EL APOYO DE LAS FUNCIONES ADMINISTRATIVAS Y MISIONALES DE LA UNIVERSIDAD DE LOS LLANOS”</v>
          </cell>
          <cell r="G960">
            <v>45853</v>
          </cell>
          <cell r="H960">
            <v>28108960</v>
          </cell>
          <cell r="I960" t="str">
            <v>Cinco (05) meses y doce (12) días calendario</v>
          </cell>
          <cell r="J960">
            <v>45853</v>
          </cell>
          <cell r="K960">
            <v>46017</v>
          </cell>
          <cell r="L960" t="str">
            <v>NO APLICA</v>
          </cell>
          <cell r="M960" t="str">
            <v>NO APLICA</v>
          </cell>
          <cell r="N960" t="str">
            <v>NO APLICA</v>
          </cell>
          <cell r="O960">
            <v>6</v>
          </cell>
          <cell r="P960">
            <v>2776194</v>
          </cell>
          <cell r="Q960">
            <v>45853</v>
          </cell>
          <cell r="R960">
            <v>45869</v>
          </cell>
          <cell r="S960">
            <v>5205363</v>
          </cell>
          <cell r="T960">
            <v>45870</v>
          </cell>
          <cell r="U960">
            <v>45900</v>
          </cell>
          <cell r="V960">
            <v>5205363</v>
          </cell>
          <cell r="W960">
            <v>45901</v>
          </cell>
          <cell r="X960">
            <v>45930</v>
          </cell>
          <cell r="Y960">
            <v>5205363</v>
          </cell>
          <cell r="Z960">
            <v>45931</v>
          </cell>
          <cell r="AA960">
            <v>45961</v>
          </cell>
          <cell r="AB960">
            <v>5205363</v>
          </cell>
          <cell r="AC960">
            <v>45962</v>
          </cell>
          <cell r="AD960">
            <v>45991</v>
          </cell>
          <cell r="AE960">
            <v>4511314</v>
          </cell>
          <cell r="AF960">
            <v>45992</v>
          </cell>
          <cell r="AG960">
            <v>46017</v>
          </cell>
          <cell r="BI960" t="str">
            <v>Área de Sistemas</v>
          </cell>
          <cell r="BJ960" t="str">
            <v>ROIMAN ARTURO SASTOQUE GUZMÁN</v>
          </cell>
          <cell r="BK960" t="str">
            <v>Jefe de Oficina</v>
          </cell>
          <cell r="BL960">
            <v>1544</v>
          </cell>
          <cell r="BM960">
            <v>45853.600914351853</v>
          </cell>
          <cell r="BN960">
            <v>292823993</v>
          </cell>
          <cell r="BO960">
            <v>3789</v>
          </cell>
          <cell r="BP960">
            <v>45853</v>
          </cell>
          <cell r="BQ960">
            <v>28108960</v>
          </cell>
          <cell r="CS960" t="str">
            <v>1. Colaborar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v>
          </cell>
          <cell r="CT960">
            <v>1121926294</v>
          </cell>
          <cell r="CU960">
            <v>761</v>
          </cell>
          <cell r="CV960" t="str">
            <v>170204</v>
          </cell>
          <cell r="CY960">
            <v>6201</v>
          </cell>
          <cell r="CZ960" t="str">
            <v>M6</v>
          </cell>
          <cell r="DA960">
            <v>28108960</v>
          </cell>
          <cell r="DB960">
            <v>0</v>
          </cell>
        </row>
        <row r="961">
          <cell r="B961" t="str">
            <v>0948 DE 2025</v>
          </cell>
          <cell r="C961">
            <v>1121828522</v>
          </cell>
          <cell r="D961" t="str">
            <v>MONICA MARIA HERNANDEZ CORREA</v>
          </cell>
          <cell r="E961" t="str">
            <v>CONTRATO DE PRESTACIÓN DE SERVICIOS PROFESIONALES</v>
          </cell>
          <cell r="F961" t="str">
            <v>PRESTACIÓN DE SERVICIOS PROFESIONALES NECESARIO PARA EL DESARROLLO DEL PROYECTO FICHA BPUNI SIST 01 1810 2024 “FORTALECIMIENTO DE CAPACIDADES TIC PARA EL APOYO DE LAS FUNCIONES ADMINISTRATIVAS Y MISIONALES DE LA UNIVERSIDAD DE LOS LLANOS”</v>
          </cell>
          <cell r="G961">
            <v>45853</v>
          </cell>
          <cell r="H961">
            <v>20258102</v>
          </cell>
          <cell r="I961" t="str">
            <v>Cinco (05) meses y cinco (05) días calendario</v>
          </cell>
          <cell r="J961">
            <v>45853</v>
          </cell>
          <cell r="K961">
            <v>46010</v>
          </cell>
          <cell r="L961" t="str">
            <v>NO APLICA</v>
          </cell>
          <cell r="M961" t="str">
            <v>NO APLICA</v>
          </cell>
          <cell r="N961" t="str">
            <v>NO APLICA</v>
          </cell>
          <cell r="O961">
            <v>6</v>
          </cell>
          <cell r="P961">
            <v>2091159</v>
          </cell>
          <cell r="Q961">
            <v>45853</v>
          </cell>
          <cell r="R961">
            <v>45869</v>
          </cell>
          <cell r="S961">
            <v>3920923</v>
          </cell>
          <cell r="T961">
            <v>45870</v>
          </cell>
          <cell r="U961">
            <v>45900</v>
          </cell>
          <cell r="V961">
            <v>3920923</v>
          </cell>
          <cell r="W961">
            <v>45901</v>
          </cell>
          <cell r="X961">
            <v>45930</v>
          </cell>
          <cell r="Y961">
            <v>3920923</v>
          </cell>
          <cell r="Z961">
            <v>45931</v>
          </cell>
          <cell r="AA961">
            <v>45961</v>
          </cell>
          <cell r="AB961">
            <v>3920923</v>
          </cell>
          <cell r="AC961">
            <v>45962</v>
          </cell>
          <cell r="AD961">
            <v>45991</v>
          </cell>
          <cell r="AE961">
            <v>2483251</v>
          </cell>
          <cell r="AF961">
            <v>45992</v>
          </cell>
          <cell r="AG961">
            <v>46010</v>
          </cell>
          <cell r="BI961" t="str">
            <v>Área de Sistemas</v>
          </cell>
          <cell r="BJ961" t="str">
            <v>ROIMAN ARTURO SASTOQUE GUZMÁN</v>
          </cell>
          <cell r="BK961" t="str">
            <v>Jefe de Oficina</v>
          </cell>
          <cell r="BL961">
            <v>1544</v>
          </cell>
          <cell r="BM961">
            <v>45853.600914351853</v>
          </cell>
          <cell r="BN961">
            <v>292823993</v>
          </cell>
          <cell r="BO961">
            <v>3791</v>
          </cell>
          <cell r="BP961">
            <v>45853</v>
          </cell>
          <cell r="BQ961">
            <v>20258102</v>
          </cell>
          <cell r="CS961" t="str">
            <v>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v>
          </cell>
          <cell r="CT961">
            <v>1121828522</v>
          </cell>
          <cell r="CU961">
            <v>761</v>
          </cell>
          <cell r="CV961" t="str">
            <v>170204</v>
          </cell>
          <cell r="CY961">
            <v>6201</v>
          </cell>
          <cell r="CZ961" t="str">
            <v>M6</v>
          </cell>
          <cell r="DA961">
            <v>20258102</v>
          </cell>
          <cell r="DB961">
            <v>0</v>
          </cell>
        </row>
        <row r="962">
          <cell r="B962" t="str">
            <v>0949 DE 2025</v>
          </cell>
          <cell r="C962">
            <v>1121946486</v>
          </cell>
          <cell r="D962" t="str">
            <v>YUSLEY DANEYI PARRADO MORENO</v>
          </cell>
          <cell r="E962" t="str">
            <v>CONTRATO DE PRESTACIÓN DE SERVICIOS PROFESIONALES</v>
          </cell>
          <cell r="F962" t="str">
            <v>PRESTACIÓN DE SERVICIOS PROFESIONALES NECESARIO PARA EL DESARROLLO DEL PROYECTO FICHA BPUNI SIST 01 1810 2024 “FORTALECIMIENTO DE CAPACIDADES TIC PARA EL APOYO DE LAS FUNCIONES ADMINISTRATIVAS Y MISIONALES DE LA UNIVERSIDAD DE LOS LLANOS”</v>
          </cell>
          <cell r="G962">
            <v>45853</v>
          </cell>
          <cell r="H962">
            <v>16765327</v>
          </cell>
          <cell r="I962" t="str">
            <v>Cinco (05) meses y cinco (05) días calendario</v>
          </cell>
          <cell r="J962">
            <v>45853</v>
          </cell>
          <cell r="K962">
            <v>46010</v>
          </cell>
          <cell r="L962" t="str">
            <v>NO APLICA</v>
          </cell>
          <cell r="M962" t="str">
            <v>NO APLICA</v>
          </cell>
          <cell r="N962" t="str">
            <v>NO APLICA</v>
          </cell>
          <cell r="O962">
            <v>6</v>
          </cell>
          <cell r="P962">
            <v>1730614</v>
          </cell>
          <cell r="Q962">
            <v>45853</v>
          </cell>
          <cell r="R962">
            <v>45869</v>
          </cell>
          <cell r="S962">
            <v>3244902</v>
          </cell>
          <cell r="T962">
            <v>45870</v>
          </cell>
          <cell r="U962">
            <v>45900</v>
          </cell>
          <cell r="V962">
            <v>3244902</v>
          </cell>
          <cell r="W962">
            <v>45901</v>
          </cell>
          <cell r="X962">
            <v>45930</v>
          </cell>
          <cell r="Y962">
            <v>3244902</v>
          </cell>
          <cell r="Z962">
            <v>45931</v>
          </cell>
          <cell r="AA962">
            <v>45961</v>
          </cell>
          <cell r="AB962">
            <v>3244902</v>
          </cell>
          <cell r="AC962">
            <v>45962</v>
          </cell>
          <cell r="AD962">
            <v>45991</v>
          </cell>
          <cell r="AE962">
            <v>2055105</v>
          </cell>
          <cell r="AF962">
            <v>45992</v>
          </cell>
          <cell r="AG962">
            <v>46010</v>
          </cell>
          <cell r="BI962" t="str">
            <v>Área de Sistemas</v>
          </cell>
          <cell r="BJ962" t="str">
            <v>ROIMAN ARTURO SASTOQUE GUZMÁN</v>
          </cell>
          <cell r="BK962" t="str">
            <v>Jefe de Oficina</v>
          </cell>
          <cell r="BL962">
            <v>1544</v>
          </cell>
          <cell r="BM962">
            <v>45853.600914351853</v>
          </cell>
          <cell r="BN962">
            <v>292823993</v>
          </cell>
          <cell r="BO962">
            <v>3792</v>
          </cell>
          <cell r="BP962">
            <v>45853</v>
          </cell>
          <cell r="BQ962">
            <v>16765327</v>
          </cell>
          <cell r="CS962" t="str">
            <v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v>
          </cell>
          <cell r="CT962">
            <v>1121946486</v>
          </cell>
          <cell r="CU962">
            <v>761</v>
          </cell>
          <cell r="CV962" t="str">
            <v>170204</v>
          </cell>
          <cell r="CY962">
            <v>8299</v>
          </cell>
          <cell r="CZ962" t="str">
            <v>M6</v>
          </cell>
          <cell r="DA962">
            <v>16765327</v>
          </cell>
          <cell r="DB962">
            <v>0</v>
          </cell>
        </row>
        <row r="963">
          <cell r="B963" t="str">
            <v>0950 DE 2025</v>
          </cell>
          <cell r="C963">
            <v>1121920979</v>
          </cell>
          <cell r="D963" t="str">
            <v>YUDY ANGELICA VARGAS GUATIVA</v>
          </cell>
          <cell r="E963" t="str">
            <v>CONTRATO DE PRESTACIÓN DE SERVICIOS PROFESIONALES</v>
          </cell>
          <cell r="F963" t="str">
            <v>PRESTACIÓN DE SERVICIOS PROFESIONALES NECESARIO PARA EL DESARROLLO DEL PROYECTO FICHA BPUNI SIST 01 1810 2024 “FORTALECIMIENTO DE CAPACIDADES TIC PARA EL APOYO DE LAS FUNCIONES ADMINISTRATIVAS Y MISIONALES DE LA UNIVERSIDAD DE LOS LLANOS”</v>
          </cell>
          <cell r="G963">
            <v>45853</v>
          </cell>
          <cell r="H963">
            <v>16765327</v>
          </cell>
          <cell r="I963" t="str">
            <v>Cinco (05) meses y cinco (05) días calendario</v>
          </cell>
          <cell r="J963">
            <v>45853</v>
          </cell>
          <cell r="K963">
            <v>46010</v>
          </cell>
          <cell r="L963" t="str">
            <v>NO APLICA</v>
          </cell>
          <cell r="M963" t="str">
            <v>NO APLICA</v>
          </cell>
          <cell r="N963" t="str">
            <v>NO APLICA</v>
          </cell>
          <cell r="O963">
            <v>6</v>
          </cell>
          <cell r="P963">
            <v>1730614</v>
          </cell>
          <cell r="Q963">
            <v>45853</v>
          </cell>
          <cell r="R963">
            <v>45869</v>
          </cell>
          <cell r="S963">
            <v>3244902</v>
          </cell>
          <cell r="T963">
            <v>45870</v>
          </cell>
          <cell r="U963">
            <v>45900</v>
          </cell>
          <cell r="V963">
            <v>3244902</v>
          </cell>
          <cell r="W963">
            <v>45901</v>
          </cell>
          <cell r="X963">
            <v>45930</v>
          </cell>
          <cell r="Y963">
            <v>3244902</v>
          </cell>
          <cell r="Z963">
            <v>45931</v>
          </cell>
          <cell r="AA963">
            <v>45961</v>
          </cell>
          <cell r="AB963">
            <v>3244902</v>
          </cell>
          <cell r="AC963">
            <v>45962</v>
          </cell>
          <cell r="AD963">
            <v>45991</v>
          </cell>
          <cell r="AE963">
            <v>2055105</v>
          </cell>
          <cell r="AF963">
            <v>45992</v>
          </cell>
          <cell r="AG963">
            <v>46010</v>
          </cell>
          <cell r="BI963" t="str">
            <v>Área de Sistemas</v>
          </cell>
          <cell r="BJ963" t="str">
            <v>ROIMAN ARTURO SASTOQUE GUZMÁN</v>
          </cell>
          <cell r="BK963" t="str">
            <v>Jefe de Oficina</v>
          </cell>
          <cell r="BL963">
            <v>1544</v>
          </cell>
          <cell r="BM963">
            <v>45853.600914351853</v>
          </cell>
          <cell r="BN963">
            <v>292823993</v>
          </cell>
          <cell r="BO963">
            <v>3793</v>
          </cell>
          <cell r="BP963">
            <v>45853</v>
          </cell>
          <cell r="BQ963">
            <v>16765327</v>
          </cell>
          <cell r="CS963" t="str">
            <v>1. Proponer a la supervisión la ejecución de acciones encaminadas a fortalecer, ampliar y mejorar los sistemas de información desarrollados por el Área de Sistemas. 2. Cooperar con la elaboración y publicación de la documentación de usuario referente a módulos y procesos de los sistemas de información desarrollados por el Área de Sistemas. 3. Contribuir en la actualización y publicación de la documentación de usuario de los sistemas de información desarrollados por el Área de Sistemas. 4. Apoyar en la aplicación de pruebas de calidad al software desarrollado por el Área de Sistemas y notificar los resultados al equipo de desarrollo, atendiendo los procedimientos establecidos en el proceso de Gestión de TIC. 5. Coadyuvar con la capacitación y apoyo a los usuarios de los sistemas de información desarrollados por el Área de Sistemas. 6. Brindar apoyo en elaborar y mantener actualizado el repositorio de la documentación generada para los usuarios de los sistemas de información desarrollados por el Área de Sistemas. 7. Asistir a las reuniones a las que sea convocada en el marco del desarrollo de sus actividades y atender las directrices que sean emanadas de estas.</v>
          </cell>
          <cell r="CT963">
            <v>1121920979</v>
          </cell>
          <cell r="CU963">
            <v>761</v>
          </cell>
          <cell r="CV963" t="str">
            <v>170204</v>
          </cell>
          <cell r="CY963">
            <v>7110</v>
          </cell>
          <cell r="CZ963" t="str">
            <v>M5</v>
          </cell>
          <cell r="DA963">
            <v>16765327</v>
          </cell>
          <cell r="DB963">
            <v>0</v>
          </cell>
        </row>
        <row r="964">
          <cell r="B964" t="str">
            <v>0951 DE 2025</v>
          </cell>
          <cell r="C964">
            <v>40438386</v>
          </cell>
          <cell r="D964" t="str">
            <v>LUCERO TRUJILLO CASALLAS</v>
          </cell>
          <cell r="E964" t="str">
            <v>CONTRATO DE PRESTACIÓN DE SERVICIOS PROFESIONALES</v>
          </cell>
          <cell r="F964" t="str">
            <v>PRESTACIÓN DE SERVICIOS PROFESIONALES NECESARIO PARA EL DESARROLLO DEL PROYECTO FICHA BPUNI SIST 01 1810 2024 “FORTALECIMIENTO DE CAPACIDADES TIC PARA EL APOYO DE LAS FUNCIONES ADMINISTRATIVAS Y MISIONALES DE LA UNIVERSIDAD DE LOS LLANOS”</v>
          </cell>
          <cell r="G964">
            <v>45853</v>
          </cell>
          <cell r="H964">
            <v>26894376</v>
          </cell>
          <cell r="I964" t="str">
            <v>Cinco (05) meses y cinco (05) días calendario</v>
          </cell>
          <cell r="J964">
            <v>45853</v>
          </cell>
          <cell r="K964">
            <v>46010</v>
          </cell>
          <cell r="L964" t="str">
            <v>NO APLICA</v>
          </cell>
          <cell r="M964" t="str">
            <v>NO APLICA</v>
          </cell>
          <cell r="N964" t="str">
            <v>NO APLICA</v>
          </cell>
          <cell r="O964">
            <v>6</v>
          </cell>
          <cell r="P964">
            <v>2776194</v>
          </cell>
          <cell r="Q964">
            <v>45853</v>
          </cell>
          <cell r="R964">
            <v>45869</v>
          </cell>
          <cell r="S964">
            <v>5205363</v>
          </cell>
          <cell r="T964">
            <v>45870</v>
          </cell>
          <cell r="U964">
            <v>45900</v>
          </cell>
          <cell r="V964">
            <v>5205363</v>
          </cell>
          <cell r="W964">
            <v>45901</v>
          </cell>
          <cell r="X964">
            <v>45930</v>
          </cell>
          <cell r="Y964">
            <v>5205363</v>
          </cell>
          <cell r="Z964">
            <v>45931</v>
          </cell>
          <cell r="AA964">
            <v>45961</v>
          </cell>
          <cell r="AB964">
            <v>5205363</v>
          </cell>
          <cell r="AC964">
            <v>45962</v>
          </cell>
          <cell r="AD964">
            <v>45991</v>
          </cell>
          <cell r="AE964">
            <v>3296730</v>
          </cell>
          <cell r="AF964">
            <v>45992</v>
          </cell>
          <cell r="AG964">
            <v>46010</v>
          </cell>
          <cell r="BI964" t="str">
            <v>Área de Sistemas</v>
          </cell>
          <cell r="BJ964" t="str">
            <v>ROIMAN ARTURO SASTOQUE GUZMÁN</v>
          </cell>
          <cell r="BK964" t="str">
            <v>Jefe de Oficina</v>
          </cell>
          <cell r="BL964">
            <v>1544</v>
          </cell>
          <cell r="BM964">
            <v>45853.600914351853</v>
          </cell>
          <cell r="BN964">
            <v>292823993</v>
          </cell>
          <cell r="BO964">
            <v>3794</v>
          </cell>
          <cell r="BP964">
            <v>45853</v>
          </cell>
          <cell r="BQ964">
            <v>26894376</v>
          </cell>
          <cell r="CS964" t="str">
            <v>1. Proponer a la supervisión la ejecución de acciones encaminadas a fortalecer, ampliar y mejorar los sistemas de información desarrollados por el Área de Sistemas. 2. Apoyar en el análisis y priorización de los requerimientos de desarrollo, mantenimiento y soporte de los sistemas de información desarrollados por el Área de Sistemas. 3. Cooperar con la asignación, seguimiento y retroalimentación de planes de trabajo y tareas que se establezcan con el equipo de desarrolladores de software del Área de Sistemas. 4. Apoyar en la preparación y realización de reuniones de socialización y gestión sobre el avance o entrega de los módulos de los sistemas de información desarrollados por el Área de Sistemas. 5. Apoyar a la supervisión en la verificación del cumplimiento del procedimiento establecido para el desarrollo del software. 6. Coadyuvar en la gestión de la documentación técnica y de usuario relacionada con los sistemas de información desarrollados por el Área de Sistemas. 7. Asistir a las reuniones a las que sea convocada en el marco del desarrollo de sus actividades y atender las directrices que sean emanadas de estas.</v>
          </cell>
          <cell r="CT964">
            <v>40438386</v>
          </cell>
          <cell r="CU964">
            <v>761</v>
          </cell>
          <cell r="CV964" t="str">
            <v>170204</v>
          </cell>
          <cell r="CY964">
            <v>6201</v>
          </cell>
          <cell r="CZ964" t="str">
            <v>M6</v>
          </cell>
          <cell r="DA964">
            <v>26894376</v>
          </cell>
          <cell r="DB964">
            <v>0</v>
          </cell>
        </row>
        <row r="965">
          <cell r="B965" t="str">
            <v>0952 DE 2025</v>
          </cell>
          <cell r="C965">
            <v>1121918958</v>
          </cell>
          <cell r="D965" t="str">
            <v>JUAN SEBASTIAN GUTIERREZ CRISTANCHO</v>
          </cell>
          <cell r="E965" t="str">
            <v>CONTRATO DE PRESTACIÓN DE SERVICIOS PROFESIONALES</v>
          </cell>
          <cell r="F965" t="str">
            <v>PRESTACIÓN DE SERVICIOS PROFESIONALES NECESARIO PARA EL DESARROLLO DEL PROYECTO FICHA BPUNI SIST 01 1810 2024 “FORTALECIMIENTO DE CAPACIDADES TIC PARA EL APOYO DE LAS FUNCIONES ADMINISTRATIVAS Y MISIONALES DE LA UNIVERSIDAD DE LOS LLANOS”</v>
          </cell>
          <cell r="G965">
            <v>45853</v>
          </cell>
          <cell r="H965">
            <v>16765327</v>
          </cell>
          <cell r="I965" t="str">
            <v>Cinco (05) meses y cinco (05) días calendario</v>
          </cell>
          <cell r="J965">
            <v>45853</v>
          </cell>
          <cell r="K965">
            <v>46010</v>
          </cell>
          <cell r="L965" t="str">
            <v>NO APLICA</v>
          </cell>
          <cell r="M965" t="str">
            <v>NO APLICA</v>
          </cell>
          <cell r="N965" t="str">
            <v>NO APLICA</v>
          </cell>
          <cell r="O965">
            <v>6</v>
          </cell>
          <cell r="P965">
            <v>1730614</v>
          </cell>
          <cell r="Q965">
            <v>45853</v>
          </cell>
          <cell r="R965">
            <v>45869</v>
          </cell>
          <cell r="S965">
            <v>3244902</v>
          </cell>
          <cell r="T965">
            <v>45870</v>
          </cell>
          <cell r="U965">
            <v>45900</v>
          </cell>
          <cell r="V965">
            <v>3244902</v>
          </cell>
          <cell r="W965">
            <v>45901</v>
          </cell>
          <cell r="X965">
            <v>45930</v>
          </cell>
          <cell r="Y965">
            <v>3244902</v>
          </cell>
          <cell r="Z965">
            <v>45931</v>
          </cell>
          <cell r="AA965">
            <v>45961</v>
          </cell>
          <cell r="AB965">
            <v>3244902</v>
          </cell>
          <cell r="AC965">
            <v>45962</v>
          </cell>
          <cell r="AD965">
            <v>45991</v>
          </cell>
          <cell r="AE965">
            <v>2055105</v>
          </cell>
          <cell r="AF965">
            <v>45992</v>
          </cell>
          <cell r="AG965">
            <v>46010</v>
          </cell>
          <cell r="BI965" t="str">
            <v>Área de Sistemas</v>
          </cell>
          <cell r="BJ965" t="str">
            <v>ROIMAN ARTURO SASTOQUE GUZMÁN</v>
          </cell>
          <cell r="BK965" t="str">
            <v>Jefe de Oficina</v>
          </cell>
          <cell r="BL965">
            <v>1544</v>
          </cell>
          <cell r="BM965">
            <v>45853.600914351853</v>
          </cell>
          <cell r="BN965">
            <v>292823993</v>
          </cell>
          <cell r="BO965">
            <v>3795</v>
          </cell>
          <cell r="BP965">
            <v>45853</v>
          </cell>
          <cell r="BQ965">
            <v>16765327</v>
          </cell>
          <cell r="CS965" t="str">
            <v>1. Colaborar en la generación de propuestas a la supervisión la ejecución de acciones encaminadas a fortalecer, ampliar y mejorar los sistemas de información desarrollados por el Área de Sistemas. 2. Contribuir con el análisis, desarrollo, pruebas e implementación del módulo de Internacionalización y la actualización del módulo de Pruebas Saber Pro del Sistema de Información Académico de la Universidad de los Llanos (SIAU), atendiendo los procedimientos establecidos en el proceso de Gestión de TIC. 3. Colaborar con la elaboración de la documentación técnica del módulo de Internacionalización y del módulo de Pruebas Saber Pro del SIAU. 4. Brindar soporte técnico a los usuarios finales, resolviendo las inquietudes/solicitudes relacionadas con la operación y funcionamiento de los módulos del SIAU que le hayan sido asignados. 5. Apoyar la revisión de la documentación de usuario y las capacitaciones que se requieran sobre el funcionamiento de los módulos del SIAU que le haya sido asignado. 6. Asistir a las reuniones a las que sea convocado en el marco del desarrollo de sus actividades y atender las directrices que sean emanadas de estas.</v>
          </cell>
          <cell r="CT965">
            <v>1121918958</v>
          </cell>
          <cell r="CU965">
            <v>761</v>
          </cell>
          <cell r="CV965" t="str">
            <v>170204</v>
          </cell>
          <cell r="CY965">
            <v>8299</v>
          </cell>
          <cell r="CZ965" t="str">
            <v>M6</v>
          </cell>
          <cell r="DA965">
            <v>16765327</v>
          </cell>
          <cell r="DB965">
            <v>0</v>
          </cell>
        </row>
        <row r="966">
          <cell r="B966" t="str">
            <v>0953 DE 2025</v>
          </cell>
          <cell r="C966">
            <v>1121827022</v>
          </cell>
          <cell r="D966" t="str">
            <v>YAMID ANTONIO CELY BAQUERO</v>
          </cell>
          <cell r="E966" t="str">
            <v>CONTRATO DE PRESTACIÓN DE SERVICIOS PROFESIONALES</v>
          </cell>
          <cell r="F966" t="str">
            <v>PRESTACIÓN DE SERVICIOS PROFESIONALES NECESARIO PARA EL DESARROLLO DEL PROYECTO FICHA BPUNI SIST 01 1810 2024 “FORTALECIMIENTO DE CAPACIDADES TIC PARA EL APOYO DE LAS FUNCIONES ADMINISTRATIVAS Y MISIONALES DE LA UNIVERSIDAD DE LOS LLANOS”</v>
          </cell>
          <cell r="G966">
            <v>45853</v>
          </cell>
          <cell r="H966">
            <v>16765327</v>
          </cell>
          <cell r="I966" t="str">
            <v>Cinco (05) meses y cinco (05) días calendario</v>
          </cell>
          <cell r="J966">
            <v>45853</v>
          </cell>
          <cell r="K966">
            <v>46010</v>
          </cell>
          <cell r="L966" t="str">
            <v>NO APLICA</v>
          </cell>
          <cell r="M966" t="str">
            <v>NO APLICA</v>
          </cell>
          <cell r="N966" t="str">
            <v>NO APLICA</v>
          </cell>
          <cell r="O966">
            <v>6</v>
          </cell>
          <cell r="P966">
            <v>1730614</v>
          </cell>
          <cell r="Q966">
            <v>45853</v>
          </cell>
          <cell r="R966">
            <v>45869</v>
          </cell>
          <cell r="S966">
            <v>3244902</v>
          </cell>
          <cell r="T966">
            <v>45870</v>
          </cell>
          <cell r="U966">
            <v>45900</v>
          </cell>
          <cell r="V966">
            <v>3244902</v>
          </cell>
          <cell r="W966">
            <v>45901</v>
          </cell>
          <cell r="X966">
            <v>45930</v>
          </cell>
          <cell r="Y966">
            <v>3244902</v>
          </cell>
          <cell r="Z966">
            <v>45931</v>
          </cell>
          <cell r="AA966">
            <v>45961</v>
          </cell>
          <cell r="AB966">
            <v>3244902</v>
          </cell>
          <cell r="AC966">
            <v>45962</v>
          </cell>
          <cell r="AD966">
            <v>45991</v>
          </cell>
          <cell r="AE966">
            <v>2055105</v>
          </cell>
          <cell r="AF966">
            <v>45992</v>
          </cell>
          <cell r="AG966">
            <v>46010</v>
          </cell>
          <cell r="BI966" t="str">
            <v>Área de Sistemas</v>
          </cell>
          <cell r="BJ966" t="str">
            <v>ROIMAN ARTURO SASTOQUE GUZMÁN</v>
          </cell>
          <cell r="BK966" t="str">
            <v>Jefe de Oficina</v>
          </cell>
          <cell r="BL966">
            <v>1544</v>
          </cell>
          <cell r="BM966">
            <v>45853.600914351853</v>
          </cell>
          <cell r="BN966">
            <v>292823993</v>
          </cell>
          <cell r="BO966">
            <v>3796</v>
          </cell>
          <cell r="BP966">
            <v>45853</v>
          </cell>
          <cell r="BQ966">
            <v>16765327</v>
          </cell>
          <cell r="CS966" t="str">
            <v>1.Colaborar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del módulo de Bienestar Institucional del Sistema de Información Académico de la Universidad de los Llanos (SIAU), atendiendo los procedimientos establecidos en el proceso de Gestión de TIC. 3. Contribuir con el mantenimiento, actualización y pruebas del módulo existente de Bienestar Institucional del SIAU, atendiendo los procedimientos establecidos en el proceso de Gestión de TIC. 4. Colaborar con la elaboración de la documentación técnica del módulo de Bienestar Institucional del SIAU.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v>
          </cell>
          <cell r="CT966">
            <v>1121827022</v>
          </cell>
          <cell r="CU966">
            <v>761</v>
          </cell>
          <cell r="CV966" t="str">
            <v>170204</v>
          </cell>
          <cell r="CY966">
            <v>6201</v>
          </cell>
          <cell r="CZ966" t="str">
            <v>M6</v>
          </cell>
          <cell r="DA966">
            <v>16765327</v>
          </cell>
          <cell r="DB966">
            <v>0</v>
          </cell>
        </row>
        <row r="967">
          <cell r="B967" t="str">
            <v>0954 DE 2025</v>
          </cell>
          <cell r="C967">
            <v>1121943091</v>
          </cell>
          <cell r="D967" t="str">
            <v>LUIS ALBERTO PARRA LINARES</v>
          </cell>
          <cell r="E967" t="str">
            <v>CONTRATO DE PRESTACIÓN DE SERVICIOS PROFESIONALES</v>
          </cell>
          <cell r="F967" t="str">
            <v>PRESTACIÓN DE SERVICIOS PROFESIONALES NECESARIO PARA EL DESARROLLO DEL PROYECTO FICHA BPUNI SIST 01 1810 2024 “FORTALECIMIENTO DE CAPACIDADES TIC PARA EL APOYO DE LAS FUNCIONES ADMINISTRATIVAS Y MISIONALES DE LA UNIVERSIDAD DE LOS LLANOS”</v>
          </cell>
          <cell r="G967">
            <v>45853</v>
          </cell>
          <cell r="H967">
            <v>16765327</v>
          </cell>
          <cell r="I967" t="str">
            <v>Cinco (05) meses y cinco (05) días calendario</v>
          </cell>
          <cell r="J967">
            <v>45853</v>
          </cell>
          <cell r="K967">
            <v>46010</v>
          </cell>
          <cell r="L967" t="str">
            <v>NO APLICA</v>
          </cell>
          <cell r="M967" t="str">
            <v>NO APLICA</v>
          </cell>
          <cell r="N967" t="str">
            <v>NO APLICA</v>
          </cell>
          <cell r="O967">
            <v>6</v>
          </cell>
          <cell r="P967">
            <v>1730614</v>
          </cell>
          <cell r="Q967">
            <v>45853</v>
          </cell>
          <cell r="R967">
            <v>45869</v>
          </cell>
          <cell r="S967">
            <v>3244902</v>
          </cell>
          <cell r="T967">
            <v>45870</v>
          </cell>
          <cell r="U967">
            <v>45900</v>
          </cell>
          <cell r="V967">
            <v>3244902</v>
          </cell>
          <cell r="W967">
            <v>45901</v>
          </cell>
          <cell r="X967">
            <v>45930</v>
          </cell>
          <cell r="Y967">
            <v>3244902</v>
          </cell>
          <cell r="Z967">
            <v>45931</v>
          </cell>
          <cell r="AA967">
            <v>45961</v>
          </cell>
          <cell r="AB967">
            <v>3244902</v>
          </cell>
          <cell r="AC967">
            <v>45962</v>
          </cell>
          <cell r="AD967">
            <v>45991</v>
          </cell>
          <cell r="AE967">
            <v>2055105</v>
          </cell>
          <cell r="AF967">
            <v>45992</v>
          </cell>
          <cell r="AG967">
            <v>46010</v>
          </cell>
          <cell r="BI967" t="str">
            <v>Área de Sistemas</v>
          </cell>
          <cell r="BJ967" t="str">
            <v>ROIMAN ARTURO SASTOQUE GUZMÁN</v>
          </cell>
          <cell r="BK967" t="str">
            <v>Jefe de Oficina</v>
          </cell>
          <cell r="BL967">
            <v>1544</v>
          </cell>
          <cell r="BM967">
            <v>45853.600914351853</v>
          </cell>
          <cell r="BN967">
            <v>292823993</v>
          </cell>
          <cell r="BO967">
            <v>3797</v>
          </cell>
          <cell r="BP967">
            <v>45853</v>
          </cell>
          <cell r="BQ967">
            <v>16765327</v>
          </cell>
          <cell r="CS967" t="str">
            <v>1. Colaborar en la generación de propuestas a la supervisión la ejecución de acciones encaminadas a fortalecer, ampliar y mejorar los sistemas de información desarrollados por el Área de Sistemas. 2. Contribuir con el análisis, desarrollo, pruebas, implementación y documentación de nuevos reportes para el Sistema de Información Académico de la Universidad de los Llanos (SIAU), atendiendo los procedimientos establecidos en el proceso de Gestión de TIC. 3. Coadyuvar con el mantenimiento, actualización y pruebas de los reportes existentes en el SIAU, atendiendo los procedimientos establecidos en el proceso de Gestión de TIC. 4. Colaborar con la elaboración de la documentación técnica de los reportes nuevos y de los que sean actualizados en el SIAU. 5. Brindar soporte técnico a los usuarios finales, resolviendo las inquietudes/solicitudes relacionadas con la operación y funcionamiento de los módulos del SIAU que le haya sido asignado. 6. Apoyar la revisión de la documentación de usuario, la entrega de los reportes desarrollados y las capacitaciones que al respecto se requieran. 7. Asistir a las reuniones a las que sea convocado en el marco del desarrollo de sus actividades y atender las directrices que sean emanadas de estas.</v>
          </cell>
          <cell r="CT967">
            <v>1121943091</v>
          </cell>
          <cell r="CU967">
            <v>761</v>
          </cell>
          <cell r="CV967" t="str">
            <v>170204</v>
          </cell>
          <cell r="CY967">
            <v>6201</v>
          </cell>
          <cell r="CZ967" t="str">
            <v>M6</v>
          </cell>
          <cell r="DA967">
            <v>16765327</v>
          </cell>
          <cell r="DB967">
            <v>0</v>
          </cell>
        </row>
        <row r="968">
          <cell r="B968" t="str">
            <v>0955 DE 2025</v>
          </cell>
          <cell r="C968">
            <v>1006965892</v>
          </cell>
          <cell r="D968" t="str">
            <v>EDWIN DAMIAM GUINA ESCOBAR</v>
          </cell>
          <cell r="E968" t="str">
            <v>CONTRATO DE PRESTACIÓN DE SERVICIOS PROFESIONALES</v>
          </cell>
          <cell r="F968" t="str">
            <v>PRESTACIÓN DE SERVICIOS PROFESIONALES NECESARIO PARA EL DESARROLLO DEL PROYECTO FICHA BPUNI SIST 01 1810 2024 “FORTALECIMIENTO DE CAPACIDADES TIC PARA EL APOYO DE LAS FUNCIONES ADMINISTRATIVAS Y MISIONALES DE LA UNIVERSIDAD DE LOS LLANOS”</v>
          </cell>
          <cell r="G968">
            <v>45853</v>
          </cell>
          <cell r="H968">
            <v>14954038</v>
          </cell>
          <cell r="I968" t="str">
            <v>Cinco (05) meses y cinco (05) días calendario</v>
          </cell>
          <cell r="J968">
            <v>45853</v>
          </cell>
          <cell r="K968">
            <v>46010</v>
          </cell>
          <cell r="L968" t="str">
            <v>NO APLICA</v>
          </cell>
          <cell r="M968" t="str">
            <v>NO APLICA</v>
          </cell>
          <cell r="N968" t="str">
            <v>NO APLICA</v>
          </cell>
          <cell r="O968">
            <v>6</v>
          </cell>
          <cell r="P968">
            <v>1543643</v>
          </cell>
          <cell r="Q968">
            <v>45853</v>
          </cell>
          <cell r="R968">
            <v>45869</v>
          </cell>
          <cell r="S968">
            <v>2894330</v>
          </cell>
          <cell r="T968">
            <v>45870</v>
          </cell>
          <cell r="U968">
            <v>45900</v>
          </cell>
          <cell r="V968">
            <v>2894330</v>
          </cell>
          <cell r="W968">
            <v>45901</v>
          </cell>
          <cell r="X968">
            <v>45930</v>
          </cell>
          <cell r="Y968">
            <v>2894330</v>
          </cell>
          <cell r="Z968">
            <v>45931</v>
          </cell>
          <cell r="AA968">
            <v>45961</v>
          </cell>
          <cell r="AB968">
            <v>2894330</v>
          </cell>
          <cell r="AC968">
            <v>45962</v>
          </cell>
          <cell r="AD968">
            <v>45991</v>
          </cell>
          <cell r="AE968">
            <v>1833075</v>
          </cell>
          <cell r="AF968">
            <v>45992</v>
          </cell>
          <cell r="AG968">
            <v>46010</v>
          </cell>
          <cell r="BI968" t="str">
            <v>Área de Sistemas</v>
          </cell>
          <cell r="BJ968" t="str">
            <v>ROIMAN ARTURO SASTOQUE GUZMÁN</v>
          </cell>
          <cell r="BK968" t="str">
            <v>Jefe de Oficina</v>
          </cell>
          <cell r="BL968">
            <v>1544</v>
          </cell>
          <cell r="BM968">
            <v>45853.600914351853</v>
          </cell>
          <cell r="BN968">
            <v>292823993</v>
          </cell>
          <cell r="BO968">
            <v>3798</v>
          </cell>
          <cell r="BP968">
            <v>45853</v>
          </cell>
          <cell r="BQ968">
            <v>14954038</v>
          </cell>
          <cell r="CS968" t="str">
            <v>1. Colaborar en la generación de propuestas a la supervisión la ejecución de acciones encaminadas a fortalecer, ampliar y mejorar los sistemas de información desarrollados por la Oficina de Sistemas. 2. Contribuir con el análisis, desarrollo, pruebas e implementación del sistema de información del Sistema de Investigaciones, atendiendo los procedimientos establecidos en el proceso de Gestión de TIC. 3. Colaborar con la elaboración de la documentación técnica del sistema de información del Sistema de Investigaciones. 4. Brindar soporte técnico a los usuarios finales, resolviendo las inquietudes/solicitudes relacionadas con la operación y funcionamiento del sistema de información del Sistema de Investigaciones. 5. Apoyar la revisión de la documentación de usuario y las capacitaciones que se requieran sobre el funcionamiento del sistema de información del Sistema de Investigaciones. 6. Asistir a las reuniones a las que sea convocado en el marco del desarrollo de sus actividades y atender las directrices que sean emanadas de estas.</v>
          </cell>
          <cell r="CT968">
            <v>1006965892</v>
          </cell>
          <cell r="CU968">
            <v>761</v>
          </cell>
          <cell r="CV968" t="str">
            <v>170204</v>
          </cell>
          <cell r="CY968">
            <v>6201</v>
          </cell>
          <cell r="CZ968" t="str">
            <v>M6</v>
          </cell>
          <cell r="DA968">
            <v>14954038</v>
          </cell>
          <cell r="DB968">
            <v>0</v>
          </cell>
        </row>
        <row r="969">
          <cell r="B969" t="str">
            <v>0956 DE 2025</v>
          </cell>
          <cell r="C969">
            <v>79739768</v>
          </cell>
          <cell r="D969" t="str">
            <v>NILSON ALEXANDER GOMEZ HERRERA</v>
          </cell>
          <cell r="E969" t="str">
            <v>CONTRATO DE PRESTACIÓN DE SERVICIOS PROFESIONALES</v>
          </cell>
          <cell r="F969" t="str">
            <v>PRESTACIÓN DE SERVICIOS PROFESIONALES NECESARIO PARA EL DESARROLLO DEL PROYECTO FICHA BPUNI SIST 01 1810 2024 “FORTALECIMIENTO DE CAPACIDADES TIC PARA EL APOYO DE LAS FUNCIONES ADMINISTRATIVAS Y MISIONALES DE LA UNIVERSIDAD DE LOS LLANOS”</v>
          </cell>
          <cell r="G969">
            <v>45853</v>
          </cell>
          <cell r="H969">
            <v>17522471</v>
          </cell>
          <cell r="I969" t="str">
            <v>Cinco (05) meses y doce (12) días calendario</v>
          </cell>
          <cell r="J969">
            <v>45853</v>
          </cell>
          <cell r="K969">
            <v>46017</v>
          </cell>
          <cell r="L969" t="str">
            <v>NO APLICA</v>
          </cell>
          <cell r="M969" t="str">
            <v>NO APLICA</v>
          </cell>
          <cell r="N969" t="str">
            <v>NO APLICA</v>
          </cell>
          <cell r="O969">
            <v>6</v>
          </cell>
          <cell r="P969">
            <v>1730614</v>
          </cell>
          <cell r="Q969">
            <v>45853</v>
          </cell>
          <cell r="R969">
            <v>45869</v>
          </cell>
          <cell r="S969">
            <v>3244902</v>
          </cell>
          <cell r="T969">
            <v>45870</v>
          </cell>
          <cell r="U969">
            <v>45900</v>
          </cell>
          <cell r="V969">
            <v>3244902</v>
          </cell>
          <cell r="W969">
            <v>45901</v>
          </cell>
          <cell r="X969">
            <v>45930</v>
          </cell>
          <cell r="Y969">
            <v>3244902</v>
          </cell>
          <cell r="Z969">
            <v>45931</v>
          </cell>
          <cell r="AA969">
            <v>45961</v>
          </cell>
          <cell r="AB969">
            <v>3244902</v>
          </cell>
          <cell r="AC969">
            <v>45962</v>
          </cell>
          <cell r="AD969">
            <v>45991</v>
          </cell>
          <cell r="AE969">
            <v>2812249</v>
          </cell>
          <cell r="AF969">
            <v>45992</v>
          </cell>
          <cell r="AG969">
            <v>46017</v>
          </cell>
          <cell r="BI969" t="str">
            <v>Área de Sistemas</v>
          </cell>
          <cell r="BJ969" t="str">
            <v>ROIMAN ARTURO SASTOQUE GUZMÁN</v>
          </cell>
          <cell r="BK969" t="str">
            <v>Jefe de Oficina</v>
          </cell>
          <cell r="BL969">
            <v>1544</v>
          </cell>
          <cell r="BM969">
            <v>45853.600914351853</v>
          </cell>
          <cell r="BN969">
            <v>292823993</v>
          </cell>
          <cell r="BO969">
            <v>3799</v>
          </cell>
          <cell r="BP969">
            <v>45853</v>
          </cell>
          <cell r="BQ969">
            <v>17522471</v>
          </cell>
          <cell r="CS969" t="str">
            <v>1. Cooperar en la identificación de errores en la data e incorporar nuevas validaciones y limpieza a los datos para mejorar su calidad, eliminar datos duplicados, datos fuera de rango, etc. 2. Contribuir en la gestión y actualización de los ambientes de trabajo del Sistema de Información Académico de la Universidad de los Llanos (SIAU): desarrollo, pruebas, producción.  3. Coadyuvar en el análisis y corrección de incidencias, optimizando las funcionalidades del SIAU. 4. Brindar mecanismo que aseguren la integridad y el correcto funcionamiento y mantenimiento de las bases de datos, comprobando que la información esté coherentemente almacenada. 5. Brindar apoyo en la implementación de estrategias de respaldo, previniendo la pérdida de datos, seleccionando los métodos más acordes y desarrollando planes de restablecimiento en caso de fallos o desastres. 6. Contribuir con la implementación de normas y estándares de seguridad aplicables a la gestión de bases de datos que fortalezcan el proceso de Gestión de TIC. 7. Proponer a la supervisión la definición y aplicación de estrategias para la gestión de bases de datos. 8. Apoyar en la supervisión de las bases de datos gestionadas por el Área de Sistemas. 9. Asistir a las reuniones a las que sea convocado en el marco del desarrollo de sus actividades y atender las directrices que sean emanadas de estas.</v>
          </cell>
          <cell r="CT969">
            <v>79739768.799999997</v>
          </cell>
          <cell r="CU969">
            <v>761</v>
          </cell>
          <cell r="CV969" t="str">
            <v>170204</v>
          </cell>
          <cell r="CY969">
            <v>9511</v>
          </cell>
          <cell r="CZ969" t="str">
            <v>M4</v>
          </cell>
          <cell r="DA969">
            <v>17522471</v>
          </cell>
          <cell r="DB969">
            <v>0</v>
          </cell>
        </row>
        <row r="970">
          <cell r="B970" t="str">
            <v>0957 DE 2025</v>
          </cell>
          <cell r="C970">
            <v>1006820966</v>
          </cell>
          <cell r="D970" t="str">
            <v>CAMILO ANDRES LAYTON RODRIGUEZ</v>
          </cell>
          <cell r="E970" t="str">
            <v>CONTRATO DE PRESTACIÓN DE SERVICIOS PROFESIONALES</v>
          </cell>
          <cell r="F970" t="str">
            <v>PRESTACIÓN DE SERVICIOS PROFESIONALES NECESARIO PARA EL DESARROLLO DEL PROYECTO FICHA BPUNI SIST 01 1810 2024 “FORTALECIMIENTO DE CAPACIDADES TIC PARA EL APOYO DE LAS FUNCIONES ADMINISTRATIVAS Y MISIONALES DE LA UNIVERSIDAD DE LOS LLANOS”</v>
          </cell>
          <cell r="G970">
            <v>45853</v>
          </cell>
          <cell r="H970">
            <v>14954038</v>
          </cell>
          <cell r="I970" t="str">
            <v>Cinco (05) meses y cinco (05) días calendario</v>
          </cell>
          <cell r="J970">
            <v>45853</v>
          </cell>
          <cell r="K970">
            <v>46010</v>
          </cell>
          <cell r="L970" t="str">
            <v>NO APLICA</v>
          </cell>
          <cell r="M970" t="str">
            <v>NO APLICA</v>
          </cell>
          <cell r="N970" t="str">
            <v>NO APLICA</v>
          </cell>
          <cell r="O970">
            <v>6</v>
          </cell>
          <cell r="P970">
            <v>1543643</v>
          </cell>
          <cell r="Q970">
            <v>45853</v>
          </cell>
          <cell r="R970">
            <v>45869</v>
          </cell>
          <cell r="S970">
            <v>2894330</v>
          </cell>
          <cell r="T970">
            <v>45870</v>
          </cell>
          <cell r="U970">
            <v>45900</v>
          </cell>
          <cell r="V970">
            <v>2894330</v>
          </cell>
          <cell r="W970">
            <v>45901</v>
          </cell>
          <cell r="X970">
            <v>45930</v>
          </cell>
          <cell r="Y970">
            <v>2894330</v>
          </cell>
          <cell r="Z970">
            <v>45931</v>
          </cell>
          <cell r="AA970">
            <v>45961</v>
          </cell>
          <cell r="AB970">
            <v>2894330</v>
          </cell>
          <cell r="AC970">
            <v>45962</v>
          </cell>
          <cell r="AD970">
            <v>45991</v>
          </cell>
          <cell r="AE970">
            <v>1833075</v>
          </cell>
          <cell r="AF970">
            <v>45992</v>
          </cell>
          <cell r="AG970">
            <v>46010</v>
          </cell>
          <cell r="BI970" t="str">
            <v>Área de Sistemas</v>
          </cell>
          <cell r="BJ970" t="str">
            <v>ROIMAN ARTURO SASTOQUE GUZMÁN</v>
          </cell>
          <cell r="BK970" t="str">
            <v>Jefe de Oficina</v>
          </cell>
          <cell r="BL970">
            <v>1544</v>
          </cell>
          <cell r="BM970">
            <v>45853.600914351853</v>
          </cell>
          <cell r="BN970">
            <v>292823993</v>
          </cell>
          <cell r="BO970">
            <v>3800</v>
          </cell>
          <cell r="BP970">
            <v>45853</v>
          </cell>
          <cell r="BQ970">
            <v>14954038</v>
          </cell>
          <cell r="CS970" t="str">
            <v>1. Colaborar en la generación de propuestas a la supervisión la ejecución de acciones encaminadas a fortalecer, ampliar y mejorar los sistemas de información desarrollados por el Área de Sistemas. 2. Contribuir con el análisis, desarrollo, pruebas e implementación del módulo de Proyección Social, el módulo de Granja y el módulo de Convenios del Sistema de Información Académico de la Universidad de los Llanos (SIAU), atendiendo los procedimientos establecidos en el proceso de Gestión de TIC. 3. Colaborar con la elaboración de la documentación técnica relacionada con las funcionalidades nuevas y existentes del SIAU que le haya sido asignado. 4. Brindar soporte técnico a los usuarios finales, resolviendo las inquietudes/solicitudes relacionadas con la operación y funcionamiento de los módulos del SIAU que le haya sido asignado. 5. Apoyar la revisión de la documentación de usuario y las capacitaciones que se requieran sobre el funcionamiento de los módulos del SIAU que le haya sido asignado. 6. Asistir a las reuniones a las que sea convocado en el marco del desarrollo de sus actividades y atender las directrices que sean emanadas de estas.</v>
          </cell>
          <cell r="CT970">
            <v>1006820966</v>
          </cell>
          <cell r="CU970">
            <v>761</v>
          </cell>
          <cell r="CV970" t="str">
            <v>170204</v>
          </cell>
          <cell r="CY970">
            <v>8299</v>
          </cell>
          <cell r="CZ970" t="str">
            <v>M6</v>
          </cell>
          <cell r="DA970">
            <v>14954038</v>
          </cell>
          <cell r="DB970">
            <v>0</v>
          </cell>
        </row>
        <row r="971">
          <cell r="B971" t="str">
            <v>0958 DE 2025</v>
          </cell>
          <cell r="C971">
            <v>1121922138</v>
          </cell>
          <cell r="D971" t="str">
            <v>DIDIER ANIBAL MEJIA SEPULVEDA</v>
          </cell>
          <cell r="E971" t="str">
            <v>CONTRATO DE PRESTACIÓN DE SERVICIOS PROFESIONALES</v>
          </cell>
          <cell r="F971" t="str">
            <v>PRESTACIÓN DE SERVICIOS PROFESIONALES NECESARIO PARA EL DESARROLLO DEL PROYECTO FICHA BPUNI SIST 01 1810 2024 “FORTALECIMIENTO DE CAPACIDADES TIC PARA EL APOYO DE LAS FUNCIONES ADMINISTRATIVAS Y MISIONALES DE LA UNIVERSIDAD DE LOS LLANOS”</v>
          </cell>
          <cell r="G971">
            <v>45853</v>
          </cell>
          <cell r="H971">
            <v>16765327</v>
          </cell>
          <cell r="I971" t="str">
            <v>Cinco (05) meses y cinco (05) días calendario</v>
          </cell>
          <cell r="J971">
            <v>45853</v>
          </cell>
          <cell r="K971">
            <v>46010</v>
          </cell>
          <cell r="L971" t="str">
            <v>NO APLICA</v>
          </cell>
          <cell r="M971" t="str">
            <v>NO APLICA</v>
          </cell>
          <cell r="N971" t="str">
            <v>NO APLICA</v>
          </cell>
          <cell r="O971">
            <v>6</v>
          </cell>
          <cell r="P971">
            <v>1730614</v>
          </cell>
          <cell r="Q971">
            <v>45853</v>
          </cell>
          <cell r="R971">
            <v>45869</v>
          </cell>
          <cell r="S971">
            <v>3244902</v>
          </cell>
          <cell r="T971">
            <v>45870</v>
          </cell>
          <cell r="U971">
            <v>45900</v>
          </cell>
          <cell r="V971">
            <v>3244902</v>
          </cell>
          <cell r="W971">
            <v>45901</v>
          </cell>
          <cell r="X971">
            <v>45930</v>
          </cell>
          <cell r="Y971">
            <v>3244902</v>
          </cell>
          <cell r="Z971">
            <v>45931</v>
          </cell>
          <cell r="AA971">
            <v>45961</v>
          </cell>
          <cell r="AB971">
            <v>3244902</v>
          </cell>
          <cell r="AC971">
            <v>45962</v>
          </cell>
          <cell r="AD971">
            <v>45991</v>
          </cell>
          <cell r="AE971">
            <v>2055105</v>
          </cell>
          <cell r="AF971">
            <v>45992</v>
          </cell>
          <cell r="AG971">
            <v>46010</v>
          </cell>
          <cell r="BI971" t="str">
            <v>Área de Sistemas</v>
          </cell>
          <cell r="BJ971" t="str">
            <v>ROIMAN ARTURO SASTOQUE GUZMÁN</v>
          </cell>
          <cell r="BK971" t="str">
            <v>Jefe de Oficina</v>
          </cell>
          <cell r="BL971">
            <v>1544</v>
          </cell>
          <cell r="BM971">
            <v>45853.600914351853</v>
          </cell>
          <cell r="BN971">
            <v>292823993</v>
          </cell>
          <cell r="BO971">
            <v>3801</v>
          </cell>
          <cell r="BP971">
            <v>45853</v>
          </cell>
          <cell r="BQ971">
            <v>16765327</v>
          </cell>
          <cell r="CS971" t="str">
            <v>1. Colaborar en la generación de propuestas a la supervisión la ejecución de acciones encaminadas a fortalecer, ampliar y mejorar los sistemas de información desarrollados por el Área de Sistemas.2. Contribuir con el análisis, desarrollo, pruebas e implementación de la tercera fase del Sistema de Alertas Tempranas en el Sistema de Información Académico de la Universidad de los Llanos (SIAU), atendiendo los procedimientos establecidos en el proceso de Gestión de TIC. 3. Contribuir con el mantenimiento, actualización y pruebas de la primera y segunda fase del Sistema de Alertas Tempranas del SIAU, atendiendo los procedimientos establecidos en el proceso de Gestión de TIC. 4. Colaborar con la elaboración de la documentación técnica de los módulos que le hayan sido asignados. 5. Brindar soporte técnico a los usuarios finales, resolviendo las inquietudes/solicitudes relacionadas con la operación y funcionamiento de los módulos del SIAU que le haya sido asignado.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v>
          </cell>
          <cell r="CT971">
            <v>1121922138.4000001</v>
          </cell>
          <cell r="CU971">
            <v>761</v>
          </cell>
          <cell r="CV971" t="str">
            <v>170204</v>
          </cell>
          <cell r="CY971">
            <v>7490</v>
          </cell>
          <cell r="CZ971" t="str">
            <v>M6</v>
          </cell>
          <cell r="DA971">
            <v>16765327</v>
          </cell>
          <cell r="DB971">
            <v>0</v>
          </cell>
        </row>
        <row r="972">
          <cell r="B972" t="str">
            <v>0959 DE 2025</v>
          </cell>
          <cell r="C972">
            <v>80019377</v>
          </cell>
          <cell r="D972" t="str">
            <v>JAIME MAURICIO HERNANDEZ JIMENEZ</v>
          </cell>
          <cell r="E972" t="str">
            <v>CONTRATO DE PRESTACIÓN DE SERVICIOS DE APOYO A LA GESTIÓN</v>
          </cell>
          <cell r="F972" t="str">
            <v>PRESTACIÓN DE SERVICIOS DE APOYO A LA GESTIÓN COMO AUXILIAR DE INVESTIGACIÓN  NECESARIOS PARA EL DESARROLLO DEL PROYECTO DE INVESTIGACIÓN “EFECTO DE DOS PROTOCOLOS DE ESTIRAMIENTOS EN EL PICO MÁXIMO DE LA POTENCIA DE MIEMBROS INFERIORES EN JÓVENES DE 18 A 25 AÑOS” CON C05-F03- 002-2024, DE LA FACULTAD DE CIENCIAS DE LA SALUD, CONFORME A LA FICHA BPUNI VIAC 08 1510 2024, “FORTALECIMIENTO DEL SISTEMA DE INVESTIGACIONES DE LA UNIVERSIDAD DE LOS LLANOS PARA ATENDER LOS RETOS Y DESAFÍOS DEL TERRITORIO”.</v>
          </cell>
          <cell r="G972">
            <v>45853</v>
          </cell>
          <cell r="H972">
            <v>10500000</v>
          </cell>
          <cell r="I972" t="str">
            <v>Tres (03) meses calendario</v>
          </cell>
          <cell r="J972">
            <v>45853</v>
          </cell>
          <cell r="K972">
            <v>45944</v>
          </cell>
          <cell r="L972" t="str">
            <v>NO APLICA</v>
          </cell>
          <cell r="M972" t="str">
            <v>NO APLICA</v>
          </cell>
          <cell r="N972" t="str">
            <v>NO APLICA</v>
          </cell>
          <cell r="O972">
            <v>4</v>
          </cell>
          <cell r="P972">
            <v>1866667</v>
          </cell>
          <cell r="Q972">
            <v>45853</v>
          </cell>
          <cell r="R972">
            <v>45869</v>
          </cell>
          <cell r="S972">
            <v>3500000</v>
          </cell>
          <cell r="T972">
            <v>45870</v>
          </cell>
          <cell r="U972">
            <v>45900</v>
          </cell>
          <cell r="V972">
            <v>3500000</v>
          </cell>
          <cell r="W972">
            <v>45901</v>
          </cell>
          <cell r="X972">
            <v>45930</v>
          </cell>
          <cell r="Y972">
            <v>1633333</v>
          </cell>
          <cell r="Z972">
            <v>45931</v>
          </cell>
          <cell r="AA972">
            <v>45944</v>
          </cell>
          <cell r="AB972">
            <v>0</v>
          </cell>
          <cell r="AC972">
            <v>0</v>
          </cell>
          <cell r="AD972">
            <v>0</v>
          </cell>
          <cell r="AE972">
            <v>0</v>
          </cell>
          <cell r="AF972">
            <v>0</v>
          </cell>
          <cell r="AG972">
            <v>0</v>
          </cell>
          <cell r="BI972" t="str">
            <v xml:space="preserve">Dirección General de Investigaciones  </v>
          </cell>
          <cell r="BJ972" t="str">
            <v>LUZ MIRYAM TOBÓN BORRERO</v>
          </cell>
          <cell r="BK972" t="str">
            <v>Decana de la Facultad de Ciencias de la Salud</v>
          </cell>
          <cell r="BL972">
            <v>899</v>
          </cell>
          <cell r="BM972">
            <v>45771.703252314815</v>
          </cell>
          <cell r="BN972">
            <v>10500000</v>
          </cell>
          <cell r="BO972">
            <v>3765</v>
          </cell>
          <cell r="BP972">
            <v>45853</v>
          </cell>
          <cell r="BQ972">
            <v>10500000</v>
          </cell>
          <cell r="CI972">
            <v>1</v>
          </cell>
          <cell r="CJ972">
            <v>45922</v>
          </cell>
          <cell r="CS972" t="str">
            <v xml:space="preserve">1). Coadyuvar en la verificación de criterios de inclusión e ingreso de los sujetos al estudio 30 30 20. 2). Apoyar la recolección y verificación de los formatos de consentimiento informado 30 30 20. 3). Colaborar en la distribución de sujetos según la secuencia de asignación de la intervención, dada por los investigadores 30 30 20. 4). Apoyar la evaluación inicial de los sujetos (caracterización) 30 30 20. 5). Contribuir con la ejecución de las diferentes intervenciones de acuerdo con el orden de la secuencia 30 30 20. 6). Prestar apoyo para la ejecución de las evaluaciones de los resultados de las diferentes intervenciones de acuerdo con el orden de la secuencia 30 30 20. 7). Contribuir en la recolección de la información en el formato pertinente 30 30 20.  8). Coadyuvar en la tabulación de resultados 30 30 20. </v>
          </cell>
          <cell r="CT972">
            <v>80019377</v>
          </cell>
          <cell r="CU972">
            <v>735</v>
          </cell>
          <cell r="CV972" t="str">
            <v>320701</v>
          </cell>
          <cell r="CY972">
            <v>7490</v>
          </cell>
          <cell r="CZ972" t="str">
            <v>M6</v>
          </cell>
          <cell r="DA972">
            <v>10500000</v>
          </cell>
          <cell r="DB972">
            <v>0</v>
          </cell>
        </row>
        <row r="973">
          <cell r="B973" t="str">
            <v>0960 DE 2025</v>
          </cell>
          <cell r="C973">
            <v>1121876671</v>
          </cell>
          <cell r="D973" t="str">
            <v>MARIA ANGELICA CAMELO URREA</v>
          </cell>
          <cell r="E973" t="str">
            <v>CONTRATO DE PRESTACIÓN DE SERVICIOS DE APOYO A LA GESTIÓN</v>
          </cell>
          <cell r="F973" t="str">
            <v>PRESTACIÓN DE SERVICIOS DE APOYO A LA GESTIÓN NECESARIO PARA EL FORTALECIMIENTO DE LOS PROCESOS ACADÉMICOS Y ADMINISTRATIVOS EN EL PROGRAMA DE POSGRADO DE LA MAESTRÍA EN EDUCACIÓN FÍSICA, PERTENECIENTE A LA ESCUELA DE HUMANIDADES DE LA FACULTAD DE CIENCIAS HUMANAS Y DE LA EDUCACIÓN DE LA UNIVERSIDAD DE LOS LLANOS.</v>
          </cell>
          <cell r="G973">
            <v>45853</v>
          </cell>
          <cell r="H973">
            <v>11875444</v>
          </cell>
          <cell r="I973" t="str">
            <v>Cinco (05) meses y cinco (05) días calendario</v>
          </cell>
          <cell r="J973">
            <v>45853</v>
          </cell>
          <cell r="K973">
            <v>46010</v>
          </cell>
          <cell r="L973" t="str">
            <v>NO APLICA</v>
          </cell>
          <cell r="M973" t="str">
            <v>NO APLICA</v>
          </cell>
          <cell r="N973" t="str">
            <v>NO APLICA</v>
          </cell>
          <cell r="O973">
            <v>6</v>
          </cell>
          <cell r="P973">
            <v>1225852</v>
          </cell>
          <cell r="Q973">
            <v>45853</v>
          </cell>
          <cell r="R973">
            <v>45869</v>
          </cell>
          <cell r="S973">
            <v>2298473</v>
          </cell>
          <cell r="T973">
            <v>45870</v>
          </cell>
          <cell r="U973">
            <v>45900</v>
          </cell>
          <cell r="V973">
            <v>2298473</v>
          </cell>
          <cell r="W973">
            <v>45901</v>
          </cell>
          <cell r="X973">
            <v>45930</v>
          </cell>
          <cell r="Y973">
            <v>2298473</v>
          </cell>
          <cell r="Z973">
            <v>45931</v>
          </cell>
          <cell r="AA973">
            <v>45961</v>
          </cell>
          <cell r="AB973">
            <v>2298473</v>
          </cell>
          <cell r="AC973">
            <v>45962</v>
          </cell>
          <cell r="AD973">
            <v>45991</v>
          </cell>
          <cell r="AE973">
            <v>1455700</v>
          </cell>
          <cell r="AF973">
            <v>45992</v>
          </cell>
          <cell r="AG973">
            <v>46010</v>
          </cell>
          <cell r="BI973" t="str">
            <v>Vicerrectoría de Recursos Universitarios</v>
          </cell>
          <cell r="BJ973" t="str">
            <v>WILSON FERNANDO SALGADO CIFUENTES</v>
          </cell>
          <cell r="BK973" t="str">
            <v>Vicerrector Universitario</v>
          </cell>
          <cell r="BL973">
            <v>1552</v>
          </cell>
          <cell r="BM973">
            <v>45853.979270833333</v>
          </cell>
          <cell r="BN973">
            <v>3174935420</v>
          </cell>
          <cell r="BO973">
            <v>3957</v>
          </cell>
          <cell r="BP973">
            <v>45853</v>
          </cell>
          <cell r="BQ973">
            <v>11875444</v>
          </cell>
          <cell r="CS973"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v>
          </cell>
          <cell r="CT973">
            <v>1121876671</v>
          </cell>
          <cell r="CU973">
            <v>440</v>
          </cell>
          <cell r="CV973" t="str">
            <v>280103205</v>
          </cell>
          <cell r="CY973">
            <v>8299</v>
          </cell>
          <cell r="CZ973" t="str">
            <v>M6</v>
          </cell>
          <cell r="DA973">
            <v>11875444</v>
          </cell>
          <cell r="DB973">
            <v>0</v>
          </cell>
        </row>
        <row r="974">
          <cell r="B974" t="str">
            <v>0961 DE 2025</v>
          </cell>
          <cell r="C974">
            <v>1006874539</v>
          </cell>
          <cell r="D974" t="str">
            <v>IRENE DEL PILAR HATAY JIMENEZ</v>
          </cell>
          <cell r="E974" t="str">
            <v>CONTRATO DE PRESTACIÓN DE SERVICIOS DE APOYO A LA GESTIÓN</v>
          </cell>
          <cell r="F974" t="str">
            <v>PRESTACIÓN DE SERVICIOS DE APOYO A LA GESTIÓN, NECESARIOS PARA EL DESARROLLO DEL PROYECTO DE EXTENSIÓN CON ENFOQUE COMUNITARIO TITULADO “CONSERVACIÓN DE LA AVIFAUNA: ESTRATEGIAS PARA MITIGAR COLISIONES DE  AVES EN LA UNIVERSIDAD DE LOS LLANOS” – CON CÓDIGO N.° 401002520 DE LA FACULTAD DE CIENCIAS BÁSICAS E INGENIERÍA, AVALADO POR EL CONSEJO INSTITUCIONAL DE PROYECCIÓN SOCIAL CONFORME A LA FICHA BPUNI VIAC 07 0810 2024“ TEJIENDO VÍNCULOS: PROYECCIÓN E INTERACCIÓN SOCIAL DE LA UNIVERSIDAD DE LOS LLANOS EN LA REGIÓN ORINOQUIA- ACTUALIZACIÓN I”.</v>
          </cell>
          <cell r="G974">
            <v>45853</v>
          </cell>
          <cell r="H974">
            <v>2000000</v>
          </cell>
          <cell r="I974" t="str">
            <v>Un (01) mes calendario</v>
          </cell>
          <cell r="J974">
            <v>45853</v>
          </cell>
          <cell r="K974">
            <v>45883</v>
          </cell>
          <cell r="L974" t="str">
            <v>NO APLICA</v>
          </cell>
          <cell r="M974" t="str">
            <v>NO APLICA</v>
          </cell>
          <cell r="N974" t="str">
            <v>NO APLICA</v>
          </cell>
          <cell r="O974">
            <v>2</v>
          </cell>
          <cell r="P974">
            <v>1066667</v>
          </cell>
          <cell r="Q974">
            <v>45853</v>
          </cell>
          <cell r="R974">
            <v>45869</v>
          </cell>
          <cell r="S974">
            <v>933333</v>
          </cell>
          <cell r="T974">
            <v>45870</v>
          </cell>
          <cell r="U974">
            <v>45883</v>
          </cell>
          <cell r="V974">
            <v>0</v>
          </cell>
          <cell r="W974">
            <v>0</v>
          </cell>
          <cell r="X974">
            <v>0</v>
          </cell>
          <cell r="Y974">
            <v>0</v>
          </cell>
          <cell r="Z974">
            <v>0</v>
          </cell>
          <cell r="AA974">
            <v>0</v>
          </cell>
          <cell r="AB974">
            <v>0</v>
          </cell>
          <cell r="AC974">
            <v>0</v>
          </cell>
          <cell r="AD974">
            <v>0</v>
          </cell>
          <cell r="AE974">
            <v>0</v>
          </cell>
          <cell r="AF974">
            <v>0</v>
          </cell>
          <cell r="AG974">
            <v>0</v>
          </cell>
          <cell r="BI974" t="str">
            <v>Dirección General de Proyección Social</v>
          </cell>
          <cell r="BJ974" t="str">
            <v xml:space="preserve">LUIS ALBERTO NÚÑEZ AVELLANEDA </v>
          </cell>
          <cell r="BK974" t="str">
            <v xml:space="preserve">Docente tiempo completo de la Universidad de los Llanos </v>
          </cell>
          <cell r="BL974">
            <v>1228</v>
          </cell>
          <cell r="BM974">
            <v>45805.679328703707</v>
          </cell>
          <cell r="BN974">
            <v>2000000</v>
          </cell>
          <cell r="BO974">
            <v>3931</v>
          </cell>
          <cell r="BP974">
            <v>45853</v>
          </cell>
          <cell r="BQ974">
            <v>2000000</v>
          </cell>
          <cell r="CS974" t="str">
            <v>1. Apoyar en la selección de estructuras (ventanas) de prueba para las medidas de mitigación (adhesivos antichoque) de colisiones de aves en ambas sedes (Barcelona y San Antonio). 2. Brindar apoyo en el desarrollo de las capacitaciones para la vinculación de la comunidad universitaria frente a la problemática de colisiones aviares. 3. Prestar apoyo en la organización y revisión del conjunto de datos de registro presencia-ausencia de aves en las estructuras de prueba. 4. Coadyuvar en la elaboración de documentos de divulgación respecto al tema de colisiones, propuesta de mitigación y resultados de los adhesivos en los puntos de prueba.</v>
          </cell>
          <cell r="CT974">
            <v>1006874539</v>
          </cell>
          <cell r="CU974">
            <v>738</v>
          </cell>
          <cell r="CV974" t="str">
            <v>330201</v>
          </cell>
          <cell r="CY974">
            <v>8299</v>
          </cell>
          <cell r="CZ974" t="str">
            <v>M6</v>
          </cell>
          <cell r="DA974">
            <v>2000000</v>
          </cell>
          <cell r="DB974">
            <v>0</v>
          </cell>
        </row>
        <row r="975">
          <cell r="B975" t="str">
            <v>0962 DE 2025</v>
          </cell>
          <cell r="C975">
            <v>1032473392</v>
          </cell>
          <cell r="D975" t="str">
            <v>YIRA DANIELA ANGEL CORTES</v>
          </cell>
          <cell r="E975" t="str">
            <v>CONTRATO DE PRESTACIÓN DE SERVICIOS DE APOYO A LA GESTIÓN</v>
          </cell>
          <cell r="F975" t="str">
            <v>PRESTACIÓN DE SERVICIOS DE APOYO A LA GESTIÓN COMO AUXILIAR DE INVESTIGACIÓN NECESARIOS PARA EL DESARROLLO DEL PROYECTO DE INVESTIGACIÓN “CLASIFICACIÓN Y CUANTIFICACIÓN DE FORMACIÓN TUBULAR Y DE MITOSIS EN CARCINOMAS MAMARIOS CANINOS A PARTIR DE LÁMINAS DIGITALES E INTELIGENCIA ARTIFICIAL USANDO REDES NEURONALES CONVOLUCIONALES (O APRENDIZAJE PROFUNDO) CÓDIGO C01-01-2025-003, DE LA FACULTAD DE CIENCIAS AGROPECUARIAS Y RECURSOS NATURALES, CONFORME A LA FICHA BPUNI VIAC 08 1510 2024, “FORTALECIMIENTO DEL SISTEMA DE INVESTIGACIONES DE LA UNIVERSIDAD DE LOS LLANOS PARA ATENDER LOS RETOS Y DESAFÍOS DEL TERRITORIO”.</v>
          </cell>
          <cell r="G975">
            <v>45853</v>
          </cell>
          <cell r="H975">
            <v>4000000</v>
          </cell>
          <cell r="I975" t="str">
            <v>Dos (02) meses calendario</v>
          </cell>
          <cell r="J975">
            <v>45853</v>
          </cell>
          <cell r="K975">
            <v>45914</v>
          </cell>
          <cell r="L975" t="str">
            <v>NO APLICA</v>
          </cell>
          <cell r="M975" t="str">
            <v>NO APLICA</v>
          </cell>
          <cell r="N975" t="str">
            <v>NO APLICA</v>
          </cell>
          <cell r="O975">
            <v>3</v>
          </cell>
          <cell r="P975">
            <v>1066667</v>
          </cell>
          <cell r="Q975">
            <v>45853</v>
          </cell>
          <cell r="R975">
            <v>45869</v>
          </cell>
          <cell r="S975">
            <v>2000000</v>
          </cell>
          <cell r="T975">
            <v>45870</v>
          </cell>
          <cell r="U975">
            <v>45900</v>
          </cell>
          <cell r="V975">
            <v>933333</v>
          </cell>
          <cell r="W975">
            <v>45901</v>
          </cell>
          <cell r="X975">
            <v>45914</v>
          </cell>
          <cell r="Y975">
            <v>0</v>
          </cell>
          <cell r="Z975">
            <v>0</v>
          </cell>
          <cell r="AA975">
            <v>0</v>
          </cell>
          <cell r="AB975">
            <v>0</v>
          </cell>
          <cell r="AC975">
            <v>0</v>
          </cell>
          <cell r="AD975">
            <v>0</v>
          </cell>
          <cell r="AE975">
            <v>0</v>
          </cell>
          <cell r="AF975">
            <v>0</v>
          </cell>
          <cell r="AG975">
            <v>0</v>
          </cell>
          <cell r="BI975" t="str">
            <v xml:space="preserve">Dirección General de Investigaciones  </v>
          </cell>
          <cell r="BJ975" t="str">
            <v>LUIS GABRIEL RIVERA CALDERÓN</v>
          </cell>
          <cell r="BK975" t="str">
            <v>Docente de planta de la Universidad de los Llanos</v>
          </cell>
          <cell r="BL975">
            <v>1326</v>
          </cell>
          <cell r="BM975">
            <v>45818.684872685182</v>
          </cell>
          <cell r="BN975">
            <v>4000000</v>
          </cell>
          <cell r="BO975">
            <v>3766</v>
          </cell>
          <cell r="BP975">
            <v>45853</v>
          </cell>
          <cell r="BQ975">
            <v>4000000</v>
          </cell>
          <cell r="CS975" t="str">
            <v xml:space="preserve">1. Brindar apoyo en la recolección de información, digitación y análisis teórico. 2. Contribuir en la organización y ejecución experimental. 3. Coadyuvar en la elaboración de Informes de avance y finales. 4. Prestar apoyo en la escritura de artículos científicos y resúmenes de eventos.
</v>
          </cell>
          <cell r="CT975">
            <v>1032473392</v>
          </cell>
          <cell r="CU975">
            <v>735</v>
          </cell>
          <cell r="CV975" t="str">
            <v>320501</v>
          </cell>
          <cell r="CY975">
            <v>7490</v>
          </cell>
          <cell r="CZ975" t="str">
            <v>M6</v>
          </cell>
          <cell r="DA975">
            <v>4000000</v>
          </cell>
          <cell r="DB975">
            <v>0</v>
          </cell>
        </row>
        <row r="976">
          <cell r="B976" t="str">
            <v>0963 DE 2025</v>
          </cell>
          <cell r="C976">
            <v>1121940371</v>
          </cell>
          <cell r="D976" t="str">
            <v>JUAN DIEGO MESA TRUQUE</v>
          </cell>
          <cell r="E976" t="str">
            <v>CONTRATO DE PRESTACIÓN DE SERVICIOS PROFESIONALES</v>
          </cell>
          <cell r="F976" t="str">
            <v>PRESTACIÓN DE SERVICIOS PROFESIONALES PARA EL DESARROLLO DEL PROYECTO DE INVESTIGACIÓN: “TRANSMISIÓN DE HEMOPARÁSITOS POR IXODIDAE EN ÁREAS PERIURBANAS Y RURALES DE PRODUCCIÓN ANIMAL DEL MUNICIPIO DE VILLAVICENCIO: ENFOQUE UNA SALUD”, CON CÓDIGO C10-F01-008-2024, DE LA FACULTAD DE CIENCIAS AGROPECUARIAS Y RECURSOS NATURALES CONFORME A LA FICHA BPUNI VIAC 08 1510 2024 DENOMINADO “FORTALECIMIENTO DEL SISTEMA DE INVESTIGACIONES DE LA UNIVERSIDAD DE LOS LLANOS PARA ATENDER LOS RETOS Y DESAFÍOS DEL TERRITORIO”.</v>
          </cell>
          <cell r="G976">
            <v>45853</v>
          </cell>
          <cell r="H976">
            <v>13611108</v>
          </cell>
          <cell r="I976" t="str">
            <v>Cuatro (04) meses y veinte (20) días calendario</v>
          </cell>
          <cell r="J976">
            <v>45853</v>
          </cell>
          <cell r="K976">
            <v>45995</v>
          </cell>
          <cell r="L976" t="str">
            <v>NO APLICA</v>
          </cell>
          <cell r="M976" t="str">
            <v>NO APLICA</v>
          </cell>
          <cell r="N976" t="str">
            <v>NO APLICA</v>
          </cell>
          <cell r="O976">
            <v>6</v>
          </cell>
          <cell r="P976">
            <v>1555555</v>
          </cell>
          <cell r="Q976">
            <v>45853</v>
          </cell>
          <cell r="R976">
            <v>45869</v>
          </cell>
          <cell r="S976">
            <v>2916666</v>
          </cell>
          <cell r="T976">
            <v>45870</v>
          </cell>
          <cell r="U976">
            <v>45900</v>
          </cell>
          <cell r="V976">
            <v>2916666</v>
          </cell>
          <cell r="W976">
            <v>45901</v>
          </cell>
          <cell r="X976">
            <v>45930</v>
          </cell>
          <cell r="Y976">
            <v>2916666</v>
          </cell>
          <cell r="Z976">
            <v>45931</v>
          </cell>
          <cell r="AA976">
            <v>45961</v>
          </cell>
          <cell r="AB976">
            <v>2916666</v>
          </cell>
          <cell r="AC976">
            <v>45962</v>
          </cell>
          <cell r="AD976">
            <v>45991</v>
          </cell>
          <cell r="AE976">
            <v>388889</v>
          </cell>
          <cell r="AF976">
            <v>45992</v>
          </cell>
          <cell r="AG976">
            <v>45995</v>
          </cell>
          <cell r="BI976" t="str">
            <v xml:space="preserve">Dirección General de Investigaciones  </v>
          </cell>
          <cell r="BJ976" t="str">
            <v>DUMAR ALEXANDER JARAMILLO HERNANDEZ</v>
          </cell>
          <cell r="BK976" t="str">
            <v>Docente de planta de la Universidad de los Llanos</v>
          </cell>
          <cell r="BL976">
            <v>1420</v>
          </cell>
          <cell r="BM976">
            <v>45828.688206018516</v>
          </cell>
          <cell r="BN976">
            <v>13999997</v>
          </cell>
          <cell r="BO976">
            <v>3767</v>
          </cell>
          <cell r="BP976">
            <v>45853</v>
          </cell>
          <cell r="BQ976">
            <v>13611108</v>
          </cell>
          <cell r="CS976" t="str">
            <v>1. Coadyuvar en la toma de muestras de sangre venosa de animales (bovinos, equinos, caninos y roedores) de las fincas seleccionadas.  2. Apoyar para el procesamiento de las muestras (centrifugación y obtención de suero sanguíneo). 3. Colaborar en el transporte y almacenamiento de las muestras. 4. Brindar apoyo en el registro de información en bases de datos.</v>
          </cell>
          <cell r="CT976">
            <v>1121940371</v>
          </cell>
          <cell r="CU976">
            <v>735</v>
          </cell>
          <cell r="CV976" t="str">
            <v>320501</v>
          </cell>
          <cell r="CY976">
            <v>7490</v>
          </cell>
          <cell r="CZ976" t="str">
            <v>M6</v>
          </cell>
          <cell r="DA976">
            <v>13611108</v>
          </cell>
          <cell r="DB976">
            <v>0</v>
          </cell>
        </row>
        <row r="977">
          <cell r="B977" t="str">
            <v>0964 DE 2025</v>
          </cell>
          <cell r="C977">
            <v>1121924453</v>
          </cell>
          <cell r="D977" t="str">
            <v>JESICA ANDREA DIAZ BEJARANO</v>
          </cell>
          <cell r="E977" t="str">
            <v>CONTRATO DE PRESTACIÓN DE SERVICIOS DE APOYO A LA GESTIÓN</v>
          </cell>
          <cell r="F977" t="str">
            <v>PRESTACIÓN DE SERVICIOS DE APOYO A LA GESTIÓN PARA EL DESARROLLO DEL PROYECTO DE INVESTIGACIÓN: “TRANSMISIÓN DE HEMOPARÁSITOS POR IXODIDAE EN ÁREAS PERIURBANAS Y RURALES DE PRODUCCIÓN ANIMAL DEL MUNICIPIO DE VILLAVICENCIO: ENFOQUE “UNA SALUD”, CON CÓDIGO C10-F01-008-2024, DE LA FACULTAD DE CIENCIAS AGROPECUARIAS Y RECURSOS NATURALES CONFORME A LA FICHA BPUNI VIAC 08 1510 2024 DENOMINADO “FORTALECIMIENTO DEL SISTEMA DE INVESTIGACIONES DE LA UNIVERSIDAD DE LOS LLANOS PARA ATENDER LOS RETOS Y DESAFÍOS DEL TERRITORIO”.</v>
          </cell>
          <cell r="G977">
            <v>45853</v>
          </cell>
          <cell r="H977">
            <v>10000000</v>
          </cell>
          <cell r="I977" t="str">
            <v>Cuatro (04) meses calendario</v>
          </cell>
          <cell r="J977">
            <v>45853</v>
          </cell>
          <cell r="K977">
            <v>45975</v>
          </cell>
          <cell r="L977" t="str">
            <v>NO APLICA</v>
          </cell>
          <cell r="M977" t="str">
            <v>NO APLICA</v>
          </cell>
          <cell r="N977" t="str">
            <v>NO APLICA</v>
          </cell>
          <cell r="O977">
            <v>5</v>
          </cell>
          <cell r="P977">
            <v>1333333</v>
          </cell>
          <cell r="Q977">
            <v>45853</v>
          </cell>
          <cell r="R977">
            <v>45869</v>
          </cell>
          <cell r="S977">
            <v>2500000</v>
          </cell>
          <cell r="T977">
            <v>45870</v>
          </cell>
          <cell r="U977">
            <v>45900</v>
          </cell>
          <cell r="V977">
            <v>2500000</v>
          </cell>
          <cell r="W977">
            <v>45901</v>
          </cell>
          <cell r="X977">
            <v>45930</v>
          </cell>
          <cell r="Y977">
            <v>2500000</v>
          </cell>
          <cell r="Z977">
            <v>45931</v>
          </cell>
          <cell r="AA977">
            <v>45961</v>
          </cell>
          <cell r="AB977">
            <v>1166667</v>
          </cell>
          <cell r="AC977">
            <v>45962</v>
          </cell>
          <cell r="AD977">
            <v>45975</v>
          </cell>
          <cell r="AE977">
            <v>0</v>
          </cell>
          <cell r="AF977">
            <v>0</v>
          </cell>
          <cell r="AG977">
            <v>0</v>
          </cell>
          <cell r="BI977" t="str">
            <v xml:space="preserve">Dirección General de Investigaciones  </v>
          </cell>
          <cell r="BJ977" t="str">
            <v>DUMAR ALEXANDER JARAMILLO HERNANDEZ</v>
          </cell>
          <cell r="BK977" t="str">
            <v>Docente de planta de la Universidad de los Llanos</v>
          </cell>
          <cell r="BL977">
            <v>1419</v>
          </cell>
          <cell r="BM977">
            <v>45828.688194444447</v>
          </cell>
          <cell r="BN977">
            <v>10000000</v>
          </cell>
          <cell r="BO977">
            <v>3768</v>
          </cell>
          <cell r="BP977">
            <v>45853</v>
          </cell>
          <cell r="BQ977">
            <v>10000000</v>
          </cell>
          <cell r="CS977" t="str">
            <v>1. Apoyar en la toma de muestras de sangre venosa de personal asociado a las fincas seleccionadas. 2. Brindar apoyo para el diligenciamiento de formatos y encuestas epidemiológicas. 3. Colaborar en el procesamiento de las muestras (centrifugación y obtención de suero sanguíneo).</v>
          </cell>
          <cell r="CT977">
            <v>1121924453</v>
          </cell>
          <cell r="CU977">
            <v>735</v>
          </cell>
          <cell r="CV977" t="str">
            <v>320501</v>
          </cell>
          <cell r="CY977">
            <v>8299</v>
          </cell>
          <cell r="CZ977" t="str">
            <v>M6</v>
          </cell>
          <cell r="DA977">
            <v>10000000</v>
          </cell>
          <cell r="DB977">
            <v>0</v>
          </cell>
        </row>
        <row r="978">
          <cell r="B978" t="str">
            <v>0965 DE 2025</v>
          </cell>
          <cell r="C978">
            <v>1000284521</v>
          </cell>
          <cell r="D978" t="str">
            <v>ANA MARIA GARCIA ACOSTA</v>
          </cell>
          <cell r="E978" t="str">
            <v>CONTRATO DE PRESTACIÓN DE SERVICIOS PROFESIONALES</v>
          </cell>
          <cell r="F978" t="str">
            <v xml:space="preserve">PRESTACIÓN DE SERVICIOS PROFESIONALES NECESARIO PARA EL DESARROLLO DEL CONTRATO DE FINANCIAMIENTO DE RECUPERACIÓN CONTINGENTE NO.655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v>
          </cell>
          <cell r="G978">
            <v>45853</v>
          </cell>
          <cell r="H978">
            <v>15600000</v>
          </cell>
          <cell r="I978" t="str">
            <v>Cinco (05) meses y seis (06) días calendario</v>
          </cell>
          <cell r="J978">
            <v>45853</v>
          </cell>
          <cell r="K978">
            <v>46011</v>
          </cell>
          <cell r="L978" t="str">
            <v>NO APLICA</v>
          </cell>
          <cell r="M978" t="str">
            <v>NO APLICA</v>
          </cell>
          <cell r="N978" t="str">
            <v>NO APLICA</v>
          </cell>
          <cell r="O978">
            <v>6</v>
          </cell>
          <cell r="P978">
            <v>1600000</v>
          </cell>
          <cell r="Q978">
            <v>45853</v>
          </cell>
          <cell r="R978">
            <v>45869</v>
          </cell>
          <cell r="S978">
            <v>3000000</v>
          </cell>
          <cell r="T978">
            <v>45870</v>
          </cell>
          <cell r="U978">
            <v>45900</v>
          </cell>
          <cell r="V978">
            <v>3000000</v>
          </cell>
          <cell r="W978">
            <v>45901</v>
          </cell>
          <cell r="X978">
            <v>45930</v>
          </cell>
          <cell r="Y978">
            <v>3000000</v>
          </cell>
          <cell r="Z978">
            <v>45931</v>
          </cell>
          <cell r="AA978">
            <v>45961</v>
          </cell>
          <cell r="AB978">
            <v>3000000</v>
          </cell>
          <cell r="AC978">
            <v>45962</v>
          </cell>
          <cell r="AD978">
            <v>45991</v>
          </cell>
          <cell r="AE978">
            <v>2000000</v>
          </cell>
          <cell r="AF978">
            <v>45992</v>
          </cell>
          <cell r="AG978">
            <v>46011</v>
          </cell>
          <cell r="BI978" t="str">
            <v>Facultad de Ciencias de la Salud</v>
          </cell>
          <cell r="BJ978" t="str">
            <v>EMILCE SALAMANCA RAMOS</v>
          </cell>
          <cell r="BK978" t="str">
            <v>Supervisor del proyecto – Contrato No. 655 de 2022</v>
          </cell>
          <cell r="BL978">
            <v>1553</v>
          </cell>
          <cell r="BM978">
            <v>45853</v>
          </cell>
          <cell r="BN978">
            <v>15600000</v>
          </cell>
          <cell r="BO978">
            <v>3802</v>
          </cell>
          <cell r="BP978">
            <v>45853</v>
          </cell>
          <cell r="BQ978">
            <v>15600000</v>
          </cell>
          <cell r="CS978" t="str">
            <v>1. Apoyar el desarrollo de BackEnd. 2. Apoyar la Implementar de los módulos asignados de la plataforma siguiendo las especificaciones técnicas. 3. Apoyar el desarrollo tanto el frontend como el backend de la aplicación. 4. Apoyar la realización pruebas unitarias y de integración del código producido. 5. Colaborar en la resolución de problemas técnicos y optimización del rendimiento. 6. Apoyar el proceso de documentar el código y contribuir a la elaboración de manuales técnicos. 7. Apoyar el cumplimiento del objetivo específico 2 del contrato No 655 de 2022 suscrito con MINCIENCIAS.</v>
          </cell>
          <cell r="CT978">
            <v>1000284521</v>
          </cell>
          <cell r="CU978">
            <v>495</v>
          </cell>
          <cell r="CV978" t="str">
            <v>280205402</v>
          </cell>
          <cell r="CY978">
            <v>6201</v>
          </cell>
          <cell r="CZ978" t="str">
            <v>M6</v>
          </cell>
          <cell r="DA978">
            <v>15600000</v>
          </cell>
          <cell r="DB978">
            <v>0</v>
          </cell>
        </row>
        <row r="979">
          <cell r="B979" t="str">
            <v>0966 DE 2025</v>
          </cell>
          <cell r="C979">
            <v>0</v>
          </cell>
          <cell r="D979" t="str">
            <v xml:space="preserve">No. Vice Recursos / Regalías </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BI979">
            <v>0</v>
          </cell>
          <cell r="BJ979">
            <v>0</v>
          </cell>
          <cell r="BK979">
            <v>0</v>
          </cell>
          <cell r="BL979">
            <v>0</v>
          </cell>
          <cell r="BM979">
            <v>0</v>
          </cell>
          <cell r="BN979">
            <v>0</v>
          </cell>
          <cell r="BO979">
            <v>0</v>
          </cell>
          <cell r="BP979">
            <v>0</v>
          </cell>
          <cell r="BQ979">
            <v>0</v>
          </cell>
          <cell r="CS979">
            <v>0</v>
          </cell>
          <cell r="CT979">
            <v>0</v>
          </cell>
          <cell r="CU979">
            <v>0</v>
          </cell>
          <cell r="CV979">
            <v>0</v>
          </cell>
          <cell r="CY979">
            <v>0</v>
          </cell>
          <cell r="CZ979">
            <v>0</v>
          </cell>
          <cell r="DA979">
            <v>0</v>
          </cell>
          <cell r="DB979">
            <v>0</v>
          </cell>
        </row>
        <row r="980">
          <cell r="B980" t="str">
            <v>0967 DE 2025</v>
          </cell>
          <cell r="C980">
            <v>0</v>
          </cell>
          <cell r="D980" t="str">
            <v xml:space="preserve">No. Vice Recursos / Regalías </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BI980">
            <v>0</v>
          </cell>
          <cell r="BJ980">
            <v>0</v>
          </cell>
          <cell r="BK980">
            <v>0</v>
          </cell>
          <cell r="BL980">
            <v>0</v>
          </cell>
          <cell r="BM980">
            <v>0</v>
          </cell>
          <cell r="BN980">
            <v>0</v>
          </cell>
          <cell r="BO980">
            <v>0</v>
          </cell>
          <cell r="BP980">
            <v>0</v>
          </cell>
          <cell r="BQ980">
            <v>0</v>
          </cell>
          <cell r="CS980">
            <v>0</v>
          </cell>
          <cell r="CT980">
            <v>0</v>
          </cell>
          <cell r="CU980">
            <v>0</v>
          </cell>
          <cell r="CV980">
            <v>0</v>
          </cell>
          <cell r="CY980">
            <v>0</v>
          </cell>
          <cell r="CZ980">
            <v>0</v>
          </cell>
          <cell r="DA980">
            <v>0</v>
          </cell>
          <cell r="DB980">
            <v>0</v>
          </cell>
        </row>
        <row r="981">
          <cell r="B981" t="str">
            <v>0968 DE 2025</v>
          </cell>
          <cell r="C981">
            <v>0</v>
          </cell>
          <cell r="D981" t="str">
            <v xml:space="preserve">No. Vice Recursos / Regalías </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BI981">
            <v>0</v>
          </cell>
          <cell r="BJ981">
            <v>0</v>
          </cell>
          <cell r="BK981">
            <v>0</v>
          </cell>
          <cell r="BL981">
            <v>0</v>
          </cell>
          <cell r="BM981">
            <v>0</v>
          </cell>
          <cell r="BN981">
            <v>0</v>
          </cell>
          <cell r="BO981">
            <v>0</v>
          </cell>
          <cell r="BP981">
            <v>0</v>
          </cell>
          <cell r="BQ981">
            <v>0</v>
          </cell>
          <cell r="CS981">
            <v>0</v>
          </cell>
          <cell r="CT981">
            <v>0</v>
          </cell>
          <cell r="CU981">
            <v>0</v>
          </cell>
          <cell r="CV981">
            <v>0</v>
          </cell>
          <cell r="CY981">
            <v>0</v>
          </cell>
          <cell r="CZ981">
            <v>0</v>
          </cell>
          <cell r="DA981">
            <v>0</v>
          </cell>
          <cell r="DB981">
            <v>0</v>
          </cell>
        </row>
        <row r="982">
          <cell r="B982" t="str">
            <v>0969 DE 2025</v>
          </cell>
          <cell r="C982">
            <v>1026277144</v>
          </cell>
          <cell r="D982" t="str">
            <v xml:space="preserve">JHON ALEXANDER PALACINO VARGAS </v>
          </cell>
          <cell r="E982" t="str">
            <v>CONTRATO DE PRESTACIÓN DE SERVICIOS PROFESIONALES</v>
          </cell>
          <cell r="F982" t="str">
            <v>PRESTACIÓN DE SERVICIOS PROFESIONALES NECESARIO PARA EL FORTALECIMIENTO DE LOS PROCESOS DE LA SECCIÓN DE ALMACÉN DE LA UNIVERSIDAD DE LOS LLANOS.</v>
          </cell>
          <cell r="G982">
            <v>45860</v>
          </cell>
          <cell r="H982">
            <v>19343220</v>
          </cell>
          <cell r="I982" t="str">
            <v>Cuatro (04) meses y veintiocho (28) días calendario</v>
          </cell>
          <cell r="J982">
            <v>45860</v>
          </cell>
          <cell r="K982">
            <v>46010</v>
          </cell>
          <cell r="L982" t="str">
            <v>NO APLICA</v>
          </cell>
          <cell r="M982" t="str">
            <v>NO APLICA</v>
          </cell>
          <cell r="N982" t="str">
            <v>NO APLICA</v>
          </cell>
          <cell r="O982">
            <v>5</v>
          </cell>
          <cell r="P982">
            <v>5097200</v>
          </cell>
          <cell r="Q982">
            <v>45860</v>
          </cell>
          <cell r="R982">
            <v>45900</v>
          </cell>
          <cell r="S982">
            <v>3920923</v>
          </cell>
          <cell r="T982">
            <v>45901</v>
          </cell>
          <cell r="U982">
            <v>45930</v>
          </cell>
          <cell r="V982">
            <v>3920923</v>
          </cell>
          <cell r="W982">
            <v>45931</v>
          </cell>
          <cell r="X982">
            <v>45961</v>
          </cell>
          <cell r="Y982">
            <v>3920923</v>
          </cell>
          <cell r="Z982">
            <v>45962</v>
          </cell>
          <cell r="AA982">
            <v>45991</v>
          </cell>
          <cell r="AB982">
            <v>2483251</v>
          </cell>
          <cell r="AC982">
            <v>45992</v>
          </cell>
          <cell r="AD982">
            <v>46010</v>
          </cell>
          <cell r="AE982">
            <v>0</v>
          </cell>
          <cell r="AF982">
            <v>0</v>
          </cell>
          <cell r="AG982">
            <v>0</v>
          </cell>
          <cell r="AH982">
            <v>0</v>
          </cell>
          <cell r="AK982">
            <v>0</v>
          </cell>
          <cell r="AN982">
            <v>0</v>
          </cell>
          <cell r="AQ982">
            <v>0</v>
          </cell>
          <cell r="AT982">
            <v>0</v>
          </cell>
          <cell r="AW982">
            <v>0</v>
          </cell>
          <cell r="BI982" t="str">
            <v>Vicerrectoría de Recursos Universitarios</v>
          </cell>
          <cell r="BJ982" t="str">
            <v>WILSON FERNANDO SALGADO CIFUENTES</v>
          </cell>
          <cell r="BK982" t="str">
            <v>Vicerrector Universitario</v>
          </cell>
          <cell r="BL982">
            <v>1600</v>
          </cell>
          <cell r="BM982">
            <v>45860.72247685185</v>
          </cell>
          <cell r="BN982">
            <v>1114340201</v>
          </cell>
          <cell r="BO982">
            <v>4240</v>
          </cell>
          <cell r="BP982">
            <v>45860</v>
          </cell>
          <cell r="BQ982">
            <v>19343220</v>
          </cell>
          <cell r="BR982">
            <v>0</v>
          </cell>
          <cell r="BS982">
            <v>0</v>
          </cell>
          <cell r="BY982">
            <v>0</v>
          </cell>
          <cell r="BZ982">
            <v>0</v>
          </cell>
          <cell r="CC982">
            <v>0</v>
          </cell>
          <cell r="CF982">
            <v>0</v>
          </cell>
          <cell r="CG982">
            <v>0</v>
          </cell>
          <cell r="CH982">
            <v>0</v>
          </cell>
          <cell r="CI982">
            <v>0</v>
          </cell>
          <cell r="CJ982">
            <v>0</v>
          </cell>
          <cell r="CK982">
            <v>0</v>
          </cell>
          <cell r="CL982">
            <v>0</v>
          </cell>
          <cell r="CM982">
            <v>0</v>
          </cell>
          <cell r="CN982">
            <v>0</v>
          </cell>
          <cell r="CO982">
            <v>0</v>
          </cell>
          <cell r="CP982">
            <v>0</v>
          </cell>
          <cell r="CQ982">
            <v>0</v>
          </cell>
          <cell r="CR982">
            <v>0</v>
          </cell>
          <cell r="CS982" t="str">
            <v>1. Coadyuvar en la realización de la reclasificación de activos por depuración. 2. Contribuir en la clasificación de activos de acuerdo a su naturaleza, nombre y estado en el módulo de almacén e inventarios. 3. Apoyar en la realización de los ajustes de inventarios según verificación física de inventarios a cargo de cada responsable, cumpliendo procedimiento PD-GBS-10 Procedimiento Inventario de Bienes y sus actas respectivas. 4. Contribuir en la verificación de saldos reales por grupo en cada una de las bodegas, según inventarios físicos. 5. Apoyar en la revisión de los parámetros generales y revisión de saldos del sistema para establecer los datos reales de la menor y mayor cuantía por grupos. 6. Contribuir en la revisión de política de inventarios, propiedad planta y equipo, amortizaciones y diferidos, incluido el indicio de deterioro, analizados bajo norma internacional. Ajustar si es el caso el deterioro de activos". 7. Apoyar en la conciliación de saldos de inventarios por tipo de grupo de inventarios. 8. Colaborar en la actualización integradamente los artículos del inventario de la Universidad con los cálculos contables como depreciación, amortización y valorización. 9. Contribuir en la elaboración y presentación de un informe de avance de las obligaciones contractuales, en medio digital, que consolide las actividades desarrolladas, los resultados obtenidos y los soportes correspondientes, con periodicidad mensual o cuando lo solicite la supervisión del contrato. 10. Brindar apoyo en la gestión, verificación de la creación de solicitudes de servicio (tickets) para las correcciones y mejoras funcionales del sistema, en respuesta a los cambios y movimientos de bienes dejando soporte de las mismas.</v>
          </cell>
          <cell r="CT982">
            <v>1026277144</v>
          </cell>
          <cell r="CU982">
            <v>436</v>
          </cell>
          <cell r="CV982" t="str">
            <v>4204</v>
          </cell>
          <cell r="CY982">
            <v>6920</v>
          </cell>
          <cell r="CZ982" t="str">
            <v>M5</v>
          </cell>
          <cell r="DA982">
            <v>19343220</v>
          </cell>
          <cell r="DB982">
            <v>0</v>
          </cell>
        </row>
        <row r="983">
          <cell r="B983" t="str">
            <v>0970 DE 2025</v>
          </cell>
          <cell r="C983">
            <v>1006775775</v>
          </cell>
          <cell r="D983" t="str">
            <v>WILSON STIVEN PARRADO GUZMAN</v>
          </cell>
          <cell r="E983" t="str">
            <v>CONTRATO DE PRESTACIÓN DE SERVICIOS DE APOYO A LA GESTIÓN</v>
          </cell>
          <cell r="F983" t="str">
            <v>PRESTACIÓN DE SERVICIOS DE APOYO A LA GESTIÓN NECESARIO PARA EL FORTALECIMIENTO DE LOS PROCESOS DE LA SECCIÓN DE PUBLICACIONES Y AYUDAS EDUCATIVAS DE LA UNIVERSIDAD DE LOS LLANOS.</v>
          </cell>
          <cell r="G983">
            <v>45860</v>
          </cell>
          <cell r="H983">
            <v>11339133</v>
          </cell>
          <cell r="I983" t="str">
            <v>Cuatro (04) meses y veintiocho (28) días calendario</v>
          </cell>
          <cell r="J983">
            <v>45860</v>
          </cell>
          <cell r="K983">
            <v>46010</v>
          </cell>
          <cell r="L983" t="str">
            <v>NO APLICA</v>
          </cell>
          <cell r="M983" t="str">
            <v>NO APLICA</v>
          </cell>
          <cell r="N983" t="str">
            <v>NO APLICA</v>
          </cell>
          <cell r="O983">
            <v>5</v>
          </cell>
          <cell r="P983">
            <v>2988015</v>
          </cell>
          <cell r="Q983">
            <v>45860</v>
          </cell>
          <cell r="R983">
            <v>45900</v>
          </cell>
          <cell r="S983">
            <v>2298473</v>
          </cell>
          <cell r="T983">
            <v>45901</v>
          </cell>
          <cell r="U983">
            <v>45930</v>
          </cell>
          <cell r="V983">
            <v>2298473</v>
          </cell>
          <cell r="W983">
            <v>45931</v>
          </cell>
          <cell r="X983">
            <v>45961</v>
          </cell>
          <cell r="Y983">
            <v>2298473</v>
          </cell>
          <cell r="Z983">
            <v>45962</v>
          </cell>
          <cell r="AA983">
            <v>45991</v>
          </cell>
          <cell r="AB983">
            <v>1455699</v>
          </cell>
          <cell r="AC983">
            <v>45992</v>
          </cell>
          <cell r="AD983">
            <v>46010</v>
          </cell>
          <cell r="AE983">
            <v>0</v>
          </cell>
          <cell r="AF983">
            <v>0</v>
          </cell>
          <cell r="AG983">
            <v>0</v>
          </cell>
          <cell r="AH983">
            <v>0</v>
          </cell>
          <cell r="AK983">
            <v>0</v>
          </cell>
          <cell r="AN983">
            <v>0</v>
          </cell>
          <cell r="AQ983">
            <v>0</v>
          </cell>
          <cell r="AT983">
            <v>0</v>
          </cell>
          <cell r="AW983">
            <v>0</v>
          </cell>
          <cell r="BI983" t="str">
            <v>Vicerrectoría de Recursos Universitarios</v>
          </cell>
          <cell r="BJ983" t="str">
            <v>WILSON FERNANDO SALGADO CIFUENTES</v>
          </cell>
          <cell r="BK983" t="str">
            <v>Vicerrector Universitario</v>
          </cell>
          <cell r="BL983">
            <v>1600</v>
          </cell>
          <cell r="BM983">
            <v>45860.72247685185</v>
          </cell>
          <cell r="BN983">
            <v>1114340201</v>
          </cell>
          <cell r="BO983">
            <v>4229</v>
          </cell>
          <cell r="BP983">
            <v>45860</v>
          </cell>
          <cell r="BQ983">
            <v>11339133</v>
          </cell>
          <cell r="BR983">
            <v>0</v>
          </cell>
          <cell r="BS983">
            <v>0</v>
          </cell>
          <cell r="BY983">
            <v>0</v>
          </cell>
          <cell r="BZ983">
            <v>0</v>
          </cell>
          <cell r="CC983">
            <v>0</v>
          </cell>
          <cell r="CF983">
            <v>0</v>
          </cell>
          <cell r="CG983">
            <v>0</v>
          </cell>
          <cell r="CH983">
            <v>0</v>
          </cell>
          <cell r="CI983">
            <v>0</v>
          </cell>
          <cell r="CJ983">
            <v>0</v>
          </cell>
          <cell r="CK983">
            <v>0</v>
          </cell>
          <cell r="CL983">
            <v>0</v>
          </cell>
          <cell r="CM983">
            <v>0</v>
          </cell>
          <cell r="CN983">
            <v>0</v>
          </cell>
          <cell r="CO983">
            <v>0</v>
          </cell>
          <cell r="CP983">
            <v>0</v>
          </cell>
          <cell r="CQ983">
            <v>0</v>
          </cell>
          <cell r="CR983">
            <v>0</v>
          </cell>
          <cell r="CS983" t="str">
            <v>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a estudiantes, docentes, administrativos y público en general, que requieran colaboración de la Oficina de Ayudas Educativas. 4. Apoyar en el manejo de sonido y medios audiovisuales en los auditorios de la Universidad cuando sea requerido. 5. Colaborar en la verificación del estado de las aulas y salas audiovisuales para la prestación del servicio, así como en la asignación de estas.</v>
          </cell>
          <cell r="CT983">
            <v>1006775775</v>
          </cell>
          <cell r="CU983">
            <v>436</v>
          </cell>
          <cell r="CV983" t="str">
            <v>250401</v>
          </cell>
          <cell r="CY983">
            <v>7490</v>
          </cell>
          <cell r="CZ983" t="str">
            <v>M6</v>
          </cell>
          <cell r="DA983">
            <v>11339133</v>
          </cell>
          <cell r="DB983">
            <v>0</v>
          </cell>
        </row>
        <row r="984">
          <cell r="B984" t="str">
            <v>0971 DE 2025</v>
          </cell>
          <cell r="C984">
            <v>1121960847</v>
          </cell>
          <cell r="D984" t="str">
            <v>JUAN MANUEL SUANCHA JEREZ</v>
          </cell>
          <cell r="E984" t="str">
            <v>CONTRATO DE PRESTACIÓN DE SERVICIOS DE APOYO A LA GESTIÓN</v>
          </cell>
          <cell r="F984" t="str">
            <v>PRESTACIÓN DE SERVICIOS DE APOYO A LA GESTIÓN NECESARIO PARA EL FORTALECIMIENTO DE LOS PROCESOS OPERATIVOS Y ADMINISTRATIVOS DE LA SECCIÓN DE PUBLICACIONES Y AYUDAS EDUCATIVAS DE LA UNIVERSIDAD DE LOS LLANOS.</v>
          </cell>
          <cell r="G984">
            <v>45860</v>
          </cell>
          <cell r="H984">
            <v>11339133</v>
          </cell>
          <cell r="I984" t="str">
            <v>Cuatro (04) meses y veintiocho (28) días calendario</v>
          </cell>
          <cell r="J984">
            <v>45860</v>
          </cell>
          <cell r="K984">
            <v>46010</v>
          </cell>
          <cell r="L984" t="str">
            <v>NO APLICA</v>
          </cell>
          <cell r="M984" t="str">
            <v>NO APLICA</v>
          </cell>
          <cell r="N984" t="str">
            <v>NO APLICA</v>
          </cell>
          <cell r="O984">
            <v>5</v>
          </cell>
          <cell r="P984">
            <v>2988015</v>
          </cell>
          <cell r="Q984">
            <v>45860</v>
          </cell>
          <cell r="R984">
            <v>45900</v>
          </cell>
          <cell r="S984">
            <v>2298473</v>
          </cell>
          <cell r="T984">
            <v>45901</v>
          </cell>
          <cell r="U984">
            <v>45930</v>
          </cell>
          <cell r="V984">
            <v>2298473</v>
          </cell>
          <cell r="W984">
            <v>45931</v>
          </cell>
          <cell r="X984">
            <v>45961</v>
          </cell>
          <cell r="Y984">
            <v>2298473</v>
          </cell>
          <cell r="Z984">
            <v>45962</v>
          </cell>
          <cell r="AA984">
            <v>45991</v>
          </cell>
          <cell r="AB984">
            <v>1455699</v>
          </cell>
          <cell r="AC984">
            <v>45992</v>
          </cell>
          <cell r="AD984">
            <v>46010</v>
          </cell>
          <cell r="AE984">
            <v>0</v>
          </cell>
          <cell r="AF984">
            <v>0</v>
          </cell>
          <cell r="AG984">
            <v>0</v>
          </cell>
          <cell r="AH984">
            <v>0</v>
          </cell>
          <cell r="AK984">
            <v>0</v>
          </cell>
          <cell r="AN984">
            <v>0</v>
          </cell>
          <cell r="AQ984">
            <v>0</v>
          </cell>
          <cell r="AT984">
            <v>0</v>
          </cell>
          <cell r="AW984">
            <v>0</v>
          </cell>
          <cell r="BI984" t="str">
            <v>Vicerrectoría de Recursos Universitarios</v>
          </cell>
          <cell r="BJ984" t="str">
            <v>WILSON FERNANDO SALGADO CIFUENTES</v>
          </cell>
          <cell r="BK984" t="str">
            <v>Vicerrector Universitario</v>
          </cell>
          <cell r="BL984">
            <v>1600</v>
          </cell>
          <cell r="BM984">
            <v>45860.72247685185</v>
          </cell>
          <cell r="BN984">
            <v>1114340201</v>
          </cell>
          <cell r="BO984">
            <v>4286</v>
          </cell>
          <cell r="BP984">
            <v>45860</v>
          </cell>
          <cell r="BQ984">
            <v>11339133</v>
          </cell>
          <cell r="BR984">
            <v>0</v>
          </cell>
          <cell r="BS984">
            <v>0</v>
          </cell>
          <cell r="BY984">
            <v>0</v>
          </cell>
          <cell r="BZ984">
            <v>0</v>
          </cell>
          <cell r="CC984">
            <v>0</v>
          </cell>
          <cell r="CF984">
            <v>0</v>
          </cell>
          <cell r="CG984">
            <v>0</v>
          </cell>
          <cell r="CH984">
            <v>0</v>
          </cell>
          <cell r="CI984">
            <v>0</v>
          </cell>
          <cell r="CJ984">
            <v>0</v>
          </cell>
          <cell r="CK984">
            <v>0</v>
          </cell>
          <cell r="CL984">
            <v>0</v>
          </cell>
          <cell r="CM984">
            <v>0</v>
          </cell>
          <cell r="CN984">
            <v>0</v>
          </cell>
          <cell r="CO984">
            <v>0</v>
          </cell>
          <cell r="CP984">
            <v>0</v>
          </cell>
          <cell r="CQ984">
            <v>0</v>
          </cell>
          <cell r="CR984">
            <v>0</v>
          </cell>
          <cell r="CS984" t="str">
            <v>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la elaboración de carnet institucional para estudiantes, docentes, administrativos y egresados. 4. Contribuir en la verificación e inspección de aulas en lo concerniente a mobiliario, equipos audiovisuales e infraestructura en general, para una adecuada prestación del servicio.</v>
          </cell>
          <cell r="CT984">
            <v>1121960847.0999999</v>
          </cell>
          <cell r="CU984">
            <v>436</v>
          </cell>
          <cell r="CV984" t="str">
            <v>250401</v>
          </cell>
          <cell r="CY984">
            <v>8299</v>
          </cell>
          <cell r="CZ984" t="str">
            <v>M6</v>
          </cell>
          <cell r="DA984">
            <v>11339133</v>
          </cell>
          <cell r="DB984">
            <v>0</v>
          </cell>
        </row>
        <row r="985">
          <cell r="B985" t="str">
            <v>0973 DE 2025</v>
          </cell>
          <cell r="C985">
            <v>68297632</v>
          </cell>
          <cell r="D985" t="str">
            <v>YENI YOANA CASTILLO HURTADO</v>
          </cell>
          <cell r="E985" t="str">
            <v>CONTRATO DE PRESTACIÓN DE SERVICIOS DE APOYO A LA GESTIÓN</v>
          </cell>
          <cell r="F985" t="str">
            <v>PRESTACIÓN DE SERVICIOS DE APOYO A LA GESTIÓN NECESARIO PARA EL FORTALECIMIENTO DE LOS PROCESOS DE LA DIVISIÓN DE BIBLIOTECA DE LA UNIVERSIDAD DE LOS LLANOS.</v>
          </cell>
          <cell r="G985">
            <v>45860</v>
          </cell>
          <cell r="H985">
            <v>8220416</v>
          </cell>
          <cell r="I985" t="str">
            <v>Cuatro (04) meses y ocho (08) días calendario</v>
          </cell>
          <cell r="J985">
            <v>45860</v>
          </cell>
          <cell r="K985">
            <v>45990</v>
          </cell>
          <cell r="L985" t="str">
            <v>NO APLICA</v>
          </cell>
          <cell r="M985" t="str">
            <v>NO APLICA</v>
          </cell>
          <cell r="N985" t="str">
            <v>NO APLICA</v>
          </cell>
          <cell r="O985">
            <v>4</v>
          </cell>
          <cell r="P985">
            <v>2504658</v>
          </cell>
          <cell r="Q985">
            <v>45860</v>
          </cell>
          <cell r="R985">
            <v>45900</v>
          </cell>
          <cell r="S985">
            <v>1926660</v>
          </cell>
          <cell r="T985">
            <v>45901</v>
          </cell>
          <cell r="U985">
            <v>45930</v>
          </cell>
          <cell r="V985">
            <v>1926660</v>
          </cell>
          <cell r="W985">
            <v>45931</v>
          </cell>
          <cell r="X985">
            <v>45961</v>
          </cell>
          <cell r="Y985">
            <v>1862438</v>
          </cell>
          <cell r="Z985">
            <v>45962</v>
          </cell>
          <cell r="AA985">
            <v>45990</v>
          </cell>
          <cell r="AB985">
            <v>0</v>
          </cell>
          <cell r="AC985">
            <v>0</v>
          </cell>
          <cell r="AD985">
            <v>0</v>
          </cell>
          <cell r="AE985">
            <v>0</v>
          </cell>
          <cell r="AF985">
            <v>0</v>
          </cell>
          <cell r="AG985">
            <v>0</v>
          </cell>
          <cell r="AH985">
            <v>0</v>
          </cell>
          <cell r="AK985">
            <v>0</v>
          </cell>
          <cell r="AN985">
            <v>0</v>
          </cell>
          <cell r="AQ985">
            <v>0</v>
          </cell>
          <cell r="AT985">
            <v>0</v>
          </cell>
          <cell r="AW985">
            <v>0</v>
          </cell>
          <cell r="BI985" t="str">
            <v>Vicerrectoría de Recursos Universitarios</v>
          </cell>
          <cell r="BJ985" t="str">
            <v>WILSON FERNANDO SALGADO CIFUENTES</v>
          </cell>
          <cell r="BK985" t="str">
            <v>Vicerrector Universitario</v>
          </cell>
          <cell r="BL985">
            <v>1600</v>
          </cell>
          <cell r="BM985">
            <v>45860.72247685185</v>
          </cell>
          <cell r="BN985">
            <v>1114340201</v>
          </cell>
          <cell r="BO985">
            <v>4221</v>
          </cell>
          <cell r="BP985">
            <v>45860</v>
          </cell>
          <cell r="BQ985">
            <v>8220416</v>
          </cell>
          <cell r="BR985">
            <v>0</v>
          </cell>
          <cell r="BS985">
            <v>0</v>
          </cell>
          <cell r="BY985">
            <v>0</v>
          </cell>
          <cell r="BZ985">
            <v>0</v>
          </cell>
          <cell r="CC985">
            <v>0</v>
          </cell>
          <cell r="CF985">
            <v>0</v>
          </cell>
          <cell r="CG985">
            <v>0</v>
          </cell>
          <cell r="CH985">
            <v>0</v>
          </cell>
          <cell r="CI985">
            <v>0</v>
          </cell>
          <cell r="CJ985">
            <v>0</v>
          </cell>
          <cell r="CK985">
            <v>0</v>
          </cell>
          <cell r="CL985">
            <v>0</v>
          </cell>
          <cell r="CM985">
            <v>0</v>
          </cell>
          <cell r="CN985">
            <v>0</v>
          </cell>
          <cell r="CO985">
            <v>0</v>
          </cell>
          <cell r="CP985">
            <v>0</v>
          </cell>
          <cell r="CQ985">
            <v>0</v>
          </cell>
          <cell r="CR985">
            <v>0</v>
          </cell>
          <cell r="CS985"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985">
            <v>68297632.700000003</v>
          </cell>
          <cell r="CU985">
            <v>598</v>
          </cell>
          <cell r="CV985" t="str">
            <v>2501</v>
          </cell>
          <cell r="CY985">
            <v>8299</v>
          </cell>
          <cell r="CZ985" t="str">
            <v>M6</v>
          </cell>
          <cell r="DA985">
            <v>8220416</v>
          </cell>
          <cell r="DB985">
            <v>0</v>
          </cell>
        </row>
        <row r="986">
          <cell r="B986" t="str">
            <v>0974 DE 2025</v>
          </cell>
          <cell r="C986">
            <v>1121952656</v>
          </cell>
          <cell r="D986" t="str">
            <v>ANGY CAMILA CORREA PALACIOS</v>
          </cell>
          <cell r="E986" t="str">
            <v>CONTRATO DE PRESTACIÓN DE SERVICIOS DE APOYO A LA GESTIÓN</v>
          </cell>
          <cell r="F986" t="str">
            <v>PRESTACIÓN DE SERVICIOS DE APOYO A LA GESTIÓN NECESARIO PARA EL FORTALECIMIENTO DE LOS PROCESOS DE LA DIVISIÓN DE BIBLIOTECA DE LA UNIVERSIDAD DE LOS LLANOS.</v>
          </cell>
          <cell r="G986">
            <v>45860</v>
          </cell>
          <cell r="H986">
            <v>9806818</v>
          </cell>
          <cell r="I986" t="str">
            <v>Cuatro (04) meses y ocho (08) días calendario</v>
          </cell>
          <cell r="J986">
            <v>45860</v>
          </cell>
          <cell r="K986">
            <v>45990</v>
          </cell>
          <cell r="L986" t="str">
            <v>NO APLICA</v>
          </cell>
          <cell r="M986" t="str">
            <v>NO APLICA</v>
          </cell>
          <cell r="N986" t="str">
            <v>NO APLICA</v>
          </cell>
          <cell r="O986">
            <v>4</v>
          </cell>
          <cell r="P986">
            <v>2988015</v>
          </cell>
          <cell r="Q986">
            <v>45860</v>
          </cell>
          <cell r="R986">
            <v>45900</v>
          </cell>
          <cell r="S986">
            <v>2298473</v>
          </cell>
          <cell r="T986">
            <v>45901</v>
          </cell>
          <cell r="U986">
            <v>45930</v>
          </cell>
          <cell r="V986">
            <v>2298473</v>
          </cell>
          <cell r="W986">
            <v>45931</v>
          </cell>
          <cell r="X986">
            <v>45961</v>
          </cell>
          <cell r="Y986">
            <v>2221857</v>
          </cell>
          <cell r="Z986">
            <v>45962</v>
          </cell>
          <cell r="AA986">
            <v>45990</v>
          </cell>
          <cell r="AB986">
            <v>0</v>
          </cell>
          <cell r="AC986">
            <v>0</v>
          </cell>
          <cell r="AD986">
            <v>0</v>
          </cell>
          <cell r="AE986">
            <v>0</v>
          </cell>
          <cell r="AF986">
            <v>0</v>
          </cell>
          <cell r="AG986">
            <v>0</v>
          </cell>
          <cell r="AH986">
            <v>0</v>
          </cell>
          <cell r="AK986">
            <v>0</v>
          </cell>
          <cell r="AN986">
            <v>0</v>
          </cell>
          <cell r="AQ986">
            <v>0</v>
          </cell>
          <cell r="AT986">
            <v>0</v>
          </cell>
          <cell r="AW986">
            <v>0</v>
          </cell>
          <cell r="BI986" t="str">
            <v>Vicerrectoría de Recursos Universitarios</v>
          </cell>
          <cell r="BJ986" t="str">
            <v>WILSON FERNANDO SALGADO CIFUENTES</v>
          </cell>
          <cell r="BK986" t="str">
            <v>Vicerrector Universitario</v>
          </cell>
          <cell r="BL986">
            <v>1600</v>
          </cell>
          <cell r="BM986">
            <v>45860.72247685185</v>
          </cell>
          <cell r="BN986">
            <v>1114340201</v>
          </cell>
          <cell r="BO986">
            <v>4282</v>
          </cell>
          <cell r="BP986">
            <v>45860</v>
          </cell>
          <cell r="BQ986">
            <v>9806818</v>
          </cell>
          <cell r="BR986">
            <v>0</v>
          </cell>
          <cell r="BS986">
            <v>0</v>
          </cell>
          <cell r="BY986">
            <v>0</v>
          </cell>
          <cell r="BZ986">
            <v>0</v>
          </cell>
          <cell r="CC986">
            <v>0</v>
          </cell>
          <cell r="CF986">
            <v>0</v>
          </cell>
          <cell r="CG986">
            <v>0</v>
          </cell>
          <cell r="CH986">
            <v>0</v>
          </cell>
          <cell r="CI986">
            <v>0</v>
          </cell>
          <cell r="CJ986">
            <v>0</v>
          </cell>
          <cell r="CK986">
            <v>0</v>
          </cell>
          <cell r="CL986">
            <v>0</v>
          </cell>
          <cell r="CM986">
            <v>0</v>
          </cell>
          <cell r="CN986">
            <v>0</v>
          </cell>
          <cell r="CO986">
            <v>0</v>
          </cell>
          <cell r="CP986">
            <v>0</v>
          </cell>
          <cell r="CQ986">
            <v>0</v>
          </cell>
          <cell r="CR986">
            <v>0</v>
          </cell>
          <cell r="CS986" t="str">
            <v>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administrativos ejecutados en el sistema de bibliotecas.</v>
          </cell>
          <cell r="CT986">
            <v>1121952656</v>
          </cell>
          <cell r="CU986">
            <v>598</v>
          </cell>
          <cell r="CV986" t="str">
            <v>2501</v>
          </cell>
          <cell r="CY986">
            <v>7490</v>
          </cell>
          <cell r="CZ986" t="str">
            <v>M6</v>
          </cell>
          <cell r="DA986">
            <v>9806818</v>
          </cell>
          <cell r="DB986">
            <v>0</v>
          </cell>
        </row>
        <row r="987">
          <cell r="B987" t="str">
            <v>0975 DE 2025</v>
          </cell>
          <cell r="C987">
            <v>1121823692</v>
          </cell>
          <cell r="D987" t="str">
            <v>JONATAN SMITH SALAZAR DELGADO</v>
          </cell>
          <cell r="E987" t="str">
            <v>CONTRATO DE PRESTACIÓN DE SERVICIOS DE APOYO A LA GESTIÓN</v>
          </cell>
          <cell r="F987" t="str">
            <v>PRESTACIÓN DE SERVICIOS DE APOYO A LA GESTIÓN NECESARIO PARA EL FORTALECIMIENTO DE LOS PROCESOS DE SOPORTE TÉCNICO EN LA DIVISIÓN DE BIBLIOTECA DE LA UNIVERSIDAD DE LOS LLANOS.</v>
          </cell>
          <cell r="G987">
            <v>45860</v>
          </cell>
          <cell r="H987">
            <v>9806818</v>
          </cell>
          <cell r="I987" t="str">
            <v>Cuatro (04) meses y ocho (08) días calendario</v>
          </cell>
          <cell r="J987">
            <v>45860</v>
          </cell>
          <cell r="K987">
            <v>45990</v>
          </cell>
          <cell r="L987" t="str">
            <v>NO APLICA</v>
          </cell>
          <cell r="M987" t="str">
            <v>NO APLICA</v>
          </cell>
          <cell r="N987" t="str">
            <v>NO APLICA</v>
          </cell>
          <cell r="O987">
            <v>4</v>
          </cell>
          <cell r="P987">
            <v>2988015</v>
          </cell>
          <cell r="Q987">
            <v>45860</v>
          </cell>
          <cell r="R987">
            <v>45900</v>
          </cell>
          <cell r="S987">
            <v>2298473</v>
          </cell>
          <cell r="T987">
            <v>45901</v>
          </cell>
          <cell r="U987">
            <v>45930</v>
          </cell>
          <cell r="V987">
            <v>2298473</v>
          </cell>
          <cell r="W987">
            <v>45931</v>
          </cell>
          <cell r="X987">
            <v>45961</v>
          </cell>
          <cell r="Y987">
            <v>2221857</v>
          </cell>
          <cell r="Z987">
            <v>45962</v>
          </cell>
          <cell r="AA987">
            <v>45990</v>
          </cell>
          <cell r="AB987">
            <v>0</v>
          </cell>
          <cell r="AC987">
            <v>0</v>
          </cell>
          <cell r="AD987">
            <v>0</v>
          </cell>
          <cell r="AE987">
            <v>0</v>
          </cell>
          <cell r="AF987">
            <v>0</v>
          </cell>
          <cell r="AG987">
            <v>0</v>
          </cell>
          <cell r="AH987">
            <v>0</v>
          </cell>
          <cell r="AK987">
            <v>0</v>
          </cell>
          <cell r="AN987">
            <v>0</v>
          </cell>
          <cell r="AQ987">
            <v>0</v>
          </cell>
          <cell r="AT987">
            <v>0</v>
          </cell>
          <cell r="AW987">
            <v>0</v>
          </cell>
          <cell r="BI987" t="str">
            <v>Vicerrectoría de Recursos Universitarios</v>
          </cell>
          <cell r="BJ987" t="str">
            <v>WILSON FERNANDO SALGADO CIFUENTES</v>
          </cell>
          <cell r="BK987" t="str">
            <v>Vicerrector Universitario</v>
          </cell>
          <cell r="BL987">
            <v>1600</v>
          </cell>
          <cell r="BM987">
            <v>45860.72247685185</v>
          </cell>
          <cell r="BN987">
            <v>1114340201</v>
          </cell>
          <cell r="BO987">
            <v>4249</v>
          </cell>
          <cell r="BP987">
            <v>45860</v>
          </cell>
          <cell r="BQ987">
            <v>9806818</v>
          </cell>
          <cell r="BR987">
            <v>0</v>
          </cell>
          <cell r="BS987">
            <v>0</v>
          </cell>
          <cell r="BY987">
            <v>0</v>
          </cell>
          <cell r="BZ987">
            <v>0</v>
          </cell>
          <cell r="CC987">
            <v>0</v>
          </cell>
          <cell r="CF987">
            <v>0</v>
          </cell>
          <cell r="CG987">
            <v>0</v>
          </cell>
          <cell r="CH987">
            <v>0</v>
          </cell>
          <cell r="CI987">
            <v>0</v>
          </cell>
          <cell r="CJ987">
            <v>0</v>
          </cell>
          <cell r="CK987">
            <v>0</v>
          </cell>
          <cell r="CL987">
            <v>0</v>
          </cell>
          <cell r="CM987">
            <v>0</v>
          </cell>
          <cell r="CN987">
            <v>0</v>
          </cell>
          <cell r="CO987">
            <v>0</v>
          </cell>
          <cell r="CP987">
            <v>0</v>
          </cell>
          <cell r="CQ987">
            <v>0</v>
          </cell>
          <cell r="CR987">
            <v>0</v>
          </cell>
          <cell r="CS987" t="str">
            <v>1. Apoyar los programas de formación de usuarios, sobre los servicios y recursos bibliográficos del Sistema de Bibliotecas de la Universidad. 2. Colaborar con los procedimientos del Repositorio Institucional. 3. Contribuir en el control de préstamo y manejo de las herramientas de las salas de la Biblioteca. 4. Apoyar con el soporte técnico e inventario de los equipos tecnológicos de la Biblioteca.</v>
          </cell>
          <cell r="CT987">
            <v>1121823692</v>
          </cell>
          <cell r="CU987">
            <v>598</v>
          </cell>
          <cell r="CV987" t="str">
            <v>2501</v>
          </cell>
          <cell r="CY987">
            <v>6202</v>
          </cell>
          <cell r="CZ987" t="str">
            <v>M6</v>
          </cell>
          <cell r="DA987">
            <v>9806818</v>
          </cell>
          <cell r="DB987">
            <v>0</v>
          </cell>
        </row>
        <row r="988">
          <cell r="B988" t="str">
            <v>0976 DE 2025</v>
          </cell>
          <cell r="C988">
            <v>1010110445</v>
          </cell>
          <cell r="D988" t="str">
            <v>BRAYAN DAVID MENDEZ GOMEZ</v>
          </cell>
          <cell r="E988" t="str">
            <v>CONTRATO DE PRESTACIÓN DE SERVICIOS DE APOYO A LA GESTIÓN</v>
          </cell>
          <cell r="F988" t="str">
            <v>PRESTACIÓN DE SERVICIOS DE APOYO A LA GESTIÓN NECESARIO PARA EL FORTALECIMIENTO DE LOS PROCESOS DE LA DIVISIÓN DE BIBLIOTECA DE LA UNIVERSIDAD DE LOS LLANOS.</v>
          </cell>
          <cell r="G988">
            <v>45860</v>
          </cell>
          <cell r="H988">
            <v>8220416</v>
          </cell>
          <cell r="I988" t="str">
            <v>Cuatro (04) meses y ocho (08) días calendario</v>
          </cell>
          <cell r="J988">
            <v>45860</v>
          </cell>
          <cell r="K988">
            <v>45990</v>
          </cell>
          <cell r="L988" t="str">
            <v>NO APLICA</v>
          </cell>
          <cell r="M988" t="str">
            <v>NO APLICA</v>
          </cell>
          <cell r="N988" t="str">
            <v>NO APLICA</v>
          </cell>
          <cell r="O988">
            <v>4</v>
          </cell>
          <cell r="P988">
            <v>2504658</v>
          </cell>
          <cell r="Q988">
            <v>45860</v>
          </cell>
          <cell r="R988">
            <v>45900</v>
          </cell>
          <cell r="S988">
            <v>1926660</v>
          </cell>
          <cell r="T988">
            <v>45901</v>
          </cell>
          <cell r="U988">
            <v>45930</v>
          </cell>
          <cell r="V988">
            <v>1926660</v>
          </cell>
          <cell r="W988">
            <v>45931</v>
          </cell>
          <cell r="X988">
            <v>45961</v>
          </cell>
          <cell r="Y988">
            <v>1862438</v>
          </cell>
          <cell r="Z988">
            <v>45962</v>
          </cell>
          <cell r="AA988">
            <v>45990</v>
          </cell>
          <cell r="AB988">
            <v>0</v>
          </cell>
          <cell r="AC988">
            <v>0</v>
          </cell>
          <cell r="AD988">
            <v>0</v>
          </cell>
          <cell r="AE988">
            <v>0</v>
          </cell>
          <cell r="AF988">
            <v>0</v>
          </cell>
          <cell r="AG988">
            <v>0</v>
          </cell>
          <cell r="AH988">
            <v>0</v>
          </cell>
          <cell r="AK988">
            <v>0</v>
          </cell>
          <cell r="AN988">
            <v>0</v>
          </cell>
          <cell r="AQ988">
            <v>0</v>
          </cell>
          <cell r="AT988">
            <v>0</v>
          </cell>
          <cell r="AW988">
            <v>0</v>
          </cell>
          <cell r="BI988" t="str">
            <v>Vicerrectoría de Recursos Universitarios</v>
          </cell>
          <cell r="BJ988" t="str">
            <v>WILSON FERNANDO SALGADO CIFUENTES</v>
          </cell>
          <cell r="BK988" t="str">
            <v>Vicerrector Universitario</v>
          </cell>
          <cell r="BL988">
            <v>1600</v>
          </cell>
          <cell r="BM988">
            <v>45860.72247685185</v>
          </cell>
          <cell r="BN988">
            <v>1114340201</v>
          </cell>
          <cell r="BO988">
            <v>4236</v>
          </cell>
          <cell r="BP988">
            <v>45860</v>
          </cell>
          <cell r="BQ988">
            <v>8220416</v>
          </cell>
          <cell r="BR988">
            <v>0</v>
          </cell>
          <cell r="BS988">
            <v>0</v>
          </cell>
          <cell r="BY988">
            <v>0</v>
          </cell>
          <cell r="BZ988">
            <v>0</v>
          </cell>
          <cell r="CC988">
            <v>0</v>
          </cell>
          <cell r="CF988">
            <v>0</v>
          </cell>
          <cell r="CG988">
            <v>0</v>
          </cell>
          <cell r="CH988">
            <v>0</v>
          </cell>
          <cell r="CI988">
            <v>0</v>
          </cell>
          <cell r="CJ988">
            <v>0</v>
          </cell>
          <cell r="CK988">
            <v>0</v>
          </cell>
          <cell r="CL988">
            <v>0</v>
          </cell>
          <cell r="CM988">
            <v>0</v>
          </cell>
          <cell r="CN988">
            <v>0</v>
          </cell>
          <cell r="CO988">
            <v>0</v>
          </cell>
          <cell r="CP988">
            <v>0</v>
          </cell>
          <cell r="CQ988">
            <v>0</v>
          </cell>
          <cell r="CR988">
            <v>0</v>
          </cell>
          <cell r="CS988"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988">
            <v>1010110445</v>
          </cell>
          <cell r="CU988">
            <v>436</v>
          </cell>
          <cell r="CV988" t="str">
            <v>2501</v>
          </cell>
          <cell r="CY988">
            <v>8299</v>
          </cell>
          <cell r="CZ988" t="str">
            <v>M6</v>
          </cell>
          <cell r="DA988">
            <v>8220416</v>
          </cell>
          <cell r="DB988">
            <v>0</v>
          </cell>
        </row>
        <row r="989">
          <cell r="B989" t="str">
            <v>0977 DE 2025</v>
          </cell>
          <cell r="C989">
            <v>17333043</v>
          </cell>
          <cell r="D989" t="str">
            <v>ROBINSON GAONA PARRA</v>
          </cell>
          <cell r="E989" t="str">
            <v>CONTRATO DE PRESTACIÓN DE SERVICIOS PROFESIONALES</v>
          </cell>
          <cell r="F989" t="str">
            <v>PRESTACIÓN DE SERVICIOS PROFESIONALES NECESARIO PARA EL FORTALECIMIENTO DE LOS PROCESOS DE LA DIVISIÓN DE BIENESTAR UNIVERSITARIO DE LA UNIVERSIDAD DE LOS LLANOS.</v>
          </cell>
          <cell r="G989">
            <v>45860</v>
          </cell>
          <cell r="H989">
            <v>19343220</v>
          </cell>
          <cell r="I989" t="str">
            <v>Cuatro (04) meses y veintiocho (28) días calendario</v>
          </cell>
          <cell r="J989">
            <v>45860</v>
          </cell>
          <cell r="K989">
            <v>46010</v>
          </cell>
          <cell r="L989" t="str">
            <v>NO APLICA</v>
          </cell>
          <cell r="M989" t="str">
            <v>NO APLICA</v>
          </cell>
          <cell r="N989" t="str">
            <v>NO APLICA</v>
          </cell>
          <cell r="O989">
            <v>5</v>
          </cell>
          <cell r="P989">
            <v>5097200</v>
          </cell>
          <cell r="Q989">
            <v>45860</v>
          </cell>
          <cell r="R989">
            <v>45900</v>
          </cell>
          <cell r="S989">
            <v>3920923</v>
          </cell>
          <cell r="T989">
            <v>45901</v>
          </cell>
          <cell r="U989">
            <v>45930</v>
          </cell>
          <cell r="V989">
            <v>3920923</v>
          </cell>
          <cell r="W989">
            <v>45931</v>
          </cell>
          <cell r="X989">
            <v>45961</v>
          </cell>
          <cell r="Y989">
            <v>3920923</v>
          </cell>
          <cell r="Z989">
            <v>45962</v>
          </cell>
          <cell r="AA989">
            <v>45991</v>
          </cell>
          <cell r="AB989">
            <v>2483251</v>
          </cell>
          <cell r="AC989">
            <v>45992</v>
          </cell>
          <cell r="AD989">
            <v>46010</v>
          </cell>
          <cell r="AE989">
            <v>0</v>
          </cell>
          <cell r="AF989">
            <v>0</v>
          </cell>
          <cell r="AG989">
            <v>0</v>
          </cell>
          <cell r="AH989">
            <v>0</v>
          </cell>
          <cell r="AK989">
            <v>0</v>
          </cell>
          <cell r="AN989">
            <v>0</v>
          </cell>
          <cell r="AQ989">
            <v>0</v>
          </cell>
          <cell r="AT989">
            <v>0</v>
          </cell>
          <cell r="AW989">
            <v>0</v>
          </cell>
          <cell r="BI989" t="str">
            <v>Vicerrectoría de Recursos Universitarios</v>
          </cell>
          <cell r="BJ989" t="str">
            <v>WILSON FERNANDO SALGADO CIFUENTES</v>
          </cell>
          <cell r="BK989" t="str">
            <v>Vicerrector Universitario</v>
          </cell>
          <cell r="BL989">
            <v>1600</v>
          </cell>
          <cell r="BM989">
            <v>45860.72247685185</v>
          </cell>
          <cell r="BN989">
            <v>1114340201</v>
          </cell>
          <cell r="BO989">
            <v>4204</v>
          </cell>
          <cell r="BP989">
            <v>45860</v>
          </cell>
          <cell r="BQ989">
            <v>19343220</v>
          </cell>
          <cell r="BR989">
            <v>0</v>
          </cell>
          <cell r="BS989">
            <v>0</v>
          </cell>
          <cell r="BY989">
            <v>0</v>
          </cell>
          <cell r="BZ989">
            <v>0</v>
          </cell>
          <cell r="CC989">
            <v>0</v>
          </cell>
          <cell r="CF989">
            <v>0</v>
          </cell>
          <cell r="CG989">
            <v>0</v>
          </cell>
          <cell r="CH989">
            <v>0</v>
          </cell>
          <cell r="CI989">
            <v>0</v>
          </cell>
          <cell r="CJ989">
            <v>0</v>
          </cell>
          <cell r="CK989">
            <v>0</v>
          </cell>
          <cell r="CL989">
            <v>0</v>
          </cell>
          <cell r="CM989">
            <v>0</v>
          </cell>
          <cell r="CN989">
            <v>0</v>
          </cell>
          <cell r="CO989">
            <v>0</v>
          </cell>
          <cell r="CP989">
            <v>0</v>
          </cell>
          <cell r="CQ989">
            <v>0</v>
          </cell>
          <cell r="CR989">
            <v>0</v>
          </cell>
          <cell r="CS989" t="str">
            <v>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9. Brindar apoyo en la proyección de respuestas a los requerimientos internos o provenientes de entidades externas sobre temas de su competencia. 10. Brindar apoyo a la jefatura de Bienestar en los eventos institucionales que se realicen y sean liderados o apoyados por la Dirección de Bienestar Institucional. 11. Contribuir en masificar la divulgación y visualización de los servicios y actividades desarrollados por la División de Bienestar Institucional.</v>
          </cell>
          <cell r="CT989">
            <v>17333043</v>
          </cell>
          <cell r="CU989">
            <v>436</v>
          </cell>
          <cell r="CV989" t="str">
            <v>4101</v>
          </cell>
          <cell r="CY989">
            <v>8299</v>
          </cell>
          <cell r="CZ989" t="str">
            <v>M6</v>
          </cell>
          <cell r="DA989">
            <v>19343220</v>
          </cell>
          <cell r="DB989">
            <v>0</v>
          </cell>
        </row>
        <row r="990">
          <cell r="B990" t="str">
            <v>0978 DE 2025</v>
          </cell>
          <cell r="C990">
            <v>1121873518</v>
          </cell>
          <cell r="D990" t="str">
            <v>LINA PAOLA ROJAS ROJAS</v>
          </cell>
          <cell r="E990" t="str">
            <v>CONTRATO DE PRESTACIÓN DE SERVICIOS PROFESIONALES</v>
          </cell>
          <cell r="F990" t="str">
            <v>PRESTACIÓN DE SERVICIOS PROFESIONALES NECESARIO PARA EL FORTALECIMIENTO DE LOS PROCESOS DE COORDINACIÓN DEL ÁREA DE LA SALUD DE LA DIVISIÓN DE BIENESTAR UNIVERSITARIO DE LA UNIVERSIDAD DE LOS LLANOS.</v>
          </cell>
          <cell r="G990">
            <v>45860</v>
          </cell>
          <cell r="H990">
            <v>18428338</v>
          </cell>
          <cell r="I990" t="str">
            <v>Cuatro (04) meses y veintiún (21) días calendario</v>
          </cell>
          <cell r="J990">
            <v>45860</v>
          </cell>
          <cell r="K990">
            <v>46003</v>
          </cell>
          <cell r="L990" t="str">
            <v>NO APLICA</v>
          </cell>
          <cell r="M990" t="str">
            <v>NO APLICA</v>
          </cell>
          <cell r="N990" t="str">
            <v>NO APLICA</v>
          </cell>
          <cell r="O990">
            <v>5</v>
          </cell>
          <cell r="P990">
            <v>5097200</v>
          </cell>
          <cell r="Q990">
            <v>45860</v>
          </cell>
          <cell r="R990">
            <v>45900</v>
          </cell>
          <cell r="S990">
            <v>3920923</v>
          </cell>
          <cell r="T990">
            <v>45901</v>
          </cell>
          <cell r="U990">
            <v>45930</v>
          </cell>
          <cell r="V990">
            <v>3920923</v>
          </cell>
          <cell r="W990">
            <v>45931</v>
          </cell>
          <cell r="X990">
            <v>45961</v>
          </cell>
          <cell r="Y990">
            <v>3920923</v>
          </cell>
          <cell r="Z990">
            <v>45962</v>
          </cell>
          <cell r="AA990">
            <v>45991</v>
          </cell>
          <cell r="AB990">
            <v>1568369</v>
          </cell>
          <cell r="AC990">
            <v>45992</v>
          </cell>
          <cell r="AD990">
            <v>46003</v>
          </cell>
          <cell r="AE990">
            <v>0</v>
          </cell>
          <cell r="AF990">
            <v>0</v>
          </cell>
          <cell r="AG990">
            <v>0</v>
          </cell>
          <cell r="AH990">
            <v>0</v>
          </cell>
          <cell r="AK990">
            <v>0</v>
          </cell>
          <cell r="AN990">
            <v>0</v>
          </cell>
          <cell r="AQ990">
            <v>0</v>
          </cell>
          <cell r="AT990">
            <v>0</v>
          </cell>
          <cell r="AW990">
            <v>0</v>
          </cell>
          <cell r="BI990" t="str">
            <v>Vicerrectoría de Recursos Universitarios</v>
          </cell>
          <cell r="BJ990" t="str">
            <v>WILSON FERNANDO SALGADO CIFUENTES</v>
          </cell>
          <cell r="BK990" t="str">
            <v>Vicerrector Universitario</v>
          </cell>
          <cell r="BL990">
            <v>1600</v>
          </cell>
          <cell r="BM990">
            <v>45860.72247685185</v>
          </cell>
          <cell r="BN990">
            <v>1114340201</v>
          </cell>
          <cell r="BO990">
            <v>4265</v>
          </cell>
          <cell r="BP990">
            <v>45860</v>
          </cell>
          <cell r="BQ990">
            <v>18428338</v>
          </cell>
          <cell r="BR990">
            <v>0</v>
          </cell>
          <cell r="BS990">
            <v>0</v>
          </cell>
          <cell r="BY990">
            <v>0</v>
          </cell>
          <cell r="BZ990">
            <v>0</v>
          </cell>
          <cell r="CC990">
            <v>0</v>
          </cell>
          <cell r="CF990">
            <v>0</v>
          </cell>
          <cell r="CG990">
            <v>0</v>
          </cell>
          <cell r="CH990">
            <v>0</v>
          </cell>
          <cell r="CI990">
            <v>0</v>
          </cell>
          <cell r="CJ990">
            <v>0</v>
          </cell>
          <cell r="CK990">
            <v>0</v>
          </cell>
          <cell r="CL990">
            <v>0</v>
          </cell>
          <cell r="CM990">
            <v>0</v>
          </cell>
          <cell r="CN990">
            <v>0</v>
          </cell>
          <cell r="CO990">
            <v>0</v>
          </cell>
          <cell r="CP990">
            <v>0</v>
          </cell>
          <cell r="CQ990">
            <v>0</v>
          </cell>
          <cell r="CR990">
            <v>0</v>
          </cell>
          <cell r="CS990" t="str">
            <v>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v>
          </cell>
          <cell r="CT990">
            <v>1121873518.9000001</v>
          </cell>
          <cell r="CU990">
            <v>436</v>
          </cell>
          <cell r="CV990" t="str">
            <v>4101</v>
          </cell>
          <cell r="CY990">
            <v>8299</v>
          </cell>
          <cell r="CZ990" t="str">
            <v>M6</v>
          </cell>
          <cell r="DA990">
            <v>18428338</v>
          </cell>
          <cell r="DB990">
            <v>0</v>
          </cell>
        </row>
        <row r="991">
          <cell r="B991" t="str">
            <v>0979 DE 2025</v>
          </cell>
          <cell r="C991">
            <v>17423124</v>
          </cell>
          <cell r="D991" t="str">
            <v>ANDRES FELIPE ACOSTA CIFUENTES</v>
          </cell>
          <cell r="E991" t="str">
            <v>CONTRATO DE PRESTACIÓN DE SERVICIOS PROFESIONALES</v>
          </cell>
          <cell r="F991" t="str">
            <v>PRESTACIÓN DE SERVICIOS PROFESIONALES NECESARIO PARA EL FORTALECIMIENTO DE LOS PROCESOS DE COORDINACIÓN DEL ÁREA ARTÍSTICO CULTURAL DE LA DIVISIÓN DE BIENESTAR UNIVERSITARIO DE LA UNIVERSIDAD DE LOS LLANOS.</v>
          </cell>
          <cell r="G991">
            <v>45860</v>
          </cell>
          <cell r="H991">
            <v>18428338</v>
          </cell>
          <cell r="I991" t="str">
            <v>Cuatro (04) meses y veintiún (21) días calendario</v>
          </cell>
          <cell r="J991">
            <v>45860</v>
          </cell>
          <cell r="K991">
            <v>46003</v>
          </cell>
          <cell r="L991" t="str">
            <v>NO APLICA</v>
          </cell>
          <cell r="M991" t="str">
            <v>NO APLICA</v>
          </cell>
          <cell r="N991" t="str">
            <v>NO APLICA</v>
          </cell>
          <cell r="O991">
            <v>5</v>
          </cell>
          <cell r="P991">
            <v>5097200</v>
          </cell>
          <cell r="Q991">
            <v>45860</v>
          </cell>
          <cell r="R991">
            <v>45900</v>
          </cell>
          <cell r="S991">
            <v>3920923</v>
          </cell>
          <cell r="T991">
            <v>45901</v>
          </cell>
          <cell r="U991">
            <v>45930</v>
          </cell>
          <cell r="V991">
            <v>3920923</v>
          </cell>
          <cell r="W991">
            <v>45931</v>
          </cell>
          <cell r="X991">
            <v>45961</v>
          </cell>
          <cell r="Y991">
            <v>3920923</v>
          </cell>
          <cell r="Z991">
            <v>45962</v>
          </cell>
          <cell r="AA991">
            <v>45991</v>
          </cell>
          <cell r="AB991">
            <v>1568369</v>
          </cell>
          <cell r="AC991">
            <v>45992</v>
          </cell>
          <cell r="AD991">
            <v>46003</v>
          </cell>
          <cell r="AE991">
            <v>0</v>
          </cell>
          <cell r="AF991">
            <v>0</v>
          </cell>
          <cell r="AG991">
            <v>0</v>
          </cell>
          <cell r="AH991">
            <v>0</v>
          </cell>
          <cell r="AK991">
            <v>0</v>
          </cell>
          <cell r="AN991">
            <v>0</v>
          </cell>
          <cell r="AQ991">
            <v>0</v>
          </cell>
          <cell r="AT991">
            <v>0</v>
          </cell>
          <cell r="AW991">
            <v>0</v>
          </cell>
          <cell r="BI991" t="str">
            <v>Vicerrectoría de Recursos Universitarios</v>
          </cell>
          <cell r="BJ991" t="str">
            <v>WILSON FERNANDO SALGADO CIFUENTES</v>
          </cell>
          <cell r="BK991" t="str">
            <v>Vicerrector Universitario</v>
          </cell>
          <cell r="BL991">
            <v>1600</v>
          </cell>
          <cell r="BM991">
            <v>45860.72247685185</v>
          </cell>
          <cell r="BN991">
            <v>1114340201</v>
          </cell>
          <cell r="BO991">
            <v>4206</v>
          </cell>
          <cell r="BP991">
            <v>45860</v>
          </cell>
          <cell r="BQ991">
            <v>18428338</v>
          </cell>
          <cell r="BR991">
            <v>0</v>
          </cell>
          <cell r="BS991">
            <v>0</v>
          </cell>
          <cell r="BY991">
            <v>0</v>
          </cell>
          <cell r="BZ991">
            <v>0</v>
          </cell>
          <cell r="CC991">
            <v>0</v>
          </cell>
          <cell r="CF991">
            <v>0</v>
          </cell>
          <cell r="CG991">
            <v>0</v>
          </cell>
          <cell r="CH991">
            <v>0</v>
          </cell>
          <cell r="CI991">
            <v>0</v>
          </cell>
          <cell r="CJ991">
            <v>0</v>
          </cell>
          <cell r="CK991">
            <v>0</v>
          </cell>
          <cell r="CL991">
            <v>0</v>
          </cell>
          <cell r="CM991">
            <v>0</v>
          </cell>
          <cell r="CN991">
            <v>0</v>
          </cell>
          <cell r="CO991">
            <v>0</v>
          </cell>
          <cell r="CP991">
            <v>0</v>
          </cell>
          <cell r="CQ991">
            <v>0</v>
          </cell>
          <cell r="CR991">
            <v>0</v>
          </cell>
          <cell r="CS991" t="str">
            <v>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v>
          </cell>
          <cell r="CT991">
            <v>17423124</v>
          </cell>
          <cell r="CU991">
            <v>436</v>
          </cell>
          <cell r="CV991" t="str">
            <v>4101</v>
          </cell>
          <cell r="CY991">
            <v>9007</v>
          </cell>
          <cell r="CZ991" t="str">
            <v>M6</v>
          </cell>
          <cell r="DA991">
            <v>18428338</v>
          </cell>
          <cell r="DB991">
            <v>0</v>
          </cell>
        </row>
        <row r="992">
          <cell r="B992" t="str">
            <v>0980 DE 2025</v>
          </cell>
          <cell r="C992">
            <v>40393974</v>
          </cell>
          <cell r="D992" t="str">
            <v xml:space="preserve">OBDINEYI ROJAS RICO </v>
          </cell>
          <cell r="E992" t="str">
            <v>CONTRATO DE PRESTACIÓN DE SERVICIOS PROFESIONALES</v>
          </cell>
          <cell r="F992" t="str">
            <v>PRESTACIÓN DE SERVICIOS PROFESIONALES NECESARIO PARA EL FORTALECIMIENTO DE LOS PROCESOS DE COORDINACIÓN EN LA SEDE SAN ANTONIO DE LA DIVISIÓN DE BIENESTAR UNIVERSITARIO DE LA UNIVERSIDAD DE LOS LLANOS.</v>
          </cell>
          <cell r="G992">
            <v>45860</v>
          </cell>
          <cell r="H992">
            <v>18428338</v>
          </cell>
          <cell r="I992" t="str">
            <v>Cuatro (04) meses y veintiún (21) días calendario</v>
          </cell>
          <cell r="J992">
            <v>45860</v>
          </cell>
          <cell r="K992">
            <v>46003</v>
          </cell>
          <cell r="L992" t="str">
            <v>NO APLICA</v>
          </cell>
          <cell r="M992" t="str">
            <v>NO APLICA</v>
          </cell>
          <cell r="N992" t="str">
            <v>NO APLICA</v>
          </cell>
          <cell r="O992">
            <v>5</v>
          </cell>
          <cell r="P992">
            <v>5097200</v>
          </cell>
          <cell r="Q992">
            <v>45860</v>
          </cell>
          <cell r="R992">
            <v>45900</v>
          </cell>
          <cell r="S992">
            <v>3920923</v>
          </cell>
          <cell r="T992">
            <v>45901</v>
          </cell>
          <cell r="U992">
            <v>45930</v>
          </cell>
          <cell r="V992">
            <v>3920923</v>
          </cell>
          <cell r="W992">
            <v>45931</v>
          </cell>
          <cell r="X992">
            <v>45961</v>
          </cell>
          <cell r="Y992">
            <v>3920923</v>
          </cell>
          <cell r="Z992">
            <v>45962</v>
          </cell>
          <cell r="AA992">
            <v>45991</v>
          </cell>
          <cell r="AB992">
            <v>1568369</v>
          </cell>
          <cell r="AC992">
            <v>45992</v>
          </cell>
          <cell r="AD992">
            <v>46003</v>
          </cell>
          <cell r="AE992">
            <v>0</v>
          </cell>
          <cell r="AF992">
            <v>0</v>
          </cell>
          <cell r="AG992">
            <v>0</v>
          </cell>
          <cell r="AH992">
            <v>0</v>
          </cell>
          <cell r="AK992">
            <v>0</v>
          </cell>
          <cell r="AN992">
            <v>0</v>
          </cell>
          <cell r="AQ992">
            <v>0</v>
          </cell>
          <cell r="AT992">
            <v>0</v>
          </cell>
          <cell r="AW992">
            <v>0</v>
          </cell>
          <cell r="BI992" t="str">
            <v>Vicerrectoría de Recursos Universitarios</v>
          </cell>
          <cell r="BJ992" t="str">
            <v>WILSON FERNANDO SALGADO CIFUENTES</v>
          </cell>
          <cell r="BK992" t="str">
            <v>Vicerrector Universitario</v>
          </cell>
          <cell r="BL992">
            <v>1600</v>
          </cell>
          <cell r="BM992">
            <v>45860.72247685185</v>
          </cell>
          <cell r="BN992">
            <v>1114340201</v>
          </cell>
          <cell r="BO992">
            <v>4216</v>
          </cell>
          <cell r="BP992">
            <v>45860</v>
          </cell>
          <cell r="BQ992">
            <v>18428338</v>
          </cell>
          <cell r="BR992">
            <v>0</v>
          </cell>
          <cell r="BS992">
            <v>0</v>
          </cell>
          <cell r="BY992">
            <v>0</v>
          </cell>
          <cell r="BZ992">
            <v>0</v>
          </cell>
          <cell r="CC992">
            <v>0</v>
          </cell>
          <cell r="CF992">
            <v>0</v>
          </cell>
          <cell r="CG992">
            <v>0</v>
          </cell>
          <cell r="CH992">
            <v>0</v>
          </cell>
          <cell r="CI992">
            <v>0</v>
          </cell>
          <cell r="CJ992">
            <v>0</v>
          </cell>
          <cell r="CK992">
            <v>0</v>
          </cell>
          <cell r="CL992">
            <v>0</v>
          </cell>
          <cell r="CM992">
            <v>0</v>
          </cell>
          <cell r="CN992">
            <v>0</v>
          </cell>
          <cell r="CO992">
            <v>0</v>
          </cell>
          <cell r="CP992">
            <v>0</v>
          </cell>
          <cell r="CQ992">
            <v>0</v>
          </cell>
          <cell r="CR992">
            <v>0</v>
          </cell>
          <cell r="CS992" t="str">
            <v>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v>
          </cell>
          <cell r="CT992">
            <v>40393974.100000001</v>
          </cell>
          <cell r="CU992">
            <v>436</v>
          </cell>
          <cell r="CV992" t="str">
            <v>4101</v>
          </cell>
          <cell r="CY992">
            <v>8299</v>
          </cell>
          <cell r="CZ992" t="str">
            <v>M6</v>
          </cell>
          <cell r="DA992">
            <v>18428338</v>
          </cell>
          <cell r="DB992">
            <v>0</v>
          </cell>
        </row>
        <row r="993">
          <cell r="B993" t="str">
            <v>0981 DE 2025</v>
          </cell>
          <cell r="C993">
            <v>1121840765</v>
          </cell>
          <cell r="D993" t="str">
            <v>ZULLY JOHANA MORENO FERNANDEZ</v>
          </cell>
          <cell r="E993" t="str">
            <v>CONTRATO DE PRESTACIÓN DE SERVICIOS PROFESIONALES</v>
          </cell>
          <cell r="F993" t="str">
            <v>PRESTACIÓN DE SERVICIOS PROFESIONALES NECESARIO PARA EL DESARROLLO DE LOS DIFERENTES PROCESOS DE CONSEJERÍA Y ACOMPAÑAMIENTO EN LO RELACIONADO A SALUD MENTAL EN LA DIVISIÓN DE BIENESTAR UNIVERSITARIO DE LA UNIVERSIDAD DE LOS LLANOS.</v>
          </cell>
          <cell r="G993">
            <v>45860</v>
          </cell>
          <cell r="H993">
            <v>16729271</v>
          </cell>
          <cell r="I993" t="str">
            <v>Cuatro (04) meses y ocho (08) días calendario</v>
          </cell>
          <cell r="J993">
            <v>45860</v>
          </cell>
          <cell r="K993">
            <v>45990</v>
          </cell>
          <cell r="L993" t="str">
            <v>NO APLICA</v>
          </cell>
          <cell r="M993" t="str">
            <v>NO APLICA</v>
          </cell>
          <cell r="N993" t="str">
            <v>NO APLICA</v>
          </cell>
          <cell r="O993">
            <v>4</v>
          </cell>
          <cell r="P993">
            <v>5097200</v>
          </cell>
          <cell r="Q993">
            <v>45860</v>
          </cell>
          <cell r="R993">
            <v>45900</v>
          </cell>
          <cell r="S993">
            <v>3920923</v>
          </cell>
          <cell r="T993">
            <v>45901</v>
          </cell>
          <cell r="U993">
            <v>45930</v>
          </cell>
          <cell r="V993">
            <v>3920923</v>
          </cell>
          <cell r="W993">
            <v>45931</v>
          </cell>
          <cell r="X993">
            <v>45961</v>
          </cell>
          <cell r="Y993">
            <v>3790225</v>
          </cell>
          <cell r="Z993">
            <v>45962</v>
          </cell>
          <cell r="AA993">
            <v>45990</v>
          </cell>
          <cell r="AB993">
            <v>0</v>
          </cell>
          <cell r="AC993">
            <v>0</v>
          </cell>
          <cell r="AD993">
            <v>0</v>
          </cell>
          <cell r="AE993">
            <v>0</v>
          </cell>
          <cell r="AF993">
            <v>0</v>
          </cell>
          <cell r="AG993">
            <v>0</v>
          </cell>
          <cell r="AH993">
            <v>0</v>
          </cell>
          <cell r="AK993">
            <v>0</v>
          </cell>
          <cell r="AN993">
            <v>0</v>
          </cell>
          <cell r="AQ993">
            <v>0</v>
          </cell>
          <cell r="AT993">
            <v>0</v>
          </cell>
          <cell r="AW993">
            <v>0</v>
          </cell>
          <cell r="BI993" t="str">
            <v>Vicerrectoría de Recursos Universitarios</v>
          </cell>
          <cell r="BJ993" t="str">
            <v>WILSON FERNANDO SALGADO CIFUENTES</v>
          </cell>
          <cell r="BK993" t="str">
            <v>Vicerrector Universitario</v>
          </cell>
          <cell r="BL993">
            <v>1600</v>
          </cell>
          <cell r="BM993">
            <v>45860.72247685185</v>
          </cell>
          <cell r="BN993">
            <v>1114340201</v>
          </cell>
          <cell r="BO993">
            <v>4254</v>
          </cell>
          <cell r="BP993">
            <v>45860</v>
          </cell>
          <cell r="BQ993">
            <v>16729271</v>
          </cell>
          <cell r="BR993">
            <v>0</v>
          </cell>
          <cell r="BS993">
            <v>0</v>
          </cell>
          <cell r="BY993">
            <v>0</v>
          </cell>
          <cell r="BZ993">
            <v>0</v>
          </cell>
          <cell r="CC993">
            <v>0</v>
          </cell>
          <cell r="CF993">
            <v>0</v>
          </cell>
          <cell r="CG993">
            <v>0</v>
          </cell>
          <cell r="CH993">
            <v>0</v>
          </cell>
          <cell r="CI993">
            <v>0</v>
          </cell>
          <cell r="CJ993">
            <v>0</v>
          </cell>
          <cell r="CK993">
            <v>0</v>
          </cell>
          <cell r="CL993">
            <v>0</v>
          </cell>
          <cell r="CM993">
            <v>0</v>
          </cell>
          <cell r="CN993">
            <v>0</v>
          </cell>
          <cell r="CO993">
            <v>0</v>
          </cell>
          <cell r="CP993">
            <v>0</v>
          </cell>
          <cell r="CQ993">
            <v>0</v>
          </cell>
          <cell r="CR993">
            <v>0</v>
          </cell>
          <cell r="CS993"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de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 11. Apoyar en la elaboración de la Política de la Salud Mental.</v>
          </cell>
          <cell r="CT993">
            <v>1121840765</v>
          </cell>
          <cell r="CU993">
            <v>598</v>
          </cell>
          <cell r="CV993" t="str">
            <v>4101</v>
          </cell>
          <cell r="CY993">
            <v>7490</v>
          </cell>
          <cell r="CZ993" t="str">
            <v>M6</v>
          </cell>
          <cell r="DA993">
            <v>16729271</v>
          </cell>
          <cell r="DB993">
            <v>0</v>
          </cell>
        </row>
        <row r="994">
          <cell r="B994" t="str">
            <v>0983 DE 2025</v>
          </cell>
          <cell r="C994">
            <v>40398437</v>
          </cell>
          <cell r="D994" t="str">
            <v>DERLY LULIET AGUDELO BOBADILLA</v>
          </cell>
          <cell r="E994" t="str">
            <v>CONTRATO DE PRESTACIÓN DE SERVICIOS DE APOYO A LA GESTIÓN</v>
          </cell>
          <cell r="F994" t="str">
            <v>PRESTACIÓN DE SERVICIOS DE APOYO A LA GESTIÓN NECESARIO PARA EL FORTALECIMIENTO DE LOS PROCESOS EN EL DEPARTAMENTO DE PRODUCCIÓN ANIMAL DE LA FACULTAD DE CIENCIAS AGROPECUARIAS Y RECURSOS NATURALES DE LA UNIVERSIDAD DE LOS LLANOS.</v>
          </cell>
          <cell r="G994">
            <v>45860</v>
          </cell>
          <cell r="H994">
            <v>10802823</v>
          </cell>
          <cell r="I994" t="str">
            <v>Cuatro (04) meses y veintiún (21) días calendario</v>
          </cell>
          <cell r="J994">
            <v>45860</v>
          </cell>
          <cell r="K994">
            <v>46003</v>
          </cell>
          <cell r="L994" t="str">
            <v>NO APLICA</v>
          </cell>
          <cell r="M994" t="str">
            <v>NO APLICA</v>
          </cell>
          <cell r="N994" t="str">
            <v>NO APLICA</v>
          </cell>
          <cell r="O994">
            <v>5</v>
          </cell>
          <cell r="P994">
            <v>2988015</v>
          </cell>
          <cell r="Q994">
            <v>45860</v>
          </cell>
          <cell r="R994">
            <v>45900</v>
          </cell>
          <cell r="S994">
            <v>2298473</v>
          </cell>
          <cell r="T994">
            <v>45901</v>
          </cell>
          <cell r="U994">
            <v>45930</v>
          </cell>
          <cell r="V994">
            <v>2298473</v>
          </cell>
          <cell r="W994">
            <v>45931</v>
          </cell>
          <cell r="X994">
            <v>45961</v>
          </cell>
          <cell r="Y994">
            <v>2298473</v>
          </cell>
          <cell r="Z994">
            <v>45962</v>
          </cell>
          <cell r="AA994">
            <v>45991</v>
          </cell>
          <cell r="AB994">
            <v>919389</v>
          </cell>
          <cell r="AC994">
            <v>45992</v>
          </cell>
          <cell r="AD994">
            <v>46003</v>
          </cell>
          <cell r="AE994">
            <v>0</v>
          </cell>
          <cell r="AF994">
            <v>0</v>
          </cell>
          <cell r="AG994">
            <v>0</v>
          </cell>
          <cell r="AH994">
            <v>0</v>
          </cell>
          <cell r="AK994">
            <v>0</v>
          </cell>
          <cell r="AN994">
            <v>0</v>
          </cell>
          <cell r="AQ994">
            <v>0</v>
          </cell>
          <cell r="AT994">
            <v>0</v>
          </cell>
          <cell r="AW994">
            <v>0</v>
          </cell>
          <cell r="BI994" t="str">
            <v>Vicerrectoría de Recursos Universitarios</v>
          </cell>
          <cell r="BJ994" t="str">
            <v>WILSON FERNANDO SALGADO CIFUENTES</v>
          </cell>
          <cell r="BK994" t="str">
            <v>Vicerrector Universitario</v>
          </cell>
          <cell r="BL994">
            <v>1600</v>
          </cell>
          <cell r="BM994">
            <v>45860.72247685185</v>
          </cell>
          <cell r="BN994">
            <v>1114340201</v>
          </cell>
          <cell r="BO994">
            <v>4217</v>
          </cell>
          <cell r="BP994">
            <v>45860</v>
          </cell>
          <cell r="BQ994">
            <v>10802823</v>
          </cell>
          <cell r="BR994">
            <v>0</v>
          </cell>
          <cell r="BS994">
            <v>0</v>
          </cell>
          <cell r="BY994">
            <v>0</v>
          </cell>
          <cell r="BZ994">
            <v>0</v>
          </cell>
          <cell r="CC994">
            <v>0</v>
          </cell>
          <cell r="CF994">
            <v>0</v>
          </cell>
          <cell r="CG994">
            <v>0</v>
          </cell>
          <cell r="CH994">
            <v>0</v>
          </cell>
          <cell r="CI994">
            <v>0</v>
          </cell>
          <cell r="CJ994">
            <v>0</v>
          </cell>
          <cell r="CK994">
            <v>0</v>
          </cell>
          <cell r="CL994">
            <v>0</v>
          </cell>
          <cell r="CM994">
            <v>0</v>
          </cell>
          <cell r="CN994">
            <v>0</v>
          </cell>
          <cell r="CO994">
            <v>0</v>
          </cell>
          <cell r="CP994">
            <v>0</v>
          </cell>
          <cell r="CQ994">
            <v>0</v>
          </cell>
          <cell r="CR994">
            <v>0</v>
          </cell>
          <cell r="CS994" t="str">
            <v>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994">
            <v>40398437.899999999</v>
          </cell>
          <cell r="CU994">
            <v>27</v>
          </cell>
          <cell r="CV994" t="str">
            <v>320503</v>
          </cell>
          <cell r="CY994">
            <v>7010</v>
          </cell>
          <cell r="CZ994" t="str">
            <v>M6</v>
          </cell>
          <cell r="DA994">
            <v>10802823</v>
          </cell>
          <cell r="DB994">
            <v>0</v>
          </cell>
        </row>
        <row r="995">
          <cell r="B995" t="str">
            <v>0984 DE 2025</v>
          </cell>
          <cell r="C995">
            <v>40331390</v>
          </cell>
          <cell r="D995" t="str">
            <v xml:space="preserve">RUBY TATIANA DIAZ MARTINEZ </v>
          </cell>
          <cell r="E995" t="str">
            <v>CONTRATO DE PRESTACIÓN DE SERVICIOS DE APOYO A LA GESTIÓN</v>
          </cell>
          <cell r="F995" t="str">
            <v>PRESTACIÓN DE SERVICIOS DE APOYO A LA GESTIÓN NECESARIO PARA EL FORTALECIMIENTO DE LOS PROCESOS DEL PROGRAMA DE MEDICINA VETERINARIA Y ZOOTECNIA DE LA FACULTAD DE CIENCIAS AGROPECUARIAS Y RECURSOS NATURALES DE LA UNIVERSIDAD DE LOS LLANOS.</v>
          </cell>
          <cell r="G995">
            <v>45860</v>
          </cell>
          <cell r="H995">
            <v>10802823</v>
          </cell>
          <cell r="I995" t="str">
            <v>Cuatro (04) meses y veintiún (21) días calendario</v>
          </cell>
          <cell r="J995">
            <v>45860</v>
          </cell>
          <cell r="K995">
            <v>46003</v>
          </cell>
          <cell r="L995" t="str">
            <v>NO APLICA</v>
          </cell>
          <cell r="M995" t="str">
            <v>NO APLICA</v>
          </cell>
          <cell r="N995" t="str">
            <v>NO APLICA</v>
          </cell>
          <cell r="O995">
            <v>5</v>
          </cell>
          <cell r="P995">
            <v>2988015</v>
          </cell>
          <cell r="Q995">
            <v>45860</v>
          </cell>
          <cell r="R995">
            <v>45900</v>
          </cell>
          <cell r="S995">
            <v>2298473</v>
          </cell>
          <cell r="T995">
            <v>45901</v>
          </cell>
          <cell r="U995">
            <v>45930</v>
          </cell>
          <cell r="V995">
            <v>2298473</v>
          </cell>
          <cell r="W995">
            <v>45931</v>
          </cell>
          <cell r="X995">
            <v>45961</v>
          </cell>
          <cell r="Y995">
            <v>2298473</v>
          </cell>
          <cell r="Z995">
            <v>45962</v>
          </cell>
          <cell r="AA995">
            <v>45991</v>
          </cell>
          <cell r="AB995">
            <v>919389</v>
          </cell>
          <cell r="AC995">
            <v>45992</v>
          </cell>
          <cell r="AD995">
            <v>46003</v>
          </cell>
          <cell r="AE995">
            <v>0</v>
          </cell>
          <cell r="AF995">
            <v>0</v>
          </cell>
          <cell r="AG995">
            <v>0</v>
          </cell>
          <cell r="AH995">
            <v>0</v>
          </cell>
          <cell r="AK995">
            <v>0</v>
          </cell>
          <cell r="AN995">
            <v>0</v>
          </cell>
          <cell r="AQ995">
            <v>0</v>
          </cell>
          <cell r="AT995">
            <v>0</v>
          </cell>
          <cell r="AW995">
            <v>0</v>
          </cell>
          <cell r="BI995" t="str">
            <v>Vicerrectoría de Recursos Universitarios</v>
          </cell>
          <cell r="BJ995" t="str">
            <v>WILSON FERNANDO SALGADO CIFUENTES</v>
          </cell>
          <cell r="BK995" t="str">
            <v>Vicerrector Universitario</v>
          </cell>
          <cell r="BL995">
            <v>1600</v>
          </cell>
          <cell r="BM995">
            <v>45860.72247685185</v>
          </cell>
          <cell r="BN995">
            <v>1114340201</v>
          </cell>
          <cell r="BO995">
            <v>4213</v>
          </cell>
          <cell r="BP995">
            <v>45860</v>
          </cell>
          <cell r="BQ995">
            <v>10802823</v>
          </cell>
          <cell r="BR995">
            <v>0</v>
          </cell>
          <cell r="BS995">
            <v>0</v>
          </cell>
          <cell r="BY995">
            <v>0</v>
          </cell>
          <cell r="BZ995">
            <v>0</v>
          </cell>
          <cell r="CC995">
            <v>0</v>
          </cell>
          <cell r="CF995">
            <v>0</v>
          </cell>
          <cell r="CG995">
            <v>0</v>
          </cell>
          <cell r="CH995">
            <v>0</v>
          </cell>
          <cell r="CI995">
            <v>0</v>
          </cell>
          <cell r="CJ995">
            <v>0</v>
          </cell>
          <cell r="CK995">
            <v>0</v>
          </cell>
          <cell r="CL995">
            <v>0</v>
          </cell>
          <cell r="CM995">
            <v>0</v>
          </cell>
          <cell r="CN995">
            <v>0</v>
          </cell>
          <cell r="CO995">
            <v>0</v>
          </cell>
          <cell r="CP995">
            <v>0</v>
          </cell>
          <cell r="CQ995">
            <v>0</v>
          </cell>
          <cell r="CR995">
            <v>0</v>
          </cell>
          <cell r="CS995"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995">
            <v>40331390</v>
          </cell>
          <cell r="CU995">
            <v>27</v>
          </cell>
          <cell r="CV995" t="str">
            <v>280104101</v>
          </cell>
          <cell r="CY995">
            <v>7490</v>
          </cell>
          <cell r="CZ995" t="str">
            <v>M6</v>
          </cell>
          <cell r="DA995">
            <v>10802823</v>
          </cell>
          <cell r="DB995">
            <v>0</v>
          </cell>
        </row>
        <row r="996">
          <cell r="B996" t="str">
            <v>0985 DE 2025</v>
          </cell>
          <cell r="C996">
            <v>52580034</v>
          </cell>
          <cell r="D996" t="str">
            <v>SANDRA PATRICIA GARCIA</v>
          </cell>
          <cell r="E996" t="str">
            <v>CONTRATO DE PRESTACIÓN DE SERVICIOS DE APOYO A LA GESTIÓN</v>
          </cell>
          <cell r="F996" t="str">
            <v>PRESTACIÓN DE SERVICIOS DE APOYO A LA GESTIÓN NECESARIO PARA EL FORTALECIMIENTO DE LOS PROCESOS DEL PROGRAMA DE INGENIERÍA AGROINDUSTRIAL DE LA FACULTAD DE CIENCIAS AGROPECUARIAS Y RECURSOS NATURALES DE LA UNIVERSIDAD DE LOS LLANOS.</v>
          </cell>
          <cell r="G996">
            <v>45860</v>
          </cell>
          <cell r="H996">
            <v>10802823</v>
          </cell>
          <cell r="I996" t="str">
            <v>Cuatro (04) meses y veintiún (21) días calendario</v>
          </cell>
          <cell r="J996">
            <v>45860</v>
          </cell>
          <cell r="K996">
            <v>46003</v>
          </cell>
          <cell r="L996" t="str">
            <v>NO APLICA</v>
          </cell>
          <cell r="M996" t="str">
            <v>NO APLICA</v>
          </cell>
          <cell r="N996" t="str">
            <v>NO APLICA</v>
          </cell>
          <cell r="O996">
            <v>5</v>
          </cell>
          <cell r="P996">
            <v>2988015</v>
          </cell>
          <cell r="Q996">
            <v>45860</v>
          </cell>
          <cell r="R996">
            <v>45900</v>
          </cell>
          <cell r="S996">
            <v>2298473</v>
          </cell>
          <cell r="T996">
            <v>45901</v>
          </cell>
          <cell r="U996">
            <v>45930</v>
          </cell>
          <cell r="V996">
            <v>2298473</v>
          </cell>
          <cell r="W996">
            <v>45931</v>
          </cell>
          <cell r="X996">
            <v>45961</v>
          </cell>
          <cell r="Y996">
            <v>2298473</v>
          </cell>
          <cell r="Z996">
            <v>45962</v>
          </cell>
          <cell r="AA996">
            <v>45991</v>
          </cell>
          <cell r="AB996">
            <v>919389</v>
          </cell>
          <cell r="AC996">
            <v>45992</v>
          </cell>
          <cell r="AD996">
            <v>46003</v>
          </cell>
          <cell r="AE996">
            <v>0</v>
          </cell>
          <cell r="AF996">
            <v>0</v>
          </cell>
          <cell r="AG996">
            <v>0</v>
          </cell>
          <cell r="AH996">
            <v>0</v>
          </cell>
          <cell r="AK996">
            <v>0</v>
          </cell>
          <cell r="AN996">
            <v>0</v>
          </cell>
          <cell r="AQ996">
            <v>0</v>
          </cell>
          <cell r="AT996">
            <v>0</v>
          </cell>
          <cell r="AW996">
            <v>0</v>
          </cell>
          <cell r="BI996" t="str">
            <v>Vicerrectoría de Recursos Universitarios</v>
          </cell>
          <cell r="BJ996" t="str">
            <v>WILSON FERNANDO SALGADO CIFUENTES</v>
          </cell>
          <cell r="BK996" t="str">
            <v>Vicerrector Universitario</v>
          </cell>
          <cell r="BL996">
            <v>1600</v>
          </cell>
          <cell r="BM996">
            <v>45860.72247685185</v>
          </cell>
          <cell r="BN996">
            <v>1114340201</v>
          </cell>
          <cell r="BO996">
            <v>4219</v>
          </cell>
          <cell r="BP996">
            <v>45860</v>
          </cell>
          <cell r="BQ996">
            <v>10802823</v>
          </cell>
          <cell r="BR996">
            <v>0</v>
          </cell>
          <cell r="BS996">
            <v>0</v>
          </cell>
          <cell r="BY996">
            <v>0</v>
          </cell>
          <cell r="BZ996">
            <v>0</v>
          </cell>
          <cell r="CC996">
            <v>0</v>
          </cell>
          <cell r="CF996">
            <v>0</v>
          </cell>
          <cell r="CG996">
            <v>0</v>
          </cell>
          <cell r="CH996">
            <v>0</v>
          </cell>
          <cell r="CI996">
            <v>0</v>
          </cell>
          <cell r="CJ996">
            <v>0</v>
          </cell>
          <cell r="CK996">
            <v>0</v>
          </cell>
          <cell r="CL996">
            <v>0</v>
          </cell>
          <cell r="CM996">
            <v>0</v>
          </cell>
          <cell r="CN996">
            <v>0</v>
          </cell>
          <cell r="CO996">
            <v>0</v>
          </cell>
          <cell r="CP996">
            <v>0</v>
          </cell>
          <cell r="CQ996">
            <v>0</v>
          </cell>
          <cell r="CR996">
            <v>0</v>
          </cell>
          <cell r="CS996"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996">
            <v>52580034.700000003</v>
          </cell>
          <cell r="CU996">
            <v>27</v>
          </cell>
          <cell r="CV996" t="str">
            <v>280104302</v>
          </cell>
          <cell r="CY996">
            <v>8299</v>
          </cell>
          <cell r="CZ996" t="str">
            <v>M6</v>
          </cell>
          <cell r="DA996">
            <v>10802823</v>
          </cell>
          <cell r="DB996">
            <v>0</v>
          </cell>
        </row>
        <row r="997">
          <cell r="B997" t="str">
            <v>0986 DE 2025</v>
          </cell>
          <cell r="C997">
            <v>79643102</v>
          </cell>
          <cell r="D997" t="str">
            <v>JAIME RICARDO LAGUNA CHACON</v>
          </cell>
          <cell r="E997" t="str">
            <v>CONTRATO DE PRESTACIÓN DE SERVICIOS DE APOYO A LA GESTIÓN</v>
          </cell>
          <cell r="F997" t="str">
            <v>PRESTACIÓN DE SERVICIOS DE APOYO A LA GESTIÓN NECESARIO PARA EL FORTALECIMIENTO DE LOS PROCESOS EN EL LABORATORIO POLIFUNCIONAL AGROINDUSTRIA DE LA FACULTAD DE CIENCIAS AGROPECUARIAS Y RECURSOS NATURALES DE LA UNIVERSIDAD DE LOS LLANOS.</v>
          </cell>
          <cell r="G997">
            <v>45860</v>
          </cell>
          <cell r="H997">
            <v>10960555</v>
          </cell>
          <cell r="I997" t="str">
            <v>Cuatro (04) meses y ocho (08) días calendario</v>
          </cell>
          <cell r="J997">
            <v>45860</v>
          </cell>
          <cell r="K997">
            <v>45990</v>
          </cell>
          <cell r="L997" t="str">
            <v>NO APLICA</v>
          </cell>
          <cell r="M997" t="str">
            <v>NO APLICA</v>
          </cell>
          <cell r="N997" t="str">
            <v>NO APLICA</v>
          </cell>
          <cell r="O997">
            <v>4</v>
          </cell>
          <cell r="P997">
            <v>3339544</v>
          </cell>
          <cell r="Q997">
            <v>45860</v>
          </cell>
          <cell r="R997">
            <v>45900</v>
          </cell>
          <cell r="S997">
            <v>2568880</v>
          </cell>
          <cell r="T997">
            <v>45901</v>
          </cell>
          <cell r="U997">
            <v>45930</v>
          </cell>
          <cell r="V997">
            <v>2568880</v>
          </cell>
          <cell r="W997">
            <v>45931</v>
          </cell>
          <cell r="X997">
            <v>45961</v>
          </cell>
          <cell r="Y997">
            <v>2483251</v>
          </cell>
          <cell r="Z997">
            <v>45962</v>
          </cell>
          <cell r="AA997">
            <v>45990</v>
          </cell>
          <cell r="AB997">
            <v>0</v>
          </cell>
          <cell r="AC997">
            <v>0</v>
          </cell>
          <cell r="AD997">
            <v>0</v>
          </cell>
          <cell r="AE997">
            <v>0</v>
          </cell>
          <cell r="AF997">
            <v>0</v>
          </cell>
          <cell r="AG997">
            <v>0</v>
          </cell>
          <cell r="AH997">
            <v>0</v>
          </cell>
          <cell r="AK997">
            <v>0</v>
          </cell>
          <cell r="AN997">
            <v>0</v>
          </cell>
          <cell r="AQ997">
            <v>0</v>
          </cell>
          <cell r="AT997">
            <v>0</v>
          </cell>
          <cell r="AW997">
            <v>0</v>
          </cell>
          <cell r="BI997" t="str">
            <v>Vicerrectoría de Recursos Universitarios</v>
          </cell>
          <cell r="BJ997" t="str">
            <v>WILSON FERNANDO SALGADO CIFUENTES</v>
          </cell>
          <cell r="BK997" t="str">
            <v>Vicerrector Universitario</v>
          </cell>
          <cell r="BL997">
            <v>1600</v>
          </cell>
          <cell r="BM997">
            <v>45860.72247685185</v>
          </cell>
          <cell r="BN997">
            <v>1114340201</v>
          </cell>
          <cell r="BO997">
            <v>4223</v>
          </cell>
          <cell r="BP997">
            <v>45860</v>
          </cell>
          <cell r="BQ997">
            <v>10960555</v>
          </cell>
          <cell r="BR997">
            <v>0</v>
          </cell>
          <cell r="BS997">
            <v>0</v>
          </cell>
          <cell r="BY997">
            <v>0</v>
          </cell>
          <cell r="BZ997">
            <v>0</v>
          </cell>
          <cell r="CC997">
            <v>0</v>
          </cell>
          <cell r="CF997">
            <v>0</v>
          </cell>
          <cell r="CG997">
            <v>0</v>
          </cell>
          <cell r="CH997">
            <v>0</v>
          </cell>
          <cell r="CI997">
            <v>0</v>
          </cell>
          <cell r="CJ997">
            <v>0</v>
          </cell>
          <cell r="CK997">
            <v>0</v>
          </cell>
          <cell r="CL997">
            <v>0</v>
          </cell>
          <cell r="CM997">
            <v>0</v>
          </cell>
          <cell r="CN997">
            <v>0</v>
          </cell>
          <cell r="CO997">
            <v>0</v>
          </cell>
          <cell r="CP997">
            <v>0</v>
          </cell>
          <cell r="CQ997">
            <v>0</v>
          </cell>
          <cell r="CR997">
            <v>0</v>
          </cell>
          <cell r="CS997" t="str">
            <v>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v>
          </cell>
          <cell r="CT997">
            <v>79643102</v>
          </cell>
          <cell r="CU997">
            <v>27</v>
          </cell>
          <cell r="CV997" t="str">
            <v>280104324</v>
          </cell>
          <cell r="CY997">
            <v>7490</v>
          </cell>
          <cell r="CZ997" t="str">
            <v>M6</v>
          </cell>
          <cell r="DA997">
            <v>10960555</v>
          </cell>
          <cell r="DB997">
            <v>0</v>
          </cell>
        </row>
        <row r="998">
          <cell r="B998" t="str">
            <v>0988 DE 2025</v>
          </cell>
          <cell r="C998">
            <v>1121926572</v>
          </cell>
          <cell r="D998" t="str">
            <v>LAURA XIMENA RUEDA CARDENAS</v>
          </cell>
          <cell r="E998" t="str">
            <v>CONTRATO DE PRESTACIÓN DE SERVICIOS PROFESIONALES</v>
          </cell>
          <cell r="F998" t="str">
            <v>PRESTACIÓN DE SERVICIOS PROFESIONALES NECESARIO PARA EL FORTALECIMIENTO DE LOS PROCESOS DEL DEPARTAMENTO DE PRODUCCIÓN ANIMAL DE LA FACULTAD DE CIENCIAS AGROPECUARIAS Y RECURSOS NATURALES DE LA UNIVERSIDAD DE LOS LLANOS.</v>
          </cell>
          <cell r="G998">
            <v>45860</v>
          </cell>
          <cell r="H998">
            <v>14278695</v>
          </cell>
          <cell r="I998" t="str">
            <v>Cuatro (04) meses y veintiocho (28) días calendario</v>
          </cell>
          <cell r="J998">
            <v>45860</v>
          </cell>
          <cell r="K998">
            <v>46010</v>
          </cell>
          <cell r="L998" t="str">
            <v>NO APLICA</v>
          </cell>
          <cell r="M998" t="str">
            <v>NO APLICA</v>
          </cell>
          <cell r="N998" t="str">
            <v>NO APLICA</v>
          </cell>
          <cell r="O998">
            <v>5</v>
          </cell>
          <cell r="P998">
            <v>3762629</v>
          </cell>
          <cell r="Q998">
            <v>45860</v>
          </cell>
          <cell r="R998">
            <v>45900</v>
          </cell>
          <cell r="S998">
            <v>2894330</v>
          </cell>
          <cell r="T998">
            <v>45901</v>
          </cell>
          <cell r="U998">
            <v>45930</v>
          </cell>
          <cell r="V998">
            <v>2894330</v>
          </cell>
          <cell r="W998">
            <v>45931</v>
          </cell>
          <cell r="X998">
            <v>45961</v>
          </cell>
          <cell r="Y998">
            <v>2894330</v>
          </cell>
          <cell r="Z998">
            <v>45962</v>
          </cell>
          <cell r="AA998">
            <v>45991</v>
          </cell>
          <cell r="AB998">
            <v>1833076</v>
          </cell>
          <cell r="AC998">
            <v>45992</v>
          </cell>
          <cell r="AD998">
            <v>46010</v>
          </cell>
          <cell r="AE998">
            <v>0</v>
          </cell>
          <cell r="AF998">
            <v>0</v>
          </cell>
          <cell r="AG998">
            <v>0</v>
          </cell>
          <cell r="AH998">
            <v>0</v>
          </cell>
          <cell r="AK998">
            <v>0</v>
          </cell>
          <cell r="AN998">
            <v>0</v>
          </cell>
          <cell r="AQ998">
            <v>0</v>
          </cell>
          <cell r="AT998">
            <v>0</v>
          </cell>
          <cell r="AW998">
            <v>0</v>
          </cell>
          <cell r="BI998" t="str">
            <v>Vicerrectoría de Recursos Universitarios</v>
          </cell>
          <cell r="BJ998" t="str">
            <v>WILSON FERNANDO SALGADO CIFUENTES</v>
          </cell>
          <cell r="BK998" t="str">
            <v>Vicerrector Universitario</v>
          </cell>
          <cell r="BL998">
            <v>1600</v>
          </cell>
          <cell r="BM998">
            <v>45860.72247685185</v>
          </cell>
          <cell r="BN998">
            <v>1114340201</v>
          </cell>
          <cell r="BO998">
            <v>4272</v>
          </cell>
          <cell r="BP998">
            <v>45860</v>
          </cell>
          <cell r="BQ998">
            <v>14278695</v>
          </cell>
          <cell r="BR998">
            <v>0</v>
          </cell>
          <cell r="BS998">
            <v>0</v>
          </cell>
          <cell r="BY998">
            <v>0</v>
          </cell>
          <cell r="BZ998">
            <v>0</v>
          </cell>
          <cell r="CC998">
            <v>0</v>
          </cell>
          <cell r="CF998">
            <v>0</v>
          </cell>
          <cell r="CG998">
            <v>0</v>
          </cell>
          <cell r="CH998">
            <v>0</v>
          </cell>
          <cell r="CI998">
            <v>0</v>
          </cell>
          <cell r="CJ998">
            <v>0</v>
          </cell>
          <cell r="CK998">
            <v>0</v>
          </cell>
          <cell r="CL998">
            <v>0</v>
          </cell>
          <cell r="CM998">
            <v>0</v>
          </cell>
          <cell r="CN998">
            <v>0</v>
          </cell>
          <cell r="CO998">
            <v>0</v>
          </cell>
          <cell r="CP998">
            <v>0</v>
          </cell>
          <cell r="CQ998">
            <v>0</v>
          </cell>
          <cell r="CR998">
            <v>0</v>
          </cell>
          <cell r="CS998" t="str">
            <v xml:space="preserve">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
</v>
          </cell>
          <cell r="CT998">
            <v>1121926572</v>
          </cell>
          <cell r="CU998">
            <v>27</v>
          </cell>
          <cell r="CV998" t="str">
            <v>280104704</v>
          </cell>
          <cell r="CY998">
            <v>8299</v>
          </cell>
          <cell r="CZ998" t="str">
            <v>M6</v>
          </cell>
          <cell r="DA998">
            <v>14278695</v>
          </cell>
          <cell r="DB998">
            <v>0</v>
          </cell>
        </row>
        <row r="999">
          <cell r="B999" t="str">
            <v>0989 DE 2025</v>
          </cell>
          <cell r="C999">
            <v>1121855798</v>
          </cell>
          <cell r="D999" t="str">
            <v xml:space="preserve">LINA MARIA OSORIO LONDOÑO </v>
          </cell>
          <cell r="E999" t="str">
            <v>CONTRATO DE PRESTACIÓN DE SERVICIOS DE APOYO A LA GESTIÓN</v>
          </cell>
          <cell r="F999" t="str">
            <v>PRESTACIÓN DE SERVICIOS DE APOYO A LA GESTIÓN NECESARIO PARA EL FORTALECIMIENTO DE LOS PROCESOS EN EL PROGRAMA DE INGENIERÍA FORESTAL DE LA FACULTAD DE CIENCIAS AGROPECUARIAS Y RECURSOS NATURALES DE LA UNIVERSIDAD DE LOS LLANOS.</v>
          </cell>
          <cell r="G999">
            <v>45860</v>
          </cell>
          <cell r="H999">
            <v>10802823</v>
          </cell>
          <cell r="I999" t="str">
            <v>Cuatro (04) meses y veintiún (21) días calendario</v>
          </cell>
          <cell r="J999">
            <v>45860</v>
          </cell>
          <cell r="K999">
            <v>46003</v>
          </cell>
          <cell r="L999" t="str">
            <v>NO APLICA</v>
          </cell>
          <cell r="M999" t="str">
            <v>NO APLICA</v>
          </cell>
          <cell r="N999" t="str">
            <v>NO APLICA</v>
          </cell>
          <cell r="O999">
            <v>5</v>
          </cell>
          <cell r="P999">
            <v>2988015</v>
          </cell>
          <cell r="Q999">
            <v>45860</v>
          </cell>
          <cell r="R999">
            <v>45900</v>
          </cell>
          <cell r="S999">
            <v>2298473</v>
          </cell>
          <cell r="T999">
            <v>45901</v>
          </cell>
          <cell r="U999">
            <v>45930</v>
          </cell>
          <cell r="V999">
            <v>2298473</v>
          </cell>
          <cell r="W999">
            <v>45931</v>
          </cell>
          <cell r="X999">
            <v>45961</v>
          </cell>
          <cell r="Y999">
            <v>2298473</v>
          </cell>
          <cell r="Z999">
            <v>45962</v>
          </cell>
          <cell r="AA999">
            <v>45991</v>
          </cell>
          <cell r="AB999">
            <v>919389</v>
          </cell>
          <cell r="AC999">
            <v>45992</v>
          </cell>
          <cell r="AD999">
            <v>46003</v>
          </cell>
          <cell r="AE999">
            <v>0</v>
          </cell>
          <cell r="AF999">
            <v>0</v>
          </cell>
          <cell r="AG999">
            <v>0</v>
          </cell>
          <cell r="AH999">
            <v>0</v>
          </cell>
          <cell r="AK999">
            <v>0</v>
          </cell>
          <cell r="AN999">
            <v>0</v>
          </cell>
          <cell r="AQ999">
            <v>0</v>
          </cell>
          <cell r="AT999">
            <v>0</v>
          </cell>
          <cell r="AW999">
            <v>0</v>
          </cell>
          <cell r="BI999" t="str">
            <v>Vicerrectoría de Recursos Universitarios</v>
          </cell>
          <cell r="BJ999" t="str">
            <v>WILSON FERNANDO SALGADO CIFUENTES</v>
          </cell>
          <cell r="BK999" t="str">
            <v>Vicerrector Universitario</v>
          </cell>
          <cell r="BL999">
            <v>1600</v>
          </cell>
          <cell r="BM999">
            <v>45860.72247685185</v>
          </cell>
          <cell r="BN999">
            <v>1114340201</v>
          </cell>
          <cell r="BO999">
            <v>4258</v>
          </cell>
          <cell r="BP999">
            <v>45860</v>
          </cell>
          <cell r="BQ999">
            <v>10802823</v>
          </cell>
          <cell r="BR999">
            <v>0</v>
          </cell>
          <cell r="BS999">
            <v>0</v>
          </cell>
          <cell r="BY999">
            <v>0</v>
          </cell>
          <cell r="BZ999">
            <v>0</v>
          </cell>
          <cell r="CC999">
            <v>0</v>
          </cell>
          <cell r="CF999">
            <v>0</v>
          </cell>
          <cell r="CG999">
            <v>0</v>
          </cell>
          <cell r="CH999">
            <v>0</v>
          </cell>
          <cell r="CI999">
            <v>0</v>
          </cell>
          <cell r="CJ999">
            <v>0</v>
          </cell>
          <cell r="CK999">
            <v>0</v>
          </cell>
          <cell r="CL999">
            <v>0</v>
          </cell>
          <cell r="CM999">
            <v>0</v>
          </cell>
          <cell r="CN999">
            <v>0</v>
          </cell>
          <cell r="CO999">
            <v>0</v>
          </cell>
          <cell r="CP999">
            <v>0</v>
          </cell>
          <cell r="CQ999">
            <v>0</v>
          </cell>
          <cell r="CR999">
            <v>0</v>
          </cell>
          <cell r="CS999"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999">
            <v>1121855798</v>
          </cell>
          <cell r="CU999">
            <v>598</v>
          </cell>
          <cell r="CV999" t="str">
            <v>280104307</v>
          </cell>
          <cell r="CY999">
            <v>7490</v>
          </cell>
          <cell r="CZ999" t="str">
            <v>M6</v>
          </cell>
          <cell r="DA999">
            <v>10802823</v>
          </cell>
          <cell r="DB999">
            <v>0</v>
          </cell>
        </row>
        <row r="1000">
          <cell r="B1000" t="str">
            <v>0990 DE 2025</v>
          </cell>
          <cell r="C1000">
            <v>1121869866</v>
          </cell>
          <cell r="D1000" t="str">
            <v xml:space="preserve">LAURA VIVIANA MELO ARENAS </v>
          </cell>
          <cell r="E1000" t="str">
            <v>CONTRATO DE PRESTACIÓN DE SERVICIOS PROFESIONALES</v>
          </cell>
          <cell r="F1000" t="str">
            <v>PRESTACIÓN DE SERVICIOS PROFESIONALES NECESARIO PARA EL FORTALECIMIENTO DE LOS PROCESOS ADMINISTRATIVOS DEL CENTRO CLÍNICO VETERINARIO DE LA FACULTAD DE CIENCIAS AGROPECUARIAS Y RECURSOS NATURALES DE LA UNIVERSIDAD DE LOS LLANOS.</v>
          </cell>
          <cell r="G1000">
            <v>45860</v>
          </cell>
          <cell r="H1000">
            <v>16729271</v>
          </cell>
          <cell r="I1000" t="str">
            <v>Cuatro (04) meses y ocho (08) días calendario</v>
          </cell>
          <cell r="J1000">
            <v>45860</v>
          </cell>
          <cell r="K1000">
            <v>45990</v>
          </cell>
          <cell r="L1000" t="str">
            <v>NO APLICA</v>
          </cell>
          <cell r="M1000" t="str">
            <v>NO APLICA</v>
          </cell>
          <cell r="N1000" t="str">
            <v>NO APLICA</v>
          </cell>
          <cell r="O1000">
            <v>4</v>
          </cell>
          <cell r="P1000">
            <v>5097200</v>
          </cell>
          <cell r="Q1000">
            <v>45860</v>
          </cell>
          <cell r="R1000">
            <v>45900</v>
          </cell>
          <cell r="S1000">
            <v>3920923</v>
          </cell>
          <cell r="T1000">
            <v>45901</v>
          </cell>
          <cell r="U1000">
            <v>45930</v>
          </cell>
          <cell r="V1000">
            <v>3920923</v>
          </cell>
          <cell r="W1000">
            <v>45931</v>
          </cell>
          <cell r="X1000">
            <v>45961</v>
          </cell>
          <cell r="Y1000">
            <v>3790225</v>
          </cell>
          <cell r="Z1000">
            <v>45962</v>
          </cell>
          <cell r="AA1000">
            <v>45990</v>
          </cell>
          <cell r="AB1000">
            <v>0</v>
          </cell>
          <cell r="AC1000">
            <v>0</v>
          </cell>
          <cell r="AD1000">
            <v>0</v>
          </cell>
          <cell r="AE1000">
            <v>0</v>
          </cell>
          <cell r="AF1000">
            <v>0</v>
          </cell>
          <cell r="AG1000">
            <v>0</v>
          </cell>
          <cell r="AH1000">
            <v>0</v>
          </cell>
          <cell r="AK1000">
            <v>0</v>
          </cell>
          <cell r="AN1000">
            <v>0</v>
          </cell>
          <cell r="AQ1000">
            <v>0</v>
          </cell>
          <cell r="AT1000">
            <v>0</v>
          </cell>
          <cell r="AW1000">
            <v>0</v>
          </cell>
          <cell r="BI1000" t="str">
            <v>Vicerrectoría de Recursos Universitarios</v>
          </cell>
          <cell r="BJ1000" t="str">
            <v>WILSON FERNANDO SALGADO CIFUENTES</v>
          </cell>
          <cell r="BK1000" t="str">
            <v>Vicerrector Universitario</v>
          </cell>
          <cell r="BL1000">
            <v>1600</v>
          </cell>
          <cell r="BM1000">
            <v>45860.72247685185</v>
          </cell>
          <cell r="BN1000">
            <v>1114340201</v>
          </cell>
          <cell r="BO1000">
            <v>4264</v>
          </cell>
          <cell r="BP1000">
            <v>45860</v>
          </cell>
          <cell r="BQ1000">
            <v>16729271</v>
          </cell>
          <cell r="BR1000">
            <v>0</v>
          </cell>
          <cell r="BS1000">
            <v>0</v>
          </cell>
          <cell r="BY1000">
            <v>0</v>
          </cell>
          <cell r="BZ1000">
            <v>0</v>
          </cell>
          <cell r="CC1000">
            <v>0</v>
          </cell>
          <cell r="CF1000">
            <v>0</v>
          </cell>
          <cell r="CG1000">
            <v>0</v>
          </cell>
          <cell r="CH1000">
            <v>0</v>
          </cell>
          <cell r="CI1000">
            <v>0</v>
          </cell>
          <cell r="CJ1000">
            <v>0</v>
          </cell>
          <cell r="CK1000">
            <v>0</v>
          </cell>
          <cell r="CL1000">
            <v>0</v>
          </cell>
          <cell r="CM1000">
            <v>0</v>
          </cell>
          <cell r="CN1000">
            <v>0</v>
          </cell>
          <cell r="CO1000">
            <v>0</v>
          </cell>
          <cell r="CP1000">
            <v>0</v>
          </cell>
          <cell r="CQ1000">
            <v>0</v>
          </cell>
          <cell r="CR1000">
            <v>0</v>
          </cell>
          <cell r="CS1000" t="str">
            <v>1. Coadyuvar con la elaboración del presupuesto que le solicitan anualmente a la clínica y la elaboración del plan anual de compras. 2. Prestar apoyo en la elaboración de informes que requieran los órganos de control del estado. 3. Brindar apoyo en la coordinación administrativa con la presentación de propuestas de mejora entorno a los servicios prestados por la clínica.  4. Prestar apoyo en la coordinación, verificación y evaluación de los sistemas de control interno y controles definidos para los procesos y las actividades llevadas a cabo al interior del centro clínico veterinario. 5. Brindar apoyo al jefe del centro clínico veterinario con el desarrollo de los planes y programas del Centro. 6. Prestar apoyo y participar, de acuerdo con su especialidad en las investigaciones que realice la dependencia.  7. Colaborar en la atención de las quejas, consultas y reclamos que en materia de prestación de servicios de la clínica y hacerlos conocer del jefe para darles solución. 8. Apoyar la consolidación de la información requerida por el supervisor. 9. Coadyuvar en archivar los documentos e historias clínicas, del Centro Clínico Veterinario, según la normatividad del archivo documental de la nación.  10. Prestar apoyo en la realización de la apertura y reseña de las historias clínicas, de los pacientes que ingresan al Centro Clínico veterinario.  11.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12. Contribuir en la verificación de las carpetas de uso de cada uno de los equipos (Ecógrafo, rayos X, anestesia, monitores), verificando que se estén registrando por parte de los docentes que los soliciten. 13. Prestar apoyo en la atención de pacientes de urgencia y pacientes críticos.14. Coadyuvar en brindar las indicaciones necesarias al usuario, sobre los requisitos de preparación para   la realización de estudios médicos. 15. Prestar apoyo para la toma de estudios de imagenología (Radiografía y Ecografía) en pacientes pequeños animales. 16. Colaborar en brindar atención veterinaria en la toma de imágenes diagnósticas de pequeñas especies y fauna en urgencias. 17. Apoyar en la lectura e interpretación de las imágenes resultantes de ecografías y radiografías. 18. Colaborar en la identiﬁcación y diagnóstico de las posibles patologías y proporcionar informes detallados de los resultados.19. Contribuir con el diligenciamiento de    los documentos requeridos para la toma de estudios de imagenología como son consentimiento informado, autorización de sedación anexos físicos o electrónicos que estén ligados a la prestación del servicio de imagenología. 20. Coadyuvar en el diligenciamiento de las carpetas de uso diario de equipos de radiología y ecografía. 21. Colaborar en el mantenimiento de los registros precisos de todos los estudios realizados. 22. Apoyar en la documentación de información relevante, en los temas relacionados a la radiación y los detalles de la técnica utilizada en los estudios de los pacientes.</v>
          </cell>
          <cell r="CT1000">
            <v>1121869866</v>
          </cell>
          <cell r="CU1000">
            <v>27</v>
          </cell>
          <cell r="CV1000" t="str">
            <v>280104103</v>
          </cell>
          <cell r="CY1000">
            <v>7500</v>
          </cell>
          <cell r="CZ1000" t="str">
            <v>M6</v>
          </cell>
          <cell r="DA1000">
            <v>16729271</v>
          </cell>
          <cell r="DB1000">
            <v>0</v>
          </cell>
        </row>
        <row r="1001">
          <cell r="B1001" t="str">
            <v>0991 DE 2025</v>
          </cell>
          <cell r="C1001">
            <v>1121832739</v>
          </cell>
          <cell r="D1001" t="str">
            <v xml:space="preserve">ALIX YURANI SANABRIA JIMENEZ </v>
          </cell>
          <cell r="E1001" t="str">
            <v>CONTRATO DE PRESTACIÓN DE SERVICIOS DE APOYO A LA GESTIÓN</v>
          </cell>
          <cell r="F1001" t="str">
            <v>PRESTACIÓN DE SERVICIOS DE APOYO A LA GESTIÓN NECESARIO PARA EL FORTALECIMIENTO DE LOS PROCESOS EN EL CENTRO CLÍNICO VETERINARIO DE LA FACULTAD DE CIENCIAS AGROPECUARIAS Y RECURSOS NATURALES DE LA UNIVERSIDAD DE LOS LLANOS.</v>
          </cell>
          <cell r="G1001">
            <v>45860</v>
          </cell>
          <cell r="H1001">
            <v>10960555</v>
          </cell>
          <cell r="I1001" t="str">
            <v>Cuatro (04) meses y ocho (08) días calendario</v>
          </cell>
          <cell r="J1001">
            <v>45860</v>
          </cell>
          <cell r="K1001">
            <v>45990</v>
          </cell>
          <cell r="L1001" t="str">
            <v>NO APLICA</v>
          </cell>
          <cell r="M1001" t="str">
            <v>NO APLICA</v>
          </cell>
          <cell r="N1001" t="str">
            <v>NO APLICA</v>
          </cell>
          <cell r="O1001">
            <v>4</v>
          </cell>
          <cell r="P1001">
            <v>3339544</v>
          </cell>
          <cell r="Q1001">
            <v>45860</v>
          </cell>
          <cell r="R1001">
            <v>45900</v>
          </cell>
          <cell r="S1001">
            <v>2568880</v>
          </cell>
          <cell r="T1001">
            <v>45901</v>
          </cell>
          <cell r="U1001">
            <v>45930</v>
          </cell>
          <cell r="V1001">
            <v>2568880</v>
          </cell>
          <cell r="W1001">
            <v>45931</v>
          </cell>
          <cell r="X1001">
            <v>45961</v>
          </cell>
          <cell r="Y1001">
            <v>2483251</v>
          </cell>
          <cell r="Z1001">
            <v>45962</v>
          </cell>
          <cell r="AA1001">
            <v>45990</v>
          </cell>
          <cell r="AB1001">
            <v>0</v>
          </cell>
          <cell r="AC1001">
            <v>0</v>
          </cell>
          <cell r="AD1001">
            <v>0</v>
          </cell>
          <cell r="AE1001">
            <v>0</v>
          </cell>
          <cell r="AF1001">
            <v>0</v>
          </cell>
          <cell r="AG1001">
            <v>0</v>
          </cell>
          <cell r="AH1001">
            <v>0</v>
          </cell>
          <cell r="AK1001">
            <v>0</v>
          </cell>
          <cell r="AN1001">
            <v>0</v>
          </cell>
          <cell r="AQ1001">
            <v>0</v>
          </cell>
          <cell r="AT1001">
            <v>0</v>
          </cell>
          <cell r="AW1001">
            <v>0</v>
          </cell>
          <cell r="BI1001" t="str">
            <v>Vicerrectoría de Recursos Universitarios</v>
          </cell>
          <cell r="BJ1001" t="str">
            <v>WILSON FERNANDO SALGADO CIFUENTES</v>
          </cell>
          <cell r="BK1001" t="str">
            <v>Vicerrector Universitario</v>
          </cell>
          <cell r="BL1001">
            <v>1600</v>
          </cell>
          <cell r="BM1001">
            <v>45860.72247685185</v>
          </cell>
          <cell r="BN1001">
            <v>1114340201</v>
          </cell>
          <cell r="BO1001">
            <v>4252</v>
          </cell>
          <cell r="BP1001">
            <v>45860</v>
          </cell>
          <cell r="BQ1001">
            <v>10960555</v>
          </cell>
          <cell r="BR1001">
            <v>0</v>
          </cell>
          <cell r="BS1001">
            <v>0</v>
          </cell>
          <cell r="BY1001">
            <v>0</v>
          </cell>
          <cell r="BZ1001">
            <v>0</v>
          </cell>
          <cell r="CC1001">
            <v>0</v>
          </cell>
          <cell r="CF1001">
            <v>0</v>
          </cell>
          <cell r="CG1001">
            <v>0</v>
          </cell>
          <cell r="CH1001">
            <v>0</v>
          </cell>
          <cell r="CI1001">
            <v>0</v>
          </cell>
          <cell r="CJ1001">
            <v>0</v>
          </cell>
          <cell r="CK1001">
            <v>0</v>
          </cell>
          <cell r="CL1001">
            <v>0</v>
          </cell>
          <cell r="CM1001">
            <v>0</v>
          </cell>
          <cell r="CN1001">
            <v>0</v>
          </cell>
          <cell r="CO1001">
            <v>0</v>
          </cell>
          <cell r="CP1001">
            <v>0</v>
          </cell>
          <cell r="CQ1001">
            <v>0</v>
          </cell>
          <cell r="CR1001">
            <v>0</v>
          </cell>
          <cell r="CS1001" t="str">
            <v>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v>
          </cell>
          <cell r="CT1001">
            <v>1121832739.4000001</v>
          </cell>
          <cell r="CU1001">
            <v>27</v>
          </cell>
          <cell r="CV1001" t="str">
            <v>280104103</v>
          </cell>
          <cell r="CY1001">
            <v>8211</v>
          </cell>
          <cell r="CZ1001" t="str">
            <v>M6</v>
          </cell>
          <cell r="DA1001">
            <v>10960555</v>
          </cell>
          <cell r="DB1001">
            <v>0</v>
          </cell>
        </row>
        <row r="1002">
          <cell r="B1002" t="str">
            <v>0992 DE 2025</v>
          </cell>
          <cell r="C1002">
            <v>1121959205</v>
          </cell>
          <cell r="D1002" t="str">
            <v>ANGEL ALEXIS LEON BENITEZ</v>
          </cell>
          <cell r="E1002" t="str">
            <v>CONTRATO DE PRESTACIÓN DE SERVICIOS PROFESIONALES</v>
          </cell>
          <cell r="F1002" t="str">
            <v>PRESTACIÓN DE SERVICIOS PROFESIONALES NECESARIO PARA EL FORTALECIMIENTO DE LOS PROCESOS DEL CENTRO CLÍNICO VETERINARIO DE LA FACULTAD DE CIENCIAS AGROPECUARIAS Y RECURSOS NATURALES DE LA UNIVERSIDAD DE LOS LLANOS.</v>
          </cell>
          <cell r="G1002">
            <v>45860</v>
          </cell>
          <cell r="H1002">
            <v>12349141</v>
          </cell>
          <cell r="I1002" t="str">
            <v>Cuatro (04) meses y ocho (08) días calendario</v>
          </cell>
          <cell r="J1002">
            <v>45860</v>
          </cell>
          <cell r="K1002">
            <v>45990</v>
          </cell>
          <cell r="L1002" t="str">
            <v>NO APLICA</v>
          </cell>
          <cell r="M1002" t="str">
            <v>NO APLICA</v>
          </cell>
          <cell r="N1002" t="str">
            <v>NO APLICA</v>
          </cell>
          <cell r="O1002">
            <v>4</v>
          </cell>
          <cell r="P1002">
            <v>3762629</v>
          </cell>
          <cell r="Q1002">
            <v>45860</v>
          </cell>
          <cell r="R1002">
            <v>45900</v>
          </cell>
          <cell r="S1002">
            <v>2894330</v>
          </cell>
          <cell r="T1002">
            <v>45901</v>
          </cell>
          <cell r="U1002">
            <v>45930</v>
          </cell>
          <cell r="V1002">
            <v>2894330</v>
          </cell>
          <cell r="W1002">
            <v>45931</v>
          </cell>
          <cell r="X1002">
            <v>45961</v>
          </cell>
          <cell r="Y1002">
            <v>2797852</v>
          </cell>
          <cell r="Z1002">
            <v>45962</v>
          </cell>
          <cell r="AA1002">
            <v>45990</v>
          </cell>
          <cell r="AB1002">
            <v>0</v>
          </cell>
          <cell r="AC1002">
            <v>0</v>
          </cell>
          <cell r="AD1002">
            <v>0</v>
          </cell>
          <cell r="AE1002">
            <v>0</v>
          </cell>
          <cell r="AF1002">
            <v>0</v>
          </cell>
          <cell r="AG1002">
            <v>0</v>
          </cell>
          <cell r="AH1002">
            <v>0</v>
          </cell>
          <cell r="AK1002">
            <v>0</v>
          </cell>
          <cell r="AN1002">
            <v>0</v>
          </cell>
          <cell r="AQ1002">
            <v>0</v>
          </cell>
          <cell r="AT1002">
            <v>0</v>
          </cell>
          <cell r="AW1002">
            <v>0</v>
          </cell>
          <cell r="BI1002" t="str">
            <v>Vicerrectoría de Recursos Universitarios</v>
          </cell>
          <cell r="BJ1002" t="str">
            <v>WILSON FERNANDO SALGADO CIFUENTES</v>
          </cell>
          <cell r="BK1002" t="str">
            <v>Vicerrector Universitario</v>
          </cell>
          <cell r="BL1002">
            <v>1600</v>
          </cell>
          <cell r="BM1002">
            <v>45860.72247685185</v>
          </cell>
          <cell r="BN1002">
            <v>1114340201</v>
          </cell>
          <cell r="BO1002">
            <v>4285</v>
          </cell>
          <cell r="BP1002">
            <v>45860</v>
          </cell>
          <cell r="BQ1002">
            <v>12349141</v>
          </cell>
          <cell r="BR1002">
            <v>0</v>
          </cell>
          <cell r="BS1002">
            <v>0</v>
          </cell>
          <cell r="BY1002">
            <v>0</v>
          </cell>
          <cell r="BZ1002">
            <v>0</v>
          </cell>
          <cell r="CC1002">
            <v>0</v>
          </cell>
          <cell r="CF1002">
            <v>0</v>
          </cell>
          <cell r="CG1002">
            <v>0</v>
          </cell>
          <cell r="CH1002">
            <v>0</v>
          </cell>
          <cell r="CI1002">
            <v>0</v>
          </cell>
          <cell r="CJ1002">
            <v>0</v>
          </cell>
          <cell r="CK1002">
            <v>0</v>
          </cell>
          <cell r="CL1002">
            <v>0</v>
          </cell>
          <cell r="CM1002">
            <v>0</v>
          </cell>
          <cell r="CN1002">
            <v>0</v>
          </cell>
          <cell r="CO1002">
            <v>0</v>
          </cell>
          <cell r="CP1002">
            <v>0</v>
          </cell>
          <cell r="CQ1002">
            <v>0</v>
          </cell>
          <cell r="CR1002">
            <v>0</v>
          </cell>
          <cell r="CS1002" t="str">
            <v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v>
          </cell>
          <cell r="CT1002">
            <v>1121959205</v>
          </cell>
          <cell r="CU1002">
            <v>27</v>
          </cell>
          <cell r="CV1002" t="str">
            <v>280104103</v>
          </cell>
          <cell r="CY1002">
            <v>8299</v>
          </cell>
          <cell r="CZ1002" t="str">
            <v>M6</v>
          </cell>
          <cell r="DA1002">
            <v>12349141</v>
          </cell>
          <cell r="DB1002">
            <v>0</v>
          </cell>
        </row>
        <row r="1003">
          <cell r="B1003" t="str">
            <v>0993 DE 2025</v>
          </cell>
          <cell r="C1003">
            <v>1016056089</v>
          </cell>
          <cell r="D1003" t="str">
            <v>DIANA CAROLINA CIFUENTES GUERRERO</v>
          </cell>
          <cell r="E1003" t="str">
            <v>CONTRATO DE PRESTACIÓN DE SERVICIOS PROFESIONALES</v>
          </cell>
          <cell r="F1003" t="str">
            <v>PRESTACIÓN DE SERVICIOS PROFESIONALES NECESARIO PARA EL FORTALECIMIENTO DE LOS PROCESOS DEL CENTRO CLÍNICO VETERINARIO DE LA FACULTAD DE CIENCIAS AGROPECUARIAS Y RECURSOS NATURALES DE LA UNIVERSIDAD DE LOS LLANOS.</v>
          </cell>
          <cell r="G1003">
            <v>45860</v>
          </cell>
          <cell r="H1003">
            <v>13844915</v>
          </cell>
          <cell r="I1003" t="str">
            <v>Cuatro (04) meses y ocho (08) días calendario</v>
          </cell>
          <cell r="J1003">
            <v>45860</v>
          </cell>
          <cell r="K1003">
            <v>45990</v>
          </cell>
          <cell r="L1003" t="str">
            <v>NO APLICA</v>
          </cell>
          <cell r="M1003" t="str">
            <v>NO APLICA</v>
          </cell>
          <cell r="N1003" t="str">
            <v>NO APLICA</v>
          </cell>
          <cell r="O1003">
            <v>4</v>
          </cell>
          <cell r="P1003">
            <v>4218373</v>
          </cell>
          <cell r="Q1003">
            <v>45860</v>
          </cell>
          <cell r="R1003">
            <v>45900</v>
          </cell>
          <cell r="S1003">
            <v>3244902</v>
          </cell>
          <cell r="T1003">
            <v>45901</v>
          </cell>
          <cell r="U1003">
            <v>45930</v>
          </cell>
          <cell r="V1003">
            <v>3244902</v>
          </cell>
          <cell r="W1003">
            <v>45931</v>
          </cell>
          <cell r="X1003">
            <v>45961</v>
          </cell>
          <cell r="Y1003">
            <v>3136738</v>
          </cell>
          <cell r="Z1003">
            <v>45962</v>
          </cell>
          <cell r="AA1003">
            <v>45990</v>
          </cell>
          <cell r="AB1003">
            <v>0</v>
          </cell>
          <cell r="AC1003">
            <v>0</v>
          </cell>
          <cell r="AD1003">
            <v>0</v>
          </cell>
          <cell r="AE1003">
            <v>0</v>
          </cell>
          <cell r="AF1003">
            <v>0</v>
          </cell>
          <cell r="AG1003">
            <v>0</v>
          </cell>
          <cell r="AH1003">
            <v>0</v>
          </cell>
          <cell r="AK1003">
            <v>0</v>
          </cell>
          <cell r="AN1003">
            <v>0</v>
          </cell>
          <cell r="AQ1003">
            <v>0</v>
          </cell>
          <cell r="AT1003">
            <v>0</v>
          </cell>
          <cell r="AW1003">
            <v>0</v>
          </cell>
          <cell r="BI1003" t="str">
            <v>Vicerrectoría de Recursos Universitarios</v>
          </cell>
          <cell r="BJ1003" t="str">
            <v>WILSON FERNANDO SALGADO CIFUENTES</v>
          </cell>
          <cell r="BK1003" t="str">
            <v>Vicerrector Universitario</v>
          </cell>
          <cell r="BL1003">
            <v>1600</v>
          </cell>
          <cell r="BM1003">
            <v>45860.72247685185</v>
          </cell>
          <cell r="BN1003">
            <v>1114340201</v>
          </cell>
          <cell r="BO1003">
            <v>4238</v>
          </cell>
          <cell r="BP1003">
            <v>45860</v>
          </cell>
          <cell r="BQ1003">
            <v>13844915</v>
          </cell>
          <cell r="BR1003">
            <v>0</v>
          </cell>
          <cell r="BS1003">
            <v>0</v>
          </cell>
          <cell r="BY1003">
            <v>0</v>
          </cell>
          <cell r="BZ1003">
            <v>0</v>
          </cell>
          <cell r="CC1003">
            <v>0</v>
          </cell>
          <cell r="CF1003">
            <v>0</v>
          </cell>
          <cell r="CG1003">
            <v>0</v>
          </cell>
          <cell r="CH1003">
            <v>0</v>
          </cell>
          <cell r="CI1003">
            <v>0</v>
          </cell>
          <cell r="CJ1003">
            <v>0</v>
          </cell>
          <cell r="CK1003">
            <v>0</v>
          </cell>
          <cell r="CL1003">
            <v>0</v>
          </cell>
          <cell r="CM1003">
            <v>0</v>
          </cell>
          <cell r="CN1003">
            <v>0</v>
          </cell>
          <cell r="CO1003">
            <v>0</v>
          </cell>
          <cell r="CP1003">
            <v>0</v>
          </cell>
          <cell r="CQ1003">
            <v>0</v>
          </cell>
          <cell r="CR1003">
            <v>0</v>
          </cell>
          <cell r="CS1003" t="str">
            <v>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v>
          </cell>
          <cell r="CT1003">
            <v>1016056089</v>
          </cell>
          <cell r="CU1003">
            <v>27</v>
          </cell>
          <cell r="CV1003" t="str">
            <v>280104103</v>
          </cell>
          <cell r="CY1003">
            <v>5611</v>
          </cell>
          <cell r="CZ1003" t="str">
            <v>M5</v>
          </cell>
          <cell r="DA1003">
            <v>13844915</v>
          </cell>
          <cell r="DB1003">
            <v>0</v>
          </cell>
        </row>
        <row r="1004">
          <cell r="B1004" t="str">
            <v>0994 DE 2025</v>
          </cell>
          <cell r="C1004">
            <v>1121961568</v>
          </cell>
          <cell r="D1004" t="str">
            <v>GRACE PATRICIA OLIVERO ROJAS</v>
          </cell>
          <cell r="E1004" t="str">
            <v>CONTRATO DE PRESTACIÓN DE SERVICIOS PROFESIONALES</v>
          </cell>
          <cell r="F1004" t="str">
            <v>PRESTACIÓN DE SERVICIOS PROFESIONALES NECESARIO PARA EL FORTALECIMIENTO DE LOS PROCESOS DEL CENTRO CLÍNICO VETERINARIO DE LA FACULTAD DE CIENCIAS AGROPECUARIAS Y RECURSOS NATURALES DE LA UNIVERSIDAD DE LOS LLANOS.</v>
          </cell>
          <cell r="G1004">
            <v>45860</v>
          </cell>
          <cell r="H1004">
            <v>12349141</v>
          </cell>
          <cell r="I1004" t="str">
            <v>Cuatro (04) meses y ocho (08) días calendario</v>
          </cell>
          <cell r="J1004">
            <v>45860</v>
          </cell>
          <cell r="K1004">
            <v>45990</v>
          </cell>
          <cell r="L1004" t="str">
            <v>NO APLICA</v>
          </cell>
          <cell r="M1004" t="str">
            <v>NO APLICA</v>
          </cell>
          <cell r="N1004" t="str">
            <v>NO APLICA</v>
          </cell>
          <cell r="O1004">
            <v>4</v>
          </cell>
          <cell r="P1004">
            <v>3762629</v>
          </cell>
          <cell r="Q1004">
            <v>45860</v>
          </cell>
          <cell r="R1004">
            <v>45900</v>
          </cell>
          <cell r="S1004">
            <v>2894330</v>
          </cell>
          <cell r="T1004">
            <v>45901</v>
          </cell>
          <cell r="U1004">
            <v>45930</v>
          </cell>
          <cell r="V1004">
            <v>2894330</v>
          </cell>
          <cell r="W1004">
            <v>45931</v>
          </cell>
          <cell r="X1004">
            <v>45961</v>
          </cell>
          <cell r="Y1004">
            <v>2797852</v>
          </cell>
          <cell r="Z1004">
            <v>45962</v>
          </cell>
          <cell r="AA1004">
            <v>45990</v>
          </cell>
          <cell r="AB1004">
            <v>0</v>
          </cell>
          <cell r="AC1004">
            <v>0</v>
          </cell>
          <cell r="AD1004">
            <v>0</v>
          </cell>
          <cell r="AE1004">
            <v>0</v>
          </cell>
          <cell r="AF1004">
            <v>0</v>
          </cell>
          <cell r="AG1004">
            <v>0</v>
          </cell>
          <cell r="AH1004">
            <v>0</v>
          </cell>
          <cell r="AK1004">
            <v>0</v>
          </cell>
          <cell r="AN1004">
            <v>0</v>
          </cell>
          <cell r="AQ1004">
            <v>0</v>
          </cell>
          <cell r="AT1004">
            <v>0</v>
          </cell>
          <cell r="AW1004">
            <v>0</v>
          </cell>
          <cell r="BI1004" t="str">
            <v>Vicerrectoría de Recursos Universitarios</v>
          </cell>
          <cell r="BJ1004" t="str">
            <v>WILSON FERNANDO SALGADO CIFUENTES</v>
          </cell>
          <cell r="BK1004" t="str">
            <v>Vicerrector Universitario</v>
          </cell>
          <cell r="BL1004">
            <v>1600</v>
          </cell>
          <cell r="BM1004">
            <v>45860.72247685185</v>
          </cell>
          <cell r="BN1004">
            <v>1114340201</v>
          </cell>
          <cell r="BO1004">
            <v>4287</v>
          </cell>
          <cell r="BP1004">
            <v>45860</v>
          </cell>
          <cell r="BQ1004">
            <v>12349141</v>
          </cell>
          <cell r="BR1004">
            <v>0</v>
          </cell>
          <cell r="BS1004">
            <v>0</v>
          </cell>
          <cell r="BY1004">
            <v>0</v>
          </cell>
          <cell r="BZ1004">
            <v>0</v>
          </cell>
          <cell r="CC1004">
            <v>0</v>
          </cell>
          <cell r="CF1004">
            <v>0</v>
          </cell>
          <cell r="CG1004">
            <v>0</v>
          </cell>
          <cell r="CH1004">
            <v>0</v>
          </cell>
          <cell r="CI1004">
            <v>0</v>
          </cell>
          <cell r="CJ1004">
            <v>0</v>
          </cell>
          <cell r="CK1004">
            <v>0</v>
          </cell>
          <cell r="CL1004">
            <v>0</v>
          </cell>
          <cell r="CM1004">
            <v>0</v>
          </cell>
          <cell r="CN1004">
            <v>0</v>
          </cell>
          <cell r="CO1004">
            <v>0</v>
          </cell>
          <cell r="CP1004">
            <v>0</v>
          </cell>
          <cell r="CQ1004">
            <v>0</v>
          </cell>
          <cell r="CR1004">
            <v>0</v>
          </cell>
          <cell r="CS1004" t="str">
            <v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v>
          </cell>
          <cell r="CT1004">
            <v>1121961568.4000001</v>
          </cell>
          <cell r="CU1004">
            <v>27</v>
          </cell>
          <cell r="CV1004" t="str">
            <v>280104103</v>
          </cell>
          <cell r="CY1004">
            <v>8299</v>
          </cell>
          <cell r="CZ1004" t="str">
            <v>M6</v>
          </cell>
          <cell r="DA1004">
            <v>12349141</v>
          </cell>
          <cell r="DB1004">
            <v>0</v>
          </cell>
        </row>
        <row r="1005">
          <cell r="B1005" t="str">
            <v>0995 DE 2025</v>
          </cell>
          <cell r="C1005">
            <v>1121865537</v>
          </cell>
          <cell r="D1005" t="str">
            <v xml:space="preserve">ZAYDA JULIETH POLANCO FALLA </v>
          </cell>
          <cell r="E1005" t="str">
            <v>CONTRATO DE PRESTACIÓN DE SERVICIOS DE APOYO A LA GESTIÓN</v>
          </cell>
          <cell r="F1005" t="str">
            <v>PRESTACIÓN DE SERVICIOS DE APOYO A LA GESTIÓN NECESARIO PARA EL FORTALECIMIENTO DE LOS PROCESOS EN EL LABORATORIO DE BIOTECNOLOGÍA DE LA FACULTAD DE CIENCIAS AGROPECUARIAS Y RECURSOS NATURALES DE LA UNIVERSIDAD DE LOS LLANOS.</v>
          </cell>
          <cell r="G1005">
            <v>45860</v>
          </cell>
          <cell r="H1005">
            <v>9806818</v>
          </cell>
          <cell r="I1005" t="str">
            <v>Cuatro (04) meses y ocho (08) días calendario</v>
          </cell>
          <cell r="J1005">
            <v>45860</v>
          </cell>
          <cell r="K1005">
            <v>45990</v>
          </cell>
          <cell r="L1005" t="str">
            <v>NO APLICA</v>
          </cell>
          <cell r="M1005" t="str">
            <v>NO APLICA</v>
          </cell>
          <cell r="N1005" t="str">
            <v>NO APLICA</v>
          </cell>
          <cell r="O1005">
            <v>4</v>
          </cell>
          <cell r="P1005">
            <v>2988015</v>
          </cell>
          <cell r="Q1005">
            <v>45860</v>
          </cell>
          <cell r="R1005">
            <v>45900</v>
          </cell>
          <cell r="S1005">
            <v>2298473</v>
          </cell>
          <cell r="T1005">
            <v>45901</v>
          </cell>
          <cell r="U1005">
            <v>45930</v>
          </cell>
          <cell r="V1005">
            <v>2298473</v>
          </cell>
          <cell r="W1005">
            <v>45931</v>
          </cell>
          <cell r="X1005">
            <v>45961</v>
          </cell>
          <cell r="Y1005">
            <v>2221857</v>
          </cell>
          <cell r="Z1005">
            <v>45962</v>
          </cell>
          <cell r="AA1005">
            <v>45990</v>
          </cell>
          <cell r="AB1005">
            <v>0</v>
          </cell>
          <cell r="AC1005">
            <v>0</v>
          </cell>
          <cell r="AD1005">
            <v>0</v>
          </cell>
          <cell r="AE1005">
            <v>0</v>
          </cell>
          <cell r="AF1005">
            <v>0</v>
          </cell>
          <cell r="AG1005">
            <v>0</v>
          </cell>
          <cell r="AH1005">
            <v>0</v>
          </cell>
          <cell r="AK1005">
            <v>0</v>
          </cell>
          <cell r="AN1005">
            <v>0</v>
          </cell>
          <cell r="AQ1005">
            <v>0</v>
          </cell>
          <cell r="AT1005">
            <v>0</v>
          </cell>
          <cell r="AW1005">
            <v>0</v>
          </cell>
          <cell r="BI1005" t="str">
            <v>Vicerrectoría de Recursos Universitarios</v>
          </cell>
          <cell r="BJ1005" t="str">
            <v>WILSON FERNANDO SALGADO CIFUENTES</v>
          </cell>
          <cell r="BK1005" t="str">
            <v>Vicerrector Universitario</v>
          </cell>
          <cell r="BL1005">
            <v>1600</v>
          </cell>
          <cell r="BM1005">
            <v>45860.72247685185</v>
          </cell>
          <cell r="BN1005">
            <v>1114340201</v>
          </cell>
          <cell r="BO1005">
            <v>4262</v>
          </cell>
          <cell r="BP1005">
            <v>45860</v>
          </cell>
          <cell r="BQ1005">
            <v>9806818</v>
          </cell>
          <cell r="BR1005">
            <v>0</v>
          </cell>
          <cell r="BS1005">
            <v>0</v>
          </cell>
          <cell r="BY1005">
            <v>0</v>
          </cell>
          <cell r="BZ1005">
            <v>0</v>
          </cell>
          <cell r="CC1005">
            <v>0</v>
          </cell>
          <cell r="CF1005">
            <v>0</v>
          </cell>
          <cell r="CG1005">
            <v>0</v>
          </cell>
          <cell r="CH1005">
            <v>0</v>
          </cell>
          <cell r="CI1005">
            <v>0</v>
          </cell>
          <cell r="CJ1005">
            <v>0</v>
          </cell>
          <cell r="CK1005">
            <v>0</v>
          </cell>
          <cell r="CL1005">
            <v>0</v>
          </cell>
          <cell r="CM1005">
            <v>0</v>
          </cell>
          <cell r="CN1005">
            <v>0</v>
          </cell>
          <cell r="CO1005">
            <v>0</v>
          </cell>
          <cell r="CP1005">
            <v>0</v>
          </cell>
          <cell r="CQ1005">
            <v>0</v>
          </cell>
          <cell r="CR1005">
            <v>0</v>
          </cell>
          <cell r="CS1005"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1005">
            <v>1121865537</v>
          </cell>
          <cell r="CU1005">
            <v>27</v>
          </cell>
          <cell r="CV1005" t="str">
            <v>280104317</v>
          </cell>
          <cell r="CY1005">
            <v>7490</v>
          </cell>
          <cell r="CZ1005" t="str">
            <v>M6</v>
          </cell>
          <cell r="DA1005">
            <v>9806818</v>
          </cell>
          <cell r="DB1005">
            <v>0</v>
          </cell>
        </row>
        <row r="1006">
          <cell r="B1006" t="str">
            <v>0996 DE 2025</v>
          </cell>
          <cell r="C1006">
            <v>1121876092</v>
          </cell>
          <cell r="D1006" t="str">
            <v xml:space="preserve">OSCAR JAVIER HERRERA PARRA </v>
          </cell>
          <cell r="E1006" t="str">
            <v>CONTRATO DE PRESTACIÓN DE SERVICIOS PROFESIONALES</v>
          </cell>
          <cell r="F1006" t="str">
            <v>PRESTACIÓN DE SERVICIOS PROFESIONALES NECESARIO PARA EL FORTALECIMIENTO DE LOS PROCESOS DEL LABORATORIO CLÍNICO DE LA FACULTAD DE CIENCIAS AGROPECUARIAS Y RECURSOS NATURALES DE LA UNIVERSIDAD DE LOS LLANOS.</v>
          </cell>
          <cell r="G1006">
            <v>45860</v>
          </cell>
          <cell r="H1006">
            <v>13844915</v>
          </cell>
          <cell r="I1006" t="str">
            <v>Cuatro (04) meses y ocho (08) días calendario</v>
          </cell>
          <cell r="J1006">
            <v>45860</v>
          </cell>
          <cell r="K1006">
            <v>45990</v>
          </cell>
          <cell r="L1006" t="str">
            <v>NO APLICA</v>
          </cell>
          <cell r="M1006" t="str">
            <v>NO APLICA</v>
          </cell>
          <cell r="N1006" t="str">
            <v>NO APLICA</v>
          </cell>
          <cell r="O1006">
            <v>4</v>
          </cell>
          <cell r="P1006">
            <v>4218373</v>
          </cell>
          <cell r="Q1006">
            <v>45860</v>
          </cell>
          <cell r="R1006">
            <v>45900</v>
          </cell>
          <cell r="S1006">
            <v>3244902</v>
          </cell>
          <cell r="T1006">
            <v>45901</v>
          </cell>
          <cell r="U1006">
            <v>45930</v>
          </cell>
          <cell r="V1006">
            <v>3244902</v>
          </cell>
          <cell r="W1006">
            <v>45931</v>
          </cell>
          <cell r="X1006">
            <v>45961</v>
          </cell>
          <cell r="Y1006">
            <v>3136738</v>
          </cell>
          <cell r="Z1006">
            <v>45962</v>
          </cell>
          <cell r="AA1006">
            <v>45990</v>
          </cell>
          <cell r="AB1006">
            <v>0</v>
          </cell>
          <cell r="AC1006">
            <v>0</v>
          </cell>
          <cell r="AD1006">
            <v>0</v>
          </cell>
          <cell r="AE1006">
            <v>0</v>
          </cell>
          <cell r="AF1006">
            <v>0</v>
          </cell>
          <cell r="AG1006">
            <v>0</v>
          </cell>
          <cell r="AH1006">
            <v>0</v>
          </cell>
          <cell r="AK1006">
            <v>0</v>
          </cell>
          <cell r="AN1006">
            <v>0</v>
          </cell>
          <cell r="AQ1006">
            <v>0</v>
          </cell>
          <cell r="AT1006">
            <v>0</v>
          </cell>
          <cell r="AW1006">
            <v>0</v>
          </cell>
          <cell r="BI1006" t="str">
            <v>Vicerrectoría de Recursos Universitarios</v>
          </cell>
          <cell r="BJ1006" t="str">
            <v>WILSON FERNANDO SALGADO CIFUENTES</v>
          </cell>
          <cell r="BK1006" t="str">
            <v>Vicerrector Universitario</v>
          </cell>
          <cell r="BL1006">
            <v>1600</v>
          </cell>
          <cell r="BM1006">
            <v>45860.72247685185</v>
          </cell>
          <cell r="BN1006">
            <v>1114340201</v>
          </cell>
          <cell r="BO1006">
            <v>4266</v>
          </cell>
          <cell r="BP1006">
            <v>45860</v>
          </cell>
          <cell r="BQ1006">
            <v>13844915</v>
          </cell>
          <cell r="BR1006">
            <v>0</v>
          </cell>
          <cell r="BS1006">
            <v>0</v>
          </cell>
          <cell r="BY1006">
            <v>0</v>
          </cell>
          <cell r="BZ1006">
            <v>0</v>
          </cell>
          <cell r="CC1006">
            <v>0</v>
          </cell>
          <cell r="CF1006">
            <v>0</v>
          </cell>
          <cell r="CG1006">
            <v>0</v>
          </cell>
          <cell r="CH1006">
            <v>0</v>
          </cell>
          <cell r="CI1006">
            <v>0</v>
          </cell>
          <cell r="CJ1006">
            <v>0</v>
          </cell>
          <cell r="CK1006">
            <v>0</v>
          </cell>
          <cell r="CL1006">
            <v>0</v>
          </cell>
          <cell r="CM1006">
            <v>0</v>
          </cell>
          <cell r="CN1006">
            <v>0</v>
          </cell>
          <cell r="CO1006">
            <v>0</v>
          </cell>
          <cell r="CP1006">
            <v>0</v>
          </cell>
          <cell r="CQ1006">
            <v>0</v>
          </cell>
          <cell r="CR1006">
            <v>0</v>
          </cell>
          <cell r="CS1006"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el análisis y procesamiento de las muestras procedentes de usuarios externos y de docencias.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1006">
            <v>1121876092</v>
          </cell>
          <cell r="CU1006">
            <v>27</v>
          </cell>
          <cell r="CV1006" t="str">
            <v>280104107</v>
          </cell>
          <cell r="CY1006">
            <v>7500</v>
          </cell>
          <cell r="CZ1006" t="str">
            <v>M6</v>
          </cell>
          <cell r="DA1006">
            <v>13844915</v>
          </cell>
          <cell r="DB1006">
            <v>0</v>
          </cell>
        </row>
        <row r="1007">
          <cell r="B1007" t="str">
            <v>0997 DE 2025</v>
          </cell>
          <cell r="C1007">
            <v>40390097</v>
          </cell>
          <cell r="D1007" t="str">
            <v>MARIA CRISTINA HERNANDEZ MARTINEZ</v>
          </cell>
          <cell r="E1007" t="str">
            <v>CONTRATO DE PRESTACIÓN DE SERVICIOS PROFESIONALES</v>
          </cell>
          <cell r="F1007" t="str">
            <v>PRESTACIÓN DE SERVICIOS PROFESIONALES NECESARIO PARA EL FORTALECIMIENTO DE LOS PROCESOS DEL LABORATORIO DE LÁCTEOS Y CÁRNICOS DE LA FACULTAD DE CIENCIAS AGROPECUARIAS Y RECURSOS NATURALES DE LA UNIVERSIDAD DE LOS LLANOS.</v>
          </cell>
          <cell r="G1007">
            <v>45860</v>
          </cell>
          <cell r="H1007">
            <v>16729271</v>
          </cell>
          <cell r="I1007" t="str">
            <v>Cuatro (04) meses y ocho (08) días calendario</v>
          </cell>
          <cell r="J1007">
            <v>45860</v>
          </cell>
          <cell r="K1007">
            <v>45990</v>
          </cell>
          <cell r="L1007" t="str">
            <v>NO APLICA</v>
          </cell>
          <cell r="M1007" t="str">
            <v>NO APLICA</v>
          </cell>
          <cell r="N1007" t="str">
            <v>NO APLICA</v>
          </cell>
          <cell r="O1007">
            <v>4</v>
          </cell>
          <cell r="P1007">
            <v>5097200</v>
          </cell>
          <cell r="Q1007">
            <v>45860</v>
          </cell>
          <cell r="R1007">
            <v>45900</v>
          </cell>
          <cell r="S1007">
            <v>3920923</v>
          </cell>
          <cell r="T1007">
            <v>45901</v>
          </cell>
          <cell r="U1007">
            <v>45930</v>
          </cell>
          <cell r="V1007">
            <v>3920923</v>
          </cell>
          <cell r="W1007">
            <v>45931</v>
          </cell>
          <cell r="X1007">
            <v>45961</v>
          </cell>
          <cell r="Y1007">
            <v>3790225</v>
          </cell>
          <cell r="Z1007">
            <v>45962</v>
          </cell>
          <cell r="AA1007">
            <v>45990</v>
          </cell>
          <cell r="AB1007">
            <v>0</v>
          </cell>
          <cell r="AC1007">
            <v>0</v>
          </cell>
          <cell r="AD1007">
            <v>0</v>
          </cell>
          <cell r="AE1007">
            <v>0</v>
          </cell>
          <cell r="AF1007">
            <v>0</v>
          </cell>
          <cell r="AG1007">
            <v>0</v>
          </cell>
          <cell r="AH1007">
            <v>0</v>
          </cell>
          <cell r="AK1007">
            <v>0</v>
          </cell>
          <cell r="AN1007">
            <v>0</v>
          </cell>
          <cell r="AQ1007">
            <v>0</v>
          </cell>
          <cell r="AT1007">
            <v>0</v>
          </cell>
          <cell r="AW1007">
            <v>0</v>
          </cell>
          <cell r="BI1007" t="str">
            <v>Vicerrectoría de Recursos Universitarios</v>
          </cell>
          <cell r="BJ1007" t="str">
            <v>WILSON FERNANDO SALGADO CIFUENTES</v>
          </cell>
          <cell r="BK1007" t="str">
            <v>Vicerrector Universitario</v>
          </cell>
          <cell r="BL1007">
            <v>1600</v>
          </cell>
          <cell r="BM1007">
            <v>45860.72247685185</v>
          </cell>
          <cell r="BN1007">
            <v>1114340201</v>
          </cell>
          <cell r="BO1007">
            <v>4215</v>
          </cell>
          <cell r="BP1007">
            <v>45860</v>
          </cell>
          <cell r="BQ1007">
            <v>16729271</v>
          </cell>
          <cell r="BR1007">
            <v>0</v>
          </cell>
          <cell r="BS1007">
            <v>0</v>
          </cell>
          <cell r="BY1007">
            <v>0</v>
          </cell>
          <cell r="BZ1007">
            <v>0</v>
          </cell>
          <cell r="CC1007">
            <v>0</v>
          </cell>
          <cell r="CF1007">
            <v>0</v>
          </cell>
          <cell r="CG1007">
            <v>0</v>
          </cell>
          <cell r="CH1007">
            <v>0</v>
          </cell>
          <cell r="CI1007">
            <v>0</v>
          </cell>
          <cell r="CJ1007">
            <v>0</v>
          </cell>
          <cell r="CK1007">
            <v>0</v>
          </cell>
          <cell r="CL1007">
            <v>0</v>
          </cell>
          <cell r="CM1007">
            <v>0</v>
          </cell>
          <cell r="CN1007">
            <v>0</v>
          </cell>
          <cell r="CO1007">
            <v>0</v>
          </cell>
          <cell r="CP1007">
            <v>0</v>
          </cell>
          <cell r="CQ1007">
            <v>0</v>
          </cell>
          <cell r="CR1007">
            <v>0</v>
          </cell>
          <cell r="CS1007" t="str">
            <v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v>
          </cell>
          <cell r="CT1007">
            <v>40390097.100000001</v>
          </cell>
          <cell r="CU1007">
            <v>27</v>
          </cell>
          <cell r="CV1007" t="str">
            <v>280104604</v>
          </cell>
          <cell r="CY1007">
            <v>7500</v>
          </cell>
          <cell r="CZ1007" t="str">
            <v>M6</v>
          </cell>
          <cell r="DA1007">
            <v>16729271</v>
          </cell>
          <cell r="DB1007">
            <v>0</v>
          </cell>
        </row>
        <row r="1008">
          <cell r="B1008" t="str">
            <v>0998 DE 2025</v>
          </cell>
          <cell r="C1008">
            <v>1121863699</v>
          </cell>
          <cell r="D1008" t="str">
            <v xml:space="preserve">LEYDY LICETH SANDOVAL ROMERO </v>
          </cell>
          <cell r="E1008" t="str">
            <v>CONTRATO DE PRESTACIÓN DE SERVICIOS PROFESIONALES</v>
          </cell>
          <cell r="F1008" t="str">
            <v>PRESTACIÓN DE SERVICIOS PROFESIONALES NECESARIO PARA EL FORTALECIMIENTO DE LOS PROCESOS DEL LABORATORIO DE GENÉTICA Y REPRODUCCIÓN ANIMAL DE LA FACULTAD DE CIENCIAS AGROPECUARIAS Y RECURSOS NATURALES DE LA UNIVERSIDAD DE LOS LLANOS.</v>
          </cell>
          <cell r="G1008">
            <v>45860</v>
          </cell>
          <cell r="H1008">
            <v>12349141</v>
          </cell>
          <cell r="I1008" t="str">
            <v>Cuatro (04) meses y ocho (08) días calendario</v>
          </cell>
          <cell r="J1008">
            <v>45860</v>
          </cell>
          <cell r="K1008">
            <v>45990</v>
          </cell>
          <cell r="L1008" t="str">
            <v>NO APLICA</v>
          </cell>
          <cell r="M1008" t="str">
            <v>NO APLICA</v>
          </cell>
          <cell r="N1008" t="str">
            <v>NO APLICA</v>
          </cell>
          <cell r="O1008">
            <v>4</v>
          </cell>
          <cell r="P1008">
            <v>3762629</v>
          </cell>
          <cell r="Q1008">
            <v>45860</v>
          </cell>
          <cell r="R1008">
            <v>45900</v>
          </cell>
          <cell r="S1008">
            <v>2894330</v>
          </cell>
          <cell r="T1008">
            <v>45901</v>
          </cell>
          <cell r="U1008">
            <v>45930</v>
          </cell>
          <cell r="V1008">
            <v>2894330</v>
          </cell>
          <cell r="W1008">
            <v>45931</v>
          </cell>
          <cell r="X1008">
            <v>45961</v>
          </cell>
          <cell r="Y1008">
            <v>2797852</v>
          </cell>
          <cell r="Z1008">
            <v>45962</v>
          </cell>
          <cell r="AA1008">
            <v>45990</v>
          </cell>
          <cell r="AB1008">
            <v>0</v>
          </cell>
          <cell r="AC1008">
            <v>0</v>
          </cell>
          <cell r="AD1008">
            <v>0</v>
          </cell>
          <cell r="AE1008">
            <v>0</v>
          </cell>
          <cell r="AF1008">
            <v>0</v>
          </cell>
          <cell r="AG1008">
            <v>0</v>
          </cell>
          <cell r="AH1008">
            <v>0</v>
          </cell>
          <cell r="AK1008">
            <v>0</v>
          </cell>
          <cell r="AN1008">
            <v>0</v>
          </cell>
          <cell r="AQ1008">
            <v>0</v>
          </cell>
          <cell r="AT1008">
            <v>0</v>
          </cell>
          <cell r="AW1008">
            <v>0</v>
          </cell>
          <cell r="BI1008" t="str">
            <v>Vicerrectoría de Recursos Universitarios</v>
          </cell>
          <cell r="BJ1008" t="str">
            <v>WILSON FERNANDO SALGADO CIFUENTES</v>
          </cell>
          <cell r="BK1008" t="str">
            <v>Vicerrector Universitario</v>
          </cell>
          <cell r="BL1008">
            <v>1600</v>
          </cell>
          <cell r="BM1008">
            <v>45860.72247685185</v>
          </cell>
          <cell r="BN1008">
            <v>1114340201</v>
          </cell>
          <cell r="BO1008">
            <v>4261</v>
          </cell>
          <cell r="BP1008">
            <v>45860</v>
          </cell>
          <cell r="BQ1008">
            <v>12349141</v>
          </cell>
          <cell r="BR1008">
            <v>0</v>
          </cell>
          <cell r="BS1008">
            <v>0</v>
          </cell>
          <cell r="BY1008">
            <v>0</v>
          </cell>
          <cell r="BZ1008">
            <v>0</v>
          </cell>
          <cell r="CC1008">
            <v>0</v>
          </cell>
          <cell r="CF1008">
            <v>0</v>
          </cell>
          <cell r="CG1008">
            <v>0</v>
          </cell>
          <cell r="CH1008">
            <v>0</v>
          </cell>
          <cell r="CI1008">
            <v>0</v>
          </cell>
          <cell r="CJ1008">
            <v>0</v>
          </cell>
          <cell r="CK1008">
            <v>0</v>
          </cell>
          <cell r="CL1008">
            <v>0</v>
          </cell>
          <cell r="CM1008">
            <v>0</v>
          </cell>
          <cell r="CN1008">
            <v>0</v>
          </cell>
          <cell r="CO1008">
            <v>0</v>
          </cell>
          <cell r="CP1008">
            <v>0</v>
          </cell>
          <cell r="CQ1008">
            <v>0</v>
          </cell>
          <cell r="CR1008">
            <v>0</v>
          </cell>
          <cell r="CS1008" t="str">
            <v>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v>
          </cell>
          <cell r="CT1008">
            <v>1121863699</v>
          </cell>
          <cell r="CU1008">
            <v>27</v>
          </cell>
          <cell r="CV1008" t="str">
            <v>280104111</v>
          </cell>
          <cell r="CY1008">
            <v>7500</v>
          </cell>
          <cell r="CZ1008" t="str">
            <v>M6</v>
          </cell>
          <cell r="DA1008">
            <v>12349141</v>
          </cell>
          <cell r="DB1008">
            <v>0</v>
          </cell>
        </row>
        <row r="1009">
          <cell r="B1009" t="str">
            <v>0999 DE 2025</v>
          </cell>
          <cell r="C1009">
            <v>1121865681</v>
          </cell>
          <cell r="D1009" t="str">
            <v xml:space="preserve">DIANA MARCELA PIRABAN VILLARREAL </v>
          </cell>
          <cell r="E1009" t="str">
            <v>CONTRATO DE PRESTACIÓN DE SERVICIOS DE APOYO A LA GESTIÓN</v>
          </cell>
          <cell r="F1009" t="str">
            <v>PRESTACIÓN DE SERVICIOS DE APOYO A LA GESTIÓN NECESARIO PARA EL FORTALECIMIENTO DE LOS PROCESOS EN EL LABORATORIO DE FISIOLOGÍA VEGETAL DE LA FACULTAD DE CIENCIAS AGROPECUARIAS Y RECURSOS NATURALES DE LA UNIVERSIDAD DE LOS LLANOS.</v>
          </cell>
          <cell r="G1009">
            <v>45860</v>
          </cell>
          <cell r="H1009">
            <v>9806818</v>
          </cell>
          <cell r="I1009" t="str">
            <v>Cuatro (04) meses y ocho (08) días calendario</v>
          </cell>
          <cell r="J1009">
            <v>45860</v>
          </cell>
          <cell r="K1009">
            <v>45990</v>
          </cell>
          <cell r="L1009" t="str">
            <v>NO APLICA</v>
          </cell>
          <cell r="M1009" t="str">
            <v>NO APLICA</v>
          </cell>
          <cell r="N1009" t="str">
            <v>NO APLICA</v>
          </cell>
          <cell r="O1009">
            <v>4</v>
          </cell>
          <cell r="P1009">
            <v>2988015</v>
          </cell>
          <cell r="Q1009">
            <v>45860</v>
          </cell>
          <cell r="R1009">
            <v>45900</v>
          </cell>
          <cell r="S1009">
            <v>2298473</v>
          </cell>
          <cell r="T1009">
            <v>45901</v>
          </cell>
          <cell r="U1009">
            <v>45930</v>
          </cell>
          <cell r="V1009">
            <v>2298473</v>
          </cell>
          <cell r="W1009">
            <v>45931</v>
          </cell>
          <cell r="X1009">
            <v>45961</v>
          </cell>
          <cell r="Y1009">
            <v>2221857</v>
          </cell>
          <cell r="Z1009">
            <v>45962</v>
          </cell>
          <cell r="AA1009">
            <v>45990</v>
          </cell>
          <cell r="AB1009">
            <v>0</v>
          </cell>
          <cell r="AC1009">
            <v>0</v>
          </cell>
          <cell r="AD1009">
            <v>0</v>
          </cell>
          <cell r="AE1009">
            <v>0</v>
          </cell>
          <cell r="AF1009">
            <v>0</v>
          </cell>
          <cell r="AG1009">
            <v>0</v>
          </cell>
          <cell r="AH1009">
            <v>0</v>
          </cell>
          <cell r="AK1009">
            <v>0</v>
          </cell>
          <cell r="AN1009">
            <v>0</v>
          </cell>
          <cell r="AQ1009">
            <v>0</v>
          </cell>
          <cell r="AT1009">
            <v>0</v>
          </cell>
          <cell r="AW1009">
            <v>0</v>
          </cell>
          <cell r="BI1009" t="str">
            <v>Vicerrectoría de Recursos Universitarios</v>
          </cell>
          <cell r="BJ1009" t="str">
            <v>WILSON FERNANDO SALGADO CIFUENTES</v>
          </cell>
          <cell r="BK1009" t="str">
            <v>Vicerrector Universitario</v>
          </cell>
          <cell r="BL1009">
            <v>1600</v>
          </cell>
          <cell r="BM1009">
            <v>45860.72247685185</v>
          </cell>
          <cell r="BN1009">
            <v>1114340201</v>
          </cell>
          <cell r="BO1009">
            <v>4263</v>
          </cell>
          <cell r="BP1009">
            <v>45860</v>
          </cell>
          <cell r="BQ1009">
            <v>9806818</v>
          </cell>
          <cell r="BR1009">
            <v>0</v>
          </cell>
          <cell r="BS1009">
            <v>0</v>
          </cell>
          <cell r="BY1009">
            <v>0</v>
          </cell>
          <cell r="BZ1009">
            <v>0</v>
          </cell>
          <cell r="CC1009">
            <v>0</v>
          </cell>
          <cell r="CF1009">
            <v>0</v>
          </cell>
          <cell r="CG1009">
            <v>0</v>
          </cell>
          <cell r="CH1009">
            <v>0</v>
          </cell>
          <cell r="CI1009">
            <v>0</v>
          </cell>
          <cell r="CJ1009">
            <v>0</v>
          </cell>
          <cell r="CK1009">
            <v>0</v>
          </cell>
          <cell r="CL1009">
            <v>0</v>
          </cell>
          <cell r="CM1009">
            <v>0</v>
          </cell>
          <cell r="CN1009">
            <v>0</v>
          </cell>
          <cell r="CO1009">
            <v>0</v>
          </cell>
          <cell r="CP1009">
            <v>0</v>
          </cell>
          <cell r="CQ1009">
            <v>0</v>
          </cell>
          <cell r="CR1009">
            <v>0</v>
          </cell>
          <cell r="CS1009"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1009">
            <v>1121865681.8</v>
          </cell>
          <cell r="CU1009">
            <v>27</v>
          </cell>
          <cell r="CV1009" t="str">
            <v>280104110</v>
          </cell>
          <cell r="CY1009">
            <v>7490</v>
          </cell>
          <cell r="CZ1009" t="str">
            <v>M6</v>
          </cell>
          <cell r="DA1009">
            <v>9806818</v>
          </cell>
          <cell r="DB1009">
            <v>0</v>
          </cell>
        </row>
        <row r="1010">
          <cell r="B1010" t="str">
            <v>1000 DE 2025</v>
          </cell>
          <cell r="C1010">
            <v>24314903</v>
          </cell>
          <cell r="D1010" t="str">
            <v>DALILA FRANCO GONZALEZ</v>
          </cell>
          <cell r="E1010" t="str">
            <v>CONTRATO DE PRESTACIÓN DE SERVICIOS DE APOYO A LA GESTIÓN</v>
          </cell>
          <cell r="F1010" t="str">
            <v>PRESTACIÓN DE SERVICIOS DE APOYO A LA GESTIÓN NECESARIO PARA EL FORTALECIMIENTO DE LOS PROCESOS EN EL LABORATORIO DE MICROBIOLOGÍA Y FITOPATOLOGÍA VEGETAL DE LA FACULTAD DE CIENCIAS AGROPECUARIAS Y RECURSOS NATURALES DE LA UNIVERSIDAD DE LOS LLANOS.</v>
          </cell>
          <cell r="G1010">
            <v>45860</v>
          </cell>
          <cell r="H1010">
            <v>9806818</v>
          </cell>
          <cell r="I1010" t="str">
            <v>Cuatro (04) meses y ocho (08) días calendario</v>
          </cell>
          <cell r="J1010">
            <v>45860</v>
          </cell>
          <cell r="K1010">
            <v>45990</v>
          </cell>
          <cell r="L1010" t="str">
            <v>NO APLICA</v>
          </cell>
          <cell r="M1010" t="str">
            <v>NO APLICA</v>
          </cell>
          <cell r="N1010" t="str">
            <v>NO APLICA</v>
          </cell>
          <cell r="O1010">
            <v>4</v>
          </cell>
          <cell r="P1010">
            <v>2988015</v>
          </cell>
          <cell r="Q1010">
            <v>45860</v>
          </cell>
          <cell r="R1010">
            <v>45900</v>
          </cell>
          <cell r="S1010">
            <v>2298473</v>
          </cell>
          <cell r="T1010">
            <v>45901</v>
          </cell>
          <cell r="U1010">
            <v>45930</v>
          </cell>
          <cell r="V1010">
            <v>2298473</v>
          </cell>
          <cell r="W1010">
            <v>45931</v>
          </cell>
          <cell r="X1010">
            <v>45961</v>
          </cell>
          <cell r="Y1010">
            <v>2221857</v>
          </cell>
          <cell r="Z1010">
            <v>45962</v>
          </cell>
          <cell r="AA1010">
            <v>45990</v>
          </cell>
          <cell r="AB1010">
            <v>0</v>
          </cell>
          <cell r="AC1010">
            <v>0</v>
          </cell>
          <cell r="AD1010">
            <v>0</v>
          </cell>
          <cell r="AE1010">
            <v>0</v>
          </cell>
          <cell r="AF1010">
            <v>0</v>
          </cell>
          <cell r="AG1010">
            <v>0</v>
          </cell>
          <cell r="AH1010">
            <v>0</v>
          </cell>
          <cell r="AK1010">
            <v>0</v>
          </cell>
          <cell r="AN1010">
            <v>0</v>
          </cell>
          <cell r="AQ1010">
            <v>0</v>
          </cell>
          <cell r="AT1010">
            <v>0</v>
          </cell>
          <cell r="AW1010">
            <v>0</v>
          </cell>
          <cell r="BI1010" t="str">
            <v>Vicerrectoría de Recursos Universitarios</v>
          </cell>
          <cell r="BJ1010" t="str">
            <v>WILSON FERNANDO SALGADO CIFUENTES</v>
          </cell>
          <cell r="BK1010" t="str">
            <v>Vicerrector Universitario</v>
          </cell>
          <cell r="BL1010">
            <v>1600</v>
          </cell>
          <cell r="BM1010">
            <v>45860.72247685185</v>
          </cell>
          <cell r="BN1010">
            <v>1114340201</v>
          </cell>
          <cell r="BO1010">
            <v>4207</v>
          </cell>
          <cell r="BP1010">
            <v>45860</v>
          </cell>
          <cell r="BQ1010">
            <v>9806818</v>
          </cell>
          <cell r="BR1010">
            <v>0</v>
          </cell>
          <cell r="BS1010">
            <v>0</v>
          </cell>
          <cell r="BY1010">
            <v>0</v>
          </cell>
          <cell r="BZ1010">
            <v>0</v>
          </cell>
          <cell r="CC1010">
            <v>0</v>
          </cell>
          <cell r="CF1010">
            <v>0</v>
          </cell>
          <cell r="CG1010">
            <v>0</v>
          </cell>
          <cell r="CH1010">
            <v>0</v>
          </cell>
          <cell r="CI1010">
            <v>0</v>
          </cell>
          <cell r="CJ1010">
            <v>0</v>
          </cell>
          <cell r="CK1010">
            <v>0</v>
          </cell>
          <cell r="CL1010">
            <v>0</v>
          </cell>
          <cell r="CM1010">
            <v>0</v>
          </cell>
          <cell r="CN1010">
            <v>0</v>
          </cell>
          <cell r="CO1010">
            <v>0</v>
          </cell>
          <cell r="CP1010">
            <v>0</v>
          </cell>
          <cell r="CQ1010">
            <v>0</v>
          </cell>
          <cell r="CR1010">
            <v>0</v>
          </cell>
          <cell r="CS1010"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1010">
            <v>24314903</v>
          </cell>
          <cell r="CU1010">
            <v>27</v>
          </cell>
          <cell r="CV1010" t="str">
            <v>280104321</v>
          </cell>
          <cell r="CY1010">
            <v>7020</v>
          </cell>
          <cell r="CZ1010" t="str">
            <v>M5</v>
          </cell>
          <cell r="DA1010">
            <v>9806818</v>
          </cell>
          <cell r="DB1010">
            <v>0</v>
          </cell>
        </row>
        <row r="1011">
          <cell r="B1011" t="str">
            <v>1001 DE 2025</v>
          </cell>
          <cell r="C1011">
            <v>1121819231</v>
          </cell>
          <cell r="D1011" t="str">
            <v xml:space="preserve">SANDRA LORENA NAVAS BEDOYA </v>
          </cell>
          <cell r="E1011" t="str">
            <v>CONTRATO DE PRESTACIÓN DE SERVICIOS DE APOYO A LA GESTIÓN</v>
          </cell>
          <cell r="F1011" t="str">
            <v>PRESTACIÓN DE SERVICIOS DE APOYO A LA GESTIÓN NECESARIO PARA EL FORTALECIMIENTO DE LOS PROCESOS EN EL LABORATORIO DE HISTOPATOLOGÍA DE LA FACULTAD DE CIENCIAS AGROPECUARIAS Y RECURSOS NATURALES DE LA UNIVERSIDAD DE LOS LLANOS.</v>
          </cell>
          <cell r="G1011">
            <v>45860</v>
          </cell>
          <cell r="H1011">
            <v>10960555</v>
          </cell>
          <cell r="I1011" t="str">
            <v>Cuatro (04) meses y ocho (08) días calendario</v>
          </cell>
          <cell r="J1011">
            <v>45860</v>
          </cell>
          <cell r="K1011">
            <v>45990</v>
          </cell>
          <cell r="L1011" t="str">
            <v>NO APLICA</v>
          </cell>
          <cell r="M1011" t="str">
            <v>NO APLICA</v>
          </cell>
          <cell r="N1011" t="str">
            <v>NO APLICA</v>
          </cell>
          <cell r="O1011">
            <v>4</v>
          </cell>
          <cell r="P1011">
            <v>3339544</v>
          </cell>
          <cell r="Q1011">
            <v>45860</v>
          </cell>
          <cell r="R1011">
            <v>45900</v>
          </cell>
          <cell r="S1011">
            <v>2568880</v>
          </cell>
          <cell r="T1011">
            <v>45901</v>
          </cell>
          <cell r="U1011">
            <v>45930</v>
          </cell>
          <cell r="V1011">
            <v>2568880</v>
          </cell>
          <cell r="W1011">
            <v>45931</v>
          </cell>
          <cell r="X1011">
            <v>45961</v>
          </cell>
          <cell r="Y1011">
            <v>2483251</v>
          </cell>
          <cell r="Z1011">
            <v>45962</v>
          </cell>
          <cell r="AA1011">
            <v>45990</v>
          </cell>
          <cell r="AB1011">
            <v>0</v>
          </cell>
          <cell r="AC1011">
            <v>0</v>
          </cell>
          <cell r="AD1011">
            <v>0</v>
          </cell>
          <cell r="AE1011">
            <v>0</v>
          </cell>
          <cell r="AF1011">
            <v>0</v>
          </cell>
          <cell r="AG1011">
            <v>0</v>
          </cell>
          <cell r="AH1011">
            <v>0</v>
          </cell>
          <cell r="AK1011">
            <v>0</v>
          </cell>
          <cell r="AN1011">
            <v>0</v>
          </cell>
          <cell r="AQ1011">
            <v>0</v>
          </cell>
          <cell r="AT1011">
            <v>0</v>
          </cell>
          <cell r="AW1011">
            <v>0</v>
          </cell>
          <cell r="BI1011" t="str">
            <v>Vicerrectoría de Recursos Universitarios</v>
          </cell>
          <cell r="BJ1011" t="str">
            <v>WILSON FERNANDO SALGADO CIFUENTES</v>
          </cell>
          <cell r="BK1011" t="str">
            <v>Vicerrector Universitario</v>
          </cell>
          <cell r="BL1011">
            <v>1600</v>
          </cell>
          <cell r="BM1011">
            <v>45860.72247685185</v>
          </cell>
          <cell r="BN1011">
            <v>1114340201</v>
          </cell>
          <cell r="BO1011">
            <v>4247</v>
          </cell>
          <cell r="BP1011">
            <v>45860</v>
          </cell>
          <cell r="BQ1011">
            <v>10960555</v>
          </cell>
          <cell r="BR1011">
            <v>0</v>
          </cell>
          <cell r="BS1011">
            <v>0</v>
          </cell>
          <cell r="BY1011">
            <v>0</v>
          </cell>
          <cell r="BZ1011">
            <v>0</v>
          </cell>
          <cell r="CC1011">
            <v>0</v>
          </cell>
          <cell r="CF1011">
            <v>0</v>
          </cell>
          <cell r="CG1011">
            <v>0</v>
          </cell>
          <cell r="CH1011">
            <v>0</v>
          </cell>
          <cell r="CI1011">
            <v>0</v>
          </cell>
          <cell r="CJ1011">
            <v>0</v>
          </cell>
          <cell r="CK1011">
            <v>0</v>
          </cell>
          <cell r="CL1011">
            <v>0</v>
          </cell>
          <cell r="CM1011">
            <v>0</v>
          </cell>
          <cell r="CN1011">
            <v>0</v>
          </cell>
          <cell r="CO1011">
            <v>0</v>
          </cell>
          <cell r="CP1011">
            <v>0</v>
          </cell>
          <cell r="CQ1011">
            <v>0</v>
          </cell>
          <cell r="CR1011">
            <v>0</v>
          </cell>
          <cell r="CS1011" t="str">
            <v>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v>
          </cell>
          <cell r="CT1011">
            <v>1121819231</v>
          </cell>
          <cell r="CU1011">
            <v>27</v>
          </cell>
          <cell r="CV1011" t="str">
            <v>280104112</v>
          </cell>
          <cell r="CY1011">
            <v>7490</v>
          </cell>
          <cell r="CZ1011" t="str">
            <v>M6</v>
          </cell>
          <cell r="DA1011">
            <v>10960555</v>
          </cell>
          <cell r="DB1011">
            <v>0</v>
          </cell>
        </row>
        <row r="1012">
          <cell r="B1012" t="str">
            <v>1002 DE 2025</v>
          </cell>
          <cell r="C1012">
            <v>1085272173</v>
          </cell>
          <cell r="D1012" t="str">
            <v>IVONNE CATHERINE CALDERON DELGADO</v>
          </cell>
          <cell r="E1012" t="str">
            <v>CONTRATO DE PRESTACIÓN DE SERVICIOS DE APOYO A LA GESTIÓN</v>
          </cell>
          <cell r="F1012" t="str">
            <v>PRESTACIÓN DE SERVICIOS DE APOYO A LA GESTIÓN NECESARIO PARA EL FORTALECIMIENTO DE LOS PROCESOS EN EL LABORATORIO DE TOXICOLOGÍA Y BIOTECNOLOGÍA DE LA FACULTAD DE CIENCIAS AGROPECUARIAS Y RECURSOS NATURALES DE LA UNIVERSIDAD DE LOS LLANOS.</v>
          </cell>
          <cell r="G1012">
            <v>45860</v>
          </cell>
          <cell r="H1012">
            <v>9806818</v>
          </cell>
          <cell r="I1012" t="str">
            <v>Cuatro (04) meses y ocho (08) días calendario</v>
          </cell>
          <cell r="J1012">
            <v>45860</v>
          </cell>
          <cell r="K1012">
            <v>45990</v>
          </cell>
          <cell r="L1012" t="str">
            <v>NO APLICA</v>
          </cell>
          <cell r="M1012" t="str">
            <v>NO APLICA</v>
          </cell>
          <cell r="N1012" t="str">
            <v>NO APLICA</v>
          </cell>
          <cell r="O1012">
            <v>4</v>
          </cell>
          <cell r="P1012">
            <v>2988015</v>
          </cell>
          <cell r="Q1012">
            <v>45860</v>
          </cell>
          <cell r="R1012">
            <v>45900</v>
          </cell>
          <cell r="S1012">
            <v>2298473</v>
          </cell>
          <cell r="T1012">
            <v>45901</v>
          </cell>
          <cell r="U1012">
            <v>45930</v>
          </cell>
          <cell r="V1012">
            <v>2298473</v>
          </cell>
          <cell r="W1012">
            <v>45931</v>
          </cell>
          <cell r="X1012">
            <v>45961</v>
          </cell>
          <cell r="Y1012">
            <v>2221857</v>
          </cell>
          <cell r="Z1012">
            <v>45962</v>
          </cell>
          <cell r="AA1012">
            <v>45990</v>
          </cell>
          <cell r="AB1012">
            <v>0</v>
          </cell>
          <cell r="AC1012">
            <v>0</v>
          </cell>
          <cell r="AD1012">
            <v>0</v>
          </cell>
          <cell r="AE1012">
            <v>0</v>
          </cell>
          <cell r="AF1012">
            <v>0</v>
          </cell>
          <cell r="AG1012">
            <v>0</v>
          </cell>
          <cell r="AH1012">
            <v>0</v>
          </cell>
          <cell r="AK1012">
            <v>0</v>
          </cell>
          <cell r="AN1012">
            <v>0</v>
          </cell>
          <cell r="AQ1012">
            <v>0</v>
          </cell>
          <cell r="AT1012">
            <v>0</v>
          </cell>
          <cell r="AW1012">
            <v>0</v>
          </cell>
          <cell r="BI1012" t="str">
            <v>Vicerrectoría de Recursos Universitarios</v>
          </cell>
          <cell r="BJ1012" t="str">
            <v>WILSON FERNANDO SALGADO CIFUENTES</v>
          </cell>
          <cell r="BK1012" t="str">
            <v>Vicerrector Universitario</v>
          </cell>
          <cell r="BL1012">
            <v>1600</v>
          </cell>
          <cell r="BM1012">
            <v>45860.72247685185</v>
          </cell>
          <cell r="BN1012">
            <v>1114340201</v>
          </cell>
          <cell r="BO1012">
            <v>4243</v>
          </cell>
          <cell r="BP1012">
            <v>45860</v>
          </cell>
          <cell r="BQ1012">
            <v>9806818</v>
          </cell>
          <cell r="BR1012">
            <v>0</v>
          </cell>
          <cell r="BS1012">
            <v>0</v>
          </cell>
          <cell r="BY1012">
            <v>0</v>
          </cell>
          <cell r="BZ1012">
            <v>0</v>
          </cell>
          <cell r="CC1012">
            <v>0</v>
          </cell>
          <cell r="CF1012">
            <v>0</v>
          </cell>
          <cell r="CG1012">
            <v>0</v>
          </cell>
          <cell r="CH1012">
            <v>0</v>
          </cell>
          <cell r="CI1012">
            <v>0</v>
          </cell>
          <cell r="CJ1012">
            <v>0</v>
          </cell>
          <cell r="CK1012">
            <v>0</v>
          </cell>
          <cell r="CL1012">
            <v>0</v>
          </cell>
          <cell r="CM1012">
            <v>0</v>
          </cell>
          <cell r="CN1012">
            <v>0</v>
          </cell>
          <cell r="CO1012">
            <v>0</v>
          </cell>
          <cell r="CP1012">
            <v>0</v>
          </cell>
          <cell r="CQ1012">
            <v>0</v>
          </cell>
          <cell r="CR1012">
            <v>0</v>
          </cell>
          <cell r="CS1012" t="str">
            <v xml:space="preserve">1. Colaborar en el mantenimiento y organización de los equipos, elementos e insumos del laboratorio de Toxicología y Biotecnología. 2. Apoyar en la actualización permanente del inventario de equipos y reactivos del laboratorio. 3. Prestar apoyo en el análisis de muestras en el laboratorio, así como en ensayos de laboratorio necesarios para el desarrollo de actividades curriculares y de investigación. 4. Colaborar en el mantenimiento y preservación del material biológico utilizado en proyectos de investigación y actividades curriculares. 5. Contribuir en la preparación de materiales y equipos necesarios para el desarrollo de cada practica de acuerdo con la programación establecida. 6. Apoyar con el descarte, clasificación, rotulación y diligenciamiento de formatos de residuos biológicos, líquidos y sólidos, derivados de las practicas académicas y de investigación realizadas en el laboratorio. 7. Contribuir con la aplicación y cumplimiento del reglamente y buenas prácticas de uso del laboratorio por parte de los usuarios e informar de cualquier eventualidad al Coordinador del Laboratorio. 8. Colaborar, asistir e instruir a los docentes, estudiantes e investigadores en el correcto uso de los equipos del laboratorio con el fin de que se utilicen de manera adecuada para el desarrollo de las actividades. 9. Apoyar el diligenciamiento y aplicación de formatos del Sistema de Laboratorios de la Universidad y propios del laboratorio de acuerdo a lo establecido por el Coordinador del Laboratorio. </v>
          </cell>
          <cell r="CT1012">
            <v>1085272173</v>
          </cell>
          <cell r="CU1012">
            <v>27</v>
          </cell>
          <cell r="CV1012" t="str">
            <v>280104115</v>
          </cell>
          <cell r="CY1012">
            <v>7210</v>
          </cell>
          <cell r="CZ1012" t="str">
            <v>M6</v>
          </cell>
          <cell r="DA1012">
            <v>9806818</v>
          </cell>
          <cell r="DB1012">
            <v>0</v>
          </cell>
        </row>
        <row r="1013">
          <cell r="B1013" t="str">
            <v>1003 DE 2025</v>
          </cell>
          <cell r="C1013">
            <v>1121946321</v>
          </cell>
          <cell r="D1013" t="str">
            <v>DAVID ESTEBAN VILLALBA HERNANDEZ</v>
          </cell>
          <cell r="E1013" t="str">
            <v>CONTRATO DE PRESTACIÓN DE SERVICIOS DE APOYO A LA GESTIÓN</v>
          </cell>
          <cell r="F1013" t="str">
            <v>PRESTACIÓN DE SERVICIOS DE APOYO A LA GESTIÓN NECESARIO PARA EL FORTALECIMIENTO DE LOS PROCESOS EN EL LABORATORIO DE MICROBIOLOGÍA ANIMAL DE LA FACULTAD DE CIENCIAS AGROPECUARIAS Y RECURSOS NATURALES DE LA UNIVERSIDAD DE LOS LLANOS.</v>
          </cell>
          <cell r="G1013">
            <v>45860</v>
          </cell>
          <cell r="H1013">
            <v>9806818</v>
          </cell>
          <cell r="I1013" t="str">
            <v>Cuatro (04) meses y ocho (08) días calendario</v>
          </cell>
          <cell r="J1013">
            <v>45860</v>
          </cell>
          <cell r="K1013">
            <v>45990</v>
          </cell>
          <cell r="L1013" t="str">
            <v>NO APLICA</v>
          </cell>
          <cell r="M1013" t="str">
            <v>NO APLICA</v>
          </cell>
          <cell r="N1013" t="str">
            <v>NO APLICA</v>
          </cell>
          <cell r="O1013">
            <v>4</v>
          </cell>
          <cell r="P1013">
            <v>2988015</v>
          </cell>
          <cell r="Q1013">
            <v>45860</v>
          </cell>
          <cell r="R1013">
            <v>45900</v>
          </cell>
          <cell r="S1013">
            <v>2298473</v>
          </cell>
          <cell r="T1013">
            <v>45901</v>
          </cell>
          <cell r="U1013">
            <v>45930</v>
          </cell>
          <cell r="V1013">
            <v>2298473</v>
          </cell>
          <cell r="W1013">
            <v>45931</v>
          </cell>
          <cell r="X1013">
            <v>45961</v>
          </cell>
          <cell r="Y1013">
            <v>2221857</v>
          </cell>
          <cell r="Z1013">
            <v>45962</v>
          </cell>
          <cell r="AA1013">
            <v>45990</v>
          </cell>
          <cell r="AB1013">
            <v>0</v>
          </cell>
          <cell r="AC1013">
            <v>0</v>
          </cell>
          <cell r="AD1013">
            <v>0</v>
          </cell>
          <cell r="AE1013">
            <v>0</v>
          </cell>
          <cell r="AF1013">
            <v>0</v>
          </cell>
          <cell r="AG1013">
            <v>0</v>
          </cell>
          <cell r="AH1013">
            <v>0</v>
          </cell>
          <cell r="AK1013">
            <v>0</v>
          </cell>
          <cell r="AN1013">
            <v>0</v>
          </cell>
          <cell r="AQ1013">
            <v>0</v>
          </cell>
          <cell r="AT1013">
            <v>0</v>
          </cell>
          <cell r="AW1013">
            <v>0</v>
          </cell>
          <cell r="BI1013" t="str">
            <v>Vicerrectoría de Recursos Universitarios</v>
          </cell>
          <cell r="BJ1013" t="str">
            <v>WILSON FERNANDO SALGADO CIFUENTES</v>
          </cell>
          <cell r="BK1013" t="str">
            <v>Vicerrector Universitario</v>
          </cell>
          <cell r="BL1013">
            <v>1600</v>
          </cell>
          <cell r="BM1013">
            <v>45860.72247685185</v>
          </cell>
          <cell r="BN1013">
            <v>1114340201</v>
          </cell>
          <cell r="BO1013">
            <v>4280</v>
          </cell>
          <cell r="BP1013">
            <v>45860</v>
          </cell>
          <cell r="BQ1013">
            <v>9806818</v>
          </cell>
          <cell r="BR1013">
            <v>0</v>
          </cell>
          <cell r="BS1013">
            <v>0</v>
          </cell>
          <cell r="BY1013">
            <v>0</v>
          </cell>
          <cell r="BZ1013">
            <v>0</v>
          </cell>
          <cell r="CC1013">
            <v>0</v>
          </cell>
          <cell r="CF1013">
            <v>0</v>
          </cell>
          <cell r="CG1013">
            <v>0</v>
          </cell>
          <cell r="CH1013">
            <v>0</v>
          </cell>
          <cell r="CI1013">
            <v>0</v>
          </cell>
          <cell r="CJ1013">
            <v>0</v>
          </cell>
          <cell r="CK1013">
            <v>0</v>
          </cell>
          <cell r="CL1013">
            <v>0</v>
          </cell>
          <cell r="CM1013">
            <v>0</v>
          </cell>
          <cell r="CN1013">
            <v>0</v>
          </cell>
          <cell r="CO1013">
            <v>0</v>
          </cell>
          <cell r="CP1013">
            <v>0</v>
          </cell>
          <cell r="CQ1013">
            <v>0</v>
          </cell>
          <cell r="CR1013">
            <v>0</v>
          </cell>
          <cell r="CS1013" t="str">
            <v>1. Colaborar en el mantenimiento, limpieza y organización del Laboratorio de Microbiología Animal. 2. Apoyar la organización, limpieza, actualización de hojas de vida y el registro de uso de equipos del Laboratorio de Microbiología Animal. 3. Apoyar con la organización, almacenamiento, inventario y correcto uso de materiales y reactivos del Laboratorio de Microbiología Animal. 4. Prestar apoyo en el análisis de muestras y ensayos que se llevan a cabo para el desarrollo de actividades curriculares y de grupos de investigación que hacen en el Laboratorio de Microbiología Animal. 5. Colaborar con el mantenimiento y preservación de todo material biológico utilizado en proyectos de investigación y actividades curriculares del Laboratorio de Microbiología Animal. 6. Apoyar con el descarte, clasificación, rotulación y diligenciamiento de formatos de residuos biológicos, líquidos y sólidos derivados de las prácticas académicas y de proyectos de investigación realizadas en el Laboratorio de Microbiología Animal. 7. Coadyuvar con la esterilización de material de vidrio y otros elementos de los laboratorios para el desarrollo de las prácticas académicas y actividades de proyectos de investigación. 8. Contribuir con la aplicación y cumplimiento del reglamento y buenas prácticas de uso de los laboratorios por parte de los usuarios e informar de cualquier eventualidad al Coordinador del laboratorio respectivo. 9. Colaborar, asistir e instruir a los docentes, estudiantes e investigadores en el correcto uso de los equipos con el fin de que realicen las actividades del Laboratorio de Microbiología Animal. 10. Apoyar el diligenciamiento y aplicación de formatos del Sistema de Laboratorios de la Universidad y propios del Laboratorio de Microbiología Animal de acuerdo a lo establecido por el Coordinador de cada laboratorio. 11. Brindar apoyo a los coordinadores de los laboratorios en la elaboración de informes de gestión, así como con el manejo y custodia del archivo documental de cada uno de los laboratorios.</v>
          </cell>
          <cell r="CT1013">
            <v>1121946321.0999999</v>
          </cell>
          <cell r="CU1013">
            <v>27</v>
          </cell>
          <cell r="CV1013" t="str">
            <v>280104113</v>
          </cell>
          <cell r="CY1013">
            <v>8560</v>
          </cell>
          <cell r="CZ1013" t="str">
            <v>M5</v>
          </cell>
          <cell r="DA1013">
            <v>9806818</v>
          </cell>
          <cell r="DB1013">
            <v>0</v>
          </cell>
        </row>
        <row r="1014">
          <cell r="B1014" t="str">
            <v>1004 DE 2025</v>
          </cell>
          <cell r="C1014">
            <v>79943834</v>
          </cell>
          <cell r="D1014" t="str">
            <v>CARLOS LEONARDO VILLAMIL ORDOÑEZ</v>
          </cell>
          <cell r="E1014" t="str">
            <v>CONTRATO DE PRESTACIÓN DE SERVICIOS PROFESIONALES</v>
          </cell>
          <cell r="F1014" t="str">
            <v>PRESTACIÓN DE SERVICIOS PROFESIONALES NECESARIO PARA EL FORTALECIMIENTO DE LOS PROCESOS DEL CENTRO CLÍNICO VETERINARIO DE LA FACULTAD DE CIENCIAS AGROPECUARIAS Y RECURSOS NATURALES DE LA UNIVERSIDAD DE LOS LLANOS.</v>
          </cell>
          <cell r="G1014">
            <v>45860</v>
          </cell>
          <cell r="H1014">
            <v>13844915</v>
          </cell>
          <cell r="I1014" t="str">
            <v>Cuatro (04) meses y ocho (08) días calendario</v>
          </cell>
          <cell r="J1014">
            <v>45860</v>
          </cell>
          <cell r="K1014">
            <v>45990</v>
          </cell>
          <cell r="L1014" t="str">
            <v>NO APLICA</v>
          </cell>
          <cell r="M1014" t="str">
            <v>NO APLICA</v>
          </cell>
          <cell r="N1014" t="str">
            <v>NO APLICA</v>
          </cell>
          <cell r="O1014">
            <v>4</v>
          </cell>
          <cell r="P1014">
            <v>4218373</v>
          </cell>
          <cell r="Q1014">
            <v>45860</v>
          </cell>
          <cell r="R1014">
            <v>45900</v>
          </cell>
          <cell r="S1014">
            <v>3244902</v>
          </cell>
          <cell r="T1014">
            <v>45901</v>
          </cell>
          <cell r="U1014">
            <v>45930</v>
          </cell>
          <cell r="V1014">
            <v>3244902</v>
          </cell>
          <cell r="W1014">
            <v>45931</v>
          </cell>
          <cell r="X1014">
            <v>45961</v>
          </cell>
          <cell r="Y1014">
            <v>3136738</v>
          </cell>
          <cell r="Z1014">
            <v>45962</v>
          </cell>
          <cell r="AA1014">
            <v>45990</v>
          </cell>
          <cell r="AB1014">
            <v>0</v>
          </cell>
          <cell r="AC1014">
            <v>0</v>
          </cell>
          <cell r="AD1014">
            <v>0</v>
          </cell>
          <cell r="AE1014">
            <v>0</v>
          </cell>
          <cell r="AF1014">
            <v>0</v>
          </cell>
          <cell r="AG1014">
            <v>0</v>
          </cell>
          <cell r="AH1014">
            <v>0</v>
          </cell>
          <cell r="AK1014">
            <v>0</v>
          </cell>
          <cell r="AN1014">
            <v>0</v>
          </cell>
          <cell r="AQ1014">
            <v>0</v>
          </cell>
          <cell r="AT1014">
            <v>0</v>
          </cell>
          <cell r="AW1014">
            <v>0</v>
          </cell>
          <cell r="BI1014" t="str">
            <v>Vicerrectoría de Recursos Universitarios</v>
          </cell>
          <cell r="BJ1014" t="str">
            <v>WILSON FERNANDO SALGADO CIFUENTES</v>
          </cell>
          <cell r="BK1014" t="str">
            <v>Vicerrector Universitario</v>
          </cell>
          <cell r="BL1014">
            <v>1600</v>
          </cell>
          <cell r="BM1014">
            <v>45860.72247685185</v>
          </cell>
          <cell r="BN1014">
            <v>1114340201</v>
          </cell>
          <cell r="BO1014">
            <v>4224</v>
          </cell>
          <cell r="BP1014">
            <v>45860</v>
          </cell>
          <cell r="BQ1014">
            <v>13844915</v>
          </cell>
          <cell r="BR1014">
            <v>0</v>
          </cell>
          <cell r="BS1014">
            <v>0</v>
          </cell>
          <cell r="BY1014">
            <v>0</v>
          </cell>
          <cell r="BZ1014">
            <v>0</v>
          </cell>
          <cell r="CC1014">
            <v>0</v>
          </cell>
          <cell r="CF1014">
            <v>0</v>
          </cell>
          <cell r="CG1014">
            <v>0</v>
          </cell>
          <cell r="CH1014">
            <v>0</v>
          </cell>
          <cell r="CI1014">
            <v>0</v>
          </cell>
          <cell r="CJ1014">
            <v>0</v>
          </cell>
          <cell r="CK1014">
            <v>0</v>
          </cell>
          <cell r="CL1014">
            <v>0</v>
          </cell>
          <cell r="CM1014">
            <v>0</v>
          </cell>
          <cell r="CN1014">
            <v>0</v>
          </cell>
          <cell r="CO1014">
            <v>0</v>
          </cell>
          <cell r="CP1014">
            <v>0</v>
          </cell>
          <cell r="CQ1014">
            <v>0</v>
          </cell>
          <cell r="CR1014">
            <v>0</v>
          </cell>
          <cell r="CS1014" t="str">
            <v>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v>
          </cell>
          <cell r="CT1014">
            <v>79943834</v>
          </cell>
          <cell r="CU1014">
            <v>27</v>
          </cell>
          <cell r="CV1014" t="str">
            <v>280104103</v>
          </cell>
          <cell r="CY1014">
            <v>7500</v>
          </cell>
          <cell r="CZ1014" t="str">
            <v>M6</v>
          </cell>
          <cell r="DA1014">
            <v>13844915</v>
          </cell>
          <cell r="DB1014">
            <v>0</v>
          </cell>
        </row>
        <row r="1015">
          <cell r="B1015" t="str">
            <v>1005 DE 2025</v>
          </cell>
          <cell r="C1015">
            <v>1193051380</v>
          </cell>
          <cell r="D1015" t="str">
            <v>VERONICA ESTEFANY GARCIA RIVEROS</v>
          </cell>
          <cell r="E1015" t="str">
            <v>CONTRATO DE PRESTACIÓN DE SERVICIOS DE APOYO A LA GESTIÓN</v>
          </cell>
          <cell r="F1015" t="str">
            <v>PRESTACIÓN DE SERVICIOS DE APOYO A LA GESTIÓN NECESARIO PARA EL FORTALECIMIENTO DE LOS PROCESOS EN EL LABORATORIO DE ANATOMÍA ANIMAL DE LA FACULTAD DE CIENCIAS AGROPECUARIAS Y RECURSOS NATURALES DE LA UNIVERSIDAD DE LOS LLANOS.</v>
          </cell>
          <cell r="G1015">
            <v>45860</v>
          </cell>
          <cell r="H1015">
            <v>9806818</v>
          </cell>
          <cell r="I1015" t="str">
            <v>Cuatro (04) meses y ocho (08) días calendario</v>
          </cell>
          <cell r="J1015">
            <v>45860</v>
          </cell>
          <cell r="K1015">
            <v>45990</v>
          </cell>
          <cell r="L1015" t="str">
            <v>NO APLICA</v>
          </cell>
          <cell r="M1015" t="str">
            <v>NO APLICA</v>
          </cell>
          <cell r="N1015" t="str">
            <v>NO APLICA</v>
          </cell>
          <cell r="O1015">
            <v>4</v>
          </cell>
          <cell r="P1015">
            <v>2988015</v>
          </cell>
          <cell r="Q1015">
            <v>45860</v>
          </cell>
          <cell r="R1015">
            <v>45900</v>
          </cell>
          <cell r="S1015">
            <v>2298473</v>
          </cell>
          <cell r="T1015">
            <v>45901</v>
          </cell>
          <cell r="U1015">
            <v>45930</v>
          </cell>
          <cell r="V1015">
            <v>2298473</v>
          </cell>
          <cell r="W1015">
            <v>45931</v>
          </cell>
          <cell r="X1015">
            <v>45961</v>
          </cell>
          <cell r="Y1015">
            <v>2221857</v>
          </cell>
          <cell r="Z1015">
            <v>45962</v>
          </cell>
          <cell r="AA1015">
            <v>45990</v>
          </cell>
          <cell r="AB1015">
            <v>0</v>
          </cell>
          <cell r="AC1015">
            <v>0</v>
          </cell>
          <cell r="AD1015">
            <v>0</v>
          </cell>
          <cell r="AE1015">
            <v>0</v>
          </cell>
          <cell r="AF1015">
            <v>0</v>
          </cell>
          <cell r="AG1015">
            <v>0</v>
          </cell>
          <cell r="AH1015">
            <v>0</v>
          </cell>
          <cell r="AK1015">
            <v>0</v>
          </cell>
          <cell r="AN1015">
            <v>0</v>
          </cell>
          <cell r="AQ1015">
            <v>0</v>
          </cell>
          <cell r="AT1015">
            <v>0</v>
          </cell>
          <cell r="AW1015">
            <v>0</v>
          </cell>
          <cell r="BI1015" t="str">
            <v>Vicerrectoría de Recursos Universitarios</v>
          </cell>
          <cell r="BJ1015" t="str">
            <v>WILSON FERNANDO SALGADO CIFUENTES</v>
          </cell>
          <cell r="BK1015" t="str">
            <v>Vicerrector Universitario</v>
          </cell>
          <cell r="BL1015">
            <v>1600</v>
          </cell>
          <cell r="BM1015">
            <v>45860.72247685185</v>
          </cell>
          <cell r="BN1015">
            <v>1114340201</v>
          </cell>
          <cell r="BO1015">
            <v>4295</v>
          </cell>
          <cell r="BP1015">
            <v>45860</v>
          </cell>
          <cell r="BQ1015">
            <v>9806818</v>
          </cell>
          <cell r="BR1015">
            <v>0</v>
          </cell>
          <cell r="BS1015">
            <v>0</v>
          </cell>
          <cell r="BY1015">
            <v>0</v>
          </cell>
          <cell r="BZ1015">
            <v>0</v>
          </cell>
          <cell r="CC1015">
            <v>0</v>
          </cell>
          <cell r="CF1015">
            <v>0</v>
          </cell>
          <cell r="CG1015">
            <v>0</v>
          </cell>
          <cell r="CH1015">
            <v>0</v>
          </cell>
          <cell r="CI1015">
            <v>0</v>
          </cell>
          <cell r="CJ1015">
            <v>0</v>
          </cell>
          <cell r="CK1015">
            <v>0</v>
          </cell>
          <cell r="CL1015">
            <v>0</v>
          </cell>
          <cell r="CM1015">
            <v>0</v>
          </cell>
          <cell r="CN1015">
            <v>0</v>
          </cell>
          <cell r="CO1015">
            <v>0</v>
          </cell>
          <cell r="CP1015">
            <v>0</v>
          </cell>
          <cell r="CQ1015">
            <v>0</v>
          </cell>
          <cell r="CR1015">
            <v>0</v>
          </cell>
          <cell r="CS1015" t="str">
            <v>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1015">
            <v>1193051380.4000001</v>
          </cell>
          <cell r="CU1015">
            <v>27</v>
          </cell>
          <cell r="CV1015" t="str">
            <v>280104705</v>
          </cell>
          <cell r="CY1015">
            <v>7490</v>
          </cell>
          <cell r="CZ1015" t="str">
            <v>M6</v>
          </cell>
          <cell r="DA1015">
            <v>9806818</v>
          </cell>
          <cell r="DB1015">
            <v>0</v>
          </cell>
        </row>
        <row r="1016">
          <cell r="B1016" t="str">
            <v>1007 DE 2025</v>
          </cell>
          <cell r="C1016">
            <v>1007802325</v>
          </cell>
          <cell r="D1016" t="str">
            <v>KAROLINE PAYARES AVILA</v>
          </cell>
          <cell r="E1016" t="str">
            <v>CONTRATO DE PRESTACIÓN DE SERVICIOS DE APOYO A LA GESTIÓN</v>
          </cell>
          <cell r="F1016" t="str">
            <v>PRESTACIÓN DE SERVICIOS DE APOYO A LA GESTIÓN NECESARIO PARA EL FORTALECIMIENTO DE LOS PROCESOS DEL PROGRAMA DE BIOLOGÍA DE LA FACULTAD DE CIENCIAS BÁSICAS E INGENIERÍA DE LA UNIVERSIDAD DE LOS LLANOS.</v>
          </cell>
          <cell r="G1016">
            <v>45860</v>
          </cell>
          <cell r="H1016">
            <v>10802823</v>
          </cell>
          <cell r="I1016" t="str">
            <v>Cuatro (04) meses y veintiún (21) días calendario</v>
          </cell>
          <cell r="J1016">
            <v>45860</v>
          </cell>
          <cell r="K1016">
            <v>46003</v>
          </cell>
          <cell r="L1016" t="str">
            <v>NO APLICA</v>
          </cell>
          <cell r="M1016" t="str">
            <v>NO APLICA</v>
          </cell>
          <cell r="N1016" t="str">
            <v>NO APLICA</v>
          </cell>
          <cell r="O1016">
            <v>5</v>
          </cell>
          <cell r="P1016">
            <v>2988015</v>
          </cell>
          <cell r="Q1016">
            <v>45860</v>
          </cell>
          <cell r="R1016">
            <v>45900</v>
          </cell>
          <cell r="S1016">
            <v>2298473</v>
          </cell>
          <cell r="T1016">
            <v>45901</v>
          </cell>
          <cell r="U1016">
            <v>45930</v>
          </cell>
          <cell r="V1016">
            <v>2298473</v>
          </cell>
          <cell r="W1016">
            <v>45931</v>
          </cell>
          <cell r="X1016">
            <v>45961</v>
          </cell>
          <cell r="Y1016">
            <v>2298473</v>
          </cell>
          <cell r="Z1016">
            <v>45962</v>
          </cell>
          <cell r="AA1016">
            <v>45991</v>
          </cell>
          <cell r="AB1016">
            <v>919389</v>
          </cell>
          <cell r="AC1016">
            <v>45992</v>
          </cell>
          <cell r="AD1016">
            <v>46003</v>
          </cell>
          <cell r="AE1016">
            <v>0</v>
          </cell>
          <cell r="AF1016">
            <v>0</v>
          </cell>
          <cell r="AG1016">
            <v>0</v>
          </cell>
          <cell r="AH1016">
            <v>0</v>
          </cell>
          <cell r="AK1016">
            <v>0</v>
          </cell>
          <cell r="AN1016">
            <v>0</v>
          </cell>
          <cell r="AQ1016">
            <v>0</v>
          </cell>
          <cell r="AT1016">
            <v>0</v>
          </cell>
          <cell r="AW1016">
            <v>0</v>
          </cell>
          <cell r="BI1016" t="str">
            <v>Vicerrectoría de Recursos Universitarios</v>
          </cell>
          <cell r="BJ1016" t="str">
            <v>WILSON FERNANDO SALGADO CIFUENTES</v>
          </cell>
          <cell r="BK1016" t="str">
            <v>Vicerrector Universitario</v>
          </cell>
          <cell r="BL1016">
            <v>1600</v>
          </cell>
          <cell r="BM1016">
            <v>45860.72247685185</v>
          </cell>
          <cell r="BN1016">
            <v>1114340201</v>
          </cell>
          <cell r="BO1016">
            <v>4235</v>
          </cell>
          <cell r="BP1016">
            <v>45860</v>
          </cell>
          <cell r="BQ1016">
            <v>10802823</v>
          </cell>
          <cell r="BR1016">
            <v>0</v>
          </cell>
          <cell r="BS1016">
            <v>0</v>
          </cell>
          <cell r="BY1016">
            <v>0</v>
          </cell>
          <cell r="BZ1016">
            <v>0</v>
          </cell>
          <cell r="CC1016">
            <v>0</v>
          </cell>
          <cell r="CF1016">
            <v>0</v>
          </cell>
          <cell r="CG1016">
            <v>0</v>
          </cell>
          <cell r="CH1016">
            <v>0</v>
          </cell>
          <cell r="CI1016">
            <v>0</v>
          </cell>
          <cell r="CJ1016">
            <v>0</v>
          </cell>
          <cell r="CK1016">
            <v>0</v>
          </cell>
          <cell r="CL1016">
            <v>0</v>
          </cell>
          <cell r="CM1016">
            <v>0</v>
          </cell>
          <cell r="CN1016">
            <v>0</v>
          </cell>
          <cell r="CO1016">
            <v>0</v>
          </cell>
          <cell r="CP1016">
            <v>0</v>
          </cell>
          <cell r="CQ1016">
            <v>0</v>
          </cell>
          <cell r="CR1016">
            <v>0</v>
          </cell>
          <cell r="CS1016" t="str">
            <v>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con la información de horarios y formatos a los profesores Ocasionales, Planta y Catedráticos. 7. Apoyar en la ejecución del proceso correspondiente a las visitas y practicas extramurales del programa. Agregar esta actividad. 8. Apoyar en la recepción de los documentos de seguimiento a la docencia para contribuir en la proyección de los conceptos favorables de los docentes catedráticos. 9. Apoyo al trámite de grado de los estudiantes del programa. 10. Apoyar a la recepción, recopilación y entrega de notas parciales al programa y definitivas a la Oficina de Admisiones, Registro y Control Académico. 11. Contribuir con la información requerida para la elaboración del informe de gestión del Director de Programa.</v>
          </cell>
          <cell r="CT1016">
            <v>1007802325</v>
          </cell>
          <cell r="CU1016">
            <v>136</v>
          </cell>
          <cell r="CV1016" t="str">
            <v>28010110401</v>
          </cell>
          <cell r="CY1016">
            <v>8299</v>
          </cell>
          <cell r="CZ1016" t="str">
            <v>M6</v>
          </cell>
          <cell r="DA1016">
            <v>10802823</v>
          </cell>
          <cell r="DB1016">
            <v>0</v>
          </cell>
        </row>
        <row r="1017">
          <cell r="B1017" t="str">
            <v>1008 DE 2025</v>
          </cell>
          <cell r="C1017">
            <v>1121820301</v>
          </cell>
          <cell r="D1017" t="str">
            <v>LEYDI CAROLINA CARDENAS MORENO</v>
          </cell>
          <cell r="E1017" t="str">
            <v>CONTRATO DE PRESTACIÓN DE SERVICIOS DE APOYO A LA GESTIÓN</v>
          </cell>
          <cell r="F1017" t="str">
            <v>PRESTACIÓN DE SERVICIOS DE APOYO A LA GESTIÓN NECESARIO PARA EL FORTALECIMIENTO DE LOS PROCESOS DEL PROGRAMA DE INGENIERÍA ELECTRÓNICA DE LA FACULTAD DE CIENCIAS BÁSICAS E INGENIERÍA DE LA UNIVERSIDAD DE LOS LLANOS.</v>
          </cell>
          <cell r="G1017">
            <v>45860</v>
          </cell>
          <cell r="H1017">
            <v>10802823</v>
          </cell>
          <cell r="I1017" t="str">
            <v>Cuatro (04) meses y veintiún (21) días calendario</v>
          </cell>
          <cell r="J1017">
            <v>45860</v>
          </cell>
          <cell r="K1017">
            <v>46003</v>
          </cell>
          <cell r="L1017" t="str">
            <v>NO APLICA</v>
          </cell>
          <cell r="M1017" t="str">
            <v>NO APLICA</v>
          </cell>
          <cell r="N1017" t="str">
            <v>NO APLICA</v>
          </cell>
          <cell r="O1017">
            <v>5</v>
          </cell>
          <cell r="P1017">
            <v>2988015</v>
          </cell>
          <cell r="Q1017">
            <v>45860</v>
          </cell>
          <cell r="R1017">
            <v>45900</v>
          </cell>
          <cell r="S1017">
            <v>2298473</v>
          </cell>
          <cell r="T1017">
            <v>45901</v>
          </cell>
          <cell r="U1017">
            <v>45930</v>
          </cell>
          <cell r="V1017">
            <v>2298473</v>
          </cell>
          <cell r="W1017">
            <v>45931</v>
          </cell>
          <cell r="X1017">
            <v>45961</v>
          </cell>
          <cell r="Y1017">
            <v>2298473</v>
          </cell>
          <cell r="Z1017">
            <v>45962</v>
          </cell>
          <cell r="AA1017">
            <v>45991</v>
          </cell>
          <cell r="AB1017">
            <v>919389</v>
          </cell>
          <cell r="AC1017">
            <v>45992</v>
          </cell>
          <cell r="AD1017">
            <v>46003</v>
          </cell>
          <cell r="AE1017">
            <v>0</v>
          </cell>
          <cell r="AF1017">
            <v>0</v>
          </cell>
          <cell r="AG1017">
            <v>0</v>
          </cell>
          <cell r="AH1017">
            <v>0</v>
          </cell>
          <cell r="AK1017">
            <v>0</v>
          </cell>
          <cell r="AN1017">
            <v>0</v>
          </cell>
          <cell r="AQ1017">
            <v>0</v>
          </cell>
          <cell r="AT1017">
            <v>0</v>
          </cell>
          <cell r="AW1017">
            <v>0</v>
          </cell>
          <cell r="BI1017" t="str">
            <v>Vicerrectoría de Recursos Universitarios</v>
          </cell>
          <cell r="BJ1017" t="str">
            <v>WILSON FERNANDO SALGADO CIFUENTES</v>
          </cell>
          <cell r="BK1017" t="str">
            <v>Vicerrector Universitario</v>
          </cell>
          <cell r="BL1017">
            <v>1600</v>
          </cell>
          <cell r="BM1017">
            <v>45860.72247685185</v>
          </cell>
          <cell r="BN1017">
            <v>1114340201</v>
          </cell>
          <cell r="BO1017">
            <v>4248</v>
          </cell>
          <cell r="BP1017">
            <v>45860</v>
          </cell>
          <cell r="BQ1017">
            <v>10802823</v>
          </cell>
          <cell r="BR1017">
            <v>0</v>
          </cell>
          <cell r="BS1017">
            <v>0</v>
          </cell>
          <cell r="BY1017">
            <v>0</v>
          </cell>
          <cell r="BZ1017">
            <v>0</v>
          </cell>
          <cell r="CC1017">
            <v>0</v>
          </cell>
          <cell r="CF1017">
            <v>0</v>
          </cell>
          <cell r="CG1017">
            <v>0</v>
          </cell>
          <cell r="CH1017">
            <v>0</v>
          </cell>
          <cell r="CI1017">
            <v>0</v>
          </cell>
          <cell r="CJ1017">
            <v>0</v>
          </cell>
          <cell r="CK1017">
            <v>0</v>
          </cell>
          <cell r="CL1017">
            <v>0</v>
          </cell>
          <cell r="CM1017">
            <v>0</v>
          </cell>
          <cell r="CN1017">
            <v>0</v>
          </cell>
          <cell r="CO1017">
            <v>0</v>
          </cell>
          <cell r="CP1017">
            <v>0</v>
          </cell>
          <cell r="CQ1017">
            <v>0</v>
          </cell>
          <cell r="CR1017">
            <v>0</v>
          </cell>
          <cell r="CS1017" t="str">
            <v>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con la información de horarios y formatos a los profesores Ocasionales, Planta y Catedráticos. 7. Apoyar en la ejecución del proceso correspondiente a las visitas y practicas extramurales del programa. Agregar esta actividad. 8. Apoyar en la recepción de los documentos de seguimiento a la docencia para contribuir en la proyección de los conceptos favorables de los docentes catedráticos. 9. Apoyo al trámite de grado de los estudiantes del programa. 10. Apoyar a la recepción, recopilación y entrega de notas parciales al programa y definitivas a la Oficina de Admisiones, Registro y Control Académico. 11. Contribuir con la información requerida para la elaboración del informe de gestión del Director de Programa.</v>
          </cell>
          <cell r="CT1017">
            <v>1121820301</v>
          </cell>
          <cell r="CU1017">
            <v>136</v>
          </cell>
          <cell r="CV1017" t="str">
            <v>280101302</v>
          </cell>
          <cell r="CY1017">
            <v>8299</v>
          </cell>
          <cell r="CZ1017" t="str">
            <v>M6</v>
          </cell>
          <cell r="DA1017">
            <v>10802823</v>
          </cell>
          <cell r="DB1017">
            <v>0</v>
          </cell>
        </row>
        <row r="1018">
          <cell r="B1018" t="str">
            <v>1009 DE 2025</v>
          </cell>
          <cell r="C1018">
            <v>40188595</v>
          </cell>
          <cell r="D1018" t="str">
            <v>GLORIA MILENA SASTOQUE CORDOBA</v>
          </cell>
          <cell r="E1018" t="str">
            <v>CONTRATO DE PRESTACIÓN DE SERVICIOS DE APOYO A LA GESTIÓN</v>
          </cell>
          <cell r="F1018" t="str">
            <v>PRESTACIÓN DE SERVICIOS DE APOYO A LA GESTIÓN NECESARIO PARA EL FORTALECIMIENTO DE LOS PROCESOS DEL PROGRAMA DE INGENIERÍA DE SISTEMAS DE LA FACULTAD DE CIENCIAS BÁSICAS E INGENIERÍA DE LA UNIVERSIDAD DE LOS LLANOS.</v>
          </cell>
          <cell r="G1018">
            <v>45860</v>
          </cell>
          <cell r="H1018">
            <v>10802823</v>
          </cell>
          <cell r="I1018" t="str">
            <v>Cuatro (04) meses y veintiún (21) días calendario</v>
          </cell>
          <cell r="J1018">
            <v>45860</v>
          </cell>
          <cell r="K1018">
            <v>46003</v>
          </cell>
          <cell r="L1018" t="str">
            <v>NO APLICA</v>
          </cell>
          <cell r="M1018" t="str">
            <v>NO APLICA</v>
          </cell>
          <cell r="N1018" t="str">
            <v>NO APLICA</v>
          </cell>
          <cell r="O1018">
            <v>5</v>
          </cell>
          <cell r="P1018">
            <v>2988015</v>
          </cell>
          <cell r="Q1018">
            <v>45860</v>
          </cell>
          <cell r="R1018">
            <v>45900</v>
          </cell>
          <cell r="S1018">
            <v>2298473</v>
          </cell>
          <cell r="T1018">
            <v>45901</v>
          </cell>
          <cell r="U1018">
            <v>45930</v>
          </cell>
          <cell r="V1018">
            <v>2298473</v>
          </cell>
          <cell r="W1018">
            <v>45931</v>
          </cell>
          <cell r="X1018">
            <v>45961</v>
          </cell>
          <cell r="Y1018">
            <v>2298473</v>
          </cell>
          <cell r="Z1018">
            <v>45962</v>
          </cell>
          <cell r="AA1018">
            <v>45991</v>
          </cell>
          <cell r="AB1018">
            <v>919389</v>
          </cell>
          <cell r="AC1018">
            <v>45992</v>
          </cell>
          <cell r="AD1018">
            <v>46003</v>
          </cell>
          <cell r="AE1018">
            <v>0</v>
          </cell>
          <cell r="AF1018">
            <v>0</v>
          </cell>
          <cell r="AG1018">
            <v>0</v>
          </cell>
          <cell r="AH1018">
            <v>0</v>
          </cell>
          <cell r="AK1018">
            <v>0</v>
          </cell>
          <cell r="AN1018">
            <v>0</v>
          </cell>
          <cell r="AQ1018">
            <v>0</v>
          </cell>
          <cell r="AT1018">
            <v>0</v>
          </cell>
          <cell r="AW1018">
            <v>0</v>
          </cell>
          <cell r="BI1018" t="str">
            <v>Vicerrectoría de Recursos Universitarios</v>
          </cell>
          <cell r="BJ1018" t="str">
            <v>WILSON FERNANDO SALGADO CIFUENTES</v>
          </cell>
          <cell r="BK1018" t="str">
            <v>Vicerrector Universitario</v>
          </cell>
          <cell r="BL1018">
            <v>1600</v>
          </cell>
          <cell r="BM1018">
            <v>45860.72247685185</v>
          </cell>
          <cell r="BN1018">
            <v>1114340201</v>
          </cell>
          <cell r="BO1018">
            <v>4210</v>
          </cell>
          <cell r="BP1018">
            <v>45860</v>
          </cell>
          <cell r="BQ1018">
            <v>10802823</v>
          </cell>
          <cell r="BR1018">
            <v>0</v>
          </cell>
          <cell r="BS1018">
            <v>0</v>
          </cell>
          <cell r="BY1018">
            <v>0</v>
          </cell>
          <cell r="BZ1018">
            <v>0</v>
          </cell>
          <cell r="CC1018">
            <v>0</v>
          </cell>
          <cell r="CF1018">
            <v>0</v>
          </cell>
          <cell r="CG1018">
            <v>0</v>
          </cell>
          <cell r="CH1018">
            <v>0</v>
          </cell>
          <cell r="CI1018">
            <v>0</v>
          </cell>
          <cell r="CJ1018">
            <v>0</v>
          </cell>
          <cell r="CK1018">
            <v>0</v>
          </cell>
          <cell r="CL1018">
            <v>0</v>
          </cell>
          <cell r="CM1018">
            <v>0</v>
          </cell>
          <cell r="CN1018">
            <v>0</v>
          </cell>
          <cell r="CO1018">
            <v>0</v>
          </cell>
          <cell r="CP1018">
            <v>0</v>
          </cell>
          <cell r="CQ1018">
            <v>0</v>
          </cell>
          <cell r="CR1018">
            <v>0</v>
          </cell>
          <cell r="CS1018" t="str">
            <v>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con la información de horarios y formatos a los profesores Ocasionales, Planta y Catedráticos. 7. Apoyar en la ejecución del proceso correspondiente a las visitas y practicas extramurales del programa. Agregar esta actividad. 8. Apoyar en la recepción de los documentos de seguimiento a la docencia para contribuir en la proyección de los conceptos favorables de los docentes catedráticos. 9. Apoyo al trámite de grado de los estudiantes del programa. 10. Apoyar a la recepción, recopilación y entrega de notas parciales al programa y definitivas a la Oficina de Admisiones, Registro y Control Académico. 11. Contribuir con la información requerida para la elaboración del informe de gestión del Director de Programa.</v>
          </cell>
          <cell r="CT1018">
            <v>40188595</v>
          </cell>
          <cell r="CU1018">
            <v>136</v>
          </cell>
          <cell r="CV1018" t="str">
            <v>280101301</v>
          </cell>
          <cell r="CY1018">
            <v>8299</v>
          </cell>
          <cell r="CZ1018" t="str">
            <v>M6</v>
          </cell>
          <cell r="DA1018">
            <v>10802823</v>
          </cell>
          <cell r="DB1018">
            <v>0</v>
          </cell>
        </row>
        <row r="1019">
          <cell r="B1019" t="str">
            <v>1010 DE 2025</v>
          </cell>
          <cell r="C1019">
            <v>1121931495</v>
          </cell>
          <cell r="D1019" t="str">
            <v>LUISA FERNANDA HINESTROZA NIÑO</v>
          </cell>
          <cell r="E1019" t="str">
            <v>CONTRATO DE PRESTACIÓN DE SERVICIOS DE APOYO A LA GESTIÓN</v>
          </cell>
          <cell r="F1019" t="str">
            <v>PRESTACIÓN DE SERVICIOS DE APOYO A LA GESTIÓN NECESARIO PARA EL FORTALECIMIENTO DE LOS PROCESOS DEL PROGRAMA DE INGENIERÍA DE PROCESOS DE LA FACULTAD DE CIENCIAS BÁSICAS E INGENIERÍA DE LA UNIVERSIDAD DE LOS LLANOS.</v>
          </cell>
          <cell r="G1019">
            <v>45860</v>
          </cell>
          <cell r="H1019">
            <v>10802823</v>
          </cell>
          <cell r="I1019" t="str">
            <v>Cuatro (04) meses y veintiún (21) días calendario</v>
          </cell>
          <cell r="J1019">
            <v>45860</v>
          </cell>
          <cell r="K1019">
            <v>46003</v>
          </cell>
          <cell r="L1019" t="str">
            <v>NO APLICA</v>
          </cell>
          <cell r="M1019" t="str">
            <v>NO APLICA</v>
          </cell>
          <cell r="N1019" t="str">
            <v>NO APLICA</v>
          </cell>
          <cell r="O1019">
            <v>5</v>
          </cell>
          <cell r="P1019">
            <v>2988015</v>
          </cell>
          <cell r="Q1019">
            <v>45860</v>
          </cell>
          <cell r="R1019">
            <v>45900</v>
          </cell>
          <cell r="S1019">
            <v>2298473</v>
          </cell>
          <cell r="T1019">
            <v>45901</v>
          </cell>
          <cell r="U1019">
            <v>45930</v>
          </cell>
          <cell r="V1019">
            <v>2298473</v>
          </cell>
          <cell r="W1019">
            <v>45931</v>
          </cell>
          <cell r="X1019">
            <v>45961</v>
          </cell>
          <cell r="Y1019">
            <v>2298473</v>
          </cell>
          <cell r="Z1019">
            <v>45962</v>
          </cell>
          <cell r="AA1019">
            <v>45991</v>
          </cell>
          <cell r="AB1019">
            <v>919389</v>
          </cell>
          <cell r="AC1019">
            <v>45992</v>
          </cell>
          <cell r="AD1019">
            <v>46003</v>
          </cell>
          <cell r="AE1019">
            <v>0</v>
          </cell>
          <cell r="AF1019">
            <v>0</v>
          </cell>
          <cell r="AG1019">
            <v>0</v>
          </cell>
          <cell r="AH1019">
            <v>0</v>
          </cell>
          <cell r="AK1019">
            <v>0</v>
          </cell>
          <cell r="AN1019">
            <v>0</v>
          </cell>
          <cell r="AQ1019">
            <v>0</v>
          </cell>
          <cell r="AT1019">
            <v>0</v>
          </cell>
          <cell r="AW1019">
            <v>0</v>
          </cell>
          <cell r="BI1019" t="str">
            <v>Vicerrectoría de Recursos Universitarios</v>
          </cell>
          <cell r="BJ1019" t="str">
            <v>WILSON FERNANDO SALGADO CIFUENTES</v>
          </cell>
          <cell r="BK1019" t="str">
            <v>Vicerrector Universitario</v>
          </cell>
          <cell r="BL1019">
            <v>1600</v>
          </cell>
          <cell r="BM1019">
            <v>45860.72247685185</v>
          </cell>
          <cell r="BN1019">
            <v>1114340201</v>
          </cell>
          <cell r="BO1019">
            <v>4274</v>
          </cell>
          <cell r="BP1019">
            <v>45860</v>
          </cell>
          <cell r="BQ1019">
            <v>10802823</v>
          </cell>
          <cell r="BR1019">
            <v>0</v>
          </cell>
          <cell r="BS1019">
            <v>0</v>
          </cell>
          <cell r="BY1019">
            <v>0</v>
          </cell>
          <cell r="BZ1019">
            <v>0</v>
          </cell>
          <cell r="CC1019">
            <v>0</v>
          </cell>
          <cell r="CF1019">
            <v>0</v>
          </cell>
          <cell r="CG1019">
            <v>0</v>
          </cell>
          <cell r="CH1019">
            <v>0</v>
          </cell>
          <cell r="CI1019">
            <v>0</v>
          </cell>
          <cell r="CJ1019">
            <v>0</v>
          </cell>
          <cell r="CK1019">
            <v>0</v>
          </cell>
          <cell r="CL1019">
            <v>0</v>
          </cell>
          <cell r="CM1019">
            <v>0</v>
          </cell>
          <cell r="CN1019">
            <v>0</v>
          </cell>
          <cell r="CO1019">
            <v>0</v>
          </cell>
          <cell r="CP1019">
            <v>0</v>
          </cell>
          <cell r="CQ1019">
            <v>0</v>
          </cell>
          <cell r="CR1019">
            <v>0</v>
          </cell>
          <cell r="CS1019" t="str">
            <v>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con la información de horarios y formatos a los profesores Ocasionales, Planta y Catedráticos. 7. Apoyar en la ejecución del proceso correspondiente a las visitas y practicas extramurales del programa. Agregar esta actividad. 8. Apoyar en la recepción de los documentos de seguimiento a la docencia para contribuir en la proyección de los conceptos favorables de los docentes catedráticos. 9. Apoyo al trámite de grado de los estudiantes del programa. 10. Apoyar a la recepción, recopilación y entrega de notas parciales al programa y definitivas a la Oficina de Admisiones, Registro y Control Académico. 11. Contribuir con la información requerida para la elaboración del informe de gestión del Director de Programa.</v>
          </cell>
          <cell r="CT1019">
            <v>1121931495</v>
          </cell>
          <cell r="CU1019">
            <v>598</v>
          </cell>
          <cell r="CV1019" t="str">
            <v>280101308</v>
          </cell>
          <cell r="CY1019">
            <v>8299</v>
          </cell>
          <cell r="CZ1019" t="str">
            <v>M6</v>
          </cell>
          <cell r="DA1019">
            <v>10802823</v>
          </cell>
          <cell r="DB1019">
            <v>0</v>
          </cell>
        </row>
        <row r="1020">
          <cell r="B1020" t="str">
            <v>1011 DE 2025</v>
          </cell>
          <cell r="C1020">
            <v>1121834306</v>
          </cell>
          <cell r="D1020" t="str">
            <v>CINDY SOFIA LINARES ROA</v>
          </cell>
          <cell r="E1020" t="str">
            <v>CONTRATO DE PRESTACIÓN DE SERVICIOS PROFESIONALES</v>
          </cell>
          <cell r="F1020" t="str">
            <v>PRESTACIÓN DE SERVICIOS PROFESIONALES NECESARIO PARA EL FORTALECIMIENTO DE LOS PROCESOS DEL CENTRO DE PROYECCIÓN SOCIAL Y CENTRO DE INVESTIGACIONES DE LA FACULTAD DE CIENCIAS BÁSICAS E INGENIERÍA DE LA UNIVERSIDAD DE LOS LLANOS.</v>
          </cell>
          <cell r="G1020">
            <v>45860</v>
          </cell>
          <cell r="H1020">
            <v>13603351</v>
          </cell>
          <cell r="I1020" t="str">
            <v>Cuatro (04) meses y veintiún (21) días calendario</v>
          </cell>
          <cell r="J1020">
            <v>45860</v>
          </cell>
          <cell r="K1020">
            <v>46003</v>
          </cell>
          <cell r="L1020" t="str">
            <v>NO APLICA</v>
          </cell>
          <cell r="M1020" t="str">
            <v>NO APLICA</v>
          </cell>
          <cell r="N1020" t="str">
            <v>NO APLICA</v>
          </cell>
          <cell r="O1020">
            <v>5</v>
          </cell>
          <cell r="P1020">
            <v>3762629</v>
          </cell>
          <cell r="Q1020">
            <v>45860</v>
          </cell>
          <cell r="R1020">
            <v>45900</v>
          </cell>
          <cell r="S1020">
            <v>2894330</v>
          </cell>
          <cell r="T1020">
            <v>45901</v>
          </cell>
          <cell r="U1020">
            <v>45930</v>
          </cell>
          <cell r="V1020">
            <v>2894330</v>
          </cell>
          <cell r="W1020">
            <v>45931</v>
          </cell>
          <cell r="X1020">
            <v>45961</v>
          </cell>
          <cell r="Y1020">
            <v>2894330</v>
          </cell>
          <cell r="Z1020">
            <v>45962</v>
          </cell>
          <cell r="AA1020">
            <v>45991</v>
          </cell>
          <cell r="AB1020">
            <v>1157732</v>
          </cell>
          <cell r="AC1020">
            <v>45992</v>
          </cell>
          <cell r="AD1020">
            <v>46003</v>
          </cell>
          <cell r="AE1020">
            <v>0</v>
          </cell>
          <cell r="AF1020">
            <v>0</v>
          </cell>
          <cell r="AG1020">
            <v>0</v>
          </cell>
          <cell r="AH1020">
            <v>0</v>
          </cell>
          <cell r="AK1020">
            <v>0</v>
          </cell>
          <cell r="AN1020">
            <v>0</v>
          </cell>
          <cell r="AQ1020">
            <v>0</v>
          </cell>
          <cell r="AT1020">
            <v>0</v>
          </cell>
          <cell r="AW1020">
            <v>0</v>
          </cell>
          <cell r="BI1020" t="str">
            <v>Vicerrectoría de Recursos Universitarios</v>
          </cell>
          <cell r="BJ1020" t="str">
            <v>WILSON FERNANDO SALGADO CIFUENTES</v>
          </cell>
          <cell r="BK1020" t="str">
            <v>Vicerrector Universitario</v>
          </cell>
          <cell r="BL1020">
            <v>1600</v>
          </cell>
          <cell r="BM1020">
            <v>45860.72247685185</v>
          </cell>
          <cell r="BN1020">
            <v>1114340201</v>
          </cell>
          <cell r="BO1020">
            <v>4253</v>
          </cell>
          <cell r="BP1020">
            <v>45860</v>
          </cell>
          <cell r="BQ1020">
            <v>13603351</v>
          </cell>
          <cell r="BR1020">
            <v>0</v>
          </cell>
          <cell r="BS1020">
            <v>0</v>
          </cell>
          <cell r="BY1020">
            <v>0</v>
          </cell>
          <cell r="BZ1020">
            <v>0</v>
          </cell>
          <cell r="CC1020">
            <v>0</v>
          </cell>
          <cell r="CF1020">
            <v>0</v>
          </cell>
          <cell r="CG1020">
            <v>0</v>
          </cell>
          <cell r="CH1020">
            <v>0</v>
          </cell>
          <cell r="CI1020">
            <v>0</v>
          </cell>
          <cell r="CJ1020">
            <v>0</v>
          </cell>
          <cell r="CK1020">
            <v>0</v>
          </cell>
          <cell r="CL1020">
            <v>0</v>
          </cell>
          <cell r="CM1020">
            <v>0</v>
          </cell>
          <cell r="CN1020">
            <v>0</v>
          </cell>
          <cell r="CO1020">
            <v>0</v>
          </cell>
          <cell r="CP1020">
            <v>0</v>
          </cell>
          <cell r="CQ1020">
            <v>0</v>
          </cell>
          <cell r="CR1020">
            <v>0</v>
          </cell>
          <cell r="CS1020"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Apoyar las actividades y uso de herramientas informáticas inmersas en el manejo y organización adecuada del material documental físico y digital que se genere al interior de la dependencia, teniendo en cuenta las normas legales de la Universidad. 5. Apoyar en la verificación de requisitos de los proyectos de investigación y de proyección social, así como el seguimiento y monitoreo de los proyectos. 6. Apoyar las actividades de educación continuada, académicas y eventos, realizando seguimiento de requisitos para aval y verificación de cumplimiento de entrega en la plataforma SIAU. 7. Contribuir en el trámite de correspondencia interna y externa, incluyendo correspondencia electrónica de los Centros. 8. Apoyar con las acciones necesarias para la organización y seguimiento de documentos y actividades correspondientes a convenios, contratos, proyectos de Investigación y proyección social, semilleros de investigación y Grupos de Investigación. 9. Contribuir con la información a la comunidad en general sobre los semilleros de investigación, grupos de investigación, proyectos de investigación y el portafolio de servicios de la Facultad. 10. Apoyar la elaboración de informe de gestión semestral del Centro de Investigación y Centro de Proyección Social.</v>
          </cell>
          <cell r="CT1020">
            <v>1121834306</v>
          </cell>
          <cell r="CU1020">
            <v>136</v>
          </cell>
          <cell r="CV1020" t="str">
            <v>320300</v>
          </cell>
          <cell r="CY1020">
            <v>8299</v>
          </cell>
          <cell r="CZ1020" t="str">
            <v>M6</v>
          </cell>
          <cell r="DA1020">
            <v>13603351</v>
          </cell>
          <cell r="DB1020">
            <v>0</v>
          </cell>
        </row>
        <row r="1021">
          <cell r="B1021" t="str">
            <v>1012 DE 2025</v>
          </cell>
          <cell r="C1021">
            <v>1001111980</v>
          </cell>
          <cell r="D1021" t="str">
            <v>KAREN JULIANA RODRIGUEZ GUERRA</v>
          </cell>
          <cell r="E1021" t="str">
            <v>CONTRATO DE PRESTACIÓN DE SERVICIOS DE APOYO A LA GESTIÓN</v>
          </cell>
          <cell r="F1021" t="str">
            <v>PRESTACIÓN DE SERVICIOS DE APOYO A LA GESTIÓN NECESARIO PARA EL FORTALECIMIENTO DE LOS PROCESOS DEL PROGRAMA DE INGENIERÍA AMBIENTAL DE LA FACULTAD DE CIENCIAS BÁSICAS E INGENIERÍA DE LA UNIVERSIDAD DE LOS LLANOS.</v>
          </cell>
          <cell r="G1021">
            <v>45860</v>
          </cell>
          <cell r="H1021">
            <v>10802823</v>
          </cell>
          <cell r="I1021" t="str">
            <v>Cuatro (04) meses y veintiún (21) días calendario</v>
          </cell>
          <cell r="J1021">
            <v>45860</v>
          </cell>
          <cell r="K1021">
            <v>46003</v>
          </cell>
          <cell r="L1021" t="str">
            <v>NO APLICA</v>
          </cell>
          <cell r="M1021" t="str">
            <v>NO APLICA</v>
          </cell>
          <cell r="N1021" t="str">
            <v>NO APLICA</v>
          </cell>
          <cell r="O1021">
            <v>5</v>
          </cell>
          <cell r="P1021">
            <v>2988015</v>
          </cell>
          <cell r="Q1021">
            <v>45860</v>
          </cell>
          <cell r="R1021">
            <v>45900</v>
          </cell>
          <cell r="S1021">
            <v>2298473</v>
          </cell>
          <cell r="T1021">
            <v>45901</v>
          </cell>
          <cell r="U1021">
            <v>45930</v>
          </cell>
          <cell r="V1021">
            <v>2298473</v>
          </cell>
          <cell r="W1021">
            <v>45931</v>
          </cell>
          <cell r="X1021">
            <v>45961</v>
          </cell>
          <cell r="Y1021">
            <v>2298473</v>
          </cell>
          <cell r="Z1021">
            <v>45962</v>
          </cell>
          <cell r="AA1021">
            <v>45991</v>
          </cell>
          <cell r="AB1021">
            <v>919389</v>
          </cell>
          <cell r="AC1021">
            <v>45992</v>
          </cell>
          <cell r="AD1021">
            <v>46003</v>
          </cell>
          <cell r="AE1021">
            <v>0</v>
          </cell>
          <cell r="AF1021">
            <v>0</v>
          </cell>
          <cell r="AG1021">
            <v>0</v>
          </cell>
          <cell r="AH1021">
            <v>0</v>
          </cell>
          <cell r="AK1021">
            <v>0</v>
          </cell>
          <cell r="AN1021">
            <v>0</v>
          </cell>
          <cell r="AQ1021">
            <v>0</v>
          </cell>
          <cell r="AT1021">
            <v>0</v>
          </cell>
          <cell r="AW1021">
            <v>0</v>
          </cell>
          <cell r="BI1021" t="str">
            <v>Vicerrectoría de Recursos Universitarios</v>
          </cell>
          <cell r="BJ1021" t="str">
            <v>WILSON FERNANDO SALGADO CIFUENTES</v>
          </cell>
          <cell r="BK1021" t="str">
            <v>Vicerrector Universitario</v>
          </cell>
          <cell r="BL1021">
            <v>1600</v>
          </cell>
          <cell r="BM1021">
            <v>45860.72247685185</v>
          </cell>
          <cell r="BN1021">
            <v>1114340201</v>
          </cell>
          <cell r="BO1021">
            <v>4225</v>
          </cell>
          <cell r="BP1021">
            <v>45860</v>
          </cell>
          <cell r="BQ1021">
            <v>10802823</v>
          </cell>
          <cell r="BR1021">
            <v>0</v>
          </cell>
          <cell r="BS1021">
            <v>0</v>
          </cell>
          <cell r="BY1021">
            <v>0</v>
          </cell>
          <cell r="BZ1021">
            <v>0</v>
          </cell>
          <cell r="CC1021">
            <v>0</v>
          </cell>
          <cell r="CF1021">
            <v>0</v>
          </cell>
          <cell r="CG1021">
            <v>0</v>
          </cell>
          <cell r="CH1021">
            <v>0</v>
          </cell>
          <cell r="CI1021">
            <v>0</v>
          </cell>
          <cell r="CJ1021">
            <v>0</v>
          </cell>
          <cell r="CK1021">
            <v>0</v>
          </cell>
          <cell r="CL1021">
            <v>0</v>
          </cell>
          <cell r="CM1021">
            <v>0</v>
          </cell>
          <cell r="CN1021">
            <v>0</v>
          </cell>
          <cell r="CO1021">
            <v>0</v>
          </cell>
          <cell r="CP1021">
            <v>0</v>
          </cell>
          <cell r="CQ1021">
            <v>0</v>
          </cell>
          <cell r="CR1021">
            <v>0</v>
          </cell>
          <cell r="CS1021" t="str">
            <v>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con la información de horarios y formatos a los profesores Ocasionales, Planta y Catedráticos. 7. Apoyar en la ejecución del proceso correspondiente a las visitas y practicas extramurales del programa. Agregar esta actividad. 8. Apoyar en la recepción de los documentos de seguimiento a la docencia para contribuir en la proyección de los conceptos favorables de los docentes catedráticos. 9. Apoyo al trámite de grado de los estudiantes del programa. 10. Apoyar a la recepción, recopilación y entrega de notas parciales al programa y definitivas a la Oficina de Admisiones, Registro y Control Académico. 11. Contribuir con la información requerida para la elaboración del informe de gestión del Director de Programa</v>
          </cell>
          <cell r="CT1021">
            <v>1001111980</v>
          </cell>
          <cell r="CU1021">
            <v>136</v>
          </cell>
          <cell r="CV1021" t="str">
            <v>2801014</v>
          </cell>
          <cell r="CY1021">
            <v>8299</v>
          </cell>
          <cell r="CZ1021" t="str">
            <v>M6</v>
          </cell>
          <cell r="DA1021">
            <v>10802823</v>
          </cell>
          <cell r="DB1021">
            <v>0</v>
          </cell>
        </row>
        <row r="1022">
          <cell r="B1022" t="str">
            <v>1013 DE 2025</v>
          </cell>
          <cell r="C1022">
            <v>1121852735</v>
          </cell>
          <cell r="D1022" t="str">
            <v>JAVIER AUGUSTO SANCHEZ MARTINEZ</v>
          </cell>
          <cell r="E1022" t="str">
            <v>CONTRATO DE PRESTACIÓN DE SERVICIOS DE APOYO A LA GESTIÓN</v>
          </cell>
          <cell r="F1022" t="str">
            <v>PRESTACIÓN DE SERVICIOS DE APOYO A LA GESTIÓN NECESARIO PARA EL FORTALECIMIENTO DE LOS PROCESOS DEL LABORATORIO DE QUÍMICA DE LA FACULTAD DE CIENCIAS BÁSICAS E INGENIERÍA DE LA UNIVERSIDAD DE LOS LLANOS.</v>
          </cell>
          <cell r="G1022">
            <v>45860</v>
          </cell>
          <cell r="H1022">
            <v>9806818</v>
          </cell>
          <cell r="I1022" t="str">
            <v>Cuatro (04) meses y ocho (08) días calendario</v>
          </cell>
          <cell r="J1022">
            <v>45860</v>
          </cell>
          <cell r="K1022">
            <v>45990</v>
          </cell>
          <cell r="L1022" t="str">
            <v>NO APLICA</v>
          </cell>
          <cell r="M1022" t="str">
            <v>NO APLICA</v>
          </cell>
          <cell r="N1022" t="str">
            <v>NO APLICA</v>
          </cell>
          <cell r="O1022">
            <v>4</v>
          </cell>
          <cell r="P1022">
            <v>2988015</v>
          </cell>
          <cell r="Q1022">
            <v>45860</v>
          </cell>
          <cell r="R1022">
            <v>45900</v>
          </cell>
          <cell r="S1022">
            <v>2298473</v>
          </cell>
          <cell r="T1022">
            <v>45901</v>
          </cell>
          <cell r="U1022">
            <v>45930</v>
          </cell>
          <cell r="V1022">
            <v>2298473</v>
          </cell>
          <cell r="W1022">
            <v>45931</v>
          </cell>
          <cell r="X1022">
            <v>45961</v>
          </cell>
          <cell r="Y1022">
            <v>2221857</v>
          </cell>
          <cell r="Z1022">
            <v>45962</v>
          </cell>
          <cell r="AA1022">
            <v>45990</v>
          </cell>
          <cell r="AB1022">
            <v>0</v>
          </cell>
          <cell r="AC1022">
            <v>0</v>
          </cell>
          <cell r="AD1022">
            <v>0</v>
          </cell>
          <cell r="AE1022">
            <v>0</v>
          </cell>
          <cell r="AF1022">
            <v>0</v>
          </cell>
          <cell r="AG1022">
            <v>0</v>
          </cell>
          <cell r="AH1022">
            <v>0</v>
          </cell>
          <cell r="AK1022">
            <v>0</v>
          </cell>
          <cell r="AN1022">
            <v>0</v>
          </cell>
          <cell r="AQ1022">
            <v>0</v>
          </cell>
          <cell r="AT1022">
            <v>0</v>
          </cell>
          <cell r="AW1022">
            <v>0</v>
          </cell>
          <cell r="BI1022" t="str">
            <v>Vicerrectoría de Recursos Universitarios</v>
          </cell>
          <cell r="BJ1022" t="str">
            <v>WILSON FERNANDO SALGADO CIFUENTES</v>
          </cell>
          <cell r="BK1022" t="str">
            <v>Vicerrector Universitario</v>
          </cell>
          <cell r="BL1022">
            <v>1600</v>
          </cell>
          <cell r="BM1022">
            <v>45860.72247685185</v>
          </cell>
          <cell r="BN1022">
            <v>1114340201</v>
          </cell>
          <cell r="BO1022">
            <v>4255</v>
          </cell>
          <cell r="BP1022">
            <v>45860</v>
          </cell>
          <cell r="BQ1022">
            <v>9806818</v>
          </cell>
          <cell r="BR1022">
            <v>0</v>
          </cell>
          <cell r="BS1022">
            <v>0</v>
          </cell>
          <cell r="BY1022">
            <v>0</v>
          </cell>
          <cell r="BZ1022">
            <v>0</v>
          </cell>
          <cell r="CC1022">
            <v>0</v>
          </cell>
          <cell r="CF1022">
            <v>0</v>
          </cell>
          <cell r="CG1022">
            <v>0</v>
          </cell>
          <cell r="CH1022">
            <v>0</v>
          </cell>
          <cell r="CI1022">
            <v>0</v>
          </cell>
          <cell r="CJ1022">
            <v>0</v>
          </cell>
          <cell r="CK1022">
            <v>0</v>
          </cell>
          <cell r="CL1022">
            <v>0</v>
          </cell>
          <cell r="CM1022">
            <v>0</v>
          </cell>
          <cell r="CN1022">
            <v>0</v>
          </cell>
          <cell r="CO1022">
            <v>0</v>
          </cell>
          <cell r="CP1022">
            <v>0</v>
          </cell>
          <cell r="CQ1022">
            <v>0</v>
          </cell>
          <cell r="CR1022">
            <v>0</v>
          </cell>
          <cell r="CS1022"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1022">
            <v>1121852735</v>
          </cell>
          <cell r="CU1022">
            <v>136</v>
          </cell>
          <cell r="CV1022" t="str">
            <v>280104127</v>
          </cell>
          <cell r="CY1022">
            <v>8299</v>
          </cell>
          <cell r="CZ1022" t="str">
            <v>M6</v>
          </cell>
          <cell r="DA1022">
            <v>9806818</v>
          </cell>
          <cell r="DB1022">
            <v>0</v>
          </cell>
        </row>
        <row r="1023">
          <cell r="B1023" t="str">
            <v>1014 DE 2025</v>
          </cell>
          <cell r="C1023">
            <v>17348238</v>
          </cell>
          <cell r="D1023" t="str">
            <v>HECTOR ROJAS RICO</v>
          </cell>
          <cell r="E1023" t="str">
            <v>CONTRATO DE PRESTACIÓN DE SERVICIOS DE APOYO A LA GESTIÓN</v>
          </cell>
          <cell r="F1023" t="str">
            <v>PRESTACIÓN DE SERVICIOS DE APOYO A LA GESTIÓN NECESARIO PARA EL FORTALECIMIENTO DE LOS PROCESOS DEL LABORATORIO DE ELECTRÓNICA DE LA FACULTAD DE CIENCIAS BÁSICAS E INGENIERÍA DE LA UNIVERSIDAD DE LOS LLANOS.</v>
          </cell>
          <cell r="G1023">
            <v>45860</v>
          </cell>
          <cell r="H1023">
            <v>9806818</v>
          </cell>
          <cell r="I1023" t="str">
            <v>Cuatro (04) meses y ocho (08) días calendario</v>
          </cell>
          <cell r="J1023">
            <v>45860</v>
          </cell>
          <cell r="K1023">
            <v>45990</v>
          </cell>
          <cell r="L1023" t="str">
            <v>NO APLICA</v>
          </cell>
          <cell r="M1023" t="str">
            <v>NO APLICA</v>
          </cell>
          <cell r="N1023" t="str">
            <v>NO APLICA</v>
          </cell>
          <cell r="O1023">
            <v>4</v>
          </cell>
          <cell r="P1023">
            <v>2988015</v>
          </cell>
          <cell r="Q1023">
            <v>45860</v>
          </cell>
          <cell r="R1023">
            <v>45900</v>
          </cell>
          <cell r="S1023">
            <v>2298473</v>
          </cell>
          <cell r="T1023">
            <v>45901</v>
          </cell>
          <cell r="U1023">
            <v>45930</v>
          </cell>
          <cell r="V1023">
            <v>2298473</v>
          </cell>
          <cell r="W1023">
            <v>45931</v>
          </cell>
          <cell r="X1023">
            <v>45961</v>
          </cell>
          <cell r="Y1023">
            <v>2221857</v>
          </cell>
          <cell r="Z1023">
            <v>45962</v>
          </cell>
          <cell r="AA1023">
            <v>45990</v>
          </cell>
          <cell r="AB1023">
            <v>0</v>
          </cell>
          <cell r="AC1023">
            <v>0</v>
          </cell>
          <cell r="AD1023">
            <v>0</v>
          </cell>
          <cell r="AE1023">
            <v>0</v>
          </cell>
          <cell r="AF1023">
            <v>0</v>
          </cell>
          <cell r="AG1023">
            <v>0</v>
          </cell>
          <cell r="AH1023">
            <v>0</v>
          </cell>
          <cell r="AK1023">
            <v>0</v>
          </cell>
          <cell r="AN1023">
            <v>0</v>
          </cell>
          <cell r="AQ1023">
            <v>0</v>
          </cell>
          <cell r="AT1023">
            <v>0</v>
          </cell>
          <cell r="AW1023">
            <v>0</v>
          </cell>
          <cell r="BI1023" t="str">
            <v>Vicerrectoría de Recursos Universitarios</v>
          </cell>
          <cell r="BJ1023" t="str">
            <v>WILSON FERNANDO SALGADO CIFUENTES</v>
          </cell>
          <cell r="BK1023" t="str">
            <v>Vicerrector Universitario</v>
          </cell>
          <cell r="BL1023">
            <v>1600</v>
          </cell>
          <cell r="BM1023">
            <v>45860.72247685185</v>
          </cell>
          <cell r="BN1023">
            <v>1114340201</v>
          </cell>
          <cell r="BO1023">
            <v>4205</v>
          </cell>
          <cell r="BP1023">
            <v>45860</v>
          </cell>
          <cell r="BQ1023">
            <v>9806818</v>
          </cell>
          <cell r="BR1023">
            <v>0</v>
          </cell>
          <cell r="BS1023">
            <v>0</v>
          </cell>
          <cell r="BY1023">
            <v>0</v>
          </cell>
          <cell r="BZ1023">
            <v>0</v>
          </cell>
          <cell r="CC1023">
            <v>0</v>
          </cell>
          <cell r="CF1023">
            <v>0</v>
          </cell>
          <cell r="CG1023">
            <v>0</v>
          </cell>
          <cell r="CH1023">
            <v>0</v>
          </cell>
          <cell r="CI1023">
            <v>0</v>
          </cell>
          <cell r="CJ1023">
            <v>0</v>
          </cell>
          <cell r="CK1023">
            <v>0</v>
          </cell>
          <cell r="CL1023">
            <v>0</v>
          </cell>
          <cell r="CM1023">
            <v>0</v>
          </cell>
          <cell r="CN1023">
            <v>0</v>
          </cell>
          <cell r="CO1023">
            <v>0</v>
          </cell>
          <cell r="CP1023">
            <v>0</v>
          </cell>
          <cell r="CQ1023">
            <v>0</v>
          </cell>
          <cell r="CR1023">
            <v>0</v>
          </cell>
          <cell r="CS1023" t="str">
            <v>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v>
          </cell>
          <cell r="CT1023">
            <v>17348238</v>
          </cell>
          <cell r="CU1023">
            <v>136</v>
          </cell>
          <cell r="CV1023" t="str">
            <v>280101309</v>
          </cell>
          <cell r="CY1023">
            <v>8299</v>
          </cell>
          <cell r="CZ1023" t="str">
            <v>M6</v>
          </cell>
          <cell r="DA1023">
            <v>9806818</v>
          </cell>
          <cell r="DB1023">
            <v>0</v>
          </cell>
        </row>
        <row r="1024">
          <cell r="B1024" t="str">
            <v>1015 DE 2025</v>
          </cell>
          <cell r="C1024">
            <v>40327870</v>
          </cell>
          <cell r="D1024" t="str">
            <v>DORA LOYDA MALVA CARRILLO</v>
          </cell>
          <cell r="E1024" t="str">
            <v>CONTRATO DE PRESTACIÓN DE SERVICIOS DE APOYO A LA GESTIÓN</v>
          </cell>
          <cell r="F1024" t="str">
            <v>PRESTACIÓN DE SERVICIOS DE APOYO A LA GESTIÓN NECESARIO PARA EL FORTALECIMIENTO DE LOS PROCESOS DEL LABORATORIO DE QUÍMICA DE LA FACULTAD DE CIENCIAS BÁSICAS E INGENIERÍA DE LA UNIVERSIDAD DE LOS LLANOS.</v>
          </cell>
          <cell r="G1024">
            <v>45860</v>
          </cell>
          <cell r="H1024">
            <v>9806818</v>
          </cell>
          <cell r="I1024" t="str">
            <v>Cuatro (04) meses y ocho (08) días calendario</v>
          </cell>
          <cell r="J1024">
            <v>45860</v>
          </cell>
          <cell r="K1024">
            <v>45990</v>
          </cell>
          <cell r="L1024" t="str">
            <v>NO APLICA</v>
          </cell>
          <cell r="M1024" t="str">
            <v>NO APLICA</v>
          </cell>
          <cell r="N1024" t="str">
            <v>NO APLICA</v>
          </cell>
          <cell r="O1024">
            <v>4</v>
          </cell>
          <cell r="P1024">
            <v>2988015</v>
          </cell>
          <cell r="Q1024">
            <v>45860</v>
          </cell>
          <cell r="R1024">
            <v>45900</v>
          </cell>
          <cell r="S1024">
            <v>2298473</v>
          </cell>
          <cell r="T1024">
            <v>45901</v>
          </cell>
          <cell r="U1024">
            <v>45930</v>
          </cell>
          <cell r="V1024">
            <v>2298473</v>
          </cell>
          <cell r="W1024">
            <v>45931</v>
          </cell>
          <cell r="X1024">
            <v>45961</v>
          </cell>
          <cell r="Y1024">
            <v>2221857</v>
          </cell>
          <cell r="Z1024">
            <v>45962</v>
          </cell>
          <cell r="AA1024">
            <v>45990</v>
          </cell>
          <cell r="AB1024">
            <v>0</v>
          </cell>
          <cell r="AC1024">
            <v>0</v>
          </cell>
          <cell r="AD1024">
            <v>0</v>
          </cell>
          <cell r="AE1024">
            <v>0</v>
          </cell>
          <cell r="AF1024">
            <v>0</v>
          </cell>
          <cell r="AG1024">
            <v>0</v>
          </cell>
          <cell r="AH1024">
            <v>0</v>
          </cell>
          <cell r="AK1024">
            <v>0</v>
          </cell>
          <cell r="AN1024">
            <v>0</v>
          </cell>
          <cell r="AQ1024">
            <v>0</v>
          </cell>
          <cell r="AT1024">
            <v>0</v>
          </cell>
          <cell r="AW1024">
            <v>0</v>
          </cell>
          <cell r="BI1024" t="str">
            <v>Vicerrectoría de Recursos Universitarios</v>
          </cell>
          <cell r="BJ1024" t="str">
            <v>WILSON FERNANDO SALGADO CIFUENTES</v>
          </cell>
          <cell r="BK1024" t="str">
            <v>Vicerrector Universitario</v>
          </cell>
          <cell r="BL1024">
            <v>1600</v>
          </cell>
          <cell r="BM1024">
            <v>45860.72247685185</v>
          </cell>
          <cell r="BN1024">
            <v>1114340201</v>
          </cell>
          <cell r="BO1024">
            <v>4212</v>
          </cell>
          <cell r="BP1024">
            <v>45860</v>
          </cell>
          <cell r="BQ1024">
            <v>9806818</v>
          </cell>
          <cell r="BR1024">
            <v>0</v>
          </cell>
          <cell r="BS1024">
            <v>0</v>
          </cell>
          <cell r="BY1024">
            <v>0</v>
          </cell>
          <cell r="BZ1024">
            <v>0</v>
          </cell>
          <cell r="CC1024">
            <v>0</v>
          </cell>
          <cell r="CF1024">
            <v>0</v>
          </cell>
          <cell r="CG1024">
            <v>0</v>
          </cell>
          <cell r="CH1024">
            <v>0</v>
          </cell>
          <cell r="CI1024">
            <v>0</v>
          </cell>
          <cell r="CJ1024">
            <v>0</v>
          </cell>
          <cell r="CK1024">
            <v>0</v>
          </cell>
          <cell r="CL1024">
            <v>0</v>
          </cell>
          <cell r="CM1024">
            <v>0</v>
          </cell>
          <cell r="CN1024">
            <v>0</v>
          </cell>
          <cell r="CO1024">
            <v>0</v>
          </cell>
          <cell r="CP1024">
            <v>0</v>
          </cell>
          <cell r="CQ1024">
            <v>0</v>
          </cell>
          <cell r="CR1024">
            <v>0</v>
          </cell>
          <cell r="CS1024"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1024">
            <v>40327870</v>
          </cell>
          <cell r="CU1024">
            <v>136</v>
          </cell>
          <cell r="CV1024" t="str">
            <v>280104127</v>
          </cell>
          <cell r="CY1024">
            <v>7490</v>
          </cell>
          <cell r="CZ1024" t="str">
            <v>M6</v>
          </cell>
          <cell r="DA1024">
            <v>9806818</v>
          </cell>
          <cell r="DB1024">
            <v>0</v>
          </cell>
        </row>
        <row r="1025">
          <cell r="B1025" t="str">
            <v>1016 DE 2025</v>
          </cell>
          <cell r="C1025">
            <v>1123431080</v>
          </cell>
          <cell r="D1025" t="str">
            <v>MAYRA NATALY ROA GONZALEZ</v>
          </cell>
          <cell r="E1025" t="str">
            <v>CONTRATO DE PRESTACIÓN DE SERVICIOS DE APOYO A LA GESTIÓN</v>
          </cell>
          <cell r="F1025" t="str">
            <v>PRESTACIÓN DE SERVICIOS DE APOYO A LA GESTIÓN NECESARIO PARA EL FORTALECIMIENTO DE LOS PROCESOS DEL LABORATORIO DE QUÍMICA DE LA FACULTAD DE CIENCIAS BÁSICAS E INGENIERÍA DE LA UNIVERSIDAD DE LOS LLANOS.</v>
          </cell>
          <cell r="G1025">
            <v>45860</v>
          </cell>
          <cell r="H1025">
            <v>9806818</v>
          </cell>
          <cell r="I1025" t="str">
            <v>Cuatro (04) meses y ocho (08) días calendario</v>
          </cell>
          <cell r="J1025">
            <v>45860</v>
          </cell>
          <cell r="K1025">
            <v>45990</v>
          </cell>
          <cell r="L1025" t="str">
            <v>NO APLICA</v>
          </cell>
          <cell r="M1025" t="str">
            <v>NO APLICA</v>
          </cell>
          <cell r="N1025" t="str">
            <v>NO APLICA</v>
          </cell>
          <cell r="O1025">
            <v>4</v>
          </cell>
          <cell r="P1025">
            <v>2988015</v>
          </cell>
          <cell r="Q1025">
            <v>45860</v>
          </cell>
          <cell r="R1025">
            <v>45900</v>
          </cell>
          <cell r="S1025">
            <v>2298473</v>
          </cell>
          <cell r="T1025">
            <v>45901</v>
          </cell>
          <cell r="U1025">
            <v>45930</v>
          </cell>
          <cell r="V1025">
            <v>2298473</v>
          </cell>
          <cell r="W1025">
            <v>45931</v>
          </cell>
          <cell r="X1025">
            <v>45961</v>
          </cell>
          <cell r="Y1025">
            <v>2221857</v>
          </cell>
          <cell r="Z1025">
            <v>45962</v>
          </cell>
          <cell r="AA1025">
            <v>45990</v>
          </cell>
          <cell r="AB1025">
            <v>0</v>
          </cell>
          <cell r="AC1025">
            <v>0</v>
          </cell>
          <cell r="AD1025">
            <v>0</v>
          </cell>
          <cell r="AE1025">
            <v>0</v>
          </cell>
          <cell r="AF1025">
            <v>0</v>
          </cell>
          <cell r="AG1025">
            <v>0</v>
          </cell>
          <cell r="AH1025">
            <v>0</v>
          </cell>
          <cell r="AK1025">
            <v>0</v>
          </cell>
          <cell r="AN1025">
            <v>0</v>
          </cell>
          <cell r="AQ1025">
            <v>0</v>
          </cell>
          <cell r="AT1025">
            <v>0</v>
          </cell>
          <cell r="AW1025">
            <v>0</v>
          </cell>
          <cell r="BI1025" t="str">
            <v>Vicerrectoría de Recursos Universitarios</v>
          </cell>
          <cell r="BJ1025" t="str">
            <v>WILSON FERNANDO SALGADO CIFUENTES</v>
          </cell>
          <cell r="BK1025" t="str">
            <v>Vicerrector Universitario</v>
          </cell>
          <cell r="BL1025">
            <v>1600</v>
          </cell>
          <cell r="BM1025">
            <v>45860.72247685185</v>
          </cell>
          <cell r="BN1025">
            <v>1114340201</v>
          </cell>
          <cell r="BO1025">
            <v>4293</v>
          </cell>
          <cell r="BP1025">
            <v>45860</v>
          </cell>
          <cell r="BQ1025">
            <v>9806818</v>
          </cell>
          <cell r="BR1025">
            <v>0</v>
          </cell>
          <cell r="BS1025">
            <v>0</v>
          </cell>
          <cell r="BY1025">
            <v>0</v>
          </cell>
          <cell r="BZ1025">
            <v>0</v>
          </cell>
          <cell r="CC1025">
            <v>0</v>
          </cell>
          <cell r="CF1025">
            <v>0</v>
          </cell>
          <cell r="CG1025">
            <v>0</v>
          </cell>
          <cell r="CH1025">
            <v>0</v>
          </cell>
          <cell r="CI1025">
            <v>0</v>
          </cell>
          <cell r="CJ1025">
            <v>0</v>
          </cell>
          <cell r="CK1025">
            <v>0</v>
          </cell>
          <cell r="CL1025">
            <v>0</v>
          </cell>
          <cell r="CM1025">
            <v>0</v>
          </cell>
          <cell r="CN1025">
            <v>0</v>
          </cell>
          <cell r="CO1025">
            <v>0</v>
          </cell>
          <cell r="CP1025">
            <v>0</v>
          </cell>
          <cell r="CQ1025">
            <v>0</v>
          </cell>
          <cell r="CR1025">
            <v>0</v>
          </cell>
          <cell r="CS1025"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1025">
            <v>1123431080</v>
          </cell>
          <cell r="CU1025">
            <v>136</v>
          </cell>
          <cell r="CV1025" t="str">
            <v>280104127</v>
          </cell>
          <cell r="CY1025">
            <v>8299</v>
          </cell>
          <cell r="CZ1025" t="str">
            <v>M6</v>
          </cell>
          <cell r="DA1025">
            <v>9806818</v>
          </cell>
          <cell r="DB1025">
            <v>0</v>
          </cell>
        </row>
        <row r="1026">
          <cell r="B1026" t="str">
            <v>1017 DE 2025</v>
          </cell>
          <cell r="C1026">
            <v>1233902183</v>
          </cell>
          <cell r="D1026" t="str">
            <v>HASBLEIDY YULEY VELASQUEZ MORERAS</v>
          </cell>
          <cell r="E1026" t="str">
            <v>CONTRATO DE PRESTACIÓN DE SERVICIOS DE APOYO A LA GESTIÓN</v>
          </cell>
          <cell r="F1026" t="str">
            <v>PRESTACIÓN DE SERVICIOS DE APOYO A LA GESTIÓN NECESARIO PARA EL FORTALECIMIENTO DE LOS PROCESOS DEL LABORATORIO DE QUÍMICA DE LA FACULTAD DE CIENCIAS BÁSICAS E INGENIERÍA DE LA UNIVERSIDAD DE LOS LLANOS.</v>
          </cell>
          <cell r="G1026">
            <v>45860</v>
          </cell>
          <cell r="H1026">
            <v>9806818</v>
          </cell>
          <cell r="I1026" t="str">
            <v>Cuatro (04) meses y ocho (08) días calendario</v>
          </cell>
          <cell r="J1026">
            <v>45860</v>
          </cell>
          <cell r="K1026">
            <v>45990</v>
          </cell>
          <cell r="L1026" t="str">
            <v>NO APLICA</v>
          </cell>
          <cell r="M1026" t="str">
            <v>NO APLICA</v>
          </cell>
          <cell r="N1026" t="str">
            <v>NO APLICA</v>
          </cell>
          <cell r="O1026">
            <v>4</v>
          </cell>
          <cell r="P1026">
            <v>2988015</v>
          </cell>
          <cell r="Q1026">
            <v>45860</v>
          </cell>
          <cell r="R1026">
            <v>45900</v>
          </cell>
          <cell r="S1026">
            <v>2298473</v>
          </cell>
          <cell r="T1026">
            <v>45901</v>
          </cell>
          <cell r="U1026">
            <v>45930</v>
          </cell>
          <cell r="V1026">
            <v>2298473</v>
          </cell>
          <cell r="W1026">
            <v>45931</v>
          </cell>
          <cell r="X1026">
            <v>45961</v>
          </cell>
          <cell r="Y1026">
            <v>2221857</v>
          </cell>
          <cell r="Z1026">
            <v>45962</v>
          </cell>
          <cell r="AA1026">
            <v>45990</v>
          </cell>
          <cell r="AB1026">
            <v>0</v>
          </cell>
          <cell r="AC1026">
            <v>0</v>
          </cell>
          <cell r="AD1026">
            <v>0</v>
          </cell>
          <cell r="AE1026">
            <v>0</v>
          </cell>
          <cell r="AF1026">
            <v>0</v>
          </cell>
          <cell r="AG1026">
            <v>0</v>
          </cell>
          <cell r="AH1026">
            <v>0</v>
          </cell>
          <cell r="AK1026">
            <v>0</v>
          </cell>
          <cell r="AN1026">
            <v>0</v>
          </cell>
          <cell r="AQ1026">
            <v>0</v>
          </cell>
          <cell r="AT1026">
            <v>0</v>
          </cell>
          <cell r="AW1026">
            <v>0</v>
          </cell>
          <cell r="BI1026" t="str">
            <v>Vicerrectoría de Recursos Universitarios</v>
          </cell>
          <cell r="BJ1026" t="str">
            <v>WILSON FERNANDO SALGADO CIFUENTES</v>
          </cell>
          <cell r="BK1026" t="str">
            <v>Vicerrector Universitario</v>
          </cell>
          <cell r="BL1026">
            <v>1600</v>
          </cell>
          <cell r="BM1026">
            <v>45860.72247685185</v>
          </cell>
          <cell r="BN1026">
            <v>1114340201</v>
          </cell>
          <cell r="BO1026">
            <v>4296</v>
          </cell>
          <cell r="BP1026">
            <v>45860</v>
          </cell>
          <cell r="BQ1026">
            <v>9806818</v>
          </cell>
          <cell r="BR1026">
            <v>0</v>
          </cell>
          <cell r="BS1026">
            <v>0</v>
          </cell>
          <cell r="BY1026">
            <v>0</v>
          </cell>
          <cell r="BZ1026">
            <v>0</v>
          </cell>
          <cell r="CC1026">
            <v>0</v>
          </cell>
          <cell r="CF1026">
            <v>0</v>
          </cell>
          <cell r="CG1026">
            <v>0</v>
          </cell>
          <cell r="CH1026">
            <v>0</v>
          </cell>
          <cell r="CI1026">
            <v>0</v>
          </cell>
          <cell r="CJ1026">
            <v>0</v>
          </cell>
          <cell r="CK1026">
            <v>0</v>
          </cell>
          <cell r="CL1026">
            <v>0</v>
          </cell>
          <cell r="CM1026">
            <v>0</v>
          </cell>
          <cell r="CN1026">
            <v>0</v>
          </cell>
          <cell r="CO1026">
            <v>0</v>
          </cell>
          <cell r="CP1026">
            <v>0</v>
          </cell>
          <cell r="CQ1026">
            <v>0</v>
          </cell>
          <cell r="CR1026">
            <v>0</v>
          </cell>
          <cell r="CS1026"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1026">
            <v>1233902183</v>
          </cell>
          <cell r="CU1026">
            <v>598</v>
          </cell>
          <cell r="CV1026" t="str">
            <v>280104127</v>
          </cell>
          <cell r="CY1026">
            <v>7490</v>
          </cell>
          <cell r="CZ1026" t="str">
            <v>M6</v>
          </cell>
          <cell r="DA1026">
            <v>9806818</v>
          </cell>
          <cell r="DB1026">
            <v>0</v>
          </cell>
        </row>
        <row r="1027">
          <cell r="B1027" t="str">
            <v>1018 DE 2025</v>
          </cell>
          <cell r="C1027">
            <v>1121934944</v>
          </cell>
          <cell r="D1027" t="str">
            <v>ANA MARIA MUÑOZ SANCHEZ</v>
          </cell>
          <cell r="E1027" t="str">
            <v>CONTRATO DE PRESTACIÓN DE SERVICIOS DE APOYO A LA GESTIÓN</v>
          </cell>
          <cell r="F1027" t="str">
            <v>PRESTACIÓN DE SERVICIOS DE APOYO A LA GESTIÓN NECESARIO PARA EL FORTALECIMIENTO DE LOS PROCESOS DEL LABORATORIO DE BIOLOGÍA DE LA FACULTAD DE CIENCIAS BÁSICAS E INGENIERÍA DE LA UNIVERSIDAD DE LOS LLANOS.</v>
          </cell>
          <cell r="G1027">
            <v>45860</v>
          </cell>
          <cell r="H1027">
            <v>9806818</v>
          </cell>
          <cell r="I1027" t="str">
            <v>Cuatro (04) meses y ocho (08) días calendario</v>
          </cell>
          <cell r="J1027">
            <v>45860</v>
          </cell>
          <cell r="K1027">
            <v>45990</v>
          </cell>
          <cell r="L1027" t="str">
            <v>NO APLICA</v>
          </cell>
          <cell r="M1027" t="str">
            <v>NO APLICA</v>
          </cell>
          <cell r="N1027" t="str">
            <v>NO APLICA</v>
          </cell>
          <cell r="O1027">
            <v>4</v>
          </cell>
          <cell r="P1027">
            <v>2988015</v>
          </cell>
          <cell r="Q1027">
            <v>45860</v>
          </cell>
          <cell r="R1027">
            <v>45900</v>
          </cell>
          <cell r="S1027">
            <v>2298473</v>
          </cell>
          <cell r="T1027">
            <v>45901</v>
          </cell>
          <cell r="U1027">
            <v>45930</v>
          </cell>
          <cell r="V1027">
            <v>2298473</v>
          </cell>
          <cell r="W1027">
            <v>45931</v>
          </cell>
          <cell r="X1027">
            <v>45961</v>
          </cell>
          <cell r="Y1027">
            <v>2221857</v>
          </cell>
          <cell r="Z1027">
            <v>45962</v>
          </cell>
          <cell r="AA1027">
            <v>45990</v>
          </cell>
          <cell r="AB1027">
            <v>0</v>
          </cell>
          <cell r="AC1027">
            <v>0</v>
          </cell>
          <cell r="AD1027">
            <v>0</v>
          </cell>
          <cell r="AE1027">
            <v>0</v>
          </cell>
          <cell r="AF1027">
            <v>0</v>
          </cell>
          <cell r="AG1027">
            <v>0</v>
          </cell>
          <cell r="AH1027">
            <v>0</v>
          </cell>
          <cell r="AK1027">
            <v>0</v>
          </cell>
          <cell r="AN1027">
            <v>0</v>
          </cell>
          <cell r="AQ1027">
            <v>0</v>
          </cell>
          <cell r="AT1027">
            <v>0</v>
          </cell>
          <cell r="AW1027">
            <v>0</v>
          </cell>
          <cell r="BI1027" t="str">
            <v>Vicerrectoría de Recursos Universitarios</v>
          </cell>
          <cell r="BJ1027" t="str">
            <v>WILSON FERNANDO SALGADO CIFUENTES</v>
          </cell>
          <cell r="BK1027" t="str">
            <v>Vicerrector Universitario</v>
          </cell>
          <cell r="BL1027">
            <v>1600</v>
          </cell>
          <cell r="BM1027">
            <v>45860.72247685185</v>
          </cell>
          <cell r="BN1027">
            <v>1114340201</v>
          </cell>
          <cell r="BO1027">
            <v>4276</v>
          </cell>
          <cell r="BP1027">
            <v>45860</v>
          </cell>
          <cell r="BQ1027">
            <v>9806818</v>
          </cell>
          <cell r="BR1027">
            <v>0</v>
          </cell>
          <cell r="BS1027">
            <v>0</v>
          </cell>
          <cell r="BY1027">
            <v>0</v>
          </cell>
          <cell r="BZ1027">
            <v>0</v>
          </cell>
          <cell r="CC1027">
            <v>0</v>
          </cell>
          <cell r="CF1027">
            <v>0</v>
          </cell>
          <cell r="CG1027">
            <v>0</v>
          </cell>
          <cell r="CH1027">
            <v>0</v>
          </cell>
          <cell r="CI1027">
            <v>0</v>
          </cell>
          <cell r="CJ1027">
            <v>0</v>
          </cell>
          <cell r="CK1027">
            <v>0</v>
          </cell>
          <cell r="CL1027">
            <v>0</v>
          </cell>
          <cell r="CM1027">
            <v>0</v>
          </cell>
          <cell r="CN1027">
            <v>0</v>
          </cell>
          <cell r="CO1027">
            <v>0</v>
          </cell>
          <cell r="CP1027">
            <v>0</v>
          </cell>
          <cell r="CQ1027">
            <v>0</v>
          </cell>
          <cell r="CR1027">
            <v>0</v>
          </cell>
          <cell r="CS1027"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1027">
            <v>1121934944</v>
          </cell>
          <cell r="CU1027">
            <v>136</v>
          </cell>
          <cell r="CV1027" t="str">
            <v>2801011040006</v>
          </cell>
          <cell r="CY1027">
            <v>8299</v>
          </cell>
          <cell r="CZ1027" t="str">
            <v>M6</v>
          </cell>
          <cell r="DA1027">
            <v>9806818</v>
          </cell>
          <cell r="DB1027">
            <v>0</v>
          </cell>
        </row>
        <row r="1028">
          <cell r="B1028" t="str">
            <v>1019 DE 2025</v>
          </cell>
          <cell r="C1028">
            <v>1121935132</v>
          </cell>
          <cell r="D1028" t="str">
            <v>YEIMY ELIANA QUIÑONES AGUDELO</v>
          </cell>
          <cell r="E1028" t="str">
            <v>CONTRATO DE PRESTACIÓN DE SERVICIOS DE APOYO A LA GESTIÓN</v>
          </cell>
          <cell r="F1028" t="str">
            <v>PRESTACIÓN DE SERVICIOS DE APOYO A LA GESTIÓN NECESARIO PARA EL FORTALECIMIENTO DE LOS PROCESOS DEL LABORATORIO DE CALIDAD DE AGUAS DE LA FACULTAD DE CIENCIAS BÁSICAS E INGENIERÍA LA UNIVERSIDAD DE LOS LLANOS.</v>
          </cell>
          <cell r="G1028">
            <v>45860</v>
          </cell>
          <cell r="H1028">
            <v>9806818</v>
          </cell>
          <cell r="I1028" t="str">
            <v>Cuatro (04) meses y ocho (08) días calendario</v>
          </cell>
          <cell r="J1028">
            <v>45860</v>
          </cell>
          <cell r="K1028">
            <v>45990</v>
          </cell>
          <cell r="L1028" t="str">
            <v>NO APLICA</v>
          </cell>
          <cell r="M1028" t="str">
            <v>NO APLICA</v>
          </cell>
          <cell r="N1028" t="str">
            <v>NO APLICA</v>
          </cell>
          <cell r="O1028">
            <v>4</v>
          </cell>
          <cell r="P1028">
            <v>2988015</v>
          </cell>
          <cell r="Q1028">
            <v>45860</v>
          </cell>
          <cell r="R1028">
            <v>45900</v>
          </cell>
          <cell r="S1028">
            <v>2298473</v>
          </cell>
          <cell r="T1028">
            <v>45901</v>
          </cell>
          <cell r="U1028">
            <v>45930</v>
          </cell>
          <cell r="V1028">
            <v>2298473</v>
          </cell>
          <cell r="W1028">
            <v>45931</v>
          </cell>
          <cell r="X1028">
            <v>45961</v>
          </cell>
          <cell r="Y1028">
            <v>2221857</v>
          </cell>
          <cell r="Z1028">
            <v>45962</v>
          </cell>
          <cell r="AA1028">
            <v>45990</v>
          </cell>
          <cell r="AB1028">
            <v>0</v>
          </cell>
          <cell r="AC1028">
            <v>0</v>
          </cell>
          <cell r="AD1028">
            <v>0</v>
          </cell>
          <cell r="AE1028">
            <v>0</v>
          </cell>
          <cell r="AF1028">
            <v>0</v>
          </cell>
          <cell r="AG1028">
            <v>0</v>
          </cell>
          <cell r="AH1028">
            <v>0</v>
          </cell>
          <cell r="AK1028">
            <v>0</v>
          </cell>
          <cell r="AN1028">
            <v>0</v>
          </cell>
          <cell r="AQ1028">
            <v>0</v>
          </cell>
          <cell r="AT1028">
            <v>0</v>
          </cell>
          <cell r="AW1028">
            <v>0</v>
          </cell>
          <cell r="BI1028" t="str">
            <v>Vicerrectoría de Recursos Universitarios</v>
          </cell>
          <cell r="BJ1028" t="str">
            <v>WILSON FERNANDO SALGADO CIFUENTES</v>
          </cell>
          <cell r="BK1028" t="str">
            <v>Vicerrector Universitario</v>
          </cell>
          <cell r="BL1028">
            <v>1600</v>
          </cell>
          <cell r="BM1028">
            <v>45860.72247685185</v>
          </cell>
          <cell r="BN1028">
            <v>1114340201</v>
          </cell>
          <cell r="BO1028">
            <v>4277</v>
          </cell>
          <cell r="BP1028">
            <v>45860</v>
          </cell>
          <cell r="BQ1028">
            <v>9806818</v>
          </cell>
          <cell r="BR1028">
            <v>0</v>
          </cell>
          <cell r="BS1028">
            <v>0</v>
          </cell>
          <cell r="BY1028">
            <v>0</v>
          </cell>
          <cell r="BZ1028">
            <v>0</v>
          </cell>
          <cell r="CC1028">
            <v>0</v>
          </cell>
          <cell r="CF1028">
            <v>0</v>
          </cell>
          <cell r="CG1028">
            <v>0</v>
          </cell>
          <cell r="CH1028">
            <v>0</v>
          </cell>
          <cell r="CI1028">
            <v>0</v>
          </cell>
          <cell r="CJ1028">
            <v>0</v>
          </cell>
          <cell r="CK1028">
            <v>0</v>
          </cell>
          <cell r="CL1028">
            <v>0</v>
          </cell>
          <cell r="CM1028">
            <v>0</v>
          </cell>
          <cell r="CN1028">
            <v>0</v>
          </cell>
          <cell r="CO1028">
            <v>0</v>
          </cell>
          <cell r="CP1028">
            <v>0</v>
          </cell>
          <cell r="CQ1028">
            <v>0</v>
          </cell>
          <cell r="CR1028">
            <v>0</v>
          </cell>
          <cell r="CS1028" t="str">
            <v>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v>
          </cell>
          <cell r="CT1028">
            <v>1121935132</v>
          </cell>
          <cell r="CU1028">
            <v>136</v>
          </cell>
          <cell r="CV1028" t="str">
            <v>280101203</v>
          </cell>
          <cell r="CY1028">
            <v>8299</v>
          </cell>
          <cell r="CZ1028" t="str">
            <v>M6</v>
          </cell>
          <cell r="DA1028">
            <v>9806818</v>
          </cell>
          <cell r="DB1028">
            <v>0</v>
          </cell>
        </row>
        <row r="1029">
          <cell r="B1029" t="str">
            <v>1020 DE 2025</v>
          </cell>
          <cell r="C1029">
            <v>1116233513</v>
          </cell>
          <cell r="D1029" t="str">
            <v xml:space="preserve">KAREN ELAINED VARELA BOHORQUEZ </v>
          </cell>
          <cell r="E1029" t="str">
            <v>CONTRATO DE PRESTACIÓN DE SERVICIOS DE APOYO A LA GESTIÓN</v>
          </cell>
          <cell r="F1029" t="str">
            <v>PRESTACIÓN DE SERVICIOS DE APOYO A LA GESTIÓN NECESARIO PARA EL FORTALECIMIENTO DE LOS PROCESOS DEL LABORATORIO DE BIOLOGÍA DE LA FACULTAD DE CIENCIAS BÁSICAS E INGENIERÍA DE LA UNIVERSIDAD DE LOS LLANOS.</v>
          </cell>
          <cell r="G1029">
            <v>45860</v>
          </cell>
          <cell r="H1029">
            <v>9806818</v>
          </cell>
          <cell r="I1029" t="str">
            <v>Cuatro (04) meses y ocho (08) días calendario</v>
          </cell>
          <cell r="J1029">
            <v>45860</v>
          </cell>
          <cell r="K1029">
            <v>45990</v>
          </cell>
          <cell r="L1029" t="str">
            <v>NO APLICA</v>
          </cell>
          <cell r="M1029" t="str">
            <v>NO APLICA</v>
          </cell>
          <cell r="N1029" t="str">
            <v>NO APLICA</v>
          </cell>
          <cell r="O1029">
            <v>4</v>
          </cell>
          <cell r="P1029">
            <v>2988015</v>
          </cell>
          <cell r="Q1029">
            <v>45860</v>
          </cell>
          <cell r="R1029">
            <v>45900</v>
          </cell>
          <cell r="S1029">
            <v>2298473</v>
          </cell>
          <cell r="T1029">
            <v>45901</v>
          </cell>
          <cell r="U1029">
            <v>45930</v>
          </cell>
          <cell r="V1029">
            <v>2298473</v>
          </cell>
          <cell r="W1029">
            <v>45931</v>
          </cell>
          <cell r="X1029">
            <v>45961</v>
          </cell>
          <cell r="Y1029">
            <v>2221857</v>
          </cell>
          <cell r="Z1029">
            <v>45962</v>
          </cell>
          <cell r="AA1029">
            <v>45990</v>
          </cell>
          <cell r="AB1029">
            <v>0</v>
          </cell>
          <cell r="AC1029">
            <v>0</v>
          </cell>
          <cell r="AD1029">
            <v>0</v>
          </cell>
          <cell r="AE1029">
            <v>0</v>
          </cell>
          <cell r="AF1029">
            <v>0</v>
          </cell>
          <cell r="AG1029">
            <v>0</v>
          </cell>
          <cell r="AH1029">
            <v>0</v>
          </cell>
          <cell r="AK1029">
            <v>0</v>
          </cell>
          <cell r="AN1029">
            <v>0</v>
          </cell>
          <cell r="AQ1029">
            <v>0</v>
          </cell>
          <cell r="AT1029">
            <v>0</v>
          </cell>
          <cell r="AW1029">
            <v>0</v>
          </cell>
          <cell r="BI1029" t="str">
            <v>Vicerrectoría de Recursos Universitarios</v>
          </cell>
          <cell r="BJ1029" t="str">
            <v>WILSON FERNANDO SALGADO CIFUENTES</v>
          </cell>
          <cell r="BK1029" t="str">
            <v>Vicerrector Universitario</v>
          </cell>
          <cell r="BL1029">
            <v>1600</v>
          </cell>
          <cell r="BM1029">
            <v>45860.72247685185</v>
          </cell>
          <cell r="BN1029">
            <v>1114340201</v>
          </cell>
          <cell r="BO1029">
            <v>4245</v>
          </cell>
          <cell r="BP1029">
            <v>45860</v>
          </cell>
          <cell r="BQ1029">
            <v>9806818</v>
          </cell>
          <cell r="BR1029">
            <v>0</v>
          </cell>
          <cell r="BS1029">
            <v>0</v>
          </cell>
          <cell r="BY1029">
            <v>0</v>
          </cell>
          <cell r="BZ1029">
            <v>0</v>
          </cell>
          <cell r="CC1029">
            <v>0</v>
          </cell>
          <cell r="CF1029">
            <v>0</v>
          </cell>
          <cell r="CG1029">
            <v>0</v>
          </cell>
          <cell r="CH1029">
            <v>0</v>
          </cell>
          <cell r="CI1029">
            <v>0</v>
          </cell>
          <cell r="CJ1029">
            <v>0</v>
          </cell>
          <cell r="CK1029">
            <v>0</v>
          </cell>
          <cell r="CL1029">
            <v>0</v>
          </cell>
          <cell r="CM1029">
            <v>0</v>
          </cell>
          <cell r="CN1029">
            <v>0</v>
          </cell>
          <cell r="CO1029">
            <v>0</v>
          </cell>
          <cell r="CP1029">
            <v>0</v>
          </cell>
          <cell r="CQ1029">
            <v>0</v>
          </cell>
          <cell r="CR1029">
            <v>0</v>
          </cell>
          <cell r="CS1029"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1029">
            <v>1116233513</v>
          </cell>
          <cell r="CU1029">
            <v>136</v>
          </cell>
          <cell r="CV1029" t="str">
            <v>2801011040006</v>
          </cell>
          <cell r="CY1029">
            <v>7490</v>
          </cell>
          <cell r="CZ1029" t="str">
            <v>M6</v>
          </cell>
          <cell r="DA1029">
            <v>9806818</v>
          </cell>
          <cell r="DB1029">
            <v>0</v>
          </cell>
        </row>
        <row r="1030">
          <cell r="B1030" t="str">
            <v>1021 DE 2025</v>
          </cell>
          <cell r="C1030">
            <v>1121955626</v>
          </cell>
          <cell r="D1030" t="str">
            <v>FRANCY DAYANA REYES GUTIERREZ</v>
          </cell>
          <cell r="E1030" t="str">
            <v>CONTRATO DE PRESTACIÓN DE SERVICIOS DE APOYO A LA GESTIÓN</v>
          </cell>
          <cell r="F1030" t="str">
            <v>PRESTACIÓN DE SERVICIOS DE APOYO A LA GESTIÓN NECESARIO PARA EL FORTALECIMIENTO DE LOS PROCESOS DEL LABORATORIO DE BIOLOGÍA DE LA FACULTAD DE CIENCIAS BÁSICAS E INGENIERÍA DE LA UNIVERSIDAD DE LOS LLANOS.</v>
          </cell>
          <cell r="G1030">
            <v>45860</v>
          </cell>
          <cell r="H1030">
            <v>9806818</v>
          </cell>
          <cell r="I1030" t="str">
            <v>Cuatro (04) meses y ocho (08) días calendario</v>
          </cell>
          <cell r="J1030">
            <v>45860</v>
          </cell>
          <cell r="K1030">
            <v>45990</v>
          </cell>
          <cell r="L1030" t="str">
            <v>NO APLICA</v>
          </cell>
          <cell r="M1030" t="str">
            <v>NO APLICA</v>
          </cell>
          <cell r="N1030" t="str">
            <v>NO APLICA</v>
          </cell>
          <cell r="O1030">
            <v>4</v>
          </cell>
          <cell r="P1030">
            <v>2988015</v>
          </cell>
          <cell r="Q1030">
            <v>45860</v>
          </cell>
          <cell r="R1030">
            <v>45900</v>
          </cell>
          <cell r="S1030">
            <v>2298473</v>
          </cell>
          <cell r="T1030">
            <v>45901</v>
          </cell>
          <cell r="U1030">
            <v>45930</v>
          </cell>
          <cell r="V1030">
            <v>2298473</v>
          </cell>
          <cell r="W1030">
            <v>45931</v>
          </cell>
          <cell r="X1030">
            <v>45961</v>
          </cell>
          <cell r="Y1030">
            <v>2221857</v>
          </cell>
          <cell r="Z1030">
            <v>45962</v>
          </cell>
          <cell r="AA1030">
            <v>45990</v>
          </cell>
          <cell r="AB1030">
            <v>0</v>
          </cell>
          <cell r="AC1030">
            <v>0</v>
          </cell>
          <cell r="AD1030">
            <v>0</v>
          </cell>
          <cell r="AE1030">
            <v>0</v>
          </cell>
          <cell r="AF1030">
            <v>0</v>
          </cell>
          <cell r="AG1030">
            <v>0</v>
          </cell>
          <cell r="AH1030">
            <v>0</v>
          </cell>
          <cell r="AK1030">
            <v>0</v>
          </cell>
          <cell r="AN1030">
            <v>0</v>
          </cell>
          <cell r="AQ1030">
            <v>0</v>
          </cell>
          <cell r="AT1030">
            <v>0</v>
          </cell>
          <cell r="AW1030">
            <v>0</v>
          </cell>
          <cell r="BI1030" t="str">
            <v>Vicerrectoría de Recursos Universitarios</v>
          </cell>
          <cell r="BJ1030" t="str">
            <v>WILSON FERNANDO SALGADO CIFUENTES</v>
          </cell>
          <cell r="BK1030" t="str">
            <v>Vicerrector Universitario</v>
          </cell>
          <cell r="BL1030">
            <v>1600</v>
          </cell>
          <cell r="BM1030">
            <v>45860.72247685185</v>
          </cell>
          <cell r="BN1030">
            <v>1114340201</v>
          </cell>
          <cell r="BO1030">
            <v>4284</v>
          </cell>
          <cell r="BP1030">
            <v>45860</v>
          </cell>
          <cell r="BQ1030">
            <v>9806818</v>
          </cell>
          <cell r="BR1030">
            <v>0</v>
          </cell>
          <cell r="BS1030">
            <v>0</v>
          </cell>
          <cell r="BY1030">
            <v>0</v>
          </cell>
          <cell r="BZ1030">
            <v>0</v>
          </cell>
          <cell r="CC1030">
            <v>0</v>
          </cell>
          <cell r="CF1030">
            <v>0</v>
          </cell>
          <cell r="CG1030">
            <v>0</v>
          </cell>
          <cell r="CH1030">
            <v>0</v>
          </cell>
          <cell r="CI1030">
            <v>0</v>
          </cell>
          <cell r="CJ1030">
            <v>0</v>
          </cell>
          <cell r="CK1030">
            <v>0</v>
          </cell>
          <cell r="CL1030">
            <v>0</v>
          </cell>
          <cell r="CM1030">
            <v>0</v>
          </cell>
          <cell r="CN1030">
            <v>0</v>
          </cell>
          <cell r="CO1030">
            <v>0</v>
          </cell>
          <cell r="CP1030">
            <v>0</v>
          </cell>
          <cell r="CQ1030">
            <v>0</v>
          </cell>
          <cell r="CR1030">
            <v>0</v>
          </cell>
          <cell r="CS1030"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1030">
            <v>1121955626</v>
          </cell>
          <cell r="CU1030">
            <v>136</v>
          </cell>
          <cell r="CV1030" t="str">
            <v>2801011040006</v>
          </cell>
          <cell r="CY1030">
            <v>7490</v>
          </cell>
          <cell r="CZ1030" t="str">
            <v>M6</v>
          </cell>
          <cell r="DA1030">
            <v>9806818</v>
          </cell>
          <cell r="DB1030">
            <v>0</v>
          </cell>
        </row>
        <row r="1031">
          <cell r="B1031" t="str">
            <v>1022 DE 2025</v>
          </cell>
          <cell r="C1031">
            <v>1096482067</v>
          </cell>
          <cell r="D1031" t="str">
            <v>FANNY GAMBOA CORTES</v>
          </cell>
          <cell r="E1031" t="str">
            <v>CONTRATO DE PRESTACIÓN DE SERVICIOS DE APOYO A LA GESTIÓN</v>
          </cell>
          <cell r="F1031" t="str">
            <v>PRESTACIÓN DE SERVICIOS DE APOYO A LA GESTIÓN NECESARIO PARA EL FORTALECIMIENTO DE LOS PROCESOS DE LOS LABORATORIOS DE LA SEDE BOQUEMONTE DE LA UNIVERSIDAD DE LOS LLANOS</v>
          </cell>
          <cell r="G1031">
            <v>45860</v>
          </cell>
          <cell r="H1031">
            <v>9806818</v>
          </cell>
          <cell r="I1031" t="str">
            <v>Cuatro (04) meses y ocho (08) días calendario</v>
          </cell>
          <cell r="J1031">
            <v>45860</v>
          </cell>
          <cell r="K1031">
            <v>45990</v>
          </cell>
          <cell r="L1031" t="str">
            <v>NO APLICA</v>
          </cell>
          <cell r="M1031" t="str">
            <v>NO APLICA</v>
          </cell>
          <cell r="N1031" t="str">
            <v>NO APLICA</v>
          </cell>
          <cell r="O1031">
            <v>4</v>
          </cell>
          <cell r="P1031">
            <v>2988015</v>
          </cell>
          <cell r="Q1031">
            <v>45860</v>
          </cell>
          <cell r="R1031">
            <v>45900</v>
          </cell>
          <cell r="S1031">
            <v>2298473</v>
          </cell>
          <cell r="T1031">
            <v>45901</v>
          </cell>
          <cell r="U1031">
            <v>45930</v>
          </cell>
          <cell r="V1031">
            <v>2298473</v>
          </cell>
          <cell r="W1031">
            <v>45931</v>
          </cell>
          <cell r="X1031">
            <v>45961</v>
          </cell>
          <cell r="Y1031">
            <v>2221857</v>
          </cell>
          <cell r="Z1031">
            <v>45962</v>
          </cell>
          <cell r="AA1031">
            <v>45990</v>
          </cell>
          <cell r="AB1031">
            <v>0</v>
          </cell>
          <cell r="AC1031">
            <v>0</v>
          </cell>
          <cell r="AD1031">
            <v>0</v>
          </cell>
          <cell r="AE1031">
            <v>0</v>
          </cell>
          <cell r="AF1031">
            <v>0</v>
          </cell>
          <cell r="AG1031">
            <v>0</v>
          </cell>
          <cell r="AH1031">
            <v>0</v>
          </cell>
          <cell r="AK1031">
            <v>0</v>
          </cell>
          <cell r="AN1031">
            <v>0</v>
          </cell>
          <cell r="AQ1031">
            <v>0</v>
          </cell>
          <cell r="AT1031">
            <v>0</v>
          </cell>
          <cell r="AW1031">
            <v>0</v>
          </cell>
          <cell r="BI1031" t="str">
            <v>Vicerrectoría de Recursos Universitarios</v>
          </cell>
          <cell r="BJ1031" t="str">
            <v>WILSON FERNANDO SALGADO CIFUENTES</v>
          </cell>
          <cell r="BK1031" t="str">
            <v>Vicerrector Universitario</v>
          </cell>
          <cell r="BL1031">
            <v>1600</v>
          </cell>
          <cell r="BM1031">
            <v>45860.72247685185</v>
          </cell>
          <cell r="BN1031">
            <v>1114340201</v>
          </cell>
          <cell r="BO1031">
            <v>4244</v>
          </cell>
          <cell r="BP1031">
            <v>45860</v>
          </cell>
          <cell r="BQ1031">
            <v>9806818</v>
          </cell>
          <cell r="BR1031">
            <v>0</v>
          </cell>
          <cell r="BS1031">
            <v>0</v>
          </cell>
          <cell r="BY1031">
            <v>0</v>
          </cell>
          <cell r="BZ1031">
            <v>0</v>
          </cell>
          <cell r="CC1031">
            <v>0</v>
          </cell>
          <cell r="CF1031">
            <v>0</v>
          </cell>
          <cell r="CG1031">
            <v>0</v>
          </cell>
          <cell r="CH1031">
            <v>0</v>
          </cell>
          <cell r="CI1031">
            <v>0</v>
          </cell>
          <cell r="CJ1031">
            <v>0</v>
          </cell>
          <cell r="CK1031">
            <v>0</v>
          </cell>
          <cell r="CL1031">
            <v>0</v>
          </cell>
          <cell r="CM1031">
            <v>0</v>
          </cell>
          <cell r="CN1031">
            <v>0</v>
          </cell>
          <cell r="CO1031">
            <v>0</v>
          </cell>
          <cell r="CP1031">
            <v>0</v>
          </cell>
          <cell r="CQ1031">
            <v>0</v>
          </cell>
          <cell r="CR1031">
            <v>0</v>
          </cell>
          <cell r="CS1031" t="str">
            <v>1. Colaborar en el montaje, entrega y recepción de materiales en las prácticas de los laboratorios. 2. Velar por el correcto uso y manejo de los equipos de laboratorios y por el cumplimiento del procedimiento de aseguramiento metrológico. 3. Asistir en el control de acceso de usuarios a los laboratorios, gestionando los espacios y horarios disponibles. 4. Colaborar en la elaboración de inventarios de reactivos, material de vidrio y proyección de necesidades del laboratorio</v>
          </cell>
          <cell r="CT1031">
            <v>1096482067</v>
          </cell>
          <cell r="CU1031">
            <v>136</v>
          </cell>
          <cell r="CV1031" t="str">
            <v>280301</v>
          </cell>
          <cell r="CY1031">
            <v>8299</v>
          </cell>
          <cell r="CZ1031" t="str">
            <v>M6</v>
          </cell>
          <cell r="DA1031">
            <v>9806818</v>
          </cell>
          <cell r="DB1031">
            <v>0</v>
          </cell>
        </row>
        <row r="1032">
          <cell r="B1032" t="str">
            <v>1023 DE 2025</v>
          </cell>
          <cell r="C1032">
            <v>1234792242</v>
          </cell>
          <cell r="D1032" t="str">
            <v>MAYEITH JULIANA BETANCOURT BASABE</v>
          </cell>
          <cell r="E1032" t="str">
            <v>CONTRATO DE PRESTACIÓN DE SERVICIOS DE APOYO A LA GESTIÓN</v>
          </cell>
          <cell r="F1032" t="str">
            <v>PRESTACIÓN DE SERVICIOS DE APOYO A LA GESTIÓN NECESARIO PARA EL FORTALECIMIENTO DE LOS PROCESOS DEL LABORATORIO DE AUTOMATIZACIÓN DE LA FACULTAD DE CIENCIAS BÁSICAS E INGENIERÍA DE LA UNIVERSIDAD DE LOS LLANOS.</v>
          </cell>
          <cell r="G1032">
            <v>45860</v>
          </cell>
          <cell r="H1032">
            <v>9806818</v>
          </cell>
          <cell r="I1032" t="str">
            <v>Cuatro (04) meses y ocho (08) días calendario</v>
          </cell>
          <cell r="J1032">
            <v>45860</v>
          </cell>
          <cell r="K1032">
            <v>45990</v>
          </cell>
          <cell r="L1032" t="str">
            <v>NO APLICA</v>
          </cell>
          <cell r="M1032" t="str">
            <v>NO APLICA</v>
          </cell>
          <cell r="N1032" t="str">
            <v>NO APLICA</v>
          </cell>
          <cell r="O1032">
            <v>4</v>
          </cell>
          <cell r="P1032">
            <v>2988015</v>
          </cell>
          <cell r="Q1032">
            <v>45860</v>
          </cell>
          <cell r="R1032">
            <v>45900</v>
          </cell>
          <cell r="S1032">
            <v>2298473</v>
          </cell>
          <cell r="T1032">
            <v>45901</v>
          </cell>
          <cell r="U1032">
            <v>45930</v>
          </cell>
          <cell r="V1032">
            <v>2298473</v>
          </cell>
          <cell r="W1032">
            <v>45931</v>
          </cell>
          <cell r="X1032">
            <v>45961</v>
          </cell>
          <cell r="Y1032">
            <v>2221857</v>
          </cell>
          <cell r="Z1032">
            <v>45962</v>
          </cell>
          <cell r="AA1032">
            <v>45990</v>
          </cell>
          <cell r="AB1032">
            <v>0</v>
          </cell>
          <cell r="AC1032">
            <v>0</v>
          </cell>
          <cell r="AD1032">
            <v>0</v>
          </cell>
          <cell r="AE1032">
            <v>0</v>
          </cell>
          <cell r="AF1032">
            <v>0</v>
          </cell>
          <cell r="AG1032">
            <v>0</v>
          </cell>
          <cell r="AH1032">
            <v>0</v>
          </cell>
          <cell r="AK1032">
            <v>0</v>
          </cell>
          <cell r="AN1032">
            <v>0</v>
          </cell>
          <cell r="AQ1032">
            <v>0</v>
          </cell>
          <cell r="AT1032">
            <v>0</v>
          </cell>
          <cell r="AW1032">
            <v>0</v>
          </cell>
          <cell r="BI1032" t="str">
            <v>Vicerrectoría de Recursos Universitarios</v>
          </cell>
          <cell r="BJ1032" t="str">
            <v>WILSON FERNANDO SALGADO CIFUENTES</v>
          </cell>
          <cell r="BK1032" t="str">
            <v>Vicerrector Universitario</v>
          </cell>
          <cell r="BL1032">
            <v>1600</v>
          </cell>
          <cell r="BM1032">
            <v>45860.72247685185</v>
          </cell>
          <cell r="BN1032">
            <v>1114340201</v>
          </cell>
          <cell r="BO1032">
            <v>4297</v>
          </cell>
          <cell r="BP1032">
            <v>45860</v>
          </cell>
          <cell r="BQ1032">
            <v>9806818</v>
          </cell>
          <cell r="BR1032">
            <v>0</v>
          </cell>
          <cell r="BS1032">
            <v>0</v>
          </cell>
          <cell r="BY1032">
            <v>0</v>
          </cell>
          <cell r="BZ1032">
            <v>0</v>
          </cell>
          <cell r="CC1032">
            <v>0</v>
          </cell>
          <cell r="CF1032">
            <v>0</v>
          </cell>
          <cell r="CG1032">
            <v>0</v>
          </cell>
          <cell r="CH1032">
            <v>0</v>
          </cell>
          <cell r="CI1032">
            <v>0</v>
          </cell>
          <cell r="CJ1032">
            <v>0</v>
          </cell>
          <cell r="CK1032">
            <v>0</v>
          </cell>
          <cell r="CL1032">
            <v>0</v>
          </cell>
          <cell r="CM1032">
            <v>0</v>
          </cell>
          <cell r="CN1032">
            <v>0</v>
          </cell>
          <cell r="CO1032">
            <v>0</v>
          </cell>
          <cell r="CP1032">
            <v>0</v>
          </cell>
          <cell r="CQ1032">
            <v>0</v>
          </cell>
          <cell r="CR1032">
            <v>0</v>
          </cell>
          <cell r="CS1032" t="str">
            <v>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v>
          </cell>
          <cell r="CT1032">
            <v>1234792242</v>
          </cell>
          <cell r="CU1032">
            <v>136</v>
          </cell>
          <cell r="CV1032" t="str">
            <v>280101310</v>
          </cell>
          <cell r="CY1032">
            <v>7490</v>
          </cell>
          <cell r="CZ1032" t="str">
            <v>M6</v>
          </cell>
          <cell r="DA1032">
            <v>9806818</v>
          </cell>
          <cell r="DB1032">
            <v>0</v>
          </cell>
        </row>
        <row r="1033">
          <cell r="B1033" t="str">
            <v>1024 DE 2025</v>
          </cell>
          <cell r="C1033">
            <v>1122130378</v>
          </cell>
          <cell r="D1033" t="str">
            <v>JHON EDISSON SALGUERO PINZON</v>
          </cell>
          <cell r="E1033" t="str">
            <v>CONTRATO DE PRESTACIÓN DE SERVICIOS DE APOYO A LA GESTIÓN</v>
          </cell>
          <cell r="F1033" t="str">
            <v>PRESTACIÓN DE SERVICIOS DE APOYO A LA GESTIÓN NECESARIO PARA EL FORTALECIMIENTO DE LOS PROCESOS EN EL CENTRO TIC PARA LA INGENIERÍA DE LA FACULTAD DE CIENCIAS BÁSICAS E INGENIERÍA DE LA UNIVERSIDAD DE LOS LLANOS.</v>
          </cell>
          <cell r="G1033">
            <v>45860</v>
          </cell>
          <cell r="H1033">
            <v>9806818</v>
          </cell>
          <cell r="I1033" t="str">
            <v>Cuatro (04) meses y ocho (08) días calendario</v>
          </cell>
          <cell r="J1033">
            <v>45860</v>
          </cell>
          <cell r="K1033">
            <v>45990</v>
          </cell>
          <cell r="L1033" t="str">
            <v>NO APLICA</v>
          </cell>
          <cell r="M1033" t="str">
            <v>NO APLICA</v>
          </cell>
          <cell r="N1033" t="str">
            <v>NO APLICA</v>
          </cell>
          <cell r="O1033">
            <v>4</v>
          </cell>
          <cell r="P1033">
            <v>2988015</v>
          </cell>
          <cell r="Q1033">
            <v>45860</v>
          </cell>
          <cell r="R1033">
            <v>45900</v>
          </cell>
          <cell r="S1033">
            <v>2298473</v>
          </cell>
          <cell r="T1033">
            <v>45901</v>
          </cell>
          <cell r="U1033">
            <v>45930</v>
          </cell>
          <cell r="V1033">
            <v>2298473</v>
          </cell>
          <cell r="W1033">
            <v>45931</v>
          </cell>
          <cell r="X1033">
            <v>45961</v>
          </cell>
          <cell r="Y1033">
            <v>2221857</v>
          </cell>
          <cell r="Z1033">
            <v>45962</v>
          </cell>
          <cell r="AA1033">
            <v>45990</v>
          </cell>
          <cell r="AB1033">
            <v>0</v>
          </cell>
          <cell r="AC1033">
            <v>0</v>
          </cell>
          <cell r="AD1033">
            <v>0</v>
          </cell>
          <cell r="AE1033">
            <v>0</v>
          </cell>
          <cell r="AF1033">
            <v>0</v>
          </cell>
          <cell r="AG1033">
            <v>0</v>
          </cell>
          <cell r="AH1033">
            <v>0</v>
          </cell>
          <cell r="AK1033">
            <v>0</v>
          </cell>
          <cell r="AN1033">
            <v>0</v>
          </cell>
          <cell r="AQ1033">
            <v>0</v>
          </cell>
          <cell r="AT1033">
            <v>0</v>
          </cell>
          <cell r="AW1033">
            <v>0</v>
          </cell>
          <cell r="BI1033" t="str">
            <v>Vicerrectoría de Recursos Universitarios</v>
          </cell>
          <cell r="BJ1033" t="str">
            <v>WILSON FERNANDO SALGADO CIFUENTES</v>
          </cell>
          <cell r="BK1033" t="str">
            <v>Vicerrector Universitario</v>
          </cell>
          <cell r="BL1033">
            <v>1600</v>
          </cell>
          <cell r="BM1033">
            <v>45860.72247685185</v>
          </cell>
          <cell r="BN1033">
            <v>1114340201</v>
          </cell>
          <cell r="BO1033">
            <v>4291</v>
          </cell>
          <cell r="BP1033">
            <v>45860</v>
          </cell>
          <cell r="BQ1033">
            <v>9806818</v>
          </cell>
          <cell r="BR1033">
            <v>0</v>
          </cell>
          <cell r="BS1033">
            <v>0</v>
          </cell>
          <cell r="BY1033">
            <v>0</v>
          </cell>
          <cell r="BZ1033">
            <v>0</v>
          </cell>
          <cell r="CC1033">
            <v>0</v>
          </cell>
          <cell r="CF1033">
            <v>0</v>
          </cell>
          <cell r="CG1033">
            <v>0</v>
          </cell>
          <cell r="CH1033">
            <v>0</v>
          </cell>
          <cell r="CI1033">
            <v>0</v>
          </cell>
          <cell r="CJ1033">
            <v>0</v>
          </cell>
          <cell r="CK1033">
            <v>0</v>
          </cell>
          <cell r="CL1033">
            <v>0</v>
          </cell>
          <cell r="CM1033">
            <v>0</v>
          </cell>
          <cell r="CN1033">
            <v>0</v>
          </cell>
          <cell r="CO1033">
            <v>0</v>
          </cell>
          <cell r="CP1033">
            <v>0</v>
          </cell>
          <cell r="CQ1033">
            <v>0</v>
          </cell>
          <cell r="CR1033">
            <v>0</v>
          </cell>
          <cell r="CS1033"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1033">
            <v>1122130378</v>
          </cell>
          <cell r="CU1033">
            <v>136</v>
          </cell>
          <cell r="CV1033" t="str">
            <v>280101303</v>
          </cell>
          <cell r="CY1033">
            <v>9511</v>
          </cell>
          <cell r="CZ1033" t="str">
            <v>M4</v>
          </cell>
          <cell r="DA1033">
            <v>9806818</v>
          </cell>
          <cell r="DB1033">
            <v>0</v>
          </cell>
        </row>
        <row r="1034">
          <cell r="B1034" t="str">
            <v>1025 DE 2025</v>
          </cell>
          <cell r="C1034">
            <v>1122138438</v>
          </cell>
          <cell r="D1034" t="str">
            <v>DANIEL HUMBERTO MORENO MORENO</v>
          </cell>
          <cell r="E1034" t="str">
            <v>CONTRATO DE PRESTACIÓN DE SERVICIOS DE APOYO A LA GESTIÓN</v>
          </cell>
          <cell r="F1034" t="str">
            <v>PRESTACIÓN DE SERVICIOS DE APOYO A LA GESTIÓN NECESARIO PARA EL FORTALECIMIENTO DE LOS PROCESOS EN EL CENTRO TIC PARA LA INGENIERÍA DE LA FACULTAD DE CIENCIAS BÁSICAS E INGENIERÍA DE LA UNIVERSIDAD DE LOS LLANOS.</v>
          </cell>
          <cell r="G1034">
            <v>45860</v>
          </cell>
          <cell r="H1034">
            <v>9806818</v>
          </cell>
          <cell r="I1034" t="str">
            <v>Cuatro (04) meses y ocho (08) días calendario</v>
          </cell>
          <cell r="J1034">
            <v>45860</v>
          </cell>
          <cell r="K1034">
            <v>45990</v>
          </cell>
          <cell r="L1034" t="str">
            <v>NO APLICA</v>
          </cell>
          <cell r="M1034" t="str">
            <v>NO APLICA</v>
          </cell>
          <cell r="N1034" t="str">
            <v>NO APLICA</v>
          </cell>
          <cell r="O1034">
            <v>4</v>
          </cell>
          <cell r="P1034">
            <v>2988015</v>
          </cell>
          <cell r="Q1034">
            <v>45860</v>
          </cell>
          <cell r="R1034">
            <v>45900</v>
          </cell>
          <cell r="S1034">
            <v>2298473</v>
          </cell>
          <cell r="T1034">
            <v>45901</v>
          </cell>
          <cell r="U1034">
            <v>45930</v>
          </cell>
          <cell r="V1034">
            <v>2298473</v>
          </cell>
          <cell r="W1034">
            <v>45931</v>
          </cell>
          <cell r="X1034">
            <v>45961</v>
          </cell>
          <cell r="Y1034">
            <v>2221857</v>
          </cell>
          <cell r="Z1034">
            <v>45962</v>
          </cell>
          <cell r="AA1034">
            <v>45990</v>
          </cell>
          <cell r="AB1034">
            <v>0</v>
          </cell>
          <cell r="AC1034">
            <v>0</v>
          </cell>
          <cell r="AD1034">
            <v>0</v>
          </cell>
          <cell r="AE1034">
            <v>0</v>
          </cell>
          <cell r="AF1034">
            <v>0</v>
          </cell>
          <cell r="AG1034">
            <v>0</v>
          </cell>
          <cell r="AH1034">
            <v>0</v>
          </cell>
          <cell r="AK1034">
            <v>0</v>
          </cell>
          <cell r="AN1034">
            <v>0</v>
          </cell>
          <cell r="AQ1034">
            <v>0</v>
          </cell>
          <cell r="AT1034">
            <v>0</v>
          </cell>
          <cell r="AW1034">
            <v>0</v>
          </cell>
          <cell r="BI1034" t="str">
            <v>Vicerrectoría de Recursos Universitarios</v>
          </cell>
          <cell r="BJ1034" t="str">
            <v>WILSON FERNANDO SALGADO CIFUENTES</v>
          </cell>
          <cell r="BK1034" t="str">
            <v>Vicerrector Universitario</v>
          </cell>
          <cell r="BL1034">
            <v>1600</v>
          </cell>
          <cell r="BM1034">
            <v>45860.72247685185</v>
          </cell>
          <cell r="BN1034">
            <v>1114340201</v>
          </cell>
          <cell r="BO1034">
            <v>4292</v>
          </cell>
          <cell r="BP1034">
            <v>45860</v>
          </cell>
          <cell r="BQ1034">
            <v>9806818</v>
          </cell>
          <cell r="BR1034">
            <v>0</v>
          </cell>
          <cell r="BS1034">
            <v>0</v>
          </cell>
          <cell r="BY1034">
            <v>0</v>
          </cell>
          <cell r="BZ1034">
            <v>0</v>
          </cell>
          <cell r="CC1034">
            <v>0</v>
          </cell>
          <cell r="CF1034">
            <v>0</v>
          </cell>
          <cell r="CG1034">
            <v>0</v>
          </cell>
          <cell r="CH1034">
            <v>0</v>
          </cell>
          <cell r="CI1034">
            <v>0</v>
          </cell>
          <cell r="CJ1034">
            <v>0</v>
          </cell>
          <cell r="CK1034">
            <v>0</v>
          </cell>
          <cell r="CL1034">
            <v>0</v>
          </cell>
          <cell r="CM1034">
            <v>0</v>
          </cell>
          <cell r="CN1034">
            <v>0</v>
          </cell>
          <cell r="CO1034">
            <v>0</v>
          </cell>
          <cell r="CP1034">
            <v>0</v>
          </cell>
          <cell r="CQ1034">
            <v>0</v>
          </cell>
          <cell r="CR1034">
            <v>0</v>
          </cell>
          <cell r="CS1034"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1034">
            <v>1122138438</v>
          </cell>
          <cell r="CU1034">
            <v>136</v>
          </cell>
          <cell r="CV1034" t="str">
            <v>280101303</v>
          </cell>
          <cell r="CY1034">
            <v>7490</v>
          </cell>
          <cell r="CZ1034" t="str">
            <v>M6</v>
          </cell>
          <cell r="DA1034">
            <v>9806818</v>
          </cell>
          <cell r="DB1034">
            <v>0</v>
          </cell>
        </row>
        <row r="1035">
          <cell r="B1035" t="str">
            <v>1026 DE 2025</v>
          </cell>
          <cell r="C1035">
            <v>1006903578</v>
          </cell>
          <cell r="D1035" t="str">
            <v>YEINER FABIAN CASTRO BERNAL</v>
          </cell>
          <cell r="E1035" t="str">
            <v>CONTRATO DE PRESTACIÓN DE SERVICIOS DE APOYO A LA GESTIÓN</v>
          </cell>
          <cell r="F1035" t="str">
            <v>PRESTACIÓN DE SERVICIOS DE APOYO A LA GESTIÓN NECESARIO PARA EL FORTALECIMIENTO DE LOS PROCESOS EN EL CENTRO TIC PARA LA INGENIERÍA DE LA FACULTAD DE CIENCIAS BÁSICAS E INGENIERÍA DE LA UNIVERSIDAD DE LOS LLANOS.</v>
          </cell>
          <cell r="G1035">
            <v>45860</v>
          </cell>
          <cell r="H1035">
            <v>9806818</v>
          </cell>
          <cell r="I1035" t="str">
            <v>Cuatro (04) meses y ocho (08) días calendario</v>
          </cell>
          <cell r="J1035">
            <v>45860</v>
          </cell>
          <cell r="K1035">
            <v>45990</v>
          </cell>
          <cell r="L1035" t="str">
            <v>NO APLICA</v>
          </cell>
          <cell r="M1035" t="str">
            <v>NO APLICA</v>
          </cell>
          <cell r="N1035" t="str">
            <v>NO APLICA</v>
          </cell>
          <cell r="O1035">
            <v>4</v>
          </cell>
          <cell r="P1035">
            <v>2988015</v>
          </cell>
          <cell r="Q1035">
            <v>45860</v>
          </cell>
          <cell r="R1035">
            <v>45900</v>
          </cell>
          <cell r="S1035">
            <v>2298473</v>
          </cell>
          <cell r="T1035">
            <v>45901</v>
          </cell>
          <cell r="U1035">
            <v>45930</v>
          </cell>
          <cell r="V1035">
            <v>2298473</v>
          </cell>
          <cell r="W1035">
            <v>45931</v>
          </cell>
          <cell r="X1035">
            <v>45961</v>
          </cell>
          <cell r="Y1035">
            <v>2221857</v>
          </cell>
          <cell r="Z1035">
            <v>45962</v>
          </cell>
          <cell r="AA1035">
            <v>45990</v>
          </cell>
          <cell r="AB1035">
            <v>0</v>
          </cell>
          <cell r="AC1035">
            <v>0</v>
          </cell>
          <cell r="AD1035">
            <v>0</v>
          </cell>
          <cell r="AE1035">
            <v>0</v>
          </cell>
          <cell r="AF1035">
            <v>0</v>
          </cell>
          <cell r="AG1035">
            <v>0</v>
          </cell>
          <cell r="AH1035">
            <v>0</v>
          </cell>
          <cell r="AK1035">
            <v>0</v>
          </cell>
          <cell r="AN1035">
            <v>0</v>
          </cell>
          <cell r="AQ1035">
            <v>0</v>
          </cell>
          <cell r="AT1035">
            <v>0</v>
          </cell>
          <cell r="AW1035">
            <v>0</v>
          </cell>
          <cell r="BI1035" t="str">
            <v>Vicerrectoría de Recursos Universitarios</v>
          </cell>
          <cell r="BJ1035" t="str">
            <v>WILSON FERNANDO SALGADO CIFUENTES</v>
          </cell>
          <cell r="BK1035" t="str">
            <v>Vicerrector Universitario</v>
          </cell>
          <cell r="BL1035">
            <v>1600</v>
          </cell>
          <cell r="BM1035">
            <v>45860.72247685185</v>
          </cell>
          <cell r="BN1035">
            <v>1114340201</v>
          </cell>
          <cell r="BO1035">
            <v>4232</v>
          </cell>
          <cell r="BP1035">
            <v>45860</v>
          </cell>
          <cell r="BQ1035">
            <v>9806818</v>
          </cell>
          <cell r="BR1035">
            <v>0</v>
          </cell>
          <cell r="BS1035">
            <v>0</v>
          </cell>
          <cell r="BY1035">
            <v>0</v>
          </cell>
          <cell r="BZ1035">
            <v>0</v>
          </cell>
          <cell r="CC1035">
            <v>0</v>
          </cell>
          <cell r="CF1035">
            <v>0</v>
          </cell>
          <cell r="CG1035">
            <v>0</v>
          </cell>
          <cell r="CH1035">
            <v>0</v>
          </cell>
          <cell r="CI1035">
            <v>0</v>
          </cell>
          <cell r="CJ1035">
            <v>0</v>
          </cell>
          <cell r="CK1035">
            <v>0</v>
          </cell>
          <cell r="CL1035">
            <v>0</v>
          </cell>
          <cell r="CM1035">
            <v>0</v>
          </cell>
          <cell r="CN1035">
            <v>0</v>
          </cell>
          <cell r="CO1035">
            <v>0</v>
          </cell>
          <cell r="CP1035">
            <v>0</v>
          </cell>
          <cell r="CQ1035">
            <v>0</v>
          </cell>
          <cell r="CR1035">
            <v>0</v>
          </cell>
          <cell r="CS1035"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1035">
            <v>1006903578</v>
          </cell>
          <cell r="CU1035">
            <v>598</v>
          </cell>
          <cell r="CV1035" t="str">
            <v>280101303</v>
          </cell>
          <cell r="CY1035">
            <v>7490</v>
          </cell>
          <cell r="CZ1035" t="str">
            <v>M6</v>
          </cell>
          <cell r="DA1035">
            <v>9806818</v>
          </cell>
          <cell r="DB1035">
            <v>0</v>
          </cell>
        </row>
        <row r="1036">
          <cell r="B1036" t="str">
            <v>1027 DE 2025</v>
          </cell>
          <cell r="C1036">
            <v>1121966701</v>
          </cell>
          <cell r="D1036" t="str">
            <v>JULIO CESAR QUIROGA CAMACHO</v>
          </cell>
          <cell r="E1036" t="str">
            <v>CONTRATO DE PRESTACIÓN DE SERVICIOS DE APOYO A LA GESTIÓN</v>
          </cell>
          <cell r="F1036" t="str">
            <v>PRESTACIÓN DE SERVICIOS DE APOYO A LA GESTIÓN NECESARIO PARA EL FORTALECIMIENTO DE LOS PROCESOS EN EL CENTRO TIC PARA LA INGENIERÍA DE LA FACULTAD DE CIENCIAS BÁSICAS E INGENIERÍA DE LA UNIVERSIDAD DE LOS LLANOS.</v>
          </cell>
          <cell r="G1036">
            <v>45860</v>
          </cell>
          <cell r="H1036">
            <v>9806818</v>
          </cell>
          <cell r="I1036" t="str">
            <v>Cuatro (04) meses y ocho (08) días calendario</v>
          </cell>
          <cell r="J1036">
            <v>45860</v>
          </cell>
          <cell r="K1036">
            <v>45990</v>
          </cell>
          <cell r="L1036" t="str">
            <v>NO APLICA</v>
          </cell>
          <cell r="M1036" t="str">
            <v>NO APLICA</v>
          </cell>
          <cell r="N1036" t="str">
            <v>NO APLICA</v>
          </cell>
          <cell r="O1036">
            <v>4</v>
          </cell>
          <cell r="P1036">
            <v>2988015</v>
          </cell>
          <cell r="Q1036">
            <v>45860</v>
          </cell>
          <cell r="R1036">
            <v>45900</v>
          </cell>
          <cell r="S1036">
            <v>2298473</v>
          </cell>
          <cell r="T1036">
            <v>45901</v>
          </cell>
          <cell r="U1036">
            <v>45930</v>
          </cell>
          <cell r="V1036">
            <v>2298473</v>
          </cell>
          <cell r="W1036">
            <v>45931</v>
          </cell>
          <cell r="X1036">
            <v>45961</v>
          </cell>
          <cell r="Y1036">
            <v>2221857</v>
          </cell>
          <cell r="Z1036">
            <v>45962</v>
          </cell>
          <cell r="AA1036">
            <v>45990</v>
          </cell>
          <cell r="AB1036">
            <v>0</v>
          </cell>
          <cell r="AC1036">
            <v>0</v>
          </cell>
          <cell r="AD1036">
            <v>0</v>
          </cell>
          <cell r="AE1036">
            <v>0</v>
          </cell>
          <cell r="AF1036">
            <v>0</v>
          </cell>
          <cell r="AG1036">
            <v>0</v>
          </cell>
          <cell r="AH1036">
            <v>0</v>
          </cell>
          <cell r="AK1036">
            <v>0</v>
          </cell>
          <cell r="AN1036">
            <v>0</v>
          </cell>
          <cell r="AQ1036">
            <v>0</v>
          </cell>
          <cell r="AT1036">
            <v>0</v>
          </cell>
          <cell r="AW1036">
            <v>0</v>
          </cell>
          <cell r="BI1036" t="str">
            <v>Vicerrectoría de Recursos Universitarios</v>
          </cell>
          <cell r="BJ1036" t="str">
            <v>WILSON FERNANDO SALGADO CIFUENTES</v>
          </cell>
          <cell r="BK1036" t="str">
            <v>Vicerrector Universitario</v>
          </cell>
          <cell r="BL1036">
            <v>1600</v>
          </cell>
          <cell r="BM1036">
            <v>45860.72247685185</v>
          </cell>
          <cell r="BN1036">
            <v>1114340201</v>
          </cell>
          <cell r="BO1036">
            <v>4290</v>
          </cell>
          <cell r="BP1036">
            <v>45860</v>
          </cell>
          <cell r="BQ1036">
            <v>9806818</v>
          </cell>
          <cell r="BR1036">
            <v>0</v>
          </cell>
          <cell r="BS1036">
            <v>0</v>
          </cell>
          <cell r="BY1036">
            <v>0</v>
          </cell>
          <cell r="BZ1036">
            <v>0</v>
          </cell>
          <cell r="CC1036">
            <v>0</v>
          </cell>
          <cell r="CF1036">
            <v>0</v>
          </cell>
          <cell r="CG1036">
            <v>0</v>
          </cell>
          <cell r="CH1036">
            <v>0</v>
          </cell>
          <cell r="CI1036">
            <v>0</v>
          </cell>
          <cell r="CJ1036">
            <v>0</v>
          </cell>
          <cell r="CK1036">
            <v>0</v>
          </cell>
          <cell r="CL1036">
            <v>0</v>
          </cell>
          <cell r="CM1036">
            <v>0</v>
          </cell>
          <cell r="CN1036">
            <v>0</v>
          </cell>
          <cell r="CO1036">
            <v>0</v>
          </cell>
          <cell r="CP1036">
            <v>0</v>
          </cell>
          <cell r="CQ1036">
            <v>0</v>
          </cell>
          <cell r="CR1036">
            <v>0</v>
          </cell>
          <cell r="CS1036"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1036">
            <v>1121966701</v>
          </cell>
          <cell r="CU1036">
            <v>136</v>
          </cell>
          <cell r="CV1036" t="str">
            <v>280101303</v>
          </cell>
          <cell r="CY1036">
            <v>6201</v>
          </cell>
          <cell r="CZ1036" t="str">
            <v>M6</v>
          </cell>
          <cell r="DA1036">
            <v>9806818</v>
          </cell>
          <cell r="DB1036">
            <v>0</v>
          </cell>
        </row>
        <row r="1037">
          <cell r="B1037" t="str">
            <v>1028 DE 2025</v>
          </cell>
          <cell r="C1037">
            <v>1121889070</v>
          </cell>
          <cell r="D1037" t="str">
            <v>CRISTIAN ANDRES IBAÑEZ PUENTES</v>
          </cell>
          <cell r="E1037" t="str">
            <v>CONTRATO DE PRESTACIÓN DE SERVICIOS DE APOYO A LA GESTIÓN</v>
          </cell>
          <cell r="F1037" t="str">
            <v>PRESTACIÓN DE SERVICIOS DE APOYO A LA GESTIÓN NECESARIO PARA EL FORTALECIMIENTO DE LOS PROCESOS DEL HERBARIO LLANOS DE LA FACULTAD DE CIENCIAS BÁSICAS E INGENIERÍA DE LA UNIVERSIDAD DE LOS LLANOS.</v>
          </cell>
          <cell r="G1037">
            <v>45860</v>
          </cell>
          <cell r="H1037">
            <v>9806818</v>
          </cell>
          <cell r="I1037" t="str">
            <v>Cuatro (04) meses y ocho (08) días calendario</v>
          </cell>
          <cell r="J1037">
            <v>45860</v>
          </cell>
          <cell r="K1037">
            <v>45990</v>
          </cell>
          <cell r="L1037" t="str">
            <v>NO APLICA</v>
          </cell>
          <cell r="M1037" t="str">
            <v>NO APLICA</v>
          </cell>
          <cell r="N1037" t="str">
            <v>NO APLICA</v>
          </cell>
          <cell r="O1037">
            <v>4</v>
          </cell>
          <cell r="P1037">
            <v>2988015</v>
          </cell>
          <cell r="Q1037">
            <v>45860</v>
          </cell>
          <cell r="R1037">
            <v>45900</v>
          </cell>
          <cell r="S1037">
            <v>2298473</v>
          </cell>
          <cell r="T1037">
            <v>45901</v>
          </cell>
          <cell r="U1037">
            <v>45930</v>
          </cell>
          <cell r="V1037">
            <v>2298473</v>
          </cell>
          <cell r="W1037">
            <v>45931</v>
          </cell>
          <cell r="X1037">
            <v>45961</v>
          </cell>
          <cell r="Y1037">
            <v>2221857</v>
          </cell>
          <cell r="Z1037">
            <v>45962</v>
          </cell>
          <cell r="AA1037">
            <v>45990</v>
          </cell>
          <cell r="AB1037">
            <v>0</v>
          </cell>
          <cell r="AC1037">
            <v>0</v>
          </cell>
          <cell r="AD1037">
            <v>0</v>
          </cell>
          <cell r="AE1037">
            <v>0</v>
          </cell>
          <cell r="AF1037">
            <v>0</v>
          </cell>
          <cell r="AG1037">
            <v>0</v>
          </cell>
          <cell r="AH1037">
            <v>0</v>
          </cell>
          <cell r="AK1037">
            <v>0</v>
          </cell>
          <cell r="AN1037">
            <v>0</v>
          </cell>
          <cell r="AQ1037">
            <v>0</v>
          </cell>
          <cell r="AT1037">
            <v>0</v>
          </cell>
          <cell r="AW1037">
            <v>0</v>
          </cell>
          <cell r="BI1037" t="str">
            <v>Vicerrectoría de Recursos Universitarios</v>
          </cell>
          <cell r="BJ1037" t="str">
            <v>WILSON FERNANDO SALGADO CIFUENTES</v>
          </cell>
          <cell r="BK1037" t="str">
            <v>Vicerrector Universitario</v>
          </cell>
          <cell r="BL1037">
            <v>1600</v>
          </cell>
          <cell r="BM1037">
            <v>45860.72247685185</v>
          </cell>
          <cell r="BN1037">
            <v>1114340201</v>
          </cell>
          <cell r="BO1037">
            <v>4268</v>
          </cell>
          <cell r="BP1037">
            <v>45860</v>
          </cell>
          <cell r="BQ1037">
            <v>9806818</v>
          </cell>
          <cell r="BR1037">
            <v>0</v>
          </cell>
          <cell r="BS1037">
            <v>0</v>
          </cell>
          <cell r="BY1037">
            <v>0</v>
          </cell>
          <cell r="BZ1037">
            <v>0</v>
          </cell>
          <cell r="CC1037">
            <v>0</v>
          </cell>
          <cell r="CF1037">
            <v>0</v>
          </cell>
          <cell r="CG1037">
            <v>0</v>
          </cell>
          <cell r="CH1037">
            <v>0</v>
          </cell>
          <cell r="CI1037">
            <v>0</v>
          </cell>
          <cell r="CJ1037">
            <v>0</v>
          </cell>
          <cell r="CK1037">
            <v>0</v>
          </cell>
          <cell r="CL1037">
            <v>0</v>
          </cell>
          <cell r="CM1037">
            <v>0</v>
          </cell>
          <cell r="CN1037">
            <v>0</v>
          </cell>
          <cell r="CO1037">
            <v>0</v>
          </cell>
          <cell r="CP1037">
            <v>0</v>
          </cell>
          <cell r="CQ1037">
            <v>0</v>
          </cell>
          <cell r="CR1037">
            <v>0</v>
          </cell>
          <cell r="CS1037" t="str">
            <v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v>
          </cell>
          <cell r="CT1037">
            <v>1121889070.0999999</v>
          </cell>
          <cell r="CU1037">
            <v>136</v>
          </cell>
          <cell r="CV1037" t="str">
            <v>2801011040007</v>
          </cell>
          <cell r="CY1037">
            <v>8299</v>
          </cell>
          <cell r="CZ1037" t="str">
            <v>M6</v>
          </cell>
          <cell r="DA1037">
            <v>9806818</v>
          </cell>
          <cell r="DB1037">
            <v>0</v>
          </cell>
        </row>
        <row r="1038">
          <cell r="B1038" t="str">
            <v>1029 DE 2025</v>
          </cell>
          <cell r="C1038">
            <v>1121964380</v>
          </cell>
          <cell r="D1038" t="str">
            <v>JEFER DANNY CANO CALDERON</v>
          </cell>
          <cell r="E1038" t="str">
            <v>CONTRATO DE PRESTACIÓN DE SERVICIOS PROFESIONALES</v>
          </cell>
          <cell r="F1038" t="str">
            <v>PRESTACIÓN DE SERVICIOS PROFESIONALES NECESARIO PARA EL FORTALECIMIENTO DE LOS PROCESOS DEL MUSEO DE HISTORIA NATURAL DE LA FACULTAD DE CIENCIAS BÁSICAS E INGENIERÍA DE LA UNIVERSIDAD DE LOS LLANOS.</v>
          </cell>
          <cell r="G1038">
            <v>45860</v>
          </cell>
          <cell r="H1038">
            <v>12349141</v>
          </cell>
          <cell r="I1038" t="str">
            <v>Cuatro (04) meses y ocho (08) días calendario</v>
          </cell>
          <cell r="J1038">
            <v>45860</v>
          </cell>
          <cell r="K1038">
            <v>45990</v>
          </cell>
          <cell r="L1038" t="str">
            <v>NO APLICA</v>
          </cell>
          <cell r="M1038" t="str">
            <v>NO APLICA</v>
          </cell>
          <cell r="N1038" t="str">
            <v>NO APLICA</v>
          </cell>
          <cell r="O1038">
            <v>4</v>
          </cell>
          <cell r="P1038">
            <v>3762629</v>
          </cell>
          <cell r="Q1038">
            <v>45860</v>
          </cell>
          <cell r="R1038">
            <v>45900</v>
          </cell>
          <cell r="S1038">
            <v>2894330</v>
          </cell>
          <cell r="T1038">
            <v>45901</v>
          </cell>
          <cell r="U1038">
            <v>45930</v>
          </cell>
          <cell r="V1038">
            <v>2894330</v>
          </cell>
          <cell r="W1038">
            <v>45931</v>
          </cell>
          <cell r="X1038">
            <v>45961</v>
          </cell>
          <cell r="Y1038">
            <v>2797852</v>
          </cell>
          <cell r="Z1038">
            <v>45962</v>
          </cell>
          <cell r="AA1038">
            <v>45990</v>
          </cell>
          <cell r="AB1038">
            <v>0</v>
          </cell>
          <cell r="AC1038">
            <v>0</v>
          </cell>
          <cell r="AD1038">
            <v>0</v>
          </cell>
          <cell r="AE1038">
            <v>0</v>
          </cell>
          <cell r="AF1038">
            <v>0</v>
          </cell>
          <cell r="AG1038">
            <v>0</v>
          </cell>
          <cell r="AH1038">
            <v>0</v>
          </cell>
          <cell r="AK1038">
            <v>0</v>
          </cell>
          <cell r="AN1038">
            <v>0</v>
          </cell>
          <cell r="AQ1038">
            <v>0</v>
          </cell>
          <cell r="AT1038">
            <v>0</v>
          </cell>
          <cell r="AW1038">
            <v>0</v>
          </cell>
          <cell r="BI1038" t="str">
            <v>Vicerrectoría de Recursos Universitarios</v>
          </cell>
          <cell r="BJ1038" t="str">
            <v>WILSON FERNANDO SALGADO CIFUENTES</v>
          </cell>
          <cell r="BK1038" t="str">
            <v>Vicerrector Universitario</v>
          </cell>
          <cell r="BL1038">
            <v>1600</v>
          </cell>
          <cell r="BM1038">
            <v>45860.72247685185</v>
          </cell>
          <cell r="BN1038">
            <v>1114340201</v>
          </cell>
          <cell r="BO1038">
            <v>4289</v>
          </cell>
          <cell r="BP1038">
            <v>45860</v>
          </cell>
          <cell r="BQ1038">
            <v>12349141</v>
          </cell>
          <cell r="BR1038">
            <v>0</v>
          </cell>
          <cell r="BS1038">
            <v>0</v>
          </cell>
          <cell r="BY1038">
            <v>0</v>
          </cell>
          <cell r="BZ1038">
            <v>0</v>
          </cell>
          <cell r="CC1038">
            <v>0</v>
          </cell>
          <cell r="CF1038">
            <v>0</v>
          </cell>
          <cell r="CG1038">
            <v>0</v>
          </cell>
          <cell r="CH1038">
            <v>0</v>
          </cell>
          <cell r="CI1038">
            <v>0</v>
          </cell>
          <cell r="CJ1038">
            <v>0</v>
          </cell>
          <cell r="CK1038">
            <v>0</v>
          </cell>
          <cell r="CL1038">
            <v>0</v>
          </cell>
          <cell r="CM1038">
            <v>0</v>
          </cell>
          <cell r="CN1038">
            <v>0</v>
          </cell>
          <cell r="CO1038">
            <v>0</v>
          </cell>
          <cell r="CP1038">
            <v>0</v>
          </cell>
          <cell r="CQ1038">
            <v>0</v>
          </cell>
          <cell r="CR1038">
            <v>0</v>
          </cell>
          <cell r="CS1038" t="str">
            <v>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Colaborar en las actividades de control, organización y actualización del archivo de la dependencia tanto físico como electrónico acorde a las directrices institucionales en materia de Gestión Documental. 3. Contribuir en la promoción y difusión de la información pertinente al MHNU y de interés de la comunidad en general a través de las tecnologías de información y comunicación (TIC). 4. Apoyar las actividades curatoriales para la organización, almacenamiento y preservación de las colecciones biológicas depositadas en el MHNU. 5. Apoyar la atención, recepción y gestión de especímenes en condición de préstamo pertenecientes a las colecciones biológicas del MHNU o provenientes de entidades externas. 6. Apoyar los procesos de actualización y publicación del Registro Nacional de Colecciones - RNC y el Sistema de Información sobre Biodiversidad de Colombia – SiB Colombia.</v>
          </cell>
          <cell r="CT1038">
            <v>1121964380</v>
          </cell>
          <cell r="CU1038">
            <v>136</v>
          </cell>
          <cell r="CV1038" t="str">
            <v>2801011040005</v>
          </cell>
          <cell r="CY1038">
            <v>8299</v>
          </cell>
          <cell r="CZ1038" t="str">
            <v>M6</v>
          </cell>
          <cell r="DA1038">
            <v>12349141</v>
          </cell>
          <cell r="DB1038">
            <v>0</v>
          </cell>
        </row>
        <row r="1039">
          <cell r="B1039" t="str">
            <v>1030 DE 2025</v>
          </cell>
          <cell r="C1039">
            <v>79325573</v>
          </cell>
          <cell r="D1039" t="str">
            <v>SANTIAGO GONZALEZ CESPEDES</v>
          </cell>
          <cell r="E1039" t="str">
            <v>CONTRATO DE PRESTACIÓN DE SERVICIOS PROFESIONALES</v>
          </cell>
          <cell r="F1039" t="str">
            <v>PRESTACIÓN DE SERVICIOS PROFESIONALES NECESARIO PARA EL FORTALECIMIENTO DE LOS PROCESOS EN EL CENTRO TIC PARA LA INGENIERÍA DE LA FACULTAD DE CIENCIAS BÁSICAS E INGENIERÍA DE LA UNIVERSIDAD DE LOS LLANOS.</v>
          </cell>
          <cell r="G1039">
            <v>45860</v>
          </cell>
          <cell r="H1039">
            <v>16729271</v>
          </cell>
          <cell r="I1039" t="str">
            <v>Cuatro (04) meses y ocho (08) días calendario</v>
          </cell>
          <cell r="J1039">
            <v>45860</v>
          </cell>
          <cell r="K1039">
            <v>45990</v>
          </cell>
          <cell r="L1039" t="str">
            <v>NO APLICA</v>
          </cell>
          <cell r="M1039" t="str">
            <v>NO APLICA</v>
          </cell>
          <cell r="N1039" t="str">
            <v>NO APLICA</v>
          </cell>
          <cell r="O1039">
            <v>4</v>
          </cell>
          <cell r="P1039">
            <v>5097200</v>
          </cell>
          <cell r="Q1039">
            <v>45860</v>
          </cell>
          <cell r="R1039">
            <v>45900</v>
          </cell>
          <cell r="S1039">
            <v>3920923</v>
          </cell>
          <cell r="T1039">
            <v>45901</v>
          </cell>
          <cell r="U1039">
            <v>45930</v>
          </cell>
          <cell r="V1039">
            <v>3920923</v>
          </cell>
          <cell r="W1039">
            <v>45931</v>
          </cell>
          <cell r="X1039">
            <v>45961</v>
          </cell>
          <cell r="Y1039">
            <v>3790225</v>
          </cell>
          <cell r="Z1039">
            <v>45962</v>
          </cell>
          <cell r="AA1039">
            <v>45990</v>
          </cell>
          <cell r="AB1039">
            <v>0</v>
          </cell>
          <cell r="AC1039">
            <v>0</v>
          </cell>
          <cell r="AD1039">
            <v>0</v>
          </cell>
          <cell r="AE1039">
            <v>0</v>
          </cell>
          <cell r="AF1039">
            <v>0</v>
          </cell>
          <cell r="AG1039">
            <v>0</v>
          </cell>
          <cell r="AH1039">
            <v>0</v>
          </cell>
          <cell r="AK1039">
            <v>0</v>
          </cell>
          <cell r="AN1039">
            <v>0</v>
          </cell>
          <cell r="AQ1039">
            <v>0</v>
          </cell>
          <cell r="AT1039">
            <v>0</v>
          </cell>
          <cell r="AW1039">
            <v>0</v>
          </cell>
          <cell r="BI1039" t="str">
            <v>Vicerrectoría de Recursos Universitarios</v>
          </cell>
          <cell r="BJ1039" t="str">
            <v>WILSON FERNANDO SALGADO CIFUENTES</v>
          </cell>
          <cell r="BK1039" t="str">
            <v>Vicerrector Universitario</v>
          </cell>
          <cell r="BL1039">
            <v>1600</v>
          </cell>
          <cell r="BM1039">
            <v>45860.72247685185</v>
          </cell>
          <cell r="BN1039">
            <v>1114340201</v>
          </cell>
          <cell r="BO1039">
            <v>4222</v>
          </cell>
          <cell r="BP1039">
            <v>45860</v>
          </cell>
          <cell r="BQ1039">
            <v>16729271</v>
          </cell>
          <cell r="BR1039">
            <v>0</v>
          </cell>
          <cell r="BS1039">
            <v>0</v>
          </cell>
          <cell r="BY1039">
            <v>0</v>
          </cell>
          <cell r="BZ1039">
            <v>0</v>
          </cell>
          <cell r="CC1039">
            <v>0</v>
          </cell>
          <cell r="CF1039">
            <v>0</v>
          </cell>
          <cell r="CG1039">
            <v>0</v>
          </cell>
          <cell r="CH1039">
            <v>0</v>
          </cell>
          <cell r="CI1039">
            <v>0</v>
          </cell>
          <cell r="CJ1039">
            <v>0</v>
          </cell>
          <cell r="CK1039">
            <v>0</v>
          </cell>
          <cell r="CL1039">
            <v>0</v>
          </cell>
          <cell r="CM1039">
            <v>0</v>
          </cell>
          <cell r="CN1039">
            <v>0</v>
          </cell>
          <cell r="CO1039">
            <v>0</v>
          </cell>
          <cell r="CP1039">
            <v>0</v>
          </cell>
          <cell r="CQ1039">
            <v>0</v>
          </cell>
          <cell r="CR1039">
            <v>0</v>
          </cell>
          <cell r="CS1039" t="str">
            <v>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v>
          </cell>
          <cell r="CT1039">
            <v>79325573</v>
          </cell>
          <cell r="CU1039">
            <v>136</v>
          </cell>
          <cell r="CV1039" t="str">
            <v>280101303</v>
          </cell>
          <cell r="CY1039">
            <v>6201</v>
          </cell>
          <cell r="CZ1039" t="str">
            <v>M6</v>
          </cell>
          <cell r="DA1039">
            <v>16729271</v>
          </cell>
          <cell r="DB1039">
            <v>0</v>
          </cell>
        </row>
        <row r="1040">
          <cell r="B1040" t="str">
            <v>1031 DE 2025</v>
          </cell>
          <cell r="C1040">
            <v>1121954011</v>
          </cell>
          <cell r="D1040" t="str">
            <v>WEIDER JOBANI DIAZ BRICEÑO</v>
          </cell>
          <cell r="E1040" t="str">
            <v>CONTRATO DE PRESTACIÓN DE SERVICIOS DE APOYO A LA GESTIÓN</v>
          </cell>
          <cell r="F1040" t="str">
            <v>PRESTACIÓN DE SERVICIOS DE APOYO A LA GESTIÓN NECESARIO PARA EL FORTALECIMIENTO DE LOS PROCESOS DEL LABORATORIO DE BIOLOGÍA DE LA FACULTAD DE CIENCIAS BÁSICAS E INGENIERÍA DE LA UNIVERSIDAD DE LOS LLANOS.</v>
          </cell>
          <cell r="G1040">
            <v>45860</v>
          </cell>
          <cell r="H1040">
            <v>9806818</v>
          </cell>
          <cell r="I1040" t="str">
            <v>Cuatro (04) meses y ocho (08) días calendario</v>
          </cell>
          <cell r="J1040">
            <v>45860</v>
          </cell>
          <cell r="K1040">
            <v>45990</v>
          </cell>
          <cell r="L1040" t="str">
            <v>NO APLICA</v>
          </cell>
          <cell r="M1040" t="str">
            <v>NO APLICA</v>
          </cell>
          <cell r="N1040" t="str">
            <v>NO APLICA</v>
          </cell>
          <cell r="O1040">
            <v>4</v>
          </cell>
          <cell r="P1040">
            <v>2988015</v>
          </cell>
          <cell r="Q1040">
            <v>45860</v>
          </cell>
          <cell r="R1040">
            <v>45900</v>
          </cell>
          <cell r="S1040">
            <v>2298473</v>
          </cell>
          <cell r="T1040">
            <v>45901</v>
          </cell>
          <cell r="U1040">
            <v>45930</v>
          </cell>
          <cell r="V1040">
            <v>2298473</v>
          </cell>
          <cell r="W1040">
            <v>45931</v>
          </cell>
          <cell r="X1040">
            <v>45961</v>
          </cell>
          <cell r="Y1040">
            <v>2221857</v>
          </cell>
          <cell r="Z1040">
            <v>45962</v>
          </cell>
          <cell r="AA1040">
            <v>45990</v>
          </cell>
          <cell r="AB1040">
            <v>0</v>
          </cell>
          <cell r="AC1040">
            <v>0</v>
          </cell>
          <cell r="AD1040">
            <v>0</v>
          </cell>
          <cell r="AE1040">
            <v>0</v>
          </cell>
          <cell r="AF1040">
            <v>0</v>
          </cell>
          <cell r="AG1040">
            <v>0</v>
          </cell>
          <cell r="AH1040">
            <v>0</v>
          </cell>
          <cell r="AK1040">
            <v>0</v>
          </cell>
          <cell r="AN1040">
            <v>0</v>
          </cell>
          <cell r="AQ1040">
            <v>0</v>
          </cell>
          <cell r="AT1040">
            <v>0</v>
          </cell>
          <cell r="AW1040">
            <v>0</v>
          </cell>
          <cell r="BI1040" t="str">
            <v>Vicerrectoría de Recursos Universitarios</v>
          </cell>
          <cell r="BJ1040" t="str">
            <v>WILSON FERNANDO SALGADO CIFUENTES</v>
          </cell>
          <cell r="BK1040" t="str">
            <v>Vicerrector Universitario</v>
          </cell>
          <cell r="BL1040">
            <v>1600</v>
          </cell>
          <cell r="BM1040">
            <v>45860.72247685185</v>
          </cell>
          <cell r="BN1040">
            <v>1114340201</v>
          </cell>
          <cell r="BO1040">
            <v>4283</v>
          </cell>
          <cell r="BP1040">
            <v>45860</v>
          </cell>
          <cell r="BQ1040">
            <v>9806818</v>
          </cell>
          <cell r="BR1040">
            <v>0</v>
          </cell>
          <cell r="BS1040">
            <v>0</v>
          </cell>
          <cell r="BY1040">
            <v>0</v>
          </cell>
          <cell r="BZ1040">
            <v>0</v>
          </cell>
          <cell r="CC1040">
            <v>0</v>
          </cell>
          <cell r="CF1040">
            <v>0</v>
          </cell>
          <cell r="CG1040">
            <v>0</v>
          </cell>
          <cell r="CH1040">
            <v>0</v>
          </cell>
          <cell r="CI1040">
            <v>0</v>
          </cell>
          <cell r="CJ1040">
            <v>0</v>
          </cell>
          <cell r="CK1040">
            <v>0</v>
          </cell>
          <cell r="CL1040">
            <v>0</v>
          </cell>
          <cell r="CM1040">
            <v>0</v>
          </cell>
          <cell r="CN1040">
            <v>0</v>
          </cell>
          <cell r="CO1040">
            <v>0</v>
          </cell>
          <cell r="CP1040">
            <v>0</v>
          </cell>
          <cell r="CQ1040">
            <v>0</v>
          </cell>
          <cell r="CR1040">
            <v>0</v>
          </cell>
          <cell r="CS1040"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1040">
            <v>1121954011</v>
          </cell>
          <cell r="CU1040">
            <v>598</v>
          </cell>
          <cell r="CV1040" t="str">
            <v>2801011040006</v>
          </cell>
          <cell r="CY1040">
            <v>7490</v>
          </cell>
          <cell r="CZ1040" t="str">
            <v>M6</v>
          </cell>
          <cell r="DA1040">
            <v>9806818</v>
          </cell>
          <cell r="DB1040">
            <v>0</v>
          </cell>
        </row>
        <row r="1041">
          <cell r="B1041" t="str">
            <v>1032 DE 2025</v>
          </cell>
          <cell r="C1041">
            <v>30083797</v>
          </cell>
          <cell r="D1041" t="str">
            <v>YAMILE EXADIS ROJAS BULLA</v>
          </cell>
          <cell r="E1041" t="str">
            <v>CONTRATO DE PRESTACIÓN DE SERVICIOS DE APOYO A LA GESTIÓN</v>
          </cell>
          <cell r="F1041" t="str">
            <v>PRESTACIÓN DE SERVICIOS DE APOYO A LA GESTIÓN NECESARIO PARA EL FORTALECIMIENTO DE LOS PROCESOS DEL PROGRAMA DE MERCADEO DE LA FACULTAD DE CIENCIAS ECONÓMICAS DE LA UNIVERSIDAD DE LOS LLANOS.</v>
          </cell>
          <cell r="G1041">
            <v>45860</v>
          </cell>
          <cell r="H1041">
            <v>10802823</v>
          </cell>
          <cell r="I1041" t="str">
            <v>Cuatro (04) meses y veintiún (21) días calendario</v>
          </cell>
          <cell r="J1041">
            <v>45860</v>
          </cell>
          <cell r="K1041">
            <v>46003</v>
          </cell>
          <cell r="L1041" t="str">
            <v>NO APLICA</v>
          </cell>
          <cell r="M1041" t="str">
            <v>NO APLICA</v>
          </cell>
          <cell r="N1041" t="str">
            <v>NO APLICA</v>
          </cell>
          <cell r="O1041">
            <v>5</v>
          </cell>
          <cell r="P1041">
            <v>2988015</v>
          </cell>
          <cell r="Q1041">
            <v>45860</v>
          </cell>
          <cell r="R1041">
            <v>45900</v>
          </cell>
          <cell r="S1041">
            <v>2298473</v>
          </cell>
          <cell r="T1041">
            <v>45901</v>
          </cell>
          <cell r="U1041">
            <v>45930</v>
          </cell>
          <cell r="V1041">
            <v>2298473</v>
          </cell>
          <cell r="W1041">
            <v>45931</v>
          </cell>
          <cell r="X1041">
            <v>45961</v>
          </cell>
          <cell r="Y1041">
            <v>2298473</v>
          </cell>
          <cell r="Z1041">
            <v>45962</v>
          </cell>
          <cell r="AA1041">
            <v>45991</v>
          </cell>
          <cell r="AB1041">
            <v>919389</v>
          </cell>
          <cell r="AC1041">
            <v>45992</v>
          </cell>
          <cell r="AD1041">
            <v>46003</v>
          </cell>
          <cell r="AE1041">
            <v>0</v>
          </cell>
          <cell r="AF1041">
            <v>0</v>
          </cell>
          <cell r="AG1041">
            <v>0</v>
          </cell>
          <cell r="AH1041">
            <v>0</v>
          </cell>
          <cell r="AK1041">
            <v>0</v>
          </cell>
          <cell r="AN1041">
            <v>0</v>
          </cell>
          <cell r="AQ1041">
            <v>0</v>
          </cell>
          <cell r="AT1041">
            <v>0</v>
          </cell>
          <cell r="AW1041">
            <v>0</v>
          </cell>
          <cell r="BI1041" t="str">
            <v>Vicerrectoría de Recursos Universitarios</v>
          </cell>
          <cell r="BJ1041" t="str">
            <v>WILSON FERNANDO SALGADO CIFUENTES</v>
          </cell>
          <cell r="BK1041" t="str">
            <v>Vicerrector Universitario</v>
          </cell>
          <cell r="BL1041">
            <v>1600</v>
          </cell>
          <cell r="BM1041">
            <v>45860.72247685185</v>
          </cell>
          <cell r="BN1041">
            <v>1114340201</v>
          </cell>
          <cell r="BO1041">
            <v>4208</v>
          </cell>
          <cell r="BP1041">
            <v>45860</v>
          </cell>
          <cell r="BQ1041">
            <v>10802823</v>
          </cell>
          <cell r="BR1041">
            <v>0</v>
          </cell>
          <cell r="BS1041">
            <v>0</v>
          </cell>
          <cell r="BY1041">
            <v>0</v>
          </cell>
          <cell r="BZ1041">
            <v>0</v>
          </cell>
          <cell r="CC1041">
            <v>0</v>
          </cell>
          <cell r="CF1041">
            <v>0</v>
          </cell>
          <cell r="CG1041">
            <v>0</v>
          </cell>
          <cell r="CH1041">
            <v>0</v>
          </cell>
          <cell r="CI1041">
            <v>0</v>
          </cell>
          <cell r="CJ1041">
            <v>0</v>
          </cell>
          <cell r="CK1041">
            <v>0</v>
          </cell>
          <cell r="CL1041">
            <v>0</v>
          </cell>
          <cell r="CM1041">
            <v>0</v>
          </cell>
          <cell r="CN1041">
            <v>0</v>
          </cell>
          <cell r="CO1041">
            <v>0</v>
          </cell>
          <cell r="CP1041">
            <v>0</v>
          </cell>
          <cell r="CQ1041">
            <v>0</v>
          </cell>
          <cell r="CR1041">
            <v>0</v>
          </cell>
          <cell r="CS1041"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1041">
            <v>30083797.600000001</v>
          </cell>
          <cell r="CU1041">
            <v>109</v>
          </cell>
          <cell r="CV1041" t="str">
            <v>280202109</v>
          </cell>
          <cell r="CY1041">
            <v>8299</v>
          </cell>
          <cell r="CZ1041" t="str">
            <v>M6</v>
          </cell>
          <cell r="DA1041">
            <v>10802823</v>
          </cell>
          <cell r="DB1041">
            <v>0</v>
          </cell>
        </row>
        <row r="1042">
          <cell r="B1042" t="str">
            <v>1033 DE 2025</v>
          </cell>
          <cell r="C1042">
            <v>1121922443</v>
          </cell>
          <cell r="D1042" t="str">
            <v>DAYANA TRUJILLO APONTE</v>
          </cell>
          <cell r="E1042" t="str">
            <v>CONTRATO DE PRESTACIÓN DE SERVICIOS DE APOYO A LA GESTIÓN</v>
          </cell>
          <cell r="F1042" t="str">
            <v>PRESTACIÓN DE SERVICIOS DE APOYO A LA GESTIÓN NECESARIO PARA EL FORTALECIMIENTO DE LOS PROCESOS DEL PROGRAMA DE ECONOMÍA DE LA FACULTAD DE CIENCIAS ECONÓMICAS DE LA UNIVERSIDAD DE LOS LLANOS.</v>
          </cell>
          <cell r="G1042">
            <v>45860</v>
          </cell>
          <cell r="H1042">
            <v>10802823</v>
          </cell>
          <cell r="I1042" t="str">
            <v>Cuatro (04) meses y veintiún (21) días calendario</v>
          </cell>
          <cell r="J1042">
            <v>45860</v>
          </cell>
          <cell r="K1042">
            <v>46003</v>
          </cell>
          <cell r="L1042" t="str">
            <v>NO APLICA</v>
          </cell>
          <cell r="M1042" t="str">
            <v>NO APLICA</v>
          </cell>
          <cell r="N1042" t="str">
            <v>NO APLICA</v>
          </cell>
          <cell r="O1042">
            <v>5</v>
          </cell>
          <cell r="P1042">
            <v>2988015</v>
          </cell>
          <cell r="Q1042">
            <v>45860</v>
          </cell>
          <cell r="R1042">
            <v>45900</v>
          </cell>
          <cell r="S1042">
            <v>2298473</v>
          </cell>
          <cell r="T1042">
            <v>45901</v>
          </cell>
          <cell r="U1042">
            <v>45930</v>
          </cell>
          <cell r="V1042">
            <v>2298473</v>
          </cell>
          <cell r="W1042">
            <v>45931</v>
          </cell>
          <cell r="X1042">
            <v>45961</v>
          </cell>
          <cell r="Y1042">
            <v>2298473</v>
          </cell>
          <cell r="Z1042">
            <v>45962</v>
          </cell>
          <cell r="AA1042">
            <v>45991</v>
          </cell>
          <cell r="AB1042">
            <v>919389</v>
          </cell>
          <cell r="AC1042">
            <v>45992</v>
          </cell>
          <cell r="AD1042">
            <v>46003</v>
          </cell>
          <cell r="AE1042">
            <v>0</v>
          </cell>
          <cell r="AF1042">
            <v>0</v>
          </cell>
          <cell r="AG1042">
            <v>0</v>
          </cell>
          <cell r="AH1042">
            <v>0</v>
          </cell>
          <cell r="AK1042">
            <v>0</v>
          </cell>
          <cell r="AN1042">
            <v>0</v>
          </cell>
          <cell r="AQ1042">
            <v>0</v>
          </cell>
          <cell r="AT1042">
            <v>0</v>
          </cell>
          <cell r="AW1042">
            <v>0</v>
          </cell>
          <cell r="BI1042" t="str">
            <v>Vicerrectoría de Recursos Universitarios</v>
          </cell>
          <cell r="BJ1042" t="str">
            <v>WILSON FERNANDO SALGADO CIFUENTES</v>
          </cell>
          <cell r="BK1042" t="str">
            <v>Vicerrector Universitario</v>
          </cell>
          <cell r="BL1042">
            <v>1600</v>
          </cell>
          <cell r="BM1042">
            <v>45860.72247685185</v>
          </cell>
          <cell r="BN1042">
            <v>1114340201</v>
          </cell>
          <cell r="BO1042">
            <v>4270</v>
          </cell>
          <cell r="BP1042">
            <v>45860</v>
          </cell>
          <cell r="BQ1042">
            <v>10802823</v>
          </cell>
          <cell r="BR1042">
            <v>0</v>
          </cell>
          <cell r="BS1042">
            <v>0</v>
          </cell>
          <cell r="BY1042">
            <v>0</v>
          </cell>
          <cell r="BZ1042">
            <v>0</v>
          </cell>
          <cell r="CC1042">
            <v>0</v>
          </cell>
          <cell r="CF1042">
            <v>0</v>
          </cell>
          <cell r="CG1042">
            <v>0</v>
          </cell>
          <cell r="CH1042">
            <v>0</v>
          </cell>
          <cell r="CI1042">
            <v>0</v>
          </cell>
          <cell r="CJ1042">
            <v>0</v>
          </cell>
          <cell r="CK1042">
            <v>0</v>
          </cell>
          <cell r="CL1042">
            <v>0</v>
          </cell>
          <cell r="CM1042">
            <v>0</v>
          </cell>
          <cell r="CN1042">
            <v>0</v>
          </cell>
          <cell r="CO1042">
            <v>0</v>
          </cell>
          <cell r="CP1042">
            <v>0</v>
          </cell>
          <cell r="CQ1042">
            <v>0</v>
          </cell>
          <cell r="CR1042">
            <v>0</v>
          </cell>
          <cell r="CS1042"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1042">
            <v>1121922443</v>
          </cell>
          <cell r="CU1042">
            <v>109</v>
          </cell>
          <cell r="CV1042" t="str">
            <v>280202201</v>
          </cell>
          <cell r="CY1042">
            <v>8299</v>
          </cell>
          <cell r="CZ1042" t="str">
            <v>M6</v>
          </cell>
          <cell r="DA1042">
            <v>10802823</v>
          </cell>
          <cell r="DB1042">
            <v>0</v>
          </cell>
        </row>
        <row r="1043">
          <cell r="B1043" t="str">
            <v>1034 DE 2025</v>
          </cell>
          <cell r="C1043">
            <v>1010214691</v>
          </cell>
          <cell r="D1043" t="str">
            <v>NANCY ANDREA SUAREZ ERAZO</v>
          </cell>
          <cell r="E1043" t="str">
            <v>CONTRATO DE PRESTACIÓN DE SERVICIOS PROFESIONALES</v>
          </cell>
          <cell r="F1043" t="str">
            <v>PRESTACIÓN DE SERVICIOS PROFESIONALES NECESARIO PARA EL FORTALECIMIENTO DE LOS PROCESOS MISIONALES DEL CENTRO DE PROYECCIÓN SOCIAL, CENTRO DE CONSULTORIO EMPRESARIAL Y UNIDAD DE EMPRENDIMIENTO DE LA FACULTAD DE CIENCIAS ECONÓMICAS DE LA UNIVERSIDAD DE LOS LLANOS.</v>
          </cell>
          <cell r="G1043">
            <v>45860</v>
          </cell>
          <cell r="H1043">
            <v>14278695</v>
          </cell>
          <cell r="I1043" t="str">
            <v>Cuatro (04) meses y veintiocho (28) días calendario</v>
          </cell>
          <cell r="J1043">
            <v>45860</v>
          </cell>
          <cell r="K1043">
            <v>46010</v>
          </cell>
          <cell r="L1043" t="str">
            <v>NO APLICA</v>
          </cell>
          <cell r="M1043" t="str">
            <v>NO APLICA</v>
          </cell>
          <cell r="N1043" t="str">
            <v>NO APLICA</v>
          </cell>
          <cell r="O1043">
            <v>5</v>
          </cell>
          <cell r="P1043">
            <v>3762629</v>
          </cell>
          <cell r="Q1043">
            <v>45860</v>
          </cell>
          <cell r="R1043">
            <v>45900</v>
          </cell>
          <cell r="S1043">
            <v>2894330</v>
          </cell>
          <cell r="T1043">
            <v>45901</v>
          </cell>
          <cell r="U1043">
            <v>45930</v>
          </cell>
          <cell r="V1043">
            <v>2894330</v>
          </cell>
          <cell r="W1043">
            <v>45931</v>
          </cell>
          <cell r="X1043">
            <v>45961</v>
          </cell>
          <cell r="Y1043">
            <v>2894330</v>
          </cell>
          <cell r="Z1043">
            <v>45962</v>
          </cell>
          <cell r="AA1043">
            <v>45991</v>
          </cell>
          <cell r="AB1043">
            <v>1833076</v>
          </cell>
          <cell r="AC1043">
            <v>45992</v>
          </cell>
          <cell r="AD1043">
            <v>46010</v>
          </cell>
          <cell r="AE1043">
            <v>0</v>
          </cell>
          <cell r="AF1043">
            <v>0</v>
          </cell>
          <cell r="AG1043">
            <v>0</v>
          </cell>
          <cell r="AH1043">
            <v>0</v>
          </cell>
          <cell r="AK1043">
            <v>0</v>
          </cell>
          <cell r="AN1043">
            <v>0</v>
          </cell>
          <cell r="AQ1043">
            <v>0</v>
          </cell>
          <cell r="AT1043">
            <v>0</v>
          </cell>
          <cell r="AW1043">
            <v>0</v>
          </cell>
          <cell r="BI1043" t="str">
            <v>Vicerrectoría de Recursos Universitarios</v>
          </cell>
          <cell r="BJ1043" t="str">
            <v>WILSON FERNANDO SALGADO CIFUENTES</v>
          </cell>
          <cell r="BK1043" t="str">
            <v>Vicerrector Universitario</v>
          </cell>
          <cell r="BL1043">
            <v>1600</v>
          </cell>
          <cell r="BM1043">
            <v>45860.72247685185</v>
          </cell>
          <cell r="BN1043">
            <v>1114340201</v>
          </cell>
          <cell r="BO1043">
            <v>4237</v>
          </cell>
          <cell r="BP1043">
            <v>45860</v>
          </cell>
          <cell r="BQ1043">
            <v>14278695</v>
          </cell>
          <cell r="BR1043">
            <v>0</v>
          </cell>
          <cell r="BS1043">
            <v>0</v>
          </cell>
          <cell r="BY1043">
            <v>0</v>
          </cell>
          <cell r="BZ1043">
            <v>0</v>
          </cell>
          <cell r="CC1043">
            <v>0</v>
          </cell>
          <cell r="CF1043">
            <v>0</v>
          </cell>
          <cell r="CG1043">
            <v>0</v>
          </cell>
          <cell r="CH1043">
            <v>0</v>
          </cell>
          <cell r="CI1043">
            <v>0</v>
          </cell>
          <cell r="CJ1043">
            <v>0</v>
          </cell>
          <cell r="CK1043">
            <v>0</v>
          </cell>
          <cell r="CL1043">
            <v>0</v>
          </cell>
          <cell r="CM1043">
            <v>0</v>
          </cell>
          <cell r="CN1043">
            <v>0</v>
          </cell>
          <cell r="CO1043">
            <v>0</v>
          </cell>
          <cell r="CP1043">
            <v>0</v>
          </cell>
          <cell r="CQ1043">
            <v>0</v>
          </cell>
          <cell r="CR1043">
            <v>0</v>
          </cell>
          <cell r="CS1043" t="str">
            <v>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v>
          </cell>
          <cell r="CT1043">
            <v>1010214691</v>
          </cell>
          <cell r="CU1043">
            <v>109</v>
          </cell>
          <cell r="CV1043" t="str">
            <v>280202106</v>
          </cell>
          <cell r="CY1043">
            <v>8299</v>
          </cell>
          <cell r="CZ1043" t="str">
            <v>M6</v>
          </cell>
          <cell r="DA1043">
            <v>14278695</v>
          </cell>
          <cell r="DB1043">
            <v>0</v>
          </cell>
        </row>
        <row r="1044">
          <cell r="B1044" t="str">
            <v>1035 DE 2025</v>
          </cell>
          <cell r="C1044">
            <v>1143845435</v>
          </cell>
          <cell r="D1044" t="str">
            <v xml:space="preserve">JUAN DIEGO FRANCO BUITRAGO </v>
          </cell>
          <cell r="E1044" t="str">
            <v>CONTRATO DE PRESTACIÓN DE SERVICIOS DE APOYO A LA GESTIÓN</v>
          </cell>
          <cell r="F1044" t="str">
            <v>PRESTACIÓN DE SERVICIOS DE APOYO A LA GESTIÓN NECESARIO PARA EL FORTALECIMIENTO DE LOS PROCESOS EN LA DECANATURA DE LA FACULTAD DE CIENCIAS ECONÓMICAS DE LA UNIVERSIDAD DE LOS LLANOS.</v>
          </cell>
          <cell r="G1044">
            <v>45860</v>
          </cell>
          <cell r="H1044">
            <v>10802823</v>
          </cell>
          <cell r="I1044" t="str">
            <v>Cuatro (04) meses y veintiún (21) días calendario</v>
          </cell>
          <cell r="J1044">
            <v>45860</v>
          </cell>
          <cell r="K1044">
            <v>46003</v>
          </cell>
          <cell r="L1044" t="str">
            <v>NO APLICA</v>
          </cell>
          <cell r="M1044" t="str">
            <v>NO APLICA</v>
          </cell>
          <cell r="N1044" t="str">
            <v>NO APLICA</v>
          </cell>
          <cell r="O1044">
            <v>5</v>
          </cell>
          <cell r="P1044">
            <v>2988015</v>
          </cell>
          <cell r="Q1044">
            <v>45860</v>
          </cell>
          <cell r="R1044">
            <v>45900</v>
          </cell>
          <cell r="S1044">
            <v>2298473</v>
          </cell>
          <cell r="T1044">
            <v>45901</v>
          </cell>
          <cell r="U1044">
            <v>45930</v>
          </cell>
          <cell r="V1044">
            <v>2298473</v>
          </cell>
          <cell r="W1044">
            <v>45931</v>
          </cell>
          <cell r="X1044">
            <v>45961</v>
          </cell>
          <cell r="Y1044">
            <v>2298473</v>
          </cell>
          <cell r="Z1044">
            <v>45962</v>
          </cell>
          <cell r="AA1044">
            <v>45991</v>
          </cell>
          <cell r="AB1044">
            <v>919389</v>
          </cell>
          <cell r="AC1044">
            <v>45992</v>
          </cell>
          <cell r="AD1044">
            <v>46003</v>
          </cell>
          <cell r="AE1044">
            <v>0</v>
          </cell>
          <cell r="AF1044">
            <v>0</v>
          </cell>
          <cell r="AG1044">
            <v>0</v>
          </cell>
          <cell r="AH1044">
            <v>0</v>
          </cell>
          <cell r="AK1044">
            <v>0</v>
          </cell>
          <cell r="AN1044">
            <v>0</v>
          </cell>
          <cell r="AQ1044">
            <v>0</v>
          </cell>
          <cell r="AT1044">
            <v>0</v>
          </cell>
          <cell r="AW1044">
            <v>0</v>
          </cell>
          <cell r="BI1044" t="str">
            <v>Vicerrectoría de Recursos Universitarios</v>
          </cell>
          <cell r="BJ1044" t="str">
            <v>WILSON FERNANDO SALGADO CIFUENTES</v>
          </cell>
          <cell r="BK1044" t="str">
            <v>Vicerrector Universitario</v>
          </cell>
          <cell r="BL1044">
            <v>1600</v>
          </cell>
          <cell r="BM1044">
            <v>45860.72247685185</v>
          </cell>
          <cell r="BN1044">
            <v>1114340201</v>
          </cell>
          <cell r="BO1044">
            <v>4294</v>
          </cell>
          <cell r="BP1044">
            <v>45860</v>
          </cell>
          <cell r="BQ1044">
            <v>10802823</v>
          </cell>
          <cell r="BR1044">
            <v>0</v>
          </cell>
          <cell r="BS1044">
            <v>0</v>
          </cell>
          <cell r="BY1044">
            <v>0</v>
          </cell>
          <cell r="BZ1044">
            <v>0</v>
          </cell>
          <cell r="CC1044">
            <v>0</v>
          </cell>
          <cell r="CF1044">
            <v>0</v>
          </cell>
          <cell r="CG1044">
            <v>0</v>
          </cell>
          <cell r="CH1044">
            <v>0</v>
          </cell>
          <cell r="CI1044">
            <v>0</v>
          </cell>
          <cell r="CJ1044">
            <v>0</v>
          </cell>
          <cell r="CK1044">
            <v>0</v>
          </cell>
          <cell r="CL1044">
            <v>0</v>
          </cell>
          <cell r="CM1044">
            <v>0</v>
          </cell>
          <cell r="CN1044">
            <v>0</v>
          </cell>
          <cell r="CO1044">
            <v>0</v>
          </cell>
          <cell r="CP1044">
            <v>0</v>
          </cell>
          <cell r="CQ1044">
            <v>0</v>
          </cell>
          <cell r="CR1044">
            <v>0</v>
          </cell>
          <cell r="CS1044" t="str">
            <v>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v>
          </cell>
          <cell r="CT1044">
            <v>1143845435</v>
          </cell>
          <cell r="CU1044">
            <v>109</v>
          </cell>
          <cell r="CV1044" t="str">
            <v>2802023</v>
          </cell>
          <cell r="CY1044">
            <v>7490</v>
          </cell>
          <cell r="CZ1044" t="str">
            <v>M6</v>
          </cell>
          <cell r="DA1044">
            <v>10802823</v>
          </cell>
          <cell r="DB1044">
            <v>0</v>
          </cell>
        </row>
        <row r="1045">
          <cell r="B1045" t="str">
            <v>1036 DE 2025</v>
          </cell>
          <cell r="C1045">
            <v>1121855065</v>
          </cell>
          <cell r="D1045" t="str">
            <v>YUPSSY FERNANDA GUZMAN HENAO</v>
          </cell>
          <cell r="E1045" t="str">
            <v>CONTRATO DE PRESTACIÓN DE SERVICIOS DE APOYO A LA GESTIÓN</v>
          </cell>
          <cell r="F1045" t="str">
            <v>PRESTACIÓN DE SERVICIOS DE APOYO A LA GESTIÓN NECESARIO PARA EL FORTALECIMIENTO DE LOS PROCESOS DEL PROGRAMA DE ADMINISTRACIÓN DE EMPRESAS DE LA FACULTAD DE CIENCIAS ECONÓMICAS DE LA UNIVERSIDAD DE LOS LLANOS.</v>
          </cell>
          <cell r="G1045">
            <v>45860</v>
          </cell>
          <cell r="H1045">
            <v>10802823</v>
          </cell>
          <cell r="I1045" t="str">
            <v>Cuatro (04) meses y veintiún (21) días calendario</v>
          </cell>
          <cell r="J1045">
            <v>45860</v>
          </cell>
          <cell r="K1045">
            <v>46003</v>
          </cell>
          <cell r="L1045" t="str">
            <v>NO APLICA</v>
          </cell>
          <cell r="M1045" t="str">
            <v>NO APLICA</v>
          </cell>
          <cell r="N1045" t="str">
            <v>NO APLICA</v>
          </cell>
          <cell r="O1045">
            <v>5</v>
          </cell>
          <cell r="P1045">
            <v>2988015</v>
          </cell>
          <cell r="Q1045">
            <v>45860</v>
          </cell>
          <cell r="R1045">
            <v>45900</v>
          </cell>
          <cell r="S1045">
            <v>2298473</v>
          </cell>
          <cell r="T1045">
            <v>45901</v>
          </cell>
          <cell r="U1045">
            <v>45930</v>
          </cell>
          <cell r="V1045">
            <v>2298473</v>
          </cell>
          <cell r="W1045">
            <v>45931</v>
          </cell>
          <cell r="X1045">
            <v>45961</v>
          </cell>
          <cell r="Y1045">
            <v>2298473</v>
          </cell>
          <cell r="Z1045">
            <v>45962</v>
          </cell>
          <cell r="AA1045">
            <v>45991</v>
          </cell>
          <cell r="AB1045">
            <v>919389</v>
          </cell>
          <cell r="AC1045">
            <v>45992</v>
          </cell>
          <cell r="AD1045">
            <v>46003</v>
          </cell>
          <cell r="AE1045">
            <v>0</v>
          </cell>
          <cell r="AF1045">
            <v>0</v>
          </cell>
          <cell r="AG1045">
            <v>0</v>
          </cell>
          <cell r="AH1045">
            <v>0</v>
          </cell>
          <cell r="AK1045">
            <v>0</v>
          </cell>
          <cell r="AN1045">
            <v>0</v>
          </cell>
          <cell r="AQ1045">
            <v>0</v>
          </cell>
          <cell r="AT1045">
            <v>0</v>
          </cell>
          <cell r="AW1045">
            <v>0</v>
          </cell>
          <cell r="BI1045" t="str">
            <v>Vicerrectoría de Recursos Universitarios</v>
          </cell>
          <cell r="BJ1045" t="str">
            <v>WILSON FERNANDO SALGADO CIFUENTES</v>
          </cell>
          <cell r="BK1045" t="str">
            <v>Vicerrector Universitario</v>
          </cell>
          <cell r="BL1045">
            <v>1600</v>
          </cell>
          <cell r="BM1045">
            <v>45860.72247685185</v>
          </cell>
          <cell r="BN1045">
            <v>1114340201</v>
          </cell>
          <cell r="BO1045">
            <v>4257</v>
          </cell>
          <cell r="BP1045">
            <v>45860</v>
          </cell>
          <cell r="BQ1045">
            <v>10802823</v>
          </cell>
          <cell r="BR1045">
            <v>0</v>
          </cell>
          <cell r="BS1045">
            <v>0</v>
          </cell>
          <cell r="BY1045">
            <v>0</v>
          </cell>
          <cell r="BZ1045">
            <v>0</v>
          </cell>
          <cell r="CC1045">
            <v>0</v>
          </cell>
          <cell r="CF1045">
            <v>0</v>
          </cell>
          <cell r="CG1045">
            <v>0</v>
          </cell>
          <cell r="CH1045">
            <v>0</v>
          </cell>
          <cell r="CI1045">
            <v>0</v>
          </cell>
          <cell r="CJ1045">
            <v>0</v>
          </cell>
          <cell r="CK1045">
            <v>0</v>
          </cell>
          <cell r="CL1045">
            <v>0</v>
          </cell>
          <cell r="CM1045">
            <v>0</v>
          </cell>
          <cell r="CN1045">
            <v>0</v>
          </cell>
          <cell r="CO1045">
            <v>0</v>
          </cell>
          <cell r="CP1045">
            <v>0</v>
          </cell>
          <cell r="CQ1045">
            <v>0</v>
          </cell>
          <cell r="CR1045">
            <v>0</v>
          </cell>
          <cell r="CS104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1045">
            <v>1121855065</v>
          </cell>
          <cell r="CU1045">
            <v>109</v>
          </cell>
          <cell r="CV1045" t="str">
            <v>280202101</v>
          </cell>
          <cell r="CY1045">
            <v>7490</v>
          </cell>
          <cell r="CZ1045" t="str">
            <v>M6</v>
          </cell>
          <cell r="DA1045">
            <v>10802823</v>
          </cell>
          <cell r="DB1045">
            <v>0</v>
          </cell>
        </row>
        <row r="1046">
          <cell r="B1046" t="str">
            <v>1037 DE 2025</v>
          </cell>
          <cell r="C1046">
            <v>1006878959</v>
          </cell>
          <cell r="D1046" t="str">
            <v>DAMARIS GARCIA CADAVID</v>
          </cell>
          <cell r="E1046" t="str">
            <v>CONTRATO DE PRESTACIÓN DE SERVICIOS PROFESIONALES</v>
          </cell>
          <cell r="F1046" t="str">
            <v>PRESTACIÓN DE SERVICIOS PROFESIONALES NECESARIO PARA EL FORTALECIMIENTO DE LOS PROCESOS ADMINISTRATIVOS QUE SE DESARROLLAN EN LA FACULTAD DE CIENCIAS ECONÓMICAS DE LA UNIVERSIDAD DE LOS LLANOS.</v>
          </cell>
          <cell r="G1046">
            <v>45860</v>
          </cell>
          <cell r="H1046">
            <v>13603351</v>
          </cell>
          <cell r="I1046" t="str">
            <v>Cuatro (04) meses y veintiún (21) días calendario</v>
          </cell>
          <cell r="J1046">
            <v>45860</v>
          </cell>
          <cell r="K1046">
            <v>46003</v>
          </cell>
          <cell r="L1046" t="str">
            <v>NO APLICA</v>
          </cell>
          <cell r="M1046" t="str">
            <v>NO APLICA</v>
          </cell>
          <cell r="N1046" t="str">
            <v>NO APLICA</v>
          </cell>
          <cell r="O1046">
            <v>5</v>
          </cell>
          <cell r="P1046">
            <v>3762629</v>
          </cell>
          <cell r="Q1046">
            <v>45860</v>
          </cell>
          <cell r="R1046">
            <v>45900</v>
          </cell>
          <cell r="S1046">
            <v>2894330</v>
          </cell>
          <cell r="T1046">
            <v>45901</v>
          </cell>
          <cell r="U1046">
            <v>45930</v>
          </cell>
          <cell r="V1046">
            <v>2894330</v>
          </cell>
          <cell r="W1046">
            <v>45931</v>
          </cell>
          <cell r="X1046">
            <v>45961</v>
          </cell>
          <cell r="Y1046">
            <v>2894330</v>
          </cell>
          <cell r="Z1046">
            <v>45962</v>
          </cell>
          <cell r="AA1046">
            <v>45991</v>
          </cell>
          <cell r="AB1046">
            <v>1157732</v>
          </cell>
          <cell r="AC1046">
            <v>45992</v>
          </cell>
          <cell r="AD1046">
            <v>46003</v>
          </cell>
          <cell r="AE1046">
            <v>0</v>
          </cell>
          <cell r="AF1046">
            <v>0</v>
          </cell>
          <cell r="AG1046">
            <v>0</v>
          </cell>
          <cell r="AH1046">
            <v>0</v>
          </cell>
          <cell r="AK1046">
            <v>0</v>
          </cell>
          <cell r="AN1046">
            <v>0</v>
          </cell>
          <cell r="AQ1046">
            <v>0</v>
          </cell>
          <cell r="AT1046">
            <v>0</v>
          </cell>
          <cell r="AW1046">
            <v>0</v>
          </cell>
          <cell r="BI1046" t="str">
            <v>Vicerrectoría de Recursos Universitarios</v>
          </cell>
          <cell r="BJ1046" t="str">
            <v>WILSON FERNANDO SALGADO CIFUENTES</v>
          </cell>
          <cell r="BK1046" t="str">
            <v>Vicerrector Universitario</v>
          </cell>
          <cell r="BL1046">
            <v>1600</v>
          </cell>
          <cell r="BM1046">
            <v>45860.72247685185</v>
          </cell>
          <cell r="BN1046">
            <v>1114340201</v>
          </cell>
          <cell r="BO1046">
            <v>4231</v>
          </cell>
          <cell r="BP1046">
            <v>45860</v>
          </cell>
          <cell r="BQ1046">
            <v>13603351</v>
          </cell>
          <cell r="BR1046">
            <v>0</v>
          </cell>
          <cell r="BS1046">
            <v>0</v>
          </cell>
          <cell r="BY1046">
            <v>0</v>
          </cell>
          <cell r="BZ1046">
            <v>0</v>
          </cell>
          <cell r="CC1046">
            <v>0</v>
          </cell>
          <cell r="CF1046">
            <v>0</v>
          </cell>
          <cell r="CG1046">
            <v>0</v>
          </cell>
          <cell r="CH1046">
            <v>0</v>
          </cell>
          <cell r="CI1046">
            <v>0</v>
          </cell>
          <cell r="CJ1046">
            <v>0</v>
          </cell>
          <cell r="CK1046">
            <v>0</v>
          </cell>
          <cell r="CL1046">
            <v>0</v>
          </cell>
          <cell r="CM1046">
            <v>0</v>
          </cell>
          <cell r="CN1046">
            <v>0</v>
          </cell>
          <cell r="CO1046">
            <v>0</v>
          </cell>
          <cell r="CP1046">
            <v>0</v>
          </cell>
          <cell r="CQ1046">
            <v>0</v>
          </cell>
          <cell r="CR1046">
            <v>0</v>
          </cell>
          <cell r="CS1046"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Económicas.</v>
          </cell>
          <cell r="CT1046">
            <v>1006878959</v>
          </cell>
          <cell r="CU1046">
            <v>109</v>
          </cell>
          <cell r="CV1046" t="str">
            <v>2802023</v>
          </cell>
          <cell r="CY1046">
            <v>7490</v>
          </cell>
          <cell r="CZ1046" t="str">
            <v>M6</v>
          </cell>
          <cell r="DA1046">
            <v>13603351</v>
          </cell>
          <cell r="DB1046">
            <v>0</v>
          </cell>
        </row>
        <row r="1047">
          <cell r="B1047" t="str">
            <v>1038 DE 2025</v>
          </cell>
          <cell r="C1047">
            <v>1003712176</v>
          </cell>
          <cell r="D1047" t="str">
            <v>KAREN DAYANA OSORIO ARROYAVE</v>
          </cell>
          <cell r="E1047" t="str">
            <v>CONTRATO DE PRESTACIÓN DE SERVICIOS DE APOYO A LA GESTIÓN</v>
          </cell>
          <cell r="F1047" t="str">
            <v>PRESTACIÓN DE SERVICIOS DE APOYO A LA GESTIÓN NECESARIO PARA EL FORTALECIMIENTO DE LOS PROCESOS DEL PROGRAMA DE CONTADURÍA PÚBLICA DE LA FACULTAD DE CIENCIAS ECONÓMICAS DE LA UNIVERSIDAD DE LOS LLANOS.</v>
          </cell>
          <cell r="G1047">
            <v>45860</v>
          </cell>
          <cell r="H1047">
            <v>10802823</v>
          </cell>
          <cell r="I1047" t="str">
            <v>Cuatro (04) meses y veintiún (21) días calendario</v>
          </cell>
          <cell r="J1047">
            <v>45860</v>
          </cell>
          <cell r="K1047">
            <v>46003</v>
          </cell>
          <cell r="L1047" t="str">
            <v>NO APLICA</v>
          </cell>
          <cell r="M1047" t="str">
            <v>NO APLICA</v>
          </cell>
          <cell r="N1047" t="str">
            <v>NO APLICA</v>
          </cell>
          <cell r="O1047">
            <v>5</v>
          </cell>
          <cell r="P1047">
            <v>2988015</v>
          </cell>
          <cell r="Q1047">
            <v>45860</v>
          </cell>
          <cell r="R1047">
            <v>45900</v>
          </cell>
          <cell r="S1047">
            <v>2298473</v>
          </cell>
          <cell r="T1047">
            <v>45901</v>
          </cell>
          <cell r="U1047">
            <v>45930</v>
          </cell>
          <cell r="V1047">
            <v>2298473</v>
          </cell>
          <cell r="W1047">
            <v>45931</v>
          </cell>
          <cell r="X1047">
            <v>45961</v>
          </cell>
          <cell r="Y1047">
            <v>2298473</v>
          </cell>
          <cell r="Z1047">
            <v>45962</v>
          </cell>
          <cell r="AA1047">
            <v>45991</v>
          </cell>
          <cell r="AB1047">
            <v>919389</v>
          </cell>
          <cell r="AC1047">
            <v>45992</v>
          </cell>
          <cell r="AD1047">
            <v>46003</v>
          </cell>
          <cell r="AE1047">
            <v>0</v>
          </cell>
          <cell r="AF1047">
            <v>0</v>
          </cell>
          <cell r="AG1047">
            <v>0</v>
          </cell>
          <cell r="AH1047">
            <v>0</v>
          </cell>
          <cell r="AK1047">
            <v>0</v>
          </cell>
          <cell r="AN1047">
            <v>0</v>
          </cell>
          <cell r="AQ1047">
            <v>0</v>
          </cell>
          <cell r="AT1047">
            <v>0</v>
          </cell>
          <cell r="AW1047">
            <v>0</v>
          </cell>
          <cell r="BI1047" t="str">
            <v>Vicerrectoría de Recursos Universitarios</v>
          </cell>
          <cell r="BJ1047" t="str">
            <v>WILSON FERNANDO SALGADO CIFUENTES</v>
          </cell>
          <cell r="BK1047" t="str">
            <v>Vicerrector Universitario</v>
          </cell>
          <cell r="BL1047">
            <v>1600</v>
          </cell>
          <cell r="BM1047">
            <v>45860.72247685185</v>
          </cell>
          <cell r="BN1047">
            <v>1114340201</v>
          </cell>
          <cell r="BO1047">
            <v>4226</v>
          </cell>
          <cell r="BP1047">
            <v>45860</v>
          </cell>
          <cell r="BQ1047">
            <v>10802823</v>
          </cell>
          <cell r="BR1047">
            <v>0</v>
          </cell>
          <cell r="BS1047">
            <v>0</v>
          </cell>
          <cell r="BY1047">
            <v>0</v>
          </cell>
          <cell r="BZ1047">
            <v>0</v>
          </cell>
          <cell r="CC1047">
            <v>0</v>
          </cell>
          <cell r="CF1047">
            <v>0</v>
          </cell>
          <cell r="CG1047">
            <v>0</v>
          </cell>
          <cell r="CH1047">
            <v>0</v>
          </cell>
          <cell r="CI1047">
            <v>0</v>
          </cell>
          <cell r="CJ1047">
            <v>0</v>
          </cell>
          <cell r="CK1047">
            <v>0</v>
          </cell>
          <cell r="CL1047">
            <v>0</v>
          </cell>
          <cell r="CM1047">
            <v>0</v>
          </cell>
          <cell r="CN1047">
            <v>0</v>
          </cell>
          <cell r="CO1047">
            <v>0</v>
          </cell>
          <cell r="CP1047">
            <v>0</v>
          </cell>
          <cell r="CQ1047">
            <v>0</v>
          </cell>
          <cell r="CR1047">
            <v>0</v>
          </cell>
          <cell r="CS1047"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1047">
            <v>1003712176</v>
          </cell>
          <cell r="CU1047">
            <v>109</v>
          </cell>
          <cell r="CV1047" t="str">
            <v>280202202</v>
          </cell>
          <cell r="CY1047">
            <v>8299</v>
          </cell>
          <cell r="CZ1047" t="str">
            <v>M6</v>
          </cell>
          <cell r="DA1047">
            <v>10802823</v>
          </cell>
          <cell r="DB1047">
            <v>0</v>
          </cell>
        </row>
        <row r="1048">
          <cell r="B1048" t="str">
            <v>1039 DE 2025</v>
          </cell>
          <cell r="C1048">
            <v>1121962640</v>
          </cell>
          <cell r="D1048" t="str">
            <v>JAISON STIVEN RODRIGUEZ CESPEDES</v>
          </cell>
          <cell r="E1048" t="str">
            <v>CONTRATO DE PRESTACIÓN DE SERVICIOS DE APOYO A LA GESTIÓN</v>
          </cell>
          <cell r="F1048" t="str">
            <v>PRESTACIÓN DE SERVICIOS DE APOYO A LA GESTIÓN NECESARIO PARA EL FORTALECIMIENTO DE LOS PROCESOS ACADÉMICOS Y ADMINISTRATIVOS DE LOS PROGRAMAS DE POSGRADOS DE LA FACULTAD DE CIENCIAS ECONÓMICAS DE LA UNIVERSIDAD DE LOS LLANOS.</v>
          </cell>
          <cell r="G1048">
            <v>45860</v>
          </cell>
          <cell r="H1048">
            <v>11339133</v>
          </cell>
          <cell r="I1048" t="str">
            <v>Cuatro (04) meses y veintiocho (28) días calendario</v>
          </cell>
          <cell r="J1048">
            <v>45860</v>
          </cell>
          <cell r="K1048">
            <v>46010</v>
          </cell>
          <cell r="L1048" t="str">
            <v>NO APLICA</v>
          </cell>
          <cell r="M1048" t="str">
            <v>NO APLICA</v>
          </cell>
          <cell r="N1048" t="str">
            <v>NO APLICA</v>
          </cell>
          <cell r="O1048">
            <v>5</v>
          </cell>
          <cell r="P1048">
            <v>2988015</v>
          </cell>
          <cell r="Q1048">
            <v>45860</v>
          </cell>
          <cell r="R1048">
            <v>45900</v>
          </cell>
          <cell r="S1048">
            <v>2298473</v>
          </cell>
          <cell r="T1048">
            <v>45901</v>
          </cell>
          <cell r="U1048">
            <v>45930</v>
          </cell>
          <cell r="V1048">
            <v>2298473</v>
          </cell>
          <cell r="W1048">
            <v>45931</v>
          </cell>
          <cell r="X1048">
            <v>45961</v>
          </cell>
          <cell r="Y1048">
            <v>2298473</v>
          </cell>
          <cell r="Z1048">
            <v>45962</v>
          </cell>
          <cell r="AA1048">
            <v>45991</v>
          </cell>
          <cell r="AB1048">
            <v>1455699</v>
          </cell>
          <cell r="AC1048">
            <v>45992</v>
          </cell>
          <cell r="AD1048">
            <v>46010</v>
          </cell>
          <cell r="AE1048">
            <v>0</v>
          </cell>
          <cell r="AF1048">
            <v>0</v>
          </cell>
          <cell r="AG1048">
            <v>0</v>
          </cell>
          <cell r="AH1048">
            <v>0</v>
          </cell>
          <cell r="AK1048">
            <v>0</v>
          </cell>
          <cell r="AN1048">
            <v>0</v>
          </cell>
          <cell r="AQ1048">
            <v>0</v>
          </cell>
          <cell r="AT1048">
            <v>0</v>
          </cell>
          <cell r="AW1048">
            <v>0</v>
          </cell>
          <cell r="BI1048" t="str">
            <v>Vicerrectoría de Recursos Universitarios</v>
          </cell>
          <cell r="BJ1048" t="str">
            <v>WILSON FERNANDO SALGADO CIFUENTES</v>
          </cell>
          <cell r="BK1048" t="str">
            <v>Vicerrector Universitario</v>
          </cell>
          <cell r="BL1048">
            <v>1600</v>
          </cell>
          <cell r="BM1048">
            <v>45860.72247685185</v>
          </cell>
          <cell r="BN1048">
            <v>1114340201</v>
          </cell>
          <cell r="BO1048">
            <v>4288</v>
          </cell>
          <cell r="BP1048">
            <v>45860</v>
          </cell>
          <cell r="BQ1048">
            <v>11339133</v>
          </cell>
          <cell r="BR1048">
            <v>0</v>
          </cell>
          <cell r="BS1048">
            <v>0</v>
          </cell>
          <cell r="BY1048">
            <v>0</v>
          </cell>
          <cell r="BZ1048">
            <v>0</v>
          </cell>
          <cell r="CC1048">
            <v>0</v>
          </cell>
          <cell r="CF1048">
            <v>0</v>
          </cell>
          <cell r="CG1048">
            <v>0</v>
          </cell>
          <cell r="CH1048">
            <v>0</v>
          </cell>
          <cell r="CI1048">
            <v>0</v>
          </cell>
          <cell r="CJ1048">
            <v>0</v>
          </cell>
          <cell r="CK1048">
            <v>0</v>
          </cell>
          <cell r="CL1048">
            <v>0</v>
          </cell>
          <cell r="CM1048">
            <v>0</v>
          </cell>
          <cell r="CN1048">
            <v>0</v>
          </cell>
          <cell r="CO1048">
            <v>0</v>
          </cell>
          <cell r="CP1048">
            <v>0</v>
          </cell>
          <cell r="CQ1048">
            <v>0</v>
          </cell>
          <cell r="CR1048">
            <v>0</v>
          </cell>
          <cell r="CS1048"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1048">
            <v>1121962640</v>
          </cell>
          <cell r="CU1048">
            <v>249</v>
          </cell>
          <cell r="CV1048" t="str">
            <v>280202108</v>
          </cell>
          <cell r="CY1048">
            <v>8299</v>
          </cell>
          <cell r="CZ1048" t="str">
            <v>M6</v>
          </cell>
          <cell r="DA1048">
            <v>11339133</v>
          </cell>
          <cell r="DB1048">
            <v>0</v>
          </cell>
        </row>
        <row r="1049">
          <cell r="B1049" t="str">
            <v>1040 DE 2025</v>
          </cell>
          <cell r="C1049">
            <v>40389413</v>
          </cell>
          <cell r="D1049" t="str">
            <v xml:space="preserve">ANA CECILIA RODRIGUEZ CRUZ </v>
          </cell>
          <cell r="E1049" t="str">
            <v>CONTRATO DE PRESTACIÓN DE SERVICIOS DE APOYO A LA GESTIÓN</v>
          </cell>
          <cell r="F1049" t="str">
            <v>PRESTACIÓN DE SERVICIOS DE APOYO A LA GESTIÓN NECESARIO PARA EL FORTALECIMIENTO DE LOS PROCESOS ACADÉMICOS Y ADMINISTRATIVOS DEL PROGRAMA DE LICENCIATURA EN EDUCACIÓN FÍSICA Y DEPORTE DE LA FACULTAD DE CIENCIAS HUMANAS Y DE LA EDUCACIÓN DE LA UNIVERSIDAD DE LOS LLANOS.</v>
          </cell>
          <cell r="G1049">
            <v>45860</v>
          </cell>
          <cell r="H1049">
            <v>10802823</v>
          </cell>
          <cell r="I1049" t="str">
            <v>Cuatro (04) meses y veintiún (21) días calendario</v>
          </cell>
          <cell r="J1049">
            <v>45860</v>
          </cell>
          <cell r="K1049">
            <v>46003</v>
          </cell>
          <cell r="L1049" t="str">
            <v>NO APLICA</v>
          </cell>
          <cell r="M1049" t="str">
            <v>NO APLICA</v>
          </cell>
          <cell r="N1049" t="str">
            <v>NO APLICA</v>
          </cell>
          <cell r="O1049">
            <v>5</v>
          </cell>
          <cell r="P1049">
            <v>2988015</v>
          </cell>
          <cell r="Q1049">
            <v>45860</v>
          </cell>
          <cell r="R1049">
            <v>45900</v>
          </cell>
          <cell r="S1049">
            <v>2298473</v>
          </cell>
          <cell r="T1049">
            <v>45901</v>
          </cell>
          <cell r="U1049">
            <v>45930</v>
          </cell>
          <cell r="V1049">
            <v>2298473</v>
          </cell>
          <cell r="W1049">
            <v>45931</v>
          </cell>
          <cell r="X1049">
            <v>45961</v>
          </cell>
          <cell r="Y1049">
            <v>2298473</v>
          </cell>
          <cell r="Z1049">
            <v>45962</v>
          </cell>
          <cell r="AA1049">
            <v>45991</v>
          </cell>
          <cell r="AB1049">
            <v>919389</v>
          </cell>
          <cell r="AC1049">
            <v>45992</v>
          </cell>
          <cell r="AD1049">
            <v>46003</v>
          </cell>
          <cell r="AE1049">
            <v>0</v>
          </cell>
          <cell r="AF1049">
            <v>0</v>
          </cell>
          <cell r="AG1049">
            <v>0</v>
          </cell>
          <cell r="AH1049">
            <v>0</v>
          </cell>
          <cell r="AK1049">
            <v>0</v>
          </cell>
          <cell r="AN1049">
            <v>0</v>
          </cell>
          <cell r="AQ1049">
            <v>0</v>
          </cell>
          <cell r="AT1049">
            <v>0</v>
          </cell>
          <cell r="AW1049">
            <v>0</v>
          </cell>
          <cell r="BI1049" t="str">
            <v>Vicerrectoría de Recursos Universitarios</v>
          </cell>
          <cell r="BJ1049" t="str">
            <v>WILSON FERNANDO SALGADO CIFUENTES</v>
          </cell>
          <cell r="BK1049" t="str">
            <v>Vicerrector Universitario</v>
          </cell>
          <cell r="BL1049">
            <v>1600</v>
          </cell>
          <cell r="BM1049">
            <v>45860.72247685185</v>
          </cell>
          <cell r="BN1049">
            <v>1114340201</v>
          </cell>
          <cell r="BO1049">
            <v>4214</v>
          </cell>
          <cell r="BP1049">
            <v>45860</v>
          </cell>
          <cell r="BQ1049">
            <v>10802823</v>
          </cell>
          <cell r="BR1049">
            <v>0</v>
          </cell>
          <cell r="BS1049">
            <v>0</v>
          </cell>
          <cell r="BY1049">
            <v>0</v>
          </cell>
          <cell r="BZ1049">
            <v>0</v>
          </cell>
          <cell r="CC1049">
            <v>0</v>
          </cell>
          <cell r="CF1049">
            <v>0</v>
          </cell>
          <cell r="CG1049">
            <v>0</v>
          </cell>
          <cell r="CH1049">
            <v>0</v>
          </cell>
          <cell r="CI1049">
            <v>0</v>
          </cell>
          <cell r="CJ1049">
            <v>0</v>
          </cell>
          <cell r="CK1049">
            <v>0</v>
          </cell>
          <cell r="CL1049">
            <v>0</v>
          </cell>
          <cell r="CM1049">
            <v>0</v>
          </cell>
          <cell r="CN1049">
            <v>0</v>
          </cell>
          <cell r="CO1049">
            <v>0</v>
          </cell>
          <cell r="CP1049">
            <v>0</v>
          </cell>
          <cell r="CQ1049">
            <v>0</v>
          </cell>
          <cell r="CR1049">
            <v>0</v>
          </cell>
          <cell r="CS1049"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1049">
            <v>40389413.399999999</v>
          </cell>
          <cell r="CU1049">
            <v>82</v>
          </cell>
          <cell r="CV1049" t="str">
            <v>280103302</v>
          </cell>
          <cell r="CY1049">
            <v>8299</v>
          </cell>
          <cell r="CZ1049" t="str">
            <v>M6</v>
          </cell>
          <cell r="DA1049">
            <v>10802823</v>
          </cell>
          <cell r="DB1049">
            <v>0</v>
          </cell>
        </row>
        <row r="1050">
          <cell r="B1050" t="str">
            <v>1041 DE 2025</v>
          </cell>
          <cell r="C1050">
            <v>40401855</v>
          </cell>
          <cell r="D1050" t="str">
            <v>CLAUDIA MILENA FORERO ECHAVARRIA</v>
          </cell>
          <cell r="E1050" t="str">
            <v>CONTRATO DE PRESTACIÓN DE SERVICIOS DE APOYO A LA GESTIÓN</v>
          </cell>
          <cell r="F1050" t="str">
            <v>PRESTACIÓN DE SERVICIOS DE APOYO A LA GESTIÓN NECESARIO PARA EL FORTALECIMIENTO DE LOS PROCESOS ACADÉMICOS Y ADMINISTRATIVOS DEL PROGRAMA DE LICENCIATURA EN MATEMÁTICAS DE LA FACULTAD DE CIENCIAS HUMANAS Y DE LA EDUCACIÓN DE LA UNIVERSIDAD DE LOS LLANOS.</v>
          </cell>
          <cell r="G1050">
            <v>45860</v>
          </cell>
          <cell r="H1050">
            <v>10802823</v>
          </cell>
          <cell r="I1050" t="str">
            <v>Cuatro (04) meses y veintiún (21) días calendario</v>
          </cell>
          <cell r="J1050">
            <v>45860</v>
          </cell>
          <cell r="K1050">
            <v>46003</v>
          </cell>
          <cell r="L1050" t="str">
            <v>NO APLICA</v>
          </cell>
          <cell r="M1050" t="str">
            <v>NO APLICA</v>
          </cell>
          <cell r="N1050" t="str">
            <v>NO APLICA</v>
          </cell>
          <cell r="O1050">
            <v>5</v>
          </cell>
          <cell r="P1050">
            <v>2988015</v>
          </cell>
          <cell r="Q1050">
            <v>45860</v>
          </cell>
          <cell r="R1050">
            <v>45900</v>
          </cell>
          <cell r="S1050">
            <v>2298473</v>
          </cell>
          <cell r="T1050">
            <v>45901</v>
          </cell>
          <cell r="U1050">
            <v>45930</v>
          </cell>
          <cell r="V1050">
            <v>2298473</v>
          </cell>
          <cell r="W1050">
            <v>45931</v>
          </cell>
          <cell r="X1050">
            <v>45961</v>
          </cell>
          <cell r="Y1050">
            <v>2298473</v>
          </cell>
          <cell r="Z1050">
            <v>45962</v>
          </cell>
          <cell r="AA1050">
            <v>45991</v>
          </cell>
          <cell r="AB1050">
            <v>919389</v>
          </cell>
          <cell r="AC1050">
            <v>45992</v>
          </cell>
          <cell r="AD1050">
            <v>46003</v>
          </cell>
          <cell r="AE1050">
            <v>0</v>
          </cell>
          <cell r="AF1050">
            <v>0</v>
          </cell>
          <cell r="AG1050">
            <v>0</v>
          </cell>
          <cell r="AH1050">
            <v>0</v>
          </cell>
          <cell r="AK1050">
            <v>0</v>
          </cell>
          <cell r="AN1050">
            <v>0</v>
          </cell>
          <cell r="AQ1050">
            <v>0</v>
          </cell>
          <cell r="AT1050">
            <v>0</v>
          </cell>
          <cell r="AW1050">
            <v>0</v>
          </cell>
          <cell r="BI1050" t="str">
            <v>Vicerrectoría de Recursos Universitarios</v>
          </cell>
          <cell r="BJ1050" t="str">
            <v>WILSON FERNANDO SALGADO CIFUENTES</v>
          </cell>
          <cell r="BK1050" t="str">
            <v>Vicerrector Universitario</v>
          </cell>
          <cell r="BL1050">
            <v>1600</v>
          </cell>
          <cell r="BM1050">
            <v>45860.72247685185</v>
          </cell>
          <cell r="BN1050">
            <v>1114340201</v>
          </cell>
          <cell r="BO1050">
            <v>4218</v>
          </cell>
          <cell r="BP1050">
            <v>45860</v>
          </cell>
          <cell r="BQ1050">
            <v>10802823</v>
          </cell>
          <cell r="BR1050">
            <v>0</v>
          </cell>
          <cell r="BS1050">
            <v>0</v>
          </cell>
          <cell r="BY1050">
            <v>0</v>
          </cell>
          <cell r="BZ1050">
            <v>0</v>
          </cell>
          <cell r="CC1050">
            <v>0</v>
          </cell>
          <cell r="CF1050">
            <v>0</v>
          </cell>
          <cell r="CG1050">
            <v>0</v>
          </cell>
          <cell r="CH1050">
            <v>0</v>
          </cell>
          <cell r="CI1050">
            <v>0</v>
          </cell>
          <cell r="CJ1050">
            <v>0</v>
          </cell>
          <cell r="CK1050">
            <v>0</v>
          </cell>
          <cell r="CL1050">
            <v>0</v>
          </cell>
          <cell r="CM1050">
            <v>0</v>
          </cell>
          <cell r="CN1050">
            <v>0</v>
          </cell>
          <cell r="CO1050">
            <v>0</v>
          </cell>
          <cell r="CP1050">
            <v>0</v>
          </cell>
          <cell r="CQ1050">
            <v>0</v>
          </cell>
          <cell r="CR1050">
            <v>0</v>
          </cell>
          <cell r="CS1050"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1050">
            <v>40401855</v>
          </cell>
          <cell r="CU1050">
            <v>82</v>
          </cell>
          <cell r="CV1050" t="str">
            <v>280103301</v>
          </cell>
          <cell r="CY1050">
            <v>8299</v>
          </cell>
          <cell r="CZ1050" t="str">
            <v>M6</v>
          </cell>
          <cell r="DA1050">
            <v>10802823</v>
          </cell>
          <cell r="DB1050">
            <v>0</v>
          </cell>
        </row>
        <row r="1051">
          <cell r="B1051" t="str">
            <v>1042 DE 2025</v>
          </cell>
          <cell r="C1051">
            <v>1121949731</v>
          </cell>
          <cell r="D1051" t="str">
            <v>JHON SMITH RUGES GUTIERREZ</v>
          </cell>
          <cell r="E1051" t="str">
            <v>CONTRATO DE PRESTACIÓN DE SERVICIOS PROFESIONALES</v>
          </cell>
          <cell r="F1051" t="str">
            <v>PRESTACIÓN DE SERVICIOS PROFESIONALES NECESARIO PARA EL FORTALECIMIENTO DE LOS PROCESOS DEL CENTRO DE PROYECCIÓN SOCIAL Y CENTRO DE INVESTIGACIONES DE LA FACULTAD DE CIENCIAS HUMANAS Y DE LA EDUCACIÓN DE LA UNIVERSIDAD DE LOS LLANOS.</v>
          </cell>
          <cell r="G1051">
            <v>45860</v>
          </cell>
          <cell r="H1051">
            <v>13603351</v>
          </cell>
          <cell r="I1051" t="str">
            <v>Cuatro (04) meses y veintiún (21) días calendario</v>
          </cell>
          <cell r="J1051">
            <v>45860</v>
          </cell>
          <cell r="K1051">
            <v>46003</v>
          </cell>
          <cell r="L1051" t="str">
            <v>NO APLICA</v>
          </cell>
          <cell r="M1051" t="str">
            <v>NO APLICA</v>
          </cell>
          <cell r="N1051" t="str">
            <v>NO APLICA</v>
          </cell>
          <cell r="O1051">
            <v>5</v>
          </cell>
          <cell r="P1051">
            <v>3762629</v>
          </cell>
          <cell r="Q1051">
            <v>45860</v>
          </cell>
          <cell r="R1051">
            <v>45900</v>
          </cell>
          <cell r="S1051">
            <v>2894330</v>
          </cell>
          <cell r="T1051">
            <v>45901</v>
          </cell>
          <cell r="U1051">
            <v>45930</v>
          </cell>
          <cell r="V1051">
            <v>2894330</v>
          </cell>
          <cell r="W1051">
            <v>45931</v>
          </cell>
          <cell r="X1051">
            <v>45961</v>
          </cell>
          <cell r="Y1051">
            <v>2894330</v>
          </cell>
          <cell r="Z1051">
            <v>45962</v>
          </cell>
          <cell r="AA1051">
            <v>45991</v>
          </cell>
          <cell r="AB1051">
            <v>1157732</v>
          </cell>
          <cell r="AC1051">
            <v>45992</v>
          </cell>
          <cell r="AD1051">
            <v>46003</v>
          </cell>
          <cell r="AE1051">
            <v>0</v>
          </cell>
          <cell r="AF1051">
            <v>0</v>
          </cell>
          <cell r="AG1051">
            <v>0</v>
          </cell>
          <cell r="AH1051">
            <v>0</v>
          </cell>
          <cell r="AK1051">
            <v>0</v>
          </cell>
          <cell r="AN1051">
            <v>0</v>
          </cell>
          <cell r="AQ1051">
            <v>0</v>
          </cell>
          <cell r="AT1051">
            <v>0</v>
          </cell>
          <cell r="AW1051">
            <v>0</v>
          </cell>
          <cell r="BI1051" t="str">
            <v>Vicerrectoría de Recursos Universitarios</v>
          </cell>
          <cell r="BJ1051" t="str">
            <v>WILSON FERNANDO SALGADO CIFUENTES</v>
          </cell>
          <cell r="BK1051" t="str">
            <v>Vicerrector Universitario</v>
          </cell>
          <cell r="BL1051">
            <v>1600</v>
          </cell>
          <cell r="BM1051">
            <v>45860.72247685185</v>
          </cell>
          <cell r="BN1051">
            <v>1114340201</v>
          </cell>
          <cell r="BO1051">
            <v>4281</v>
          </cell>
          <cell r="BP1051">
            <v>45860</v>
          </cell>
          <cell r="BQ1051">
            <v>13603351</v>
          </cell>
          <cell r="BR1051">
            <v>0</v>
          </cell>
          <cell r="BS1051">
            <v>0</v>
          </cell>
          <cell r="BY1051">
            <v>0</v>
          </cell>
          <cell r="BZ1051">
            <v>0</v>
          </cell>
          <cell r="CC1051">
            <v>0</v>
          </cell>
          <cell r="CF1051">
            <v>0</v>
          </cell>
          <cell r="CG1051">
            <v>0</v>
          </cell>
          <cell r="CH1051">
            <v>0</v>
          </cell>
          <cell r="CI1051">
            <v>0</v>
          </cell>
          <cell r="CJ1051">
            <v>0</v>
          </cell>
          <cell r="CK1051">
            <v>0</v>
          </cell>
          <cell r="CL1051">
            <v>0</v>
          </cell>
          <cell r="CM1051">
            <v>0</v>
          </cell>
          <cell r="CN1051">
            <v>0</v>
          </cell>
          <cell r="CO1051">
            <v>0</v>
          </cell>
          <cell r="CP1051">
            <v>0</v>
          </cell>
          <cell r="CQ1051">
            <v>0</v>
          </cell>
          <cell r="CR1051">
            <v>0</v>
          </cell>
          <cell r="CS1051"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1051">
            <v>1121949731</v>
          </cell>
          <cell r="CU1051">
            <v>82</v>
          </cell>
          <cell r="CV1051" t="str">
            <v>320400</v>
          </cell>
          <cell r="CY1051">
            <v>7490</v>
          </cell>
          <cell r="CZ1051" t="str">
            <v>M6</v>
          </cell>
          <cell r="DA1051">
            <v>13603351</v>
          </cell>
          <cell r="DB1051">
            <v>0</v>
          </cell>
        </row>
        <row r="1052">
          <cell r="B1052" t="str">
            <v>1043 DE 2025</v>
          </cell>
          <cell r="C1052">
            <v>1006718252</v>
          </cell>
          <cell r="D1052" t="str">
            <v>DEYSI ALEJANDRA VARGAS PARRA</v>
          </cell>
          <cell r="E1052" t="str">
            <v>CONTRATO DE PRESTACIÓN DE SERVICIOS DE APOYO A LA GESTIÓN</v>
          </cell>
          <cell r="F1052" t="str">
            <v>PRESTACIÓN DE SERVICIOS DE APOYO A LA GESTIÓN NECESARIO PARA EL FORTALECIMIENTO DE LOS PROCESOS ACADÉMICOS Y ADMINISTRATIVOS DEL PROGRAMA DE SOCIOLOGÍA DE LA FACULTAD DE CIENCIAS HUMANAS Y DE LA EDUCACIÓN DE LA UNIVERSIDAD DE LOS LLANOS.</v>
          </cell>
          <cell r="G1052">
            <v>45860</v>
          </cell>
          <cell r="H1052">
            <v>10802823</v>
          </cell>
          <cell r="I1052" t="str">
            <v>Cuatro (04) meses y veintiún (21) días calendario</v>
          </cell>
          <cell r="J1052">
            <v>45860</v>
          </cell>
          <cell r="K1052">
            <v>46003</v>
          </cell>
          <cell r="L1052" t="str">
            <v>NO APLICA</v>
          </cell>
          <cell r="M1052" t="str">
            <v>NO APLICA</v>
          </cell>
          <cell r="N1052" t="str">
            <v>NO APLICA</v>
          </cell>
          <cell r="O1052">
            <v>5</v>
          </cell>
          <cell r="P1052">
            <v>2988015</v>
          </cell>
          <cell r="Q1052">
            <v>45860</v>
          </cell>
          <cell r="R1052">
            <v>45900</v>
          </cell>
          <cell r="S1052">
            <v>2298473</v>
          </cell>
          <cell r="T1052">
            <v>45901</v>
          </cell>
          <cell r="U1052">
            <v>45930</v>
          </cell>
          <cell r="V1052">
            <v>2298473</v>
          </cell>
          <cell r="W1052">
            <v>45931</v>
          </cell>
          <cell r="X1052">
            <v>45961</v>
          </cell>
          <cell r="Y1052">
            <v>2298473</v>
          </cell>
          <cell r="Z1052">
            <v>45962</v>
          </cell>
          <cell r="AA1052">
            <v>45991</v>
          </cell>
          <cell r="AB1052">
            <v>919389</v>
          </cell>
          <cell r="AC1052">
            <v>45992</v>
          </cell>
          <cell r="AD1052">
            <v>46003</v>
          </cell>
          <cell r="AE1052">
            <v>0</v>
          </cell>
          <cell r="AF1052">
            <v>0</v>
          </cell>
          <cell r="AG1052">
            <v>0</v>
          </cell>
          <cell r="AH1052">
            <v>0</v>
          </cell>
          <cell r="AK1052">
            <v>0</v>
          </cell>
          <cell r="AN1052">
            <v>0</v>
          </cell>
          <cell r="AQ1052">
            <v>0</v>
          </cell>
          <cell r="AT1052">
            <v>0</v>
          </cell>
          <cell r="AW1052">
            <v>0</v>
          </cell>
          <cell r="BI1052" t="str">
            <v>Vicerrectoría de Recursos Universitarios</v>
          </cell>
          <cell r="BJ1052" t="str">
            <v>WILSON FERNANDO SALGADO CIFUENTES</v>
          </cell>
          <cell r="BK1052" t="str">
            <v>Vicerrector Universitario</v>
          </cell>
          <cell r="BL1052">
            <v>1600</v>
          </cell>
          <cell r="BM1052">
            <v>45860.72247685185</v>
          </cell>
          <cell r="BN1052">
            <v>1114340201</v>
          </cell>
          <cell r="BO1052">
            <v>4228</v>
          </cell>
          <cell r="BP1052">
            <v>45860</v>
          </cell>
          <cell r="BQ1052">
            <v>10802823</v>
          </cell>
          <cell r="BR1052">
            <v>0</v>
          </cell>
          <cell r="BS1052">
            <v>0</v>
          </cell>
          <cell r="BY1052">
            <v>0</v>
          </cell>
          <cell r="BZ1052">
            <v>0</v>
          </cell>
          <cell r="CC1052">
            <v>0</v>
          </cell>
          <cell r="CF1052">
            <v>0</v>
          </cell>
          <cell r="CG1052">
            <v>0</v>
          </cell>
          <cell r="CH1052">
            <v>0</v>
          </cell>
          <cell r="CI1052">
            <v>0</v>
          </cell>
          <cell r="CJ1052">
            <v>0</v>
          </cell>
          <cell r="CK1052">
            <v>0</v>
          </cell>
          <cell r="CL1052">
            <v>0</v>
          </cell>
          <cell r="CM1052">
            <v>0</v>
          </cell>
          <cell r="CN1052">
            <v>0</v>
          </cell>
          <cell r="CO1052">
            <v>0</v>
          </cell>
          <cell r="CP1052">
            <v>0</v>
          </cell>
          <cell r="CQ1052">
            <v>0</v>
          </cell>
          <cell r="CR1052">
            <v>0</v>
          </cell>
          <cell r="CS1052"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1052">
            <v>1006718252</v>
          </cell>
          <cell r="CU1052">
            <v>598</v>
          </cell>
          <cell r="CV1052" t="str">
            <v>280103203</v>
          </cell>
          <cell r="CY1052">
            <v>8299</v>
          </cell>
          <cell r="CZ1052" t="str">
            <v>M6</v>
          </cell>
          <cell r="DA1052">
            <v>10802823</v>
          </cell>
          <cell r="DB1052">
            <v>0</v>
          </cell>
        </row>
        <row r="1053">
          <cell r="B1053" t="str">
            <v>1044 DE 2025</v>
          </cell>
          <cell r="C1053">
            <v>1006689964</v>
          </cell>
          <cell r="D1053" t="str">
            <v>DAYANA ROMERO GONZALEZ</v>
          </cell>
          <cell r="E1053" t="str">
            <v>CONTRATO DE PRESTACIÓN DE SERVICIOS DE APOYO A LA GESTIÓN</v>
          </cell>
          <cell r="F1053" t="str">
            <v>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v>
          </cell>
          <cell r="G1053">
            <v>45860</v>
          </cell>
          <cell r="H1053">
            <v>10802823</v>
          </cell>
          <cell r="I1053" t="str">
            <v>Cuatro (04) meses y veintiún (21) días calendario</v>
          </cell>
          <cell r="J1053">
            <v>45860</v>
          </cell>
          <cell r="K1053">
            <v>46003</v>
          </cell>
          <cell r="L1053" t="str">
            <v>NO APLICA</v>
          </cell>
          <cell r="M1053" t="str">
            <v>NO APLICA</v>
          </cell>
          <cell r="N1053" t="str">
            <v>NO APLICA</v>
          </cell>
          <cell r="O1053">
            <v>5</v>
          </cell>
          <cell r="P1053">
            <v>2988015</v>
          </cell>
          <cell r="Q1053">
            <v>45860</v>
          </cell>
          <cell r="R1053">
            <v>45900</v>
          </cell>
          <cell r="S1053">
            <v>2298473</v>
          </cell>
          <cell r="T1053">
            <v>45901</v>
          </cell>
          <cell r="U1053">
            <v>45930</v>
          </cell>
          <cell r="V1053">
            <v>2298473</v>
          </cell>
          <cell r="W1053">
            <v>45931</v>
          </cell>
          <cell r="X1053">
            <v>45961</v>
          </cell>
          <cell r="Y1053">
            <v>2298473</v>
          </cell>
          <cell r="Z1053">
            <v>45962</v>
          </cell>
          <cell r="AA1053">
            <v>45991</v>
          </cell>
          <cell r="AB1053">
            <v>919389</v>
          </cell>
          <cell r="AC1053">
            <v>45992</v>
          </cell>
          <cell r="AD1053">
            <v>46003</v>
          </cell>
          <cell r="AE1053">
            <v>0</v>
          </cell>
          <cell r="AF1053">
            <v>0</v>
          </cell>
          <cell r="AG1053">
            <v>0</v>
          </cell>
          <cell r="AH1053">
            <v>0</v>
          </cell>
          <cell r="AK1053">
            <v>0</v>
          </cell>
          <cell r="AN1053">
            <v>0</v>
          </cell>
          <cell r="AQ1053">
            <v>0</v>
          </cell>
          <cell r="AT1053">
            <v>0</v>
          </cell>
          <cell r="AW1053">
            <v>0</v>
          </cell>
          <cell r="BI1053" t="str">
            <v>Vicerrectoría de Recursos Universitarios</v>
          </cell>
          <cell r="BJ1053" t="str">
            <v>WILSON FERNANDO SALGADO CIFUENTES</v>
          </cell>
          <cell r="BK1053" t="str">
            <v>Vicerrector Universitario</v>
          </cell>
          <cell r="BL1053">
            <v>1600</v>
          </cell>
          <cell r="BM1053">
            <v>45860.72247685185</v>
          </cell>
          <cell r="BN1053">
            <v>1114340201</v>
          </cell>
          <cell r="BO1053">
            <v>4227</v>
          </cell>
          <cell r="BP1053">
            <v>45860</v>
          </cell>
          <cell r="BQ1053">
            <v>10802823</v>
          </cell>
          <cell r="BR1053">
            <v>0</v>
          </cell>
          <cell r="BS1053">
            <v>0</v>
          </cell>
          <cell r="BY1053">
            <v>0</v>
          </cell>
          <cell r="BZ1053">
            <v>0</v>
          </cell>
          <cell r="CC1053">
            <v>0</v>
          </cell>
          <cell r="CF1053">
            <v>0</v>
          </cell>
          <cell r="CG1053">
            <v>0</v>
          </cell>
          <cell r="CH1053">
            <v>0</v>
          </cell>
          <cell r="CI1053">
            <v>0</v>
          </cell>
          <cell r="CJ1053">
            <v>0</v>
          </cell>
          <cell r="CK1053">
            <v>0</v>
          </cell>
          <cell r="CL1053">
            <v>0</v>
          </cell>
          <cell r="CM1053">
            <v>0</v>
          </cell>
          <cell r="CN1053">
            <v>0</v>
          </cell>
          <cell r="CO1053">
            <v>0</v>
          </cell>
          <cell r="CP1053">
            <v>0</v>
          </cell>
          <cell r="CQ1053">
            <v>0</v>
          </cell>
          <cell r="CR1053">
            <v>0</v>
          </cell>
          <cell r="CS1053"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v>
          </cell>
          <cell r="CT1053">
            <v>1006689964</v>
          </cell>
          <cell r="CU1053">
            <v>82</v>
          </cell>
          <cell r="CV1053" t="str">
            <v>280303303</v>
          </cell>
          <cell r="CY1053">
            <v>8299</v>
          </cell>
          <cell r="CZ1053" t="str">
            <v>M6</v>
          </cell>
          <cell r="DA1053">
            <v>10802823</v>
          </cell>
          <cell r="DB1053">
            <v>0</v>
          </cell>
        </row>
        <row r="1054">
          <cell r="B1054" t="str">
            <v>1045 DE 2025</v>
          </cell>
          <cell r="C1054">
            <v>1121937745</v>
          </cell>
          <cell r="D1054" t="str">
            <v>JUAN CAMILO PIÑEROS CASTAÑEDA</v>
          </cell>
          <cell r="E1054" t="str">
            <v>CONTRATO DE PRESTACIÓN DE SERVICIOS PROFESIONALES</v>
          </cell>
          <cell r="F1054" t="str">
            <v>PRESTACIÓN DE SERVICIOS PROFESIONALES NECESARIO PARA EL FORTALECIMIENTO DE LOS PROCESOS DEL GIMNASIO Y EL LABORATORIO DE FISIOLOGÍA DEL ESFUERZO DE LA FACULTAD DE CIENCIAS HUMANAS Y DE LA EDUCACIÓN DE LA UNIVERSIDAD DE LOS LLANOS.</v>
          </cell>
          <cell r="G1054">
            <v>45860</v>
          </cell>
          <cell r="H1054">
            <v>13844915</v>
          </cell>
          <cell r="I1054" t="str">
            <v>Cuatro (04) meses y ocho (08) días calendario</v>
          </cell>
          <cell r="J1054">
            <v>45860</v>
          </cell>
          <cell r="K1054">
            <v>45990</v>
          </cell>
          <cell r="L1054" t="str">
            <v>NO APLICA</v>
          </cell>
          <cell r="M1054" t="str">
            <v>NO APLICA</v>
          </cell>
          <cell r="N1054" t="str">
            <v>NO APLICA</v>
          </cell>
          <cell r="O1054">
            <v>4</v>
          </cell>
          <cell r="P1054">
            <v>4218373</v>
          </cell>
          <cell r="Q1054">
            <v>45860</v>
          </cell>
          <cell r="R1054">
            <v>45900</v>
          </cell>
          <cell r="S1054">
            <v>3244902</v>
          </cell>
          <cell r="T1054">
            <v>45901</v>
          </cell>
          <cell r="U1054">
            <v>45930</v>
          </cell>
          <cell r="V1054">
            <v>3244902</v>
          </cell>
          <cell r="W1054">
            <v>45931</v>
          </cell>
          <cell r="X1054">
            <v>45961</v>
          </cell>
          <cell r="Y1054">
            <v>3136738</v>
          </cell>
          <cell r="Z1054">
            <v>45962</v>
          </cell>
          <cell r="AA1054">
            <v>45990</v>
          </cell>
          <cell r="AB1054">
            <v>0</v>
          </cell>
          <cell r="AC1054">
            <v>0</v>
          </cell>
          <cell r="AD1054">
            <v>0</v>
          </cell>
          <cell r="AE1054">
            <v>0</v>
          </cell>
          <cell r="AF1054">
            <v>0</v>
          </cell>
          <cell r="AG1054">
            <v>0</v>
          </cell>
          <cell r="AH1054">
            <v>0</v>
          </cell>
          <cell r="AK1054">
            <v>0</v>
          </cell>
          <cell r="AN1054">
            <v>0</v>
          </cell>
          <cell r="AQ1054">
            <v>0</v>
          </cell>
          <cell r="AT1054">
            <v>0</v>
          </cell>
          <cell r="AW1054">
            <v>0</v>
          </cell>
          <cell r="BI1054" t="str">
            <v>Vicerrectoría de Recursos Universitarios</v>
          </cell>
          <cell r="BJ1054" t="str">
            <v>WILSON FERNANDO SALGADO CIFUENTES</v>
          </cell>
          <cell r="BK1054" t="str">
            <v>Vicerrector Universitario</v>
          </cell>
          <cell r="BL1054">
            <v>1600</v>
          </cell>
          <cell r="BM1054">
            <v>45860.72247685185</v>
          </cell>
          <cell r="BN1054">
            <v>1114340201</v>
          </cell>
          <cell r="BO1054">
            <v>4278</v>
          </cell>
          <cell r="BP1054">
            <v>45860</v>
          </cell>
          <cell r="BQ1054">
            <v>13844915</v>
          </cell>
          <cell r="BR1054">
            <v>0</v>
          </cell>
          <cell r="BS1054">
            <v>0</v>
          </cell>
          <cell r="BY1054">
            <v>0</v>
          </cell>
          <cell r="BZ1054">
            <v>0</v>
          </cell>
          <cell r="CC1054">
            <v>0</v>
          </cell>
          <cell r="CF1054">
            <v>0</v>
          </cell>
          <cell r="CG1054">
            <v>0</v>
          </cell>
          <cell r="CH1054">
            <v>0</v>
          </cell>
          <cell r="CI1054">
            <v>0</v>
          </cell>
          <cell r="CJ1054">
            <v>0</v>
          </cell>
          <cell r="CK1054">
            <v>0</v>
          </cell>
          <cell r="CL1054">
            <v>0</v>
          </cell>
          <cell r="CM1054">
            <v>0</v>
          </cell>
          <cell r="CN1054">
            <v>0</v>
          </cell>
          <cell r="CO1054">
            <v>0</v>
          </cell>
          <cell r="CP1054">
            <v>0</v>
          </cell>
          <cell r="CQ1054">
            <v>0</v>
          </cell>
          <cell r="CR1054">
            <v>0</v>
          </cell>
          <cell r="CS1054" t="str">
            <v>1. Contribuir en visibilizar el ejercicio físico en pro del bienestar de la población de toda la universidad que haga uso del gimnasio, a través del asesoramiento y apoyo en los planes de entrenamiento semi - personalizado. 2. Apoyar en el proceso de plan de acción del Laboratorio de fisiología del esfuerzo en el seguimiento de proyectos de investigación, gestión administrativa en el recaudo por la venta de servicios ofertados y apoyo a la academia en clases, talleres y ponencias generadas desde el área biomédica en donde se desarrollan las actividades del Laboratorio. 3. Contribuir en la consolidación de informes parciales y finales relacionando el registro y control de los usuarios y beneficiados de los servicios prestados, así como los reportes de ingresos generados. 4. Coadyuvar en la calibración y puesta a prueba de los equipos de baja, media y alta criticidad del Laboratorio de Fisiología del Esfuerzo, así como el apoyo en la creación y aplicación de los protocolos de cada equipo. 5. Apoyar en el proceso de capacitación a los docentes en los equipos de tecnología que se encuentran en el Laboratorio de Fisiología del Esfuerzo desde la organización del Centro de Entrenamiento. 6. Acompañar a los cursos de entrenamiento, morfología, fisiología y prácticos a los cuales pueden hacer uso de los equipos para las clases y apoyar los procesos de enseñanza y aprendizaje de los mismos durante el periodo académico. 7. Colaborar en la asesoría y aplicación de pruebas de laboratorio a deportistas de la Universidad de los Llanos en acompañamiento de la dirección del Centro de Entrenamiento para los procesos deportivos ASCUN que participen en los zonales regionales y nacionales.</v>
          </cell>
          <cell r="CT1054">
            <v>1121937745</v>
          </cell>
          <cell r="CU1054">
            <v>82</v>
          </cell>
          <cell r="CV1054" t="str">
            <v>280103305</v>
          </cell>
          <cell r="CY1054">
            <v>7490</v>
          </cell>
          <cell r="CZ1054" t="str">
            <v>M6</v>
          </cell>
          <cell r="DA1054">
            <v>13844915</v>
          </cell>
          <cell r="DB1054">
            <v>0</v>
          </cell>
        </row>
        <row r="1055">
          <cell r="B1055" t="str">
            <v>1046 DE 2025</v>
          </cell>
          <cell r="C1055">
            <v>1121825251</v>
          </cell>
          <cell r="D1055" t="str">
            <v>SHIRLEY GIGIOLA VERGARA PEÑA</v>
          </cell>
          <cell r="E1055" t="str">
            <v>CONTRATO DE PRESTACIÓN DE SERVICIOS DE APOYO A LA GESTIÓN</v>
          </cell>
          <cell r="F1055" t="str">
            <v>PRESTACIÓN DE SERVICIOS DE APOYO A LA GESTIÓN NECESARIO PARA EL FORTALECIMIENTO DE LOS PROCESOS ACADÉMICOS Y ADMINISTRATIVOS DEL PROGRAMA DE LICENCIATURA EN ESPAÑOL E INGLES DE LA FACULTAD DE CIENCIAS HUMANAS Y DE LA EDUCACIÓN DE LA UNIVERSIDAD DE LOS LLANOS.</v>
          </cell>
          <cell r="G1055">
            <v>45860</v>
          </cell>
          <cell r="H1055">
            <v>10802823</v>
          </cell>
          <cell r="I1055" t="str">
            <v>Cuatro (04) meses y veintiún (21) días calendario</v>
          </cell>
          <cell r="J1055">
            <v>45860</v>
          </cell>
          <cell r="K1055">
            <v>46003</v>
          </cell>
          <cell r="L1055" t="str">
            <v>NO APLICA</v>
          </cell>
          <cell r="M1055" t="str">
            <v>NO APLICA</v>
          </cell>
          <cell r="N1055" t="str">
            <v>NO APLICA</v>
          </cell>
          <cell r="O1055">
            <v>5</v>
          </cell>
          <cell r="P1055">
            <v>2988015</v>
          </cell>
          <cell r="Q1055">
            <v>45860</v>
          </cell>
          <cell r="R1055">
            <v>45900</v>
          </cell>
          <cell r="S1055">
            <v>0</v>
          </cell>
          <cell r="T1055">
            <v>45901</v>
          </cell>
          <cell r="U1055">
            <v>45930</v>
          </cell>
          <cell r="V1055">
            <v>0</v>
          </cell>
          <cell r="W1055">
            <v>45931</v>
          </cell>
          <cell r="X1055">
            <v>45961</v>
          </cell>
          <cell r="Y1055">
            <v>0</v>
          </cell>
          <cell r="Z1055">
            <v>45962</v>
          </cell>
          <cell r="AA1055">
            <v>45991</v>
          </cell>
          <cell r="AB1055">
            <v>0</v>
          </cell>
          <cell r="AC1055">
            <v>45992</v>
          </cell>
          <cell r="AD1055">
            <v>46003</v>
          </cell>
          <cell r="AE1055">
            <v>0</v>
          </cell>
          <cell r="AF1055">
            <v>0</v>
          </cell>
          <cell r="AG1055">
            <v>0</v>
          </cell>
          <cell r="AH1055">
            <v>0</v>
          </cell>
          <cell r="AK1055">
            <v>0</v>
          </cell>
          <cell r="AN1055">
            <v>0</v>
          </cell>
          <cell r="AQ1055">
            <v>0</v>
          </cell>
          <cell r="AT1055">
            <v>0</v>
          </cell>
          <cell r="AW1055">
            <v>0</v>
          </cell>
          <cell r="BI1055" t="str">
            <v>Vicerrectoría de Recursos Universitarios</v>
          </cell>
          <cell r="BJ1055" t="str">
            <v>WILSON FERNANDO SALGADO CIFUENTES</v>
          </cell>
          <cell r="BK1055" t="str">
            <v>Vicerrector Universitario</v>
          </cell>
          <cell r="BL1055">
            <v>1600</v>
          </cell>
          <cell r="BM1055">
            <v>45860.72247685185</v>
          </cell>
          <cell r="BN1055">
            <v>1114340201</v>
          </cell>
          <cell r="BO1055">
            <v>4250</v>
          </cell>
          <cell r="BP1055">
            <v>45860</v>
          </cell>
          <cell r="BQ1055">
            <v>10802823</v>
          </cell>
          <cell r="BR1055">
            <v>0</v>
          </cell>
          <cell r="BS1055">
            <v>0</v>
          </cell>
          <cell r="BY1055">
            <v>0</v>
          </cell>
          <cell r="BZ1055">
            <v>0</v>
          </cell>
          <cell r="CC1055">
            <v>0</v>
          </cell>
          <cell r="CF1055">
            <v>0</v>
          </cell>
          <cell r="CG1055">
            <v>0</v>
          </cell>
          <cell r="CH1055">
            <v>0</v>
          </cell>
          <cell r="CI1055">
            <v>0</v>
          </cell>
          <cell r="CJ1055">
            <v>0</v>
          </cell>
          <cell r="CK1055">
            <v>0</v>
          </cell>
          <cell r="CL1055">
            <v>0</v>
          </cell>
          <cell r="CM1055">
            <v>0</v>
          </cell>
          <cell r="CN1055">
            <v>0</v>
          </cell>
          <cell r="CO1055">
            <v>0</v>
          </cell>
          <cell r="CP1055">
            <v>0</v>
          </cell>
          <cell r="CQ1055">
            <v>0</v>
          </cell>
          <cell r="CR1055">
            <v>0</v>
          </cell>
          <cell r="CS1055"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1055">
            <v>1121825251</v>
          </cell>
          <cell r="CU1055">
            <v>598</v>
          </cell>
          <cell r="CV1055" t="str">
            <v>280103308</v>
          </cell>
          <cell r="CY1055">
            <v>7490</v>
          </cell>
          <cell r="CZ1055" t="str">
            <v>M6</v>
          </cell>
          <cell r="DA1055">
            <v>2988015</v>
          </cell>
          <cell r="DB1055">
            <v>7814808</v>
          </cell>
        </row>
        <row r="1056">
          <cell r="B1056" t="str">
            <v>1047 DE 2025</v>
          </cell>
          <cell r="C1056">
            <v>1121860466</v>
          </cell>
          <cell r="D1056" t="str">
            <v>MONICA TATIANA RIOBUENO BERNAL</v>
          </cell>
          <cell r="E1056" t="str">
            <v>CONTRATO DE PRESTACIÓN DE SERVICIOS DE APOYO A LA GESTIÓN</v>
          </cell>
          <cell r="F1056" t="str">
            <v>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v>
          </cell>
          <cell r="G1056">
            <v>45860</v>
          </cell>
          <cell r="H1056">
            <v>10802823</v>
          </cell>
          <cell r="I1056" t="str">
            <v>Cuatro (04) meses y veintiún (21) días calendario</v>
          </cell>
          <cell r="J1056">
            <v>45860</v>
          </cell>
          <cell r="K1056">
            <v>46003</v>
          </cell>
          <cell r="L1056" t="str">
            <v>NO APLICA</v>
          </cell>
          <cell r="M1056" t="str">
            <v>NO APLICA</v>
          </cell>
          <cell r="N1056" t="str">
            <v>NO APLICA</v>
          </cell>
          <cell r="O1056">
            <v>5</v>
          </cell>
          <cell r="P1056">
            <v>2988015</v>
          </cell>
          <cell r="Q1056">
            <v>45860</v>
          </cell>
          <cell r="R1056">
            <v>45900</v>
          </cell>
          <cell r="S1056">
            <v>2298473</v>
          </cell>
          <cell r="T1056">
            <v>45901</v>
          </cell>
          <cell r="U1056">
            <v>45930</v>
          </cell>
          <cell r="V1056">
            <v>2298473</v>
          </cell>
          <cell r="W1056">
            <v>45931</v>
          </cell>
          <cell r="X1056">
            <v>45961</v>
          </cell>
          <cell r="Y1056">
            <v>2298473</v>
          </cell>
          <cell r="Z1056">
            <v>45962</v>
          </cell>
          <cell r="AA1056">
            <v>45991</v>
          </cell>
          <cell r="AB1056">
            <v>919389</v>
          </cell>
          <cell r="AC1056">
            <v>45992</v>
          </cell>
          <cell r="AD1056">
            <v>46003</v>
          </cell>
          <cell r="AE1056">
            <v>0</v>
          </cell>
          <cell r="AF1056">
            <v>0</v>
          </cell>
          <cell r="AG1056">
            <v>0</v>
          </cell>
          <cell r="AH1056">
            <v>0</v>
          </cell>
          <cell r="AK1056">
            <v>0</v>
          </cell>
          <cell r="AN1056">
            <v>0</v>
          </cell>
          <cell r="AQ1056">
            <v>0</v>
          </cell>
          <cell r="AT1056">
            <v>0</v>
          </cell>
          <cell r="AW1056">
            <v>0</v>
          </cell>
          <cell r="BI1056" t="str">
            <v>Vicerrectoría de Recursos Universitarios</v>
          </cell>
          <cell r="BJ1056" t="str">
            <v>WILSON FERNANDO SALGADO CIFUENTES</v>
          </cell>
          <cell r="BK1056" t="str">
            <v>Vicerrector Universitario</v>
          </cell>
          <cell r="BL1056">
            <v>1600</v>
          </cell>
          <cell r="BM1056">
            <v>45860.72247685185</v>
          </cell>
          <cell r="BN1056">
            <v>1114340201</v>
          </cell>
          <cell r="BO1056">
            <v>4260</v>
          </cell>
          <cell r="BP1056">
            <v>45860</v>
          </cell>
          <cell r="BQ1056">
            <v>10802823</v>
          </cell>
          <cell r="BR1056">
            <v>0</v>
          </cell>
          <cell r="BS1056">
            <v>0</v>
          </cell>
          <cell r="BY1056">
            <v>0</v>
          </cell>
          <cell r="BZ1056">
            <v>0</v>
          </cell>
          <cell r="CC1056">
            <v>0</v>
          </cell>
          <cell r="CF1056">
            <v>0</v>
          </cell>
          <cell r="CG1056">
            <v>0</v>
          </cell>
          <cell r="CH1056">
            <v>0</v>
          </cell>
          <cell r="CI1056">
            <v>0</v>
          </cell>
          <cell r="CJ1056">
            <v>0</v>
          </cell>
          <cell r="CK1056">
            <v>0</v>
          </cell>
          <cell r="CL1056">
            <v>0</v>
          </cell>
          <cell r="CM1056">
            <v>0</v>
          </cell>
          <cell r="CN1056">
            <v>0</v>
          </cell>
          <cell r="CO1056">
            <v>0</v>
          </cell>
          <cell r="CP1056">
            <v>0</v>
          </cell>
          <cell r="CQ1056">
            <v>0</v>
          </cell>
          <cell r="CR1056">
            <v>0</v>
          </cell>
          <cell r="CS1056"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1056">
            <v>1121860466</v>
          </cell>
          <cell r="CU1056">
            <v>82</v>
          </cell>
          <cell r="CV1056" t="str">
            <v>280103304</v>
          </cell>
          <cell r="CY1056">
            <v>8299</v>
          </cell>
          <cell r="CZ1056" t="str">
            <v>M6</v>
          </cell>
          <cell r="DA1056">
            <v>10802823</v>
          </cell>
          <cell r="DB1056">
            <v>0</v>
          </cell>
        </row>
        <row r="1057">
          <cell r="B1057" t="str">
            <v>1048 DE 2025</v>
          </cell>
          <cell r="C1057">
            <v>35260257</v>
          </cell>
          <cell r="D1057" t="str">
            <v>JENNY PATRICIA GONZALEZ LEIVA</v>
          </cell>
          <cell r="E1057" t="str">
            <v>CONTRATO DE PRESTACIÓN DE SERVICIOS DE APOYO A LA GESTIÓN</v>
          </cell>
          <cell r="F1057" t="str">
            <v>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v>
          </cell>
          <cell r="G1057">
            <v>45860</v>
          </cell>
          <cell r="H1057">
            <v>11339133</v>
          </cell>
          <cell r="I1057" t="str">
            <v>Cuatro (04) meses y veintiocho (28) días calendario</v>
          </cell>
          <cell r="J1057">
            <v>45860</v>
          </cell>
          <cell r="K1057">
            <v>46010</v>
          </cell>
          <cell r="L1057" t="str">
            <v>NO APLICA</v>
          </cell>
          <cell r="M1057" t="str">
            <v>NO APLICA</v>
          </cell>
          <cell r="N1057" t="str">
            <v>NO APLICA</v>
          </cell>
          <cell r="O1057">
            <v>5</v>
          </cell>
          <cell r="P1057">
            <v>2988015</v>
          </cell>
          <cell r="Q1057">
            <v>45860</v>
          </cell>
          <cell r="R1057">
            <v>45900</v>
          </cell>
          <cell r="S1057">
            <v>2298473</v>
          </cell>
          <cell r="T1057">
            <v>45901</v>
          </cell>
          <cell r="U1057">
            <v>45930</v>
          </cell>
          <cell r="V1057">
            <v>2298473</v>
          </cell>
          <cell r="W1057">
            <v>45931</v>
          </cell>
          <cell r="X1057">
            <v>45961</v>
          </cell>
          <cell r="Y1057">
            <v>2298473</v>
          </cell>
          <cell r="Z1057">
            <v>45962</v>
          </cell>
          <cell r="AA1057">
            <v>45991</v>
          </cell>
          <cell r="AB1057">
            <v>1455699</v>
          </cell>
          <cell r="AC1057">
            <v>45992</v>
          </cell>
          <cell r="AD1057">
            <v>46010</v>
          </cell>
          <cell r="AE1057">
            <v>0</v>
          </cell>
          <cell r="AF1057">
            <v>0</v>
          </cell>
          <cell r="AG1057">
            <v>0</v>
          </cell>
          <cell r="AH1057">
            <v>0</v>
          </cell>
          <cell r="AK1057">
            <v>0</v>
          </cell>
          <cell r="AN1057">
            <v>0</v>
          </cell>
          <cell r="AQ1057">
            <v>0</v>
          </cell>
          <cell r="AT1057">
            <v>0</v>
          </cell>
          <cell r="AW1057">
            <v>0</v>
          </cell>
          <cell r="BI1057" t="str">
            <v>Vicerrectoría de Recursos Universitarios</v>
          </cell>
          <cell r="BJ1057" t="str">
            <v>WILSON FERNANDO SALGADO CIFUENTES</v>
          </cell>
          <cell r="BK1057" t="str">
            <v>Vicerrector Universitario</v>
          </cell>
          <cell r="BL1057">
            <v>1600</v>
          </cell>
          <cell r="BM1057">
            <v>45860.72247685185</v>
          </cell>
          <cell r="BN1057">
            <v>1114340201</v>
          </cell>
          <cell r="BO1057">
            <v>4209</v>
          </cell>
          <cell r="BP1057">
            <v>45860</v>
          </cell>
          <cell r="BQ1057">
            <v>11339133</v>
          </cell>
          <cell r="BR1057">
            <v>0</v>
          </cell>
          <cell r="BS1057">
            <v>0</v>
          </cell>
          <cell r="BY1057">
            <v>0</v>
          </cell>
          <cell r="BZ1057">
            <v>0</v>
          </cell>
          <cell r="CC1057">
            <v>0</v>
          </cell>
          <cell r="CF1057">
            <v>0</v>
          </cell>
          <cell r="CG1057">
            <v>0</v>
          </cell>
          <cell r="CH1057">
            <v>0</v>
          </cell>
          <cell r="CI1057">
            <v>0</v>
          </cell>
          <cell r="CJ1057">
            <v>0</v>
          </cell>
          <cell r="CK1057">
            <v>0</v>
          </cell>
          <cell r="CL1057">
            <v>0</v>
          </cell>
          <cell r="CM1057">
            <v>0</v>
          </cell>
          <cell r="CN1057">
            <v>0</v>
          </cell>
          <cell r="CO1057">
            <v>0</v>
          </cell>
          <cell r="CP1057">
            <v>0</v>
          </cell>
          <cell r="CQ1057">
            <v>0</v>
          </cell>
          <cell r="CR1057">
            <v>0</v>
          </cell>
          <cell r="CS1057"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 5. Contribuir en la promoción del programa de posgrado asignado. 6. Colaborar con el seguimiento y control del inventario de bienes de la dependencia.</v>
          </cell>
          <cell r="CT1057">
            <v>35260257</v>
          </cell>
          <cell r="CU1057">
            <v>246</v>
          </cell>
          <cell r="CV1057" t="str">
            <v>280303301</v>
          </cell>
          <cell r="CY1057">
            <v>8299</v>
          </cell>
          <cell r="CZ1057" t="str">
            <v>M6</v>
          </cell>
          <cell r="DA1057">
            <v>11339133</v>
          </cell>
          <cell r="DB1057">
            <v>0</v>
          </cell>
        </row>
        <row r="1058">
          <cell r="B1058" t="str">
            <v>1049 DE 2025</v>
          </cell>
          <cell r="C1058">
            <v>1121859581</v>
          </cell>
          <cell r="D1058" t="str">
            <v>LIZETH KATHERINE VILLALBA RINCON</v>
          </cell>
          <cell r="E1058" t="str">
            <v>CONTRATO DE PRESTACIÓN DE SERVICIOS PROFESIONALES</v>
          </cell>
          <cell r="F1058" t="str">
            <v>PRESTACIÓN DE SERVICIOS PROFESIONALES NECESARIO PARA EL FORTALECIMIENTO DE LOS PROCESOS ACADÉMICOS Y ADMINISTRATIVOS DE LOS PROGRAMAS DE POSGRADOS PROPIOS Y EN CONVENIO DE LA UNIVERSIDAD DE LOS LLANOS.</v>
          </cell>
          <cell r="G1058">
            <v>45860</v>
          </cell>
          <cell r="H1058">
            <v>16008183</v>
          </cell>
          <cell r="I1058" t="str">
            <v>Cuatro (04) meses y veintiocho (28) días calendario</v>
          </cell>
          <cell r="J1058">
            <v>45860</v>
          </cell>
          <cell r="K1058">
            <v>46010</v>
          </cell>
          <cell r="L1058" t="str">
            <v>NO APLICA</v>
          </cell>
          <cell r="M1058" t="str">
            <v>NO APLICA</v>
          </cell>
          <cell r="N1058" t="str">
            <v>NO APLICA</v>
          </cell>
          <cell r="O1058">
            <v>5</v>
          </cell>
          <cell r="P1058">
            <v>4218373</v>
          </cell>
          <cell r="Q1058">
            <v>45860</v>
          </cell>
          <cell r="R1058">
            <v>45900</v>
          </cell>
          <cell r="S1058">
            <v>3244902</v>
          </cell>
          <cell r="T1058">
            <v>45901</v>
          </cell>
          <cell r="U1058">
            <v>45930</v>
          </cell>
          <cell r="V1058">
            <v>3244902</v>
          </cell>
          <cell r="W1058">
            <v>45931</v>
          </cell>
          <cell r="X1058">
            <v>45961</v>
          </cell>
          <cell r="Y1058">
            <v>3244902</v>
          </cell>
          <cell r="Z1058">
            <v>45962</v>
          </cell>
          <cell r="AA1058">
            <v>45991</v>
          </cell>
          <cell r="AB1058">
            <v>2055104</v>
          </cell>
          <cell r="AC1058">
            <v>45992</v>
          </cell>
          <cell r="AD1058">
            <v>46010</v>
          </cell>
          <cell r="AE1058">
            <v>0</v>
          </cell>
          <cell r="AF1058">
            <v>0</v>
          </cell>
          <cell r="AG1058">
            <v>0</v>
          </cell>
          <cell r="AH1058">
            <v>0</v>
          </cell>
          <cell r="AK1058">
            <v>0</v>
          </cell>
          <cell r="AN1058">
            <v>0</v>
          </cell>
          <cell r="AQ1058">
            <v>0</v>
          </cell>
          <cell r="AT1058">
            <v>0</v>
          </cell>
          <cell r="AW1058">
            <v>0</v>
          </cell>
          <cell r="BI1058" t="str">
            <v>Vicerrectoría de Recursos Universitarios</v>
          </cell>
          <cell r="BJ1058" t="str">
            <v>WILSON FERNANDO SALGADO CIFUENTES</v>
          </cell>
          <cell r="BK1058" t="str">
            <v>Vicerrector Universitario</v>
          </cell>
          <cell r="BL1058">
            <v>1600</v>
          </cell>
          <cell r="BM1058">
            <v>45860.72247685185</v>
          </cell>
          <cell r="BN1058">
            <v>1114340201</v>
          </cell>
          <cell r="BO1058">
            <v>4259</v>
          </cell>
          <cell r="BP1058">
            <v>45860</v>
          </cell>
          <cell r="BQ1058">
            <v>16008183</v>
          </cell>
          <cell r="BR1058">
            <v>0</v>
          </cell>
          <cell r="BS1058">
            <v>0</v>
          </cell>
          <cell r="BY1058">
            <v>0</v>
          </cell>
          <cell r="BZ1058">
            <v>0</v>
          </cell>
          <cell r="CC1058">
            <v>0</v>
          </cell>
          <cell r="CF1058">
            <v>0</v>
          </cell>
          <cell r="CG1058">
            <v>0</v>
          </cell>
          <cell r="CH1058">
            <v>0</v>
          </cell>
          <cell r="CI1058">
            <v>0</v>
          </cell>
          <cell r="CJ1058">
            <v>0</v>
          </cell>
          <cell r="CK1058">
            <v>0</v>
          </cell>
          <cell r="CL1058">
            <v>0</v>
          </cell>
          <cell r="CM1058">
            <v>0</v>
          </cell>
          <cell r="CN1058">
            <v>0</v>
          </cell>
          <cell r="CO1058">
            <v>0</v>
          </cell>
          <cell r="CP1058">
            <v>0</v>
          </cell>
          <cell r="CQ1058">
            <v>0</v>
          </cell>
          <cell r="CR1058">
            <v>0</v>
          </cell>
          <cell r="CS1058" t="str">
            <v>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v>
          </cell>
          <cell r="CT1058">
            <v>1121859581</v>
          </cell>
          <cell r="CU1058">
            <v>246</v>
          </cell>
          <cell r="CV1058" t="str">
            <v>2912</v>
          </cell>
          <cell r="CY1058">
            <v>8299</v>
          </cell>
          <cell r="CZ1058" t="str">
            <v>M6</v>
          </cell>
          <cell r="DA1058">
            <v>16008183</v>
          </cell>
          <cell r="DB1058">
            <v>0</v>
          </cell>
        </row>
        <row r="1059">
          <cell r="B1059" t="str">
            <v>1050 DE 2025</v>
          </cell>
          <cell r="C1059">
            <v>1121931560</v>
          </cell>
          <cell r="D1059" t="str">
            <v>MARLY JAICETH CORTES LARA</v>
          </cell>
          <cell r="E1059" t="str">
            <v>CONTRATO DE PRESTACIÓN DE SERVICIOS DE APOYO A LA GESTIÓN</v>
          </cell>
          <cell r="F1059" t="str">
            <v>PRESTACIÓN DE SERVICIOS DE APOYO A LA GESTIÓN NECESARIO PARA EL FORTALECIMIENTO DE LOS PROCESOS ACADÉMICOS Y ADMINISTRATIVOS DEL PROGRAMA DE TECNOLOGÍA EN REGENCIA DE FARMACIA DE LA FACULTAD DE CIENCIAS DE LA SALUD DE LA UNIVERSIDAD DE LOS LLANOS.</v>
          </cell>
          <cell r="G1059">
            <v>45860</v>
          </cell>
          <cell r="H1059">
            <v>10802823</v>
          </cell>
          <cell r="I1059" t="str">
            <v>Cuatro (04) meses y veintiún (21) días calendario</v>
          </cell>
          <cell r="J1059">
            <v>45860</v>
          </cell>
          <cell r="K1059">
            <v>46003</v>
          </cell>
          <cell r="L1059" t="str">
            <v>NO APLICA</v>
          </cell>
          <cell r="M1059" t="str">
            <v>NO APLICA</v>
          </cell>
          <cell r="N1059" t="str">
            <v>NO APLICA</v>
          </cell>
          <cell r="O1059">
            <v>5</v>
          </cell>
          <cell r="P1059">
            <v>2988015</v>
          </cell>
          <cell r="Q1059">
            <v>45860</v>
          </cell>
          <cell r="R1059">
            <v>45900</v>
          </cell>
          <cell r="S1059">
            <v>2298473</v>
          </cell>
          <cell r="T1059">
            <v>45901</v>
          </cell>
          <cell r="U1059">
            <v>45930</v>
          </cell>
          <cell r="V1059">
            <v>2298473</v>
          </cell>
          <cell r="W1059">
            <v>45931</v>
          </cell>
          <cell r="X1059">
            <v>45961</v>
          </cell>
          <cell r="Y1059">
            <v>2298473</v>
          </cell>
          <cell r="Z1059">
            <v>45962</v>
          </cell>
          <cell r="AA1059">
            <v>45991</v>
          </cell>
          <cell r="AB1059">
            <v>919389</v>
          </cell>
          <cell r="AC1059">
            <v>45992</v>
          </cell>
          <cell r="AD1059">
            <v>46003</v>
          </cell>
          <cell r="AE1059">
            <v>0</v>
          </cell>
          <cell r="AF1059">
            <v>0</v>
          </cell>
          <cell r="AG1059">
            <v>0</v>
          </cell>
          <cell r="AH1059">
            <v>0</v>
          </cell>
          <cell r="AK1059">
            <v>0</v>
          </cell>
          <cell r="AN1059">
            <v>0</v>
          </cell>
          <cell r="AQ1059">
            <v>0</v>
          </cell>
          <cell r="AT1059">
            <v>0</v>
          </cell>
          <cell r="AW1059">
            <v>0</v>
          </cell>
          <cell r="BI1059" t="str">
            <v>Vicerrectoría de Recursos Universitarios</v>
          </cell>
          <cell r="BJ1059" t="str">
            <v>WILSON FERNANDO SALGADO CIFUENTES</v>
          </cell>
          <cell r="BK1059" t="str">
            <v>Vicerrector Universitario</v>
          </cell>
          <cell r="BL1059">
            <v>1600</v>
          </cell>
          <cell r="BM1059">
            <v>45860.72247685185</v>
          </cell>
          <cell r="BN1059">
            <v>1114340201</v>
          </cell>
          <cell r="BO1059">
            <v>4275</v>
          </cell>
          <cell r="BP1059">
            <v>45860</v>
          </cell>
          <cell r="BQ1059">
            <v>10802823</v>
          </cell>
          <cell r="BR1059">
            <v>0</v>
          </cell>
          <cell r="BS1059">
            <v>0</v>
          </cell>
          <cell r="BY1059">
            <v>0</v>
          </cell>
          <cell r="BZ1059">
            <v>0</v>
          </cell>
          <cell r="CC1059">
            <v>0</v>
          </cell>
          <cell r="CF1059">
            <v>0</v>
          </cell>
          <cell r="CG1059">
            <v>0</v>
          </cell>
          <cell r="CH1059">
            <v>0</v>
          </cell>
          <cell r="CI1059">
            <v>0</v>
          </cell>
          <cell r="CJ1059">
            <v>0</v>
          </cell>
          <cell r="CK1059">
            <v>0</v>
          </cell>
          <cell r="CL1059">
            <v>0</v>
          </cell>
          <cell r="CM1059">
            <v>0</v>
          </cell>
          <cell r="CN1059">
            <v>0</v>
          </cell>
          <cell r="CO1059">
            <v>0</v>
          </cell>
          <cell r="CP1059">
            <v>0</v>
          </cell>
          <cell r="CQ1059">
            <v>0</v>
          </cell>
          <cell r="CR1059">
            <v>0</v>
          </cell>
          <cell r="CS1059"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de Regencia de Farmacia. 6. Apoyar al manejo de las TIC´s. 7. Contribuir en la proyección de los oficios según el requerimiento pertinente al Director de Programa.  8. Apoyar los procesos de Investigación, Proyección Social y Docencia coherentes al programa académico.</v>
          </cell>
          <cell r="CT1059">
            <v>1121931560</v>
          </cell>
          <cell r="CU1059">
            <v>54</v>
          </cell>
          <cell r="CV1059" t="str">
            <v>280205202</v>
          </cell>
          <cell r="CY1059">
            <v>7490</v>
          </cell>
          <cell r="CZ1059" t="str">
            <v>M6</v>
          </cell>
          <cell r="DA1059">
            <v>10802823</v>
          </cell>
          <cell r="DB1059">
            <v>0</v>
          </cell>
        </row>
        <row r="1060">
          <cell r="B1060" t="str">
            <v>1051 DE 2025</v>
          </cell>
          <cell r="C1060">
            <v>1121852835</v>
          </cell>
          <cell r="D1060" t="str">
            <v>YENY JOHANNA CORTES MONTILLA</v>
          </cell>
          <cell r="E1060" t="str">
            <v>CONTRATO DE PRESTACIÓN DE SERVICIOS DE APOYO A LA GESTIÓN</v>
          </cell>
          <cell r="F1060" t="str">
            <v>PRESTACIÓN DE SERVICIOS DE APOYO A LA GESTIÓN NECESARIO PARA EL FORTALECIMIENTO DE LOS PROCESOS DEL PROGRAMA DE ENFERMERÍA DE LA FACULTAD DE CIENCIAS DE LA SALUD DE LA UNIVERSIDAD DE LOS LLANOS.</v>
          </cell>
          <cell r="G1060">
            <v>45860</v>
          </cell>
          <cell r="H1060">
            <v>10802823</v>
          </cell>
          <cell r="I1060" t="str">
            <v>Cuatro (04) meses y veintiún (21) días calendario</v>
          </cell>
          <cell r="J1060">
            <v>45860</v>
          </cell>
          <cell r="K1060">
            <v>46003</v>
          </cell>
          <cell r="L1060" t="str">
            <v>NO APLICA</v>
          </cell>
          <cell r="M1060" t="str">
            <v>NO APLICA</v>
          </cell>
          <cell r="N1060" t="str">
            <v>NO APLICA</v>
          </cell>
          <cell r="O1060">
            <v>5</v>
          </cell>
          <cell r="P1060">
            <v>2988015</v>
          </cell>
          <cell r="Q1060">
            <v>45860</v>
          </cell>
          <cell r="R1060">
            <v>45900</v>
          </cell>
          <cell r="S1060">
            <v>2298473</v>
          </cell>
          <cell r="T1060">
            <v>45901</v>
          </cell>
          <cell r="U1060">
            <v>45930</v>
          </cell>
          <cell r="V1060">
            <v>2298473</v>
          </cell>
          <cell r="W1060">
            <v>45931</v>
          </cell>
          <cell r="X1060">
            <v>45961</v>
          </cell>
          <cell r="Y1060">
            <v>2298473</v>
          </cell>
          <cell r="Z1060">
            <v>45962</v>
          </cell>
          <cell r="AA1060">
            <v>45991</v>
          </cell>
          <cell r="AB1060">
            <v>919389</v>
          </cell>
          <cell r="AC1060">
            <v>45992</v>
          </cell>
          <cell r="AD1060">
            <v>46003</v>
          </cell>
          <cell r="AE1060">
            <v>0</v>
          </cell>
          <cell r="AF1060">
            <v>0</v>
          </cell>
          <cell r="AG1060">
            <v>0</v>
          </cell>
          <cell r="AH1060">
            <v>0</v>
          </cell>
          <cell r="AK1060">
            <v>0</v>
          </cell>
          <cell r="AN1060">
            <v>0</v>
          </cell>
          <cell r="AQ1060">
            <v>0</v>
          </cell>
          <cell r="AT1060">
            <v>0</v>
          </cell>
          <cell r="AW1060">
            <v>0</v>
          </cell>
          <cell r="BI1060" t="str">
            <v>Vicerrectoría de Recursos Universitarios</v>
          </cell>
          <cell r="BJ1060" t="str">
            <v>WILSON FERNANDO SALGADO CIFUENTES</v>
          </cell>
          <cell r="BK1060" t="str">
            <v>Vicerrector Universitario</v>
          </cell>
          <cell r="BL1060">
            <v>1600</v>
          </cell>
          <cell r="BM1060">
            <v>45860.72247685185</v>
          </cell>
          <cell r="BN1060">
            <v>1114340201</v>
          </cell>
          <cell r="BO1060">
            <v>4256</v>
          </cell>
          <cell r="BP1060">
            <v>45860</v>
          </cell>
          <cell r="BQ1060">
            <v>10802823</v>
          </cell>
          <cell r="BR1060">
            <v>0</v>
          </cell>
          <cell r="BS1060">
            <v>0</v>
          </cell>
          <cell r="BY1060">
            <v>0</v>
          </cell>
          <cell r="BZ1060">
            <v>0</v>
          </cell>
          <cell r="CC1060">
            <v>0</v>
          </cell>
          <cell r="CF1060">
            <v>0</v>
          </cell>
          <cell r="CG1060">
            <v>0</v>
          </cell>
          <cell r="CH1060">
            <v>0</v>
          </cell>
          <cell r="CI1060">
            <v>0</v>
          </cell>
          <cell r="CJ1060">
            <v>0</v>
          </cell>
          <cell r="CK1060">
            <v>0</v>
          </cell>
          <cell r="CL1060">
            <v>0</v>
          </cell>
          <cell r="CM1060">
            <v>0</v>
          </cell>
          <cell r="CN1060">
            <v>0</v>
          </cell>
          <cell r="CO1060">
            <v>0</v>
          </cell>
          <cell r="CP1060">
            <v>0</v>
          </cell>
          <cell r="CQ1060">
            <v>0</v>
          </cell>
          <cell r="CR1060">
            <v>0</v>
          </cell>
          <cell r="CS1060"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Enfermería.  6. Apoyar al manejo de las TIC’s. 7. Contribuir con la proyección de los oficios según el requerimiento pertinente al Director de Programa. 8. Apoyar los procesos de Investigación, Proyección Social y Docencia coherentes al programa académico.</v>
          </cell>
          <cell r="CT1060">
            <v>1121852835</v>
          </cell>
          <cell r="CU1060">
            <v>54</v>
          </cell>
          <cell r="CV1060" t="str">
            <v>280205201</v>
          </cell>
          <cell r="CY1060">
            <v>7490</v>
          </cell>
          <cell r="CZ1060" t="str">
            <v>M6</v>
          </cell>
          <cell r="DA1060">
            <v>10802823</v>
          </cell>
          <cell r="DB1060">
            <v>0</v>
          </cell>
        </row>
        <row r="1061">
          <cell r="B1061" t="str">
            <v>1052 DE 2025</v>
          </cell>
          <cell r="C1061">
            <v>1071169129</v>
          </cell>
          <cell r="D1061" t="str">
            <v>JUAN CAMILO RIVERA PACHECO</v>
          </cell>
          <cell r="E1061" t="str">
            <v>CONTRATO DE PRESTACIÓN DE SERVICIOS DE APOYO A LA GESTIÓN</v>
          </cell>
          <cell r="F1061" t="str">
            <v>PRESTACIÓN DE SERVICIOS DE APOYO A LA GESTIÓN NECESARIO PARA EL FORTALECIMIENTO DE LOS PROCESOS DEL LABORATORIO DE ENTOMOLOGÍA MÉDICA DE LA FACULTAD DE CIENCIAS DE LA SALUD DE LA UNIVERSIDAD DE LOS LLANOS.</v>
          </cell>
          <cell r="G1061">
            <v>45860</v>
          </cell>
          <cell r="H1061">
            <v>9806818</v>
          </cell>
          <cell r="I1061" t="str">
            <v>Cuatro (04) meses y ocho (08) días calendario</v>
          </cell>
          <cell r="J1061">
            <v>45860</v>
          </cell>
          <cell r="K1061">
            <v>45990</v>
          </cell>
          <cell r="L1061" t="str">
            <v>NO APLICA</v>
          </cell>
          <cell r="M1061" t="str">
            <v>NO APLICA</v>
          </cell>
          <cell r="N1061" t="str">
            <v>NO APLICA</v>
          </cell>
          <cell r="O1061">
            <v>4</v>
          </cell>
          <cell r="P1061">
            <v>2988015</v>
          </cell>
          <cell r="Q1061">
            <v>45860</v>
          </cell>
          <cell r="R1061">
            <v>45900</v>
          </cell>
          <cell r="S1061">
            <v>2298473</v>
          </cell>
          <cell r="T1061">
            <v>45901</v>
          </cell>
          <cell r="U1061">
            <v>45930</v>
          </cell>
          <cell r="V1061">
            <v>2298473</v>
          </cell>
          <cell r="W1061">
            <v>45931</v>
          </cell>
          <cell r="X1061">
            <v>45961</v>
          </cell>
          <cell r="Y1061">
            <v>2221857</v>
          </cell>
          <cell r="Z1061">
            <v>45962</v>
          </cell>
          <cell r="AA1061">
            <v>45990</v>
          </cell>
          <cell r="AB1061">
            <v>0</v>
          </cell>
          <cell r="AC1061">
            <v>0</v>
          </cell>
          <cell r="AD1061">
            <v>0</v>
          </cell>
          <cell r="AE1061">
            <v>0</v>
          </cell>
          <cell r="AF1061">
            <v>0</v>
          </cell>
          <cell r="AG1061">
            <v>0</v>
          </cell>
          <cell r="AH1061">
            <v>0</v>
          </cell>
          <cell r="AK1061">
            <v>0</v>
          </cell>
          <cell r="AN1061">
            <v>0</v>
          </cell>
          <cell r="AQ1061">
            <v>0</v>
          </cell>
          <cell r="AT1061">
            <v>0</v>
          </cell>
          <cell r="AW1061">
            <v>0</v>
          </cell>
          <cell r="BI1061" t="str">
            <v>Vicerrectoría de Recursos Universitarios</v>
          </cell>
          <cell r="BJ1061" t="str">
            <v>WILSON FERNANDO SALGADO CIFUENTES</v>
          </cell>
          <cell r="BK1061" t="str">
            <v>Vicerrector Universitario</v>
          </cell>
          <cell r="BL1061">
            <v>1600</v>
          </cell>
          <cell r="BM1061">
            <v>45860.72247685185</v>
          </cell>
          <cell r="BN1061">
            <v>1114340201</v>
          </cell>
          <cell r="BO1061">
            <v>4241</v>
          </cell>
          <cell r="BP1061">
            <v>45860</v>
          </cell>
          <cell r="BQ1061">
            <v>9806818</v>
          </cell>
          <cell r="BR1061">
            <v>0</v>
          </cell>
          <cell r="BS1061">
            <v>0</v>
          </cell>
          <cell r="BY1061">
            <v>0</v>
          </cell>
          <cell r="BZ1061">
            <v>0</v>
          </cell>
          <cell r="CC1061">
            <v>0</v>
          </cell>
          <cell r="CF1061">
            <v>0</v>
          </cell>
          <cell r="CG1061">
            <v>0</v>
          </cell>
          <cell r="CH1061">
            <v>0</v>
          </cell>
          <cell r="CI1061">
            <v>0</v>
          </cell>
          <cell r="CJ1061">
            <v>0</v>
          </cell>
          <cell r="CK1061">
            <v>0</v>
          </cell>
          <cell r="CL1061">
            <v>0</v>
          </cell>
          <cell r="CM1061">
            <v>0</v>
          </cell>
          <cell r="CN1061">
            <v>0</v>
          </cell>
          <cell r="CO1061">
            <v>0</v>
          </cell>
          <cell r="CP1061">
            <v>0</v>
          </cell>
          <cell r="CQ1061">
            <v>0</v>
          </cell>
          <cell r="CR1061">
            <v>0</v>
          </cell>
          <cell r="CS1061" t="str">
            <v>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1061">
            <v>1071169129.7</v>
          </cell>
          <cell r="CU1061">
            <v>54</v>
          </cell>
          <cell r="CV1061" t="str">
            <v>280104322</v>
          </cell>
          <cell r="CY1061">
            <v>8299</v>
          </cell>
          <cell r="CZ1061" t="str">
            <v>M6</v>
          </cell>
          <cell r="DA1061">
            <v>9806818</v>
          </cell>
          <cell r="DB1061">
            <v>0</v>
          </cell>
        </row>
        <row r="1062">
          <cell r="B1062" t="str">
            <v>1053 DE 2025</v>
          </cell>
          <cell r="C1062">
            <v>1081397038</v>
          </cell>
          <cell r="D1062" t="str">
            <v>YOHANA ARCOS</v>
          </cell>
          <cell r="E1062" t="str">
            <v>CONTRATO DE PRESTACIÓN DE SERVICIOS DE APOYO A LA GESTIÓN</v>
          </cell>
          <cell r="F1062" t="str">
            <v>PRESTACIÓN DE SERVICIOS DE APOYO A LA GESTIÓN NECESARIO PARA EL FORTALECIMIENTO DE LOS PROCESOS DEL LABORATORIO DE SIMULACIÓN Y HABILIDADES CLÍNICAS DE LA FACULTAD DE CIENCIAS DE LA SALUD DE LA UNIVERSIDAD DE LOS LLANOS.</v>
          </cell>
          <cell r="G1062">
            <v>45860</v>
          </cell>
          <cell r="H1062">
            <v>9806818</v>
          </cell>
          <cell r="I1062" t="str">
            <v>Cuatro (04) meses y ocho (08) días calendario</v>
          </cell>
          <cell r="J1062">
            <v>45860</v>
          </cell>
          <cell r="K1062">
            <v>45990</v>
          </cell>
          <cell r="L1062" t="str">
            <v>NO APLICA</v>
          </cell>
          <cell r="M1062" t="str">
            <v>NO APLICA</v>
          </cell>
          <cell r="N1062" t="str">
            <v>NO APLICA</v>
          </cell>
          <cell r="O1062">
            <v>4</v>
          </cell>
          <cell r="P1062">
            <v>2988015</v>
          </cell>
          <cell r="Q1062">
            <v>45860</v>
          </cell>
          <cell r="R1062">
            <v>45900</v>
          </cell>
          <cell r="S1062">
            <v>2298473</v>
          </cell>
          <cell r="T1062">
            <v>45901</v>
          </cell>
          <cell r="U1062">
            <v>45930</v>
          </cell>
          <cell r="V1062">
            <v>2298473</v>
          </cell>
          <cell r="W1062">
            <v>45931</v>
          </cell>
          <cell r="X1062">
            <v>45961</v>
          </cell>
          <cell r="Y1062">
            <v>2221857</v>
          </cell>
          <cell r="Z1062">
            <v>45962</v>
          </cell>
          <cell r="AA1062">
            <v>45990</v>
          </cell>
          <cell r="AB1062">
            <v>0</v>
          </cell>
          <cell r="AC1062">
            <v>0</v>
          </cell>
          <cell r="AD1062">
            <v>0</v>
          </cell>
          <cell r="AE1062">
            <v>0</v>
          </cell>
          <cell r="AF1062">
            <v>0</v>
          </cell>
          <cell r="AG1062">
            <v>0</v>
          </cell>
          <cell r="AH1062">
            <v>0</v>
          </cell>
          <cell r="AK1062">
            <v>0</v>
          </cell>
          <cell r="AN1062">
            <v>0</v>
          </cell>
          <cell r="AQ1062">
            <v>0</v>
          </cell>
          <cell r="AT1062">
            <v>0</v>
          </cell>
          <cell r="AW1062">
            <v>0</v>
          </cell>
          <cell r="BI1062" t="str">
            <v>Vicerrectoría de Recursos Universitarios</v>
          </cell>
          <cell r="BJ1062" t="str">
            <v>WILSON FERNANDO SALGADO CIFUENTES</v>
          </cell>
          <cell r="BK1062" t="str">
            <v>Vicerrector Universitario</v>
          </cell>
          <cell r="BL1062">
            <v>1600</v>
          </cell>
          <cell r="BM1062">
            <v>45860.72247685185</v>
          </cell>
          <cell r="BN1062">
            <v>1114340201</v>
          </cell>
          <cell r="BO1062">
            <v>4242</v>
          </cell>
          <cell r="BP1062">
            <v>45860</v>
          </cell>
          <cell r="BQ1062">
            <v>9806818</v>
          </cell>
          <cell r="BR1062">
            <v>0</v>
          </cell>
          <cell r="BS1062">
            <v>0</v>
          </cell>
          <cell r="BY1062">
            <v>0</v>
          </cell>
          <cell r="BZ1062">
            <v>0</v>
          </cell>
          <cell r="CC1062">
            <v>0</v>
          </cell>
          <cell r="CF1062">
            <v>0</v>
          </cell>
          <cell r="CG1062">
            <v>0</v>
          </cell>
          <cell r="CH1062">
            <v>0</v>
          </cell>
          <cell r="CI1062">
            <v>0</v>
          </cell>
          <cell r="CJ1062">
            <v>0</v>
          </cell>
          <cell r="CK1062">
            <v>0</v>
          </cell>
          <cell r="CL1062">
            <v>0</v>
          </cell>
          <cell r="CM1062">
            <v>0</v>
          </cell>
          <cell r="CN1062">
            <v>0</v>
          </cell>
          <cell r="CO1062">
            <v>0</v>
          </cell>
          <cell r="CP1062">
            <v>0</v>
          </cell>
          <cell r="CQ1062">
            <v>0</v>
          </cell>
          <cell r="CR1062">
            <v>0</v>
          </cell>
          <cell r="CS1062" t="str">
            <v>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v>
          </cell>
          <cell r="CT1062">
            <v>1081397038</v>
          </cell>
          <cell r="CU1062">
            <v>54</v>
          </cell>
          <cell r="CV1062" t="str">
            <v>280205205</v>
          </cell>
          <cell r="CY1062">
            <v>8299</v>
          </cell>
          <cell r="CZ1062" t="str">
            <v>M6</v>
          </cell>
          <cell r="DA1062">
            <v>9806818</v>
          </cell>
          <cell r="DB1062">
            <v>0</v>
          </cell>
        </row>
        <row r="1063">
          <cell r="B1063" t="str">
            <v>1054 DE 2025</v>
          </cell>
          <cell r="C1063">
            <v>1121922565</v>
          </cell>
          <cell r="D1063" t="str">
            <v>DAVID FELIPE HURTADO ARCILA</v>
          </cell>
          <cell r="E1063" t="str">
            <v>CONTRATO DE PRESTACIÓN DE SERVICIOS DE APOYO A LA GESTIÓN</v>
          </cell>
          <cell r="F1063" t="str">
            <v>PRESTACIÓN DE SERVICIOS DE APOYO A LA GESTIÓN NECESARIO PARA EL FORTALECIMIENTO DE LOS PROCESOS DEL LABORATORIO DE SIMULACIÓN Y HABILIDADES FARMACÉUTICAS DE LA FACULTAD DE CIENCIAS DE LA SALUD DE LA UNIVERSIDAD DE LOS LLANOS.</v>
          </cell>
          <cell r="G1063">
            <v>45860</v>
          </cell>
          <cell r="H1063">
            <v>9806818</v>
          </cell>
          <cell r="I1063" t="str">
            <v>Cuatro (04) meses y ocho (08) días calendario</v>
          </cell>
          <cell r="J1063">
            <v>45860</v>
          </cell>
          <cell r="K1063">
            <v>45990</v>
          </cell>
          <cell r="L1063" t="str">
            <v>NO APLICA</v>
          </cell>
          <cell r="M1063" t="str">
            <v>NO APLICA</v>
          </cell>
          <cell r="N1063" t="str">
            <v>NO APLICA</v>
          </cell>
          <cell r="O1063">
            <v>4</v>
          </cell>
          <cell r="P1063">
            <v>2988015</v>
          </cell>
          <cell r="Q1063">
            <v>45860</v>
          </cell>
          <cell r="R1063">
            <v>45900</v>
          </cell>
          <cell r="S1063">
            <v>2298473</v>
          </cell>
          <cell r="T1063">
            <v>45901</v>
          </cell>
          <cell r="U1063">
            <v>45930</v>
          </cell>
          <cell r="V1063">
            <v>2298473</v>
          </cell>
          <cell r="W1063">
            <v>45931</v>
          </cell>
          <cell r="X1063">
            <v>45961</v>
          </cell>
          <cell r="Y1063">
            <v>2221857</v>
          </cell>
          <cell r="Z1063">
            <v>45962</v>
          </cell>
          <cell r="AA1063">
            <v>45990</v>
          </cell>
          <cell r="AB1063">
            <v>0</v>
          </cell>
          <cell r="AC1063">
            <v>0</v>
          </cell>
          <cell r="AD1063">
            <v>0</v>
          </cell>
          <cell r="AE1063">
            <v>0</v>
          </cell>
          <cell r="AF1063">
            <v>0</v>
          </cell>
          <cell r="AG1063">
            <v>0</v>
          </cell>
          <cell r="AH1063">
            <v>0</v>
          </cell>
          <cell r="AK1063">
            <v>0</v>
          </cell>
          <cell r="AN1063">
            <v>0</v>
          </cell>
          <cell r="AQ1063">
            <v>0</v>
          </cell>
          <cell r="AT1063">
            <v>0</v>
          </cell>
          <cell r="AW1063">
            <v>0</v>
          </cell>
          <cell r="BI1063" t="str">
            <v>Vicerrectoría de Recursos Universitarios</v>
          </cell>
          <cell r="BJ1063" t="str">
            <v>WILSON FERNANDO SALGADO CIFUENTES</v>
          </cell>
          <cell r="BK1063" t="str">
            <v>Vicerrector Universitario</v>
          </cell>
          <cell r="BL1063">
            <v>1600</v>
          </cell>
          <cell r="BM1063">
            <v>45860.72247685185</v>
          </cell>
          <cell r="BN1063">
            <v>1114340201</v>
          </cell>
          <cell r="BO1063">
            <v>4271</v>
          </cell>
          <cell r="BP1063">
            <v>45860</v>
          </cell>
          <cell r="BQ1063">
            <v>9806818</v>
          </cell>
          <cell r="BR1063">
            <v>0</v>
          </cell>
          <cell r="BS1063">
            <v>0</v>
          </cell>
          <cell r="BY1063">
            <v>0</v>
          </cell>
          <cell r="BZ1063">
            <v>0</v>
          </cell>
          <cell r="CC1063">
            <v>0</v>
          </cell>
          <cell r="CF1063">
            <v>0</v>
          </cell>
          <cell r="CG1063">
            <v>0</v>
          </cell>
          <cell r="CH1063">
            <v>0</v>
          </cell>
          <cell r="CI1063">
            <v>0</v>
          </cell>
          <cell r="CJ1063">
            <v>0</v>
          </cell>
          <cell r="CK1063">
            <v>0</v>
          </cell>
          <cell r="CL1063">
            <v>0</v>
          </cell>
          <cell r="CM1063">
            <v>0</v>
          </cell>
          <cell r="CN1063">
            <v>0</v>
          </cell>
          <cell r="CO1063">
            <v>0</v>
          </cell>
          <cell r="CP1063">
            <v>0</v>
          </cell>
          <cell r="CQ1063">
            <v>0</v>
          </cell>
          <cell r="CR1063">
            <v>0</v>
          </cell>
          <cell r="CS1063" t="str">
            <v>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1063">
            <v>1121922565</v>
          </cell>
          <cell r="CU1063">
            <v>54</v>
          </cell>
          <cell r="CV1063" t="str">
            <v>280205206</v>
          </cell>
          <cell r="CY1063">
            <v>8299</v>
          </cell>
          <cell r="CZ1063" t="str">
            <v>M6</v>
          </cell>
          <cell r="DA1063">
            <v>9806818</v>
          </cell>
          <cell r="DB1063">
            <v>0</v>
          </cell>
        </row>
        <row r="1064">
          <cell r="B1064" t="str">
            <v>1055 DE 2025</v>
          </cell>
          <cell r="C1064">
            <v>1121828357</v>
          </cell>
          <cell r="D1064" t="str">
            <v>MAURICIO CAICEDO SALGUERO</v>
          </cell>
          <cell r="E1064" t="str">
            <v>CONTRATO DE PRESTACIÓN DE SERVICIOS PROFESIONALES</v>
          </cell>
          <cell r="F1064" t="str">
            <v>PRESTACIÓN DE SERVICIOS PROFESIONALES PARA EL FORTALECIMIENTO DE LOS PROCESOS ADMINISTRATIVOS DE LA RELACIÓN DOCENCIA SERVICIO DE LA FACULTAD DE CIENCIAS DE LA SALUD DE LA UNIVERSIDAD DE LOS LLANOS.</v>
          </cell>
          <cell r="G1064">
            <v>45860</v>
          </cell>
          <cell r="H1064">
            <v>15251039</v>
          </cell>
          <cell r="I1064" t="str">
            <v>Cuatro (04) meses y veintiún (21) días calendario</v>
          </cell>
          <cell r="J1064">
            <v>45860</v>
          </cell>
          <cell r="K1064">
            <v>46003</v>
          </cell>
          <cell r="L1064" t="str">
            <v>NO APLICA</v>
          </cell>
          <cell r="M1064" t="str">
            <v>NO APLICA</v>
          </cell>
          <cell r="N1064" t="str">
            <v>NO APLICA</v>
          </cell>
          <cell r="O1064">
            <v>5</v>
          </cell>
          <cell r="P1064">
            <v>4218373</v>
          </cell>
          <cell r="Q1064">
            <v>45860</v>
          </cell>
          <cell r="R1064">
            <v>45900</v>
          </cell>
          <cell r="S1064">
            <v>3244902</v>
          </cell>
          <cell r="T1064">
            <v>45901</v>
          </cell>
          <cell r="U1064">
            <v>45930</v>
          </cell>
          <cell r="V1064">
            <v>3244902</v>
          </cell>
          <cell r="W1064">
            <v>45931</v>
          </cell>
          <cell r="X1064">
            <v>45961</v>
          </cell>
          <cell r="Y1064">
            <v>3244902</v>
          </cell>
          <cell r="Z1064">
            <v>45962</v>
          </cell>
          <cell r="AA1064">
            <v>45991</v>
          </cell>
          <cell r="AB1064">
            <v>1297960</v>
          </cell>
          <cell r="AC1064">
            <v>45992</v>
          </cell>
          <cell r="AD1064">
            <v>46003</v>
          </cell>
          <cell r="AE1064">
            <v>0</v>
          </cell>
          <cell r="AF1064">
            <v>0</v>
          </cell>
          <cell r="AG1064">
            <v>0</v>
          </cell>
          <cell r="AH1064">
            <v>0</v>
          </cell>
          <cell r="AK1064">
            <v>0</v>
          </cell>
          <cell r="AN1064">
            <v>0</v>
          </cell>
          <cell r="AQ1064">
            <v>0</v>
          </cell>
          <cell r="AT1064">
            <v>0</v>
          </cell>
          <cell r="AW1064">
            <v>0</v>
          </cell>
          <cell r="BI1064" t="str">
            <v>Vicerrectoría de Recursos Universitarios</v>
          </cell>
          <cell r="BJ1064" t="str">
            <v>WILSON FERNANDO SALGADO CIFUENTES</v>
          </cell>
          <cell r="BK1064" t="str">
            <v>Vicerrector Universitario</v>
          </cell>
          <cell r="BL1064">
            <v>1600</v>
          </cell>
          <cell r="BM1064">
            <v>45860.72247685185</v>
          </cell>
          <cell r="BN1064">
            <v>1114340201</v>
          </cell>
          <cell r="BO1064">
            <v>4251</v>
          </cell>
          <cell r="BP1064">
            <v>45860</v>
          </cell>
          <cell r="BQ1064">
            <v>15251039</v>
          </cell>
          <cell r="BR1064">
            <v>0</v>
          </cell>
          <cell r="BS1064">
            <v>0</v>
          </cell>
          <cell r="BY1064">
            <v>0</v>
          </cell>
          <cell r="BZ1064">
            <v>0</v>
          </cell>
          <cell r="CC1064">
            <v>0</v>
          </cell>
          <cell r="CF1064">
            <v>0</v>
          </cell>
          <cell r="CG1064">
            <v>0</v>
          </cell>
          <cell r="CH1064">
            <v>0</v>
          </cell>
          <cell r="CI1064">
            <v>0</v>
          </cell>
          <cell r="CJ1064">
            <v>0</v>
          </cell>
          <cell r="CK1064">
            <v>0</v>
          </cell>
          <cell r="CL1064">
            <v>0</v>
          </cell>
          <cell r="CM1064">
            <v>0</v>
          </cell>
          <cell r="CN1064">
            <v>0</v>
          </cell>
          <cell r="CO1064">
            <v>0</v>
          </cell>
          <cell r="CP1064">
            <v>0</v>
          </cell>
          <cell r="CQ1064">
            <v>0</v>
          </cell>
          <cell r="CR1064">
            <v>0</v>
          </cell>
          <cell r="CS1064" t="str">
            <v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v>
          </cell>
          <cell r="CT1064">
            <v>1121828357</v>
          </cell>
          <cell r="CU1064">
            <v>54</v>
          </cell>
          <cell r="CV1064" t="str">
            <v>2802053</v>
          </cell>
          <cell r="CY1064">
            <v>7490</v>
          </cell>
          <cell r="CZ1064" t="str">
            <v>M6</v>
          </cell>
          <cell r="DA1064">
            <v>15251039</v>
          </cell>
          <cell r="DB1064">
            <v>0</v>
          </cell>
        </row>
        <row r="1065">
          <cell r="B1065" t="str">
            <v>1056 DE 2025</v>
          </cell>
          <cell r="C1065">
            <v>1007014095</v>
          </cell>
          <cell r="D1065" t="str">
            <v>DIEGO FERNANDO VEGA ARANGUREN</v>
          </cell>
          <cell r="E1065" t="str">
            <v>CONTRATO DE PRESTACIÓN DE SERVICIOS DE APOYO A LA GESTIÓN</v>
          </cell>
          <cell r="F1065" t="str">
            <v>PRESTACIÓN DE SERVICIOS DE APOYO A LA GESTIÓN NECESARIO PARA EL FORTALECIMIENTO DE LOS PROCESOS DEL LABORATORIO DE SIMULACIÓN Y HABILIDADES CLÍNICAS DE LA FACULTAD DE CIENCIAS DE LA SALUD DE LA UNIVERSIDAD DE LOS LLANOS.</v>
          </cell>
          <cell r="G1065">
            <v>45860</v>
          </cell>
          <cell r="H1065">
            <v>9806818</v>
          </cell>
          <cell r="I1065" t="str">
            <v>Cuatro (04) meses y ocho (08) días calendario</v>
          </cell>
          <cell r="J1065">
            <v>45860</v>
          </cell>
          <cell r="K1065">
            <v>45990</v>
          </cell>
          <cell r="L1065" t="str">
            <v>NO APLICA</v>
          </cell>
          <cell r="M1065" t="str">
            <v>NO APLICA</v>
          </cell>
          <cell r="N1065" t="str">
            <v>NO APLICA</v>
          </cell>
          <cell r="O1065">
            <v>4</v>
          </cell>
          <cell r="P1065">
            <v>2988015</v>
          </cell>
          <cell r="Q1065">
            <v>45860</v>
          </cell>
          <cell r="R1065">
            <v>45900</v>
          </cell>
          <cell r="S1065">
            <v>2298473</v>
          </cell>
          <cell r="T1065">
            <v>45901</v>
          </cell>
          <cell r="U1065">
            <v>45930</v>
          </cell>
          <cell r="V1065">
            <v>2298473</v>
          </cell>
          <cell r="W1065">
            <v>45931</v>
          </cell>
          <cell r="X1065">
            <v>45961</v>
          </cell>
          <cell r="Y1065">
            <v>2221857</v>
          </cell>
          <cell r="Z1065">
            <v>45962</v>
          </cell>
          <cell r="AA1065">
            <v>45990</v>
          </cell>
          <cell r="AB1065">
            <v>0</v>
          </cell>
          <cell r="AC1065">
            <v>0</v>
          </cell>
          <cell r="AD1065">
            <v>0</v>
          </cell>
          <cell r="AE1065">
            <v>0</v>
          </cell>
          <cell r="AF1065">
            <v>0</v>
          </cell>
          <cell r="AG1065">
            <v>0</v>
          </cell>
          <cell r="AH1065">
            <v>0</v>
          </cell>
          <cell r="AK1065">
            <v>0</v>
          </cell>
          <cell r="AN1065">
            <v>0</v>
          </cell>
          <cell r="AQ1065">
            <v>0</v>
          </cell>
          <cell r="AT1065">
            <v>0</v>
          </cell>
          <cell r="AW1065">
            <v>0</v>
          </cell>
          <cell r="BI1065" t="str">
            <v>Vicerrectoría de Recursos Universitarios</v>
          </cell>
          <cell r="BJ1065" t="str">
            <v>WILSON FERNANDO SALGADO CIFUENTES</v>
          </cell>
          <cell r="BK1065" t="str">
            <v>Vicerrector Universitario</v>
          </cell>
          <cell r="BL1065">
            <v>1600</v>
          </cell>
          <cell r="BM1065">
            <v>45860.72247685185</v>
          </cell>
          <cell r="BN1065">
            <v>1114340201</v>
          </cell>
          <cell r="BO1065">
            <v>4233</v>
          </cell>
          <cell r="BP1065">
            <v>45860</v>
          </cell>
          <cell r="BQ1065">
            <v>9806818</v>
          </cell>
          <cell r="BR1065">
            <v>0</v>
          </cell>
          <cell r="BS1065">
            <v>0</v>
          </cell>
          <cell r="BY1065">
            <v>0</v>
          </cell>
          <cell r="BZ1065">
            <v>0</v>
          </cell>
          <cell r="CC1065">
            <v>0</v>
          </cell>
          <cell r="CF1065">
            <v>0</v>
          </cell>
          <cell r="CG1065">
            <v>0</v>
          </cell>
          <cell r="CH1065">
            <v>0</v>
          </cell>
          <cell r="CI1065">
            <v>0</v>
          </cell>
          <cell r="CJ1065">
            <v>0</v>
          </cell>
          <cell r="CK1065">
            <v>0</v>
          </cell>
          <cell r="CL1065">
            <v>0</v>
          </cell>
          <cell r="CM1065">
            <v>0</v>
          </cell>
          <cell r="CN1065">
            <v>0</v>
          </cell>
          <cell r="CO1065">
            <v>0</v>
          </cell>
          <cell r="CP1065">
            <v>0</v>
          </cell>
          <cell r="CQ1065">
            <v>0</v>
          </cell>
          <cell r="CR1065">
            <v>0</v>
          </cell>
          <cell r="CS1065" t="str">
            <v>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v>
          </cell>
          <cell r="CT1065">
            <v>1007014095</v>
          </cell>
          <cell r="CU1065">
            <v>54</v>
          </cell>
          <cell r="CV1065" t="str">
            <v>280205205</v>
          </cell>
          <cell r="CY1065">
            <v>7490</v>
          </cell>
          <cell r="CZ1065" t="str">
            <v>M6</v>
          </cell>
          <cell r="DA1065">
            <v>9806818</v>
          </cell>
          <cell r="DB1065">
            <v>0</v>
          </cell>
        </row>
        <row r="1066">
          <cell r="B1066" t="str">
            <v>1057 DE 2025</v>
          </cell>
          <cell r="C1066">
            <v>52705751</v>
          </cell>
          <cell r="D1066" t="str">
            <v>MARGARITA MARIA HERNANDEZ PINTO</v>
          </cell>
          <cell r="E1066" t="str">
            <v>CONTRATO DE PRESTACIÓN DE SERVICIOS PROFESIONALES</v>
          </cell>
          <cell r="F1066" t="str">
            <v>PRESTACIÓN DE SERVICIOS PROFESIONALES NECESARIO PARA EL FORTALECIMIENTO DE LOS PROCESOS DEL CENTRO DE PROYECCIÓN SOCIAL Y CENTRO DE INVESTIGACIONES DE LA FACULTAD DE CIENCIAS DE LA SALUD DE LA UNIVERSIDAD DE LOS LLANOS.</v>
          </cell>
          <cell r="G1066">
            <v>45860</v>
          </cell>
          <cell r="H1066">
            <v>13603351</v>
          </cell>
          <cell r="I1066" t="str">
            <v>Cuatro (04) meses y veintiún (21) días calendario</v>
          </cell>
          <cell r="J1066">
            <v>45860</v>
          </cell>
          <cell r="K1066">
            <v>46003</v>
          </cell>
          <cell r="L1066" t="str">
            <v>NO APLICA</v>
          </cell>
          <cell r="M1066" t="str">
            <v>NO APLICA</v>
          </cell>
          <cell r="N1066" t="str">
            <v>NO APLICA</v>
          </cell>
          <cell r="O1066">
            <v>5</v>
          </cell>
          <cell r="P1066">
            <v>3762629</v>
          </cell>
          <cell r="Q1066">
            <v>45860</v>
          </cell>
          <cell r="R1066">
            <v>45900</v>
          </cell>
          <cell r="S1066">
            <v>2894330</v>
          </cell>
          <cell r="T1066">
            <v>45901</v>
          </cell>
          <cell r="U1066">
            <v>45930</v>
          </cell>
          <cell r="V1066">
            <v>2894330</v>
          </cell>
          <cell r="W1066">
            <v>45931</v>
          </cell>
          <cell r="X1066">
            <v>45961</v>
          </cell>
          <cell r="Y1066">
            <v>2894330</v>
          </cell>
          <cell r="Z1066">
            <v>45962</v>
          </cell>
          <cell r="AA1066">
            <v>45991</v>
          </cell>
          <cell r="AB1066">
            <v>1157732</v>
          </cell>
          <cell r="AC1066">
            <v>45992</v>
          </cell>
          <cell r="AD1066">
            <v>46003</v>
          </cell>
          <cell r="AE1066">
            <v>0</v>
          </cell>
          <cell r="AF1066">
            <v>0</v>
          </cell>
          <cell r="AG1066">
            <v>0</v>
          </cell>
          <cell r="AH1066">
            <v>0</v>
          </cell>
          <cell r="AK1066">
            <v>0</v>
          </cell>
          <cell r="AN1066">
            <v>0</v>
          </cell>
          <cell r="AQ1066">
            <v>0</v>
          </cell>
          <cell r="AT1066">
            <v>0</v>
          </cell>
          <cell r="AW1066">
            <v>0</v>
          </cell>
          <cell r="BI1066" t="str">
            <v>Vicerrectoría de Recursos Universitarios</v>
          </cell>
          <cell r="BJ1066" t="str">
            <v>WILSON FERNANDO SALGADO CIFUENTES</v>
          </cell>
          <cell r="BK1066" t="str">
            <v>Vicerrector Universitario</v>
          </cell>
          <cell r="BL1066">
            <v>1600</v>
          </cell>
          <cell r="BM1066">
            <v>45860.72247685185</v>
          </cell>
          <cell r="BN1066">
            <v>1114340201</v>
          </cell>
          <cell r="BO1066">
            <v>4220</v>
          </cell>
          <cell r="BP1066">
            <v>45860</v>
          </cell>
          <cell r="BQ1066">
            <v>13603351</v>
          </cell>
          <cell r="BR1066">
            <v>0</v>
          </cell>
          <cell r="BS1066">
            <v>0</v>
          </cell>
          <cell r="BY1066">
            <v>0</v>
          </cell>
          <cell r="BZ1066">
            <v>0</v>
          </cell>
          <cell r="CC1066">
            <v>0</v>
          </cell>
          <cell r="CF1066">
            <v>0</v>
          </cell>
          <cell r="CG1066">
            <v>0</v>
          </cell>
          <cell r="CH1066">
            <v>0</v>
          </cell>
          <cell r="CI1066">
            <v>0</v>
          </cell>
          <cell r="CJ1066">
            <v>0</v>
          </cell>
          <cell r="CK1066">
            <v>0</v>
          </cell>
          <cell r="CL1066">
            <v>0</v>
          </cell>
          <cell r="CM1066">
            <v>0</v>
          </cell>
          <cell r="CN1066">
            <v>0</v>
          </cell>
          <cell r="CO1066">
            <v>0</v>
          </cell>
          <cell r="CP1066">
            <v>0</v>
          </cell>
          <cell r="CQ1066">
            <v>0</v>
          </cell>
          <cell r="CR1066">
            <v>0</v>
          </cell>
          <cell r="CS1066"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Facultad.11. Apoyar la elaboración de informe de gestión semestral del Centro de Investigación y Centro de Proyección Social.</v>
          </cell>
          <cell r="CT1066">
            <v>52705751.899999999</v>
          </cell>
          <cell r="CU1066">
            <v>54</v>
          </cell>
          <cell r="CV1066" t="str">
            <v>320700</v>
          </cell>
          <cell r="CY1066">
            <v>8299</v>
          </cell>
          <cell r="CZ1066" t="str">
            <v>M6</v>
          </cell>
          <cell r="DA1066">
            <v>13603351</v>
          </cell>
          <cell r="DB1066">
            <v>0</v>
          </cell>
        </row>
        <row r="1067">
          <cell r="B1067" t="str">
            <v>1058 DE 2025</v>
          </cell>
          <cell r="C1067">
            <v>1006780132</v>
          </cell>
          <cell r="D1067" t="str">
            <v>FRANCISCO JOSE MORALES ESPITIA</v>
          </cell>
          <cell r="E1067" t="str">
            <v>CONTRATO DE PRESTACIÓN DE SERVICIOS PROFESIONALES</v>
          </cell>
          <cell r="F1067" t="str">
            <v>PRESTACIÓN DE SERVICIOS PROFESIONALES NECESARIO PARA EL FORTALECIMIENTO DE LOS PROCESOS DEL INSTITUTO DE CIENCIAS AMBIENTALES DE LA ORINOQUIA COLOMBIANA DE LA UNIVERSIDAD DE LOS LLANOS.</v>
          </cell>
          <cell r="G1067">
            <v>45860</v>
          </cell>
          <cell r="H1067">
            <v>14278695</v>
          </cell>
          <cell r="I1067" t="str">
            <v>Cuatro (04) meses y veintiocho (28) días calendario</v>
          </cell>
          <cell r="J1067">
            <v>45860</v>
          </cell>
          <cell r="K1067">
            <v>46010</v>
          </cell>
          <cell r="L1067" t="str">
            <v>NO APLICA</v>
          </cell>
          <cell r="M1067" t="str">
            <v>NO APLICA</v>
          </cell>
          <cell r="N1067" t="str">
            <v>NO APLICA</v>
          </cell>
          <cell r="O1067">
            <v>5</v>
          </cell>
          <cell r="P1067">
            <v>3762629</v>
          </cell>
          <cell r="Q1067">
            <v>45860</v>
          </cell>
          <cell r="R1067">
            <v>45900</v>
          </cell>
          <cell r="S1067">
            <v>2894330</v>
          </cell>
          <cell r="T1067">
            <v>45901</v>
          </cell>
          <cell r="U1067">
            <v>45930</v>
          </cell>
          <cell r="V1067">
            <v>2894330</v>
          </cell>
          <cell r="W1067">
            <v>45931</v>
          </cell>
          <cell r="X1067">
            <v>45961</v>
          </cell>
          <cell r="Y1067">
            <v>2894330</v>
          </cell>
          <cell r="Z1067">
            <v>45962</v>
          </cell>
          <cell r="AA1067">
            <v>45991</v>
          </cell>
          <cell r="AB1067">
            <v>1833076</v>
          </cell>
          <cell r="AC1067">
            <v>45992</v>
          </cell>
          <cell r="AD1067">
            <v>46010</v>
          </cell>
          <cell r="AE1067">
            <v>0</v>
          </cell>
          <cell r="AF1067">
            <v>0</v>
          </cell>
          <cell r="AG1067">
            <v>0</v>
          </cell>
          <cell r="AH1067">
            <v>0</v>
          </cell>
          <cell r="AK1067">
            <v>0</v>
          </cell>
          <cell r="AN1067">
            <v>0</v>
          </cell>
          <cell r="AQ1067">
            <v>0</v>
          </cell>
          <cell r="AT1067">
            <v>0</v>
          </cell>
          <cell r="AW1067">
            <v>0</v>
          </cell>
          <cell r="BI1067" t="str">
            <v>Vicerrectoría de Recursos Universitarios</v>
          </cell>
          <cell r="BJ1067" t="str">
            <v>WILSON FERNANDO SALGADO CIFUENTES</v>
          </cell>
          <cell r="BK1067" t="str">
            <v>Vicerrector Universitario</v>
          </cell>
          <cell r="BL1067">
            <v>1600</v>
          </cell>
          <cell r="BM1067">
            <v>45860.72247685185</v>
          </cell>
          <cell r="BN1067">
            <v>1114340201</v>
          </cell>
          <cell r="BO1067">
            <v>4230</v>
          </cell>
          <cell r="BP1067">
            <v>45860</v>
          </cell>
          <cell r="BQ1067">
            <v>14278695</v>
          </cell>
          <cell r="BR1067">
            <v>0</v>
          </cell>
          <cell r="BS1067">
            <v>0</v>
          </cell>
          <cell r="BY1067">
            <v>0</v>
          </cell>
          <cell r="BZ1067">
            <v>0</v>
          </cell>
          <cell r="CC1067">
            <v>0</v>
          </cell>
          <cell r="CF1067">
            <v>0</v>
          </cell>
          <cell r="CG1067">
            <v>0</v>
          </cell>
          <cell r="CH1067">
            <v>0</v>
          </cell>
          <cell r="CI1067">
            <v>0</v>
          </cell>
          <cell r="CJ1067">
            <v>0</v>
          </cell>
          <cell r="CK1067">
            <v>0</v>
          </cell>
          <cell r="CL1067">
            <v>0</v>
          </cell>
          <cell r="CM1067">
            <v>0</v>
          </cell>
          <cell r="CN1067">
            <v>0</v>
          </cell>
          <cell r="CO1067">
            <v>0</v>
          </cell>
          <cell r="CP1067">
            <v>0</v>
          </cell>
          <cell r="CQ1067">
            <v>0</v>
          </cell>
          <cell r="CR1067">
            <v>0</v>
          </cell>
          <cell r="CS1067" t="str">
            <v>1.  Apoyar el seguimiento a los procesos administrativos del Instituto de Ciencias Ambientales de la Orinoquia Colombiana – ICAOC, asegurando el cumplimiento del plan estratégico, en el marco de su funcionamiento como centro de investigación reconocido por MinCiencias. 2.  Cooperar con los procesos de aplicación a convocatorias internas o externas en Ciencia Tecnología e Innovación para el Instituto de Ciencias Ambientales de la Orinoquia Colombiana – ICAOC. 3.  Apoyar las actividades académicas y de investigación que se adelanten por el Instituto de Ciencias Ambientales de la Orinoquia Colombiana – ICAOC.</v>
          </cell>
          <cell r="CT1067">
            <v>1006780132</v>
          </cell>
          <cell r="CU1067">
            <v>336</v>
          </cell>
          <cell r="CV1067" t="str">
            <v>280101203</v>
          </cell>
          <cell r="CY1067">
            <v>8299</v>
          </cell>
          <cell r="CZ1067" t="str">
            <v>M6</v>
          </cell>
          <cell r="DA1067">
            <v>14278695</v>
          </cell>
          <cell r="DB1067">
            <v>0</v>
          </cell>
        </row>
        <row r="1068">
          <cell r="B1068" t="str">
            <v>1059 DE 2025</v>
          </cell>
          <cell r="C1068">
            <v>1121940663</v>
          </cell>
          <cell r="D1068" t="str">
            <v>GERALDINE JHAFET HUERFANO MORENO</v>
          </cell>
          <cell r="E1068" t="str">
            <v>CONTRATO DE PRESTACIÓN DE SERVICIOS PROFESIONALES</v>
          </cell>
          <cell r="F1068" t="str">
            <v>PRESTACIÓN DE SERVICIOS PROFESIONALES NECESARIO PARA EL FORTALECIMIENTO DE LOS PROCESOS DEL INSTITUTO DE CIENCIAS AMBIENTALES DE LA ORINOQUIA COLOMBIANA DE LA UNIVERSIDAD DE LOS LLANOS.</v>
          </cell>
          <cell r="G1068">
            <v>45860</v>
          </cell>
          <cell r="H1068">
            <v>14278695</v>
          </cell>
          <cell r="I1068" t="str">
            <v>Cuatro (04) meses y veintiocho (28) días calendario</v>
          </cell>
          <cell r="J1068">
            <v>45860</v>
          </cell>
          <cell r="K1068">
            <v>46010</v>
          </cell>
          <cell r="L1068" t="str">
            <v>NO APLICA</v>
          </cell>
          <cell r="M1068" t="str">
            <v>NO APLICA</v>
          </cell>
          <cell r="N1068" t="str">
            <v>NO APLICA</v>
          </cell>
          <cell r="O1068">
            <v>5</v>
          </cell>
          <cell r="P1068">
            <v>3762629</v>
          </cell>
          <cell r="Q1068">
            <v>45860</v>
          </cell>
          <cell r="R1068">
            <v>45900</v>
          </cell>
          <cell r="S1068">
            <v>2894330</v>
          </cell>
          <cell r="T1068">
            <v>45901</v>
          </cell>
          <cell r="U1068">
            <v>45930</v>
          </cell>
          <cell r="V1068">
            <v>2894330</v>
          </cell>
          <cell r="W1068">
            <v>45931</v>
          </cell>
          <cell r="X1068">
            <v>45961</v>
          </cell>
          <cell r="Y1068">
            <v>2894330</v>
          </cell>
          <cell r="Z1068">
            <v>45962</v>
          </cell>
          <cell r="AA1068">
            <v>45991</v>
          </cell>
          <cell r="AB1068">
            <v>1833076</v>
          </cell>
          <cell r="AC1068">
            <v>45992</v>
          </cell>
          <cell r="AD1068">
            <v>46010</v>
          </cell>
          <cell r="AE1068">
            <v>0</v>
          </cell>
          <cell r="AF1068">
            <v>0</v>
          </cell>
          <cell r="AG1068">
            <v>0</v>
          </cell>
          <cell r="AH1068">
            <v>0</v>
          </cell>
          <cell r="AK1068">
            <v>0</v>
          </cell>
          <cell r="AN1068">
            <v>0</v>
          </cell>
          <cell r="AQ1068">
            <v>0</v>
          </cell>
          <cell r="AT1068">
            <v>0</v>
          </cell>
          <cell r="AW1068">
            <v>0</v>
          </cell>
          <cell r="BI1068" t="str">
            <v>Vicerrectoría de Recursos Universitarios</v>
          </cell>
          <cell r="BJ1068" t="str">
            <v>WILSON FERNANDO SALGADO CIFUENTES</v>
          </cell>
          <cell r="BK1068" t="str">
            <v>Vicerrector Universitario</v>
          </cell>
          <cell r="BL1068">
            <v>1600</v>
          </cell>
          <cell r="BM1068">
            <v>45860.72247685185</v>
          </cell>
          <cell r="BN1068">
            <v>1114340201</v>
          </cell>
          <cell r="BO1068">
            <v>4279</v>
          </cell>
          <cell r="BP1068">
            <v>45860</v>
          </cell>
          <cell r="BQ1068">
            <v>14278695</v>
          </cell>
          <cell r="BR1068">
            <v>0</v>
          </cell>
          <cell r="BS1068">
            <v>0</v>
          </cell>
          <cell r="BY1068">
            <v>0</v>
          </cell>
          <cell r="BZ1068">
            <v>0</v>
          </cell>
          <cell r="CC1068">
            <v>0</v>
          </cell>
          <cell r="CF1068">
            <v>0</v>
          </cell>
          <cell r="CG1068">
            <v>0</v>
          </cell>
          <cell r="CH1068">
            <v>0</v>
          </cell>
          <cell r="CI1068">
            <v>0</v>
          </cell>
          <cell r="CJ1068">
            <v>0</v>
          </cell>
          <cell r="CK1068">
            <v>0</v>
          </cell>
          <cell r="CL1068">
            <v>0</v>
          </cell>
          <cell r="CM1068">
            <v>0</v>
          </cell>
          <cell r="CN1068">
            <v>0</v>
          </cell>
          <cell r="CO1068">
            <v>0</v>
          </cell>
          <cell r="CP1068">
            <v>0</v>
          </cell>
          <cell r="CQ1068">
            <v>0</v>
          </cell>
          <cell r="CR1068">
            <v>0</v>
          </cell>
          <cell r="CS1068" t="str">
            <v>1. Apoyar en la planificación, organización y articulación de las actividades necesarias para el desarrollo de la V Jornada de Ciencias Ambientales del Instituto de Ciencias Ambientales de la Orinoquia (ICAOC). 2. Colaborar en el desarrollo logístico de la V Jornada de Ciencias Ambientales del Instituto de Ciencias Ambientales de la Orinoquia (ICAOC). 3.  Apoyar en la sistematización de la información recopilada, elaboración de memorias e informes resultado de la V Jornada de Ciencias Ambientales del Instituto de Ciencias Ambientales de la Orinoquia (ICAOC). 4. Apoyar las actividades académicas y de investigación del Instituto de Ciencias Ambientales de la Orinoquia Colombiana (ICAOC), en el marco de sus funciones y objetivos institucionales.</v>
          </cell>
          <cell r="CT1068">
            <v>1121940663</v>
          </cell>
          <cell r="CU1068">
            <v>336</v>
          </cell>
          <cell r="CV1068" t="str">
            <v>28010120001</v>
          </cell>
          <cell r="CY1068">
            <v>8299</v>
          </cell>
          <cell r="CZ1068" t="str">
            <v>M6</v>
          </cell>
          <cell r="DA1068">
            <v>14278695</v>
          </cell>
          <cell r="DB1068">
            <v>0</v>
          </cell>
        </row>
        <row r="1069">
          <cell r="B1069" t="str">
            <v>1060 DE 2025</v>
          </cell>
          <cell r="C1069">
            <v>1121893083</v>
          </cell>
          <cell r="D1069" t="str">
            <v>MAIRA ZILENA TUNJANO VELASQUEZ</v>
          </cell>
          <cell r="E1069" t="str">
            <v>CONTRATO DE PRESTACIÓN DE SERVICIOS PROFESIONALES</v>
          </cell>
          <cell r="F1069" t="str">
            <v>PRESTACIÓN DE SERVICIOS PROFESIONALES NECESARIO PARA EL FORTALECIMIENTO DE LOS PROCESOS DE GESTIÓN DE PROYECTOS ESTRATÉGICOS INSTITUCIONALES Y EL FORTALECIMIENTO DE LOS PROCESOS DE PLANEACIÓN DE LA OFICINA ASESORA DE PLANEACIÓN DE LA UNIVERSIDAD DE LOS LLANOS.</v>
          </cell>
          <cell r="G1069">
            <v>45860</v>
          </cell>
          <cell r="H1069">
            <v>19343220</v>
          </cell>
          <cell r="I1069" t="str">
            <v>Cuatro (04) meses y veintiocho (28) días calendario</v>
          </cell>
          <cell r="J1069">
            <v>45860</v>
          </cell>
          <cell r="K1069">
            <v>46010</v>
          </cell>
          <cell r="L1069" t="str">
            <v>NO APLICA</v>
          </cell>
          <cell r="M1069" t="str">
            <v>NO APLICA</v>
          </cell>
          <cell r="N1069" t="str">
            <v>NO APLICA</v>
          </cell>
          <cell r="O1069">
            <v>5</v>
          </cell>
          <cell r="P1069">
            <v>5097200</v>
          </cell>
          <cell r="Q1069">
            <v>45860</v>
          </cell>
          <cell r="R1069">
            <v>45900</v>
          </cell>
          <cell r="S1069">
            <v>3920923</v>
          </cell>
          <cell r="T1069">
            <v>45901</v>
          </cell>
          <cell r="U1069">
            <v>45930</v>
          </cell>
          <cell r="V1069">
            <v>3920923</v>
          </cell>
          <cell r="W1069">
            <v>45931</v>
          </cell>
          <cell r="X1069">
            <v>45961</v>
          </cell>
          <cell r="Y1069">
            <v>3920923</v>
          </cell>
          <cell r="Z1069">
            <v>45962</v>
          </cell>
          <cell r="AA1069">
            <v>45991</v>
          </cell>
          <cell r="AB1069">
            <v>2483251</v>
          </cell>
          <cell r="AC1069">
            <v>45992</v>
          </cell>
          <cell r="AD1069">
            <v>46010</v>
          </cell>
          <cell r="AE1069">
            <v>0</v>
          </cell>
          <cell r="AF1069">
            <v>0</v>
          </cell>
          <cell r="AG1069">
            <v>0</v>
          </cell>
          <cell r="AH1069">
            <v>0</v>
          </cell>
          <cell r="AK1069">
            <v>0</v>
          </cell>
          <cell r="AN1069">
            <v>0</v>
          </cell>
          <cell r="AQ1069">
            <v>0</v>
          </cell>
          <cell r="AT1069">
            <v>0</v>
          </cell>
          <cell r="AW1069">
            <v>0</v>
          </cell>
          <cell r="BI1069" t="str">
            <v>Vicerrectoría de Recursos Universitarios</v>
          </cell>
          <cell r="BJ1069" t="str">
            <v>WILSON FERNANDO SALGADO CIFUENTES</v>
          </cell>
          <cell r="BK1069" t="str">
            <v>Vicerrector Universitario</v>
          </cell>
          <cell r="BL1069">
            <v>1600</v>
          </cell>
          <cell r="BM1069">
            <v>45860.72247685185</v>
          </cell>
          <cell r="BN1069">
            <v>1114340201</v>
          </cell>
          <cell r="BO1069">
            <v>4269</v>
          </cell>
          <cell r="BP1069">
            <v>45860</v>
          </cell>
          <cell r="BQ1069">
            <v>19343220</v>
          </cell>
          <cell r="BR1069">
            <v>0</v>
          </cell>
          <cell r="BS1069">
            <v>0</v>
          </cell>
          <cell r="BY1069">
            <v>0</v>
          </cell>
          <cell r="BZ1069">
            <v>0</v>
          </cell>
          <cell r="CC1069">
            <v>0</v>
          </cell>
          <cell r="CF1069">
            <v>0</v>
          </cell>
          <cell r="CG1069">
            <v>0</v>
          </cell>
          <cell r="CH1069">
            <v>0</v>
          </cell>
          <cell r="CI1069">
            <v>0</v>
          </cell>
          <cell r="CJ1069">
            <v>0</v>
          </cell>
          <cell r="CK1069">
            <v>0</v>
          </cell>
          <cell r="CL1069">
            <v>0</v>
          </cell>
          <cell r="CM1069">
            <v>0</v>
          </cell>
          <cell r="CN1069">
            <v>0</v>
          </cell>
          <cell r="CO1069">
            <v>0</v>
          </cell>
          <cell r="CP1069">
            <v>0</v>
          </cell>
          <cell r="CQ1069">
            <v>0</v>
          </cell>
          <cell r="CR1069">
            <v>0</v>
          </cell>
          <cell r="CS1069" t="str">
            <v>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Brindar apoyo en los trámites relacionados con el Comité de Proyectos del Sistema General de Regalías.  7. Apoyar los procesos de formulación de proyectos de consecución de recursos mediante convocatorias internas, externas, nacionales e internacionales.</v>
          </cell>
          <cell r="CT1069">
            <v>1121893083</v>
          </cell>
          <cell r="CU1069">
            <v>436</v>
          </cell>
          <cell r="CV1069" t="str">
            <v>1301</v>
          </cell>
          <cell r="CY1069">
            <v>8211</v>
          </cell>
          <cell r="CZ1069" t="str">
            <v>M6</v>
          </cell>
          <cell r="DA1069">
            <v>19343220</v>
          </cell>
          <cell r="DB1069">
            <v>0</v>
          </cell>
        </row>
        <row r="1070">
          <cell r="B1070" t="str">
            <v>1061 DE 2025</v>
          </cell>
          <cell r="C1070">
            <v>1007503168</v>
          </cell>
          <cell r="D1070" t="str">
            <v>DANA CAROLINA TRUJILLO POLANIA</v>
          </cell>
          <cell r="E1070" t="str">
            <v>CONTRATO DE PRESTACIÓN DE SERVICIOS PROFESIONALES</v>
          </cell>
          <cell r="F1070" t="str">
            <v>PRESTACIÓN DE SERVICIOS PROFESIONALES NECESARIO PARA EL FORTALECIMIENTO DE LOS PROCESOS DE GESTIÓN ADMINISTRATIVA Y CONTABLE DE LA DIVISIÓN DE TESORERÍA DE LA UNIVERSIDAD DE LOS LLANOS.</v>
          </cell>
          <cell r="G1070">
            <v>45860</v>
          </cell>
          <cell r="H1070">
            <v>17089817</v>
          </cell>
          <cell r="I1070" t="str">
            <v>Cinco (05) meses y ocho (08) días calendario</v>
          </cell>
          <cell r="J1070">
            <v>45860</v>
          </cell>
          <cell r="K1070">
            <v>46020</v>
          </cell>
          <cell r="L1070" t="str">
            <v>NO APLICA</v>
          </cell>
          <cell r="M1070" t="str">
            <v>NO APLICA</v>
          </cell>
          <cell r="N1070" t="str">
            <v>NO APLICA</v>
          </cell>
          <cell r="O1070">
            <v>5</v>
          </cell>
          <cell r="P1070">
            <v>4218373</v>
          </cell>
          <cell r="Q1070">
            <v>45860</v>
          </cell>
          <cell r="R1070">
            <v>45900</v>
          </cell>
          <cell r="S1070">
            <v>3244902</v>
          </cell>
          <cell r="T1070">
            <v>45901</v>
          </cell>
          <cell r="U1070">
            <v>45930</v>
          </cell>
          <cell r="V1070">
            <v>3244902</v>
          </cell>
          <cell r="W1070">
            <v>45931</v>
          </cell>
          <cell r="X1070">
            <v>45961</v>
          </cell>
          <cell r="Y1070">
            <v>3244902</v>
          </cell>
          <cell r="Z1070">
            <v>45962</v>
          </cell>
          <cell r="AA1070">
            <v>45991</v>
          </cell>
          <cell r="AB1070">
            <v>3136738</v>
          </cell>
          <cell r="AC1070">
            <v>45992</v>
          </cell>
          <cell r="AD1070">
            <v>46020</v>
          </cell>
          <cell r="AE1070">
            <v>0</v>
          </cell>
          <cell r="AF1070">
            <v>0</v>
          </cell>
          <cell r="AG1070">
            <v>0</v>
          </cell>
          <cell r="AH1070">
            <v>0</v>
          </cell>
          <cell r="AK1070">
            <v>0</v>
          </cell>
          <cell r="AN1070">
            <v>0</v>
          </cell>
          <cell r="AQ1070">
            <v>0</v>
          </cell>
          <cell r="AT1070">
            <v>0</v>
          </cell>
          <cell r="AW1070">
            <v>0</v>
          </cell>
          <cell r="BI1070" t="str">
            <v>Vicerrectoría de Recursos Universitarios</v>
          </cell>
          <cell r="BJ1070" t="str">
            <v>WILSON FERNANDO SALGADO CIFUENTES</v>
          </cell>
          <cell r="BK1070" t="str">
            <v>Vicerrector Universitario</v>
          </cell>
          <cell r="BL1070">
            <v>1600</v>
          </cell>
          <cell r="BM1070">
            <v>45860.72247685185</v>
          </cell>
          <cell r="BN1070">
            <v>1114340201</v>
          </cell>
          <cell r="BO1070">
            <v>4234</v>
          </cell>
          <cell r="BP1070">
            <v>45860</v>
          </cell>
          <cell r="BQ1070">
            <v>17089817</v>
          </cell>
          <cell r="BR1070">
            <v>0</v>
          </cell>
          <cell r="BS1070">
            <v>0</v>
          </cell>
          <cell r="BY1070">
            <v>0</v>
          </cell>
          <cell r="BZ1070">
            <v>0</v>
          </cell>
          <cell r="CC1070">
            <v>0</v>
          </cell>
          <cell r="CF1070">
            <v>0</v>
          </cell>
          <cell r="CG1070">
            <v>0</v>
          </cell>
          <cell r="CH1070">
            <v>0</v>
          </cell>
          <cell r="CI1070">
            <v>0</v>
          </cell>
          <cell r="CJ1070">
            <v>0</v>
          </cell>
          <cell r="CK1070">
            <v>0</v>
          </cell>
          <cell r="CL1070">
            <v>0</v>
          </cell>
          <cell r="CM1070">
            <v>0</v>
          </cell>
          <cell r="CN1070">
            <v>0</v>
          </cell>
          <cell r="CO1070">
            <v>0</v>
          </cell>
          <cell r="CP1070">
            <v>0</v>
          </cell>
          <cell r="CQ1070">
            <v>0</v>
          </cell>
          <cell r="CR1070">
            <v>0</v>
          </cell>
          <cell r="CS1070" t="str">
            <v xml:space="preserve">1.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2. Coordinar con Sección de Presupuesto y Contabilidad, la revisión y aprobación de los documentos que acompañan las legalizaciones de los avances en proceso. 3. Coordinar con Caja de Tesorería la devolución de los dineros por concepto de avances y sus retenciones.  4. Apoyo en la preparación y presentación a la Oficina Asesora de Control Interno, el informe mensual de avances pendientes por legalizar.  5. Apoyo en la revisión SICOF y entrega de Certificados de Retención en la Fuente, IVA e ICA, Certificados de Ingresos y Retenciones, entre otras.  6. Apoyo en la preparación mensual y cargue del informe de Contribución Democrática FONSECON – MEN. 7. Brindar apoyo en la preparación semestral y cargue del informe de ESTAMPILLA-MEN. 8. Contribuir en el proceso de revisión y preparación de la información EXOGENA de la Universidad, en Formato-22-73-DIAN, Medios Magnéticos año fiscal.  9. Apoyo en la elaboración de informes sobre reintegros del valor de los avances a la División de Servicios Administrativos. 10. Apoyo en la revisión y elaboración de los Paz y Salvo, conforme a la respectiva solicitud emanada de las diferentes dependencias que gestionan el otorgamiento de nuevos avances.  11. Apoyo a la Tesorería en la elaboración de informes y demás requerimientos emanados por los diferentes entes de control y dependencias de la Universidad. </v>
          </cell>
          <cell r="CT1070">
            <v>1007503168</v>
          </cell>
          <cell r="CU1070">
            <v>436</v>
          </cell>
          <cell r="CV1070" t="str">
            <v>4203</v>
          </cell>
          <cell r="CY1070">
            <v>7490</v>
          </cell>
          <cell r="CZ1070" t="str">
            <v>M6</v>
          </cell>
          <cell r="DA1070">
            <v>17089817</v>
          </cell>
          <cell r="DB1070">
            <v>0</v>
          </cell>
        </row>
        <row r="1071">
          <cell r="B1071" t="str">
            <v>1062 DE 2025</v>
          </cell>
          <cell r="C1071">
            <v>1120358889</v>
          </cell>
          <cell r="D1071" t="str">
            <v>INY JOHANA MARULANDA SANTA</v>
          </cell>
          <cell r="E1071" t="str">
            <v>CONTRATO DE PRESTACIÓN DE SERVICIOS DE APOYO A LA GESTIÓN</v>
          </cell>
          <cell r="F1071" t="str">
            <v>PRESTACIÓN DE SERVICIOS DE APOYO A LA GESTIÓN NECESARIO PARA EL FORTALECIMIENTO DE LOS PROCESOS OPERATIVOS Y ADMINISTRATIVOS EN LA SEDE BOQUEMONTE DE LA UNIVERSIDAD DE LOS LLANOS.</v>
          </cell>
          <cell r="G1071">
            <v>45860</v>
          </cell>
          <cell r="H1071">
            <v>11339133</v>
          </cell>
          <cell r="I1071" t="str">
            <v>Cuatro (04) meses y veintiocho (28) días calendario</v>
          </cell>
          <cell r="J1071">
            <v>45860</v>
          </cell>
          <cell r="K1071">
            <v>46010</v>
          </cell>
          <cell r="L1071" t="str">
            <v>NO APLICA</v>
          </cell>
          <cell r="M1071" t="str">
            <v>NO APLICA</v>
          </cell>
          <cell r="N1071" t="str">
            <v>NO APLICA</v>
          </cell>
          <cell r="O1071">
            <v>5</v>
          </cell>
          <cell r="P1071">
            <v>2988015</v>
          </cell>
          <cell r="Q1071">
            <v>45860</v>
          </cell>
          <cell r="R1071">
            <v>45900</v>
          </cell>
          <cell r="S1071">
            <v>2298473</v>
          </cell>
          <cell r="T1071">
            <v>45901</v>
          </cell>
          <cell r="U1071">
            <v>45930</v>
          </cell>
          <cell r="V1071">
            <v>2298473</v>
          </cell>
          <cell r="W1071">
            <v>45931</v>
          </cell>
          <cell r="X1071">
            <v>45961</v>
          </cell>
          <cell r="Y1071">
            <v>2298473</v>
          </cell>
          <cell r="Z1071">
            <v>45962</v>
          </cell>
          <cell r="AA1071">
            <v>45991</v>
          </cell>
          <cell r="AB1071">
            <v>1455699</v>
          </cell>
          <cell r="AC1071">
            <v>45992</v>
          </cell>
          <cell r="AD1071">
            <v>46010</v>
          </cell>
          <cell r="AE1071">
            <v>0</v>
          </cell>
          <cell r="AF1071">
            <v>0</v>
          </cell>
          <cell r="AG1071">
            <v>0</v>
          </cell>
          <cell r="AH1071">
            <v>0</v>
          </cell>
          <cell r="AK1071">
            <v>0</v>
          </cell>
          <cell r="AN1071">
            <v>0</v>
          </cell>
          <cell r="AQ1071">
            <v>0</v>
          </cell>
          <cell r="AT1071">
            <v>0</v>
          </cell>
          <cell r="AW1071">
            <v>0</v>
          </cell>
          <cell r="BI1071" t="str">
            <v>Vicerrectoría de Recursos Universitarios</v>
          </cell>
          <cell r="BJ1071" t="str">
            <v>WILSON FERNANDO SALGADO CIFUENTES</v>
          </cell>
          <cell r="BK1071" t="str">
            <v>Vicerrector Universitario</v>
          </cell>
          <cell r="BL1071">
            <v>1600</v>
          </cell>
          <cell r="BM1071">
            <v>45860.72247685185</v>
          </cell>
          <cell r="BN1071">
            <v>1114340201</v>
          </cell>
          <cell r="BO1071">
            <v>4246</v>
          </cell>
          <cell r="BP1071">
            <v>45860</v>
          </cell>
          <cell r="BQ1071">
            <v>11339133</v>
          </cell>
          <cell r="BR1071">
            <v>0</v>
          </cell>
          <cell r="BS1071">
            <v>0</v>
          </cell>
          <cell r="BY1071">
            <v>0</v>
          </cell>
          <cell r="BZ1071">
            <v>0</v>
          </cell>
          <cell r="CC1071">
            <v>0</v>
          </cell>
          <cell r="CF1071">
            <v>0</v>
          </cell>
          <cell r="CG1071">
            <v>0</v>
          </cell>
          <cell r="CH1071">
            <v>0</v>
          </cell>
          <cell r="CI1071">
            <v>0</v>
          </cell>
          <cell r="CJ1071">
            <v>0</v>
          </cell>
          <cell r="CK1071">
            <v>0</v>
          </cell>
          <cell r="CL1071">
            <v>0</v>
          </cell>
          <cell r="CM1071">
            <v>0</v>
          </cell>
          <cell r="CN1071">
            <v>0</v>
          </cell>
          <cell r="CO1071">
            <v>0</v>
          </cell>
          <cell r="CP1071">
            <v>0</v>
          </cell>
          <cell r="CQ1071">
            <v>0</v>
          </cell>
          <cell r="CR1071">
            <v>0</v>
          </cell>
          <cell r="CS1071" t="str">
            <v>1. Contribuir en los procesos académico-administrativos de los programas ofertados en el campus Boquemonte, de acuerdo con los procedimientos establecidos por la Universidad de los Llanos. 2. Apoyar en la verificación de la asistencia de los docentes en las clases correspondientes a los programas académicos del campus Boquemonte, como parte del control institucional. 3. Colaborar en la recepción, custodia y entrega de los formatos FODOC23 del programa de Administración de Empresas, ofertado en el campus Boquemonte. 4. Coadyuvar en la atención a la comunidad universitaria, incluyendo estudiantes y docentes del campus Boquemonte. 5. Colaborar en la custodia y gestión del inventario físico y documental del campus Boquemonte, garantizando su adecuada organización y control.</v>
          </cell>
          <cell r="CT1071">
            <v>1120358889.4000001</v>
          </cell>
          <cell r="CU1071">
            <v>436</v>
          </cell>
          <cell r="CV1071" t="str">
            <v>4003</v>
          </cell>
          <cell r="CY1071">
            <v>8299</v>
          </cell>
          <cell r="CZ1071" t="str">
            <v>M7</v>
          </cell>
          <cell r="DA1071">
            <v>11339133</v>
          </cell>
          <cell r="DB1071">
            <v>0</v>
          </cell>
        </row>
        <row r="1072">
          <cell r="B1072" t="str">
            <v>1063 DE 2025</v>
          </cell>
          <cell r="C1072">
            <v>40380294</v>
          </cell>
          <cell r="D1072" t="str">
            <v>CLAUDIA MARGOTH GONZALEZ GIRALDO</v>
          </cell>
          <cell r="E1072" t="str">
            <v>CONTRATO DE PRESTACIÓN DE SERVICIOS PROFESIONALES</v>
          </cell>
          <cell r="F1072"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1072">
            <v>45860</v>
          </cell>
          <cell r="H1072">
            <v>16729271</v>
          </cell>
          <cell r="I1072" t="str">
            <v>Cuatro (04) meses y ocho (08) días calendario</v>
          </cell>
          <cell r="J1072">
            <v>45860</v>
          </cell>
          <cell r="K1072">
            <v>45990</v>
          </cell>
          <cell r="L1072" t="str">
            <v>NO APLICA</v>
          </cell>
          <cell r="M1072" t="str">
            <v>NO APLICA</v>
          </cell>
          <cell r="N1072" t="str">
            <v>NO APLICA</v>
          </cell>
          <cell r="O1072">
            <v>4</v>
          </cell>
          <cell r="P1072">
            <v>5097200</v>
          </cell>
          <cell r="Q1072">
            <v>45860</v>
          </cell>
          <cell r="R1072">
            <v>45900</v>
          </cell>
          <cell r="S1072">
            <v>3920923</v>
          </cell>
          <cell r="T1072">
            <v>45901</v>
          </cell>
          <cell r="U1072">
            <v>45930</v>
          </cell>
          <cell r="V1072">
            <v>3920923</v>
          </cell>
          <cell r="W1072">
            <v>45931</v>
          </cell>
          <cell r="X1072">
            <v>45961</v>
          </cell>
          <cell r="Y1072">
            <v>3790225</v>
          </cell>
          <cell r="Z1072">
            <v>45962</v>
          </cell>
          <cell r="AA1072">
            <v>45990</v>
          </cell>
          <cell r="AB1072">
            <v>0</v>
          </cell>
          <cell r="AC1072">
            <v>0</v>
          </cell>
          <cell r="AD1072">
            <v>0</v>
          </cell>
          <cell r="AE1072">
            <v>0</v>
          </cell>
          <cell r="AF1072">
            <v>0</v>
          </cell>
          <cell r="AG1072">
            <v>0</v>
          </cell>
          <cell r="AH1072">
            <v>0</v>
          </cell>
          <cell r="AK1072">
            <v>0</v>
          </cell>
          <cell r="AN1072">
            <v>0</v>
          </cell>
          <cell r="AQ1072">
            <v>0</v>
          </cell>
          <cell r="AT1072">
            <v>0</v>
          </cell>
          <cell r="AW1072">
            <v>0</v>
          </cell>
          <cell r="BI1072" t="str">
            <v>División de Bienestar Universitario</v>
          </cell>
          <cell r="BJ1072" t="str">
            <v>JHON FREYD MONROY RODRIGUEZ</v>
          </cell>
          <cell r="BK1072" t="str">
            <v>Jefe de Oficina</v>
          </cell>
          <cell r="BL1072">
            <v>1598</v>
          </cell>
          <cell r="BM1072">
            <v>45860.636990740742</v>
          </cell>
          <cell r="BN1072">
            <v>127033401</v>
          </cell>
          <cell r="BO1072">
            <v>4127</v>
          </cell>
          <cell r="BP1072">
            <v>45860</v>
          </cell>
          <cell r="BQ1072">
            <v>16729271</v>
          </cell>
          <cell r="BR1072">
            <v>0</v>
          </cell>
          <cell r="BS1072">
            <v>0</v>
          </cell>
          <cell r="BY1072">
            <v>0</v>
          </cell>
          <cell r="BZ1072">
            <v>0</v>
          </cell>
          <cell r="CC1072">
            <v>0</v>
          </cell>
          <cell r="CF1072">
            <v>0</v>
          </cell>
          <cell r="CG1072">
            <v>0</v>
          </cell>
          <cell r="CH1072">
            <v>0</v>
          </cell>
          <cell r="CI1072">
            <v>0</v>
          </cell>
          <cell r="CJ1072">
            <v>0</v>
          </cell>
          <cell r="CK1072">
            <v>0</v>
          </cell>
          <cell r="CL1072">
            <v>0</v>
          </cell>
          <cell r="CM1072">
            <v>0</v>
          </cell>
          <cell r="CN1072">
            <v>0</v>
          </cell>
          <cell r="CO1072">
            <v>0</v>
          </cell>
          <cell r="CP1072">
            <v>0</v>
          </cell>
          <cell r="CQ1072">
            <v>0</v>
          </cell>
          <cell r="CR1072">
            <v>0</v>
          </cell>
          <cell r="CS1072"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v>
          </cell>
          <cell r="CT1072">
            <v>40380294</v>
          </cell>
          <cell r="CU1072">
            <v>717</v>
          </cell>
          <cell r="CV1072" t="str">
            <v>410205</v>
          </cell>
          <cell r="CY1072">
            <v>7220</v>
          </cell>
          <cell r="CZ1072" t="str">
            <v>M6</v>
          </cell>
          <cell r="DA1072">
            <v>16729271</v>
          </cell>
          <cell r="DB1072">
            <v>0</v>
          </cell>
        </row>
        <row r="1073">
          <cell r="B1073" t="str">
            <v>1064 DE 2025</v>
          </cell>
          <cell r="C1073">
            <v>41058618</v>
          </cell>
          <cell r="D1073" t="str">
            <v>MAYDA FERNANDEZ CURICO</v>
          </cell>
          <cell r="E1073" t="str">
            <v>CONTRATO DE PRESTACIÓN DE SERVICIOS PROFESIONALES</v>
          </cell>
          <cell r="F1073"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1073">
            <v>45860</v>
          </cell>
          <cell r="H1073">
            <v>16729271</v>
          </cell>
          <cell r="I1073" t="str">
            <v>Cuatro (04) meses y ocho (08) días calendario</v>
          </cell>
          <cell r="J1073">
            <v>45860</v>
          </cell>
          <cell r="K1073">
            <v>45990</v>
          </cell>
          <cell r="L1073" t="str">
            <v>NO APLICA</v>
          </cell>
          <cell r="M1073" t="str">
            <v>NO APLICA</v>
          </cell>
          <cell r="N1073" t="str">
            <v>NO APLICA</v>
          </cell>
          <cell r="O1073">
            <v>4</v>
          </cell>
          <cell r="P1073">
            <v>5097200</v>
          </cell>
          <cell r="Q1073">
            <v>45860</v>
          </cell>
          <cell r="R1073">
            <v>45900</v>
          </cell>
          <cell r="S1073">
            <v>3920923</v>
          </cell>
          <cell r="T1073">
            <v>45901</v>
          </cell>
          <cell r="U1073">
            <v>45930</v>
          </cell>
          <cell r="V1073">
            <v>3920923</v>
          </cell>
          <cell r="W1073">
            <v>45931</v>
          </cell>
          <cell r="X1073">
            <v>45961</v>
          </cell>
          <cell r="Y1073">
            <v>3790225</v>
          </cell>
          <cell r="Z1073">
            <v>45962</v>
          </cell>
          <cell r="AA1073">
            <v>45990</v>
          </cell>
          <cell r="AB1073">
            <v>0</v>
          </cell>
          <cell r="AC1073">
            <v>0</v>
          </cell>
          <cell r="AD1073">
            <v>0</v>
          </cell>
          <cell r="AE1073">
            <v>0</v>
          </cell>
          <cell r="AF1073">
            <v>0</v>
          </cell>
          <cell r="AG1073">
            <v>0</v>
          </cell>
          <cell r="AH1073">
            <v>0</v>
          </cell>
          <cell r="AK1073">
            <v>0</v>
          </cell>
          <cell r="AN1073">
            <v>0</v>
          </cell>
          <cell r="AQ1073">
            <v>0</v>
          </cell>
          <cell r="AT1073">
            <v>0</v>
          </cell>
          <cell r="AW1073">
            <v>0</v>
          </cell>
          <cell r="BI1073" t="str">
            <v>División de Bienestar Universitario</v>
          </cell>
          <cell r="BJ1073" t="str">
            <v>JHON FREYD MONROY RODRIGUEZ</v>
          </cell>
          <cell r="BK1073" t="str">
            <v>Jefe de Oficina</v>
          </cell>
          <cell r="BL1073">
            <v>1598</v>
          </cell>
          <cell r="BM1073">
            <v>45860.636990740742</v>
          </cell>
          <cell r="BN1073">
            <v>127033401</v>
          </cell>
          <cell r="BO1073">
            <v>4128</v>
          </cell>
          <cell r="BP1073">
            <v>45860</v>
          </cell>
          <cell r="BQ1073">
            <v>16729271</v>
          </cell>
          <cell r="BR1073">
            <v>0</v>
          </cell>
          <cell r="BS1073">
            <v>0</v>
          </cell>
          <cell r="BY1073">
            <v>0</v>
          </cell>
          <cell r="BZ1073">
            <v>0</v>
          </cell>
          <cell r="CC1073">
            <v>0</v>
          </cell>
          <cell r="CF1073">
            <v>0</v>
          </cell>
          <cell r="CG1073">
            <v>0</v>
          </cell>
          <cell r="CH1073">
            <v>0</v>
          </cell>
          <cell r="CI1073">
            <v>0</v>
          </cell>
          <cell r="CJ1073">
            <v>0</v>
          </cell>
          <cell r="CK1073">
            <v>0</v>
          </cell>
          <cell r="CL1073">
            <v>0</v>
          </cell>
          <cell r="CM1073">
            <v>0</v>
          </cell>
          <cell r="CN1073">
            <v>0</v>
          </cell>
          <cell r="CO1073">
            <v>0</v>
          </cell>
          <cell r="CP1073">
            <v>0</v>
          </cell>
          <cell r="CQ1073">
            <v>0</v>
          </cell>
          <cell r="CR1073">
            <v>0</v>
          </cell>
          <cell r="CS1073"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v>
          </cell>
          <cell r="CT1073">
            <v>41058618</v>
          </cell>
          <cell r="CU1073">
            <v>717</v>
          </cell>
          <cell r="CV1073" t="str">
            <v>410205</v>
          </cell>
          <cell r="CY1073">
            <v>8299</v>
          </cell>
          <cell r="CZ1073" t="str">
            <v>M6</v>
          </cell>
          <cell r="DA1073">
            <v>16729271</v>
          </cell>
          <cell r="DB1073">
            <v>0</v>
          </cell>
        </row>
        <row r="1074">
          <cell r="B1074" t="str">
            <v>1065 DE 2025</v>
          </cell>
          <cell r="C1074">
            <v>1234790105</v>
          </cell>
          <cell r="D1074" t="str">
            <v>JUAN JOSE CORREDOR BONELO</v>
          </cell>
          <cell r="E1074" t="str">
            <v>CONTRATO DE PRESTACIÓN DE SERVICIOS PROFESIONALES</v>
          </cell>
          <cell r="F1074"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1074">
            <v>45860</v>
          </cell>
          <cell r="H1074">
            <v>16729271</v>
          </cell>
          <cell r="I1074" t="str">
            <v>Cuatro (04) meses y ocho (08) días calendario</v>
          </cell>
          <cell r="J1074">
            <v>45860</v>
          </cell>
          <cell r="K1074">
            <v>45990</v>
          </cell>
          <cell r="L1074" t="str">
            <v>NO APLICA</v>
          </cell>
          <cell r="M1074" t="str">
            <v>NO APLICA</v>
          </cell>
          <cell r="N1074" t="str">
            <v>NO APLICA</v>
          </cell>
          <cell r="O1074">
            <v>4</v>
          </cell>
          <cell r="P1074">
            <v>5097200</v>
          </cell>
          <cell r="Q1074">
            <v>45860</v>
          </cell>
          <cell r="R1074">
            <v>45900</v>
          </cell>
          <cell r="S1074">
            <v>3920923</v>
          </cell>
          <cell r="T1074">
            <v>45901</v>
          </cell>
          <cell r="U1074">
            <v>45930</v>
          </cell>
          <cell r="V1074">
            <v>3920923</v>
          </cell>
          <cell r="W1074">
            <v>45931</v>
          </cell>
          <cell r="X1074">
            <v>45961</v>
          </cell>
          <cell r="Y1074">
            <v>3790225</v>
          </cell>
          <cell r="Z1074">
            <v>45962</v>
          </cell>
          <cell r="AA1074">
            <v>45990</v>
          </cell>
          <cell r="AB1074">
            <v>0</v>
          </cell>
          <cell r="AC1074">
            <v>0</v>
          </cell>
          <cell r="AD1074">
            <v>0</v>
          </cell>
          <cell r="AE1074">
            <v>0</v>
          </cell>
          <cell r="AF1074">
            <v>0</v>
          </cell>
          <cell r="AG1074">
            <v>0</v>
          </cell>
          <cell r="AH1074">
            <v>0</v>
          </cell>
          <cell r="AK1074">
            <v>0</v>
          </cell>
          <cell r="AN1074">
            <v>0</v>
          </cell>
          <cell r="AQ1074">
            <v>0</v>
          </cell>
          <cell r="AT1074">
            <v>0</v>
          </cell>
          <cell r="AW1074">
            <v>0</v>
          </cell>
          <cell r="BI1074" t="str">
            <v>División de Bienestar Universitario</v>
          </cell>
          <cell r="BJ1074" t="str">
            <v>JHON FREYD MONROY RODRIGUEZ</v>
          </cell>
          <cell r="BK1074" t="str">
            <v>Jefe de Oficina</v>
          </cell>
          <cell r="BL1074">
            <v>1598</v>
          </cell>
          <cell r="BM1074">
            <v>45860.636990740742</v>
          </cell>
          <cell r="BN1074">
            <v>127033401</v>
          </cell>
          <cell r="BO1074">
            <v>4129</v>
          </cell>
          <cell r="BP1074">
            <v>45860</v>
          </cell>
          <cell r="BQ1074">
            <v>16729271</v>
          </cell>
          <cell r="BR1074">
            <v>0</v>
          </cell>
          <cell r="BS1074">
            <v>0</v>
          </cell>
          <cell r="BY1074">
            <v>0</v>
          </cell>
          <cell r="BZ1074">
            <v>0</v>
          </cell>
          <cell r="CC1074">
            <v>0</v>
          </cell>
          <cell r="CF1074">
            <v>0</v>
          </cell>
          <cell r="CG1074">
            <v>0</v>
          </cell>
          <cell r="CH1074">
            <v>0</v>
          </cell>
          <cell r="CI1074">
            <v>0</v>
          </cell>
          <cell r="CJ1074">
            <v>0</v>
          </cell>
          <cell r="CK1074">
            <v>0</v>
          </cell>
          <cell r="CL1074">
            <v>0</v>
          </cell>
          <cell r="CM1074">
            <v>0</v>
          </cell>
          <cell r="CN1074">
            <v>0</v>
          </cell>
          <cell r="CO1074">
            <v>0</v>
          </cell>
          <cell r="CP1074">
            <v>0</v>
          </cell>
          <cell r="CQ1074">
            <v>0</v>
          </cell>
          <cell r="CR1074">
            <v>0</v>
          </cell>
          <cell r="CS1074"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v>
          </cell>
          <cell r="CT1074">
            <v>1234790105</v>
          </cell>
          <cell r="CU1074">
            <v>717</v>
          </cell>
          <cell r="CV1074" t="str">
            <v>410205</v>
          </cell>
          <cell r="CY1074">
            <v>7220</v>
          </cell>
          <cell r="CZ1074" t="str">
            <v>M6</v>
          </cell>
          <cell r="DA1074">
            <v>16729271</v>
          </cell>
          <cell r="DB1074">
            <v>0</v>
          </cell>
        </row>
        <row r="1075">
          <cell r="B1075" t="str">
            <v>1066 DE 2025</v>
          </cell>
          <cell r="C1075">
            <v>31007488</v>
          </cell>
          <cell r="D1075" t="str">
            <v xml:space="preserve">YORAIMA SAYUNET NIÑO RAMIREZ </v>
          </cell>
          <cell r="E1075" t="str">
            <v>CONTRATO DE PRESTACIÓN DE SERVICIOS PROFESIONALES</v>
          </cell>
          <cell r="F1075"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1075">
            <v>45860</v>
          </cell>
          <cell r="H1075">
            <v>16729271</v>
          </cell>
          <cell r="I1075" t="str">
            <v>Cuatro (04) meses y ocho (08) días calendario</v>
          </cell>
          <cell r="J1075">
            <v>45860</v>
          </cell>
          <cell r="K1075">
            <v>45990</v>
          </cell>
          <cell r="L1075" t="str">
            <v>NO APLICA</v>
          </cell>
          <cell r="M1075" t="str">
            <v>NO APLICA</v>
          </cell>
          <cell r="N1075" t="str">
            <v>NO APLICA</v>
          </cell>
          <cell r="O1075">
            <v>4</v>
          </cell>
          <cell r="P1075">
            <v>5097200</v>
          </cell>
          <cell r="Q1075">
            <v>45860</v>
          </cell>
          <cell r="R1075">
            <v>45900</v>
          </cell>
          <cell r="S1075">
            <v>3920923</v>
          </cell>
          <cell r="T1075">
            <v>45901</v>
          </cell>
          <cell r="U1075">
            <v>45930</v>
          </cell>
          <cell r="V1075">
            <v>3920923</v>
          </cell>
          <cell r="W1075">
            <v>45931</v>
          </cell>
          <cell r="X1075">
            <v>45961</v>
          </cell>
          <cell r="Y1075">
            <v>3790225</v>
          </cell>
          <cell r="Z1075">
            <v>45962</v>
          </cell>
          <cell r="AA1075">
            <v>45990</v>
          </cell>
          <cell r="AB1075">
            <v>0</v>
          </cell>
          <cell r="AC1075">
            <v>0</v>
          </cell>
          <cell r="AD1075">
            <v>0</v>
          </cell>
          <cell r="AE1075">
            <v>0</v>
          </cell>
          <cell r="AF1075">
            <v>0</v>
          </cell>
          <cell r="AG1075">
            <v>0</v>
          </cell>
          <cell r="AH1075">
            <v>0</v>
          </cell>
          <cell r="AK1075">
            <v>0</v>
          </cell>
          <cell r="AN1075">
            <v>0</v>
          </cell>
          <cell r="AQ1075">
            <v>0</v>
          </cell>
          <cell r="AT1075">
            <v>0</v>
          </cell>
          <cell r="AW1075">
            <v>0</v>
          </cell>
          <cell r="BI1075" t="str">
            <v>División de Bienestar Universitario</v>
          </cell>
          <cell r="BJ1075" t="str">
            <v>JHON FREYD MONROY RODRIGUEZ</v>
          </cell>
          <cell r="BK1075" t="str">
            <v>Jefe de Oficina</v>
          </cell>
          <cell r="BL1075">
            <v>1598</v>
          </cell>
          <cell r="BM1075">
            <v>45860.636990740742</v>
          </cell>
          <cell r="BN1075">
            <v>127033401</v>
          </cell>
          <cell r="BO1075">
            <v>4130</v>
          </cell>
          <cell r="BP1075">
            <v>45860</v>
          </cell>
          <cell r="BQ1075">
            <v>16729271</v>
          </cell>
          <cell r="BR1075">
            <v>0</v>
          </cell>
          <cell r="BS1075">
            <v>0</v>
          </cell>
          <cell r="BY1075">
            <v>0</v>
          </cell>
          <cell r="BZ1075">
            <v>0</v>
          </cell>
          <cell r="CC1075">
            <v>0</v>
          </cell>
          <cell r="CF1075">
            <v>0</v>
          </cell>
          <cell r="CG1075">
            <v>0</v>
          </cell>
          <cell r="CH1075">
            <v>0</v>
          </cell>
          <cell r="CI1075">
            <v>0</v>
          </cell>
          <cell r="CJ1075">
            <v>0</v>
          </cell>
          <cell r="CK1075">
            <v>0</v>
          </cell>
          <cell r="CL1075">
            <v>0</v>
          </cell>
          <cell r="CM1075">
            <v>0</v>
          </cell>
          <cell r="CN1075">
            <v>0</v>
          </cell>
          <cell r="CO1075">
            <v>0</v>
          </cell>
          <cell r="CP1075">
            <v>0</v>
          </cell>
          <cell r="CQ1075">
            <v>0</v>
          </cell>
          <cell r="CR1075">
            <v>0</v>
          </cell>
          <cell r="CS1075"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v>
          </cell>
          <cell r="CT1075">
            <v>31007488</v>
          </cell>
          <cell r="CU1075">
            <v>717</v>
          </cell>
          <cell r="CV1075" t="str">
            <v>410205</v>
          </cell>
          <cell r="CY1075">
            <v>7220</v>
          </cell>
          <cell r="CZ1075" t="str">
            <v>M6</v>
          </cell>
          <cell r="DA1075">
            <v>16729271</v>
          </cell>
          <cell r="DB1075">
            <v>0</v>
          </cell>
        </row>
        <row r="1076">
          <cell r="B1076" t="str">
            <v>1067 DE 2025</v>
          </cell>
          <cell r="C1076">
            <v>40328405</v>
          </cell>
          <cell r="D1076" t="str">
            <v xml:space="preserve">MAYDA GISELA DIAZ MORENO </v>
          </cell>
          <cell r="E1076" t="str">
            <v>CONTRATO DE PRESTACIÓN DE SERVICIOS PROFESIONALES</v>
          </cell>
          <cell r="F1076"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1076">
            <v>45860</v>
          </cell>
          <cell r="H1076">
            <v>16729271</v>
          </cell>
          <cell r="I1076" t="str">
            <v>Cuatro (04) meses y ocho (08) días calendario</v>
          </cell>
          <cell r="J1076">
            <v>45860</v>
          </cell>
          <cell r="K1076">
            <v>45990</v>
          </cell>
          <cell r="L1076" t="str">
            <v>NO APLICA</v>
          </cell>
          <cell r="M1076" t="str">
            <v>NO APLICA</v>
          </cell>
          <cell r="N1076" t="str">
            <v>NO APLICA</v>
          </cell>
          <cell r="O1076">
            <v>4</v>
          </cell>
          <cell r="P1076">
            <v>5097200</v>
          </cell>
          <cell r="Q1076">
            <v>45860</v>
          </cell>
          <cell r="R1076">
            <v>45900</v>
          </cell>
          <cell r="S1076">
            <v>3920923</v>
          </cell>
          <cell r="T1076">
            <v>45901</v>
          </cell>
          <cell r="U1076">
            <v>45930</v>
          </cell>
          <cell r="V1076">
            <v>3920923</v>
          </cell>
          <cell r="W1076">
            <v>45931</v>
          </cell>
          <cell r="X1076">
            <v>45961</v>
          </cell>
          <cell r="Y1076">
            <v>3790225</v>
          </cell>
          <cell r="Z1076">
            <v>45962</v>
          </cell>
          <cell r="AA1076">
            <v>45990</v>
          </cell>
          <cell r="AB1076">
            <v>0</v>
          </cell>
          <cell r="AC1076">
            <v>0</v>
          </cell>
          <cell r="AD1076">
            <v>0</v>
          </cell>
          <cell r="AE1076">
            <v>0</v>
          </cell>
          <cell r="AF1076">
            <v>0</v>
          </cell>
          <cell r="AG1076">
            <v>0</v>
          </cell>
          <cell r="AH1076">
            <v>0</v>
          </cell>
          <cell r="AK1076">
            <v>0</v>
          </cell>
          <cell r="AN1076">
            <v>0</v>
          </cell>
          <cell r="AQ1076">
            <v>0</v>
          </cell>
          <cell r="AT1076">
            <v>0</v>
          </cell>
          <cell r="AW1076">
            <v>0</v>
          </cell>
          <cell r="BI1076" t="str">
            <v>División de Bienestar Universitario</v>
          </cell>
          <cell r="BJ1076" t="str">
            <v>JHON FREYD MONROY RODRIGUEZ</v>
          </cell>
          <cell r="BK1076" t="str">
            <v>Jefe de Oficina</v>
          </cell>
          <cell r="BL1076">
            <v>1598</v>
          </cell>
          <cell r="BM1076">
            <v>45860.636990740742</v>
          </cell>
          <cell r="BN1076">
            <v>127033401</v>
          </cell>
          <cell r="BO1076">
            <v>4131</v>
          </cell>
          <cell r="BP1076">
            <v>45860</v>
          </cell>
          <cell r="BQ1076">
            <v>16729271</v>
          </cell>
          <cell r="BR1076">
            <v>0</v>
          </cell>
          <cell r="BS1076">
            <v>0</v>
          </cell>
          <cell r="BY1076">
            <v>0</v>
          </cell>
          <cell r="BZ1076">
            <v>0</v>
          </cell>
          <cell r="CC1076">
            <v>0</v>
          </cell>
          <cell r="CF1076">
            <v>0</v>
          </cell>
          <cell r="CG1076">
            <v>0</v>
          </cell>
          <cell r="CH1076">
            <v>0</v>
          </cell>
          <cell r="CI1076">
            <v>0</v>
          </cell>
          <cell r="CJ1076">
            <v>0</v>
          </cell>
          <cell r="CK1076">
            <v>0</v>
          </cell>
          <cell r="CL1076">
            <v>0</v>
          </cell>
          <cell r="CM1076">
            <v>0</v>
          </cell>
          <cell r="CN1076">
            <v>0</v>
          </cell>
          <cell r="CO1076">
            <v>0</v>
          </cell>
          <cell r="CP1076">
            <v>0</v>
          </cell>
          <cell r="CQ1076">
            <v>0</v>
          </cell>
          <cell r="CR1076">
            <v>0</v>
          </cell>
          <cell r="CS1076"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v>
          </cell>
          <cell r="CT1076">
            <v>40328405.399999999</v>
          </cell>
          <cell r="CU1076">
            <v>717</v>
          </cell>
          <cell r="CV1076" t="str">
            <v>410205</v>
          </cell>
          <cell r="CY1076">
            <v>7490</v>
          </cell>
          <cell r="CZ1076" t="str">
            <v>M6</v>
          </cell>
          <cell r="DA1076">
            <v>16729271</v>
          </cell>
          <cell r="DB1076">
            <v>0</v>
          </cell>
        </row>
        <row r="1077">
          <cell r="B1077" t="str">
            <v>1068 DE 2025</v>
          </cell>
          <cell r="C1077">
            <v>86079834</v>
          </cell>
          <cell r="D1077" t="str">
            <v>OSWALDO ANIBAL ESLAVA MOYANO</v>
          </cell>
          <cell r="E1077" t="str">
            <v>CONTRATO DE PRESTACIÓN DE SERVICIOS PROFESIONALES</v>
          </cell>
          <cell r="F1077" t="str">
            <v>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v>
          </cell>
          <cell r="G1077">
            <v>45860</v>
          </cell>
          <cell r="H1077">
            <v>16729271</v>
          </cell>
          <cell r="I1077" t="str">
            <v>Cuatro (04) meses y ocho (08) días calendario</v>
          </cell>
          <cell r="J1077">
            <v>45860</v>
          </cell>
          <cell r="K1077">
            <v>45990</v>
          </cell>
          <cell r="L1077" t="str">
            <v>NO APLICA</v>
          </cell>
          <cell r="M1077" t="str">
            <v>NO APLICA</v>
          </cell>
          <cell r="N1077" t="str">
            <v>NO APLICA</v>
          </cell>
          <cell r="O1077">
            <v>4</v>
          </cell>
          <cell r="P1077">
            <v>5097200</v>
          </cell>
          <cell r="Q1077">
            <v>45860</v>
          </cell>
          <cell r="R1077">
            <v>45900</v>
          </cell>
          <cell r="S1077">
            <v>3920923</v>
          </cell>
          <cell r="T1077">
            <v>45901</v>
          </cell>
          <cell r="U1077">
            <v>45930</v>
          </cell>
          <cell r="V1077">
            <v>3920923</v>
          </cell>
          <cell r="W1077">
            <v>45931</v>
          </cell>
          <cell r="X1077">
            <v>45961</v>
          </cell>
          <cell r="Y1077">
            <v>3790225</v>
          </cell>
          <cell r="Z1077">
            <v>45962</v>
          </cell>
          <cell r="AA1077">
            <v>45990</v>
          </cell>
          <cell r="AB1077">
            <v>0</v>
          </cell>
          <cell r="AC1077">
            <v>0</v>
          </cell>
          <cell r="AD1077">
            <v>0</v>
          </cell>
          <cell r="AE1077">
            <v>0</v>
          </cell>
          <cell r="AF1077">
            <v>0</v>
          </cell>
          <cell r="AG1077">
            <v>0</v>
          </cell>
          <cell r="AH1077">
            <v>0</v>
          </cell>
          <cell r="AK1077">
            <v>0</v>
          </cell>
          <cell r="AN1077">
            <v>0</v>
          </cell>
          <cell r="AQ1077">
            <v>0</v>
          </cell>
          <cell r="AT1077">
            <v>0</v>
          </cell>
          <cell r="AW1077">
            <v>0</v>
          </cell>
          <cell r="BI1077" t="str">
            <v>División de Bienestar Universitario</v>
          </cell>
          <cell r="BJ1077" t="str">
            <v>JHON FREYD MONROY RODRIGUEZ</v>
          </cell>
          <cell r="BK1077" t="str">
            <v>Jefe de Oficina</v>
          </cell>
          <cell r="BL1077">
            <v>1598</v>
          </cell>
          <cell r="BM1077">
            <v>45860.636990740742</v>
          </cell>
          <cell r="BN1077">
            <v>127033401</v>
          </cell>
          <cell r="BO1077">
            <v>4132</v>
          </cell>
          <cell r="BP1077">
            <v>45860</v>
          </cell>
          <cell r="BQ1077">
            <v>16729271</v>
          </cell>
          <cell r="BR1077">
            <v>0</v>
          </cell>
          <cell r="BS1077">
            <v>0</v>
          </cell>
          <cell r="BY1077">
            <v>0</v>
          </cell>
          <cell r="BZ1077">
            <v>0</v>
          </cell>
          <cell r="CC1077">
            <v>0</v>
          </cell>
          <cell r="CF1077">
            <v>0</v>
          </cell>
          <cell r="CG1077">
            <v>0</v>
          </cell>
          <cell r="CH1077">
            <v>0</v>
          </cell>
          <cell r="CI1077">
            <v>0</v>
          </cell>
          <cell r="CJ1077">
            <v>0</v>
          </cell>
          <cell r="CK1077">
            <v>0</v>
          </cell>
          <cell r="CL1077">
            <v>0</v>
          </cell>
          <cell r="CM1077">
            <v>0</v>
          </cell>
          <cell r="CN1077">
            <v>0</v>
          </cell>
          <cell r="CO1077">
            <v>0</v>
          </cell>
          <cell r="CP1077">
            <v>0</v>
          </cell>
          <cell r="CQ1077">
            <v>0</v>
          </cell>
          <cell r="CR1077">
            <v>0</v>
          </cell>
          <cell r="CS1077" t="str">
            <v>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v>
          </cell>
          <cell r="CT1077">
            <v>86079834.900000006</v>
          </cell>
          <cell r="CU1077">
            <v>717</v>
          </cell>
          <cell r="CV1077" t="str">
            <v>410205</v>
          </cell>
          <cell r="CY1077">
            <v>7490</v>
          </cell>
          <cell r="CZ1077" t="str">
            <v>M6</v>
          </cell>
          <cell r="DA1077">
            <v>16729271</v>
          </cell>
          <cell r="DB1077">
            <v>0</v>
          </cell>
        </row>
        <row r="1078">
          <cell r="B1078" t="str">
            <v>1069 DE 2025</v>
          </cell>
          <cell r="C1078">
            <v>8734646</v>
          </cell>
          <cell r="D1078" t="str">
            <v xml:space="preserve">GUZMAN EDUARDO VERGARA ROMERO </v>
          </cell>
          <cell r="E1078" t="str">
            <v>CONTRATO DE PRESTACIÓN DE SERVICIOS PROFESIONALES</v>
          </cell>
          <cell r="F1078" t="str">
            <v>PRESTACIÓN DE SERVICIOS PROFESIONALES NECESARIO PARA EL DESARROLLO DE LOS DIFERENTES PROCESOS DE PROMOCIÓN Y FOMENTO DE ESTILOS DE VIDA SALUDABLES (MÉDICO) DEL PROYECTO FICHA BPUNI BU 01 2510 2024 “IMPLEMENTACIÓN DEL MODELO DE BIENESTAR A TRAVÉS DE ESTRATEGIAS QUE BENEFICIEN A LA COMUNIDAD DE LA UNIVERSIDAD DE LOS LLANOS”</v>
          </cell>
          <cell r="G1078">
            <v>45860</v>
          </cell>
          <cell r="H1078">
            <v>16008183</v>
          </cell>
          <cell r="I1078" t="str">
            <v>Cuatro (04) meses y veintiocho (28) días calendario</v>
          </cell>
          <cell r="J1078">
            <v>45860</v>
          </cell>
          <cell r="K1078">
            <v>46010</v>
          </cell>
          <cell r="L1078" t="str">
            <v>NO APLICA</v>
          </cell>
          <cell r="M1078" t="str">
            <v>NO APLICA</v>
          </cell>
          <cell r="N1078" t="str">
            <v>NO APLICA</v>
          </cell>
          <cell r="O1078">
            <v>5</v>
          </cell>
          <cell r="P1078">
            <v>4218373</v>
          </cell>
          <cell r="Q1078">
            <v>45860</v>
          </cell>
          <cell r="R1078">
            <v>45900</v>
          </cell>
          <cell r="S1078">
            <v>3244902</v>
          </cell>
          <cell r="T1078">
            <v>45901</v>
          </cell>
          <cell r="U1078">
            <v>45930</v>
          </cell>
          <cell r="V1078">
            <v>3244902</v>
          </cell>
          <cell r="W1078">
            <v>45931</v>
          </cell>
          <cell r="X1078">
            <v>45961</v>
          </cell>
          <cell r="Y1078">
            <v>3244902</v>
          </cell>
          <cell r="Z1078">
            <v>45962</v>
          </cell>
          <cell r="AA1078">
            <v>45991</v>
          </cell>
          <cell r="AB1078">
            <v>2055104</v>
          </cell>
          <cell r="AC1078">
            <v>45992</v>
          </cell>
          <cell r="AD1078">
            <v>46010</v>
          </cell>
          <cell r="AE1078">
            <v>0</v>
          </cell>
          <cell r="AF1078">
            <v>0</v>
          </cell>
          <cell r="AG1078">
            <v>0</v>
          </cell>
          <cell r="AH1078">
            <v>0</v>
          </cell>
          <cell r="AK1078">
            <v>0</v>
          </cell>
          <cell r="AN1078">
            <v>0</v>
          </cell>
          <cell r="AQ1078">
            <v>0</v>
          </cell>
          <cell r="AT1078">
            <v>0</v>
          </cell>
          <cell r="AW1078">
            <v>0</v>
          </cell>
          <cell r="BI1078" t="str">
            <v>División de Bienestar Universitario</v>
          </cell>
          <cell r="BJ1078" t="str">
            <v>JHON FREYD MONROY RODRIGUEZ</v>
          </cell>
          <cell r="BK1078" t="str">
            <v>Jefe de Oficina</v>
          </cell>
          <cell r="BL1078">
            <v>1598</v>
          </cell>
          <cell r="BM1078">
            <v>45860.636990740742</v>
          </cell>
          <cell r="BN1078">
            <v>127033401</v>
          </cell>
          <cell r="BO1078">
            <v>4133</v>
          </cell>
          <cell r="BP1078">
            <v>45860</v>
          </cell>
          <cell r="BQ1078">
            <v>16008183</v>
          </cell>
          <cell r="BR1078">
            <v>0</v>
          </cell>
          <cell r="BS1078">
            <v>0</v>
          </cell>
          <cell r="BY1078">
            <v>0</v>
          </cell>
          <cell r="BZ1078">
            <v>0</v>
          </cell>
          <cell r="CC1078">
            <v>0</v>
          </cell>
          <cell r="CF1078">
            <v>0</v>
          </cell>
          <cell r="CG1078">
            <v>0</v>
          </cell>
          <cell r="CH1078">
            <v>0</v>
          </cell>
          <cell r="CI1078">
            <v>0</v>
          </cell>
          <cell r="CJ1078">
            <v>0</v>
          </cell>
          <cell r="CK1078">
            <v>0</v>
          </cell>
          <cell r="CL1078">
            <v>0</v>
          </cell>
          <cell r="CM1078">
            <v>0</v>
          </cell>
          <cell r="CN1078">
            <v>0</v>
          </cell>
          <cell r="CO1078">
            <v>0</v>
          </cell>
          <cell r="CP1078">
            <v>0</v>
          </cell>
          <cell r="CQ1078">
            <v>0</v>
          </cell>
          <cell r="CR1078">
            <v>0</v>
          </cell>
          <cell r="CS1078" t="str">
            <v>1. Brindar apoyo en los servicios de asesoría y orientación médica a la comunidad universitaria. 2. Prestar apoyo en la atención de primeros auxilios básicos para la comunidad universitaria. 3.  Contribuir en la planeación y ejecución de estrategias de promoción de la salud y prevención de la enfermedad para la comunidad universitaria.  4. Apoyar con la caracterización en salud de los participantes en los diferentes eventos deportivos y culturales liderados por la División de Bienestar universitario, en representación de la Universidad de los Llanos. 5. Apoyar las actividades educativas sobre promoción y prevención en salud a la comunidad Universitaria y aquellas que sean virtuales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Brinda apoyo en el cuidado del inventario físico y existente y notificar oportunamente en caso de pérdida o deterioro de los mismos. 9. Contribuir en masificar la divulgación y visualización de los servicios y actividades desarrollados por la División de Bienestar Institucional.</v>
          </cell>
          <cell r="CT1078">
            <v>8734646</v>
          </cell>
          <cell r="CU1078">
            <v>717</v>
          </cell>
          <cell r="CV1078" t="str">
            <v>410205</v>
          </cell>
          <cell r="CY1078">
            <v>8299</v>
          </cell>
          <cell r="CZ1078" t="str">
            <v>M6</v>
          </cell>
          <cell r="DA1078">
            <v>16008183</v>
          </cell>
          <cell r="DB1078">
            <v>0</v>
          </cell>
        </row>
        <row r="1079">
          <cell r="B1079" t="str">
            <v>1070 DE 2025</v>
          </cell>
          <cell r="C1079">
            <v>1121863902</v>
          </cell>
          <cell r="D1079" t="str">
            <v>JUAN DAVID ROJAS ARANGO</v>
          </cell>
          <cell r="E1079" t="str">
            <v>CONTRATO DE PRESTACIÓN DE SERVICIOS DE APOYO A LA GESTIÓN</v>
          </cell>
          <cell r="F1079" t="str">
            <v>PRESTACIÓN DE SERVICIOS DE APOYO A LA GESTIÓN NECESARIO PARA EL DESARROLLO DE LOS DIFERENTES PROCESOS EN LA DISCIPLINA DE FUTBOL PARA ADMINISTRATIVOS DEL PROYECTO FICHA BPUNI BU 01 2510 2024 “IMPLEMENTACIÓN DEL MODELO DE BIENESTAR A TRAVÉS DE ESTRATEGIAS QUE BENEFICIEN A LA COMUNIDAD DE LA UNIVERSIDAD DE LOS LLANOS”</v>
          </cell>
          <cell r="G1079">
            <v>45860</v>
          </cell>
          <cell r="H1079">
            <v>10649592</v>
          </cell>
          <cell r="I1079" t="str">
            <v>Cuatro (04) meses y diecinueve (19) días calendario</v>
          </cell>
          <cell r="J1079">
            <v>45860</v>
          </cell>
          <cell r="K1079">
            <v>46001</v>
          </cell>
          <cell r="L1079" t="str">
            <v>NO APLICA</v>
          </cell>
          <cell r="M1079" t="str">
            <v>NO APLICA</v>
          </cell>
          <cell r="N1079" t="str">
            <v>NO APLICA</v>
          </cell>
          <cell r="O1079">
            <v>5</v>
          </cell>
          <cell r="P1079">
            <v>2988015</v>
          </cell>
          <cell r="Q1079">
            <v>45860</v>
          </cell>
          <cell r="R1079">
            <v>45900</v>
          </cell>
          <cell r="S1079">
            <v>2298473</v>
          </cell>
          <cell r="T1079">
            <v>45901</v>
          </cell>
          <cell r="U1079">
            <v>45930</v>
          </cell>
          <cell r="V1079">
            <v>2298473</v>
          </cell>
          <cell r="W1079">
            <v>45931</v>
          </cell>
          <cell r="X1079">
            <v>45961</v>
          </cell>
          <cell r="Y1079">
            <v>2298473</v>
          </cell>
          <cell r="Z1079">
            <v>45962</v>
          </cell>
          <cell r="AA1079">
            <v>45991</v>
          </cell>
          <cell r="AB1079">
            <v>766158</v>
          </cell>
          <cell r="AC1079">
            <v>45992</v>
          </cell>
          <cell r="AD1079">
            <v>46001</v>
          </cell>
          <cell r="AE1079">
            <v>0</v>
          </cell>
          <cell r="AF1079">
            <v>0</v>
          </cell>
          <cell r="AG1079">
            <v>0</v>
          </cell>
          <cell r="AH1079">
            <v>0</v>
          </cell>
          <cell r="AK1079">
            <v>0</v>
          </cell>
          <cell r="AN1079">
            <v>0</v>
          </cell>
          <cell r="AQ1079">
            <v>0</v>
          </cell>
          <cell r="AT1079">
            <v>0</v>
          </cell>
          <cell r="AW1079">
            <v>0</v>
          </cell>
          <cell r="BI1079" t="str">
            <v>División de Bienestar Universitario</v>
          </cell>
          <cell r="BJ1079" t="str">
            <v>JHON FREYD MONROY RODRIGUEZ</v>
          </cell>
          <cell r="BK1079" t="str">
            <v>Jefe de Oficina</v>
          </cell>
          <cell r="BL1079">
            <v>1598</v>
          </cell>
          <cell r="BM1079">
            <v>45860.636990740742</v>
          </cell>
          <cell r="BN1079">
            <v>127033401</v>
          </cell>
          <cell r="BO1079">
            <v>4134</v>
          </cell>
          <cell r="BP1079">
            <v>45860</v>
          </cell>
          <cell r="BQ1079">
            <v>10649592</v>
          </cell>
          <cell r="BR1079">
            <v>0</v>
          </cell>
          <cell r="BS1079">
            <v>0</v>
          </cell>
          <cell r="BY1079">
            <v>0</v>
          </cell>
          <cell r="BZ1079">
            <v>0</v>
          </cell>
          <cell r="CC1079">
            <v>0</v>
          </cell>
          <cell r="CF1079">
            <v>0</v>
          </cell>
          <cell r="CG1079">
            <v>0</v>
          </cell>
          <cell r="CH1079">
            <v>0</v>
          </cell>
          <cell r="CI1079">
            <v>0</v>
          </cell>
          <cell r="CJ1079">
            <v>0</v>
          </cell>
          <cell r="CK1079">
            <v>0</v>
          </cell>
          <cell r="CL1079">
            <v>0</v>
          </cell>
          <cell r="CM1079">
            <v>0</v>
          </cell>
          <cell r="CN1079">
            <v>0</v>
          </cell>
          <cell r="CO1079">
            <v>0</v>
          </cell>
          <cell r="CP1079">
            <v>0</v>
          </cell>
          <cell r="CQ1079">
            <v>0</v>
          </cell>
          <cell r="CR1079">
            <v>0</v>
          </cell>
          <cell r="CS107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v>
          </cell>
          <cell r="CT1079">
            <v>1121863902</v>
          </cell>
          <cell r="CU1079">
            <v>717</v>
          </cell>
          <cell r="CV1079" t="str">
            <v>410205</v>
          </cell>
          <cell r="CY1079">
            <v>8299</v>
          </cell>
          <cell r="CZ1079" t="str">
            <v>M6</v>
          </cell>
          <cell r="DA1079">
            <v>10649592</v>
          </cell>
          <cell r="DB1079">
            <v>0</v>
          </cell>
        </row>
        <row r="1080">
          <cell r="B1080" t="str">
            <v>1071 DE 2025</v>
          </cell>
          <cell r="C1080">
            <v>17266736</v>
          </cell>
          <cell r="D1080" t="str">
            <v>MANUEL HERNANDO GONZALEZ BACCA</v>
          </cell>
          <cell r="E1080" t="str">
            <v>CONTRATO DE PRESTACIÓN DE SERVICIOS PROFESIONALES</v>
          </cell>
          <cell r="F1080" t="str">
            <v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v>
          </cell>
          <cell r="G1080">
            <v>45860</v>
          </cell>
          <cell r="H1080">
            <v>16008183</v>
          </cell>
          <cell r="I1080" t="str">
            <v>Cuatro (04) meses y veintiocho (28) días calendario</v>
          </cell>
          <cell r="J1080">
            <v>45860</v>
          </cell>
          <cell r="K1080">
            <v>46010</v>
          </cell>
          <cell r="L1080" t="str">
            <v>NO APLICA</v>
          </cell>
          <cell r="M1080" t="str">
            <v>NO APLICA</v>
          </cell>
          <cell r="N1080" t="str">
            <v>NO APLICA</v>
          </cell>
          <cell r="O1080">
            <v>5</v>
          </cell>
          <cell r="P1080">
            <v>4218373</v>
          </cell>
          <cell r="Q1080">
            <v>45860</v>
          </cell>
          <cell r="R1080">
            <v>45900</v>
          </cell>
          <cell r="S1080">
            <v>3244902</v>
          </cell>
          <cell r="T1080">
            <v>45901</v>
          </cell>
          <cell r="U1080">
            <v>45930</v>
          </cell>
          <cell r="V1080">
            <v>3244902</v>
          </cell>
          <cell r="W1080">
            <v>45931</v>
          </cell>
          <cell r="X1080">
            <v>45961</v>
          </cell>
          <cell r="Y1080">
            <v>3244902</v>
          </cell>
          <cell r="Z1080">
            <v>45962</v>
          </cell>
          <cell r="AA1080">
            <v>45991</v>
          </cell>
          <cell r="AB1080">
            <v>2055104</v>
          </cell>
          <cell r="AC1080">
            <v>45992</v>
          </cell>
          <cell r="AD1080">
            <v>46010</v>
          </cell>
          <cell r="AE1080">
            <v>0</v>
          </cell>
          <cell r="AF1080">
            <v>0</v>
          </cell>
          <cell r="AG1080">
            <v>0</v>
          </cell>
          <cell r="AH1080">
            <v>0</v>
          </cell>
          <cell r="AK1080">
            <v>0</v>
          </cell>
          <cell r="AN1080">
            <v>0</v>
          </cell>
          <cell r="AQ1080">
            <v>0</v>
          </cell>
          <cell r="AT1080">
            <v>0</v>
          </cell>
          <cell r="AW1080">
            <v>0</v>
          </cell>
          <cell r="BI1080" t="str">
            <v>Vicerrectoría Académica</v>
          </cell>
          <cell r="BJ1080" t="str">
            <v>MONICA SILVA QUICENO</v>
          </cell>
          <cell r="BK1080" t="str">
            <v>Vicerrector Universitario</v>
          </cell>
          <cell r="BL1080">
            <v>1601</v>
          </cell>
          <cell r="BM1080">
            <v>45860.723425925928</v>
          </cell>
          <cell r="BN1080">
            <v>64032732</v>
          </cell>
          <cell r="BO1080">
            <v>4298</v>
          </cell>
          <cell r="BP1080">
            <v>45860</v>
          </cell>
          <cell r="BQ1080">
            <v>16008183</v>
          </cell>
          <cell r="BR1080">
            <v>0</v>
          </cell>
          <cell r="BS1080">
            <v>0</v>
          </cell>
          <cell r="BY1080">
            <v>0</v>
          </cell>
          <cell r="BZ1080">
            <v>0</v>
          </cell>
          <cell r="CC1080">
            <v>0</v>
          </cell>
          <cell r="CF1080">
            <v>0</v>
          </cell>
          <cell r="CG1080">
            <v>0</v>
          </cell>
          <cell r="CH1080">
            <v>0</v>
          </cell>
          <cell r="CI1080">
            <v>0</v>
          </cell>
          <cell r="CJ1080">
            <v>0</v>
          </cell>
          <cell r="CK1080">
            <v>0</v>
          </cell>
          <cell r="CL1080">
            <v>0</v>
          </cell>
          <cell r="CM1080">
            <v>0</v>
          </cell>
          <cell r="CN1080">
            <v>0</v>
          </cell>
          <cell r="CO1080">
            <v>0</v>
          </cell>
          <cell r="CP1080">
            <v>0</v>
          </cell>
          <cell r="CQ1080">
            <v>0</v>
          </cell>
          <cell r="CR1080">
            <v>0</v>
          </cell>
          <cell r="CS1080" t="str">
            <v>1. Apoyar en el diseño, implementación, divulgación y seguimiento de las convocatorias internas de movilidad académica saliente para estudiantes, orientadas a la presentación de ponencias, participación en cursos cortos, eventos académicos, misiones académicas y estancias de investigación. 2. Apoyar en el diseño, implementación, divulgación y seguimiento de la convocatoria interna de movilidad académica entrante para docentes nacionales o internacionales, cuya participación se articula con una agenda de cooperación alineada con las funciones misionales de la institución,y las convocatorias externas. 3. Coadyuvar en la consolidación y sistematización de la información relacionada con la movilidad saliente de docentes que participan en ponencias, cursos cortos, eventos, misiones académicas y estancias de investigación. 4. Contribuir al seguimiento de metas y la ejecución financiera del proyecto de inversión de la Oficina de Internacionalización. 5. Coadyuvar en el reporte de movilidad académica entrante ante Migración Colombia, mediante el registro oportuno y correcto de los extranjeros en el Sistema de Información para el Reporte de Extranjeros (SIRE).</v>
          </cell>
          <cell r="CT1080">
            <v>17266736</v>
          </cell>
          <cell r="CU1080">
            <v>747</v>
          </cell>
          <cell r="CV1080" t="str">
            <v>2940</v>
          </cell>
          <cell r="CY1080">
            <v>8299</v>
          </cell>
          <cell r="CZ1080" t="str">
            <v>M6</v>
          </cell>
          <cell r="DA1080">
            <v>16008183</v>
          </cell>
          <cell r="DB1080">
            <v>0</v>
          </cell>
        </row>
        <row r="1081">
          <cell r="B1081" t="str">
            <v>1072 DE 2025</v>
          </cell>
          <cell r="C1081">
            <v>35264483</v>
          </cell>
          <cell r="D1081" t="str">
            <v>ADRIANA MARIA MORA SAAVEDRA</v>
          </cell>
          <cell r="E1081" t="str">
            <v>CONTRATO DE PRESTACIÓN DE SERVICIOS PROFESIONALES</v>
          </cell>
          <cell r="F1081" t="str">
            <v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v>
          </cell>
          <cell r="G1081">
            <v>45860</v>
          </cell>
          <cell r="H1081">
            <v>16008183</v>
          </cell>
          <cell r="I1081" t="str">
            <v>Cuatro (04) meses y veintiocho (28) días calendario</v>
          </cell>
          <cell r="J1081">
            <v>45860</v>
          </cell>
          <cell r="K1081">
            <v>46010</v>
          </cell>
          <cell r="L1081" t="str">
            <v>NO APLICA</v>
          </cell>
          <cell r="M1081" t="str">
            <v>NO APLICA</v>
          </cell>
          <cell r="N1081" t="str">
            <v>NO APLICA</v>
          </cell>
          <cell r="O1081">
            <v>5</v>
          </cell>
          <cell r="P1081">
            <v>4218373</v>
          </cell>
          <cell r="Q1081">
            <v>45860</v>
          </cell>
          <cell r="R1081">
            <v>45900</v>
          </cell>
          <cell r="S1081">
            <v>3244902</v>
          </cell>
          <cell r="T1081">
            <v>45901</v>
          </cell>
          <cell r="U1081">
            <v>45930</v>
          </cell>
          <cell r="V1081">
            <v>3244902</v>
          </cell>
          <cell r="W1081">
            <v>45931</v>
          </cell>
          <cell r="X1081">
            <v>45961</v>
          </cell>
          <cell r="Y1081">
            <v>3244902</v>
          </cell>
          <cell r="Z1081">
            <v>45962</v>
          </cell>
          <cell r="AA1081">
            <v>45991</v>
          </cell>
          <cell r="AB1081">
            <v>2055104</v>
          </cell>
          <cell r="AC1081">
            <v>45992</v>
          </cell>
          <cell r="AD1081">
            <v>46010</v>
          </cell>
          <cell r="AE1081">
            <v>0</v>
          </cell>
          <cell r="AF1081">
            <v>0</v>
          </cell>
          <cell r="AG1081">
            <v>0</v>
          </cell>
          <cell r="AH1081">
            <v>0</v>
          </cell>
          <cell r="AK1081">
            <v>0</v>
          </cell>
          <cell r="AN1081">
            <v>0</v>
          </cell>
          <cell r="AQ1081">
            <v>0</v>
          </cell>
          <cell r="AT1081">
            <v>0</v>
          </cell>
          <cell r="AW1081">
            <v>0</v>
          </cell>
          <cell r="BI1081" t="str">
            <v>Vicerrectoría Académica</v>
          </cell>
          <cell r="BJ1081" t="str">
            <v>MONICA SILVA QUICENO</v>
          </cell>
          <cell r="BK1081" t="str">
            <v>Vicerrector Universitario</v>
          </cell>
          <cell r="BL1081">
            <v>1601</v>
          </cell>
          <cell r="BM1081">
            <v>45860.723425925928</v>
          </cell>
          <cell r="BN1081">
            <v>64032732</v>
          </cell>
          <cell r="BO1081">
            <v>4299</v>
          </cell>
          <cell r="BP1081">
            <v>45860</v>
          </cell>
          <cell r="BQ1081">
            <v>16008183</v>
          </cell>
          <cell r="BR1081">
            <v>0</v>
          </cell>
          <cell r="BS1081">
            <v>0</v>
          </cell>
          <cell r="BY1081">
            <v>0</v>
          </cell>
          <cell r="BZ1081">
            <v>0</v>
          </cell>
          <cell r="CC1081">
            <v>0</v>
          </cell>
          <cell r="CF1081">
            <v>0</v>
          </cell>
          <cell r="CG1081">
            <v>0</v>
          </cell>
          <cell r="CH1081">
            <v>0</v>
          </cell>
          <cell r="CI1081">
            <v>0</v>
          </cell>
          <cell r="CJ1081">
            <v>0</v>
          </cell>
          <cell r="CK1081">
            <v>0</v>
          </cell>
          <cell r="CL1081">
            <v>0</v>
          </cell>
          <cell r="CM1081">
            <v>0</v>
          </cell>
          <cell r="CN1081">
            <v>0</v>
          </cell>
          <cell r="CO1081">
            <v>0</v>
          </cell>
          <cell r="CP1081">
            <v>0</v>
          </cell>
          <cell r="CQ1081">
            <v>0</v>
          </cell>
          <cell r="CR1081">
            <v>0</v>
          </cell>
          <cell r="CS1081" t="str">
            <v>1. Apoyar en la planificación, organización y ejecución de eventos y jornadas de socialización lideradas por la Oficina de Internacionalización en los diferentes campus de la Universidad. 2. Colaborar en el diseño, implementación y seguimiento del programa de monitorias orientado al acompañamiento de estudiantes en su proceso de adaptación académica y cultural. 3. Apoyar la gestión de iniciativas de internacionalización en el aula, incluyendo estrategias como profesor invitado, COIL y clases espejo, así como fomentar la participación de docentes y estudiantes en estas actividades. 4. Contribuir en la actualización y mantenimiento del micrositio web de la Oficina de Internacionalización, asegurando la disponibilidad y pertinencia de la información publicada. 5. Apoyar las reuniones de articulación con la Oficina de Sistemas para el desarrollo e implementación del Módulo de Internacionalización en el Sistema de Información Académica Universitaria (SIAU). 6. Coadyuvar en el seguimiento y reporte del plan de mejoramiento derivado de las auditorías realizadas por la Oficina de Control Interno, velando por el cumplimiento de los compromisos establecidos. 7. Apoyar las actividades relacionadas con el inventario físico y documental del área de Internacionalización, incluyendo la organización y gestión del archivo. 8. Contribuir en la consolidación de información de egresados que se encuentran en el exterior.</v>
          </cell>
          <cell r="CT1081">
            <v>35264483</v>
          </cell>
          <cell r="CU1081">
            <v>747</v>
          </cell>
          <cell r="CV1081" t="str">
            <v>2940</v>
          </cell>
          <cell r="CY1081">
            <v>4321</v>
          </cell>
          <cell r="CZ1081" t="str">
            <v>M5</v>
          </cell>
          <cell r="DA1081">
            <v>16008183</v>
          </cell>
          <cell r="DB1081">
            <v>0</v>
          </cell>
        </row>
        <row r="1082">
          <cell r="B1082" t="str">
            <v>1073 DE 2025</v>
          </cell>
          <cell r="C1082">
            <v>1121964448</v>
          </cell>
          <cell r="D1082" t="str">
            <v>PAULA ALEJANDRA MANCERA PEREZ</v>
          </cell>
          <cell r="E1082" t="str">
            <v>CONTRATO DE PRESTACIÓN DE SERVICIOS PROFESIONALES</v>
          </cell>
          <cell r="F1082" t="str">
            <v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v>
          </cell>
          <cell r="G1082">
            <v>45860</v>
          </cell>
          <cell r="H1082">
            <v>16008183</v>
          </cell>
          <cell r="I1082" t="str">
            <v>Cuatro (04) meses y veintiocho (28) días calendario</v>
          </cell>
          <cell r="J1082">
            <v>45860</v>
          </cell>
          <cell r="K1082">
            <v>46010</v>
          </cell>
          <cell r="L1082" t="str">
            <v>NO APLICA</v>
          </cell>
          <cell r="M1082" t="str">
            <v>NO APLICA</v>
          </cell>
          <cell r="N1082" t="str">
            <v>NO APLICA</v>
          </cell>
          <cell r="O1082">
            <v>5</v>
          </cell>
          <cell r="P1082">
            <v>4218373</v>
          </cell>
          <cell r="Q1082">
            <v>45860</v>
          </cell>
          <cell r="R1082">
            <v>45900</v>
          </cell>
          <cell r="S1082">
            <v>3244902</v>
          </cell>
          <cell r="T1082">
            <v>45901</v>
          </cell>
          <cell r="U1082">
            <v>45930</v>
          </cell>
          <cell r="V1082">
            <v>3244902</v>
          </cell>
          <cell r="W1082">
            <v>45931</v>
          </cell>
          <cell r="X1082">
            <v>45961</v>
          </cell>
          <cell r="Y1082">
            <v>3244902</v>
          </cell>
          <cell r="Z1082">
            <v>45962</v>
          </cell>
          <cell r="AA1082">
            <v>45991</v>
          </cell>
          <cell r="AB1082">
            <v>2055104</v>
          </cell>
          <cell r="AC1082">
            <v>45992</v>
          </cell>
          <cell r="AD1082">
            <v>46010</v>
          </cell>
          <cell r="AE1082">
            <v>0</v>
          </cell>
          <cell r="AF1082">
            <v>0</v>
          </cell>
          <cell r="AG1082">
            <v>0</v>
          </cell>
          <cell r="AH1082">
            <v>0</v>
          </cell>
          <cell r="AK1082">
            <v>0</v>
          </cell>
          <cell r="AN1082">
            <v>0</v>
          </cell>
          <cell r="AQ1082">
            <v>0</v>
          </cell>
          <cell r="AT1082">
            <v>0</v>
          </cell>
          <cell r="AW1082">
            <v>0</v>
          </cell>
          <cell r="BI1082" t="str">
            <v>Vicerrectoría Académica</v>
          </cell>
          <cell r="BJ1082" t="str">
            <v>MONICA SILVA QUICENO</v>
          </cell>
          <cell r="BK1082" t="str">
            <v>Vicerrector Universitario</v>
          </cell>
          <cell r="BL1082">
            <v>1601</v>
          </cell>
          <cell r="BM1082">
            <v>45860.723425925928</v>
          </cell>
          <cell r="BN1082">
            <v>64032732</v>
          </cell>
          <cell r="BO1082">
            <v>4300</v>
          </cell>
          <cell r="BP1082">
            <v>45860</v>
          </cell>
          <cell r="BQ1082">
            <v>16008183</v>
          </cell>
          <cell r="BR1082">
            <v>0</v>
          </cell>
          <cell r="BS1082">
            <v>0</v>
          </cell>
          <cell r="BY1082">
            <v>0</v>
          </cell>
          <cell r="BZ1082">
            <v>0</v>
          </cell>
          <cell r="CC1082">
            <v>0</v>
          </cell>
          <cell r="CF1082">
            <v>0</v>
          </cell>
          <cell r="CG1082">
            <v>0</v>
          </cell>
          <cell r="CH1082">
            <v>0</v>
          </cell>
          <cell r="CI1082">
            <v>0</v>
          </cell>
          <cell r="CJ1082">
            <v>0</v>
          </cell>
          <cell r="CK1082">
            <v>0</v>
          </cell>
          <cell r="CL1082">
            <v>0</v>
          </cell>
          <cell r="CM1082">
            <v>0</v>
          </cell>
          <cell r="CN1082">
            <v>0</v>
          </cell>
          <cell r="CO1082">
            <v>0</v>
          </cell>
          <cell r="CP1082">
            <v>0</v>
          </cell>
          <cell r="CQ1082">
            <v>0</v>
          </cell>
          <cell r="CR1082">
            <v>0</v>
          </cell>
          <cell r="CS1082" t="str">
            <v>1. Cooperar con el diseño, implementación y seguimiento de la estrategia de internacionalización con enfoque global e intercultural y su incorporación en los programas académicos que se encuentren en procesos de autoevaluación de acuerdo a los lineamientos establecidos. 2. Contribuir al seguimiento de las actividades desarrolladas en las redes académicas e investigativas a las que pertenece la Universidad, con el fin de fortalecer su participación y visibilidad en escenarios de cooperación internacional. 3. Brindar apoyo en el seguimiento de las asociaciones internacionales de las que hace parte la Universidad, incluyendo el proceso de inscripción y la coordinación de actividades conjuntas. 4. Contribuir en la consolidación de informes e indicadores relacionados con el plan de mejoramiento institucional y de programas en términos de acreditación. 5. Apoyar en el diseño, seguimiento y elaboración de informes sobre los indicadores de resultado, logro e impacto de las actividades de internacionalización desarrolladas en los programas académicos de pregrado y posgrado, en el marco de los procesos de Registro Calificado y Acreditación de Alta Calidad.</v>
          </cell>
          <cell r="CT1082">
            <v>1121964448</v>
          </cell>
          <cell r="CU1082">
            <v>747</v>
          </cell>
          <cell r="CV1082" t="str">
            <v>2940</v>
          </cell>
          <cell r="CY1082">
            <v>8299</v>
          </cell>
          <cell r="CZ1082" t="str">
            <v>M6</v>
          </cell>
          <cell r="DA1082">
            <v>16008183</v>
          </cell>
          <cell r="DB1082">
            <v>0</v>
          </cell>
        </row>
        <row r="1083">
          <cell r="B1083" t="str">
            <v>1074 DE 2025</v>
          </cell>
          <cell r="C1083">
            <v>40342881</v>
          </cell>
          <cell r="D1083" t="str">
            <v>LINA MARIA CUELLAR GALVIS</v>
          </cell>
          <cell r="E1083" t="str">
            <v>CONTRATO DE PRESTACIÓN DE SERVICIOS PROFESIONALES</v>
          </cell>
          <cell r="F1083" t="str">
            <v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v>
          </cell>
          <cell r="G1083">
            <v>45860</v>
          </cell>
          <cell r="H1083">
            <v>16008183</v>
          </cell>
          <cell r="I1083" t="str">
            <v>Cuatro (04) meses y veintiocho (28) días calendario</v>
          </cell>
          <cell r="J1083">
            <v>45860</v>
          </cell>
          <cell r="K1083">
            <v>46010</v>
          </cell>
          <cell r="L1083" t="str">
            <v>NO APLICA</v>
          </cell>
          <cell r="M1083" t="str">
            <v>NO APLICA</v>
          </cell>
          <cell r="N1083" t="str">
            <v>NO APLICA</v>
          </cell>
          <cell r="O1083">
            <v>5</v>
          </cell>
          <cell r="P1083">
            <v>4218373</v>
          </cell>
          <cell r="Q1083">
            <v>45860</v>
          </cell>
          <cell r="R1083">
            <v>45900</v>
          </cell>
          <cell r="S1083">
            <v>3244902</v>
          </cell>
          <cell r="T1083">
            <v>45901</v>
          </cell>
          <cell r="U1083">
            <v>45930</v>
          </cell>
          <cell r="V1083">
            <v>3244902</v>
          </cell>
          <cell r="W1083">
            <v>45931</v>
          </cell>
          <cell r="X1083">
            <v>45961</v>
          </cell>
          <cell r="Y1083">
            <v>3244902</v>
          </cell>
          <cell r="Z1083">
            <v>45962</v>
          </cell>
          <cell r="AA1083">
            <v>45991</v>
          </cell>
          <cell r="AB1083">
            <v>2055104</v>
          </cell>
          <cell r="AC1083">
            <v>45992</v>
          </cell>
          <cell r="AD1083">
            <v>46010</v>
          </cell>
          <cell r="AE1083">
            <v>0</v>
          </cell>
          <cell r="AF1083">
            <v>0</v>
          </cell>
          <cell r="AG1083">
            <v>0</v>
          </cell>
          <cell r="AH1083">
            <v>0</v>
          </cell>
          <cell r="AK1083">
            <v>0</v>
          </cell>
          <cell r="AN1083">
            <v>0</v>
          </cell>
          <cell r="AQ1083">
            <v>0</v>
          </cell>
          <cell r="AT1083">
            <v>0</v>
          </cell>
          <cell r="AW1083">
            <v>0</v>
          </cell>
          <cell r="BI1083" t="str">
            <v>Vicerrectoría Académica</v>
          </cell>
          <cell r="BJ1083" t="str">
            <v>MONICA SILVA QUICENO</v>
          </cell>
          <cell r="BK1083" t="str">
            <v>Vicerrector Universitario</v>
          </cell>
          <cell r="BL1083">
            <v>1601</v>
          </cell>
          <cell r="BM1083">
            <v>45860.723425925928</v>
          </cell>
          <cell r="BN1083">
            <v>64032732</v>
          </cell>
          <cell r="BO1083">
            <v>4301</v>
          </cell>
          <cell r="BP1083">
            <v>45860</v>
          </cell>
          <cell r="BQ1083">
            <v>16008183</v>
          </cell>
          <cell r="BR1083">
            <v>0</v>
          </cell>
          <cell r="BS1083">
            <v>0</v>
          </cell>
          <cell r="BY1083">
            <v>0</v>
          </cell>
          <cell r="BZ1083">
            <v>0</v>
          </cell>
          <cell r="CC1083">
            <v>0</v>
          </cell>
          <cell r="CF1083">
            <v>0</v>
          </cell>
          <cell r="CG1083">
            <v>0</v>
          </cell>
          <cell r="CH1083">
            <v>0</v>
          </cell>
          <cell r="CI1083">
            <v>0</v>
          </cell>
          <cell r="CJ1083">
            <v>0</v>
          </cell>
          <cell r="CK1083">
            <v>0</v>
          </cell>
          <cell r="CL1083">
            <v>0</v>
          </cell>
          <cell r="CM1083">
            <v>0</v>
          </cell>
          <cell r="CN1083">
            <v>0</v>
          </cell>
          <cell r="CO1083">
            <v>0</v>
          </cell>
          <cell r="CP1083">
            <v>0</v>
          </cell>
          <cell r="CQ1083">
            <v>0</v>
          </cell>
          <cell r="CR1083">
            <v>0</v>
          </cell>
          <cell r="CS1083" t="str">
            <v>1. Contribuir en el diseño, implementación, divulgación y seguimiento de convocatorias internas y externas para la movilidad académica de estudiantes, tanto entrante como saliente, en programas de intercambio, prácticas y pasantías, así como el acompañamiento a los estudiantes y a las instituciones de educación superior (IES) postulantes, en cumplimiento de los procedimientos establecidos en el SIG. 2. Coadyuvar en el seguimiento y acompañamiento de los estudiantes que realizan intercambios académicos, prácticas o pasantías a nivel nacional, internacional, asegurando el cumplimiento en los informes requeridos y la correcta gestión de los trámites relacionados con el desarrollo de cada una de las etapas de la movilidad. 3. Apoyar la gestión y consolidación de redes de casas amigas para estudiantes de movilidad entrante, garantizando su bienestar y adecuada integración. 4. Contribuir en la consolidación y reporte de la información requerida para rendir informe a instancias superiores (SNIES y SIRECI). 5. Apoyar la actualización y reporte de la matriz de riesgos del proceso de internacionalización, asegurando el cumplimiento de los estándares y regulaciones aplicables. 6. Contribuir y participar en el control de la ejecución de las políticas y procedimientos de la Oficina de Internacionalización relacionados con la autoevaluación, acreditación y aseguramiento de la calidad.</v>
          </cell>
          <cell r="CT1083">
            <v>40342881</v>
          </cell>
          <cell r="CU1083">
            <v>747</v>
          </cell>
          <cell r="CV1083" t="str">
            <v>2940</v>
          </cell>
          <cell r="CY1083">
            <v>7490</v>
          </cell>
          <cell r="CZ1083" t="str">
            <v>M6</v>
          </cell>
          <cell r="DA1083">
            <v>16008183</v>
          </cell>
          <cell r="DB1083">
            <v>0</v>
          </cell>
        </row>
        <row r="1084">
          <cell r="B1084" t="str">
            <v>1075 DE 2025</v>
          </cell>
          <cell r="C1084">
            <v>0</v>
          </cell>
          <cell r="D1084" t="str">
            <v xml:space="preserve">No. Vice Recursos / Regalías </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BI1084">
            <v>0</v>
          </cell>
          <cell r="BJ1084">
            <v>0</v>
          </cell>
          <cell r="BK1084">
            <v>0</v>
          </cell>
          <cell r="BL1084">
            <v>0</v>
          </cell>
          <cell r="BM1084">
            <v>0</v>
          </cell>
          <cell r="BN1084">
            <v>0</v>
          </cell>
          <cell r="BO1084">
            <v>0</v>
          </cell>
          <cell r="BP1084">
            <v>0</v>
          </cell>
          <cell r="BQ1084">
            <v>0</v>
          </cell>
          <cell r="CS1084">
            <v>0</v>
          </cell>
          <cell r="CT1084">
            <v>0</v>
          </cell>
          <cell r="CU1084">
            <v>0</v>
          </cell>
          <cell r="CV1084">
            <v>0</v>
          </cell>
          <cell r="CY1084">
            <v>0</v>
          </cell>
          <cell r="CZ1084">
            <v>0</v>
          </cell>
          <cell r="DA1084">
            <v>0</v>
          </cell>
          <cell r="DB1084">
            <v>0</v>
          </cell>
        </row>
        <row r="1085">
          <cell r="B1085" t="str">
            <v>1076 DE 2025</v>
          </cell>
          <cell r="C1085">
            <v>0</v>
          </cell>
          <cell r="D1085" t="str">
            <v xml:space="preserve">No. Vice Recursos / Regalías </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BI1085">
            <v>0</v>
          </cell>
          <cell r="BJ1085">
            <v>0</v>
          </cell>
          <cell r="BK1085">
            <v>0</v>
          </cell>
          <cell r="BL1085">
            <v>0</v>
          </cell>
          <cell r="BM1085">
            <v>0</v>
          </cell>
          <cell r="BN1085">
            <v>0</v>
          </cell>
          <cell r="BO1085">
            <v>0</v>
          </cell>
          <cell r="BP1085">
            <v>0</v>
          </cell>
          <cell r="BQ1085">
            <v>0</v>
          </cell>
          <cell r="CS1085">
            <v>0</v>
          </cell>
          <cell r="CT1085">
            <v>0</v>
          </cell>
          <cell r="CU1085">
            <v>0</v>
          </cell>
          <cell r="CV1085">
            <v>0</v>
          </cell>
          <cell r="CY1085">
            <v>0</v>
          </cell>
          <cell r="CZ1085">
            <v>0</v>
          </cell>
          <cell r="DA1085">
            <v>0</v>
          </cell>
          <cell r="DB1085">
            <v>0</v>
          </cell>
        </row>
        <row r="1086">
          <cell r="B1086" t="str">
            <v>1077 DE 2025</v>
          </cell>
          <cell r="C1086">
            <v>0</v>
          </cell>
          <cell r="D1086" t="str">
            <v xml:space="preserve">No. Vice Recursos / Regalías </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BI1086">
            <v>0</v>
          </cell>
          <cell r="BJ1086">
            <v>0</v>
          </cell>
          <cell r="BK1086">
            <v>0</v>
          </cell>
          <cell r="BL1086">
            <v>0</v>
          </cell>
          <cell r="BM1086">
            <v>0</v>
          </cell>
          <cell r="BN1086">
            <v>0</v>
          </cell>
          <cell r="BO1086">
            <v>0</v>
          </cell>
          <cell r="BP1086">
            <v>0</v>
          </cell>
          <cell r="BQ1086">
            <v>0</v>
          </cell>
          <cell r="CS1086">
            <v>0</v>
          </cell>
          <cell r="CT1086">
            <v>0</v>
          </cell>
          <cell r="CU1086">
            <v>0</v>
          </cell>
          <cell r="CV1086">
            <v>0</v>
          </cell>
          <cell r="CY1086">
            <v>0</v>
          </cell>
          <cell r="CZ1086">
            <v>0</v>
          </cell>
          <cell r="DA1086">
            <v>0</v>
          </cell>
          <cell r="DB1086">
            <v>0</v>
          </cell>
        </row>
        <row r="1087">
          <cell r="B1087" t="str">
            <v>1078 DE 2025</v>
          </cell>
          <cell r="C1087">
            <v>0</v>
          </cell>
          <cell r="D1087" t="str">
            <v xml:space="preserve">No. Vice Recursos / Regalías </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BI1087">
            <v>0</v>
          </cell>
          <cell r="BJ1087">
            <v>0</v>
          </cell>
          <cell r="BK1087">
            <v>0</v>
          </cell>
          <cell r="BL1087">
            <v>0</v>
          </cell>
          <cell r="BM1087">
            <v>0</v>
          </cell>
          <cell r="BN1087">
            <v>0</v>
          </cell>
          <cell r="BO1087">
            <v>0</v>
          </cell>
          <cell r="BP1087">
            <v>0</v>
          </cell>
          <cell r="BQ1087">
            <v>0</v>
          </cell>
          <cell r="CS1087">
            <v>0</v>
          </cell>
          <cell r="CT1087">
            <v>0</v>
          </cell>
          <cell r="CU1087">
            <v>0</v>
          </cell>
          <cell r="CV1087">
            <v>0</v>
          </cell>
          <cell r="CY1087">
            <v>0</v>
          </cell>
          <cell r="CZ1087">
            <v>0</v>
          </cell>
          <cell r="DA1087">
            <v>0</v>
          </cell>
          <cell r="DB1087">
            <v>0</v>
          </cell>
        </row>
        <row r="1088">
          <cell r="B1088" t="str">
            <v>1079 DE 2025</v>
          </cell>
          <cell r="C1088">
            <v>0</v>
          </cell>
          <cell r="D1088" t="str">
            <v xml:space="preserve">No. Vice Recursos / Regalías </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BI1088">
            <v>0</v>
          </cell>
          <cell r="BJ1088">
            <v>0</v>
          </cell>
          <cell r="BK1088">
            <v>0</v>
          </cell>
          <cell r="BL1088">
            <v>0</v>
          </cell>
          <cell r="BM1088">
            <v>0</v>
          </cell>
          <cell r="BN1088">
            <v>0</v>
          </cell>
          <cell r="BO1088">
            <v>0</v>
          </cell>
          <cell r="BP1088">
            <v>0</v>
          </cell>
          <cell r="BQ1088">
            <v>0</v>
          </cell>
          <cell r="CS1088">
            <v>0</v>
          </cell>
          <cell r="CT1088">
            <v>0</v>
          </cell>
          <cell r="CU1088">
            <v>0</v>
          </cell>
          <cell r="CV1088">
            <v>0</v>
          </cell>
          <cell r="CY1088">
            <v>0</v>
          </cell>
          <cell r="CZ1088">
            <v>0</v>
          </cell>
          <cell r="DA1088">
            <v>0</v>
          </cell>
          <cell r="DB1088">
            <v>0</v>
          </cell>
        </row>
        <row r="1089">
          <cell r="B1089" t="str">
            <v>1080 DE 2025</v>
          </cell>
          <cell r="C1089">
            <v>0</v>
          </cell>
          <cell r="D1089" t="str">
            <v xml:space="preserve">No. Vice Recursos / Regalías </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BI1089">
            <v>0</v>
          </cell>
          <cell r="BJ1089">
            <v>0</v>
          </cell>
          <cell r="BK1089">
            <v>0</v>
          </cell>
          <cell r="BL1089">
            <v>0</v>
          </cell>
          <cell r="BM1089">
            <v>0</v>
          </cell>
          <cell r="BN1089">
            <v>0</v>
          </cell>
          <cell r="BO1089">
            <v>0</v>
          </cell>
          <cell r="BP1089">
            <v>0</v>
          </cell>
          <cell r="BQ1089">
            <v>0</v>
          </cell>
          <cell r="CS1089">
            <v>0</v>
          </cell>
          <cell r="CT1089">
            <v>0</v>
          </cell>
          <cell r="CU1089">
            <v>0</v>
          </cell>
          <cell r="CV1089">
            <v>0</v>
          </cell>
          <cell r="CY1089">
            <v>0</v>
          </cell>
          <cell r="CZ1089">
            <v>0</v>
          </cell>
          <cell r="DA1089">
            <v>0</v>
          </cell>
          <cell r="DB1089">
            <v>0</v>
          </cell>
        </row>
        <row r="1090">
          <cell r="B1090" t="str">
            <v>1081 DE 2025</v>
          </cell>
          <cell r="C1090">
            <v>0</v>
          </cell>
          <cell r="D1090" t="str">
            <v xml:space="preserve">No. Vice Recursos / Regalías </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BI1090">
            <v>0</v>
          </cell>
          <cell r="BJ1090">
            <v>0</v>
          </cell>
          <cell r="BK1090">
            <v>0</v>
          </cell>
          <cell r="BL1090">
            <v>0</v>
          </cell>
          <cell r="BM1090">
            <v>0</v>
          </cell>
          <cell r="BN1090">
            <v>0</v>
          </cell>
          <cell r="BO1090">
            <v>0</v>
          </cell>
          <cell r="BP1090">
            <v>0</v>
          </cell>
          <cell r="BQ1090">
            <v>0</v>
          </cell>
          <cell r="CS1090">
            <v>0</v>
          </cell>
          <cell r="CT1090">
            <v>0</v>
          </cell>
          <cell r="CU1090">
            <v>0</v>
          </cell>
          <cell r="CV1090">
            <v>0</v>
          </cell>
          <cell r="CY1090">
            <v>0</v>
          </cell>
          <cell r="CZ1090">
            <v>0</v>
          </cell>
          <cell r="DA1090">
            <v>0</v>
          </cell>
          <cell r="DB1090">
            <v>0</v>
          </cell>
        </row>
        <row r="1091">
          <cell r="B1091" t="str">
            <v>1082 DE 2025</v>
          </cell>
          <cell r="C1091">
            <v>0</v>
          </cell>
          <cell r="D1091" t="str">
            <v xml:space="preserve">No. Vice Recursos / Regalías </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BI1091">
            <v>0</v>
          </cell>
          <cell r="BJ1091">
            <v>0</v>
          </cell>
          <cell r="BK1091">
            <v>0</v>
          </cell>
          <cell r="BL1091">
            <v>0</v>
          </cell>
          <cell r="BM1091">
            <v>0</v>
          </cell>
          <cell r="BN1091">
            <v>0</v>
          </cell>
          <cell r="BO1091">
            <v>0</v>
          </cell>
          <cell r="BP1091">
            <v>0</v>
          </cell>
          <cell r="BQ1091">
            <v>0</v>
          </cell>
          <cell r="CS1091">
            <v>0</v>
          </cell>
          <cell r="CT1091">
            <v>0</v>
          </cell>
          <cell r="CU1091">
            <v>0</v>
          </cell>
          <cell r="CV1091">
            <v>0</v>
          </cell>
          <cell r="CY1091">
            <v>0</v>
          </cell>
          <cell r="CZ1091">
            <v>0</v>
          </cell>
          <cell r="DA1091">
            <v>0</v>
          </cell>
          <cell r="DB1091">
            <v>0</v>
          </cell>
        </row>
        <row r="1092">
          <cell r="B1092" t="str">
            <v>1083 DE 2025</v>
          </cell>
          <cell r="C1092">
            <v>0</v>
          </cell>
          <cell r="D1092" t="str">
            <v xml:space="preserve">No. Vice Recursos / Regalías </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BI1092">
            <v>0</v>
          </cell>
          <cell r="BJ1092">
            <v>0</v>
          </cell>
          <cell r="BK1092">
            <v>0</v>
          </cell>
          <cell r="BL1092">
            <v>0</v>
          </cell>
          <cell r="BM1092">
            <v>0</v>
          </cell>
          <cell r="BN1092">
            <v>0</v>
          </cell>
          <cell r="BO1092">
            <v>0</v>
          </cell>
          <cell r="BP1092">
            <v>0</v>
          </cell>
          <cell r="BQ1092">
            <v>0</v>
          </cell>
          <cell r="CS1092">
            <v>0</v>
          </cell>
          <cell r="CT1092">
            <v>0</v>
          </cell>
          <cell r="CU1092">
            <v>0</v>
          </cell>
          <cell r="CV1092">
            <v>0</v>
          </cell>
          <cell r="CY1092">
            <v>0</v>
          </cell>
          <cell r="CZ1092">
            <v>0</v>
          </cell>
          <cell r="DA1092">
            <v>0</v>
          </cell>
          <cell r="DB1092">
            <v>0</v>
          </cell>
        </row>
        <row r="1093">
          <cell r="B1093" t="str">
            <v>1084 DE 2025</v>
          </cell>
          <cell r="C1093">
            <v>0</v>
          </cell>
          <cell r="D1093" t="str">
            <v xml:space="preserve">No. Vice Recursos / Regalías </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BI1093">
            <v>0</v>
          </cell>
          <cell r="BJ1093">
            <v>0</v>
          </cell>
          <cell r="BK1093">
            <v>0</v>
          </cell>
          <cell r="BL1093">
            <v>0</v>
          </cell>
          <cell r="BM1093">
            <v>0</v>
          </cell>
          <cell r="BN1093">
            <v>0</v>
          </cell>
          <cell r="BO1093">
            <v>0</v>
          </cell>
          <cell r="BP1093">
            <v>0</v>
          </cell>
          <cell r="BQ1093">
            <v>0</v>
          </cell>
          <cell r="CS1093">
            <v>0</v>
          </cell>
          <cell r="CT1093">
            <v>0</v>
          </cell>
          <cell r="CU1093">
            <v>0</v>
          </cell>
          <cell r="CV1093">
            <v>0</v>
          </cell>
          <cell r="CY1093">
            <v>0</v>
          </cell>
          <cell r="CZ1093">
            <v>0</v>
          </cell>
          <cell r="DA1093">
            <v>0</v>
          </cell>
          <cell r="DB1093">
            <v>0</v>
          </cell>
        </row>
        <row r="1094">
          <cell r="B1094" t="str">
            <v>1085 DE 2025</v>
          </cell>
          <cell r="C1094">
            <v>1193086348</v>
          </cell>
          <cell r="D1094" t="str">
            <v>SARA VICTORIA ZARATE GRANADOS</v>
          </cell>
          <cell r="E1094" t="str">
            <v>CONTRATO DE PRESTACIÓN DE SERVICIOS PROFESIONALES</v>
          </cell>
          <cell r="F1094" t="str">
            <v>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v>
          </cell>
          <cell r="G1094">
            <v>45874</v>
          </cell>
          <cell r="H1094">
            <v>13024485</v>
          </cell>
          <cell r="I1094" t="str">
            <v>Cuatro (04) meses y quince (15) días calendario</v>
          </cell>
          <cell r="J1094">
            <v>45874</v>
          </cell>
          <cell r="K1094">
            <v>46010</v>
          </cell>
          <cell r="L1094" t="str">
            <v>NO APLICA</v>
          </cell>
          <cell r="M1094" t="str">
            <v>NO APLICA</v>
          </cell>
          <cell r="N1094" t="str">
            <v>NO APLICA</v>
          </cell>
          <cell r="O1094">
            <v>5</v>
          </cell>
          <cell r="P1094">
            <v>2508419</v>
          </cell>
          <cell r="Q1094">
            <v>45874</v>
          </cell>
          <cell r="R1094">
            <v>45900</v>
          </cell>
          <cell r="S1094">
            <v>2894330</v>
          </cell>
          <cell r="T1094">
            <v>45901</v>
          </cell>
          <cell r="U1094">
            <v>45930</v>
          </cell>
          <cell r="V1094">
            <v>2894330</v>
          </cell>
          <cell r="W1094">
            <v>45931</v>
          </cell>
          <cell r="X1094">
            <v>45961</v>
          </cell>
          <cell r="Y1094">
            <v>2894330</v>
          </cell>
          <cell r="Z1094">
            <v>45962</v>
          </cell>
          <cell r="AA1094">
            <v>45991</v>
          </cell>
          <cell r="AB1094">
            <v>1833076</v>
          </cell>
          <cell r="AC1094">
            <v>45992</v>
          </cell>
          <cell r="AD1094">
            <v>46010</v>
          </cell>
          <cell r="AE1094">
            <v>0</v>
          </cell>
          <cell r="AF1094">
            <v>0</v>
          </cell>
          <cell r="AG1094">
            <v>0</v>
          </cell>
          <cell r="BI1094" t="str">
            <v>Facultad de Ciencias Básicas e Ingeniería</v>
          </cell>
          <cell r="BJ1094" t="str">
            <v>JUAN MANUEL TRUJILLO GONZÁLEZ</v>
          </cell>
          <cell r="BK1094" t="str">
            <v>Director del Instituto de Ciencias Ambientales de la Orinoquia Colombiana</v>
          </cell>
          <cell r="BL1094">
            <v>1701</v>
          </cell>
          <cell r="BM1094">
            <v>45874.709675925929</v>
          </cell>
          <cell r="BN1094">
            <v>13024485</v>
          </cell>
          <cell r="BO1094">
            <v>4897</v>
          </cell>
          <cell r="BP1094">
            <v>45874</v>
          </cell>
          <cell r="BQ1094">
            <v>13024485</v>
          </cell>
          <cell r="BR1094">
            <v>0</v>
          </cell>
          <cell r="BS1094">
            <v>0</v>
          </cell>
          <cell r="CF1094">
            <v>0</v>
          </cell>
          <cell r="CG1094">
            <v>0</v>
          </cell>
          <cell r="CH1094">
            <v>0</v>
          </cell>
          <cell r="CI1094">
            <v>0</v>
          </cell>
          <cell r="CJ1094">
            <v>0</v>
          </cell>
          <cell r="CK1094">
            <v>0</v>
          </cell>
          <cell r="CL1094">
            <v>0</v>
          </cell>
          <cell r="CM1094">
            <v>0</v>
          </cell>
          <cell r="CN1094">
            <v>0</v>
          </cell>
          <cell r="CO1094">
            <v>0</v>
          </cell>
          <cell r="CP1094">
            <v>0</v>
          </cell>
          <cell r="CQ1094">
            <v>0</v>
          </cell>
          <cell r="CR1094">
            <v>0</v>
          </cell>
          <cell r="CS1094" t="str">
            <v>1. Apoyar con el análisis de laboratorio y controles de calidad para las matrices de agua, suelo y biota requeridos por el Centro de Calidad de Aguas. (Actividad que implica trabajo de laboratorio). 2. Contribuir a la toma y aseguramiento de muestras, así como al registro de parámetros in situ en campo requeridos por el Centro de Calidad de Aguas. (Actividad que implica trabajo de campo). 3. Apoyar la elaboración de informes y registro de formatos de control de laboratorio requeridos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1094">
            <v>1193086348</v>
          </cell>
          <cell r="CU1094">
            <v>767</v>
          </cell>
          <cell r="CV1094" t="str">
            <v>2801012000402</v>
          </cell>
          <cell r="CY1094">
            <v>8299</v>
          </cell>
          <cell r="CZ1094" t="str">
            <v>M6</v>
          </cell>
          <cell r="DA1094">
            <v>13024485</v>
          </cell>
          <cell r="DB1094">
            <v>0</v>
          </cell>
        </row>
        <row r="1095">
          <cell r="B1095" t="str">
            <v>1086 DE 2025</v>
          </cell>
          <cell r="C1095">
            <v>1121930527</v>
          </cell>
          <cell r="D1095" t="str">
            <v xml:space="preserve">DIANA KATERINE ESCOBAR GIL </v>
          </cell>
          <cell r="E1095" t="str">
            <v>CONTRATO DE PRESTACIÓN DE SERVICIOS DE APOYO A LA GESTIÓN</v>
          </cell>
          <cell r="F1095" t="str">
            <v>PRESTACIÓN DE SERVICIOS DE APOYO A LA GESTIÓN NECESARIO PARA EL FORTALECIMIENTO DE LOS PROCESOS ACADÉMICOS Y ADMINISTRATIVOS DE LA MAESTRÍA DE EPIDEMIOLOGÍA DE LA FACULTAD DE CIENCIAS DE LA SALUD DE LA UNIVERSIDAD DE LOS LLANOS.</v>
          </cell>
          <cell r="G1095">
            <v>45874</v>
          </cell>
          <cell r="H1095">
            <v>10343129</v>
          </cell>
          <cell r="I1095" t="str">
            <v>Cuatro (04) meses y quince (15) días calendario</v>
          </cell>
          <cell r="J1095">
            <v>45874</v>
          </cell>
          <cell r="K1095">
            <v>46010</v>
          </cell>
          <cell r="L1095" t="str">
            <v>NO APLICA</v>
          </cell>
          <cell r="M1095" t="str">
            <v>NO APLICA</v>
          </cell>
          <cell r="N1095" t="str">
            <v>NO APLICA</v>
          </cell>
          <cell r="O1095">
            <v>5</v>
          </cell>
          <cell r="P1095">
            <v>1992010</v>
          </cell>
          <cell r="Q1095">
            <v>45874</v>
          </cell>
          <cell r="R1095">
            <v>45900</v>
          </cell>
          <cell r="S1095">
            <v>2298473</v>
          </cell>
          <cell r="T1095">
            <v>45901</v>
          </cell>
          <cell r="U1095">
            <v>45930</v>
          </cell>
          <cell r="V1095">
            <v>2298473</v>
          </cell>
          <cell r="W1095">
            <v>45931</v>
          </cell>
          <cell r="X1095">
            <v>45961</v>
          </cell>
          <cell r="Y1095">
            <v>2298473</v>
          </cell>
          <cell r="Z1095">
            <v>45962</v>
          </cell>
          <cell r="AA1095">
            <v>45991</v>
          </cell>
          <cell r="AB1095">
            <v>1455700</v>
          </cell>
          <cell r="AC1095">
            <v>45992</v>
          </cell>
          <cell r="AD1095">
            <v>46010</v>
          </cell>
          <cell r="AE1095">
            <v>0</v>
          </cell>
          <cell r="AF1095">
            <v>0</v>
          </cell>
          <cell r="AG1095">
            <v>0</v>
          </cell>
          <cell r="BI1095" t="str">
            <v>Vicerrectoría de Recursos Universitarios</v>
          </cell>
          <cell r="BJ1095" t="str">
            <v>WILSON FERNANDO SALGADO CIFUENTES</v>
          </cell>
          <cell r="BK1095" t="str">
            <v>Vicerrector Universitario</v>
          </cell>
          <cell r="BL1095">
            <v>1705</v>
          </cell>
          <cell r="BM1095">
            <v>45874.731446759259</v>
          </cell>
          <cell r="BN1095">
            <v>32853771</v>
          </cell>
          <cell r="BO1095">
            <v>4903</v>
          </cell>
          <cell r="BP1095">
            <v>45874</v>
          </cell>
          <cell r="BQ1095">
            <v>10343129</v>
          </cell>
          <cell r="BR1095">
            <v>0</v>
          </cell>
          <cell r="BS1095">
            <v>0</v>
          </cell>
          <cell r="CF1095">
            <v>0</v>
          </cell>
          <cell r="CG1095">
            <v>0</v>
          </cell>
          <cell r="CH1095">
            <v>0</v>
          </cell>
          <cell r="CI1095">
            <v>0</v>
          </cell>
          <cell r="CJ1095">
            <v>0</v>
          </cell>
          <cell r="CK1095">
            <v>0</v>
          </cell>
          <cell r="CL1095">
            <v>0</v>
          </cell>
          <cell r="CM1095">
            <v>0</v>
          </cell>
          <cell r="CN1095">
            <v>0</v>
          </cell>
          <cell r="CO1095">
            <v>0</v>
          </cell>
          <cell r="CP1095">
            <v>0</v>
          </cell>
          <cell r="CQ1095">
            <v>0</v>
          </cell>
          <cell r="CR1095">
            <v>0</v>
          </cell>
          <cell r="CS1095" t="str">
            <v>1.  Apoyar la tramitación de la correspondencia de entrada y salida de la dependencia.  2. Contribuir al buen servicio de la Maestría en Epidemiología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Maestría en Epidemiología.  5. Coadyuvar en las actividades de educación continuada (Diplomados, cursos, talleres, tutorados, etc.).  6. Apoyar en la promoción del programa académico de Maestría en Epidemiología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1095">
            <v>1121930527</v>
          </cell>
          <cell r="CU1095">
            <v>244</v>
          </cell>
          <cell r="CV1095" t="str">
            <v>280205105</v>
          </cell>
          <cell r="CY1095">
            <v>7490</v>
          </cell>
          <cell r="CZ1095" t="str">
            <v>M6</v>
          </cell>
          <cell r="DA1095">
            <v>10343129</v>
          </cell>
          <cell r="DB1095">
            <v>0</v>
          </cell>
        </row>
        <row r="1096">
          <cell r="B1096" t="str">
            <v>1087 DE 2025</v>
          </cell>
          <cell r="C1096">
            <v>1121396500</v>
          </cell>
          <cell r="D1096" t="str">
            <v>JUAN DAVID VARGAS GARCIA</v>
          </cell>
          <cell r="E1096" t="str">
            <v>CONTRATO DE PRESTACIÓN DE SERVICIOS PROFESIONALES</v>
          </cell>
          <cell r="F1096" t="str">
            <v>PRESTACIÓN DE SERVICIOS PROFESIONALES NECESARIO PARA EL FORTALECIMIENTO DE LOS PROCESOS DE GESTIÓN ADMINISTRATIVA Y CONTABLE DE LA DIVISIÓN DE TESORERÍA DE LA UNIVERSIDAD DE LOS LLANOS.</v>
          </cell>
          <cell r="G1096">
            <v>45874</v>
          </cell>
          <cell r="H1096">
            <v>13699829</v>
          </cell>
          <cell r="I1096" t="str">
            <v>Cuatro (04) meses y veintidós (22) días calendario</v>
          </cell>
          <cell r="J1096">
            <v>45874</v>
          </cell>
          <cell r="K1096">
            <v>46017</v>
          </cell>
          <cell r="L1096" t="str">
            <v>NO APLICA</v>
          </cell>
          <cell r="M1096" t="str">
            <v>NO APLICA</v>
          </cell>
          <cell r="N1096" t="str">
            <v>NO APLICA</v>
          </cell>
          <cell r="O1096">
            <v>5</v>
          </cell>
          <cell r="P1096">
            <v>2508419</v>
          </cell>
          <cell r="Q1096">
            <v>45874</v>
          </cell>
          <cell r="R1096">
            <v>45900</v>
          </cell>
          <cell r="S1096">
            <v>2894330</v>
          </cell>
          <cell r="T1096">
            <v>45901</v>
          </cell>
          <cell r="U1096">
            <v>45930</v>
          </cell>
          <cell r="V1096">
            <v>2894330</v>
          </cell>
          <cell r="W1096">
            <v>45931</v>
          </cell>
          <cell r="X1096">
            <v>45961</v>
          </cell>
          <cell r="Y1096">
            <v>2894330</v>
          </cell>
          <cell r="Z1096">
            <v>45962</v>
          </cell>
          <cell r="AA1096">
            <v>45991</v>
          </cell>
          <cell r="AB1096">
            <v>2508420</v>
          </cell>
          <cell r="AC1096">
            <v>45992</v>
          </cell>
          <cell r="AD1096">
            <v>46017</v>
          </cell>
          <cell r="AE1096">
            <v>0</v>
          </cell>
          <cell r="AF1096">
            <v>0</v>
          </cell>
          <cell r="AG1096">
            <v>0</v>
          </cell>
          <cell r="BI1096" t="str">
            <v>Vicerrectoría de Recursos Universitarios</v>
          </cell>
          <cell r="BJ1096" t="str">
            <v>WILSON FERNANDO SALGADO CIFUENTES</v>
          </cell>
          <cell r="BK1096" t="str">
            <v>Vicerrector Universitario</v>
          </cell>
          <cell r="BL1096">
            <v>1705</v>
          </cell>
          <cell r="BM1096">
            <v>45874.731446759259</v>
          </cell>
          <cell r="BN1096">
            <v>32853771</v>
          </cell>
          <cell r="BO1096">
            <v>4902</v>
          </cell>
          <cell r="BP1096">
            <v>45874</v>
          </cell>
          <cell r="BQ1096">
            <v>13699829</v>
          </cell>
          <cell r="BR1096">
            <v>0</v>
          </cell>
          <cell r="BS1096">
            <v>0</v>
          </cell>
          <cell r="CF1096">
            <v>0</v>
          </cell>
          <cell r="CG1096">
            <v>0</v>
          </cell>
          <cell r="CH1096">
            <v>0</v>
          </cell>
          <cell r="CI1096">
            <v>0</v>
          </cell>
          <cell r="CJ1096">
            <v>0</v>
          </cell>
          <cell r="CK1096">
            <v>0</v>
          </cell>
          <cell r="CL1096">
            <v>0</v>
          </cell>
          <cell r="CM1096">
            <v>0</v>
          </cell>
          <cell r="CN1096">
            <v>0</v>
          </cell>
          <cell r="CO1096">
            <v>0</v>
          </cell>
          <cell r="CP1096">
            <v>0</v>
          </cell>
          <cell r="CQ1096">
            <v>0</v>
          </cell>
          <cell r="CR1096">
            <v>0</v>
          </cell>
          <cell r="CS1096" t="str">
            <v>1. Colaborar con el proceso mensual de cierre de bancos y sus ajustes de tesorería.  2. Brindar apoyo en la identificación y revisión de Ingresos y sus terceros para proceso de depuración a través de la plataforma SIAU y su posterior facturación electrónica. 3. Apoyar en la identificación de los ingresos que se encuentran facturados en SICOF, teniendo como referencia la cuenta 13 (cuentas por pagar) para el respectivo cruce y su contabilización.  4. Contribuir en la depuración de facturas que están pendientes por cruzar en SICOF, para su contabilización y respectivo cargue en INTERFACE y Manualmente.  5. Brindar apoyo en revisar, identificar, depurar y consolidar el informe de matrículas pregrados para su correspondiente facturación.  6. Apoyar en la búsqueda de los soportes bancarios para la elaboración de las conciliaciones bancarias.  7. Apoyar en la elaboración del informe de “Matriz de Gastos” para su presentación ante la Contraloría General de la Nación -APPUI.  8. Apoyar en la revisión de actos administrativos y saldos a favor de estudiantes en proceso de devolución.  9. Colaborar en la elaboración de comprobantes de egreso de los giros empresariales conforme a las resoluciones de devolución. 10.  Apoyar a la Tesorería en la elaboración de informes y demás requerimientos emanados por los diferentes entes de control y dependencias de la Universidad.</v>
          </cell>
          <cell r="CT1096">
            <v>1121396500</v>
          </cell>
          <cell r="CU1096">
            <v>436</v>
          </cell>
          <cell r="CV1096" t="str">
            <v>4203</v>
          </cell>
          <cell r="CY1096">
            <v>8299</v>
          </cell>
          <cell r="CZ1096" t="str">
            <v>M6</v>
          </cell>
          <cell r="DA1096">
            <v>13699829</v>
          </cell>
          <cell r="DB1096">
            <v>0</v>
          </cell>
        </row>
        <row r="1097">
          <cell r="B1097" t="str">
            <v>1088 DE 2025</v>
          </cell>
          <cell r="C1097">
            <v>1010248217</v>
          </cell>
          <cell r="D1097" t="str">
            <v xml:space="preserve">JUANA VALENTINA HERNANDEZ ORTIZ </v>
          </cell>
          <cell r="E1097" t="str">
            <v>CONTRATO DE PRESTACIÓN DE SERVICIOS DE APOYO A LA GESTIÓN</v>
          </cell>
          <cell r="F1097" t="str">
            <v>PRESTACIÓN DE SERVICIOS DE APOYO A LA GESTIÓN NECESARIO PARA EL FORTALECIMIENTO DE LOS PROCESOS DEL LABORATORIO DE FÍSICA DE LA FACULTAD DE CIENCIAS BÁSICAS E INGENIERÍA DE LA UNIVERSIDAD DE LOS LLANOS.</v>
          </cell>
          <cell r="G1097">
            <v>45874</v>
          </cell>
          <cell r="H1097">
            <v>8810813</v>
          </cell>
          <cell r="I1097" t="str">
            <v>Tres (03) meses y veinticinco (25) días calendario</v>
          </cell>
          <cell r="J1097">
            <v>45874</v>
          </cell>
          <cell r="K1097">
            <v>45990</v>
          </cell>
          <cell r="L1097" t="str">
            <v>NO APLICA</v>
          </cell>
          <cell r="M1097" t="str">
            <v>NO APLICA</v>
          </cell>
          <cell r="N1097" t="str">
            <v>NO APLICA</v>
          </cell>
          <cell r="O1097">
            <v>4</v>
          </cell>
          <cell r="P1097">
            <v>1992010</v>
          </cell>
          <cell r="Q1097">
            <v>45874</v>
          </cell>
          <cell r="R1097">
            <v>45900</v>
          </cell>
          <cell r="S1097">
            <v>2298473</v>
          </cell>
          <cell r="T1097">
            <v>45901</v>
          </cell>
          <cell r="U1097">
            <v>45930</v>
          </cell>
          <cell r="V1097">
            <v>2298473</v>
          </cell>
          <cell r="W1097">
            <v>45931</v>
          </cell>
          <cell r="X1097">
            <v>45961</v>
          </cell>
          <cell r="Y1097">
            <v>306463</v>
          </cell>
          <cell r="Z1097">
            <v>45962</v>
          </cell>
          <cell r="AA1097">
            <v>45965</v>
          </cell>
          <cell r="AB1097">
            <v>0</v>
          </cell>
          <cell r="AC1097">
            <v>0</v>
          </cell>
          <cell r="AD1097">
            <v>0</v>
          </cell>
          <cell r="AE1097">
            <v>0</v>
          </cell>
          <cell r="AF1097">
            <v>0</v>
          </cell>
          <cell r="AG1097">
            <v>0</v>
          </cell>
          <cell r="BI1097" t="str">
            <v>Vicerrectoría de Recursos Universitarios</v>
          </cell>
          <cell r="BJ1097" t="str">
            <v>WILSON FERNANDO SALGADO CIFUENTES</v>
          </cell>
          <cell r="BK1097" t="str">
            <v>Vicerrector Universitario</v>
          </cell>
          <cell r="BL1097">
            <v>1705</v>
          </cell>
          <cell r="BM1097">
            <v>45874.731446759259</v>
          </cell>
          <cell r="BN1097">
            <v>32853771</v>
          </cell>
          <cell r="BO1097">
            <v>4901</v>
          </cell>
          <cell r="BP1097">
            <v>45874</v>
          </cell>
          <cell r="BQ1097">
            <v>8810813</v>
          </cell>
          <cell r="BR1097">
            <v>0</v>
          </cell>
          <cell r="BS1097">
            <v>0</v>
          </cell>
          <cell r="CF1097">
            <v>0</v>
          </cell>
          <cell r="CG1097">
            <v>0</v>
          </cell>
          <cell r="CH1097">
            <v>0</v>
          </cell>
          <cell r="CI1097">
            <v>0</v>
          </cell>
          <cell r="CJ1097">
            <v>0</v>
          </cell>
          <cell r="CK1097">
            <v>0</v>
          </cell>
          <cell r="CL1097">
            <v>0</v>
          </cell>
          <cell r="CM1097">
            <v>0</v>
          </cell>
          <cell r="CN1097">
            <v>0</v>
          </cell>
          <cell r="CO1097">
            <v>0</v>
          </cell>
          <cell r="CP1097">
            <v>0</v>
          </cell>
          <cell r="CQ1097">
            <v>0</v>
          </cell>
          <cell r="CR1097">
            <v>0</v>
          </cell>
          <cell r="CS1097" t="str">
            <v>1. Brindar información adecuada y pertinente a los usuarios del Laboratorio de Física, tanto internos como externos a la Universidad. 2. Velar por el cuidado de los equipos, materiales e instalaciones del laboratorio de Física, procurando que permanezcan en buen estado y que se haga correcto uso de ellos. 3. Organizar y preparar los materiales y equipos necesarios para las prácticas de laboratorio programadas, con la anticipación requerida en cada caso. 4. Hacer entrega a los estudiantes y docentes de los materiales y equipos necesarios para el desarrollo de las prácticas de laboratorio. 5. Apoyar el desarrollo de las prácticas de laboratorio, en lo que se refiere a la disponibilidad y estado de materiales y equipos. 6. Brindar apoyo en la revisión de los equipos y materiales del laboratorio al finalizar cada práctica. En caso de presentarse algún daño o eventualidad, registrar los datos de las personas implicadas e informar al Coordinador del laboratorio de Física. 7. Apoyar al Coordinador del Laboratorio de Física en la elaboración de pedidos, inventarios, informes y demás documentos que relacionados con el funcionamiento del Laboratorio. 8. Participar en las actividades de capacitación programadas para el personal de apoyo del Laboratorio de Física. 9. Velar por la aplicación y el cumplimiento del Reglamento del Laboratorio de Física por parte de los usuarios e informar de cualquier eventualidad al Coordinador del Laboratorio.</v>
          </cell>
          <cell r="CT1097">
            <v>1010248217</v>
          </cell>
          <cell r="CU1097">
            <v>136</v>
          </cell>
          <cell r="CV1097" t="str">
            <v>280101104</v>
          </cell>
          <cell r="CY1097">
            <v>7490</v>
          </cell>
          <cell r="CZ1097" t="str">
            <v>M6</v>
          </cell>
          <cell r="DA1097">
            <v>6895419</v>
          </cell>
          <cell r="DB1097">
            <v>1915394</v>
          </cell>
        </row>
        <row r="1098">
          <cell r="B1098" t="str">
            <v>1089 DE 2025</v>
          </cell>
          <cell r="C1098">
            <v>0</v>
          </cell>
          <cell r="D1098" t="str">
            <v xml:space="preserve">No. Vice Recursos / Regalías </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BI1098">
            <v>0</v>
          </cell>
          <cell r="BJ1098">
            <v>0</v>
          </cell>
          <cell r="BK1098">
            <v>0</v>
          </cell>
          <cell r="BL1098">
            <v>0</v>
          </cell>
          <cell r="BM1098">
            <v>0</v>
          </cell>
          <cell r="BN1098">
            <v>0</v>
          </cell>
          <cell r="BO1098">
            <v>0</v>
          </cell>
          <cell r="BP1098">
            <v>0</v>
          </cell>
          <cell r="BQ1098">
            <v>0</v>
          </cell>
          <cell r="CS1098">
            <v>0</v>
          </cell>
          <cell r="CT1098">
            <v>0</v>
          </cell>
          <cell r="CU1098">
            <v>0</v>
          </cell>
          <cell r="CV1098">
            <v>0</v>
          </cell>
          <cell r="CY1098">
            <v>0</v>
          </cell>
          <cell r="CZ1098">
            <v>0</v>
          </cell>
          <cell r="DA1098">
            <v>0</v>
          </cell>
          <cell r="DB1098">
            <v>0</v>
          </cell>
        </row>
        <row r="1099">
          <cell r="B1099" t="str">
            <v>1090 DE 2025</v>
          </cell>
          <cell r="C1099">
            <v>0</v>
          </cell>
          <cell r="D1099" t="str">
            <v xml:space="preserve">No. Vice Recursos / Regalías </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BI1099">
            <v>0</v>
          </cell>
          <cell r="BJ1099">
            <v>0</v>
          </cell>
          <cell r="BK1099">
            <v>0</v>
          </cell>
          <cell r="BL1099">
            <v>0</v>
          </cell>
          <cell r="BM1099">
            <v>0</v>
          </cell>
          <cell r="BN1099">
            <v>0</v>
          </cell>
          <cell r="BO1099">
            <v>0</v>
          </cell>
          <cell r="BP1099">
            <v>0</v>
          </cell>
          <cell r="BQ1099">
            <v>0</v>
          </cell>
          <cell r="CS1099">
            <v>0</v>
          </cell>
          <cell r="CT1099">
            <v>0</v>
          </cell>
          <cell r="CU1099">
            <v>0</v>
          </cell>
          <cell r="CV1099">
            <v>0</v>
          </cell>
          <cell r="CY1099">
            <v>0</v>
          </cell>
          <cell r="CZ1099">
            <v>0</v>
          </cell>
          <cell r="DA1099">
            <v>0</v>
          </cell>
          <cell r="DB1099">
            <v>0</v>
          </cell>
        </row>
        <row r="1100">
          <cell r="B1100" t="str">
            <v>1091 DE 2025</v>
          </cell>
          <cell r="C1100">
            <v>0</v>
          </cell>
          <cell r="D1100" t="str">
            <v xml:space="preserve">No. Vice Recursos / Regalías </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BI1100">
            <v>0</v>
          </cell>
          <cell r="BJ1100">
            <v>0</v>
          </cell>
          <cell r="BK1100">
            <v>0</v>
          </cell>
          <cell r="BL1100">
            <v>0</v>
          </cell>
          <cell r="BM1100">
            <v>0</v>
          </cell>
          <cell r="BN1100">
            <v>0</v>
          </cell>
          <cell r="BO1100">
            <v>0</v>
          </cell>
          <cell r="BP1100">
            <v>0</v>
          </cell>
          <cell r="BQ1100">
            <v>0</v>
          </cell>
          <cell r="CS1100">
            <v>0</v>
          </cell>
          <cell r="CT1100">
            <v>0</v>
          </cell>
          <cell r="CU1100">
            <v>0</v>
          </cell>
          <cell r="CV1100">
            <v>0</v>
          </cell>
          <cell r="CY1100">
            <v>0</v>
          </cell>
          <cell r="CZ1100">
            <v>0</v>
          </cell>
          <cell r="DA1100">
            <v>0</v>
          </cell>
          <cell r="DB1100">
            <v>0</v>
          </cell>
        </row>
        <row r="1101">
          <cell r="B1101" t="str">
            <v>1092 DE 2025</v>
          </cell>
          <cell r="C1101">
            <v>0</v>
          </cell>
          <cell r="D1101" t="str">
            <v xml:space="preserve">No. Vice Recursos / Regalías </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BI1101">
            <v>0</v>
          </cell>
          <cell r="BJ1101">
            <v>0</v>
          </cell>
          <cell r="BK1101">
            <v>0</v>
          </cell>
          <cell r="BL1101">
            <v>0</v>
          </cell>
          <cell r="BM1101">
            <v>0</v>
          </cell>
          <cell r="BN1101">
            <v>0</v>
          </cell>
          <cell r="BO1101">
            <v>0</v>
          </cell>
          <cell r="BP1101">
            <v>0</v>
          </cell>
          <cell r="BQ1101">
            <v>0</v>
          </cell>
          <cell r="CS1101">
            <v>0</v>
          </cell>
          <cell r="CT1101">
            <v>0</v>
          </cell>
          <cell r="CU1101">
            <v>0</v>
          </cell>
          <cell r="CV1101">
            <v>0</v>
          </cell>
          <cell r="CY1101">
            <v>0</v>
          </cell>
          <cell r="CZ1101">
            <v>0</v>
          </cell>
          <cell r="DA1101">
            <v>0</v>
          </cell>
          <cell r="DB1101">
            <v>0</v>
          </cell>
        </row>
        <row r="1102">
          <cell r="B1102" t="str">
            <v>1093 DE 2025</v>
          </cell>
          <cell r="C1102">
            <v>40437751</v>
          </cell>
          <cell r="D1102" t="str">
            <v>ENEIDA YICELA AGUDELO PARRADO</v>
          </cell>
          <cell r="E1102" t="str">
            <v>CONTRATO DE PRESTACIÓN DE SERVICIOS DE APOYO A LA GESTIÓN</v>
          </cell>
          <cell r="F1102" t="str">
            <v>PRESTACIÓN DE SERVICIOS DE APOYO A LA GESTIÓN NECESARIO PARA EL FORTALECIMIENTO DE LOS PROCESOS DE LA DIVISIÓN DE BIBLIOTECA DE LA UNIVERSIDAD DE LOS LLANOS.</v>
          </cell>
          <cell r="G1102">
            <v>45880</v>
          </cell>
          <cell r="H1102">
            <v>7000198</v>
          </cell>
          <cell r="I1102" t="str">
            <v>Tres (03) meses y diecinueve (19) días calendario</v>
          </cell>
          <cell r="J1102">
            <v>45880</v>
          </cell>
          <cell r="K1102">
            <v>45990</v>
          </cell>
          <cell r="L1102" t="str">
            <v>NO APLICA</v>
          </cell>
          <cell r="M1102" t="str">
            <v>NO APLICA</v>
          </cell>
          <cell r="N1102" t="str">
            <v>NO APLICA</v>
          </cell>
          <cell r="O1102">
            <v>4</v>
          </cell>
          <cell r="P1102">
            <v>1284440</v>
          </cell>
          <cell r="Q1102">
            <v>45880</v>
          </cell>
          <cell r="R1102">
            <v>45900</v>
          </cell>
          <cell r="S1102">
            <v>1926660</v>
          </cell>
          <cell r="T1102">
            <v>45901</v>
          </cell>
          <cell r="U1102">
            <v>45930</v>
          </cell>
          <cell r="V1102">
            <v>1926660</v>
          </cell>
          <cell r="W1102">
            <v>45931</v>
          </cell>
          <cell r="X1102">
            <v>45961</v>
          </cell>
          <cell r="Y1102">
            <v>1862438</v>
          </cell>
          <cell r="Z1102">
            <v>45962</v>
          </cell>
          <cell r="AA1102">
            <v>45990</v>
          </cell>
          <cell r="AB1102">
            <v>0</v>
          </cell>
          <cell r="AC1102">
            <v>0</v>
          </cell>
          <cell r="AD1102">
            <v>0</v>
          </cell>
          <cell r="AE1102">
            <v>0</v>
          </cell>
          <cell r="AF1102">
            <v>0</v>
          </cell>
          <cell r="AG1102">
            <v>0</v>
          </cell>
          <cell r="BI1102" t="str">
            <v>Vicerrectoría de Recursos Universitarios</v>
          </cell>
          <cell r="BJ1102" t="str">
            <v>WILSON FERNANDO SALGADO CIFUENTES</v>
          </cell>
          <cell r="BK1102" t="str">
            <v>Vicerrector Universitario</v>
          </cell>
          <cell r="BL1102">
            <v>1757</v>
          </cell>
          <cell r="BM1102">
            <v>45880.546967592592</v>
          </cell>
          <cell r="BN1102">
            <v>44232130</v>
          </cell>
          <cell r="BO1102">
            <v>5256</v>
          </cell>
          <cell r="BP1102">
            <v>45880</v>
          </cell>
          <cell r="BQ1102">
            <v>7000198</v>
          </cell>
          <cell r="CS1102"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1102">
            <v>40437751</v>
          </cell>
          <cell r="CU1102">
            <v>436</v>
          </cell>
          <cell r="CV1102" t="str">
            <v>2501</v>
          </cell>
          <cell r="CY1102">
            <v>8299</v>
          </cell>
          <cell r="CZ1102" t="str">
            <v>M6</v>
          </cell>
          <cell r="DA1102">
            <v>7000198</v>
          </cell>
          <cell r="DB1102">
            <v>0</v>
          </cell>
        </row>
        <row r="1103">
          <cell r="B1103" t="str">
            <v>1094 DE 2025</v>
          </cell>
          <cell r="C1103">
            <v>0</v>
          </cell>
          <cell r="D1103" t="str">
            <v>No. Libre</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BI1103">
            <v>0</v>
          </cell>
          <cell r="BJ1103">
            <v>0</v>
          </cell>
          <cell r="BK1103">
            <v>0</v>
          </cell>
          <cell r="BL1103">
            <v>0</v>
          </cell>
          <cell r="BM1103">
            <v>0</v>
          </cell>
          <cell r="BN1103">
            <v>0</v>
          </cell>
          <cell r="BO1103">
            <v>0</v>
          </cell>
          <cell r="BP1103">
            <v>0</v>
          </cell>
          <cell r="BQ1103">
            <v>0</v>
          </cell>
          <cell r="CS1103">
            <v>0</v>
          </cell>
          <cell r="CT1103">
            <v>0</v>
          </cell>
          <cell r="CU1103">
            <v>0</v>
          </cell>
          <cell r="CV1103">
            <v>0</v>
          </cell>
          <cell r="CY1103">
            <v>0</v>
          </cell>
          <cell r="CZ1103">
            <v>0</v>
          </cell>
          <cell r="DA1103">
            <v>0</v>
          </cell>
          <cell r="DB1103">
            <v>0</v>
          </cell>
        </row>
        <row r="1104">
          <cell r="B1104" t="str">
            <v>1095 DE 2025</v>
          </cell>
          <cell r="C1104">
            <v>1006797996</v>
          </cell>
          <cell r="D1104" t="str">
            <v>NICOLLE YUDETZIX BLANDON BETANCOURT</v>
          </cell>
          <cell r="E1104" t="str">
            <v>CONTRATO DE PRESTACIÓN DE SERVICIOS DE APOYO A LA GESTIÓN</v>
          </cell>
          <cell r="F1104" t="str">
            <v>PRESTACIÓN DE SERVICIOS DE APOYO A LA GESTIÓN NECESARIO PARA EL FORTALECIMIENTO DE LOS PROCESOS DE LA DIVISIÓN DE BIBLIOTECA DE LA UNIVERSIDAD DE LOS LLANOS.</v>
          </cell>
          <cell r="G1104">
            <v>45880</v>
          </cell>
          <cell r="H1104">
            <v>7000198</v>
          </cell>
          <cell r="I1104" t="str">
            <v>Tres (03) meses y diecinueve (19) días calendario</v>
          </cell>
          <cell r="J1104">
            <v>45880</v>
          </cell>
          <cell r="K1104">
            <v>45990</v>
          </cell>
          <cell r="L1104" t="str">
            <v>NO APLICA</v>
          </cell>
          <cell r="M1104" t="str">
            <v>NO APLICA</v>
          </cell>
          <cell r="N1104" t="str">
            <v>NO APLICA</v>
          </cell>
          <cell r="O1104">
            <v>4</v>
          </cell>
          <cell r="P1104">
            <v>1284440</v>
          </cell>
          <cell r="Q1104">
            <v>45880</v>
          </cell>
          <cell r="R1104">
            <v>45900</v>
          </cell>
          <cell r="S1104">
            <v>1926660</v>
          </cell>
          <cell r="T1104">
            <v>45901</v>
          </cell>
          <cell r="U1104">
            <v>45930</v>
          </cell>
          <cell r="V1104">
            <v>1926660</v>
          </cell>
          <cell r="W1104">
            <v>45931</v>
          </cell>
          <cell r="X1104">
            <v>45961</v>
          </cell>
          <cell r="Y1104">
            <v>1862438</v>
          </cell>
          <cell r="Z1104">
            <v>45962</v>
          </cell>
          <cell r="AA1104">
            <v>45990</v>
          </cell>
          <cell r="AB1104">
            <v>0</v>
          </cell>
          <cell r="AC1104">
            <v>0</v>
          </cell>
          <cell r="AD1104">
            <v>0</v>
          </cell>
          <cell r="AE1104">
            <v>0</v>
          </cell>
          <cell r="AF1104">
            <v>0</v>
          </cell>
          <cell r="AG1104">
            <v>0</v>
          </cell>
          <cell r="BI1104" t="str">
            <v>Vicerrectoría de Recursos Universitarios</v>
          </cell>
          <cell r="BJ1104" t="str">
            <v>WILSON FERNANDO SALGADO CIFUENTES</v>
          </cell>
          <cell r="BK1104" t="str">
            <v>Vicerrector Universitario</v>
          </cell>
          <cell r="BL1104">
            <v>1757</v>
          </cell>
          <cell r="BM1104">
            <v>45880.546967592592</v>
          </cell>
          <cell r="BN1104">
            <v>44232130</v>
          </cell>
          <cell r="BO1104">
            <v>5254</v>
          </cell>
          <cell r="BP1104">
            <v>45880</v>
          </cell>
          <cell r="BQ1104">
            <v>7000198</v>
          </cell>
          <cell r="CS1104"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1104">
            <v>1006797996</v>
          </cell>
          <cell r="CU1104">
            <v>436</v>
          </cell>
          <cell r="CV1104" t="str">
            <v>2501</v>
          </cell>
          <cell r="CY1104">
            <v>7490</v>
          </cell>
          <cell r="CZ1104" t="str">
            <v>M6</v>
          </cell>
          <cell r="DA1104">
            <v>7000198</v>
          </cell>
          <cell r="DB1104">
            <v>0</v>
          </cell>
        </row>
        <row r="1105">
          <cell r="B1105" t="str">
            <v>1096 DE 2025</v>
          </cell>
          <cell r="C1105">
            <v>1123562312</v>
          </cell>
          <cell r="D1105" t="str">
            <v>ANA MARIA LOPEZ GOMEZ</v>
          </cell>
          <cell r="E1105" t="str">
            <v>CONTRATO DE PRESTACIÓN DE SERVICIOS DE APOYO A LA GESTIÓN</v>
          </cell>
          <cell r="F1105" t="str">
            <v>PRESTACIÓN DE SERVICIOS DE APOYO A LA GESTIÓN NECESARIO PARA EL FORTALECIMIENTO DE LOS PROCESOS DE LA DIVISIÓN DE BIBLIOTECA DE LA UNIVERSIDAD DE LOS LLANOS - CAMPUS BOQUEMONTE.</v>
          </cell>
          <cell r="G1105">
            <v>45880</v>
          </cell>
          <cell r="H1105">
            <v>7000198</v>
          </cell>
          <cell r="I1105" t="str">
            <v>Tres (03) meses y diecinueve (19) días calendario</v>
          </cell>
          <cell r="J1105">
            <v>45880</v>
          </cell>
          <cell r="K1105">
            <v>45990</v>
          </cell>
          <cell r="L1105" t="str">
            <v>NO APLICA</v>
          </cell>
          <cell r="M1105" t="str">
            <v>NO APLICA</v>
          </cell>
          <cell r="N1105" t="str">
            <v>NO APLICA</v>
          </cell>
          <cell r="O1105">
            <v>4</v>
          </cell>
          <cell r="P1105">
            <v>1284440</v>
          </cell>
          <cell r="Q1105">
            <v>45880</v>
          </cell>
          <cell r="R1105">
            <v>45900</v>
          </cell>
          <cell r="S1105">
            <v>1926660</v>
          </cell>
          <cell r="T1105">
            <v>45901</v>
          </cell>
          <cell r="U1105">
            <v>45930</v>
          </cell>
          <cell r="V1105">
            <v>1926660</v>
          </cell>
          <cell r="W1105">
            <v>45931</v>
          </cell>
          <cell r="X1105">
            <v>45961</v>
          </cell>
          <cell r="Y1105">
            <v>1862438</v>
          </cell>
          <cell r="Z1105">
            <v>45962</v>
          </cell>
          <cell r="AA1105">
            <v>45990</v>
          </cell>
          <cell r="AB1105">
            <v>0</v>
          </cell>
          <cell r="AC1105">
            <v>0</v>
          </cell>
          <cell r="AD1105">
            <v>0</v>
          </cell>
          <cell r="AE1105">
            <v>0</v>
          </cell>
          <cell r="AF1105">
            <v>0</v>
          </cell>
          <cell r="AG1105">
            <v>0</v>
          </cell>
          <cell r="BI1105" t="str">
            <v>Vicerrectoría de Recursos Universitarios</v>
          </cell>
          <cell r="BJ1105" t="str">
            <v>WILSON FERNANDO SALGADO CIFUENTES</v>
          </cell>
          <cell r="BK1105" t="str">
            <v>Vicerrector Universitario</v>
          </cell>
          <cell r="BL1105">
            <v>1757</v>
          </cell>
          <cell r="BM1105">
            <v>45880.546967592592</v>
          </cell>
          <cell r="BN1105">
            <v>44232130</v>
          </cell>
          <cell r="BO1105">
            <v>5252</v>
          </cell>
          <cell r="BP1105">
            <v>45880</v>
          </cell>
          <cell r="BQ1105">
            <v>7000198</v>
          </cell>
          <cell r="CS1105"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1105">
            <v>1123562312.0999999</v>
          </cell>
          <cell r="CU1105">
            <v>436</v>
          </cell>
          <cell r="CV1105" t="str">
            <v>2501</v>
          </cell>
          <cell r="CY1105">
            <v>7490</v>
          </cell>
          <cell r="CZ1105" t="str">
            <v>M6</v>
          </cell>
          <cell r="DA1105">
            <v>7000198</v>
          </cell>
          <cell r="DB1105">
            <v>0</v>
          </cell>
        </row>
        <row r="1106">
          <cell r="B1106" t="str">
            <v>1097 DE 2025</v>
          </cell>
          <cell r="C1106">
            <v>51939040</v>
          </cell>
          <cell r="D1106" t="str">
            <v>MYRIAN MORENO FONSECA</v>
          </cell>
          <cell r="E1106" t="str">
            <v>CONTRATO DE PRESTACIÓN DE SERVICIOS PROFESIONALES</v>
          </cell>
          <cell r="F1106" t="str">
            <v>PRESTACION DE SERVICIOS PROFESIONALES PARA EL FORTALECIMIENTO DE LOS PROCESOS DE CALIDAD EN EL CENTRO DE IDIOMAS DE LA UNIVERSIDAD, ADSCRITO A LA FACULTAD DE CIENCIAS HUMANAS Y DE LA EDUCACIÓN.</v>
          </cell>
          <cell r="G1106">
            <v>45880</v>
          </cell>
          <cell r="H1106">
            <v>3785719</v>
          </cell>
          <cell r="I1106" t="str">
            <v>Un (01) mes y cinco (05) días calendario</v>
          </cell>
          <cell r="J1106">
            <v>45880</v>
          </cell>
          <cell r="K1106">
            <v>45915</v>
          </cell>
          <cell r="L1106" t="str">
            <v>NO APLICA</v>
          </cell>
          <cell r="M1106" t="str">
            <v>NO APLICA</v>
          </cell>
          <cell r="N1106" t="str">
            <v>NO APLICA</v>
          </cell>
          <cell r="O1106">
            <v>2</v>
          </cell>
          <cell r="P1106">
            <v>2163268</v>
          </cell>
          <cell r="Q1106">
            <v>45880</v>
          </cell>
          <cell r="R1106">
            <v>45900</v>
          </cell>
          <cell r="S1106">
            <v>1622451</v>
          </cell>
          <cell r="T1106">
            <v>45901</v>
          </cell>
          <cell r="U1106">
            <v>45915</v>
          </cell>
          <cell r="V1106">
            <v>0</v>
          </cell>
          <cell r="W1106">
            <v>0</v>
          </cell>
          <cell r="X1106">
            <v>0</v>
          </cell>
          <cell r="Y1106">
            <v>0</v>
          </cell>
          <cell r="Z1106">
            <v>0</v>
          </cell>
          <cell r="AA1106">
            <v>0</v>
          </cell>
          <cell r="AB1106">
            <v>0</v>
          </cell>
          <cell r="AC1106">
            <v>0</v>
          </cell>
          <cell r="AD1106">
            <v>0</v>
          </cell>
          <cell r="AE1106">
            <v>0</v>
          </cell>
          <cell r="AF1106">
            <v>0</v>
          </cell>
          <cell r="AG1106">
            <v>0</v>
          </cell>
          <cell r="BI1106" t="str">
            <v>Facultad de Ciencias Humanas y de la Educación</v>
          </cell>
          <cell r="BJ1106" t="str">
            <v xml:space="preserve">MARIA PAULA ESTUPIÑAN TIUSO  </v>
          </cell>
          <cell r="BK1106" t="str">
            <v>Asesora de Planeación</v>
          </cell>
          <cell r="BL1106">
            <v>1757</v>
          </cell>
          <cell r="BM1106">
            <v>45880.546967592592</v>
          </cell>
          <cell r="BN1106">
            <v>44232130</v>
          </cell>
          <cell r="BO1106">
            <v>5251</v>
          </cell>
          <cell r="BP1106">
            <v>45880</v>
          </cell>
          <cell r="BQ1106">
            <v>3785719</v>
          </cell>
          <cell r="CS1106" t="str">
            <v>1. Coadyuvar en la formulación del plan de auditoría interna al Sistema de Gestión del Centro de Idiomas, de acuerdo a los requisitos de las Normas Técnicas Colombianas 5555:2011, NTC 5580: 2011 y 9001:2015; y en concordancia con el Procedimiento de auditoria interna a los Sistemas de Gestión (PD-GCL-01) en su versión vigente. 2. Contribuir a la coordinación y liderando la reunión de apertura de auditoría interna al Sistema de Gestión del Centro de Idiomas de la Universidad, de acuerdo al Procedimiento de auditoria interna a los Sistemas de Gestión (PD-GCL-01) en su versión vigente. 3. Colaborar para llevar a cabo la auditoría al Sistema de Gestión del Centro de Idiomas de la Universidad, de acuerdo a los requisitos de las Normas Técnicas Colombianas 5555:2011, NTC 5580: 2011 y 9001:2015; y en concordancia con el Procedimiento de auditoria interna a los Sistemas de Gestión (PD-GCL-01) en su versión vigente. 4. Contribuir en la elaboración del informe de la auditoría interna al Sistema de Gestión del Centro de Idiomas de acuerdo a los resultados de la misma, indicando fortalezas, oportunidades de mejora y No Conformidades en caso de presentarse, de acuerdo al Procedimiento de auditoria interna a los Sistemas de Gestión (PD-GCL-01) en su versión vigente. 5. Coadyuvar en la coordinación y liderando la reunión de cierre de la auditoría interna al Sistema de Gestión del Centro de Idiomas de la Universidad, garantizando la comunicación de los resultados a la Dirección del Centro de Idiomas y a la Decanatura de la Facultad de Ciencias Humanas y de la Educación, de acuerdo al Procedimiento de auditoria interna a los Sistemas de Gestión (PD-GCL-01) en su versión vigente. 6. Apoyar a los procesos en la determinación de acciones correctivas en respuesta a las no conformidades detectadas durante la auditoría interna al Sistema de Gestión del Centro de Idiomas. 7. Contribuir en la sensibilización del personal de Centro de Idiomas, en relación con los requisitos de las Normas Técnicas Colombianas 5555:2011, NTC 5580: 2011 y 9001:2015.</v>
          </cell>
          <cell r="CT1106">
            <v>51939040</v>
          </cell>
          <cell r="CU1106">
            <v>440</v>
          </cell>
          <cell r="CV1106" t="str">
            <v>2801031</v>
          </cell>
          <cell r="CY1106">
            <v>7010</v>
          </cell>
          <cell r="CZ1106" t="str">
            <v>M6</v>
          </cell>
          <cell r="DA1106">
            <v>3785719</v>
          </cell>
          <cell r="DB1106">
            <v>0</v>
          </cell>
        </row>
        <row r="1107">
          <cell r="B1107" t="str">
            <v>1098 DE 2025</v>
          </cell>
          <cell r="C1107">
            <v>1121960705</v>
          </cell>
          <cell r="D1107" t="str">
            <v>LAURA TATIANA CALDERON BARBOSA</v>
          </cell>
          <cell r="E1107" t="str">
            <v>CONTRATO DE PRESTACIÓN DE SERVICIOS PROFESIONALES</v>
          </cell>
          <cell r="F1107" t="str">
            <v>PRESTACIÓN DE SERVICIOS PROFESIONALES NECESARIO PARA EL FORTALECIMIENTO DE LOS PROCESOS ADMINISTRATIVOS DE LA VICERRECTORÍA DE RECURSOS UNIVERSITARIOS DE LA UNIVERSIDAD DE LOS LLANOS Y EL MUSEO DE HISTORIA NATURAL.</v>
          </cell>
          <cell r="G1107">
            <v>45880</v>
          </cell>
          <cell r="H1107">
            <v>12445619</v>
          </cell>
          <cell r="I1107" t="str">
            <v>Cuatro (04) meses y nueve (09) días calendario</v>
          </cell>
          <cell r="J1107">
            <v>45880</v>
          </cell>
          <cell r="K1107">
            <v>46010</v>
          </cell>
          <cell r="L1107" t="str">
            <v>NO APLICA</v>
          </cell>
          <cell r="M1107" t="str">
            <v>NO APLICA</v>
          </cell>
          <cell r="N1107" t="str">
            <v>NO APLICA</v>
          </cell>
          <cell r="O1107">
            <v>5</v>
          </cell>
          <cell r="P1107">
            <v>1929553</v>
          </cell>
          <cell r="Q1107">
            <v>45880</v>
          </cell>
          <cell r="R1107">
            <v>45900</v>
          </cell>
          <cell r="S1107">
            <v>2894330</v>
          </cell>
          <cell r="T1107">
            <v>45901</v>
          </cell>
          <cell r="U1107">
            <v>45930</v>
          </cell>
          <cell r="V1107">
            <v>2894330</v>
          </cell>
          <cell r="W1107">
            <v>45931</v>
          </cell>
          <cell r="X1107">
            <v>45961</v>
          </cell>
          <cell r="Y1107">
            <v>2894330</v>
          </cell>
          <cell r="Z1107">
            <v>45962</v>
          </cell>
          <cell r="AA1107">
            <v>45991</v>
          </cell>
          <cell r="AB1107">
            <v>1833076</v>
          </cell>
          <cell r="AC1107">
            <v>45992</v>
          </cell>
          <cell r="AD1107">
            <v>46010</v>
          </cell>
          <cell r="AE1107">
            <v>0</v>
          </cell>
          <cell r="AF1107">
            <v>0</v>
          </cell>
          <cell r="AG1107">
            <v>0</v>
          </cell>
          <cell r="BI1107" t="str">
            <v>Vicerrectoría de Recursos Universitarios</v>
          </cell>
          <cell r="BJ1107" t="str">
            <v>WILSON FERNANDO SALGADO CIFUENTES</v>
          </cell>
          <cell r="BK1107" t="str">
            <v>Vicerrector Universitario</v>
          </cell>
          <cell r="BL1107">
            <v>1757</v>
          </cell>
          <cell r="BM1107">
            <v>45880.546967592592</v>
          </cell>
          <cell r="BN1107">
            <v>44232130</v>
          </cell>
          <cell r="BO1107">
            <v>5255</v>
          </cell>
          <cell r="BP1107">
            <v>45880</v>
          </cell>
          <cell r="BQ1107">
            <v>12445619</v>
          </cell>
          <cell r="CS1107" t="str">
            <v>1. Apoyar con el seguimiento al uso, conservación y control de los bienes muebles e inmuebles del campus Restrepo, registrando y reportando novedades, daños, pérdidas o usos inadecuados ante las instancias correspondientes. 2. Coadyuvar en la planificación y logística de espacios, actividades académico-administrativas y eventos institucionales desarrollados en el Museo de Historia Natural, asegurando condiciones operativas adecuadas. 3. Colaborar en el desarrollo de acciones de promoción y divulgación de las actividades, exposiciones y servicios del Museo de Historia Natural, mediante estrategias de comunicación orientadas a su posicionamiento institucional. 4. Apoyar en la generación y gestión de contenidos para redes sociales del Museo de Historia Natural, garantizando su actualización oportuna y la coherencia con los lineamientos de imagen institucional.</v>
          </cell>
          <cell r="CT1107">
            <v>1121960705</v>
          </cell>
          <cell r="CU1107">
            <v>436</v>
          </cell>
          <cell r="CV1107" t="str">
            <v>4003</v>
          </cell>
          <cell r="CY1107">
            <v>7490</v>
          </cell>
          <cell r="CZ1107" t="str">
            <v>M6</v>
          </cell>
          <cell r="DA1107">
            <v>12445619</v>
          </cell>
          <cell r="DB1107">
            <v>0</v>
          </cell>
        </row>
        <row r="1108">
          <cell r="B1108" t="str">
            <v>1099 DE 2025</v>
          </cell>
          <cell r="C1108">
            <v>1121875351</v>
          </cell>
          <cell r="D1108" t="str">
            <v>CHRISTIAN CAMILO REYES GARAY</v>
          </cell>
          <cell r="E1108" t="str">
            <v>CONTRATO DE PRESTACIÓN DE SERVICIOS PROFESIONALES</v>
          </cell>
          <cell r="F1108" t="str">
            <v>PRESTACIÓN DE SERVICIOS PROFESIONALES NECESARIO PARA EL DESARROLLO DE LOS DIFERENTES PROCESOS DE INCLUSIÓN DEL PROYECTO FICHA BPUNI BU 01 2510 2024 “IMPLEMENTACIÓN DEL MODELO DE BIENESTAR A TRAVÉS DE ESTRATEGIAS QUE BENEFICIEN A LA COMUNIDAD DE LA UNIVERSIDAD DE LOS LLANOS”</v>
          </cell>
          <cell r="G1108">
            <v>45880</v>
          </cell>
          <cell r="H1108">
            <v>11789811</v>
          </cell>
          <cell r="I1108" t="str">
            <v>Tres (03) meses y diecinueve (19) días calendario</v>
          </cell>
          <cell r="J1108">
            <v>45880</v>
          </cell>
          <cell r="K1108">
            <v>45990</v>
          </cell>
          <cell r="L1108" t="str">
            <v>NO APLICA</v>
          </cell>
          <cell r="M1108" t="str">
            <v>NO APLICA</v>
          </cell>
          <cell r="N1108" t="str">
            <v>NO APLICA</v>
          </cell>
          <cell r="O1108">
            <v>4</v>
          </cell>
          <cell r="P1108">
            <v>2163268</v>
          </cell>
          <cell r="Q1108">
            <v>45880</v>
          </cell>
          <cell r="R1108">
            <v>45900</v>
          </cell>
          <cell r="S1108">
            <v>3244902</v>
          </cell>
          <cell r="T1108">
            <v>45901</v>
          </cell>
          <cell r="U1108">
            <v>45930</v>
          </cell>
          <cell r="V1108">
            <v>3244902</v>
          </cell>
          <cell r="W1108">
            <v>45931</v>
          </cell>
          <cell r="X1108">
            <v>45961</v>
          </cell>
          <cell r="Y1108">
            <v>3136739</v>
          </cell>
          <cell r="Z1108">
            <v>45962</v>
          </cell>
          <cell r="AA1108">
            <v>45990</v>
          </cell>
          <cell r="AB1108">
            <v>0</v>
          </cell>
          <cell r="AC1108">
            <v>0</v>
          </cell>
          <cell r="AD1108">
            <v>0</v>
          </cell>
          <cell r="AE1108">
            <v>0</v>
          </cell>
          <cell r="AF1108">
            <v>0</v>
          </cell>
          <cell r="AG1108">
            <v>0</v>
          </cell>
          <cell r="BI1108" t="str">
            <v>División de Bienestar Universitario</v>
          </cell>
          <cell r="BJ1108" t="str">
            <v>JHON FREYD MONROY RODRIGUEZ</v>
          </cell>
          <cell r="BK1108" t="str">
            <v>Jefe de Oficina</v>
          </cell>
          <cell r="BL1108">
            <v>1758</v>
          </cell>
          <cell r="BM1108">
            <v>45880.562581018516</v>
          </cell>
          <cell r="BN1108">
            <v>116708312</v>
          </cell>
          <cell r="BO1108">
            <v>5249</v>
          </cell>
          <cell r="BP1108">
            <v>45880</v>
          </cell>
          <cell r="BQ1108">
            <v>11789811</v>
          </cell>
          <cell r="CS1108" t="str">
            <v>1. Brindar apoyo a la jefatura de Bienestar Institucional en la implementación y evaluación de la política de inclusión en la Universidad de los Llanos. 2. Coadyuvar en el uso y aplicación de la herramienta (MEN- IES - INES): módulo “Índice de Inclusión para Educación Superior” a estudiantes, administrativos y docentes de índices de inclusión.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Prestar apoyo para el desarrollo del análisis estadístico de la información obtenida de encuestas a estudiantes, administrativos y docentes de índices de inclusión (MEN-IES - INES). 7. Apoyar en la recopilación y formulación de informes solicitados por los organismos de control e informes de interés interinstitucional.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v>
          </cell>
          <cell r="CT1108">
            <v>1121875351</v>
          </cell>
          <cell r="CU1108">
            <v>764</v>
          </cell>
          <cell r="CV1108" t="str">
            <v>410205</v>
          </cell>
          <cell r="CY1108">
            <v>8299</v>
          </cell>
          <cell r="CZ1108" t="str">
            <v>M6</v>
          </cell>
          <cell r="DA1108">
            <v>11789811</v>
          </cell>
          <cell r="DB1108">
            <v>0</v>
          </cell>
        </row>
        <row r="1109">
          <cell r="B1109" t="str">
            <v>1100 DE 2025</v>
          </cell>
          <cell r="C1109">
            <v>86071911</v>
          </cell>
          <cell r="D1109" t="str">
            <v>NIXON YOHAN ROA CRUZ</v>
          </cell>
          <cell r="E1109" t="str">
            <v>CONTRATO DE PRESTACIÓN DE SERVICIOS DE APOYO A LA GESTIÓN</v>
          </cell>
          <cell r="F1109" t="str">
            <v>PRESTACIÓN DE SERVICIOS DE APOYO A LA GESTIÓN NECESARIO PARA EL DESARROLLO DE LOS DIFERENTES PROCESOS EN LA INSTRUCCIÓN DE MÚSICA Y TÉCNICA VOCAL DEL PROYECTO FICHA BPUNI BU 01 2510 2024 “IMPLEMENTACIÓN DEL MODELO DE BIENESTAR A TRAVÉS DE ESTRATEGIAS QUE BENEFICIEN A LA COMUNIDAD DE LA UNIVERSIDAD DE LOS LLANOS”</v>
          </cell>
          <cell r="G1109">
            <v>45880</v>
          </cell>
          <cell r="H1109">
            <v>8351119</v>
          </cell>
          <cell r="I1109" t="str">
            <v>Tres (03) meses y diecinueve (19) días calendario</v>
          </cell>
          <cell r="J1109">
            <v>45880</v>
          </cell>
          <cell r="K1109">
            <v>45990</v>
          </cell>
          <cell r="L1109" t="str">
            <v>NO APLICA</v>
          </cell>
          <cell r="M1109" t="str">
            <v>NO APLICA</v>
          </cell>
          <cell r="N1109" t="str">
            <v>NO APLICA</v>
          </cell>
          <cell r="O1109">
            <v>4</v>
          </cell>
          <cell r="P1109">
            <v>1532315</v>
          </cell>
          <cell r="Q1109">
            <v>45880</v>
          </cell>
          <cell r="R1109">
            <v>45900</v>
          </cell>
          <cell r="S1109">
            <v>2298473</v>
          </cell>
          <cell r="T1109">
            <v>45901</v>
          </cell>
          <cell r="U1109">
            <v>45930</v>
          </cell>
          <cell r="V1109">
            <v>2298473</v>
          </cell>
          <cell r="W1109">
            <v>45931</v>
          </cell>
          <cell r="X1109">
            <v>45961</v>
          </cell>
          <cell r="Y1109">
            <v>2221858</v>
          </cell>
          <cell r="Z1109">
            <v>45962</v>
          </cell>
          <cell r="AA1109">
            <v>45990</v>
          </cell>
          <cell r="AB1109">
            <v>0</v>
          </cell>
          <cell r="AC1109">
            <v>0</v>
          </cell>
          <cell r="AD1109">
            <v>0</v>
          </cell>
          <cell r="AE1109">
            <v>0</v>
          </cell>
          <cell r="AF1109">
            <v>0</v>
          </cell>
          <cell r="AG1109">
            <v>0</v>
          </cell>
          <cell r="BI1109" t="str">
            <v>División de Bienestar Universitario</v>
          </cell>
          <cell r="BJ1109" t="str">
            <v>JHON FREYD MONROY RODRIGUEZ</v>
          </cell>
          <cell r="BK1109" t="str">
            <v>Jefe de Oficina</v>
          </cell>
          <cell r="BL1109">
            <v>1759</v>
          </cell>
          <cell r="BM1109">
            <v>45880.562615740739</v>
          </cell>
          <cell r="BN1109">
            <v>193058215</v>
          </cell>
          <cell r="BO1109">
            <v>5280</v>
          </cell>
          <cell r="BP1109">
            <v>45880</v>
          </cell>
          <cell r="BQ1109">
            <v>8351119</v>
          </cell>
          <cell r="CS1109"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 11. Contribuir en masificar la divulgación y visualización de los servicios y actividades desarrollados por la División de Bienestar Institucional.</v>
          </cell>
          <cell r="CT1109">
            <v>86071911</v>
          </cell>
          <cell r="CU1109">
            <v>717</v>
          </cell>
          <cell r="CV1109" t="str">
            <v>410205</v>
          </cell>
          <cell r="CY1109">
            <v>8299</v>
          </cell>
          <cell r="CZ1109" t="str">
            <v>M6</v>
          </cell>
          <cell r="DA1109">
            <v>8351119</v>
          </cell>
          <cell r="DB1109">
            <v>0</v>
          </cell>
        </row>
        <row r="1110">
          <cell r="B1110" t="str">
            <v>1101 DE 2025</v>
          </cell>
          <cell r="C1110">
            <v>1122648649</v>
          </cell>
          <cell r="D1110" t="str">
            <v>FREDY ALEJANDRO BERMUDEZ RAMIREZ</v>
          </cell>
          <cell r="E1110" t="str">
            <v>CONTRATO DE PRESTACIÓN DE SERVICIOS DE APOYO A LA GESTIÓN</v>
          </cell>
          <cell r="F1110" t="str">
            <v>PRESTACIÓN DE SERVICIOS DE APOYO A LA GESTIÓN NECESARIO PARA EL DESARROLLO DE LOS DIFERENTES PROCESOS EN LA INSTRUCCIÓN DE MÚSICA LLANERA DEL PROYECTO FICHA BPUNI BU 01 2510 2024 “IMPLEMENTACIÓN DEL MODELO DE BIENESTAR A TRAVÉS DE ESTRATEGIAS QUE BENEFICIEN A LA COMUNIDAD DE LA UNIVERSIDAD DE LOS LLANOS”</v>
          </cell>
          <cell r="G1110">
            <v>45880</v>
          </cell>
          <cell r="H1110">
            <v>8351119</v>
          </cell>
          <cell r="I1110" t="str">
            <v>Tres (03) meses y diecinueve (19) días calendario</v>
          </cell>
          <cell r="J1110">
            <v>45880</v>
          </cell>
          <cell r="K1110">
            <v>45990</v>
          </cell>
          <cell r="L1110" t="str">
            <v>NO APLICA</v>
          </cell>
          <cell r="M1110" t="str">
            <v>NO APLICA</v>
          </cell>
          <cell r="N1110" t="str">
            <v>NO APLICA</v>
          </cell>
          <cell r="O1110">
            <v>4</v>
          </cell>
          <cell r="P1110">
            <v>1532315</v>
          </cell>
          <cell r="Q1110">
            <v>45880</v>
          </cell>
          <cell r="R1110">
            <v>45900</v>
          </cell>
          <cell r="S1110">
            <v>2298473</v>
          </cell>
          <cell r="T1110">
            <v>45901</v>
          </cell>
          <cell r="U1110">
            <v>45930</v>
          </cell>
          <cell r="V1110">
            <v>2298473</v>
          </cell>
          <cell r="W1110">
            <v>45931</v>
          </cell>
          <cell r="X1110">
            <v>45961</v>
          </cell>
          <cell r="Y1110">
            <v>2221858</v>
          </cell>
          <cell r="Z1110">
            <v>45962</v>
          </cell>
          <cell r="AA1110">
            <v>45990</v>
          </cell>
          <cell r="AB1110">
            <v>0</v>
          </cell>
          <cell r="AC1110">
            <v>0</v>
          </cell>
          <cell r="AD1110">
            <v>0</v>
          </cell>
          <cell r="AE1110">
            <v>0</v>
          </cell>
          <cell r="AF1110">
            <v>0</v>
          </cell>
          <cell r="AG1110">
            <v>0</v>
          </cell>
          <cell r="BI1110" t="str">
            <v>División de Bienestar Universitario</v>
          </cell>
          <cell r="BJ1110" t="str">
            <v>JHON FREYD MONROY RODRIGUEZ</v>
          </cell>
          <cell r="BK1110" t="str">
            <v>Jefe de Oficina</v>
          </cell>
          <cell r="BL1110">
            <v>1759</v>
          </cell>
          <cell r="BM1110">
            <v>45880.562615740739</v>
          </cell>
          <cell r="BN1110">
            <v>193058215</v>
          </cell>
          <cell r="BO1110">
            <v>5279</v>
          </cell>
          <cell r="BP1110">
            <v>45880</v>
          </cell>
          <cell r="BQ1110">
            <v>8351119</v>
          </cell>
          <cell r="CS1110"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 11. Contribuir en masificar la divulgación y visualización de los servicios y actividades desarrollados por la División de Bienestar Institucional.</v>
          </cell>
          <cell r="CT1110">
            <v>1122648649</v>
          </cell>
          <cell r="CU1110">
            <v>717</v>
          </cell>
          <cell r="CV1110" t="str">
            <v>410205</v>
          </cell>
          <cell r="CY1110">
            <v>9007</v>
          </cell>
          <cell r="CZ1110" t="str">
            <v>M6</v>
          </cell>
          <cell r="DA1110">
            <v>8351119</v>
          </cell>
          <cell r="DB1110">
            <v>0</v>
          </cell>
        </row>
        <row r="1111">
          <cell r="B1111" t="str">
            <v>1102 DE 2025</v>
          </cell>
          <cell r="C1111">
            <v>1121891090</v>
          </cell>
          <cell r="D1111" t="str">
            <v>HOLMAN LOPEZ CASTRO</v>
          </cell>
          <cell r="E1111" t="str">
            <v>CONTRATO DE PRESTACIÓN DE SERVICIOS DE APOYO A LA GESTIÓN</v>
          </cell>
          <cell r="F1111" t="str">
            <v>PRESTACIÓN DE SERVICIOS DE APOYO A LA GESTIÓN NECESARIO PARA EL DESARROLLO DE LOS DIFERENTES PROCESOS EN LA INSTRUCCIÓN DE BAILE JOROPO DEL PROYECTO FICHA BPUNI BU 01 2510 2024 “IMPLEMENTACIÓN DEL MODELO DE BIENESTAR A TRAVÉS DE ESTRATEGIAS QUE BENEFICIEN A LA COMUNIDAD DE LA UNIVERSIDAD DE LOS LLANOS”</v>
          </cell>
          <cell r="G1111">
            <v>45880</v>
          </cell>
          <cell r="H1111">
            <v>8351119</v>
          </cell>
          <cell r="I1111" t="str">
            <v>Tres (03) meses y diecinueve (19) días calendario</v>
          </cell>
          <cell r="J1111">
            <v>45880</v>
          </cell>
          <cell r="K1111">
            <v>45990</v>
          </cell>
          <cell r="L1111" t="str">
            <v>NO APLICA</v>
          </cell>
          <cell r="M1111" t="str">
            <v>NO APLICA</v>
          </cell>
          <cell r="N1111" t="str">
            <v>NO APLICA</v>
          </cell>
          <cell r="O1111">
            <v>4</v>
          </cell>
          <cell r="P1111">
            <v>1532315</v>
          </cell>
          <cell r="Q1111">
            <v>45880</v>
          </cell>
          <cell r="R1111">
            <v>45900</v>
          </cell>
          <cell r="S1111">
            <v>2298473</v>
          </cell>
          <cell r="T1111">
            <v>45901</v>
          </cell>
          <cell r="U1111">
            <v>45930</v>
          </cell>
          <cell r="V1111">
            <v>2298473</v>
          </cell>
          <cell r="W1111">
            <v>45931</v>
          </cell>
          <cell r="X1111">
            <v>45961</v>
          </cell>
          <cell r="Y1111">
            <v>2221858</v>
          </cell>
          <cell r="Z1111">
            <v>45962</v>
          </cell>
          <cell r="AA1111">
            <v>45990</v>
          </cell>
          <cell r="AB1111">
            <v>0</v>
          </cell>
          <cell r="AC1111">
            <v>0</v>
          </cell>
          <cell r="AD1111">
            <v>0</v>
          </cell>
          <cell r="AE1111">
            <v>0</v>
          </cell>
          <cell r="AF1111">
            <v>0</v>
          </cell>
          <cell r="AG1111">
            <v>0</v>
          </cell>
          <cell r="BI1111" t="str">
            <v>División de Bienestar Universitario</v>
          </cell>
          <cell r="BJ1111" t="str">
            <v>JHON FREYD MONROY RODRIGUEZ</v>
          </cell>
          <cell r="BK1111" t="str">
            <v>Jefe de Oficina</v>
          </cell>
          <cell r="BL1111">
            <v>1759</v>
          </cell>
          <cell r="BM1111">
            <v>45880.562615740739</v>
          </cell>
          <cell r="BN1111">
            <v>193058215</v>
          </cell>
          <cell r="BO1111">
            <v>5278</v>
          </cell>
          <cell r="BP1111">
            <v>45880</v>
          </cell>
          <cell r="BQ1111">
            <v>8351119</v>
          </cell>
          <cell r="CS1111"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 11. Contribuir en masificar la divulgación y visualización de los servicios y actividades desarrollados por la División de Bienestar Institucional.</v>
          </cell>
          <cell r="CT1111">
            <v>1121891090</v>
          </cell>
          <cell r="CU1111">
            <v>717</v>
          </cell>
          <cell r="CV1111" t="str">
            <v>410205</v>
          </cell>
          <cell r="CY1111">
            <v>9007</v>
          </cell>
          <cell r="CZ1111" t="str">
            <v>M6</v>
          </cell>
          <cell r="DA1111">
            <v>8351119</v>
          </cell>
          <cell r="DB1111">
            <v>0</v>
          </cell>
        </row>
        <row r="1112">
          <cell r="B1112" t="str">
            <v>1103 DE 2025</v>
          </cell>
          <cell r="C1112">
            <v>1121881048</v>
          </cell>
          <cell r="D1112" t="str">
            <v>VICTOR JULIO ROJAS AGUDELO</v>
          </cell>
          <cell r="E1112" t="str">
            <v>CONTRATO DE PRESTACIÓN DE SERVICIOS DE APOYO A LA GESTIÓN</v>
          </cell>
          <cell r="F1112" t="str">
            <v>PRESTACIÓN DE SERVICIOS DE APOYO A LA GESTIÓN NECESARIO PARA EL DESARROLLO DE LOS DIFERENTES PROCESOS EN LA INSTRUCCIÓN DE TÉCNICA VOCAL DE MÚSICA LLANERA DEL PROYECTO FICHA BPUNI BU 01 2510 2024 “IMPLEMENTACIÓN DEL MODELO DE BIENESTAR A TRAVÉS DE ESTRATEGIAS QUE BENEFICIEN A LA COMUNIDAD DE LA UNIVERSIDAD DE LOS LLANOS”</v>
          </cell>
          <cell r="G1112">
            <v>45880</v>
          </cell>
          <cell r="H1112">
            <v>8351119</v>
          </cell>
          <cell r="I1112" t="str">
            <v>Tres (03) meses y diecinueve (19) días calendario</v>
          </cell>
          <cell r="J1112">
            <v>45880</v>
          </cell>
          <cell r="K1112">
            <v>45990</v>
          </cell>
          <cell r="L1112" t="str">
            <v>NO APLICA</v>
          </cell>
          <cell r="M1112" t="str">
            <v>NO APLICA</v>
          </cell>
          <cell r="N1112" t="str">
            <v>NO APLICA</v>
          </cell>
          <cell r="O1112">
            <v>4</v>
          </cell>
          <cell r="P1112">
            <v>1532315</v>
          </cell>
          <cell r="Q1112">
            <v>45880</v>
          </cell>
          <cell r="R1112">
            <v>45900</v>
          </cell>
          <cell r="S1112">
            <v>2298473</v>
          </cell>
          <cell r="T1112">
            <v>45901</v>
          </cell>
          <cell r="U1112">
            <v>45930</v>
          </cell>
          <cell r="V1112">
            <v>2298473</v>
          </cell>
          <cell r="W1112">
            <v>45931</v>
          </cell>
          <cell r="X1112">
            <v>45961</v>
          </cell>
          <cell r="Y1112">
            <v>2221858</v>
          </cell>
          <cell r="Z1112">
            <v>45962</v>
          </cell>
          <cell r="AA1112">
            <v>45990</v>
          </cell>
          <cell r="AB1112">
            <v>0</v>
          </cell>
          <cell r="AC1112">
            <v>0</v>
          </cell>
          <cell r="AD1112">
            <v>0</v>
          </cell>
          <cell r="AE1112">
            <v>0</v>
          </cell>
          <cell r="AF1112">
            <v>0</v>
          </cell>
          <cell r="AG1112">
            <v>0</v>
          </cell>
          <cell r="BI1112" t="str">
            <v>División de Bienestar Universitario</v>
          </cell>
          <cell r="BJ1112" t="str">
            <v>JHON FREYD MONROY RODRIGUEZ</v>
          </cell>
          <cell r="BK1112" t="str">
            <v>Jefe de Oficina</v>
          </cell>
          <cell r="BL1112">
            <v>1759</v>
          </cell>
          <cell r="BM1112">
            <v>45880.562615740739</v>
          </cell>
          <cell r="BN1112">
            <v>193058215</v>
          </cell>
          <cell r="BO1112">
            <v>5277</v>
          </cell>
          <cell r="BP1112">
            <v>45880</v>
          </cell>
          <cell r="BQ1112">
            <v>8351119</v>
          </cell>
          <cell r="CS1112"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 11. Contribuir en masificar la divulgación y visualización de los servicios y actividades desarrollados por la División de Bienestar Institucional.</v>
          </cell>
          <cell r="CT1112">
            <v>1121881048</v>
          </cell>
          <cell r="CU1112">
            <v>717</v>
          </cell>
          <cell r="CV1112" t="str">
            <v>410205</v>
          </cell>
          <cell r="CY1112">
            <v>9007</v>
          </cell>
          <cell r="CZ1112" t="str">
            <v>M6</v>
          </cell>
          <cell r="DA1112">
            <v>8351119</v>
          </cell>
          <cell r="DB1112">
            <v>0</v>
          </cell>
        </row>
        <row r="1113">
          <cell r="B1113" t="str">
            <v>1104 DE 2025</v>
          </cell>
          <cell r="C1113">
            <v>1121842607</v>
          </cell>
          <cell r="D1113" t="str">
            <v>FERNANDO PACHECO APONTE</v>
          </cell>
          <cell r="E1113" t="str">
            <v>CONTRATO DE PRESTACIÓN DE SERVICIOS DE APOYO A LA GESTIÓN</v>
          </cell>
          <cell r="F1113" t="str">
            <v>PRESTACIÓN DE SERVICIOS DE APOYO A LA GESTIÓN NECESARIO PARA EL DESARROLLO DE LOS DIFERENTES PROCESOS EN LA DISCIPLINA DE BALONCESTO DEL PROYECTO FICHA BPUNI BU 01 2510 2024 “IMPLEMENTACIÓN DEL MODELO DE BIENESTAR A TRAVÉS DE ESTRATEGIAS QUE BENEFICIEN A LA COMUNIDAD DE LA UNIVERSIDAD DE LOS LLANOS”</v>
          </cell>
          <cell r="G1113">
            <v>45880</v>
          </cell>
          <cell r="H1113">
            <v>8351119</v>
          </cell>
          <cell r="I1113" t="str">
            <v>Tres (03) meses y diecinueve (19) días calendario</v>
          </cell>
          <cell r="J1113">
            <v>45880</v>
          </cell>
          <cell r="K1113">
            <v>45990</v>
          </cell>
          <cell r="L1113" t="str">
            <v>NO APLICA</v>
          </cell>
          <cell r="M1113" t="str">
            <v>NO APLICA</v>
          </cell>
          <cell r="N1113" t="str">
            <v>NO APLICA</v>
          </cell>
          <cell r="O1113">
            <v>4</v>
          </cell>
          <cell r="P1113">
            <v>1532315</v>
          </cell>
          <cell r="Q1113">
            <v>45880</v>
          </cell>
          <cell r="R1113">
            <v>45900</v>
          </cell>
          <cell r="S1113">
            <v>2298473</v>
          </cell>
          <cell r="T1113">
            <v>45901</v>
          </cell>
          <cell r="U1113">
            <v>45930</v>
          </cell>
          <cell r="V1113">
            <v>2298473</v>
          </cell>
          <cell r="W1113">
            <v>45931</v>
          </cell>
          <cell r="X1113">
            <v>45961</v>
          </cell>
          <cell r="Y1113">
            <v>2221858</v>
          </cell>
          <cell r="Z1113">
            <v>45962</v>
          </cell>
          <cell r="AA1113">
            <v>45990</v>
          </cell>
          <cell r="AB1113">
            <v>0</v>
          </cell>
          <cell r="AC1113">
            <v>0</v>
          </cell>
          <cell r="AD1113">
            <v>0</v>
          </cell>
          <cell r="AE1113">
            <v>0</v>
          </cell>
          <cell r="AF1113">
            <v>0</v>
          </cell>
          <cell r="AG1113">
            <v>0</v>
          </cell>
          <cell r="BI1113" t="str">
            <v>División de Bienestar Universitario</v>
          </cell>
          <cell r="BJ1113" t="str">
            <v>JHON FREYD MONROY RODRIGUEZ</v>
          </cell>
          <cell r="BK1113" t="str">
            <v>Jefe de Oficina</v>
          </cell>
          <cell r="BL1113">
            <v>1759</v>
          </cell>
          <cell r="BM1113">
            <v>45880.562615740739</v>
          </cell>
          <cell r="BN1113">
            <v>193058215</v>
          </cell>
          <cell r="BO1113">
            <v>5276</v>
          </cell>
          <cell r="BP1113">
            <v>45880</v>
          </cell>
          <cell r="BQ1113">
            <v>8351119</v>
          </cell>
          <cell r="CS1113"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v>
          </cell>
          <cell r="CT1113">
            <v>1121842607</v>
          </cell>
          <cell r="CU1113">
            <v>717</v>
          </cell>
          <cell r="CV1113" t="str">
            <v>410205</v>
          </cell>
          <cell r="CY1113">
            <v>8299</v>
          </cell>
          <cell r="CZ1113" t="str">
            <v>M6</v>
          </cell>
          <cell r="DA1113">
            <v>8351119</v>
          </cell>
          <cell r="DB1113">
            <v>0</v>
          </cell>
        </row>
        <row r="1114">
          <cell r="B1114" t="str">
            <v>1105 DE 2025</v>
          </cell>
          <cell r="C1114">
            <v>35263166</v>
          </cell>
          <cell r="D1114" t="str">
            <v>BLANCA AURORA MORENO VASQUEZ</v>
          </cell>
          <cell r="E1114" t="str">
            <v>CONTRATO DE PRESTACIÓN DE SERVICIOS DE APOYO A LA GESTIÓN</v>
          </cell>
          <cell r="F1114" t="str">
            <v>PRESTACIÓN DE SERVICIOS DE APOYO A LA GESTIÓN NECESARIO PARA EL DESARROLLO DE LOS DIFERENTES PROCESOS EN ACTIVIDAD FÍSICA DIRIGIDA DEL PROYECTO FICHA BPUNI BU 01 2510 2024 “IMPLEMENTACIÓN DEL MODELO DE BIENESTAR A TRAVÉS DE ESTRATEGIAS QUE BENEFICIEN A LA COMUNIDAD DE LA UNIVERSIDAD DE LOS LLANOS”</v>
          </cell>
          <cell r="G1114">
            <v>45880</v>
          </cell>
          <cell r="H1114">
            <v>8351119</v>
          </cell>
          <cell r="I1114" t="str">
            <v>Tres (03) meses y diecinueve (19) días calendario</v>
          </cell>
          <cell r="J1114">
            <v>45880</v>
          </cell>
          <cell r="K1114">
            <v>45990</v>
          </cell>
          <cell r="L1114" t="str">
            <v>NO APLICA</v>
          </cell>
          <cell r="M1114" t="str">
            <v>NO APLICA</v>
          </cell>
          <cell r="N1114" t="str">
            <v>NO APLICA</v>
          </cell>
          <cell r="O1114">
            <v>4</v>
          </cell>
          <cell r="P1114">
            <v>1532315</v>
          </cell>
          <cell r="Q1114">
            <v>45880</v>
          </cell>
          <cell r="R1114">
            <v>45900</v>
          </cell>
          <cell r="S1114">
            <v>2298473</v>
          </cell>
          <cell r="T1114">
            <v>45901</v>
          </cell>
          <cell r="U1114">
            <v>45930</v>
          </cell>
          <cell r="V1114">
            <v>2298473</v>
          </cell>
          <cell r="W1114">
            <v>45931</v>
          </cell>
          <cell r="X1114">
            <v>45961</v>
          </cell>
          <cell r="Y1114">
            <v>2221858</v>
          </cell>
          <cell r="Z1114">
            <v>45962</v>
          </cell>
          <cell r="AA1114">
            <v>45990</v>
          </cell>
          <cell r="AB1114">
            <v>0</v>
          </cell>
          <cell r="AC1114">
            <v>0</v>
          </cell>
          <cell r="AD1114">
            <v>0</v>
          </cell>
          <cell r="AE1114">
            <v>0</v>
          </cell>
          <cell r="AF1114">
            <v>0</v>
          </cell>
          <cell r="AG1114">
            <v>0</v>
          </cell>
          <cell r="BI1114" t="str">
            <v>División de Bienestar Universitario</v>
          </cell>
          <cell r="BJ1114" t="str">
            <v>JHON FREYD MONROY RODRIGUEZ</v>
          </cell>
          <cell r="BK1114" t="str">
            <v>Jefe de Oficina</v>
          </cell>
          <cell r="BL1114">
            <v>1759</v>
          </cell>
          <cell r="BM1114">
            <v>45880.562615740739</v>
          </cell>
          <cell r="BN1114">
            <v>193058215</v>
          </cell>
          <cell r="BO1114">
            <v>5272</v>
          </cell>
          <cell r="BP1114">
            <v>45880</v>
          </cell>
          <cell r="BQ1114">
            <v>8351119</v>
          </cell>
          <cell r="CS1114" t="str">
            <v>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actividad masiva como evento recreativo. 13. Contribuir en masificar la divulgación y visualización de los servicios y actividades desarrollados por la División de Bienestar Institucional.</v>
          </cell>
          <cell r="CT1114">
            <v>35263166</v>
          </cell>
          <cell r="CU1114">
            <v>717</v>
          </cell>
          <cell r="CV1114" t="str">
            <v>410205</v>
          </cell>
          <cell r="CY1114">
            <v>7490</v>
          </cell>
          <cell r="CZ1114" t="str">
            <v>M6</v>
          </cell>
          <cell r="DA1114">
            <v>8351119</v>
          </cell>
          <cell r="DB1114">
            <v>0</v>
          </cell>
        </row>
        <row r="1115">
          <cell r="B1115" t="str">
            <v>1106 DE 2025</v>
          </cell>
          <cell r="C1115">
            <v>1121914717</v>
          </cell>
          <cell r="D1115" t="str">
            <v xml:space="preserve">YEISON FERNANDO RIVERA HERNANDEZ </v>
          </cell>
          <cell r="E1115" t="str">
            <v>CONTRATO DE PRESTACIÓN DE SERVICIOS DE APOYO A LA GESTIÓN</v>
          </cell>
          <cell r="F1115" t="str">
            <v>PRESTACIÓN DE SERVICIOS DE APOYO A LA GESTIÓN NECESARIO PARA EL DESARROLLO DE LOS DIFERENTES PROCESOS EN LA DISCIPLINA DE ATLETISMO DEL PROYECTO FICHA BPUNI BU 01 2510 2024 “IMPLEMENTACIÓN DEL MODELO DE BIENESTAR A TRAVÉS DE ESTRATEGIAS QUE BENEFICIEN A LA COMUNIDAD DE LA UNIVERSIDAD DE LOS LLANOS”</v>
          </cell>
          <cell r="G1115">
            <v>45880</v>
          </cell>
          <cell r="H1115">
            <v>8351119</v>
          </cell>
          <cell r="I1115" t="str">
            <v>Tres (03) meses y diecinueve (19) días calendario</v>
          </cell>
          <cell r="J1115">
            <v>45880</v>
          </cell>
          <cell r="K1115">
            <v>45990</v>
          </cell>
          <cell r="L1115" t="str">
            <v>NO APLICA</v>
          </cell>
          <cell r="M1115" t="str">
            <v>NO APLICA</v>
          </cell>
          <cell r="N1115" t="str">
            <v>NO APLICA</v>
          </cell>
          <cell r="O1115">
            <v>4</v>
          </cell>
          <cell r="P1115">
            <v>1532315</v>
          </cell>
          <cell r="Q1115">
            <v>45880</v>
          </cell>
          <cell r="R1115">
            <v>45900</v>
          </cell>
          <cell r="S1115">
            <v>2298473</v>
          </cell>
          <cell r="T1115">
            <v>45901</v>
          </cell>
          <cell r="U1115">
            <v>45930</v>
          </cell>
          <cell r="V1115">
            <v>2298473</v>
          </cell>
          <cell r="W1115">
            <v>45931</v>
          </cell>
          <cell r="X1115">
            <v>45961</v>
          </cell>
          <cell r="Y1115">
            <v>2221858</v>
          </cell>
          <cell r="Z1115">
            <v>45962</v>
          </cell>
          <cell r="AA1115">
            <v>45990</v>
          </cell>
          <cell r="AB1115">
            <v>0</v>
          </cell>
          <cell r="AC1115">
            <v>0</v>
          </cell>
          <cell r="AD1115">
            <v>0</v>
          </cell>
          <cell r="AE1115">
            <v>0</v>
          </cell>
          <cell r="AF1115">
            <v>0</v>
          </cell>
          <cell r="AG1115">
            <v>0</v>
          </cell>
          <cell r="BI1115" t="str">
            <v>División de Bienestar Universitario</v>
          </cell>
          <cell r="BJ1115" t="str">
            <v>JHON FREYD MONROY RODRIGUEZ</v>
          </cell>
          <cell r="BK1115" t="str">
            <v>Jefe de Oficina</v>
          </cell>
          <cell r="BL1115">
            <v>1759</v>
          </cell>
          <cell r="BM1115">
            <v>45880.562615740739</v>
          </cell>
          <cell r="BN1115">
            <v>193058215</v>
          </cell>
          <cell r="BO1115">
            <v>5271</v>
          </cell>
          <cell r="BP1115">
            <v>45880</v>
          </cell>
          <cell r="BQ1115">
            <v>8351119</v>
          </cell>
          <cell r="CS1115"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v>
          </cell>
          <cell r="CT1115">
            <v>1121914717</v>
          </cell>
          <cell r="CU1115">
            <v>717</v>
          </cell>
          <cell r="CV1115" t="str">
            <v>410205</v>
          </cell>
          <cell r="CY1115">
            <v>8299</v>
          </cell>
          <cell r="CZ1115" t="str">
            <v>M6</v>
          </cell>
          <cell r="DA1115">
            <v>8351119</v>
          </cell>
          <cell r="DB1115">
            <v>0</v>
          </cell>
        </row>
        <row r="1116">
          <cell r="B1116" t="str">
            <v>1107 DE 2025</v>
          </cell>
          <cell r="C1116">
            <v>6411121</v>
          </cell>
          <cell r="D1116" t="str">
            <v>GILDARDO DAZA</v>
          </cell>
          <cell r="E1116" t="str">
            <v>CONTRATO DE PRESTACIÓN DE SERVICIOS DE APOYO A LA GESTIÓN</v>
          </cell>
          <cell r="F1116" t="str">
            <v xml:space="preserve">PRESTACIÓN DE SERVICIOS DE APOYO A LA GESTIÓN NECESARIO PARA EL DESARROLLO DE LOS DIFERENTES PROCESOS EN LA DISCIPLINA TAEKWONDO DEL PROYECTO FICHA BPUNI BU 01 2510 2024 “IMPLEMENTACIÓN DEL MODELO DE BIENESTAR A TRAVÉS DE ESTRATEGIAS QUE BENEFICIEN A LA COMUNIDAD DE LA UNIVERSIDAD DE LOS LLANOS”  </v>
          </cell>
          <cell r="G1116">
            <v>45880</v>
          </cell>
          <cell r="H1116">
            <v>8351119</v>
          </cell>
          <cell r="I1116" t="str">
            <v>Tres (03) meses y diecinueve (19) días calendario</v>
          </cell>
          <cell r="J1116">
            <v>45880</v>
          </cell>
          <cell r="K1116">
            <v>45990</v>
          </cell>
          <cell r="L1116" t="str">
            <v>NO APLICA</v>
          </cell>
          <cell r="M1116" t="str">
            <v>NO APLICA</v>
          </cell>
          <cell r="N1116" t="str">
            <v>NO APLICA</v>
          </cell>
          <cell r="O1116">
            <v>4</v>
          </cell>
          <cell r="P1116">
            <v>1532315</v>
          </cell>
          <cell r="Q1116">
            <v>45880</v>
          </cell>
          <cell r="R1116">
            <v>45900</v>
          </cell>
          <cell r="S1116">
            <v>2298473</v>
          </cell>
          <cell r="T1116">
            <v>45901</v>
          </cell>
          <cell r="U1116">
            <v>45930</v>
          </cell>
          <cell r="V1116">
            <v>2298473</v>
          </cell>
          <cell r="W1116">
            <v>45931</v>
          </cell>
          <cell r="X1116">
            <v>45961</v>
          </cell>
          <cell r="Y1116">
            <v>2221858</v>
          </cell>
          <cell r="Z1116">
            <v>45962</v>
          </cell>
          <cell r="AA1116">
            <v>45990</v>
          </cell>
          <cell r="AB1116">
            <v>0</v>
          </cell>
          <cell r="AC1116">
            <v>0</v>
          </cell>
          <cell r="AD1116">
            <v>0</v>
          </cell>
          <cell r="AE1116">
            <v>0</v>
          </cell>
          <cell r="AF1116">
            <v>0</v>
          </cell>
          <cell r="AG1116">
            <v>0</v>
          </cell>
          <cell r="BI1116" t="str">
            <v>División de Bienestar Universitario</v>
          </cell>
          <cell r="BJ1116" t="str">
            <v>JHON FREYD MONROY RODRIGUEZ</v>
          </cell>
          <cell r="BK1116" t="str">
            <v>Jefe de Oficina</v>
          </cell>
          <cell r="BL1116">
            <v>1759</v>
          </cell>
          <cell r="BM1116">
            <v>45880.562615740739</v>
          </cell>
          <cell r="BN1116">
            <v>193058215</v>
          </cell>
          <cell r="BO1116">
            <v>5270</v>
          </cell>
          <cell r="BP1116">
            <v>45880</v>
          </cell>
          <cell r="BQ1116">
            <v>8351119</v>
          </cell>
          <cell r="CS1116"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v>
          </cell>
          <cell r="CT1116">
            <v>6411121</v>
          </cell>
          <cell r="CU1116">
            <v>717</v>
          </cell>
          <cell r="CV1116" t="str">
            <v>410205</v>
          </cell>
          <cell r="CY1116">
            <v>8299</v>
          </cell>
          <cell r="CZ1116" t="str">
            <v>M6</v>
          </cell>
          <cell r="DA1116">
            <v>8351119</v>
          </cell>
          <cell r="DB1116">
            <v>0</v>
          </cell>
        </row>
        <row r="1117">
          <cell r="B1117" t="str">
            <v>1108 DE 2025</v>
          </cell>
          <cell r="C1117">
            <v>86068502</v>
          </cell>
          <cell r="D1117" t="str">
            <v>FREDY JULIAN MURILLO HERRAN</v>
          </cell>
          <cell r="E1117" t="str">
            <v>CONTRATO DE PRESTACIÓN DE SERVICIOS DE APOYO A LA GESTIÓN</v>
          </cell>
          <cell r="F1117" t="str">
            <v>PRESTACIÓN DE SERVICIOS DE APOYO A LA GESTIÓN NECESARIO PARA EL DESARROLLO DE LOS DIFERENTES PROCESOS EN LA DISCIPLINA DE FÚTBOL DEL PROYECTO FICHA BPUNI BU 01 2510 2024 “IMPLEMENTACIÓN DEL MODELO DE BIENESTAR A TRAVÉS DE ESTRATEGIAS QUE BENEFICIEN A LA COMUNIDAD DE LA UNIVERSIDAD DE LOS LLANOS”</v>
          </cell>
          <cell r="G1117">
            <v>45880</v>
          </cell>
          <cell r="H1117">
            <v>8351119</v>
          </cell>
          <cell r="I1117" t="str">
            <v>Tres (03) meses y diecinueve (19) días calendario</v>
          </cell>
          <cell r="J1117">
            <v>45880</v>
          </cell>
          <cell r="K1117">
            <v>45990</v>
          </cell>
          <cell r="L1117" t="str">
            <v>NO APLICA</v>
          </cell>
          <cell r="M1117" t="str">
            <v>NO APLICA</v>
          </cell>
          <cell r="N1117" t="str">
            <v>NO APLICA</v>
          </cell>
          <cell r="O1117">
            <v>4</v>
          </cell>
          <cell r="P1117">
            <v>1532315</v>
          </cell>
          <cell r="Q1117">
            <v>45880</v>
          </cell>
          <cell r="R1117">
            <v>45900</v>
          </cell>
          <cell r="S1117">
            <v>2298473</v>
          </cell>
          <cell r="T1117">
            <v>45901</v>
          </cell>
          <cell r="U1117">
            <v>45930</v>
          </cell>
          <cell r="V1117">
            <v>2298473</v>
          </cell>
          <cell r="W1117">
            <v>45931</v>
          </cell>
          <cell r="X1117">
            <v>45961</v>
          </cell>
          <cell r="Y1117">
            <v>2221858</v>
          </cell>
          <cell r="Z1117">
            <v>45962</v>
          </cell>
          <cell r="AA1117">
            <v>45990</v>
          </cell>
          <cell r="AB1117">
            <v>0</v>
          </cell>
          <cell r="AC1117">
            <v>0</v>
          </cell>
          <cell r="AD1117">
            <v>0</v>
          </cell>
          <cell r="AE1117">
            <v>0</v>
          </cell>
          <cell r="AF1117">
            <v>0</v>
          </cell>
          <cell r="AG1117">
            <v>0</v>
          </cell>
          <cell r="BI1117" t="str">
            <v>División de Bienestar Universitario</v>
          </cell>
          <cell r="BJ1117" t="str">
            <v>JHON FREYD MONROY RODRIGUEZ</v>
          </cell>
          <cell r="BK1117" t="str">
            <v>Jefe de Oficina</v>
          </cell>
          <cell r="BL1117">
            <v>1759</v>
          </cell>
          <cell r="BM1117">
            <v>45880.562615740739</v>
          </cell>
          <cell r="BN1117">
            <v>193058215</v>
          </cell>
          <cell r="BO1117">
            <v>5269</v>
          </cell>
          <cell r="BP1117">
            <v>45880</v>
          </cell>
          <cell r="BQ1117">
            <v>8351119</v>
          </cell>
          <cell r="CS1117"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v>
          </cell>
          <cell r="CT1117">
            <v>86068502</v>
          </cell>
          <cell r="CU1117">
            <v>717</v>
          </cell>
          <cell r="CV1117" t="str">
            <v>410205</v>
          </cell>
          <cell r="CY1117">
            <v>7490</v>
          </cell>
          <cell r="CZ1117" t="str">
            <v>M6</v>
          </cell>
          <cell r="DA1117">
            <v>8351119</v>
          </cell>
          <cell r="DB1117">
            <v>0</v>
          </cell>
        </row>
        <row r="1118">
          <cell r="B1118" t="str">
            <v>1109 DE 2025</v>
          </cell>
          <cell r="C1118">
            <v>97613395</v>
          </cell>
          <cell r="D1118" t="str">
            <v>JOLBER ALEXANDER PLAZAS</v>
          </cell>
          <cell r="E1118" t="str">
            <v>CONTRATO DE PRESTACIÓN DE SERVICIOS DE APOYO A LA GESTIÓN</v>
          </cell>
          <cell r="F1118" t="str">
            <v>PRESTACIÓN DE SERVICIOS DE APOYO A LA GESTIÓN NECESARIO PARA EL DESARROLLO DE LOS DIFERENTES PROCESOS DEL ÁREA DE RECREACIÓN Y DEPORTES DEL PROYECTO FICHA BPUNI BU 01 2510 2024 “IMPLEMENTACIÓN DEL MODELO DE BIENESTAR A TRAVÉS DE ESTRATEGIAS QUE BENEFICIEN A LA COMUNIDAD DE LA UNIVERSIDAD DE LOS LLANOS”</v>
          </cell>
          <cell r="G1118">
            <v>45880</v>
          </cell>
          <cell r="H1118">
            <v>8351119</v>
          </cell>
          <cell r="I1118" t="str">
            <v>Tres (03) meses y diecinueve (19) días calendario</v>
          </cell>
          <cell r="J1118">
            <v>45880</v>
          </cell>
          <cell r="K1118">
            <v>45990</v>
          </cell>
          <cell r="L1118" t="str">
            <v>NO APLICA</v>
          </cell>
          <cell r="M1118" t="str">
            <v>NO APLICA</v>
          </cell>
          <cell r="N1118" t="str">
            <v>NO APLICA</v>
          </cell>
          <cell r="O1118">
            <v>4</v>
          </cell>
          <cell r="P1118">
            <v>1532315</v>
          </cell>
          <cell r="Q1118">
            <v>45880</v>
          </cell>
          <cell r="R1118">
            <v>45900</v>
          </cell>
          <cell r="S1118">
            <v>2298473</v>
          </cell>
          <cell r="T1118">
            <v>45901</v>
          </cell>
          <cell r="U1118">
            <v>45930</v>
          </cell>
          <cell r="V1118">
            <v>2298473</v>
          </cell>
          <cell r="W1118">
            <v>45931</v>
          </cell>
          <cell r="X1118">
            <v>45961</v>
          </cell>
          <cell r="Y1118">
            <v>2221858</v>
          </cell>
          <cell r="Z1118">
            <v>45962</v>
          </cell>
          <cell r="AA1118">
            <v>45990</v>
          </cell>
          <cell r="AB1118">
            <v>0</v>
          </cell>
          <cell r="AC1118">
            <v>0</v>
          </cell>
          <cell r="AD1118">
            <v>0</v>
          </cell>
          <cell r="AE1118">
            <v>0</v>
          </cell>
          <cell r="AF1118">
            <v>0</v>
          </cell>
          <cell r="AG1118">
            <v>0</v>
          </cell>
          <cell r="BI1118" t="str">
            <v>División de Bienestar Universitario</v>
          </cell>
          <cell r="BJ1118" t="str">
            <v>JHON FREYD MONROY RODRIGUEZ</v>
          </cell>
          <cell r="BK1118" t="str">
            <v>Jefe de Oficina</v>
          </cell>
          <cell r="BL1118">
            <v>1759</v>
          </cell>
          <cell r="BM1118">
            <v>45880.562615740739</v>
          </cell>
          <cell r="BN1118">
            <v>193058215</v>
          </cell>
          <cell r="BO1118">
            <v>5275</v>
          </cell>
          <cell r="BP1118">
            <v>45880</v>
          </cell>
          <cell r="BQ1118">
            <v>8351119</v>
          </cell>
          <cell r="CS1118"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v>
          </cell>
          <cell r="CT1118">
            <v>97613395</v>
          </cell>
          <cell r="CU1118">
            <v>717</v>
          </cell>
          <cell r="CV1118" t="str">
            <v>410205</v>
          </cell>
          <cell r="CY1118">
            <v>7490</v>
          </cell>
          <cell r="CZ1118" t="str">
            <v>M6</v>
          </cell>
          <cell r="DA1118">
            <v>8351119</v>
          </cell>
          <cell r="DB1118">
            <v>0</v>
          </cell>
        </row>
        <row r="1119">
          <cell r="B1119" t="str">
            <v>1110 DE 2025</v>
          </cell>
          <cell r="C1119">
            <v>40411349</v>
          </cell>
          <cell r="D1119" t="str">
            <v>MONICA LILIANA VILLALOBOS</v>
          </cell>
          <cell r="E1119" t="str">
            <v>CONTRATO DE PRESTACIÓN DE SERVICIOS DE APOYO A LA GESTIÓN</v>
          </cell>
          <cell r="F1119" t="str">
            <v>PRESTACIÓN DE SERVICIOS DE APOYO A LA GESTIÓN NECESARIO PARA EL DESARROLLO DE LOS DIFERENTES PROCESOS EN LA DISCIPLINA DE NATACIÓN DEL PROYECTO FICHA BPUNI BU 01 2510 2024 “IMPLEMENTACIÓN DEL MODELO DE BIENESTAR A TRAVÉS DE ESTRATEGIAS QUE BENEFICIEN A LA COMUNIDAD DE LA UNIVERSIDAD DE LOS LLANOS”</v>
          </cell>
          <cell r="G1119">
            <v>45880</v>
          </cell>
          <cell r="H1119">
            <v>8351119</v>
          </cell>
          <cell r="I1119" t="str">
            <v>Tres (03) meses y diecinueve (19) días calendario</v>
          </cell>
          <cell r="J1119">
            <v>45880</v>
          </cell>
          <cell r="K1119">
            <v>45990</v>
          </cell>
          <cell r="L1119" t="str">
            <v>NO APLICA</v>
          </cell>
          <cell r="M1119" t="str">
            <v>NO APLICA</v>
          </cell>
          <cell r="N1119" t="str">
            <v>NO APLICA</v>
          </cell>
          <cell r="O1119">
            <v>4</v>
          </cell>
          <cell r="P1119">
            <v>1532315</v>
          </cell>
          <cell r="Q1119">
            <v>45880</v>
          </cell>
          <cell r="R1119">
            <v>45900</v>
          </cell>
          <cell r="S1119">
            <v>2298473</v>
          </cell>
          <cell r="T1119">
            <v>45901</v>
          </cell>
          <cell r="U1119">
            <v>45930</v>
          </cell>
          <cell r="V1119">
            <v>2298473</v>
          </cell>
          <cell r="W1119">
            <v>45931</v>
          </cell>
          <cell r="X1119">
            <v>45961</v>
          </cell>
          <cell r="Y1119">
            <v>2221858</v>
          </cell>
          <cell r="Z1119">
            <v>45962</v>
          </cell>
          <cell r="AA1119">
            <v>45990</v>
          </cell>
          <cell r="AB1119">
            <v>0</v>
          </cell>
          <cell r="AC1119">
            <v>0</v>
          </cell>
          <cell r="AD1119">
            <v>0</v>
          </cell>
          <cell r="AE1119">
            <v>0</v>
          </cell>
          <cell r="AF1119">
            <v>0</v>
          </cell>
          <cell r="AG1119">
            <v>0</v>
          </cell>
          <cell r="BI1119" t="str">
            <v>División de Bienestar Universitario</v>
          </cell>
          <cell r="BJ1119" t="str">
            <v>JHON FREYD MONROY RODRIGUEZ</v>
          </cell>
          <cell r="BK1119" t="str">
            <v>Jefe de Oficina</v>
          </cell>
          <cell r="BL1119">
            <v>1759</v>
          </cell>
          <cell r="BM1119">
            <v>45880.562615740739</v>
          </cell>
          <cell r="BN1119">
            <v>193058215</v>
          </cell>
          <cell r="BO1119">
            <v>5274</v>
          </cell>
          <cell r="BP1119">
            <v>45880</v>
          </cell>
          <cell r="BQ1119">
            <v>8351119</v>
          </cell>
          <cell r="CS111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v>
          </cell>
          <cell r="CT1119">
            <v>40411349</v>
          </cell>
          <cell r="CU1119">
            <v>717</v>
          </cell>
          <cell r="CV1119" t="str">
            <v>410205</v>
          </cell>
          <cell r="CY1119">
            <v>4761</v>
          </cell>
          <cell r="CZ1119" t="str">
            <v>M6</v>
          </cell>
          <cell r="DA1119">
            <v>8351119</v>
          </cell>
          <cell r="DB1119">
            <v>0</v>
          </cell>
        </row>
        <row r="1120">
          <cell r="B1120" t="str">
            <v>1111 DE 2025</v>
          </cell>
          <cell r="C1120">
            <v>17342916</v>
          </cell>
          <cell r="D1120" t="str">
            <v>JAVIER GUSTAVO LA ROTTA MONROY</v>
          </cell>
          <cell r="E1120" t="str">
            <v>CONTRATO DE PRESTACIÓN DE SERVICIOS DE APOYO A LA GESTIÓN</v>
          </cell>
          <cell r="F1120" t="str">
            <v>PRESTACIÓN DE SERVICIOS DE APOYO A LA GESTIÓN NECESARIO PARA EL DESARROLLO DE LOS DIFERENTES PROCESOS EN LA INSTRUCCIÓN DE ARTES ESCÉNICAS DEL PROYECTO FICHA BPUNI BU 01 2510 2024 “IMPLEMENTACIÓN DEL MODELO DE BIENESTAR A TRAVÉS DE ESTRATEGIAS QUE BENEFICIEN A LA COMUNIDAD DE LA UNIVERSIDAD DE LOS LLANOS”</v>
          </cell>
          <cell r="G1120">
            <v>45880</v>
          </cell>
          <cell r="H1120">
            <v>8351119</v>
          </cell>
          <cell r="I1120" t="str">
            <v>Tres (03) meses y diecinueve (19) días calendario</v>
          </cell>
          <cell r="J1120">
            <v>45880</v>
          </cell>
          <cell r="K1120">
            <v>45990</v>
          </cell>
          <cell r="L1120" t="str">
            <v>NO APLICA</v>
          </cell>
          <cell r="M1120" t="str">
            <v>NO APLICA</v>
          </cell>
          <cell r="N1120" t="str">
            <v>NO APLICA</v>
          </cell>
          <cell r="O1120">
            <v>4</v>
          </cell>
          <cell r="P1120">
            <v>1532315</v>
          </cell>
          <cell r="Q1120">
            <v>45880</v>
          </cell>
          <cell r="R1120">
            <v>45900</v>
          </cell>
          <cell r="S1120">
            <v>2298473</v>
          </cell>
          <cell r="T1120">
            <v>45901</v>
          </cell>
          <cell r="U1120">
            <v>45930</v>
          </cell>
          <cell r="V1120">
            <v>2298473</v>
          </cell>
          <cell r="W1120">
            <v>45931</v>
          </cell>
          <cell r="X1120">
            <v>45961</v>
          </cell>
          <cell r="Y1120">
            <v>2221858</v>
          </cell>
          <cell r="Z1120">
            <v>45962</v>
          </cell>
          <cell r="AA1120">
            <v>45990</v>
          </cell>
          <cell r="AB1120">
            <v>0</v>
          </cell>
          <cell r="AC1120">
            <v>0</v>
          </cell>
          <cell r="AD1120">
            <v>0</v>
          </cell>
          <cell r="AE1120">
            <v>0</v>
          </cell>
          <cell r="AF1120">
            <v>0</v>
          </cell>
          <cell r="AG1120">
            <v>0</v>
          </cell>
          <cell r="BI1120" t="str">
            <v>División de Bienestar Universitario</v>
          </cell>
          <cell r="BJ1120" t="str">
            <v>JHON FREYD MONROY RODRIGUEZ</v>
          </cell>
          <cell r="BK1120" t="str">
            <v>Jefe de Oficina</v>
          </cell>
          <cell r="BL1120">
            <v>1759</v>
          </cell>
          <cell r="BM1120">
            <v>45880.562615740739</v>
          </cell>
          <cell r="BN1120">
            <v>193058215</v>
          </cell>
          <cell r="BO1120">
            <v>5273</v>
          </cell>
          <cell r="BP1120">
            <v>45880</v>
          </cell>
          <cell r="BQ1120">
            <v>8351119</v>
          </cell>
          <cell r="CS1120"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 11. Contribuir en masificar la divulgación y visualización de los servicios y actividades desarrollados por la División de Bienestar Institucional.</v>
          </cell>
          <cell r="CT1120">
            <v>17342916</v>
          </cell>
          <cell r="CU1120">
            <v>717</v>
          </cell>
          <cell r="CV1120" t="str">
            <v>410205</v>
          </cell>
          <cell r="CY1120">
            <v>9329</v>
          </cell>
          <cell r="CZ1120" t="str">
            <v>M6</v>
          </cell>
          <cell r="DA1120">
            <v>8351119</v>
          </cell>
          <cell r="DB1120">
            <v>0</v>
          </cell>
        </row>
        <row r="1121">
          <cell r="B1121" t="str">
            <v>1112 DE 2025</v>
          </cell>
          <cell r="C1121">
            <v>17347719</v>
          </cell>
          <cell r="D1121" t="str">
            <v>JHON LEANDRO TORO DIAZ</v>
          </cell>
          <cell r="E1121" t="str">
            <v>CONTRATO DE PRESTACIÓN DE SERVICIOS DE APOYO A LA GESTIÓN</v>
          </cell>
          <cell r="F1121" t="str">
            <v>PRESTACIÓN DE SERVICIOS DE APOYO A LA GESTIÓN NECESARIO PARA EL DESARROLLO DE LOS DIFERENTES PROCESOS EN LA INSTRUCCIÓN DE DANZAS DEL PROYECTO FICHA BPUNI BU 01 2510 2024 “IMPLEMENTACIÓN DEL MODELO DE BIENESTAR A TRAVÉS DE ESTRATEGIAS QUE BENEFICIEN A LA COMUNIDAD DE LA UNIVERSIDAD DE LOS LLANOS”</v>
          </cell>
          <cell r="G1121">
            <v>45880</v>
          </cell>
          <cell r="H1121">
            <v>8351119</v>
          </cell>
          <cell r="I1121" t="str">
            <v>Tres (03) meses y diecinueve (19) días calendario</v>
          </cell>
          <cell r="J1121">
            <v>45880</v>
          </cell>
          <cell r="K1121">
            <v>45990</v>
          </cell>
          <cell r="L1121" t="str">
            <v>NO APLICA</v>
          </cell>
          <cell r="M1121" t="str">
            <v>NO APLICA</v>
          </cell>
          <cell r="N1121" t="str">
            <v>NO APLICA</v>
          </cell>
          <cell r="O1121">
            <v>4</v>
          </cell>
          <cell r="P1121">
            <v>1532315</v>
          </cell>
          <cell r="Q1121">
            <v>45880</v>
          </cell>
          <cell r="R1121">
            <v>45900</v>
          </cell>
          <cell r="S1121">
            <v>2298473</v>
          </cell>
          <cell r="T1121">
            <v>45901</v>
          </cell>
          <cell r="U1121">
            <v>45930</v>
          </cell>
          <cell r="V1121">
            <v>2298473</v>
          </cell>
          <cell r="W1121">
            <v>45931</v>
          </cell>
          <cell r="X1121">
            <v>45961</v>
          </cell>
          <cell r="Y1121">
            <v>2221858</v>
          </cell>
          <cell r="Z1121">
            <v>45962</v>
          </cell>
          <cell r="AA1121">
            <v>45990</v>
          </cell>
          <cell r="AB1121">
            <v>0</v>
          </cell>
          <cell r="AC1121">
            <v>0</v>
          </cell>
          <cell r="AD1121">
            <v>0</v>
          </cell>
          <cell r="AE1121">
            <v>0</v>
          </cell>
          <cell r="AF1121">
            <v>0</v>
          </cell>
          <cell r="AG1121">
            <v>0</v>
          </cell>
          <cell r="BI1121" t="str">
            <v>División de Bienestar Universitario</v>
          </cell>
          <cell r="BJ1121" t="str">
            <v>JHON FREYD MONROY RODRIGUEZ</v>
          </cell>
          <cell r="BK1121" t="str">
            <v>Jefe de Oficina</v>
          </cell>
          <cell r="BL1121">
            <v>1759</v>
          </cell>
          <cell r="BM1121">
            <v>45880.562615740739</v>
          </cell>
          <cell r="BN1121">
            <v>193058215</v>
          </cell>
          <cell r="BO1121">
            <v>5268</v>
          </cell>
          <cell r="BP1121">
            <v>45880</v>
          </cell>
          <cell r="BQ1121">
            <v>8351119</v>
          </cell>
          <cell r="CS1121"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 11. Contribuir en masificar la divulgación y visualización de los servicios y actividades desarrollados por la División de Bienestar Institucional.</v>
          </cell>
          <cell r="CT1121">
            <v>17347719</v>
          </cell>
          <cell r="CU1121">
            <v>717</v>
          </cell>
          <cell r="CV1121" t="str">
            <v>410205</v>
          </cell>
          <cell r="CY1121">
            <v>9007</v>
          </cell>
          <cell r="CZ1121" t="str">
            <v>M6</v>
          </cell>
          <cell r="DA1121">
            <v>8351119</v>
          </cell>
          <cell r="DB1121">
            <v>0</v>
          </cell>
        </row>
        <row r="1122">
          <cell r="B1122" t="str">
            <v>1113 DE 2025</v>
          </cell>
          <cell r="C1122">
            <v>1121901554</v>
          </cell>
          <cell r="D1122" t="str">
            <v>ALVARO ALEJANDRO ARENAS GOMEZ</v>
          </cell>
          <cell r="E1122" t="str">
            <v>CONTRATO DE PRESTACIÓN DE SERVICIOS DE APOYO A LA GESTIÓN</v>
          </cell>
          <cell r="F1122" t="str">
            <v>PRESTACIÓN DE SERVICIOS DE APOYO A LA GESTIÓN NECESARIO PARA EL DESARROLLO DE LOS DIFERENTES PROCESOS DEPORTIVOS DEL PROYECTO FICHA BPUNI BU 01 2510 2024 “IMPLEMENTACIÓN DEL MODELO DE BIENESTAR A TRAVÉS DE ESTRATEGIAS QUE BENEFICIEN A LA COMUNIDAD DE LA UNIVERSIDAD DE LOS LLANOS”</v>
          </cell>
          <cell r="G1122">
            <v>45880</v>
          </cell>
          <cell r="H1122">
            <v>8351119</v>
          </cell>
          <cell r="I1122" t="str">
            <v>Tres (03) meses y diecinueve (19) días calendario</v>
          </cell>
          <cell r="J1122">
            <v>45880</v>
          </cell>
          <cell r="K1122">
            <v>45990</v>
          </cell>
          <cell r="L1122" t="str">
            <v>NO APLICA</v>
          </cell>
          <cell r="M1122" t="str">
            <v>NO APLICA</v>
          </cell>
          <cell r="N1122" t="str">
            <v>NO APLICA</v>
          </cell>
          <cell r="O1122">
            <v>4</v>
          </cell>
          <cell r="P1122">
            <v>1532315</v>
          </cell>
          <cell r="Q1122">
            <v>45880</v>
          </cell>
          <cell r="R1122">
            <v>45900</v>
          </cell>
          <cell r="S1122">
            <v>2298473</v>
          </cell>
          <cell r="T1122">
            <v>45901</v>
          </cell>
          <cell r="U1122">
            <v>45930</v>
          </cell>
          <cell r="V1122">
            <v>2298473</v>
          </cell>
          <cell r="W1122">
            <v>45931</v>
          </cell>
          <cell r="X1122">
            <v>45961</v>
          </cell>
          <cell r="Y1122">
            <v>2221858</v>
          </cell>
          <cell r="Z1122">
            <v>45962</v>
          </cell>
          <cell r="AA1122">
            <v>45990</v>
          </cell>
          <cell r="AB1122">
            <v>0</v>
          </cell>
          <cell r="AC1122">
            <v>0</v>
          </cell>
          <cell r="AD1122">
            <v>0</v>
          </cell>
          <cell r="AE1122">
            <v>0</v>
          </cell>
          <cell r="AF1122">
            <v>0</v>
          </cell>
          <cell r="AG1122">
            <v>0</v>
          </cell>
          <cell r="BI1122" t="str">
            <v>División de Bienestar Universitario</v>
          </cell>
          <cell r="BJ1122" t="str">
            <v>JHON FREYD MONROY RODRIGUEZ</v>
          </cell>
          <cell r="BK1122" t="str">
            <v>Jefe de Oficina</v>
          </cell>
          <cell r="BL1122">
            <v>1759</v>
          </cell>
          <cell r="BM1122">
            <v>45880.562615740739</v>
          </cell>
          <cell r="BN1122">
            <v>193058215</v>
          </cell>
          <cell r="BO1122">
            <v>5267</v>
          </cell>
          <cell r="BP1122">
            <v>45880</v>
          </cell>
          <cell r="BQ1122">
            <v>8351119</v>
          </cell>
          <cell r="CS1122" t="str">
            <v>1. Apoyar a la división de bienestar institucional en la planeación, desarrollo e implementación de sesiones de practica entrenamientos deportivos, recreacionales, formativos y competitivos o de acondicionamiento físico. 2. Contribuir al desarrollo de programas, servicios y actividades de Bienestar dirigidas a la comunidad académica de los programas de posgrado de la universidad de los Llanos. 3. Apoyar la elaboración del plan de entrenamiento de la disciplina, desarrollar planes de juego, dirigir deportistas durante los eventos deportivos. 4.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5. Brindar apoyo en identificar y reclutar deportistas promisorios para fortalecer los procesos deportivos formativos y competitivos. 6. Contribuir en la planeación y ejecución de estrategias tendientes a incentivar la participación del personal administrativo y docente en las actividades programadas. 7. Apoyar a la división de bienestar en la articulación de proyectos y/o actividades dirigidas al bienestar físico al fomento de la actividad física y el deporte. 8. Contribuir con el buen uso de los escenarios y los implementos deportivos puestos a su disposición para llevar a cabo los entrenamientos los cuales deben ser utilizados exclusivamente para los integrantes de la comunidad Unillanista. 9. Velar por el aseguramiento de los registros de participación de la comunidad universitaria en los procesos deportivos formativos y competitivos adelantados por la división de bienestar institucional. 10. Contribuir con la actualización de datos o sistema de información que este habilitado para los usuarios del área de recreación y deportes, informes cualitativos y cuantitativos con sus respectivas evidencias fotográficas deberán reportarlas de acuerdo las necesidades del área. 11. Apoyar a la división de bienestar en la oferta y desarrollo de programas y actividades del fomento del deporte y la actividad física a través de medios digítales dirigido a estudiantes, docentes, funcionarios y egresados.  12. Brindar apoyo a la jefatura de Bienestar en los eventos institucionales que se realicen y sean liderados y apoyados por la dirección de bienestar institucional. 13. Apoyar en la promoción de la práctica deportiva o de actividad física, realizando una actividad masiva como evento recreativo. 14. Apoyar con el fortalecimiento del club deportivo de la Universidad de los llanos, por medio de las escuelas de formación atendiendo las necesidades del mismo. 15. Contribuir en masificar la divulgación y visualización de los servicios y actividades desarrollados por la División de Bienestar Institucional.</v>
          </cell>
          <cell r="CT1122">
            <v>1121901554</v>
          </cell>
          <cell r="CU1122">
            <v>717</v>
          </cell>
          <cell r="CV1122" t="str">
            <v>410205</v>
          </cell>
          <cell r="CY1122">
            <v>8299</v>
          </cell>
          <cell r="CZ1122" t="str">
            <v>M6</v>
          </cell>
          <cell r="DA1122">
            <v>8351119</v>
          </cell>
          <cell r="DB1122">
            <v>0</v>
          </cell>
        </row>
        <row r="1123">
          <cell r="B1123" t="str">
            <v>1114 DE 2025</v>
          </cell>
          <cell r="C1123">
            <v>17344211</v>
          </cell>
          <cell r="D1123" t="str">
            <v>OSCAR BYRON CORTES CASTAÑEDA</v>
          </cell>
          <cell r="E1123" t="str">
            <v>CONTRATO DE PRESTACIÓN DE SERVICIOS DE APOYO A LA GESTIÓN</v>
          </cell>
          <cell r="F1123" t="str">
            <v>PRESTACIÓN DE SERVICIOS DE APOYO A LA GESTIÓN NECESARIO PARA EL DESARROLLO DE LOS DIFERENTES PROCESOS DE PREVENCIÓN Y REHABILITACIÓN DE LESIONES OSTEOMUSCULARES DE PRACTICANTES DE ACTIVIDADES DEPORTIVAS DEL PROYECTO FICHA BPUNI BU 01 2510 2024 “IMPLEMENTACIÓN DEL MODELO DE BIENESTAR A TRAVÉS DE ESTRATEGIAS QUE BENEFICIEN A LA COMUNIDAD DE LA UNIVERSIDAD DE LOS LLANOS”</v>
          </cell>
          <cell r="G1123">
            <v>45880</v>
          </cell>
          <cell r="H1123">
            <v>8351119</v>
          </cell>
          <cell r="I1123" t="str">
            <v>Tres (03) meses y diecinueve (19) días calendario</v>
          </cell>
          <cell r="J1123">
            <v>45880</v>
          </cell>
          <cell r="K1123">
            <v>45990</v>
          </cell>
          <cell r="L1123" t="str">
            <v>NO APLICA</v>
          </cell>
          <cell r="M1123" t="str">
            <v>NO APLICA</v>
          </cell>
          <cell r="N1123" t="str">
            <v>NO APLICA</v>
          </cell>
          <cell r="O1123">
            <v>4</v>
          </cell>
          <cell r="P1123">
            <v>1532315</v>
          </cell>
          <cell r="Q1123">
            <v>45880</v>
          </cell>
          <cell r="R1123">
            <v>45900</v>
          </cell>
          <cell r="S1123">
            <v>2298473</v>
          </cell>
          <cell r="T1123">
            <v>45901</v>
          </cell>
          <cell r="U1123">
            <v>45930</v>
          </cell>
          <cell r="V1123">
            <v>2298473</v>
          </cell>
          <cell r="W1123">
            <v>45931</v>
          </cell>
          <cell r="X1123">
            <v>45961</v>
          </cell>
          <cell r="Y1123">
            <v>2221858</v>
          </cell>
          <cell r="Z1123">
            <v>45962</v>
          </cell>
          <cell r="AA1123">
            <v>45990</v>
          </cell>
          <cell r="AB1123">
            <v>0</v>
          </cell>
          <cell r="AC1123">
            <v>0</v>
          </cell>
          <cell r="AD1123">
            <v>0</v>
          </cell>
          <cell r="AE1123">
            <v>0</v>
          </cell>
          <cell r="AF1123">
            <v>0</v>
          </cell>
          <cell r="AG1123">
            <v>0</v>
          </cell>
          <cell r="BI1123" t="str">
            <v>División de Bienestar Universitario</v>
          </cell>
          <cell r="BJ1123" t="str">
            <v>JHON FREYD MONROY RODRIGUEZ</v>
          </cell>
          <cell r="BK1123" t="str">
            <v>Jefe de Oficina</v>
          </cell>
          <cell r="BL1123">
            <v>1759</v>
          </cell>
          <cell r="BM1123">
            <v>45880.562615740739</v>
          </cell>
          <cell r="BN1123">
            <v>193058215</v>
          </cell>
          <cell r="BO1123">
            <v>5266</v>
          </cell>
          <cell r="BP1123">
            <v>45880</v>
          </cell>
          <cell r="BQ1123">
            <v>8351119</v>
          </cell>
          <cell r="CS1123" t="str">
            <v>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v>
          </cell>
          <cell r="CT1123">
            <v>17344211.600000001</v>
          </cell>
          <cell r="CU1123">
            <v>717</v>
          </cell>
          <cell r="CV1123" t="str">
            <v>410205</v>
          </cell>
          <cell r="CY1123">
            <v>8299</v>
          </cell>
          <cell r="CZ1123" t="str">
            <v>M6</v>
          </cell>
          <cell r="DA1123">
            <v>8351119</v>
          </cell>
          <cell r="DB1123">
            <v>0</v>
          </cell>
        </row>
        <row r="1124">
          <cell r="B1124" t="str">
            <v>1115 DE 2025</v>
          </cell>
          <cell r="C1124">
            <v>23702460</v>
          </cell>
          <cell r="D1124" t="str">
            <v>HEYDI PATRICIA QUINTERO CASALLAS</v>
          </cell>
          <cell r="E1124" t="str">
            <v>CONTRATO DE PRESTACIÓN DE SERVICIOS DE APOYO A LA GESTIÓN</v>
          </cell>
          <cell r="F1124"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v>
          </cell>
          <cell r="G1124">
            <v>45880</v>
          </cell>
          <cell r="H1124">
            <v>8351119</v>
          </cell>
          <cell r="I1124" t="str">
            <v>Tres (03) meses y diecinueve (19) días calendario</v>
          </cell>
          <cell r="J1124">
            <v>45880</v>
          </cell>
          <cell r="K1124">
            <v>45990</v>
          </cell>
          <cell r="L1124" t="str">
            <v>NO APLICA</v>
          </cell>
          <cell r="M1124" t="str">
            <v>NO APLICA</v>
          </cell>
          <cell r="N1124" t="str">
            <v>NO APLICA</v>
          </cell>
          <cell r="O1124">
            <v>4</v>
          </cell>
          <cell r="P1124">
            <v>1532315</v>
          </cell>
          <cell r="Q1124">
            <v>45880</v>
          </cell>
          <cell r="R1124">
            <v>45900</v>
          </cell>
          <cell r="S1124">
            <v>2298473</v>
          </cell>
          <cell r="T1124">
            <v>45901</v>
          </cell>
          <cell r="U1124">
            <v>45930</v>
          </cell>
          <cell r="V1124">
            <v>2298473</v>
          </cell>
          <cell r="W1124">
            <v>45931</v>
          </cell>
          <cell r="X1124">
            <v>45961</v>
          </cell>
          <cell r="Y1124">
            <v>2221858</v>
          </cell>
          <cell r="Z1124">
            <v>45962</v>
          </cell>
          <cell r="AA1124">
            <v>45990</v>
          </cell>
          <cell r="AB1124">
            <v>0</v>
          </cell>
          <cell r="AC1124">
            <v>0</v>
          </cell>
          <cell r="AD1124">
            <v>0</v>
          </cell>
          <cell r="AE1124">
            <v>0</v>
          </cell>
          <cell r="AF1124">
            <v>0</v>
          </cell>
          <cell r="AG1124">
            <v>0</v>
          </cell>
          <cell r="BI1124" t="str">
            <v>División de Bienestar Universitario</v>
          </cell>
          <cell r="BJ1124" t="str">
            <v>JHON FREYD MONROY RODRIGUEZ</v>
          </cell>
          <cell r="BK1124" t="str">
            <v>Jefe de Oficina</v>
          </cell>
          <cell r="BL1124">
            <v>1759</v>
          </cell>
          <cell r="BM1124">
            <v>45880.562615740739</v>
          </cell>
          <cell r="BN1124">
            <v>193058215</v>
          </cell>
          <cell r="BO1124">
            <v>5265</v>
          </cell>
          <cell r="BP1124">
            <v>45880</v>
          </cell>
          <cell r="BQ1124">
            <v>8351119</v>
          </cell>
          <cell r="CS1124" t="str">
            <v>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v>
          </cell>
          <cell r="CT1124">
            <v>23702460.100000001</v>
          </cell>
          <cell r="CU1124">
            <v>717</v>
          </cell>
          <cell r="CV1124" t="str">
            <v>410205</v>
          </cell>
          <cell r="CY1124">
            <v>8299</v>
          </cell>
          <cell r="CZ1124" t="str">
            <v>M6</v>
          </cell>
          <cell r="DA1124">
            <v>8351119</v>
          </cell>
          <cell r="DB1124">
            <v>0</v>
          </cell>
        </row>
        <row r="1125">
          <cell r="B1125" t="str">
            <v>1116 DE 2025</v>
          </cell>
          <cell r="C1125">
            <v>40397919</v>
          </cell>
          <cell r="D1125" t="str">
            <v>YICEL NAYIBER TORRES SANCHEZ</v>
          </cell>
          <cell r="E1125" t="str">
            <v>CONTRATO DE PRESTACIÓN DE SERVICIOS DE APOYO A LA GESTIÓN</v>
          </cell>
          <cell r="F1125"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v>
          </cell>
          <cell r="G1125">
            <v>45880</v>
          </cell>
          <cell r="H1125">
            <v>8351119</v>
          </cell>
          <cell r="I1125" t="str">
            <v>Tres (03) meses y diecinueve (19) días calendario</v>
          </cell>
          <cell r="J1125">
            <v>45880</v>
          </cell>
          <cell r="K1125">
            <v>45990</v>
          </cell>
          <cell r="L1125" t="str">
            <v>NO APLICA</v>
          </cell>
          <cell r="M1125" t="str">
            <v>NO APLICA</v>
          </cell>
          <cell r="N1125" t="str">
            <v>NO APLICA</v>
          </cell>
          <cell r="O1125">
            <v>4</v>
          </cell>
          <cell r="P1125">
            <v>1532315</v>
          </cell>
          <cell r="Q1125">
            <v>45880</v>
          </cell>
          <cell r="R1125">
            <v>45900</v>
          </cell>
          <cell r="S1125">
            <v>2298473</v>
          </cell>
          <cell r="T1125">
            <v>45901</v>
          </cell>
          <cell r="U1125">
            <v>45930</v>
          </cell>
          <cell r="V1125">
            <v>2298473</v>
          </cell>
          <cell r="W1125">
            <v>45931</v>
          </cell>
          <cell r="X1125">
            <v>45961</v>
          </cell>
          <cell r="Y1125">
            <v>2221858</v>
          </cell>
          <cell r="Z1125">
            <v>45962</v>
          </cell>
          <cell r="AA1125">
            <v>45990</v>
          </cell>
          <cell r="AB1125">
            <v>0</v>
          </cell>
          <cell r="AC1125">
            <v>0</v>
          </cell>
          <cell r="AD1125">
            <v>0</v>
          </cell>
          <cell r="AE1125">
            <v>0</v>
          </cell>
          <cell r="AF1125">
            <v>0</v>
          </cell>
          <cell r="AG1125">
            <v>0</v>
          </cell>
          <cell r="BI1125" t="str">
            <v>División de Bienestar Universitario</v>
          </cell>
          <cell r="BJ1125" t="str">
            <v>JHON FREYD MONROY RODRIGUEZ</v>
          </cell>
          <cell r="BK1125" t="str">
            <v>Jefe de Oficina</v>
          </cell>
          <cell r="BL1125">
            <v>1759</v>
          </cell>
          <cell r="BM1125">
            <v>45880.562615740739</v>
          </cell>
          <cell r="BN1125">
            <v>193058215</v>
          </cell>
          <cell r="BO1125">
            <v>5264</v>
          </cell>
          <cell r="BP1125">
            <v>45880</v>
          </cell>
          <cell r="BQ1125">
            <v>8351119</v>
          </cell>
          <cell r="CS1125" t="str">
            <v>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v>
          </cell>
          <cell r="CT1125">
            <v>40397919</v>
          </cell>
          <cell r="CU1125">
            <v>717</v>
          </cell>
          <cell r="CV1125" t="str">
            <v>410205</v>
          </cell>
          <cell r="CY1125">
            <v>8299</v>
          </cell>
          <cell r="CZ1125" t="str">
            <v>M6</v>
          </cell>
          <cell r="DA1125">
            <v>8351119</v>
          </cell>
          <cell r="DB1125">
            <v>0</v>
          </cell>
        </row>
        <row r="1126">
          <cell r="B1126" t="str">
            <v>1117 DE 2025</v>
          </cell>
          <cell r="C1126">
            <v>86058158</v>
          </cell>
          <cell r="D1126" t="str">
            <v>JOHN FREDY MUÑOZ MARTINEZ</v>
          </cell>
          <cell r="E1126" t="str">
            <v>CONTRATO DE PRESTACIÓN DE SERVICIOS DE APOYO A LA GESTIÓN</v>
          </cell>
          <cell r="F1126" t="str">
            <v>PRESTACIÓN DE SERVICIOS DE APOYO A LA GESTIÓN NECESARIO PARA EL DESARROLLO DE LOS DIFERENTES PROCESOS EN LA DISCIPLINA DE FUTBOL SALA DEL PROYECTO FICHA BPUNI BU 01 2510 2024 “IMPLEMENTACIÓN DEL MODELO DE BIENESTAR A TRAVÉS DE ESTRATEGIAS QUE BENEFICIEN A LA COMUNIDAD DE LA UNIVERSIDAD DE LOS LLANOS”</v>
          </cell>
          <cell r="G1126">
            <v>45880</v>
          </cell>
          <cell r="H1126">
            <v>8351119</v>
          </cell>
          <cell r="I1126" t="str">
            <v>Tres (03) meses y diecinueve (19) días calendario</v>
          </cell>
          <cell r="J1126">
            <v>45880</v>
          </cell>
          <cell r="K1126">
            <v>45990</v>
          </cell>
          <cell r="L1126" t="str">
            <v>NO APLICA</v>
          </cell>
          <cell r="M1126" t="str">
            <v>NO APLICA</v>
          </cell>
          <cell r="N1126" t="str">
            <v>NO APLICA</v>
          </cell>
          <cell r="O1126">
            <v>4</v>
          </cell>
          <cell r="P1126">
            <v>1532315</v>
          </cell>
          <cell r="Q1126">
            <v>45880</v>
          </cell>
          <cell r="R1126">
            <v>45900</v>
          </cell>
          <cell r="S1126">
            <v>2298473</v>
          </cell>
          <cell r="T1126">
            <v>45901</v>
          </cell>
          <cell r="U1126">
            <v>45930</v>
          </cell>
          <cell r="V1126">
            <v>2298473</v>
          </cell>
          <cell r="W1126">
            <v>45931</v>
          </cell>
          <cell r="X1126">
            <v>45961</v>
          </cell>
          <cell r="Y1126">
            <v>2221858</v>
          </cell>
          <cell r="Z1126">
            <v>45962</v>
          </cell>
          <cell r="AA1126">
            <v>45990</v>
          </cell>
          <cell r="AB1126">
            <v>0</v>
          </cell>
          <cell r="AC1126">
            <v>0</v>
          </cell>
          <cell r="AD1126">
            <v>0</v>
          </cell>
          <cell r="AE1126">
            <v>0</v>
          </cell>
          <cell r="AF1126">
            <v>0</v>
          </cell>
          <cell r="AG1126">
            <v>0</v>
          </cell>
          <cell r="BI1126" t="str">
            <v>División de Bienestar Universitario</v>
          </cell>
          <cell r="BJ1126" t="str">
            <v>JHON FREYD MONROY RODRIGUEZ</v>
          </cell>
          <cell r="BK1126" t="str">
            <v>Jefe de Oficina</v>
          </cell>
          <cell r="BL1126">
            <v>1759</v>
          </cell>
          <cell r="BM1126">
            <v>45880.562615740739</v>
          </cell>
          <cell r="BN1126">
            <v>193058215</v>
          </cell>
          <cell r="BO1126">
            <v>5263</v>
          </cell>
          <cell r="BP1126">
            <v>45880</v>
          </cell>
          <cell r="BQ1126">
            <v>8351119</v>
          </cell>
          <cell r="CS1126"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v>
          </cell>
          <cell r="CT1126">
            <v>86058158</v>
          </cell>
          <cell r="CU1126">
            <v>717</v>
          </cell>
          <cell r="CV1126" t="str">
            <v>410205</v>
          </cell>
          <cell r="CY1126">
            <v>8552</v>
          </cell>
          <cell r="CZ1126" t="str">
            <v>M3</v>
          </cell>
          <cell r="DA1126">
            <v>8351119</v>
          </cell>
          <cell r="DB1126">
            <v>0</v>
          </cell>
        </row>
        <row r="1127">
          <cell r="B1127" t="str">
            <v>1118 DE 2025</v>
          </cell>
          <cell r="C1127">
            <v>0</v>
          </cell>
          <cell r="D1127" t="str">
            <v>No. Libre</v>
          </cell>
          <cell r="E1127">
            <v>0</v>
          </cell>
          <cell r="F1127">
            <v>0</v>
          </cell>
          <cell r="G1127">
            <v>0</v>
          </cell>
          <cell r="H1127">
            <v>0</v>
          </cell>
          <cell r="I1127">
            <v>0</v>
          </cell>
          <cell r="J1127">
            <v>0</v>
          </cell>
          <cell r="K1127">
            <v>0</v>
          </cell>
          <cell r="L1127">
            <v>0</v>
          </cell>
          <cell r="M1127">
            <v>0</v>
          </cell>
          <cell r="N1127">
            <v>0</v>
          </cell>
          <cell r="O1127">
            <v>0</v>
          </cell>
          <cell r="P1127">
            <v>1532315</v>
          </cell>
          <cell r="Q1127">
            <v>0</v>
          </cell>
          <cell r="R1127">
            <v>0</v>
          </cell>
          <cell r="S1127">
            <v>2298473</v>
          </cell>
          <cell r="T1127">
            <v>0</v>
          </cell>
          <cell r="U1127">
            <v>0</v>
          </cell>
          <cell r="V1127">
            <v>2298473</v>
          </cell>
          <cell r="W1127">
            <v>0</v>
          </cell>
          <cell r="X1127">
            <v>0</v>
          </cell>
          <cell r="Y1127">
            <v>2221858</v>
          </cell>
          <cell r="Z1127">
            <v>0</v>
          </cell>
          <cell r="AA1127">
            <v>0</v>
          </cell>
          <cell r="AB1127">
            <v>0</v>
          </cell>
          <cell r="AC1127">
            <v>0</v>
          </cell>
          <cell r="AD1127">
            <v>0</v>
          </cell>
          <cell r="AE1127">
            <v>0</v>
          </cell>
          <cell r="AF1127">
            <v>0</v>
          </cell>
          <cell r="AG1127">
            <v>0</v>
          </cell>
          <cell r="BI1127">
            <v>0</v>
          </cell>
          <cell r="BJ1127">
            <v>0</v>
          </cell>
          <cell r="BK1127">
            <v>0</v>
          </cell>
          <cell r="BL1127" t="e">
            <v>#N/A</v>
          </cell>
          <cell r="BM1127" t="e">
            <v>#N/A</v>
          </cell>
          <cell r="BN1127" t="e">
            <v>#N/A</v>
          </cell>
          <cell r="BO1127" t="e">
            <v>#N/A</v>
          </cell>
          <cell r="BP1127" t="e">
            <v>#N/A</v>
          </cell>
          <cell r="BQ1127" t="e">
            <v>#N/A</v>
          </cell>
          <cell r="CS1127">
            <v>0</v>
          </cell>
          <cell r="CT1127">
            <v>0</v>
          </cell>
          <cell r="CU1127" t="e">
            <v>#N/A</v>
          </cell>
          <cell r="CV1127" t="e">
            <v>#N/A</v>
          </cell>
          <cell r="CY1127">
            <v>0</v>
          </cell>
          <cell r="CZ1127">
            <v>0</v>
          </cell>
          <cell r="DA1127">
            <v>8351119</v>
          </cell>
          <cell r="DB1127">
            <v>-8351119</v>
          </cell>
        </row>
        <row r="1128">
          <cell r="B1128" t="str">
            <v>1119 DE 2025</v>
          </cell>
          <cell r="C1128">
            <v>1120352194</v>
          </cell>
          <cell r="D1128" t="str">
            <v>EDWIN FERNANDO BUITRAGO AGUILAR</v>
          </cell>
          <cell r="E1128" t="str">
            <v>CONTRATO DE PRESTACIÓN DE SERVICIOS DE APOYO A LA GESTIÓN</v>
          </cell>
          <cell r="F1128" t="str">
            <v>PRESTACIÓN DE SERVICIOS DE APOYO A LA GESTIÓN NECESARIO PARA EL DESARROLLO DE LOS DIFERENTES PROCESOS EN LA INSTRUCCIÓN DE DANZAS NACIONALES DEL PROYECTO FICHA BPUNI BU 01 2510 2024 “IMPLEMENTACIÓN DEL MODELO DE BIENESTAR A TRAVÉS DE ESTRATEGIAS QUE BENEFICIEN A LA COMUNIDAD DE LA UNIVERSIDAD DE LOS LLANOS”</v>
          </cell>
          <cell r="G1128">
            <v>45880</v>
          </cell>
          <cell r="H1128">
            <v>8351119</v>
          </cell>
          <cell r="I1128" t="str">
            <v>Tres (03) meses y diecinueve (19) días calendario</v>
          </cell>
          <cell r="J1128">
            <v>45880</v>
          </cell>
          <cell r="K1128">
            <v>45990</v>
          </cell>
          <cell r="L1128" t="str">
            <v>NO APLICA</v>
          </cell>
          <cell r="M1128" t="str">
            <v>NO APLICA</v>
          </cell>
          <cell r="N1128" t="str">
            <v>NO APLICA</v>
          </cell>
          <cell r="O1128">
            <v>4</v>
          </cell>
          <cell r="P1128">
            <v>1532315</v>
          </cell>
          <cell r="Q1128">
            <v>45880</v>
          </cell>
          <cell r="R1128">
            <v>45900</v>
          </cell>
          <cell r="S1128">
            <v>2298473</v>
          </cell>
          <cell r="T1128">
            <v>45901</v>
          </cell>
          <cell r="U1128">
            <v>45930</v>
          </cell>
          <cell r="V1128">
            <v>2298473</v>
          </cell>
          <cell r="W1128">
            <v>45931</v>
          </cell>
          <cell r="X1128">
            <v>45961</v>
          </cell>
          <cell r="Y1128">
            <v>2221858</v>
          </cell>
          <cell r="Z1128">
            <v>45962</v>
          </cell>
          <cell r="AA1128">
            <v>45990</v>
          </cell>
          <cell r="AB1128">
            <v>0</v>
          </cell>
          <cell r="AC1128">
            <v>0</v>
          </cell>
          <cell r="AD1128">
            <v>0</v>
          </cell>
          <cell r="AE1128">
            <v>0</v>
          </cell>
          <cell r="AF1128">
            <v>0</v>
          </cell>
          <cell r="AG1128">
            <v>0</v>
          </cell>
          <cell r="BI1128" t="str">
            <v>División de Bienestar Universitario</v>
          </cell>
          <cell r="BJ1128" t="str">
            <v>JHON FREYD MONROY RODRIGUEZ</v>
          </cell>
          <cell r="BK1128" t="str">
            <v>Jefe de Oficina</v>
          </cell>
          <cell r="BL1128">
            <v>1759</v>
          </cell>
          <cell r="BM1128">
            <v>45880.562615740739</v>
          </cell>
          <cell r="BN1128">
            <v>193058215</v>
          </cell>
          <cell r="BO1128">
            <v>5261</v>
          </cell>
          <cell r="BP1128">
            <v>45880</v>
          </cell>
          <cell r="BQ1128">
            <v>8351119</v>
          </cell>
          <cell r="CS1128"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 11. Contribuir en masificar la divulgación y visualización de los servicios y actividades desarrollados por la División de Bienestar Institucional.</v>
          </cell>
          <cell r="CT1128">
            <v>1120352194</v>
          </cell>
          <cell r="CU1128">
            <v>717</v>
          </cell>
          <cell r="CV1128" t="str">
            <v>410205</v>
          </cell>
          <cell r="CY1128">
            <v>8299</v>
          </cell>
          <cell r="CZ1128" t="str">
            <v>M6</v>
          </cell>
          <cell r="DA1128">
            <v>8351119</v>
          </cell>
          <cell r="DB1128">
            <v>0</v>
          </cell>
        </row>
        <row r="1129">
          <cell r="B1129" t="str">
            <v>1120 DE 2025</v>
          </cell>
          <cell r="C1129">
            <v>86045149</v>
          </cell>
          <cell r="D1129" t="str">
            <v>DAVID ALEXANDER MELO MARQUEZ</v>
          </cell>
          <cell r="E1129" t="str">
            <v>CONTRATO DE PRESTACIÓN DE SERVICIOS DE APOYO A LA GESTIÓN</v>
          </cell>
          <cell r="F1129" t="str">
            <v>PRESTACIÓN DE SERVICIOS DE APOYO A LA GESTIÓN NECESARIO PARA EL DESARROLLO DE LOS DIFERENTES PROCESOS EN LA INSTRUCCIÓN DE NARRATIVA ORAL DEL PROYECTO FICHA BPUNI BU 01 2510 2024 “IMPLEMENTACIÓN DEL MODELO DE BIENESTAR A TRAVÉS DE ESTRATEGIAS QUE BENEFICIEN A LA COMUNIDAD DE LA UNIVERSIDAD DE LOS LLANOS”</v>
          </cell>
          <cell r="G1129">
            <v>45880</v>
          </cell>
          <cell r="H1129">
            <v>8351119</v>
          </cell>
          <cell r="I1129" t="str">
            <v>Tres (03) meses y diecinueve (19) días calendario</v>
          </cell>
          <cell r="J1129">
            <v>45880</v>
          </cell>
          <cell r="K1129">
            <v>45990</v>
          </cell>
          <cell r="L1129" t="str">
            <v>NO APLICA</v>
          </cell>
          <cell r="M1129" t="str">
            <v>NO APLICA</v>
          </cell>
          <cell r="N1129" t="str">
            <v>NO APLICA</v>
          </cell>
          <cell r="O1129">
            <v>4</v>
          </cell>
          <cell r="P1129">
            <v>1532315</v>
          </cell>
          <cell r="Q1129">
            <v>45880</v>
          </cell>
          <cell r="R1129">
            <v>45900</v>
          </cell>
          <cell r="S1129">
            <v>2298473</v>
          </cell>
          <cell r="T1129">
            <v>45901</v>
          </cell>
          <cell r="U1129">
            <v>45930</v>
          </cell>
          <cell r="V1129">
            <v>2298473</v>
          </cell>
          <cell r="W1129">
            <v>45931</v>
          </cell>
          <cell r="X1129">
            <v>45961</v>
          </cell>
          <cell r="Y1129">
            <v>2221858</v>
          </cell>
          <cell r="Z1129">
            <v>45962</v>
          </cell>
          <cell r="AA1129">
            <v>45990</v>
          </cell>
          <cell r="AB1129">
            <v>0</v>
          </cell>
          <cell r="AC1129">
            <v>0</v>
          </cell>
          <cell r="AD1129">
            <v>0</v>
          </cell>
          <cell r="AE1129">
            <v>0</v>
          </cell>
          <cell r="AF1129">
            <v>0</v>
          </cell>
          <cell r="AG1129">
            <v>0</v>
          </cell>
          <cell r="BI1129" t="str">
            <v>División de Bienestar Universitario</v>
          </cell>
          <cell r="BJ1129" t="str">
            <v>JHON FREYD MONROY RODRIGUEZ</v>
          </cell>
          <cell r="BK1129" t="str">
            <v>Jefe de Oficina</v>
          </cell>
          <cell r="BL1129">
            <v>1759</v>
          </cell>
          <cell r="BM1129">
            <v>45880.562615740739</v>
          </cell>
          <cell r="BN1129">
            <v>193058215</v>
          </cell>
          <cell r="BO1129">
            <v>5260</v>
          </cell>
          <cell r="BP1129">
            <v>45880</v>
          </cell>
          <cell r="BQ1129">
            <v>8351119</v>
          </cell>
          <cell r="CS1129" t="str">
            <v>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 11. Contribuir en masificar la divulgación y visualización de los servicios y actividades desarrollados por la División de Bienestar Institucional.</v>
          </cell>
          <cell r="CT1129">
            <v>86045149</v>
          </cell>
          <cell r="CU1129">
            <v>717</v>
          </cell>
          <cell r="CV1129" t="str">
            <v>410205</v>
          </cell>
          <cell r="CY1129">
            <v>7310</v>
          </cell>
          <cell r="CZ1129" t="str">
            <v>M6</v>
          </cell>
          <cell r="DA1129">
            <v>8351119</v>
          </cell>
          <cell r="DB1129">
            <v>0</v>
          </cell>
        </row>
        <row r="1130">
          <cell r="B1130" t="str">
            <v>1121 DE 2025</v>
          </cell>
          <cell r="C1130">
            <v>1007449203</v>
          </cell>
          <cell r="D1130" t="str">
            <v>DANIEL LAMOS CAMPOS</v>
          </cell>
          <cell r="E1130" t="str">
            <v>CONTRATO DE PRESTACIÓN DE SERVICIOS DE APOYO A LA GESTIÓN</v>
          </cell>
          <cell r="F1130" t="str">
            <v>PRESTACIÓN DE SERVICIOS DE APOYO A LA GESTIÓN NECESARIO PARA EL DESARROLLO DE LOS DIFERENTES PROCESOS DE CONTROL DE ELEMENTOS ARTÍSTICOS Y DEPORTIVOS DEL PROYECTO FICHA BPUNI BU 01 2510 2024 “IMPLEMENTACIÓN DEL MODELO DE BIENESTAR A TRAVÉS DE ESTRATEGIAS QUE BENEFICIEN A LA COMUNIDAD DE LA UNIVERSIDAD DE LOS LLANOS”</v>
          </cell>
          <cell r="G1130">
            <v>45880</v>
          </cell>
          <cell r="H1130">
            <v>9333597</v>
          </cell>
          <cell r="I1130" t="str">
            <v>Tres (03) meses y diecinueve (19) días calendario</v>
          </cell>
          <cell r="J1130">
            <v>45880</v>
          </cell>
          <cell r="K1130">
            <v>45990</v>
          </cell>
          <cell r="L1130" t="str">
            <v>NO APLICA</v>
          </cell>
          <cell r="M1130" t="str">
            <v>NO APLICA</v>
          </cell>
          <cell r="N1130" t="str">
            <v>NO APLICA</v>
          </cell>
          <cell r="O1130">
            <v>4</v>
          </cell>
          <cell r="P1130">
            <v>1712587</v>
          </cell>
          <cell r="Q1130">
            <v>45880</v>
          </cell>
          <cell r="R1130">
            <v>45900</v>
          </cell>
          <cell r="S1130">
            <v>2568880</v>
          </cell>
          <cell r="T1130">
            <v>45901</v>
          </cell>
          <cell r="U1130">
            <v>45930</v>
          </cell>
          <cell r="V1130">
            <v>2568880</v>
          </cell>
          <cell r="W1130">
            <v>45931</v>
          </cell>
          <cell r="X1130">
            <v>45961</v>
          </cell>
          <cell r="Y1130">
            <v>2483250</v>
          </cell>
          <cell r="Z1130">
            <v>45962</v>
          </cell>
          <cell r="AA1130">
            <v>45990</v>
          </cell>
          <cell r="AB1130">
            <v>0</v>
          </cell>
          <cell r="AC1130">
            <v>0</v>
          </cell>
          <cell r="AD1130">
            <v>0</v>
          </cell>
          <cell r="AE1130">
            <v>0</v>
          </cell>
          <cell r="AF1130">
            <v>0</v>
          </cell>
          <cell r="AG1130">
            <v>0</v>
          </cell>
          <cell r="BI1130" t="str">
            <v>División de Bienestar Universitario</v>
          </cell>
          <cell r="BJ1130" t="str">
            <v>JHON FREYD MONROY RODRIGUEZ</v>
          </cell>
          <cell r="BK1130" t="str">
            <v>Jefe de Oficina</v>
          </cell>
          <cell r="BL1130">
            <v>1759</v>
          </cell>
          <cell r="BM1130">
            <v>45880.562615740739</v>
          </cell>
          <cell r="BN1130">
            <v>193058215</v>
          </cell>
          <cell r="BO1130">
            <v>5259</v>
          </cell>
          <cell r="BP1130">
            <v>45880</v>
          </cell>
          <cell r="BQ1130">
            <v>9333597</v>
          </cell>
          <cell r="CS1130"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 8. Contribuir en masificar la divulgación y visualización de los servicios y actividades desarrollados por la División de Bienestar Institucional.</v>
          </cell>
          <cell r="CT1130">
            <v>1007449203</v>
          </cell>
          <cell r="CU1130">
            <v>717</v>
          </cell>
          <cell r="CV1130" t="str">
            <v>410205</v>
          </cell>
          <cell r="CY1130">
            <v>8299</v>
          </cell>
          <cell r="CZ1130" t="str">
            <v>M6</v>
          </cell>
          <cell r="DA1130">
            <v>9333597</v>
          </cell>
          <cell r="DB1130">
            <v>0</v>
          </cell>
        </row>
        <row r="1131">
          <cell r="B1131" t="str">
            <v>1122 DE 2025</v>
          </cell>
          <cell r="C1131">
            <v>1121832614</v>
          </cell>
          <cell r="D1131" t="str">
            <v>CARLOS HERNAN OLIVEROS GONZALEZ</v>
          </cell>
          <cell r="E1131" t="str">
            <v>CONTRATO DE PRESTACIÓN DE SERVICIOS DE APOYO A LA GESTIÓN</v>
          </cell>
          <cell r="F1131" t="str">
            <v>PRESTACIÓN DE SERVICIOS DE APOYO A LA GESTIÓN NECESARIO PARA EL DESARROLLO DE LOS DIFERENTES PROCESOS EN LAS DISCIPLINAS DEPORTIVAS DEL PROYECTO FICHA BPUNI BU 01 2510 2024 “IMPLEMENTACIÓN DEL MODELO DE BIENESTAR A TRAVÉS DE ESTRATEGIAS QUE BENEFICIEN A LA COMUNIDAD DE LA UNIVERSIDAD DE LOS LLANOS”</v>
          </cell>
          <cell r="G1131">
            <v>45880</v>
          </cell>
          <cell r="H1131">
            <v>8351119</v>
          </cell>
          <cell r="I1131" t="str">
            <v>Tres (03) meses y diecinueve (19) días calendario</v>
          </cell>
          <cell r="J1131">
            <v>45880</v>
          </cell>
          <cell r="K1131">
            <v>45990</v>
          </cell>
          <cell r="L1131" t="str">
            <v>NO APLICA</v>
          </cell>
          <cell r="M1131" t="str">
            <v>NO APLICA</v>
          </cell>
          <cell r="N1131" t="str">
            <v>NO APLICA</v>
          </cell>
          <cell r="O1131">
            <v>4</v>
          </cell>
          <cell r="P1131">
            <v>1532315</v>
          </cell>
          <cell r="Q1131">
            <v>45880</v>
          </cell>
          <cell r="R1131">
            <v>45900</v>
          </cell>
          <cell r="S1131">
            <v>2298473</v>
          </cell>
          <cell r="T1131">
            <v>45901</v>
          </cell>
          <cell r="U1131">
            <v>45930</v>
          </cell>
          <cell r="V1131">
            <v>2298473</v>
          </cell>
          <cell r="W1131">
            <v>45931</v>
          </cell>
          <cell r="X1131">
            <v>45961</v>
          </cell>
          <cell r="Y1131">
            <v>2221858</v>
          </cell>
          <cell r="Z1131">
            <v>45962</v>
          </cell>
          <cell r="AA1131">
            <v>45990</v>
          </cell>
          <cell r="AB1131">
            <v>0</v>
          </cell>
          <cell r="AC1131">
            <v>0</v>
          </cell>
          <cell r="AD1131">
            <v>0</v>
          </cell>
          <cell r="AE1131">
            <v>0</v>
          </cell>
          <cell r="AF1131">
            <v>0</v>
          </cell>
          <cell r="AG1131">
            <v>0</v>
          </cell>
          <cell r="BI1131" t="str">
            <v>División de Bienestar Universitario</v>
          </cell>
          <cell r="BJ1131" t="str">
            <v>JHON FREYD MONROY RODRIGUEZ</v>
          </cell>
          <cell r="BK1131" t="str">
            <v>Jefe de Oficina</v>
          </cell>
          <cell r="BL1131">
            <v>1759</v>
          </cell>
          <cell r="BM1131">
            <v>45880.562615740739</v>
          </cell>
          <cell r="BN1131">
            <v>193058215</v>
          </cell>
          <cell r="BO1131">
            <v>5258</v>
          </cell>
          <cell r="BP1131">
            <v>45880</v>
          </cell>
          <cell r="BQ1131">
            <v>8351119</v>
          </cell>
          <cell r="CS113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v>
          </cell>
          <cell r="CT1131">
            <v>1121832614.2</v>
          </cell>
          <cell r="CU1131">
            <v>717</v>
          </cell>
          <cell r="CV1131" t="str">
            <v>410205</v>
          </cell>
          <cell r="CY1131">
            <v>8299</v>
          </cell>
          <cell r="CZ1131" t="str">
            <v>M6</v>
          </cell>
          <cell r="DA1131">
            <v>8351119</v>
          </cell>
          <cell r="DB1131">
            <v>0</v>
          </cell>
        </row>
        <row r="1132">
          <cell r="B1132" t="str">
            <v>1124 DE 2025</v>
          </cell>
          <cell r="C1132">
            <v>11255841</v>
          </cell>
          <cell r="D1132" t="str">
            <v xml:space="preserve">DANIEL OSWALDO ROJAS RODRIGUEZ </v>
          </cell>
          <cell r="E1132" t="str">
            <v>CONTRATO DE PRESTACIÓN DE SERVICIOS DE APOYO A LA GESTIÓN</v>
          </cell>
          <cell r="F1132"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1132">
            <v>45880</v>
          </cell>
          <cell r="H1132">
            <v>11789811</v>
          </cell>
          <cell r="I1132" t="str">
            <v>Tres (03) meses y diecinueve (19) días calendario</v>
          </cell>
          <cell r="J1132">
            <v>45880</v>
          </cell>
          <cell r="K1132">
            <v>45990</v>
          </cell>
          <cell r="L1132" t="str">
            <v>NO APLICA</v>
          </cell>
          <cell r="M1132" t="str">
            <v>NO APLICA</v>
          </cell>
          <cell r="N1132" t="str">
            <v>NO APLICA</v>
          </cell>
          <cell r="O1132">
            <v>4</v>
          </cell>
          <cell r="P1132">
            <v>2163268</v>
          </cell>
          <cell r="Q1132">
            <v>45880</v>
          </cell>
          <cell r="R1132">
            <v>45900</v>
          </cell>
          <cell r="S1132">
            <v>3244902</v>
          </cell>
          <cell r="T1132">
            <v>45901</v>
          </cell>
          <cell r="U1132">
            <v>45930</v>
          </cell>
          <cell r="V1132">
            <v>3244902</v>
          </cell>
          <cell r="W1132">
            <v>45931</v>
          </cell>
          <cell r="X1132">
            <v>45961</v>
          </cell>
          <cell r="Y1132">
            <v>3136739</v>
          </cell>
          <cell r="Z1132">
            <v>45962</v>
          </cell>
          <cell r="AA1132">
            <v>45990</v>
          </cell>
          <cell r="AB1132">
            <v>0</v>
          </cell>
          <cell r="AC1132">
            <v>0</v>
          </cell>
          <cell r="AD1132">
            <v>0</v>
          </cell>
          <cell r="AE1132">
            <v>0</v>
          </cell>
          <cell r="AF1132">
            <v>0</v>
          </cell>
          <cell r="AG1132">
            <v>0</v>
          </cell>
          <cell r="BI1132" t="str">
            <v>División de Bienestar Universitario</v>
          </cell>
          <cell r="BJ1132" t="str">
            <v>JHON FREYD MONROY RODRIGUEZ</v>
          </cell>
          <cell r="BK1132" t="str">
            <v>Jefe de Oficina</v>
          </cell>
          <cell r="BL1132">
            <v>1758</v>
          </cell>
          <cell r="BM1132">
            <v>45880.562581018516</v>
          </cell>
          <cell r="BN1132">
            <v>116708312</v>
          </cell>
          <cell r="BO1132">
            <v>5247</v>
          </cell>
          <cell r="BP1132">
            <v>45880</v>
          </cell>
          <cell r="BQ1132">
            <v>11789811</v>
          </cell>
          <cell r="CS113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v>
          </cell>
          <cell r="CT1132">
            <v>11255841</v>
          </cell>
          <cell r="CU1132">
            <v>764</v>
          </cell>
          <cell r="CV1132" t="str">
            <v>410205</v>
          </cell>
          <cell r="CY1132">
            <v>7490</v>
          </cell>
          <cell r="CZ1132" t="str">
            <v>M6</v>
          </cell>
          <cell r="DA1132">
            <v>11789811</v>
          </cell>
          <cell r="DB1132">
            <v>0</v>
          </cell>
        </row>
        <row r="1133">
          <cell r="B1133" t="str">
            <v>1125 DE 2025</v>
          </cell>
          <cell r="C1133">
            <v>86071191</v>
          </cell>
          <cell r="D1133" t="str">
            <v>JOSE WILMER SOLAQUE RIVEROS</v>
          </cell>
          <cell r="E1133" t="str">
            <v>CONTRATO DE PRESTACIÓN DE SERVICIOS DE APOYO A LA GESTIÓN</v>
          </cell>
          <cell r="F1133"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1133">
            <v>45880</v>
          </cell>
          <cell r="H1133">
            <v>11789811</v>
          </cell>
          <cell r="I1133" t="str">
            <v>Tres (03) meses y diecinueve (19) días calendario</v>
          </cell>
          <cell r="J1133">
            <v>45880</v>
          </cell>
          <cell r="K1133">
            <v>45990</v>
          </cell>
          <cell r="L1133" t="str">
            <v>NO APLICA</v>
          </cell>
          <cell r="M1133" t="str">
            <v>NO APLICA</v>
          </cell>
          <cell r="N1133" t="str">
            <v>NO APLICA</v>
          </cell>
          <cell r="O1133">
            <v>4</v>
          </cell>
          <cell r="P1133">
            <v>2163268</v>
          </cell>
          <cell r="Q1133">
            <v>45880</v>
          </cell>
          <cell r="R1133">
            <v>45900</v>
          </cell>
          <cell r="S1133">
            <v>3244902</v>
          </cell>
          <cell r="T1133">
            <v>45901</v>
          </cell>
          <cell r="U1133">
            <v>45930</v>
          </cell>
          <cell r="V1133">
            <v>3244902</v>
          </cell>
          <cell r="W1133">
            <v>45931</v>
          </cell>
          <cell r="X1133">
            <v>45961</v>
          </cell>
          <cell r="Y1133">
            <v>3136739</v>
          </cell>
          <cell r="Z1133">
            <v>45962</v>
          </cell>
          <cell r="AA1133">
            <v>45990</v>
          </cell>
          <cell r="AB1133">
            <v>0</v>
          </cell>
          <cell r="AC1133">
            <v>0</v>
          </cell>
          <cell r="AD1133">
            <v>0</v>
          </cell>
          <cell r="AE1133">
            <v>0</v>
          </cell>
          <cell r="AF1133">
            <v>0</v>
          </cell>
          <cell r="AG1133">
            <v>0</v>
          </cell>
          <cell r="BI1133" t="str">
            <v>División de Bienestar Universitario</v>
          </cell>
          <cell r="BJ1133" t="str">
            <v>JHON FREYD MONROY RODRIGUEZ</v>
          </cell>
          <cell r="BK1133" t="str">
            <v>Jefe de Oficina</v>
          </cell>
          <cell r="BL1133">
            <v>1758</v>
          </cell>
          <cell r="BM1133">
            <v>45880.562581018516</v>
          </cell>
          <cell r="BN1133">
            <v>116708312</v>
          </cell>
          <cell r="BO1133">
            <v>5246</v>
          </cell>
          <cell r="BP1133">
            <v>45880</v>
          </cell>
          <cell r="BQ1133">
            <v>11789811</v>
          </cell>
          <cell r="CS113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v>
          </cell>
          <cell r="CT1133">
            <v>86071191</v>
          </cell>
          <cell r="CU1133">
            <v>764</v>
          </cell>
          <cell r="CV1133" t="str">
            <v>410205</v>
          </cell>
          <cell r="CY1133">
            <v>7490</v>
          </cell>
          <cell r="CZ1133" t="str">
            <v>M6</v>
          </cell>
          <cell r="DA1133">
            <v>11789811</v>
          </cell>
          <cell r="DB1133">
            <v>0</v>
          </cell>
        </row>
        <row r="1134">
          <cell r="B1134" t="str">
            <v>1126 DE 2025</v>
          </cell>
          <cell r="C1134">
            <v>40442902</v>
          </cell>
          <cell r="D1134" t="str">
            <v>NIDIA MARGARITA VERGARA MONDRAGON</v>
          </cell>
          <cell r="E1134" t="str">
            <v>CONTRATO DE PRESTACIÓN DE SERVICIOS DE APOYO A LA GESTIÓN</v>
          </cell>
          <cell r="F1134"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1134">
            <v>45880</v>
          </cell>
          <cell r="H1134">
            <v>11789811</v>
          </cell>
          <cell r="I1134" t="str">
            <v>Tres (03) meses y diecinueve (19) días calendario</v>
          </cell>
          <cell r="J1134">
            <v>45880</v>
          </cell>
          <cell r="K1134">
            <v>45990</v>
          </cell>
          <cell r="L1134" t="str">
            <v>NO APLICA</v>
          </cell>
          <cell r="M1134" t="str">
            <v>NO APLICA</v>
          </cell>
          <cell r="N1134" t="str">
            <v>NO APLICA</v>
          </cell>
          <cell r="O1134">
            <v>4</v>
          </cell>
          <cell r="P1134">
            <v>2163268</v>
          </cell>
          <cell r="Q1134">
            <v>45880</v>
          </cell>
          <cell r="R1134">
            <v>45900</v>
          </cell>
          <cell r="S1134">
            <v>3244902</v>
          </cell>
          <cell r="T1134">
            <v>45901</v>
          </cell>
          <cell r="U1134">
            <v>45930</v>
          </cell>
          <cell r="V1134">
            <v>3244902</v>
          </cell>
          <cell r="W1134">
            <v>45931</v>
          </cell>
          <cell r="X1134">
            <v>45961</v>
          </cell>
          <cell r="Y1134">
            <v>3136739</v>
          </cell>
          <cell r="Z1134">
            <v>45962</v>
          </cell>
          <cell r="AA1134">
            <v>45990</v>
          </cell>
          <cell r="AB1134">
            <v>0</v>
          </cell>
          <cell r="AC1134">
            <v>0</v>
          </cell>
          <cell r="AD1134">
            <v>0</v>
          </cell>
          <cell r="AE1134">
            <v>0</v>
          </cell>
          <cell r="AF1134">
            <v>0</v>
          </cell>
          <cell r="AG1134">
            <v>0</v>
          </cell>
          <cell r="BI1134" t="str">
            <v>División de Bienestar Universitario</v>
          </cell>
          <cell r="BJ1134" t="str">
            <v>JHON FREYD MONROY RODRIGUEZ</v>
          </cell>
          <cell r="BK1134" t="str">
            <v>Jefe de Oficina</v>
          </cell>
          <cell r="BL1134">
            <v>1758</v>
          </cell>
          <cell r="BM1134">
            <v>45880.562581018516</v>
          </cell>
          <cell r="BN1134">
            <v>116708312</v>
          </cell>
          <cell r="BO1134">
            <v>5245</v>
          </cell>
          <cell r="BP1134">
            <v>45880</v>
          </cell>
          <cell r="BQ1134">
            <v>11789811</v>
          </cell>
          <cell r="CS1134"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v>
          </cell>
          <cell r="CT1134">
            <v>40442902</v>
          </cell>
          <cell r="CU1134">
            <v>764</v>
          </cell>
          <cell r="CV1134" t="str">
            <v>410205</v>
          </cell>
          <cell r="CY1134">
            <v>7490</v>
          </cell>
          <cell r="CZ1134" t="str">
            <v>M6</v>
          </cell>
          <cell r="DA1134">
            <v>11789811</v>
          </cell>
          <cell r="DB1134">
            <v>0</v>
          </cell>
        </row>
        <row r="1135">
          <cell r="B1135" t="str">
            <v>1127 DE 2025</v>
          </cell>
          <cell r="C1135">
            <v>82389505</v>
          </cell>
          <cell r="D1135" t="str">
            <v>ALCY DUVAN OSORIO GALAN</v>
          </cell>
          <cell r="E1135" t="str">
            <v>CONTRATO DE PRESTACIÓN DE SERVICIOS DE APOYO A LA GESTIÓN</v>
          </cell>
          <cell r="F1135"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1135">
            <v>45880</v>
          </cell>
          <cell r="H1135">
            <v>11789811</v>
          </cell>
          <cell r="I1135" t="str">
            <v>Tres (03) meses y diecinueve (19) días calendario</v>
          </cell>
          <cell r="J1135">
            <v>45880</v>
          </cell>
          <cell r="K1135">
            <v>45990</v>
          </cell>
          <cell r="L1135" t="str">
            <v>NO APLICA</v>
          </cell>
          <cell r="M1135" t="str">
            <v>NO APLICA</v>
          </cell>
          <cell r="N1135" t="str">
            <v>NO APLICA</v>
          </cell>
          <cell r="O1135">
            <v>4</v>
          </cell>
          <cell r="P1135">
            <v>2163268</v>
          </cell>
          <cell r="Q1135">
            <v>45880</v>
          </cell>
          <cell r="R1135">
            <v>45900</v>
          </cell>
          <cell r="S1135">
            <v>3244902</v>
          </cell>
          <cell r="T1135">
            <v>45901</v>
          </cell>
          <cell r="U1135">
            <v>45930</v>
          </cell>
          <cell r="V1135">
            <v>3244902</v>
          </cell>
          <cell r="W1135">
            <v>45931</v>
          </cell>
          <cell r="X1135">
            <v>45961</v>
          </cell>
          <cell r="Y1135">
            <v>3136739</v>
          </cell>
          <cell r="Z1135">
            <v>45962</v>
          </cell>
          <cell r="AA1135">
            <v>45990</v>
          </cell>
          <cell r="AB1135">
            <v>0</v>
          </cell>
          <cell r="AC1135">
            <v>0</v>
          </cell>
          <cell r="AD1135">
            <v>0</v>
          </cell>
          <cell r="AE1135">
            <v>0</v>
          </cell>
          <cell r="AF1135">
            <v>0</v>
          </cell>
          <cell r="AG1135">
            <v>0</v>
          </cell>
          <cell r="BI1135" t="str">
            <v>División de Bienestar Universitario</v>
          </cell>
          <cell r="BJ1135" t="str">
            <v>JHON FREYD MONROY RODRIGUEZ</v>
          </cell>
          <cell r="BK1135" t="str">
            <v>Jefe de Oficina</v>
          </cell>
          <cell r="BL1135">
            <v>1758</v>
          </cell>
          <cell r="BM1135">
            <v>45880.562581018516</v>
          </cell>
          <cell r="BN1135">
            <v>116708312</v>
          </cell>
          <cell r="BO1135">
            <v>5244</v>
          </cell>
          <cell r="BP1135">
            <v>45880</v>
          </cell>
          <cell r="BQ1135">
            <v>11789811</v>
          </cell>
          <cell r="CS1135"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v>
          </cell>
          <cell r="CT1135">
            <v>82389505</v>
          </cell>
          <cell r="CU1135">
            <v>764</v>
          </cell>
          <cell r="CV1135" t="str">
            <v>410205</v>
          </cell>
          <cell r="CY1135">
            <v>8559</v>
          </cell>
          <cell r="CZ1135" t="str">
            <v>M3</v>
          </cell>
          <cell r="DA1135">
            <v>11789811</v>
          </cell>
          <cell r="DB1135">
            <v>0</v>
          </cell>
        </row>
        <row r="1136">
          <cell r="B1136" t="str">
            <v>1128 DE 2025</v>
          </cell>
          <cell r="C1136">
            <v>1121844931</v>
          </cell>
          <cell r="D1136" t="str">
            <v>ANDREA ALZATE IPUZ</v>
          </cell>
          <cell r="E1136" t="str">
            <v>CONTRATO DE PRESTACIÓN DE SERVICIOS DE APOYO A LA GESTIÓN</v>
          </cell>
          <cell r="F1136"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1136">
            <v>45880</v>
          </cell>
          <cell r="H1136">
            <v>11789811</v>
          </cell>
          <cell r="I1136" t="str">
            <v>Tres (03) meses y diecinueve (19) días calendario</v>
          </cell>
          <cell r="J1136">
            <v>45880</v>
          </cell>
          <cell r="K1136">
            <v>45990</v>
          </cell>
          <cell r="L1136" t="str">
            <v>NO APLICA</v>
          </cell>
          <cell r="M1136" t="str">
            <v>NO APLICA</v>
          </cell>
          <cell r="N1136" t="str">
            <v>NO APLICA</v>
          </cell>
          <cell r="O1136">
            <v>4</v>
          </cell>
          <cell r="P1136">
            <v>2163268</v>
          </cell>
          <cell r="Q1136">
            <v>45880</v>
          </cell>
          <cell r="R1136">
            <v>45900</v>
          </cell>
          <cell r="S1136">
            <v>3244902</v>
          </cell>
          <cell r="T1136">
            <v>45901</v>
          </cell>
          <cell r="U1136">
            <v>45930</v>
          </cell>
          <cell r="V1136">
            <v>3244902</v>
          </cell>
          <cell r="W1136">
            <v>45931</v>
          </cell>
          <cell r="X1136">
            <v>45961</v>
          </cell>
          <cell r="Y1136">
            <v>3136739</v>
          </cell>
          <cell r="Z1136">
            <v>45962</v>
          </cell>
          <cell r="AA1136">
            <v>45990</v>
          </cell>
          <cell r="AB1136">
            <v>0</v>
          </cell>
          <cell r="AC1136">
            <v>0</v>
          </cell>
          <cell r="AD1136">
            <v>0</v>
          </cell>
          <cell r="AE1136">
            <v>0</v>
          </cell>
          <cell r="AF1136">
            <v>0</v>
          </cell>
          <cell r="AG1136">
            <v>0</v>
          </cell>
          <cell r="BI1136" t="str">
            <v>División de Bienestar Universitario</v>
          </cell>
          <cell r="BJ1136" t="str">
            <v>JHON FREYD MONROY RODRIGUEZ</v>
          </cell>
          <cell r="BK1136" t="str">
            <v>Jefe de Oficina</v>
          </cell>
          <cell r="BL1136">
            <v>1758</v>
          </cell>
          <cell r="BM1136">
            <v>45880.562581018516</v>
          </cell>
          <cell r="BN1136">
            <v>116708312</v>
          </cell>
          <cell r="BO1136">
            <v>5243</v>
          </cell>
          <cell r="BP1136">
            <v>45880</v>
          </cell>
          <cell r="BQ1136">
            <v>11789811</v>
          </cell>
          <cell r="CS1136"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v>
          </cell>
          <cell r="CT1136">
            <v>1121844931</v>
          </cell>
          <cell r="CU1136">
            <v>764</v>
          </cell>
          <cell r="CV1136" t="str">
            <v>410205</v>
          </cell>
          <cell r="CY1136">
            <v>8299</v>
          </cell>
          <cell r="CZ1136" t="str">
            <v>M6</v>
          </cell>
          <cell r="DA1136">
            <v>11789811</v>
          </cell>
          <cell r="DB1136">
            <v>0</v>
          </cell>
        </row>
        <row r="1137">
          <cell r="B1137" t="str">
            <v>1129 DE 2025</v>
          </cell>
          <cell r="C1137">
            <v>40329056</v>
          </cell>
          <cell r="D1137" t="str">
            <v xml:space="preserve">PAOLA ANDREA SIERRA OBANDO </v>
          </cell>
          <cell r="E1137" t="str">
            <v>CONTRATO DE PRESTACIÓN DE SERVICIOS DE APOYO A LA GESTIÓN</v>
          </cell>
          <cell r="F1137"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1137">
            <v>45880</v>
          </cell>
          <cell r="H1137">
            <v>11789811</v>
          </cell>
          <cell r="I1137" t="str">
            <v>Tres (03) meses y diecinueve (19) días calendario</v>
          </cell>
          <cell r="J1137">
            <v>45880</v>
          </cell>
          <cell r="K1137">
            <v>45990</v>
          </cell>
          <cell r="L1137" t="str">
            <v>NO APLICA</v>
          </cell>
          <cell r="M1137" t="str">
            <v>NO APLICA</v>
          </cell>
          <cell r="N1137" t="str">
            <v>NO APLICA</v>
          </cell>
          <cell r="O1137">
            <v>4</v>
          </cell>
          <cell r="P1137">
            <v>2163268</v>
          </cell>
          <cell r="Q1137">
            <v>45880</v>
          </cell>
          <cell r="R1137">
            <v>45900</v>
          </cell>
          <cell r="S1137">
            <v>3244902</v>
          </cell>
          <cell r="T1137">
            <v>45901</v>
          </cell>
          <cell r="U1137">
            <v>45930</v>
          </cell>
          <cell r="V1137">
            <v>3244902</v>
          </cell>
          <cell r="W1137">
            <v>45931</v>
          </cell>
          <cell r="X1137">
            <v>45961</v>
          </cell>
          <cell r="Y1137">
            <v>3136739</v>
          </cell>
          <cell r="Z1137">
            <v>45962</v>
          </cell>
          <cell r="AA1137">
            <v>45990</v>
          </cell>
          <cell r="AB1137">
            <v>0</v>
          </cell>
          <cell r="AC1137">
            <v>0</v>
          </cell>
          <cell r="AD1137">
            <v>0</v>
          </cell>
          <cell r="AE1137">
            <v>0</v>
          </cell>
          <cell r="AF1137">
            <v>0</v>
          </cell>
          <cell r="AG1137">
            <v>0</v>
          </cell>
          <cell r="BI1137" t="str">
            <v>División de Bienestar Universitario</v>
          </cell>
          <cell r="BJ1137" t="str">
            <v>JHON FREYD MONROY RODRIGUEZ</v>
          </cell>
          <cell r="BK1137" t="str">
            <v>Jefe de Oficina</v>
          </cell>
          <cell r="BL1137">
            <v>1758</v>
          </cell>
          <cell r="BM1137">
            <v>45880.562581018516</v>
          </cell>
          <cell r="BN1137">
            <v>116708312</v>
          </cell>
          <cell r="BO1137">
            <v>5242</v>
          </cell>
          <cell r="BP1137">
            <v>45880</v>
          </cell>
          <cell r="BQ1137">
            <v>11789811</v>
          </cell>
          <cell r="CS1137"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v>
          </cell>
          <cell r="CT1137">
            <v>40329056</v>
          </cell>
          <cell r="CU1137">
            <v>764</v>
          </cell>
          <cell r="CV1137" t="str">
            <v>410205</v>
          </cell>
          <cell r="CY1137">
            <v>8560</v>
          </cell>
          <cell r="CZ1137" t="str">
            <v>M5</v>
          </cell>
          <cell r="DA1137">
            <v>11789811</v>
          </cell>
          <cell r="DB1137">
            <v>0</v>
          </cell>
        </row>
        <row r="1138">
          <cell r="B1138" t="str">
            <v>1130 DE 2025</v>
          </cell>
          <cell r="C1138">
            <v>86082880</v>
          </cell>
          <cell r="D1138" t="str">
            <v xml:space="preserve">HERVIN YAIR ROJAS LOPEZ </v>
          </cell>
          <cell r="E1138" t="str">
            <v>CONTRATO DE PRESTACIÓN DE SERVICIOS DE APOYO A LA GESTIÓN</v>
          </cell>
          <cell r="F1138"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1138">
            <v>45880</v>
          </cell>
          <cell r="H1138">
            <v>11789811</v>
          </cell>
          <cell r="I1138" t="str">
            <v>Tres (03) meses y diecinueve (19) días calendario</v>
          </cell>
          <cell r="J1138">
            <v>45880</v>
          </cell>
          <cell r="K1138">
            <v>45990</v>
          </cell>
          <cell r="L1138" t="str">
            <v>NO APLICA</v>
          </cell>
          <cell r="M1138" t="str">
            <v>NO APLICA</v>
          </cell>
          <cell r="N1138" t="str">
            <v>NO APLICA</v>
          </cell>
          <cell r="O1138">
            <v>4</v>
          </cell>
          <cell r="P1138">
            <v>2163268</v>
          </cell>
          <cell r="Q1138">
            <v>45880</v>
          </cell>
          <cell r="R1138">
            <v>45900</v>
          </cell>
          <cell r="S1138">
            <v>3244902</v>
          </cell>
          <cell r="T1138">
            <v>45901</v>
          </cell>
          <cell r="U1138">
            <v>45930</v>
          </cell>
          <cell r="V1138">
            <v>3244902</v>
          </cell>
          <cell r="W1138">
            <v>45931</v>
          </cell>
          <cell r="X1138">
            <v>45961</v>
          </cell>
          <cell r="Y1138">
            <v>3136739</v>
          </cell>
          <cell r="Z1138">
            <v>45962</v>
          </cell>
          <cell r="AA1138">
            <v>45990</v>
          </cell>
          <cell r="AB1138">
            <v>0</v>
          </cell>
          <cell r="AC1138">
            <v>0</v>
          </cell>
          <cell r="AD1138">
            <v>0</v>
          </cell>
          <cell r="AE1138">
            <v>0</v>
          </cell>
          <cell r="AF1138">
            <v>0</v>
          </cell>
          <cell r="AG1138">
            <v>0</v>
          </cell>
          <cell r="BI1138" t="str">
            <v>División de Bienestar Universitario</v>
          </cell>
          <cell r="BJ1138" t="str">
            <v>JHON FREYD MONROY RODRIGUEZ</v>
          </cell>
          <cell r="BK1138" t="str">
            <v>Jefe de Oficina</v>
          </cell>
          <cell r="BL1138">
            <v>1758</v>
          </cell>
          <cell r="BM1138">
            <v>45880.562581018516</v>
          </cell>
          <cell r="BN1138">
            <v>116708312</v>
          </cell>
          <cell r="BO1138">
            <v>5241</v>
          </cell>
          <cell r="BP1138">
            <v>45880</v>
          </cell>
          <cell r="BQ1138">
            <v>11789811</v>
          </cell>
          <cell r="CS1138"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v>
          </cell>
          <cell r="CT1138">
            <v>86082880</v>
          </cell>
          <cell r="CU1138">
            <v>764</v>
          </cell>
          <cell r="CV1138" t="str">
            <v>410205</v>
          </cell>
          <cell r="CY1138">
            <v>8559</v>
          </cell>
          <cell r="CZ1138" t="str">
            <v>M3</v>
          </cell>
          <cell r="DA1138">
            <v>11789811</v>
          </cell>
          <cell r="DB1138">
            <v>0</v>
          </cell>
        </row>
        <row r="1139">
          <cell r="B1139" t="str">
            <v>1131 DE 2025</v>
          </cell>
          <cell r="C1139">
            <v>17357562</v>
          </cell>
          <cell r="D1139" t="str">
            <v>JORGE ARTURO RESTREPO BUITRAGO</v>
          </cell>
          <cell r="E1139" t="str">
            <v>CONTRATO DE PRESTACIÓN DE SERVICIOS DE APOYO A LA GESTIÓN</v>
          </cell>
          <cell r="F1139"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1139">
            <v>45880</v>
          </cell>
          <cell r="H1139">
            <v>11789811</v>
          </cell>
          <cell r="I1139" t="str">
            <v>Tres (03) meses y diecinueve (19) días calendario</v>
          </cell>
          <cell r="J1139">
            <v>45880</v>
          </cell>
          <cell r="K1139">
            <v>45990</v>
          </cell>
          <cell r="L1139" t="str">
            <v>NO APLICA</v>
          </cell>
          <cell r="M1139" t="str">
            <v>NO APLICA</v>
          </cell>
          <cell r="N1139" t="str">
            <v>NO APLICA</v>
          </cell>
          <cell r="O1139">
            <v>4</v>
          </cell>
          <cell r="P1139">
            <v>2163268</v>
          </cell>
          <cell r="Q1139">
            <v>45880</v>
          </cell>
          <cell r="R1139">
            <v>45900</v>
          </cell>
          <cell r="S1139">
            <v>3244902</v>
          </cell>
          <cell r="T1139">
            <v>45901</v>
          </cell>
          <cell r="U1139">
            <v>45930</v>
          </cell>
          <cell r="V1139">
            <v>3244902</v>
          </cell>
          <cell r="W1139">
            <v>45931</v>
          </cell>
          <cell r="X1139">
            <v>45961</v>
          </cell>
          <cell r="Y1139">
            <v>3136739</v>
          </cell>
          <cell r="Z1139">
            <v>45962</v>
          </cell>
          <cell r="AA1139">
            <v>45990</v>
          </cell>
          <cell r="AB1139">
            <v>0</v>
          </cell>
          <cell r="AC1139">
            <v>0</v>
          </cell>
          <cell r="AD1139">
            <v>0</v>
          </cell>
          <cell r="AE1139">
            <v>0</v>
          </cell>
          <cell r="AF1139">
            <v>0</v>
          </cell>
          <cell r="AG1139">
            <v>0</v>
          </cell>
          <cell r="BI1139" t="str">
            <v>División de Bienestar Universitario</v>
          </cell>
          <cell r="BJ1139" t="str">
            <v>JHON FREYD MONROY RODRIGUEZ</v>
          </cell>
          <cell r="BK1139" t="str">
            <v>Jefe de Oficina</v>
          </cell>
          <cell r="BL1139">
            <v>1758</v>
          </cell>
          <cell r="BM1139">
            <v>45880.562581018516</v>
          </cell>
          <cell r="BN1139">
            <v>116708312</v>
          </cell>
          <cell r="BO1139">
            <v>5240</v>
          </cell>
          <cell r="BP1139">
            <v>45880</v>
          </cell>
          <cell r="BQ1139">
            <v>11789811</v>
          </cell>
          <cell r="CS1139"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v>
          </cell>
          <cell r="CT1139">
            <v>17357562</v>
          </cell>
          <cell r="CU1139">
            <v>764</v>
          </cell>
          <cell r="CV1139" t="str">
            <v>410205</v>
          </cell>
          <cell r="CY1139">
            <v>8299</v>
          </cell>
          <cell r="CZ1139" t="str">
            <v>M6</v>
          </cell>
          <cell r="DA1139">
            <v>11789811</v>
          </cell>
          <cell r="DB1139">
            <v>0</v>
          </cell>
        </row>
        <row r="1140">
          <cell r="B1140" t="str">
            <v>1132 DE 2025</v>
          </cell>
          <cell r="C1140">
            <v>0</v>
          </cell>
          <cell r="D1140" t="str">
            <v>No. Libre</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BI1140">
            <v>0</v>
          </cell>
          <cell r="BJ1140">
            <v>0</v>
          </cell>
          <cell r="BK1140">
            <v>0</v>
          </cell>
          <cell r="BL1140">
            <v>0</v>
          </cell>
          <cell r="BM1140">
            <v>0</v>
          </cell>
          <cell r="BN1140">
            <v>0</v>
          </cell>
          <cell r="BO1140">
            <v>0</v>
          </cell>
          <cell r="BP1140">
            <v>0</v>
          </cell>
          <cell r="BQ1140">
            <v>0</v>
          </cell>
          <cell r="CS1140">
            <v>0</v>
          </cell>
          <cell r="CT1140">
            <v>0</v>
          </cell>
          <cell r="CU1140">
            <v>0</v>
          </cell>
          <cell r="CV1140">
            <v>0</v>
          </cell>
          <cell r="CY1140">
            <v>0</v>
          </cell>
          <cell r="CZ1140">
            <v>0</v>
          </cell>
          <cell r="DA1140">
            <v>0</v>
          </cell>
          <cell r="DB1140">
            <v>0</v>
          </cell>
        </row>
        <row r="1141">
          <cell r="B1141" t="str">
            <v>1133 DE 2025</v>
          </cell>
          <cell r="C1141">
            <v>1001298273</v>
          </cell>
          <cell r="D1141" t="str">
            <v>LAURA VANESSA ARMENTA RONCANCIO</v>
          </cell>
          <cell r="E1141" t="str">
            <v>CONTRATO DE PRESTACIÓN DE SERVICIOS DE APOYO A LA GESTIÓN</v>
          </cell>
          <cell r="F1141" t="str">
            <v>PRESTACIÓN DE SERVICIOS DE APOYO A LA GESTIÓN NECESARIOS PARA EL DESARROLLO DEL PROYECTO FICHA BPUNI VIAC 09 1710 2024 “IMPLEMENTACIÓN DEL MODELO DE EDUCACIÓN DIGITAL DE LA UNIVERSIDAD DE LOS LLANOS (MEDIU), PARA POTENCIAR LOS PROCESOS DE ENSEÑANZA Y APRENDIZAJE EN LAS DIFERENTES MODALIDADES” ACTUALIZADO EN RESOLUCIÓN RECTORAL 1450 DE 2025.</v>
          </cell>
          <cell r="G1141">
            <v>45880</v>
          </cell>
          <cell r="H1141">
            <v>9883434</v>
          </cell>
          <cell r="I1141" t="str">
            <v>Cuatro (04) meses y nueve (09) días calendario</v>
          </cell>
          <cell r="J1141">
            <v>45880</v>
          </cell>
          <cell r="K1141">
            <v>46010</v>
          </cell>
          <cell r="L1141" t="str">
            <v>NO APLICA</v>
          </cell>
          <cell r="M1141" t="str">
            <v>NO APLICA</v>
          </cell>
          <cell r="N1141" t="str">
            <v>NO APLICA</v>
          </cell>
          <cell r="O1141">
            <v>5</v>
          </cell>
          <cell r="P1141">
            <v>1532315</v>
          </cell>
          <cell r="Q1141">
            <v>45880</v>
          </cell>
          <cell r="R1141">
            <v>45900</v>
          </cell>
          <cell r="S1141">
            <v>2298473</v>
          </cell>
          <cell r="T1141">
            <v>45901</v>
          </cell>
          <cell r="U1141">
            <v>45930</v>
          </cell>
          <cell r="V1141">
            <v>2298473</v>
          </cell>
          <cell r="W1141">
            <v>45931</v>
          </cell>
          <cell r="X1141">
            <v>45961</v>
          </cell>
          <cell r="Y1141">
            <v>2298473</v>
          </cell>
          <cell r="Z1141">
            <v>45962</v>
          </cell>
          <cell r="AA1141">
            <v>45991</v>
          </cell>
          <cell r="AB1141">
            <v>1455700</v>
          </cell>
          <cell r="AC1141">
            <v>45992</v>
          </cell>
          <cell r="AD1141">
            <v>46010</v>
          </cell>
          <cell r="AE1141">
            <v>0</v>
          </cell>
          <cell r="AF1141">
            <v>0</v>
          </cell>
          <cell r="AG1141">
            <v>0</v>
          </cell>
          <cell r="BI1141" t="str">
            <v>Instituto de Educación Abierta y a Distancia</v>
          </cell>
          <cell r="BJ1141" t="str">
            <v>ANGELICA SOFIA GONZALEZ PULIDO</v>
          </cell>
          <cell r="BK1141" t="str">
            <v>Director Técnico de Educación a Distancia</v>
          </cell>
          <cell r="BL1141">
            <v>1760</v>
          </cell>
          <cell r="BM1141">
            <v>45880.711111111108</v>
          </cell>
          <cell r="BN1141">
            <v>23836513</v>
          </cell>
          <cell r="BO1141">
            <v>5281</v>
          </cell>
          <cell r="BP1141">
            <v>45880</v>
          </cell>
          <cell r="BQ1141">
            <v>9883434</v>
          </cell>
          <cell r="CS1141" t="str">
            <v>1. Prestar apoyo en la realización y estructuración del diseño de las experiencias de aprendizaje de los cursos virtuales en el campus virtual, asegurando la coherencia visual y pedagógica de los contenidos en sus diferentes modalidades. 2. Contribuir en el diseño e implementación de estrategias de posicionamiento SEO y marketing de contenidos que contribuyan al aumento del tráfico y visibilidad orgánica del sitio web del Campus Virtual Unillanos. 3. Colaborar en el diseño y diagramación de los materiales educativos que apoyan los procesos liderados por IDEAD, como instructivos, presentaciones y otros recursos digitales, alineados con la identidad gráfica institucional. 4. Coadyuvar en el diseño de recursos gráficos y visuales para entornos virtuales de aprendizaje, incluyendo H5P, infografías, ilustraciones, animaciones y elementos interactivos, que faciliten la comprensión y apropiación de los contenidos.  5. Apoyar en el diseño gráfico y audiovisual para el desarrollo de NOOCs (Nano Open Online Courses) y/o SPOC (Small Private Online Courses) en la oferta educativa institucional, garantizando una experiencia de aprendizaje accesible, interactiva y alineada con los objetivos educativos. 6. Coadyuvar en la creación, optimización y gestión de contenidos digitales interactivos de alta calidad, orientados a mejorar la experiencia del usuario, el tiempo de permanencia y la tasa de conversión en el sitio web institucional. 7. Apoyar en la actualización del diseño gráfico del campus virtual y en la organización del repositorio institucional de imágenes, mediante la creación, clasificación y renovación de elementos visuales (banners, íconos, fondos, ilustraciones, entre otros), con el fin de mejorar la navegación, la identidad visual y ofrecer recursos gráficos accesibles para el diseño de contenidos educativos y el apoyo a la docencia en las diferentes modalidades.</v>
          </cell>
          <cell r="CT1141">
            <v>1001298273</v>
          </cell>
          <cell r="CU1141">
            <v>755</v>
          </cell>
          <cell r="CV1141" t="str">
            <v>23010401</v>
          </cell>
          <cell r="CY1141">
            <v>7410</v>
          </cell>
          <cell r="CZ1141" t="str">
            <v>M6</v>
          </cell>
          <cell r="DA1141">
            <v>9883434</v>
          </cell>
          <cell r="DB1141">
            <v>0</v>
          </cell>
        </row>
        <row r="1142">
          <cell r="B1142" t="str">
            <v>1134 DE 2025</v>
          </cell>
          <cell r="C1142">
            <v>1121862918</v>
          </cell>
          <cell r="D1142" t="str">
            <v>JUAN DAVID MARTINEZ MORALES</v>
          </cell>
          <cell r="E1142" t="str">
            <v>CONTRATO DE PRESTACIÓN DE SERVICIOS PROFESIONALES</v>
          </cell>
          <cell r="F1142" t="str">
            <v>PRESTACIÓN DE SERVICIOS PROFESIONALES NECESARIO PARA EL DESARROLLO DEL PROYECTO FICHA BPUNI SIST 01 1810 2024 “FORTALECIMIENTO DE CAPACIDADES TIC PARA EL APOYO DE LAS FUNCIONES ADMINISTRATIVAS Y MISIONALES DE LA UNIVERSIDAD DE LOS LLANOS”</v>
          </cell>
          <cell r="G1142">
            <v>45880</v>
          </cell>
          <cell r="H1142">
            <v>23597646</v>
          </cell>
          <cell r="I1142" t="str">
            <v>Cuatro (04) meses y dieciséis (16) días calendario</v>
          </cell>
          <cell r="J1142">
            <v>45880</v>
          </cell>
          <cell r="K1142">
            <v>46017</v>
          </cell>
          <cell r="L1142" t="str">
            <v>NO APLICA</v>
          </cell>
          <cell r="M1142" t="str">
            <v>NO APLICA</v>
          </cell>
          <cell r="N1142" t="str">
            <v>NO APLICA</v>
          </cell>
          <cell r="O1142">
            <v>5</v>
          </cell>
          <cell r="P1142">
            <v>3470242</v>
          </cell>
          <cell r="Q1142">
            <v>45880</v>
          </cell>
          <cell r="R1142">
            <v>45900</v>
          </cell>
          <cell r="S1142">
            <v>5205363</v>
          </cell>
          <cell r="T1142">
            <v>45901</v>
          </cell>
          <cell r="U1142">
            <v>45930</v>
          </cell>
          <cell r="V1142">
            <v>5205363</v>
          </cell>
          <cell r="W1142">
            <v>45931</v>
          </cell>
          <cell r="X1142">
            <v>45961</v>
          </cell>
          <cell r="Y1142">
            <v>5205363</v>
          </cell>
          <cell r="Z1142">
            <v>45962</v>
          </cell>
          <cell r="AA1142">
            <v>45991</v>
          </cell>
          <cell r="AB1142">
            <v>4511315</v>
          </cell>
          <cell r="AC1142">
            <v>45992</v>
          </cell>
          <cell r="AD1142">
            <v>46017</v>
          </cell>
          <cell r="AE1142">
            <v>0</v>
          </cell>
          <cell r="AF1142">
            <v>0</v>
          </cell>
          <cell r="AG1142">
            <v>0</v>
          </cell>
          <cell r="BI1142" t="str">
            <v>Área de Sistemas</v>
          </cell>
          <cell r="BJ1142" t="str">
            <v>ROIMAN ARTURO SASTOQUE GUZMÁN</v>
          </cell>
          <cell r="BK1142" t="str">
            <v>Jefe de Oficina</v>
          </cell>
          <cell r="BL1142">
            <v>1761</v>
          </cell>
          <cell r="BM1142">
            <v>45880.725949074076</v>
          </cell>
          <cell r="BN1142">
            <v>23597646</v>
          </cell>
          <cell r="BO1142">
            <v>5287</v>
          </cell>
          <cell r="BP1142">
            <v>45880</v>
          </cell>
          <cell r="BQ1142">
            <v>23597646</v>
          </cell>
          <cell r="CS1142" t="str">
            <v>1. Proponer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del SIAU que le haya sido asignado.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v>
          </cell>
          <cell r="CT1142">
            <v>1121862918</v>
          </cell>
          <cell r="CU1142">
            <v>761</v>
          </cell>
          <cell r="CV1142" t="str">
            <v>170204</v>
          </cell>
          <cell r="CY1142">
            <v>6201</v>
          </cell>
          <cell r="CZ1142" t="str">
            <v>M6</v>
          </cell>
          <cell r="DA1142">
            <v>23597646</v>
          </cell>
          <cell r="DB1142">
            <v>0</v>
          </cell>
        </row>
        <row r="1143">
          <cell r="B1143" t="str">
            <v>1135 DE 2025</v>
          </cell>
          <cell r="C1143">
            <v>0</v>
          </cell>
          <cell r="D1143" t="str">
            <v xml:space="preserve">No. Vice Recursos / Regalías </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BI1143">
            <v>0</v>
          </cell>
          <cell r="BJ1143">
            <v>0</v>
          </cell>
          <cell r="BK1143">
            <v>0</v>
          </cell>
          <cell r="BL1143">
            <v>0</v>
          </cell>
          <cell r="BM1143">
            <v>0</v>
          </cell>
          <cell r="BN1143">
            <v>0</v>
          </cell>
          <cell r="BO1143">
            <v>0</v>
          </cell>
          <cell r="BP1143">
            <v>0</v>
          </cell>
          <cell r="BQ1143">
            <v>0</v>
          </cell>
          <cell r="CS1143">
            <v>0</v>
          </cell>
          <cell r="CT1143">
            <v>0</v>
          </cell>
          <cell r="CU1143">
            <v>0</v>
          </cell>
          <cell r="CV1143">
            <v>0</v>
          </cell>
          <cell r="CY1143">
            <v>0</v>
          </cell>
          <cell r="CZ1143">
            <v>0</v>
          </cell>
          <cell r="DA1143">
            <v>0</v>
          </cell>
          <cell r="DB1143">
            <v>0</v>
          </cell>
        </row>
        <row r="1144">
          <cell r="B1144" t="str">
            <v>1136 DE 2025</v>
          </cell>
          <cell r="C1144">
            <v>0</v>
          </cell>
          <cell r="D1144" t="str">
            <v xml:space="preserve">No. Vice Recursos / Regalías </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BI1144">
            <v>0</v>
          </cell>
          <cell r="BJ1144">
            <v>0</v>
          </cell>
          <cell r="BK1144">
            <v>0</v>
          </cell>
          <cell r="BL1144">
            <v>0</v>
          </cell>
          <cell r="BM1144">
            <v>0</v>
          </cell>
          <cell r="BN1144">
            <v>0</v>
          </cell>
          <cell r="BO1144">
            <v>0</v>
          </cell>
          <cell r="BP1144">
            <v>0</v>
          </cell>
          <cell r="BQ1144">
            <v>0</v>
          </cell>
          <cell r="CS1144">
            <v>0</v>
          </cell>
          <cell r="CT1144">
            <v>0</v>
          </cell>
          <cell r="CU1144">
            <v>0</v>
          </cell>
          <cell r="CV1144">
            <v>0</v>
          </cell>
          <cell r="CY1144">
            <v>0</v>
          </cell>
          <cell r="CZ1144">
            <v>0</v>
          </cell>
          <cell r="DA1144">
            <v>0</v>
          </cell>
          <cell r="DB1144">
            <v>0</v>
          </cell>
        </row>
        <row r="1145">
          <cell r="B1145" t="str">
            <v>1137 DE 2025</v>
          </cell>
          <cell r="C1145">
            <v>0</v>
          </cell>
          <cell r="D1145" t="str">
            <v xml:space="preserve">No. Vice Recursos / Regalías </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BI1145">
            <v>0</v>
          </cell>
          <cell r="BJ1145">
            <v>0</v>
          </cell>
          <cell r="BK1145">
            <v>0</v>
          </cell>
          <cell r="BL1145">
            <v>0</v>
          </cell>
          <cell r="BM1145">
            <v>0</v>
          </cell>
          <cell r="BN1145">
            <v>0</v>
          </cell>
          <cell r="BO1145">
            <v>0</v>
          </cell>
          <cell r="BP1145">
            <v>0</v>
          </cell>
          <cell r="BQ1145">
            <v>0</v>
          </cell>
          <cell r="CS1145">
            <v>0</v>
          </cell>
          <cell r="CT1145">
            <v>0</v>
          </cell>
          <cell r="CU1145">
            <v>0</v>
          </cell>
          <cell r="CV1145">
            <v>0</v>
          </cell>
          <cell r="CY1145">
            <v>0</v>
          </cell>
          <cell r="CZ1145">
            <v>0</v>
          </cell>
          <cell r="DA1145">
            <v>0</v>
          </cell>
          <cell r="DB1145">
            <v>0</v>
          </cell>
        </row>
        <row r="1146">
          <cell r="B1146" t="str">
            <v>1138 DE 2025</v>
          </cell>
          <cell r="C1146">
            <v>0</v>
          </cell>
          <cell r="D1146" t="str">
            <v xml:space="preserve">No. Vice Recursos / Regalías </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BI1146">
            <v>0</v>
          </cell>
          <cell r="BJ1146">
            <v>0</v>
          </cell>
          <cell r="BK1146">
            <v>0</v>
          </cell>
          <cell r="BL1146">
            <v>0</v>
          </cell>
          <cell r="BM1146">
            <v>0</v>
          </cell>
          <cell r="BN1146">
            <v>0</v>
          </cell>
          <cell r="BO1146">
            <v>0</v>
          </cell>
          <cell r="BP1146">
            <v>0</v>
          </cell>
          <cell r="BQ1146">
            <v>0</v>
          </cell>
          <cell r="CS1146">
            <v>0</v>
          </cell>
          <cell r="CT1146">
            <v>0</v>
          </cell>
          <cell r="CU1146">
            <v>0</v>
          </cell>
          <cell r="CV1146">
            <v>0</v>
          </cell>
          <cell r="CY1146">
            <v>0</v>
          </cell>
          <cell r="CZ1146">
            <v>0</v>
          </cell>
          <cell r="DA1146">
            <v>0</v>
          </cell>
          <cell r="DB1146">
            <v>0</v>
          </cell>
        </row>
        <row r="1147">
          <cell r="B1147" t="str">
            <v>1139 DE 2025</v>
          </cell>
          <cell r="C1147">
            <v>1121964497</v>
          </cell>
          <cell r="D1147" t="str">
            <v>DAVID ESTEBAN ARANGO PINZON</v>
          </cell>
          <cell r="E1147" t="str">
            <v>CONTRATO DE PRESTACIÓN DE SERVICIOS DE APOYO A LA GESTIÓN</v>
          </cell>
          <cell r="F1147" t="str">
            <v>PRESTACIÓN DE SERVICIOS DE APOYO A LA GESTIÓN NECESARIO PARA EL FORTALECIMIENTO DE LOS PROCESOS DE LA DIVISIÓN DE BIBLIOTECA DE LA UNIVERSIDAD DE LOS LLANOS.</v>
          </cell>
          <cell r="G1147">
            <v>45889</v>
          </cell>
          <cell r="H1147">
            <v>6807532</v>
          </cell>
          <cell r="I1147" t="str">
            <v>Tres (03) meses y dieciséis (16) días calendario</v>
          </cell>
          <cell r="J1147">
            <v>45889</v>
          </cell>
          <cell r="K1147">
            <v>45996</v>
          </cell>
          <cell r="L1147" t="str">
            <v>NO APLICA</v>
          </cell>
          <cell r="M1147" t="str">
            <v>NO APLICA</v>
          </cell>
          <cell r="N1147" t="str">
            <v>NO APLICA</v>
          </cell>
          <cell r="O1147">
            <v>4</v>
          </cell>
          <cell r="P1147">
            <v>2633102</v>
          </cell>
          <cell r="Q1147">
            <v>45889</v>
          </cell>
          <cell r="R1147">
            <v>45930</v>
          </cell>
          <cell r="S1147">
            <v>1926660</v>
          </cell>
          <cell r="T1147">
            <v>45931</v>
          </cell>
          <cell r="U1147">
            <v>45961</v>
          </cell>
          <cell r="V1147">
            <v>1926660</v>
          </cell>
          <cell r="W1147">
            <v>45962</v>
          </cell>
          <cell r="X1147">
            <v>45991</v>
          </cell>
          <cell r="Y1147">
            <v>321110</v>
          </cell>
          <cell r="Z1147">
            <v>45992</v>
          </cell>
          <cell r="AA1147">
            <v>45996</v>
          </cell>
          <cell r="AB1147">
            <v>0</v>
          </cell>
          <cell r="AC1147">
            <v>0</v>
          </cell>
          <cell r="AD1147">
            <v>0</v>
          </cell>
          <cell r="AE1147">
            <v>0</v>
          </cell>
          <cell r="AF1147">
            <v>0</v>
          </cell>
          <cell r="AG1147">
            <v>0</v>
          </cell>
          <cell r="BI1147" t="str">
            <v>Vicerrectoría de Recursos Universitarios</v>
          </cell>
          <cell r="BJ1147" t="str">
            <v>WILSON FERNANDO SALGADO CIFUENTES</v>
          </cell>
          <cell r="BK1147" t="str">
            <v>Vicerrector Universitario</v>
          </cell>
          <cell r="BL1147">
            <v>1840</v>
          </cell>
          <cell r="BM1147">
            <v>45889.835173611114</v>
          </cell>
          <cell r="BN1147">
            <v>71507271</v>
          </cell>
          <cell r="BO1147">
            <v>5504</v>
          </cell>
          <cell r="BP1147">
            <v>45889</v>
          </cell>
          <cell r="BQ1147">
            <v>6807532</v>
          </cell>
          <cell r="CS1147"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1147">
            <v>1121964497</v>
          </cell>
          <cell r="CU1147">
            <v>436</v>
          </cell>
          <cell r="CV1147" t="str">
            <v>2501</v>
          </cell>
          <cell r="CY1147">
            <v>8299</v>
          </cell>
          <cell r="CZ1147" t="str">
            <v>M6</v>
          </cell>
          <cell r="DA1147">
            <v>6807532</v>
          </cell>
          <cell r="DB1147">
            <v>0</v>
          </cell>
        </row>
        <row r="1148">
          <cell r="B1148" t="str">
            <v>1140 DE 2025</v>
          </cell>
          <cell r="C1148">
            <v>1121931537</v>
          </cell>
          <cell r="D1148" t="str">
            <v>YOLMAN ESNEIDER GUTIERREZ DURAN</v>
          </cell>
          <cell r="E1148" t="str">
            <v>CONTRATO DE PRESTACIÓN DE SERVICIOS DE APOYO A LA GESTIÓN</v>
          </cell>
          <cell r="F1148" t="str">
            <v>PRESTACIÓN DE SERVICIOS DE APOYO A LA GESTIÓN NECESARIO PARA EL FORTALECIMIENTO DE LOS PROCESOS DE LA DIVISIÓN DE BIBLIOTECA DE LA UNIVERSIDAD DE LOS LLANOS.</v>
          </cell>
          <cell r="G1148">
            <v>45889</v>
          </cell>
          <cell r="H1148">
            <v>6807532</v>
          </cell>
          <cell r="I1148" t="str">
            <v>Tres (03) meses y dieciséis (16) días calendario</v>
          </cell>
          <cell r="J1148">
            <v>45889</v>
          </cell>
          <cell r="K1148">
            <v>45996</v>
          </cell>
          <cell r="L1148" t="str">
            <v>NO APLICA</v>
          </cell>
          <cell r="M1148" t="str">
            <v>NO APLICA</v>
          </cell>
          <cell r="N1148" t="str">
            <v>NO APLICA</v>
          </cell>
          <cell r="O1148">
            <v>4</v>
          </cell>
          <cell r="P1148">
            <v>2633102</v>
          </cell>
          <cell r="Q1148">
            <v>45889</v>
          </cell>
          <cell r="R1148">
            <v>45930</v>
          </cell>
          <cell r="S1148">
            <v>1926660</v>
          </cell>
          <cell r="T1148">
            <v>45931</v>
          </cell>
          <cell r="U1148">
            <v>45961</v>
          </cell>
          <cell r="V1148">
            <v>1926660</v>
          </cell>
          <cell r="W1148">
            <v>45962</v>
          </cell>
          <cell r="X1148">
            <v>45991</v>
          </cell>
          <cell r="Y1148">
            <v>321110</v>
          </cell>
          <cell r="Z1148">
            <v>45992</v>
          </cell>
          <cell r="AA1148">
            <v>45996</v>
          </cell>
          <cell r="AB1148">
            <v>0</v>
          </cell>
          <cell r="AC1148">
            <v>0</v>
          </cell>
          <cell r="AD1148">
            <v>0</v>
          </cell>
          <cell r="AE1148">
            <v>0</v>
          </cell>
          <cell r="AF1148">
            <v>0</v>
          </cell>
          <cell r="AG1148">
            <v>0</v>
          </cell>
          <cell r="BI1148" t="str">
            <v>Vicerrectoría de Recursos Universitarios</v>
          </cell>
          <cell r="BJ1148" t="str">
            <v>WILSON FERNANDO SALGADO CIFUENTES</v>
          </cell>
          <cell r="BK1148" t="str">
            <v>Vicerrector Universitario</v>
          </cell>
          <cell r="BL1148">
            <v>1840</v>
          </cell>
          <cell r="BM1148">
            <v>45889.835173611114</v>
          </cell>
          <cell r="BN1148">
            <v>71507271</v>
          </cell>
          <cell r="BO1148">
            <v>5503</v>
          </cell>
          <cell r="BP1148">
            <v>45889</v>
          </cell>
          <cell r="BQ1148">
            <v>6807532</v>
          </cell>
          <cell r="CS1148"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1148">
            <v>1121931537</v>
          </cell>
          <cell r="CU1148">
            <v>436</v>
          </cell>
          <cell r="CV1148" t="str">
            <v>2501</v>
          </cell>
          <cell r="CY1148">
            <v>7490</v>
          </cell>
          <cell r="CZ1148" t="str">
            <v>M6</v>
          </cell>
          <cell r="DA1148">
            <v>6807532</v>
          </cell>
          <cell r="DB1148">
            <v>0</v>
          </cell>
        </row>
        <row r="1149">
          <cell r="B1149" t="str">
            <v>1141 DE 2025</v>
          </cell>
          <cell r="C1149">
            <v>1018405643</v>
          </cell>
          <cell r="D1149" t="str">
            <v>JUAN DAVID TORRES RADA</v>
          </cell>
          <cell r="E1149" t="str">
            <v>CONTRATO DE PRESTACIÓN DE SERVICIOS DE APOYO A LA GESTIÓN</v>
          </cell>
          <cell r="F1149" t="str">
            <v>PRESTACIÓN DE SERVICIOS DE APOYO A LA GESTIÓN NECESARIO PARA EL FORTALECIMIENTO DE LOS PROCESOS DE LA DIVISIÓN DE BIBLIOTECA DE LA UNIVERSIDAD DE LOS LLANOS.</v>
          </cell>
          <cell r="G1149">
            <v>45889</v>
          </cell>
          <cell r="H1149">
            <v>6807532</v>
          </cell>
          <cell r="I1149" t="str">
            <v>Tres (03) meses y dieciséis (16) días calendario</v>
          </cell>
          <cell r="J1149">
            <v>45889</v>
          </cell>
          <cell r="K1149">
            <v>45996</v>
          </cell>
          <cell r="L1149" t="str">
            <v>NO APLICA</v>
          </cell>
          <cell r="M1149" t="str">
            <v>NO APLICA</v>
          </cell>
          <cell r="N1149" t="str">
            <v>NO APLICA</v>
          </cell>
          <cell r="O1149">
            <v>4</v>
          </cell>
          <cell r="P1149">
            <v>2633102</v>
          </cell>
          <cell r="Q1149">
            <v>45889</v>
          </cell>
          <cell r="R1149">
            <v>45930</v>
          </cell>
          <cell r="S1149">
            <v>1926660</v>
          </cell>
          <cell r="T1149">
            <v>45931</v>
          </cell>
          <cell r="U1149">
            <v>45961</v>
          </cell>
          <cell r="V1149">
            <v>1926660</v>
          </cell>
          <cell r="W1149">
            <v>45962</v>
          </cell>
          <cell r="X1149">
            <v>45991</v>
          </cell>
          <cell r="Y1149">
            <v>321110</v>
          </cell>
          <cell r="Z1149">
            <v>45992</v>
          </cell>
          <cell r="AA1149">
            <v>45996</v>
          </cell>
          <cell r="AB1149">
            <v>0</v>
          </cell>
          <cell r="AC1149">
            <v>0</v>
          </cell>
          <cell r="AD1149">
            <v>0</v>
          </cell>
          <cell r="AE1149">
            <v>0</v>
          </cell>
          <cell r="AF1149">
            <v>0</v>
          </cell>
          <cell r="AG1149">
            <v>0</v>
          </cell>
          <cell r="BI1149" t="str">
            <v>Vicerrectoría de Recursos Universitarios</v>
          </cell>
          <cell r="BJ1149" t="str">
            <v>WILSON FERNANDO SALGADO CIFUENTES</v>
          </cell>
          <cell r="BK1149" t="str">
            <v>Vicerrector Universitario</v>
          </cell>
          <cell r="BL1149">
            <v>1840</v>
          </cell>
          <cell r="BM1149">
            <v>45889.835173611114</v>
          </cell>
          <cell r="BN1149">
            <v>71507271</v>
          </cell>
          <cell r="BO1149">
            <v>5502</v>
          </cell>
          <cell r="BP1149">
            <v>45889</v>
          </cell>
          <cell r="BQ1149">
            <v>6807532</v>
          </cell>
          <cell r="CS1149"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1149">
            <v>1018405643</v>
          </cell>
          <cell r="CU1149">
            <v>436</v>
          </cell>
          <cell r="CV1149" t="str">
            <v>2501</v>
          </cell>
          <cell r="CY1149">
            <v>8299</v>
          </cell>
          <cell r="CZ1149" t="str">
            <v>M6</v>
          </cell>
          <cell r="DA1149">
            <v>6807532</v>
          </cell>
          <cell r="DB1149">
            <v>0</v>
          </cell>
        </row>
        <row r="1150">
          <cell r="B1150" t="str">
            <v>1142 DE 2025</v>
          </cell>
          <cell r="C1150">
            <v>1029980150</v>
          </cell>
          <cell r="D1150" t="str">
            <v>SHARICK MARIANA HERNANDEZ RUIZ</v>
          </cell>
          <cell r="E1150" t="str">
            <v>CONTRATO DE PRESTACIÓN DE SERVICIOS DE APOYO A LA GESTIÓN</v>
          </cell>
          <cell r="F1150" t="str">
            <v>PRESTACIÓN DE SERVICIOS DE APOYO A LA GESTIÓN NECESARIO PARA EL FORTALECIMIENTO DE LOS PROCESOS DE LA DIVISIÓN DE BIBLIOTECA DE LA UNIVERSIDAD DE LOS LLANOS.</v>
          </cell>
          <cell r="G1150">
            <v>45889</v>
          </cell>
          <cell r="H1150">
            <v>6422200</v>
          </cell>
          <cell r="I1150" t="str">
            <v>Tres (03) meses y diez (10) días calendario</v>
          </cell>
          <cell r="J1150">
            <v>45889</v>
          </cell>
          <cell r="K1150">
            <v>45990</v>
          </cell>
          <cell r="L1150" t="str">
            <v>NO APLICA</v>
          </cell>
          <cell r="M1150" t="str">
            <v>NO APLICA</v>
          </cell>
          <cell r="N1150" t="str">
            <v>NO APLICA</v>
          </cell>
          <cell r="O1150">
            <v>3</v>
          </cell>
          <cell r="P1150">
            <v>2633102</v>
          </cell>
          <cell r="Q1150">
            <v>45889</v>
          </cell>
          <cell r="R1150">
            <v>45930</v>
          </cell>
          <cell r="S1150">
            <v>1926660</v>
          </cell>
          <cell r="T1150">
            <v>45931</v>
          </cell>
          <cell r="U1150">
            <v>45961</v>
          </cell>
          <cell r="V1150">
            <v>1862438</v>
          </cell>
          <cell r="W1150">
            <v>45962</v>
          </cell>
          <cell r="X1150">
            <v>45990</v>
          </cell>
          <cell r="Y1150">
            <v>0</v>
          </cell>
          <cell r="Z1150">
            <v>0</v>
          </cell>
          <cell r="AA1150">
            <v>0</v>
          </cell>
          <cell r="AB1150">
            <v>0</v>
          </cell>
          <cell r="AC1150">
            <v>0</v>
          </cell>
          <cell r="AD1150">
            <v>0</v>
          </cell>
          <cell r="AE1150">
            <v>0</v>
          </cell>
          <cell r="AF1150">
            <v>0</v>
          </cell>
          <cell r="AG1150">
            <v>0</v>
          </cell>
          <cell r="BI1150" t="str">
            <v>Vicerrectoría de Recursos Universitarios</v>
          </cell>
          <cell r="BJ1150" t="str">
            <v>WILSON FERNANDO SALGADO CIFUENTES</v>
          </cell>
          <cell r="BK1150" t="str">
            <v>Vicerrector Universitario</v>
          </cell>
          <cell r="BL1150">
            <v>1840</v>
          </cell>
          <cell r="BM1150">
            <v>45889.835173611114</v>
          </cell>
          <cell r="BN1150">
            <v>71507271</v>
          </cell>
          <cell r="BO1150">
            <v>5501</v>
          </cell>
          <cell r="BP1150">
            <v>45889</v>
          </cell>
          <cell r="BQ1150">
            <v>6422200</v>
          </cell>
          <cell r="CS1150"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1150">
            <v>1029980150</v>
          </cell>
          <cell r="CU1150">
            <v>436</v>
          </cell>
          <cell r="CV1150" t="str">
            <v>2501</v>
          </cell>
          <cell r="CY1150">
            <v>7490</v>
          </cell>
          <cell r="CZ1150" t="str">
            <v>M6</v>
          </cell>
          <cell r="DA1150">
            <v>6422200</v>
          </cell>
          <cell r="DB1150">
            <v>0</v>
          </cell>
        </row>
        <row r="1151">
          <cell r="B1151" t="str">
            <v>1143 DE 2025</v>
          </cell>
          <cell r="C1151">
            <v>0</v>
          </cell>
          <cell r="D1151" t="str">
            <v>No. Libre</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BI1151">
            <v>0</v>
          </cell>
          <cell r="BJ1151">
            <v>0</v>
          </cell>
          <cell r="BK1151">
            <v>0</v>
          </cell>
          <cell r="BL1151">
            <v>0</v>
          </cell>
          <cell r="BM1151">
            <v>0</v>
          </cell>
          <cell r="BN1151">
            <v>0</v>
          </cell>
          <cell r="BO1151">
            <v>0</v>
          </cell>
          <cell r="BP1151">
            <v>0</v>
          </cell>
          <cell r="BQ1151">
            <v>0</v>
          </cell>
          <cell r="CS1151">
            <v>0</v>
          </cell>
          <cell r="CT1151">
            <v>0</v>
          </cell>
          <cell r="CU1151">
            <v>0</v>
          </cell>
          <cell r="CV1151">
            <v>0</v>
          </cell>
          <cell r="CY1151">
            <v>0</v>
          </cell>
          <cell r="CZ1151">
            <v>0</v>
          </cell>
          <cell r="DA1151">
            <v>0</v>
          </cell>
          <cell r="DB1151">
            <v>0</v>
          </cell>
        </row>
        <row r="1152">
          <cell r="B1152" t="str">
            <v>1144 DE 2025</v>
          </cell>
          <cell r="C1152">
            <v>1193043576</v>
          </cell>
          <cell r="D1152" t="str">
            <v>IVAN ANDRES MONTOYA SASTOQUE</v>
          </cell>
          <cell r="E1152" t="str">
            <v>CONTRATO DE PRESTACIÓN DE SERVICIOS DE APOYO A LA GESTIÓN</v>
          </cell>
          <cell r="F1152" t="str">
            <v>PRESTACIÓN DE SERVICIOS DE APOYO A LA GESTIÓN NECESARIOS PARA EL FORTALECIMIENTO DE LOS PROCESOS DEL PROYECTO “RED DE MONITOREO ACÚSTICO DE MAMÍFEROS VOLADORES DE COLOMBIA. UNA ESTRATEGIA DE PARTICIPACIÓN, GESTIÓN, COMUNICACIÓN Y TRANSFERENCIA DE CONOCIMIENTO CIENTÍFICO PARA LA APROPIACIÓN DE LA CIENCIA, LA TECNOLOGÍA Y LA INNOVACIÓN” SELECCIONADO EN LA CONVOCATORIA 890 DE 2020 DEL MINISTERIO DE CIENCIA, TECNOLOGÍA E INNOVACIÓN.</v>
          </cell>
          <cell r="G1152">
            <v>45889</v>
          </cell>
          <cell r="H1152">
            <v>3511212</v>
          </cell>
          <cell r="I1152" t="str">
            <v>Cuatro (04) meses calendario</v>
          </cell>
          <cell r="J1152">
            <v>45889</v>
          </cell>
          <cell r="K1152">
            <v>46010</v>
          </cell>
          <cell r="L1152" t="str">
            <v>NO APLICA</v>
          </cell>
          <cell r="M1152" t="str">
            <v>NO APLICA</v>
          </cell>
          <cell r="N1152" t="str">
            <v>NO APLICA</v>
          </cell>
          <cell r="O1152">
            <v>4</v>
          </cell>
          <cell r="P1152">
            <v>1199664</v>
          </cell>
          <cell r="Q1152">
            <v>45889</v>
          </cell>
          <cell r="R1152">
            <v>45930</v>
          </cell>
          <cell r="S1152">
            <v>877803</v>
          </cell>
          <cell r="T1152">
            <v>45931</v>
          </cell>
          <cell r="U1152">
            <v>45961</v>
          </cell>
          <cell r="V1152">
            <v>877803</v>
          </cell>
          <cell r="W1152">
            <v>45962</v>
          </cell>
          <cell r="X1152">
            <v>45991</v>
          </cell>
          <cell r="Y1152">
            <v>555942</v>
          </cell>
          <cell r="Z1152">
            <v>45992</v>
          </cell>
          <cell r="AA1152">
            <v>46010</v>
          </cell>
          <cell r="AB1152">
            <v>0</v>
          </cell>
          <cell r="AC1152">
            <v>0</v>
          </cell>
          <cell r="AD1152">
            <v>0</v>
          </cell>
          <cell r="AE1152">
            <v>0</v>
          </cell>
          <cell r="AF1152">
            <v>0</v>
          </cell>
          <cell r="AG1152">
            <v>0</v>
          </cell>
          <cell r="BI1152" t="str">
            <v>Facultad de Ciencias Básicas e Ingeniería</v>
          </cell>
          <cell r="BJ1152" t="str">
            <v>ANGEL ALFONSO CRUZ ROA</v>
          </cell>
          <cell r="BK1152" t="str">
            <v>Coordinador del proyecto – convenio 012 de 2024</v>
          </cell>
          <cell r="BL1152">
            <v>1722</v>
          </cell>
          <cell r="BM1152">
            <v>45875.722025462965</v>
          </cell>
          <cell r="BN1152">
            <v>3774553</v>
          </cell>
          <cell r="BO1152">
            <v>5492</v>
          </cell>
          <cell r="BP1152">
            <v>45889</v>
          </cell>
          <cell r="BQ1152">
            <v>3511212</v>
          </cell>
          <cell r="CS1152" t="str">
            <v>1. Brindar apoyo en la aplicación de instrumentos y protocolos de la investigación bajo la supervisión del Director del proyecto. 2. Apoyar la argumentación sobre las alternativas metodológicas y procedimentales que convienen dentro del proyecto de investigación. 3. Contribuir en la clasificación del material acústico recolectado. 4. Participar en los cursos, talleres y workshops. 5. Desarrollar el trabajo de grado de pregrado en el marco del proyecto. 6. Desarrollar una aplicación Web para el registro y anotación de señales de ecolocación. 7. Apoyar en la extracción de las características y realización de análisis de señales de ecolocación. 8. Participar con contenidos a través de las herramientas TIC ́s que se implementen en el proyecto. 9. Coadyuvar en la escritura de un artículo de reflexión académica y experiencia investigativa que dé cuenta de su aporte en el ámbito conceptual y empírico en el desarrollo del proyecto. 10, Apoyar en la elaboración de informes técnicos y elaboración de artículos científicos para eventos internacionales o revista científica indexada u homologada Publindex B o superior.</v>
          </cell>
          <cell r="CT1152">
            <v>1193043576</v>
          </cell>
          <cell r="CU1152">
            <v>337</v>
          </cell>
          <cell r="CV1152" t="str">
            <v>280101505</v>
          </cell>
          <cell r="CY1152">
            <v>7490</v>
          </cell>
          <cell r="CZ1152" t="str">
            <v>M6</v>
          </cell>
          <cell r="DA1152">
            <v>3511212</v>
          </cell>
          <cell r="DB1152">
            <v>0</v>
          </cell>
        </row>
        <row r="1153">
          <cell r="B1153" t="str">
            <v>1145 DE 2025</v>
          </cell>
          <cell r="C1153">
            <v>40397362</v>
          </cell>
          <cell r="D1153" t="str">
            <v>LUZ MAYDA LAVADO BELTRAN</v>
          </cell>
          <cell r="E1153" t="str">
            <v>CONTRATO DE PRESTACIÓN DE SERVICIOS DE APOYO A LA GESTIÓN</v>
          </cell>
          <cell r="F1153" t="str">
            <v>PRESTACIÓN DE SERVICIOS DE APOYO A LA GESTIÓN NECESARIO PARA EL FORTALECIMIENTO DE LOS PROCESOS DEL LABORATORIO DE QUÍMICA DE LA FACULTAD DE CIENCIAS BÁSICAS E INGENIERÍA DE LA UNIVERSIDAD DE LOS LLANOS.</v>
          </cell>
          <cell r="G1153">
            <v>45889</v>
          </cell>
          <cell r="H1153">
            <v>7661577</v>
          </cell>
          <cell r="I1153" t="str">
            <v>Tres (03) meses y diez (10) días calendario</v>
          </cell>
          <cell r="J1153">
            <v>45889</v>
          </cell>
          <cell r="K1153">
            <v>45990</v>
          </cell>
          <cell r="L1153" t="str">
            <v>NO APLICA</v>
          </cell>
          <cell r="M1153" t="str">
            <v>NO APLICA</v>
          </cell>
          <cell r="N1153" t="str">
            <v>NO APLICA</v>
          </cell>
          <cell r="O1153">
            <v>3</v>
          </cell>
          <cell r="P1153">
            <v>3141246</v>
          </cell>
          <cell r="Q1153">
            <v>45889</v>
          </cell>
          <cell r="R1153">
            <v>45930</v>
          </cell>
          <cell r="S1153">
            <v>2298473</v>
          </cell>
          <cell r="T1153">
            <v>45931</v>
          </cell>
          <cell r="U1153">
            <v>45961</v>
          </cell>
          <cell r="V1153">
            <v>2221858</v>
          </cell>
          <cell r="W1153">
            <v>45962</v>
          </cell>
          <cell r="X1153">
            <v>45990</v>
          </cell>
          <cell r="Y1153">
            <v>0</v>
          </cell>
          <cell r="Z1153">
            <v>0</v>
          </cell>
          <cell r="AA1153">
            <v>0</v>
          </cell>
          <cell r="AB1153">
            <v>0</v>
          </cell>
          <cell r="AC1153">
            <v>0</v>
          </cell>
          <cell r="AD1153">
            <v>0</v>
          </cell>
          <cell r="AE1153">
            <v>0</v>
          </cell>
          <cell r="AF1153">
            <v>0</v>
          </cell>
          <cell r="AG1153">
            <v>0</v>
          </cell>
          <cell r="BI1153" t="str">
            <v>Vicerrectoría de Recursos Universitarios</v>
          </cell>
          <cell r="BJ1153" t="str">
            <v>WILSON FERNANDO SALGADO CIFUENTES</v>
          </cell>
          <cell r="BK1153" t="str">
            <v>Vicerrector Universitario</v>
          </cell>
          <cell r="BL1153">
            <v>1840</v>
          </cell>
          <cell r="BM1153">
            <v>45889.835173611114</v>
          </cell>
          <cell r="BN1153">
            <v>71507271</v>
          </cell>
          <cell r="BO1153">
            <v>5500</v>
          </cell>
          <cell r="BP1153">
            <v>45889</v>
          </cell>
          <cell r="BQ1153">
            <v>7661577</v>
          </cell>
          <cell r="CS1153"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1153">
            <v>40397362</v>
          </cell>
          <cell r="CU1153">
            <v>136</v>
          </cell>
          <cell r="CV1153" t="str">
            <v>280104127</v>
          </cell>
          <cell r="CY1153">
            <v>7490</v>
          </cell>
          <cell r="CZ1153" t="str">
            <v>M6</v>
          </cell>
          <cell r="DA1153">
            <v>7661577</v>
          </cell>
          <cell r="DB1153">
            <v>0</v>
          </cell>
        </row>
        <row r="1154">
          <cell r="B1154" t="str">
            <v>1146 DE 2025</v>
          </cell>
          <cell r="C1154">
            <v>3276471</v>
          </cell>
          <cell r="D1154" t="str">
            <v>HEYMER EFREN HERRERA MARTINEZ</v>
          </cell>
          <cell r="E1154" t="str">
            <v>CONTRATO DE PRESTACIÓN DE SERVICIOS PROFESIONALES</v>
          </cell>
          <cell r="F1154"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1154">
            <v>45889</v>
          </cell>
          <cell r="H1154">
            <v>16990666</v>
          </cell>
          <cell r="I1154" t="str">
            <v>Cuatro (04) meses y diez (10) días calendario</v>
          </cell>
          <cell r="J1154">
            <v>45889</v>
          </cell>
          <cell r="K1154">
            <v>46020</v>
          </cell>
          <cell r="L1154" t="str">
            <v>NO APLICA</v>
          </cell>
          <cell r="M1154" t="str">
            <v>NO APLICA</v>
          </cell>
          <cell r="N1154" t="str">
            <v>NO APLICA</v>
          </cell>
          <cell r="O1154">
            <v>4</v>
          </cell>
          <cell r="P1154">
            <v>5358595</v>
          </cell>
          <cell r="Q1154">
            <v>45889</v>
          </cell>
          <cell r="R1154">
            <v>45930</v>
          </cell>
          <cell r="S1154">
            <v>3920923</v>
          </cell>
          <cell r="T1154">
            <v>45931</v>
          </cell>
          <cell r="U1154">
            <v>45961</v>
          </cell>
          <cell r="V1154">
            <v>3920923</v>
          </cell>
          <cell r="W1154">
            <v>45962</v>
          </cell>
          <cell r="X1154">
            <v>45991</v>
          </cell>
          <cell r="Y1154">
            <v>3790225</v>
          </cell>
          <cell r="Z1154">
            <v>45992</v>
          </cell>
          <cell r="AA1154">
            <v>46020</v>
          </cell>
          <cell r="AB1154">
            <v>0</v>
          </cell>
          <cell r="AC1154">
            <v>0</v>
          </cell>
          <cell r="AD1154">
            <v>0</v>
          </cell>
          <cell r="AE1154">
            <v>0</v>
          </cell>
          <cell r="AF1154">
            <v>0</v>
          </cell>
          <cell r="AG1154">
            <v>0</v>
          </cell>
          <cell r="BI1154" t="str">
            <v>Vicerrectoría de Recursos Universitarios</v>
          </cell>
          <cell r="BJ1154" t="str">
            <v>WILSON FERNANDO SALGADO CIFUENTES</v>
          </cell>
          <cell r="BK1154" t="str">
            <v>Vicerrector Universitario</v>
          </cell>
          <cell r="BL1154">
            <v>1840</v>
          </cell>
          <cell r="BM1154">
            <v>45889.835173611114</v>
          </cell>
          <cell r="BN1154">
            <v>71507271</v>
          </cell>
          <cell r="BO1154">
            <v>5499</v>
          </cell>
          <cell r="BP1154">
            <v>45889</v>
          </cell>
          <cell r="BQ1154">
            <v>16990666</v>
          </cell>
          <cell r="CS1154" t="str">
            <v>1. Coadyuvar en la elaboración, implementación, soporte y capacitación de aplicaciones web que sean requeridas por las diferentes dependencias de la Universidad.  2. Brindar apoyo a los usuarios en el soporte de las soluciones web institucionales. 3. Brindar apoyo en el soporte, mantenimiento y actualización de la red de datos de la Universidad de los Llanos. 4. Coadyuvar en la instalación, configuración, administración y mantenimiento de servidores físicos y virtuales que se requieran en el Área de Sistemas. 5. Apoyar en la planeación e implementación de procesos de migración, backup y recovery de los servidores que se encuentren bajo la responsabilidad de la Área de Sistemas. 6. Apoyar la elaboración de estudios previos y de oportunidad y conveniencia, para la adquisición de equipos y servicios tecnológicos. 7. Apoyar a la jefatura de la Oficina de Sistemas en el seguimiento de los contratos que la Universidad suscriba, relacionados con la prestación de servicios TIC. 8. Contribuir en el proceso de acreditación de alta calidad. 9. Contribuir a fortalecer el proceso de Gestión de TIC, aplicando estrictamente los procedimientos establecidos.</v>
          </cell>
          <cell r="CT1154">
            <v>3276471</v>
          </cell>
          <cell r="CU1154">
            <v>436</v>
          </cell>
          <cell r="CV1154" t="str">
            <v>1701</v>
          </cell>
          <cell r="CY1154">
            <v>7490</v>
          </cell>
          <cell r="CZ1154" t="str">
            <v>M6</v>
          </cell>
          <cell r="DA1154">
            <v>16990666</v>
          </cell>
          <cell r="DB1154">
            <v>0</v>
          </cell>
        </row>
        <row r="1155">
          <cell r="B1155" t="str">
            <v>1147 DE 2025</v>
          </cell>
          <cell r="C1155">
            <v>86050755</v>
          </cell>
          <cell r="D1155" t="str">
            <v>ARIEL ARMANDO CORRALES MORA</v>
          </cell>
          <cell r="E1155" t="str">
            <v>CONTRATO DE PRESTACIÓN DE SERVICIOS DE APOYO A LA GESTIÓN</v>
          </cell>
          <cell r="F1155" t="str">
            <v>PRESTACIÓN DE SERVICIOS DE APOYO A LA GESTIÓN NECESARIO PARA EL DESARROLLO DE LOS DIFERENTES PROCESOS EN LA DISCIPLINA DE VOLEIBOL DEL PROYECTO FICHA BPUNI BU 01 2510 2024 “IMPLEMENTACIÓN DEL MODELO DE BIENESTAR A TRAVÉS DE ESTRATEGIAS QUE BENEFICIEN A LA COMUNIDAD DE LA UNIVERSIDAD DE LOS LLANOS - ACTUALIZACIÓN I”</v>
          </cell>
          <cell r="G1155">
            <v>45889</v>
          </cell>
          <cell r="H1155">
            <v>7661577</v>
          </cell>
          <cell r="I1155" t="str">
            <v>Tres (03) meses y diez (10) días calendario</v>
          </cell>
          <cell r="J1155">
            <v>45889</v>
          </cell>
          <cell r="K1155">
            <v>45990</v>
          </cell>
          <cell r="L1155" t="str">
            <v>NO APLICA</v>
          </cell>
          <cell r="M1155" t="str">
            <v>NO APLICA</v>
          </cell>
          <cell r="N1155" t="str">
            <v>NO APLICA</v>
          </cell>
          <cell r="O1155">
            <v>3</v>
          </cell>
          <cell r="P1155">
            <v>3141246</v>
          </cell>
          <cell r="Q1155">
            <v>45889</v>
          </cell>
          <cell r="R1155">
            <v>45930</v>
          </cell>
          <cell r="S1155">
            <v>2298473</v>
          </cell>
          <cell r="T1155">
            <v>45931</v>
          </cell>
          <cell r="U1155">
            <v>45961</v>
          </cell>
          <cell r="V1155">
            <v>2221858</v>
          </cell>
          <cell r="W1155">
            <v>45962</v>
          </cell>
          <cell r="X1155">
            <v>45990</v>
          </cell>
          <cell r="Y1155">
            <v>0</v>
          </cell>
          <cell r="Z1155">
            <v>0</v>
          </cell>
          <cell r="AA1155">
            <v>0</v>
          </cell>
          <cell r="AB1155">
            <v>0</v>
          </cell>
          <cell r="AC1155">
            <v>0</v>
          </cell>
          <cell r="AD1155">
            <v>0</v>
          </cell>
          <cell r="AE1155">
            <v>0</v>
          </cell>
          <cell r="AF1155">
            <v>0</v>
          </cell>
          <cell r="AG1155">
            <v>0</v>
          </cell>
          <cell r="BI1155" t="str">
            <v>División de Bienestar Universitario</v>
          </cell>
          <cell r="BJ1155" t="str">
            <v>JHON FREYD MONROY RODRIGUEZ</v>
          </cell>
          <cell r="BK1155" t="str">
            <v>Jefe de Oficina</v>
          </cell>
          <cell r="BL1155">
            <v>1835</v>
          </cell>
          <cell r="BM1155">
            <v>45889.664201388892</v>
          </cell>
          <cell r="BN1155">
            <v>26139494</v>
          </cell>
          <cell r="BO1155">
            <v>5490</v>
          </cell>
          <cell r="BP1155">
            <v>45889</v>
          </cell>
          <cell r="BQ1155">
            <v>7661577</v>
          </cell>
          <cell r="CS1155"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v>
          </cell>
          <cell r="CT1155">
            <v>86050755</v>
          </cell>
          <cell r="CU1155">
            <v>717</v>
          </cell>
          <cell r="CV1155" t="str">
            <v>410205</v>
          </cell>
          <cell r="CY1155">
            <v>7490</v>
          </cell>
          <cell r="CZ1155" t="str">
            <v>M6</v>
          </cell>
          <cell r="DA1155">
            <v>7661577</v>
          </cell>
          <cell r="DB1155">
            <v>0</v>
          </cell>
        </row>
        <row r="1156">
          <cell r="B1156" t="str">
            <v>1148 DE 2025</v>
          </cell>
          <cell r="C1156">
            <v>1000455002</v>
          </cell>
          <cell r="D1156" t="str">
            <v>MARLADY TORRES AGUIRRE</v>
          </cell>
          <cell r="E1156" t="str">
            <v>CONTRATO DE PRESTACIÓN DE SERVICIOS DE APOYO A LA GESTIÓN</v>
          </cell>
          <cell r="F1156"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 - ACTUALIZACIÓN I”, CAMPUS BOQUEMONTE.</v>
          </cell>
          <cell r="G1156">
            <v>45889</v>
          </cell>
          <cell r="H1156">
            <v>10816340</v>
          </cell>
          <cell r="I1156" t="str">
            <v>Tres (03) meses y diez (10) días calendario</v>
          </cell>
          <cell r="J1156">
            <v>45889</v>
          </cell>
          <cell r="K1156">
            <v>45990</v>
          </cell>
          <cell r="L1156" t="str">
            <v>NO APLICA</v>
          </cell>
          <cell r="M1156" t="str">
            <v>NO APLICA</v>
          </cell>
          <cell r="N1156" t="str">
            <v>NO APLICA</v>
          </cell>
          <cell r="O1156">
            <v>3</v>
          </cell>
          <cell r="P1156">
            <v>4434699</v>
          </cell>
          <cell r="Q1156">
            <v>45889</v>
          </cell>
          <cell r="R1156">
            <v>45930</v>
          </cell>
          <cell r="S1156">
            <v>3244902</v>
          </cell>
          <cell r="T1156">
            <v>45931</v>
          </cell>
          <cell r="U1156">
            <v>45961</v>
          </cell>
          <cell r="V1156">
            <v>3136739</v>
          </cell>
          <cell r="W1156">
            <v>45962</v>
          </cell>
          <cell r="X1156">
            <v>45990</v>
          </cell>
          <cell r="Y1156">
            <v>0</v>
          </cell>
          <cell r="Z1156">
            <v>0</v>
          </cell>
          <cell r="AA1156">
            <v>0</v>
          </cell>
          <cell r="AB1156">
            <v>0</v>
          </cell>
          <cell r="AC1156">
            <v>0</v>
          </cell>
          <cell r="AD1156">
            <v>0</v>
          </cell>
          <cell r="AE1156">
            <v>0</v>
          </cell>
          <cell r="AF1156">
            <v>0</v>
          </cell>
          <cell r="AG1156">
            <v>0</v>
          </cell>
          <cell r="BI1156" t="str">
            <v>División de Bienestar Universitario</v>
          </cell>
          <cell r="BJ1156" t="str">
            <v>JHON FREYD MONROY RODRIGUEZ</v>
          </cell>
          <cell r="BK1156" t="str">
            <v>Jefe de Oficina</v>
          </cell>
          <cell r="BL1156">
            <v>1835</v>
          </cell>
          <cell r="BM1156">
            <v>45889.664201388892</v>
          </cell>
          <cell r="BN1156">
            <v>26139494</v>
          </cell>
          <cell r="BO1156">
            <v>5491</v>
          </cell>
          <cell r="BP1156">
            <v>45889</v>
          </cell>
          <cell r="BQ1156">
            <v>10816340</v>
          </cell>
          <cell r="CS1156"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v>
          </cell>
          <cell r="CT1156">
            <v>1000455002</v>
          </cell>
          <cell r="CU1156">
            <v>764</v>
          </cell>
          <cell r="CV1156" t="str">
            <v>410205</v>
          </cell>
          <cell r="CY1156">
            <v>7490</v>
          </cell>
          <cell r="CZ1156" t="str">
            <v>M6</v>
          </cell>
          <cell r="DA1156">
            <v>10816340</v>
          </cell>
          <cell r="DB1156">
            <v>0</v>
          </cell>
        </row>
        <row r="1157">
          <cell r="B1157" t="str">
            <v>1150 DE 2025</v>
          </cell>
          <cell r="C1157">
            <v>1095822674</v>
          </cell>
          <cell r="D1157" t="str">
            <v>MARLLY LORENA TORO LONDOÑO</v>
          </cell>
          <cell r="E1157" t="str">
            <v>CONTRATO DE PRESTACIÓN DE SERVICIOS PROFESIONALES</v>
          </cell>
          <cell r="F1157" t="str">
            <v>PRESTACIÓN DE SERVICIOS PROFESIONALES NECESARIO PARA EL FORTALECIMIENTO DE LOS PROCESOS DEL LABORATORIO DE QUÍMICA DE LA FACULTAD DE CIENCIAS BÁSICAS E INGENIERÍA DE LA UNIVERSIDAD DE LOS LLANOS.</v>
          </cell>
          <cell r="G1157">
            <v>45889</v>
          </cell>
          <cell r="H1157">
            <v>10816340</v>
          </cell>
          <cell r="I1157" t="str">
            <v>Tres (03) meses y diez (10) días calendario</v>
          </cell>
          <cell r="J1157">
            <v>45889</v>
          </cell>
          <cell r="K1157">
            <v>45990</v>
          </cell>
          <cell r="L1157" t="str">
            <v>NO APLICA</v>
          </cell>
          <cell r="M1157" t="str">
            <v>NO APLICA</v>
          </cell>
          <cell r="N1157" t="str">
            <v>NO APLICA</v>
          </cell>
          <cell r="O1157">
            <v>3</v>
          </cell>
          <cell r="P1157">
            <v>4434699</v>
          </cell>
          <cell r="Q1157">
            <v>45889</v>
          </cell>
          <cell r="R1157">
            <v>45930</v>
          </cell>
          <cell r="S1157">
            <v>3244902</v>
          </cell>
          <cell r="T1157">
            <v>45931</v>
          </cell>
          <cell r="U1157">
            <v>45961</v>
          </cell>
          <cell r="V1157">
            <v>3136739</v>
          </cell>
          <cell r="W1157">
            <v>45962</v>
          </cell>
          <cell r="X1157">
            <v>45990</v>
          </cell>
          <cell r="Y1157">
            <v>0</v>
          </cell>
          <cell r="Z1157">
            <v>0</v>
          </cell>
          <cell r="AA1157">
            <v>0</v>
          </cell>
          <cell r="AB1157">
            <v>0</v>
          </cell>
          <cell r="AC1157">
            <v>0</v>
          </cell>
          <cell r="AD1157">
            <v>0</v>
          </cell>
          <cell r="AE1157">
            <v>0</v>
          </cell>
          <cell r="AF1157">
            <v>0</v>
          </cell>
          <cell r="AG1157">
            <v>0</v>
          </cell>
          <cell r="BI1157" t="str">
            <v>Vicerrectoría de Recursos Universitarios</v>
          </cell>
          <cell r="BJ1157" t="str">
            <v>WILSON FERNANDO SALGADO CIFUENTES</v>
          </cell>
          <cell r="BK1157" t="str">
            <v>Vicerrector Universitario</v>
          </cell>
          <cell r="BL1157">
            <v>1840</v>
          </cell>
          <cell r="BM1157">
            <v>45889.835173611114</v>
          </cell>
          <cell r="BN1157">
            <v>71507271</v>
          </cell>
          <cell r="BO1157">
            <v>5497</v>
          </cell>
          <cell r="BP1157">
            <v>45889</v>
          </cell>
          <cell r="BQ1157">
            <v>10816340</v>
          </cell>
          <cell r="CS1157" t="str">
            <v>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v>
          </cell>
          <cell r="CT1157">
            <v>1095822674</v>
          </cell>
          <cell r="CU1157">
            <v>136</v>
          </cell>
          <cell r="CV1157" t="str">
            <v>280104127</v>
          </cell>
          <cell r="CY1157">
            <v>7490</v>
          </cell>
          <cell r="CZ1157" t="str">
            <v>M6</v>
          </cell>
          <cell r="DA1157">
            <v>10816340</v>
          </cell>
          <cell r="DB1157">
            <v>0</v>
          </cell>
        </row>
        <row r="1158">
          <cell r="B1158" t="str">
            <v>1151 DE 2025</v>
          </cell>
          <cell r="C1158">
            <v>0</v>
          </cell>
          <cell r="D1158" t="str">
            <v xml:space="preserve">No. Vice Recursos / Regalías </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BI1158">
            <v>0</v>
          </cell>
          <cell r="BJ1158">
            <v>0</v>
          </cell>
          <cell r="BK1158">
            <v>0</v>
          </cell>
          <cell r="BL1158">
            <v>0</v>
          </cell>
          <cell r="BM1158">
            <v>0</v>
          </cell>
          <cell r="BN1158">
            <v>0</v>
          </cell>
          <cell r="BO1158">
            <v>0</v>
          </cell>
          <cell r="BP1158">
            <v>0</v>
          </cell>
          <cell r="BQ1158">
            <v>0</v>
          </cell>
          <cell r="CS1158">
            <v>0</v>
          </cell>
          <cell r="CT1158">
            <v>0</v>
          </cell>
          <cell r="CU1158">
            <v>0</v>
          </cell>
          <cell r="CV1158">
            <v>0</v>
          </cell>
          <cell r="CY1158">
            <v>0</v>
          </cell>
          <cell r="CZ1158">
            <v>0</v>
          </cell>
          <cell r="DA1158">
            <v>0</v>
          </cell>
          <cell r="DB1158">
            <v>0</v>
          </cell>
        </row>
        <row r="1159">
          <cell r="B1159" t="str">
            <v>1152 DE 2025</v>
          </cell>
          <cell r="C1159">
            <v>0</v>
          </cell>
          <cell r="D1159" t="str">
            <v xml:space="preserve">No. Vice Recursos / Regalías </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BI1159">
            <v>0</v>
          </cell>
          <cell r="BJ1159">
            <v>0</v>
          </cell>
          <cell r="BK1159">
            <v>0</v>
          </cell>
          <cell r="BL1159">
            <v>0</v>
          </cell>
          <cell r="BM1159">
            <v>0</v>
          </cell>
          <cell r="BN1159">
            <v>0</v>
          </cell>
          <cell r="BO1159">
            <v>0</v>
          </cell>
          <cell r="BP1159">
            <v>0</v>
          </cell>
          <cell r="BQ1159">
            <v>0</v>
          </cell>
          <cell r="CS1159">
            <v>0</v>
          </cell>
          <cell r="CT1159">
            <v>0</v>
          </cell>
          <cell r="CU1159">
            <v>0</v>
          </cell>
          <cell r="CV1159">
            <v>0</v>
          </cell>
          <cell r="CY1159">
            <v>0</v>
          </cell>
          <cell r="CZ1159">
            <v>0</v>
          </cell>
          <cell r="DA1159">
            <v>0</v>
          </cell>
          <cell r="DB1159">
            <v>0</v>
          </cell>
        </row>
        <row r="1160">
          <cell r="B1160" t="str">
            <v>1153 DE 2025</v>
          </cell>
          <cell r="C1160">
            <v>0</v>
          </cell>
          <cell r="D1160" t="str">
            <v xml:space="preserve">No. Vice Recursos / Regalías </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BI1160">
            <v>0</v>
          </cell>
          <cell r="BJ1160">
            <v>0</v>
          </cell>
          <cell r="BK1160">
            <v>0</v>
          </cell>
          <cell r="BL1160">
            <v>0</v>
          </cell>
          <cell r="BM1160">
            <v>0</v>
          </cell>
          <cell r="BN1160">
            <v>0</v>
          </cell>
          <cell r="BO1160">
            <v>0</v>
          </cell>
          <cell r="BP1160">
            <v>0</v>
          </cell>
          <cell r="BQ1160">
            <v>0</v>
          </cell>
          <cell r="CS1160">
            <v>0</v>
          </cell>
          <cell r="CT1160">
            <v>0</v>
          </cell>
          <cell r="CU1160">
            <v>0</v>
          </cell>
          <cell r="CV1160">
            <v>0</v>
          </cell>
          <cell r="CY1160">
            <v>0</v>
          </cell>
          <cell r="CZ1160">
            <v>0</v>
          </cell>
          <cell r="DA1160">
            <v>0</v>
          </cell>
          <cell r="DB1160">
            <v>0</v>
          </cell>
        </row>
        <row r="1161">
          <cell r="B1161" t="str">
            <v>1154 DE 2025</v>
          </cell>
          <cell r="C1161">
            <v>0</v>
          </cell>
          <cell r="D1161" t="str">
            <v xml:space="preserve">No. Vice Recursos / Regalías </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BI1161">
            <v>0</v>
          </cell>
          <cell r="BJ1161">
            <v>0</v>
          </cell>
          <cell r="BK1161">
            <v>0</v>
          </cell>
          <cell r="BL1161">
            <v>0</v>
          </cell>
          <cell r="BM1161">
            <v>0</v>
          </cell>
          <cell r="BN1161">
            <v>0</v>
          </cell>
          <cell r="BO1161">
            <v>0</v>
          </cell>
          <cell r="BP1161">
            <v>0</v>
          </cell>
          <cell r="BQ1161">
            <v>0</v>
          </cell>
          <cell r="CS1161">
            <v>0</v>
          </cell>
          <cell r="CT1161">
            <v>0</v>
          </cell>
          <cell r="CU1161">
            <v>0</v>
          </cell>
          <cell r="CV1161">
            <v>0</v>
          </cell>
          <cell r="CY1161">
            <v>0</v>
          </cell>
          <cell r="CZ1161">
            <v>0</v>
          </cell>
          <cell r="DA1161">
            <v>0</v>
          </cell>
          <cell r="DB1161">
            <v>0</v>
          </cell>
        </row>
        <row r="1162">
          <cell r="B1162" t="str">
            <v>1155 DE 2025</v>
          </cell>
          <cell r="C1162">
            <v>0</v>
          </cell>
          <cell r="D1162" t="str">
            <v xml:space="preserve">No. Vice Recursos / Regalías </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BI1162">
            <v>0</v>
          </cell>
          <cell r="BJ1162">
            <v>0</v>
          </cell>
          <cell r="BK1162">
            <v>0</v>
          </cell>
          <cell r="BL1162">
            <v>0</v>
          </cell>
          <cell r="BM1162">
            <v>0</v>
          </cell>
          <cell r="BN1162">
            <v>0</v>
          </cell>
          <cell r="BO1162">
            <v>0</v>
          </cell>
          <cell r="BP1162">
            <v>0</v>
          </cell>
          <cell r="BQ1162">
            <v>0</v>
          </cell>
          <cell r="CS1162">
            <v>0</v>
          </cell>
          <cell r="CT1162">
            <v>0</v>
          </cell>
          <cell r="CU1162">
            <v>0</v>
          </cell>
          <cell r="CV1162">
            <v>0</v>
          </cell>
          <cell r="CY1162">
            <v>0</v>
          </cell>
          <cell r="CZ1162">
            <v>0</v>
          </cell>
          <cell r="DA1162">
            <v>0</v>
          </cell>
          <cell r="DB1162">
            <v>0</v>
          </cell>
        </row>
        <row r="1163">
          <cell r="B1163" t="str">
            <v>1156 DE 2025</v>
          </cell>
          <cell r="C1163">
            <v>0</v>
          </cell>
          <cell r="D1163" t="str">
            <v xml:space="preserve">No. Vice Recursos / Regalías </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BI1163">
            <v>0</v>
          </cell>
          <cell r="BJ1163">
            <v>0</v>
          </cell>
          <cell r="BK1163">
            <v>0</v>
          </cell>
          <cell r="BL1163">
            <v>0</v>
          </cell>
          <cell r="BM1163">
            <v>0</v>
          </cell>
          <cell r="BN1163">
            <v>0</v>
          </cell>
          <cell r="BO1163">
            <v>0</v>
          </cell>
          <cell r="BP1163">
            <v>0</v>
          </cell>
          <cell r="BQ1163">
            <v>0</v>
          </cell>
          <cell r="CS1163">
            <v>0</v>
          </cell>
          <cell r="CT1163">
            <v>0</v>
          </cell>
          <cell r="CU1163">
            <v>0</v>
          </cell>
          <cell r="CV1163">
            <v>0</v>
          </cell>
          <cell r="CY1163">
            <v>0</v>
          </cell>
          <cell r="CZ1163">
            <v>0</v>
          </cell>
          <cell r="DA1163">
            <v>0</v>
          </cell>
          <cell r="DB1163">
            <v>0</v>
          </cell>
        </row>
        <row r="1164">
          <cell r="B1164" t="str">
            <v>1157 DE 2025</v>
          </cell>
          <cell r="C1164">
            <v>0</v>
          </cell>
          <cell r="D1164" t="str">
            <v xml:space="preserve">No. Vice Recursos / Regalías </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BI1164">
            <v>0</v>
          </cell>
          <cell r="BJ1164">
            <v>0</v>
          </cell>
          <cell r="BK1164">
            <v>0</v>
          </cell>
          <cell r="BL1164">
            <v>0</v>
          </cell>
          <cell r="BM1164">
            <v>0</v>
          </cell>
          <cell r="BN1164">
            <v>0</v>
          </cell>
          <cell r="BO1164">
            <v>0</v>
          </cell>
          <cell r="BP1164">
            <v>0</v>
          </cell>
          <cell r="BQ1164">
            <v>0</v>
          </cell>
          <cell r="CS1164">
            <v>0</v>
          </cell>
          <cell r="CT1164">
            <v>0</v>
          </cell>
          <cell r="CU1164">
            <v>0</v>
          </cell>
          <cell r="CV1164">
            <v>0</v>
          </cell>
          <cell r="CY1164">
            <v>0</v>
          </cell>
          <cell r="CZ1164">
            <v>0</v>
          </cell>
          <cell r="DA1164">
            <v>0</v>
          </cell>
          <cell r="DB1164">
            <v>0</v>
          </cell>
        </row>
        <row r="1165">
          <cell r="B1165" t="str">
            <v>1158 DE 2025</v>
          </cell>
          <cell r="C1165">
            <v>0</v>
          </cell>
          <cell r="D1165" t="str">
            <v xml:space="preserve">No. Vice Recursos / Regalías </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BI1165">
            <v>0</v>
          </cell>
          <cell r="BJ1165">
            <v>0</v>
          </cell>
          <cell r="BK1165">
            <v>0</v>
          </cell>
          <cell r="BL1165">
            <v>0</v>
          </cell>
          <cell r="BM1165">
            <v>0</v>
          </cell>
          <cell r="BN1165">
            <v>0</v>
          </cell>
          <cell r="BO1165">
            <v>0</v>
          </cell>
          <cell r="BP1165">
            <v>0</v>
          </cell>
          <cell r="BQ1165">
            <v>0</v>
          </cell>
          <cell r="CS1165">
            <v>0</v>
          </cell>
          <cell r="CT1165">
            <v>0</v>
          </cell>
          <cell r="CU1165">
            <v>0</v>
          </cell>
          <cell r="CV1165">
            <v>0</v>
          </cell>
          <cell r="CY1165">
            <v>0</v>
          </cell>
          <cell r="CZ1165">
            <v>0</v>
          </cell>
          <cell r="DA1165">
            <v>0</v>
          </cell>
          <cell r="DB1165">
            <v>0</v>
          </cell>
        </row>
        <row r="1166">
          <cell r="B1166" t="str">
            <v>1159 DE 2025</v>
          </cell>
          <cell r="C1166">
            <v>0</v>
          </cell>
          <cell r="D1166" t="str">
            <v xml:space="preserve">No. Vice Recursos / Regalías </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BI1166">
            <v>0</v>
          </cell>
          <cell r="BJ1166">
            <v>0</v>
          </cell>
          <cell r="BK1166">
            <v>0</v>
          </cell>
          <cell r="BL1166">
            <v>0</v>
          </cell>
          <cell r="BM1166">
            <v>0</v>
          </cell>
          <cell r="BN1166">
            <v>0</v>
          </cell>
          <cell r="BO1166">
            <v>0</v>
          </cell>
          <cell r="BP1166">
            <v>0</v>
          </cell>
          <cell r="BQ1166">
            <v>0</v>
          </cell>
          <cell r="CS1166">
            <v>0</v>
          </cell>
          <cell r="CT1166">
            <v>0</v>
          </cell>
          <cell r="CU1166">
            <v>0</v>
          </cell>
          <cell r="CV1166">
            <v>0</v>
          </cell>
          <cell r="CY1166">
            <v>0</v>
          </cell>
          <cell r="CZ1166">
            <v>0</v>
          </cell>
          <cell r="DA1166">
            <v>0</v>
          </cell>
          <cell r="DB1166">
            <v>0</v>
          </cell>
        </row>
        <row r="1167">
          <cell r="B1167" t="str">
            <v>1160 DE 2025</v>
          </cell>
          <cell r="C1167">
            <v>0</v>
          </cell>
          <cell r="D1167" t="str">
            <v xml:space="preserve">No. Vice Recursos / Regalías </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BI1167">
            <v>0</v>
          </cell>
          <cell r="BJ1167">
            <v>0</v>
          </cell>
          <cell r="BK1167">
            <v>0</v>
          </cell>
          <cell r="BL1167">
            <v>0</v>
          </cell>
          <cell r="BM1167">
            <v>0</v>
          </cell>
          <cell r="BN1167">
            <v>0</v>
          </cell>
          <cell r="BO1167">
            <v>0</v>
          </cell>
          <cell r="BP1167">
            <v>0</v>
          </cell>
          <cell r="BQ1167">
            <v>0</v>
          </cell>
          <cell r="CS1167">
            <v>0</v>
          </cell>
          <cell r="CT1167">
            <v>0</v>
          </cell>
          <cell r="CU1167">
            <v>0</v>
          </cell>
          <cell r="CV1167">
            <v>0</v>
          </cell>
          <cell r="CY1167">
            <v>0</v>
          </cell>
          <cell r="CZ1167">
            <v>0</v>
          </cell>
          <cell r="DA1167">
            <v>0</v>
          </cell>
          <cell r="DB1167">
            <v>0</v>
          </cell>
        </row>
        <row r="1168">
          <cell r="B1168" t="str">
            <v>1161 DE 2025</v>
          </cell>
          <cell r="C1168">
            <v>1121840882</v>
          </cell>
          <cell r="D1168" t="str">
            <v>ANDREA DEL PILAR MURCIA LONDOÑO</v>
          </cell>
          <cell r="E1168" t="str">
            <v>CONTRATO DE PRESTACIÓN DE SERVICIOS PROFESIONALES</v>
          </cell>
          <cell r="F1168" t="str">
            <v>PRESTACIÓN DE SERVICIOS PROFESIONALES NECESARIO PARA EL DESARROLLO DE LOS DIFERENTES PROCESOS ADMINISTRATIVOS DEL PROYECTO FICHA BPUNI BU 01 2510 2024 “IMPLEMENTACIÓN DEL MODELO DE BIENESTAR A TRAVÉS DE ESTRATEGIAS QUE BENEFICIEN A LA COMUNIDAD DE LA UNIVERSIDAD DE LOS LLANOS - ACTUALIZACIÓN I”</v>
          </cell>
          <cell r="G1168">
            <v>45902</v>
          </cell>
          <cell r="H1168">
            <v>10600013</v>
          </cell>
          <cell r="I1168" t="str">
            <v>Tres (03) meses y ocho (08) días calendario</v>
          </cell>
          <cell r="J1168">
            <v>45902</v>
          </cell>
          <cell r="K1168">
            <v>46000</v>
          </cell>
          <cell r="L1168" t="str">
            <v>NO APLICA</v>
          </cell>
          <cell r="M1168" t="str">
            <v>NO APLICA</v>
          </cell>
          <cell r="N1168" t="str">
            <v>NO APLICA</v>
          </cell>
          <cell r="O1168">
            <v>4</v>
          </cell>
          <cell r="P1168">
            <v>3136739</v>
          </cell>
          <cell r="Q1168">
            <v>45902</v>
          </cell>
          <cell r="R1168">
            <v>45930</v>
          </cell>
          <cell r="S1168">
            <v>3244902</v>
          </cell>
          <cell r="T1168">
            <v>45931</v>
          </cell>
          <cell r="U1168">
            <v>45961</v>
          </cell>
          <cell r="V1168">
            <v>3244902</v>
          </cell>
          <cell r="W1168">
            <v>45962</v>
          </cell>
          <cell r="X1168">
            <v>45991</v>
          </cell>
          <cell r="Y1168">
            <v>973470</v>
          </cell>
          <cell r="Z1168">
            <v>45992</v>
          </cell>
          <cell r="AA1168">
            <v>46000</v>
          </cell>
          <cell r="AB1168">
            <v>0</v>
          </cell>
          <cell r="AC1168">
            <v>0</v>
          </cell>
          <cell r="AD1168">
            <v>0</v>
          </cell>
          <cell r="AE1168">
            <v>0</v>
          </cell>
          <cell r="AF1168">
            <v>0</v>
          </cell>
          <cell r="AG1168">
            <v>0</v>
          </cell>
          <cell r="BI1168" t="str">
            <v>División de Bienestar Universitario</v>
          </cell>
          <cell r="BJ1168" t="str">
            <v>JHON FREYD MONROY RODRIGUEZ</v>
          </cell>
          <cell r="BK1168" t="str">
            <v>Jefe de Oficina</v>
          </cell>
          <cell r="BL1168">
            <v>1972</v>
          </cell>
          <cell r="BM1168">
            <v>45902.735138888886</v>
          </cell>
          <cell r="BN1168">
            <v>15809885</v>
          </cell>
          <cell r="BO1168">
            <v>5732</v>
          </cell>
          <cell r="BP1168">
            <v>45902</v>
          </cell>
          <cell r="BQ1168">
            <v>10600013</v>
          </cell>
          <cell r="CS1168" t="str">
            <v>1. Colaborar en la compilación de información de las áreas de bienestar y mantener actualizadas las bases de datos creadas para obtener información de todos los beneficios ofrecidos en la División de Bienestar Universitario. 2. Contribuir en masificar la divulgación y visualización de los servicios de Bienestar. 3. Apoyar la formulación y seguimiento de los diferentes planes de acción y Planes de Mejoramiento de la División de Bienestar Universitario. 4. Brindar apoyo a la jefatura de Bienestar en los eventos institucionales que se realicen y sean liderados o apoyados por la Dirección de Bienestar Institucional. 5. Contribuir en la elaboración de informes institucionales requeridos a la División de Bienestar. 6. Brindar apoyo en el seguimiento de peticiones y/o requerimientos internos y/o externos.</v>
          </cell>
          <cell r="CT1168">
            <v>1121840882</v>
          </cell>
          <cell r="CU1168">
            <v>717</v>
          </cell>
          <cell r="CV1168" t="str">
            <v>410205</v>
          </cell>
          <cell r="CY1168">
            <v>7490</v>
          </cell>
          <cell r="CZ1168" t="str">
            <v>M6</v>
          </cell>
          <cell r="DA1168">
            <v>10600013</v>
          </cell>
          <cell r="DB1168">
            <v>0</v>
          </cell>
        </row>
        <row r="1169">
          <cell r="B1169" t="str">
            <v>1162 DE 2025</v>
          </cell>
          <cell r="C1169">
            <v>1121899585</v>
          </cell>
          <cell r="D1169" t="str">
            <v>PAULA NICOLL MORALES ROBAYO</v>
          </cell>
          <cell r="E1169" t="str">
            <v>CONTRATO DE PRESTACIÓN DE SERVICIOS PROFESIONALES</v>
          </cell>
          <cell r="F1169" t="str">
            <v>PRESTACIÓN DE SERVICIOS PROFESIONALES NECESARIO PARA EL FORTALECIMIENTO DE LOS PROCESOS DEL SISTEMA INTEGRADO DE GESTIÓN DE LA OFICINA ASESORA DE PLANEACIÓN DE LA UNIVERSIDAD DE LOS LLANOS.</v>
          </cell>
          <cell r="G1169">
            <v>45902</v>
          </cell>
          <cell r="H1169">
            <v>11681647</v>
          </cell>
          <cell r="I1169" t="str">
            <v>Tres (03) meses y dieciocho (18) días calendario</v>
          </cell>
          <cell r="J1169">
            <v>45902</v>
          </cell>
          <cell r="K1169">
            <v>46010</v>
          </cell>
          <cell r="L1169" t="str">
            <v>NO APLICA</v>
          </cell>
          <cell r="M1169" t="str">
            <v>NO APLICA</v>
          </cell>
          <cell r="N1169" t="str">
            <v>NO APLICA</v>
          </cell>
          <cell r="O1169">
            <v>4</v>
          </cell>
          <cell r="P1169">
            <v>3136739</v>
          </cell>
          <cell r="Q1169">
            <v>45902</v>
          </cell>
          <cell r="R1169">
            <v>45930</v>
          </cell>
          <cell r="S1169">
            <v>3244902</v>
          </cell>
          <cell r="T1169">
            <v>45931</v>
          </cell>
          <cell r="U1169">
            <v>45961</v>
          </cell>
          <cell r="V1169">
            <v>3244902</v>
          </cell>
          <cell r="W1169">
            <v>45962</v>
          </cell>
          <cell r="X1169">
            <v>45991</v>
          </cell>
          <cell r="Y1169">
            <v>2055104</v>
          </cell>
          <cell r="Z1169">
            <v>45992</v>
          </cell>
          <cell r="AA1169">
            <v>46010</v>
          </cell>
          <cell r="AB1169">
            <v>0</v>
          </cell>
          <cell r="AC1169">
            <v>0</v>
          </cell>
          <cell r="AD1169">
            <v>0</v>
          </cell>
          <cell r="AE1169">
            <v>0</v>
          </cell>
          <cell r="AF1169">
            <v>0</v>
          </cell>
          <cell r="AG1169">
            <v>0</v>
          </cell>
          <cell r="BI1169" t="str">
            <v>Vicerrectoría de Recursos Universitarios</v>
          </cell>
          <cell r="BJ1169" t="str">
            <v>WILSON FERNANDO SALGADO CIFUENTES</v>
          </cell>
          <cell r="BK1169" t="str">
            <v>Vicerrector Universitario</v>
          </cell>
          <cell r="BL1169">
            <v>1975</v>
          </cell>
          <cell r="BM1169">
            <v>45902</v>
          </cell>
          <cell r="BN1169">
            <v>36978366</v>
          </cell>
          <cell r="BO1169">
            <v>5793</v>
          </cell>
          <cell r="BP1169">
            <v>45902</v>
          </cell>
          <cell r="BQ1169">
            <v>11681647</v>
          </cell>
          <cell r="CS1169" t="str">
            <v>1. Brindar apoyo en la mejora continua de los procesos del sistema de gestión de la calidad, mediante el monitoreo de los indicadores de gestión, las salidas no conformes y los cambios y oportunidades documentados. 2. Apoyar en el proceso de levantamiento, documentación, análisis, validación y formalización de manuales, procedimientos, guías y formatos de los Procesos del Sistema Gestión de Calidad; de conformidad con los mecanismos e instrumentos institucionales y los requisitos aplicables. 3. Apoyar las actividades relacionadas con la racionalización de trámites, en el marco del Programa de Transparencia y Ética Pública PTEP y de conformidad con la plataforma SUIT. 4. Apoyar la ejecución del programa anual de auditorías internas, en el rol de segunda línea de defensa. 5. Apoyar el monitoreo de los planes de mejoramiento, producto de la implementación del Sistema de Gestión de la Calidad y otras auditorías internas o externas que impacten el proceso. 6. Apoyar la planeación y ejecución de las actividades de sensibilización sobre el Sistema de Gestión de Calidad de la Universidad.</v>
          </cell>
          <cell r="CT1169">
            <v>1121899585</v>
          </cell>
          <cell r="CU1169">
            <v>504</v>
          </cell>
          <cell r="CV1169" t="str">
            <v>1301</v>
          </cell>
          <cell r="CY1169">
            <v>8299</v>
          </cell>
          <cell r="CZ1169" t="str">
            <v>M6</v>
          </cell>
          <cell r="DA1169">
            <v>11681647</v>
          </cell>
          <cell r="DB1169">
            <v>0</v>
          </cell>
        </row>
        <row r="1170">
          <cell r="B1170" t="str">
            <v>1163 DE 2025</v>
          </cell>
          <cell r="C1170">
            <v>1121965021</v>
          </cell>
          <cell r="D1170" t="str">
            <v>BRAYAN STIVEN ZAMORA CORDOBA</v>
          </cell>
          <cell r="E1170" t="str">
            <v>CONTRATO DE PRESTACIÓN DE SERVICIOS PROFESIONALES</v>
          </cell>
          <cell r="F1170" t="str">
            <v>PRESTACIÓN DE SERVICIOS PROFESIONALES NECESARIOS PARA EL FORTALECIMIENTO Y APOYO A LA COORDINACIÓN COMO ASESOR DEL PROYECTO DENOMINADO “IMPLEMENTACIÓN DEL PROGRAMA ONDAS EN EL DEPARTAMENTO DEL META “APROBADO MEDIANTE CONVENIO ESPECIAL DE COOPERACIÓN No. C- 80740-203-2021-018-2021 CELEBRADO ENTRE FIDUCIARIA COLOMBIANA DE COMERCIO EXTERIOR S.A. FIDUCOLDEX Y UNIVERSIDAD DE LOS LLANOS.</v>
          </cell>
          <cell r="G1170">
            <v>45902</v>
          </cell>
          <cell r="H1170">
            <v>3900000</v>
          </cell>
          <cell r="I1170" t="str">
            <v>Un (01) mes y nueve (09) días calendario</v>
          </cell>
          <cell r="J1170">
            <v>45902</v>
          </cell>
          <cell r="K1170">
            <v>45940</v>
          </cell>
          <cell r="L1170" t="str">
            <v>NO APLICA</v>
          </cell>
          <cell r="M1170" t="str">
            <v>NO APLICA</v>
          </cell>
          <cell r="N1170" t="str">
            <v>NO APLICA</v>
          </cell>
          <cell r="O1170">
            <v>2</v>
          </cell>
          <cell r="P1170">
            <v>2900000</v>
          </cell>
          <cell r="Q1170">
            <v>45902</v>
          </cell>
          <cell r="R1170">
            <v>45930</v>
          </cell>
          <cell r="S1170">
            <v>1000000</v>
          </cell>
          <cell r="T1170">
            <v>45931</v>
          </cell>
          <cell r="U1170">
            <v>45940</v>
          </cell>
          <cell r="V1170">
            <v>0</v>
          </cell>
          <cell r="W1170">
            <v>0</v>
          </cell>
          <cell r="X1170">
            <v>0</v>
          </cell>
          <cell r="Y1170">
            <v>0</v>
          </cell>
          <cell r="Z1170">
            <v>0</v>
          </cell>
          <cell r="AA1170">
            <v>0</v>
          </cell>
          <cell r="AB1170">
            <v>0</v>
          </cell>
          <cell r="AC1170">
            <v>0</v>
          </cell>
          <cell r="AD1170">
            <v>0</v>
          </cell>
          <cell r="AE1170">
            <v>0</v>
          </cell>
          <cell r="AF1170">
            <v>0</v>
          </cell>
          <cell r="AG1170">
            <v>0</v>
          </cell>
          <cell r="BI1170" t="str">
            <v>Facultad de Ciencias Agropecuarias y Recursos Naturales</v>
          </cell>
          <cell r="BJ1170" t="str">
            <v>CRISTÓBAL LUGO LÓPEZ</v>
          </cell>
          <cell r="BK1170" t="str">
            <v>Decano de la Facultad de Ciencias Agropecuarias y Recursos Naturales</v>
          </cell>
          <cell r="BL1170">
            <v>1974</v>
          </cell>
          <cell r="BM1170">
            <v>45902</v>
          </cell>
          <cell r="BN1170">
            <v>3900000</v>
          </cell>
          <cell r="BO1170">
            <v>5790</v>
          </cell>
          <cell r="BP1170">
            <v>45902</v>
          </cell>
          <cell r="BQ1170">
            <v>3900000</v>
          </cell>
          <cell r="CS1170" t="str">
            <v>1. Motivar la conformación de grupos de investigación y el desarrollo de proyectos de investigación. 2. Lograr la formulación de proyectos de investigación, a partir de la ruta metodológica propuesta por el programa Ondas. 3. Asesorar, acompañar, realizar seguimiento y formación de grupos in situ y de forma virtual, de los proyectos de investigación asignados. 4. Acompañar y participar en la planeación colectiva del trabajo y actividades a realizar en las instituciones educativas asignadas que requieran la interacción con la comunidad educativa. 5. Presentar el plan de trabajo de asesoría, cronograma de asesorías, visitas y talleres a los grupos de investigación de las instituciones educativas. 6. Formar a docentes acompañantes y a estudiantes, a partir de los talleres y ruta metodológica que presenta la propuesta del Programa Ondas. 7. Desarrollar habilidades investigativas, de gestión institucional y de construcción de ciudadanía en los grupos de investigación asesorados, de acuerdo con las dimensiones del acompañamiento del programa Ondas. 8. Identificar aliados estratégicos que apoyen los procesos de investigación. 9. Diligenciar y entregar los formatos de visitas (registro fotográfico, registro de asistencia e informe de visita) de las divulgaciones, los talleres y asesorías realizadas. 10. Entregar informes mensuales técnico pedagógicos e informe final de los proyectos de investigación asignados. 11. Fomentar la interacción y el intercambio entre los grupos y la conformación de redes que permitan el fortalecimiento de los proyectos de investigación en la plataforma virtual Héroes Ondas. 12. Elaborar el documento de sistematización de la experiencia Ondas en la línea temática desde el proceso realizados. 13. Colaborar en la presentación de informes del Programa siguiendo los lineamientos nacionales de Minciencias o cuando sean requeridos por instancias institucionales. 14. Apoyar las actividades de divulgación del Programa en los diferentes medio físicos y virtuales.  15. Apoyar la organización logística de los eventos o encuentros investigativos del programa en el Departamento. 16. Apoyar a los maestros investigadores y semilleros de investigación en el diligenciamiento de las bitácoras y registro de información en la plataforma Héroes. 17. Apoyar a los maestros investigadores y semilleros de investigación en la elaboración y presentación de informes para el programa Ondas Unillanos o Minciencias.</v>
          </cell>
          <cell r="CT1170">
            <v>1121965021</v>
          </cell>
          <cell r="CU1170">
            <v>337</v>
          </cell>
          <cell r="CV1170" t="str">
            <v>280104505</v>
          </cell>
          <cell r="CY1170">
            <v>8299</v>
          </cell>
          <cell r="CZ1170" t="str">
            <v>M6</v>
          </cell>
          <cell r="DA1170">
            <v>3900000</v>
          </cell>
          <cell r="DB1170">
            <v>0</v>
          </cell>
        </row>
        <row r="1171">
          <cell r="B1171" t="str">
            <v>1164 DE 2025</v>
          </cell>
          <cell r="C1171">
            <v>91245149</v>
          </cell>
          <cell r="D1171" t="str">
            <v>EDGAR MANTILLA MORENO</v>
          </cell>
          <cell r="E1171" t="str">
            <v>CONTRATO DE PRESTACIÓN DE SERVICIOS PROFESIONALES</v>
          </cell>
          <cell r="F1171" t="str">
            <v xml:space="preserve">PRESTACIÓN DE SERVICIOS PROFESIONALES NECESARIOS PARA LA CONSTRUCCIÓN DEL DOCUMENTO MAESTRO DEL PROGRAMA TÉCNICO PROFESIONAL EN ENTRENAMIENTO DEPORTIVO DE LA UNIVERSIDAD DE LOS LLANOS. </v>
          </cell>
          <cell r="G1171">
            <v>45902</v>
          </cell>
          <cell r="H1171">
            <v>12500000</v>
          </cell>
          <cell r="I1171" t="str">
            <v>Tres (03) meses calendario</v>
          </cell>
          <cell r="J1171">
            <v>45902</v>
          </cell>
          <cell r="K1171">
            <v>45992</v>
          </cell>
          <cell r="L1171" t="str">
            <v>NO APLICA</v>
          </cell>
          <cell r="M1171" t="str">
            <v>NO APLICA</v>
          </cell>
          <cell r="N1171" t="str">
            <v>NO APLICA</v>
          </cell>
          <cell r="O1171">
            <v>3</v>
          </cell>
          <cell r="P1171">
            <v>4027777</v>
          </cell>
          <cell r="Q1171">
            <v>45902</v>
          </cell>
          <cell r="R1171">
            <v>45930</v>
          </cell>
          <cell r="S1171">
            <v>4166666</v>
          </cell>
          <cell r="T1171">
            <v>45931</v>
          </cell>
          <cell r="U1171">
            <v>45961</v>
          </cell>
          <cell r="V1171">
            <v>4305557</v>
          </cell>
          <cell r="W1171">
            <v>45962</v>
          </cell>
          <cell r="X1171">
            <v>45992</v>
          </cell>
          <cell r="Y1171">
            <v>0</v>
          </cell>
          <cell r="Z1171">
            <v>0</v>
          </cell>
          <cell r="AA1171">
            <v>0</v>
          </cell>
          <cell r="AB1171">
            <v>0</v>
          </cell>
          <cell r="AC1171">
            <v>0</v>
          </cell>
          <cell r="AD1171">
            <v>0</v>
          </cell>
          <cell r="AE1171">
            <v>0</v>
          </cell>
          <cell r="AF1171">
            <v>0</v>
          </cell>
          <cell r="AG1171">
            <v>0</v>
          </cell>
          <cell r="BI1171" t="str">
            <v>Facultad de Ciencias Humanas y de la Educación</v>
          </cell>
          <cell r="BJ1171" t="str">
            <v>FERNANDO CAMPOS POLO</v>
          </cell>
          <cell r="BK1171" t="str">
            <v>Decano de la Facultad de Ciencias Humanas y de la Educación</v>
          </cell>
          <cell r="BL1171">
            <v>1978</v>
          </cell>
          <cell r="BM1171">
            <v>45902</v>
          </cell>
          <cell r="BN1171">
            <v>12500000</v>
          </cell>
          <cell r="BO1171">
            <v>5798</v>
          </cell>
          <cell r="BP1171">
            <v>45902</v>
          </cell>
          <cell r="BQ1171">
            <v>12500000</v>
          </cell>
          <cell r="CS1171" t="str">
            <v>1. Contribuir a la elaboración del documento de condiciones de calidad conducente al registro calificado del programa Técnico Profesional en Entrenamiento Deportivo. 2. Brindar apoyo en la elaboración los documentos complementarios requeridos por la Secretaría Técnica de Acreditación de la Universidad de los Llanos y el Ministerio de Educación Nacional con función específica a la contribución del documento de condiciones de calidad del programa Técnico Profesional en Entrenamiento Deportivo. 3. Coadyuvar en recopilar, revisar, sistematizar y analizar información de carácter académico, jurídico y normativo base para la construcción del documento. 4. Contribuir a ajustar y actualizar el documento maestro o de condiciones de calidad del programa de acuerdo a las directrices y normativas vigentes del Ministerio de Educación Nacional y los lineamientos y la normativa interna de la Universidad de los Llanos. 5. Contribuir a la elaboración de los documentos soporte (o anexos) que se adjuntaran al documento maestro o de condiciones de calidad con sus respectivas evidencias físicas. 6. Coadyuvar en la presentación y sustentación del documento maestro o de condiciones de calidad al equipo de autoevaluación ante las diferentes unidades académicas de la universidad (Comité de Programa, Consejo de Facultad, Consejo Académico y Consejo Superior).</v>
          </cell>
          <cell r="CT1171">
            <v>91245149</v>
          </cell>
          <cell r="CU1171">
            <v>314</v>
          </cell>
          <cell r="CV1171" t="str">
            <v>2801031</v>
          </cell>
          <cell r="CY1171">
            <v>7490</v>
          </cell>
          <cell r="CZ1171" t="str">
            <v>M6</v>
          </cell>
          <cell r="DA1171">
            <v>12500000</v>
          </cell>
          <cell r="DB1171">
            <v>0</v>
          </cell>
        </row>
        <row r="1172">
          <cell r="B1172" t="str">
            <v>1165 DE 2025</v>
          </cell>
          <cell r="C1172">
            <v>1121827878</v>
          </cell>
          <cell r="D1172" t="str">
            <v>MARIBEL GAVIRIA CASTIBLANCO</v>
          </cell>
          <cell r="E1172" t="str">
            <v>CONTRATO DE PRESTACIÓN DE SERVICIOS PROFESIONALES</v>
          </cell>
          <cell r="F1172" t="str">
            <v>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 ACTUALIZADO EN RESOLUCIÓN RECTORAL 1450 DE 2025.</v>
          </cell>
          <cell r="G1172">
            <v>45902</v>
          </cell>
          <cell r="H1172">
            <v>11681647</v>
          </cell>
          <cell r="I1172" t="str">
            <v>Tres (03) meses y dieciocho (18) días calendario</v>
          </cell>
          <cell r="J1172">
            <v>45902</v>
          </cell>
          <cell r="K1172">
            <v>46010</v>
          </cell>
          <cell r="L1172" t="str">
            <v>NO APLICA</v>
          </cell>
          <cell r="M1172" t="str">
            <v>NO APLICA</v>
          </cell>
          <cell r="N1172" t="str">
            <v>NO APLICA</v>
          </cell>
          <cell r="O1172">
            <v>4</v>
          </cell>
          <cell r="P1172">
            <v>3136739</v>
          </cell>
          <cell r="Q1172">
            <v>45902</v>
          </cell>
          <cell r="R1172">
            <v>45930</v>
          </cell>
          <cell r="S1172">
            <v>3244902</v>
          </cell>
          <cell r="T1172">
            <v>45931</v>
          </cell>
          <cell r="U1172">
            <v>45961</v>
          </cell>
          <cell r="V1172">
            <v>3244902</v>
          </cell>
          <cell r="W1172">
            <v>45962</v>
          </cell>
          <cell r="X1172">
            <v>45991</v>
          </cell>
          <cell r="Y1172">
            <v>2055104</v>
          </cell>
          <cell r="Z1172">
            <v>45992</v>
          </cell>
          <cell r="AA1172">
            <v>46010</v>
          </cell>
          <cell r="AB1172">
            <v>0</v>
          </cell>
          <cell r="AC1172">
            <v>0</v>
          </cell>
          <cell r="AD1172">
            <v>0</v>
          </cell>
          <cell r="AE1172">
            <v>0</v>
          </cell>
          <cell r="AF1172">
            <v>0</v>
          </cell>
          <cell r="AG1172">
            <v>0</v>
          </cell>
          <cell r="BI1172" t="str">
            <v>Instituto de Educación Abierta y a Distancia</v>
          </cell>
          <cell r="BJ1172" t="str">
            <v>ANGELICA SOFIA GONZALEZ PULIDO</v>
          </cell>
          <cell r="BK1172" t="str">
            <v>Director Técnico de Educación a Distancia</v>
          </cell>
          <cell r="BL1172">
            <v>1977</v>
          </cell>
          <cell r="BM1172">
            <v>45902</v>
          </cell>
          <cell r="BN1172">
            <v>11681647</v>
          </cell>
          <cell r="BO1172">
            <v>5795</v>
          </cell>
          <cell r="BP1172">
            <v>45902</v>
          </cell>
          <cell r="BQ1172">
            <v>11681647</v>
          </cell>
          <cell r="CS1172" t="str">
            <v xml:space="preserve">1. Brindar apoyo en la planeación y estructuración del diseño instruccional de los ambientes virtuales de aprendizaje de los cursos ofertados por el IDEAD, asegurando su coherencia con las necesidades educativas, los objetivos de aprendizaje y el enfoque disciplinar de cada asignatura. 2. Colaborar en la estructuración del contenido académico para la oferta de un diplomado 100% virtual del IDEAD, abarcando desde el componente pedagógico, la estructura instruccional, hasta su implementación, garantizando una experiencia de aprendizaje accesible, interactiva y alineada con los objetivos educativos. 3. Brindar apoyo en la creación, revisión y actualización de los lineamientos pedagógicos y guías de apoyo a los procesos de aprendizaje para las para las modalidades virtual, híbrida y a distancia, de acuerdo a lo establecido en el Modelo de educación digital. 4. Coadyuvar en la formulación, revisión y actualización de la normativa del Instituto de Educación Abierta y a Distancia. 5. Apoyar la estructuración de la estrategia de ampliación de cobertura de servicios institucionales. 6. Colaborar en el diseño de instrumentos de seguimiento a las actividades del IDEAD. </v>
          </cell>
          <cell r="CT1172">
            <v>1121827878</v>
          </cell>
          <cell r="CU1172">
            <v>755</v>
          </cell>
          <cell r="CV1172" t="str">
            <v>23010401</v>
          </cell>
          <cell r="CY1172">
            <v>7490</v>
          </cell>
          <cell r="CZ1172" t="str">
            <v>M6</v>
          </cell>
          <cell r="DA1172">
            <v>11681647</v>
          </cell>
          <cell r="DB1172">
            <v>0</v>
          </cell>
        </row>
        <row r="1173">
          <cell r="B1173" t="str">
            <v>1166 DE 2025</v>
          </cell>
          <cell r="C1173">
            <v>86073562</v>
          </cell>
          <cell r="D1173" t="str">
            <v>CARLOS ARIEL BELTRAN ENCISO</v>
          </cell>
          <cell r="E1173" t="str">
            <v>CONTRATO DE PRESTACIÓN DE SERVICIOS PROFESIONALES</v>
          </cell>
          <cell r="F1173" t="str">
            <v xml:space="preserve">PRESTACIÓN DE SERVICIOS PROFESIONALES NECESARIO PARA LA ELABORACIÓN DEL DOCUMENTO DE CONDICIONES DE CALIDAD PARA EL NUEVO PROGRAMA ACADÉMICO DE MAESTRÍA EN INGENIERÍA - GESTIÓN ENERGÉTICA INDUSTRIAL DE LA FACULTAD DE CIENCIAS BÁSICAS E INGENIERÍA DE LA UNIVERSIDAD DE LOS LLANOS. </v>
          </cell>
          <cell r="G1173">
            <v>45902</v>
          </cell>
          <cell r="H1173">
            <v>10816340</v>
          </cell>
          <cell r="I1173" t="str">
            <v>Tres (03) meses y diez (10) días calendario</v>
          </cell>
          <cell r="J1173">
            <v>45902</v>
          </cell>
          <cell r="K1173">
            <v>46002</v>
          </cell>
          <cell r="L1173" t="str">
            <v>NO APLICA</v>
          </cell>
          <cell r="M1173" t="str">
            <v>NO APLICA</v>
          </cell>
          <cell r="N1173" t="str">
            <v>NO APLICA</v>
          </cell>
          <cell r="O1173">
            <v>4</v>
          </cell>
          <cell r="P1173">
            <v>3136739</v>
          </cell>
          <cell r="Q1173">
            <v>45902</v>
          </cell>
          <cell r="R1173">
            <v>45930</v>
          </cell>
          <cell r="S1173">
            <v>3244902</v>
          </cell>
          <cell r="T1173">
            <v>45931</v>
          </cell>
          <cell r="U1173">
            <v>45961</v>
          </cell>
          <cell r="V1173">
            <v>3244902</v>
          </cell>
          <cell r="W1173">
            <v>45962</v>
          </cell>
          <cell r="X1173">
            <v>45991</v>
          </cell>
          <cell r="Y1173">
            <v>1189797</v>
          </cell>
          <cell r="Z1173">
            <v>45992</v>
          </cell>
          <cell r="AA1173">
            <v>46002</v>
          </cell>
          <cell r="AB1173">
            <v>0</v>
          </cell>
          <cell r="AC1173">
            <v>0</v>
          </cell>
          <cell r="AD1173">
            <v>0</v>
          </cell>
          <cell r="AE1173">
            <v>0</v>
          </cell>
          <cell r="AF1173">
            <v>0</v>
          </cell>
          <cell r="AG1173">
            <v>0</v>
          </cell>
          <cell r="BI1173" t="str">
            <v>Facultad de Ciencias Básicas e Ingeniería</v>
          </cell>
          <cell r="BJ1173" t="str">
            <v xml:space="preserve">JAVIER EDUARDO MARTINEZ BAQUERO </v>
          </cell>
          <cell r="BK1173" t="str">
            <v>Director de la Especialización en Instrumentación y Control Industrial</v>
          </cell>
          <cell r="BL1173">
            <v>1975</v>
          </cell>
          <cell r="BM1173">
            <v>45902</v>
          </cell>
          <cell r="BN1173">
            <v>36978366</v>
          </cell>
          <cell r="BO1173">
            <v>5794</v>
          </cell>
          <cell r="BP1173">
            <v>45902</v>
          </cell>
          <cell r="BQ1173">
            <v>10816340</v>
          </cell>
          <cell r="CS1173" t="str">
            <v xml:space="preserve">1. Contribuir a la elaboración del documento de condiciones de calidad y ficha de registro calificado conducentes al registro calificado del programa DE MAESTRÍA EN INGENIERÍA - GESTIÓN ENERGÉTICA INDUSTRIAL DE LA UNIVERSIDAD DE LOS LLANOS.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MAESTRÍA EN INGENIERÍA - GESTIÓN ENERGÉTICA INDUSTRIAL DE LA UNIVERSIDAD DE LOS LLANOS.  3. Coadyuvar en recopilar, revisar, sistematizar y analizar la información de carácter académico, jurídico y normativo como base para la construcción del documento maestro o documento de condiciones de calidad y ficha de registro calificado del programa de MAESTRÍA EN INGENIERÍA - GESTIÓN ENERGÉTICA INDUSTRIAL DE LA UNIVERSIDAD DE LOS LLANOS.  4. Contribuir en el ajuste y actualización del documento maestro o de condiciones de calidad y ficha de registro calificado del programa de MAESTRÍA EN INGENIERÍA - GESTIÓN ENERGÉTICA INDUSTRIAL DE LA UNIVERSIDAD DE LOS LLANOS, de acuerdo a las directrices y normativas vigentes del Ministerio de Educación Nacional y los lineamientos y la normativa interna de la Universidad de los Llanos.  5. Contribuir a la elaboración de los documentos soporte (o anexos) que se adjuntará al documento maestro o de condiciones de calidad y ficha de registro calificado con sus respectivas evidencias físicas y digitales. 6. Coadyuvar en la presentación y sustentación del documento maestro o documento de condiciones de calidad y de la ficha de registro calificado del programa de MAESTRÍA EN INGENIERÍA - GESTIÓN ENERGÉTICA INDUSTRIAL DE LA UNIVERSIDAD DE LOS LLANOS, al equipo de autoevaluación ante las diferentes unidades académicas, de conformidad con las necesidades del Consejo de Facultad respectivo, de la Universidad de los Llanos. </v>
          </cell>
          <cell r="CT1173">
            <v>86073562</v>
          </cell>
          <cell r="CU1173">
            <v>252</v>
          </cell>
          <cell r="CV1173" t="str">
            <v>280101305</v>
          </cell>
          <cell r="CY1173">
            <v>7490</v>
          </cell>
          <cell r="CZ1173" t="str">
            <v>M6</v>
          </cell>
          <cell r="DA1173">
            <v>10816340</v>
          </cell>
          <cell r="DB1173">
            <v>0</v>
          </cell>
        </row>
        <row r="1174">
          <cell r="B1174" t="str">
            <v>1167 DE 2025</v>
          </cell>
          <cell r="C1174">
            <v>1010129630</v>
          </cell>
          <cell r="D1174" t="str">
            <v>JUAN PABLO ARBOLEDA SALINAS</v>
          </cell>
          <cell r="E1174" t="str">
            <v>CONTRATO DE PRESTACIÓN DE SERVICIOS DE APOYO A LA GESTIÓN</v>
          </cell>
          <cell r="F1174" t="str">
            <v>PRESTACIÓN DE SERVICIOS DE APOYO A LA GESTIÓN NECESARIO PARA EL FORTALECIMIENTO DE LOS PROCESOS DEL LABORATORIO DE FÍSICA DE LA FACULTAD DE CIENCIAS BÁSICAS E INGENIERÍA DE LA UNIVERSIDAD DE LOS LLANOS.</v>
          </cell>
          <cell r="G1174">
            <v>45902</v>
          </cell>
          <cell r="H1174">
            <v>6742187</v>
          </cell>
          <cell r="I1174" t="str">
            <v>Dos (02) meses y veintiocho (28) días calendario</v>
          </cell>
          <cell r="J1174">
            <v>45902</v>
          </cell>
          <cell r="K1174">
            <v>45990</v>
          </cell>
          <cell r="L1174" t="str">
            <v>NO APLICA</v>
          </cell>
          <cell r="M1174" t="str">
            <v>NO APLICA</v>
          </cell>
          <cell r="N1174" t="str">
            <v>NO APLICA</v>
          </cell>
          <cell r="O1174">
            <v>3</v>
          </cell>
          <cell r="P1174">
            <v>2221857</v>
          </cell>
          <cell r="Q1174">
            <v>45902</v>
          </cell>
          <cell r="R1174">
            <v>45930</v>
          </cell>
          <cell r="S1174">
            <v>2298473</v>
          </cell>
          <cell r="T1174">
            <v>45931</v>
          </cell>
          <cell r="U1174">
            <v>45961</v>
          </cell>
          <cell r="V1174">
            <v>2221857</v>
          </cell>
          <cell r="W1174">
            <v>45962</v>
          </cell>
          <cell r="X1174">
            <v>45990</v>
          </cell>
          <cell r="Y1174">
            <v>0</v>
          </cell>
          <cell r="Z1174">
            <v>0</v>
          </cell>
          <cell r="AA1174">
            <v>0</v>
          </cell>
          <cell r="AB1174">
            <v>0</v>
          </cell>
          <cell r="AC1174">
            <v>0</v>
          </cell>
          <cell r="AD1174">
            <v>0</v>
          </cell>
          <cell r="AE1174">
            <v>0</v>
          </cell>
          <cell r="AF1174">
            <v>0</v>
          </cell>
          <cell r="AG1174">
            <v>0</v>
          </cell>
          <cell r="BI1174" t="str">
            <v>Vicerrectoría de Recursos Universitarios</v>
          </cell>
          <cell r="BJ1174" t="str">
            <v>WILSON FERNANDO SALGADO CIFUENTES</v>
          </cell>
          <cell r="BK1174" t="str">
            <v>Vicerrector Universitario</v>
          </cell>
          <cell r="BL1174">
            <v>1975</v>
          </cell>
          <cell r="BM1174">
            <v>45902</v>
          </cell>
          <cell r="BN1174">
            <v>36978366</v>
          </cell>
          <cell r="BO1174">
            <v>5796</v>
          </cell>
          <cell r="BP1174">
            <v>45902</v>
          </cell>
          <cell r="BQ1174">
            <v>6742187</v>
          </cell>
          <cell r="CS1174" t="str">
            <v>1. Brindar información adecuada y pertinente a los usuarios del Laboratorio de Física, tanto internos como externos a la Universidad. 2. Velar por el cuidado de los equipos, materiales e instalaciones del laboratorio de Física, procurando que permanezcan en buen estado y que se haga correcto uso de ellos. 3. Organizar y preparar los materiales y equipos necesarios para las prácticas de laboratorio programadas, con la anticipación requerida en cada caso. 4. Hacer entrega a los estudiantes y docentes de los materiales y equipos necesarios para el desarrollo de las prácticas de laboratorio. 5. Apoyar el desarrollo de las prácticas de laboratorio, en lo que se refiere a la disponibilidad y estado de materiales y equipos. 6. Brindar apoyo en la revisión de los equipos y materiales del laboratorio al finalizar cada práctica. En caso de presentarse algún daño o eventualidad, registrar los datos de las personas implicadas e informar al Coordinador del laboratorio de Física. 7. Apoyar al Coordinador del Laboratorio de Física en la elaboración de pedidos, inventarios, informes y demás documentos que relacionados con el funcionamiento del Laboratorio. 8. Participar en las actividades de capacitación programadas para el personal de apoyo del Laboratorio de Física. 9. Velar por la aplicación y el cumplimiento del Reglamento del Laboratorio de Física por parte de los usuarios e informar de cualquier eventualidad al Coordinador del Laboratorio.</v>
          </cell>
          <cell r="CT1174">
            <v>1010129630</v>
          </cell>
          <cell r="CU1174">
            <v>136</v>
          </cell>
          <cell r="CV1174" t="str">
            <v>280101104</v>
          </cell>
          <cell r="CY1174">
            <v>8299</v>
          </cell>
          <cell r="CZ1174" t="str">
            <v>M6</v>
          </cell>
          <cell r="DA1174">
            <v>6742187</v>
          </cell>
          <cell r="DB1174">
            <v>0</v>
          </cell>
        </row>
        <row r="1175">
          <cell r="B1175" t="str">
            <v>1168 DE 2025</v>
          </cell>
          <cell r="C1175">
            <v>1121934151</v>
          </cell>
          <cell r="D1175" t="str">
            <v>INGRY YISETH  ROMERO ROBLES</v>
          </cell>
          <cell r="E1175" t="str">
            <v>CONTRATO DE PRESTACIÓN DE SERVICIOS PROFESIONALES</v>
          </cell>
          <cell r="F1175" t="str">
            <v>PRESTACIÓN DE SERVICIOS PROFESIONALES NECESARIOS PARA EL DESARROLLO DEL PROYECTO FICHA BPUNI VIC 05 0310 2024 “FORTALECIMIENTO DE LOS PROCESOS DE ASEGURAMIENTO DE LA CALIDAD ACADÉMICA DE LA UNIVERSIDAD DE LOS LLANOS- ACTUALIZACIÓN”.</v>
          </cell>
          <cell r="G1175">
            <v>45902</v>
          </cell>
          <cell r="H1175">
            <v>11681647</v>
          </cell>
          <cell r="I1175" t="str">
            <v>Tres (03) meses y dieciocho (18) días calendario</v>
          </cell>
          <cell r="J1175">
            <v>45902</v>
          </cell>
          <cell r="K1175">
            <v>46010</v>
          </cell>
          <cell r="L1175" t="str">
            <v>NO APLICA</v>
          </cell>
          <cell r="M1175" t="str">
            <v>NO APLICA</v>
          </cell>
          <cell r="N1175" t="str">
            <v>NO APLICA</v>
          </cell>
          <cell r="O1175">
            <v>4</v>
          </cell>
          <cell r="P1175">
            <v>3136739</v>
          </cell>
          <cell r="Q1175">
            <v>45902</v>
          </cell>
          <cell r="R1175">
            <v>45930</v>
          </cell>
          <cell r="S1175">
            <v>3244902</v>
          </cell>
          <cell r="T1175">
            <v>45931</v>
          </cell>
          <cell r="U1175">
            <v>45961</v>
          </cell>
          <cell r="V1175">
            <v>3244902</v>
          </cell>
          <cell r="W1175">
            <v>45962</v>
          </cell>
          <cell r="X1175">
            <v>45991</v>
          </cell>
          <cell r="Y1175">
            <v>2055104</v>
          </cell>
          <cell r="Z1175">
            <v>45992</v>
          </cell>
          <cell r="AA1175">
            <v>46010</v>
          </cell>
          <cell r="AB1175">
            <v>0</v>
          </cell>
          <cell r="AC1175">
            <v>0</v>
          </cell>
          <cell r="AD1175">
            <v>0</v>
          </cell>
          <cell r="AE1175">
            <v>0</v>
          </cell>
          <cell r="AF1175">
            <v>0</v>
          </cell>
          <cell r="AG1175">
            <v>0</v>
          </cell>
          <cell r="BI1175" t="str">
            <v>Vicerrectoría Académica</v>
          </cell>
          <cell r="BJ1175" t="str">
            <v>MONICA SILVA QUICENO</v>
          </cell>
          <cell r="BK1175" t="str">
            <v>Vicerrector Universitario</v>
          </cell>
          <cell r="BL1175">
            <v>1973</v>
          </cell>
          <cell r="BM1175">
            <v>45902</v>
          </cell>
          <cell r="BN1175">
            <v>11681647</v>
          </cell>
          <cell r="BO1175">
            <v>5791</v>
          </cell>
          <cell r="BP1175">
            <v>45902</v>
          </cell>
          <cell r="BQ1175">
            <v>11681647</v>
          </cell>
          <cell r="CS1175" t="str">
            <v>1. Coadyuvar en las actividades de articulación de la data de los procesos de autoevaluación de programas académicos e institucional. 2. Coadyuvar en las actividades de actualización del Sistema de Información de Autoevaluación y Acreditación Institucional –SIAAI. 3. Coadyuvar en las actividades de articulación de la data de los procesos de autoevaluación de los procesos vigentes de Acreditación internacional.</v>
          </cell>
          <cell r="CT1175">
            <v>1121934151</v>
          </cell>
          <cell r="CU1175">
            <v>729</v>
          </cell>
          <cell r="CV1175" t="str">
            <v>2938</v>
          </cell>
          <cell r="CY1175">
            <v>6201</v>
          </cell>
          <cell r="CZ1175" t="str">
            <v>M6</v>
          </cell>
          <cell r="DA1175">
            <v>11681647</v>
          </cell>
          <cell r="DB1175">
            <v>0</v>
          </cell>
        </row>
        <row r="1176">
          <cell r="B1176" t="str">
            <v>1169 DE 2025</v>
          </cell>
          <cell r="C1176">
            <v>40388605</v>
          </cell>
          <cell r="D1176" t="str">
            <v>MONICA LUCRECIA MURILLO PACHECO</v>
          </cell>
          <cell r="E1176" t="str">
            <v>CONTRATO DE PRESTACIÓN DE SERVICIOS DE APOYO A LA GESTIÓN</v>
          </cell>
          <cell r="F1176" t="str">
            <v>PRESTACIÓN DE SERVICIOS DE APOYO A LA GESTIÓN NECESARIO PARA EL FORTALECIMIENTO DE LOS PROCESOS ACADÉMICOS Y ADMINISTRATIVOS DEL PROGRAMA DE LICENCIATURA EN ESPAÑOL E INGLES DE LA FACULTAD DE CIENCIAS HUMANAS Y DE LA EDUCACIÓN DE LA UNIVERSIDAD DE LOS LLANOS.</v>
          </cell>
          <cell r="G1176">
            <v>45902</v>
          </cell>
          <cell r="H1176">
            <v>7738192</v>
          </cell>
          <cell r="I1176" t="str">
            <v>Tres (03) meses y once (11) días calendario</v>
          </cell>
          <cell r="J1176">
            <v>45902</v>
          </cell>
          <cell r="K1176">
            <v>46003</v>
          </cell>
          <cell r="L1176" t="str">
            <v>NO APLICA</v>
          </cell>
          <cell r="M1176" t="str">
            <v>NO APLICA</v>
          </cell>
          <cell r="N1176" t="str">
            <v>NO APLICA</v>
          </cell>
          <cell r="O1176">
            <v>4</v>
          </cell>
          <cell r="P1176">
            <v>2221857</v>
          </cell>
          <cell r="Q1176">
            <v>45902</v>
          </cell>
          <cell r="R1176">
            <v>45930</v>
          </cell>
          <cell r="S1176">
            <v>2298473</v>
          </cell>
          <cell r="T1176">
            <v>45931</v>
          </cell>
          <cell r="U1176">
            <v>45961</v>
          </cell>
          <cell r="V1176">
            <v>2298473</v>
          </cell>
          <cell r="W1176">
            <v>45962</v>
          </cell>
          <cell r="X1176">
            <v>45991</v>
          </cell>
          <cell r="Y1176">
            <v>919389</v>
          </cell>
          <cell r="Z1176">
            <v>45992</v>
          </cell>
          <cell r="AA1176">
            <v>46003</v>
          </cell>
          <cell r="AB1176">
            <v>0</v>
          </cell>
          <cell r="AC1176">
            <v>0</v>
          </cell>
          <cell r="AD1176">
            <v>0</v>
          </cell>
          <cell r="AE1176">
            <v>0</v>
          </cell>
          <cell r="AF1176">
            <v>0</v>
          </cell>
          <cell r="AG1176">
            <v>0</v>
          </cell>
          <cell r="BI1176" t="str">
            <v>Vicerrectoría de Recursos Universitarios</v>
          </cell>
          <cell r="BJ1176" t="str">
            <v>WILSON FERNANDO SALGADO CIFUENTES</v>
          </cell>
          <cell r="BK1176" t="str">
            <v>Vicerrector Universitario</v>
          </cell>
          <cell r="BL1176">
            <v>1975</v>
          </cell>
          <cell r="BM1176">
            <v>45902</v>
          </cell>
          <cell r="BN1176">
            <v>36978366</v>
          </cell>
          <cell r="BO1176">
            <v>5797</v>
          </cell>
          <cell r="BP1176">
            <v>45902</v>
          </cell>
          <cell r="BQ1176">
            <v>7738192</v>
          </cell>
          <cell r="CS1176"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1176">
            <v>40388605</v>
          </cell>
          <cell r="CU1176">
            <v>598</v>
          </cell>
          <cell r="CV1176" t="str">
            <v>280103308</v>
          </cell>
          <cell r="CY1176">
            <v>6920</v>
          </cell>
          <cell r="CZ1176" t="str">
            <v>M5</v>
          </cell>
          <cell r="DA1176">
            <v>7738192</v>
          </cell>
          <cell r="DB1176">
            <v>0</v>
          </cell>
        </row>
        <row r="1177">
          <cell r="B1177" t="str">
            <v>1170 DE 2025</v>
          </cell>
          <cell r="C1177">
            <v>1121867955</v>
          </cell>
          <cell r="D1177" t="str">
            <v>LAURA XIMENA ACEVEDO QUEVEDO</v>
          </cell>
          <cell r="E1177" t="str">
            <v>CONTRATO DE PRESTACIÓN DE SERVICIOS DE APOYO A LA GESTIÓN</v>
          </cell>
          <cell r="F1177"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  - ACTUALIZACIÓN I”</v>
          </cell>
          <cell r="G1177">
            <v>45902</v>
          </cell>
          <cell r="H1177">
            <v>6742187</v>
          </cell>
          <cell r="I1177" t="str">
            <v>Dos (02) meses y veintiocho (28) días calendario</v>
          </cell>
          <cell r="J1177">
            <v>45902</v>
          </cell>
          <cell r="K1177">
            <v>45990</v>
          </cell>
          <cell r="L1177" t="str">
            <v>NO APLICA</v>
          </cell>
          <cell r="M1177" t="str">
            <v>NO APLICA</v>
          </cell>
          <cell r="N1177" t="str">
            <v>NO APLICA</v>
          </cell>
          <cell r="O1177">
            <v>3</v>
          </cell>
          <cell r="P1177">
            <v>2221857</v>
          </cell>
          <cell r="Q1177">
            <v>45902</v>
          </cell>
          <cell r="R1177">
            <v>45930</v>
          </cell>
          <cell r="S1177">
            <v>2298473</v>
          </cell>
          <cell r="T1177">
            <v>45931</v>
          </cell>
          <cell r="U1177">
            <v>45961</v>
          </cell>
          <cell r="V1177">
            <v>2221857</v>
          </cell>
          <cell r="W1177">
            <v>45962</v>
          </cell>
          <cell r="X1177">
            <v>45990</v>
          </cell>
          <cell r="Y1177">
            <v>0</v>
          </cell>
          <cell r="Z1177">
            <v>0</v>
          </cell>
          <cell r="AA1177">
            <v>0</v>
          </cell>
          <cell r="AB1177">
            <v>0</v>
          </cell>
          <cell r="AC1177">
            <v>0</v>
          </cell>
          <cell r="AD1177">
            <v>0</v>
          </cell>
          <cell r="AE1177">
            <v>0</v>
          </cell>
          <cell r="AF1177">
            <v>0</v>
          </cell>
          <cell r="AG1177">
            <v>0</v>
          </cell>
          <cell r="BI1177" t="str">
            <v>División de Bienestar Universitario</v>
          </cell>
          <cell r="BJ1177" t="str">
            <v>JHON FREYD MONROY RODRIGUEZ</v>
          </cell>
          <cell r="BK1177" t="str">
            <v>Jefe de Oficina</v>
          </cell>
          <cell r="BL1177">
            <v>1976</v>
          </cell>
          <cell r="BM1177">
            <v>45902</v>
          </cell>
          <cell r="BN1177">
            <v>6742187</v>
          </cell>
          <cell r="BO1177">
            <v>5792</v>
          </cell>
          <cell r="BP1177">
            <v>45902</v>
          </cell>
          <cell r="BQ1177">
            <v>6742187</v>
          </cell>
          <cell r="CS1177" t="str">
            <v>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v>
          </cell>
          <cell r="CT1177">
            <v>1121867955</v>
          </cell>
          <cell r="CU1177">
            <v>717</v>
          </cell>
          <cell r="CV1177" t="str">
            <v>410205</v>
          </cell>
          <cell r="CY1177">
            <v>8299</v>
          </cell>
          <cell r="CZ1177" t="str">
            <v>M6</v>
          </cell>
          <cell r="DA1177">
            <v>6742187</v>
          </cell>
          <cell r="DB1177">
            <v>0</v>
          </cell>
        </row>
        <row r="1178">
          <cell r="B1178" t="str">
            <v>1171 DE 2025</v>
          </cell>
          <cell r="C1178">
            <v>0</v>
          </cell>
          <cell r="D1178" t="str">
            <v xml:space="preserve">No. Vice Recursos / Regalías </v>
          </cell>
          <cell r="E1178">
            <v>0</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BI1178">
            <v>0</v>
          </cell>
          <cell r="BJ1178">
            <v>0</v>
          </cell>
          <cell r="BK1178">
            <v>0</v>
          </cell>
          <cell r="BL1178">
            <v>0</v>
          </cell>
          <cell r="BM1178">
            <v>0</v>
          </cell>
          <cell r="BN1178">
            <v>0</v>
          </cell>
          <cell r="BO1178">
            <v>0</v>
          </cell>
          <cell r="BP1178">
            <v>0</v>
          </cell>
          <cell r="BQ1178">
            <v>0</v>
          </cell>
          <cell r="CS1178">
            <v>0</v>
          </cell>
          <cell r="CT1178">
            <v>0</v>
          </cell>
          <cell r="CU1178">
            <v>0</v>
          </cell>
          <cell r="CV1178">
            <v>0</v>
          </cell>
          <cell r="CY1178">
            <v>0</v>
          </cell>
          <cell r="CZ1178">
            <v>0</v>
          </cell>
          <cell r="DA1178">
            <v>0</v>
          </cell>
          <cell r="DB1178">
            <v>0</v>
          </cell>
        </row>
        <row r="1179">
          <cell r="B1179" t="str">
            <v>1172 DE 2025</v>
          </cell>
          <cell r="C1179">
            <v>0</v>
          </cell>
          <cell r="D1179" t="str">
            <v xml:space="preserve">No. Vice Recursos / Regalías </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BI1179">
            <v>0</v>
          </cell>
          <cell r="BJ1179">
            <v>0</v>
          </cell>
          <cell r="BK1179">
            <v>0</v>
          </cell>
          <cell r="BL1179">
            <v>0</v>
          </cell>
          <cell r="BM1179">
            <v>0</v>
          </cell>
          <cell r="BN1179">
            <v>0</v>
          </cell>
          <cell r="BO1179">
            <v>0</v>
          </cell>
          <cell r="BP1179">
            <v>0</v>
          </cell>
          <cell r="BQ1179">
            <v>0</v>
          </cell>
          <cell r="CS1179">
            <v>0</v>
          </cell>
          <cell r="CT1179">
            <v>0</v>
          </cell>
          <cell r="CU1179">
            <v>0</v>
          </cell>
          <cell r="CV1179">
            <v>0</v>
          </cell>
          <cell r="CY1179">
            <v>0</v>
          </cell>
          <cell r="CZ1179">
            <v>0</v>
          </cell>
          <cell r="DA1179">
            <v>0</v>
          </cell>
          <cell r="DB1179">
            <v>0</v>
          </cell>
        </row>
        <row r="1180">
          <cell r="B1180" t="str">
            <v>1173 DE 2025</v>
          </cell>
          <cell r="C1180">
            <v>0</v>
          </cell>
          <cell r="D1180" t="str">
            <v xml:space="preserve">No. Vice Recursos / Regalías </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BI1180">
            <v>0</v>
          </cell>
          <cell r="BJ1180">
            <v>0</v>
          </cell>
          <cell r="BK1180">
            <v>0</v>
          </cell>
          <cell r="BL1180">
            <v>0</v>
          </cell>
          <cell r="BM1180">
            <v>0</v>
          </cell>
          <cell r="BN1180">
            <v>0</v>
          </cell>
          <cell r="BO1180">
            <v>0</v>
          </cell>
          <cell r="BP1180">
            <v>0</v>
          </cell>
          <cell r="BQ1180">
            <v>0</v>
          </cell>
          <cell r="CS1180">
            <v>0</v>
          </cell>
          <cell r="CT1180">
            <v>0</v>
          </cell>
          <cell r="CU1180">
            <v>0</v>
          </cell>
          <cell r="CV1180">
            <v>0</v>
          </cell>
          <cell r="CY1180">
            <v>0</v>
          </cell>
          <cell r="CZ1180">
            <v>0</v>
          </cell>
          <cell r="DA1180">
            <v>0</v>
          </cell>
          <cell r="DB1180">
            <v>0</v>
          </cell>
        </row>
        <row r="1181">
          <cell r="B1181" t="str">
            <v>1174 DE 2025</v>
          </cell>
          <cell r="C1181">
            <v>0</v>
          </cell>
          <cell r="D1181" t="str">
            <v xml:space="preserve">No. Vice Recursos / Regalías </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BI1181">
            <v>0</v>
          </cell>
          <cell r="BJ1181">
            <v>0</v>
          </cell>
          <cell r="BK1181">
            <v>0</v>
          </cell>
          <cell r="BL1181">
            <v>0</v>
          </cell>
          <cell r="BM1181">
            <v>0</v>
          </cell>
          <cell r="BN1181">
            <v>0</v>
          </cell>
          <cell r="BO1181">
            <v>0</v>
          </cell>
          <cell r="BP1181">
            <v>0</v>
          </cell>
          <cell r="BQ1181">
            <v>0</v>
          </cell>
          <cell r="CS1181">
            <v>0</v>
          </cell>
          <cell r="CT1181">
            <v>0</v>
          </cell>
          <cell r="CU1181">
            <v>0</v>
          </cell>
          <cell r="CV1181">
            <v>0</v>
          </cell>
          <cell r="CY1181">
            <v>0</v>
          </cell>
          <cell r="CZ1181">
            <v>0</v>
          </cell>
          <cell r="DA1181">
            <v>0</v>
          </cell>
          <cell r="DB1181">
            <v>0</v>
          </cell>
        </row>
        <row r="1182">
          <cell r="B1182" t="str">
            <v>1175 DE 2025</v>
          </cell>
          <cell r="C1182">
            <v>0</v>
          </cell>
          <cell r="D1182" t="str">
            <v xml:space="preserve">No. Vice Recursos / Regalías </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BI1182">
            <v>0</v>
          </cell>
          <cell r="BJ1182">
            <v>0</v>
          </cell>
          <cell r="BK1182">
            <v>0</v>
          </cell>
          <cell r="BL1182">
            <v>0</v>
          </cell>
          <cell r="BM1182">
            <v>0</v>
          </cell>
          <cell r="BN1182">
            <v>0</v>
          </cell>
          <cell r="BO1182">
            <v>0</v>
          </cell>
          <cell r="BP1182">
            <v>0</v>
          </cell>
          <cell r="BQ1182">
            <v>0</v>
          </cell>
          <cell r="CS1182">
            <v>0</v>
          </cell>
          <cell r="CT1182">
            <v>0</v>
          </cell>
          <cell r="CU1182">
            <v>0</v>
          </cell>
          <cell r="CV1182">
            <v>0</v>
          </cell>
          <cell r="CY1182">
            <v>0</v>
          </cell>
          <cell r="CZ1182">
            <v>0</v>
          </cell>
          <cell r="DA1182">
            <v>0</v>
          </cell>
          <cell r="DB1182">
            <v>0</v>
          </cell>
        </row>
        <row r="1183">
          <cell r="B1183" t="str">
            <v>1176 DE 2025</v>
          </cell>
          <cell r="C1183">
            <v>0</v>
          </cell>
          <cell r="D1183" t="str">
            <v xml:space="preserve">No. Vice Recursos / Regalías </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BI1183">
            <v>0</v>
          </cell>
          <cell r="BJ1183">
            <v>0</v>
          </cell>
          <cell r="BK1183">
            <v>0</v>
          </cell>
          <cell r="BL1183">
            <v>0</v>
          </cell>
          <cell r="BM1183">
            <v>0</v>
          </cell>
          <cell r="BN1183">
            <v>0</v>
          </cell>
          <cell r="BO1183">
            <v>0</v>
          </cell>
          <cell r="BP1183">
            <v>0</v>
          </cell>
          <cell r="BQ1183">
            <v>0</v>
          </cell>
          <cell r="CS1183">
            <v>0</v>
          </cell>
          <cell r="CT1183">
            <v>0</v>
          </cell>
          <cell r="CU1183">
            <v>0</v>
          </cell>
          <cell r="CV1183">
            <v>0</v>
          </cell>
          <cell r="CY1183">
            <v>0</v>
          </cell>
          <cell r="CZ1183">
            <v>0</v>
          </cell>
          <cell r="DA1183">
            <v>0</v>
          </cell>
          <cell r="DB1183">
            <v>0</v>
          </cell>
        </row>
        <row r="1184">
          <cell r="B1184" t="str">
            <v>1177 DE 2025</v>
          </cell>
          <cell r="C1184">
            <v>40439331</v>
          </cell>
          <cell r="D1184" t="str">
            <v>MARYERLY SALAZAR RODRIGUEZ</v>
          </cell>
          <cell r="E1184" t="str">
            <v>CONTRATO DE PRESTACIÓN DE SERVICIOS PROFESIONALES</v>
          </cell>
          <cell r="F1184" t="str">
            <v>PRESTACIÓN DE SERVICIOS PROFESIONALES NECESARIO PARA EL DESARROLLO DE LOS DIFERENTES PROCESOS DE ACREDITACIÓN DEL PROYECTO FICHA BPUNI BU 01 2510 2024 “IMPLEMENTACIÓN DEL MODELO DE BIENESTAR A TRAVÉS DE ESTRATEGIAS QUE BENEFICIEN A LA COMUNIDAD DE LA UNIVERSIDAD DE LOS LLANOS - ACTUALIZACIÓN I”</v>
          </cell>
          <cell r="G1184">
            <v>45909</v>
          </cell>
          <cell r="H1184">
            <v>13200441</v>
          </cell>
          <cell r="I1184" t="str">
            <v>Tres (03) meses y once (11) días calendario</v>
          </cell>
          <cell r="J1184">
            <v>45909</v>
          </cell>
          <cell r="K1184">
            <v>46010</v>
          </cell>
          <cell r="L1184" t="str">
            <v>NO APLICA</v>
          </cell>
          <cell r="M1184" t="str">
            <v>NO APLICA</v>
          </cell>
          <cell r="N1184" t="str">
            <v>NO APLICA</v>
          </cell>
          <cell r="O1184">
            <v>4</v>
          </cell>
          <cell r="P1184">
            <v>2875344</v>
          </cell>
          <cell r="Q1184">
            <v>45909</v>
          </cell>
          <cell r="R1184">
            <v>45930</v>
          </cell>
          <cell r="S1184">
            <v>3920923</v>
          </cell>
          <cell r="T1184">
            <v>45931</v>
          </cell>
          <cell r="U1184">
            <v>45961</v>
          </cell>
          <cell r="V1184">
            <v>3920923</v>
          </cell>
          <cell r="W1184">
            <v>45962</v>
          </cell>
          <cell r="X1184">
            <v>45991</v>
          </cell>
          <cell r="Y1184">
            <v>2483251</v>
          </cell>
          <cell r="Z1184">
            <v>45992</v>
          </cell>
          <cell r="AA1184">
            <v>46010</v>
          </cell>
          <cell r="AB1184">
            <v>0</v>
          </cell>
          <cell r="AC1184">
            <v>0</v>
          </cell>
          <cell r="AD1184">
            <v>0</v>
          </cell>
          <cell r="AE1184">
            <v>0</v>
          </cell>
          <cell r="AF1184">
            <v>0</v>
          </cell>
          <cell r="AG1184">
            <v>0</v>
          </cell>
          <cell r="BI1184" t="str">
            <v>División de Bienestar Universitario</v>
          </cell>
          <cell r="BJ1184" t="str">
            <v>JHON FREYD MONROY RODRIGUEZ</v>
          </cell>
          <cell r="BK1184" t="str">
            <v>Jefe de Oficina</v>
          </cell>
          <cell r="BL1184">
            <v>2076</v>
          </cell>
          <cell r="BM1184">
            <v>45909.820590277777</v>
          </cell>
          <cell r="BN1184">
            <v>13200441</v>
          </cell>
          <cell r="BO1184">
            <v>5981</v>
          </cell>
          <cell r="BP1184">
            <v>45909</v>
          </cell>
          <cell r="BQ1184">
            <v>13200441</v>
          </cell>
          <cell r="CS1184" t="str">
            <v>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Contribuir en masificar la divulgación y visualización de los servicios de Bienestar. 4. Apoyar la formulación y seguimiento de los diferentes planes de acción y Planes de Mejoramiento de la División de Bienestar Universitario. 5. Brindar apoyo a la jefatura de Bienestar en los eventos institucionales que se realicen y sean liderados o apoyados por la Dirección de Bienestar Institucional. 6. Apoyar con el seguimiento de la ejecución financiera de las fichas BPUNI a cargo de la División de Bienestar Institucional.</v>
          </cell>
          <cell r="CT1184">
            <v>40439331</v>
          </cell>
          <cell r="CU1184">
            <v>717</v>
          </cell>
          <cell r="CV1184" t="str">
            <v>410205</v>
          </cell>
          <cell r="CY1184">
            <v>8299</v>
          </cell>
          <cell r="CZ1184" t="str">
            <v>M6</v>
          </cell>
          <cell r="DA1184">
            <v>13200441</v>
          </cell>
          <cell r="DB1184">
            <v>0</v>
          </cell>
        </row>
        <row r="1185">
          <cell r="B1185" t="str">
            <v>1178 DE 2025</v>
          </cell>
          <cell r="C1185">
            <v>1006736620</v>
          </cell>
          <cell r="D1185" t="str">
            <v>LADYS MAYURY MOLANO BRAVO</v>
          </cell>
          <cell r="E1185" t="str">
            <v>CONTRATO DE PRESTACIÓN DE SERVICIOS DE APOYO A LA GESTIÓN</v>
          </cell>
          <cell r="F1185" t="str">
            <v>PRESTACIÓN DE SERVICIOS DE APOYO A LA GESTIÓN COMO AUXILIAR DE INVESTIGACIÓN PARA EL DESARROLLO DEL PROYECTO DE INVESTIGACIÓN “MONITOREO Y ANÁLISIS DE LA ACTIVIDAD ECONÓMICA DEL DEPARTAMENTO DEL META” CON CÓDIGO: C01-05-2025-008, DE LA FACULTAD DE CIENCIAS ECONÓMICAS, CONFORME A LA FICHA BPUNI VIAC 08 1510 2024, DENOMINADO “FORTALECIMIENTO DEL SISTEMA DE INVESTIGACIONES DE LA UNIVERSIDAD DE LOS LLANOS PARA ATENDER LOS RETOS Y DESAFÍOS DEL TERRITORIO”-ACTUALIZACIÓN</v>
          </cell>
          <cell r="G1185">
            <v>45909</v>
          </cell>
          <cell r="H1185">
            <v>6058680</v>
          </cell>
          <cell r="I1185" t="str">
            <v>Tres (03) meses y diez (10) días calendario</v>
          </cell>
          <cell r="J1185">
            <v>45909</v>
          </cell>
          <cell r="K1185">
            <v>46009</v>
          </cell>
          <cell r="L1185" t="str">
            <v>NO APLICA</v>
          </cell>
          <cell r="M1185" t="str">
            <v>NO APLICA</v>
          </cell>
          <cell r="N1185" t="str">
            <v>NO APLICA</v>
          </cell>
          <cell r="O1185">
            <v>4</v>
          </cell>
          <cell r="P1185">
            <v>1332910</v>
          </cell>
          <cell r="Q1185">
            <v>45909</v>
          </cell>
          <cell r="R1185">
            <v>45930</v>
          </cell>
          <cell r="S1185">
            <v>1817604</v>
          </cell>
          <cell r="T1185">
            <v>45931</v>
          </cell>
          <cell r="U1185">
            <v>45961</v>
          </cell>
          <cell r="V1185">
            <v>1817604</v>
          </cell>
          <cell r="W1185">
            <v>45962</v>
          </cell>
          <cell r="X1185">
            <v>45991</v>
          </cell>
          <cell r="Y1185">
            <v>1090562</v>
          </cell>
          <cell r="Z1185">
            <v>45992</v>
          </cell>
          <cell r="AA1185">
            <v>46009</v>
          </cell>
          <cell r="AB1185">
            <v>0</v>
          </cell>
          <cell r="AC1185">
            <v>0</v>
          </cell>
          <cell r="AD1185">
            <v>0</v>
          </cell>
          <cell r="AE1185">
            <v>0</v>
          </cell>
          <cell r="AF1185">
            <v>0</v>
          </cell>
          <cell r="AG1185">
            <v>0</v>
          </cell>
          <cell r="BI1185" t="str">
            <v xml:space="preserve">Dirección General de Investigaciones  </v>
          </cell>
          <cell r="BJ1185" t="str">
            <v>ASTRID LEON CAMARGO</v>
          </cell>
          <cell r="BK1185" t="str">
            <v>Docente de planta de la Universidad de los Llanos</v>
          </cell>
          <cell r="BL1185">
            <v>1863</v>
          </cell>
          <cell r="BM1185">
            <v>45890.65792824074</v>
          </cell>
          <cell r="BN1185">
            <v>6543374</v>
          </cell>
          <cell r="BO1185">
            <v>5955</v>
          </cell>
          <cell r="BP1185">
            <v>45909</v>
          </cell>
          <cell r="BQ1185">
            <v>6058680</v>
          </cell>
          <cell r="CS1185" t="str">
            <v>1. Apoyar a la recolección de datos. 2. Colaborar con la organización de los datos. 3. Coadyuvar en la revisión bibliográfica. 4. Contribuir en la elaboración de informes. 5. Apoyar en la preparación de presentaciones para congresos.</v>
          </cell>
          <cell r="CT1185">
            <v>1006736620</v>
          </cell>
          <cell r="CU1185">
            <v>735</v>
          </cell>
          <cell r="CV1185" t="str">
            <v>320602</v>
          </cell>
          <cell r="CY1185">
            <v>7490</v>
          </cell>
          <cell r="CZ1185" t="str">
            <v>M6</v>
          </cell>
          <cell r="DA1185">
            <v>6058680</v>
          </cell>
          <cell r="DB1185">
            <v>0</v>
          </cell>
        </row>
        <row r="1186">
          <cell r="B1186" t="str">
            <v>1179 DE 2025</v>
          </cell>
          <cell r="C1186">
            <v>1118567972</v>
          </cell>
          <cell r="D1186" t="str">
            <v>ERIKA ALEXANDRA OVIEDO GORDILLO</v>
          </cell>
          <cell r="E1186" t="str">
            <v>CONTRATO DE PRESTACIÓN DE SERVICIOS DE APOYO A LA GESTIÓN</v>
          </cell>
          <cell r="F1186" t="str">
            <v>PRESTACIÓN DE SERVICIOS DE APOYO A LA GESTIÓN PARA EL DESARROLLO DEL CONVENIO INTERADMINISTRATIVO No. 445 SUSCRITO ENTRE EN EL INSTITUTO DE TURISMO DEL META Y LA UNIVERSIDAD DE LOS LLANOS.</v>
          </cell>
          <cell r="G1186">
            <v>45909</v>
          </cell>
          <cell r="H1186">
            <v>7738192</v>
          </cell>
          <cell r="I1186" t="str">
            <v>Tres (03) meses y once (11) días calendario</v>
          </cell>
          <cell r="J1186">
            <v>45909</v>
          </cell>
          <cell r="K1186">
            <v>46010</v>
          </cell>
          <cell r="L1186" t="str">
            <v>NO APLICA</v>
          </cell>
          <cell r="M1186" t="str">
            <v>NO APLICA</v>
          </cell>
          <cell r="N1186" t="str">
            <v>NO APLICA</v>
          </cell>
          <cell r="O1186">
            <v>4</v>
          </cell>
          <cell r="P1186">
            <v>1685546</v>
          </cell>
          <cell r="Q1186">
            <v>45909</v>
          </cell>
          <cell r="R1186">
            <v>45930</v>
          </cell>
          <cell r="S1186">
            <v>2298473</v>
          </cell>
          <cell r="T1186">
            <v>45931</v>
          </cell>
          <cell r="U1186">
            <v>45961</v>
          </cell>
          <cell r="V1186">
            <v>2298473</v>
          </cell>
          <cell r="W1186">
            <v>45962</v>
          </cell>
          <cell r="X1186">
            <v>45991</v>
          </cell>
          <cell r="Y1186">
            <v>1455700</v>
          </cell>
          <cell r="Z1186">
            <v>45992</v>
          </cell>
          <cell r="AA1186">
            <v>46010</v>
          </cell>
          <cell r="AB1186">
            <v>0</v>
          </cell>
          <cell r="AC1186">
            <v>0</v>
          </cell>
          <cell r="AD1186">
            <v>0</v>
          </cell>
          <cell r="AE1186">
            <v>0</v>
          </cell>
          <cell r="AF1186">
            <v>0</v>
          </cell>
          <cell r="AG1186">
            <v>0</v>
          </cell>
          <cell r="BI1186" t="str">
            <v>Facultad de Ciencias Humanas y de la Educación</v>
          </cell>
          <cell r="BJ1186" t="str">
            <v xml:space="preserve">FERNANDO CAMPOS POLO </v>
          </cell>
          <cell r="BK1186" t="str">
            <v>Decano de la Facultad de Ciencias Humanas y de la Educación</v>
          </cell>
          <cell r="BL1186">
            <v>2077</v>
          </cell>
          <cell r="BM1186">
            <v>45909.826412037037</v>
          </cell>
          <cell r="BN1186">
            <v>7738192</v>
          </cell>
          <cell r="BO1186">
            <v>5982</v>
          </cell>
          <cell r="BP1186">
            <v>45909</v>
          </cell>
          <cell r="BQ1186">
            <v>7738192</v>
          </cell>
          <cell r="CS1186" t="str">
            <v>1. Brindar apoyo en la aplicación de instrumentos diagnósticos de entrada y de salida establecidos en el Convenio Interadministrativo No. 445. 2. Colaborar en la consolidación del registro fotográfico y evidencias como suministro a los informes de supervisión y administrativos del Convenio. 3. Coadyuvar en la logística del cronograma de actividades establecidas en el desarrollo del Convenio Interadministrativo No. 445. 4. Apoyar en la elaboración de documentos requeridos para la liquidación de los contratos derivados del Convenio Interadministrativo No. 445.</v>
          </cell>
          <cell r="CT1186">
            <v>1118567972</v>
          </cell>
          <cell r="CU1186">
            <v>714</v>
          </cell>
          <cell r="CV1186" t="str">
            <v>280103510</v>
          </cell>
          <cell r="CY1186">
            <v>8299</v>
          </cell>
          <cell r="CZ1186" t="str">
            <v>M6</v>
          </cell>
          <cell r="DA1186">
            <v>7738192</v>
          </cell>
          <cell r="DB1186">
            <v>0</v>
          </cell>
        </row>
        <row r="1187">
          <cell r="B1187" t="str">
            <v>1181 DE 2025</v>
          </cell>
          <cell r="C1187">
            <v>0</v>
          </cell>
          <cell r="D1187" t="str">
            <v xml:space="preserve">No. Vice Recursos / Regalías </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BI1187">
            <v>0</v>
          </cell>
          <cell r="BJ1187">
            <v>0</v>
          </cell>
          <cell r="BK1187">
            <v>0</v>
          </cell>
          <cell r="BL1187">
            <v>0</v>
          </cell>
          <cell r="BM1187">
            <v>0</v>
          </cell>
          <cell r="BN1187">
            <v>0</v>
          </cell>
          <cell r="BO1187">
            <v>0</v>
          </cell>
          <cell r="BP1187">
            <v>0</v>
          </cell>
          <cell r="BQ1187">
            <v>0</v>
          </cell>
          <cell r="CS1187">
            <v>0</v>
          </cell>
          <cell r="CT1187">
            <v>0</v>
          </cell>
          <cell r="CU1187">
            <v>0</v>
          </cell>
          <cell r="CV1187">
            <v>0</v>
          </cell>
          <cell r="CY1187">
            <v>0</v>
          </cell>
          <cell r="CZ1187">
            <v>0</v>
          </cell>
          <cell r="DA1187">
            <v>0</v>
          </cell>
          <cell r="DB1187">
            <v>0</v>
          </cell>
        </row>
        <row r="1188">
          <cell r="B1188" t="str">
            <v>1182 DE 2025</v>
          </cell>
          <cell r="C1188">
            <v>0</v>
          </cell>
          <cell r="D1188" t="str">
            <v xml:space="preserve">No. Vice Recursos / Regalías </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BI1188">
            <v>0</v>
          </cell>
          <cell r="BJ1188">
            <v>0</v>
          </cell>
          <cell r="BK1188">
            <v>0</v>
          </cell>
          <cell r="BL1188">
            <v>0</v>
          </cell>
          <cell r="BM1188">
            <v>0</v>
          </cell>
          <cell r="BN1188">
            <v>0</v>
          </cell>
          <cell r="BO1188">
            <v>0</v>
          </cell>
          <cell r="BP1188">
            <v>0</v>
          </cell>
          <cell r="BQ1188">
            <v>0</v>
          </cell>
          <cell r="CS1188">
            <v>0</v>
          </cell>
          <cell r="CT1188">
            <v>0</v>
          </cell>
          <cell r="CU1188">
            <v>0</v>
          </cell>
          <cell r="CV1188">
            <v>0</v>
          </cell>
          <cell r="CY1188">
            <v>0</v>
          </cell>
          <cell r="CZ1188">
            <v>0</v>
          </cell>
          <cell r="DA1188">
            <v>0</v>
          </cell>
          <cell r="DB1188">
            <v>0</v>
          </cell>
        </row>
        <row r="1189">
          <cell r="B1189" t="str">
            <v>1183 DE 2025</v>
          </cell>
          <cell r="C1189">
            <v>0</v>
          </cell>
          <cell r="D1189" t="str">
            <v xml:space="preserve">No. Vice Recursos / Regalías </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BI1189">
            <v>0</v>
          </cell>
          <cell r="BJ1189">
            <v>0</v>
          </cell>
          <cell r="BK1189">
            <v>0</v>
          </cell>
          <cell r="BL1189">
            <v>0</v>
          </cell>
          <cell r="BM1189">
            <v>0</v>
          </cell>
          <cell r="BN1189">
            <v>0</v>
          </cell>
          <cell r="BO1189">
            <v>0</v>
          </cell>
          <cell r="BP1189">
            <v>0</v>
          </cell>
          <cell r="BQ1189">
            <v>0</v>
          </cell>
          <cell r="CS1189">
            <v>0</v>
          </cell>
          <cell r="CT1189">
            <v>0</v>
          </cell>
          <cell r="CU1189">
            <v>0</v>
          </cell>
          <cell r="CV1189">
            <v>0</v>
          </cell>
          <cell r="CY1189">
            <v>0</v>
          </cell>
          <cell r="CZ1189">
            <v>0</v>
          </cell>
          <cell r="DA1189">
            <v>0</v>
          </cell>
          <cell r="DB1189">
            <v>0</v>
          </cell>
        </row>
        <row r="1190">
          <cell r="B1190" t="str">
            <v>1184 DE 2025</v>
          </cell>
          <cell r="C1190">
            <v>0</v>
          </cell>
          <cell r="D1190" t="str">
            <v xml:space="preserve">No. Vice Recursos / Regalías </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BI1190">
            <v>0</v>
          </cell>
          <cell r="BJ1190">
            <v>0</v>
          </cell>
          <cell r="BK1190">
            <v>0</v>
          </cell>
          <cell r="BL1190">
            <v>0</v>
          </cell>
          <cell r="BM1190">
            <v>0</v>
          </cell>
          <cell r="BN1190">
            <v>0</v>
          </cell>
          <cell r="BO1190">
            <v>0</v>
          </cell>
          <cell r="BP1190">
            <v>0</v>
          </cell>
          <cell r="BQ1190">
            <v>0</v>
          </cell>
          <cell r="CS1190">
            <v>0</v>
          </cell>
          <cell r="CT1190">
            <v>0</v>
          </cell>
          <cell r="CU1190">
            <v>0</v>
          </cell>
          <cell r="CV1190">
            <v>0</v>
          </cell>
          <cell r="CY1190">
            <v>0</v>
          </cell>
          <cell r="CZ1190">
            <v>0</v>
          </cell>
          <cell r="DA1190">
            <v>0</v>
          </cell>
          <cell r="DB1190">
            <v>0</v>
          </cell>
        </row>
        <row r="1191">
          <cell r="B1191" t="str">
            <v>1185 DE 2025</v>
          </cell>
          <cell r="C1191">
            <v>0</v>
          </cell>
          <cell r="D1191" t="str">
            <v xml:space="preserve">No. Vice Recursos / Regalías </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BI1191">
            <v>0</v>
          </cell>
          <cell r="BJ1191">
            <v>0</v>
          </cell>
          <cell r="BK1191">
            <v>0</v>
          </cell>
          <cell r="BL1191">
            <v>0</v>
          </cell>
          <cell r="BM1191">
            <v>0</v>
          </cell>
          <cell r="BN1191">
            <v>0</v>
          </cell>
          <cell r="BO1191">
            <v>0</v>
          </cell>
          <cell r="BP1191">
            <v>0</v>
          </cell>
          <cell r="BQ1191">
            <v>0</v>
          </cell>
          <cell r="CS1191">
            <v>0</v>
          </cell>
          <cell r="CT1191">
            <v>0</v>
          </cell>
          <cell r="CU1191">
            <v>0</v>
          </cell>
          <cell r="CV1191">
            <v>0</v>
          </cell>
          <cell r="CY1191">
            <v>0</v>
          </cell>
          <cell r="CZ1191">
            <v>0</v>
          </cell>
          <cell r="DA1191">
            <v>0</v>
          </cell>
          <cell r="DB1191">
            <v>0</v>
          </cell>
        </row>
        <row r="1192">
          <cell r="B1192" t="str">
            <v>1186 DE 2025</v>
          </cell>
          <cell r="C1192">
            <v>0</v>
          </cell>
          <cell r="D1192" t="str">
            <v xml:space="preserve">No. Vice Recursos / Regalías </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BI1192">
            <v>0</v>
          </cell>
          <cell r="BJ1192">
            <v>0</v>
          </cell>
          <cell r="BK1192">
            <v>0</v>
          </cell>
          <cell r="BL1192">
            <v>0</v>
          </cell>
          <cell r="BM1192">
            <v>0</v>
          </cell>
          <cell r="BN1192">
            <v>0</v>
          </cell>
          <cell r="BO1192">
            <v>0</v>
          </cell>
          <cell r="BP1192">
            <v>0</v>
          </cell>
          <cell r="BQ1192">
            <v>0</v>
          </cell>
          <cell r="CS1192">
            <v>0</v>
          </cell>
          <cell r="CT1192">
            <v>0</v>
          </cell>
          <cell r="CU1192">
            <v>0</v>
          </cell>
          <cell r="CV1192">
            <v>0</v>
          </cell>
          <cell r="CY1192">
            <v>0</v>
          </cell>
          <cell r="CZ1192">
            <v>0</v>
          </cell>
          <cell r="DA1192">
            <v>0</v>
          </cell>
          <cell r="DB1192">
            <v>0</v>
          </cell>
        </row>
        <row r="1193">
          <cell r="B1193" t="str">
            <v>1187 DE 2025</v>
          </cell>
          <cell r="C1193">
            <v>0</v>
          </cell>
          <cell r="D1193" t="str">
            <v xml:space="preserve">No. Vice Recursos / Regalías </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BI1193">
            <v>0</v>
          </cell>
          <cell r="BJ1193">
            <v>0</v>
          </cell>
          <cell r="BK1193">
            <v>0</v>
          </cell>
          <cell r="BL1193">
            <v>0</v>
          </cell>
          <cell r="BM1193">
            <v>0</v>
          </cell>
          <cell r="BN1193">
            <v>0</v>
          </cell>
          <cell r="BO1193">
            <v>0</v>
          </cell>
          <cell r="BP1193">
            <v>0</v>
          </cell>
          <cell r="BQ1193">
            <v>0</v>
          </cell>
          <cell r="CS1193">
            <v>0</v>
          </cell>
          <cell r="CT1193">
            <v>0</v>
          </cell>
          <cell r="CU1193">
            <v>0</v>
          </cell>
          <cell r="CV1193">
            <v>0</v>
          </cell>
          <cell r="CY1193">
            <v>0</v>
          </cell>
          <cell r="CZ1193">
            <v>0</v>
          </cell>
          <cell r="DA1193">
            <v>0</v>
          </cell>
          <cell r="DB1193">
            <v>0</v>
          </cell>
        </row>
        <row r="1194">
          <cell r="B1194" t="str">
            <v>1188 DE 2025</v>
          </cell>
          <cell r="C1194">
            <v>0</v>
          </cell>
          <cell r="D1194" t="str">
            <v xml:space="preserve">No. Vice Recursos / Regalías </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BI1194">
            <v>0</v>
          </cell>
          <cell r="BJ1194">
            <v>0</v>
          </cell>
          <cell r="BK1194">
            <v>0</v>
          </cell>
          <cell r="BL1194">
            <v>0</v>
          </cell>
          <cell r="BM1194">
            <v>0</v>
          </cell>
          <cell r="BN1194">
            <v>0</v>
          </cell>
          <cell r="BO1194">
            <v>0</v>
          </cell>
          <cell r="BP1194">
            <v>0</v>
          </cell>
          <cell r="BQ1194">
            <v>0</v>
          </cell>
          <cell r="CS1194">
            <v>0</v>
          </cell>
          <cell r="CT1194">
            <v>0</v>
          </cell>
          <cell r="CU1194">
            <v>0</v>
          </cell>
          <cell r="CV1194">
            <v>0</v>
          </cell>
          <cell r="CY1194">
            <v>0</v>
          </cell>
          <cell r="CZ1194">
            <v>0</v>
          </cell>
          <cell r="DA1194">
            <v>0</v>
          </cell>
          <cell r="DB1194">
            <v>0</v>
          </cell>
        </row>
        <row r="1195">
          <cell r="B1195" t="str">
            <v>1189 DE 2025</v>
          </cell>
          <cell r="C1195">
            <v>0</v>
          </cell>
          <cell r="D1195" t="str">
            <v xml:space="preserve">No. Vice Recursos / Regalías </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BI1195">
            <v>0</v>
          </cell>
          <cell r="BJ1195">
            <v>0</v>
          </cell>
          <cell r="BK1195">
            <v>0</v>
          </cell>
          <cell r="BL1195">
            <v>0</v>
          </cell>
          <cell r="BM1195">
            <v>0</v>
          </cell>
          <cell r="BN1195">
            <v>0</v>
          </cell>
          <cell r="BO1195">
            <v>0</v>
          </cell>
          <cell r="BP1195">
            <v>0</v>
          </cell>
          <cell r="BQ1195">
            <v>0</v>
          </cell>
          <cell r="CS1195">
            <v>0</v>
          </cell>
          <cell r="CT1195">
            <v>0</v>
          </cell>
          <cell r="CU1195">
            <v>0</v>
          </cell>
          <cell r="CV1195">
            <v>0</v>
          </cell>
          <cell r="CY1195">
            <v>0</v>
          </cell>
          <cell r="CZ1195">
            <v>0</v>
          </cell>
          <cell r="DA1195">
            <v>0</v>
          </cell>
          <cell r="DB1195">
            <v>0</v>
          </cell>
        </row>
        <row r="1196">
          <cell r="B1196" t="str">
            <v>1190 DE 2025</v>
          </cell>
          <cell r="C1196">
            <v>51732122</v>
          </cell>
          <cell r="D1196" t="str">
            <v xml:space="preserve">MARIA NELCY GUARNIZO PEREZ </v>
          </cell>
          <cell r="E1196" t="str">
            <v>CONTRATO DE PRESTACIÓN DE SERVICIOS PROFESIONALES</v>
          </cell>
          <cell r="F1196" t="str">
            <v>PRESTACIÓN DE SERVICIOS PROFESIONALES NECESARIO PARA EL FORTALECIMIENTO DE LOS PROCESOS DESARROLLADOS POR LOS ESTUDIANTES DEL PROGRAMA DE INGENIERÍA AGRONÓMICA EN LA GRANJA TAHÚR Y BANQUETA DE LA UNIVERSIDAD DE LOS LLANOS.</v>
          </cell>
          <cell r="G1196">
            <v>45917</v>
          </cell>
          <cell r="H1196">
            <v>7895928</v>
          </cell>
          <cell r="I1196" t="str">
            <v>Dos (02) meses y trece (13) días calendario</v>
          </cell>
          <cell r="J1196">
            <v>45917</v>
          </cell>
          <cell r="K1196">
            <v>45990</v>
          </cell>
          <cell r="L1196" t="str">
            <v>NO APLICA</v>
          </cell>
          <cell r="M1196" t="str">
            <v>NO APLICA</v>
          </cell>
          <cell r="N1196" t="str">
            <v>NO APLICA</v>
          </cell>
          <cell r="O1196">
            <v>3</v>
          </cell>
          <cell r="P1196">
            <v>1514288</v>
          </cell>
          <cell r="Q1196">
            <v>45917</v>
          </cell>
          <cell r="R1196">
            <v>45930</v>
          </cell>
          <cell r="S1196">
            <v>3244902</v>
          </cell>
          <cell r="T1196">
            <v>45931</v>
          </cell>
          <cell r="U1196">
            <v>45961</v>
          </cell>
          <cell r="V1196">
            <v>3136738</v>
          </cell>
          <cell r="W1196">
            <v>45962</v>
          </cell>
          <cell r="X1196">
            <v>45990</v>
          </cell>
          <cell r="Y1196">
            <v>0</v>
          </cell>
          <cell r="Z1196">
            <v>0</v>
          </cell>
          <cell r="AA1196">
            <v>0</v>
          </cell>
          <cell r="AB1196">
            <v>0</v>
          </cell>
          <cell r="AC1196">
            <v>0</v>
          </cell>
          <cell r="AD1196">
            <v>0</v>
          </cell>
          <cell r="AE1196">
            <v>0</v>
          </cell>
          <cell r="AF1196">
            <v>0</v>
          </cell>
          <cell r="AG1196">
            <v>0</v>
          </cell>
          <cell r="BI1196" t="str">
            <v>Vicerrectoría de Recursos Universitarios</v>
          </cell>
          <cell r="BJ1196" t="str">
            <v>WILSON FERNANDO SALGADO CIFUENTES</v>
          </cell>
          <cell r="BK1196" t="str">
            <v>Vicerrector Universitario</v>
          </cell>
          <cell r="BL1196">
            <v>2167</v>
          </cell>
          <cell r="BM1196">
            <v>45917.675127314818</v>
          </cell>
          <cell r="BN1196">
            <v>7895928</v>
          </cell>
          <cell r="BO1196">
            <v>6130</v>
          </cell>
          <cell r="BP1196">
            <v>45917</v>
          </cell>
          <cell r="BQ1196">
            <v>7895928</v>
          </cell>
          <cell r="CS1196" t="str">
            <v>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v>
          </cell>
          <cell r="CT1196">
            <v>51732122</v>
          </cell>
          <cell r="CU1196">
            <v>27</v>
          </cell>
          <cell r="CV1196" t="str">
            <v>280104602</v>
          </cell>
          <cell r="CY1196">
            <v>7490</v>
          </cell>
          <cell r="CZ1196" t="str">
            <v>M6</v>
          </cell>
          <cell r="DA1196">
            <v>7895928</v>
          </cell>
          <cell r="DB1196">
            <v>0</v>
          </cell>
        </row>
        <row r="1197">
          <cell r="B1197" t="str">
            <v>1191 DE 2025</v>
          </cell>
          <cell r="C1197">
            <v>40449424</v>
          </cell>
          <cell r="D1197" t="str">
            <v>LEIDY DIANA RODRIGUEZ BUITRAGO</v>
          </cell>
          <cell r="E1197" t="str">
            <v>CONTRATO DE PRESTACIÓN DE SERVICIOS DE APOYO A LA GESTIÓN</v>
          </cell>
          <cell r="F1197"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 - ACTUALIZACIÓN I”</v>
          </cell>
          <cell r="G1197">
            <v>45917</v>
          </cell>
          <cell r="H1197">
            <v>5592951</v>
          </cell>
          <cell r="I1197" t="str">
            <v>Dos (02) meses y trece (13) días calendario</v>
          </cell>
          <cell r="J1197">
            <v>45917</v>
          </cell>
          <cell r="K1197">
            <v>45990</v>
          </cell>
          <cell r="L1197" t="str">
            <v>NO APLICA</v>
          </cell>
          <cell r="M1197" t="str">
            <v>NO APLICA</v>
          </cell>
          <cell r="N1197" t="str">
            <v>NO APLICA</v>
          </cell>
          <cell r="O1197">
            <v>3</v>
          </cell>
          <cell r="P1197">
            <v>1072621</v>
          </cell>
          <cell r="Q1197">
            <v>45917</v>
          </cell>
          <cell r="R1197">
            <v>45930</v>
          </cell>
          <cell r="S1197">
            <v>2298473</v>
          </cell>
          <cell r="T1197">
            <v>45931</v>
          </cell>
          <cell r="U1197">
            <v>45961</v>
          </cell>
          <cell r="V1197">
            <v>2221857</v>
          </cell>
          <cell r="W1197">
            <v>45962</v>
          </cell>
          <cell r="X1197">
            <v>45990</v>
          </cell>
          <cell r="Y1197">
            <v>0</v>
          </cell>
          <cell r="Z1197">
            <v>0</v>
          </cell>
          <cell r="AA1197">
            <v>0</v>
          </cell>
          <cell r="AB1197">
            <v>0</v>
          </cell>
          <cell r="AC1197">
            <v>0</v>
          </cell>
          <cell r="AD1197">
            <v>0</v>
          </cell>
          <cell r="AE1197">
            <v>0</v>
          </cell>
          <cell r="AF1197">
            <v>0</v>
          </cell>
          <cell r="AG1197">
            <v>0</v>
          </cell>
          <cell r="BI1197" t="str">
            <v>División de Bienestar Universitario</v>
          </cell>
          <cell r="BJ1197" t="str">
            <v>JHON FREYD MONROY RODRIGUEZ</v>
          </cell>
          <cell r="BK1197" t="str">
            <v>Jefe de Oficina</v>
          </cell>
          <cell r="BL1197">
            <v>2156</v>
          </cell>
          <cell r="BM1197">
            <v>45916.736643518518</v>
          </cell>
          <cell r="BN1197">
            <v>5592951</v>
          </cell>
          <cell r="BO1197">
            <v>6137</v>
          </cell>
          <cell r="BP1197">
            <v>45917</v>
          </cell>
          <cell r="BQ1197">
            <v>5592951</v>
          </cell>
          <cell r="CS1197" t="str">
            <v>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v>
          </cell>
          <cell r="CT1197">
            <v>40449424</v>
          </cell>
          <cell r="CU1197">
            <v>717</v>
          </cell>
          <cell r="CV1197" t="str">
            <v>410205</v>
          </cell>
          <cell r="CY1197">
            <v>8299</v>
          </cell>
          <cell r="CZ1197" t="str">
            <v>M6</v>
          </cell>
          <cell r="DA1197">
            <v>5592951</v>
          </cell>
          <cell r="DB1197">
            <v>0</v>
          </cell>
        </row>
        <row r="1198">
          <cell r="B1198" t="str">
            <v>1192 DE 2025</v>
          </cell>
          <cell r="C1198">
            <v>1121961844</v>
          </cell>
          <cell r="D1198" t="str">
            <v>SARA LUCIA CASTRO VILLEGAS</v>
          </cell>
          <cell r="E1198" t="str">
            <v>CONTRATO DE PRESTACIÓN DE SERVICIOS PROFESIONALES</v>
          </cell>
          <cell r="F1198" t="str">
            <v>PRESTACIÓN DE SERVICIOS PROFESIONALES NECESARIOS PARA EL FORTALECIMIENTO Y APOYO A LA COORDINACIÓN COMO ASESOR DEL PROYECTO DENOMINADO “IMPLEMENTACIÓN DEL PROGRAMA ONDAS EN EL DEPARTAMENTO DEL META “APROBADO MEDIANTE CONVENIO ESPECIAL DE COOPERACIÓN No. C- 80740-203-2021-018-2021 CELEBRADO ENTRE FIDUCIARIA COLOMBIANA DE COMERCIO EXTERIOR S.A. FIDUCOLDEX Y UNIVERSIDAD DE LOS LLANOS.</v>
          </cell>
          <cell r="G1198">
            <v>45917</v>
          </cell>
          <cell r="H1198">
            <v>2300000</v>
          </cell>
          <cell r="I1198" t="str">
            <v>Veintitrés (23) días calendario</v>
          </cell>
          <cell r="J1198">
            <v>45917</v>
          </cell>
          <cell r="K1198">
            <v>45939</v>
          </cell>
          <cell r="L1198" t="str">
            <v>NO APLICA</v>
          </cell>
          <cell r="M1198" t="str">
            <v>NO APLICA</v>
          </cell>
          <cell r="N1198" t="str">
            <v>NO APLICA</v>
          </cell>
          <cell r="O1198">
            <v>2</v>
          </cell>
          <cell r="P1198">
            <v>1400000</v>
          </cell>
          <cell r="Q1198">
            <v>45917</v>
          </cell>
          <cell r="R1198">
            <v>45930</v>
          </cell>
          <cell r="S1198">
            <v>900000</v>
          </cell>
          <cell r="T1198">
            <v>45931</v>
          </cell>
          <cell r="U1198">
            <v>45939</v>
          </cell>
          <cell r="V1198">
            <v>0</v>
          </cell>
          <cell r="W1198">
            <v>0</v>
          </cell>
          <cell r="X1198">
            <v>0</v>
          </cell>
          <cell r="Y1198">
            <v>0</v>
          </cell>
          <cell r="Z1198">
            <v>0</v>
          </cell>
          <cell r="AA1198">
            <v>0</v>
          </cell>
          <cell r="AB1198">
            <v>0</v>
          </cell>
          <cell r="AC1198">
            <v>0</v>
          </cell>
          <cell r="AD1198">
            <v>0</v>
          </cell>
          <cell r="AE1198">
            <v>0</v>
          </cell>
          <cell r="AF1198">
            <v>0</v>
          </cell>
          <cell r="AG1198">
            <v>0</v>
          </cell>
          <cell r="BI1198" t="str">
            <v>Facultad de Ciencias Agropecuarias y Recursos Naturales</v>
          </cell>
          <cell r="BJ1198" t="str">
            <v>CRISTÓBAL LUGO LÓPEZ</v>
          </cell>
          <cell r="BK1198" t="str">
            <v>Decano de la Facultad de Ciencias Agropecuarias y Recursos Naturales</v>
          </cell>
          <cell r="BL1198">
            <v>2154</v>
          </cell>
          <cell r="BM1198">
            <v>45916.725081018521</v>
          </cell>
          <cell r="BN1198">
            <v>2300000</v>
          </cell>
          <cell r="BO1198">
            <v>6134</v>
          </cell>
          <cell r="BP1198">
            <v>45917</v>
          </cell>
          <cell r="BQ1198">
            <v>2300000</v>
          </cell>
          <cell r="CS1198" t="str">
            <v>1. Motivar la conformación de grupos de investigación y el desarrollo de proyectos de investigación. 2. Lograr la formulación de proyectos de investigación, a partir de la ruta metodológica propuesta por el programa Ondas. 3. Asesorar, acompañar, realizar seguimiento y formación de grupos in situ y de forma virtual, de los proyectos de investigación asignados. 4. Acompañar y participar en la planeación colectiva del trabajo y actividades a realizar en las instituciones educativas asignadas que requieran la interacción con la comunidad educativa. 5. Presentar el plan de trabajo de asesoría, cronograma de asesorías, visitas y talleres a los grupos de investigación de las instituciones educativas. 6. Formar a docentes acompañantes y a estudiantes, a partir de los talleres y ruta metodológica que presenta la propuesta del Programa Ondas. 7. Desarrollar habilidades investigativas, de gestión institucional y de construcción de ciudadanía en los grupos de investigación asesorados, de acuerdo con las dimensiones del acompañamiento del programa Ondas. 8. Identificar aliados estratégicos que apoyen los procesos de investigación. 9. Diligenciar y entregar los formatos de visitas (registro fotográfico, registro de asistencia e informe de visita) de las divulgaciones, los talleres y asesorías realizadas. 10. Entregar informes mensuales técnico pedagógicos e informe final de los proyectos de investigación asignados. 11. Fomentar la interacción y el intercambio entre los grupos y la conformación de redes que permitan el fortalecimiento de los proyectos de investigación en la plataforma virtual Héroes Ondas. 12. Elaborar el documento de sistematización de la experiencia Ondas en la línea temática desde el proceso realizados. 13. Colaborar en la presentación de informes del Programa siguiendo los lineamientos nacionales de Minciencias o cuando sean requeridos por instancias institucionales. 14. Apoyar las actividades de divulgación del Programa en los diferentes medio físicos y virtuales.  15. Apoyar la organización logística de los eventos o encuentros investigativos del programa en el Departamento. 16. Apoyar a los maestros investigadores y semilleros de investigación en el diligenciamiento de las bitácoras y registro de información en la plataforma Héroes. 17. Apoyar a los maestros investigadores y semilleros de investigación en la elaboración y presentación de informes para el programa Ondas Unillanos o Minciencias.</v>
          </cell>
          <cell r="CT1198">
            <v>1121961844</v>
          </cell>
          <cell r="CU1198">
            <v>337</v>
          </cell>
          <cell r="CV1198" t="str">
            <v>280104505</v>
          </cell>
          <cell r="CY1198">
            <v>8299</v>
          </cell>
          <cell r="CZ1198" t="str">
            <v>M6</v>
          </cell>
          <cell r="DA1198">
            <v>2300000</v>
          </cell>
          <cell r="DB1198">
            <v>0</v>
          </cell>
        </row>
        <row r="1199">
          <cell r="B1199" t="str">
            <v>1193 DE 2025</v>
          </cell>
          <cell r="C1199">
            <v>1121911348</v>
          </cell>
          <cell r="D1199" t="str">
            <v>YINNY MARCELA CANO CALDERON</v>
          </cell>
          <cell r="E1199" t="str">
            <v>CONTRATO DE PRESTACIÓN DE SERVICIOS PROFESIONALES</v>
          </cell>
          <cell r="F1199" t="str">
            <v>PRESTACION DE SERVICIOS PROFESIONALES NECESARIOS PARA EL FORTALECIMIENTO Y APOYO A LA COORDINACIÓN DEL PROYECTO DENOMINADO “IMPLEMENTACIÓN DEL PROGRAMA ONDAS EN EL DEPARTAMENTO DEL META “APROBADO MEDIANTE CONVENIO ESPECIAL DE COOPERACIÓN No. C- 80740-203-2021-018-2021 CELEBRADO ENTRE FIDUCIARIA COLOMBIANA DE COMERCIO EXTERIOR S.A. FIDUCOLDEX ACTUANDO COMO VOCERA Y ADMINISTRADORA DEL FONDO NACIONAL DE FINANCIAMIENTO PARA LA CIENCIA, LA TECNOLOGÍA Y LA INNOVACIÓN, FONDO FRANCISCO JOSÉ DE CALDAS Y UNIVERSIDAD DE LOS LLANOS.</v>
          </cell>
          <cell r="G1199">
            <v>45917</v>
          </cell>
          <cell r="H1199">
            <v>3066667</v>
          </cell>
          <cell r="I1199" t="str">
            <v>Veintitrés (23) días calendario</v>
          </cell>
          <cell r="J1199">
            <v>45917</v>
          </cell>
          <cell r="K1199">
            <v>45939</v>
          </cell>
          <cell r="L1199" t="str">
            <v>NO APLICA</v>
          </cell>
          <cell r="M1199" t="str">
            <v>NO APLICA</v>
          </cell>
          <cell r="N1199" t="str">
            <v>NO APLICA</v>
          </cell>
          <cell r="O1199">
            <v>2</v>
          </cell>
          <cell r="P1199">
            <v>1866667</v>
          </cell>
          <cell r="Q1199">
            <v>45917</v>
          </cell>
          <cell r="R1199">
            <v>45930</v>
          </cell>
          <cell r="S1199">
            <v>1200000</v>
          </cell>
          <cell r="T1199">
            <v>45931</v>
          </cell>
          <cell r="U1199">
            <v>45939</v>
          </cell>
          <cell r="V1199">
            <v>0</v>
          </cell>
          <cell r="W1199">
            <v>0</v>
          </cell>
          <cell r="X1199">
            <v>0</v>
          </cell>
          <cell r="Y1199">
            <v>0</v>
          </cell>
          <cell r="Z1199">
            <v>0</v>
          </cell>
          <cell r="AA1199">
            <v>0</v>
          </cell>
          <cell r="AB1199">
            <v>0</v>
          </cell>
          <cell r="AC1199">
            <v>0</v>
          </cell>
          <cell r="AD1199">
            <v>0</v>
          </cell>
          <cell r="AE1199">
            <v>0</v>
          </cell>
          <cell r="AF1199">
            <v>0</v>
          </cell>
          <cell r="AG1199">
            <v>0</v>
          </cell>
          <cell r="BI1199" t="str">
            <v>Facultad de Ciencias Agropecuarias y Recursos Naturales</v>
          </cell>
          <cell r="BJ1199" t="str">
            <v>CRISTÓBAL LUGO LÓPEZ</v>
          </cell>
          <cell r="BK1199" t="str">
            <v>Decano de la Facultad de Ciencias Agropecuarias y Recursos Naturales</v>
          </cell>
          <cell r="BL1199">
            <v>2157</v>
          </cell>
          <cell r="BM1199">
            <v>45916.738391203704</v>
          </cell>
          <cell r="BN1199">
            <v>3066667</v>
          </cell>
          <cell r="BO1199">
            <v>6144</v>
          </cell>
          <cell r="BP1199">
            <v>45917</v>
          </cell>
          <cell r="BQ1199">
            <v>3066667</v>
          </cell>
          <cell r="CS1199" t="str">
            <v>1. Apoyar a gestión administrativa y financiera para la entrega del capital semilla a los grupos de investigación. 2. Contribuir en la elaboración de informes de gestión y ejecución técnica y financiera del proyecto de acuerdo con la programación y solicitudes de la supervisión del proyecto o Minciencias, con sus respectivos soportes. 3. Coadyuvar en el seguimiento al cumplimiento de metas en la conformación de grupos de investigación, niños y niñas beneficiados, maestros y cobertura previstas en el proyecto. 4. Colaborar a la coordinación en la verificación del cumplimiento de las actividades de los asesores de proyecto relacionados con la entrega de informes de ejecución de contrato, aportes a seguridad social, informes técnicos y financieros de ejecución del capital semilla y sistematización de información en la plataforma Héroes Ondas según los lineamientos del programa Ondas. 5. Apoyar el proceso de diseño e implementación de la estrategia de formación y fortalecimiento de capacidades a maestros co-investigadores Ondas y del plan de trabajo de los espacios de socialización y divulgación. 6. Contribuir a la coordinación en la citación y elaboración de actas del Comité Departamental del Programa Ondas y generar las comunicaciones que de éstas se deriven. 7. Apoyar la gestión y elaboración de informes sobre la realización y desarrollo de los espacios de socialización, divulgación, el acceso de los grupos de investigación Ondas a los ambientes de aprendizaje, los grupos de investigación, recursos electrónicos, las agendas académicas realizados en el marco del proyecto.</v>
          </cell>
          <cell r="CT1199">
            <v>1121911348</v>
          </cell>
          <cell r="CU1199">
            <v>337</v>
          </cell>
          <cell r="CV1199" t="str">
            <v>280104505</v>
          </cell>
          <cell r="CY1199">
            <v>8299</v>
          </cell>
          <cell r="CZ1199" t="str">
            <v>M6</v>
          </cell>
          <cell r="DA1199">
            <v>3066667</v>
          </cell>
          <cell r="DB1199">
            <v>0</v>
          </cell>
        </row>
        <row r="1200">
          <cell r="B1200" t="str">
            <v>1194 DE 2025</v>
          </cell>
          <cell r="C1200">
            <v>0</v>
          </cell>
          <cell r="D1200" t="str">
            <v xml:space="preserve">No. Vice Recursos / Regalías </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BI1200">
            <v>0</v>
          </cell>
          <cell r="BJ1200">
            <v>0</v>
          </cell>
          <cell r="BK1200">
            <v>0</v>
          </cell>
          <cell r="BL1200">
            <v>0</v>
          </cell>
          <cell r="BM1200">
            <v>0</v>
          </cell>
          <cell r="BN1200">
            <v>0</v>
          </cell>
          <cell r="BO1200">
            <v>0</v>
          </cell>
          <cell r="BP1200">
            <v>0</v>
          </cell>
          <cell r="BQ1200">
            <v>0</v>
          </cell>
          <cell r="CS1200">
            <v>0</v>
          </cell>
          <cell r="CT1200">
            <v>0</v>
          </cell>
          <cell r="CU1200">
            <v>0</v>
          </cell>
          <cell r="CV1200">
            <v>0</v>
          </cell>
          <cell r="CY1200">
            <v>0</v>
          </cell>
          <cell r="CZ1200">
            <v>0</v>
          </cell>
          <cell r="DA1200">
            <v>0</v>
          </cell>
          <cell r="DB1200">
            <v>0</v>
          </cell>
        </row>
        <row r="1201">
          <cell r="B1201" t="str">
            <v>1195 DE 2025</v>
          </cell>
          <cell r="C1201">
            <v>0</v>
          </cell>
          <cell r="D1201" t="str">
            <v xml:space="preserve">No. Vice Recursos / Regalías </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BI1201">
            <v>0</v>
          </cell>
          <cell r="BJ1201">
            <v>0</v>
          </cell>
          <cell r="BK1201">
            <v>0</v>
          </cell>
          <cell r="BL1201">
            <v>0</v>
          </cell>
          <cell r="BM1201">
            <v>0</v>
          </cell>
          <cell r="BN1201">
            <v>0</v>
          </cell>
          <cell r="BO1201">
            <v>0</v>
          </cell>
          <cell r="BP1201">
            <v>0</v>
          </cell>
          <cell r="BQ1201">
            <v>0</v>
          </cell>
          <cell r="CS1201">
            <v>0</v>
          </cell>
          <cell r="CT1201">
            <v>0</v>
          </cell>
          <cell r="CU1201">
            <v>0</v>
          </cell>
          <cell r="CV1201">
            <v>0</v>
          </cell>
          <cell r="CY1201">
            <v>0</v>
          </cell>
          <cell r="CZ1201">
            <v>0</v>
          </cell>
          <cell r="DA1201">
            <v>0</v>
          </cell>
          <cell r="DB1201">
            <v>0</v>
          </cell>
        </row>
        <row r="1202">
          <cell r="B1202" t="str">
            <v>1196 DE 2025</v>
          </cell>
          <cell r="C1202">
            <v>0</v>
          </cell>
          <cell r="D1202" t="str">
            <v xml:space="preserve">No. Vice Recursos / Regalías </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BI1202">
            <v>0</v>
          </cell>
          <cell r="BJ1202">
            <v>0</v>
          </cell>
          <cell r="BK1202">
            <v>0</v>
          </cell>
          <cell r="BL1202">
            <v>0</v>
          </cell>
          <cell r="BM1202">
            <v>0</v>
          </cell>
          <cell r="BN1202">
            <v>0</v>
          </cell>
          <cell r="BO1202">
            <v>0</v>
          </cell>
          <cell r="BP1202">
            <v>0</v>
          </cell>
          <cell r="BQ1202">
            <v>0</v>
          </cell>
          <cell r="CS1202">
            <v>0</v>
          </cell>
          <cell r="CT1202">
            <v>0</v>
          </cell>
          <cell r="CU1202">
            <v>0</v>
          </cell>
          <cell r="CV1202">
            <v>0</v>
          </cell>
          <cell r="CY1202">
            <v>0</v>
          </cell>
          <cell r="CZ1202">
            <v>0</v>
          </cell>
          <cell r="DA1202">
            <v>0</v>
          </cell>
          <cell r="DB1202">
            <v>0</v>
          </cell>
        </row>
        <row r="1203">
          <cell r="B1203" t="str">
            <v>1197 DE 2025</v>
          </cell>
          <cell r="C1203">
            <v>0</v>
          </cell>
          <cell r="D1203" t="str">
            <v xml:space="preserve">No. Vice Recursos / Regalías </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BI1203">
            <v>0</v>
          </cell>
          <cell r="BJ1203">
            <v>0</v>
          </cell>
          <cell r="BK1203">
            <v>0</v>
          </cell>
          <cell r="BL1203">
            <v>0</v>
          </cell>
          <cell r="BM1203">
            <v>0</v>
          </cell>
          <cell r="BN1203">
            <v>0</v>
          </cell>
          <cell r="BO1203">
            <v>0</v>
          </cell>
          <cell r="BP1203">
            <v>0</v>
          </cell>
          <cell r="BQ1203">
            <v>0</v>
          </cell>
          <cell r="CS1203">
            <v>0</v>
          </cell>
          <cell r="CT1203">
            <v>0</v>
          </cell>
          <cell r="CU1203">
            <v>0</v>
          </cell>
          <cell r="CV1203">
            <v>0</v>
          </cell>
          <cell r="CY1203">
            <v>0</v>
          </cell>
          <cell r="CZ1203">
            <v>0</v>
          </cell>
          <cell r="DA1203">
            <v>0</v>
          </cell>
          <cell r="DB1203">
            <v>0</v>
          </cell>
        </row>
        <row r="1204">
          <cell r="B1204" t="str">
            <v>1198 DE 2025</v>
          </cell>
          <cell r="C1204">
            <v>0</v>
          </cell>
          <cell r="D1204" t="str">
            <v xml:space="preserve">No. Vice Recursos / Regalías </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BI1204">
            <v>0</v>
          </cell>
          <cell r="BJ1204">
            <v>0</v>
          </cell>
          <cell r="BK1204">
            <v>0</v>
          </cell>
          <cell r="BL1204">
            <v>0</v>
          </cell>
          <cell r="BM1204">
            <v>0</v>
          </cell>
          <cell r="BN1204">
            <v>0</v>
          </cell>
          <cell r="BO1204">
            <v>0</v>
          </cell>
          <cell r="BP1204">
            <v>0</v>
          </cell>
          <cell r="BQ1204">
            <v>0</v>
          </cell>
          <cell r="CS1204">
            <v>0</v>
          </cell>
          <cell r="CT1204">
            <v>0</v>
          </cell>
          <cell r="CU1204">
            <v>0</v>
          </cell>
          <cell r="CV1204">
            <v>0</v>
          </cell>
          <cell r="CY1204">
            <v>0</v>
          </cell>
          <cell r="CZ1204">
            <v>0</v>
          </cell>
          <cell r="DA1204">
            <v>0</v>
          </cell>
          <cell r="DB1204">
            <v>0</v>
          </cell>
        </row>
        <row r="1205">
          <cell r="B1205" t="str">
            <v>1199 DE 2025</v>
          </cell>
          <cell r="C1205">
            <v>39626133</v>
          </cell>
          <cell r="D1205" t="str">
            <v>LUZ ELENA MALAGON CASTRO</v>
          </cell>
          <cell r="E1205" t="str">
            <v>CONTRATO DE PRESTACIÓN DE SERVICIOS PROFESIONALES</v>
          </cell>
          <cell r="F1205" t="str">
            <v>PRESTACIÓN DE SERVICIOS PROFESIONALES EN LA IMPLEMENTACIÓN DE ACCIONES QUE FORTALEZCAN LA ÉTICA DE LA INVESTIGACIÓN, BIOÉTICA E INTEGRIDAD CIENTÍFICA, ASÍ COMO LA CIENCIA ABIERTA DE LA INSTITUCIÓN CON CARGO A LA FICHA BPUNI VIAC 08 1510 2024 “FORTALECIMIENTO DEL SISTEMA DE INVESTIGACIONES DE LA UNIVERSIDAD DE LOS LLANOS PARA ATENDER LOS RETOS Y DESAFÍOS DEL TERRITORIO”-ACTUALIZACIÓN.</v>
          </cell>
          <cell r="G1205">
            <v>45919</v>
          </cell>
          <cell r="H1205">
            <v>19500000</v>
          </cell>
          <cell r="I1205" t="str">
            <v>Tres (03) meses calendario</v>
          </cell>
          <cell r="J1205">
            <v>45919</v>
          </cell>
          <cell r="K1205">
            <v>46009</v>
          </cell>
          <cell r="L1205" t="str">
            <v>NO APLICA</v>
          </cell>
          <cell r="M1205" t="str">
            <v>NO APLICA</v>
          </cell>
          <cell r="N1205" t="str">
            <v>NO APLICA</v>
          </cell>
          <cell r="O1205">
            <v>3</v>
          </cell>
          <cell r="P1205">
            <v>9100000</v>
          </cell>
          <cell r="Q1205">
            <v>45919</v>
          </cell>
          <cell r="R1205">
            <v>45961</v>
          </cell>
          <cell r="S1205">
            <v>6500000</v>
          </cell>
          <cell r="T1205">
            <v>45962</v>
          </cell>
          <cell r="U1205">
            <v>45991</v>
          </cell>
          <cell r="V1205">
            <v>3900000</v>
          </cell>
          <cell r="W1205">
            <v>45992</v>
          </cell>
          <cell r="X1205">
            <v>46009</v>
          </cell>
          <cell r="Y1205">
            <v>0</v>
          </cell>
          <cell r="Z1205">
            <v>0</v>
          </cell>
          <cell r="AA1205">
            <v>0</v>
          </cell>
          <cell r="AB1205">
            <v>0</v>
          </cell>
          <cell r="AC1205">
            <v>0</v>
          </cell>
          <cell r="AD1205">
            <v>0</v>
          </cell>
          <cell r="AE1205">
            <v>0</v>
          </cell>
          <cell r="AF1205">
            <v>0</v>
          </cell>
          <cell r="AG1205">
            <v>0</v>
          </cell>
          <cell r="BI1205" t="str">
            <v xml:space="preserve">Dirección General de Investigaciones  </v>
          </cell>
          <cell r="BJ1205" t="str">
            <v>YOHANA MARIA VELASCO SANTAMARIA</v>
          </cell>
          <cell r="BK1205" t="str">
            <v>Directora Técnica de Investigaciones</v>
          </cell>
          <cell r="BL1205">
            <v>1737</v>
          </cell>
          <cell r="BM1205">
            <v>45877</v>
          </cell>
          <cell r="BN1205">
            <v>19500000</v>
          </cell>
          <cell r="BO1205">
            <v>6736</v>
          </cell>
          <cell r="BP1205">
            <v>45919</v>
          </cell>
          <cell r="BQ1205">
            <v>19500000</v>
          </cell>
          <cell r="CS1205" t="str">
            <v>1. Generar la línea base institucional en Ciencia Abierta, Datos Abiertos y Ciencia Ciudadana mediante: revisión sistemática de la producción científica; validación editorial de las revistas institucionales (apertura, licencias, metadatos, indexación); inventario de datasets y planes de gestión de datos; y sondeos/entrevistas a investigadores, editores, biblioteca y TI para caracterizar prácticas vigentes. 2. Analizar infraestructuras y procesos asociados (repositorio institucional/DSpace-CRIS, plataformas OJS, DOI/ORCID, OAI-PMH, preservación, flujos editoriales, soporte TI y capacidades del personal), evaluando calidad de metadatos, interoperabilidad y trazabilidad de la información para establecer el grado real de adopción de acceso y datos abiertos. 3. Revisar, analizar y generar un documento que consolide el marco normativo aplicable (internacional, nacional e institucional) y construir la matriz de cumplimiento y brechas, incluyendo un índice de madurez por ejes (apertura editorial, gestión de datos, infraestructura, cultura/competencias), y socializar/validar el diagnóstico con una mesa técnica institucional.</v>
          </cell>
          <cell r="CT1205">
            <v>39626133</v>
          </cell>
          <cell r="CU1205">
            <v>734</v>
          </cell>
          <cell r="CV1205">
            <v>320202</v>
          </cell>
          <cell r="CY1205">
            <v>7020</v>
          </cell>
          <cell r="CZ1205" t="str">
            <v>M5</v>
          </cell>
          <cell r="DA1205">
            <v>19500000</v>
          </cell>
          <cell r="DB1205">
            <v>0</v>
          </cell>
        </row>
        <row r="1206">
          <cell r="B1206" t="str">
            <v>1200 DE 2025</v>
          </cell>
          <cell r="C1206">
            <v>35263210</v>
          </cell>
          <cell r="D1206" t="str">
            <v xml:space="preserve">DIANA YANIRA RICO ORTIZ </v>
          </cell>
          <cell r="E1206" t="str">
            <v>CONTRATO DE PRESTACIÓN DE SERVICIOS PROFESIONALES</v>
          </cell>
          <cell r="F1206" t="str">
            <v>PRESTACIÓN DE SERVICIOS PROFESIONALES NECESARIO PARA EL FORTALECIMIENTO DE LOS PROCESOS DE GESTIÓN ADMINISTRATIVA Y DE CALIDAD DE LA VICERRECTORÍA DE RECURSOS UNIVERSITARIOS DE LA UNIVERSIDAD DE LOS LLANOS.</v>
          </cell>
          <cell r="G1206">
            <v>45919</v>
          </cell>
          <cell r="H1206">
            <v>17524722</v>
          </cell>
          <cell r="I1206" t="str">
            <v>Tres (03) meses y once (11) días calendario</v>
          </cell>
          <cell r="J1206">
            <v>45919</v>
          </cell>
          <cell r="K1206">
            <v>46020</v>
          </cell>
          <cell r="L1206" t="str">
            <v>NO APLICA</v>
          </cell>
          <cell r="M1206" t="str">
            <v>NO APLICA</v>
          </cell>
          <cell r="N1206" t="str">
            <v>NO APLICA</v>
          </cell>
          <cell r="O1206">
            <v>3</v>
          </cell>
          <cell r="P1206">
            <v>7287508</v>
          </cell>
          <cell r="Q1206">
            <v>45919</v>
          </cell>
          <cell r="R1206">
            <v>45961</v>
          </cell>
          <cell r="S1206">
            <v>5205363</v>
          </cell>
          <cell r="T1206">
            <v>45962</v>
          </cell>
          <cell r="U1206">
            <v>45991</v>
          </cell>
          <cell r="V1206">
            <v>5031851</v>
          </cell>
          <cell r="W1206">
            <v>45992</v>
          </cell>
          <cell r="X1206">
            <v>46020</v>
          </cell>
          <cell r="Y1206">
            <v>0</v>
          </cell>
          <cell r="Z1206">
            <v>0</v>
          </cell>
          <cell r="AA1206">
            <v>0</v>
          </cell>
          <cell r="AB1206">
            <v>0</v>
          </cell>
          <cell r="AC1206">
            <v>0</v>
          </cell>
          <cell r="AD1206">
            <v>0</v>
          </cell>
          <cell r="AE1206">
            <v>0</v>
          </cell>
          <cell r="AF1206">
            <v>0</v>
          </cell>
          <cell r="AG1206">
            <v>0</v>
          </cell>
          <cell r="BI1206" t="str">
            <v>Vicerrectoría de Recursos Universitarios</v>
          </cell>
          <cell r="BJ1206" t="str">
            <v>WILSON FERNANDO SALGADO CIFUENTES</v>
          </cell>
          <cell r="BK1206" t="str">
            <v>Vicerrector Universitario</v>
          </cell>
          <cell r="BL1206">
            <v>2193</v>
          </cell>
          <cell r="BM1206">
            <v>45919</v>
          </cell>
          <cell r="BN1206">
            <v>17524722</v>
          </cell>
          <cell r="BO1206">
            <v>6730</v>
          </cell>
          <cell r="BP1206">
            <v>45919</v>
          </cell>
          <cell r="BQ1206">
            <v>17524722</v>
          </cell>
          <cell r="CS1206" t="str">
            <v>1.  Apoyar en la proyección, revisión y gestión de la etapa precontractual de los diferentes procesos a cargo de la Vicerrectoría de Recursos Universitarios, asegurando el cumplimiento de la normatividad vigente. 2. Brindar apoyo en la realización de evaluaciones financieras relacionadas con los procesos contractuales, conforme a la normativa aplicable. 3. Colaborar en el registro y seguimiento de la documentación generada durante los procesos contractuales de la Vicerrectoría de Recursos Universitarios, utilizando herramientas como SECOP, SICOF, Drive y el micrositio de contratación de Unillanos, entre otros. 4. Apoyar en los requerimientos de auditorías internas y externas relacionadas con el proceso de gestión de bienes y servicios asignadas a la Vicerrectoría de Recursos Universitarios. 5. Colaborar en la elaboración y seguimiento de procedimientos y formatos del Sistema Integrado de Gestión de Calidad (SIG) para el proceso de gestión de bienes y servicios. 6. Coordinar la proyección, formulación, revisión, publicación y seguimiento del plan de adquisiciones de la Universidad de los Llanos. 7. Contribuir en la elaboración de informes solicitados por el área Financiera o Planeación, siguiendo los lineamientos establecidos para garantizar su correcta presentación.</v>
          </cell>
          <cell r="CT1206">
            <v>35263210</v>
          </cell>
          <cell r="CU1206">
            <v>504</v>
          </cell>
          <cell r="CV1206">
            <v>4003</v>
          </cell>
          <cell r="CY1206">
            <v>6920</v>
          </cell>
          <cell r="CZ1206" t="str">
            <v>M5</v>
          </cell>
          <cell r="DA1206">
            <v>17524722</v>
          </cell>
          <cell r="DB1206">
            <v>0</v>
          </cell>
        </row>
        <row r="1207">
          <cell r="B1207" t="str">
            <v>1201 DE 2025</v>
          </cell>
          <cell r="C1207">
            <v>0</v>
          </cell>
          <cell r="D1207" t="str">
            <v xml:space="preserve">No. Vice Recursos / Regalías </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BI1207">
            <v>0</v>
          </cell>
          <cell r="BJ1207">
            <v>0</v>
          </cell>
          <cell r="BK1207">
            <v>0</v>
          </cell>
          <cell r="BL1207">
            <v>0</v>
          </cell>
          <cell r="BM1207">
            <v>0</v>
          </cell>
          <cell r="BN1207">
            <v>0</v>
          </cell>
          <cell r="BO1207">
            <v>0</v>
          </cell>
          <cell r="BP1207">
            <v>0</v>
          </cell>
          <cell r="BQ1207">
            <v>0</v>
          </cell>
          <cell r="CS1207">
            <v>0</v>
          </cell>
          <cell r="CT1207">
            <v>0</v>
          </cell>
          <cell r="CU1207">
            <v>0</v>
          </cell>
          <cell r="CV1207">
            <v>0</v>
          </cell>
          <cell r="CY1207">
            <v>0</v>
          </cell>
          <cell r="CZ1207">
            <v>0</v>
          </cell>
          <cell r="DA1207">
            <v>0</v>
          </cell>
          <cell r="DB1207">
            <v>0</v>
          </cell>
        </row>
        <row r="1208">
          <cell r="B1208" t="str">
            <v>1202 DE 2025</v>
          </cell>
          <cell r="C1208">
            <v>0</v>
          </cell>
          <cell r="D1208" t="str">
            <v xml:space="preserve">No. Vice Recursos / Regalías </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BI1208">
            <v>0</v>
          </cell>
          <cell r="BJ1208">
            <v>0</v>
          </cell>
          <cell r="BK1208">
            <v>0</v>
          </cell>
          <cell r="BL1208">
            <v>0</v>
          </cell>
          <cell r="BM1208">
            <v>0</v>
          </cell>
          <cell r="BN1208">
            <v>0</v>
          </cell>
          <cell r="BO1208">
            <v>0</v>
          </cell>
          <cell r="BP1208">
            <v>0</v>
          </cell>
          <cell r="BQ1208">
            <v>0</v>
          </cell>
          <cell r="CS1208">
            <v>0</v>
          </cell>
          <cell r="CT1208">
            <v>0</v>
          </cell>
          <cell r="CU1208">
            <v>0</v>
          </cell>
          <cell r="CV1208">
            <v>0</v>
          </cell>
          <cell r="CY1208">
            <v>0</v>
          </cell>
          <cell r="CZ1208">
            <v>0</v>
          </cell>
          <cell r="DA1208">
            <v>0</v>
          </cell>
          <cell r="DB1208">
            <v>0</v>
          </cell>
        </row>
        <row r="1209">
          <cell r="B1209" t="str">
            <v>1203 DE 2025</v>
          </cell>
          <cell r="C1209">
            <v>0</v>
          </cell>
          <cell r="D1209" t="str">
            <v xml:space="preserve">No. Vice Recursos / Regalías </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BI1209">
            <v>0</v>
          </cell>
          <cell r="BJ1209">
            <v>0</v>
          </cell>
          <cell r="BK1209">
            <v>0</v>
          </cell>
          <cell r="BL1209">
            <v>0</v>
          </cell>
          <cell r="BM1209">
            <v>0</v>
          </cell>
          <cell r="BN1209">
            <v>0</v>
          </cell>
          <cell r="BO1209">
            <v>0</v>
          </cell>
          <cell r="BP1209">
            <v>0</v>
          </cell>
          <cell r="BQ1209">
            <v>0</v>
          </cell>
          <cell r="CS1209">
            <v>0</v>
          </cell>
          <cell r="CT1209">
            <v>0</v>
          </cell>
          <cell r="CU1209">
            <v>0</v>
          </cell>
          <cell r="CV1209">
            <v>0</v>
          </cell>
          <cell r="CY1209">
            <v>0</v>
          </cell>
          <cell r="CZ1209">
            <v>0</v>
          </cell>
          <cell r="DA1209">
            <v>0</v>
          </cell>
          <cell r="DB1209">
            <v>0</v>
          </cell>
        </row>
        <row r="1210">
          <cell r="B1210" t="str">
            <v>1204 DE 2025</v>
          </cell>
          <cell r="C1210">
            <v>0</v>
          </cell>
          <cell r="D1210" t="str">
            <v xml:space="preserve">No. Vice Recursos / Regalías </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BI1210">
            <v>0</v>
          </cell>
          <cell r="BJ1210">
            <v>0</v>
          </cell>
          <cell r="BK1210">
            <v>0</v>
          </cell>
          <cell r="BL1210">
            <v>0</v>
          </cell>
          <cell r="BM1210">
            <v>0</v>
          </cell>
          <cell r="BN1210">
            <v>0</v>
          </cell>
          <cell r="BO1210">
            <v>0</v>
          </cell>
          <cell r="BP1210">
            <v>0</v>
          </cell>
          <cell r="BQ1210">
            <v>0</v>
          </cell>
          <cell r="CS1210">
            <v>0</v>
          </cell>
          <cell r="CT1210">
            <v>0</v>
          </cell>
          <cell r="CU1210">
            <v>0</v>
          </cell>
          <cell r="CV1210">
            <v>0</v>
          </cell>
          <cell r="CY1210">
            <v>0</v>
          </cell>
          <cell r="CZ1210">
            <v>0</v>
          </cell>
          <cell r="DA1210">
            <v>0</v>
          </cell>
          <cell r="DB1210">
            <v>0</v>
          </cell>
        </row>
        <row r="1211">
          <cell r="B1211" t="str">
            <v>1205 DE 2025</v>
          </cell>
          <cell r="C1211">
            <v>0</v>
          </cell>
          <cell r="D1211" t="str">
            <v xml:space="preserve">No. Vice Recursos / Regalías </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BI1211">
            <v>0</v>
          </cell>
          <cell r="BJ1211">
            <v>0</v>
          </cell>
          <cell r="BK1211">
            <v>0</v>
          </cell>
          <cell r="BL1211">
            <v>0</v>
          </cell>
          <cell r="BM1211">
            <v>0</v>
          </cell>
          <cell r="BN1211">
            <v>0</v>
          </cell>
          <cell r="BO1211">
            <v>0</v>
          </cell>
          <cell r="BP1211">
            <v>0</v>
          </cell>
          <cell r="BQ1211">
            <v>0</v>
          </cell>
          <cell r="CS1211">
            <v>0</v>
          </cell>
          <cell r="CT1211">
            <v>0</v>
          </cell>
          <cell r="CU1211">
            <v>0</v>
          </cell>
          <cell r="CV1211">
            <v>0</v>
          </cell>
          <cell r="CY1211">
            <v>0</v>
          </cell>
          <cell r="CZ1211">
            <v>0</v>
          </cell>
          <cell r="DA1211">
            <v>0</v>
          </cell>
          <cell r="DB1211">
            <v>0</v>
          </cell>
        </row>
        <row r="1212">
          <cell r="B1212" t="str">
            <v>1206 DE 2025</v>
          </cell>
          <cell r="C1212">
            <v>0</v>
          </cell>
          <cell r="D1212" t="str">
            <v xml:space="preserve">No. Vice Recursos / Regalías </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BI1212">
            <v>0</v>
          </cell>
          <cell r="BJ1212">
            <v>0</v>
          </cell>
          <cell r="BK1212">
            <v>0</v>
          </cell>
          <cell r="BL1212">
            <v>0</v>
          </cell>
          <cell r="BM1212">
            <v>0</v>
          </cell>
          <cell r="BN1212">
            <v>0</v>
          </cell>
          <cell r="BO1212">
            <v>0</v>
          </cell>
          <cell r="BP1212">
            <v>0</v>
          </cell>
          <cell r="BQ1212">
            <v>0</v>
          </cell>
          <cell r="CS1212">
            <v>0</v>
          </cell>
          <cell r="CT1212">
            <v>0</v>
          </cell>
          <cell r="CU1212">
            <v>0</v>
          </cell>
          <cell r="CV1212">
            <v>0</v>
          </cell>
          <cell r="CY1212">
            <v>0</v>
          </cell>
          <cell r="CZ1212">
            <v>0</v>
          </cell>
          <cell r="DA1212">
            <v>0</v>
          </cell>
          <cell r="DB1212">
            <v>0</v>
          </cell>
        </row>
        <row r="1213">
          <cell r="B1213" t="str">
            <v>1207 DE 2025</v>
          </cell>
          <cell r="C1213">
            <v>0</v>
          </cell>
          <cell r="D1213" t="str">
            <v xml:space="preserve">No. Vice Recursos / Regalías </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BI1213">
            <v>0</v>
          </cell>
          <cell r="BJ1213">
            <v>0</v>
          </cell>
          <cell r="BK1213">
            <v>0</v>
          </cell>
          <cell r="BL1213">
            <v>0</v>
          </cell>
          <cell r="BM1213">
            <v>0</v>
          </cell>
          <cell r="BN1213">
            <v>0</v>
          </cell>
          <cell r="BO1213">
            <v>0</v>
          </cell>
          <cell r="BP1213">
            <v>0</v>
          </cell>
          <cell r="BQ1213">
            <v>0</v>
          </cell>
          <cell r="CS1213">
            <v>0</v>
          </cell>
          <cell r="CT1213">
            <v>0</v>
          </cell>
          <cell r="CU1213">
            <v>0</v>
          </cell>
          <cell r="CV1213">
            <v>0</v>
          </cell>
          <cell r="CY1213">
            <v>0</v>
          </cell>
          <cell r="CZ1213">
            <v>0</v>
          </cell>
          <cell r="DA1213">
            <v>0</v>
          </cell>
          <cell r="DB1213">
            <v>0</v>
          </cell>
        </row>
        <row r="1214">
          <cell r="B1214" t="str">
            <v>1208 DE 2025</v>
          </cell>
          <cell r="C1214">
            <v>0</v>
          </cell>
          <cell r="D1214" t="str">
            <v xml:space="preserve">No. Vice Recursos / Regalías </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BI1214">
            <v>0</v>
          </cell>
          <cell r="BJ1214">
            <v>0</v>
          </cell>
          <cell r="BK1214">
            <v>0</v>
          </cell>
          <cell r="BL1214">
            <v>0</v>
          </cell>
          <cell r="BM1214">
            <v>0</v>
          </cell>
          <cell r="BN1214">
            <v>0</v>
          </cell>
          <cell r="BO1214">
            <v>0</v>
          </cell>
          <cell r="BP1214">
            <v>0</v>
          </cell>
          <cell r="BQ1214">
            <v>0</v>
          </cell>
          <cell r="CS1214">
            <v>0</v>
          </cell>
          <cell r="CT1214">
            <v>0</v>
          </cell>
          <cell r="CU1214">
            <v>0</v>
          </cell>
          <cell r="CV1214">
            <v>0</v>
          </cell>
          <cell r="CY1214">
            <v>0</v>
          </cell>
          <cell r="CZ1214">
            <v>0</v>
          </cell>
          <cell r="DA1214">
            <v>0</v>
          </cell>
          <cell r="DB1214">
            <v>0</v>
          </cell>
        </row>
        <row r="1215">
          <cell r="B1215" t="str">
            <v>1209 DE 2025</v>
          </cell>
          <cell r="C1215">
            <v>1121869874</v>
          </cell>
          <cell r="D1215" t="str">
            <v>CARLOS ARTURO GOMEZ JIMENEZ</v>
          </cell>
          <cell r="E1215" t="str">
            <v>CONTRATO DE PRESTACIÓN DE SERVICIOS PROFESIONALES</v>
          </cell>
          <cell r="F1215" t="str">
            <v>PRESTACIÓN DE SERVICIOS PROFESIONALES NECESARIOS PARA EL DESARROLLO DEL PROYECTO DE EXTENSIÓN CON ENFOQUE COMUNITARIO TITULADO “ENERGÍA Y SOCIEDAD DESDE EL METAVERSO, UNA EXPERIENCIA INMERSIVA PARA EL CAMPUS RESTREPO” CON CÓDIGO N° 401002511 DE LA FACULTAD DE CIENCIAS BÁSICAS E INGENIERÍA, AVALADO POR EL CONSEJO INSTITUCIONAL DE PROYECCIÓN SOCIAL CONFORME A LA FICHA BPUNI VIAC 07 0810 2024“ TEJIENDO VÍNCULOS: PROYECCIÓN E INTERACCIÓN SOCIAL DE LA UNIVERSIDAD DE LOS LLANOS EN LA REGION ORINOQUIA- ACTUALIZACIÓN I”.</v>
          </cell>
          <cell r="G1215">
            <v>45931</v>
          </cell>
          <cell r="H1215">
            <v>2400000</v>
          </cell>
          <cell r="I1215" t="str">
            <v xml:space="preserve">Un (01) mes calendario </v>
          </cell>
          <cell r="J1215">
            <v>45931</v>
          </cell>
          <cell r="K1215">
            <v>45961</v>
          </cell>
          <cell r="L1215" t="str">
            <v>NO APLICA</v>
          </cell>
          <cell r="M1215" t="str">
            <v>NO APLICA</v>
          </cell>
          <cell r="N1215" t="str">
            <v>NO APLICA</v>
          </cell>
          <cell r="O1215">
            <v>1</v>
          </cell>
          <cell r="P1215">
            <v>2400000</v>
          </cell>
          <cell r="Q1215">
            <v>45931</v>
          </cell>
          <cell r="R1215">
            <v>45961</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BI1215" t="str">
            <v>Dirección General de Proyección Social</v>
          </cell>
          <cell r="BJ1215" t="str">
            <v xml:space="preserve">ELVIS MIGUEL PEREZ RODRIGUEZ   </v>
          </cell>
          <cell r="BK1215" t="str">
            <v>Decano de la Facultad de Ciencias Básicas e Ingeniería</v>
          </cell>
          <cell r="BL1215">
            <v>1854</v>
          </cell>
          <cell r="BM1215">
            <v>45890.621886574074</v>
          </cell>
          <cell r="BN1215">
            <v>2400000</v>
          </cell>
          <cell r="BO1215">
            <v>7040</v>
          </cell>
          <cell r="BP1215">
            <v>45931.636631944442</v>
          </cell>
          <cell r="BQ1215">
            <v>2400000</v>
          </cell>
          <cell r="CS1215" t="str">
            <v>1. Apoyar la coordinación técnica y administrativa del proyecto en lo relacionado con el diseño e implementación de un SISTEMA DE SOFTWARE BASADO EN WEB PARA LA EXPOSICIÓN MEDIANTE REALIDAD VIRTUAL. 2. Apoyar el levantamiento de información y determinación de especificaciones del sistema software basado en web y realidad virtual. 3. Colaborar con la información de software documentada para el informe de ejecución del proyecto. 4. Apoyar la elaboración de los informes técnicos relacionados con el sistema software basado en web para la exposición mediante realidad virtual.</v>
          </cell>
          <cell r="CT1215">
            <v>1121869874</v>
          </cell>
          <cell r="CU1215">
            <v>738</v>
          </cell>
          <cell r="CV1215" t="str">
            <v>330201</v>
          </cell>
          <cell r="CY1215">
            <v>7490</v>
          </cell>
          <cell r="CZ1215" t="str">
            <v>M6</v>
          </cell>
          <cell r="DA1215">
            <v>2400000</v>
          </cell>
          <cell r="DB1215">
            <v>0</v>
          </cell>
        </row>
        <row r="1216">
          <cell r="B1216" t="str">
            <v>1210 DE 2025</v>
          </cell>
          <cell r="C1216">
            <v>40325366</v>
          </cell>
          <cell r="D1216" t="str">
            <v>YENNEHIRE OCHOA BERNAL</v>
          </cell>
          <cell r="E1216" t="str">
            <v>CONTRATO DE PRESTACIÓN DE SERVICIOS PROFESIONALES</v>
          </cell>
          <cell r="F1216" t="str">
            <v>PRESTACIÓN DE SERVICIOS PROFESIONALES PARA EL DESARROLLO DEL PROYECTO DE INVESTIGACIÓN “ESTUDIO DE COSTOS CATASTRÓFICOS QUE EXPERIMENTAN LAS PERSONAS AFECTADAS POR LA TUBERCULOSIS EN EL MUNICIPIO DE VILLAVICENCIO AÑO 2023”, CON CÓDIGO C05-F03-003-2024, DE LA FACULTAD DE CIENCIAS DE LA SALUD, CONFORME FICHA BPUNI VIAC 08 1510 2024 DENOMINADO “FORTALECIMIENTO DEL SISTEMA DE INVESTIGACIONES DE LA UNIVERSIDAD DE LOS LLANOS PARA ATENDER LOS RETOS Y DESAFÍOS DEL TERRITORIO”-ACTUALIZACIÓN.</v>
          </cell>
          <cell r="G1216">
            <v>45931</v>
          </cell>
          <cell r="H1216">
            <v>3000000</v>
          </cell>
          <cell r="I1216" t="str">
            <v xml:space="preserve">Un (01) mes calendario </v>
          </cell>
          <cell r="J1216">
            <v>45931</v>
          </cell>
          <cell r="K1216">
            <v>45961</v>
          </cell>
          <cell r="L1216" t="str">
            <v>NO APLICA</v>
          </cell>
          <cell r="M1216" t="str">
            <v>NO APLICA</v>
          </cell>
          <cell r="N1216" t="str">
            <v>NO APLICA</v>
          </cell>
          <cell r="O1216">
            <v>1</v>
          </cell>
          <cell r="P1216">
            <v>3000000</v>
          </cell>
          <cell r="Q1216">
            <v>45931</v>
          </cell>
          <cell r="R1216">
            <v>45961</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BI1216" t="str">
            <v xml:space="preserve">Dirección General de Investigaciones  </v>
          </cell>
          <cell r="BJ1216" t="str">
            <v>MERY LUZ VALDERRAMA SANABRIA</v>
          </cell>
          <cell r="BK1216" t="str">
            <v>Docente de planta de la Universidad de los Llanos</v>
          </cell>
          <cell r="BL1216">
            <v>1880</v>
          </cell>
          <cell r="BM1216">
            <v>45894.638009259259</v>
          </cell>
          <cell r="BN1216">
            <v>3000000</v>
          </cell>
          <cell r="BO1216">
            <v>7041</v>
          </cell>
          <cell r="BP1216">
            <v>45931.636678240742</v>
          </cell>
          <cell r="BQ1216">
            <v>3000000</v>
          </cell>
          <cell r="CS1216" t="str">
            <v>1. Apoyar con la depuración de datos análisis estadísticos de los resultados de investigación.</v>
          </cell>
          <cell r="CT1216">
            <v>40325366</v>
          </cell>
          <cell r="CU1216">
            <v>735</v>
          </cell>
          <cell r="CV1216" t="str">
            <v>320702</v>
          </cell>
          <cell r="CY1216">
            <v>7490</v>
          </cell>
          <cell r="CZ1216" t="str">
            <v>M6</v>
          </cell>
          <cell r="DA1216">
            <v>3000000</v>
          </cell>
          <cell r="DB1216">
            <v>0</v>
          </cell>
        </row>
        <row r="1217">
          <cell r="B1217" t="str">
            <v>1211 DE 2025</v>
          </cell>
          <cell r="C1217">
            <v>86040654</v>
          </cell>
          <cell r="D1217" t="str">
            <v xml:space="preserve">GABRIEL GONZALO DURAN RODRIGUEZ </v>
          </cell>
          <cell r="E1217" t="str">
            <v>CONTRATO DE PRESTACIÓN DE SERVICIOS PROFESIONALES</v>
          </cell>
          <cell r="F1217" t="str">
            <v>PRESTACIÓN DE SERVICIOS PROFESIONALES NECESARIOS PARA EL DESARROLLO DEL PROYECTO FICHA BPUNI VIC 05 0310 2024 “FORTALECIMIENTO DE LOS PROCESOS DE ASEGURAMIENTO DE LA CALIDAD ACADÉMICA DE LA UNIVERSIDAD DE LOS LLANOS- ACTUALIZACIÓN”.</v>
          </cell>
          <cell r="G1217">
            <v>45931</v>
          </cell>
          <cell r="H1217">
            <v>8544909</v>
          </cell>
          <cell r="I1217" t="str">
            <v>Dos (02) meses y diecinueve (19) días calendario</v>
          </cell>
          <cell r="J1217">
            <v>45931</v>
          </cell>
          <cell r="K1217">
            <v>46010</v>
          </cell>
          <cell r="L1217" t="str">
            <v>NO APLICA</v>
          </cell>
          <cell r="M1217" t="str">
            <v>NO APLICA</v>
          </cell>
          <cell r="N1217" t="str">
            <v>NO APLICA</v>
          </cell>
          <cell r="O1217">
            <v>3</v>
          </cell>
          <cell r="P1217">
            <v>3244902</v>
          </cell>
          <cell r="Q1217">
            <v>45931</v>
          </cell>
          <cell r="R1217">
            <v>45961</v>
          </cell>
          <cell r="S1217">
            <v>3244902</v>
          </cell>
          <cell r="T1217">
            <v>45962</v>
          </cell>
          <cell r="U1217">
            <v>45991</v>
          </cell>
          <cell r="V1217">
            <v>2055105</v>
          </cell>
          <cell r="W1217">
            <v>45992</v>
          </cell>
          <cell r="X1217">
            <v>46010</v>
          </cell>
          <cell r="Y1217">
            <v>0</v>
          </cell>
          <cell r="Z1217">
            <v>0</v>
          </cell>
          <cell r="AA1217">
            <v>0</v>
          </cell>
          <cell r="AB1217">
            <v>0</v>
          </cell>
          <cell r="AC1217">
            <v>0</v>
          </cell>
          <cell r="AD1217">
            <v>0</v>
          </cell>
          <cell r="AE1217">
            <v>0</v>
          </cell>
          <cell r="AF1217">
            <v>0</v>
          </cell>
          <cell r="AG1217">
            <v>0</v>
          </cell>
          <cell r="BI1217" t="str">
            <v>Vicerrectoría Académica</v>
          </cell>
          <cell r="BJ1217" t="str">
            <v>MONICA SILVA QUICENO</v>
          </cell>
          <cell r="BK1217" t="str">
            <v>Vicerrector Universitario</v>
          </cell>
          <cell r="BL1217">
            <v>2319</v>
          </cell>
          <cell r="BM1217">
            <v>45931.675115740742</v>
          </cell>
          <cell r="BN1217">
            <v>8544909</v>
          </cell>
          <cell r="BO1217">
            <v>7043</v>
          </cell>
          <cell r="BP1217">
            <v>45931.677233796298</v>
          </cell>
          <cell r="BQ1217">
            <v>8544909</v>
          </cell>
          <cell r="CS1217" t="str">
            <v>1. Coadyuvar en las actividades de la data del proceso de autoevaluación de Relación Docencia – Servicio. 2. Coadyuvar en las actividades de actualización de instrumentos correspondientes al Momento del Modelo Institucional de Autoevaluación y Autorregulación. 3. Coadyuvar en las actividades de actualización de instrumentos de los procesos de Autoevaluación. PARÁGRAFO PRIMERO: Los traslados a sitios distintos del lugar de ejecución del contrato serán autorizados por el supervisor, el reconocimiento de gastos por desplazamiento se hará de acuerdo con los criterios establecidos por la entidad para tal efecto.</v>
          </cell>
          <cell r="CT1217">
            <v>86040654</v>
          </cell>
          <cell r="CU1217">
            <v>729</v>
          </cell>
          <cell r="CV1217" t="str">
            <v>2938</v>
          </cell>
          <cell r="CY1217">
            <v>6209</v>
          </cell>
          <cell r="CZ1217" t="str">
            <v>M6</v>
          </cell>
          <cell r="DA1217">
            <v>8544909</v>
          </cell>
          <cell r="DB1217">
            <v>0</v>
          </cell>
        </row>
        <row r="1218">
          <cell r="B1218" t="str">
            <v>1212 DE 2025</v>
          </cell>
          <cell r="C1218">
            <v>17337579</v>
          </cell>
          <cell r="D1218" t="str">
            <v>NESTOR ALFONSO RAMIREZ CASTAÑEDA</v>
          </cell>
          <cell r="E1218" t="str">
            <v>CONTRATO DE PRESTACIÓN DE SERVICIOS PROFESIONALES</v>
          </cell>
          <cell r="F1218" t="str">
            <v>PRESTACIÓN DE SERVICIOS PROFESIONALES NECESARIO PARA EL FORTALECIMIENTO DE LOS PROCESOS DE GESTIÓN JURÍDICA DE LA OFICINA ASESORA JURÍDICA DE LA UNIVERSIDAD DE LOS LLANOS.</v>
          </cell>
          <cell r="G1218">
            <v>45931</v>
          </cell>
          <cell r="H1218">
            <v>7621736</v>
          </cell>
          <cell r="I1218" t="str">
            <v>Dos (02) meses y diecinueve (19) días calendario</v>
          </cell>
          <cell r="J1218">
            <v>45931</v>
          </cell>
          <cell r="K1218">
            <v>46010</v>
          </cell>
          <cell r="L1218" t="str">
            <v>NO APLICA</v>
          </cell>
          <cell r="M1218" t="str">
            <v>NO APLICA</v>
          </cell>
          <cell r="N1218" t="str">
            <v>NO APLICA</v>
          </cell>
          <cell r="O1218">
            <v>3</v>
          </cell>
          <cell r="P1218">
            <v>2894330</v>
          </cell>
          <cell r="Q1218">
            <v>45931</v>
          </cell>
          <cell r="R1218">
            <v>45961</v>
          </cell>
          <cell r="S1218">
            <v>2894330</v>
          </cell>
          <cell r="T1218">
            <v>45962</v>
          </cell>
          <cell r="U1218">
            <v>45991</v>
          </cell>
          <cell r="V1218">
            <v>1833076</v>
          </cell>
          <cell r="W1218">
            <v>45992</v>
          </cell>
          <cell r="X1218">
            <v>46010</v>
          </cell>
          <cell r="Y1218">
            <v>0</v>
          </cell>
          <cell r="Z1218">
            <v>0</v>
          </cell>
          <cell r="AA1218">
            <v>0</v>
          </cell>
          <cell r="AB1218">
            <v>0</v>
          </cell>
          <cell r="AC1218">
            <v>0</v>
          </cell>
          <cell r="AD1218">
            <v>0</v>
          </cell>
          <cell r="AE1218">
            <v>0</v>
          </cell>
          <cell r="AF1218">
            <v>0</v>
          </cell>
          <cell r="AG1218">
            <v>0</v>
          </cell>
          <cell r="BI1218" t="str">
            <v>Vicerrectoría de Recursos Universitarios</v>
          </cell>
          <cell r="BJ1218" t="str">
            <v>WILSON FERNANDO SALGADO CIFUENTES</v>
          </cell>
          <cell r="BK1218" t="str">
            <v>Vicerrector Universitario</v>
          </cell>
          <cell r="BL1218">
            <v>2320</v>
          </cell>
          <cell r="BM1218">
            <v>45931.720046296294</v>
          </cell>
          <cell r="BN1218">
            <v>7621736</v>
          </cell>
          <cell r="BO1218">
            <v>7045</v>
          </cell>
          <cell r="BP1218">
            <v>45931.781192129631</v>
          </cell>
          <cell r="BQ1218">
            <v>7621736</v>
          </cell>
          <cell r="CS1218" t="str">
            <v>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jurídico de los procesos, trámites y particularidades institucionales de la situación administrativa de comisión de estudios al interior de la Universidad de los Llanos.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Apoyo en la sustentación de fallos disciplinarios de segunda instancia.</v>
          </cell>
          <cell r="CT1218">
            <v>17337579</v>
          </cell>
          <cell r="CU1218">
            <v>504</v>
          </cell>
          <cell r="CV1218" t="str">
            <v>14</v>
          </cell>
          <cell r="CY1218">
            <v>6910</v>
          </cell>
          <cell r="CZ1218" t="str">
            <v>M5</v>
          </cell>
          <cell r="DA1218">
            <v>7621736</v>
          </cell>
          <cell r="DB1218">
            <v>0</v>
          </cell>
        </row>
        <row r="1219">
          <cell r="B1219" t="str">
            <v>1213 DE 2025</v>
          </cell>
          <cell r="C1219">
            <v>1121886217</v>
          </cell>
          <cell r="D1219" t="str">
            <v>ERIKA ALEXANDRA SANCHEZ ZARATE</v>
          </cell>
          <cell r="E1219" t="str">
            <v>CONTRATO DE PRESTACIÓN DE SERVICIOS PROFESIONALES</v>
          </cell>
          <cell r="F1219" t="str">
            <v>PRESTACIÓN DE SERVICIOS PROFESIONALES NECESARIO PARA EL DESARROLLO DEL PROYECTO FICHA BPUNI VIAC 07 0810 2024 “TEJIENDO   VÍNCULOS:   PROYECCIÓN   E INTERACCIÓN   SOCIAL DE LA UNIVERSIDAD   DE LOS LLANOS EN LA REGIÓN ORINOQUIA - ACTUALIZACIÓN II”</v>
          </cell>
          <cell r="G1219">
            <v>45931</v>
          </cell>
          <cell r="H1219">
            <v>10194400</v>
          </cell>
          <cell r="I1219" t="str">
            <v>Dos (02) meses y dieciocho (18) días calendario</v>
          </cell>
          <cell r="J1219">
            <v>45931</v>
          </cell>
          <cell r="K1219">
            <v>46009</v>
          </cell>
          <cell r="L1219" t="str">
            <v>NO APLICA</v>
          </cell>
          <cell r="M1219" t="str">
            <v>NO APLICA</v>
          </cell>
          <cell r="N1219" t="str">
            <v>NO APLICA</v>
          </cell>
          <cell r="O1219">
            <v>3</v>
          </cell>
          <cell r="P1219">
            <v>3920923</v>
          </cell>
          <cell r="Q1219">
            <v>45931</v>
          </cell>
          <cell r="R1219">
            <v>45961</v>
          </cell>
          <cell r="S1219">
            <v>3920923</v>
          </cell>
          <cell r="T1219">
            <v>45962</v>
          </cell>
          <cell r="U1219">
            <v>45991</v>
          </cell>
          <cell r="V1219">
            <v>2352554</v>
          </cell>
          <cell r="W1219">
            <v>45992</v>
          </cell>
          <cell r="X1219">
            <v>46009</v>
          </cell>
          <cell r="Y1219">
            <v>0</v>
          </cell>
          <cell r="Z1219">
            <v>0</v>
          </cell>
          <cell r="AA1219">
            <v>0</v>
          </cell>
          <cell r="AB1219">
            <v>0</v>
          </cell>
          <cell r="AC1219">
            <v>0</v>
          </cell>
          <cell r="AD1219">
            <v>0</v>
          </cell>
          <cell r="AE1219">
            <v>0</v>
          </cell>
          <cell r="AF1219">
            <v>0</v>
          </cell>
          <cell r="AG1219">
            <v>0</v>
          </cell>
          <cell r="BI1219" t="str">
            <v>Dirección General de Proyección Social</v>
          </cell>
          <cell r="BJ1219" t="str">
            <v>ANTONIO JOSÉ CASTRO RIVEROS</v>
          </cell>
          <cell r="BK1219" t="str">
            <v>Director Técnico de Proyección Social</v>
          </cell>
          <cell r="BL1219">
            <v>2194</v>
          </cell>
          <cell r="BM1219">
            <v>45919.683634259258</v>
          </cell>
          <cell r="BN1219">
            <v>30975291</v>
          </cell>
          <cell r="BO1219">
            <v>7044</v>
          </cell>
          <cell r="BP1219">
            <v>45931.685578703706</v>
          </cell>
          <cell r="BQ1219">
            <v>10321097</v>
          </cell>
          <cell r="CS1219" t="str">
            <v>1. Brindar asesoría técnica y especializada en la formulación, revisión y ajuste de documentos estratégicos, conceptuales, administrativos y técnicos requeridos por la Dirección General de Proyección Social. 2. Apoyar la redacción y estructuración de políticas institucionales, planes, lineamientos, informes, proyectos y estrategias de articulación interinstitucional, asegurando coherencia normativa, técnica y metodológica. 3. Brindar apoyo en generación de recomendaciones técnicas orientadas a fortalecer la pertinencia y calidad de los instrumentos documentales que soporten la gestión misional de la dependencia. 4. Apoyar en la consolidación de propuestas y documentos que promuevan la articulación de la Universidad de los Llanos con actores internos y externos, en el marco de la proyección social. PARÁGRAFO PRIMERO:  Los traslados a sitios distintos del lugar de ejecución del contrato serán autorizados por el supervisor, el reconocimiento de gastos por desplazamiento se hará de acuerdo con los criterios establecidos por la entidad para tal efecto.</v>
          </cell>
          <cell r="CT1219">
            <v>1121886217</v>
          </cell>
          <cell r="CU1219">
            <v>739</v>
          </cell>
          <cell r="CV1219" t="str">
            <v>33010101</v>
          </cell>
          <cell r="CY1219">
            <v>6910</v>
          </cell>
          <cell r="CZ1219" t="str">
            <v>M5</v>
          </cell>
          <cell r="DA1219">
            <v>10194400</v>
          </cell>
          <cell r="DB1219">
            <v>0</v>
          </cell>
        </row>
        <row r="1220">
          <cell r="B1220" t="str">
            <v>1214 DE 2025</v>
          </cell>
          <cell r="C1220">
            <v>17345238</v>
          </cell>
          <cell r="D1220" t="str">
            <v>HERNANDO CASTRO GARZON</v>
          </cell>
          <cell r="E1220" t="str">
            <v>CONTRATO DE PRESTACIÓN DE SERVICIOS PROFESIONALES</v>
          </cell>
          <cell r="F1220" t="str">
            <v>PRESTACIÓN DE SERVICIOS PROFESIONALES NECESARIO PARA EL DESARROLLO DEL PROYECTO FICHA BPUNI VIAC 07 0810 2024 “TEJIENDO   VÍNCULOS:   PROYECCIÓN   E INTERACCIÓN   SOCIAL DE LA UNIVERSIDAD   DE LOS LLANOS EN LA REGIÓN ORINOQUIA - ACTUALIZACIÓN II.”</v>
          </cell>
          <cell r="G1220">
            <v>45931</v>
          </cell>
          <cell r="H1220">
            <v>10325097</v>
          </cell>
          <cell r="I1220" t="str">
            <v>Dos (02) meses y diecinueve (19) días calendario</v>
          </cell>
          <cell r="J1220">
            <v>45931</v>
          </cell>
          <cell r="K1220">
            <v>46010</v>
          </cell>
          <cell r="L1220" t="str">
            <v>NO APLICA</v>
          </cell>
          <cell r="M1220" t="str">
            <v>NO APLICA</v>
          </cell>
          <cell r="N1220" t="str">
            <v>NO APLICA</v>
          </cell>
          <cell r="O1220">
            <v>3</v>
          </cell>
          <cell r="P1220">
            <v>3920923</v>
          </cell>
          <cell r="Q1220">
            <v>45931</v>
          </cell>
          <cell r="R1220">
            <v>45961</v>
          </cell>
          <cell r="S1220">
            <v>3920923</v>
          </cell>
          <cell r="T1220">
            <v>45962</v>
          </cell>
          <cell r="U1220">
            <v>45991</v>
          </cell>
          <cell r="V1220">
            <v>2483251</v>
          </cell>
          <cell r="W1220">
            <v>45992</v>
          </cell>
          <cell r="X1220">
            <v>46010</v>
          </cell>
          <cell r="Y1220">
            <v>0</v>
          </cell>
          <cell r="Z1220">
            <v>0</v>
          </cell>
          <cell r="AA1220">
            <v>0</v>
          </cell>
          <cell r="AB1220">
            <v>0</v>
          </cell>
          <cell r="AC1220">
            <v>0</v>
          </cell>
          <cell r="AD1220">
            <v>0</v>
          </cell>
          <cell r="AE1220">
            <v>0</v>
          </cell>
          <cell r="AF1220">
            <v>0</v>
          </cell>
          <cell r="AG1220">
            <v>0</v>
          </cell>
          <cell r="BI1220" t="str">
            <v>Dirección General de Proyección Social</v>
          </cell>
          <cell r="BJ1220" t="str">
            <v>ANTONIO JOSÉ CASTRO RIVEROS</v>
          </cell>
          <cell r="BK1220" t="str">
            <v>Director Técnico de Proyección Social</v>
          </cell>
          <cell r="BL1220">
            <v>2194</v>
          </cell>
          <cell r="BM1220">
            <v>45919.683634259258</v>
          </cell>
          <cell r="BN1220">
            <v>30975291</v>
          </cell>
          <cell r="BO1220">
            <v>7042</v>
          </cell>
          <cell r="BP1220">
            <v>45931.636724537035</v>
          </cell>
          <cell r="BQ1220">
            <v>10325097</v>
          </cell>
          <cell r="CS1220" t="str">
            <v>1. Brindar asesoría técnica y especializada en la formulación, revisión y ajuste de documentos estratégicos, conceptuales, administrativos y técnicos requeridos por la Dirección General de Proyección Social. 2. Apoyar la redacción y estructuración de políticas institucionales, planes, lineamientos, informes, proyectos y estrategias de articulación interinstitucional, asegurando coherencia normativa, técnica y metodológica. 3. Emitir recomendaciones técnicas orientadas a fortalecer la pertinencia y calidad de los instrumentos documentales que soporten la gestión misional de la dependencia. 4. Brindar acompañamiento especializado en la consolidación de propuestas y documentos que promuevan la articulación de la Universidad de los Llanos con actores internos y externos, en el marco de la proyección social. 5. Apoyar el diseño, revisión, edición y validación de publicaciones institucionales, tales como el libro de extensión universitaria y otros documentos académicos, técnicos o de divulgación requeridos por la Dirección General de Proyección Social. PARÁGRAFO PRIMERO:  Los traslados a sitios distintos del lugar de ejecución del contrato serán autorizados por el supervisor, el reconocimiento de gastos por desplazamiento se hará de acuerdo con los criterios establecidos por la entidad para tal efecto.</v>
          </cell>
          <cell r="CT1220">
            <v>17345238</v>
          </cell>
          <cell r="CU1220">
            <v>739</v>
          </cell>
          <cell r="CV1220" t="str">
            <v>33010101</v>
          </cell>
          <cell r="CY1220">
            <v>7020</v>
          </cell>
          <cell r="CZ1220" t="str">
            <v>M5</v>
          </cell>
          <cell r="DA1220">
            <v>10325097</v>
          </cell>
          <cell r="DB1220">
            <v>0</v>
          </cell>
        </row>
        <row r="1221">
          <cell r="B1221" t="str">
            <v>1215 DE 2025</v>
          </cell>
          <cell r="C1221">
            <v>0</v>
          </cell>
          <cell r="D1221" t="str">
            <v xml:space="preserve">No. Vice Recursos / Regalías </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BI1221">
            <v>0</v>
          </cell>
          <cell r="BJ1221">
            <v>0</v>
          </cell>
          <cell r="BK1221">
            <v>0</v>
          </cell>
          <cell r="BL1221">
            <v>0</v>
          </cell>
          <cell r="BM1221">
            <v>0</v>
          </cell>
          <cell r="BN1221">
            <v>0</v>
          </cell>
          <cell r="BO1221">
            <v>0</v>
          </cell>
          <cell r="BP1221">
            <v>0</v>
          </cell>
          <cell r="BQ1221">
            <v>0</v>
          </cell>
          <cell r="CS1221">
            <v>0</v>
          </cell>
          <cell r="CT1221">
            <v>0</v>
          </cell>
          <cell r="CU1221">
            <v>0</v>
          </cell>
          <cell r="CV1221">
            <v>0</v>
          </cell>
          <cell r="CY1221">
            <v>0</v>
          </cell>
          <cell r="CZ1221">
            <v>0</v>
          </cell>
          <cell r="DA1221">
            <v>0</v>
          </cell>
          <cell r="DB1221">
            <v>0</v>
          </cell>
        </row>
        <row r="1222">
          <cell r="B1222" t="str">
            <v>1216 DE 2025</v>
          </cell>
          <cell r="C1222">
            <v>0</v>
          </cell>
          <cell r="D1222" t="str">
            <v xml:space="preserve">No. Vice Recursos / Regalías </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BI1222">
            <v>0</v>
          </cell>
          <cell r="BJ1222">
            <v>0</v>
          </cell>
          <cell r="BK1222">
            <v>0</v>
          </cell>
          <cell r="BL1222">
            <v>0</v>
          </cell>
          <cell r="BM1222">
            <v>0</v>
          </cell>
          <cell r="BN1222">
            <v>0</v>
          </cell>
          <cell r="BO1222">
            <v>0</v>
          </cell>
          <cell r="BP1222">
            <v>0</v>
          </cell>
          <cell r="BQ1222">
            <v>0</v>
          </cell>
          <cell r="CS1222">
            <v>0</v>
          </cell>
          <cell r="CT1222">
            <v>0</v>
          </cell>
          <cell r="CU1222">
            <v>0</v>
          </cell>
          <cell r="CV1222">
            <v>0</v>
          </cell>
          <cell r="CY1222">
            <v>0</v>
          </cell>
          <cell r="CZ1222">
            <v>0</v>
          </cell>
          <cell r="DA1222">
            <v>0</v>
          </cell>
          <cell r="DB1222">
            <v>0</v>
          </cell>
        </row>
        <row r="1223">
          <cell r="B1223" t="str">
            <v>1217 DE 2025</v>
          </cell>
          <cell r="C1223">
            <v>0</v>
          </cell>
          <cell r="D1223" t="str">
            <v xml:space="preserve">No. Vice Recursos / Regalías </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BI1223">
            <v>0</v>
          </cell>
          <cell r="BJ1223">
            <v>0</v>
          </cell>
          <cell r="BK1223">
            <v>0</v>
          </cell>
          <cell r="BL1223">
            <v>0</v>
          </cell>
          <cell r="BM1223">
            <v>0</v>
          </cell>
          <cell r="BN1223">
            <v>0</v>
          </cell>
          <cell r="BO1223">
            <v>0</v>
          </cell>
          <cell r="BP1223">
            <v>0</v>
          </cell>
          <cell r="BQ1223">
            <v>0</v>
          </cell>
          <cell r="CS1223">
            <v>0</v>
          </cell>
          <cell r="CT1223">
            <v>0</v>
          </cell>
          <cell r="CU1223">
            <v>0</v>
          </cell>
          <cell r="CV1223">
            <v>0</v>
          </cell>
          <cell r="CY1223">
            <v>0</v>
          </cell>
          <cell r="CZ1223">
            <v>0</v>
          </cell>
          <cell r="DA1223">
            <v>0</v>
          </cell>
          <cell r="DB1223">
            <v>0</v>
          </cell>
        </row>
        <row r="1224">
          <cell r="B1224" t="str">
            <v>1218 DE 2025</v>
          </cell>
          <cell r="C1224">
            <v>0</v>
          </cell>
          <cell r="D1224" t="str">
            <v xml:space="preserve">No. Vice Recursos / Regalías </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BI1224">
            <v>0</v>
          </cell>
          <cell r="BJ1224">
            <v>0</v>
          </cell>
          <cell r="BK1224">
            <v>0</v>
          </cell>
          <cell r="BL1224">
            <v>0</v>
          </cell>
          <cell r="BM1224">
            <v>0</v>
          </cell>
          <cell r="BN1224">
            <v>0</v>
          </cell>
          <cell r="BO1224">
            <v>0</v>
          </cell>
          <cell r="BP1224">
            <v>0</v>
          </cell>
          <cell r="BQ1224">
            <v>0</v>
          </cell>
          <cell r="CS1224">
            <v>0</v>
          </cell>
          <cell r="CT1224">
            <v>0</v>
          </cell>
          <cell r="CU1224">
            <v>0</v>
          </cell>
          <cell r="CV1224">
            <v>0</v>
          </cell>
          <cell r="CY1224">
            <v>0</v>
          </cell>
          <cell r="CZ1224">
            <v>0</v>
          </cell>
          <cell r="DA1224">
            <v>0</v>
          </cell>
          <cell r="DB1224">
            <v>0</v>
          </cell>
        </row>
        <row r="1225">
          <cell r="B1225" t="str">
            <v>1219 DE 2025</v>
          </cell>
          <cell r="C1225">
            <v>0</v>
          </cell>
          <cell r="D1225" t="str">
            <v xml:space="preserve">No. Vice Recursos / Regalías </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BI1225">
            <v>0</v>
          </cell>
          <cell r="BJ1225">
            <v>0</v>
          </cell>
          <cell r="BK1225">
            <v>0</v>
          </cell>
          <cell r="BL1225">
            <v>0</v>
          </cell>
          <cell r="BM1225">
            <v>0</v>
          </cell>
          <cell r="BN1225">
            <v>0</v>
          </cell>
          <cell r="BO1225">
            <v>0</v>
          </cell>
          <cell r="BP1225">
            <v>0</v>
          </cell>
          <cell r="BQ1225">
            <v>0</v>
          </cell>
          <cell r="CS1225">
            <v>0</v>
          </cell>
          <cell r="CT1225">
            <v>0</v>
          </cell>
          <cell r="CU1225">
            <v>0</v>
          </cell>
          <cell r="CV1225">
            <v>0</v>
          </cell>
          <cell r="CY1225">
            <v>0</v>
          </cell>
          <cell r="CZ1225">
            <v>0</v>
          </cell>
          <cell r="DA1225">
            <v>0</v>
          </cell>
          <cell r="DB1225">
            <v>0</v>
          </cell>
        </row>
        <row r="1226">
          <cell r="B1226" t="str">
            <v>1220 DE 2025</v>
          </cell>
          <cell r="C1226">
            <v>0</v>
          </cell>
          <cell r="D1226" t="str">
            <v xml:space="preserve">No. Vice Recursos / Regalías </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BI1226">
            <v>0</v>
          </cell>
          <cell r="BJ1226">
            <v>0</v>
          </cell>
          <cell r="BK1226">
            <v>0</v>
          </cell>
          <cell r="BL1226">
            <v>0</v>
          </cell>
          <cell r="BM1226">
            <v>0</v>
          </cell>
          <cell r="BN1226">
            <v>0</v>
          </cell>
          <cell r="BO1226">
            <v>0</v>
          </cell>
          <cell r="BP1226">
            <v>0</v>
          </cell>
          <cell r="BQ1226">
            <v>0</v>
          </cell>
          <cell r="CS1226">
            <v>0</v>
          </cell>
          <cell r="CT1226">
            <v>0</v>
          </cell>
          <cell r="CU1226">
            <v>0</v>
          </cell>
          <cell r="CV1226">
            <v>0</v>
          </cell>
          <cell r="CY1226">
            <v>0</v>
          </cell>
          <cell r="CZ1226">
            <v>0</v>
          </cell>
          <cell r="DA1226">
            <v>0</v>
          </cell>
          <cell r="DB1226">
            <v>0</v>
          </cell>
        </row>
        <row r="1227">
          <cell r="B1227" t="str">
            <v>1221 DE 2025</v>
          </cell>
          <cell r="C1227">
            <v>86048346</v>
          </cell>
          <cell r="D1227" t="str">
            <v>JULIO HERNANDO VARGAS RIAÑO</v>
          </cell>
          <cell r="E1227" t="str">
            <v>CONTRATO DE PRESTACIÓN DE SERVICIOS PROFESIONALES</v>
          </cell>
          <cell r="F1227" t="str">
            <v>PRESTACIÓN DE SERVICIOS PROFESIONALES, NECESARIOS PARA EL DESARROLLO DEL PROYECTO DE EXTENSIÓN CON ENFOQUE COMUNITARIO TITULADO “INTEGRACIÓN DE STEAM CON ROBÓTICA EDUCATIVA APLICANDO UNA PRÁCTICA DE LABORATORIO DE QUÍMICA EN EL NIVEL DE SECUNDARIA EN EL MUNICIPIO DE PUERTO LÓPEZ, META.” CÓDIGO N.° 401002510 DE LA FACULTAD DE CIENCIAS BÁSICAS E INGENIERÍA, AVALADO POR EL CONSEJO INSTITUCIONAL DE PROYECCIÓN SOCIAL CONFORME A LA FICHA BPUNI VIAC 07 0810 2024“TEJIENDO VÍNCULOS: PROYECCIÓN E INTERACCIÓN SOCIAL DE LA UNIVERSIDAD DE LOS LLANOS EN LA REGIÓN ORINOQUIA- ACTUALIZACIÓN I”.</v>
          </cell>
          <cell r="G1227">
            <v>45939</v>
          </cell>
          <cell r="H1227">
            <v>2470000</v>
          </cell>
          <cell r="I1227" t="str">
            <v>Un (01) mes y veintisiete (27) días calendario</v>
          </cell>
          <cell r="J1227">
            <v>45939</v>
          </cell>
          <cell r="K1227">
            <v>45996</v>
          </cell>
          <cell r="L1227" t="str">
            <v>NO APLICA</v>
          </cell>
          <cell r="M1227" t="str">
            <v>NO APLICA</v>
          </cell>
          <cell r="N1227" t="str">
            <v>NO APLICA</v>
          </cell>
          <cell r="O1227">
            <v>3</v>
          </cell>
          <cell r="P1227">
            <v>953333</v>
          </cell>
          <cell r="Q1227">
            <v>45939</v>
          </cell>
          <cell r="R1227">
            <v>45961</v>
          </cell>
          <cell r="S1227">
            <v>1300000</v>
          </cell>
          <cell r="T1227">
            <v>45962</v>
          </cell>
          <cell r="U1227">
            <v>45991</v>
          </cell>
          <cell r="V1227">
            <v>216667</v>
          </cell>
          <cell r="W1227">
            <v>45992</v>
          </cell>
          <cell r="X1227">
            <v>45996</v>
          </cell>
          <cell r="Y1227">
            <v>0</v>
          </cell>
          <cell r="Z1227">
            <v>0</v>
          </cell>
          <cell r="AA1227">
            <v>0</v>
          </cell>
          <cell r="AB1227">
            <v>0</v>
          </cell>
          <cell r="AC1227">
            <v>0</v>
          </cell>
          <cell r="AD1227">
            <v>0</v>
          </cell>
          <cell r="AE1227">
            <v>0</v>
          </cell>
          <cell r="AF1227">
            <v>0</v>
          </cell>
          <cell r="AG1227">
            <v>0</v>
          </cell>
          <cell r="BI1227" t="str">
            <v>Dirección General de Proyección Social</v>
          </cell>
          <cell r="BJ1227" t="str">
            <v>SANTIAGO VALBUENA RODRÍGUEZ</v>
          </cell>
          <cell r="BK1227" t="str">
            <v xml:space="preserve">Docente tiempo completo de la Universidad de los Llanos </v>
          </cell>
          <cell r="BL1227">
            <v>1429</v>
          </cell>
          <cell r="BM1227">
            <v>45833</v>
          </cell>
          <cell r="BN1227">
            <v>3900000</v>
          </cell>
          <cell r="BO1227">
            <v>7169</v>
          </cell>
          <cell r="BP1227">
            <v>45939</v>
          </cell>
          <cell r="BQ1227">
            <v>2470000</v>
          </cell>
          <cell r="CS1227" t="str">
            <v>1. Apoyar en el diseño de todas las partes del robot. 2. Apoyar en la integración de la parte electrónica y el PC del robot. 3. Prestar apoyo con los ensayos para la realización de las prácticas de laboratorio con el robot. 4. Colaborar en la presentación de las prácticas de laboratorio en los colegios de Puerto López.</v>
          </cell>
          <cell r="CT1227">
            <v>86048346</v>
          </cell>
          <cell r="CU1227">
            <v>738</v>
          </cell>
          <cell r="CV1227">
            <v>330201</v>
          </cell>
          <cell r="CY1227">
            <v>8299</v>
          </cell>
          <cell r="CZ1227" t="str">
            <v>M6</v>
          </cell>
          <cell r="DA1227">
            <v>2470000</v>
          </cell>
          <cell r="DB1227">
            <v>0</v>
          </cell>
        </row>
        <row r="1228">
          <cell r="B1228" t="str">
            <v>1222 DE 2025</v>
          </cell>
          <cell r="C1228">
            <v>86048346</v>
          </cell>
          <cell r="D1228" t="str">
            <v>JULIO HERNANDO VARGAS RIAÑO</v>
          </cell>
          <cell r="E1228" t="str">
            <v>CONTRATO DE PRESTACIÓN DE SERVICIOS PROFESIONALES</v>
          </cell>
          <cell r="F1228" t="str">
            <v>PRESTACIÓN DE SERVICIOS PROFESIONALES NECESARIOS PARA EL DESARROLLO DEL PROYECTO DE EXTENSIÓN CON ENFOQUE COMUNITARIO TITULADO: “SISTEMA INTELIGENTE DE GESTIÓN DE AGUA EN LA INSTITUCIÓN EDUCATIVA FELICIDAD BARRIOS” CON CÓDIGO N° 401002507 DE LA FACULTAD DE CIENCIAS BÁSICAS E INGENIERÍA, AVALADO POR EL CONSEJO INSTITUCIONAL DE PROYECCIÓN SOCIAL CONFORME A LA FICHA BPUNI VIAC 07 0810 2024“ TEJIENDO VÍNCULOS: PROYECCIÓN E INTERACCIÓN SOCIAL DE LA UNIVERSIDAD DE LOS LLANOS EN LA REGIÓN ORINOQUIA- ACTUALIZACIÓN I”.</v>
          </cell>
          <cell r="G1228">
            <v>45939</v>
          </cell>
          <cell r="H1228">
            <v>7030000</v>
          </cell>
          <cell r="I1228" t="str">
            <v>Un (01) mes y veintisiete (27) días calendario</v>
          </cell>
          <cell r="J1228">
            <v>45939</v>
          </cell>
          <cell r="K1228">
            <v>45996</v>
          </cell>
          <cell r="L1228" t="str">
            <v>NO APLICA</v>
          </cell>
          <cell r="M1228" t="str">
            <v>NO APLICA</v>
          </cell>
          <cell r="N1228" t="str">
            <v>NO APLICA</v>
          </cell>
          <cell r="O1228">
            <v>3</v>
          </cell>
          <cell r="P1228">
            <v>2713333</v>
          </cell>
          <cell r="Q1228">
            <v>45939</v>
          </cell>
          <cell r="R1228">
            <v>45961</v>
          </cell>
          <cell r="S1228">
            <v>3700000</v>
          </cell>
          <cell r="T1228">
            <v>45962</v>
          </cell>
          <cell r="U1228">
            <v>45991</v>
          </cell>
          <cell r="V1228">
            <v>616667</v>
          </cell>
          <cell r="W1228">
            <v>45992</v>
          </cell>
          <cell r="X1228">
            <v>45996</v>
          </cell>
          <cell r="Y1228">
            <v>0</v>
          </cell>
          <cell r="Z1228">
            <v>0</v>
          </cell>
          <cell r="AA1228">
            <v>0</v>
          </cell>
          <cell r="AB1228">
            <v>0</v>
          </cell>
          <cell r="AC1228">
            <v>0</v>
          </cell>
          <cell r="AD1228">
            <v>0</v>
          </cell>
          <cell r="AE1228">
            <v>0</v>
          </cell>
          <cell r="AF1228">
            <v>0</v>
          </cell>
          <cell r="AG1228">
            <v>0</v>
          </cell>
          <cell r="BI1228" t="str">
            <v>Dirección General de Proyección Social</v>
          </cell>
          <cell r="BJ1228" t="str">
            <v>ÓSCAR MANUEL AGUDELO VARELA</v>
          </cell>
          <cell r="BK1228" t="str">
            <v>Docente de planta de la Universidad de los Llanos</v>
          </cell>
          <cell r="BL1228">
            <v>2228</v>
          </cell>
          <cell r="BM1228">
            <v>45923</v>
          </cell>
          <cell r="BN1228">
            <v>7400000</v>
          </cell>
          <cell r="BO1228">
            <v>7170</v>
          </cell>
          <cell r="BP1228">
            <v>45939</v>
          </cell>
          <cell r="BQ1228">
            <v>7030000</v>
          </cell>
          <cell r="CS1228" t="str">
            <v>1. Apoyar el diseño conceptual y funcional del sistema IoT, contribuyendo a la definición de especificaciones técnicas de hardware y comunicación electrónica. Prestar apoyo en la selección de componentes electrónicos, sensores, actuadores y módulos de conectividad (Wi-Fi, LoRa, ZigBee, etc.) acordes con los objetivos del proyecto. 3. Colaborar en la integración de dispositivos IoT con plataformas de software y servicios en la nube, garantizando la compatibilidad eléctrica y de comunicación. 4. Apoyar la elaboración de diagramas electrónicos, planos de circuito impreso (PCB) y esquemáticos para el ensamblaje del hardware requerido. 5. Contribuir en el desarrollo y construcción del sistema electrónico del proyecto IoT, incluyendo el prototipado, validación, pruebas y puesta en marcha del hardware. 6. Prestar apoyo técnico en la implementación de medidas de eficiencia energética, protección de circuitos y normativas de seguridad eléctrica. 7. Colaborar con el equipo de software y comunicaciones para garantizar una integración fluida entre los dispositivos físicos y la capa digital del sistema. 8. Apoyar la elaboración de manuales técnicos, informes de pruebas y documentación de soporte para el montaje, operación y mantenimiento del sistema IoT.</v>
          </cell>
          <cell r="CT1228">
            <v>86048346</v>
          </cell>
          <cell r="CU1228">
            <v>738</v>
          </cell>
          <cell r="CV1228">
            <v>330201</v>
          </cell>
          <cell r="CY1228">
            <v>8299</v>
          </cell>
          <cell r="CZ1228" t="str">
            <v>M6</v>
          </cell>
          <cell r="DA1228">
            <v>7030000</v>
          </cell>
          <cell r="DB1228">
            <v>0</v>
          </cell>
        </row>
        <row r="1229">
          <cell r="B1229" t="str">
            <v>1223 DE 2025</v>
          </cell>
          <cell r="C1229">
            <v>0</v>
          </cell>
          <cell r="D1229" t="str">
            <v xml:space="preserve">No. Vice Recursos / Regalías </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BI1229">
            <v>0</v>
          </cell>
          <cell r="BJ1229">
            <v>0</v>
          </cell>
          <cell r="BK1229">
            <v>0</v>
          </cell>
          <cell r="BL1229">
            <v>0</v>
          </cell>
          <cell r="BM1229">
            <v>0</v>
          </cell>
          <cell r="BN1229">
            <v>0</v>
          </cell>
          <cell r="BO1229">
            <v>0</v>
          </cell>
          <cell r="BP1229">
            <v>0</v>
          </cell>
          <cell r="BQ1229">
            <v>0</v>
          </cell>
          <cell r="CS1229">
            <v>0</v>
          </cell>
          <cell r="CT1229">
            <v>0</v>
          </cell>
          <cell r="CU1229">
            <v>0</v>
          </cell>
          <cell r="CV1229">
            <v>0</v>
          </cell>
          <cell r="CY1229">
            <v>0</v>
          </cell>
          <cell r="CZ1229">
            <v>0</v>
          </cell>
          <cell r="DA1229">
            <v>0</v>
          </cell>
          <cell r="DB1229">
            <v>0</v>
          </cell>
        </row>
        <row r="1230">
          <cell r="B1230" t="str">
            <v>1224 DE 2025</v>
          </cell>
          <cell r="C1230">
            <v>0</v>
          </cell>
          <cell r="D1230" t="str">
            <v xml:space="preserve">No. Vice Recursos / Regalías </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BI1230">
            <v>0</v>
          </cell>
          <cell r="BJ1230">
            <v>0</v>
          </cell>
          <cell r="BK1230">
            <v>0</v>
          </cell>
          <cell r="BL1230">
            <v>0</v>
          </cell>
          <cell r="BM1230">
            <v>0</v>
          </cell>
          <cell r="BN1230">
            <v>0</v>
          </cell>
          <cell r="BO1230">
            <v>0</v>
          </cell>
          <cell r="BP1230">
            <v>0</v>
          </cell>
          <cell r="BQ1230">
            <v>0</v>
          </cell>
          <cell r="CS1230">
            <v>0</v>
          </cell>
          <cell r="CT1230">
            <v>0</v>
          </cell>
          <cell r="CU1230">
            <v>0</v>
          </cell>
          <cell r="CV1230">
            <v>0</v>
          </cell>
          <cell r="CY1230">
            <v>0</v>
          </cell>
          <cell r="CZ1230">
            <v>0</v>
          </cell>
          <cell r="DA1230">
            <v>0</v>
          </cell>
          <cell r="DB1230">
            <v>0</v>
          </cell>
        </row>
        <row r="1231">
          <cell r="B1231" t="str">
            <v>1225 DE 2025</v>
          </cell>
          <cell r="C1231">
            <v>0</v>
          </cell>
          <cell r="D1231" t="str">
            <v xml:space="preserve">No. Vice Recursos / Regalías </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BI1231">
            <v>0</v>
          </cell>
          <cell r="BJ1231">
            <v>0</v>
          </cell>
          <cell r="BK1231">
            <v>0</v>
          </cell>
          <cell r="BL1231">
            <v>0</v>
          </cell>
          <cell r="BM1231">
            <v>0</v>
          </cell>
          <cell r="BN1231">
            <v>0</v>
          </cell>
          <cell r="BO1231">
            <v>0</v>
          </cell>
          <cell r="BP1231">
            <v>0</v>
          </cell>
          <cell r="BQ1231">
            <v>0</v>
          </cell>
          <cell r="CS1231">
            <v>0</v>
          </cell>
          <cell r="CT1231">
            <v>0</v>
          </cell>
          <cell r="CU1231">
            <v>0</v>
          </cell>
          <cell r="CV1231">
            <v>0</v>
          </cell>
          <cell r="CY1231">
            <v>0</v>
          </cell>
          <cell r="CZ1231">
            <v>0</v>
          </cell>
          <cell r="DA1231">
            <v>0</v>
          </cell>
          <cell r="DB1231">
            <v>0</v>
          </cell>
        </row>
        <row r="1232">
          <cell r="B1232" t="str">
            <v>1226 DE 2025</v>
          </cell>
          <cell r="C1232">
            <v>0</v>
          </cell>
          <cell r="D1232" t="str">
            <v xml:space="preserve">No. Vice Recursos / Regalías </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BI1232">
            <v>0</v>
          </cell>
          <cell r="BJ1232">
            <v>0</v>
          </cell>
          <cell r="BK1232">
            <v>0</v>
          </cell>
          <cell r="BL1232">
            <v>0</v>
          </cell>
          <cell r="BM1232">
            <v>0</v>
          </cell>
          <cell r="BN1232">
            <v>0</v>
          </cell>
          <cell r="BO1232">
            <v>0</v>
          </cell>
          <cell r="BP1232">
            <v>0</v>
          </cell>
          <cell r="BQ1232">
            <v>0</v>
          </cell>
          <cell r="CS1232">
            <v>0</v>
          </cell>
          <cell r="CT1232">
            <v>0</v>
          </cell>
          <cell r="CU1232">
            <v>0</v>
          </cell>
          <cell r="CV1232">
            <v>0</v>
          </cell>
          <cell r="CY1232">
            <v>0</v>
          </cell>
          <cell r="CZ1232">
            <v>0</v>
          </cell>
          <cell r="DA1232">
            <v>0</v>
          </cell>
          <cell r="DB1232">
            <v>0</v>
          </cell>
        </row>
        <row r="1233">
          <cell r="B1233" t="str">
            <v>1227 DE 2025</v>
          </cell>
          <cell r="C1233">
            <v>0</v>
          </cell>
          <cell r="D1233" t="str">
            <v xml:space="preserve">No. Vice Recursos / Regalías </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BI1233">
            <v>0</v>
          </cell>
          <cell r="BJ1233">
            <v>0</v>
          </cell>
          <cell r="BK1233">
            <v>0</v>
          </cell>
          <cell r="BL1233">
            <v>0</v>
          </cell>
          <cell r="BM1233">
            <v>0</v>
          </cell>
          <cell r="BN1233">
            <v>0</v>
          </cell>
          <cell r="BO1233">
            <v>0</v>
          </cell>
          <cell r="BP1233">
            <v>0</v>
          </cell>
          <cell r="BQ1233">
            <v>0</v>
          </cell>
          <cell r="CS1233">
            <v>0</v>
          </cell>
          <cell r="CT1233">
            <v>0</v>
          </cell>
          <cell r="CU1233">
            <v>0</v>
          </cell>
          <cell r="CV1233">
            <v>0</v>
          </cell>
          <cell r="CY1233">
            <v>0</v>
          </cell>
          <cell r="CZ1233">
            <v>0</v>
          </cell>
          <cell r="DA1233">
            <v>0</v>
          </cell>
          <cell r="DB1233">
            <v>0</v>
          </cell>
        </row>
        <row r="1234">
          <cell r="B1234" t="str">
            <v>1228 DE 2025</v>
          </cell>
          <cell r="C1234">
            <v>0</v>
          </cell>
          <cell r="D1234" t="str">
            <v xml:space="preserve">No. Vice Recursos / Regalías </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BI1234">
            <v>0</v>
          </cell>
          <cell r="BJ1234">
            <v>0</v>
          </cell>
          <cell r="BK1234">
            <v>0</v>
          </cell>
          <cell r="BL1234">
            <v>0</v>
          </cell>
          <cell r="BM1234">
            <v>0</v>
          </cell>
          <cell r="BN1234">
            <v>0</v>
          </cell>
          <cell r="BO1234">
            <v>0</v>
          </cell>
          <cell r="BP1234">
            <v>0</v>
          </cell>
          <cell r="BQ1234">
            <v>0</v>
          </cell>
          <cell r="CS1234">
            <v>0</v>
          </cell>
          <cell r="CT1234">
            <v>0</v>
          </cell>
          <cell r="CU1234">
            <v>0</v>
          </cell>
          <cell r="CV1234">
            <v>0</v>
          </cell>
          <cell r="CY1234">
            <v>0</v>
          </cell>
          <cell r="CZ1234">
            <v>0</v>
          </cell>
          <cell r="DA1234">
            <v>0</v>
          </cell>
          <cell r="DB1234">
            <v>0</v>
          </cell>
        </row>
        <row r="1235">
          <cell r="B1235" t="str">
            <v>1229 DE 2025</v>
          </cell>
          <cell r="C1235">
            <v>0</v>
          </cell>
          <cell r="D1235" t="str">
            <v xml:space="preserve">No. Vice Recursos / Regalías </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BI1235">
            <v>0</v>
          </cell>
          <cell r="BJ1235">
            <v>0</v>
          </cell>
          <cell r="BK1235">
            <v>0</v>
          </cell>
          <cell r="BL1235">
            <v>0</v>
          </cell>
          <cell r="BM1235">
            <v>0</v>
          </cell>
          <cell r="BN1235">
            <v>0</v>
          </cell>
          <cell r="BO1235">
            <v>0</v>
          </cell>
          <cell r="BP1235">
            <v>0</v>
          </cell>
          <cell r="BQ1235">
            <v>0</v>
          </cell>
          <cell r="CS1235">
            <v>0</v>
          </cell>
          <cell r="CT1235">
            <v>0</v>
          </cell>
          <cell r="CU1235">
            <v>0</v>
          </cell>
          <cell r="CV1235">
            <v>0</v>
          </cell>
          <cell r="CY1235">
            <v>0</v>
          </cell>
          <cell r="CZ1235">
            <v>0</v>
          </cell>
          <cell r="DA1235">
            <v>0</v>
          </cell>
          <cell r="DB1235">
            <v>0</v>
          </cell>
        </row>
        <row r="1236">
          <cell r="B1236" t="str">
            <v>1230 DE 2025</v>
          </cell>
          <cell r="C1236">
            <v>0</v>
          </cell>
          <cell r="D1236" t="str">
            <v xml:space="preserve">No. Vice Recursos / Regalías </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BI1236">
            <v>0</v>
          </cell>
          <cell r="BJ1236">
            <v>0</v>
          </cell>
          <cell r="BK1236">
            <v>0</v>
          </cell>
          <cell r="BL1236">
            <v>0</v>
          </cell>
          <cell r="BM1236">
            <v>0</v>
          </cell>
          <cell r="BN1236">
            <v>0</v>
          </cell>
          <cell r="BO1236">
            <v>0</v>
          </cell>
          <cell r="BP1236">
            <v>0</v>
          </cell>
          <cell r="BQ1236">
            <v>0</v>
          </cell>
          <cell r="CS1236">
            <v>0</v>
          </cell>
          <cell r="CT1236">
            <v>0</v>
          </cell>
          <cell r="CU1236">
            <v>0</v>
          </cell>
          <cell r="CV1236">
            <v>0</v>
          </cell>
          <cell r="CY1236">
            <v>0</v>
          </cell>
          <cell r="CZ1236">
            <v>0</v>
          </cell>
          <cell r="DA1236">
            <v>0</v>
          </cell>
          <cell r="DB1236">
            <v>0</v>
          </cell>
        </row>
        <row r="1237">
          <cell r="B1237" t="str">
            <v>1231 DE 2025</v>
          </cell>
          <cell r="C1237">
            <v>0</v>
          </cell>
          <cell r="D1237" t="str">
            <v xml:space="preserve">No. Vice Recursos / Regalías </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BI1237">
            <v>0</v>
          </cell>
          <cell r="BJ1237">
            <v>0</v>
          </cell>
          <cell r="BK1237">
            <v>0</v>
          </cell>
          <cell r="BL1237">
            <v>0</v>
          </cell>
          <cell r="BM1237">
            <v>0</v>
          </cell>
          <cell r="BN1237">
            <v>0</v>
          </cell>
          <cell r="BO1237">
            <v>0</v>
          </cell>
          <cell r="BP1237">
            <v>0</v>
          </cell>
          <cell r="BQ1237">
            <v>0</v>
          </cell>
          <cell r="CS1237">
            <v>0</v>
          </cell>
          <cell r="CT1237">
            <v>0</v>
          </cell>
          <cell r="CU1237">
            <v>0</v>
          </cell>
          <cell r="CV1237">
            <v>0</v>
          </cell>
          <cell r="CY1237">
            <v>0</v>
          </cell>
          <cell r="CZ1237">
            <v>0</v>
          </cell>
          <cell r="DA1237">
            <v>0</v>
          </cell>
          <cell r="DB1237">
            <v>0</v>
          </cell>
        </row>
        <row r="1238">
          <cell r="B1238" t="str">
            <v>1232 DE 2025</v>
          </cell>
          <cell r="C1238">
            <v>0</v>
          </cell>
          <cell r="D1238" t="str">
            <v xml:space="preserve">No. Vice Recursos / Regalías </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BI1238">
            <v>0</v>
          </cell>
          <cell r="BJ1238">
            <v>0</v>
          </cell>
          <cell r="BK1238">
            <v>0</v>
          </cell>
          <cell r="BL1238">
            <v>0</v>
          </cell>
          <cell r="BM1238">
            <v>0</v>
          </cell>
          <cell r="BN1238">
            <v>0</v>
          </cell>
          <cell r="BO1238">
            <v>0</v>
          </cell>
          <cell r="BP1238">
            <v>0</v>
          </cell>
          <cell r="BQ1238">
            <v>0</v>
          </cell>
          <cell r="CS1238">
            <v>0</v>
          </cell>
          <cell r="CT1238">
            <v>0</v>
          </cell>
          <cell r="CU1238">
            <v>0</v>
          </cell>
          <cell r="CV1238">
            <v>0</v>
          </cell>
          <cell r="CY1238">
            <v>0</v>
          </cell>
          <cell r="CZ1238">
            <v>0</v>
          </cell>
          <cell r="DA1238">
            <v>0</v>
          </cell>
          <cell r="DB1238">
            <v>0</v>
          </cell>
        </row>
        <row r="1239">
          <cell r="B1239" t="str">
            <v>1233 DE 2025</v>
          </cell>
          <cell r="C1239">
            <v>0</v>
          </cell>
          <cell r="D1239" t="str">
            <v xml:space="preserve">No. Vice Recursos / Regalías </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BI1239">
            <v>0</v>
          </cell>
          <cell r="BJ1239">
            <v>0</v>
          </cell>
          <cell r="BK1239">
            <v>0</v>
          </cell>
          <cell r="BL1239">
            <v>0</v>
          </cell>
          <cell r="BM1239">
            <v>0</v>
          </cell>
          <cell r="BN1239">
            <v>0</v>
          </cell>
          <cell r="BO1239">
            <v>0</v>
          </cell>
          <cell r="BP1239">
            <v>0</v>
          </cell>
          <cell r="BQ1239">
            <v>0</v>
          </cell>
          <cell r="CS1239">
            <v>0</v>
          </cell>
          <cell r="CT1239">
            <v>0</v>
          </cell>
          <cell r="CU1239">
            <v>0</v>
          </cell>
          <cell r="CV1239">
            <v>0</v>
          </cell>
          <cell r="CY1239">
            <v>0</v>
          </cell>
          <cell r="CZ1239">
            <v>0</v>
          </cell>
          <cell r="DA1239">
            <v>0</v>
          </cell>
          <cell r="DB1239">
            <v>0</v>
          </cell>
        </row>
        <row r="1240">
          <cell r="B1240" t="str">
            <v>1234 DE 2025</v>
          </cell>
          <cell r="C1240">
            <v>0</v>
          </cell>
          <cell r="D1240" t="str">
            <v xml:space="preserve">No. Vice Recursos / Regalías </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BI1240">
            <v>0</v>
          </cell>
          <cell r="BJ1240">
            <v>0</v>
          </cell>
          <cell r="BK1240">
            <v>0</v>
          </cell>
          <cell r="BL1240">
            <v>0</v>
          </cell>
          <cell r="BM1240">
            <v>0</v>
          </cell>
          <cell r="BN1240">
            <v>0</v>
          </cell>
          <cell r="BO1240">
            <v>0</v>
          </cell>
          <cell r="BP1240">
            <v>0</v>
          </cell>
          <cell r="BQ1240">
            <v>0</v>
          </cell>
          <cell r="CS1240">
            <v>0</v>
          </cell>
          <cell r="CT1240">
            <v>0</v>
          </cell>
          <cell r="CU1240">
            <v>0</v>
          </cell>
          <cell r="CV1240">
            <v>0</v>
          </cell>
          <cell r="CY1240">
            <v>0</v>
          </cell>
          <cell r="CZ1240">
            <v>0</v>
          </cell>
          <cell r="DA1240">
            <v>0</v>
          </cell>
          <cell r="DB1240">
            <v>0</v>
          </cell>
        </row>
        <row r="1241">
          <cell r="B1241" t="str">
            <v>1235 DE 2025</v>
          </cell>
          <cell r="C1241">
            <v>0</v>
          </cell>
          <cell r="D1241" t="str">
            <v xml:space="preserve">No. Vice Recursos / Regalías </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BI1241">
            <v>0</v>
          </cell>
          <cell r="BJ1241">
            <v>0</v>
          </cell>
          <cell r="BK1241">
            <v>0</v>
          </cell>
          <cell r="BL1241">
            <v>0</v>
          </cell>
          <cell r="BM1241">
            <v>0</v>
          </cell>
          <cell r="BN1241">
            <v>0</v>
          </cell>
          <cell r="BO1241">
            <v>0</v>
          </cell>
          <cell r="BP1241">
            <v>0</v>
          </cell>
          <cell r="BQ1241">
            <v>0</v>
          </cell>
          <cell r="CS1241">
            <v>0</v>
          </cell>
          <cell r="CT1241">
            <v>0</v>
          </cell>
          <cell r="CU1241">
            <v>0</v>
          </cell>
          <cell r="CV1241">
            <v>0</v>
          </cell>
          <cell r="CY1241">
            <v>0</v>
          </cell>
          <cell r="CZ1241">
            <v>0</v>
          </cell>
          <cell r="DA1241">
            <v>0</v>
          </cell>
          <cell r="DB1241">
            <v>0</v>
          </cell>
        </row>
        <row r="1242">
          <cell r="B1242" t="str">
            <v>1236 DE 2025</v>
          </cell>
          <cell r="C1242">
            <v>0</v>
          </cell>
          <cell r="D1242" t="str">
            <v xml:space="preserve">No. Vice Recursos / Regalías </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BI1242">
            <v>0</v>
          </cell>
          <cell r="BJ1242">
            <v>0</v>
          </cell>
          <cell r="BK1242">
            <v>0</v>
          </cell>
          <cell r="BL1242">
            <v>0</v>
          </cell>
          <cell r="BM1242">
            <v>0</v>
          </cell>
          <cell r="BN1242">
            <v>0</v>
          </cell>
          <cell r="BO1242">
            <v>0</v>
          </cell>
          <cell r="BP1242">
            <v>0</v>
          </cell>
          <cell r="BQ1242">
            <v>0</v>
          </cell>
          <cell r="CS1242">
            <v>0</v>
          </cell>
          <cell r="CT1242">
            <v>0</v>
          </cell>
          <cell r="CU1242">
            <v>0</v>
          </cell>
          <cell r="CV1242">
            <v>0</v>
          </cell>
          <cell r="CY1242">
            <v>0</v>
          </cell>
          <cell r="CZ1242">
            <v>0</v>
          </cell>
          <cell r="DA1242">
            <v>0</v>
          </cell>
          <cell r="DB1242">
            <v>0</v>
          </cell>
        </row>
        <row r="1243">
          <cell r="B1243" t="str">
            <v>1237 DE 2025</v>
          </cell>
          <cell r="C1243">
            <v>0</v>
          </cell>
          <cell r="D1243" t="str">
            <v xml:space="preserve">No. Vice Recursos / Regalías </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BI1243">
            <v>0</v>
          </cell>
          <cell r="BJ1243">
            <v>0</v>
          </cell>
          <cell r="BK1243">
            <v>0</v>
          </cell>
          <cell r="BL1243">
            <v>0</v>
          </cell>
          <cell r="BM1243">
            <v>0</v>
          </cell>
          <cell r="BN1243">
            <v>0</v>
          </cell>
          <cell r="BO1243">
            <v>0</v>
          </cell>
          <cell r="BP1243">
            <v>0</v>
          </cell>
          <cell r="BQ1243">
            <v>0</v>
          </cell>
          <cell r="CS1243">
            <v>0</v>
          </cell>
          <cell r="CT1243">
            <v>0</v>
          </cell>
          <cell r="CU1243">
            <v>0</v>
          </cell>
          <cell r="CV1243">
            <v>0</v>
          </cell>
          <cell r="CY1243">
            <v>0</v>
          </cell>
          <cell r="CZ1243">
            <v>0</v>
          </cell>
          <cell r="DA1243">
            <v>0</v>
          </cell>
          <cell r="DB1243">
            <v>0</v>
          </cell>
        </row>
        <row r="1244">
          <cell r="B1244" t="str">
            <v>1238 DE 2025</v>
          </cell>
          <cell r="C1244">
            <v>0</v>
          </cell>
          <cell r="D1244" t="str">
            <v xml:space="preserve">No. Vice Recursos / Regalías </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BI1244">
            <v>0</v>
          </cell>
          <cell r="BJ1244">
            <v>0</v>
          </cell>
          <cell r="BK1244">
            <v>0</v>
          </cell>
          <cell r="BL1244">
            <v>0</v>
          </cell>
          <cell r="BM1244">
            <v>0</v>
          </cell>
          <cell r="BN1244">
            <v>0</v>
          </cell>
          <cell r="BO1244">
            <v>0</v>
          </cell>
          <cell r="BP1244">
            <v>0</v>
          </cell>
          <cell r="BQ1244">
            <v>0</v>
          </cell>
          <cell r="CS1244">
            <v>0</v>
          </cell>
          <cell r="CT1244">
            <v>0</v>
          </cell>
          <cell r="CU1244">
            <v>0</v>
          </cell>
          <cell r="CV1244">
            <v>0</v>
          </cell>
          <cell r="CY1244">
            <v>0</v>
          </cell>
          <cell r="CZ1244">
            <v>0</v>
          </cell>
          <cell r="DA1244">
            <v>0</v>
          </cell>
          <cell r="DB1244">
            <v>0</v>
          </cell>
        </row>
        <row r="1245">
          <cell r="B1245" t="str">
            <v>1239 DE 2025</v>
          </cell>
          <cell r="C1245">
            <v>1121898024</v>
          </cell>
          <cell r="D1245" t="str">
            <v>MILDRED LIZETH ROJAS LAVADO</v>
          </cell>
          <cell r="E1245" t="str">
            <v>CONTRATO DE PRESTACIÓN DE SERVICIOS PROFESIONALES</v>
          </cell>
          <cell r="F1245" t="str">
            <v>PRESTACIÓN DE SERVICIOS PROFESIONALES NECESARIO PARA EL DESARROLLO DEL PROYECTO FICHA BPUNI VIAC 07 0810 2024 “TEJIENDO   VÍNCULOS:   PROYECCIÓN   E INTERACCIÓN   SOCIAL DE LA UNIVERSIDAD   DE LOS LLANOS EN LA REGIÓN ORINOQUIA - ACTUALIZACIÓN II”</v>
          </cell>
          <cell r="G1245">
            <v>45945</v>
          </cell>
          <cell r="H1245">
            <v>8495333</v>
          </cell>
          <cell r="I1245" t="str">
            <v>Dos (02) meses y cinco (05) días calendario</v>
          </cell>
          <cell r="J1245">
            <v>45945</v>
          </cell>
          <cell r="K1245">
            <v>46010</v>
          </cell>
          <cell r="L1245" t="str">
            <v>NO APLICA</v>
          </cell>
          <cell r="M1245" t="str">
            <v>NO APLICA</v>
          </cell>
          <cell r="N1245" t="str">
            <v>NO APLICA</v>
          </cell>
          <cell r="O1245">
            <v>3</v>
          </cell>
          <cell r="P1245">
            <v>2091159</v>
          </cell>
          <cell r="Q1245">
            <v>45945</v>
          </cell>
          <cell r="R1245">
            <v>45961</v>
          </cell>
          <cell r="S1245">
            <v>3920923</v>
          </cell>
          <cell r="T1245">
            <v>45962</v>
          </cell>
          <cell r="U1245">
            <v>45991</v>
          </cell>
          <cell r="V1245">
            <v>2483251</v>
          </cell>
          <cell r="W1245">
            <v>45992</v>
          </cell>
          <cell r="X1245">
            <v>46010</v>
          </cell>
          <cell r="Y1245">
            <v>0</v>
          </cell>
          <cell r="Z1245">
            <v>0</v>
          </cell>
          <cell r="AA1245">
            <v>0</v>
          </cell>
          <cell r="AB1245">
            <v>0</v>
          </cell>
          <cell r="AC1245">
            <v>0</v>
          </cell>
          <cell r="AD1245">
            <v>0</v>
          </cell>
          <cell r="AE1245">
            <v>0</v>
          </cell>
          <cell r="AF1245">
            <v>0</v>
          </cell>
          <cell r="AG1245">
            <v>0</v>
          </cell>
          <cell r="BI1245" t="str">
            <v>Dirección General de Proyección Social</v>
          </cell>
          <cell r="BJ1245" t="str">
            <v>ANTONIO JOSÉ CASTRO RIVEROS</v>
          </cell>
          <cell r="BK1245" t="str">
            <v>Director Técnico de Proyección Social</v>
          </cell>
          <cell r="BL1245">
            <v>2194</v>
          </cell>
          <cell r="BM1245">
            <v>45919.683634259258</v>
          </cell>
          <cell r="BN1245">
            <v>30975291</v>
          </cell>
          <cell r="BO1245">
            <v>7359</v>
          </cell>
          <cell r="BP1245">
            <v>45945</v>
          </cell>
          <cell r="BQ1245">
            <v>8495333</v>
          </cell>
          <cell r="CS1245" t="str">
            <v>1. Apoyar la elaboración de respuestas jurídicas a las consultas o peticiones relacionadas con la gestión de la Dirección General de Proyección Social. 2.Contribuir en la elaboración de conceptos jurídicos que respalden la viabilidad de proyectos, convenios, contratos o iniciativas desarrolladas en el marco de la proyección social. 3.Prestar apoyo en la revisión y redacción de documentos jurídicos, tales como actos administrativos, circulares, minutas, borradores de acuerdos, términos de referencia y demás documentos contractuales o normativos. 4.Brindar acompañamiento jurídico a los procesos de planeación y gestión institucional adelantados por la Dirección General de Proyección Social, velando por su coherencia con la normatividad vigente. 5. Coadyuvar en la revisión y verificación jurídica de los proyectos internos y convocatorias externas adelantadas por la Dirección General de Proyección Social. 6.Apoyar a la Dirección General de Proyección Social en la revisión y ejecución de proyectos, estrategias y acciones orientadas a la participación de actores sociales e institucionales. 7.Brindar apoyo jurídico a los compromisos adquiridos por la Dirección General de Proyección Social en los diferentes espacios de participación. 8.Prestar apoyo legal en la estructuración de alianzas estratégicas con entidades públicas, privadas y comunitarias, procurando su ajuste al marco jurídico correspondiente. 9.Orientar al equipo de la Dirección General de Proyección Social en aspectos jurídicos relacionados con la planeación, desarrollo y ejecución de proyectos de impacto institucional y comunitario. 10.Elaborar cuando se requieran, informes jurídicos de apoyo que contengan análisis, recomendaciones y avances de los procesos a cargo de la Dirección General de Proyección Social.</v>
          </cell>
          <cell r="CT1245">
            <v>1121898024</v>
          </cell>
          <cell r="CU1245">
            <v>739</v>
          </cell>
          <cell r="CV1245" t="str">
            <v>33010101</v>
          </cell>
          <cell r="CY1245">
            <v>6910</v>
          </cell>
          <cell r="CZ1245" t="str">
            <v>M5</v>
          </cell>
          <cell r="DA1245">
            <v>8495333</v>
          </cell>
          <cell r="DB1245">
            <v>0</v>
          </cell>
        </row>
        <row r="1246">
          <cell r="B1246" t="str">
            <v>1240 DE 2025</v>
          </cell>
          <cell r="C1246">
            <v>1002606154</v>
          </cell>
          <cell r="D1246" t="str">
            <v>GLADYS ADRIANA POVEDA ROA</v>
          </cell>
          <cell r="E1246" t="str">
            <v>CONTRATO DE PRESTACIÓN DE SERVICIOS DE APOYO A LA GESTIÓN</v>
          </cell>
          <cell r="F1246" t="str">
            <v>PRESTACIÓN DE SERVICIOS COMO AUXILIAR DE INVESTIGACIÓN PARA EL DESARROLLO DEL PROYECTO DE INVESTIGACIÓN “CARACTERIZACIÓN ECO-EPIDEMIOLÓGICA Y EVALUACIÓN DE FACTORES DE RIESGO ASOCIADOS A LEPTOSPIROSIS CANINA EN LA VEREDA BARCELONA Y COCUY” CON CÓDIGO C01-01-2025-006, DE LA FACULTAD DE CIENCIAS AGROPECUARIAS Y RECURSOS NATURALES CONFORME A LA FICHA BPUNI VIAC 08 1510 2024 “FORTALECIMIENTO DEL SISTEMA DE INVESTIGACIONES DE LA UNIVERSDAD DE LOS LLANOS PARA ATENDER LOS RETOS Y DESAFÍOS DEL TERRITORIO”- ACTUALIZACIÓN.</v>
          </cell>
          <cell r="G1246">
            <v>45945</v>
          </cell>
          <cell r="H1246">
            <v>2800000</v>
          </cell>
          <cell r="I1246" t="str">
            <v>Dos (02) meses calendario</v>
          </cell>
          <cell r="J1246">
            <v>45945</v>
          </cell>
          <cell r="K1246">
            <v>46005</v>
          </cell>
          <cell r="L1246" t="str">
            <v>NO APLICA</v>
          </cell>
          <cell r="M1246" t="str">
            <v>NO APLICA</v>
          </cell>
          <cell r="N1246" t="str">
            <v>NO APLICA</v>
          </cell>
          <cell r="O1246">
            <v>3</v>
          </cell>
          <cell r="P1246">
            <v>746667</v>
          </cell>
          <cell r="Q1246">
            <v>45945</v>
          </cell>
          <cell r="R1246">
            <v>45961</v>
          </cell>
          <cell r="S1246">
            <v>1400000</v>
          </cell>
          <cell r="T1246">
            <v>45962</v>
          </cell>
          <cell r="U1246">
            <v>45991</v>
          </cell>
          <cell r="V1246">
            <v>653333</v>
          </cell>
          <cell r="W1246">
            <v>45992</v>
          </cell>
          <cell r="X1246">
            <v>46005</v>
          </cell>
          <cell r="Y1246">
            <v>0</v>
          </cell>
          <cell r="Z1246">
            <v>0</v>
          </cell>
          <cell r="AA1246">
            <v>0</v>
          </cell>
          <cell r="AB1246">
            <v>0</v>
          </cell>
          <cell r="AC1246">
            <v>0</v>
          </cell>
          <cell r="AD1246">
            <v>0</v>
          </cell>
          <cell r="AE1246">
            <v>0</v>
          </cell>
          <cell r="AF1246">
            <v>0</v>
          </cell>
          <cell r="AG1246">
            <v>0</v>
          </cell>
          <cell r="BI1246" t="str">
            <v xml:space="preserve">Dirección General de Investigaciones  </v>
          </cell>
          <cell r="BJ1246" t="str">
            <v>LUZ NATALIA PEDRAZA CASTILLO</v>
          </cell>
          <cell r="BK1246" t="str">
            <v>Docente de planta de la Universidad de los Llanos</v>
          </cell>
          <cell r="BL1246">
            <v>2144</v>
          </cell>
          <cell r="BM1246">
            <v>45916.678171296298</v>
          </cell>
          <cell r="BN1246">
            <v>2800000</v>
          </cell>
          <cell r="BO1246">
            <v>7360</v>
          </cell>
          <cell r="BP1246">
            <v>45945</v>
          </cell>
          <cell r="BQ1246">
            <v>2800000</v>
          </cell>
          <cell r="CS1246" t="str">
            <v>1. Apoyar el agendamiento, muestreo (sangre y orina) y consulta clínica de los animales incluidos en el proyecto. 2. Contribuir a la organización de datos recolectados para mantener actualizadas las bases de datos correspondientes a los pacientes. 3. Colaborar en el procesamiento de muestras de sangre y orina recolectadas de cada paciente en el laboratorio clínico veterinario, así como la separación de sueros y orina para conformar y conservar el banco de muestras del proyecto. 4. Ayudar con la preparación del material requerido para los muestreos programados, tanto en las instalaciones del centro clínico veterinario como en campo (vereda). 5. Apoyar el proceso de estandarización de las pruebas moleculares PCR en el laboratorio, así como el montaje y ejecución de las pruebas PCR para diagnóstico de leptospirosis. 6. Brindar asistencia en el análisis estadístico de resultados, mediante el uso del software R Studio. 7. Apoyar la elaboración de un mapa de riesgos utilizando sistemas de información geográfica (SIG), identificando las áreas con mayor propensión a la transmisión de leptospirosis. 8. Colaborar en el desarrollo preliminar de un plan de intervención que contemple: Capacitación de la comunidad del área de estudio, Medidas de bioseguridad aplicables en la universidad, Estrategias de control en animales reservorios.</v>
          </cell>
          <cell r="CT1246">
            <v>1002606154</v>
          </cell>
          <cell r="CU1246">
            <v>735</v>
          </cell>
          <cell r="CV1246" t="str">
            <v>320501</v>
          </cell>
          <cell r="CY1246">
            <v>7490</v>
          </cell>
          <cell r="CZ1246" t="str">
            <v>M6</v>
          </cell>
          <cell r="DA1246">
            <v>2800000</v>
          </cell>
          <cell r="DB1246">
            <v>0</v>
          </cell>
        </row>
        <row r="1247">
          <cell r="B1247" t="str">
            <v>1241 DE 2025</v>
          </cell>
          <cell r="C1247">
            <v>1010016370</v>
          </cell>
          <cell r="D1247" t="str">
            <v>MICHELLE VALENTINA VILLAMIZAR HURTADO</v>
          </cell>
          <cell r="E1247" t="str">
            <v>CONTRATO DE PRESTACIÓN DE SERVICIOS DE APOYO A LA GESTIÓN</v>
          </cell>
          <cell r="F1247" t="str">
            <v>PRESTACIÓN DE SERVICIOS DE APOYO A LA GESTIÓN NECESARIO PARA EL FORTALECIMIENTO DE LOS PROCESOS DE GESTIÓN JURÍDICA DE LA OFICINA ASESORA JURÍDICA DE LA UNIVERSIDAD DE LOS LLANOS.</v>
          </cell>
          <cell r="G1247">
            <v>45945</v>
          </cell>
          <cell r="H1247">
            <v>4980025</v>
          </cell>
          <cell r="I1247" t="str">
            <v>Dos (02) meses y cinco (05) días calendario</v>
          </cell>
          <cell r="J1247">
            <v>45945</v>
          </cell>
          <cell r="K1247">
            <v>46010</v>
          </cell>
          <cell r="L1247" t="str">
            <v>NO APLICA</v>
          </cell>
          <cell r="M1247" t="str">
            <v>NO APLICA</v>
          </cell>
          <cell r="N1247" t="str">
            <v>NO APLICA</v>
          </cell>
          <cell r="O1247">
            <v>3</v>
          </cell>
          <cell r="P1247">
            <v>1225852</v>
          </cell>
          <cell r="Q1247">
            <v>45945</v>
          </cell>
          <cell r="R1247">
            <v>45961</v>
          </cell>
          <cell r="S1247">
            <v>2298473</v>
          </cell>
          <cell r="T1247">
            <v>45962</v>
          </cell>
          <cell r="U1247">
            <v>45991</v>
          </cell>
          <cell r="V1247">
            <v>1455700</v>
          </cell>
          <cell r="W1247">
            <v>45992</v>
          </cell>
          <cell r="X1247">
            <v>46010</v>
          </cell>
          <cell r="Y1247">
            <v>0</v>
          </cell>
          <cell r="Z1247">
            <v>0</v>
          </cell>
          <cell r="AA1247">
            <v>0</v>
          </cell>
          <cell r="AB1247">
            <v>0</v>
          </cell>
          <cell r="AC1247">
            <v>0</v>
          </cell>
          <cell r="AD1247">
            <v>0</v>
          </cell>
          <cell r="AE1247">
            <v>0</v>
          </cell>
          <cell r="AF1247">
            <v>0</v>
          </cell>
          <cell r="AG1247">
            <v>0</v>
          </cell>
          <cell r="BI1247" t="str">
            <v>Vicerrectoría de Recursos Universitarios</v>
          </cell>
          <cell r="BJ1247" t="str">
            <v>WILSON FERNANDO SALGADO CIFUENTES</v>
          </cell>
          <cell r="BK1247" t="str">
            <v>Vicerrector Universitario</v>
          </cell>
          <cell r="BL1247">
            <v>2487</v>
          </cell>
          <cell r="BM1247">
            <v>45945.658518518518</v>
          </cell>
          <cell r="BN1247">
            <v>9960050</v>
          </cell>
          <cell r="BO1247">
            <v>7362</v>
          </cell>
          <cell r="BP1247">
            <v>45945</v>
          </cell>
          <cell r="BQ1247">
            <v>4980025</v>
          </cell>
          <cell r="CS1247" t="str">
            <v>1. Contribuir y prestar apoyo jurídico en la proyección de las respuestas a las solicitudes efectuadas por los órganos de control. 2. Contribuir y prestar apoyo jurídico en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y prestar apoyo jurídico en la proyección de respuestas a los derechos de petición. 4. Contribuir y prestar apoyo jurídico en la proyección de actos administrativos, documentos, informes, requerimientos y circulares, a suscribir por parte de la Universidad de los Llanos, de acuerdo a la naturaleza de los mismos y conforme a la normatividad aplicable. 5. Contribuir y prestar apoyo jurídico con la proyección de respuestas a los recursos que sean interpuestos contra los actos administrativos expedidos por la Universidad de los Llanos y que se trasladen al conocimiento y competencia de la oficina Asesora Jurídica. 6. Apoyar la ejecución del programa anual de auditorías internas de gestión y calidad en caso de que la Oficina Asesora de Control Interno así lo requiera. 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8.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9.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10.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la proyección de los requerimientos y memorandos respectivos para la suscripción, ejecución y seguimiento de los convenios que suscriba la Universidad de los Llanos.  13. Contribuir y prestar apoyo con la proyección de informes ejecutivos que se requieran de la Oficina Asesora Jurídica para las dependencias de la institución, entidades del estado y órganos de control. 14. Contribuir y prestar apoyo en la búsqueda de información y documentación que se requiera para la proyección de conceptos y/o análisis de solicitudes realizadas a la Oficina Asesora Jurídica. 15. Contribuir y prestar apoyo en el seguimiento a los convenios revisados por la Oficina Asesora Jurídica y suscritos por la Universidad de los Llanos. 16.  Contribuir y prestar apoyo con la respectiva foliación, rotulación y digitalización de cada uno de los convenios suscritos por la Universidad de los Llanos, así como, la actualización del inventario documental de los convenios.</v>
          </cell>
          <cell r="CT1247">
            <v>1010016370</v>
          </cell>
          <cell r="CU1247">
            <v>504</v>
          </cell>
          <cell r="CV1247" t="str">
            <v>14</v>
          </cell>
          <cell r="CY1247">
            <v>8299</v>
          </cell>
          <cell r="CZ1247" t="str">
            <v>M6</v>
          </cell>
          <cell r="DA1247">
            <v>4980025</v>
          </cell>
          <cell r="DB1247">
            <v>0</v>
          </cell>
        </row>
        <row r="1248">
          <cell r="B1248" t="str">
            <v>1242 DE 2025</v>
          </cell>
          <cell r="C1248">
            <v>52768588</v>
          </cell>
          <cell r="D1248" t="str">
            <v>DEYSY DULEMA URREA ROLDAN</v>
          </cell>
          <cell r="E1248" t="str">
            <v>CONTRATO DE PRESTACIÓN DE SERVICIOS DE APOYO A LA GESTIÓN</v>
          </cell>
          <cell r="F1248" t="str">
            <v>PRESTACIÓN DE SERVICIOS DE APOYO A LA GESTIÓN NECESARIO PARA EL FORTALECIMIENTO DE LOS PROCESOS ACADÉMICOS Y ADMINISTRATIVOS DE LOS PROGRAMAS DE POSGRADOS DE LA FACULTAD DE CIENCIAS ECONÓMICAS DE LA UNIVERSIDAD DE LOS LLANOS.</v>
          </cell>
          <cell r="G1248">
            <v>45945</v>
          </cell>
          <cell r="H1248">
            <v>4980025</v>
          </cell>
          <cell r="I1248" t="str">
            <v>Dos (02) meses y cinco (05) días calendario</v>
          </cell>
          <cell r="J1248">
            <v>45945</v>
          </cell>
          <cell r="K1248">
            <v>46010</v>
          </cell>
          <cell r="L1248" t="str">
            <v>NO APLICA</v>
          </cell>
          <cell r="M1248" t="str">
            <v>NO APLICA</v>
          </cell>
          <cell r="N1248" t="str">
            <v>NO APLICA</v>
          </cell>
          <cell r="O1248">
            <v>3</v>
          </cell>
          <cell r="P1248">
            <v>1225852</v>
          </cell>
          <cell r="Q1248">
            <v>45945</v>
          </cell>
          <cell r="R1248">
            <v>45961</v>
          </cell>
          <cell r="S1248">
            <v>2298473</v>
          </cell>
          <cell r="T1248">
            <v>45962</v>
          </cell>
          <cell r="U1248">
            <v>45991</v>
          </cell>
          <cell r="V1248">
            <v>1455700</v>
          </cell>
          <cell r="W1248">
            <v>45992</v>
          </cell>
          <cell r="X1248">
            <v>46010</v>
          </cell>
          <cell r="Y1248">
            <v>0</v>
          </cell>
          <cell r="Z1248">
            <v>0</v>
          </cell>
          <cell r="AA1248">
            <v>0</v>
          </cell>
          <cell r="AB1248">
            <v>0</v>
          </cell>
          <cell r="AC1248">
            <v>0</v>
          </cell>
          <cell r="AD1248">
            <v>0</v>
          </cell>
          <cell r="AE1248">
            <v>0</v>
          </cell>
          <cell r="AF1248">
            <v>0</v>
          </cell>
          <cell r="AG1248">
            <v>0</v>
          </cell>
          <cell r="BI1248" t="str">
            <v>Vicerrectoría de Recursos Universitarios</v>
          </cell>
          <cell r="BJ1248" t="str">
            <v>WILSON FERNANDO SALGADO CIFUENTES</v>
          </cell>
          <cell r="BK1248" t="str">
            <v>Vicerrector Universitario</v>
          </cell>
          <cell r="BL1248">
            <v>2487</v>
          </cell>
          <cell r="BM1248">
            <v>45945.658518518518</v>
          </cell>
          <cell r="BN1248">
            <v>9960050</v>
          </cell>
          <cell r="BO1248">
            <v>7363</v>
          </cell>
          <cell r="BP1248">
            <v>45945</v>
          </cell>
          <cell r="BQ1248">
            <v>4980025</v>
          </cell>
          <cell r="CS1248"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1248">
            <v>52768588</v>
          </cell>
          <cell r="CU1248">
            <v>249</v>
          </cell>
          <cell r="CV1248" t="str">
            <v>280202203</v>
          </cell>
          <cell r="CY1248">
            <v>7490</v>
          </cell>
          <cell r="CZ1248" t="str">
            <v>M6</v>
          </cell>
          <cell r="DA1248">
            <v>4980025</v>
          </cell>
          <cell r="DB1248">
            <v>0</v>
          </cell>
        </row>
        <row r="1249">
          <cell r="B1249" t="str">
            <v>1243 DE 2025</v>
          </cell>
          <cell r="C1249">
            <v>0</v>
          </cell>
          <cell r="D1249" t="str">
            <v xml:space="preserve">No. Vice Recursos / Regalías </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BI1249">
            <v>0</v>
          </cell>
          <cell r="BJ1249">
            <v>0</v>
          </cell>
          <cell r="BK1249">
            <v>0</v>
          </cell>
          <cell r="BL1249">
            <v>0</v>
          </cell>
          <cell r="BM1249">
            <v>0</v>
          </cell>
          <cell r="BN1249">
            <v>0</v>
          </cell>
          <cell r="BO1249">
            <v>0</v>
          </cell>
          <cell r="BP1249">
            <v>0</v>
          </cell>
          <cell r="BQ1249">
            <v>0</v>
          </cell>
          <cell r="CS1249">
            <v>0</v>
          </cell>
          <cell r="CT1249">
            <v>0</v>
          </cell>
          <cell r="CU1249">
            <v>0</v>
          </cell>
          <cell r="CV1249">
            <v>0</v>
          </cell>
          <cell r="CY1249">
            <v>0</v>
          </cell>
          <cell r="CZ1249">
            <v>0</v>
          </cell>
          <cell r="DA1249">
            <v>0</v>
          </cell>
          <cell r="DB1249">
            <v>0</v>
          </cell>
        </row>
        <row r="1250">
          <cell r="B1250" t="str">
            <v>1244 DE 2025</v>
          </cell>
          <cell r="C1250">
            <v>0</v>
          </cell>
          <cell r="D1250" t="str">
            <v xml:space="preserve">No. Vice Recursos / Regalías </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BI1250">
            <v>0</v>
          </cell>
          <cell r="BJ1250">
            <v>0</v>
          </cell>
          <cell r="BK1250">
            <v>0</v>
          </cell>
          <cell r="BL1250">
            <v>0</v>
          </cell>
          <cell r="BM1250">
            <v>0</v>
          </cell>
          <cell r="BN1250">
            <v>0</v>
          </cell>
          <cell r="BO1250">
            <v>0</v>
          </cell>
          <cell r="BP1250">
            <v>0</v>
          </cell>
          <cell r="BQ1250">
            <v>0</v>
          </cell>
          <cell r="CS1250">
            <v>0</v>
          </cell>
          <cell r="CT1250">
            <v>0</v>
          </cell>
          <cell r="CU1250">
            <v>0</v>
          </cell>
          <cell r="CV1250">
            <v>0</v>
          </cell>
          <cell r="CY1250">
            <v>0</v>
          </cell>
          <cell r="CZ1250">
            <v>0</v>
          </cell>
          <cell r="DA1250">
            <v>0</v>
          </cell>
          <cell r="DB1250">
            <v>0</v>
          </cell>
        </row>
        <row r="1251">
          <cell r="B1251" t="str">
            <v>1245 DE 2025</v>
          </cell>
          <cell r="C1251">
            <v>0</v>
          </cell>
          <cell r="D1251" t="str">
            <v xml:space="preserve">No. Vice Recursos / Regalías </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BI1251">
            <v>0</v>
          </cell>
          <cell r="BJ1251">
            <v>0</v>
          </cell>
          <cell r="BK1251">
            <v>0</v>
          </cell>
          <cell r="BL1251">
            <v>0</v>
          </cell>
          <cell r="BM1251">
            <v>0</v>
          </cell>
          <cell r="BN1251">
            <v>0</v>
          </cell>
          <cell r="BO1251">
            <v>0</v>
          </cell>
          <cell r="BP1251">
            <v>0</v>
          </cell>
          <cell r="BQ1251">
            <v>0</v>
          </cell>
          <cell r="CS1251">
            <v>0</v>
          </cell>
          <cell r="CT1251">
            <v>0</v>
          </cell>
          <cell r="CU1251">
            <v>0</v>
          </cell>
          <cell r="CV1251">
            <v>0</v>
          </cell>
          <cell r="CY1251">
            <v>0</v>
          </cell>
          <cell r="CZ1251">
            <v>0</v>
          </cell>
          <cell r="DA1251">
            <v>0</v>
          </cell>
          <cell r="DB1251">
            <v>0</v>
          </cell>
        </row>
        <row r="1252">
          <cell r="B1252" t="str">
            <v>1246 DE 2025</v>
          </cell>
          <cell r="C1252">
            <v>0</v>
          </cell>
          <cell r="D1252" t="str">
            <v xml:space="preserve">No. Vice Recursos / Regalías </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BI1252">
            <v>0</v>
          </cell>
          <cell r="BJ1252">
            <v>0</v>
          </cell>
          <cell r="BK1252">
            <v>0</v>
          </cell>
          <cell r="BL1252">
            <v>0</v>
          </cell>
          <cell r="BM1252">
            <v>0</v>
          </cell>
          <cell r="BN1252">
            <v>0</v>
          </cell>
          <cell r="BO1252">
            <v>0</v>
          </cell>
          <cell r="BP1252">
            <v>0</v>
          </cell>
          <cell r="BQ1252">
            <v>0</v>
          </cell>
          <cell r="CS1252">
            <v>0</v>
          </cell>
          <cell r="CT1252">
            <v>0</v>
          </cell>
          <cell r="CU1252">
            <v>0</v>
          </cell>
          <cell r="CV1252">
            <v>0</v>
          </cell>
          <cell r="CY1252">
            <v>0</v>
          </cell>
          <cell r="CZ1252">
            <v>0</v>
          </cell>
          <cell r="DA1252">
            <v>0</v>
          </cell>
          <cell r="DB1252">
            <v>0</v>
          </cell>
        </row>
        <row r="1253">
          <cell r="B1253" t="str">
            <v>1247 DE 2025</v>
          </cell>
          <cell r="C1253">
            <v>0</v>
          </cell>
          <cell r="D1253" t="str">
            <v xml:space="preserve">No. Vice Recursos / Regalías </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BI1253">
            <v>0</v>
          </cell>
          <cell r="BJ1253">
            <v>0</v>
          </cell>
          <cell r="BK1253">
            <v>0</v>
          </cell>
          <cell r="BL1253">
            <v>0</v>
          </cell>
          <cell r="BM1253">
            <v>0</v>
          </cell>
          <cell r="BN1253">
            <v>0</v>
          </cell>
          <cell r="BO1253">
            <v>0</v>
          </cell>
          <cell r="BP1253">
            <v>0</v>
          </cell>
          <cell r="BQ1253">
            <v>0</v>
          </cell>
          <cell r="CS1253">
            <v>0</v>
          </cell>
          <cell r="CT1253">
            <v>0</v>
          </cell>
          <cell r="CU1253">
            <v>0</v>
          </cell>
          <cell r="CV1253">
            <v>0</v>
          </cell>
          <cell r="CY1253">
            <v>0</v>
          </cell>
          <cell r="CZ1253">
            <v>0</v>
          </cell>
          <cell r="DA1253">
            <v>0</v>
          </cell>
          <cell r="DB1253">
            <v>0</v>
          </cell>
        </row>
        <row r="1254">
          <cell r="B1254" t="str">
            <v>1248 DE 2025</v>
          </cell>
          <cell r="C1254">
            <v>0</v>
          </cell>
          <cell r="D1254" t="str">
            <v xml:space="preserve">No. Vice Recursos / Regalías </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BI1254">
            <v>0</v>
          </cell>
          <cell r="BJ1254">
            <v>0</v>
          </cell>
          <cell r="BK1254">
            <v>0</v>
          </cell>
          <cell r="BL1254">
            <v>0</v>
          </cell>
          <cell r="BM1254">
            <v>0</v>
          </cell>
          <cell r="BN1254">
            <v>0</v>
          </cell>
          <cell r="BO1254">
            <v>0</v>
          </cell>
          <cell r="BP1254">
            <v>0</v>
          </cell>
          <cell r="BQ1254">
            <v>0</v>
          </cell>
          <cell r="CS1254">
            <v>0</v>
          </cell>
          <cell r="CT1254">
            <v>0</v>
          </cell>
          <cell r="CU1254">
            <v>0</v>
          </cell>
          <cell r="CV1254">
            <v>0</v>
          </cell>
          <cell r="CY1254">
            <v>0</v>
          </cell>
          <cell r="CZ1254">
            <v>0</v>
          </cell>
          <cell r="DA1254">
            <v>0</v>
          </cell>
          <cell r="DB1254">
            <v>0</v>
          </cell>
        </row>
        <row r="1255">
          <cell r="B1255" t="str">
            <v>1249 DE 2025</v>
          </cell>
          <cell r="C1255">
            <v>0</v>
          </cell>
          <cell r="D1255" t="str">
            <v xml:space="preserve">No. Vice Recursos / Regalías </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BI1255">
            <v>0</v>
          </cell>
          <cell r="BJ1255">
            <v>0</v>
          </cell>
          <cell r="BK1255">
            <v>0</v>
          </cell>
          <cell r="BL1255">
            <v>0</v>
          </cell>
          <cell r="BM1255">
            <v>0</v>
          </cell>
          <cell r="BN1255">
            <v>0</v>
          </cell>
          <cell r="BO1255">
            <v>0</v>
          </cell>
          <cell r="BP1255">
            <v>0</v>
          </cell>
          <cell r="BQ1255">
            <v>0</v>
          </cell>
          <cell r="CS1255">
            <v>0</v>
          </cell>
          <cell r="CT1255">
            <v>0</v>
          </cell>
          <cell r="CU1255">
            <v>0</v>
          </cell>
          <cell r="CV1255">
            <v>0</v>
          </cell>
          <cell r="CY1255">
            <v>0</v>
          </cell>
          <cell r="CZ1255">
            <v>0</v>
          </cell>
          <cell r="DA1255">
            <v>0</v>
          </cell>
          <cell r="DB1255">
            <v>0</v>
          </cell>
        </row>
        <row r="1256">
          <cell r="B1256" t="str">
            <v>1250 DE 2025</v>
          </cell>
          <cell r="C1256">
            <v>0</v>
          </cell>
          <cell r="D1256" t="str">
            <v xml:space="preserve">No. Vice Recursos / Regalías </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BI1256">
            <v>0</v>
          </cell>
          <cell r="BJ1256">
            <v>0</v>
          </cell>
          <cell r="BK1256">
            <v>0</v>
          </cell>
          <cell r="BL1256">
            <v>0</v>
          </cell>
          <cell r="BM1256">
            <v>0</v>
          </cell>
          <cell r="BN1256">
            <v>0</v>
          </cell>
          <cell r="BO1256">
            <v>0</v>
          </cell>
          <cell r="BP1256">
            <v>0</v>
          </cell>
          <cell r="BQ1256">
            <v>0</v>
          </cell>
          <cell r="CS1256">
            <v>0</v>
          </cell>
          <cell r="CT1256">
            <v>0</v>
          </cell>
          <cell r="CU1256">
            <v>0</v>
          </cell>
          <cell r="CV1256">
            <v>0</v>
          </cell>
          <cell r="CY1256">
            <v>0</v>
          </cell>
          <cell r="CZ1256">
            <v>0</v>
          </cell>
          <cell r="DA1256">
            <v>0</v>
          </cell>
          <cell r="DB1256">
            <v>0</v>
          </cell>
        </row>
        <row r="1257">
          <cell r="B1257" t="str">
            <v>1251 DE 2025</v>
          </cell>
          <cell r="C1257">
            <v>0</v>
          </cell>
          <cell r="D1257" t="str">
            <v xml:space="preserve">No. Vice Recursos / Regalías </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BI1257">
            <v>0</v>
          </cell>
          <cell r="BJ1257">
            <v>0</v>
          </cell>
          <cell r="BK1257">
            <v>0</v>
          </cell>
          <cell r="BL1257">
            <v>0</v>
          </cell>
          <cell r="BM1257">
            <v>0</v>
          </cell>
          <cell r="BN1257">
            <v>0</v>
          </cell>
          <cell r="BO1257">
            <v>0</v>
          </cell>
          <cell r="BP1257">
            <v>0</v>
          </cell>
          <cell r="BQ1257">
            <v>0</v>
          </cell>
          <cell r="CS1257">
            <v>0</v>
          </cell>
          <cell r="CT1257">
            <v>0</v>
          </cell>
          <cell r="CU1257">
            <v>0</v>
          </cell>
          <cell r="CV1257">
            <v>0</v>
          </cell>
          <cell r="CY1257">
            <v>0</v>
          </cell>
          <cell r="CZ1257">
            <v>0</v>
          </cell>
          <cell r="DA1257">
            <v>0</v>
          </cell>
          <cell r="DB1257">
            <v>0</v>
          </cell>
        </row>
        <row r="1258">
          <cell r="B1258" t="str">
            <v>1252 DE 2025</v>
          </cell>
          <cell r="C1258">
            <v>0</v>
          </cell>
          <cell r="D1258" t="str">
            <v xml:space="preserve">No. Vice Recursos / Regalías </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BI1258">
            <v>0</v>
          </cell>
          <cell r="BJ1258">
            <v>0</v>
          </cell>
          <cell r="BK1258">
            <v>0</v>
          </cell>
          <cell r="BL1258">
            <v>0</v>
          </cell>
          <cell r="BM1258">
            <v>0</v>
          </cell>
          <cell r="BN1258">
            <v>0</v>
          </cell>
          <cell r="BO1258">
            <v>0</v>
          </cell>
          <cell r="BP1258">
            <v>0</v>
          </cell>
          <cell r="BQ1258">
            <v>0</v>
          </cell>
          <cell r="CS1258">
            <v>0</v>
          </cell>
          <cell r="CT1258">
            <v>0</v>
          </cell>
          <cell r="CU1258">
            <v>0</v>
          </cell>
          <cell r="CV1258">
            <v>0</v>
          </cell>
          <cell r="CY1258">
            <v>0</v>
          </cell>
          <cell r="CZ1258">
            <v>0</v>
          </cell>
          <cell r="DA1258">
            <v>0</v>
          </cell>
          <cell r="DB1258">
            <v>0</v>
          </cell>
        </row>
        <row r="1259">
          <cell r="B1259" t="str">
            <v>1253 DE 2025</v>
          </cell>
          <cell r="C1259">
            <v>0</v>
          </cell>
          <cell r="D1259" t="str">
            <v xml:space="preserve">No. Vice Recursos / Regalías </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BI1259">
            <v>0</v>
          </cell>
          <cell r="BJ1259">
            <v>0</v>
          </cell>
          <cell r="BK1259">
            <v>0</v>
          </cell>
          <cell r="BL1259">
            <v>0</v>
          </cell>
          <cell r="BM1259">
            <v>0</v>
          </cell>
          <cell r="BN1259">
            <v>0</v>
          </cell>
          <cell r="BO1259">
            <v>0</v>
          </cell>
          <cell r="BP1259">
            <v>0</v>
          </cell>
          <cell r="BQ1259">
            <v>0</v>
          </cell>
          <cell r="CS1259">
            <v>0</v>
          </cell>
          <cell r="CT1259">
            <v>0</v>
          </cell>
          <cell r="CU1259">
            <v>0</v>
          </cell>
          <cell r="CV1259">
            <v>0</v>
          </cell>
          <cell r="CY1259">
            <v>0</v>
          </cell>
          <cell r="CZ1259">
            <v>0</v>
          </cell>
          <cell r="DA1259">
            <v>0</v>
          </cell>
          <cell r="DB1259">
            <v>0</v>
          </cell>
        </row>
        <row r="1260">
          <cell r="B1260" t="str">
            <v>1254 DE 2025</v>
          </cell>
          <cell r="C1260">
            <v>0</v>
          </cell>
          <cell r="D1260" t="str">
            <v xml:space="preserve">No. Vice Recursos / Regalías </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BI1260">
            <v>0</v>
          </cell>
          <cell r="BJ1260">
            <v>0</v>
          </cell>
          <cell r="BK1260">
            <v>0</v>
          </cell>
          <cell r="BL1260">
            <v>0</v>
          </cell>
          <cell r="BM1260">
            <v>0</v>
          </cell>
          <cell r="BN1260">
            <v>0</v>
          </cell>
          <cell r="BO1260">
            <v>0</v>
          </cell>
          <cell r="BP1260">
            <v>0</v>
          </cell>
          <cell r="BQ1260">
            <v>0</v>
          </cell>
          <cell r="CS1260">
            <v>0</v>
          </cell>
          <cell r="CT1260">
            <v>0</v>
          </cell>
          <cell r="CU1260">
            <v>0</v>
          </cell>
          <cell r="CV1260">
            <v>0</v>
          </cell>
          <cell r="CY1260">
            <v>0</v>
          </cell>
          <cell r="CZ1260">
            <v>0</v>
          </cell>
          <cell r="DA1260">
            <v>0</v>
          </cell>
          <cell r="DB1260">
            <v>0</v>
          </cell>
        </row>
        <row r="1261">
          <cell r="B1261" t="str">
            <v>1255 DE 2025</v>
          </cell>
          <cell r="C1261">
            <v>0</v>
          </cell>
          <cell r="D1261" t="str">
            <v xml:space="preserve">No. Vice Recursos / Regalías </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BI1261">
            <v>0</v>
          </cell>
          <cell r="BJ1261">
            <v>0</v>
          </cell>
          <cell r="BK1261">
            <v>0</v>
          </cell>
          <cell r="BL1261">
            <v>0</v>
          </cell>
          <cell r="BM1261">
            <v>0</v>
          </cell>
          <cell r="BN1261">
            <v>0</v>
          </cell>
          <cell r="BO1261">
            <v>0</v>
          </cell>
          <cell r="BP1261">
            <v>0</v>
          </cell>
          <cell r="BQ1261">
            <v>0</v>
          </cell>
          <cell r="CS1261">
            <v>0</v>
          </cell>
          <cell r="CT1261">
            <v>0</v>
          </cell>
          <cell r="CU1261">
            <v>0</v>
          </cell>
          <cell r="CV1261">
            <v>0</v>
          </cell>
          <cell r="CY1261">
            <v>0</v>
          </cell>
          <cell r="CZ1261">
            <v>0</v>
          </cell>
          <cell r="DA1261">
            <v>0</v>
          </cell>
          <cell r="DB1261">
            <v>0</v>
          </cell>
        </row>
        <row r="1262">
          <cell r="B1262" t="str">
            <v>1256 DE 2025</v>
          </cell>
          <cell r="C1262">
            <v>0</v>
          </cell>
          <cell r="D1262" t="str">
            <v xml:space="preserve">No. Vice Recursos / Regalías </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BI1262">
            <v>0</v>
          </cell>
          <cell r="BJ1262">
            <v>0</v>
          </cell>
          <cell r="BK1262">
            <v>0</v>
          </cell>
          <cell r="BL1262">
            <v>0</v>
          </cell>
          <cell r="BM1262">
            <v>0</v>
          </cell>
          <cell r="BN1262">
            <v>0</v>
          </cell>
          <cell r="BO1262">
            <v>0</v>
          </cell>
          <cell r="BP1262">
            <v>0</v>
          </cell>
          <cell r="BQ1262">
            <v>0</v>
          </cell>
          <cell r="CS1262">
            <v>0</v>
          </cell>
          <cell r="CT1262">
            <v>0</v>
          </cell>
          <cell r="CU1262">
            <v>0</v>
          </cell>
          <cell r="CV1262">
            <v>0</v>
          </cell>
          <cell r="CY1262">
            <v>0</v>
          </cell>
          <cell r="CZ1262">
            <v>0</v>
          </cell>
          <cell r="DA1262">
            <v>0</v>
          </cell>
          <cell r="DB1262">
            <v>0</v>
          </cell>
        </row>
        <row r="1263">
          <cell r="B1263" t="str">
            <v>1257 DE 2025</v>
          </cell>
          <cell r="C1263">
            <v>0</v>
          </cell>
          <cell r="D1263" t="str">
            <v xml:space="preserve">No. Vice Recursos / Regalías </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BI1263">
            <v>0</v>
          </cell>
          <cell r="BJ1263">
            <v>0</v>
          </cell>
          <cell r="BK1263">
            <v>0</v>
          </cell>
          <cell r="BL1263">
            <v>0</v>
          </cell>
          <cell r="BM1263">
            <v>0</v>
          </cell>
          <cell r="BN1263">
            <v>0</v>
          </cell>
          <cell r="BO1263">
            <v>0</v>
          </cell>
          <cell r="BP1263">
            <v>0</v>
          </cell>
          <cell r="BQ1263">
            <v>0</v>
          </cell>
          <cell r="CS1263">
            <v>0</v>
          </cell>
          <cell r="CT1263">
            <v>0</v>
          </cell>
          <cell r="CU1263">
            <v>0</v>
          </cell>
          <cell r="CV1263">
            <v>0</v>
          </cell>
          <cell r="CY1263">
            <v>0</v>
          </cell>
          <cell r="CZ1263">
            <v>0</v>
          </cell>
          <cell r="DA1263">
            <v>0</v>
          </cell>
          <cell r="DB1263">
            <v>0</v>
          </cell>
        </row>
        <row r="1264">
          <cell r="B1264" t="str">
            <v>1258 DE 2025</v>
          </cell>
          <cell r="C1264">
            <v>0</v>
          </cell>
          <cell r="D1264" t="str">
            <v xml:space="preserve">No. Vice Recursos / Regalías </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BI1264">
            <v>0</v>
          </cell>
          <cell r="BJ1264">
            <v>0</v>
          </cell>
          <cell r="BK1264">
            <v>0</v>
          </cell>
          <cell r="BL1264">
            <v>0</v>
          </cell>
          <cell r="BM1264">
            <v>0</v>
          </cell>
          <cell r="BN1264">
            <v>0</v>
          </cell>
          <cell r="BO1264">
            <v>0</v>
          </cell>
          <cell r="BP1264">
            <v>0</v>
          </cell>
          <cell r="BQ1264">
            <v>0</v>
          </cell>
          <cell r="CS1264">
            <v>0</v>
          </cell>
          <cell r="CT1264">
            <v>0</v>
          </cell>
          <cell r="CU1264">
            <v>0</v>
          </cell>
          <cell r="CV1264">
            <v>0</v>
          </cell>
          <cell r="CY1264">
            <v>0</v>
          </cell>
          <cell r="CZ1264">
            <v>0</v>
          </cell>
          <cell r="DA1264">
            <v>0</v>
          </cell>
          <cell r="DB1264">
            <v>0</v>
          </cell>
        </row>
        <row r="1265">
          <cell r="B1265" t="str">
            <v>1259 DE 2025</v>
          </cell>
          <cell r="C1265">
            <v>0</v>
          </cell>
          <cell r="D1265" t="str">
            <v xml:space="preserve">No. Vice Recursos / Regalías </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BI1265">
            <v>0</v>
          </cell>
          <cell r="BJ1265">
            <v>0</v>
          </cell>
          <cell r="BK1265">
            <v>0</v>
          </cell>
          <cell r="BL1265">
            <v>0</v>
          </cell>
          <cell r="BM1265">
            <v>0</v>
          </cell>
          <cell r="BN1265">
            <v>0</v>
          </cell>
          <cell r="BO1265">
            <v>0</v>
          </cell>
          <cell r="BP1265">
            <v>0</v>
          </cell>
          <cell r="BQ1265">
            <v>0</v>
          </cell>
          <cell r="CS1265">
            <v>0</v>
          </cell>
          <cell r="CT1265">
            <v>0</v>
          </cell>
          <cell r="CU1265">
            <v>0</v>
          </cell>
          <cell r="CV1265">
            <v>0</v>
          </cell>
          <cell r="CY1265">
            <v>0</v>
          </cell>
          <cell r="CZ1265">
            <v>0</v>
          </cell>
          <cell r="DA1265">
            <v>0</v>
          </cell>
          <cell r="DB1265">
            <v>0</v>
          </cell>
        </row>
        <row r="1266">
          <cell r="B1266" t="str">
            <v>1260 DE 2025</v>
          </cell>
          <cell r="C1266">
            <v>0</v>
          </cell>
          <cell r="D1266" t="str">
            <v xml:space="preserve">No. Vice Recursos / Regalías </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BI1266">
            <v>0</v>
          </cell>
          <cell r="BJ1266">
            <v>0</v>
          </cell>
          <cell r="BK1266">
            <v>0</v>
          </cell>
          <cell r="BL1266">
            <v>0</v>
          </cell>
          <cell r="BM1266">
            <v>0</v>
          </cell>
          <cell r="BN1266">
            <v>0</v>
          </cell>
          <cell r="BO1266">
            <v>0</v>
          </cell>
          <cell r="BP1266">
            <v>0</v>
          </cell>
          <cell r="BQ1266">
            <v>0</v>
          </cell>
          <cell r="CS1266">
            <v>0</v>
          </cell>
          <cell r="CT1266">
            <v>0</v>
          </cell>
          <cell r="CU1266">
            <v>0</v>
          </cell>
          <cell r="CV1266">
            <v>0</v>
          </cell>
          <cell r="CY1266">
            <v>0</v>
          </cell>
          <cell r="CZ1266">
            <v>0</v>
          </cell>
          <cell r="DA1266">
            <v>0</v>
          </cell>
          <cell r="DB1266">
            <v>0</v>
          </cell>
        </row>
        <row r="1267">
          <cell r="B1267" t="str">
            <v>1261 DE 2025</v>
          </cell>
          <cell r="C1267">
            <v>0</v>
          </cell>
          <cell r="D1267" t="str">
            <v xml:space="preserve">No. Vice Recursos / Regalías </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BI1267">
            <v>0</v>
          </cell>
          <cell r="BJ1267">
            <v>0</v>
          </cell>
          <cell r="BK1267">
            <v>0</v>
          </cell>
          <cell r="BL1267">
            <v>0</v>
          </cell>
          <cell r="BM1267">
            <v>0</v>
          </cell>
          <cell r="BN1267">
            <v>0</v>
          </cell>
          <cell r="BO1267">
            <v>0</v>
          </cell>
          <cell r="BP1267">
            <v>0</v>
          </cell>
          <cell r="BQ1267">
            <v>0</v>
          </cell>
          <cell r="CS1267">
            <v>0</v>
          </cell>
          <cell r="CT1267">
            <v>0</v>
          </cell>
          <cell r="CU1267">
            <v>0</v>
          </cell>
          <cell r="CV1267">
            <v>0</v>
          </cell>
          <cell r="CY1267">
            <v>0</v>
          </cell>
          <cell r="CZ1267">
            <v>0</v>
          </cell>
          <cell r="DA1267">
            <v>0</v>
          </cell>
          <cell r="DB1267">
            <v>0</v>
          </cell>
        </row>
        <row r="1268">
          <cell r="B1268" t="str">
            <v>1262 DE 2025</v>
          </cell>
          <cell r="C1268">
            <v>0</v>
          </cell>
          <cell r="D1268" t="str">
            <v xml:space="preserve">No. Vice Recursos / Regalías </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BI1268">
            <v>0</v>
          </cell>
          <cell r="BJ1268">
            <v>0</v>
          </cell>
          <cell r="BK1268">
            <v>0</v>
          </cell>
          <cell r="BL1268">
            <v>0</v>
          </cell>
          <cell r="BM1268">
            <v>0</v>
          </cell>
          <cell r="BN1268">
            <v>0</v>
          </cell>
          <cell r="BO1268">
            <v>0</v>
          </cell>
          <cell r="BP1268">
            <v>0</v>
          </cell>
          <cell r="BQ1268">
            <v>0</v>
          </cell>
          <cell r="CS1268">
            <v>0</v>
          </cell>
          <cell r="CT1268">
            <v>0</v>
          </cell>
          <cell r="CU1268">
            <v>0</v>
          </cell>
          <cell r="CV1268">
            <v>0</v>
          </cell>
          <cell r="CY1268">
            <v>0</v>
          </cell>
          <cell r="CZ1268">
            <v>0</v>
          </cell>
          <cell r="DA1268">
            <v>0</v>
          </cell>
          <cell r="DB1268">
            <v>0</v>
          </cell>
        </row>
        <row r="1269">
          <cell r="B1269" t="str">
            <v>1263 DE 2025</v>
          </cell>
          <cell r="C1269">
            <v>0</v>
          </cell>
          <cell r="D1269" t="str">
            <v xml:space="preserve">No. Vice Recursos / Regalías </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BI1269">
            <v>0</v>
          </cell>
          <cell r="BJ1269">
            <v>0</v>
          </cell>
          <cell r="BK1269">
            <v>0</v>
          </cell>
          <cell r="BL1269">
            <v>0</v>
          </cell>
          <cell r="BM1269">
            <v>0</v>
          </cell>
          <cell r="BN1269">
            <v>0</v>
          </cell>
          <cell r="BO1269">
            <v>0</v>
          </cell>
          <cell r="BP1269">
            <v>0</v>
          </cell>
          <cell r="BQ1269">
            <v>0</v>
          </cell>
          <cell r="CS1269">
            <v>0</v>
          </cell>
          <cell r="CT1269">
            <v>0</v>
          </cell>
          <cell r="CU1269">
            <v>0</v>
          </cell>
          <cell r="CV1269">
            <v>0</v>
          </cell>
          <cell r="CY1269">
            <v>0</v>
          </cell>
          <cell r="CZ1269">
            <v>0</v>
          </cell>
          <cell r="DA1269">
            <v>0</v>
          </cell>
          <cell r="DB1269">
            <v>0</v>
          </cell>
        </row>
        <row r="1270">
          <cell r="B1270" t="str">
            <v>1264 DE 2025</v>
          </cell>
          <cell r="C1270">
            <v>0</v>
          </cell>
          <cell r="D1270" t="str">
            <v xml:space="preserve">No. Vice Recursos / Regalías </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BI1270">
            <v>0</v>
          </cell>
          <cell r="BJ1270">
            <v>0</v>
          </cell>
          <cell r="BK1270">
            <v>0</v>
          </cell>
          <cell r="BL1270">
            <v>0</v>
          </cell>
          <cell r="BM1270">
            <v>0</v>
          </cell>
          <cell r="BN1270">
            <v>0</v>
          </cell>
          <cell r="BO1270">
            <v>0</v>
          </cell>
          <cell r="BP1270">
            <v>0</v>
          </cell>
          <cell r="BQ1270">
            <v>0</v>
          </cell>
          <cell r="CS1270">
            <v>0</v>
          </cell>
          <cell r="CT1270">
            <v>0</v>
          </cell>
          <cell r="CU1270">
            <v>0</v>
          </cell>
          <cell r="CV1270">
            <v>0</v>
          </cell>
          <cell r="CY1270">
            <v>0</v>
          </cell>
          <cell r="CZ1270">
            <v>0</v>
          </cell>
          <cell r="DA1270">
            <v>0</v>
          </cell>
          <cell r="DB1270">
            <v>0</v>
          </cell>
        </row>
        <row r="1271">
          <cell r="B1271" t="str">
            <v>1265 DE 2025</v>
          </cell>
          <cell r="C1271">
            <v>0</v>
          </cell>
          <cell r="D1271" t="str">
            <v xml:space="preserve">No. Vice Recursos / Regalías </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BI1271">
            <v>0</v>
          </cell>
          <cell r="BJ1271">
            <v>0</v>
          </cell>
          <cell r="BK1271">
            <v>0</v>
          </cell>
          <cell r="BL1271">
            <v>0</v>
          </cell>
          <cell r="BM1271">
            <v>0</v>
          </cell>
          <cell r="BN1271">
            <v>0</v>
          </cell>
          <cell r="BO1271">
            <v>0</v>
          </cell>
          <cell r="BP1271">
            <v>0</v>
          </cell>
          <cell r="BQ1271">
            <v>0</v>
          </cell>
          <cell r="CS1271">
            <v>0</v>
          </cell>
          <cell r="CT1271">
            <v>0</v>
          </cell>
          <cell r="CU1271">
            <v>0</v>
          </cell>
          <cell r="CV1271">
            <v>0</v>
          </cell>
          <cell r="CY1271">
            <v>0</v>
          </cell>
          <cell r="CZ1271">
            <v>0</v>
          </cell>
          <cell r="DA1271">
            <v>0</v>
          </cell>
          <cell r="DB1271">
            <v>0</v>
          </cell>
        </row>
        <row r="1272">
          <cell r="B1272" t="str">
            <v>1266 DE 2025</v>
          </cell>
          <cell r="C1272">
            <v>0</v>
          </cell>
          <cell r="D1272" t="str">
            <v xml:space="preserve">No. Vice Recursos / Regalías </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BI1272">
            <v>0</v>
          </cell>
          <cell r="BJ1272">
            <v>0</v>
          </cell>
          <cell r="BK1272">
            <v>0</v>
          </cell>
          <cell r="BL1272">
            <v>0</v>
          </cell>
          <cell r="BM1272">
            <v>0</v>
          </cell>
          <cell r="BN1272">
            <v>0</v>
          </cell>
          <cell r="BO1272">
            <v>0</v>
          </cell>
          <cell r="BP1272">
            <v>0</v>
          </cell>
          <cell r="BQ1272">
            <v>0</v>
          </cell>
          <cell r="CS1272">
            <v>0</v>
          </cell>
          <cell r="CT1272">
            <v>0</v>
          </cell>
          <cell r="CU1272">
            <v>0</v>
          </cell>
          <cell r="CV1272">
            <v>0</v>
          </cell>
          <cell r="CY1272">
            <v>0</v>
          </cell>
          <cell r="CZ1272">
            <v>0</v>
          </cell>
          <cell r="DA1272">
            <v>0</v>
          </cell>
          <cell r="DB1272">
            <v>0</v>
          </cell>
        </row>
        <row r="1273">
          <cell r="B1273" t="str">
            <v>1267 DE 2025</v>
          </cell>
          <cell r="C1273">
            <v>0</v>
          </cell>
          <cell r="D1273" t="str">
            <v xml:space="preserve">No. Vice Recursos / Regalías </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BI1273">
            <v>0</v>
          </cell>
          <cell r="BJ1273">
            <v>0</v>
          </cell>
          <cell r="BK1273">
            <v>0</v>
          </cell>
          <cell r="BL1273">
            <v>0</v>
          </cell>
          <cell r="BM1273">
            <v>0</v>
          </cell>
          <cell r="BN1273">
            <v>0</v>
          </cell>
          <cell r="BO1273">
            <v>0</v>
          </cell>
          <cell r="BP1273">
            <v>0</v>
          </cell>
          <cell r="BQ1273">
            <v>0</v>
          </cell>
          <cell r="CS1273">
            <v>0</v>
          </cell>
          <cell r="CT1273">
            <v>0</v>
          </cell>
          <cell r="CU1273">
            <v>0</v>
          </cell>
          <cell r="CV1273">
            <v>0</v>
          </cell>
          <cell r="CY1273">
            <v>0</v>
          </cell>
          <cell r="CZ1273">
            <v>0</v>
          </cell>
          <cell r="DA1273">
            <v>0</v>
          </cell>
          <cell r="DB1273">
            <v>0</v>
          </cell>
        </row>
        <row r="1274">
          <cell r="B1274" t="str">
            <v>1268 DE 2025</v>
          </cell>
          <cell r="C1274">
            <v>0</v>
          </cell>
          <cell r="D1274" t="str">
            <v xml:space="preserve">No. Vice Recursos / Regalías </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BI1274">
            <v>0</v>
          </cell>
          <cell r="BJ1274">
            <v>0</v>
          </cell>
          <cell r="BK1274">
            <v>0</v>
          </cell>
          <cell r="BL1274">
            <v>0</v>
          </cell>
          <cell r="BM1274">
            <v>0</v>
          </cell>
          <cell r="BN1274">
            <v>0</v>
          </cell>
          <cell r="BO1274">
            <v>0</v>
          </cell>
          <cell r="BP1274">
            <v>0</v>
          </cell>
          <cell r="BQ1274">
            <v>0</v>
          </cell>
          <cell r="CS1274">
            <v>0</v>
          </cell>
          <cell r="CT1274">
            <v>0</v>
          </cell>
          <cell r="CU1274">
            <v>0</v>
          </cell>
          <cell r="CV1274">
            <v>0</v>
          </cell>
          <cell r="CY1274">
            <v>0</v>
          </cell>
          <cell r="CZ1274">
            <v>0</v>
          </cell>
          <cell r="DA1274">
            <v>0</v>
          </cell>
          <cell r="DB1274">
            <v>0</v>
          </cell>
        </row>
        <row r="1275">
          <cell r="B1275" t="str">
            <v>1269 DE 2025</v>
          </cell>
          <cell r="C1275">
            <v>0</v>
          </cell>
          <cell r="D1275" t="str">
            <v xml:space="preserve">No. Vice Recursos / Regalías </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BI1275">
            <v>0</v>
          </cell>
          <cell r="BJ1275">
            <v>0</v>
          </cell>
          <cell r="BK1275">
            <v>0</v>
          </cell>
          <cell r="BL1275">
            <v>0</v>
          </cell>
          <cell r="BM1275">
            <v>0</v>
          </cell>
          <cell r="BN1275">
            <v>0</v>
          </cell>
          <cell r="BO1275">
            <v>0</v>
          </cell>
          <cell r="BP1275">
            <v>0</v>
          </cell>
          <cell r="BQ1275">
            <v>0</v>
          </cell>
          <cell r="CS1275">
            <v>0</v>
          </cell>
          <cell r="CT1275">
            <v>0</v>
          </cell>
          <cell r="CU1275">
            <v>0</v>
          </cell>
          <cell r="CV1275">
            <v>0</v>
          </cell>
          <cell r="CY1275">
            <v>0</v>
          </cell>
          <cell r="CZ1275">
            <v>0</v>
          </cell>
          <cell r="DA1275">
            <v>0</v>
          </cell>
          <cell r="DB1275">
            <v>0</v>
          </cell>
        </row>
        <row r="1276">
          <cell r="B1276" t="str">
            <v>1270 DE 2025</v>
          </cell>
          <cell r="C1276">
            <v>1006693145</v>
          </cell>
          <cell r="D1276" t="str">
            <v>MANUEL ALEJANDRO TEJADA CASTAÑO</v>
          </cell>
          <cell r="E1276" t="str">
            <v>CONTRATO DE PRESTACIÓN DE SERVICIOS PROFESIONALES</v>
          </cell>
          <cell r="F1276" t="str">
            <v>PRESTACIÓN DE SERVICIOS PROFESIONALES NECESARIO PARA EL FORTALECIMIENTO DE LOS PROCESOS DE GESTIÓN JURÍDICA DE LA OFICINA ASESORA JURÍDICA DE LA UNIVERSIDAD DE LOS LLANOS.</v>
          </cell>
          <cell r="G1276">
            <v>45966</v>
          </cell>
          <cell r="H1276">
            <v>4341495</v>
          </cell>
          <cell r="I1276" t="str">
            <v>Un (01) mes y quince (15) días calendario</v>
          </cell>
          <cell r="J1276">
            <v>45966</v>
          </cell>
          <cell r="K1276">
            <v>46010</v>
          </cell>
          <cell r="L1276" t="str">
            <v>NO APLICA</v>
          </cell>
          <cell r="M1276" t="str">
            <v>NO APLICA</v>
          </cell>
          <cell r="N1276" t="str">
            <v>NO APLICA</v>
          </cell>
          <cell r="O1276">
            <v>2</v>
          </cell>
          <cell r="P1276">
            <v>2508419</v>
          </cell>
          <cell r="Q1276">
            <v>45966</v>
          </cell>
          <cell r="R1276">
            <v>45991</v>
          </cell>
          <cell r="S1276">
            <v>1833076</v>
          </cell>
          <cell r="T1276">
            <v>45992</v>
          </cell>
          <cell r="U1276">
            <v>46010</v>
          </cell>
          <cell r="V1276">
            <v>0</v>
          </cell>
          <cell r="W1276">
            <v>0</v>
          </cell>
          <cell r="X1276">
            <v>0</v>
          </cell>
          <cell r="Y1276">
            <v>0</v>
          </cell>
          <cell r="Z1276">
            <v>0</v>
          </cell>
          <cell r="AA1276">
            <v>0</v>
          </cell>
          <cell r="AB1276">
            <v>0</v>
          </cell>
          <cell r="AC1276">
            <v>0</v>
          </cell>
          <cell r="AD1276">
            <v>0</v>
          </cell>
          <cell r="AE1276">
            <v>0</v>
          </cell>
          <cell r="AF1276">
            <v>0</v>
          </cell>
          <cell r="AG1276">
            <v>0</v>
          </cell>
          <cell r="BI1276" t="str">
            <v>Vicerrectoría de Recursos Universitarios</v>
          </cell>
          <cell r="BJ1276" t="str">
            <v>WILSON FERNANDO SALGADO CIFUENTES</v>
          </cell>
          <cell r="BK1276" t="str">
            <v>Vicerrector Universitario</v>
          </cell>
          <cell r="BL1276">
            <v>2751</v>
          </cell>
          <cell r="BM1276">
            <v>45966</v>
          </cell>
          <cell r="BN1276">
            <v>4437973</v>
          </cell>
          <cell r="BO1276">
            <v>7729</v>
          </cell>
          <cell r="BP1276">
            <v>45966</v>
          </cell>
          <cell r="BQ1276">
            <v>4437973</v>
          </cell>
          <cell r="CS1276" t="str">
            <v>1. Prestar apoyo en asesorías jurídicas cuando le sean requeridas por la Asesora Jurídica en el área de proyección social. 2. Prestar apoyo jurídico en la proyección de las respuestas a las solicitudes efectuadas por la Oficina de Proyección social. 3. Prestar apoyo jurídico en la proyección o revisión de respuestas de las solicitudes y/o consultas realizadas por los diferentes estamentos de la Universidad. 4. Prestar apoyo jurídico en la proyección o revisión de actos administrativos, documentos, informes, para suscribir convenios por parte de la Oficina de Proyección Social de la universidad, de acuerdo a la naturaleza de los mismos y conforme a la normatividad aplicable. 5.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6.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7.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v>
          </cell>
          <cell r="CT1276">
            <v>1006693145</v>
          </cell>
          <cell r="CU1276">
            <v>504</v>
          </cell>
          <cell r="CV1276">
            <v>14</v>
          </cell>
          <cell r="CY1276">
            <v>6910</v>
          </cell>
          <cell r="CZ1276" t="str">
            <v>M5</v>
          </cell>
          <cell r="DA1276">
            <v>4341495</v>
          </cell>
          <cell r="DB1276">
            <v>0</v>
          </cell>
        </row>
        <row r="1277">
          <cell r="B1277" t="str">
            <v>1271 DE 2025</v>
          </cell>
          <cell r="C1277">
            <v>0</v>
          </cell>
          <cell r="D1277" t="str">
            <v xml:space="preserve">No. Vice Recursos / Regalías </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BI1277">
            <v>0</v>
          </cell>
          <cell r="BJ1277">
            <v>0</v>
          </cell>
          <cell r="BK1277">
            <v>0</v>
          </cell>
          <cell r="BL1277">
            <v>0</v>
          </cell>
          <cell r="BM1277">
            <v>0</v>
          </cell>
          <cell r="BN1277">
            <v>0</v>
          </cell>
          <cell r="BO1277">
            <v>0</v>
          </cell>
          <cell r="BP1277">
            <v>0</v>
          </cell>
          <cell r="BQ1277">
            <v>0</v>
          </cell>
          <cell r="CS1277">
            <v>0</v>
          </cell>
          <cell r="CT1277">
            <v>0</v>
          </cell>
          <cell r="CU1277">
            <v>0</v>
          </cell>
          <cell r="CV1277">
            <v>0</v>
          </cell>
          <cell r="CY1277">
            <v>0</v>
          </cell>
          <cell r="CZ1277">
            <v>0</v>
          </cell>
          <cell r="DA1277">
            <v>0</v>
          </cell>
          <cell r="DB1277">
            <v>0</v>
          </cell>
        </row>
        <row r="1278">
          <cell r="B1278" t="str">
            <v>1272 DE 2025</v>
          </cell>
          <cell r="C1278">
            <v>0</v>
          </cell>
          <cell r="D1278" t="str">
            <v xml:space="preserve">No. Vice Recursos / Regalías </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BI1278">
            <v>0</v>
          </cell>
          <cell r="BJ1278">
            <v>0</v>
          </cell>
          <cell r="BK1278">
            <v>0</v>
          </cell>
          <cell r="BL1278">
            <v>0</v>
          </cell>
          <cell r="BM1278">
            <v>0</v>
          </cell>
          <cell r="BN1278">
            <v>0</v>
          </cell>
          <cell r="BO1278">
            <v>0</v>
          </cell>
          <cell r="BP1278">
            <v>0</v>
          </cell>
          <cell r="BQ1278">
            <v>0</v>
          </cell>
          <cell r="CS1278">
            <v>0</v>
          </cell>
          <cell r="CT1278">
            <v>0</v>
          </cell>
          <cell r="CU1278">
            <v>0</v>
          </cell>
          <cell r="CV1278">
            <v>0</v>
          </cell>
          <cell r="CY1278">
            <v>0</v>
          </cell>
          <cell r="CZ1278">
            <v>0</v>
          </cell>
          <cell r="DA1278">
            <v>0</v>
          </cell>
          <cell r="DB1278">
            <v>0</v>
          </cell>
        </row>
        <row r="1279">
          <cell r="B1279" t="str">
            <v>1273 DE 2025</v>
          </cell>
          <cell r="C1279">
            <v>0</v>
          </cell>
          <cell r="D1279" t="str">
            <v xml:space="preserve">No. Vice Recursos / Regalías </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BI1279">
            <v>0</v>
          </cell>
          <cell r="BJ1279">
            <v>0</v>
          </cell>
          <cell r="BK1279">
            <v>0</v>
          </cell>
          <cell r="BL1279">
            <v>0</v>
          </cell>
          <cell r="BM1279">
            <v>0</v>
          </cell>
          <cell r="BN1279">
            <v>0</v>
          </cell>
          <cell r="BO1279">
            <v>0</v>
          </cell>
          <cell r="BP1279">
            <v>0</v>
          </cell>
          <cell r="BQ1279">
            <v>0</v>
          </cell>
          <cell r="CS1279">
            <v>0</v>
          </cell>
          <cell r="CT1279">
            <v>0</v>
          </cell>
          <cell r="CU1279">
            <v>0</v>
          </cell>
          <cell r="CV1279">
            <v>0</v>
          </cell>
          <cell r="CY1279">
            <v>0</v>
          </cell>
          <cell r="CZ1279">
            <v>0</v>
          </cell>
          <cell r="DA1279">
            <v>0</v>
          </cell>
          <cell r="DB1279">
            <v>0</v>
          </cell>
        </row>
        <row r="1280">
          <cell r="B1280" t="str">
            <v>1274 DE 2025</v>
          </cell>
          <cell r="C1280">
            <v>0</v>
          </cell>
          <cell r="D1280" t="str">
            <v xml:space="preserve">No. Vice Recursos / Regalías </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BI1280">
            <v>0</v>
          </cell>
          <cell r="BJ1280">
            <v>0</v>
          </cell>
          <cell r="BK1280">
            <v>0</v>
          </cell>
          <cell r="BL1280">
            <v>0</v>
          </cell>
          <cell r="BM1280">
            <v>0</v>
          </cell>
          <cell r="BN1280">
            <v>0</v>
          </cell>
          <cell r="BO1280">
            <v>0</v>
          </cell>
          <cell r="BP1280">
            <v>0</v>
          </cell>
          <cell r="BQ1280">
            <v>0</v>
          </cell>
          <cell r="CS1280">
            <v>0</v>
          </cell>
          <cell r="CT1280">
            <v>0</v>
          </cell>
          <cell r="CU1280">
            <v>0</v>
          </cell>
          <cell r="CV1280">
            <v>0</v>
          </cell>
          <cell r="CY1280">
            <v>0</v>
          </cell>
          <cell r="CZ1280">
            <v>0</v>
          </cell>
          <cell r="DA1280">
            <v>0</v>
          </cell>
          <cell r="DB1280">
            <v>0</v>
          </cell>
        </row>
        <row r="1281">
          <cell r="B1281" t="str">
            <v>1275 DE 2025</v>
          </cell>
          <cell r="C1281">
            <v>0</v>
          </cell>
          <cell r="D1281" t="str">
            <v xml:space="preserve">No. Vice Recursos / Regalías </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BI1281">
            <v>0</v>
          </cell>
          <cell r="BJ1281">
            <v>0</v>
          </cell>
          <cell r="BK1281">
            <v>0</v>
          </cell>
          <cell r="BL1281">
            <v>0</v>
          </cell>
          <cell r="BM1281">
            <v>0</v>
          </cell>
          <cell r="BN1281">
            <v>0</v>
          </cell>
          <cell r="BO1281">
            <v>0</v>
          </cell>
          <cell r="BP1281">
            <v>0</v>
          </cell>
          <cell r="BQ1281">
            <v>0</v>
          </cell>
          <cell r="CS1281">
            <v>0</v>
          </cell>
          <cell r="CT1281">
            <v>0</v>
          </cell>
          <cell r="CU1281">
            <v>0</v>
          </cell>
          <cell r="CV1281">
            <v>0</v>
          </cell>
          <cell r="CY1281">
            <v>0</v>
          </cell>
          <cell r="CZ1281">
            <v>0</v>
          </cell>
          <cell r="DA1281">
            <v>0</v>
          </cell>
          <cell r="DB1281">
            <v>0</v>
          </cell>
        </row>
        <row r="1282">
          <cell r="B1282" t="str">
            <v>1276 DE 2025</v>
          </cell>
          <cell r="C1282">
            <v>0</v>
          </cell>
          <cell r="D1282" t="str">
            <v xml:space="preserve">No. Vice Recursos / Regalías </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BI1282">
            <v>0</v>
          </cell>
          <cell r="BJ1282">
            <v>0</v>
          </cell>
          <cell r="BK1282">
            <v>0</v>
          </cell>
          <cell r="BL1282">
            <v>0</v>
          </cell>
          <cell r="BM1282">
            <v>0</v>
          </cell>
          <cell r="BN1282">
            <v>0</v>
          </cell>
          <cell r="BO1282">
            <v>0</v>
          </cell>
          <cell r="BP1282">
            <v>0</v>
          </cell>
          <cell r="BQ1282">
            <v>0</v>
          </cell>
          <cell r="CS1282">
            <v>0</v>
          </cell>
          <cell r="CT1282">
            <v>0</v>
          </cell>
          <cell r="CU1282">
            <v>0</v>
          </cell>
          <cell r="CV1282">
            <v>0</v>
          </cell>
          <cell r="CY1282">
            <v>0</v>
          </cell>
          <cell r="CZ1282">
            <v>0</v>
          </cell>
          <cell r="DA1282">
            <v>0</v>
          </cell>
          <cell r="DB1282">
            <v>0</v>
          </cell>
        </row>
        <row r="1283">
          <cell r="B1283" t="str">
            <v>1277 DE 2025</v>
          </cell>
          <cell r="C1283">
            <v>0</v>
          </cell>
          <cell r="D1283" t="str">
            <v xml:space="preserve">No. Vice Recursos / Regalías </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BI1283">
            <v>0</v>
          </cell>
          <cell r="BJ1283">
            <v>0</v>
          </cell>
          <cell r="BK1283">
            <v>0</v>
          </cell>
          <cell r="BL1283">
            <v>0</v>
          </cell>
          <cell r="BM1283">
            <v>0</v>
          </cell>
          <cell r="BN1283">
            <v>0</v>
          </cell>
          <cell r="BO1283">
            <v>0</v>
          </cell>
          <cell r="BP1283">
            <v>0</v>
          </cell>
          <cell r="BQ1283">
            <v>0</v>
          </cell>
          <cell r="CS1283">
            <v>0</v>
          </cell>
          <cell r="CT1283">
            <v>0</v>
          </cell>
          <cell r="CU1283">
            <v>0</v>
          </cell>
          <cell r="CV1283">
            <v>0</v>
          </cell>
          <cell r="CY1283">
            <v>0</v>
          </cell>
          <cell r="CZ1283">
            <v>0</v>
          </cell>
          <cell r="DA1283">
            <v>0</v>
          </cell>
          <cell r="DB1283">
            <v>0</v>
          </cell>
        </row>
        <row r="1284">
          <cell r="B1284" t="str">
            <v>1278 DE 2025</v>
          </cell>
          <cell r="C1284">
            <v>0</v>
          </cell>
          <cell r="D1284" t="str">
            <v xml:space="preserve">No. Vice Recursos / Regalías </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BI1284">
            <v>0</v>
          </cell>
          <cell r="BJ1284">
            <v>0</v>
          </cell>
          <cell r="BK1284">
            <v>0</v>
          </cell>
          <cell r="BL1284">
            <v>0</v>
          </cell>
          <cell r="BM1284">
            <v>0</v>
          </cell>
          <cell r="BN1284">
            <v>0</v>
          </cell>
          <cell r="BO1284">
            <v>0</v>
          </cell>
          <cell r="BP1284">
            <v>0</v>
          </cell>
          <cell r="BQ1284">
            <v>0</v>
          </cell>
          <cell r="CS1284">
            <v>0</v>
          </cell>
          <cell r="CT1284">
            <v>0</v>
          </cell>
          <cell r="CU1284">
            <v>0</v>
          </cell>
          <cell r="CV1284">
            <v>0</v>
          </cell>
          <cell r="CY1284">
            <v>0</v>
          </cell>
          <cell r="CZ1284">
            <v>0</v>
          </cell>
          <cell r="DA1284">
            <v>0</v>
          </cell>
          <cell r="DB1284">
            <v>0</v>
          </cell>
        </row>
        <row r="1285">
          <cell r="B1285" t="str">
            <v>1279 DE 2025</v>
          </cell>
          <cell r="C1285">
            <v>0</v>
          </cell>
          <cell r="D1285" t="str">
            <v xml:space="preserve">No. Vice Recursos / Regalías </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BI1285">
            <v>0</v>
          </cell>
          <cell r="BJ1285">
            <v>0</v>
          </cell>
          <cell r="BK1285">
            <v>0</v>
          </cell>
          <cell r="BL1285">
            <v>0</v>
          </cell>
          <cell r="BM1285">
            <v>0</v>
          </cell>
          <cell r="BN1285">
            <v>0</v>
          </cell>
          <cell r="BO1285">
            <v>0</v>
          </cell>
          <cell r="BP1285">
            <v>0</v>
          </cell>
          <cell r="BQ1285">
            <v>0</v>
          </cell>
          <cell r="CS1285">
            <v>0</v>
          </cell>
          <cell r="CT1285">
            <v>0</v>
          </cell>
          <cell r="CU1285">
            <v>0</v>
          </cell>
          <cell r="CV1285">
            <v>0</v>
          </cell>
          <cell r="CY1285">
            <v>0</v>
          </cell>
          <cell r="CZ1285">
            <v>0</v>
          </cell>
          <cell r="DA1285">
            <v>0</v>
          </cell>
          <cell r="DB1285">
            <v>0</v>
          </cell>
        </row>
        <row r="1286">
          <cell r="B1286" t="str">
            <v>1280 DE 2025</v>
          </cell>
          <cell r="C1286">
            <v>0</v>
          </cell>
          <cell r="D1286" t="str">
            <v xml:space="preserve">No. Vice Recursos / Regalías </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BI1286">
            <v>0</v>
          </cell>
          <cell r="BJ1286">
            <v>0</v>
          </cell>
          <cell r="BK1286">
            <v>0</v>
          </cell>
          <cell r="BL1286">
            <v>0</v>
          </cell>
          <cell r="BM1286">
            <v>0</v>
          </cell>
          <cell r="BN1286">
            <v>0</v>
          </cell>
          <cell r="BO1286">
            <v>0</v>
          </cell>
          <cell r="BP1286">
            <v>0</v>
          </cell>
          <cell r="BQ1286">
            <v>0</v>
          </cell>
          <cell r="CS1286">
            <v>0</v>
          </cell>
          <cell r="CT1286">
            <v>0</v>
          </cell>
          <cell r="CU1286">
            <v>0</v>
          </cell>
          <cell r="CV1286">
            <v>0</v>
          </cell>
          <cell r="CY1286">
            <v>0</v>
          </cell>
          <cell r="CZ1286">
            <v>0</v>
          </cell>
          <cell r="DA1286">
            <v>0</v>
          </cell>
          <cell r="DB1286">
            <v>0</v>
          </cell>
        </row>
        <row r="1287">
          <cell r="B1287" t="str">
            <v>1281 DE 2025</v>
          </cell>
          <cell r="C1287">
            <v>0</v>
          </cell>
          <cell r="D1287" t="str">
            <v xml:space="preserve">No. Vice Recursos / Regalías </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BI1287">
            <v>0</v>
          </cell>
          <cell r="BJ1287">
            <v>0</v>
          </cell>
          <cell r="BK1287">
            <v>0</v>
          </cell>
          <cell r="BL1287">
            <v>0</v>
          </cell>
          <cell r="BM1287">
            <v>0</v>
          </cell>
          <cell r="BN1287">
            <v>0</v>
          </cell>
          <cell r="BO1287">
            <v>0</v>
          </cell>
          <cell r="BP1287">
            <v>0</v>
          </cell>
          <cell r="BQ1287">
            <v>0</v>
          </cell>
          <cell r="CS1287">
            <v>0</v>
          </cell>
          <cell r="CT1287">
            <v>0</v>
          </cell>
          <cell r="CU1287">
            <v>0</v>
          </cell>
          <cell r="CV1287">
            <v>0</v>
          </cell>
          <cell r="CY1287">
            <v>0</v>
          </cell>
          <cell r="CZ1287">
            <v>0</v>
          </cell>
          <cell r="DA1287">
            <v>0</v>
          </cell>
          <cell r="DB1287">
            <v>0</v>
          </cell>
        </row>
        <row r="1288">
          <cell r="B1288" t="str">
            <v>1282 DE 2025</v>
          </cell>
          <cell r="C1288">
            <v>0</v>
          </cell>
          <cell r="D1288" t="str">
            <v xml:space="preserve">No. Vice Recursos / Regalías </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BI1288">
            <v>0</v>
          </cell>
          <cell r="BJ1288">
            <v>0</v>
          </cell>
          <cell r="BK1288">
            <v>0</v>
          </cell>
          <cell r="BL1288">
            <v>0</v>
          </cell>
          <cell r="BM1288">
            <v>0</v>
          </cell>
          <cell r="BN1288">
            <v>0</v>
          </cell>
          <cell r="BO1288">
            <v>0</v>
          </cell>
          <cell r="BP1288">
            <v>0</v>
          </cell>
          <cell r="BQ1288">
            <v>0</v>
          </cell>
          <cell r="CS1288">
            <v>0</v>
          </cell>
          <cell r="CT1288">
            <v>0</v>
          </cell>
          <cell r="CU1288">
            <v>0</v>
          </cell>
          <cell r="CV1288">
            <v>0</v>
          </cell>
          <cell r="CY1288">
            <v>0</v>
          </cell>
          <cell r="CZ1288">
            <v>0</v>
          </cell>
          <cell r="DA1288">
            <v>0</v>
          </cell>
          <cell r="DB1288">
            <v>0</v>
          </cell>
        </row>
        <row r="1289">
          <cell r="B1289" t="str">
            <v>1283 DE 2025</v>
          </cell>
          <cell r="C1289">
            <v>0</v>
          </cell>
          <cell r="D1289" t="str">
            <v xml:space="preserve">No. Vice Recursos / Regalías </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BI1289">
            <v>0</v>
          </cell>
          <cell r="BJ1289">
            <v>0</v>
          </cell>
          <cell r="BK1289">
            <v>0</v>
          </cell>
          <cell r="BL1289">
            <v>0</v>
          </cell>
          <cell r="BM1289">
            <v>0</v>
          </cell>
          <cell r="BN1289">
            <v>0</v>
          </cell>
          <cell r="BO1289">
            <v>0</v>
          </cell>
          <cell r="BP1289">
            <v>0</v>
          </cell>
          <cell r="BQ1289">
            <v>0</v>
          </cell>
          <cell r="CS1289">
            <v>0</v>
          </cell>
          <cell r="CT1289">
            <v>0</v>
          </cell>
          <cell r="CU1289">
            <v>0</v>
          </cell>
          <cell r="CV1289">
            <v>0</v>
          </cell>
          <cell r="CY1289">
            <v>0</v>
          </cell>
          <cell r="CZ1289">
            <v>0</v>
          </cell>
          <cell r="DA1289">
            <v>0</v>
          </cell>
          <cell r="DB1289">
            <v>0</v>
          </cell>
        </row>
        <row r="1290">
          <cell r="B1290" t="str">
            <v>1284 DE 2025</v>
          </cell>
          <cell r="C1290">
            <v>0</v>
          </cell>
          <cell r="D1290" t="str">
            <v xml:space="preserve">No. Vice Recursos / Regalías </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BI1290">
            <v>0</v>
          </cell>
          <cell r="BJ1290">
            <v>0</v>
          </cell>
          <cell r="BK1290">
            <v>0</v>
          </cell>
          <cell r="BL1290">
            <v>0</v>
          </cell>
          <cell r="BM1290">
            <v>0</v>
          </cell>
          <cell r="BN1290">
            <v>0</v>
          </cell>
          <cell r="BO1290">
            <v>0</v>
          </cell>
          <cell r="BP1290">
            <v>0</v>
          </cell>
          <cell r="BQ1290">
            <v>0</v>
          </cell>
          <cell r="CS1290">
            <v>0</v>
          </cell>
          <cell r="CT1290">
            <v>0</v>
          </cell>
          <cell r="CU1290">
            <v>0</v>
          </cell>
          <cell r="CV1290">
            <v>0</v>
          </cell>
          <cell r="CY1290">
            <v>0</v>
          </cell>
          <cell r="CZ1290">
            <v>0</v>
          </cell>
          <cell r="DA1290">
            <v>0</v>
          </cell>
          <cell r="DB1290">
            <v>0</v>
          </cell>
        </row>
        <row r="1291">
          <cell r="B1291" t="str">
            <v>1285 DE 2025</v>
          </cell>
          <cell r="C1291">
            <v>0</v>
          </cell>
          <cell r="D1291" t="str">
            <v xml:space="preserve">No. Vice Recursos / Regalías </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BI1291">
            <v>0</v>
          </cell>
          <cell r="BJ1291">
            <v>0</v>
          </cell>
          <cell r="BK1291">
            <v>0</v>
          </cell>
          <cell r="BL1291">
            <v>0</v>
          </cell>
          <cell r="BM1291">
            <v>0</v>
          </cell>
          <cell r="BN1291">
            <v>0</v>
          </cell>
          <cell r="BO1291">
            <v>0</v>
          </cell>
          <cell r="BP1291">
            <v>0</v>
          </cell>
          <cell r="BQ1291">
            <v>0</v>
          </cell>
          <cell r="CS1291">
            <v>0</v>
          </cell>
          <cell r="CT1291">
            <v>0</v>
          </cell>
          <cell r="CU1291">
            <v>0</v>
          </cell>
          <cell r="CV1291">
            <v>0</v>
          </cell>
          <cell r="CY1291">
            <v>0</v>
          </cell>
          <cell r="CZ1291">
            <v>0</v>
          </cell>
          <cell r="DA1291">
            <v>0</v>
          </cell>
          <cell r="DB1291">
            <v>0</v>
          </cell>
        </row>
        <row r="1292">
          <cell r="B1292" t="str">
            <v>1286 DE 2025</v>
          </cell>
          <cell r="C1292">
            <v>0</v>
          </cell>
          <cell r="D1292" t="str">
            <v xml:space="preserve">No. Vice Recursos / Regalías </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BI1292">
            <v>0</v>
          </cell>
          <cell r="BJ1292">
            <v>0</v>
          </cell>
          <cell r="BK1292">
            <v>0</v>
          </cell>
          <cell r="BL1292">
            <v>0</v>
          </cell>
          <cell r="BM1292">
            <v>0</v>
          </cell>
          <cell r="BN1292">
            <v>0</v>
          </cell>
          <cell r="BO1292">
            <v>0</v>
          </cell>
          <cell r="BP1292">
            <v>0</v>
          </cell>
          <cell r="BQ1292">
            <v>0</v>
          </cell>
          <cell r="CS1292">
            <v>0</v>
          </cell>
          <cell r="CT1292">
            <v>0</v>
          </cell>
          <cell r="CU1292">
            <v>0</v>
          </cell>
          <cell r="CV1292">
            <v>0</v>
          </cell>
          <cell r="CY1292">
            <v>0</v>
          </cell>
          <cell r="CZ1292">
            <v>0</v>
          </cell>
          <cell r="DA1292">
            <v>0</v>
          </cell>
          <cell r="DB1292">
            <v>0</v>
          </cell>
        </row>
        <row r="1293">
          <cell r="B1293" t="str">
            <v>1287 DE 2025</v>
          </cell>
          <cell r="C1293">
            <v>0</v>
          </cell>
          <cell r="D1293" t="str">
            <v xml:space="preserve">No. Vice Recursos / Regalías </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BI1293">
            <v>0</v>
          </cell>
          <cell r="BJ1293">
            <v>0</v>
          </cell>
          <cell r="BK1293">
            <v>0</v>
          </cell>
          <cell r="BL1293">
            <v>0</v>
          </cell>
          <cell r="BM1293">
            <v>0</v>
          </cell>
          <cell r="BN1293">
            <v>0</v>
          </cell>
          <cell r="BO1293">
            <v>0</v>
          </cell>
          <cell r="BP1293">
            <v>0</v>
          </cell>
          <cell r="BQ1293">
            <v>0</v>
          </cell>
          <cell r="CS1293">
            <v>0</v>
          </cell>
          <cell r="CT1293">
            <v>0</v>
          </cell>
          <cell r="CU1293">
            <v>0</v>
          </cell>
          <cell r="CV1293">
            <v>0</v>
          </cell>
          <cell r="CY1293">
            <v>0</v>
          </cell>
          <cell r="CZ1293">
            <v>0</v>
          </cell>
          <cell r="DA1293">
            <v>0</v>
          </cell>
          <cell r="DB1293">
            <v>0</v>
          </cell>
        </row>
        <row r="1294">
          <cell r="B1294" t="str">
            <v>1288 DE 2025</v>
          </cell>
          <cell r="C1294">
            <v>0</v>
          </cell>
          <cell r="D1294" t="str">
            <v xml:space="preserve">No. Vice Recursos / Regalías </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BI1294">
            <v>0</v>
          </cell>
          <cell r="BJ1294">
            <v>0</v>
          </cell>
          <cell r="BK1294">
            <v>0</v>
          </cell>
          <cell r="BL1294">
            <v>0</v>
          </cell>
          <cell r="BM1294">
            <v>0</v>
          </cell>
          <cell r="BN1294">
            <v>0</v>
          </cell>
          <cell r="BO1294">
            <v>0</v>
          </cell>
          <cell r="BP1294">
            <v>0</v>
          </cell>
          <cell r="BQ1294">
            <v>0</v>
          </cell>
          <cell r="CS1294">
            <v>0</v>
          </cell>
          <cell r="CT1294">
            <v>0</v>
          </cell>
          <cell r="CU1294">
            <v>0</v>
          </cell>
          <cell r="CV1294">
            <v>0</v>
          </cell>
          <cell r="CY1294">
            <v>0</v>
          </cell>
          <cell r="CZ1294">
            <v>0</v>
          </cell>
          <cell r="DA1294">
            <v>0</v>
          </cell>
          <cell r="DB1294">
            <v>0</v>
          </cell>
        </row>
        <row r="1295">
          <cell r="B1295" t="str">
            <v>1289 DE 2025</v>
          </cell>
          <cell r="C1295">
            <v>0</v>
          </cell>
          <cell r="D1295" t="str">
            <v xml:space="preserve">No. Vice Recursos / Regalías </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BI1295">
            <v>0</v>
          </cell>
          <cell r="BJ1295">
            <v>0</v>
          </cell>
          <cell r="BK1295">
            <v>0</v>
          </cell>
          <cell r="BL1295">
            <v>0</v>
          </cell>
          <cell r="BM1295">
            <v>0</v>
          </cell>
          <cell r="BN1295">
            <v>0</v>
          </cell>
          <cell r="BO1295">
            <v>0</v>
          </cell>
          <cell r="BP1295">
            <v>0</v>
          </cell>
          <cell r="BQ1295">
            <v>0</v>
          </cell>
          <cell r="CS1295">
            <v>0</v>
          </cell>
          <cell r="CT1295">
            <v>0</v>
          </cell>
          <cell r="CU1295">
            <v>0</v>
          </cell>
          <cell r="CV1295">
            <v>0</v>
          </cell>
          <cell r="CY1295">
            <v>0</v>
          </cell>
          <cell r="CZ1295">
            <v>0</v>
          </cell>
          <cell r="DA1295">
            <v>0</v>
          </cell>
          <cell r="DB1295">
            <v>0</v>
          </cell>
        </row>
        <row r="1296">
          <cell r="B1296" t="str">
            <v>1290 DE 2025</v>
          </cell>
          <cell r="C1296">
            <v>0</v>
          </cell>
          <cell r="D1296" t="str">
            <v xml:space="preserve">No. Vice Recursos / Regalías </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BI1296">
            <v>0</v>
          </cell>
          <cell r="BJ1296">
            <v>0</v>
          </cell>
          <cell r="BK1296">
            <v>0</v>
          </cell>
          <cell r="BL1296">
            <v>0</v>
          </cell>
          <cell r="BM1296">
            <v>0</v>
          </cell>
          <cell r="BN1296">
            <v>0</v>
          </cell>
          <cell r="BO1296">
            <v>0</v>
          </cell>
          <cell r="BP1296">
            <v>0</v>
          </cell>
          <cell r="BQ1296">
            <v>0</v>
          </cell>
          <cell r="CS1296">
            <v>0</v>
          </cell>
          <cell r="CT1296">
            <v>0</v>
          </cell>
          <cell r="CU1296">
            <v>0</v>
          </cell>
          <cell r="CV1296">
            <v>0</v>
          </cell>
          <cell r="CY1296">
            <v>0</v>
          </cell>
          <cell r="CZ1296">
            <v>0</v>
          </cell>
          <cell r="DA1296">
            <v>0</v>
          </cell>
          <cell r="DB1296">
            <v>0</v>
          </cell>
        </row>
        <row r="1297">
          <cell r="B1297" t="str">
            <v>1291 DE 2025</v>
          </cell>
          <cell r="C1297">
            <v>0</v>
          </cell>
          <cell r="D1297" t="str">
            <v xml:space="preserve">No. Vice Recursos / Regalías </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BI1297">
            <v>0</v>
          </cell>
          <cell r="BJ1297">
            <v>0</v>
          </cell>
          <cell r="BK1297">
            <v>0</v>
          </cell>
          <cell r="BL1297">
            <v>0</v>
          </cell>
          <cell r="BM1297">
            <v>0</v>
          </cell>
          <cell r="BN1297">
            <v>0</v>
          </cell>
          <cell r="BO1297">
            <v>0</v>
          </cell>
          <cell r="BP1297">
            <v>0</v>
          </cell>
          <cell r="BQ1297">
            <v>0</v>
          </cell>
          <cell r="CS1297">
            <v>0</v>
          </cell>
          <cell r="CT1297">
            <v>0</v>
          </cell>
          <cell r="CU1297">
            <v>0</v>
          </cell>
          <cell r="CV1297">
            <v>0</v>
          </cell>
          <cell r="CY1297">
            <v>0</v>
          </cell>
          <cell r="CZ1297">
            <v>0</v>
          </cell>
          <cell r="DA1297">
            <v>0</v>
          </cell>
          <cell r="DB1297">
            <v>0</v>
          </cell>
        </row>
        <row r="1298">
          <cell r="B1298" t="str">
            <v>1292 DE 2025</v>
          </cell>
          <cell r="C1298">
            <v>0</v>
          </cell>
          <cell r="D1298" t="str">
            <v xml:space="preserve">No. Vice Recursos / Regalías </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BI1298">
            <v>0</v>
          </cell>
          <cell r="BJ1298">
            <v>0</v>
          </cell>
          <cell r="BK1298">
            <v>0</v>
          </cell>
          <cell r="BL1298">
            <v>0</v>
          </cell>
          <cell r="BM1298">
            <v>0</v>
          </cell>
          <cell r="BN1298">
            <v>0</v>
          </cell>
          <cell r="BO1298">
            <v>0</v>
          </cell>
          <cell r="BP1298">
            <v>0</v>
          </cell>
          <cell r="BQ1298">
            <v>0</v>
          </cell>
          <cell r="CS1298">
            <v>0</v>
          </cell>
          <cell r="CT1298">
            <v>0</v>
          </cell>
          <cell r="CU1298">
            <v>0</v>
          </cell>
          <cell r="CV1298">
            <v>0</v>
          </cell>
          <cell r="CY1298">
            <v>0</v>
          </cell>
          <cell r="CZ1298">
            <v>0</v>
          </cell>
          <cell r="DA1298">
            <v>0</v>
          </cell>
          <cell r="DB1298">
            <v>0</v>
          </cell>
        </row>
        <row r="1299">
          <cell r="B1299" t="str">
            <v>1293 DE 2025</v>
          </cell>
          <cell r="C1299">
            <v>0</v>
          </cell>
          <cell r="D1299" t="str">
            <v xml:space="preserve">No. Vice Recursos / Regalías </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BI1299">
            <v>0</v>
          </cell>
          <cell r="BJ1299">
            <v>0</v>
          </cell>
          <cell r="BK1299">
            <v>0</v>
          </cell>
          <cell r="BL1299">
            <v>0</v>
          </cell>
          <cell r="BM1299">
            <v>0</v>
          </cell>
          <cell r="BN1299">
            <v>0</v>
          </cell>
          <cell r="BO1299">
            <v>0</v>
          </cell>
          <cell r="BP1299">
            <v>0</v>
          </cell>
          <cell r="BQ1299">
            <v>0</v>
          </cell>
          <cell r="CS1299">
            <v>0</v>
          </cell>
          <cell r="CT1299">
            <v>0</v>
          </cell>
          <cell r="CU1299">
            <v>0</v>
          </cell>
          <cell r="CV1299">
            <v>0</v>
          </cell>
          <cell r="CY1299">
            <v>0</v>
          </cell>
          <cell r="CZ1299">
            <v>0</v>
          </cell>
          <cell r="DA1299">
            <v>0</v>
          </cell>
          <cell r="DB1299">
            <v>0</v>
          </cell>
        </row>
        <row r="1300">
          <cell r="B1300" t="str">
            <v>1294 DE 2025</v>
          </cell>
          <cell r="C1300">
            <v>0</v>
          </cell>
          <cell r="D1300" t="str">
            <v xml:space="preserve">No. Vice Recursos / Regalías </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BI1300">
            <v>0</v>
          </cell>
          <cell r="BJ1300">
            <v>0</v>
          </cell>
          <cell r="BK1300">
            <v>0</v>
          </cell>
          <cell r="BL1300">
            <v>0</v>
          </cell>
          <cell r="BM1300">
            <v>0</v>
          </cell>
          <cell r="BN1300">
            <v>0</v>
          </cell>
          <cell r="BO1300">
            <v>0</v>
          </cell>
          <cell r="BP1300">
            <v>0</v>
          </cell>
          <cell r="BQ1300">
            <v>0</v>
          </cell>
          <cell r="CS1300">
            <v>0</v>
          </cell>
          <cell r="CT1300">
            <v>0</v>
          </cell>
          <cell r="CU1300">
            <v>0</v>
          </cell>
          <cell r="CV1300">
            <v>0</v>
          </cell>
          <cell r="CY1300">
            <v>0</v>
          </cell>
          <cell r="CZ1300">
            <v>0</v>
          </cell>
          <cell r="DA1300">
            <v>0</v>
          </cell>
          <cell r="DB1300">
            <v>0</v>
          </cell>
        </row>
        <row r="1301">
          <cell r="B1301" t="str">
            <v>1295 DE 2025</v>
          </cell>
          <cell r="C1301">
            <v>0</v>
          </cell>
          <cell r="D1301" t="str">
            <v xml:space="preserve">No. Vice Recursos / Regalías </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BI1301">
            <v>0</v>
          </cell>
          <cell r="BJ1301">
            <v>0</v>
          </cell>
          <cell r="BK1301">
            <v>0</v>
          </cell>
          <cell r="BL1301">
            <v>0</v>
          </cell>
          <cell r="BM1301">
            <v>0</v>
          </cell>
          <cell r="BN1301">
            <v>0</v>
          </cell>
          <cell r="BO1301">
            <v>0</v>
          </cell>
          <cell r="BP1301">
            <v>0</v>
          </cell>
          <cell r="BQ1301">
            <v>0</v>
          </cell>
          <cell r="CS1301">
            <v>0</v>
          </cell>
          <cell r="CT1301">
            <v>0</v>
          </cell>
          <cell r="CU1301">
            <v>0</v>
          </cell>
          <cell r="CV1301">
            <v>0</v>
          </cell>
          <cell r="CY1301">
            <v>0</v>
          </cell>
          <cell r="CZ1301">
            <v>0</v>
          </cell>
          <cell r="DA1301">
            <v>0</v>
          </cell>
          <cell r="DB1301">
            <v>0</v>
          </cell>
        </row>
        <row r="1302">
          <cell r="B1302" t="str">
            <v>1296 DE 2025</v>
          </cell>
          <cell r="C1302">
            <v>0</v>
          </cell>
          <cell r="D1302" t="str">
            <v xml:space="preserve">No. Vice Recursos / Regalías </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BI1302">
            <v>0</v>
          </cell>
          <cell r="BJ1302">
            <v>0</v>
          </cell>
          <cell r="BK1302">
            <v>0</v>
          </cell>
          <cell r="BL1302">
            <v>0</v>
          </cell>
          <cell r="BM1302">
            <v>0</v>
          </cell>
          <cell r="BN1302">
            <v>0</v>
          </cell>
          <cell r="BO1302">
            <v>0</v>
          </cell>
          <cell r="BP1302">
            <v>0</v>
          </cell>
          <cell r="BQ1302">
            <v>0</v>
          </cell>
          <cell r="CS1302">
            <v>0</v>
          </cell>
          <cell r="CT1302">
            <v>0</v>
          </cell>
          <cell r="CU1302">
            <v>0</v>
          </cell>
          <cell r="CV1302">
            <v>0</v>
          </cell>
          <cell r="CY1302">
            <v>0</v>
          </cell>
          <cell r="CZ1302">
            <v>0</v>
          </cell>
          <cell r="DA1302">
            <v>0</v>
          </cell>
          <cell r="DB1302">
            <v>0</v>
          </cell>
        </row>
        <row r="1303">
          <cell r="B1303" t="str">
            <v>1297 DE 2025</v>
          </cell>
          <cell r="C1303">
            <v>0</v>
          </cell>
          <cell r="D1303" t="str">
            <v xml:space="preserve">No. Vice Recursos / Regalías </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BI1303">
            <v>0</v>
          </cell>
          <cell r="BJ1303">
            <v>0</v>
          </cell>
          <cell r="BK1303">
            <v>0</v>
          </cell>
          <cell r="BL1303">
            <v>0</v>
          </cell>
          <cell r="BM1303">
            <v>0</v>
          </cell>
          <cell r="BN1303">
            <v>0</v>
          </cell>
          <cell r="BO1303">
            <v>0</v>
          </cell>
          <cell r="BP1303">
            <v>0</v>
          </cell>
          <cell r="BQ1303">
            <v>0</v>
          </cell>
          <cell r="CS1303">
            <v>0</v>
          </cell>
          <cell r="CT1303">
            <v>0</v>
          </cell>
          <cell r="CU1303">
            <v>0</v>
          </cell>
          <cell r="CV1303">
            <v>0</v>
          </cell>
          <cell r="CY1303">
            <v>0</v>
          </cell>
          <cell r="CZ1303">
            <v>0</v>
          </cell>
          <cell r="DA1303">
            <v>0</v>
          </cell>
          <cell r="DB1303">
            <v>0</v>
          </cell>
        </row>
        <row r="1304">
          <cell r="B1304" t="str">
            <v>1298 DE 2025</v>
          </cell>
          <cell r="C1304">
            <v>0</v>
          </cell>
          <cell r="D1304" t="str">
            <v xml:space="preserve">No. Vice Recursos / Regalías </v>
          </cell>
          <cell r="E1304">
            <v>0</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BI1304">
            <v>0</v>
          </cell>
          <cell r="BJ1304">
            <v>0</v>
          </cell>
          <cell r="BK1304">
            <v>0</v>
          </cell>
          <cell r="BL1304">
            <v>0</v>
          </cell>
          <cell r="BM1304">
            <v>0</v>
          </cell>
          <cell r="BN1304">
            <v>0</v>
          </cell>
          <cell r="BO1304">
            <v>0</v>
          </cell>
          <cell r="BP1304">
            <v>0</v>
          </cell>
          <cell r="BQ1304">
            <v>0</v>
          </cell>
          <cell r="CS1304">
            <v>0</v>
          </cell>
          <cell r="CT1304">
            <v>0</v>
          </cell>
          <cell r="CU1304">
            <v>0</v>
          </cell>
          <cell r="CV1304">
            <v>0</v>
          </cell>
          <cell r="CY1304">
            <v>0</v>
          </cell>
          <cell r="CZ1304">
            <v>0</v>
          </cell>
          <cell r="DA1304">
            <v>0</v>
          </cell>
          <cell r="DB1304">
            <v>0</v>
          </cell>
        </row>
        <row r="1305">
          <cell r="B1305" t="str">
            <v>1299 DE 2025</v>
          </cell>
          <cell r="C1305">
            <v>0</v>
          </cell>
          <cell r="D1305" t="str">
            <v xml:space="preserve">No. Vice Recursos / Regalías </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BI1305">
            <v>0</v>
          </cell>
          <cell r="BJ1305">
            <v>0</v>
          </cell>
          <cell r="BK1305">
            <v>0</v>
          </cell>
          <cell r="BL1305">
            <v>0</v>
          </cell>
          <cell r="BM1305">
            <v>0</v>
          </cell>
          <cell r="BN1305">
            <v>0</v>
          </cell>
          <cell r="BO1305">
            <v>0</v>
          </cell>
          <cell r="BP1305">
            <v>0</v>
          </cell>
          <cell r="BQ1305">
            <v>0</v>
          </cell>
          <cell r="CS1305">
            <v>0</v>
          </cell>
          <cell r="CT1305">
            <v>0</v>
          </cell>
          <cell r="CU1305">
            <v>0</v>
          </cell>
          <cell r="CV1305">
            <v>0</v>
          </cell>
          <cell r="CY1305">
            <v>0</v>
          </cell>
          <cell r="CZ1305">
            <v>0</v>
          </cell>
          <cell r="DA1305">
            <v>0</v>
          </cell>
          <cell r="DB1305">
            <v>0</v>
          </cell>
        </row>
        <row r="1306">
          <cell r="B1306" t="str">
            <v>1300 DE 2025</v>
          </cell>
          <cell r="C1306">
            <v>0</v>
          </cell>
          <cell r="D1306" t="str">
            <v xml:space="preserve">No. Vice Recursos / Regalías </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BI1306">
            <v>0</v>
          </cell>
          <cell r="BJ1306">
            <v>0</v>
          </cell>
          <cell r="BK1306">
            <v>0</v>
          </cell>
          <cell r="BL1306">
            <v>0</v>
          </cell>
          <cell r="BM1306">
            <v>0</v>
          </cell>
          <cell r="BN1306">
            <v>0</v>
          </cell>
          <cell r="BO1306">
            <v>0</v>
          </cell>
          <cell r="BP1306">
            <v>0</v>
          </cell>
          <cell r="BQ1306">
            <v>0</v>
          </cell>
          <cell r="CS1306">
            <v>0</v>
          </cell>
          <cell r="CT1306">
            <v>0</v>
          </cell>
          <cell r="CU1306">
            <v>0</v>
          </cell>
          <cell r="CV1306">
            <v>0</v>
          </cell>
          <cell r="CY1306">
            <v>0</v>
          </cell>
          <cell r="CZ1306">
            <v>0</v>
          </cell>
          <cell r="DA1306">
            <v>0</v>
          </cell>
          <cell r="DB1306">
            <v>0</v>
          </cell>
        </row>
        <row r="1307">
          <cell r="B1307" t="str">
            <v>1301 DE 2025</v>
          </cell>
          <cell r="C1307">
            <v>0</v>
          </cell>
          <cell r="D1307" t="str">
            <v xml:space="preserve">No. Vice Recursos / Regalías </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BI1307">
            <v>0</v>
          </cell>
          <cell r="BJ1307">
            <v>0</v>
          </cell>
          <cell r="BK1307">
            <v>0</v>
          </cell>
          <cell r="BL1307">
            <v>0</v>
          </cell>
          <cell r="BM1307">
            <v>0</v>
          </cell>
          <cell r="BN1307">
            <v>0</v>
          </cell>
          <cell r="BO1307">
            <v>0</v>
          </cell>
          <cell r="BP1307">
            <v>0</v>
          </cell>
          <cell r="BQ1307">
            <v>0</v>
          </cell>
          <cell r="CS1307">
            <v>0</v>
          </cell>
          <cell r="CT1307">
            <v>0</v>
          </cell>
          <cell r="CU1307">
            <v>0</v>
          </cell>
          <cell r="CV1307">
            <v>0</v>
          </cell>
          <cell r="CY1307">
            <v>0</v>
          </cell>
          <cell r="CZ1307">
            <v>0</v>
          </cell>
          <cell r="DA1307">
            <v>0</v>
          </cell>
          <cell r="DB1307">
            <v>0</v>
          </cell>
        </row>
        <row r="1308">
          <cell r="B1308" t="str">
            <v>1302 DE 2025</v>
          </cell>
          <cell r="C1308">
            <v>0</v>
          </cell>
          <cell r="D1308" t="str">
            <v xml:space="preserve">No. Vice Recursos / Regalías </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BI1308">
            <v>0</v>
          </cell>
          <cell r="BJ1308">
            <v>0</v>
          </cell>
          <cell r="BK1308">
            <v>0</v>
          </cell>
          <cell r="BL1308">
            <v>0</v>
          </cell>
          <cell r="BM1308">
            <v>0</v>
          </cell>
          <cell r="BN1308">
            <v>0</v>
          </cell>
          <cell r="BO1308">
            <v>0</v>
          </cell>
          <cell r="BP1308">
            <v>0</v>
          </cell>
          <cell r="BQ1308">
            <v>0</v>
          </cell>
          <cell r="CS1308">
            <v>0</v>
          </cell>
          <cell r="CT1308">
            <v>0</v>
          </cell>
          <cell r="CU1308">
            <v>0</v>
          </cell>
          <cell r="CV1308">
            <v>0</v>
          </cell>
          <cell r="CY1308">
            <v>0</v>
          </cell>
          <cell r="CZ1308">
            <v>0</v>
          </cell>
          <cell r="DA1308">
            <v>0</v>
          </cell>
          <cell r="DB1308">
            <v>0</v>
          </cell>
        </row>
        <row r="1309">
          <cell r="B1309" t="str">
            <v>1303 DE 2025</v>
          </cell>
          <cell r="C1309">
            <v>0</v>
          </cell>
          <cell r="D1309" t="str">
            <v xml:space="preserve">No. Vice Recursos / Regalías </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BI1309">
            <v>0</v>
          </cell>
          <cell r="BJ1309">
            <v>0</v>
          </cell>
          <cell r="BK1309">
            <v>0</v>
          </cell>
          <cell r="BL1309">
            <v>0</v>
          </cell>
          <cell r="BM1309">
            <v>0</v>
          </cell>
          <cell r="BN1309">
            <v>0</v>
          </cell>
          <cell r="BO1309">
            <v>0</v>
          </cell>
          <cell r="BP1309">
            <v>0</v>
          </cell>
          <cell r="BQ1309">
            <v>0</v>
          </cell>
          <cell r="CS1309">
            <v>0</v>
          </cell>
          <cell r="CT1309">
            <v>0</v>
          </cell>
          <cell r="CU1309">
            <v>0</v>
          </cell>
          <cell r="CV1309">
            <v>0</v>
          </cell>
          <cell r="CY1309">
            <v>0</v>
          </cell>
          <cell r="CZ1309">
            <v>0</v>
          </cell>
          <cell r="DA1309">
            <v>0</v>
          </cell>
          <cell r="DB1309">
            <v>0</v>
          </cell>
        </row>
        <row r="1310">
          <cell r="B1310" t="str">
            <v>1304 DE 2025</v>
          </cell>
          <cell r="C1310">
            <v>0</v>
          </cell>
          <cell r="D1310" t="str">
            <v xml:space="preserve">No. Vice Recursos / Regalías </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BI1310">
            <v>0</v>
          </cell>
          <cell r="BJ1310">
            <v>0</v>
          </cell>
          <cell r="BK1310">
            <v>0</v>
          </cell>
          <cell r="BL1310">
            <v>0</v>
          </cell>
          <cell r="BM1310">
            <v>0</v>
          </cell>
          <cell r="BN1310">
            <v>0</v>
          </cell>
          <cell r="BO1310">
            <v>0</v>
          </cell>
          <cell r="BP1310">
            <v>0</v>
          </cell>
          <cell r="BQ1310">
            <v>0</v>
          </cell>
          <cell r="CS1310">
            <v>0</v>
          </cell>
          <cell r="CT1310">
            <v>0</v>
          </cell>
          <cell r="CU1310">
            <v>0</v>
          </cell>
          <cell r="CV1310">
            <v>0</v>
          </cell>
          <cell r="CY1310">
            <v>0</v>
          </cell>
          <cell r="CZ1310">
            <v>0</v>
          </cell>
          <cell r="DA1310">
            <v>0</v>
          </cell>
          <cell r="DB1310">
            <v>0</v>
          </cell>
        </row>
        <row r="1311">
          <cell r="B1311" t="str">
            <v>1305 DE 2025</v>
          </cell>
          <cell r="C1311">
            <v>0</v>
          </cell>
          <cell r="D1311" t="str">
            <v xml:space="preserve">No. Vice Recursos / Regalías </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BI1311">
            <v>0</v>
          </cell>
          <cell r="BJ1311">
            <v>0</v>
          </cell>
          <cell r="BK1311">
            <v>0</v>
          </cell>
          <cell r="BL1311">
            <v>0</v>
          </cell>
          <cell r="BM1311">
            <v>0</v>
          </cell>
          <cell r="BN1311">
            <v>0</v>
          </cell>
          <cell r="BO1311">
            <v>0</v>
          </cell>
          <cell r="BP1311">
            <v>0</v>
          </cell>
          <cell r="BQ1311">
            <v>0</v>
          </cell>
          <cell r="CS1311">
            <v>0</v>
          </cell>
          <cell r="CT1311">
            <v>0</v>
          </cell>
          <cell r="CU1311">
            <v>0</v>
          </cell>
          <cell r="CV1311">
            <v>0</v>
          </cell>
          <cell r="CY1311">
            <v>0</v>
          </cell>
          <cell r="CZ1311">
            <v>0</v>
          </cell>
          <cell r="DA1311">
            <v>0</v>
          </cell>
          <cell r="DB1311">
            <v>0</v>
          </cell>
        </row>
        <row r="1312">
          <cell r="B1312" t="str">
            <v>1306 DE 2025</v>
          </cell>
          <cell r="C1312">
            <v>0</v>
          </cell>
          <cell r="D1312" t="str">
            <v xml:space="preserve">No. Vice Recursos / Regalías </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BI1312">
            <v>0</v>
          </cell>
          <cell r="BJ1312">
            <v>0</v>
          </cell>
          <cell r="BK1312">
            <v>0</v>
          </cell>
          <cell r="BL1312">
            <v>0</v>
          </cell>
          <cell r="BM1312">
            <v>0</v>
          </cell>
          <cell r="BN1312">
            <v>0</v>
          </cell>
          <cell r="BO1312">
            <v>0</v>
          </cell>
          <cell r="BP1312">
            <v>0</v>
          </cell>
          <cell r="BQ1312">
            <v>0</v>
          </cell>
          <cell r="CS1312">
            <v>0</v>
          </cell>
          <cell r="CT1312">
            <v>0</v>
          </cell>
          <cell r="CU1312">
            <v>0</v>
          </cell>
          <cell r="CV1312">
            <v>0</v>
          </cell>
          <cell r="CY1312">
            <v>0</v>
          </cell>
          <cell r="CZ1312">
            <v>0</v>
          </cell>
          <cell r="DA1312">
            <v>0</v>
          </cell>
          <cell r="DB1312">
            <v>0</v>
          </cell>
        </row>
        <row r="1313">
          <cell r="B1313" t="str">
            <v>1307 DE 2025</v>
          </cell>
          <cell r="C1313">
            <v>0</v>
          </cell>
          <cell r="D1313" t="str">
            <v xml:space="preserve">No. Vice Recursos / Regalías </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BI1313">
            <v>0</v>
          </cell>
          <cell r="BJ1313">
            <v>0</v>
          </cell>
          <cell r="BK1313">
            <v>0</v>
          </cell>
          <cell r="BL1313">
            <v>0</v>
          </cell>
          <cell r="BM1313">
            <v>0</v>
          </cell>
          <cell r="BN1313">
            <v>0</v>
          </cell>
          <cell r="BO1313">
            <v>0</v>
          </cell>
          <cell r="BP1313">
            <v>0</v>
          </cell>
          <cell r="BQ1313">
            <v>0</v>
          </cell>
          <cell r="CS1313">
            <v>0</v>
          </cell>
          <cell r="CT1313">
            <v>0</v>
          </cell>
          <cell r="CU1313">
            <v>0</v>
          </cell>
          <cell r="CV1313">
            <v>0</v>
          </cell>
          <cell r="CY1313">
            <v>0</v>
          </cell>
          <cell r="CZ1313">
            <v>0</v>
          </cell>
          <cell r="DA1313">
            <v>0</v>
          </cell>
          <cell r="DB1313">
            <v>0</v>
          </cell>
        </row>
        <row r="1314">
          <cell r="B1314" t="str">
            <v>1308 DE 2025</v>
          </cell>
          <cell r="C1314">
            <v>0</v>
          </cell>
          <cell r="D1314" t="str">
            <v xml:space="preserve">No. Vice Recursos / Regalías </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BI1314">
            <v>0</v>
          </cell>
          <cell r="BJ1314">
            <v>0</v>
          </cell>
          <cell r="BK1314">
            <v>0</v>
          </cell>
          <cell r="BL1314">
            <v>0</v>
          </cell>
          <cell r="BM1314">
            <v>0</v>
          </cell>
          <cell r="BN1314">
            <v>0</v>
          </cell>
          <cell r="BO1314">
            <v>0</v>
          </cell>
          <cell r="BP1314">
            <v>0</v>
          </cell>
          <cell r="BQ1314">
            <v>0</v>
          </cell>
          <cell r="CS1314">
            <v>0</v>
          </cell>
          <cell r="CT1314">
            <v>0</v>
          </cell>
          <cell r="CU1314">
            <v>0</v>
          </cell>
          <cell r="CV1314">
            <v>0</v>
          </cell>
          <cell r="CY1314">
            <v>0</v>
          </cell>
          <cell r="CZ1314">
            <v>0</v>
          </cell>
          <cell r="DA1314">
            <v>0</v>
          </cell>
          <cell r="DB1314">
            <v>0</v>
          </cell>
        </row>
        <row r="1315">
          <cell r="B1315" t="str">
            <v>1309 DE 2025</v>
          </cell>
          <cell r="C1315">
            <v>0</v>
          </cell>
          <cell r="D1315" t="str">
            <v xml:space="preserve">No. Vice Recursos / Regalías </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BI1315">
            <v>0</v>
          </cell>
          <cell r="BJ1315">
            <v>0</v>
          </cell>
          <cell r="BK1315">
            <v>0</v>
          </cell>
          <cell r="BL1315">
            <v>0</v>
          </cell>
          <cell r="BM1315">
            <v>0</v>
          </cell>
          <cell r="BN1315">
            <v>0</v>
          </cell>
          <cell r="BO1315">
            <v>0</v>
          </cell>
          <cell r="BP1315">
            <v>0</v>
          </cell>
          <cell r="BQ1315">
            <v>0</v>
          </cell>
          <cell r="CS1315">
            <v>0</v>
          </cell>
          <cell r="CT1315">
            <v>0</v>
          </cell>
          <cell r="CU1315">
            <v>0</v>
          </cell>
          <cell r="CV1315">
            <v>0</v>
          </cell>
          <cell r="CY1315">
            <v>0</v>
          </cell>
          <cell r="CZ1315">
            <v>0</v>
          </cell>
          <cell r="DA1315">
            <v>0</v>
          </cell>
          <cell r="DB1315">
            <v>0</v>
          </cell>
        </row>
        <row r="1316">
          <cell r="B1316" t="str">
            <v>1310 DE 2025</v>
          </cell>
          <cell r="C1316">
            <v>0</v>
          </cell>
          <cell r="D1316" t="str">
            <v xml:space="preserve">No. Vice Recursos / Regalías </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K1316">
            <v>0</v>
          </cell>
          <cell r="AN1316">
            <v>0</v>
          </cell>
          <cell r="AQ1316">
            <v>0</v>
          </cell>
          <cell r="AT1316">
            <v>0</v>
          </cell>
          <cell r="AW1316">
            <v>0</v>
          </cell>
          <cell r="BI1316">
            <v>0</v>
          </cell>
          <cell r="BJ1316">
            <v>0</v>
          </cell>
          <cell r="BK1316">
            <v>0</v>
          </cell>
          <cell r="BL1316">
            <v>0</v>
          </cell>
          <cell r="BM1316">
            <v>0</v>
          </cell>
          <cell r="BN1316">
            <v>0</v>
          </cell>
          <cell r="BO1316">
            <v>0</v>
          </cell>
          <cell r="BP1316">
            <v>0</v>
          </cell>
          <cell r="BQ1316">
            <v>0</v>
          </cell>
          <cell r="BR1316">
            <v>0</v>
          </cell>
          <cell r="BS1316">
            <v>0</v>
          </cell>
          <cell r="BX1316">
            <v>0</v>
          </cell>
          <cell r="BY1316">
            <v>0</v>
          </cell>
          <cell r="BZ1316">
            <v>0</v>
          </cell>
          <cell r="CA1316">
            <v>0</v>
          </cell>
          <cell r="CC1316">
            <v>0</v>
          </cell>
          <cell r="CD1316">
            <v>0</v>
          </cell>
          <cell r="CF1316">
            <v>0</v>
          </cell>
          <cell r="CG1316">
            <v>0</v>
          </cell>
          <cell r="CH1316">
            <v>0</v>
          </cell>
          <cell r="CI1316">
            <v>0</v>
          </cell>
          <cell r="CJ1316">
            <v>0</v>
          </cell>
          <cell r="CK1316">
            <v>0</v>
          </cell>
          <cell r="CL1316">
            <v>0</v>
          </cell>
          <cell r="CM1316">
            <v>0</v>
          </cell>
          <cell r="CN1316">
            <v>0</v>
          </cell>
          <cell r="CO1316">
            <v>0</v>
          </cell>
          <cell r="CP1316">
            <v>0</v>
          </cell>
          <cell r="CQ1316">
            <v>0</v>
          </cell>
          <cell r="CR1316">
            <v>0</v>
          </cell>
          <cell r="CS1316">
            <v>0</v>
          </cell>
          <cell r="CT1316">
            <v>0</v>
          </cell>
          <cell r="CU1316">
            <v>0</v>
          </cell>
          <cell r="CV1316">
            <v>0</v>
          </cell>
          <cell r="CW1316">
            <v>0</v>
          </cell>
          <cell r="CX1316">
            <v>0</v>
          </cell>
          <cell r="CY1316">
            <v>0</v>
          </cell>
          <cell r="CZ1316">
            <v>0</v>
          </cell>
          <cell r="DA1316">
            <v>0</v>
          </cell>
          <cell r="DB1316">
            <v>0</v>
          </cell>
        </row>
        <row r="1317">
          <cell r="B1317" t="str">
            <v>1311 DE 2025</v>
          </cell>
          <cell r="C1317">
            <v>79797679</v>
          </cell>
          <cell r="D1317" t="str">
            <v>MIGUEL ANDRES BECERRA QUINTERO</v>
          </cell>
          <cell r="E1317" t="str">
            <v>CONTRATO DE PRESTACIÓN DE SERVICIOS DE APOYO A LA GESTIÓN</v>
          </cell>
          <cell r="F1317" t="str">
            <v xml:space="preserve">PRESTACIÓN DE SERVICIOS DE APOYO A LA GESTIÓN NECESARIO PARA EL FORTALECIMIENTO DE LOS PROCESOS OPERATIVOS DE SERVICIOS GENERALES EN LA SEDE RESTREPO DE LA UNIVERSIDAD DE LOS LLANOS. </v>
          </cell>
          <cell r="G1317">
            <v>45985</v>
          </cell>
          <cell r="H1317">
            <v>2311992</v>
          </cell>
          <cell r="I1317" t="str">
            <v>Un (01) mes y seis (06) días calendario</v>
          </cell>
          <cell r="J1317">
            <v>45985</v>
          </cell>
          <cell r="K1317">
            <v>46020</v>
          </cell>
          <cell r="L1317" t="str">
            <v>NO APLICA</v>
          </cell>
          <cell r="M1317" t="str">
            <v>NO APLICA</v>
          </cell>
          <cell r="N1317" t="str">
            <v>NO APLICA</v>
          </cell>
          <cell r="O1317">
            <v>1</v>
          </cell>
          <cell r="P1317">
            <v>2311992</v>
          </cell>
          <cell r="Q1317">
            <v>45985</v>
          </cell>
          <cell r="R1317">
            <v>46020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K1317">
            <v>0</v>
          </cell>
          <cell r="AN1317">
            <v>0</v>
          </cell>
          <cell r="AQ1317">
            <v>0</v>
          </cell>
          <cell r="AT1317">
            <v>0</v>
          </cell>
          <cell r="AW1317">
            <v>0</v>
          </cell>
          <cell r="BI1317" t="str">
            <v>Vicerrectoría de Recursos Universitarios</v>
          </cell>
          <cell r="BJ1317" t="str">
            <v>WILSON FERNANDO SALGADO CIFUENTES</v>
          </cell>
          <cell r="BK1317" t="str">
            <v>Vicerrector Universitario</v>
          </cell>
          <cell r="BL1317">
            <v>2981</v>
          </cell>
          <cell r="BM1317">
            <v>45985.689803240741</v>
          </cell>
          <cell r="BN1317">
            <v>5070160</v>
          </cell>
          <cell r="BO1317">
            <v>8099</v>
          </cell>
          <cell r="BP1317">
            <v>45985</v>
          </cell>
          <cell r="BQ1317">
            <v>2311992</v>
          </cell>
          <cell r="BR1317">
            <v>0</v>
          </cell>
          <cell r="BS1317">
            <v>0</v>
          </cell>
          <cell r="BX1317">
            <v>0</v>
          </cell>
          <cell r="BY1317">
            <v>0</v>
          </cell>
          <cell r="BZ1317">
            <v>0</v>
          </cell>
          <cell r="CA1317">
            <v>0</v>
          </cell>
          <cell r="CC1317">
            <v>0</v>
          </cell>
          <cell r="CD1317">
            <v>0</v>
          </cell>
          <cell r="CF1317">
            <v>0</v>
          </cell>
          <cell r="CG1317">
            <v>0</v>
          </cell>
          <cell r="CH1317">
            <v>0</v>
          </cell>
          <cell r="CI1317">
            <v>0</v>
          </cell>
          <cell r="CJ1317">
            <v>0</v>
          </cell>
          <cell r="CK1317">
            <v>0</v>
          </cell>
          <cell r="CL1317">
            <v>0</v>
          </cell>
          <cell r="CM1317">
            <v>0</v>
          </cell>
          <cell r="CN1317">
            <v>0</v>
          </cell>
          <cell r="CO1317">
            <v>0</v>
          </cell>
          <cell r="CP1317">
            <v>0</v>
          </cell>
          <cell r="CQ1317">
            <v>0</v>
          </cell>
          <cell r="CR1317">
            <v>0</v>
          </cell>
          <cell r="CS1317" t="str">
            <v>1. Coadyuvar en las actividades de mantenimiento general de áreas comunes. 2. Contribuir a la limpieza de senderos y zanjas para garantizar un entorno seguro y ordenado. 3. Apoyar en todo lo relacionado con arreglos y reparaciones que surjan en la sede rede restrepo de la Universidad de los Llanos. 4. Apoyar en el mantenimiento de jardines, poda y corte de césped. 5. Colaborar en la aplicación de productos preventivos para el control de plagas. 6. Apoyar en el mantenimiento y control de las herramientas y materiales a su cargo, mediante un inventario.</v>
          </cell>
          <cell r="CT1317">
            <v>79797679</v>
          </cell>
          <cell r="CU1317">
            <v>504</v>
          </cell>
          <cell r="CV1317" t="str">
            <v>230103</v>
          </cell>
          <cell r="CW1317">
            <v>0</v>
          </cell>
          <cell r="CX1317">
            <v>0</v>
          </cell>
          <cell r="CY1317">
            <v>8299</v>
          </cell>
          <cell r="CZ1317" t="str">
            <v>M6</v>
          </cell>
          <cell r="DA1317">
            <v>2311992</v>
          </cell>
          <cell r="DB1317">
            <v>0</v>
          </cell>
        </row>
        <row r="1318">
          <cell r="B1318" t="str">
            <v>1312 DE 2025</v>
          </cell>
          <cell r="C1318">
            <v>1119889071</v>
          </cell>
          <cell r="D1318" t="str">
            <v>CLEYDY YORMARY CARDENAS SOLER</v>
          </cell>
          <cell r="E1318" t="str">
            <v>CONTRATO DE PRESTACIÓN DE SERVICIOS DE APOYO A LA GESTIÓN</v>
          </cell>
          <cell r="F1318" t="str">
            <v xml:space="preserve">PRESTACIÓN DE SERVICIOS DE APOYO A LA GESTIÓN PARA EL FORTALECIMIENTO DE LOS PROCESOS ADMINISTRATIVOS Y CONTABLES DESARROLLADOS EN LA SEDE RESTREPO DE LA UNIVERSIDAD DE LOS LLANOS.         </v>
          </cell>
          <cell r="G1318">
            <v>45985</v>
          </cell>
          <cell r="H1318">
            <v>2758168</v>
          </cell>
          <cell r="I1318" t="str">
            <v>Un (01) mes y seis (06) días calendario</v>
          </cell>
          <cell r="J1318">
            <v>45985</v>
          </cell>
          <cell r="K1318">
            <v>46020</v>
          </cell>
          <cell r="L1318" t="str">
            <v>NO APLICA</v>
          </cell>
          <cell r="M1318" t="str">
            <v>NO APLICA</v>
          </cell>
          <cell r="N1318" t="str">
            <v>NO APLICA</v>
          </cell>
          <cell r="O1318">
            <v>1</v>
          </cell>
          <cell r="P1318">
            <v>2758168</v>
          </cell>
          <cell r="Q1318">
            <v>45985</v>
          </cell>
          <cell r="R1318">
            <v>46020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K1318">
            <v>0</v>
          </cell>
          <cell r="AN1318">
            <v>0</v>
          </cell>
          <cell r="AQ1318">
            <v>0</v>
          </cell>
          <cell r="AT1318">
            <v>0</v>
          </cell>
          <cell r="AW1318">
            <v>0</v>
          </cell>
          <cell r="BI1318" t="str">
            <v>Vicerrectoría de Recursos Universitarios</v>
          </cell>
          <cell r="BJ1318" t="str">
            <v>WILSON FERNANDO SALGADO CIFUENTES</v>
          </cell>
          <cell r="BK1318" t="str">
            <v>Vicerrector Universitario</v>
          </cell>
          <cell r="BL1318">
            <v>2981</v>
          </cell>
          <cell r="BM1318">
            <v>45985.689803240741</v>
          </cell>
          <cell r="BN1318">
            <v>5070160</v>
          </cell>
          <cell r="BO1318">
            <v>8098</v>
          </cell>
          <cell r="BP1318">
            <v>45985</v>
          </cell>
          <cell r="BQ1318">
            <v>2758168</v>
          </cell>
          <cell r="BR1318">
            <v>0</v>
          </cell>
          <cell r="BS1318">
            <v>0</v>
          </cell>
          <cell r="BX1318">
            <v>0</v>
          </cell>
          <cell r="BY1318">
            <v>0</v>
          </cell>
          <cell r="BZ1318">
            <v>0</v>
          </cell>
          <cell r="CA1318">
            <v>0</v>
          </cell>
          <cell r="CC1318">
            <v>0</v>
          </cell>
          <cell r="CD1318">
            <v>0</v>
          </cell>
          <cell r="CF1318">
            <v>0</v>
          </cell>
          <cell r="CG1318">
            <v>0</v>
          </cell>
          <cell r="CH1318">
            <v>0</v>
          </cell>
          <cell r="CI1318">
            <v>0</v>
          </cell>
          <cell r="CJ1318">
            <v>0</v>
          </cell>
          <cell r="CK1318">
            <v>0</v>
          </cell>
          <cell r="CL1318">
            <v>0</v>
          </cell>
          <cell r="CM1318">
            <v>0</v>
          </cell>
          <cell r="CN1318">
            <v>0</v>
          </cell>
          <cell r="CO1318">
            <v>0</v>
          </cell>
          <cell r="CP1318">
            <v>0</v>
          </cell>
          <cell r="CQ1318">
            <v>0</v>
          </cell>
          <cell r="CR1318">
            <v>0</v>
          </cell>
          <cell r="CS1318" t="str">
            <v>1. Apoyar al proceso de Facturación Electrónica.  2. Participar en la organización y distribución de las facturas electrónicas. 3. Apoyar en la expedición de boletos para los diversos eventos que se desarrollen la sede restrepo y Museo de Historia Natural. 4. Contribuir en la realización del cobro y verificación de los pagos recibidos en cualquier medio de pago por el uso de los servicios ofertado en la sede Restrepo. 5. Contribuir en la atención al cliente, asesorando a los visitantes sobre los eventos, servicios, ofertas y horarios. 6. Apoyar en el manejo de la caja, cuadre de la misma cuando sea requerido. 7. Colaborar en la realización del conteo del dinero recaudado y compararlo con los registros de ventas, para asegurar la precisión de los datos. 8. Colaborar en la realización de la emisión de los comprobantes, entregar los recibos, boletos o pases correspondientes. 9. Contribuir en la información sobre registro y estadísticas, llevando un registro del numero de entradas vendidas y otros datos relevantes. 10. Apoyar en la atención y solución de situaciones que generen requerimientos o reclamos básicos.</v>
          </cell>
          <cell r="CT1318">
            <v>1119889071</v>
          </cell>
          <cell r="CU1318">
            <v>504</v>
          </cell>
          <cell r="CV1318" t="str">
            <v>230103</v>
          </cell>
          <cell r="CW1318">
            <v>0</v>
          </cell>
          <cell r="CX1318">
            <v>0</v>
          </cell>
          <cell r="CY1318">
            <v>8299</v>
          </cell>
          <cell r="CZ1318" t="str">
            <v>M6</v>
          </cell>
          <cell r="DA1318">
            <v>2758168</v>
          </cell>
          <cell r="DB1318">
            <v>0</v>
          </cell>
        </row>
        <row r="1319">
          <cell r="B1319" t="str">
            <v>0669 DE 2025</v>
          </cell>
          <cell r="C1319">
            <v>1193218812</v>
          </cell>
          <cell r="D1319" t="str">
            <v>ESTEFANI YULIETH BERNAL BUSTOS</v>
          </cell>
          <cell r="E1319" t="str">
            <v>CONTRATO DE PRESTACIÓN DE SERVICIOS DE APOYO A LA GESTIÓN</v>
          </cell>
          <cell r="F1319" t="str">
            <v>PRESTACIÓN DE SERVICIOS DE APOYO A LA GESTIÓN NECESARIO PARA EL FORTALECIMIENTO DE LOS PROCESOS ADMINISTRATIVOS DE LA SECCIÓN DE ALMACÉN DE LA UNIVERSIDAD DE LOS LLANOS.</v>
          </cell>
          <cell r="G1319">
            <v>45853</v>
          </cell>
          <cell r="H1319">
            <v>12411754</v>
          </cell>
          <cell r="I1319" t="str">
            <v>Cinco (05) meses y doce (12) días calendario</v>
          </cell>
          <cell r="J1319">
            <v>45853</v>
          </cell>
          <cell r="K1319">
            <v>46017</v>
          </cell>
          <cell r="L1319" t="str">
            <v>NO APLICA</v>
          </cell>
          <cell r="M1319" t="str">
            <v>NO APLICA</v>
          </cell>
          <cell r="N1319" t="str">
            <v>NO APLICA</v>
          </cell>
          <cell r="O1319">
            <v>7</v>
          </cell>
          <cell r="P1319">
            <v>1225852</v>
          </cell>
          <cell r="Q1319">
            <v>45853</v>
          </cell>
          <cell r="R1319">
            <v>45869</v>
          </cell>
          <cell r="S1319">
            <v>2298473</v>
          </cell>
          <cell r="T1319">
            <v>45870</v>
          </cell>
          <cell r="U1319">
            <v>45900</v>
          </cell>
          <cell r="V1319">
            <v>2298473</v>
          </cell>
          <cell r="W1319">
            <v>45901</v>
          </cell>
          <cell r="X1319">
            <v>45930</v>
          </cell>
          <cell r="Y1319">
            <v>2298473</v>
          </cell>
          <cell r="Z1319">
            <v>45931</v>
          </cell>
          <cell r="AA1319">
            <v>45961</v>
          </cell>
          <cell r="AB1319">
            <v>2298473</v>
          </cell>
          <cell r="AC1319">
            <v>45962</v>
          </cell>
          <cell r="AD1319">
            <v>45991</v>
          </cell>
          <cell r="AE1319">
            <v>1992010</v>
          </cell>
          <cell r="AF1319">
            <v>45992</v>
          </cell>
          <cell r="AG1319">
            <v>46017</v>
          </cell>
          <cell r="AH1319">
            <v>1379084</v>
          </cell>
          <cell r="AI1319">
            <v>46018</v>
          </cell>
          <cell r="AJ1319">
            <v>46035</v>
          </cell>
          <cell r="AK1319">
            <v>0</v>
          </cell>
          <cell r="AL1319">
            <v>0</v>
          </cell>
          <cell r="AM1319">
            <v>0</v>
          </cell>
          <cell r="BH1319">
            <v>0</v>
          </cell>
          <cell r="BI1319" t="str">
            <v>Vicerrectoría de Recursos Universitarios</v>
          </cell>
          <cell r="BJ1319" t="str">
            <v>WILSON FERNANDO SALGADO CIFUENTES</v>
          </cell>
          <cell r="BK1319" t="str">
            <v>Vicerrector Universitario</v>
          </cell>
          <cell r="BL1319">
            <v>1552</v>
          </cell>
          <cell r="BM1319">
            <v>45853.979270833333</v>
          </cell>
          <cell r="BN1319">
            <v>3174935420</v>
          </cell>
          <cell r="BO1319">
            <v>4005</v>
          </cell>
          <cell r="BP1319">
            <v>45853</v>
          </cell>
          <cell r="BQ1319">
            <v>12411754</v>
          </cell>
          <cell r="BR1319">
            <v>1</v>
          </cell>
          <cell r="BS1319">
            <v>45982</v>
          </cell>
          <cell r="BT1319">
            <v>46018</v>
          </cell>
          <cell r="BU1319">
            <v>46035</v>
          </cell>
          <cell r="BV1319" t="str">
            <v>Dieciocho (18) días calendario</v>
          </cell>
          <cell r="BW1319" t="str">
            <v>Cinco (05) meses y treinta (30) días calendario</v>
          </cell>
          <cell r="BX1319">
            <v>1</v>
          </cell>
          <cell r="BY1319">
            <v>45982</v>
          </cell>
          <cell r="BZ1319">
            <v>1379084</v>
          </cell>
          <cell r="CA1319">
            <v>2948</v>
          </cell>
          <cell r="CB1319">
            <v>45981.77003472222</v>
          </cell>
          <cell r="CC1319">
            <v>28957395</v>
          </cell>
          <cell r="CD1319">
            <v>8065</v>
          </cell>
          <cell r="CE1319">
            <v>45982</v>
          </cell>
          <cell r="CF1319">
            <v>1379084</v>
          </cell>
          <cell r="CP1319">
            <v>46035</v>
          </cell>
          <cell r="CS1319"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Apoyar en la recolección de firmas en documentos de traslados o reintegros. 12. Prestar apoyo para alimentar el cronograma de inventarios. 13. Apoyar cuando se requiera, con el archivo de los documentos generados en la realización de inventarios, traslados, reintegros y bajas. 14. Colaborar en la elaboración del borrador del memorando de faltantes en responsables. 15. Apoyar al cumplimiento del plan de mejoramiento de la Contraloría General de la Nación en lo referente con la revisión, constatación, ajuste del listado de bienes según grupos contables versus SICOF. 16. Apoyar en el análisis, elaboración y reclasificación de grupo de inventarios de bienes muebles e inmuebles.</v>
          </cell>
          <cell r="CT1319">
            <v>1193218812</v>
          </cell>
          <cell r="CU1319">
            <v>436</v>
          </cell>
          <cell r="CV1319" t="str">
            <v>4204</v>
          </cell>
          <cell r="CW1319">
            <v>504</v>
          </cell>
          <cell r="CX1319" t="str">
            <v>4204</v>
          </cell>
          <cell r="CY1319">
            <v>8211</v>
          </cell>
          <cell r="CZ1319" t="str">
            <v>M6</v>
          </cell>
          <cell r="DA1319">
            <v>13790838</v>
          </cell>
          <cell r="DB1319">
            <v>0</v>
          </cell>
        </row>
        <row r="1320">
          <cell r="B1320" t="str">
            <v>0684 DE 2025</v>
          </cell>
          <cell r="C1320">
            <v>1122121514</v>
          </cell>
          <cell r="D1320" t="str">
            <v>JENNY PAOLA TORRES RIVAS</v>
          </cell>
          <cell r="E1320" t="str">
            <v>CONTRATO DE PRESTACIÓN DE SERVICIOS PROFESIONALES</v>
          </cell>
          <cell r="F1320" t="str">
            <v>PRESTACIÓN DE SERVICIOS PROFESIONALES NECESARIO PARA EL FORTALECIMIENTO DE LOS PROCESOS DE COORDINACIÓN DEL ÁREA DE PROMOCIÓN SOCIOECONÓMICA DE LA DIVISIÓN DE BIENESTAR UNIVERSITARIO DE LA UNIVERSIDAD DE LOS LLANOS.</v>
          </cell>
          <cell r="G1320">
            <v>45853</v>
          </cell>
          <cell r="H1320">
            <v>21172984</v>
          </cell>
          <cell r="I1320" t="str">
            <v>Cinco (05) meses y doce (12) días calendario</v>
          </cell>
          <cell r="J1320">
            <v>45853</v>
          </cell>
          <cell r="K1320">
            <v>46017</v>
          </cell>
          <cell r="L1320" t="str">
            <v>NO APLICA</v>
          </cell>
          <cell r="M1320" t="str">
            <v>NO APLICA</v>
          </cell>
          <cell r="N1320" t="str">
            <v>NO APLICA</v>
          </cell>
          <cell r="O1320">
            <v>7</v>
          </cell>
          <cell r="P1320">
            <v>2091159</v>
          </cell>
          <cell r="Q1320">
            <v>45853</v>
          </cell>
          <cell r="R1320">
            <v>45869</v>
          </cell>
          <cell r="S1320">
            <v>3920923</v>
          </cell>
          <cell r="T1320">
            <v>45870</v>
          </cell>
          <cell r="U1320">
            <v>45900</v>
          </cell>
          <cell r="V1320">
            <v>3920923</v>
          </cell>
          <cell r="W1320">
            <v>45901</v>
          </cell>
          <cell r="X1320">
            <v>45930</v>
          </cell>
          <cell r="Y1320">
            <v>3920923</v>
          </cell>
          <cell r="Z1320">
            <v>45931</v>
          </cell>
          <cell r="AA1320">
            <v>45961</v>
          </cell>
          <cell r="AB1320">
            <v>3920923</v>
          </cell>
          <cell r="AC1320">
            <v>45962</v>
          </cell>
          <cell r="AD1320">
            <v>45991</v>
          </cell>
          <cell r="AE1320">
            <v>3398133</v>
          </cell>
          <cell r="AF1320">
            <v>45992</v>
          </cell>
          <cell r="AG1320">
            <v>46017</v>
          </cell>
          <cell r="AH1320">
            <v>2352554</v>
          </cell>
          <cell r="AI1320">
            <v>46018</v>
          </cell>
          <cell r="AJ1320">
            <v>46035</v>
          </cell>
          <cell r="AK1320">
            <v>0</v>
          </cell>
          <cell r="AL1320">
            <v>0</v>
          </cell>
          <cell r="AM1320">
            <v>0</v>
          </cell>
          <cell r="BH1320">
            <v>0</v>
          </cell>
          <cell r="BI1320" t="str">
            <v>Vicerrectoría de Recursos Universitarios</v>
          </cell>
          <cell r="BJ1320" t="str">
            <v>WILSON FERNANDO SALGADO CIFUENTES</v>
          </cell>
          <cell r="BK1320" t="str">
            <v>Vicerrector Universitario</v>
          </cell>
          <cell r="BL1320">
            <v>1552</v>
          </cell>
          <cell r="BM1320">
            <v>45853.979270833333</v>
          </cell>
          <cell r="BN1320">
            <v>3174935420</v>
          </cell>
          <cell r="BO1320">
            <v>3999</v>
          </cell>
          <cell r="BP1320">
            <v>45853</v>
          </cell>
          <cell r="BQ1320">
            <v>21172984</v>
          </cell>
          <cell r="BR1320">
            <v>1</v>
          </cell>
          <cell r="BS1320">
            <v>45982</v>
          </cell>
          <cell r="BT1320">
            <v>46018</v>
          </cell>
          <cell r="BU1320">
            <v>46035</v>
          </cell>
          <cell r="BV1320" t="str">
            <v>Dieciocho (18) días calendario</v>
          </cell>
          <cell r="BW1320" t="str">
            <v>Cinco (05) meses y treinta (30) días calendario</v>
          </cell>
          <cell r="BX1320">
            <v>1</v>
          </cell>
          <cell r="BY1320">
            <v>45982</v>
          </cell>
          <cell r="BZ1320">
            <v>2352554</v>
          </cell>
          <cell r="CA1320">
            <v>2948</v>
          </cell>
          <cell r="CB1320">
            <v>45981.77003472222</v>
          </cell>
          <cell r="CC1320">
            <v>28957395</v>
          </cell>
          <cell r="CD1320">
            <v>8066</v>
          </cell>
          <cell r="CE1320">
            <v>45982</v>
          </cell>
          <cell r="CF1320">
            <v>2352554</v>
          </cell>
          <cell r="CP1320">
            <v>46035</v>
          </cell>
          <cell r="CS1320" t="str">
            <v>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Brindar apoyo en la proyección de respuestas a los requerimientos internos o provenientes de entidades externas sobre temas de competencia del área. 14. Brindar apoyo a la jefatura de Bienestar en los eventos institucionales que se realicen y sean liderados o apoyados por la Dirección de Bienestar Institucional.</v>
          </cell>
          <cell r="CT1320">
            <v>1122121514</v>
          </cell>
          <cell r="CU1320">
            <v>436</v>
          </cell>
          <cell r="CV1320" t="str">
            <v>4101</v>
          </cell>
          <cell r="CW1320">
            <v>504</v>
          </cell>
          <cell r="CX1320" t="str">
            <v>4101</v>
          </cell>
          <cell r="CY1320">
            <v>7220</v>
          </cell>
          <cell r="CZ1320" t="str">
            <v>M6</v>
          </cell>
          <cell r="DA1320">
            <v>23525538</v>
          </cell>
          <cell r="DB1320">
            <v>0</v>
          </cell>
        </row>
        <row r="1321">
          <cell r="B1321" t="str">
            <v>0698 DE 2025</v>
          </cell>
          <cell r="C1321">
            <v>12636578</v>
          </cell>
          <cell r="D1321" t="str">
            <v>EDGARD ANTONIO CASTRO BOLAÑO</v>
          </cell>
          <cell r="E1321" t="str">
            <v>CONTRATO DE PRESTACIÓN DE SERVICIOS PROFESIONALES</v>
          </cell>
          <cell r="F1321" t="str">
            <v>PRESTACIÓN DE SERVICIOS PROFESIONALES NECESARIO PARA EL FORTALECIMIENTO DE LOS PROCESOS DE LA SECCIÓN DE PRESUPUESTO Y CONTABILIDAD DE LA UNIVERSIDAD DE LOS LLANOS.</v>
          </cell>
          <cell r="G1321">
            <v>45853</v>
          </cell>
          <cell r="H1321">
            <v>16765327</v>
          </cell>
          <cell r="I1321" t="str">
            <v>Cinco (05) meses y cinco (05) días calendario</v>
          </cell>
          <cell r="J1321">
            <v>45853</v>
          </cell>
          <cell r="K1321">
            <v>46010</v>
          </cell>
          <cell r="L1321" t="str">
            <v>NO APLICA</v>
          </cell>
          <cell r="M1321" t="str">
            <v>NO APLICA</v>
          </cell>
          <cell r="N1321" t="str">
            <v>NO APLICA</v>
          </cell>
          <cell r="O1321">
            <v>7</v>
          </cell>
          <cell r="P1321">
            <v>1730614</v>
          </cell>
          <cell r="Q1321">
            <v>45853</v>
          </cell>
          <cell r="R1321">
            <v>45869</v>
          </cell>
          <cell r="S1321">
            <v>3244902</v>
          </cell>
          <cell r="T1321">
            <v>45870</v>
          </cell>
          <cell r="U1321">
            <v>45900</v>
          </cell>
          <cell r="V1321">
            <v>3244902</v>
          </cell>
          <cell r="W1321">
            <v>45901</v>
          </cell>
          <cell r="X1321">
            <v>45930</v>
          </cell>
          <cell r="Y1321">
            <v>3244902</v>
          </cell>
          <cell r="Z1321">
            <v>45931</v>
          </cell>
          <cell r="AA1321">
            <v>45961</v>
          </cell>
          <cell r="AB1321">
            <v>3244902</v>
          </cell>
          <cell r="AC1321">
            <v>45962</v>
          </cell>
          <cell r="AD1321">
            <v>45991</v>
          </cell>
          <cell r="AE1321">
            <v>2055105</v>
          </cell>
          <cell r="AF1321">
            <v>45992</v>
          </cell>
          <cell r="AG1321">
            <v>46010</v>
          </cell>
          <cell r="AH1321">
            <v>1081634</v>
          </cell>
          <cell r="AI1321">
            <v>46011</v>
          </cell>
          <cell r="AJ1321">
            <v>46020</v>
          </cell>
          <cell r="AK1321">
            <v>0</v>
          </cell>
          <cell r="AL1321">
            <v>0</v>
          </cell>
          <cell r="AM1321">
            <v>0</v>
          </cell>
          <cell r="BH1321">
            <v>0</v>
          </cell>
          <cell r="BI1321" t="str">
            <v>Vicerrectoría de Recursos Universitarios</v>
          </cell>
          <cell r="BJ1321" t="str">
            <v>WILSON FERNANDO SALGADO CIFUENTES</v>
          </cell>
          <cell r="BK1321" t="str">
            <v>Vicerrector Universitario</v>
          </cell>
          <cell r="BL1321">
            <v>1552</v>
          </cell>
          <cell r="BM1321">
            <v>45853.979270833333</v>
          </cell>
          <cell r="BN1321">
            <v>3174935420</v>
          </cell>
          <cell r="BO1321">
            <v>3807</v>
          </cell>
          <cell r="BP1321">
            <v>45853</v>
          </cell>
          <cell r="BQ1321">
            <v>16765327</v>
          </cell>
          <cell r="BR1321">
            <v>1</v>
          </cell>
          <cell r="BS1321">
            <v>45982</v>
          </cell>
          <cell r="BT1321">
            <v>46011</v>
          </cell>
          <cell r="BU1321">
            <v>46020</v>
          </cell>
          <cell r="BV1321" t="str">
            <v>Diez (10) días calendario</v>
          </cell>
          <cell r="BW1321" t="str">
            <v>Cinco (05) meses y quince (15) días calendario</v>
          </cell>
          <cell r="BX1321">
            <v>1</v>
          </cell>
          <cell r="BY1321">
            <v>45982</v>
          </cell>
          <cell r="BZ1321">
            <v>1081634</v>
          </cell>
          <cell r="CA1321">
            <v>2948</v>
          </cell>
          <cell r="CB1321">
            <v>45981.77003472222</v>
          </cell>
          <cell r="CC1321">
            <v>28957395</v>
          </cell>
          <cell r="CD1321">
            <v>8070</v>
          </cell>
          <cell r="CE1321">
            <v>45982</v>
          </cell>
          <cell r="CF1321">
            <v>1081634</v>
          </cell>
          <cell r="CP1321">
            <v>46020</v>
          </cell>
          <cell r="CS1321" t="str">
            <v>1. Apoyar al proceso de Facturación Electrónica.  2. Participar en la organización y distribución de las facturas electrónicas. 3. Contribuir en la revisión de causación y conciliación de saldos de cuentas por cobrar. 4. Apoyar en la parametrización y elaboración de la información exógena. 5. Coadyuvar al proceso contable en la presentación de informes.</v>
          </cell>
          <cell r="CT1321">
            <v>12636578</v>
          </cell>
          <cell r="CU1321">
            <v>504</v>
          </cell>
          <cell r="CV1321" t="str">
            <v>4202</v>
          </cell>
          <cell r="CW1321">
            <v>504</v>
          </cell>
          <cell r="CX1321" t="str">
            <v>4202</v>
          </cell>
          <cell r="CY1321">
            <v>7490</v>
          </cell>
          <cell r="CZ1321" t="str">
            <v>M6</v>
          </cell>
          <cell r="DA1321">
            <v>17846961</v>
          </cell>
          <cell r="DB1321">
            <v>0</v>
          </cell>
        </row>
        <row r="1322">
          <cell r="B1322" t="str">
            <v>0729 DE 2025</v>
          </cell>
          <cell r="C1322">
            <v>40343210</v>
          </cell>
          <cell r="D1322" t="str">
            <v>LEIDY YULIED VARGAS MONTOYA</v>
          </cell>
          <cell r="E1322" t="str">
            <v>CONTRATO DE PRESTACIÓN DE SERVICIOS PROFESIONALES</v>
          </cell>
          <cell r="F1322" t="str">
            <v>PRESTACIÓN DE SERVICIOS PROFESIONALES NECESARIO PARA EL FORTALECIMIENTO DE LOS PROCESOS DEL LABORATORIO DE FISIOLOGÍA Y PARASITOLOGÍA DE LA FACULTAD DE CIENCIAS AGROPECUARIAS Y RECURSOS NATURALES DE LA UNIVERSIDAD DE LOS LLANOS.</v>
          </cell>
          <cell r="G1322">
            <v>45853</v>
          </cell>
          <cell r="H1322">
            <v>17522471</v>
          </cell>
          <cell r="I1322" t="str">
            <v>Cinco (05) meses y doce (12) días calendario</v>
          </cell>
          <cell r="J1322">
            <v>45853</v>
          </cell>
          <cell r="K1322">
            <v>46017</v>
          </cell>
          <cell r="L1322" t="str">
            <v>NO APLICA</v>
          </cell>
          <cell r="M1322" t="str">
            <v>NO APLICA</v>
          </cell>
          <cell r="N1322" t="str">
            <v>NO APLICA</v>
          </cell>
          <cell r="O1322">
            <v>7</v>
          </cell>
          <cell r="P1322">
            <v>1730614</v>
          </cell>
          <cell r="Q1322">
            <v>45853</v>
          </cell>
          <cell r="R1322">
            <v>45869</v>
          </cell>
          <cell r="S1322">
            <v>3244902</v>
          </cell>
          <cell r="T1322">
            <v>45870</v>
          </cell>
          <cell r="U1322">
            <v>45900</v>
          </cell>
          <cell r="V1322">
            <v>3244902</v>
          </cell>
          <cell r="W1322">
            <v>45901</v>
          </cell>
          <cell r="X1322">
            <v>45930</v>
          </cell>
          <cell r="Y1322">
            <v>3244902</v>
          </cell>
          <cell r="Z1322">
            <v>45931</v>
          </cell>
          <cell r="AA1322">
            <v>45961</v>
          </cell>
          <cell r="AB1322">
            <v>3244902</v>
          </cell>
          <cell r="AC1322">
            <v>45962</v>
          </cell>
          <cell r="AD1322">
            <v>45991</v>
          </cell>
          <cell r="AE1322">
            <v>2812249</v>
          </cell>
          <cell r="AF1322">
            <v>45992</v>
          </cell>
          <cell r="AG1322">
            <v>46017</v>
          </cell>
          <cell r="AH1322">
            <v>1946941</v>
          </cell>
          <cell r="AI1322">
            <v>46018</v>
          </cell>
          <cell r="AJ1322">
            <v>46035</v>
          </cell>
          <cell r="AK1322">
            <v>0</v>
          </cell>
          <cell r="AL1322">
            <v>0</v>
          </cell>
          <cell r="AM1322">
            <v>0</v>
          </cell>
          <cell r="BH1322">
            <v>0</v>
          </cell>
          <cell r="BI1322" t="str">
            <v>Vicerrectoría de Recursos Universitarios</v>
          </cell>
          <cell r="BJ1322" t="str">
            <v>WILSON FERNANDO SALGADO CIFUENTES</v>
          </cell>
          <cell r="BK1322" t="str">
            <v>Vicerrector Universitario</v>
          </cell>
          <cell r="BL1322">
            <v>1552</v>
          </cell>
          <cell r="BM1322">
            <v>45853.979270833333</v>
          </cell>
          <cell r="BN1322">
            <v>3174935420</v>
          </cell>
          <cell r="BO1322">
            <v>3839</v>
          </cell>
          <cell r="BP1322">
            <v>45853</v>
          </cell>
          <cell r="BQ1322">
            <v>17522471</v>
          </cell>
          <cell r="BR1322">
            <v>1</v>
          </cell>
          <cell r="BS1322">
            <v>45982</v>
          </cell>
          <cell r="BT1322">
            <v>46018</v>
          </cell>
          <cell r="BU1322">
            <v>46035</v>
          </cell>
          <cell r="BV1322" t="str">
            <v>Dieciocho (18) días calendario</v>
          </cell>
          <cell r="BW1322" t="str">
            <v>Cinco (05) meses y treinta (30) días calendario</v>
          </cell>
          <cell r="BX1322">
            <v>1</v>
          </cell>
          <cell r="BY1322">
            <v>45982</v>
          </cell>
          <cell r="BZ1322">
            <v>1946941</v>
          </cell>
          <cell r="CA1322">
            <v>2948</v>
          </cell>
          <cell r="CB1322">
            <v>45981.77003472222</v>
          </cell>
          <cell r="CC1322">
            <v>28957395</v>
          </cell>
          <cell r="CD1322">
            <v>8058</v>
          </cell>
          <cell r="CE1322">
            <v>45982</v>
          </cell>
          <cell r="CF1322">
            <v>1946941</v>
          </cell>
          <cell r="CP1322">
            <v>46035</v>
          </cell>
          <cell r="CS1322" t="str">
            <v>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v>
          </cell>
          <cell r="CT1322">
            <v>40343210.799999997</v>
          </cell>
          <cell r="CU1322">
            <v>27</v>
          </cell>
          <cell r="CV1322" t="str">
            <v>280104110</v>
          </cell>
          <cell r="CW1322">
            <v>27</v>
          </cell>
          <cell r="CX1322" t="str">
            <v>280104110</v>
          </cell>
          <cell r="CY1322">
            <v>8299</v>
          </cell>
          <cell r="CZ1322" t="str">
            <v>M6</v>
          </cell>
          <cell r="DA1322">
            <v>19469412</v>
          </cell>
          <cell r="DB1322">
            <v>0</v>
          </cell>
        </row>
        <row r="1323">
          <cell r="B1323" t="str">
            <v>0742 DE 2025</v>
          </cell>
          <cell r="C1323">
            <v>1121936276</v>
          </cell>
          <cell r="D1323" t="str">
            <v>ERIKA ISABEL ROJAS CASCAVITA</v>
          </cell>
          <cell r="E1323" t="str">
            <v>CONTRATO DE PRESTACIÓN DE SERVICIOS PROFESIONALES</v>
          </cell>
          <cell r="F1323" t="str">
            <v>PRESTACIÓN DE SERVICIOS PROFESIONALES NECESARIO PARA EL FORTALECIMIENTO DE LOS DIFERENTES PROCESOS MISIONALES DEL CENTRO DE INVESTIGACIONES Y EL CENTRO DE ESTUDIOS SOCIOECONÓMICOS DE LA FACULTAD DE CIENCIAS ECONÓMICAS.</v>
          </cell>
          <cell r="G1323">
            <v>45853</v>
          </cell>
          <cell r="H1323">
            <v>15629382</v>
          </cell>
          <cell r="I1323" t="str">
            <v>Cinco (05) meses y doce (12) días calendario</v>
          </cell>
          <cell r="J1323">
            <v>45853</v>
          </cell>
          <cell r="K1323">
            <v>46017</v>
          </cell>
          <cell r="L1323" t="str">
            <v>NO APLICA</v>
          </cell>
          <cell r="M1323" t="str">
            <v>NO APLICA</v>
          </cell>
          <cell r="N1323" t="str">
            <v>NO APLICA</v>
          </cell>
          <cell r="O1323">
            <v>7</v>
          </cell>
          <cell r="P1323">
            <v>1543643</v>
          </cell>
          <cell r="Q1323">
            <v>45853</v>
          </cell>
          <cell r="R1323">
            <v>45869</v>
          </cell>
          <cell r="S1323">
            <v>2894330</v>
          </cell>
          <cell r="T1323">
            <v>45870</v>
          </cell>
          <cell r="U1323">
            <v>45900</v>
          </cell>
          <cell r="V1323">
            <v>2894330</v>
          </cell>
          <cell r="W1323">
            <v>45901</v>
          </cell>
          <cell r="X1323">
            <v>45930</v>
          </cell>
          <cell r="Y1323">
            <v>2894330</v>
          </cell>
          <cell r="Z1323">
            <v>45931</v>
          </cell>
          <cell r="AA1323">
            <v>45961</v>
          </cell>
          <cell r="AB1323">
            <v>2894330</v>
          </cell>
          <cell r="AC1323">
            <v>45962</v>
          </cell>
          <cell r="AD1323">
            <v>45991</v>
          </cell>
          <cell r="AE1323">
            <v>1833076</v>
          </cell>
          <cell r="AF1323">
            <v>45992</v>
          </cell>
          <cell r="AG1323">
            <v>46010</v>
          </cell>
          <cell r="AH1323">
            <v>675343</v>
          </cell>
          <cell r="AI1323">
            <v>46039</v>
          </cell>
          <cell r="AJ1323">
            <v>46045</v>
          </cell>
          <cell r="BI1323" t="str">
            <v>Vicerrectoría de Recursos Universitarios</v>
          </cell>
          <cell r="BJ1323" t="str">
            <v>WILSON FERNANDO SALGADO CIFUENTES</v>
          </cell>
          <cell r="BK1323" t="str">
            <v>Vicerrector Universitario</v>
          </cell>
          <cell r="BL1323">
            <v>1552</v>
          </cell>
          <cell r="BM1323">
            <v>45853.979270833333</v>
          </cell>
          <cell r="BN1323">
            <v>3174935420</v>
          </cell>
          <cell r="BO1323">
            <v>3983</v>
          </cell>
          <cell r="BP1323">
            <v>45853</v>
          </cell>
          <cell r="BQ1323">
            <v>15629382</v>
          </cell>
          <cell r="CK1323">
            <v>1</v>
          </cell>
          <cell r="CL1323">
            <v>46011</v>
          </cell>
          <cell r="CM1323">
            <v>1</v>
          </cell>
          <cell r="CN1323">
            <v>46039</v>
          </cell>
          <cell r="CO1323">
            <v>46045</v>
          </cell>
          <cell r="CP1323">
            <v>46045</v>
          </cell>
          <cell r="CS1323" t="str">
            <v>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v>
          </cell>
          <cell r="CT1323">
            <v>1121936276</v>
          </cell>
          <cell r="CU1323">
            <v>109</v>
          </cell>
          <cell r="CV1323" t="str">
            <v>280202204</v>
          </cell>
          <cell r="CY1323">
            <v>8299</v>
          </cell>
          <cell r="CZ1323" t="str">
            <v>M6</v>
          </cell>
          <cell r="DA1323">
            <v>15629382</v>
          </cell>
          <cell r="DB1323">
            <v>0</v>
          </cell>
        </row>
        <row r="1324">
          <cell r="B1324" t="str">
            <v>0749 DE 2025</v>
          </cell>
          <cell r="C1324">
            <v>40325585</v>
          </cell>
          <cell r="D1324" t="str">
            <v>PAOLA MERCEDES GARZON ROZO</v>
          </cell>
          <cell r="E1324" t="str">
            <v>CONTRATO DE PRESTACIÓN DE SERVICIOS DE APOYO A LA GESTIÓN</v>
          </cell>
          <cell r="F1324" t="str">
            <v>PRESTACIÓN DE SERVICIOS DE APOYO A LA GESTIÓN NECESARIO PARA EL FORTALECIMIENTO DE LOS PROCESOS ACADÉMICOS Y ADMINISTRATIVOS EN LA ESCUELA DE HUMANIDADES DE LA FACULTAD DE CIENCIAS HUMANAS Y DE LA EDUCACIÓN DE LA UNIVERSIDAD DE LOS LLANOS.</v>
          </cell>
          <cell r="G1324">
            <v>45853</v>
          </cell>
          <cell r="H1324">
            <v>11339133</v>
          </cell>
          <cell r="I1324" t="str">
            <v>Cuatro (04) meses y veintiocho (28) días calendario</v>
          </cell>
          <cell r="J1324">
            <v>45853</v>
          </cell>
          <cell r="K1324">
            <v>46003</v>
          </cell>
          <cell r="L1324" t="str">
            <v>NO APLICA</v>
          </cell>
          <cell r="M1324" t="str">
            <v>NO APLICA</v>
          </cell>
          <cell r="N1324" t="str">
            <v>NO APLICA</v>
          </cell>
          <cell r="O1324">
            <v>7</v>
          </cell>
          <cell r="P1324">
            <v>1225852</v>
          </cell>
          <cell r="Q1324">
            <v>45853</v>
          </cell>
          <cell r="R1324">
            <v>45869</v>
          </cell>
          <cell r="S1324">
            <v>2298473</v>
          </cell>
          <cell r="T1324">
            <v>45870</v>
          </cell>
          <cell r="U1324">
            <v>45900</v>
          </cell>
          <cell r="V1324">
            <v>2298473</v>
          </cell>
          <cell r="W1324">
            <v>45901</v>
          </cell>
          <cell r="X1324">
            <v>45930</v>
          </cell>
          <cell r="Y1324">
            <v>2298473</v>
          </cell>
          <cell r="Z1324">
            <v>45931</v>
          </cell>
          <cell r="AA1324">
            <v>45961</v>
          </cell>
          <cell r="AB1324">
            <v>2298473</v>
          </cell>
          <cell r="AC1324">
            <v>45962</v>
          </cell>
          <cell r="AD1324">
            <v>45991</v>
          </cell>
          <cell r="AE1324">
            <v>919389</v>
          </cell>
          <cell r="AF1324">
            <v>45992</v>
          </cell>
          <cell r="AG1324">
            <v>46003</v>
          </cell>
          <cell r="AH1324">
            <v>536310</v>
          </cell>
          <cell r="AI1324">
            <v>46004</v>
          </cell>
          <cell r="AJ1324">
            <v>46010</v>
          </cell>
          <cell r="AK1324">
            <v>0</v>
          </cell>
          <cell r="AL1324">
            <v>0</v>
          </cell>
          <cell r="AM1324">
            <v>0</v>
          </cell>
          <cell r="BH1324">
            <v>0</v>
          </cell>
          <cell r="BI1324" t="str">
            <v>Vicerrectoría de Recursos Universitarios</v>
          </cell>
          <cell r="BJ1324" t="str">
            <v>WILSON FERNANDO SALGADO CIFUENTES</v>
          </cell>
          <cell r="BK1324" t="str">
            <v>Vicerrector Universitario</v>
          </cell>
          <cell r="BL1324">
            <v>1552</v>
          </cell>
          <cell r="BM1324">
            <v>45853.979270833333</v>
          </cell>
          <cell r="BN1324">
            <v>3174935420</v>
          </cell>
          <cell r="BO1324">
            <v>3832</v>
          </cell>
          <cell r="BP1324">
            <v>45853</v>
          </cell>
          <cell r="BQ1324">
            <v>11339133</v>
          </cell>
          <cell r="BR1324">
            <v>1</v>
          </cell>
          <cell r="BS1324">
            <v>45982</v>
          </cell>
          <cell r="BT1324">
            <v>46004</v>
          </cell>
          <cell r="BU1324">
            <v>46010</v>
          </cell>
          <cell r="BV1324" t="str">
            <v>Siete (07) días calendario</v>
          </cell>
          <cell r="BW1324" t="str">
            <v>Cinco (05) meses y cinco (05) días calendario</v>
          </cell>
          <cell r="BX1324">
            <v>1</v>
          </cell>
          <cell r="BY1324">
            <v>45982</v>
          </cell>
          <cell r="BZ1324">
            <v>536310</v>
          </cell>
          <cell r="CA1324">
            <v>2948</v>
          </cell>
          <cell r="CB1324">
            <v>45981.77003472222</v>
          </cell>
          <cell r="CC1324">
            <v>28957395</v>
          </cell>
          <cell r="CD1324">
            <v>8063</v>
          </cell>
          <cell r="CE1324">
            <v>45982</v>
          </cell>
          <cell r="CF1324">
            <v>536310</v>
          </cell>
          <cell r="CP1324">
            <v>46010</v>
          </cell>
          <cell r="CS1324" t="str">
            <v>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v>
          </cell>
          <cell r="CT1324">
            <v>40325585.799999997</v>
          </cell>
          <cell r="CU1324">
            <v>598</v>
          </cell>
          <cell r="CV1324" t="str">
            <v>320401</v>
          </cell>
          <cell r="CW1324">
            <v>82</v>
          </cell>
          <cell r="CX1324" t="str">
            <v>320401</v>
          </cell>
          <cell r="CY1324">
            <v>7490</v>
          </cell>
          <cell r="CZ1324" t="str">
            <v>M6</v>
          </cell>
          <cell r="DA1324">
            <v>11875443</v>
          </cell>
          <cell r="DB1324">
            <v>0</v>
          </cell>
        </row>
        <row r="1325">
          <cell r="B1325" t="str">
            <v>0795 DE 2025</v>
          </cell>
          <cell r="C1325">
            <v>1121883647</v>
          </cell>
          <cell r="D1325" t="str">
            <v>ESTEFANY ANDREA ZABALA RAMOS</v>
          </cell>
          <cell r="E1325" t="str">
            <v>CONTRATO DE PRESTACIÓN DE SERVICIOS PROFESIONALES</v>
          </cell>
          <cell r="F1325" t="str">
            <v>PRESTACIÓN DE SERVICIOS PROFESIONALES NECESARIO PARA EL FORTALECIMIENTO DE LOS PROCESOS DEL ÁREA DE INFRAESTRUCTURA DE LA OFICINA ASESORA DE PLANEACIÓN DE LA UNIVERSIDAD DE LOS LLANOS.</v>
          </cell>
          <cell r="G1325">
            <v>45853</v>
          </cell>
          <cell r="H1325">
            <v>21172984</v>
          </cell>
          <cell r="I1325" t="str">
            <v>Cinco (05) meses y doce (12) días calendario</v>
          </cell>
          <cell r="J1325">
            <v>45853</v>
          </cell>
          <cell r="K1325">
            <v>46017</v>
          </cell>
          <cell r="L1325" t="str">
            <v>NO APLICA</v>
          </cell>
          <cell r="M1325" t="str">
            <v>NO APLICA</v>
          </cell>
          <cell r="N1325" t="str">
            <v>NO APLICA</v>
          </cell>
          <cell r="O1325">
            <v>7</v>
          </cell>
          <cell r="P1325">
            <v>2091159</v>
          </cell>
          <cell r="Q1325">
            <v>45853</v>
          </cell>
          <cell r="R1325">
            <v>45869</v>
          </cell>
          <cell r="S1325">
            <v>3920923</v>
          </cell>
          <cell r="T1325">
            <v>45870</v>
          </cell>
          <cell r="U1325">
            <v>45900</v>
          </cell>
          <cell r="V1325">
            <v>3920923</v>
          </cell>
          <cell r="W1325">
            <v>45901</v>
          </cell>
          <cell r="X1325">
            <v>45930</v>
          </cell>
          <cell r="Y1325">
            <v>3920923</v>
          </cell>
          <cell r="Z1325">
            <v>45931</v>
          </cell>
          <cell r="AA1325">
            <v>45961</v>
          </cell>
          <cell r="AB1325">
            <v>3920923</v>
          </cell>
          <cell r="AC1325">
            <v>45962</v>
          </cell>
          <cell r="AD1325">
            <v>45991</v>
          </cell>
          <cell r="AE1325">
            <v>3398133</v>
          </cell>
          <cell r="AF1325">
            <v>45992</v>
          </cell>
          <cell r="AG1325">
            <v>46017</v>
          </cell>
          <cell r="AH1325">
            <v>2352554</v>
          </cell>
          <cell r="AI1325">
            <v>46018</v>
          </cell>
          <cell r="AJ1325">
            <v>46035</v>
          </cell>
          <cell r="AK1325">
            <v>0</v>
          </cell>
          <cell r="AL1325">
            <v>0</v>
          </cell>
          <cell r="AM1325">
            <v>0</v>
          </cell>
          <cell r="BH1325">
            <v>0</v>
          </cell>
          <cell r="BI1325" t="str">
            <v>Vicerrectoría de Recursos Universitarios</v>
          </cell>
          <cell r="BJ1325" t="str">
            <v>WILSON FERNANDO SALGADO CIFUENTES</v>
          </cell>
          <cell r="BK1325" t="str">
            <v>Vicerrector Universitario</v>
          </cell>
          <cell r="BL1325">
            <v>1552</v>
          </cell>
          <cell r="BM1325">
            <v>45853.979270833333</v>
          </cell>
          <cell r="BN1325">
            <v>3174935420</v>
          </cell>
          <cell r="BO1325">
            <v>3960</v>
          </cell>
          <cell r="BP1325">
            <v>45853</v>
          </cell>
          <cell r="BQ1325">
            <v>21172984</v>
          </cell>
          <cell r="BR1325">
            <v>1</v>
          </cell>
          <cell r="BS1325">
            <v>45982</v>
          </cell>
          <cell r="BT1325">
            <v>46018</v>
          </cell>
          <cell r="BU1325">
            <v>46035</v>
          </cell>
          <cell r="BV1325" t="str">
            <v>Dieciocho (18) días calendario</v>
          </cell>
          <cell r="BW1325" t="str">
            <v>Cinco (05) meses y treinta (30) días calendario</v>
          </cell>
          <cell r="BX1325">
            <v>1</v>
          </cell>
          <cell r="BY1325">
            <v>45982</v>
          </cell>
          <cell r="BZ1325">
            <v>2352554</v>
          </cell>
          <cell r="CA1325">
            <v>2948</v>
          </cell>
          <cell r="CB1325">
            <v>45981.77003472222</v>
          </cell>
          <cell r="CC1325">
            <v>28957395</v>
          </cell>
          <cell r="CD1325">
            <v>8067</v>
          </cell>
          <cell r="CE1325">
            <v>45982</v>
          </cell>
          <cell r="CF1325">
            <v>2352554</v>
          </cell>
          <cell r="CP1325">
            <v>46035</v>
          </cell>
          <cell r="CS1325" t="str">
            <v>1. Realizar, modificar, ajustar y revisar los diseños arquitectónicos requeridos en los diferentes proyectos de infraestructura de la Universidad. 2. Apoyar desde el componente técnico en la elaboración de los presupuestos de infraestructura requeridos en los proyectos de inversión de la Universidad. 3. Brindar apoyo a la supervisión en la revisión arquitectónica de los contratos de consultoría. 4. Contribuir con la elaboración de estudios previos solicitados por la Vicerrectoría de Recursos Universitarios, relacionados con la infraestructura física de la Universidad. 5. Elaborar los conceptos técnicos solicitados por la Universidad. 6. Brindar apoyo en la respuesta oportuna a los requerimientos institucionales, de la comunidad educativa y de los órganos de control, en materia de obras de infraestructura física.</v>
          </cell>
          <cell r="CT1325">
            <v>1121883647</v>
          </cell>
          <cell r="CU1325">
            <v>436</v>
          </cell>
          <cell r="CV1325" t="str">
            <v>1301</v>
          </cell>
          <cell r="CW1325">
            <v>504</v>
          </cell>
          <cell r="CX1325" t="str">
            <v>1301</v>
          </cell>
          <cell r="CY1325">
            <v>4111</v>
          </cell>
          <cell r="CZ1325" t="str">
            <v>M5</v>
          </cell>
          <cell r="DA1325">
            <v>23525538</v>
          </cell>
          <cell r="DB1325">
            <v>0</v>
          </cell>
        </row>
        <row r="1326">
          <cell r="B1326" t="str">
            <v>0877 DE 2025</v>
          </cell>
          <cell r="C1326">
            <v>35264344</v>
          </cell>
          <cell r="D1326" t="str">
            <v>IRENE PAOLA QUIÑONEZ</v>
          </cell>
          <cell r="E1326" t="str">
            <v>CONTRATO DE PRESTACIÓN DE SERVICIOS DE APOYO A LA GESTIÓN</v>
          </cell>
          <cell r="F1326"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v>
          </cell>
          <cell r="G1326">
            <v>45853</v>
          </cell>
          <cell r="H1326">
            <v>11109286</v>
          </cell>
          <cell r="I1326" t="str">
            <v>Cuatro (04) meses y veinticinco (25) días calendario</v>
          </cell>
          <cell r="J1326">
            <v>45853</v>
          </cell>
          <cell r="K1326">
            <v>46000</v>
          </cell>
          <cell r="L1326" t="str">
            <v>NO APLICA</v>
          </cell>
          <cell r="M1326" t="str">
            <v>NO APLICA</v>
          </cell>
          <cell r="N1326" t="str">
            <v>NO APLICA</v>
          </cell>
          <cell r="O1326">
            <v>8</v>
          </cell>
          <cell r="P1326">
            <v>1225852</v>
          </cell>
          <cell r="Q1326">
            <v>45853</v>
          </cell>
          <cell r="R1326">
            <v>45869</v>
          </cell>
          <cell r="S1326">
            <v>2298473</v>
          </cell>
          <cell r="T1326">
            <v>45870</v>
          </cell>
          <cell r="U1326">
            <v>45900</v>
          </cell>
          <cell r="V1326">
            <v>2298473</v>
          </cell>
          <cell r="W1326">
            <v>45901</v>
          </cell>
          <cell r="X1326">
            <v>45930</v>
          </cell>
          <cell r="Y1326">
            <v>2298473</v>
          </cell>
          <cell r="Z1326">
            <v>45931</v>
          </cell>
          <cell r="AA1326">
            <v>45961</v>
          </cell>
          <cell r="AB1326">
            <v>2298473</v>
          </cell>
          <cell r="AC1326">
            <v>45962</v>
          </cell>
          <cell r="AD1326">
            <v>45991</v>
          </cell>
          <cell r="AE1326">
            <v>689542</v>
          </cell>
          <cell r="AF1326">
            <v>45992</v>
          </cell>
          <cell r="AG1326">
            <v>46000</v>
          </cell>
          <cell r="AH1326">
            <v>1532315</v>
          </cell>
          <cell r="AI1326">
            <v>46001</v>
          </cell>
          <cell r="AJ1326">
            <v>46020</v>
          </cell>
          <cell r="AK1326">
            <v>1072621</v>
          </cell>
          <cell r="AL1326">
            <v>46021</v>
          </cell>
          <cell r="AM1326">
            <v>46035</v>
          </cell>
          <cell r="BH1326">
            <v>0</v>
          </cell>
          <cell r="BI1326" t="str">
            <v>División de Bienestar Universitario</v>
          </cell>
          <cell r="BJ1326" t="str">
            <v>JHON FREYD MONROY RODRIGUEZ</v>
          </cell>
          <cell r="BK1326" t="str">
            <v>Jefe de Oficina</v>
          </cell>
          <cell r="BL1326">
            <v>1534</v>
          </cell>
          <cell r="BM1326">
            <v>45853.40488425926</v>
          </cell>
          <cell r="BN1326">
            <v>217417891</v>
          </cell>
          <cell r="BO1326">
            <v>3707</v>
          </cell>
          <cell r="BP1326">
            <v>45853</v>
          </cell>
          <cell r="BQ1326">
            <v>11109286</v>
          </cell>
          <cell r="BR1326">
            <v>1</v>
          </cell>
          <cell r="BS1326">
            <v>45982</v>
          </cell>
          <cell r="BT1326">
            <v>46001</v>
          </cell>
          <cell r="BU1326">
            <v>46035</v>
          </cell>
          <cell r="BV1326" t="str">
            <v>Un (01) mes y cuatro (04) días calendario</v>
          </cell>
          <cell r="BW1326" t="str">
            <v>Cinco (05) meses y veintinueve (29) días calendario</v>
          </cell>
          <cell r="BX1326">
            <v>1</v>
          </cell>
          <cell r="BY1326">
            <v>45982</v>
          </cell>
          <cell r="BZ1326">
            <v>2604936</v>
          </cell>
          <cell r="CA1326">
            <v>2948</v>
          </cell>
          <cell r="CB1326">
            <v>45981.77003472222</v>
          </cell>
          <cell r="CC1326">
            <v>28957395</v>
          </cell>
          <cell r="CD1326">
            <v>8071</v>
          </cell>
          <cell r="CE1326">
            <v>45982</v>
          </cell>
          <cell r="CF1326">
            <v>2604936</v>
          </cell>
          <cell r="CP1326">
            <v>46035</v>
          </cell>
          <cell r="CS1326" t="str">
            <v xml:space="preserve">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 9. Contribuir en masificar la divulgación y visualización de los servicios y actividades desarrollados por la División de Bienestar Institucional. 
</v>
          </cell>
          <cell r="CT1326">
            <v>35264344</v>
          </cell>
          <cell r="CU1326">
            <v>717</v>
          </cell>
          <cell r="CV1326" t="str">
            <v>410205</v>
          </cell>
          <cell r="CW1326">
            <v>504</v>
          </cell>
          <cell r="CX1326" t="str">
            <v>4101</v>
          </cell>
          <cell r="CY1326">
            <v>7490</v>
          </cell>
          <cell r="CZ1326" t="str">
            <v>M6</v>
          </cell>
          <cell r="DA1326">
            <v>13714222</v>
          </cell>
          <cell r="DB1326">
            <v>0</v>
          </cell>
        </row>
        <row r="1327">
          <cell r="B1327" t="str">
            <v>0878 DE 2025</v>
          </cell>
          <cell r="C1327">
            <v>1121830981</v>
          </cell>
          <cell r="D1327" t="str">
            <v>LEIDY CAROLINA LEON RUIZ</v>
          </cell>
          <cell r="E1327" t="str">
            <v>CONTRATO DE PRESTACIÓN DE SERVICIOS DE APOYO A LA GESTIÓN</v>
          </cell>
          <cell r="F1327" t="str">
            <v>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v>
          </cell>
          <cell r="G1327">
            <v>45853</v>
          </cell>
          <cell r="H1327">
            <v>11109286</v>
          </cell>
          <cell r="I1327" t="str">
            <v>Cuatro (04) meses y veinticinco (25) días calendario</v>
          </cell>
          <cell r="J1327">
            <v>45853</v>
          </cell>
          <cell r="K1327">
            <v>46000</v>
          </cell>
          <cell r="L1327" t="str">
            <v>NO APLICA</v>
          </cell>
          <cell r="M1327" t="str">
            <v>NO APLICA</v>
          </cell>
          <cell r="N1327" t="str">
            <v>NO APLICA</v>
          </cell>
          <cell r="O1327">
            <v>8</v>
          </cell>
          <cell r="P1327">
            <v>1225852</v>
          </cell>
          <cell r="Q1327">
            <v>45853</v>
          </cell>
          <cell r="R1327">
            <v>45869</v>
          </cell>
          <cell r="S1327">
            <v>2298473</v>
          </cell>
          <cell r="T1327">
            <v>45870</v>
          </cell>
          <cell r="U1327">
            <v>45900</v>
          </cell>
          <cell r="V1327">
            <v>2298473</v>
          </cell>
          <cell r="W1327">
            <v>45901</v>
          </cell>
          <cell r="X1327">
            <v>45930</v>
          </cell>
          <cell r="Y1327">
            <v>2298473</v>
          </cell>
          <cell r="Z1327">
            <v>45931</v>
          </cell>
          <cell r="AA1327">
            <v>45961</v>
          </cell>
          <cell r="AB1327">
            <v>2298473</v>
          </cell>
          <cell r="AC1327">
            <v>45962</v>
          </cell>
          <cell r="AD1327">
            <v>45991</v>
          </cell>
          <cell r="AE1327">
            <v>689542</v>
          </cell>
          <cell r="AF1327">
            <v>45992</v>
          </cell>
          <cell r="AG1327">
            <v>46000</v>
          </cell>
          <cell r="AH1327">
            <v>1532315</v>
          </cell>
          <cell r="AI1327">
            <v>46001</v>
          </cell>
          <cell r="AJ1327">
            <v>46020</v>
          </cell>
          <cell r="AK1327">
            <v>1072621</v>
          </cell>
          <cell r="AL1327">
            <v>46021</v>
          </cell>
          <cell r="AM1327">
            <v>46035</v>
          </cell>
          <cell r="BH1327">
            <v>0</v>
          </cell>
          <cell r="BI1327" t="str">
            <v>División de Bienestar Universitario</v>
          </cell>
          <cell r="BJ1327" t="str">
            <v>JHON FREYD MONROY RODRIGUEZ</v>
          </cell>
          <cell r="BK1327" t="str">
            <v>Jefe de Oficina</v>
          </cell>
          <cell r="BL1327">
            <v>1534</v>
          </cell>
          <cell r="BM1327">
            <v>45853.40488425926</v>
          </cell>
          <cell r="BN1327">
            <v>217417891</v>
          </cell>
          <cell r="BO1327">
            <v>3708</v>
          </cell>
          <cell r="BP1327">
            <v>45853</v>
          </cell>
          <cell r="BQ1327">
            <v>11109286</v>
          </cell>
          <cell r="BR1327">
            <v>1</v>
          </cell>
          <cell r="BS1327">
            <v>45982</v>
          </cell>
          <cell r="BT1327">
            <v>46001</v>
          </cell>
          <cell r="BU1327">
            <v>46035</v>
          </cell>
          <cell r="BV1327" t="str">
            <v>Un (01) mes y cuatro (04) días calendario</v>
          </cell>
          <cell r="BW1327" t="str">
            <v>Cinco (05) meses y veintinueve (29) días calendario</v>
          </cell>
          <cell r="BX1327">
            <v>1</v>
          </cell>
          <cell r="BY1327">
            <v>45982</v>
          </cell>
          <cell r="BZ1327">
            <v>2604936</v>
          </cell>
          <cell r="CA1327">
            <v>2948</v>
          </cell>
          <cell r="CB1327">
            <v>45981.77003472222</v>
          </cell>
          <cell r="CC1327">
            <v>28957395</v>
          </cell>
          <cell r="CD1327">
            <v>8072</v>
          </cell>
          <cell r="CE1327">
            <v>45982</v>
          </cell>
          <cell r="CF1327">
            <v>2604936</v>
          </cell>
          <cell r="CP1327">
            <v>46035</v>
          </cell>
          <cell r="CS1327" t="str">
            <v xml:space="preserve">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 9. Contribuir en masificar la divulgación y visualización de los servicios y actividades desarrollados por la División de Bienestar Institucional. 
</v>
          </cell>
          <cell r="CT1327">
            <v>1121830981</v>
          </cell>
          <cell r="CU1327">
            <v>717</v>
          </cell>
          <cell r="CV1327" t="str">
            <v>410205</v>
          </cell>
          <cell r="CW1327">
            <v>504</v>
          </cell>
          <cell r="CX1327" t="str">
            <v>4101</v>
          </cell>
          <cell r="CY1327">
            <v>7490</v>
          </cell>
          <cell r="CZ1327" t="str">
            <v>M6</v>
          </cell>
          <cell r="DA1327">
            <v>13714222</v>
          </cell>
          <cell r="DB1327">
            <v>0</v>
          </cell>
        </row>
        <row r="1328">
          <cell r="B1328" t="str">
            <v>0914 DE 2025</v>
          </cell>
          <cell r="C1328">
            <v>1121899808</v>
          </cell>
          <cell r="D1328" t="str">
            <v>WENDY KATHERINE URREA GONZALEZ</v>
          </cell>
          <cell r="E1328" t="str">
            <v>CONTRATO DE PRESTACIÓN DE SERVICIOS PROFESIONALES</v>
          </cell>
          <cell r="F1328" t="str">
            <v xml:space="preserve">PRESTACIÓN DE SERVICIOS PROFESIONALES NECESARIO PARA EL DESARROLLO DEL PROYECTO FICHA BPUNI VIAC 08 1510 2024 “FORTALECIMIENTO DEL SISTEMA DE INVESTIGACIONES DE LA UNIVERSIDAD DE LOS LLANOS PARA ATENDER LOS RETOS Y DESAFÍOS DEL TERRITORIO” </v>
          </cell>
          <cell r="G1328">
            <v>45853</v>
          </cell>
          <cell r="H1328">
            <v>26894376</v>
          </cell>
          <cell r="I1328" t="str">
            <v>Cinco (05) meses y cinco (05) días calendario</v>
          </cell>
          <cell r="J1328">
            <v>45853</v>
          </cell>
          <cell r="K1328">
            <v>46010</v>
          </cell>
          <cell r="L1328" t="str">
            <v>NO APLICA</v>
          </cell>
          <cell r="M1328" t="str">
            <v>NO APLICA</v>
          </cell>
          <cell r="N1328" t="str">
            <v>NO APLICA</v>
          </cell>
          <cell r="O1328">
            <v>7</v>
          </cell>
          <cell r="P1328">
            <v>2776194</v>
          </cell>
          <cell r="Q1328">
            <v>45853</v>
          </cell>
          <cell r="R1328">
            <v>45869</v>
          </cell>
          <cell r="S1328">
            <v>5205363</v>
          </cell>
          <cell r="T1328">
            <v>45870</v>
          </cell>
          <cell r="U1328">
            <v>45900</v>
          </cell>
          <cell r="V1328">
            <v>5205363</v>
          </cell>
          <cell r="W1328">
            <v>45901</v>
          </cell>
          <cell r="X1328">
            <v>45930</v>
          </cell>
          <cell r="Y1328">
            <v>5205363</v>
          </cell>
          <cell r="Z1328">
            <v>45931</v>
          </cell>
          <cell r="AA1328">
            <v>45961</v>
          </cell>
          <cell r="AB1328">
            <v>5205363</v>
          </cell>
          <cell r="AC1328">
            <v>45962</v>
          </cell>
          <cell r="AD1328">
            <v>45991</v>
          </cell>
          <cell r="AE1328">
            <v>3296730</v>
          </cell>
          <cell r="AF1328">
            <v>45992</v>
          </cell>
          <cell r="AG1328">
            <v>46010</v>
          </cell>
          <cell r="AH1328">
            <v>1214585</v>
          </cell>
          <cell r="AI1328">
            <v>46011</v>
          </cell>
          <cell r="AJ1328">
            <v>46017</v>
          </cell>
          <cell r="AK1328">
            <v>0</v>
          </cell>
          <cell r="AL1328">
            <v>0</v>
          </cell>
          <cell r="AM1328">
            <v>0</v>
          </cell>
          <cell r="BH1328">
            <v>0</v>
          </cell>
          <cell r="BI1328" t="str">
            <v xml:space="preserve">Dirección General de Investigaciones  </v>
          </cell>
          <cell r="BJ1328" t="str">
            <v>YOHANA MARIA VELASCO SANTAMARIA</v>
          </cell>
          <cell r="BK1328" t="str">
            <v>Directora Técnica de Investigaciones</v>
          </cell>
          <cell r="BL1328">
            <v>1539</v>
          </cell>
          <cell r="BM1328">
            <v>45853.48265046296</v>
          </cell>
          <cell r="BN1328">
            <v>238905893</v>
          </cell>
          <cell r="BO1328">
            <v>3754</v>
          </cell>
          <cell r="BP1328">
            <v>45853</v>
          </cell>
          <cell r="BQ1328">
            <v>26894376</v>
          </cell>
          <cell r="BR1328">
            <v>1</v>
          </cell>
          <cell r="BS1328">
            <v>45981</v>
          </cell>
          <cell r="BT1328">
            <v>46011</v>
          </cell>
          <cell r="BU1328">
            <v>46017</v>
          </cell>
          <cell r="BV1328" t="str">
            <v>Siete (07) días calendario</v>
          </cell>
          <cell r="BW1328" t="str">
            <v>Cinco (05) meses y doce (12) días calendario</v>
          </cell>
          <cell r="BX1328">
            <v>1</v>
          </cell>
          <cell r="BY1328">
            <v>45981</v>
          </cell>
          <cell r="BZ1328">
            <v>1214585</v>
          </cell>
          <cell r="CA1328">
            <v>2946</v>
          </cell>
          <cell r="CB1328">
            <v>45981.677835648145</v>
          </cell>
          <cell r="CC1328">
            <v>3044349</v>
          </cell>
          <cell r="CD1328">
            <v>8027</v>
          </cell>
          <cell r="CE1328">
            <v>45981</v>
          </cell>
          <cell r="CF1328">
            <v>1214585</v>
          </cell>
          <cell r="CP1328">
            <v>46017</v>
          </cell>
          <cell r="CS1328" t="str">
            <v>1. Contribuir en el trámite, revisión, y proyección de las fichas técnicas de los proyectos de investigación conforme a la normatividad vigente de la Universidad de los Llanos.  2. Apoyar la realización de estudios de mercado, elaboración de estudios de oportunidad y conveniencia de los proyectos de investigación para la adquisición de bienes y servicios.   3. Apoyar en la proyección de disponibilidad presupuestal y acto administrativo de los avances solicitados desde la Dirección General de Investigaciones. 4.Contribuir en las auditorías internas o externas de gestión de calidad realizada por control interno y en los procesos de gestión de bienes y servicios asignadas a la Dirección General de Investigaciones. 5. Coadyuvar en la proyección de informes o solicitudes internas o externas asignadas a la Dirección General de Investigaciones.  6. Coadyuvar en el seguimiento del presupuesto de la Dirección General de Investigaciones.  7. Colaborar en la planificación, elaboración, evaluación y seguimiento de los procedimientos y demás formatos del Sistema Integrado de Gestión de Calidad, relacionados con el proceso de Investigación.</v>
          </cell>
          <cell r="CT1328">
            <v>1121899808</v>
          </cell>
          <cell r="CU1328">
            <v>734</v>
          </cell>
          <cell r="CV1328" t="str">
            <v>320202</v>
          </cell>
          <cell r="CW1328">
            <v>734</v>
          </cell>
          <cell r="CX1328" t="str">
            <v>320202</v>
          </cell>
          <cell r="CY1328">
            <v>8299</v>
          </cell>
          <cell r="CZ1328" t="str">
            <v>M6</v>
          </cell>
          <cell r="DA1328">
            <v>28108961</v>
          </cell>
          <cell r="DB1328">
            <v>0</v>
          </cell>
        </row>
        <row r="1329">
          <cell r="B1329" t="str">
            <v>0919 DE 2025</v>
          </cell>
          <cell r="C1329">
            <v>40215055</v>
          </cell>
          <cell r="D1329" t="str">
            <v>BETCY ORIANA MARTINEZ SANDOVAL</v>
          </cell>
          <cell r="E1329" t="str">
            <v>CONTRATO DE PRESTACIÓN DE SERVICIOS PROFESIONALES</v>
          </cell>
          <cell r="F1329" t="str">
            <v xml:space="preserve">PRESTACIÓN DE SERVICIOS PROFESIONALES NECESARIO PARA EL DESARROLLO DEL PROYECTO FICHA BPUNI VIAC 08 1510 2024 “FORTALECIMIENTO DEL SISTEMA DE INVESTIGACIONES DE LA UNIVERSIDAD DE LOS LLANOS PARA ATENDER LOS RETOS Y DESAFÍOS DEL TERRITORIO” </v>
          </cell>
          <cell r="G1329">
            <v>45853</v>
          </cell>
          <cell r="H1329">
            <v>20258102</v>
          </cell>
          <cell r="I1329" t="str">
            <v>Cinco (05) meses y cinco (05) días calendario</v>
          </cell>
          <cell r="J1329">
            <v>45853</v>
          </cell>
          <cell r="K1329">
            <v>46010</v>
          </cell>
          <cell r="L1329" t="str">
            <v>NO APLICA</v>
          </cell>
          <cell r="M1329" t="str">
            <v>NO APLICA</v>
          </cell>
          <cell r="N1329" t="str">
            <v>NO APLICA</v>
          </cell>
          <cell r="O1329">
            <v>7</v>
          </cell>
          <cell r="P1329">
            <v>2091159</v>
          </cell>
          <cell r="Q1329">
            <v>45853</v>
          </cell>
          <cell r="R1329">
            <v>45869</v>
          </cell>
          <cell r="S1329">
            <v>3920923</v>
          </cell>
          <cell r="T1329">
            <v>45870</v>
          </cell>
          <cell r="U1329">
            <v>45900</v>
          </cell>
          <cell r="V1329">
            <v>3920923</v>
          </cell>
          <cell r="W1329">
            <v>45901</v>
          </cell>
          <cell r="X1329">
            <v>45930</v>
          </cell>
          <cell r="Y1329">
            <v>3920923</v>
          </cell>
          <cell r="Z1329">
            <v>45931</v>
          </cell>
          <cell r="AA1329">
            <v>45961</v>
          </cell>
          <cell r="AB1329">
            <v>3920923</v>
          </cell>
          <cell r="AC1329">
            <v>45962</v>
          </cell>
          <cell r="AD1329">
            <v>45991</v>
          </cell>
          <cell r="AE1329">
            <v>2483251</v>
          </cell>
          <cell r="AF1329">
            <v>45992</v>
          </cell>
          <cell r="AG1329">
            <v>46010</v>
          </cell>
          <cell r="AH1329">
            <v>914882</v>
          </cell>
          <cell r="AI1329">
            <v>46011</v>
          </cell>
          <cell r="AJ1329">
            <v>46017</v>
          </cell>
          <cell r="AK1329">
            <v>0</v>
          </cell>
          <cell r="AL1329">
            <v>0</v>
          </cell>
          <cell r="AM1329">
            <v>0</v>
          </cell>
          <cell r="BH1329">
            <v>0</v>
          </cell>
          <cell r="BI1329" t="str">
            <v xml:space="preserve">Dirección General de Investigaciones  </v>
          </cell>
          <cell r="BJ1329" t="str">
            <v>YOHANA MARIA VELASCO SANTAMARIA</v>
          </cell>
          <cell r="BK1329" t="str">
            <v>Directora Técnica de Investigaciones</v>
          </cell>
          <cell r="BL1329">
            <v>1539</v>
          </cell>
          <cell r="BM1329">
            <v>45853.48265046296</v>
          </cell>
          <cell r="BN1329">
            <v>238905893</v>
          </cell>
          <cell r="BO1329">
            <v>3759</v>
          </cell>
          <cell r="BP1329">
            <v>45853</v>
          </cell>
          <cell r="BQ1329">
            <v>20258102</v>
          </cell>
          <cell r="BR1329">
            <v>1</v>
          </cell>
          <cell r="BS1329">
            <v>45981</v>
          </cell>
          <cell r="BT1329">
            <v>46011</v>
          </cell>
          <cell r="BU1329">
            <v>46017</v>
          </cell>
          <cell r="BV1329" t="str">
            <v>Siete (07) días calendario</v>
          </cell>
          <cell r="BW1329" t="str">
            <v>Cinco (05) meses y doce (12) días calendario</v>
          </cell>
          <cell r="BX1329">
            <v>1</v>
          </cell>
          <cell r="BY1329">
            <v>45981</v>
          </cell>
          <cell r="BZ1329">
            <v>914882</v>
          </cell>
          <cell r="CA1329">
            <v>2946</v>
          </cell>
          <cell r="CB1329">
            <v>45981.677835648145</v>
          </cell>
          <cell r="CC1329">
            <v>3044349</v>
          </cell>
          <cell r="CD1329">
            <v>8026</v>
          </cell>
          <cell r="CE1329">
            <v>45981</v>
          </cell>
          <cell r="CF1329">
            <v>914882</v>
          </cell>
          <cell r="CP1329">
            <v>46017</v>
          </cell>
          <cell r="CS1329" t="str">
            <v>1. Coadyuvar al trámite de avances necesarios para garantizar la ejecución de los proyectos de investigación, así como el trámite y seguimiento de los apoyos económicos asignados por el Consejo Institucional de Investigaciones. 2. Apoyar la revisión de informes financieros de los proyectos de investigación, asegurando su alineación con los presupuestos aprobados y dando seguimiento a su correcta ejecución. 3. Apoyar la actualización de la base datos de los proyectos de investigación financiados mediante convocatorias internas. 4. Apoyar los procesos contractuales de auxiliares, asesores e investigadores requeridos en los proyectos de investigación internos financiados por la Dirección General de Investigaciones.</v>
          </cell>
          <cell r="CT1329">
            <v>40215055.399999999</v>
          </cell>
          <cell r="CU1329">
            <v>734</v>
          </cell>
          <cell r="CV1329" t="str">
            <v>320202</v>
          </cell>
          <cell r="CW1329">
            <v>734</v>
          </cell>
          <cell r="CX1329" t="str">
            <v>320202</v>
          </cell>
          <cell r="CY1329">
            <v>7020</v>
          </cell>
          <cell r="CZ1329" t="str">
            <v>M5</v>
          </cell>
          <cell r="DA1329">
            <v>21172984</v>
          </cell>
          <cell r="DB1329">
            <v>0</v>
          </cell>
        </row>
        <row r="1330">
          <cell r="B1330" t="str">
            <v>0922 DE 2025</v>
          </cell>
          <cell r="C1330">
            <v>24716432</v>
          </cell>
          <cell r="D1330" t="str">
            <v>ALIDIS EVELCY SIERRA VARGAS</v>
          </cell>
          <cell r="E1330" t="str">
            <v>CONTRATO DE PRESTACIÓN DE SERVICIOS PROFESIONALES</v>
          </cell>
          <cell r="F1330" t="str">
            <v xml:space="preserve">PRESTACIÓN DE SERVICIOS PROFESIONALES NECESARIO PARA EL DESARROLLO DEL PROYECTO FICHA BPUNI VIAC 08 1510 2024 “FORTALECIMIENTO DEL SISTEMA DE INVESTIGACIONES DE LA UNIVERSIDAD DE LOS LLANOS PARA ATENDER LOS RETOS Y DESAFÍOS DEL TERRITORIO” </v>
          </cell>
          <cell r="G1330">
            <v>45853</v>
          </cell>
          <cell r="H1330">
            <v>20258102</v>
          </cell>
          <cell r="I1330" t="str">
            <v>Cinco (05) meses y cinco (05) días calendario</v>
          </cell>
          <cell r="J1330">
            <v>45853</v>
          </cell>
          <cell r="K1330">
            <v>46010</v>
          </cell>
          <cell r="L1330" t="str">
            <v>NO APLICA</v>
          </cell>
          <cell r="M1330" t="str">
            <v>NO APLICA</v>
          </cell>
          <cell r="N1330" t="str">
            <v>NO APLICA</v>
          </cell>
          <cell r="O1330">
            <v>7</v>
          </cell>
          <cell r="P1330">
            <v>2091159</v>
          </cell>
          <cell r="Q1330">
            <v>45853</v>
          </cell>
          <cell r="R1330">
            <v>45869</v>
          </cell>
          <cell r="S1330">
            <v>3920923</v>
          </cell>
          <cell r="T1330">
            <v>45870</v>
          </cell>
          <cell r="U1330">
            <v>45900</v>
          </cell>
          <cell r="V1330">
            <v>3920923</v>
          </cell>
          <cell r="W1330">
            <v>45901</v>
          </cell>
          <cell r="X1330">
            <v>45930</v>
          </cell>
          <cell r="Y1330">
            <v>3920923</v>
          </cell>
          <cell r="Z1330">
            <v>45931</v>
          </cell>
          <cell r="AA1330">
            <v>45961</v>
          </cell>
          <cell r="AB1330">
            <v>3920923</v>
          </cell>
          <cell r="AC1330">
            <v>45962</v>
          </cell>
          <cell r="AD1330">
            <v>45991</v>
          </cell>
          <cell r="AE1330">
            <v>2483251</v>
          </cell>
          <cell r="AF1330">
            <v>45992</v>
          </cell>
          <cell r="AG1330">
            <v>46010</v>
          </cell>
          <cell r="AH1330">
            <v>914882</v>
          </cell>
          <cell r="AI1330">
            <v>46011</v>
          </cell>
          <cell r="AJ1330">
            <v>46017</v>
          </cell>
          <cell r="AK1330">
            <v>0</v>
          </cell>
          <cell r="AL1330">
            <v>0</v>
          </cell>
          <cell r="AM1330">
            <v>0</v>
          </cell>
          <cell r="BH1330">
            <v>0</v>
          </cell>
          <cell r="BI1330" t="str">
            <v xml:space="preserve">Dirección General de Investigaciones  </v>
          </cell>
          <cell r="BJ1330" t="str">
            <v>YOHANA MARIA VELASCO SANTAMARIA</v>
          </cell>
          <cell r="BK1330" t="str">
            <v>Directora Técnica de Investigaciones</v>
          </cell>
          <cell r="BL1330">
            <v>1539</v>
          </cell>
          <cell r="BM1330">
            <v>45853.48265046296</v>
          </cell>
          <cell r="BN1330">
            <v>238905893</v>
          </cell>
          <cell r="BO1330">
            <v>3762</v>
          </cell>
          <cell r="BP1330">
            <v>45853</v>
          </cell>
          <cell r="BQ1330">
            <v>20258102</v>
          </cell>
          <cell r="BR1330">
            <v>1</v>
          </cell>
          <cell r="BS1330">
            <v>45981</v>
          </cell>
          <cell r="BT1330">
            <v>46011</v>
          </cell>
          <cell r="BU1330">
            <v>46017</v>
          </cell>
          <cell r="BV1330" t="str">
            <v>Siete (07) días calendario</v>
          </cell>
          <cell r="BW1330" t="str">
            <v>Cinco (05) meses y doce (12) días calendario</v>
          </cell>
          <cell r="BX1330">
            <v>1</v>
          </cell>
          <cell r="BY1330">
            <v>45981</v>
          </cell>
          <cell r="BZ1330">
            <v>914882</v>
          </cell>
          <cell r="CA1330">
            <v>2946</v>
          </cell>
          <cell r="CB1330">
            <v>45981.677835648145</v>
          </cell>
          <cell r="CC1330">
            <v>3044349</v>
          </cell>
          <cell r="CD1330">
            <v>8025</v>
          </cell>
          <cell r="CE1330">
            <v>45981</v>
          </cell>
          <cell r="CF1330">
            <v>914882</v>
          </cell>
          <cell r="CP1330">
            <v>46017</v>
          </cell>
          <cell r="CS1330" t="str">
            <v>1. Coadyuvar en el análisis detallado de los presupuestos de los proyectos de investigación a ser postulados, según lo establecido en los términos de referencia de las convocatorias internas de la Dirección General de Investigaciones. 2. Coadyuvar en los trámites y procesos para la ejecución de desplazamientos y salidas de campo requeridos en la ejecución de los proyectos de investigación. 3. Apoyar la planificación y estructuración de los pedidos de compra para la adquisición de bienes y servicios requeridos en los proyectos de investigación financiados por la Dirección General de Investigaciones. 4. Contribuir a la implementación de estrategias que permitan la viabilidad presupuestal de los bienes y servicios requeridos en los proyectos de investigación con financiación interna, así mismo con la Información financiera de los programas académicos de la Universidad requerida para el Sistema de acreditación Institucional de los programas académicos de la Universidad de los Llanos. 5. Apoyar el análisis e implementación de los sistemas de costeo y seguimiento de las herramientas vinculadas de los sistemas de información desarrollados para investigación que se encuentran asociados a los procesos financieros de los proyectos de investigación.</v>
          </cell>
          <cell r="CT1330">
            <v>24716432</v>
          </cell>
          <cell r="CU1330">
            <v>734</v>
          </cell>
          <cell r="CV1330" t="str">
            <v>320202</v>
          </cell>
          <cell r="CW1330">
            <v>734</v>
          </cell>
          <cell r="CX1330" t="str">
            <v>320202</v>
          </cell>
          <cell r="CY1330">
            <v>8299</v>
          </cell>
          <cell r="CZ1330" t="str">
            <v>M6</v>
          </cell>
          <cell r="DA1330">
            <v>21172984</v>
          </cell>
          <cell r="DB1330">
            <v>0</v>
          </cell>
        </row>
        <row r="1331">
          <cell r="B1331" t="str">
            <v>0972 DE 2025</v>
          </cell>
          <cell r="C1331">
            <v>1022439066</v>
          </cell>
          <cell r="D1331" t="str">
            <v>MARIA CAMILA LENGUA DELGADO</v>
          </cell>
          <cell r="E1331" t="str">
            <v>CONTRATO DE PRESTACIÓN DE SERVICIOS DE APOYO A LA GESTIÓN</v>
          </cell>
          <cell r="F1331" t="str">
            <v>PRESTACIÓN DE SERVICIOS DE APOYO A LA GESTIÓN NECESARIO PARA EL FORTALECIMIENTO DE LOS PROCESOS DE LA DIVISIÓN DE BIBLIOTECA DE LA UNIVERSIDAD DE LOS LLANOS.</v>
          </cell>
          <cell r="G1331">
            <v>45860</v>
          </cell>
          <cell r="H1331">
            <v>8220416</v>
          </cell>
          <cell r="I1331" t="str">
            <v>Cuatro (04) meses y ocho (08) días calendario</v>
          </cell>
          <cell r="J1331">
            <v>45860</v>
          </cell>
          <cell r="K1331">
            <v>45990</v>
          </cell>
          <cell r="L1331" t="str">
            <v>NO APLICA</v>
          </cell>
          <cell r="M1331" t="str">
            <v>NO APLICA</v>
          </cell>
          <cell r="N1331" t="str">
            <v>NO APLICA</v>
          </cell>
          <cell r="O1331">
            <v>6</v>
          </cell>
          <cell r="P1331">
            <v>2504658</v>
          </cell>
          <cell r="Q1331">
            <v>45860</v>
          </cell>
          <cell r="R1331">
            <v>45900</v>
          </cell>
          <cell r="S1331">
            <v>1926660</v>
          </cell>
          <cell r="T1331">
            <v>45901</v>
          </cell>
          <cell r="U1331">
            <v>45930</v>
          </cell>
          <cell r="V1331">
            <v>1926660</v>
          </cell>
          <cell r="W1331">
            <v>45931</v>
          </cell>
          <cell r="X1331">
            <v>45961</v>
          </cell>
          <cell r="Y1331">
            <v>1862438</v>
          </cell>
          <cell r="Z1331">
            <v>45962</v>
          </cell>
          <cell r="AA1331">
            <v>45990</v>
          </cell>
          <cell r="AB1331">
            <v>1926660</v>
          </cell>
          <cell r="AC1331">
            <v>45991</v>
          </cell>
          <cell r="AD1331">
            <v>46020</v>
          </cell>
          <cell r="AE1331">
            <v>963330</v>
          </cell>
          <cell r="AF1331">
            <v>46021</v>
          </cell>
          <cell r="AG1331">
            <v>46035</v>
          </cell>
          <cell r="AH1331">
            <v>0</v>
          </cell>
          <cell r="AI1331">
            <v>0</v>
          </cell>
          <cell r="AJ1331">
            <v>0</v>
          </cell>
          <cell r="AK1331">
            <v>0</v>
          </cell>
          <cell r="AL1331">
            <v>0</v>
          </cell>
          <cell r="AM1331">
            <v>0</v>
          </cell>
          <cell r="AN1331">
            <v>0</v>
          </cell>
          <cell r="AQ1331">
            <v>0</v>
          </cell>
          <cell r="AT1331">
            <v>0</v>
          </cell>
          <cell r="AW1331">
            <v>0</v>
          </cell>
          <cell r="BH1331">
            <v>0</v>
          </cell>
          <cell r="BI1331" t="str">
            <v>Vicerrectoría de Recursos Universitarios</v>
          </cell>
          <cell r="BJ1331" t="str">
            <v>WILSON FERNANDO SALGADO CIFUENTES</v>
          </cell>
          <cell r="BK1331" t="str">
            <v>Vicerrector Universitario</v>
          </cell>
          <cell r="BL1331">
            <v>1600</v>
          </cell>
          <cell r="BM1331">
            <v>45860.72247685185</v>
          </cell>
          <cell r="BN1331">
            <v>1114340201</v>
          </cell>
          <cell r="BO1331">
            <v>4239</v>
          </cell>
          <cell r="BP1331">
            <v>45860</v>
          </cell>
          <cell r="BQ1331">
            <v>8220416</v>
          </cell>
          <cell r="BR1331">
            <v>1</v>
          </cell>
          <cell r="BS1331">
            <v>45982</v>
          </cell>
          <cell r="BT1331">
            <v>45991</v>
          </cell>
          <cell r="BU1331">
            <v>46035</v>
          </cell>
          <cell r="BV1331" t="str">
            <v>Un (01) mes y quince (15) días calendario</v>
          </cell>
          <cell r="BW1331" t="str">
            <v>Cinco (05) meses y veintitrés (23) días calendario</v>
          </cell>
          <cell r="BX1331">
            <v>1</v>
          </cell>
          <cell r="BY1331">
            <v>45982</v>
          </cell>
          <cell r="BZ1331">
            <v>2889990</v>
          </cell>
          <cell r="CA1331">
            <v>2948</v>
          </cell>
          <cell r="CB1331">
            <v>45981.77003472222</v>
          </cell>
          <cell r="CC1331">
            <v>28957395</v>
          </cell>
          <cell r="CD1331">
            <v>8068</v>
          </cell>
          <cell r="CE1331">
            <v>45982</v>
          </cell>
          <cell r="CF1331">
            <v>2889990</v>
          </cell>
          <cell r="CG1331">
            <v>0</v>
          </cell>
          <cell r="CH1331">
            <v>0</v>
          </cell>
          <cell r="CI1331">
            <v>0</v>
          </cell>
          <cell r="CJ1331">
            <v>0</v>
          </cell>
          <cell r="CK1331">
            <v>0</v>
          </cell>
          <cell r="CL1331">
            <v>0</v>
          </cell>
          <cell r="CM1331">
            <v>0</v>
          </cell>
          <cell r="CN1331">
            <v>0</v>
          </cell>
          <cell r="CO1331">
            <v>0</v>
          </cell>
          <cell r="CP1331">
            <v>46035</v>
          </cell>
          <cell r="CQ1331">
            <v>0</v>
          </cell>
          <cell r="CR1331">
            <v>0</v>
          </cell>
          <cell r="CS1331" t="str">
            <v>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v>
          </cell>
          <cell r="CT1331">
            <v>1022439066</v>
          </cell>
          <cell r="CU1331">
            <v>436</v>
          </cell>
          <cell r="CV1331" t="str">
            <v>2501</v>
          </cell>
          <cell r="CW1331">
            <v>504</v>
          </cell>
          <cell r="CX1331" t="str">
            <v>2501</v>
          </cell>
          <cell r="CY1331">
            <v>8299</v>
          </cell>
          <cell r="CZ1331" t="str">
            <v>M6</v>
          </cell>
          <cell r="DA1331">
            <v>11110406</v>
          </cell>
          <cell r="DB1331">
            <v>0</v>
          </cell>
        </row>
        <row r="1332">
          <cell r="B1332" t="str">
            <v>0982 DE 2025</v>
          </cell>
          <cell r="C1332">
            <v>40326722</v>
          </cell>
          <cell r="D1332" t="str">
            <v>YIRSLEY ANDRADE VALENCIA</v>
          </cell>
          <cell r="E1332" t="str">
            <v>CONTRATO DE PRESTACIÓN DE SERVICIOS DE APOYO A LA GESTIÓN</v>
          </cell>
          <cell r="F1332"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1332">
            <v>45860</v>
          </cell>
          <cell r="H1332">
            <v>9504856</v>
          </cell>
          <cell r="I1332" t="str">
            <v>Cuatro (04) meses y veintiocho (28) días calendario</v>
          </cell>
          <cell r="J1332">
            <v>45860</v>
          </cell>
          <cell r="K1332">
            <v>46010</v>
          </cell>
          <cell r="L1332" t="str">
            <v>NO APLICA</v>
          </cell>
          <cell r="M1332" t="str">
            <v>NO APLICA</v>
          </cell>
          <cell r="N1332" t="str">
            <v>NO APLICA</v>
          </cell>
          <cell r="O1332">
            <v>6</v>
          </cell>
          <cell r="P1332">
            <v>2504658</v>
          </cell>
          <cell r="Q1332">
            <v>45860</v>
          </cell>
          <cell r="R1332">
            <v>45900</v>
          </cell>
          <cell r="S1332">
            <v>1926660</v>
          </cell>
          <cell r="T1332">
            <v>45901</v>
          </cell>
          <cell r="U1332">
            <v>45930</v>
          </cell>
          <cell r="V1332">
            <v>1926660</v>
          </cell>
          <cell r="W1332">
            <v>45931</v>
          </cell>
          <cell r="X1332">
            <v>45961</v>
          </cell>
          <cell r="Y1332">
            <v>1926660</v>
          </cell>
          <cell r="Z1332">
            <v>45962</v>
          </cell>
          <cell r="AA1332">
            <v>45991</v>
          </cell>
          <cell r="AB1332">
            <v>1220218</v>
          </cell>
          <cell r="AC1332">
            <v>45992</v>
          </cell>
          <cell r="AD1332">
            <v>46010</v>
          </cell>
          <cell r="AE1332">
            <v>642220</v>
          </cell>
          <cell r="AF1332">
            <v>46011</v>
          </cell>
          <cell r="AG1332">
            <v>46020</v>
          </cell>
          <cell r="AH1332">
            <v>0</v>
          </cell>
          <cell r="AI1332">
            <v>0</v>
          </cell>
          <cell r="AJ1332">
            <v>0</v>
          </cell>
          <cell r="AK1332">
            <v>0</v>
          </cell>
          <cell r="AL1332">
            <v>0</v>
          </cell>
          <cell r="AM1332">
            <v>0</v>
          </cell>
          <cell r="AN1332">
            <v>0</v>
          </cell>
          <cell r="AQ1332">
            <v>0</v>
          </cell>
          <cell r="AT1332">
            <v>0</v>
          </cell>
          <cell r="AW1332">
            <v>0</v>
          </cell>
          <cell r="BH1332">
            <v>0</v>
          </cell>
          <cell r="BI1332" t="str">
            <v>Vicerrectoría de Recursos Universitarios</v>
          </cell>
          <cell r="BJ1332" t="str">
            <v>WILSON FERNANDO SALGADO CIFUENTES</v>
          </cell>
          <cell r="BK1332" t="str">
            <v>Vicerrector Universitario</v>
          </cell>
          <cell r="BL1332">
            <v>1600</v>
          </cell>
          <cell r="BM1332">
            <v>45860.72247685185</v>
          </cell>
          <cell r="BN1332">
            <v>1114340201</v>
          </cell>
          <cell r="BO1332">
            <v>4211</v>
          </cell>
          <cell r="BP1332">
            <v>45860</v>
          </cell>
          <cell r="BQ1332">
            <v>9504856</v>
          </cell>
          <cell r="BR1332">
            <v>1</v>
          </cell>
          <cell r="BS1332">
            <v>45982</v>
          </cell>
          <cell r="BT1332">
            <v>46011</v>
          </cell>
          <cell r="BU1332">
            <v>46020</v>
          </cell>
          <cell r="BV1332" t="str">
            <v>Diez (10) días calendario</v>
          </cell>
          <cell r="BW1332" t="str">
            <v>Cinco (05) meses y ocho (08) días calendario</v>
          </cell>
          <cell r="BX1332">
            <v>1</v>
          </cell>
          <cell r="BY1332">
            <v>45982</v>
          </cell>
          <cell r="BZ1332">
            <v>642220</v>
          </cell>
          <cell r="CA1332">
            <v>2948</v>
          </cell>
          <cell r="CB1332">
            <v>45981.77003472222</v>
          </cell>
          <cell r="CC1332">
            <v>28957395</v>
          </cell>
          <cell r="CD1332">
            <v>8059</v>
          </cell>
          <cell r="CE1332">
            <v>45982</v>
          </cell>
          <cell r="CF1332">
            <v>642220</v>
          </cell>
          <cell r="CG1332">
            <v>0</v>
          </cell>
          <cell r="CH1332">
            <v>0</v>
          </cell>
          <cell r="CI1332">
            <v>0</v>
          </cell>
          <cell r="CJ1332">
            <v>0</v>
          </cell>
          <cell r="CK1332">
            <v>0</v>
          </cell>
          <cell r="CL1332">
            <v>0</v>
          </cell>
          <cell r="CM1332">
            <v>0</v>
          </cell>
          <cell r="CN1332">
            <v>0</v>
          </cell>
          <cell r="CO1332">
            <v>0</v>
          </cell>
          <cell r="CP1332">
            <v>46020</v>
          </cell>
          <cell r="CQ1332">
            <v>0</v>
          </cell>
          <cell r="CR1332">
            <v>0</v>
          </cell>
          <cell r="CS1332" t="str">
            <v>1. Contribuir con el manejo locativo, sanitario, reproductivo y nutricional de las producciones de especies menores del área pecuaria y de la unidad de vivero de la unidad rural Barcelona. 2. Apoyar a los docentes para la realización de prácticas, proyectos de aula y de investigación en la unidad rural. 3. Contribuir en el manejo de inventarios de las producciones de especies menores del área pecuaria y del vivero de la granja Barcelona.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las unidades de especies menores y vivero de la granja Barcelona. 7. Contribuir en el desarrollo integral de los programas y proyectos de investigación y transferencia de tecnología, que se ejecuten en el Centro Agrario de Producción. 8. Brindar apoyo en el manejo de los elementos e instalaciones para las prácticas de los estudiantes, así como proyectos de investigación. 9. Apoyar en las actividades de la Unidad Rural con sus conocimientos agropecuarios. 10. Apoyar las actividades realizadas en la Institución para elevar la productividad de la granja.</v>
          </cell>
          <cell r="CT1332">
            <v>40326722</v>
          </cell>
          <cell r="CU1332">
            <v>27</v>
          </cell>
          <cell r="CV1332" t="str">
            <v>28010460003</v>
          </cell>
          <cell r="CW1332">
            <v>27</v>
          </cell>
          <cell r="CX1332" t="str">
            <v>28010460003</v>
          </cell>
          <cell r="CY1332">
            <v>7490</v>
          </cell>
          <cell r="CZ1332" t="str">
            <v>M6</v>
          </cell>
          <cell r="DA1332">
            <v>10147076</v>
          </cell>
          <cell r="DB1332">
            <v>0</v>
          </cell>
        </row>
        <row r="1333">
          <cell r="B1333" t="str">
            <v>0987 DE 2025</v>
          </cell>
          <cell r="C1333">
            <v>1121881267</v>
          </cell>
          <cell r="D1333" t="str">
            <v xml:space="preserve">CRISTIAN ANTONIO RUIZ RAMIREZ </v>
          </cell>
          <cell r="E1333" t="str">
            <v>CONTRATO DE PRESTACIÓN DE SERVICIOS PROFESIONALES</v>
          </cell>
          <cell r="F1333" t="str">
            <v>PRESTACIÓN DE SERVICIOS PROFESIONALES NECESARIO PARA EL FORTALECIMIENTO DE LOS PROCESOS DEL CENTRO DE PROYECCIÓN SOCIAL Y CENTRO DE INVESTIGACIONES DE LA FACULTAD DE CIENCIAS AGROPECUARIAS Y RECURSOS NATURALES DE LA UNIVERSIDAD DE LOS LLANOS.</v>
          </cell>
          <cell r="G1333">
            <v>45860</v>
          </cell>
          <cell r="H1333">
            <v>13844915</v>
          </cell>
          <cell r="I1333" t="str">
            <v>Cuatro (04) meses y ocho (08) días calendario</v>
          </cell>
          <cell r="J1333">
            <v>45860</v>
          </cell>
          <cell r="K1333">
            <v>45990</v>
          </cell>
          <cell r="L1333" t="str">
            <v>NO APLICA</v>
          </cell>
          <cell r="M1333" t="str">
            <v>NO APLICA</v>
          </cell>
          <cell r="N1333" t="str">
            <v>NO APLICA</v>
          </cell>
          <cell r="O1333">
            <v>5</v>
          </cell>
          <cell r="P1333">
            <v>4218373</v>
          </cell>
          <cell r="Q1333">
            <v>45860</v>
          </cell>
          <cell r="R1333">
            <v>45900</v>
          </cell>
          <cell r="S1333">
            <v>3244902</v>
          </cell>
          <cell r="T1333">
            <v>45901</v>
          </cell>
          <cell r="U1333">
            <v>45930</v>
          </cell>
          <cell r="V1333">
            <v>3244902</v>
          </cell>
          <cell r="W1333">
            <v>45931</v>
          </cell>
          <cell r="X1333">
            <v>45961</v>
          </cell>
          <cell r="Y1333">
            <v>3136738</v>
          </cell>
          <cell r="Z1333">
            <v>45962</v>
          </cell>
          <cell r="AA1333">
            <v>45990</v>
          </cell>
          <cell r="AB1333">
            <v>1406124</v>
          </cell>
          <cell r="AC1333">
            <v>45991</v>
          </cell>
          <cell r="AD1333">
            <v>46003</v>
          </cell>
          <cell r="AE1333">
            <v>0</v>
          </cell>
          <cell r="AF1333">
            <v>0</v>
          </cell>
          <cell r="AG1333">
            <v>0</v>
          </cell>
          <cell r="AH1333">
            <v>0</v>
          </cell>
          <cell r="AI1333">
            <v>0</v>
          </cell>
          <cell r="AJ1333">
            <v>0</v>
          </cell>
          <cell r="AK1333">
            <v>0</v>
          </cell>
          <cell r="AL1333">
            <v>0</v>
          </cell>
          <cell r="AM1333">
            <v>0</v>
          </cell>
          <cell r="AN1333">
            <v>0</v>
          </cell>
          <cell r="AQ1333">
            <v>0</v>
          </cell>
          <cell r="AT1333">
            <v>0</v>
          </cell>
          <cell r="AW1333">
            <v>0</v>
          </cell>
          <cell r="BH1333">
            <v>0</v>
          </cell>
          <cell r="BI1333" t="str">
            <v>Vicerrectoría de Recursos Universitarios</v>
          </cell>
          <cell r="BJ1333" t="str">
            <v>WILSON FERNANDO SALGADO CIFUENTES</v>
          </cell>
          <cell r="BK1333" t="str">
            <v>Vicerrector Universitario</v>
          </cell>
          <cell r="BL1333">
            <v>1600</v>
          </cell>
          <cell r="BM1333">
            <v>45860.72247685185</v>
          </cell>
          <cell r="BN1333">
            <v>1114340201</v>
          </cell>
          <cell r="BO1333">
            <v>4267</v>
          </cell>
          <cell r="BP1333">
            <v>45860</v>
          </cell>
          <cell r="BQ1333">
            <v>13844915</v>
          </cell>
          <cell r="BR1333">
            <v>1</v>
          </cell>
          <cell r="BS1333">
            <v>45982</v>
          </cell>
          <cell r="BT1333">
            <v>45991</v>
          </cell>
          <cell r="BU1333">
            <v>46003</v>
          </cell>
          <cell r="BV1333" t="str">
            <v>Trece (13) días calendario</v>
          </cell>
          <cell r="BW1333" t="str">
            <v>Cuatro (04) meses y veintiún (21) días calendario</v>
          </cell>
          <cell r="BX1333">
            <v>1</v>
          </cell>
          <cell r="BY1333">
            <v>45982</v>
          </cell>
          <cell r="BZ1333">
            <v>1406124</v>
          </cell>
          <cell r="CA1333">
            <v>2948</v>
          </cell>
          <cell r="CB1333">
            <v>45981.77003472222</v>
          </cell>
          <cell r="CC1333">
            <v>28957395</v>
          </cell>
          <cell r="CD1333">
            <v>8060</v>
          </cell>
          <cell r="CE1333">
            <v>45982</v>
          </cell>
          <cell r="CF1333">
            <v>1406124</v>
          </cell>
          <cell r="CG1333">
            <v>0</v>
          </cell>
          <cell r="CH1333">
            <v>0</v>
          </cell>
          <cell r="CI1333">
            <v>0</v>
          </cell>
          <cell r="CJ1333">
            <v>0</v>
          </cell>
          <cell r="CK1333">
            <v>0</v>
          </cell>
          <cell r="CL1333">
            <v>0</v>
          </cell>
          <cell r="CM1333">
            <v>0</v>
          </cell>
          <cell r="CN1333">
            <v>0</v>
          </cell>
          <cell r="CO1333">
            <v>0</v>
          </cell>
          <cell r="CP1333">
            <v>46003</v>
          </cell>
          <cell r="CQ1333">
            <v>0</v>
          </cell>
          <cell r="CR1333">
            <v>0</v>
          </cell>
          <cell r="CS1333" t="str">
            <v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1333">
            <v>1121881267</v>
          </cell>
          <cell r="CU1333">
            <v>27</v>
          </cell>
          <cell r="CV1333" t="str">
            <v>320500</v>
          </cell>
          <cell r="CW1333">
            <v>27</v>
          </cell>
          <cell r="CX1333" t="str">
            <v>320500</v>
          </cell>
          <cell r="CY1333">
            <v>8299</v>
          </cell>
          <cell r="CZ1333" t="str">
            <v>M6</v>
          </cell>
          <cell r="DA1333">
            <v>15251039</v>
          </cell>
          <cell r="DB1333">
            <v>0</v>
          </cell>
        </row>
        <row r="1334">
          <cell r="B1334" t="str">
            <v>1006 DE 2025</v>
          </cell>
          <cell r="C1334">
            <v>1121930623</v>
          </cell>
          <cell r="D1334" t="str">
            <v xml:space="preserve"> ANGIE DANIELA ALVAREZ ORTIZ</v>
          </cell>
          <cell r="E1334" t="str">
            <v>CONTRATO DE PRESTACIÓN DE SERVICIOS DE APOYO A LA GESTIÓN</v>
          </cell>
          <cell r="F1334" t="str">
            <v>PRESTACIÓN DE SERVICIOS DE APOYO A LA GESTIÓN NECESARIO PARA EL FORTALECIMIENTO DE LOS PROCESOS EN EL PROGRAMA DE INGENIERÍA AGRONÓMICA DE LA FACULTAD DE CIENCIAS AGROPECUARIAS Y RECURSOS NATURALES DE LA UNIVERSIDAD DE LOS LLANOS.</v>
          </cell>
          <cell r="G1334">
            <v>45860</v>
          </cell>
          <cell r="H1334">
            <v>9806818</v>
          </cell>
          <cell r="I1334" t="str">
            <v>Cuatro (04) meses y ocho (08) días calendario</v>
          </cell>
          <cell r="J1334">
            <v>45860</v>
          </cell>
          <cell r="K1334">
            <v>45990</v>
          </cell>
          <cell r="L1334" t="str">
            <v>NO APLICA</v>
          </cell>
          <cell r="M1334" t="str">
            <v>NO APLICA</v>
          </cell>
          <cell r="N1334" t="str">
            <v>NO APLICA</v>
          </cell>
          <cell r="O1334">
            <v>5</v>
          </cell>
          <cell r="P1334">
            <v>2988015</v>
          </cell>
          <cell r="Q1334">
            <v>45860</v>
          </cell>
          <cell r="R1334">
            <v>45900</v>
          </cell>
          <cell r="S1334">
            <v>2298473</v>
          </cell>
          <cell r="T1334">
            <v>45901</v>
          </cell>
          <cell r="U1334">
            <v>45930</v>
          </cell>
          <cell r="V1334">
            <v>2298473</v>
          </cell>
          <cell r="W1334">
            <v>45931</v>
          </cell>
          <cell r="X1334">
            <v>45961</v>
          </cell>
          <cell r="Y1334">
            <v>2221857</v>
          </cell>
          <cell r="Z1334">
            <v>45962</v>
          </cell>
          <cell r="AA1334">
            <v>45990</v>
          </cell>
          <cell r="AB1334">
            <v>996005</v>
          </cell>
          <cell r="AC1334">
            <v>45991</v>
          </cell>
          <cell r="AD1334">
            <v>46003</v>
          </cell>
          <cell r="AE1334">
            <v>0</v>
          </cell>
          <cell r="AF1334">
            <v>0</v>
          </cell>
          <cell r="AG1334">
            <v>0</v>
          </cell>
          <cell r="AH1334">
            <v>0</v>
          </cell>
          <cell r="AI1334">
            <v>0</v>
          </cell>
          <cell r="AJ1334">
            <v>0</v>
          </cell>
          <cell r="AK1334">
            <v>0</v>
          </cell>
          <cell r="AL1334">
            <v>0</v>
          </cell>
          <cell r="AM1334">
            <v>0</v>
          </cell>
          <cell r="AN1334">
            <v>0</v>
          </cell>
          <cell r="AQ1334">
            <v>0</v>
          </cell>
          <cell r="AT1334">
            <v>0</v>
          </cell>
          <cell r="AW1334">
            <v>0</v>
          </cell>
          <cell r="BH1334">
            <v>0</v>
          </cell>
          <cell r="BI1334" t="str">
            <v>Vicerrectoría de Recursos Universitarios</v>
          </cell>
          <cell r="BJ1334" t="str">
            <v>WILSON FERNANDO SALGADO CIFUENTES</v>
          </cell>
          <cell r="BK1334" t="str">
            <v>Vicerrector Universitario</v>
          </cell>
          <cell r="BL1334">
            <v>1600</v>
          </cell>
          <cell r="BM1334">
            <v>45860.72247685185</v>
          </cell>
          <cell r="BN1334">
            <v>1114340201</v>
          </cell>
          <cell r="BO1334">
            <v>4273</v>
          </cell>
          <cell r="BP1334">
            <v>45860</v>
          </cell>
          <cell r="BQ1334">
            <v>9806818</v>
          </cell>
          <cell r="BR1334">
            <v>1</v>
          </cell>
          <cell r="BS1334">
            <v>45982</v>
          </cell>
          <cell r="BT1334">
            <v>45991</v>
          </cell>
          <cell r="BU1334">
            <v>46003</v>
          </cell>
          <cell r="BV1334" t="str">
            <v>Trece (13) días calendario</v>
          </cell>
          <cell r="BW1334" t="str">
            <v>Cuatro (04) meses y veintiún (21) días calendario</v>
          </cell>
          <cell r="BX1334">
            <v>1</v>
          </cell>
          <cell r="BY1334">
            <v>45982</v>
          </cell>
          <cell r="BZ1334">
            <v>996005</v>
          </cell>
          <cell r="CA1334">
            <v>2948</v>
          </cell>
          <cell r="CB1334">
            <v>45981.77003472222</v>
          </cell>
          <cell r="CC1334">
            <v>28957395</v>
          </cell>
          <cell r="CD1334">
            <v>8061</v>
          </cell>
          <cell r="CE1334">
            <v>45982</v>
          </cell>
          <cell r="CF1334">
            <v>996005</v>
          </cell>
          <cell r="CG1334">
            <v>0</v>
          </cell>
          <cell r="CH1334">
            <v>0</v>
          </cell>
          <cell r="CI1334">
            <v>0</v>
          </cell>
          <cell r="CJ1334">
            <v>0</v>
          </cell>
          <cell r="CK1334">
            <v>0</v>
          </cell>
          <cell r="CL1334">
            <v>0</v>
          </cell>
          <cell r="CM1334">
            <v>0</v>
          </cell>
          <cell r="CN1334">
            <v>0</v>
          </cell>
          <cell r="CO1334">
            <v>0</v>
          </cell>
          <cell r="CP1334">
            <v>46003</v>
          </cell>
          <cell r="CQ1334">
            <v>0</v>
          </cell>
          <cell r="CR1334">
            <v>0</v>
          </cell>
          <cell r="CS1334"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1334">
            <v>1121930623</v>
          </cell>
          <cell r="CU1334">
            <v>27</v>
          </cell>
          <cell r="CV1334" t="str">
            <v>280104301</v>
          </cell>
          <cell r="CW1334">
            <v>27</v>
          </cell>
          <cell r="CX1334" t="str">
            <v>280104301</v>
          </cell>
          <cell r="CY1334">
            <v>7490</v>
          </cell>
          <cell r="CZ1334" t="str">
            <v>M6</v>
          </cell>
          <cell r="DA1334">
            <v>10802823</v>
          </cell>
          <cell r="DB1334">
            <v>0</v>
          </cell>
        </row>
        <row r="1335">
          <cell r="B1335" t="str">
            <v>1123 DE 2025</v>
          </cell>
          <cell r="C1335">
            <v>12448615</v>
          </cell>
          <cell r="D1335" t="str">
            <v xml:space="preserve">MILTON MANUEL MENDIVIL MANJARRES </v>
          </cell>
          <cell r="E1335" t="str">
            <v>CONTRATO DE PRESTACIÓN DE SERVICIOS DE APOYO A LA GESTIÓN</v>
          </cell>
          <cell r="F1335" t="str">
            <v>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v>
          </cell>
          <cell r="G1335">
            <v>45880</v>
          </cell>
          <cell r="H1335">
            <v>10600013</v>
          </cell>
          <cell r="I1335" t="str">
            <v>Tres (03) meses y ocho (08) días calendario</v>
          </cell>
          <cell r="J1335">
            <v>45880</v>
          </cell>
          <cell r="K1335">
            <v>45979</v>
          </cell>
          <cell r="L1335" t="str">
            <v>NO APLICA</v>
          </cell>
          <cell r="M1335" t="str">
            <v>NO APLICA</v>
          </cell>
          <cell r="N1335" t="str">
            <v>NO APLICA</v>
          </cell>
          <cell r="O1335">
            <v>5</v>
          </cell>
          <cell r="P1335">
            <v>2163268</v>
          </cell>
          <cell r="Q1335">
            <v>45880</v>
          </cell>
          <cell r="R1335">
            <v>45900</v>
          </cell>
          <cell r="S1335">
            <v>3244902</v>
          </cell>
          <cell r="T1335">
            <v>45901</v>
          </cell>
          <cell r="U1335">
            <v>45930</v>
          </cell>
          <cell r="V1335">
            <v>3244902</v>
          </cell>
          <cell r="W1335">
            <v>45931</v>
          </cell>
          <cell r="X1335">
            <v>45961</v>
          </cell>
          <cell r="Y1335">
            <v>1946941</v>
          </cell>
          <cell r="Z1335">
            <v>45962</v>
          </cell>
          <cell r="AA1335">
            <v>45979</v>
          </cell>
          <cell r="AB1335">
            <v>1189797</v>
          </cell>
          <cell r="AC1335">
            <v>45980</v>
          </cell>
          <cell r="AD1335">
            <v>45990</v>
          </cell>
          <cell r="AE1335">
            <v>0</v>
          </cell>
          <cell r="AF1335">
            <v>0</v>
          </cell>
          <cell r="AG1335">
            <v>0</v>
          </cell>
          <cell r="AH1335">
            <v>0</v>
          </cell>
          <cell r="AI1335">
            <v>0</v>
          </cell>
          <cell r="AJ1335">
            <v>0</v>
          </cell>
          <cell r="AK1335">
            <v>0</v>
          </cell>
          <cell r="AL1335">
            <v>0</v>
          </cell>
          <cell r="AM1335">
            <v>0</v>
          </cell>
          <cell r="BH1335">
            <v>0</v>
          </cell>
          <cell r="BI1335" t="str">
            <v>División de Bienestar Universitario</v>
          </cell>
          <cell r="BJ1335" t="str">
            <v>JHON FREYD MONROY RODRIGUEZ</v>
          </cell>
          <cell r="BK1335" t="str">
            <v>Jefe de Oficina</v>
          </cell>
          <cell r="BL1335">
            <v>1758</v>
          </cell>
          <cell r="BM1335">
            <v>45880.562581018516</v>
          </cell>
          <cell r="BN1335">
            <v>116708312</v>
          </cell>
          <cell r="BO1335">
            <v>5248</v>
          </cell>
          <cell r="BP1335">
            <v>45880</v>
          </cell>
          <cell r="BQ1335">
            <v>10600013</v>
          </cell>
          <cell r="BR1335">
            <v>1</v>
          </cell>
          <cell r="BS1335">
            <v>45979</v>
          </cell>
          <cell r="BT1335">
            <v>45980</v>
          </cell>
          <cell r="BU1335">
            <v>45990</v>
          </cell>
          <cell r="BV1335" t="str">
            <v>Once (11) días calendario</v>
          </cell>
          <cell r="BW1335" t="str">
            <v>Tres (03) meses y diecinueve (19) días calendario</v>
          </cell>
          <cell r="BX1335">
            <v>1</v>
          </cell>
          <cell r="BY1335">
            <v>45979</v>
          </cell>
          <cell r="BZ1335">
            <v>1189797</v>
          </cell>
          <cell r="CA1335">
            <v>2917</v>
          </cell>
          <cell r="CB1335">
            <v>45979</v>
          </cell>
          <cell r="CC1335">
            <v>1189797</v>
          </cell>
          <cell r="CD1335">
            <v>8003</v>
          </cell>
          <cell r="CE1335">
            <v>45979</v>
          </cell>
          <cell r="CF1335">
            <v>1189797</v>
          </cell>
          <cell r="CP1335">
            <v>45990</v>
          </cell>
          <cell r="CS1335"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v>
          </cell>
          <cell r="CT1335">
            <v>12448615.699999999</v>
          </cell>
          <cell r="CU1335">
            <v>764</v>
          </cell>
          <cell r="CV1335" t="str">
            <v>410205</v>
          </cell>
          <cell r="CW1335">
            <v>764</v>
          </cell>
          <cell r="CX1335">
            <v>410205</v>
          </cell>
          <cell r="CY1335">
            <v>7490</v>
          </cell>
          <cell r="CZ1335" t="str">
            <v>M6</v>
          </cell>
          <cell r="DA1335">
            <v>11789810</v>
          </cell>
          <cell r="DB1335">
            <v>0</v>
          </cell>
        </row>
        <row r="1336">
          <cell r="B1336" t="str">
            <v>1149 DE 2025</v>
          </cell>
          <cell r="C1336">
            <v>13761421</v>
          </cell>
          <cell r="D1336" t="str">
            <v>RODRIGO REYES HERRERA</v>
          </cell>
          <cell r="E1336" t="str">
            <v>CONTRATO DE PRESTACIÓN DE SERVICIOS DE APOYO A LA GESTIÓN</v>
          </cell>
          <cell r="F1336"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1336">
            <v>45889</v>
          </cell>
          <cell r="H1336">
            <v>9193892</v>
          </cell>
          <cell r="I1336" t="str">
            <v>Cuatro (04) meses calendario</v>
          </cell>
          <cell r="J1336">
            <v>45889</v>
          </cell>
          <cell r="K1336">
            <v>46010</v>
          </cell>
          <cell r="L1336" t="str">
            <v>NO APLICA</v>
          </cell>
          <cell r="M1336" t="str">
            <v>NO APLICA</v>
          </cell>
          <cell r="N1336" t="str">
            <v>NO APLICA</v>
          </cell>
          <cell r="O1336">
            <v>6</v>
          </cell>
          <cell r="P1336">
            <v>3141246</v>
          </cell>
          <cell r="Q1336">
            <v>45889</v>
          </cell>
          <cell r="R1336">
            <v>45930</v>
          </cell>
          <cell r="S1336">
            <v>2298473</v>
          </cell>
          <cell r="T1336">
            <v>45931</v>
          </cell>
          <cell r="U1336">
            <v>45961</v>
          </cell>
          <cell r="V1336">
            <v>2298473</v>
          </cell>
          <cell r="W1336">
            <v>45962</v>
          </cell>
          <cell r="X1336">
            <v>45991</v>
          </cell>
          <cell r="Y1336">
            <v>1455700</v>
          </cell>
          <cell r="Z1336">
            <v>45992</v>
          </cell>
          <cell r="AA1336">
            <v>46010</v>
          </cell>
          <cell r="AB1336">
            <v>766158</v>
          </cell>
          <cell r="AC1336">
            <v>46011</v>
          </cell>
          <cell r="AD1336">
            <v>46020</v>
          </cell>
          <cell r="AE1336">
            <v>1149236</v>
          </cell>
          <cell r="AF1336">
            <v>46021</v>
          </cell>
          <cell r="AG1336">
            <v>46035</v>
          </cell>
          <cell r="AH1336">
            <v>0</v>
          </cell>
          <cell r="AI1336">
            <v>0</v>
          </cell>
          <cell r="AJ1336">
            <v>0</v>
          </cell>
          <cell r="AK1336">
            <v>0</v>
          </cell>
          <cell r="AL1336">
            <v>0</v>
          </cell>
          <cell r="AM1336">
            <v>0</v>
          </cell>
          <cell r="BH1336">
            <v>0</v>
          </cell>
          <cell r="BI1336" t="str">
            <v>Vicerrectoría de Recursos Universitarios</v>
          </cell>
          <cell r="BJ1336" t="str">
            <v>WILSON FERNANDO SALGADO CIFUENTES</v>
          </cell>
          <cell r="BK1336" t="str">
            <v>Vicerrector Universitario</v>
          </cell>
          <cell r="BL1336">
            <v>1840</v>
          </cell>
          <cell r="BM1336">
            <v>45889.835173611114</v>
          </cell>
          <cell r="BN1336">
            <v>71507271</v>
          </cell>
          <cell r="BO1336">
            <v>5498</v>
          </cell>
          <cell r="BP1336">
            <v>45889</v>
          </cell>
          <cell r="BQ1336">
            <v>9193892</v>
          </cell>
          <cell r="BR1336">
            <v>1</v>
          </cell>
          <cell r="BS1336">
            <v>45982</v>
          </cell>
          <cell r="BT1336">
            <v>46011</v>
          </cell>
          <cell r="BU1336">
            <v>46035</v>
          </cell>
          <cell r="BV1336" t="str">
            <v>Veinticinco (25) días calendario</v>
          </cell>
          <cell r="BW1336" t="str">
            <v>veinticinco (25) días calendario</v>
          </cell>
          <cell r="BX1336">
            <v>1</v>
          </cell>
          <cell r="BY1336">
            <v>45982</v>
          </cell>
          <cell r="BZ1336">
            <v>1915394</v>
          </cell>
          <cell r="CA1336">
            <v>2948</v>
          </cell>
          <cell r="CB1336">
            <v>45981.77003472222</v>
          </cell>
          <cell r="CC1336">
            <v>28957395</v>
          </cell>
          <cell r="CD1336">
            <v>8062</v>
          </cell>
          <cell r="CE1336">
            <v>45982</v>
          </cell>
          <cell r="CF1336">
            <v>1915394</v>
          </cell>
          <cell r="CP1336">
            <v>46035</v>
          </cell>
          <cell r="CS1336"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1336">
            <v>13761421</v>
          </cell>
          <cell r="CU1336">
            <v>27</v>
          </cell>
          <cell r="CV1336" t="str">
            <v>28010460003</v>
          </cell>
          <cell r="CW1336">
            <v>27</v>
          </cell>
          <cell r="CX1336" t="str">
            <v>28010460003</v>
          </cell>
          <cell r="CY1336">
            <v>8299</v>
          </cell>
          <cell r="CZ1336" t="str">
            <v>M6</v>
          </cell>
          <cell r="DA1336">
            <v>11109286</v>
          </cell>
          <cell r="DB1336">
            <v>0</v>
          </cell>
        </row>
        <row r="1337">
          <cell r="B1337" t="str">
            <v>1180 DE 2025</v>
          </cell>
          <cell r="C1337">
            <v>1010052404</v>
          </cell>
          <cell r="D1337" t="str">
            <v>GERALDINE RUEDA GIRALDO</v>
          </cell>
          <cell r="E1337" t="str">
            <v>CONTRATO DE PRESTACIÓN DE SERVICIOS PROFESIONALES</v>
          </cell>
          <cell r="F1337" t="str">
            <v>PRESTACIÓN DE SERVICIOS PROFESIONALES NECESARIO PARA EL FORTALECIMIENTO DE LOS PROCESOS DE GESTIÓN JURÍDICA DE LA OFICINA ASESORA JURÍDICA DE LA UNIVERSIDAD DE LOS LLANOS.</v>
          </cell>
          <cell r="G1337">
            <v>45909</v>
          </cell>
          <cell r="H1337">
            <v>11681647</v>
          </cell>
          <cell r="I1337" t="str">
            <v>Tres (03) meses y dieciocho (18) días calendario</v>
          </cell>
          <cell r="J1337">
            <v>45909</v>
          </cell>
          <cell r="K1337">
            <v>46017</v>
          </cell>
          <cell r="L1337" t="str">
            <v>NO APLICA</v>
          </cell>
          <cell r="M1337" t="str">
            <v>NO APLICA</v>
          </cell>
          <cell r="N1337" t="str">
            <v>NO APLICA</v>
          </cell>
          <cell r="O1337">
            <v>5</v>
          </cell>
          <cell r="P1337">
            <v>2379595</v>
          </cell>
          <cell r="Q1337">
            <v>45909</v>
          </cell>
          <cell r="R1337">
            <v>45930</v>
          </cell>
          <cell r="S1337">
            <v>3244902</v>
          </cell>
          <cell r="T1337">
            <v>45931</v>
          </cell>
          <cell r="U1337">
            <v>45961</v>
          </cell>
          <cell r="V1337">
            <v>3244902</v>
          </cell>
          <cell r="W1337">
            <v>45962</v>
          </cell>
          <cell r="X1337">
            <v>45991</v>
          </cell>
          <cell r="Y1337">
            <v>2812248</v>
          </cell>
          <cell r="Z1337">
            <v>45992</v>
          </cell>
          <cell r="AA1337">
            <v>46017</v>
          </cell>
          <cell r="AB1337">
            <v>1946941</v>
          </cell>
          <cell r="AC1337">
            <v>46018</v>
          </cell>
          <cell r="AD1337">
            <v>46035</v>
          </cell>
          <cell r="AE1337">
            <v>0</v>
          </cell>
          <cell r="AF1337">
            <v>0</v>
          </cell>
          <cell r="AG1337">
            <v>0</v>
          </cell>
          <cell r="AH1337">
            <v>0</v>
          </cell>
          <cell r="AI1337">
            <v>0</v>
          </cell>
          <cell r="AJ1337">
            <v>0</v>
          </cell>
          <cell r="AK1337">
            <v>0</v>
          </cell>
          <cell r="AL1337">
            <v>0</v>
          </cell>
          <cell r="AM1337">
            <v>0</v>
          </cell>
          <cell r="BH1337">
            <v>0</v>
          </cell>
          <cell r="BI1337" t="str">
            <v>Vicerrectoría de Recursos Universitarios</v>
          </cell>
          <cell r="BJ1337" t="str">
            <v>WILSON FERNANDO SALGADO CIFUENTES</v>
          </cell>
          <cell r="BK1337" t="str">
            <v>Vicerrector Universitario</v>
          </cell>
          <cell r="BL1337">
            <v>2067</v>
          </cell>
          <cell r="BM1337">
            <v>45909.62358796296</v>
          </cell>
          <cell r="BN1337">
            <v>11681647</v>
          </cell>
          <cell r="BO1337">
            <v>5957</v>
          </cell>
          <cell r="BP1337">
            <v>45909</v>
          </cell>
          <cell r="BQ1337">
            <v>11681647</v>
          </cell>
          <cell r="BR1337">
            <v>1</v>
          </cell>
          <cell r="BS1337">
            <v>45982</v>
          </cell>
          <cell r="BT1337">
            <v>46018</v>
          </cell>
          <cell r="BU1337">
            <v>46035</v>
          </cell>
          <cell r="BV1337" t="str">
            <v>Dieciocho (18) días calendario</v>
          </cell>
          <cell r="BW1337" t="str">
            <v>Cuatro (04) meses y seis (06) días calendario</v>
          </cell>
          <cell r="BX1337">
            <v>1</v>
          </cell>
          <cell r="BY1337">
            <v>45982</v>
          </cell>
          <cell r="BZ1337">
            <v>1946941</v>
          </cell>
          <cell r="CA1337">
            <v>2948</v>
          </cell>
          <cell r="CB1337">
            <v>45981.77003472222</v>
          </cell>
          <cell r="CC1337">
            <v>28957395</v>
          </cell>
          <cell r="CD1337">
            <v>8069</v>
          </cell>
          <cell r="CE1337">
            <v>45982</v>
          </cell>
          <cell r="CF1337">
            <v>1946941</v>
          </cell>
          <cell r="CP1337">
            <v>46035</v>
          </cell>
          <cell r="CS1337"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activos,  terminados con acuerdo de pago y/o pendientes de pago,  donde una de las partes procesales sea la Universidad de los Llanos, información la cual deberá suministrarse ante los órganos de control, entidades públicas y en los informes mensuales que deban presentarse ante la Oficina de Contabilidad, Control Interno  y monitoreo que hace la Oficina de Planeación, y en los demás que le sean requeridos,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17.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18.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19. Contribuir y prestar apoyo jurídico en los tramites, procesos, sesiones, asesorías, acompañamientos y capacitaciones, de acuerdo a la competencia de la Oficina Asesora Jurídica en el Comité de Asuntos de Genero de la Universidad de los Llanos. 20. Contribuir y prestar apoyo jurídico conforme la normativa institucional y el marco legal aplicable a las Comisiones Disciplinarias Estudiantiles de Facultad al interior de la Universidad de los Llanos.</v>
          </cell>
          <cell r="CT1337">
            <v>1010052404</v>
          </cell>
          <cell r="CU1337">
            <v>504</v>
          </cell>
          <cell r="CV1337" t="str">
            <v>14</v>
          </cell>
          <cell r="CW1337">
            <v>504</v>
          </cell>
          <cell r="CX1337" t="str">
            <v>14</v>
          </cell>
          <cell r="CY1337">
            <v>6910</v>
          </cell>
          <cell r="CZ1337" t="str">
            <v>M5</v>
          </cell>
          <cell r="DA1337">
            <v>13628588</v>
          </cell>
          <cell r="DB1337">
            <v>0</v>
          </cell>
        </row>
        <row r="1338">
          <cell r="B1338" t="str">
            <v>0807 DE 2025</v>
          </cell>
          <cell r="C1338">
            <v>1121969024</v>
          </cell>
          <cell r="D1338" t="str">
            <v>HEIDY GISSELLA GONZALEZ PARDO</v>
          </cell>
          <cell r="E1338" t="str">
            <v>CONTRATO DE PRESTACIÓN DE SERVICIOS PROFESIONALES</v>
          </cell>
          <cell r="F1338" t="str">
            <v>PRESTACIÓN DE SERVICIOS PROFESIONALES NECESARIO PARA EL FORTALECIMIENTO DE LOS PROCESOS DE LA DIVISIÓN FINANCIERA DE LA UNIVERSIDAD DE LOS LLANOS.</v>
          </cell>
          <cell r="G1338">
            <v>45853</v>
          </cell>
          <cell r="H1338">
            <v>17846961</v>
          </cell>
          <cell r="I1338" t="str">
            <v>Cinco (05) meses y quince (15) días calendario</v>
          </cell>
          <cell r="J1338">
            <v>45853</v>
          </cell>
          <cell r="K1338">
            <v>46020</v>
          </cell>
          <cell r="L1338" t="str">
            <v>NO APLICA</v>
          </cell>
          <cell r="M1338" t="str">
            <v>NO APLICA</v>
          </cell>
          <cell r="N1338" t="str">
            <v>NO APLICA</v>
          </cell>
          <cell r="O1338">
            <v>7</v>
          </cell>
          <cell r="P1338">
            <v>1730614</v>
          </cell>
          <cell r="Q1338">
            <v>45853</v>
          </cell>
          <cell r="R1338">
            <v>45869</v>
          </cell>
          <cell r="S1338">
            <v>3244902</v>
          </cell>
          <cell r="T1338">
            <v>45870</v>
          </cell>
          <cell r="U1338">
            <v>45900</v>
          </cell>
          <cell r="V1338">
            <v>3244902</v>
          </cell>
          <cell r="W1338">
            <v>45901</v>
          </cell>
          <cell r="X1338">
            <v>45930</v>
          </cell>
          <cell r="Y1338">
            <v>3244902</v>
          </cell>
          <cell r="Z1338">
            <v>45931</v>
          </cell>
          <cell r="AA1338">
            <v>45961</v>
          </cell>
          <cell r="AB1338">
            <v>3244902</v>
          </cell>
          <cell r="AC1338">
            <v>45962</v>
          </cell>
          <cell r="AD1338">
            <v>45991</v>
          </cell>
          <cell r="AE1338">
            <v>3136739</v>
          </cell>
          <cell r="AF1338">
            <v>45992</v>
          </cell>
          <cell r="AG1338">
            <v>46020</v>
          </cell>
          <cell r="AH1338">
            <v>648980</v>
          </cell>
          <cell r="AI1338">
            <v>46021</v>
          </cell>
          <cell r="AJ1338">
            <v>46026</v>
          </cell>
          <cell r="BI1338" t="str">
            <v>Vicerrectoría de Recursos Universitarios</v>
          </cell>
          <cell r="BJ1338" t="str">
            <v>WILSON FERNANDO SALGADO CIFUENTES</v>
          </cell>
          <cell r="BK1338" t="str">
            <v>Vicerrector Universitario</v>
          </cell>
          <cell r="BL1338">
            <v>1552</v>
          </cell>
          <cell r="BM1338">
            <v>45853.979270833333</v>
          </cell>
          <cell r="BN1338">
            <v>3174935420</v>
          </cell>
          <cell r="BO1338">
            <v>3998</v>
          </cell>
          <cell r="BP1338">
            <v>45853</v>
          </cell>
          <cell r="BQ1338">
            <v>17846961</v>
          </cell>
          <cell r="BR1338">
            <v>1</v>
          </cell>
          <cell r="BS1338">
            <v>45987</v>
          </cell>
          <cell r="BT1338">
            <v>46021</v>
          </cell>
          <cell r="BU1338">
            <v>46026</v>
          </cell>
          <cell r="BV1338" t="str">
            <v>Seis (06) días calendario</v>
          </cell>
          <cell r="BW1338" t="str">
            <v>Cinco (05) meses y veintiún (21) días calendario</v>
          </cell>
          <cell r="BX1338">
            <v>1</v>
          </cell>
          <cell r="BY1338">
            <v>46352</v>
          </cell>
          <cell r="BZ1338">
            <v>648980</v>
          </cell>
          <cell r="CA1338">
            <v>2987</v>
          </cell>
          <cell r="CB1338">
            <v>45987</v>
          </cell>
          <cell r="CC1338">
            <v>648980</v>
          </cell>
          <cell r="CD1338">
            <v>8111</v>
          </cell>
          <cell r="CE1338">
            <v>45987</v>
          </cell>
          <cell r="CF1338">
            <v>648980</v>
          </cell>
          <cell r="CP1338">
            <v>46026</v>
          </cell>
          <cell r="CS1338" t="str">
            <v>1. Colaborar con la Identificación, elaboración y presentación de informes respecto a los Ingresos y gastos de los diferentes centros de costos de la Universidad de los Llanos. 2. Cooperar en el informe del Sia Observa con la elaboración, cargue, seguimiento y actualización de la información que se reporta en el Aplicativo del SIA OBSERVA de forma mensual, semestral y anual según solicitudes de las diferentes dependencias o requerimiento del mismo aplicativo.  3. Cooperar con la elaboración mensual y seguimiento de los diferentes reportes internos presentados por la Dirección Financiera (Acreditación, Rectoría, Vice académica, Vicerrectoría, Posgrados, Planeación, entre otros). 4. Brindar apoyo en la revisión del correo de Presupuesto, analizando las diferentes solicitudes y e informar sobre las misma y su estado.  5. Cooperar con la elaboración y seguimiento a solicitudes de disponibilidades presupuestales, compromisos presupuestales, orden de pago, apoyos económicos y su respectiva distribución, del presupuesto ordinario y/o regalías cuando sea el caso.  6. Colaborar en las diferentes solicitudes allegadas a la dirección financiera (derechos de petición, movimientos del rubro, saldos disponibles, certificaciones, memorandos, entre otros). 7. Cooperar en la Identificación, elaboración y presentación de reportes del presupuesto de Regalías, requerido por los diferentes Proyectos de Regalías de la Universidad de los Llanos. 8. Colaborar con la elaboración mensual de las diferentes Resoluciones Rectorales que son requeridas desde la Dirección Financiera, del Presupuesto Ordinario y/o Presupuesto de Regalías, así mismo como el seguimiento de las mismas. 9. Colaborar con la elaboración y seguimiento de las diferentes Matrices y Planes a cargo de la Dirección Financiera (PAI, ITA, Mapa de Riesgo, Plan de Mejoramiento, entre otros). 10. Brindar apoyo al proceso de cierre financiero con relación de reintegros, verificación de los ajustes a los documentos presupuestales disponibilidades, registros y obligaciones.</v>
          </cell>
          <cell r="CT1338">
            <v>1121969024</v>
          </cell>
          <cell r="CU1338">
            <v>504</v>
          </cell>
          <cell r="CV1338" t="str">
            <v>4201</v>
          </cell>
          <cell r="CW1338">
            <v>504</v>
          </cell>
          <cell r="CX1338">
            <v>4201</v>
          </cell>
          <cell r="CY1338">
            <v>6920</v>
          </cell>
          <cell r="CZ1338" t="str">
            <v>M5</v>
          </cell>
          <cell r="DA1338">
            <v>18495941</v>
          </cell>
          <cell r="DB1338">
            <v>0</v>
          </cell>
        </row>
        <row r="1339">
          <cell r="B1339" t="str">
            <v>0665 DE 2025</v>
          </cell>
          <cell r="C1339">
            <v>30083064</v>
          </cell>
          <cell r="D1339" t="str">
            <v>MARIA TERESA ALVAREZ CORTES</v>
          </cell>
          <cell r="E1339" t="str">
            <v>CONTRATO DE PRESTACIÓN DE SERVICIOS DE APOYO A LA GESTIÓN</v>
          </cell>
          <cell r="F1339" t="str">
            <v>PRESTACIÓN DE SERVICIOS DE APOYO A LA GESTIÓN NECESARIO PARA EL FORTALECIMIENTO DE LOS PROCESOS OPERATIVOS Y ADMINISTRATIVOS DE LA OFICINA DE ADMISIONES, REGISTRO Y CONTROL ACADÉMICO DE LA UNIVERSIDAD DE LOS LLANOS.</v>
          </cell>
          <cell r="G1339">
            <v>45853</v>
          </cell>
          <cell r="H1339">
            <v>13272547</v>
          </cell>
          <cell r="I1339" t="str">
            <v>Cinco (05) meses y cinco (05) días calendario</v>
          </cell>
          <cell r="J1339">
            <v>45853</v>
          </cell>
          <cell r="K1339">
            <v>46010</v>
          </cell>
          <cell r="L1339" t="str">
            <v>NO APLICA</v>
          </cell>
          <cell r="M1339" t="str">
            <v>NO APLICA</v>
          </cell>
          <cell r="N1339" t="str">
            <v>NO APLICA</v>
          </cell>
          <cell r="O1339">
            <v>7</v>
          </cell>
          <cell r="P1339">
            <v>1370069</v>
          </cell>
          <cell r="Q1339">
            <v>45853</v>
          </cell>
          <cell r="R1339">
            <v>45869</v>
          </cell>
          <cell r="S1339">
            <v>2568880</v>
          </cell>
          <cell r="T1339">
            <v>45870</v>
          </cell>
          <cell r="U1339">
            <v>45900</v>
          </cell>
          <cell r="V1339">
            <v>2568880</v>
          </cell>
          <cell r="W1339">
            <v>45901</v>
          </cell>
          <cell r="X1339">
            <v>45930</v>
          </cell>
          <cell r="Y1339">
            <v>2568880</v>
          </cell>
          <cell r="Z1339">
            <v>45931</v>
          </cell>
          <cell r="AA1339">
            <v>45961</v>
          </cell>
          <cell r="AB1339">
            <v>2568880</v>
          </cell>
          <cell r="AC1339">
            <v>45962</v>
          </cell>
          <cell r="AD1339">
            <v>45991</v>
          </cell>
          <cell r="AE1339">
            <v>1626958</v>
          </cell>
          <cell r="AF1339">
            <v>45992</v>
          </cell>
          <cell r="AG1339">
            <v>46010</v>
          </cell>
          <cell r="AH1339">
            <v>599405</v>
          </cell>
          <cell r="AI1339">
            <v>46011</v>
          </cell>
          <cell r="AJ1339">
            <v>46017</v>
          </cell>
          <cell r="BI1339" t="str">
            <v>Vicerrectoría de Recursos Universitarios</v>
          </cell>
          <cell r="BJ1339" t="str">
            <v>WILSON FERNANDO SALGADO CIFUENTES</v>
          </cell>
          <cell r="BK1339" t="str">
            <v>Vicerrector Universitario</v>
          </cell>
          <cell r="BL1339">
            <v>1552</v>
          </cell>
          <cell r="BM1339">
            <v>45853.979270833333</v>
          </cell>
          <cell r="BN1339">
            <v>3174935420</v>
          </cell>
          <cell r="BO1339">
            <v>3818</v>
          </cell>
          <cell r="BP1339">
            <v>45853</v>
          </cell>
          <cell r="BQ1339">
            <v>13272547</v>
          </cell>
          <cell r="BR1339">
            <v>1</v>
          </cell>
          <cell r="BS1339">
            <v>45995</v>
          </cell>
          <cell r="BT1339">
            <v>46011</v>
          </cell>
          <cell r="BU1339">
            <v>46017</v>
          </cell>
          <cell r="BV1339" t="str">
            <v>Siete (07) días calendario</v>
          </cell>
          <cell r="BW1339" t="str">
            <v>Cinco (05) meses y doce (12) días calendario</v>
          </cell>
          <cell r="BX1339">
            <v>1</v>
          </cell>
          <cell r="BY1339">
            <v>45995</v>
          </cell>
          <cell r="BZ1339">
            <v>599405</v>
          </cell>
          <cell r="CA1339">
            <v>3008</v>
          </cell>
          <cell r="CB1339">
            <v>45995</v>
          </cell>
          <cell r="CC1339">
            <v>1135716</v>
          </cell>
          <cell r="CD1339">
            <v>8231</v>
          </cell>
          <cell r="CE1339" t="str">
            <v xml:space="preserve"> 04/12/2025</v>
          </cell>
          <cell r="CF1339">
            <v>599405</v>
          </cell>
          <cell r="CG1339">
            <v>0</v>
          </cell>
          <cell r="CH1339">
            <v>0</v>
          </cell>
          <cell r="CI1339">
            <v>0</v>
          </cell>
          <cell r="CJ1339">
            <v>0</v>
          </cell>
          <cell r="CK1339">
            <v>0</v>
          </cell>
          <cell r="CL1339">
            <v>0</v>
          </cell>
          <cell r="CM1339">
            <v>0</v>
          </cell>
          <cell r="CN1339">
            <v>0</v>
          </cell>
          <cell r="CO1339">
            <v>0</v>
          </cell>
          <cell r="CP1339">
            <v>46017</v>
          </cell>
          <cell r="CQ1339">
            <v>0</v>
          </cell>
          <cell r="CR1339">
            <v>0</v>
          </cell>
          <cell r="CS1339" t="str">
            <v>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infografías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Coordinar junto con el Jefe de Admisiones propuestas de creación, actualización de procedimientos y/o normas de posgrado conforme a los avances tecnológicos o ajustes de normatividad nacional o institucional. 13. Colaborar con el reporte de estudiantes extranjeros matriculados en programas de posgrado al Sistema de Información de Migración (SIRE).</v>
          </cell>
          <cell r="CT1339">
            <v>30083064.600000001</v>
          </cell>
          <cell r="CU1339">
            <v>504</v>
          </cell>
          <cell r="CV1339" t="str">
            <v>26</v>
          </cell>
          <cell r="CW1339">
            <v>504</v>
          </cell>
          <cell r="CX1339">
            <v>26</v>
          </cell>
          <cell r="CY1339">
            <v>8299</v>
          </cell>
          <cell r="CZ1339" t="str">
            <v>M6</v>
          </cell>
          <cell r="DA1339">
            <v>13871952</v>
          </cell>
          <cell r="DB1339">
            <v>0</v>
          </cell>
        </row>
        <row r="1340">
          <cell r="B1340" t="str">
            <v>0668 DE 2025</v>
          </cell>
          <cell r="C1340">
            <v>1033681036</v>
          </cell>
          <cell r="D1340" t="str">
            <v>JHOSMAN LINARES SOLANO</v>
          </cell>
          <cell r="E1340" t="str">
            <v>CONTRATO DE PRESTACIÓN DE SERVICIOS DE APOYO A LA GESTIÓN</v>
          </cell>
          <cell r="F1340" t="str">
            <v>PRESTACIÓN DE SERVICIOS DE APOYO A LA GESTIÓN NECESARIO PARA EL FORTALECIMIENTO DE LOS PROCESOS OPERATIVOS Y ADMINISTRATIVOS DE LA OFICINA DE ADMISIONES, REGISTRO Y CONTROL ACADÉMICO DE LA UNIVERSIDAD DE LOS LLANOS.</v>
          </cell>
          <cell r="G1340">
            <v>45853</v>
          </cell>
          <cell r="H1340">
            <v>11875444</v>
          </cell>
          <cell r="I1340" t="str">
            <v>Cinco (05) meses y cinco (05) días calendario</v>
          </cell>
          <cell r="J1340">
            <v>45853</v>
          </cell>
          <cell r="K1340">
            <v>46010</v>
          </cell>
          <cell r="L1340" t="str">
            <v>NO APLICA</v>
          </cell>
          <cell r="M1340" t="str">
            <v>NO APLICA</v>
          </cell>
          <cell r="N1340" t="str">
            <v>NO APLICA</v>
          </cell>
          <cell r="O1340">
            <v>7</v>
          </cell>
          <cell r="P1340">
            <v>1225852</v>
          </cell>
          <cell r="Q1340">
            <v>45853</v>
          </cell>
          <cell r="R1340">
            <v>45869</v>
          </cell>
          <cell r="S1340">
            <v>2298473</v>
          </cell>
          <cell r="T1340">
            <v>45870</v>
          </cell>
          <cell r="U1340">
            <v>45900</v>
          </cell>
          <cell r="V1340">
            <v>2298473</v>
          </cell>
          <cell r="W1340">
            <v>45901</v>
          </cell>
          <cell r="X1340">
            <v>45930</v>
          </cell>
          <cell r="Y1340">
            <v>2298473</v>
          </cell>
          <cell r="Z1340">
            <v>45931</v>
          </cell>
          <cell r="AA1340">
            <v>45961</v>
          </cell>
          <cell r="AB1340">
            <v>2298473</v>
          </cell>
          <cell r="AC1340">
            <v>45962</v>
          </cell>
          <cell r="AD1340">
            <v>45991</v>
          </cell>
          <cell r="AE1340">
            <v>1455700</v>
          </cell>
          <cell r="AF1340">
            <v>45992</v>
          </cell>
          <cell r="AG1340">
            <v>46010</v>
          </cell>
          <cell r="AH1340">
            <v>536310</v>
          </cell>
          <cell r="AI1340">
            <v>46011</v>
          </cell>
          <cell r="AJ1340">
            <v>46017</v>
          </cell>
          <cell r="BI1340" t="str">
            <v>Vicerrectoría de Recursos Universitarios</v>
          </cell>
          <cell r="BJ1340" t="str">
            <v>WILSON FERNANDO SALGADO CIFUENTES</v>
          </cell>
          <cell r="BK1340" t="str">
            <v>Vicerrector Universitario</v>
          </cell>
          <cell r="BL1340">
            <v>1552</v>
          </cell>
          <cell r="BM1340">
            <v>45853.979270833333</v>
          </cell>
          <cell r="BN1340">
            <v>3174935420</v>
          </cell>
          <cell r="BO1340">
            <v>3907</v>
          </cell>
          <cell r="BP1340">
            <v>45853</v>
          </cell>
          <cell r="BQ1340">
            <v>11875444</v>
          </cell>
          <cell r="BR1340">
            <v>1</v>
          </cell>
          <cell r="BS1340">
            <v>45995</v>
          </cell>
          <cell r="BT1340">
            <v>46011</v>
          </cell>
          <cell r="BU1340">
            <v>46017</v>
          </cell>
          <cell r="BV1340" t="str">
            <v>Siete (07) días calendario</v>
          </cell>
          <cell r="BW1340" t="str">
            <v>Cinco (05) meses y doce (12) días calendario</v>
          </cell>
          <cell r="BX1340">
            <v>1</v>
          </cell>
          <cell r="BY1340">
            <v>45995</v>
          </cell>
          <cell r="BZ1340">
            <v>536310</v>
          </cell>
          <cell r="CA1340">
            <v>3008</v>
          </cell>
          <cell r="CB1340">
            <v>45995</v>
          </cell>
          <cell r="CC1340">
            <v>1135716</v>
          </cell>
          <cell r="CD1340">
            <v>8230</v>
          </cell>
          <cell r="CE1340">
            <v>45995</v>
          </cell>
          <cell r="CF1340">
            <v>536310</v>
          </cell>
          <cell r="CG1340">
            <v>0</v>
          </cell>
          <cell r="CH1340">
            <v>0</v>
          </cell>
          <cell r="CI1340">
            <v>0</v>
          </cell>
          <cell r="CJ1340">
            <v>0</v>
          </cell>
          <cell r="CK1340">
            <v>0</v>
          </cell>
          <cell r="CL1340">
            <v>0</v>
          </cell>
          <cell r="CM1340">
            <v>0</v>
          </cell>
          <cell r="CN1340">
            <v>0</v>
          </cell>
          <cell r="CO1340">
            <v>0</v>
          </cell>
          <cell r="CP1340">
            <v>46017</v>
          </cell>
          <cell r="CQ1340">
            <v>0</v>
          </cell>
          <cell r="CR1340">
            <v>0</v>
          </cell>
          <cell r="CS1340" t="str">
            <v>1. Brindar apoyo y asesoría a los requerimientos e inquietudes de los aspirantes, admitidos o estudiantes con respecto a su situación académica de acuerdo a la normatividad vigente y demás requerimientos de la comunidad en general. 2. Contribuir en la revisión de soportes para grado a estudiantes de pregrado y/o posgrado. 3. Coadyuvar con la notificación a la población estudiantil de pregrado y posgrado interesada en los procesos de Matricula, Tramite de Grado, Descuento electoral. 4. Apoyar en la revisión de certificado electoral para la aplicación del descuento de ley. 5. Colaborar con la actualización de datos personales de aspirantes o estudiantes de pregrado y posgrado en el sistema de información institucional. 6. Apoyar en la verificación de soportes de inscripción o admisión en categorías especiales. 7. Contribuir con los reportes de indicadores institucionales establecidos por el SIG y reportes estadísticos de población estudiantil. 8. Apoyar en la verificación de soportes de admisión de estudiantes de pregrado y posgrado brindando asesoría en las dudas que pueda presentar el admitido. 9. Apoyar el proceso de inscripción de cursos a estudiantes regulares.</v>
          </cell>
          <cell r="CT1340">
            <v>1033681036</v>
          </cell>
          <cell r="CU1340">
            <v>504</v>
          </cell>
          <cell r="CV1340" t="str">
            <v>26</v>
          </cell>
          <cell r="CW1340">
            <v>504</v>
          </cell>
          <cell r="CX1340">
            <v>26</v>
          </cell>
          <cell r="CY1340">
            <v>8299</v>
          </cell>
          <cell r="CZ1340" t="str">
            <v>M6</v>
          </cell>
          <cell r="DA1340">
            <v>12411754</v>
          </cell>
          <cell r="DB1340">
            <v>0</v>
          </cell>
        </row>
        <row r="1341">
          <cell r="B1341" t="str">
            <v>0831 DE 2025</v>
          </cell>
          <cell r="C1341">
            <v>1121855170</v>
          </cell>
          <cell r="D1341" t="str">
            <v>GLORIA PATRICIA RAMIREZ NARVAEZ</v>
          </cell>
          <cell r="E1341" t="str">
            <v>CONTRATO DE PRESTACIÓN DE SERVICIOS PROFESIONALES</v>
          </cell>
          <cell r="F1341" t="str">
            <v>PRESTACIÓN DE SERVICIOS PROFESIONALES NECESARIO PARA EL FORTALECIMIENTO DE LOS PROCESOS DEL ÁREA DE SISTEMAS DE LA UNIVERSIDAD DE LOS LLANOS.</v>
          </cell>
          <cell r="G1341">
            <v>45853</v>
          </cell>
          <cell r="H1341">
            <v>17846961</v>
          </cell>
          <cell r="I1341" t="str">
            <v>Cinco (05) meses y quince (15) días calendario</v>
          </cell>
          <cell r="J1341">
            <v>45853</v>
          </cell>
          <cell r="K1341">
            <v>46020</v>
          </cell>
          <cell r="L1341" t="str">
            <v>NO APLICA</v>
          </cell>
          <cell r="M1341" t="str">
            <v>NO APLICA</v>
          </cell>
          <cell r="N1341" t="str">
            <v>NO APLICA</v>
          </cell>
          <cell r="O1341">
            <v>7</v>
          </cell>
          <cell r="P1341">
            <v>1730614</v>
          </cell>
          <cell r="Q1341">
            <v>45853</v>
          </cell>
          <cell r="R1341">
            <v>45869</v>
          </cell>
          <cell r="S1341">
            <v>3244902</v>
          </cell>
          <cell r="T1341">
            <v>45870</v>
          </cell>
          <cell r="U1341">
            <v>45900</v>
          </cell>
          <cell r="V1341">
            <v>3244902</v>
          </cell>
          <cell r="W1341">
            <v>45901</v>
          </cell>
          <cell r="X1341">
            <v>45930</v>
          </cell>
          <cell r="Y1341">
            <v>3244902</v>
          </cell>
          <cell r="Z1341">
            <v>45931</v>
          </cell>
          <cell r="AA1341">
            <v>45961</v>
          </cell>
          <cell r="AB1341">
            <v>3244902</v>
          </cell>
          <cell r="AC1341">
            <v>45962</v>
          </cell>
          <cell r="AD1341">
            <v>45991</v>
          </cell>
          <cell r="AE1341">
            <v>3136739</v>
          </cell>
          <cell r="AF1341">
            <v>45992</v>
          </cell>
          <cell r="AG1341">
            <v>46020</v>
          </cell>
          <cell r="AH1341">
            <v>648980</v>
          </cell>
          <cell r="AI1341">
            <v>46021</v>
          </cell>
          <cell r="AJ1341">
            <v>46026</v>
          </cell>
          <cell r="BI1341" t="str">
            <v>Vicerrectoría de Recursos Universitarios</v>
          </cell>
          <cell r="BJ1341" t="str">
            <v>WILSON FERNANDO SALGADO CIFUENTES</v>
          </cell>
          <cell r="BK1341" t="str">
            <v>Vicerrector Universitario</v>
          </cell>
          <cell r="BL1341">
            <v>1552</v>
          </cell>
          <cell r="BM1341">
            <v>45853.979270833333</v>
          </cell>
          <cell r="BN1341">
            <v>3174935420</v>
          </cell>
          <cell r="BO1341">
            <v>3948</v>
          </cell>
          <cell r="BP1341">
            <v>45853</v>
          </cell>
          <cell r="BQ1341">
            <v>17846961</v>
          </cell>
          <cell r="BR1341">
            <v>1</v>
          </cell>
          <cell r="BS1341">
            <v>46000</v>
          </cell>
          <cell r="BT1341">
            <v>46021</v>
          </cell>
          <cell r="BU1341">
            <v>46026</v>
          </cell>
          <cell r="BV1341" t="str">
            <v>Seis (06) días calendario</v>
          </cell>
          <cell r="BW1341" t="str">
            <v>Cinco (05) meses y veintiún (21) días calendario</v>
          </cell>
          <cell r="BX1341">
            <v>1</v>
          </cell>
          <cell r="BY1341">
            <v>46000</v>
          </cell>
          <cell r="BZ1341">
            <v>648980</v>
          </cell>
          <cell r="CA1341">
            <v>3014</v>
          </cell>
          <cell r="CB1341">
            <v>46000</v>
          </cell>
          <cell r="CC1341">
            <v>648980</v>
          </cell>
          <cell r="CD1341">
            <v>8274</v>
          </cell>
          <cell r="CE1341">
            <v>46000</v>
          </cell>
          <cell r="CF1341">
            <v>648980</v>
          </cell>
          <cell r="CG1341">
            <v>0</v>
          </cell>
          <cell r="CH1341">
            <v>0</v>
          </cell>
          <cell r="CI1341">
            <v>0</v>
          </cell>
          <cell r="CJ1341">
            <v>0</v>
          </cell>
          <cell r="CK1341">
            <v>0</v>
          </cell>
          <cell r="CL1341">
            <v>0</v>
          </cell>
          <cell r="CM1341">
            <v>0</v>
          </cell>
          <cell r="CN1341">
            <v>0</v>
          </cell>
          <cell r="CO1341">
            <v>0</v>
          </cell>
          <cell r="CP1341">
            <v>46026</v>
          </cell>
          <cell r="CQ1341">
            <v>0</v>
          </cell>
          <cell r="CR1341">
            <v>0</v>
          </cell>
          <cell r="CS1341" t="str">
            <v>1. Colaborar en el seguimiento de las solicitudes presentadas por los usuarios del sistema de información financiero y administrativo para garantizar la solución y/o respuesta. 2. Coadyuvar con el levantamiento de requerimientos para el ajuste o desarrollo de nuevas funcionalidades o reportes del sistema de información administrativo y financiero que requieran los usuarios para garantizar el correcto desarrollo de las actividades y la entrega del producto solicitado. 3. Apoyar el mantenimiento del sistema de información administrativo y financiero, actualización de la documentación, programación de ventanas de mantenimiento, despliegues y administración de los usuarios. 4. Coadyuvar en la generación, organización y envío de información financiera y administrativa a entes externos y usuarios internos de la Universidad. 5. Apoyar a la jefatura de la Oficina de Sistemas en la elaboración de estudios de oportunidad y conveniencia, y seguimiento del contrato de soporte y mantenimiento del sistema de información administrativo y financiero. 6. Brindar asistencia a los diferentes usuarios de los módulos del sistema administrativo y financiero. 7. Contribuir en el proceso de Acreditación de alta calidad. 8. Contribuir a fortalecer el proceso de Gestión de TIC, aplicando estrictamente los procedimientos establecidos.</v>
          </cell>
          <cell r="CT1341">
            <v>1121855170</v>
          </cell>
          <cell r="CU1341">
            <v>504</v>
          </cell>
          <cell r="CV1341" t="str">
            <v>1701</v>
          </cell>
          <cell r="CW1341">
            <v>504</v>
          </cell>
          <cell r="CX1341">
            <v>1701</v>
          </cell>
          <cell r="CY1341">
            <v>8299</v>
          </cell>
          <cell r="CZ1341" t="str">
            <v>M6</v>
          </cell>
          <cell r="DA1341">
            <v>18495941</v>
          </cell>
          <cell r="DB1341">
            <v>0</v>
          </cell>
        </row>
        <row r="1342">
          <cell r="B1342" t="str">
            <v>0906 DE 2025</v>
          </cell>
          <cell r="C1342">
            <v>1121937453</v>
          </cell>
          <cell r="D1342" t="str">
            <v>ZUE TATIANA CASTRO VELEZ</v>
          </cell>
          <cell r="E1342" t="str">
            <v>CONTRATO DE PRESTACIÓN DE SERVICIOS PROFESIONALES</v>
          </cell>
          <cell r="F1342" t="str">
            <v>PRESTACIÓN DE SERVICIOS PROFESIONALES NECESARIO PARA EL DESARROLLO DEL PROYECTO FICHA BPUNI VIARE 09 1510 2024 “CONSOLIDACIÓN DE LA IDENTIDAD INSTITUCIONAL HACIA LA TRASCENDENCIA ACADÉMICA Y LA INNOVACIÓN SOCIAL EN LA UNIVERSIDAD DE LOS LLANOS - ACTUALIZACIÓN I”</v>
          </cell>
          <cell r="G1342">
            <v>45853</v>
          </cell>
          <cell r="H1342">
            <v>20258102</v>
          </cell>
          <cell r="I1342" t="str">
            <v>Cinco (05) meses y cinco (05) días calendario</v>
          </cell>
          <cell r="J1342">
            <v>45853</v>
          </cell>
          <cell r="K1342">
            <v>46010</v>
          </cell>
          <cell r="L1342" t="str">
            <v>NO APLICA</v>
          </cell>
          <cell r="M1342" t="str">
            <v>NO APLICA</v>
          </cell>
          <cell r="N1342" t="str">
            <v>NO APLICA</v>
          </cell>
          <cell r="O1342">
            <v>8</v>
          </cell>
          <cell r="P1342">
            <v>2091159</v>
          </cell>
          <cell r="Q1342">
            <v>45853</v>
          </cell>
          <cell r="R1342">
            <v>45869</v>
          </cell>
          <cell r="S1342">
            <v>3920923</v>
          </cell>
          <cell r="T1342">
            <v>45870</v>
          </cell>
          <cell r="U1342">
            <v>45900</v>
          </cell>
          <cell r="V1342">
            <v>3920923</v>
          </cell>
          <cell r="W1342">
            <v>45901</v>
          </cell>
          <cell r="X1342">
            <v>45930</v>
          </cell>
          <cell r="Y1342">
            <v>3920923</v>
          </cell>
          <cell r="Z1342">
            <v>45931</v>
          </cell>
          <cell r="AA1342">
            <v>45961</v>
          </cell>
          <cell r="AB1342">
            <v>3920923</v>
          </cell>
          <cell r="AC1342">
            <v>45962</v>
          </cell>
          <cell r="AD1342">
            <v>45991</v>
          </cell>
          <cell r="AE1342">
            <v>2483251</v>
          </cell>
          <cell r="AF1342">
            <v>45992</v>
          </cell>
          <cell r="AG1342">
            <v>46010</v>
          </cell>
          <cell r="AH1342">
            <v>1306974</v>
          </cell>
          <cell r="AI1342">
            <v>46011</v>
          </cell>
          <cell r="AJ1342">
            <v>46020</v>
          </cell>
          <cell r="AK1342">
            <v>1960462</v>
          </cell>
          <cell r="AL1342">
            <v>46021</v>
          </cell>
          <cell r="AM1342">
            <v>46035</v>
          </cell>
          <cell r="BI1342" t="str">
            <v>Secretaria General</v>
          </cell>
          <cell r="BJ1342" t="str">
            <v>DEIVER GIOVANNY QUINTERO REYES</v>
          </cell>
          <cell r="BK1342" t="str">
            <v>Secretario General</v>
          </cell>
          <cell r="BL1342">
            <v>1536</v>
          </cell>
          <cell r="BM1342">
            <v>45853.479074074072</v>
          </cell>
          <cell r="BN1342">
            <v>158661715</v>
          </cell>
          <cell r="BO1342">
            <v>3732</v>
          </cell>
          <cell r="BP1342">
            <v>45853</v>
          </cell>
          <cell r="BQ1342">
            <v>20258102</v>
          </cell>
          <cell r="BR1342">
            <v>1</v>
          </cell>
          <cell r="BS1342">
            <v>46010</v>
          </cell>
          <cell r="BT1342">
            <v>46011</v>
          </cell>
          <cell r="BU1342">
            <v>46035</v>
          </cell>
          <cell r="BV1342" t="str">
            <v>Veinticinco (25) días calendario</v>
          </cell>
          <cell r="BW1342" t="str">
            <v>Seis (06) meses calendario</v>
          </cell>
          <cell r="BX1342">
            <v>1</v>
          </cell>
          <cell r="BY1342">
            <v>46010</v>
          </cell>
          <cell r="BZ1342">
            <v>3267436</v>
          </cell>
          <cell r="CA1342">
            <v>3049</v>
          </cell>
          <cell r="CB1342">
            <v>46010</v>
          </cell>
          <cell r="CC1342">
            <v>3267436</v>
          </cell>
          <cell r="CD1342">
            <v>8727</v>
          </cell>
          <cell r="CE1342">
            <v>46010</v>
          </cell>
          <cell r="CF1342">
            <v>3267436</v>
          </cell>
          <cell r="CG1342">
            <v>0</v>
          </cell>
          <cell r="CH1342">
            <v>0</v>
          </cell>
          <cell r="CI1342">
            <v>0</v>
          </cell>
          <cell r="CJ1342">
            <v>0</v>
          </cell>
          <cell r="CK1342">
            <v>0</v>
          </cell>
          <cell r="CL1342">
            <v>0</v>
          </cell>
          <cell r="CM1342">
            <v>0</v>
          </cell>
          <cell r="CN1342">
            <v>0</v>
          </cell>
          <cell r="CO1342">
            <v>0</v>
          </cell>
          <cell r="CP1342">
            <v>46035</v>
          </cell>
          <cell r="CQ1342">
            <v>0</v>
          </cell>
          <cell r="CR1342">
            <v>0</v>
          </cell>
          <cell r="CS1342" t="str">
            <v>1. Contribuir en la realización de campaña de sensibilización al público externo e interno de la Universidad de los Llanos. 2. Verificar y hacer seguimiento al plan desarrollo del plan de comunicaciones. 3. Prestar apoyo en el diseño y producción de contenido institucional para medios internos y externos. 4. Desarrollar campañas de marketing institucional que fortalezcan la imagen de la universidad. 5. Prestar apoyo en las transmisiones y protocolo de eventos especiales de acuerdo a requerimientos. 6. Contribuir en la elaboración de producto audiovisual Unillanos al día. 7. Prestar apoyo en la realización del boletín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v>
          </cell>
          <cell r="CT1342">
            <v>1121937453</v>
          </cell>
          <cell r="CU1342">
            <v>732</v>
          </cell>
          <cell r="CV1342" t="str">
            <v>120201</v>
          </cell>
          <cell r="CW1342">
            <v>504</v>
          </cell>
          <cell r="CX1342">
            <v>1201</v>
          </cell>
          <cell r="CY1342">
            <v>7310</v>
          </cell>
          <cell r="CZ1342" t="str">
            <v>M6</v>
          </cell>
          <cell r="DA1342">
            <v>23525538</v>
          </cell>
          <cell r="DB1342">
            <v>0</v>
          </cell>
        </row>
        <row r="1343">
          <cell r="B1343" t="str">
            <v>0947 DE 2025</v>
          </cell>
          <cell r="C1343">
            <v>1013614456</v>
          </cell>
          <cell r="D1343" t="str">
            <v>JESSICA LISETH RAMIREZ PEREZ</v>
          </cell>
          <cell r="E1343" t="str">
            <v>CONTRATO DE PRESTACIÓN DE SERVICIOS PROFESIONALES</v>
          </cell>
          <cell r="F1343" t="str">
            <v>PRESTACIÓN DE SERVICIOS PROFESIONALES NECESARIO PARA EL DESARROLLO DEL PROYECTO FICHA BPUNI SIST 01 1810 2024 “FORTALECIMIENTO DE CAPACIDADES TIC PARA EL APOYO DE LAS FUNCIONES ADMINISTRATIVAS Y MISIONALES DE LA UNIVERSIDAD DE LOS LLANOS”</v>
          </cell>
          <cell r="G1343">
            <v>45853</v>
          </cell>
          <cell r="H1343">
            <v>20258102</v>
          </cell>
          <cell r="I1343" t="str">
            <v>Cinco (05) meses y cinco (05) días calendario</v>
          </cell>
          <cell r="J1343">
            <v>45853</v>
          </cell>
          <cell r="K1343">
            <v>46010</v>
          </cell>
          <cell r="L1343" t="str">
            <v>NO APLICA</v>
          </cell>
          <cell r="M1343" t="str">
            <v>NO APLICA</v>
          </cell>
          <cell r="N1343" t="str">
            <v>NO APLICA</v>
          </cell>
          <cell r="O1343">
            <v>8</v>
          </cell>
          <cell r="P1343">
            <v>2091159</v>
          </cell>
          <cell r="Q1343">
            <v>45853</v>
          </cell>
          <cell r="R1343">
            <v>45869</v>
          </cell>
          <cell r="S1343">
            <v>3920923</v>
          </cell>
          <cell r="T1343">
            <v>45870</v>
          </cell>
          <cell r="U1343">
            <v>45900</v>
          </cell>
          <cell r="V1343">
            <v>3920923</v>
          </cell>
          <cell r="W1343">
            <v>45901</v>
          </cell>
          <cell r="X1343">
            <v>45930</v>
          </cell>
          <cell r="Y1343">
            <v>3920923</v>
          </cell>
          <cell r="Z1343">
            <v>45931</v>
          </cell>
          <cell r="AA1343">
            <v>45961</v>
          </cell>
          <cell r="AB1343">
            <v>3920923</v>
          </cell>
          <cell r="AC1343">
            <v>45962</v>
          </cell>
          <cell r="AD1343">
            <v>45991</v>
          </cell>
          <cell r="AE1343">
            <v>2483251</v>
          </cell>
          <cell r="AF1343">
            <v>45992</v>
          </cell>
          <cell r="AG1343">
            <v>46010</v>
          </cell>
          <cell r="AH1343">
            <v>1306974</v>
          </cell>
          <cell r="AI1343">
            <v>46011</v>
          </cell>
          <cell r="AJ1343">
            <v>46020</v>
          </cell>
          <cell r="AK1343">
            <v>1960462</v>
          </cell>
          <cell r="AL1343">
            <v>46021</v>
          </cell>
          <cell r="AM1343">
            <v>46035</v>
          </cell>
          <cell r="BI1343" t="str">
            <v>Área de Sistemas</v>
          </cell>
          <cell r="BJ1343" t="str">
            <v>ROIMAN ARTURO SASTOQUE GUZMÁN</v>
          </cell>
          <cell r="BK1343" t="str">
            <v>Jefe de Oficina</v>
          </cell>
          <cell r="BL1343">
            <v>1544</v>
          </cell>
          <cell r="BM1343">
            <v>45853.600914351853</v>
          </cell>
          <cell r="BN1343">
            <v>292823993</v>
          </cell>
          <cell r="BO1343">
            <v>3790</v>
          </cell>
          <cell r="BP1343">
            <v>45853</v>
          </cell>
          <cell r="BQ1343">
            <v>20258102</v>
          </cell>
          <cell r="BR1343">
            <v>1</v>
          </cell>
          <cell r="BS1343">
            <v>46010</v>
          </cell>
          <cell r="BT1343">
            <v>46011</v>
          </cell>
          <cell r="BU1343">
            <v>46035</v>
          </cell>
          <cell r="BV1343" t="str">
            <v>Veinticinco (25) días calendario</v>
          </cell>
          <cell r="BW1343" t="str">
            <v>Seis (06) meses calendario</v>
          </cell>
          <cell r="BX1343">
            <v>1</v>
          </cell>
          <cell r="BY1343">
            <v>46010</v>
          </cell>
          <cell r="BZ1343">
            <v>3267436</v>
          </cell>
          <cell r="CA1343">
            <v>3048</v>
          </cell>
          <cell r="CB1343">
            <v>46010</v>
          </cell>
          <cell r="CC1343">
            <v>3267436</v>
          </cell>
          <cell r="CD1343">
            <v>8728</v>
          </cell>
          <cell r="CE1343">
            <v>46010</v>
          </cell>
          <cell r="CF1343">
            <v>3267436</v>
          </cell>
          <cell r="CG1343">
            <v>0</v>
          </cell>
          <cell r="CH1343">
            <v>0</v>
          </cell>
          <cell r="CI1343">
            <v>0</v>
          </cell>
          <cell r="CJ1343">
            <v>0</v>
          </cell>
          <cell r="CK1343">
            <v>0</v>
          </cell>
          <cell r="CL1343">
            <v>0</v>
          </cell>
          <cell r="CM1343">
            <v>0</v>
          </cell>
          <cell r="CN1343">
            <v>0</v>
          </cell>
          <cell r="CO1343">
            <v>0</v>
          </cell>
          <cell r="CP1343">
            <v>46035</v>
          </cell>
          <cell r="CQ1343">
            <v>0</v>
          </cell>
          <cell r="CR1343">
            <v>0</v>
          </cell>
          <cell r="CS1343" t="str">
            <v>1. Proponer a la supervisión la ejecución de acciones encaminadas a fortalecer, ampliar y mejorar los sistemas de información desarrollados por el Área de Sistemas. 2. Cooperar con el análisis y documentación de las especificaciones de requerimientos, diagramas y gráficas de flujo e historias de usuario que deben seguir los desarrolladores de software, utilizando los formatos establecidos en el proceso de Gestión de TIC. 3. Contribuir con la elaboración de los casos de prueba (de forma manual o automática), análisis de resultados y notificación de errores al equipo de desarrollo. 4. Cooperar en la elaboración de los cronogramas de desarrollo de los proyectos que le sean asignados. 5. Cooperar con el repositorio de información de los proyectos gestionando y almacenando la documentación que le haya sido asignado. 6. Asistir a las reuniones a las que sea convocada en el marco del desarrollo de sus actividades y atender las directrices que sean emanadas de estas.</v>
          </cell>
          <cell r="CT1343">
            <v>1013614456</v>
          </cell>
          <cell r="CU1343">
            <v>761</v>
          </cell>
          <cell r="CV1343" t="str">
            <v>170204</v>
          </cell>
          <cell r="CW1343">
            <v>504</v>
          </cell>
          <cell r="CX1343">
            <v>1701</v>
          </cell>
          <cell r="CY1343">
            <v>7110</v>
          </cell>
          <cell r="CZ1343" t="str">
            <v>M5</v>
          </cell>
          <cell r="DA1343">
            <v>23525538</v>
          </cell>
          <cell r="DB1343">
            <v>0</v>
          </cell>
        </row>
        <row r="1344">
          <cell r="B1344">
            <v>0</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BI1344">
            <v>0</v>
          </cell>
          <cell r="BJ1344">
            <v>0</v>
          </cell>
          <cell r="BK1344">
            <v>0</v>
          </cell>
          <cell r="BL1344">
            <v>0</v>
          </cell>
          <cell r="BM1344">
            <v>0</v>
          </cell>
          <cell r="BN1344">
            <v>0</v>
          </cell>
          <cell r="BO1344">
            <v>0</v>
          </cell>
          <cell r="BP1344">
            <v>0</v>
          </cell>
          <cell r="BQ1344">
            <v>0</v>
          </cell>
          <cell r="CS1344">
            <v>0</v>
          </cell>
          <cell r="CT1344">
            <v>0</v>
          </cell>
          <cell r="CU1344">
            <v>0</v>
          </cell>
          <cell r="CV1344">
            <v>0</v>
          </cell>
          <cell r="CY1344">
            <v>0</v>
          </cell>
          <cell r="CZ1344">
            <v>0</v>
          </cell>
          <cell r="DA1344">
            <v>0</v>
          </cell>
          <cell r="DB1344">
            <v>0</v>
          </cell>
        </row>
        <row r="1345">
          <cell r="B1345">
            <v>0</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BI1345">
            <v>0</v>
          </cell>
          <cell r="BJ1345">
            <v>0</v>
          </cell>
          <cell r="BK1345">
            <v>0</v>
          </cell>
          <cell r="BL1345">
            <v>0</v>
          </cell>
          <cell r="BM1345">
            <v>0</v>
          </cell>
          <cell r="BN1345">
            <v>0</v>
          </cell>
          <cell r="BO1345">
            <v>0</v>
          </cell>
          <cell r="BP1345">
            <v>0</v>
          </cell>
          <cell r="BQ1345">
            <v>0</v>
          </cell>
          <cell r="CS1345">
            <v>0</v>
          </cell>
          <cell r="CT1345">
            <v>0</v>
          </cell>
          <cell r="CU1345">
            <v>0</v>
          </cell>
          <cell r="CV1345">
            <v>0</v>
          </cell>
          <cell r="CY1345">
            <v>0</v>
          </cell>
          <cell r="CZ1345">
            <v>0</v>
          </cell>
          <cell r="DA1345">
            <v>0</v>
          </cell>
          <cell r="DB1345">
            <v>0</v>
          </cell>
        </row>
        <row r="1346">
          <cell r="B1346">
            <v>0</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BI1346">
            <v>0</v>
          </cell>
          <cell r="BJ1346">
            <v>0</v>
          </cell>
          <cell r="BK1346">
            <v>0</v>
          </cell>
          <cell r="BL1346">
            <v>0</v>
          </cell>
          <cell r="BM1346">
            <v>0</v>
          </cell>
          <cell r="BN1346">
            <v>0</v>
          </cell>
          <cell r="BO1346">
            <v>0</v>
          </cell>
          <cell r="BP1346">
            <v>0</v>
          </cell>
          <cell r="BQ1346">
            <v>0</v>
          </cell>
          <cell r="CS1346">
            <v>0</v>
          </cell>
          <cell r="CT1346">
            <v>0</v>
          </cell>
          <cell r="CU1346">
            <v>0</v>
          </cell>
          <cell r="CV1346">
            <v>0</v>
          </cell>
          <cell r="CY1346">
            <v>0</v>
          </cell>
          <cell r="CZ1346">
            <v>0</v>
          </cell>
          <cell r="DA1346">
            <v>0</v>
          </cell>
          <cell r="DB1346">
            <v>0</v>
          </cell>
        </row>
        <row r="1347">
          <cell r="B1347">
            <v>0</v>
          </cell>
          <cell r="C1347">
            <v>0</v>
          </cell>
          <cell r="D1347">
            <v>0</v>
          </cell>
          <cell r="E1347">
            <v>0</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BI1347">
            <v>0</v>
          </cell>
          <cell r="BJ1347">
            <v>0</v>
          </cell>
          <cell r="BK1347">
            <v>0</v>
          </cell>
          <cell r="BL1347">
            <v>0</v>
          </cell>
          <cell r="BM1347">
            <v>0</v>
          </cell>
          <cell r="BN1347">
            <v>0</v>
          </cell>
          <cell r="BO1347">
            <v>0</v>
          </cell>
          <cell r="BP1347">
            <v>0</v>
          </cell>
          <cell r="BQ1347">
            <v>0</v>
          </cell>
          <cell r="CS1347">
            <v>0</v>
          </cell>
          <cell r="CT1347">
            <v>0</v>
          </cell>
          <cell r="CU1347">
            <v>0</v>
          </cell>
          <cell r="CV1347">
            <v>0</v>
          </cell>
          <cell r="CY1347">
            <v>0</v>
          </cell>
          <cell r="CZ1347">
            <v>0</v>
          </cell>
          <cell r="DA1347">
            <v>0</v>
          </cell>
          <cell r="DB1347">
            <v>0</v>
          </cell>
        </row>
        <row r="1348">
          <cell r="B1348">
            <v>0</v>
          </cell>
          <cell r="C1348">
            <v>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BI1348">
            <v>0</v>
          </cell>
          <cell r="BJ1348">
            <v>0</v>
          </cell>
          <cell r="BK1348">
            <v>0</v>
          </cell>
          <cell r="BL1348">
            <v>0</v>
          </cell>
          <cell r="BM1348">
            <v>0</v>
          </cell>
          <cell r="BN1348">
            <v>0</v>
          </cell>
          <cell r="BO1348">
            <v>0</v>
          </cell>
          <cell r="BP1348">
            <v>0</v>
          </cell>
          <cell r="BQ1348">
            <v>0</v>
          </cell>
          <cell r="CS1348">
            <v>0</v>
          </cell>
          <cell r="CT1348">
            <v>0</v>
          </cell>
          <cell r="CU1348">
            <v>0</v>
          </cell>
          <cell r="CV1348">
            <v>0</v>
          </cell>
          <cell r="CY1348">
            <v>0</v>
          </cell>
          <cell r="CZ1348">
            <v>0</v>
          </cell>
          <cell r="DA1348">
            <v>0</v>
          </cell>
          <cell r="DB1348">
            <v>0</v>
          </cell>
        </row>
        <row r="1349">
          <cell r="B1349">
            <v>0</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BI1349">
            <v>0</v>
          </cell>
          <cell r="BJ1349">
            <v>0</v>
          </cell>
          <cell r="BK1349">
            <v>0</v>
          </cell>
          <cell r="BL1349">
            <v>0</v>
          </cell>
          <cell r="BM1349">
            <v>0</v>
          </cell>
          <cell r="BN1349">
            <v>0</v>
          </cell>
          <cell r="BO1349">
            <v>0</v>
          </cell>
          <cell r="BP1349">
            <v>0</v>
          </cell>
          <cell r="BQ1349">
            <v>0</v>
          </cell>
          <cell r="CS1349">
            <v>0</v>
          </cell>
          <cell r="CT1349">
            <v>0</v>
          </cell>
          <cell r="CU1349">
            <v>0</v>
          </cell>
          <cell r="CV1349">
            <v>0</v>
          </cell>
          <cell r="CY1349">
            <v>0</v>
          </cell>
          <cell r="CZ1349">
            <v>0</v>
          </cell>
          <cell r="DA1349">
            <v>0</v>
          </cell>
          <cell r="DB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BI1350">
            <v>0</v>
          </cell>
          <cell r="BJ1350">
            <v>0</v>
          </cell>
          <cell r="BK1350">
            <v>0</v>
          </cell>
          <cell r="BL1350">
            <v>0</v>
          </cell>
          <cell r="BM1350">
            <v>0</v>
          </cell>
          <cell r="BN1350">
            <v>0</v>
          </cell>
          <cell r="BO1350">
            <v>0</v>
          </cell>
          <cell r="BP1350">
            <v>0</v>
          </cell>
          <cell r="BQ1350">
            <v>0</v>
          </cell>
          <cell r="CS1350">
            <v>0</v>
          </cell>
          <cell r="CT1350">
            <v>0</v>
          </cell>
          <cell r="CU1350">
            <v>0</v>
          </cell>
          <cell r="CV1350">
            <v>0</v>
          </cell>
          <cell r="CY1350">
            <v>0</v>
          </cell>
          <cell r="CZ1350">
            <v>0</v>
          </cell>
          <cell r="DA1350">
            <v>0</v>
          </cell>
          <cell r="DB1350">
            <v>0</v>
          </cell>
        </row>
        <row r="1351">
          <cell r="B1351">
            <v>0</v>
          </cell>
          <cell r="C1351">
            <v>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BI1351">
            <v>0</v>
          </cell>
          <cell r="BJ1351">
            <v>0</v>
          </cell>
          <cell r="BK1351">
            <v>0</v>
          </cell>
          <cell r="BL1351">
            <v>0</v>
          </cell>
          <cell r="BM1351">
            <v>0</v>
          </cell>
          <cell r="BN1351">
            <v>0</v>
          </cell>
          <cell r="BO1351">
            <v>0</v>
          </cell>
          <cell r="BP1351">
            <v>0</v>
          </cell>
          <cell r="BQ1351">
            <v>0</v>
          </cell>
          <cell r="CS1351">
            <v>0</v>
          </cell>
          <cell r="CT1351">
            <v>0</v>
          </cell>
          <cell r="CU1351">
            <v>0</v>
          </cell>
          <cell r="CV1351">
            <v>0</v>
          </cell>
          <cell r="CY1351">
            <v>0</v>
          </cell>
          <cell r="CZ1351">
            <v>0</v>
          </cell>
          <cell r="DA1351">
            <v>0</v>
          </cell>
          <cell r="DB1351">
            <v>0</v>
          </cell>
        </row>
        <row r="1352">
          <cell r="B1352">
            <v>0</v>
          </cell>
          <cell r="C1352">
            <v>0</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BI1352">
            <v>0</v>
          </cell>
          <cell r="BJ1352">
            <v>0</v>
          </cell>
          <cell r="BK1352">
            <v>0</v>
          </cell>
          <cell r="BL1352">
            <v>0</v>
          </cell>
          <cell r="BM1352">
            <v>0</v>
          </cell>
          <cell r="BN1352">
            <v>0</v>
          </cell>
          <cell r="BO1352">
            <v>0</v>
          </cell>
          <cell r="BP1352">
            <v>0</v>
          </cell>
          <cell r="BQ1352">
            <v>0</v>
          </cell>
          <cell r="CS1352">
            <v>0</v>
          </cell>
          <cell r="CT1352">
            <v>0</v>
          </cell>
          <cell r="CU1352">
            <v>0</v>
          </cell>
          <cell r="CV1352">
            <v>0</v>
          </cell>
          <cell r="CY1352">
            <v>0</v>
          </cell>
          <cell r="CZ1352">
            <v>0</v>
          </cell>
          <cell r="DA1352">
            <v>0</v>
          </cell>
          <cell r="DB1352">
            <v>0</v>
          </cell>
        </row>
        <row r="1353">
          <cell r="B1353">
            <v>0</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BI1353">
            <v>0</v>
          </cell>
          <cell r="BJ1353">
            <v>0</v>
          </cell>
          <cell r="BK1353">
            <v>0</v>
          </cell>
          <cell r="BL1353">
            <v>0</v>
          </cell>
          <cell r="BM1353">
            <v>0</v>
          </cell>
          <cell r="BN1353">
            <v>0</v>
          </cell>
          <cell r="BO1353">
            <v>0</v>
          </cell>
          <cell r="BP1353">
            <v>0</v>
          </cell>
          <cell r="BQ1353">
            <v>0</v>
          </cell>
          <cell r="CS1353">
            <v>0</v>
          </cell>
          <cell r="CT1353">
            <v>0</v>
          </cell>
          <cell r="CU1353">
            <v>0</v>
          </cell>
          <cell r="CV1353">
            <v>0</v>
          </cell>
          <cell r="CY1353">
            <v>0</v>
          </cell>
          <cell r="CZ1353">
            <v>0</v>
          </cell>
          <cell r="DA1353">
            <v>0</v>
          </cell>
          <cell r="DB1353">
            <v>0</v>
          </cell>
        </row>
        <row r="1354">
          <cell r="B1354">
            <v>0</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BI1354">
            <v>0</v>
          </cell>
          <cell r="BJ1354">
            <v>0</v>
          </cell>
          <cell r="BK1354">
            <v>0</v>
          </cell>
          <cell r="BL1354">
            <v>0</v>
          </cell>
          <cell r="BM1354">
            <v>0</v>
          </cell>
          <cell r="BN1354">
            <v>0</v>
          </cell>
          <cell r="BO1354">
            <v>0</v>
          </cell>
          <cell r="BP1354">
            <v>0</v>
          </cell>
          <cell r="BQ1354">
            <v>0</v>
          </cell>
          <cell r="CS1354">
            <v>0</v>
          </cell>
          <cell r="CT1354">
            <v>0</v>
          </cell>
          <cell r="CU1354">
            <v>0</v>
          </cell>
          <cell r="CV1354">
            <v>0</v>
          </cell>
          <cell r="CY1354">
            <v>0</v>
          </cell>
          <cell r="CZ1354">
            <v>0</v>
          </cell>
          <cell r="DA1354">
            <v>0</v>
          </cell>
          <cell r="DB1354">
            <v>0</v>
          </cell>
        </row>
        <row r="1355">
          <cell r="B1355">
            <v>0</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BI1355">
            <v>0</v>
          </cell>
          <cell r="BJ1355">
            <v>0</v>
          </cell>
          <cell r="BK1355">
            <v>0</v>
          </cell>
          <cell r="BL1355">
            <v>0</v>
          </cell>
          <cell r="BM1355">
            <v>0</v>
          </cell>
          <cell r="BN1355">
            <v>0</v>
          </cell>
          <cell r="BO1355">
            <v>0</v>
          </cell>
          <cell r="BP1355">
            <v>0</v>
          </cell>
          <cell r="BQ1355">
            <v>0</v>
          </cell>
          <cell r="CS1355">
            <v>0</v>
          </cell>
          <cell r="CT1355">
            <v>0</v>
          </cell>
          <cell r="CU1355">
            <v>0</v>
          </cell>
          <cell r="CV1355">
            <v>0</v>
          </cell>
          <cell r="CY1355">
            <v>0</v>
          </cell>
          <cell r="CZ1355">
            <v>0</v>
          </cell>
          <cell r="DA1355">
            <v>0</v>
          </cell>
          <cell r="DB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BI1356">
            <v>0</v>
          </cell>
          <cell r="BJ1356">
            <v>0</v>
          </cell>
          <cell r="BK1356">
            <v>0</v>
          </cell>
          <cell r="BL1356">
            <v>0</v>
          </cell>
          <cell r="BM1356">
            <v>0</v>
          </cell>
          <cell r="BN1356">
            <v>0</v>
          </cell>
          <cell r="BO1356">
            <v>0</v>
          </cell>
          <cell r="BP1356">
            <v>0</v>
          </cell>
          <cell r="BQ1356">
            <v>0</v>
          </cell>
          <cell r="CS1356">
            <v>0</v>
          </cell>
          <cell r="CT1356">
            <v>0</v>
          </cell>
          <cell r="CU1356">
            <v>0</v>
          </cell>
          <cell r="CV1356">
            <v>0</v>
          </cell>
          <cell r="CY1356">
            <v>0</v>
          </cell>
          <cell r="CZ1356">
            <v>0</v>
          </cell>
          <cell r="DA1356">
            <v>0</v>
          </cell>
          <cell r="DB1356">
            <v>0</v>
          </cell>
        </row>
        <row r="1357">
          <cell r="B1357">
            <v>0</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BI1357">
            <v>0</v>
          </cell>
          <cell r="BJ1357">
            <v>0</v>
          </cell>
          <cell r="BK1357">
            <v>0</v>
          </cell>
          <cell r="BL1357">
            <v>0</v>
          </cell>
          <cell r="BM1357">
            <v>0</v>
          </cell>
          <cell r="BN1357">
            <v>0</v>
          </cell>
          <cell r="BO1357">
            <v>0</v>
          </cell>
          <cell r="BP1357">
            <v>0</v>
          </cell>
          <cell r="BQ1357">
            <v>0</v>
          </cell>
          <cell r="CS1357">
            <v>0</v>
          </cell>
          <cell r="CT1357">
            <v>0</v>
          </cell>
          <cell r="CU1357">
            <v>0</v>
          </cell>
          <cell r="CV1357">
            <v>0</v>
          </cell>
          <cell r="CY1357">
            <v>0</v>
          </cell>
          <cell r="CZ1357">
            <v>0</v>
          </cell>
          <cell r="DA1357">
            <v>0</v>
          </cell>
          <cell r="DB1357">
            <v>0</v>
          </cell>
        </row>
        <row r="1358">
          <cell r="B1358">
            <v>0</v>
          </cell>
          <cell r="C1358">
            <v>0</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BI1358">
            <v>0</v>
          </cell>
          <cell r="BJ1358">
            <v>0</v>
          </cell>
          <cell r="BK1358">
            <v>0</v>
          </cell>
          <cell r="BL1358">
            <v>0</v>
          </cell>
          <cell r="BM1358">
            <v>0</v>
          </cell>
          <cell r="BN1358">
            <v>0</v>
          </cell>
          <cell r="BO1358">
            <v>0</v>
          </cell>
          <cell r="BP1358">
            <v>0</v>
          </cell>
          <cell r="BQ1358">
            <v>0</v>
          </cell>
          <cell r="CS1358">
            <v>0</v>
          </cell>
          <cell r="CT1358">
            <v>0</v>
          </cell>
          <cell r="CU1358">
            <v>0</v>
          </cell>
          <cell r="CV1358">
            <v>0</v>
          </cell>
          <cell r="CY1358">
            <v>0</v>
          </cell>
          <cell r="CZ1358">
            <v>0</v>
          </cell>
          <cell r="DA1358">
            <v>0</v>
          </cell>
          <cell r="DB1358">
            <v>0</v>
          </cell>
        </row>
        <row r="1359">
          <cell r="B1359">
            <v>0</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BI1359">
            <v>0</v>
          </cell>
          <cell r="BJ1359">
            <v>0</v>
          </cell>
          <cell r="BK1359">
            <v>0</v>
          </cell>
          <cell r="BL1359">
            <v>0</v>
          </cell>
          <cell r="BM1359">
            <v>0</v>
          </cell>
          <cell r="BN1359">
            <v>0</v>
          </cell>
          <cell r="BO1359">
            <v>0</v>
          </cell>
          <cell r="BP1359">
            <v>0</v>
          </cell>
          <cell r="BQ1359">
            <v>0</v>
          </cell>
          <cell r="CS1359">
            <v>0</v>
          </cell>
          <cell r="CT1359">
            <v>0</v>
          </cell>
          <cell r="CU1359">
            <v>0</v>
          </cell>
          <cell r="CV1359">
            <v>0</v>
          </cell>
          <cell r="CY1359">
            <v>0</v>
          </cell>
          <cell r="CZ1359">
            <v>0</v>
          </cell>
          <cell r="DA1359">
            <v>0</v>
          </cell>
          <cell r="DB1359">
            <v>0</v>
          </cell>
        </row>
        <row r="1360">
          <cell r="B1360">
            <v>0</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BI1360">
            <v>0</v>
          </cell>
          <cell r="BJ1360">
            <v>0</v>
          </cell>
          <cell r="BK1360">
            <v>0</v>
          </cell>
          <cell r="BL1360">
            <v>0</v>
          </cell>
          <cell r="BM1360">
            <v>0</v>
          </cell>
          <cell r="BN1360">
            <v>0</v>
          </cell>
          <cell r="BO1360">
            <v>0</v>
          </cell>
          <cell r="BP1360">
            <v>0</v>
          </cell>
          <cell r="BQ1360">
            <v>0</v>
          </cell>
          <cell r="CS1360">
            <v>0</v>
          </cell>
          <cell r="CT1360">
            <v>0</v>
          </cell>
          <cell r="CU1360">
            <v>0</v>
          </cell>
          <cell r="CV1360">
            <v>0</v>
          </cell>
          <cell r="CY1360">
            <v>0</v>
          </cell>
          <cell r="CZ1360">
            <v>0</v>
          </cell>
          <cell r="DA1360">
            <v>0</v>
          </cell>
          <cell r="DB1360">
            <v>0</v>
          </cell>
        </row>
        <row r="1361">
          <cell r="B1361">
            <v>0</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BI1361">
            <v>0</v>
          </cell>
          <cell r="BJ1361">
            <v>0</v>
          </cell>
          <cell r="BK1361">
            <v>0</v>
          </cell>
          <cell r="BL1361">
            <v>0</v>
          </cell>
          <cell r="BM1361">
            <v>0</v>
          </cell>
          <cell r="BN1361">
            <v>0</v>
          </cell>
          <cell r="BO1361">
            <v>0</v>
          </cell>
          <cell r="BP1361">
            <v>0</v>
          </cell>
          <cell r="BQ1361">
            <v>0</v>
          </cell>
          <cell r="CS1361">
            <v>0</v>
          </cell>
          <cell r="CT1361">
            <v>0</v>
          </cell>
          <cell r="CU1361">
            <v>0</v>
          </cell>
          <cell r="CV1361">
            <v>0</v>
          </cell>
          <cell r="CY1361">
            <v>0</v>
          </cell>
          <cell r="CZ1361">
            <v>0</v>
          </cell>
          <cell r="DA1361">
            <v>0</v>
          </cell>
          <cell r="DB1361">
            <v>0</v>
          </cell>
        </row>
        <row r="1362">
          <cell r="B1362">
            <v>0</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BI1362">
            <v>0</v>
          </cell>
          <cell r="BJ1362">
            <v>0</v>
          </cell>
          <cell r="BK1362">
            <v>0</v>
          </cell>
          <cell r="BL1362">
            <v>0</v>
          </cell>
          <cell r="BM1362">
            <v>0</v>
          </cell>
          <cell r="BN1362">
            <v>0</v>
          </cell>
          <cell r="BO1362">
            <v>0</v>
          </cell>
          <cell r="BP1362">
            <v>0</v>
          </cell>
          <cell r="BQ1362">
            <v>0</v>
          </cell>
          <cell r="CS1362">
            <v>0</v>
          </cell>
          <cell r="CT1362">
            <v>0</v>
          </cell>
          <cell r="CU1362">
            <v>0</v>
          </cell>
          <cell r="CV1362">
            <v>0</v>
          </cell>
          <cell r="CY1362">
            <v>0</v>
          </cell>
          <cell r="CZ1362">
            <v>0</v>
          </cell>
          <cell r="DA1362">
            <v>0</v>
          </cell>
          <cell r="DB1362">
            <v>0</v>
          </cell>
        </row>
        <row r="1363">
          <cell r="B1363">
            <v>0</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BI1363">
            <v>0</v>
          </cell>
          <cell r="BJ1363">
            <v>0</v>
          </cell>
          <cell r="BK1363">
            <v>0</v>
          </cell>
          <cell r="BL1363">
            <v>0</v>
          </cell>
          <cell r="BM1363">
            <v>0</v>
          </cell>
          <cell r="BN1363">
            <v>0</v>
          </cell>
          <cell r="BO1363">
            <v>0</v>
          </cell>
          <cell r="BP1363">
            <v>0</v>
          </cell>
          <cell r="BQ1363">
            <v>0</v>
          </cell>
          <cell r="CS1363">
            <v>0</v>
          </cell>
          <cell r="CT1363">
            <v>0</v>
          </cell>
          <cell r="CU1363">
            <v>0</v>
          </cell>
          <cell r="CV1363">
            <v>0</v>
          </cell>
          <cell r="CY1363">
            <v>0</v>
          </cell>
          <cell r="CZ1363">
            <v>0</v>
          </cell>
          <cell r="DA1363">
            <v>0</v>
          </cell>
          <cell r="DB1363">
            <v>0</v>
          </cell>
        </row>
        <row r="1364">
          <cell r="B1364">
            <v>0</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BI1364">
            <v>0</v>
          </cell>
          <cell r="BJ1364">
            <v>0</v>
          </cell>
          <cell r="BK1364">
            <v>0</v>
          </cell>
          <cell r="BL1364">
            <v>0</v>
          </cell>
          <cell r="BM1364">
            <v>0</v>
          </cell>
          <cell r="BN1364">
            <v>0</v>
          </cell>
          <cell r="BO1364">
            <v>0</v>
          </cell>
          <cell r="BP1364">
            <v>0</v>
          </cell>
          <cell r="BQ1364">
            <v>0</v>
          </cell>
          <cell r="CS1364">
            <v>0</v>
          </cell>
          <cell r="CT1364">
            <v>0</v>
          </cell>
          <cell r="CU1364">
            <v>0</v>
          </cell>
          <cell r="CV1364">
            <v>0</v>
          </cell>
          <cell r="CY1364">
            <v>0</v>
          </cell>
          <cell r="CZ1364">
            <v>0</v>
          </cell>
          <cell r="DA1364">
            <v>0</v>
          </cell>
          <cell r="DB1364">
            <v>0</v>
          </cell>
        </row>
        <row r="1365">
          <cell r="B1365">
            <v>0</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BI1365">
            <v>0</v>
          </cell>
          <cell r="BJ1365">
            <v>0</v>
          </cell>
          <cell r="BK1365">
            <v>0</v>
          </cell>
          <cell r="BL1365">
            <v>0</v>
          </cell>
          <cell r="BM1365">
            <v>0</v>
          </cell>
          <cell r="BN1365">
            <v>0</v>
          </cell>
          <cell r="BO1365">
            <v>0</v>
          </cell>
          <cell r="BP1365">
            <v>0</v>
          </cell>
          <cell r="BQ1365">
            <v>0</v>
          </cell>
          <cell r="CS1365">
            <v>0</v>
          </cell>
          <cell r="CT1365">
            <v>0</v>
          </cell>
          <cell r="CU1365">
            <v>0</v>
          </cell>
          <cell r="CV1365">
            <v>0</v>
          </cell>
          <cell r="CY1365">
            <v>0</v>
          </cell>
          <cell r="CZ1365">
            <v>0</v>
          </cell>
          <cell r="DA1365">
            <v>0</v>
          </cell>
          <cell r="DB1365">
            <v>0</v>
          </cell>
        </row>
        <row r="1366">
          <cell r="B1366">
            <v>0</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BI1366">
            <v>0</v>
          </cell>
          <cell r="BJ1366">
            <v>0</v>
          </cell>
          <cell r="BK1366">
            <v>0</v>
          </cell>
          <cell r="BL1366">
            <v>0</v>
          </cell>
          <cell r="BM1366">
            <v>0</v>
          </cell>
          <cell r="BN1366">
            <v>0</v>
          </cell>
          <cell r="BO1366">
            <v>0</v>
          </cell>
          <cell r="BP1366">
            <v>0</v>
          </cell>
          <cell r="BQ1366">
            <v>0</v>
          </cell>
          <cell r="CS1366">
            <v>0</v>
          </cell>
          <cell r="CT1366">
            <v>0</v>
          </cell>
          <cell r="CU1366">
            <v>0</v>
          </cell>
          <cell r="CV1366">
            <v>0</v>
          </cell>
          <cell r="CY1366">
            <v>0</v>
          </cell>
          <cell r="CZ1366">
            <v>0</v>
          </cell>
          <cell r="DA1366">
            <v>0</v>
          </cell>
          <cell r="DB1366">
            <v>0</v>
          </cell>
        </row>
        <row r="1367">
          <cell r="B1367">
            <v>0</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BI1367">
            <v>0</v>
          </cell>
          <cell r="BJ1367">
            <v>0</v>
          </cell>
          <cell r="BK1367">
            <v>0</v>
          </cell>
          <cell r="BL1367">
            <v>0</v>
          </cell>
          <cell r="BM1367">
            <v>0</v>
          </cell>
          <cell r="BN1367">
            <v>0</v>
          </cell>
          <cell r="BO1367">
            <v>0</v>
          </cell>
          <cell r="BP1367">
            <v>0</v>
          </cell>
          <cell r="BQ1367">
            <v>0</v>
          </cell>
          <cell r="CS1367">
            <v>0</v>
          </cell>
          <cell r="CT1367">
            <v>0</v>
          </cell>
          <cell r="CU1367">
            <v>0</v>
          </cell>
          <cell r="CV1367">
            <v>0</v>
          </cell>
          <cell r="CY1367">
            <v>0</v>
          </cell>
          <cell r="CZ1367">
            <v>0</v>
          </cell>
          <cell r="DA1367">
            <v>0</v>
          </cell>
          <cell r="DB1367">
            <v>0</v>
          </cell>
        </row>
        <row r="1368">
          <cell r="B1368">
            <v>0</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BI1368">
            <v>0</v>
          </cell>
          <cell r="BJ1368">
            <v>0</v>
          </cell>
          <cell r="BK1368">
            <v>0</v>
          </cell>
          <cell r="BL1368">
            <v>0</v>
          </cell>
          <cell r="BM1368">
            <v>0</v>
          </cell>
          <cell r="BN1368">
            <v>0</v>
          </cell>
          <cell r="BO1368">
            <v>0</v>
          </cell>
          <cell r="BP1368">
            <v>0</v>
          </cell>
          <cell r="BQ1368">
            <v>0</v>
          </cell>
          <cell r="CS1368">
            <v>0</v>
          </cell>
          <cell r="CT1368">
            <v>0</v>
          </cell>
          <cell r="CU1368">
            <v>0</v>
          </cell>
          <cell r="CV1368">
            <v>0</v>
          </cell>
          <cell r="CY1368">
            <v>0</v>
          </cell>
          <cell r="CZ1368">
            <v>0</v>
          </cell>
          <cell r="DA1368">
            <v>0</v>
          </cell>
          <cell r="DB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BI1369">
            <v>0</v>
          </cell>
          <cell r="BJ1369">
            <v>0</v>
          </cell>
          <cell r="BK1369">
            <v>0</v>
          </cell>
          <cell r="BL1369">
            <v>0</v>
          </cell>
          <cell r="BM1369">
            <v>0</v>
          </cell>
          <cell r="BN1369">
            <v>0</v>
          </cell>
          <cell r="BO1369">
            <v>0</v>
          </cell>
          <cell r="BP1369">
            <v>0</v>
          </cell>
          <cell r="BQ1369">
            <v>0</v>
          </cell>
          <cell r="CS1369">
            <v>0</v>
          </cell>
          <cell r="CT1369">
            <v>0</v>
          </cell>
          <cell r="CU1369">
            <v>0</v>
          </cell>
          <cell r="CV1369">
            <v>0</v>
          </cell>
          <cell r="CY1369">
            <v>0</v>
          </cell>
          <cell r="CZ1369">
            <v>0</v>
          </cell>
          <cell r="DA1369">
            <v>0</v>
          </cell>
          <cell r="DB1369">
            <v>0</v>
          </cell>
        </row>
        <row r="1370">
          <cell r="B1370">
            <v>0</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BI1370">
            <v>0</v>
          </cell>
          <cell r="BJ1370">
            <v>0</v>
          </cell>
          <cell r="BK1370">
            <v>0</v>
          </cell>
          <cell r="BL1370">
            <v>0</v>
          </cell>
          <cell r="BM1370">
            <v>0</v>
          </cell>
          <cell r="BN1370">
            <v>0</v>
          </cell>
          <cell r="BO1370">
            <v>0</v>
          </cell>
          <cell r="BP1370">
            <v>0</v>
          </cell>
          <cell r="BQ1370">
            <v>0</v>
          </cell>
          <cell r="CS1370">
            <v>0</v>
          </cell>
          <cell r="CT1370">
            <v>0</v>
          </cell>
          <cell r="CU1370">
            <v>0</v>
          </cell>
          <cell r="CV1370">
            <v>0</v>
          </cell>
          <cell r="CY1370">
            <v>0</v>
          </cell>
          <cell r="CZ1370">
            <v>0</v>
          </cell>
          <cell r="DA1370">
            <v>0</v>
          </cell>
          <cell r="DB1370">
            <v>0</v>
          </cell>
        </row>
        <row r="1371">
          <cell r="B1371">
            <v>0</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BI1371">
            <v>0</v>
          </cell>
          <cell r="BJ1371">
            <v>0</v>
          </cell>
          <cell r="BK1371">
            <v>0</v>
          </cell>
          <cell r="BL1371">
            <v>0</v>
          </cell>
          <cell r="BM1371">
            <v>0</v>
          </cell>
          <cell r="BN1371">
            <v>0</v>
          </cell>
          <cell r="BO1371">
            <v>0</v>
          </cell>
          <cell r="BP1371">
            <v>0</v>
          </cell>
          <cell r="BQ1371">
            <v>0</v>
          </cell>
          <cell r="CS1371">
            <v>0</v>
          </cell>
          <cell r="CT1371">
            <v>0</v>
          </cell>
          <cell r="CU1371">
            <v>0</v>
          </cell>
          <cell r="CV1371">
            <v>0</v>
          </cell>
          <cell r="CY1371">
            <v>0</v>
          </cell>
          <cell r="CZ1371">
            <v>0</v>
          </cell>
          <cell r="DA1371">
            <v>0</v>
          </cell>
          <cell r="DB1371">
            <v>0</v>
          </cell>
        </row>
        <row r="1372">
          <cell r="B1372">
            <v>0</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BI1372">
            <v>0</v>
          </cell>
          <cell r="BJ1372">
            <v>0</v>
          </cell>
          <cell r="BK1372">
            <v>0</v>
          </cell>
          <cell r="BL1372">
            <v>0</v>
          </cell>
          <cell r="BM1372">
            <v>0</v>
          </cell>
          <cell r="BN1372">
            <v>0</v>
          </cell>
          <cell r="BO1372">
            <v>0</v>
          </cell>
          <cell r="BP1372">
            <v>0</v>
          </cell>
          <cell r="BQ1372">
            <v>0</v>
          </cell>
          <cell r="CS1372">
            <v>0</v>
          </cell>
          <cell r="CT1372">
            <v>0</v>
          </cell>
          <cell r="CU1372">
            <v>0</v>
          </cell>
          <cell r="CV1372">
            <v>0</v>
          </cell>
          <cell r="CY1372">
            <v>0</v>
          </cell>
          <cell r="CZ1372">
            <v>0</v>
          </cell>
          <cell r="DA1372">
            <v>0</v>
          </cell>
          <cell r="DB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BI1373">
            <v>0</v>
          </cell>
          <cell r="BJ1373">
            <v>0</v>
          </cell>
          <cell r="BK1373">
            <v>0</v>
          </cell>
          <cell r="BL1373">
            <v>0</v>
          </cell>
          <cell r="BM1373">
            <v>0</v>
          </cell>
          <cell r="BN1373">
            <v>0</v>
          </cell>
          <cell r="BO1373">
            <v>0</v>
          </cell>
          <cell r="BP1373">
            <v>0</v>
          </cell>
          <cell r="BQ1373">
            <v>0</v>
          </cell>
          <cell r="CS1373">
            <v>0</v>
          </cell>
          <cell r="CT1373">
            <v>0</v>
          </cell>
          <cell r="CU1373">
            <v>0</v>
          </cell>
          <cell r="CV1373">
            <v>0</v>
          </cell>
          <cell r="CY1373">
            <v>0</v>
          </cell>
          <cell r="CZ1373">
            <v>0</v>
          </cell>
          <cell r="DA1373">
            <v>0</v>
          </cell>
          <cell r="DB1373">
            <v>0</v>
          </cell>
        </row>
        <row r="1374">
          <cell r="B1374">
            <v>0</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BI1374">
            <v>0</v>
          </cell>
          <cell r="BJ1374">
            <v>0</v>
          </cell>
          <cell r="BK1374">
            <v>0</v>
          </cell>
          <cell r="BL1374">
            <v>0</v>
          </cell>
          <cell r="BM1374">
            <v>0</v>
          </cell>
          <cell r="BN1374">
            <v>0</v>
          </cell>
          <cell r="BO1374">
            <v>0</v>
          </cell>
          <cell r="BP1374">
            <v>0</v>
          </cell>
          <cell r="BQ1374">
            <v>0</v>
          </cell>
          <cell r="CS1374">
            <v>0</v>
          </cell>
          <cell r="CT1374">
            <v>0</v>
          </cell>
          <cell r="CU1374">
            <v>0</v>
          </cell>
          <cell r="CV1374">
            <v>0</v>
          </cell>
          <cell r="CY1374">
            <v>0</v>
          </cell>
          <cell r="CZ1374">
            <v>0</v>
          </cell>
          <cell r="DA1374">
            <v>0</v>
          </cell>
          <cell r="DB1374">
            <v>0</v>
          </cell>
        </row>
        <row r="1375">
          <cell r="B1375">
            <v>0</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BI1375">
            <v>0</v>
          </cell>
          <cell r="BJ1375">
            <v>0</v>
          </cell>
          <cell r="BK1375">
            <v>0</v>
          </cell>
          <cell r="BL1375">
            <v>0</v>
          </cell>
          <cell r="BM1375">
            <v>0</v>
          </cell>
          <cell r="BN1375">
            <v>0</v>
          </cell>
          <cell r="BO1375">
            <v>0</v>
          </cell>
          <cell r="BP1375">
            <v>0</v>
          </cell>
          <cell r="BQ1375">
            <v>0</v>
          </cell>
          <cell r="CS1375">
            <v>0</v>
          </cell>
          <cell r="CT1375">
            <v>0</v>
          </cell>
          <cell r="CU1375">
            <v>0</v>
          </cell>
          <cell r="CV1375">
            <v>0</v>
          </cell>
          <cell r="CY1375">
            <v>0</v>
          </cell>
          <cell r="CZ1375">
            <v>0</v>
          </cell>
          <cell r="DA1375">
            <v>0</v>
          </cell>
          <cell r="DB1375">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BI1376">
            <v>0</v>
          </cell>
          <cell r="BJ1376">
            <v>0</v>
          </cell>
          <cell r="BK1376">
            <v>0</v>
          </cell>
          <cell r="BL1376">
            <v>0</v>
          </cell>
          <cell r="BM1376">
            <v>0</v>
          </cell>
          <cell r="BN1376">
            <v>0</v>
          </cell>
          <cell r="BO1376">
            <v>0</v>
          </cell>
          <cell r="BP1376">
            <v>0</v>
          </cell>
          <cell r="BQ1376">
            <v>0</v>
          </cell>
          <cell r="CS1376">
            <v>0</v>
          </cell>
          <cell r="CT1376">
            <v>0</v>
          </cell>
          <cell r="CU1376">
            <v>0</v>
          </cell>
          <cell r="CV1376">
            <v>0</v>
          </cell>
          <cell r="CY1376">
            <v>0</v>
          </cell>
          <cell r="CZ1376">
            <v>0</v>
          </cell>
          <cell r="DA1376">
            <v>0</v>
          </cell>
          <cell r="DB1376">
            <v>0</v>
          </cell>
        </row>
        <row r="1377">
          <cell r="B1377">
            <v>0</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BI1377">
            <v>0</v>
          </cell>
          <cell r="BJ1377">
            <v>0</v>
          </cell>
          <cell r="BK1377">
            <v>0</v>
          </cell>
          <cell r="BL1377">
            <v>0</v>
          </cell>
          <cell r="BM1377">
            <v>0</v>
          </cell>
          <cell r="BN1377">
            <v>0</v>
          </cell>
          <cell r="BO1377">
            <v>0</v>
          </cell>
          <cell r="BP1377">
            <v>0</v>
          </cell>
          <cell r="BQ1377">
            <v>0</v>
          </cell>
          <cell r="CS1377">
            <v>0</v>
          </cell>
          <cell r="CT1377">
            <v>0</v>
          </cell>
          <cell r="CU1377">
            <v>0</v>
          </cell>
          <cell r="CV1377">
            <v>0</v>
          </cell>
          <cell r="CY1377">
            <v>0</v>
          </cell>
          <cell r="CZ1377">
            <v>0</v>
          </cell>
          <cell r="DA1377">
            <v>0</v>
          </cell>
          <cell r="DB1377">
            <v>0</v>
          </cell>
        </row>
        <row r="1378">
          <cell r="B1378">
            <v>0</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BI1378">
            <v>0</v>
          </cell>
          <cell r="BJ1378">
            <v>0</v>
          </cell>
          <cell r="BK1378">
            <v>0</v>
          </cell>
          <cell r="BL1378">
            <v>0</v>
          </cell>
          <cell r="BM1378">
            <v>0</v>
          </cell>
          <cell r="BN1378">
            <v>0</v>
          </cell>
          <cell r="BO1378">
            <v>0</v>
          </cell>
          <cell r="BP1378">
            <v>0</v>
          </cell>
          <cell r="BQ1378">
            <v>0</v>
          </cell>
          <cell r="CS1378">
            <v>0</v>
          </cell>
          <cell r="CT1378">
            <v>0</v>
          </cell>
          <cell r="CU1378">
            <v>0</v>
          </cell>
          <cell r="CV1378">
            <v>0</v>
          </cell>
          <cell r="CY1378">
            <v>0</v>
          </cell>
          <cell r="CZ1378">
            <v>0</v>
          </cell>
          <cell r="DA1378">
            <v>0</v>
          </cell>
          <cell r="DB1378">
            <v>0</v>
          </cell>
        </row>
        <row r="1379">
          <cell r="B1379">
            <v>0</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BI1379">
            <v>0</v>
          </cell>
          <cell r="BJ1379">
            <v>0</v>
          </cell>
          <cell r="BK1379">
            <v>0</v>
          </cell>
          <cell r="BL1379">
            <v>0</v>
          </cell>
          <cell r="BM1379">
            <v>0</v>
          </cell>
          <cell r="BN1379">
            <v>0</v>
          </cell>
          <cell r="BO1379">
            <v>0</v>
          </cell>
          <cell r="BP1379">
            <v>0</v>
          </cell>
          <cell r="BQ1379">
            <v>0</v>
          </cell>
          <cell r="CS1379">
            <v>0</v>
          </cell>
          <cell r="CT1379">
            <v>0</v>
          </cell>
          <cell r="CU1379">
            <v>0</v>
          </cell>
          <cell r="CV1379">
            <v>0</v>
          </cell>
          <cell r="CY1379">
            <v>0</v>
          </cell>
          <cell r="CZ1379">
            <v>0</v>
          </cell>
          <cell r="DA1379">
            <v>0</v>
          </cell>
          <cell r="DB1379">
            <v>0</v>
          </cell>
        </row>
        <row r="1380">
          <cell r="B1380">
            <v>0</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BI1380">
            <v>0</v>
          </cell>
          <cell r="BJ1380">
            <v>0</v>
          </cell>
          <cell r="BK1380">
            <v>0</v>
          </cell>
          <cell r="BL1380">
            <v>0</v>
          </cell>
          <cell r="BM1380">
            <v>0</v>
          </cell>
          <cell r="BN1380">
            <v>0</v>
          </cell>
          <cell r="BO1380">
            <v>0</v>
          </cell>
          <cell r="BP1380">
            <v>0</v>
          </cell>
          <cell r="BQ1380">
            <v>0</v>
          </cell>
          <cell r="CS1380">
            <v>0</v>
          </cell>
          <cell r="CT1380">
            <v>0</v>
          </cell>
          <cell r="CU1380">
            <v>0</v>
          </cell>
          <cell r="CV1380">
            <v>0</v>
          </cell>
          <cell r="CY1380">
            <v>0</v>
          </cell>
          <cell r="CZ1380">
            <v>0</v>
          </cell>
          <cell r="DA1380">
            <v>0</v>
          </cell>
          <cell r="DB1380">
            <v>0</v>
          </cell>
        </row>
        <row r="1381">
          <cell r="B1381">
            <v>0</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BI1381">
            <v>0</v>
          </cell>
          <cell r="BJ1381">
            <v>0</v>
          </cell>
          <cell r="BK1381">
            <v>0</v>
          </cell>
          <cell r="BL1381">
            <v>0</v>
          </cell>
          <cell r="BM1381">
            <v>0</v>
          </cell>
          <cell r="BN1381">
            <v>0</v>
          </cell>
          <cell r="BO1381">
            <v>0</v>
          </cell>
          <cell r="BP1381">
            <v>0</v>
          </cell>
          <cell r="BQ1381">
            <v>0</v>
          </cell>
          <cell r="CS1381">
            <v>0</v>
          </cell>
          <cell r="CT1381">
            <v>0</v>
          </cell>
          <cell r="CU1381">
            <v>0</v>
          </cell>
          <cell r="CV1381">
            <v>0</v>
          </cell>
          <cell r="CY1381">
            <v>0</v>
          </cell>
          <cell r="CZ1381">
            <v>0</v>
          </cell>
          <cell r="DA1381">
            <v>0</v>
          </cell>
          <cell r="DB1381">
            <v>0</v>
          </cell>
        </row>
        <row r="1382">
          <cell r="B1382">
            <v>0</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BI1382">
            <v>0</v>
          </cell>
          <cell r="BJ1382">
            <v>0</v>
          </cell>
          <cell r="BK1382">
            <v>0</v>
          </cell>
          <cell r="BL1382">
            <v>0</v>
          </cell>
          <cell r="BM1382">
            <v>0</v>
          </cell>
          <cell r="BN1382">
            <v>0</v>
          </cell>
          <cell r="BO1382">
            <v>0</v>
          </cell>
          <cell r="BP1382">
            <v>0</v>
          </cell>
          <cell r="BQ1382">
            <v>0</v>
          </cell>
          <cell r="CS1382">
            <v>0</v>
          </cell>
          <cell r="CT1382">
            <v>0</v>
          </cell>
          <cell r="CU1382">
            <v>0</v>
          </cell>
          <cell r="CV1382">
            <v>0</v>
          </cell>
          <cell r="CY1382">
            <v>0</v>
          </cell>
          <cell r="CZ1382">
            <v>0</v>
          </cell>
          <cell r="DA1382">
            <v>0</v>
          </cell>
          <cell r="DB1382">
            <v>0</v>
          </cell>
        </row>
        <row r="1383">
          <cell r="B1383">
            <v>0</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BI1383">
            <v>0</v>
          </cell>
          <cell r="BJ1383">
            <v>0</v>
          </cell>
          <cell r="BK1383">
            <v>0</v>
          </cell>
          <cell r="BL1383">
            <v>0</v>
          </cell>
          <cell r="BM1383">
            <v>0</v>
          </cell>
          <cell r="BN1383">
            <v>0</v>
          </cell>
          <cell r="BO1383">
            <v>0</v>
          </cell>
          <cell r="BP1383">
            <v>0</v>
          </cell>
          <cell r="BQ1383">
            <v>0</v>
          </cell>
          <cell r="CS1383">
            <v>0</v>
          </cell>
          <cell r="CT1383">
            <v>0</v>
          </cell>
          <cell r="CU1383">
            <v>0</v>
          </cell>
          <cell r="CV1383">
            <v>0</v>
          </cell>
          <cell r="CY1383">
            <v>0</v>
          </cell>
          <cell r="CZ1383">
            <v>0</v>
          </cell>
          <cell r="DA1383">
            <v>0</v>
          </cell>
          <cell r="DB1383">
            <v>0</v>
          </cell>
        </row>
        <row r="1384">
          <cell r="B1384">
            <v>0</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BI1384">
            <v>0</v>
          </cell>
          <cell r="BJ1384">
            <v>0</v>
          </cell>
          <cell r="BK1384">
            <v>0</v>
          </cell>
          <cell r="BL1384">
            <v>0</v>
          </cell>
          <cell r="BM1384">
            <v>0</v>
          </cell>
          <cell r="BN1384">
            <v>0</v>
          </cell>
          <cell r="BO1384">
            <v>0</v>
          </cell>
          <cell r="BP1384">
            <v>0</v>
          </cell>
          <cell r="BQ1384">
            <v>0</v>
          </cell>
          <cell r="CS1384">
            <v>0</v>
          </cell>
          <cell r="CT1384">
            <v>0</v>
          </cell>
          <cell r="CU1384">
            <v>0</v>
          </cell>
          <cell r="CV1384">
            <v>0</v>
          </cell>
          <cell r="CY1384">
            <v>0</v>
          </cell>
          <cell r="CZ1384">
            <v>0</v>
          </cell>
          <cell r="DA1384">
            <v>0</v>
          </cell>
          <cell r="DB1384">
            <v>0</v>
          </cell>
        </row>
        <row r="1385">
          <cell r="B1385">
            <v>0</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BI1385">
            <v>0</v>
          </cell>
          <cell r="BJ1385">
            <v>0</v>
          </cell>
          <cell r="BK1385">
            <v>0</v>
          </cell>
          <cell r="BL1385">
            <v>0</v>
          </cell>
          <cell r="BM1385">
            <v>0</v>
          </cell>
          <cell r="BN1385">
            <v>0</v>
          </cell>
          <cell r="BO1385">
            <v>0</v>
          </cell>
          <cell r="BP1385">
            <v>0</v>
          </cell>
          <cell r="BQ1385">
            <v>0</v>
          </cell>
          <cell r="CS1385">
            <v>0</v>
          </cell>
          <cell r="CT1385">
            <v>0</v>
          </cell>
          <cell r="CU1385">
            <v>0</v>
          </cell>
          <cell r="CV1385">
            <v>0</v>
          </cell>
          <cell r="CY1385">
            <v>0</v>
          </cell>
          <cell r="CZ1385">
            <v>0</v>
          </cell>
          <cell r="DA1385">
            <v>0</v>
          </cell>
          <cell r="DB1385">
            <v>0</v>
          </cell>
        </row>
        <row r="1386">
          <cell r="B1386">
            <v>0</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BI1386">
            <v>0</v>
          </cell>
          <cell r="BJ1386">
            <v>0</v>
          </cell>
          <cell r="BK1386">
            <v>0</v>
          </cell>
          <cell r="BL1386">
            <v>0</v>
          </cell>
          <cell r="BM1386">
            <v>0</v>
          </cell>
          <cell r="BN1386">
            <v>0</v>
          </cell>
          <cell r="BO1386">
            <v>0</v>
          </cell>
          <cell r="BP1386">
            <v>0</v>
          </cell>
          <cell r="BQ1386">
            <v>0</v>
          </cell>
          <cell r="CS1386">
            <v>0</v>
          </cell>
          <cell r="CT1386">
            <v>0</v>
          </cell>
          <cell r="CU1386">
            <v>0</v>
          </cell>
          <cell r="CV1386">
            <v>0</v>
          </cell>
          <cell r="CY1386">
            <v>0</v>
          </cell>
          <cell r="CZ1386">
            <v>0</v>
          </cell>
          <cell r="DA1386">
            <v>0</v>
          </cell>
          <cell r="DB1386">
            <v>0</v>
          </cell>
        </row>
        <row r="1387">
          <cell r="B1387">
            <v>0</v>
          </cell>
          <cell r="C1387">
            <v>0</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BI1387">
            <v>0</v>
          </cell>
          <cell r="BJ1387">
            <v>0</v>
          </cell>
          <cell r="BK1387">
            <v>0</v>
          </cell>
          <cell r="BL1387">
            <v>0</v>
          </cell>
          <cell r="BM1387">
            <v>0</v>
          </cell>
          <cell r="BN1387">
            <v>0</v>
          </cell>
          <cell r="BO1387">
            <v>0</v>
          </cell>
          <cell r="BP1387">
            <v>0</v>
          </cell>
          <cell r="BQ1387">
            <v>0</v>
          </cell>
          <cell r="CS1387">
            <v>0</v>
          </cell>
          <cell r="CT1387">
            <v>0</v>
          </cell>
          <cell r="CU1387">
            <v>0</v>
          </cell>
          <cell r="CV1387">
            <v>0</v>
          </cell>
          <cell r="CY1387">
            <v>0</v>
          </cell>
          <cell r="CZ1387">
            <v>0</v>
          </cell>
          <cell r="DA1387">
            <v>0</v>
          </cell>
          <cell r="DB1387">
            <v>0</v>
          </cell>
        </row>
        <row r="1388">
          <cell r="B1388">
            <v>0</v>
          </cell>
          <cell r="C1388">
            <v>0</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BI1388">
            <v>0</v>
          </cell>
          <cell r="BJ1388">
            <v>0</v>
          </cell>
          <cell r="BK1388">
            <v>0</v>
          </cell>
          <cell r="BL1388">
            <v>0</v>
          </cell>
          <cell r="BM1388">
            <v>0</v>
          </cell>
          <cell r="BN1388">
            <v>0</v>
          </cell>
          <cell r="BO1388">
            <v>0</v>
          </cell>
          <cell r="BP1388">
            <v>0</v>
          </cell>
          <cell r="BQ1388">
            <v>0</v>
          </cell>
          <cell r="CS1388">
            <v>0</v>
          </cell>
          <cell r="CT1388">
            <v>0</v>
          </cell>
          <cell r="CU1388">
            <v>0</v>
          </cell>
          <cell r="CV1388">
            <v>0</v>
          </cell>
          <cell r="CY1388">
            <v>0</v>
          </cell>
          <cell r="CZ1388">
            <v>0</v>
          </cell>
          <cell r="DA1388">
            <v>0</v>
          </cell>
          <cell r="DB1388">
            <v>0</v>
          </cell>
        </row>
        <row r="1389">
          <cell r="B1389">
            <v>0</v>
          </cell>
          <cell r="C1389">
            <v>0</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BI1389">
            <v>0</v>
          </cell>
          <cell r="BJ1389">
            <v>0</v>
          </cell>
          <cell r="BK1389">
            <v>0</v>
          </cell>
          <cell r="BL1389">
            <v>0</v>
          </cell>
          <cell r="BM1389">
            <v>0</v>
          </cell>
          <cell r="BN1389">
            <v>0</v>
          </cell>
          <cell r="BO1389">
            <v>0</v>
          </cell>
          <cell r="BP1389">
            <v>0</v>
          </cell>
          <cell r="BQ1389">
            <v>0</v>
          </cell>
          <cell r="CS1389">
            <v>0</v>
          </cell>
          <cell r="CT1389">
            <v>0</v>
          </cell>
          <cell r="CU1389">
            <v>0</v>
          </cell>
          <cell r="CV1389">
            <v>0</v>
          </cell>
          <cell r="CY1389">
            <v>0</v>
          </cell>
          <cell r="CZ1389">
            <v>0</v>
          </cell>
          <cell r="DA1389">
            <v>0</v>
          </cell>
          <cell r="DB1389">
            <v>0</v>
          </cell>
        </row>
        <row r="1390">
          <cell r="B1390">
            <v>0</v>
          </cell>
          <cell r="C1390">
            <v>0</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BI1390">
            <v>0</v>
          </cell>
          <cell r="BJ1390">
            <v>0</v>
          </cell>
          <cell r="BK1390">
            <v>0</v>
          </cell>
          <cell r="BL1390">
            <v>0</v>
          </cell>
          <cell r="BM1390">
            <v>0</v>
          </cell>
          <cell r="BN1390">
            <v>0</v>
          </cell>
          <cell r="BO1390">
            <v>0</v>
          </cell>
          <cell r="BP1390">
            <v>0</v>
          </cell>
          <cell r="BQ1390">
            <v>0</v>
          </cell>
          <cell r="CS1390">
            <v>0</v>
          </cell>
          <cell r="CT1390">
            <v>0</v>
          </cell>
          <cell r="CU1390">
            <v>0</v>
          </cell>
          <cell r="CV1390">
            <v>0</v>
          </cell>
          <cell r="CY1390">
            <v>0</v>
          </cell>
          <cell r="CZ1390">
            <v>0</v>
          </cell>
          <cell r="DA1390">
            <v>0</v>
          </cell>
          <cell r="DB1390">
            <v>0</v>
          </cell>
        </row>
        <row r="1391">
          <cell r="B1391">
            <v>0</v>
          </cell>
          <cell r="C1391">
            <v>0</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BI1391">
            <v>0</v>
          </cell>
          <cell r="BJ1391">
            <v>0</v>
          </cell>
          <cell r="BK1391">
            <v>0</v>
          </cell>
          <cell r="BL1391">
            <v>0</v>
          </cell>
          <cell r="BM1391">
            <v>0</v>
          </cell>
          <cell r="BN1391">
            <v>0</v>
          </cell>
          <cell r="BO1391">
            <v>0</v>
          </cell>
          <cell r="BP1391">
            <v>0</v>
          </cell>
          <cell r="BQ1391">
            <v>0</v>
          </cell>
          <cell r="CS1391">
            <v>0</v>
          </cell>
          <cell r="CT1391">
            <v>0</v>
          </cell>
          <cell r="CU1391">
            <v>0</v>
          </cell>
          <cell r="CV1391">
            <v>0</v>
          </cell>
          <cell r="CY1391">
            <v>0</v>
          </cell>
          <cell r="CZ1391">
            <v>0</v>
          </cell>
          <cell r="DA1391">
            <v>0</v>
          </cell>
          <cell r="DB1391">
            <v>0</v>
          </cell>
        </row>
        <row r="1392">
          <cell r="B1392">
            <v>0</v>
          </cell>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BI1392">
            <v>0</v>
          </cell>
          <cell r="BJ1392">
            <v>0</v>
          </cell>
          <cell r="BK1392">
            <v>0</v>
          </cell>
          <cell r="BL1392">
            <v>0</v>
          </cell>
          <cell r="BM1392">
            <v>0</v>
          </cell>
          <cell r="BN1392">
            <v>0</v>
          </cell>
          <cell r="BO1392">
            <v>0</v>
          </cell>
          <cell r="BP1392">
            <v>0</v>
          </cell>
          <cell r="BQ1392">
            <v>0</v>
          </cell>
          <cell r="CS1392">
            <v>0</v>
          </cell>
          <cell r="CT1392">
            <v>0</v>
          </cell>
          <cell r="CU1392">
            <v>0</v>
          </cell>
          <cell r="CV1392">
            <v>0</v>
          </cell>
          <cell r="CY1392">
            <v>0</v>
          </cell>
          <cell r="CZ1392">
            <v>0</v>
          </cell>
          <cell r="DA1392">
            <v>0</v>
          </cell>
          <cell r="DB1392">
            <v>0</v>
          </cell>
        </row>
        <row r="1393">
          <cell r="B1393">
            <v>0</v>
          </cell>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BI1393">
            <v>0</v>
          </cell>
          <cell r="BJ1393">
            <v>0</v>
          </cell>
          <cell r="BK1393">
            <v>0</v>
          </cell>
          <cell r="BL1393">
            <v>0</v>
          </cell>
          <cell r="BM1393">
            <v>0</v>
          </cell>
          <cell r="BN1393">
            <v>0</v>
          </cell>
          <cell r="BO1393">
            <v>0</v>
          </cell>
          <cell r="BP1393">
            <v>0</v>
          </cell>
          <cell r="BQ1393">
            <v>0</v>
          </cell>
          <cell r="CS1393">
            <v>0</v>
          </cell>
          <cell r="CT1393">
            <v>0</v>
          </cell>
          <cell r="CU1393">
            <v>0</v>
          </cell>
          <cell r="CV1393">
            <v>0</v>
          </cell>
          <cell r="CY1393">
            <v>0</v>
          </cell>
          <cell r="CZ1393">
            <v>0</v>
          </cell>
          <cell r="DA1393">
            <v>0</v>
          </cell>
          <cell r="DB1393">
            <v>0</v>
          </cell>
        </row>
        <row r="1394">
          <cell r="B1394">
            <v>0</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BI1394">
            <v>0</v>
          </cell>
          <cell r="BJ1394">
            <v>0</v>
          </cell>
          <cell r="BK1394">
            <v>0</v>
          </cell>
          <cell r="BL1394">
            <v>0</v>
          </cell>
          <cell r="BM1394">
            <v>0</v>
          </cell>
          <cell r="BN1394">
            <v>0</v>
          </cell>
          <cell r="BO1394">
            <v>0</v>
          </cell>
          <cell r="BP1394">
            <v>0</v>
          </cell>
          <cell r="BQ1394">
            <v>0</v>
          </cell>
          <cell r="CS1394">
            <v>0</v>
          </cell>
          <cell r="CT1394">
            <v>0</v>
          </cell>
          <cell r="CU1394">
            <v>0</v>
          </cell>
          <cell r="CV1394">
            <v>0</v>
          </cell>
          <cell r="CY1394">
            <v>0</v>
          </cell>
          <cell r="CZ1394">
            <v>0</v>
          </cell>
          <cell r="DA1394">
            <v>0</v>
          </cell>
          <cell r="DB1394">
            <v>0</v>
          </cell>
        </row>
        <row r="1395">
          <cell r="B1395">
            <v>0</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BI1395">
            <v>0</v>
          </cell>
          <cell r="BJ1395">
            <v>0</v>
          </cell>
          <cell r="BK1395">
            <v>0</v>
          </cell>
          <cell r="BL1395">
            <v>0</v>
          </cell>
          <cell r="BM1395">
            <v>0</v>
          </cell>
          <cell r="BN1395">
            <v>0</v>
          </cell>
          <cell r="BO1395">
            <v>0</v>
          </cell>
          <cell r="BP1395">
            <v>0</v>
          </cell>
          <cell r="BQ1395">
            <v>0</v>
          </cell>
          <cell r="CS1395">
            <v>0</v>
          </cell>
          <cell r="CT1395">
            <v>0</v>
          </cell>
          <cell r="CU1395">
            <v>0</v>
          </cell>
          <cell r="CV1395">
            <v>0</v>
          </cell>
          <cell r="CY1395">
            <v>0</v>
          </cell>
          <cell r="CZ1395">
            <v>0</v>
          </cell>
          <cell r="DA1395">
            <v>0</v>
          </cell>
          <cell r="DB1395">
            <v>0</v>
          </cell>
        </row>
        <row r="1396">
          <cell r="B1396">
            <v>0</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BI1396">
            <v>0</v>
          </cell>
          <cell r="BJ1396">
            <v>0</v>
          </cell>
          <cell r="BK1396">
            <v>0</v>
          </cell>
          <cell r="BL1396">
            <v>0</v>
          </cell>
          <cell r="BM1396">
            <v>0</v>
          </cell>
          <cell r="BN1396">
            <v>0</v>
          </cell>
          <cell r="BO1396">
            <v>0</v>
          </cell>
          <cell r="BP1396">
            <v>0</v>
          </cell>
          <cell r="BQ1396">
            <v>0</v>
          </cell>
          <cell r="CS1396">
            <v>0</v>
          </cell>
          <cell r="CT1396">
            <v>0</v>
          </cell>
          <cell r="CU1396">
            <v>0</v>
          </cell>
          <cell r="CV1396">
            <v>0</v>
          </cell>
          <cell r="CY1396">
            <v>0</v>
          </cell>
          <cell r="CZ1396">
            <v>0</v>
          </cell>
          <cell r="DA1396">
            <v>0</v>
          </cell>
          <cell r="DB1396">
            <v>0</v>
          </cell>
        </row>
        <row r="1397">
          <cell r="B1397">
            <v>0</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BI1397">
            <v>0</v>
          </cell>
          <cell r="BJ1397">
            <v>0</v>
          </cell>
          <cell r="BK1397">
            <v>0</v>
          </cell>
          <cell r="BL1397">
            <v>0</v>
          </cell>
          <cell r="BM1397">
            <v>0</v>
          </cell>
          <cell r="BN1397">
            <v>0</v>
          </cell>
          <cell r="BO1397">
            <v>0</v>
          </cell>
          <cell r="BP1397">
            <v>0</v>
          </cell>
          <cell r="BQ1397">
            <v>0</v>
          </cell>
          <cell r="CS1397">
            <v>0</v>
          </cell>
          <cell r="CT1397">
            <v>0</v>
          </cell>
          <cell r="CU1397">
            <v>0</v>
          </cell>
          <cell r="CV1397">
            <v>0</v>
          </cell>
          <cell r="CY1397">
            <v>0</v>
          </cell>
          <cell r="CZ1397">
            <v>0</v>
          </cell>
          <cell r="DA1397">
            <v>0</v>
          </cell>
          <cell r="DB1397">
            <v>0</v>
          </cell>
        </row>
        <row r="1398">
          <cell r="B1398">
            <v>0</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BI1398">
            <v>0</v>
          </cell>
          <cell r="BJ1398">
            <v>0</v>
          </cell>
          <cell r="BK1398">
            <v>0</v>
          </cell>
          <cell r="BL1398">
            <v>0</v>
          </cell>
          <cell r="BM1398">
            <v>0</v>
          </cell>
          <cell r="BN1398">
            <v>0</v>
          </cell>
          <cell r="BO1398">
            <v>0</v>
          </cell>
          <cell r="BP1398">
            <v>0</v>
          </cell>
          <cell r="BQ1398">
            <v>0</v>
          </cell>
          <cell r="CS1398">
            <v>0</v>
          </cell>
          <cell r="CT1398">
            <v>0</v>
          </cell>
          <cell r="CU1398">
            <v>0</v>
          </cell>
          <cell r="CV1398">
            <v>0</v>
          </cell>
          <cell r="CY1398">
            <v>0</v>
          </cell>
          <cell r="CZ1398">
            <v>0</v>
          </cell>
          <cell r="DA1398">
            <v>0</v>
          </cell>
          <cell r="DB1398">
            <v>0</v>
          </cell>
        </row>
        <row r="1399">
          <cell r="B1399">
            <v>0</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BI1399">
            <v>0</v>
          </cell>
          <cell r="BJ1399">
            <v>0</v>
          </cell>
          <cell r="BK1399">
            <v>0</v>
          </cell>
          <cell r="BL1399">
            <v>0</v>
          </cell>
          <cell r="BM1399">
            <v>0</v>
          </cell>
          <cell r="BN1399">
            <v>0</v>
          </cell>
          <cell r="BO1399">
            <v>0</v>
          </cell>
          <cell r="BP1399">
            <v>0</v>
          </cell>
          <cell r="BQ1399">
            <v>0</v>
          </cell>
          <cell r="CS1399">
            <v>0</v>
          </cell>
          <cell r="CT1399">
            <v>0</v>
          </cell>
          <cell r="CU1399">
            <v>0</v>
          </cell>
          <cell r="CV1399">
            <v>0</v>
          </cell>
          <cell r="CY1399">
            <v>0</v>
          </cell>
          <cell r="CZ1399">
            <v>0</v>
          </cell>
          <cell r="DA1399">
            <v>0</v>
          </cell>
          <cell r="DB1399">
            <v>0</v>
          </cell>
        </row>
        <row r="1400">
          <cell r="B1400">
            <v>0</v>
          </cell>
          <cell r="C1400">
            <v>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BI1400">
            <v>0</v>
          </cell>
          <cell r="BJ1400">
            <v>0</v>
          </cell>
          <cell r="BK1400">
            <v>0</v>
          </cell>
          <cell r="BL1400">
            <v>0</v>
          </cell>
          <cell r="BM1400">
            <v>0</v>
          </cell>
          <cell r="BN1400">
            <v>0</v>
          </cell>
          <cell r="BO1400">
            <v>0</v>
          </cell>
          <cell r="BP1400">
            <v>0</v>
          </cell>
          <cell r="BQ1400">
            <v>0</v>
          </cell>
          <cell r="CS1400">
            <v>0</v>
          </cell>
          <cell r="CT1400">
            <v>0</v>
          </cell>
          <cell r="CU1400">
            <v>0</v>
          </cell>
          <cell r="CV1400">
            <v>0</v>
          </cell>
          <cell r="CY1400">
            <v>0</v>
          </cell>
          <cell r="CZ1400">
            <v>0</v>
          </cell>
          <cell r="DA1400">
            <v>0</v>
          </cell>
          <cell r="DB1400">
            <v>0</v>
          </cell>
        </row>
        <row r="1401">
          <cell r="B1401">
            <v>0</v>
          </cell>
          <cell r="C1401">
            <v>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BI1401">
            <v>0</v>
          </cell>
          <cell r="BJ1401">
            <v>0</v>
          </cell>
          <cell r="BK1401">
            <v>0</v>
          </cell>
          <cell r="BL1401">
            <v>0</v>
          </cell>
          <cell r="BM1401">
            <v>0</v>
          </cell>
          <cell r="BN1401">
            <v>0</v>
          </cell>
          <cell r="BO1401">
            <v>0</v>
          </cell>
          <cell r="BP1401">
            <v>0</v>
          </cell>
          <cell r="BQ1401">
            <v>0</v>
          </cell>
          <cell r="CS1401">
            <v>0</v>
          </cell>
          <cell r="CT1401">
            <v>0</v>
          </cell>
          <cell r="CU1401">
            <v>0</v>
          </cell>
          <cell r="CV1401">
            <v>0</v>
          </cell>
          <cell r="CY1401">
            <v>0</v>
          </cell>
          <cell r="CZ1401">
            <v>0</v>
          </cell>
          <cell r="DA1401">
            <v>0</v>
          </cell>
          <cell r="DB1401">
            <v>0</v>
          </cell>
        </row>
        <row r="1402">
          <cell r="B1402">
            <v>0</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BI1402">
            <v>0</v>
          </cell>
          <cell r="BJ1402">
            <v>0</v>
          </cell>
          <cell r="BK1402">
            <v>0</v>
          </cell>
          <cell r="BL1402">
            <v>0</v>
          </cell>
          <cell r="BM1402">
            <v>0</v>
          </cell>
          <cell r="BN1402">
            <v>0</v>
          </cell>
          <cell r="BO1402">
            <v>0</v>
          </cell>
          <cell r="BP1402">
            <v>0</v>
          </cell>
          <cell r="BQ1402">
            <v>0</v>
          </cell>
          <cell r="CS1402">
            <v>0</v>
          </cell>
          <cell r="CT1402">
            <v>0</v>
          </cell>
          <cell r="CU1402">
            <v>0</v>
          </cell>
          <cell r="CV1402">
            <v>0</v>
          </cell>
          <cell r="CY1402">
            <v>0</v>
          </cell>
          <cell r="CZ1402">
            <v>0</v>
          </cell>
          <cell r="DA1402">
            <v>0</v>
          </cell>
          <cell r="DB1402">
            <v>0</v>
          </cell>
        </row>
        <row r="1403">
          <cell r="B1403">
            <v>0</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BI1403">
            <v>0</v>
          </cell>
          <cell r="BJ1403">
            <v>0</v>
          </cell>
          <cell r="BK1403">
            <v>0</v>
          </cell>
          <cell r="BL1403">
            <v>0</v>
          </cell>
          <cell r="BM1403">
            <v>0</v>
          </cell>
          <cell r="BN1403">
            <v>0</v>
          </cell>
          <cell r="BO1403">
            <v>0</v>
          </cell>
          <cell r="BP1403">
            <v>0</v>
          </cell>
          <cell r="BQ1403">
            <v>0</v>
          </cell>
          <cell r="CS1403">
            <v>0</v>
          </cell>
          <cell r="CT1403">
            <v>0</v>
          </cell>
          <cell r="CU1403">
            <v>0</v>
          </cell>
          <cell r="CV1403">
            <v>0</v>
          </cell>
          <cell r="CY1403">
            <v>0</v>
          </cell>
          <cell r="CZ1403">
            <v>0</v>
          </cell>
          <cell r="DA1403">
            <v>0</v>
          </cell>
          <cell r="DB1403">
            <v>0</v>
          </cell>
        </row>
        <row r="1404">
          <cell r="B1404">
            <v>0</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BI1404">
            <v>0</v>
          </cell>
          <cell r="BJ1404">
            <v>0</v>
          </cell>
          <cell r="BK1404">
            <v>0</v>
          </cell>
          <cell r="BL1404">
            <v>0</v>
          </cell>
          <cell r="BM1404">
            <v>0</v>
          </cell>
          <cell r="BN1404">
            <v>0</v>
          </cell>
          <cell r="BO1404">
            <v>0</v>
          </cell>
          <cell r="BP1404">
            <v>0</v>
          </cell>
          <cell r="BQ1404">
            <v>0</v>
          </cell>
          <cell r="CS1404">
            <v>0</v>
          </cell>
          <cell r="CT1404">
            <v>0</v>
          </cell>
          <cell r="CU1404">
            <v>0</v>
          </cell>
          <cell r="CV1404">
            <v>0</v>
          </cell>
          <cell r="CY1404">
            <v>0</v>
          </cell>
          <cell r="CZ1404">
            <v>0</v>
          </cell>
          <cell r="DA1404">
            <v>0</v>
          </cell>
          <cell r="DB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BI1405">
            <v>0</v>
          </cell>
          <cell r="BJ1405">
            <v>0</v>
          </cell>
          <cell r="BK1405">
            <v>0</v>
          </cell>
          <cell r="BL1405">
            <v>0</v>
          </cell>
          <cell r="BM1405">
            <v>0</v>
          </cell>
          <cell r="BN1405">
            <v>0</v>
          </cell>
          <cell r="BO1405">
            <v>0</v>
          </cell>
          <cell r="BP1405">
            <v>0</v>
          </cell>
          <cell r="BQ1405">
            <v>0</v>
          </cell>
          <cell r="CS1405">
            <v>0</v>
          </cell>
          <cell r="CT1405">
            <v>0</v>
          </cell>
          <cell r="CU1405">
            <v>0</v>
          </cell>
          <cell r="CV1405">
            <v>0</v>
          </cell>
          <cell r="CY1405">
            <v>0</v>
          </cell>
          <cell r="CZ1405">
            <v>0</v>
          </cell>
          <cell r="DA1405">
            <v>0</v>
          </cell>
          <cell r="DB1405">
            <v>0</v>
          </cell>
        </row>
        <row r="1406">
          <cell r="B1406">
            <v>0</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BI1406">
            <v>0</v>
          </cell>
          <cell r="BJ1406">
            <v>0</v>
          </cell>
          <cell r="BK1406">
            <v>0</v>
          </cell>
          <cell r="BL1406">
            <v>0</v>
          </cell>
          <cell r="BM1406">
            <v>0</v>
          </cell>
          <cell r="BN1406">
            <v>0</v>
          </cell>
          <cell r="BO1406">
            <v>0</v>
          </cell>
          <cell r="BP1406">
            <v>0</v>
          </cell>
          <cell r="BQ1406">
            <v>0</v>
          </cell>
          <cell r="CS1406">
            <v>0</v>
          </cell>
          <cell r="CT1406">
            <v>0</v>
          </cell>
          <cell r="CU1406">
            <v>0</v>
          </cell>
          <cell r="CV1406">
            <v>0</v>
          </cell>
          <cell r="CY1406">
            <v>0</v>
          </cell>
          <cell r="CZ1406">
            <v>0</v>
          </cell>
          <cell r="DA1406">
            <v>0</v>
          </cell>
          <cell r="DB1406">
            <v>0</v>
          </cell>
        </row>
        <row r="1407">
          <cell r="B1407">
            <v>0</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BI1407">
            <v>0</v>
          </cell>
          <cell r="BJ1407">
            <v>0</v>
          </cell>
          <cell r="BK1407">
            <v>0</v>
          </cell>
          <cell r="BL1407">
            <v>0</v>
          </cell>
          <cell r="BM1407">
            <v>0</v>
          </cell>
          <cell r="BN1407">
            <v>0</v>
          </cell>
          <cell r="BO1407">
            <v>0</v>
          </cell>
          <cell r="BP1407">
            <v>0</v>
          </cell>
          <cell r="BQ1407">
            <v>0</v>
          </cell>
          <cell r="CS1407">
            <v>0</v>
          </cell>
          <cell r="CT1407">
            <v>0</v>
          </cell>
          <cell r="CU1407">
            <v>0</v>
          </cell>
          <cell r="CV1407">
            <v>0</v>
          </cell>
          <cell r="CY1407">
            <v>0</v>
          </cell>
          <cell r="CZ1407">
            <v>0</v>
          </cell>
          <cell r="DA1407">
            <v>0</v>
          </cell>
          <cell r="DB1407">
            <v>0</v>
          </cell>
        </row>
        <row r="1408">
          <cell r="B1408">
            <v>0</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BI1408">
            <v>0</v>
          </cell>
          <cell r="BJ1408">
            <v>0</v>
          </cell>
          <cell r="BK1408">
            <v>0</v>
          </cell>
          <cell r="BL1408">
            <v>0</v>
          </cell>
          <cell r="BM1408">
            <v>0</v>
          </cell>
          <cell r="BN1408">
            <v>0</v>
          </cell>
          <cell r="BO1408">
            <v>0</v>
          </cell>
          <cell r="BP1408">
            <v>0</v>
          </cell>
          <cell r="BQ1408">
            <v>0</v>
          </cell>
          <cell r="CS1408">
            <v>0</v>
          </cell>
          <cell r="CT1408">
            <v>0</v>
          </cell>
          <cell r="CU1408">
            <v>0</v>
          </cell>
          <cell r="CV1408">
            <v>0</v>
          </cell>
          <cell r="CY1408">
            <v>0</v>
          </cell>
          <cell r="CZ1408">
            <v>0</v>
          </cell>
          <cell r="DA1408">
            <v>0</v>
          </cell>
          <cell r="DB1408">
            <v>0</v>
          </cell>
        </row>
        <row r="1409">
          <cell r="B1409">
            <v>0</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BI1409">
            <v>0</v>
          </cell>
          <cell r="BJ1409">
            <v>0</v>
          </cell>
          <cell r="BK1409">
            <v>0</v>
          </cell>
          <cell r="BL1409">
            <v>0</v>
          </cell>
          <cell r="BM1409">
            <v>0</v>
          </cell>
          <cell r="BN1409">
            <v>0</v>
          </cell>
          <cell r="BO1409">
            <v>0</v>
          </cell>
          <cell r="BP1409">
            <v>0</v>
          </cell>
          <cell r="BQ1409">
            <v>0</v>
          </cell>
          <cell r="CS1409">
            <v>0</v>
          </cell>
          <cell r="CT1409">
            <v>0</v>
          </cell>
          <cell r="CU1409">
            <v>0</v>
          </cell>
          <cell r="CV1409">
            <v>0</v>
          </cell>
          <cell r="CY1409">
            <v>0</v>
          </cell>
          <cell r="CZ1409">
            <v>0</v>
          </cell>
          <cell r="DA1409">
            <v>0</v>
          </cell>
          <cell r="DB1409">
            <v>0</v>
          </cell>
        </row>
        <row r="1410">
          <cell r="B1410">
            <v>0</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BI1410">
            <v>0</v>
          </cell>
          <cell r="BJ1410">
            <v>0</v>
          </cell>
          <cell r="BK1410">
            <v>0</v>
          </cell>
          <cell r="BL1410">
            <v>0</v>
          </cell>
          <cell r="BM1410">
            <v>0</v>
          </cell>
          <cell r="BN1410">
            <v>0</v>
          </cell>
          <cell r="BO1410">
            <v>0</v>
          </cell>
          <cell r="BP1410">
            <v>0</v>
          </cell>
          <cell r="BQ1410">
            <v>0</v>
          </cell>
          <cell r="CS1410">
            <v>0</v>
          </cell>
          <cell r="CT1410">
            <v>0</v>
          </cell>
          <cell r="CU1410">
            <v>0</v>
          </cell>
          <cell r="CV1410">
            <v>0</v>
          </cell>
          <cell r="CY1410">
            <v>0</v>
          </cell>
          <cell r="CZ1410">
            <v>0</v>
          </cell>
          <cell r="DA1410">
            <v>0</v>
          </cell>
          <cell r="DB1410">
            <v>0</v>
          </cell>
        </row>
        <row r="1411">
          <cell r="B1411">
            <v>0</v>
          </cell>
          <cell r="C1411">
            <v>0</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BI1411">
            <v>0</v>
          </cell>
          <cell r="BJ1411">
            <v>0</v>
          </cell>
          <cell r="BK1411">
            <v>0</v>
          </cell>
          <cell r="BL1411">
            <v>0</v>
          </cell>
          <cell r="BM1411">
            <v>0</v>
          </cell>
          <cell r="BN1411">
            <v>0</v>
          </cell>
          <cell r="BO1411">
            <v>0</v>
          </cell>
          <cell r="BP1411">
            <v>0</v>
          </cell>
          <cell r="BQ1411">
            <v>0</v>
          </cell>
          <cell r="CS1411">
            <v>0</v>
          </cell>
          <cell r="CT1411">
            <v>0</v>
          </cell>
          <cell r="CU1411">
            <v>0</v>
          </cell>
          <cell r="CV1411">
            <v>0</v>
          </cell>
          <cell r="CY1411">
            <v>0</v>
          </cell>
          <cell r="CZ1411">
            <v>0</v>
          </cell>
          <cell r="DA1411">
            <v>0</v>
          </cell>
          <cell r="DB1411">
            <v>0</v>
          </cell>
        </row>
        <row r="1412">
          <cell r="B1412">
            <v>0</v>
          </cell>
          <cell r="C1412">
            <v>0</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BI1412">
            <v>0</v>
          </cell>
          <cell r="BJ1412">
            <v>0</v>
          </cell>
          <cell r="BK1412">
            <v>0</v>
          </cell>
          <cell r="BL1412">
            <v>0</v>
          </cell>
          <cell r="BM1412">
            <v>0</v>
          </cell>
          <cell r="BN1412">
            <v>0</v>
          </cell>
          <cell r="BO1412">
            <v>0</v>
          </cell>
          <cell r="BP1412">
            <v>0</v>
          </cell>
          <cell r="BQ1412">
            <v>0</v>
          </cell>
          <cell r="CS1412">
            <v>0</v>
          </cell>
          <cell r="CT1412">
            <v>0</v>
          </cell>
          <cell r="CU1412">
            <v>0</v>
          </cell>
          <cell r="CV1412">
            <v>0</v>
          </cell>
          <cell r="CY1412">
            <v>0</v>
          </cell>
          <cell r="CZ1412">
            <v>0</v>
          </cell>
          <cell r="DA1412">
            <v>0</v>
          </cell>
          <cell r="DB1412">
            <v>0</v>
          </cell>
        </row>
        <row r="1413">
          <cell r="B1413">
            <v>0</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BI1413">
            <v>0</v>
          </cell>
          <cell r="BJ1413">
            <v>0</v>
          </cell>
          <cell r="BK1413">
            <v>0</v>
          </cell>
          <cell r="BL1413">
            <v>0</v>
          </cell>
          <cell r="BM1413">
            <v>0</v>
          </cell>
          <cell r="BN1413">
            <v>0</v>
          </cell>
          <cell r="BO1413">
            <v>0</v>
          </cell>
          <cell r="BP1413">
            <v>0</v>
          </cell>
          <cell r="BQ1413">
            <v>0</v>
          </cell>
          <cell r="CS1413">
            <v>0</v>
          </cell>
          <cell r="CT1413">
            <v>0</v>
          </cell>
          <cell r="CU1413">
            <v>0</v>
          </cell>
          <cell r="CV1413">
            <v>0</v>
          </cell>
          <cell r="CY1413">
            <v>0</v>
          </cell>
          <cell r="CZ1413">
            <v>0</v>
          </cell>
          <cell r="DA1413">
            <v>0</v>
          </cell>
          <cell r="DB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BI1414">
            <v>0</v>
          </cell>
          <cell r="BJ1414">
            <v>0</v>
          </cell>
          <cell r="BK1414">
            <v>0</v>
          </cell>
          <cell r="BL1414">
            <v>0</v>
          </cell>
          <cell r="BM1414">
            <v>0</v>
          </cell>
          <cell r="BN1414">
            <v>0</v>
          </cell>
          <cell r="BO1414">
            <v>0</v>
          </cell>
          <cell r="BP1414">
            <v>0</v>
          </cell>
          <cell r="BQ1414">
            <v>0</v>
          </cell>
          <cell r="CS1414">
            <v>0</v>
          </cell>
          <cell r="CT1414">
            <v>0</v>
          </cell>
          <cell r="CU1414">
            <v>0</v>
          </cell>
          <cell r="CV1414">
            <v>0</v>
          </cell>
          <cell r="CY1414">
            <v>0</v>
          </cell>
          <cell r="CZ1414">
            <v>0</v>
          </cell>
          <cell r="DA1414">
            <v>0</v>
          </cell>
          <cell r="DB1414">
            <v>0</v>
          </cell>
        </row>
        <row r="1415">
          <cell r="B1415">
            <v>0</v>
          </cell>
          <cell r="C1415">
            <v>0</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BI1415">
            <v>0</v>
          </cell>
          <cell r="BJ1415">
            <v>0</v>
          </cell>
          <cell r="BK1415">
            <v>0</v>
          </cell>
          <cell r="BL1415">
            <v>0</v>
          </cell>
          <cell r="BM1415">
            <v>0</v>
          </cell>
          <cell r="BN1415">
            <v>0</v>
          </cell>
          <cell r="BO1415">
            <v>0</v>
          </cell>
          <cell r="BP1415">
            <v>0</v>
          </cell>
          <cell r="BQ1415">
            <v>0</v>
          </cell>
          <cell r="CS1415">
            <v>0</v>
          </cell>
          <cell r="CT1415">
            <v>0</v>
          </cell>
          <cell r="CU1415">
            <v>0</v>
          </cell>
          <cell r="CV1415">
            <v>0</v>
          </cell>
          <cell r="CY1415">
            <v>0</v>
          </cell>
          <cell r="CZ1415">
            <v>0</v>
          </cell>
          <cell r="DA1415">
            <v>0</v>
          </cell>
          <cell r="DB1415">
            <v>0</v>
          </cell>
        </row>
        <row r="1416">
          <cell r="B1416">
            <v>0</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BI1416">
            <v>0</v>
          </cell>
          <cell r="BJ1416">
            <v>0</v>
          </cell>
          <cell r="BK1416">
            <v>0</v>
          </cell>
          <cell r="BL1416">
            <v>0</v>
          </cell>
          <cell r="BM1416">
            <v>0</v>
          </cell>
          <cell r="BN1416">
            <v>0</v>
          </cell>
          <cell r="BO1416">
            <v>0</v>
          </cell>
          <cell r="BP1416">
            <v>0</v>
          </cell>
          <cell r="BQ1416">
            <v>0</v>
          </cell>
          <cell r="CS1416">
            <v>0</v>
          </cell>
          <cell r="CT1416">
            <v>0</v>
          </cell>
          <cell r="CU1416">
            <v>0</v>
          </cell>
          <cell r="CV1416">
            <v>0</v>
          </cell>
          <cell r="CY1416">
            <v>0</v>
          </cell>
          <cell r="CZ1416">
            <v>0</v>
          </cell>
          <cell r="DA1416">
            <v>0</v>
          </cell>
          <cell r="DB1416">
            <v>0</v>
          </cell>
        </row>
        <row r="1417">
          <cell r="B1417">
            <v>0</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BI1417">
            <v>0</v>
          </cell>
          <cell r="BJ1417">
            <v>0</v>
          </cell>
          <cell r="BK1417">
            <v>0</v>
          </cell>
          <cell r="BL1417">
            <v>0</v>
          </cell>
          <cell r="BM1417">
            <v>0</v>
          </cell>
          <cell r="BN1417">
            <v>0</v>
          </cell>
          <cell r="BO1417">
            <v>0</v>
          </cell>
          <cell r="BP1417">
            <v>0</v>
          </cell>
          <cell r="BQ1417">
            <v>0</v>
          </cell>
          <cell r="CS1417">
            <v>0</v>
          </cell>
          <cell r="CT1417">
            <v>0</v>
          </cell>
          <cell r="CU1417">
            <v>0</v>
          </cell>
          <cell r="CV1417">
            <v>0</v>
          </cell>
          <cell r="CY1417">
            <v>0</v>
          </cell>
          <cell r="CZ1417">
            <v>0</v>
          </cell>
          <cell r="DA1417">
            <v>0</v>
          </cell>
          <cell r="DB1417">
            <v>0</v>
          </cell>
        </row>
        <row r="1418">
          <cell r="B1418">
            <v>0</v>
          </cell>
          <cell r="C1418">
            <v>0</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BI1418">
            <v>0</v>
          </cell>
          <cell r="BJ1418">
            <v>0</v>
          </cell>
          <cell r="BK1418">
            <v>0</v>
          </cell>
          <cell r="BL1418">
            <v>0</v>
          </cell>
          <cell r="BM1418">
            <v>0</v>
          </cell>
          <cell r="BN1418">
            <v>0</v>
          </cell>
          <cell r="BO1418">
            <v>0</v>
          </cell>
          <cell r="BP1418">
            <v>0</v>
          </cell>
          <cell r="BQ1418">
            <v>0</v>
          </cell>
          <cell r="CS1418">
            <v>0</v>
          </cell>
          <cell r="CT1418">
            <v>0</v>
          </cell>
          <cell r="CU1418">
            <v>0</v>
          </cell>
          <cell r="CV1418">
            <v>0</v>
          </cell>
          <cell r="CY1418">
            <v>0</v>
          </cell>
          <cell r="CZ1418">
            <v>0</v>
          </cell>
          <cell r="DA1418">
            <v>0</v>
          </cell>
          <cell r="DB1418">
            <v>0</v>
          </cell>
        </row>
        <row r="1419">
          <cell r="B1419">
            <v>0</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BI1419">
            <v>0</v>
          </cell>
          <cell r="BJ1419">
            <v>0</v>
          </cell>
          <cell r="BK1419">
            <v>0</v>
          </cell>
          <cell r="BL1419">
            <v>0</v>
          </cell>
          <cell r="BM1419">
            <v>0</v>
          </cell>
          <cell r="BN1419">
            <v>0</v>
          </cell>
          <cell r="BO1419">
            <v>0</v>
          </cell>
          <cell r="BP1419">
            <v>0</v>
          </cell>
          <cell r="BQ1419">
            <v>0</v>
          </cell>
          <cell r="CS1419">
            <v>0</v>
          </cell>
          <cell r="CT1419">
            <v>0</v>
          </cell>
          <cell r="CU1419">
            <v>0</v>
          </cell>
          <cell r="CV1419">
            <v>0</v>
          </cell>
          <cell r="CY1419">
            <v>0</v>
          </cell>
          <cell r="CZ1419">
            <v>0</v>
          </cell>
          <cell r="DA1419">
            <v>0</v>
          </cell>
          <cell r="DB1419">
            <v>0</v>
          </cell>
        </row>
        <row r="1420">
          <cell r="B1420">
            <v>0</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BI1420">
            <v>0</v>
          </cell>
          <cell r="BJ1420">
            <v>0</v>
          </cell>
          <cell r="BK1420">
            <v>0</v>
          </cell>
          <cell r="BL1420">
            <v>0</v>
          </cell>
          <cell r="BM1420">
            <v>0</v>
          </cell>
          <cell r="BN1420">
            <v>0</v>
          </cell>
          <cell r="BO1420">
            <v>0</v>
          </cell>
          <cell r="BP1420">
            <v>0</v>
          </cell>
          <cell r="BQ1420">
            <v>0</v>
          </cell>
          <cell r="CS1420">
            <v>0</v>
          </cell>
          <cell r="CT1420">
            <v>0</v>
          </cell>
          <cell r="CU1420">
            <v>0</v>
          </cell>
          <cell r="CV1420">
            <v>0</v>
          </cell>
          <cell r="CY1420">
            <v>0</v>
          </cell>
          <cell r="CZ1420">
            <v>0</v>
          </cell>
          <cell r="DA1420">
            <v>0</v>
          </cell>
          <cell r="DB1420">
            <v>0</v>
          </cell>
        </row>
        <row r="1421">
          <cell r="B1421">
            <v>0</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BI1421">
            <v>0</v>
          </cell>
          <cell r="BJ1421">
            <v>0</v>
          </cell>
          <cell r="BK1421">
            <v>0</v>
          </cell>
          <cell r="BL1421">
            <v>0</v>
          </cell>
          <cell r="BM1421">
            <v>0</v>
          </cell>
          <cell r="BN1421">
            <v>0</v>
          </cell>
          <cell r="BO1421">
            <v>0</v>
          </cell>
          <cell r="BP1421">
            <v>0</v>
          </cell>
          <cell r="BQ1421">
            <v>0</v>
          </cell>
          <cell r="CS1421">
            <v>0</v>
          </cell>
          <cell r="CT1421">
            <v>0</v>
          </cell>
          <cell r="CU1421">
            <v>0</v>
          </cell>
          <cell r="CV1421">
            <v>0</v>
          </cell>
          <cell r="CY1421">
            <v>0</v>
          </cell>
          <cell r="CZ1421">
            <v>0</v>
          </cell>
          <cell r="DA1421">
            <v>0</v>
          </cell>
          <cell r="DB1421">
            <v>0</v>
          </cell>
        </row>
        <row r="1422">
          <cell r="B1422">
            <v>0</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BI1422">
            <v>0</v>
          </cell>
          <cell r="BJ1422">
            <v>0</v>
          </cell>
          <cell r="BK1422">
            <v>0</v>
          </cell>
          <cell r="BL1422">
            <v>0</v>
          </cell>
          <cell r="BM1422">
            <v>0</v>
          </cell>
          <cell r="BN1422">
            <v>0</v>
          </cell>
          <cell r="BO1422">
            <v>0</v>
          </cell>
          <cell r="BP1422">
            <v>0</v>
          </cell>
          <cell r="BQ1422">
            <v>0</v>
          </cell>
          <cell r="CS1422">
            <v>0</v>
          </cell>
          <cell r="CT1422">
            <v>0</v>
          </cell>
          <cell r="CU1422">
            <v>0</v>
          </cell>
          <cell r="CV1422">
            <v>0</v>
          </cell>
          <cell r="CY1422">
            <v>0</v>
          </cell>
          <cell r="CZ1422">
            <v>0</v>
          </cell>
          <cell r="DA1422">
            <v>0</v>
          </cell>
          <cell r="DB1422">
            <v>0</v>
          </cell>
        </row>
        <row r="1423">
          <cell r="B1423">
            <v>0</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BI1423">
            <v>0</v>
          </cell>
          <cell r="BJ1423">
            <v>0</v>
          </cell>
          <cell r="BK1423">
            <v>0</v>
          </cell>
          <cell r="BL1423">
            <v>0</v>
          </cell>
          <cell r="BM1423">
            <v>0</v>
          </cell>
          <cell r="BN1423">
            <v>0</v>
          </cell>
          <cell r="BO1423">
            <v>0</v>
          </cell>
          <cell r="BP1423">
            <v>0</v>
          </cell>
          <cell r="BQ1423">
            <v>0</v>
          </cell>
          <cell r="CS1423">
            <v>0</v>
          </cell>
          <cell r="CT1423">
            <v>0</v>
          </cell>
          <cell r="CU1423">
            <v>0</v>
          </cell>
          <cell r="CV1423">
            <v>0</v>
          </cell>
          <cell r="CY1423">
            <v>0</v>
          </cell>
          <cell r="CZ1423">
            <v>0</v>
          </cell>
          <cell r="DA1423">
            <v>0</v>
          </cell>
          <cell r="DB1423">
            <v>0</v>
          </cell>
        </row>
        <row r="1424">
          <cell r="B1424">
            <v>0</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BI1424">
            <v>0</v>
          </cell>
          <cell r="BJ1424">
            <v>0</v>
          </cell>
          <cell r="BK1424">
            <v>0</v>
          </cell>
          <cell r="BL1424">
            <v>0</v>
          </cell>
          <cell r="BM1424">
            <v>0</v>
          </cell>
          <cell r="BN1424">
            <v>0</v>
          </cell>
          <cell r="BO1424">
            <v>0</v>
          </cell>
          <cell r="BP1424">
            <v>0</v>
          </cell>
          <cell r="BQ1424">
            <v>0</v>
          </cell>
          <cell r="CS1424">
            <v>0</v>
          </cell>
          <cell r="CT1424">
            <v>0</v>
          </cell>
          <cell r="CU1424">
            <v>0</v>
          </cell>
          <cell r="CV1424">
            <v>0</v>
          </cell>
          <cell r="CY1424">
            <v>0</v>
          </cell>
          <cell r="CZ1424">
            <v>0</v>
          </cell>
          <cell r="DA1424">
            <v>0</v>
          </cell>
          <cell r="DB1424">
            <v>0</v>
          </cell>
        </row>
        <row r="1425">
          <cell r="B1425">
            <v>0</v>
          </cell>
          <cell r="C1425">
            <v>0</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BI1425">
            <v>0</v>
          </cell>
          <cell r="BJ1425">
            <v>0</v>
          </cell>
          <cell r="BK1425">
            <v>0</v>
          </cell>
          <cell r="BL1425">
            <v>0</v>
          </cell>
          <cell r="BM1425">
            <v>0</v>
          </cell>
          <cell r="BN1425">
            <v>0</v>
          </cell>
          <cell r="BO1425">
            <v>0</v>
          </cell>
          <cell r="BP1425">
            <v>0</v>
          </cell>
          <cell r="BQ1425">
            <v>0</v>
          </cell>
          <cell r="CS1425">
            <v>0</v>
          </cell>
          <cell r="CT1425">
            <v>0</v>
          </cell>
          <cell r="CU1425">
            <v>0</v>
          </cell>
          <cell r="CV1425">
            <v>0</v>
          </cell>
          <cell r="CY1425">
            <v>0</v>
          </cell>
          <cell r="CZ1425">
            <v>0</v>
          </cell>
          <cell r="DA1425">
            <v>0</v>
          </cell>
          <cell r="DB1425">
            <v>0</v>
          </cell>
        </row>
        <row r="1426">
          <cell r="B1426">
            <v>0</v>
          </cell>
          <cell r="C1426">
            <v>0</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BI1426">
            <v>0</v>
          </cell>
          <cell r="BJ1426">
            <v>0</v>
          </cell>
          <cell r="BK1426">
            <v>0</v>
          </cell>
          <cell r="BL1426">
            <v>0</v>
          </cell>
          <cell r="BM1426">
            <v>0</v>
          </cell>
          <cell r="BN1426">
            <v>0</v>
          </cell>
          <cell r="BO1426">
            <v>0</v>
          </cell>
          <cell r="BP1426">
            <v>0</v>
          </cell>
          <cell r="BQ1426">
            <v>0</v>
          </cell>
          <cell r="CS1426">
            <v>0</v>
          </cell>
          <cell r="CT1426">
            <v>0</v>
          </cell>
          <cell r="CU1426">
            <v>0</v>
          </cell>
          <cell r="CV1426">
            <v>0</v>
          </cell>
          <cell r="CY1426">
            <v>0</v>
          </cell>
          <cell r="CZ1426">
            <v>0</v>
          </cell>
          <cell r="DA1426">
            <v>0</v>
          </cell>
          <cell r="DB1426">
            <v>0</v>
          </cell>
        </row>
        <row r="1427">
          <cell r="B1427">
            <v>0</v>
          </cell>
          <cell r="C1427">
            <v>0</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BI1427">
            <v>0</v>
          </cell>
          <cell r="BJ1427">
            <v>0</v>
          </cell>
          <cell r="BK1427">
            <v>0</v>
          </cell>
          <cell r="BL1427">
            <v>0</v>
          </cell>
          <cell r="BM1427">
            <v>0</v>
          </cell>
          <cell r="BN1427">
            <v>0</v>
          </cell>
          <cell r="BO1427">
            <v>0</v>
          </cell>
          <cell r="BP1427">
            <v>0</v>
          </cell>
          <cell r="BQ1427">
            <v>0</v>
          </cell>
          <cell r="CS1427">
            <v>0</v>
          </cell>
          <cell r="CT1427">
            <v>0</v>
          </cell>
          <cell r="CU1427">
            <v>0</v>
          </cell>
          <cell r="CV1427">
            <v>0</v>
          </cell>
          <cell r="CY1427">
            <v>0</v>
          </cell>
          <cell r="CZ1427">
            <v>0</v>
          </cell>
          <cell r="DA1427">
            <v>0</v>
          </cell>
          <cell r="DB1427">
            <v>0</v>
          </cell>
        </row>
        <row r="1428">
          <cell r="B1428">
            <v>0</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BI1428">
            <v>0</v>
          </cell>
          <cell r="BJ1428">
            <v>0</v>
          </cell>
          <cell r="BK1428">
            <v>0</v>
          </cell>
          <cell r="BL1428">
            <v>0</v>
          </cell>
          <cell r="BM1428">
            <v>0</v>
          </cell>
          <cell r="BN1428">
            <v>0</v>
          </cell>
          <cell r="BO1428">
            <v>0</v>
          </cell>
          <cell r="BP1428">
            <v>0</v>
          </cell>
          <cell r="BQ1428">
            <v>0</v>
          </cell>
          <cell r="CS1428">
            <v>0</v>
          </cell>
          <cell r="CT1428">
            <v>0</v>
          </cell>
          <cell r="CU1428">
            <v>0</v>
          </cell>
          <cell r="CV1428">
            <v>0</v>
          </cell>
          <cell r="CY1428">
            <v>0</v>
          </cell>
          <cell r="CZ1428">
            <v>0</v>
          </cell>
          <cell r="DA1428">
            <v>0</v>
          </cell>
          <cell r="DB1428">
            <v>0</v>
          </cell>
        </row>
        <row r="1429">
          <cell r="B1429">
            <v>0</v>
          </cell>
          <cell r="C1429">
            <v>0</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BI1429">
            <v>0</v>
          </cell>
          <cell r="BJ1429">
            <v>0</v>
          </cell>
          <cell r="BK1429">
            <v>0</v>
          </cell>
          <cell r="BL1429">
            <v>0</v>
          </cell>
          <cell r="BM1429">
            <v>0</v>
          </cell>
          <cell r="BN1429">
            <v>0</v>
          </cell>
          <cell r="BO1429">
            <v>0</v>
          </cell>
          <cell r="BP1429">
            <v>0</v>
          </cell>
          <cell r="BQ1429">
            <v>0</v>
          </cell>
          <cell r="CS1429">
            <v>0</v>
          </cell>
          <cell r="CT1429">
            <v>0</v>
          </cell>
          <cell r="CU1429">
            <v>0</v>
          </cell>
          <cell r="CV1429">
            <v>0</v>
          </cell>
          <cell r="CY1429">
            <v>0</v>
          </cell>
          <cell r="CZ1429">
            <v>0</v>
          </cell>
          <cell r="DA1429">
            <v>0</v>
          </cell>
          <cell r="DB1429">
            <v>0</v>
          </cell>
        </row>
        <row r="1430">
          <cell r="B1430">
            <v>0</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BI1430">
            <v>0</v>
          </cell>
          <cell r="BJ1430">
            <v>0</v>
          </cell>
          <cell r="BK1430">
            <v>0</v>
          </cell>
          <cell r="BL1430">
            <v>0</v>
          </cell>
          <cell r="BM1430">
            <v>0</v>
          </cell>
          <cell r="BN1430">
            <v>0</v>
          </cell>
          <cell r="BO1430">
            <v>0</v>
          </cell>
          <cell r="BP1430">
            <v>0</v>
          </cell>
          <cell r="BQ1430">
            <v>0</v>
          </cell>
          <cell r="CS1430">
            <v>0</v>
          </cell>
          <cell r="CT1430">
            <v>0</v>
          </cell>
          <cell r="CU1430">
            <v>0</v>
          </cell>
          <cell r="CV1430">
            <v>0</v>
          </cell>
          <cell r="CY1430">
            <v>0</v>
          </cell>
          <cell r="CZ1430">
            <v>0</v>
          </cell>
          <cell r="DA1430">
            <v>0</v>
          </cell>
          <cell r="DB1430">
            <v>0</v>
          </cell>
        </row>
        <row r="1431">
          <cell r="B1431">
            <v>0</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BI1431">
            <v>0</v>
          </cell>
          <cell r="BJ1431">
            <v>0</v>
          </cell>
          <cell r="BK1431">
            <v>0</v>
          </cell>
          <cell r="BL1431">
            <v>0</v>
          </cell>
          <cell r="BM1431">
            <v>0</v>
          </cell>
          <cell r="BN1431">
            <v>0</v>
          </cell>
          <cell r="BO1431">
            <v>0</v>
          </cell>
          <cell r="BP1431">
            <v>0</v>
          </cell>
          <cell r="BQ1431">
            <v>0</v>
          </cell>
          <cell r="CS1431">
            <v>0</v>
          </cell>
          <cell r="CT1431">
            <v>0</v>
          </cell>
          <cell r="CU1431">
            <v>0</v>
          </cell>
          <cell r="CV1431">
            <v>0</v>
          </cell>
          <cell r="CY1431">
            <v>0</v>
          </cell>
          <cell r="CZ1431">
            <v>0</v>
          </cell>
          <cell r="DA1431">
            <v>0</v>
          </cell>
          <cell r="DB1431">
            <v>0</v>
          </cell>
        </row>
        <row r="1432">
          <cell r="B1432">
            <v>0</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BI1432">
            <v>0</v>
          </cell>
          <cell r="BJ1432">
            <v>0</v>
          </cell>
          <cell r="BK1432">
            <v>0</v>
          </cell>
          <cell r="BL1432">
            <v>0</v>
          </cell>
          <cell r="BM1432">
            <v>0</v>
          </cell>
          <cell r="BN1432">
            <v>0</v>
          </cell>
          <cell r="BO1432">
            <v>0</v>
          </cell>
          <cell r="BP1432">
            <v>0</v>
          </cell>
          <cell r="BQ1432">
            <v>0</v>
          </cell>
          <cell r="CS1432">
            <v>0</v>
          </cell>
          <cell r="CT1432">
            <v>0</v>
          </cell>
          <cell r="CU1432">
            <v>0</v>
          </cell>
          <cell r="CV1432">
            <v>0</v>
          </cell>
          <cell r="CY1432">
            <v>0</v>
          </cell>
          <cell r="CZ1432">
            <v>0</v>
          </cell>
          <cell r="DA1432">
            <v>0</v>
          </cell>
          <cell r="DB1432">
            <v>0</v>
          </cell>
        </row>
        <row r="1433">
          <cell r="CP1433">
            <v>0</v>
          </cell>
        </row>
      </sheetData>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EC1006"/>
  <sheetViews>
    <sheetView tabSelected="1" zoomScaleNormal="100" zoomScaleSheetLayoutView="100" workbookViewId="0">
      <pane xSplit="4" ySplit="2" topLeftCell="E3" activePane="bottomRight" state="frozen"/>
      <selection pane="topRight" activeCell="E1" sqref="E1"/>
      <selection pane="bottomLeft" activeCell="A4" sqref="A4"/>
      <selection pane="bottomRight" activeCell="D21" sqref="D21"/>
    </sheetView>
  </sheetViews>
  <sheetFormatPr baseColWidth="10" defaultColWidth="0" defaultRowHeight="11.4" zeroHeight="1" x14ac:dyDescent="0.3"/>
  <cols>
    <col min="1" max="1" width="1" style="757" customWidth="1"/>
    <col min="2" max="2" width="15.6640625" style="759" customWidth="1"/>
    <col min="3" max="3" width="18.44140625" style="799" customWidth="1"/>
    <col min="4" max="7" width="34.6640625" style="759" customWidth="1"/>
    <col min="8" max="8" width="10.44140625" style="759" customWidth="1"/>
    <col min="9" max="9" width="0.77734375" style="759" customWidth="1"/>
    <col min="10" max="133" width="0" style="759" hidden="1"/>
    <col min="134" max="16384" width="11.5546875" style="759" hidden="1"/>
  </cols>
  <sheetData>
    <row r="1" spans="1:8" ht="0.6" customHeight="1" x14ac:dyDescent="0.3">
      <c r="B1" s="758"/>
      <c r="C1" s="795"/>
      <c r="D1" s="758"/>
      <c r="E1" s="758"/>
      <c r="F1" s="758"/>
      <c r="G1" s="758"/>
    </row>
    <row r="2" spans="1:8" s="782" customFormat="1" ht="26.4" x14ac:dyDescent="0.3">
      <c r="A2" s="780"/>
      <c r="B2" s="781" t="s">
        <v>4</v>
      </c>
      <c r="C2" s="796" t="s">
        <v>5</v>
      </c>
      <c r="D2" s="781" t="s">
        <v>6</v>
      </c>
      <c r="E2" s="781" t="s">
        <v>259</v>
      </c>
      <c r="F2" s="781" t="s">
        <v>19</v>
      </c>
      <c r="G2" s="781" t="s">
        <v>20</v>
      </c>
      <c r="H2" s="781" t="s">
        <v>305</v>
      </c>
    </row>
    <row r="3" spans="1:8" x14ac:dyDescent="0.2">
      <c r="A3" s="783"/>
      <c r="B3" s="755" t="s">
        <v>3076</v>
      </c>
      <c r="C3" s="797">
        <v>1006877993</v>
      </c>
      <c r="D3" s="755" t="s">
        <v>3077</v>
      </c>
      <c r="E3" s="760" t="s">
        <v>277</v>
      </c>
      <c r="F3" s="761" t="s">
        <v>1145</v>
      </c>
      <c r="G3" s="762" t="s">
        <v>272</v>
      </c>
      <c r="H3" s="763" t="s">
        <v>3081</v>
      </c>
    </row>
    <row r="4" spans="1:8" x14ac:dyDescent="0.2">
      <c r="A4" s="783"/>
      <c r="B4" s="755" t="s">
        <v>3167</v>
      </c>
      <c r="C4" s="797">
        <v>86069527</v>
      </c>
      <c r="D4" s="755" t="s">
        <v>3168</v>
      </c>
      <c r="E4" s="760" t="s">
        <v>273</v>
      </c>
      <c r="F4" s="761" t="s">
        <v>1145</v>
      </c>
      <c r="G4" s="762" t="s">
        <v>3170</v>
      </c>
      <c r="H4" s="764" t="s">
        <v>3173</v>
      </c>
    </row>
    <row r="5" spans="1:8" x14ac:dyDescent="0.2">
      <c r="A5" s="783"/>
      <c r="B5" s="755" t="s">
        <v>3174</v>
      </c>
      <c r="C5" s="797">
        <v>1193132408</v>
      </c>
      <c r="D5" s="756" t="s">
        <v>3175</v>
      </c>
      <c r="E5" s="760" t="s">
        <v>273</v>
      </c>
      <c r="F5" s="761" t="s">
        <v>1145</v>
      </c>
      <c r="G5" s="762" t="s">
        <v>3170</v>
      </c>
      <c r="H5" s="765" t="s">
        <v>3177</v>
      </c>
    </row>
    <row r="6" spans="1:8" x14ac:dyDescent="0.2">
      <c r="A6" s="783"/>
      <c r="B6" s="755" t="s">
        <v>3178</v>
      </c>
      <c r="C6" s="798">
        <v>1121929734</v>
      </c>
      <c r="D6" s="755" t="s">
        <v>3179</v>
      </c>
      <c r="E6" s="760" t="s">
        <v>273</v>
      </c>
      <c r="F6" s="761" t="s">
        <v>1145</v>
      </c>
      <c r="G6" s="762" t="s">
        <v>3170</v>
      </c>
      <c r="H6" s="765" t="s">
        <v>3181</v>
      </c>
    </row>
    <row r="7" spans="1:8" x14ac:dyDescent="0.2">
      <c r="A7" s="783"/>
      <c r="B7" s="755" t="s">
        <v>3247</v>
      </c>
      <c r="C7" s="797">
        <v>1121966132</v>
      </c>
      <c r="D7" s="755" t="s">
        <v>1164</v>
      </c>
      <c r="E7" s="760" t="s">
        <v>273</v>
      </c>
      <c r="F7" s="761" t="s">
        <v>1145</v>
      </c>
      <c r="G7" s="762" t="s">
        <v>1167</v>
      </c>
      <c r="H7" s="765" t="s">
        <v>3249</v>
      </c>
    </row>
    <row r="8" spans="1:8" x14ac:dyDescent="0.2">
      <c r="A8" s="783"/>
      <c r="B8" s="755" t="s">
        <v>4431</v>
      </c>
      <c r="C8" s="798">
        <v>1193043576</v>
      </c>
      <c r="D8" s="756" t="s">
        <v>1310</v>
      </c>
      <c r="E8" s="760" t="s">
        <v>273</v>
      </c>
      <c r="F8" s="761" t="s">
        <v>1145</v>
      </c>
      <c r="G8" s="762" t="s">
        <v>1167</v>
      </c>
      <c r="H8" s="763" t="s">
        <v>4433</v>
      </c>
    </row>
    <row r="9" spans="1:8" x14ac:dyDescent="0.2">
      <c r="A9" s="783"/>
      <c r="B9" s="755" t="s">
        <v>2221</v>
      </c>
      <c r="C9" s="798">
        <v>1020745531</v>
      </c>
      <c r="D9" s="756" t="s">
        <v>2222</v>
      </c>
      <c r="E9" s="760" t="s">
        <v>709</v>
      </c>
      <c r="F9" s="763" t="s">
        <v>710</v>
      </c>
      <c r="G9" s="761" t="s">
        <v>711</v>
      </c>
      <c r="H9" s="763" t="s">
        <v>2225</v>
      </c>
    </row>
    <row r="10" spans="1:8" x14ac:dyDescent="0.2">
      <c r="A10" s="783"/>
      <c r="B10" s="755" t="s">
        <v>2226</v>
      </c>
      <c r="C10" s="798">
        <v>20336878</v>
      </c>
      <c r="D10" s="756" t="s">
        <v>2227</v>
      </c>
      <c r="E10" s="760" t="s">
        <v>709</v>
      </c>
      <c r="F10" s="763" t="s">
        <v>710</v>
      </c>
      <c r="G10" s="761" t="s">
        <v>711</v>
      </c>
      <c r="H10" s="763" t="s">
        <v>2229</v>
      </c>
    </row>
    <row r="11" spans="1:8" x14ac:dyDescent="0.2">
      <c r="A11" s="783"/>
      <c r="B11" s="755" t="s">
        <v>2230</v>
      </c>
      <c r="C11" s="798">
        <v>1121938572</v>
      </c>
      <c r="D11" s="756" t="s">
        <v>609</v>
      </c>
      <c r="E11" s="760" t="s">
        <v>709</v>
      </c>
      <c r="F11" s="763" t="s">
        <v>710</v>
      </c>
      <c r="G11" s="761" t="s">
        <v>711</v>
      </c>
      <c r="H11" s="763" t="s">
        <v>2232</v>
      </c>
    </row>
    <row r="12" spans="1:8" x14ac:dyDescent="0.2">
      <c r="A12" s="783"/>
      <c r="B12" s="755" t="s">
        <v>2233</v>
      </c>
      <c r="C12" s="797">
        <v>1121826918</v>
      </c>
      <c r="D12" s="755" t="s">
        <v>610</v>
      </c>
      <c r="E12" s="760" t="s">
        <v>709</v>
      </c>
      <c r="F12" s="763" t="s">
        <v>710</v>
      </c>
      <c r="G12" s="761" t="s">
        <v>711</v>
      </c>
      <c r="H12" s="763" t="s">
        <v>2235</v>
      </c>
    </row>
    <row r="13" spans="1:8" x14ac:dyDescent="0.2">
      <c r="A13" s="783"/>
      <c r="B13" s="755" t="s">
        <v>2236</v>
      </c>
      <c r="C13" s="798">
        <v>1010066901</v>
      </c>
      <c r="D13" s="756" t="s">
        <v>611</v>
      </c>
      <c r="E13" s="760" t="s">
        <v>709</v>
      </c>
      <c r="F13" s="763" t="s">
        <v>710</v>
      </c>
      <c r="G13" s="761" t="s">
        <v>711</v>
      </c>
      <c r="H13" s="763" t="s">
        <v>2238</v>
      </c>
    </row>
    <row r="14" spans="1:8" x14ac:dyDescent="0.2">
      <c r="A14" s="783"/>
      <c r="B14" s="755" t="s">
        <v>2590</v>
      </c>
      <c r="C14" s="798">
        <v>1123863846</v>
      </c>
      <c r="D14" s="756" t="s">
        <v>886</v>
      </c>
      <c r="E14" s="760" t="s">
        <v>709</v>
      </c>
      <c r="F14" s="763" t="s">
        <v>710</v>
      </c>
      <c r="G14" s="761" t="s">
        <v>711</v>
      </c>
      <c r="H14" s="765" t="s">
        <v>2592</v>
      </c>
    </row>
    <row r="15" spans="1:8" x14ac:dyDescent="0.2">
      <c r="A15" s="783"/>
      <c r="B15" s="755" t="s">
        <v>3962</v>
      </c>
      <c r="C15" s="798">
        <v>1020745531</v>
      </c>
      <c r="D15" s="756" t="s">
        <v>2222</v>
      </c>
      <c r="E15" s="760" t="s">
        <v>709</v>
      </c>
      <c r="F15" s="763" t="s">
        <v>710</v>
      </c>
      <c r="G15" s="761" t="s">
        <v>711</v>
      </c>
      <c r="H15" s="763" t="s">
        <v>3964</v>
      </c>
    </row>
    <row r="16" spans="1:8" x14ac:dyDescent="0.2">
      <c r="A16" s="783"/>
      <c r="B16" s="755" t="s">
        <v>3965</v>
      </c>
      <c r="C16" s="798">
        <v>1121938572</v>
      </c>
      <c r="D16" s="756" t="s">
        <v>609</v>
      </c>
      <c r="E16" s="760" t="s">
        <v>709</v>
      </c>
      <c r="F16" s="763" t="s">
        <v>710</v>
      </c>
      <c r="G16" s="761" t="s">
        <v>711</v>
      </c>
      <c r="H16" s="763" t="s">
        <v>3967</v>
      </c>
    </row>
    <row r="17" spans="1:8" x14ac:dyDescent="0.2">
      <c r="A17" s="783"/>
      <c r="B17" s="755" t="s">
        <v>3968</v>
      </c>
      <c r="C17" s="797">
        <v>1121826918</v>
      </c>
      <c r="D17" s="755" t="s">
        <v>610</v>
      </c>
      <c r="E17" s="760" t="s">
        <v>709</v>
      </c>
      <c r="F17" s="763" t="s">
        <v>710</v>
      </c>
      <c r="G17" s="761" t="s">
        <v>711</v>
      </c>
      <c r="H17" s="763" t="s">
        <v>3970</v>
      </c>
    </row>
    <row r="18" spans="1:8" x14ac:dyDescent="0.2">
      <c r="A18" s="783"/>
      <c r="B18" s="755" t="s">
        <v>3971</v>
      </c>
      <c r="C18" s="798">
        <v>1010066901</v>
      </c>
      <c r="D18" s="756" t="s">
        <v>611</v>
      </c>
      <c r="E18" s="760" t="s">
        <v>709</v>
      </c>
      <c r="F18" s="763" t="s">
        <v>710</v>
      </c>
      <c r="G18" s="761" t="s">
        <v>711</v>
      </c>
      <c r="H18" s="763" t="s">
        <v>3972</v>
      </c>
    </row>
    <row r="19" spans="1:8" x14ac:dyDescent="0.2">
      <c r="A19" s="783"/>
      <c r="B19" s="755" t="s">
        <v>3973</v>
      </c>
      <c r="C19" s="798">
        <v>1123863846</v>
      </c>
      <c r="D19" s="756" t="s">
        <v>886</v>
      </c>
      <c r="E19" s="760" t="s">
        <v>709</v>
      </c>
      <c r="F19" s="763" t="s">
        <v>710</v>
      </c>
      <c r="G19" s="761" t="s">
        <v>711</v>
      </c>
      <c r="H19" s="763" t="s">
        <v>3975</v>
      </c>
    </row>
    <row r="20" spans="1:8" x14ac:dyDescent="0.2">
      <c r="A20" s="783"/>
      <c r="B20" s="755" t="s">
        <v>4409</v>
      </c>
      <c r="C20" s="798">
        <v>1001298273</v>
      </c>
      <c r="D20" s="756" t="s">
        <v>1306</v>
      </c>
      <c r="E20" s="760" t="s">
        <v>709</v>
      </c>
      <c r="F20" s="763" t="s">
        <v>710</v>
      </c>
      <c r="G20" s="761" t="s">
        <v>711</v>
      </c>
      <c r="H20" s="763" t="s">
        <v>4412</v>
      </c>
    </row>
    <row r="21" spans="1:8" x14ac:dyDescent="0.2">
      <c r="A21" s="783"/>
      <c r="B21" s="755" t="s">
        <v>4473</v>
      </c>
      <c r="C21" s="798">
        <v>1121827878</v>
      </c>
      <c r="D21" s="756" t="s">
        <v>1305</v>
      </c>
      <c r="E21" s="760" t="s">
        <v>709</v>
      </c>
      <c r="F21" s="763" t="s">
        <v>710</v>
      </c>
      <c r="G21" s="761" t="s">
        <v>711</v>
      </c>
      <c r="H21" s="763" t="s">
        <v>4476</v>
      </c>
    </row>
    <row r="22" spans="1:8" x14ac:dyDescent="0.2">
      <c r="A22" s="783"/>
      <c r="B22" s="755" t="s">
        <v>2254</v>
      </c>
      <c r="C22" s="797">
        <v>1121831200</v>
      </c>
      <c r="D22" s="755" t="s">
        <v>619</v>
      </c>
      <c r="E22" s="760" t="s">
        <v>270</v>
      </c>
      <c r="F22" s="761" t="s">
        <v>713</v>
      </c>
      <c r="G22" s="766" t="s">
        <v>346</v>
      </c>
      <c r="H22" s="763" t="s">
        <v>2257</v>
      </c>
    </row>
    <row r="23" spans="1:8" x14ac:dyDescent="0.2">
      <c r="A23" s="783"/>
      <c r="B23" s="755" t="s">
        <v>2258</v>
      </c>
      <c r="C23" s="797">
        <v>40329528</v>
      </c>
      <c r="D23" s="755" t="s">
        <v>620</v>
      </c>
      <c r="E23" s="760" t="s">
        <v>270</v>
      </c>
      <c r="F23" s="761" t="s">
        <v>713</v>
      </c>
      <c r="G23" s="766" t="s">
        <v>346</v>
      </c>
      <c r="H23" s="763" t="s">
        <v>2260</v>
      </c>
    </row>
    <row r="24" spans="1:8" x14ac:dyDescent="0.2">
      <c r="A24" s="783"/>
      <c r="B24" s="755" t="s">
        <v>2261</v>
      </c>
      <c r="C24" s="798">
        <v>17389312</v>
      </c>
      <c r="D24" s="756" t="s">
        <v>2262</v>
      </c>
      <c r="E24" s="760" t="s">
        <v>270</v>
      </c>
      <c r="F24" s="761" t="s">
        <v>713</v>
      </c>
      <c r="G24" s="766" t="s">
        <v>346</v>
      </c>
      <c r="H24" s="763" t="s">
        <v>2265</v>
      </c>
    </row>
    <row r="25" spans="1:8" x14ac:dyDescent="0.2">
      <c r="A25" s="783"/>
      <c r="B25" s="755" t="s">
        <v>2266</v>
      </c>
      <c r="C25" s="797">
        <v>1121832301</v>
      </c>
      <c r="D25" s="755" t="s">
        <v>621</v>
      </c>
      <c r="E25" s="760" t="s">
        <v>270</v>
      </c>
      <c r="F25" s="761" t="s">
        <v>713</v>
      </c>
      <c r="G25" s="766" t="s">
        <v>346</v>
      </c>
      <c r="H25" s="763" t="s">
        <v>2268</v>
      </c>
    </row>
    <row r="26" spans="1:8" x14ac:dyDescent="0.2">
      <c r="A26" s="783"/>
      <c r="B26" s="755" t="s">
        <v>2269</v>
      </c>
      <c r="C26" s="798">
        <v>1121837760</v>
      </c>
      <c r="D26" s="755" t="s">
        <v>622</v>
      </c>
      <c r="E26" s="760" t="s">
        <v>270</v>
      </c>
      <c r="F26" s="761" t="s">
        <v>713</v>
      </c>
      <c r="G26" s="766" t="s">
        <v>346</v>
      </c>
      <c r="H26" s="763" t="s">
        <v>2271</v>
      </c>
    </row>
    <row r="27" spans="1:8" x14ac:dyDescent="0.2">
      <c r="A27" s="783"/>
      <c r="B27" s="755" t="s">
        <v>2272</v>
      </c>
      <c r="C27" s="797">
        <v>1121819102</v>
      </c>
      <c r="D27" s="755" t="s">
        <v>623</v>
      </c>
      <c r="E27" s="760" t="s">
        <v>270</v>
      </c>
      <c r="F27" s="761" t="s">
        <v>713</v>
      </c>
      <c r="G27" s="766" t="s">
        <v>346</v>
      </c>
      <c r="H27" s="763" t="s">
        <v>2274</v>
      </c>
    </row>
    <row r="28" spans="1:8" x14ac:dyDescent="0.2">
      <c r="A28" s="783"/>
      <c r="B28" s="755" t="s">
        <v>2593</v>
      </c>
      <c r="C28" s="797">
        <v>1121949506</v>
      </c>
      <c r="D28" s="755" t="s">
        <v>887</v>
      </c>
      <c r="E28" s="760" t="s">
        <v>270</v>
      </c>
      <c r="F28" s="761" t="s">
        <v>713</v>
      </c>
      <c r="G28" s="766" t="s">
        <v>346</v>
      </c>
      <c r="H28" s="765" t="s">
        <v>2595</v>
      </c>
    </row>
    <row r="29" spans="1:8" x14ac:dyDescent="0.2">
      <c r="A29" s="783"/>
      <c r="B29" s="755" t="s">
        <v>2764</v>
      </c>
      <c r="C29" s="797">
        <v>1121955159</v>
      </c>
      <c r="D29" s="755" t="s">
        <v>2765</v>
      </c>
      <c r="E29" s="760" t="s">
        <v>270</v>
      </c>
      <c r="F29" s="761" t="s">
        <v>713</v>
      </c>
      <c r="G29" s="766" t="s">
        <v>346</v>
      </c>
      <c r="H29" s="765" t="s">
        <v>2767</v>
      </c>
    </row>
    <row r="30" spans="1:8" ht="12" x14ac:dyDescent="0.2">
      <c r="A30" s="785"/>
      <c r="B30" s="755" t="s">
        <v>2957</v>
      </c>
      <c r="C30" s="797">
        <v>1121844563</v>
      </c>
      <c r="D30" s="755" t="s">
        <v>1118</v>
      </c>
      <c r="E30" s="760" t="s">
        <v>270</v>
      </c>
      <c r="F30" s="767" t="s">
        <v>713</v>
      </c>
      <c r="G30" s="768" t="s">
        <v>346</v>
      </c>
      <c r="H30" s="765" t="s">
        <v>2959</v>
      </c>
    </row>
    <row r="31" spans="1:8" ht="12" x14ac:dyDescent="0.2">
      <c r="A31" s="785"/>
      <c r="B31" s="755" t="s">
        <v>3052</v>
      </c>
      <c r="C31" s="797">
        <v>1121868286</v>
      </c>
      <c r="D31" s="756" t="s">
        <v>3053</v>
      </c>
      <c r="E31" s="760" t="s">
        <v>270</v>
      </c>
      <c r="F31" s="761" t="s">
        <v>713</v>
      </c>
      <c r="G31" s="766" t="s">
        <v>346</v>
      </c>
      <c r="H31" s="765" t="s">
        <v>3057</v>
      </c>
    </row>
    <row r="32" spans="1:8" ht="12" x14ac:dyDescent="0.2">
      <c r="A32" s="785"/>
      <c r="B32" s="755" t="s">
        <v>3058</v>
      </c>
      <c r="C32" s="797">
        <v>1019016622</v>
      </c>
      <c r="D32" s="755" t="s">
        <v>1142</v>
      </c>
      <c r="E32" s="760" t="s">
        <v>270</v>
      </c>
      <c r="F32" s="761" t="s">
        <v>713</v>
      </c>
      <c r="G32" s="766" t="s">
        <v>346</v>
      </c>
      <c r="H32" s="765" t="s">
        <v>3061</v>
      </c>
    </row>
    <row r="33" spans="1:8" x14ac:dyDescent="0.2">
      <c r="A33" s="783"/>
      <c r="B33" s="755" t="s">
        <v>3103</v>
      </c>
      <c r="C33" s="797">
        <v>86082778</v>
      </c>
      <c r="D33" s="755" t="s">
        <v>3104</v>
      </c>
      <c r="E33" s="760" t="s">
        <v>270</v>
      </c>
      <c r="F33" s="761" t="s">
        <v>713</v>
      </c>
      <c r="G33" s="766" t="s">
        <v>346</v>
      </c>
      <c r="H33" s="763" t="s">
        <v>3107</v>
      </c>
    </row>
    <row r="34" spans="1:8" x14ac:dyDescent="0.2">
      <c r="A34" s="783"/>
      <c r="B34" s="755" t="s">
        <v>3146</v>
      </c>
      <c r="C34" s="797">
        <v>1057576420</v>
      </c>
      <c r="D34" s="755" t="s">
        <v>3147</v>
      </c>
      <c r="E34" s="760" t="s">
        <v>270</v>
      </c>
      <c r="F34" s="761" t="s">
        <v>713</v>
      </c>
      <c r="G34" s="766" t="s">
        <v>346</v>
      </c>
      <c r="H34" s="765" t="s">
        <v>3151</v>
      </c>
    </row>
    <row r="35" spans="1:8" x14ac:dyDescent="0.2">
      <c r="A35" s="783"/>
      <c r="B35" s="755" t="s">
        <v>3980</v>
      </c>
      <c r="C35" s="797">
        <v>1121831200</v>
      </c>
      <c r="D35" s="755" t="s">
        <v>619</v>
      </c>
      <c r="E35" s="760" t="s">
        <v>270</v>
      </c>
      <c r="F35" s="761" t="s">
        <v>713</v>
      </c>
      <c r="G35" s="766" t="s">
        <v>346</v>
      </c>
      <c r="H35" s="763" t="s">
        <v>3982</v>
      </c>
    </row>
    <row r="36" spans="1:8" x14ac:dyDescent="0.2">
      <c r="A36" s="783"/>
      <c r="B36" s="755" t="s">
        <v>3983</v>
      </c>
      <c r="C36" s="797">
        <v>40329528</v>
      </c>
      <c r="D36" s="755" t="s">
        <v>620</v>
      </c>
      <c r="E36" s="760" t="s">
        <v>270</v>
      </c>
      <c r="F36" s="761" t="s">
        <v>713</v>
      </c>
      <c r="G36" s="766" t="s">
        <v>346</v>
      </c>
      <c r="H36" s="763" t="s">
        <v>3984</v>
      </c>
    </row>
    <row r="37" spans="1:8" x14ac:dyDescent="0.2">
      <c r="A37" s="783"/>
      <c r="B37" s="755" t="s">
        <v>3985</v>
      </c>
      <c r="C37" s="797">
        <v>1121832301</v>
      </c>
      <c r="D37" s="755" t="s">
        <v>621</v>
      </c>
      <c r="E37" s="760" t="s">
        <v>270</v>
      </c>
      <c r="F37" s="761" t="s">
        <v>713</v>
      </c>
      <c r="G37" s="766" t="s">
        <v>346</v>
      </c>
      <c r="H37" s="763" t="s">
        <v>3986</v>
      </c>
    </row>
    <row r="38" spans="1:8" x14ac:dyDescent="0.2">
      <c r="A38" s="783"/>
      <c r="B38" s="755" t="s">
        <v>3987</v>
      </c>
      <c r="C38" s="798">
        <v>1121837760</v>
      </c>
      <c r="D38" s="755" t="s">
        <v>622</v>
      </c>
      <c r="E38" s="760" t="s">
        <v>270</v>
      </c>
      <c r="F38" s="761" t="s">
        <v>713</v>
      </c>
      <c r="G38" s="766" t="s">
        <v>346</v>
      </c>
      <c r="H38" s="763" t="s">
        <v>3988</v>
      </c>
    </row>
    <row r="39" spans="1:8" x14ac:dyDescent="0.2">
      <c r="A39" s="783"/>
      <c r="B39" s="755" t="s">
        <v>3989</v>
      </c>
      <c r="C39" s="797">
        <v>1121819102</v>
      </c>
      <c r="D39" s="755" t="s">
        <v>623</v>
      </c>
      <c r="E39" s="760" t="s">
        <v>270</v>
      </c>
      <c r="F39" s="761" t="s">
        <v>713</v>
      </c>
      <c r="G39" s="766" t="s">
        <v>346</v>
      </c>
      <c r="H39" s="763" t="s">
        <v>3990</v>
      </c>
    </row>
    <row r="40" spans="1:8" x14ac:dyDescent="0.2">
      <c r="A40" s="783"/>
      <c r="B40" s="755" t="s">
        <v>3991</v>
      </c>
      <c r="C40" s="797">
        <v>1121949506</v>
      </c>
      <c r="D40" s="755" t="s">
        <v>887</v>
      </c>
      <c r="E40" s="760" t="s">
        <v>270</v>
      </c>
      <c r="F40" s="761" t="s">
        <v>713</v>
      </c>
      <c r="G40" s="766" t="s">
        <v>346</v>
      </c>
      <c r="H40" s="763" t="s">
        <v>3992</v>
      </c>
    </row>
    <row r="41" spans="1:8" x14ac:dyDescent="0.2">
      <c r="A41" s="783"/>
      <c r="B41" s="755" t="s">
        <v>3993</v>
      </c>
      <c r="C41" s="797">
        <v>1121955159</v>
      </c>
      <c r="D41" s="755" t="s">
        <v>2765</v>
      </c>
      <c r="E41" s="760" t="s">
        <v>270</v>
      </c>
      <c r="F41" s="761" t="s">
        <v>713</v>
      </c>
      <c r="G41" s="766" t="s">
        <v>346</v>
      </c>
      <c r="H41" s="763" t="s">
        <v>3994</v>
      </c>
    </row>
    <row r="42" spans="1:8" ht="12" x14ac:dyDescent="0.2">
      <c r="A42" s="785"/>
      <c r="B42" s="755" t="s">
        <v>3995</v>
      </c>
      <c r="C42" s="797">
        <v>1121844563</v>
      </c>
      <c r="D42" s="755" t="s">
        <v>1118</v>
      </c>
      <c r="E42" s="760" t="s">
        <v>270</v>
      </c>
      <c r="F42" s="761" t="s">
        <v>713</v>
      </c>
      <c r="G42" s="766" t="s">
        <v>346</v>
      </c>
      <c r="H42" s="763" t="s">
        <v>3996</v>
      </c>
    </row>
    <row r="43" spans="1:8" ht="12" x14ac:dyDescent="0.2">
      <c r="A43" s="785"/>
      <c r="B43" s="755" t="s">
        <v>3997</v>
      </c>
      <c r="C43" s="797">
        <v>1121868286</v>
      </c>
      <c r="D43" s="756" t="s">
        <v>3053</v>
      </c>
      <c r="E43" s="760" t="s">
        <v>270</v>
      </c>
      <c r="F43" s="761" t="s">
        <v>713</v>
      </c>
      <c r="G43" s="766" t="s">
        <v>346</v>
      </c>
      <c r="H43" s="763" t="s">
        <v>3998</v>
      </c>
    </row>
    <row r="44" spans="1:8" ht="12" x14ac:dyDescent="0.2">
      <c r="A44" s="785"/>
      <c r="B44" s="755" t="s">
        <v>3999</v>
      </c>
      <c r="C44" s="797">
        <v>1019016622</v>
      </c>
      <c r="D44" s="755" t="s">
        <v>1142</v>
      </c>
      <c r="E44" s="760" t="s">
        <v>270</v>
      </c>
      <c r="F44" s="761" t="s">
        <v>713</v>
      </c>
      <c r="G44" s="766" t="s">
        <v>346</v>
      </c>
      <c r="H44" s="763" t="s">
        <v>4000</v>
      </c>
    </row>
    <row r="45" spans="1:8" x14ac:dyDescent="0.2">
      <c r="A45" s="783"/>
      <c r="B45" s="755" t="s">
        <v>4001</v>
      </c>
      <c r="C45" s="797">
        <v>86082778</v>
      </c>
      <c r="D45" s="755" t="s">
        <v>3104</v>
      </c>
      <c r="E45" s="760" t="s">
        <v>270</v>
      </c>
      <c r="F45" s="761" t="s">
        <v>713</v>
      </c>
      <c r="G45" s="766" t="s">
        <v>346</v>
      </c>
      <c r="H45" s="763" t="s">
        <v>4002</v>
      </c>
    </row>
    <row r="46" spans="1:8" x14ac:dyDescent="0.2">
      <c r="A46" s="759"/>
      <c r="B46" s="755" t="s">
        <v>4576</v>
      </c>
      <c r="C46" s="797">
        <v>1121886217</v>
      </c>
      <c r="D46" s="755" t="s">
        <v>4577</v>
      </c>
      <c r="E46" s="760" t="s">
        <v>270</v>
      </c>
      <c r="F46" s="761" t="s">
        <v>713</v>
      </c>
      <c r="G46" s="766" t="s">
        <v>346</v>
      </c>
      <c r="H46" s="763" t="s">
        <v>4580</v>
      </c>
    </row>
    <row r="47" spans="1:8" x14ac:dyDescent="0.2">
      <c r="A47" s="759"/>
      <c r="B47" s="755" t="s">
        <v>4581</v>
      </c>
      <c r="C47" s="797">
        <v>17345238</v>
      </c>
      <c r="D47" s="755" t="s">
        <v>1330</v>
      </c>
      <c r="E47" s="760" t="s">
        <v>270</v>
      </c>
      <c r="F47" s="761" t="s">
        <v>713</v>
      </c>
      <c r="G47" s="766" t="s">
        <v>346</v>
      </c>
      <c r="H47" s="763" t="s">
        <v>4584</v>
      </c>
    </row>
    <row r="48" spans="1:8" ht="12" x14ac:dyDescent="0.2">
      <c r="A48" s="785"/>
      <c r="B48" s="755" t="s">
        <v>4619</v>
      </c>
      <c r="C48" s="797">
        <v>1121898024</v>
      </c>
      <c r="D48" s="755" t="s">
        <v>510</v>
      </c>
      <c r="E48" s="760" t="s">
        <v>270</v>
      </c>
      <c r="F48" s="767" t="s">
        <v>713</v>
      </c>
      <c r="G48" s="768" t="s">
        <v>346</v>
      </c>
      <c r="H48" s="765" t="s">
        <v>4622</v>
      </c>
    </row>
    <row r="49" spans="1:133" x14ac:dyDescent="0.2">
      <c r="A49" s="783"/>
      <c r="B49" s="755" t="s">
        <v>3182</v>
      </c>
      <c r="C49" s="798">
        <v>1121958569</v>
      </c>
      <c r="D49" s="755" t="s">
        <v>3183</v>
      </c>
      <c r="E49" s="760" t="s">
        <v>3186</v>
      </c>
      <c r="F49" s="769" t="s">
        <v>3187</v>
      </c>
      <c r="G49" s="769" t="s">
        <v>3188</v>
      </c>
      <c r="H49" s="765" t="s">
        <v>3191</v>
      </c>
    </row>
    <row r="50" spans="1:133" x14ac:dyDescent="0.2">
      <c r="A50" s="783"/>
      <c r="B50" s="755" t="s">
        <v>3280</v>
      </c>
      <c r="C50" s="797">
        <v>1006719437</v>
      </c>
      <c r="D50" s="755" t="s">
        <v>3281</v>
      </c>
      <c r="E50" s="760" t="s">
        <v>3186</v>
      </c>
      <c r="F50" s="769" t="s">
        <v>3187</v>
      </c>
      <c r="G50" s="769" t="s">
        <v>3188</v>
      </c>
      <c r="H50" s="765" t="s">
        <v>3284</v>
      </c>
    </row>
    <row r="51" spans="1:133" x14ac:dyDescent="0.2">
      <c r="A51" s="783"/>
      <c r="B51" s="755" t="s">
        <v>4506</v>
      </c>
      <c r="C51" s="797">
        <v>1006736620</v>
      </c>
      <c r="D51" s="755" t="s">
        <v>1430</v>
      </c>
      <c r="E51" s="760" t="s">
        <v>277</v>
      </c>
      <c r="F51" s="766" t="s">
        <v>3187</v>
      </c>
      <c r="G51" s="762" t="s">
        <v>272</v>
      </c>
      <c r="H51" s="763" t="s">
        <v>4508</v>
      </c>
    </row>
    <row r="52" spans="1:133" x14ac:dyDescent="0.2">
      <c r="A52" s="783"/>
      <c r="B52" s="755" t="s">
        <v>3065</v>
      </c>
      <c r="C52" s="797">
        <v>1007863823</v>
      </c>
      <c r="D52" s="755" t="s">
        <v>3066</v>
      </c>
      <c r="E52" s="760" t="s">
        <v>277</v>
      </c>
      <c r="F52" s="761" t="s">
        <v>3068</v>
      </c>
      <c r="G52" s="762" t="s">
        <v>272</v>
      </c>
      <c r="H52" s="765" t="s">
        <v>3070</v>
      </c>
    </row>
    <row r="53" spans="1:133" x14ac:dyDescent="0.2">
      <c r="A53" s="783"/>
      <c r="B53" s="755" t="s">
        <v>3071</v>
      </c>
      <c r="C53" s="797">
        <v>1121963758</v>
      </c>
      <c r="D53" s="755" t="s">
        <v>3072</v>
      </c>
      <c r="E53" s="760" t="s">
        <v>277</v>
      </c>
      <c r="F53" s="761" t="s">
        <v>3068</v>
      </c>
      <c r="G53" s="762" t="s">
        <v>272</v>
      </c>
      <c r="H53" s="765" t="s">
        <v>3075</v>
      </c>
    </row>
    <row r="54" spans="1:133" x14ac:dyDescent="0.2">
      <c r="A54" s="783"/>
      <c r="B54" s="755" t="s">
        <v>2459</v>
      </c>
      <c r="C54" s="797">
        <v>1121944791</v>
      </c>
      <c r="D54" s="755" t="s">
        <v>701</v>
      </c>
      <c r="E54" s="760" t="s">
        <v>716</v>
      </c>
      <c r="F54" s="769" t="s">
        <v>2462</v>
      </c>
      <c r="G54" s="761" t="s">
        <v>2463</v>
      </c>
      <c r="H54" s="763" t="s">
        <v>2466</v>
      </c>
    </row>
    <row r="55" spans="1:133" x14ac:dyDescent="0.2">
      <c r="A55" s="783"/>
      <c r="B55" s="755" t="s">
        <v>3124</v>
      </c>
      <c r="C55" s="797">
        <v>1121898066</v>
      </c>
      <c r="D55" s="755" t="s">
        <v>1414</v>
      </c>
      <c r="E55" s="760" t="s">
        <v>274</v>
      </c>
      <c r="F55" s="756" t="s">
        <v>1440</v>
      </c>
      <c r="G55" s="761" t="s">
        <v>1441</v>
      </c>
      <c r="H55" s="765" t="s">
        <v>3128</v>
      </c>
    </row>
    <row r="56" spans="1:133" x14ac:dyDescent="0.2">
      <c r="A56" s="783"/>
      <c r="B56" s="755" t="s">
        <v>4466</v>
      </c>
      <c r="C56" s="797">
        <v>1121965021</v>
      </c>
      <c r="D56" s="756" t="s">
        <v>4467</v>
      </c>
      <c r="E56" s="760" t="s">
        <v>271</v>
      </c>
      <c r="F56" s="756" t="s">
        <v>1440</v>
      </c>
      <c r="G56" s="761" t="s">
        <v>1441</v>
      </c>
      <c r="H56" s="763" t="s">
        <v>4472</v>
      </c>
    </row>
    <row r="57" spans="1:133" x14ac:dyDescent="0.2">
      <c r="A57" s="783"/>
      <c r="B57" s="755" t="s">
        <v>4526</v>
      </c>
      <c r="C57" s="797">
        <v>1121961844</v>
      </c>
      <c r="D57" s="756" t="s">
        <v>4527</v>
      </c>
      <c r="E57" s="760" t="s">
        <v>271</v>
      </c>
      <c r="F57" s="756" t="s">
        <v>1440</v>
      </c>
      <c r="G57" s="761" t="s">
        <v>1441</v>
      </c>
      <c r="H57" s="763" t="s">
        <v>4529</v>
      </c>
    </row>
    <row r="58" spans="1:133" x14ac:dyDescent="0.2">
      <c r="A58" s="783"/>
      <c r="B58" s="755" t="s">
        <v>4530</v>
      </c>
      <c r="C58" s="797">
        <v>1121911348</v>
      </c>
      <c r="D58" s="755" t="s">
        <v>4531</v>
      </c>
      <c r="E58" s="760" t="s">
        <v>271</v>
      </c>
      <c r="F58" s="756" t="s">
        <v>1440</v>
      </c>
      <c r="G58" s="761" t="s">
        <v>1441</v>
      </c>
      <c r="H58" s="763" t="s">
        <v>4534</v>
      </c>
    </row>
    <row r="59" spans="1:133" x14ac:dyDescent="0.2">
      <c r="A59" s="783"/>
      <c r="B59" s="755" t="s">
        <v>2151</v>
      </c>
      <c r="C59" s="797">
        <v>86014098</v>
      </c>
      <c r="D59" s="755" t="s">
        <v>2152</v>
      </c>
      <c r="E59" s="760" t="s">
        <v>704</v>
      </c>
      <c r="F59" s="769" t="s">
        <v>705</v>
      </c>
      <c r="G59" s="761" t="s">
        <v>706</v>
      </c>
      <c r="H59" s="763" t="s">
        <v>2154</v>
      </c>
      <c r="I59" s="770"/>
      <c r="J59" s="770"/>
      <c r="K59" s="770"/>
      <c r="L59" s="770"/>
      <c r="M59" s="770"/>
      <c r="N59" s="770"/>
      <c r="O59" s="770"/>
      <c r="P59" s="770"/>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c r="AN59" s="770"/>
      <c r="AO59" s="770"/>
      <c r="AP59" s="770"/>
      <c r="AQ59" s="770"/>
      <c r="AR59" s="770"/>
      <c r="AS59" s="770"/>
      <c r="AT59" s="770"/>
      <c r="AU59" s="770"/>
      <c r="AV59" s="770"/>
      <c r="AW59" s="770"/>
      <c r="AX59" s="770"/>
      <c r="AY59" s="770"/>
      <c r="AZ59" s="770"/>
      <c r="BA59" s="770"/>
      <c r="BB59" s="770"/>
      <c r="BC59" s="770"/>
      <c r="BD59" s="770"/>
      <c r="BE59" s="770"/>
      <c r="BF59" s="770"/>
      <c r="BG59" s="770"/>
      <c r="BH59" s="770"/>
      <c r="BI59" s="770"/>
      <c r="BJ59" s="770"/>
      <c r="BK59" s="770"/>
      <c r="BL59" s="770"/>
      <c r="BM59" s="770"/>
      <c r="BN59" s="770"/>
      <c r="BO59" s="770"/>
      <c r="BP59" s="770"/>
      <c r="BQ59" s="770"/>
      <c r="BR59" s="770"/>
      <c r="BS59" s="770"/>
      <c r="BT59" s="770"/>
      <c r="BU59" s="770"/>
      <c r="BV59" s="770"/>
      <c r="BW59" s="770"/>
      <c r="BX59" s="770"/>
      <c r="BY59" s="770"/>
      <c r="BZ59" s="770"/>
      <c r="CA59" s="770"/>
      <c r="CB59" s="770"/>
      <c r="CC59" s="770"/>
      <c r="CD59" s="770"/>
      <c r="CE59" s="770"/>
      <c r="CF59" s="770"/>
      <c r="CG59" s="770"/>
      <c r="CH59" s="770"/>
      <c r="CI59" s="770"/>
      <c r="CJ59" s="770"/>
      <c r="CK59" s="770"/>
      <c r="CL59" s="770"/>
      <c r="CM59" s="770"/>
      <c r="CN59" s="770"/>
      <c r="CO59" s="770"/>
      <c r="CP59" s="770"/>
      <c r="CQ59" s="770"/>
      <c r="CR59" s="770"/>
      <c r="CS59" s="770"/>
      <c r="CT59" s="770"/>
      <c r="CU59" s="770"/>
      <c r="CV59" s="770"/>
      <c r="CW59" s="770"/>
      <c r="CX59" s="770"/>
      <c r="CY59" s="770"/>
      <c r="CZ59" s="770"/>
      <c r="DA59" s="770"/>
      <c r="DB59" s="770"/>
      <c r="DC59" s="770"/>
      <c r="DD59" s="770"/>
      <c r="DE59" s="770"/>
      <c r="DF59" s="770"/>
      <c r="DG59" s="770"/>
      <c r="DH59" s="770"/>
      <c r="DI59" s="770"/>
      <c r="DJ59" s="770"/>
      <c r="DK59" s="770"/>
      <c r="DL59" s="770"/>
      <c r="DM59" s="770"/>
      <c r="DN59" s="770"/>
      <c r="DO59" s="770"/>
      <c r="DP59" s="770"/>
      <c r="DQ59" s="770"/>
      <c r="DR59" s="770"/>
      <c r="DS59" s="770"/>
      <c r="DT59" s="770"/>
      <c r="DU59" s="770"/>
      <c r="DV59" s="770"/>
      <c r="DW59" s="770"/>
      <c r="DX59" s="770"/>
      <c r="DY59" s="770"/>
      <c r="DZ59" s="770"/>
      <c r="EA59" s="770"/>
      <c r="EB59" s="770"/>
      <c r="EC59" s="770"/>
    </row>
    <row r="60" spans="1:133" x14ac:dyDescent="0.2">
      <c r="A60" s="783"/>
      <c r="B60" s="755" t="s">
        <v>2155</v>
      </c>
      <c r="C60" s="797">
        <v>1121937453</v>
      </c>
      <c r="D60" s="755" t="s">
        <v>584</v>
      </c>
      <c r="E60" s="760" t="s">
        <v>704</v>
      </c>
      <c r="F60" s="769" t="s">
        <v>705</v>
      </c>
      <c r="G60" s="761" t="s">
        <v>706</v>
      </c>
      <c r="H60" s="763" t="s">
        <v>2156</v>
      </c>
      <c r="I60" s="770"/>
      <c r="J60" s="770"/>
      <c r="K60" s="770"/>
      <c r="L60" s="770"/>
      <c r="M60" s="770"/>
      <c r="N60" s="770"/>
      <c r="O60" s="770"/>
      <c r="P60" s="770"/>
      <c r="Q60" s="770"/>
      <c r="R60" s="770"/>
      <c r="S60" s="770"/>
      <c r="T60" s="770"/>
      <c r="U60" s="770"/>
      <c r="V60" s="770"/>
      <c r="W60" s="770"/>
      <c r="X60" s="770"/>
      <c r="Y60" s="770"/>
      <c r="Z60" s="770"/>
      <c r="AA60" s="770"/>
      <c r="AB60" s="770"/>
      <c r="AC60" s="770"/>
      <c r="AD60" s="770"/>
      <c r="AE60" s="770"/>
      <c r="AF60" s="770"/>
      <c r="AG60" s="770"/>
      <c r="AH60" s="770"/>
      <c r="AI60" s="770"/>
      <c r="AJ60" s="770"/>
      <c r="AK60" s="770"/>
      <c r="AL60" s="770"/>
      <c r="AM60" s="770"/>
      <c r="AN60" s="770"/>
      <c r="AO60" s="770"/>
      <c r="AP60" s="770"/>
      <c r="AQ60" s="770"/>
      <c r="AR60" s="770"/>
      <c r="AS60" s="770"/>
      <c r="AT60" s="770"/>
      <c r="AU60" s="770"/>
      <c r="AV60" s="770"/>
      <c r="AW60" s="770"/>
      <c r="AX60" s="770"/>
      <c r="AY60" s="770"/>
      <c r="AZ60" s="770"/>
      <c r="BA60" s="770"/>
      <c r="BB60" s="770"/>
      <c r="BC60" s="770"/>
      <c r="BD60" s="770"/>
      <c r="BE60" s="770"/>
      <c r="BF60" s="770"/>
      <c r="BG60" s="770"/>
      <c r="BH60" s="770"/>
      <c r="BI60" s="770"/>
      <c r="BJ60" s="770"/>
      <c r="BK60" s="770"/>
      <c r="BL60" s="770"/>
      <c r="BM60" s="770"/>
      <c r="BN60" s="770"/>
      <c r="BO60" s="770"/>
      <c r="BP60" s="770"/>
      <c r="BQ60" s="770"/>
      <c r="BR60" s="770"/>
      <c r="BS60" s="770"/>
      <c r="BT60" s="770"/>
      <c r="BU60" s="770"/>
      <c r="BV60" s="770"/>
      <c r="BW60" s="770"/>
      <c r="BX60" s="770"/>
      <c r="BY60" s="770"/>
      <c r="BZ60" s="770"/>
      <c r="CA60" s="770"/>
      <c r="CB60" s="770"/>
      <c r="CC60" s="770"/>
      <c r="CD60" s="770"/>
      <c r="CE60" s="770"/>
      <c r="CF60" s="770"/>
      <c r="CG60" s="770"/>
      <c r="CH60" s="770"/>
      <c r="CI60" s="770"/>
      <c r="CJ60" s="770"/>
      <c r="CK60" s="770"/>
      <c r="CL60" s="770"/>
      <c r="CM60" s="770"/>
      <c r="CN60" s="770"/>
      <c r="CO60" s="770"/>
      <c r="CP60" s="770"/>
      <c r="CQ60" s="770"/>
      <c r="CR60" s="770"/>
      <c r="CS60" s="770"/>
      <c r="CT60" s="770"/>
      <c r="CU60" s="770"/>
      <c r="CV60" s="770"/>
      <c r="CW60" s="770"/>
      <c r="CX60" s="770"/>
      <c r="CY60" s="770"/>
      <c r="CZ60" s="770"/>
      <c r="DA60" s="770"/>
      <c r="DB60" s="770"/>
      <c r="DC60" s="770"/>
      <c r="DD60" s="770"/>
      <c r="DE60" s="770"/>
      <c r="DF60" s="770"/>
      <c r="DG60" s="770"/>
      <c r="DH60" s="770"/>
      <c r="DI60" s="770"/>
      <c r="DJ60" s="770"/>
      <c r="DK60" s="770"/>
      <c r="DL60" s="770"/>
      <c r="DM60" s="770"/>
      <c r="DN60" s="770"/>
      <c r="DO60" s="770"/>
      <c r="DP60" s="770"/>
      <c r="DQ60" s="770"/>
      <c r="DR60" s="770"/>
      <c r="DS60" s="770"/>
      <c r="DT60" s="770"/>
      <c r="DU60" s="770"/>
      <c r="DV60" s="770"/>
      <c r="DW60" s="770"/>
      <c r="DX60" s="770"/>
      <c r="DY60" s="770"/>
      <c r="DZ60" s="770"/>
      <c r="EA60" s="770"/>
      <c r="EB60" s="770"/>
      <c r="EC60" s="770"/>
    </row>
    <row r="61" spans="1:133" x14ac:dyDescent="0.2">
      <c r="A61" s="783"/>
      <c r="B61" s="755" t="s">
        <v>2157</v>
      </c>
      <c r="C61" s="797">
        <v>1053783494</v>
      </c>
      <c r="D61" s="755" t="s">
        <v>585</v>
      </c>
      <c r="E61" s="760" t="s">
        <v>704</v>
      </c>
      <c r="F61" s="769" t="s">
        <v>705</v>
      </c>
      <c r="G61" s="761" t="s">
        <v>706</v>
      </c>
      <c r="H61" s="763" t="s">
        <v>2159</v>
      </c>
      <c r="I61" s="770"/>
      <c r="J61" s="770"/>
      <c r="K61" s="770"/>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row>
    <row r="62" spans="1:133" x14ac:dyDescent="0.2">
      <c r="A62" s="783"/>
      <c r="B62" s="755" t="s">
        <v>2160</v>
      </c>
      <c r="C62" s="797">
        <v>1121914875</v>
      </c>
      <c r="D62" s="755" t="s">
        <v>586</v>
      </c>
      <c r="E62" s="760" t="s">
        <v>704</v>
      </c>
      <c r="F62" s="769" t="s">
        <v>705</v>
      </c>
      <c r="G62" s="761" t="s">
        <v>706</v>
      </c>
      <c r="H62" s="763" t="s">
        <v>2162</v>
      </c>
      <c r="I62" s="770"/>
      <c r="J62" s="770"/>
      <c r="K62" s="770"/>
      <c r="L62" s="770"/>
      <c r="M62" s="770"/>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c r="AN62" s="770"/>
      <c r="AO62" s="770"/>
      <c r="AP62" s="770"/>
      <c r="AQ62" s="770"/>
      <c r="AR62" s="770"/>
      <c r="AS62" s="770"/>
      <c r="AT62" s="770"/>
      <c r="AU62" s="770"/>
      <c r="AV62" s="770"/>
      <c r="AW62" s="770"/>
      <c r="AX62" s="770"/>
      <c r="AY62" s="770"/>
      <c r="AZ62" s="770"/>
      <c r="BA62" s="770"/>
      <c r="BB62" s="770"/>
      <c r="BC62" s="770"/>
      <c r="BD62" s="770"/>
      <c r="BE62" s="770"/>
      <c r="BF62" s="770"/>
      <c r="BG62" s="770"/>
      <c r="BH62" s="770"/>
      <c r="BI62" s="770"/>
      <c r="BJ62" s="770"/>
      <c r="BK62" s="770"/>
      <c r="BL62" s="770"/>
      <c r="BM62" s="770"/>
      <c r="BN62" s="770"/>
      <c r="BO62" s="770"/>
      <c r="BP62" s="770"/>
      <c r="BQ62" s="770"/>
      <c r="BR62" s="770"/>
      <c r="BS62" s="770"/>
      <c r="BT62" s="770"/>
      <c r="BU62" s="770"/>
      <c r="BV62" s="770"/>
      <c r="BW62" s="770"/>
      <c r="BX62" s="770"/>
      <c r="BY62" s="770"/>
      <c r="BZ62" s="770"/>
      <c r="CA62" s="770"/>
      <c r="CB62" s="770"/>
      <c r="CC62" s="770"/>
      <c r="CD62" s="770"/>
      <c r="CE62" s="770"/>
      <c r="CF62" s="770"/>
      <c r="CG62" s="770"/>
      <c r="CH62" s="770"/>
      <c r="CI62" s="770"/>
      <c r="CJ62" s="770"/>
      <c r="CK62" s="770"/>
      <c r="CL62" s="770"/>
      <c r="CM62" s="770"/>
      <c r="CN62" s="770"/>
      <c r="CO62" s="770"/>
      <c r="CP62" s="770"/>
      <c r="CQ62" s="770"/>
      <c r="CR62" s="770"/>
      <c r="CS62" s="770"/>
      <c r="CT62" s="770"/>
      <c r="CU62" s="770"/>
      <c r="CV62" s="770"/>
      <c r="CW62" s="770"/>
      <c r="CX62" s="770"/>
      <c r="CY62" s="770"/>
      <c r="CZ62" s="770"/>
      <c r="DA62" s="770"/>
      <c r="DB62" s="770"/>
      <c r="DC62" s="770"/>
      <c r="DD62" s="770"/>
      <c r="DE62" s="770"/>
      <c r="DF62" s="770"/>
      <c r="DG62" s="770"/>
      <c r="DH62" s="770"/>
      <c r="DI62" s="770"/>
      <c r="DJ62" s="770"/>
      <c r="DK62" s="770"/>
      <c r="DL62" s="770"/>
      <c r="DM62" s="770"/>
      <c r="DN62" s="770"/>
      <c r="DO62" s="770"/>
      <c r="DP62" s="770"/>
      <c r="DQ62" s="770"/>
      <c r="DR62" s="770"/>
      <c r="DS62" s="770"/>
      <c r="DT62" s="770"/>
      <c r="DU62" s="770"/>
      <c r="DV62" s="770"/>
      <c r="DW62" s="770"/>
      <c r="DX62" s="770"/>
      <c r="DY62" s="770"/>
      <c r="DZ62" s="770"/>
      <c r="EA62" s="770"/>
      <c r="EB62" s="770"/>
      <c r="EC62" s="770"/>
    </row>
    <row r="63" spans="1:133" x14ac:dyDescent="0.2">
      <c r="A63" s="783"/>
      <c r="B63" s="755" t="s">
        <v>2163</v>
      </c>
      <c r="C63" s="797">
        <v>1006876734</v>
      </c>
      <c r="D63" s="755" t="s">
        <v>587</v>
      </c>
      <c r="E63" s="760" t="s">
        <v>704</v>
      </c>
      <c r="F63" s="769" t="s">
        <v>705</v>
      </c>
      <c r="G63" s="761" t="s">
        <v>706</v>
      </c>
      <c r="H63" s="763" t="s">
        <v>2165</v>
      </c>
      <c r="I63" s="770"/>
      <c r="J63" s="770"/>
      <c r="K63" s="770"/>
      <c r="L63" s="770"/>
      <c r="M63" s="770"/>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c r="AN63" s="770"/>
      <c r="AO63" s="770"/>
      <c r="AP63" s="770"/>
      <c r="AQ63" s="770"/>
      <c r="AR63" s="770"/>
      <c r="AS63" s="770"/>
      <c r="AT63" s="770"/>
      <c r="AU63" s="770"/>
      <c r="AV63" s="770"/>
      <c r="AW63" s="770"/>
      <c r="AX63" s="770"/>
      <c r="AY63" s="770"/>
      <c r="AZ63" s="770"/>
      <c r="BA63" s="770"/>
      <c r="BB63" s="770"/>
      <c r="BC63" s="770"/>
      <c r="BD63" s="770"/>
      <c r="BE63" s="770"/>
      <c r="BF63" s="770"/>
      <c r="BG63" s="770"/>
      <c r="BH63" s="770"/>
      <c r="BI63" s="770"/>
      <c r="BJ63" s="770"/>
      <c r="BK63" s="770"/>
      <c r="BL63" s="770"/>
      <c r="BM63" s="770"/>
      <c r="BN63" s="770"/>
      <c r="BO63" s="770"/>
      <c r="BP63" s="770"/>
      <c r="BQ63" s="770"/>
      <c r="BR63" s="770"/>
      <c r="BS63" s="770"/>
      <c r="BT63" s="770"/>
      <c r="BU63" s="770"/>
      <c r="BV63" s="770"/>
      <c r="BW63" s="770"/>
      <c r="BX63" s="770"/>
      <c r="BY63" s="770"/>
      <c r="BZ63" s="770"/>
      <c r="CA63" s="770"/>
      <c r="CB63" s="770"/>
      <c r="CC63" s="770"/>
      <c r="CD63" s="770"/>
      <c r="CE63" s="770"/>
      <c r="CF63" s="770"/>
      <c r="CG63" s="770"/>
      <c r="CH63" s="770"/>
      <c r="CI63" s="770"/>
      <c r="CJ63" s="770"/>
      <c r="CK63" s="770"/>
      <c r="CL63" s="770"/>
      <c r="CM63" s="770"/>
      <c r="CN63" s="770"/>
      <c r="CO63" s="770"/>
      <c r="CP63" s="770"/>
      <c r="CQ63" s="770"/>
      <c r="CR63" s="770"/>
      <c r="CS63" s="770"/>
      <c r="CT63" s="770"/>
      <c r="CU63" s="770"/>
      <c r="CV63" s="770"/>
      <c r="CW63" s="770"/>
      <c r="CX63" s="770"/>
      <c r="CY63" s="770"/>
      <c r="CZ63" s="770"/>
      <c r="DA63" s="770"/>
      <c r="DB63" s="770"/>
      <c r="DC63" s="770"/>
      <c r="DD63" s="770"/>
      <c r="DE63" s="770"/>
      <c r="DF63" s="770"/>
      <c r="DG63" s="770"/>
      <c r="DH63" s="770"/>
      <c r="DI63" s="770"/>
      <c r="DJ63" s="770"/>
      <c r="DK63" s="770"/>
      <c r="DL63" s="770"/>
      <c r="DM63" s="770"/>
      <c r="DN63" s="770"/>
      <c r="DO63" s="770"/>
      <c r="DP63" s="770"/>
      <c r="DQ63" s="770"/>
      <c r="DR63" s="770"/>
      <c r="DS63" s="770"/>
      <c r="DT63" s="770"/>
      <c r="DU63" s="770"/>
      <c r="DV63" s="770"/>
      <c r="DW63" s="770"/>
      <c r="DX63" s="770"/>
      <c r="DY63" s="770"/>
      <c r="DZ63" s="770"/>
      <c r="EA63" s="770"/>
      <c r="EB63" s="770"/>
      <c r="EC63" s="770"/>
    </row>
    <row r="64" spans="1:133" x14ac:dyDescent="0.2">
      <c r="A64" s="783"/>
      <c r="B64" s="755" t="s">
        <v>2166</v>
      </c>
      <c r="C64" s="797">
        <v>1121885006</v>
      </c>
      <c r="D64" s="755" t="s">
        <v>588</v>
      </c>
      <c r="E64" s="760" t="s">
        <v>704</v>
      </c>
      <c r="F64" s="769" t="s">
        <v>705</v>
      </c>
      <c r="G64" s="761" t="s">
        <v>706</v>
      </c>
      <c r="H64" s="763" t="s">
        <v>2167</v>
      </c>
      <c r="I64" s="770"/>
      <c r="J64" s="770"/>
      <c r="K64" s="770"/>
      <c r="L64" s="770"/>
      <c r="M64" s="770"/>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c r="AN64" s="770"/>
      <c r="AO64" s="770"/>
      <c r="AP64" s="770"/>
      <c r="AQ64" s="770"/>
      <c r="AR64" s="770"/>
      <c r="AS64" s="770"/>
      <c r="AT64" s="770"/>
      <c r="AU64" s="770"/>
      <c r="AV64" s="770"/>
      <c r="AW64" s="770"/>
      <c r="AX64" s="770"/>
      <c r="AY64" s="770"/>
      <c r="AZ64" s="770"/>
      <c r="BA64" s="770"/>
      <c r="BB64" s="770"/>
      <c r="BC64" s="770"/>
      <c r="BD64" s="770"/>
      <c r="BE64" s="770"/>
      <c r="BF64" s="770"/>
      <c r="BG64" s="770"/>
      <c r="BH64" s="770"/>
      <c r="BI64" s="770"/>
      <c r="BJ64" s="770"/>
      <c r="BK64" s="770"/>
      <c r="BL64" s="770"/>
      <c r="BM64" s="770"/>
      <c r="BN64" s="770"/>
      <c r="BO64" s="770"/>
      <c r="BP64" s="770"/>
      <c r="BQ64" s="770"/>
      <c r="BR64" s="770"/>
      <c r="BS64" s="770"/>
      <c r="BT64" s="770"/>
      <c r="BU64" s="770"/>
      <c r="BV64" s="770"/>
      <c r="BW64" s="770"/>
      <c r="BX64" s="770"/>
      <c r="BY64" s="770"/>
      <c r="BZ64" s="770"/>
      <c r="CA64" s="770"/>
      <c r="CB64" s="770"/>
      <c r="CC64" s="770"/>
      <c r="CD64" s="770"/>
      <c r="CE64" s="770"/>
      <c r="CF64" s="770"/>
      <c r="CG64" s="770"/>
      <c r="CH64" s="770"/>
      <c r="CI64" s="770"/>
      <c r="CJ64" s="770"/>
      <c r="CK64" s="770"/>
      <c r="CL64" s="770"/>
      <c r="CM64" s="770"/>
      <c r="CN64" s="770"/>
      <c r="CO64" s="770"/>
      <c r="CP64" s="770"/>
      <c r="CQ64" s="770"/>
      <c r="CR64" s="770"/>
      <c r="CS64" s="770"/>
      <c r="CT64" s="770"/>
      <c r="CU64" s="770"/>
      <c r="CV64" s="770"/>
      <c r="CW64" s="770"/>
      <c r="CX64" s="770"/>
      <c r="CY64" s="770"/>
      <c r="CZ64" s="770"/>
      <c r="DA64" s="770"/>
      <c r="DB64" s="770"/>
      <c r="DC64" s="770"/>
      <c r="DD64" s="770"/>
      <c r="DE64" s="770"/>
      <c r="DF64" s="770"/>
      <c r="DG64" s="770"/>
      <c r="DH64" s="770"/>
      <c r="DI64" s="770"/>
      <c r="DJ64" s="770"/>
      <c r="DK64" s="770"/>
      <c r="DL64" s="770"/>
      <c r="DM64" s="770"/>
      <c r="DN64" s="770"/>
      <c r="DO64" s="770"/>
      <c r="DP64" s="770"/>
      <c r="DQ64" s="770"/>
      <c r="DR64" s="770"/>
      <c r="DS64" s="770"/>
      <c r="DT64" s="770"/>
      <c r="DU64" s="770"/>
      <c r="DV64" s="770"/>
      <c r="DW64" s="770"/>
      <c r="DX64" s="770"/>
      <c r="DY64" s="770"/>
      <c r="DZ64" s="770"/>
      <c r="EA64" s="770"/>
      <c r="EB64" s="770"/>
      <c r="EC64" s="770"/>
    </row>
    <row r="65" spans="1:133" x14ac:dyDescent="0.2">
      <c r="A65" s="783"/>
      <c r="B65" s="755" t="s">
        <v>2168</v>
      </c>
      <c r="C65" s="797">
        <v>1121882349</v>
      </c>
      <c r="D65" s="755" t="s">
        <v>589</v>
      </c>
      <c r="E65" s="760" t="s">
        <v>704</v>
      </c>
      <c r="F65" s="769" t="s">
        <v>705</v>
      </c>
      <c r="G65" s="761" t="s">
        <v>706</v>
      </c>
      <c r="H65" s="763" t="s">
        <v>2169</v>
      </c>
      <c r="I65" s="770"/>
      <c r="J65" s="770"/>
      <c r="K65" s="770"/>
      <c r="L65" s="770"/>
      <c r="M65" s="770"/>
      <c r="N65" s="770"/>
      <c r="O65" s="770"/>
      <c r="P65" s="770"/>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c r="AN65" s="770"/>
      <c r="AO65" s="770"/>
      <c r="AP65" s="770"/>
      <c r="AQ65" s="770"/>
      <c r="AR65" s="770"/>
      <c r="AS65" s="770"/>
      <c r="AT65" s="770"/>
      <c r="AU65" s="770"/>
      <c r="AV65" s="770"/>
      <c r="AW65" s="770"/>
      <c r="AX65" s="770"/>
      <c r="AY65" s="770"/>
      <c r="AZ65" s="770"/>
      <c r="BA65" s="770"/>
      <c r="BB65" s="770"/>
      <c r="BC65" s="770"/>
      <c r="BD65" s="770"/>
      <c r="BE65" s="770"/>
      <c r="BF65" s="770"/>
      <c r="BG65" s="770"/>
      <c r="BH65" s="770"/>
      <c r="BI65" s="770"/>
      <c r="BJ65" s="770"/>
      <c r="BK65" s="770"/>
      <c r="BL65" s="770"/>
      <c r="BM65" s="770"/>
      <c r="BN65" s="770"/>
      <c r="BO65" s="770"/>
      <c r="BP65" s="770"/>
      <c r="BQ65" s="770"/>
      <c r="BR65" s="770"/>
      <c r="BS65" s="770"/>
      <c r="BT65" s="770"/>
      <c r="BU65" s="770"/>
      <c r="BV65" s="770"/>
      <c r="BW65" s="770"/>
      <c r="BX65" s="770"/>
      <c r="BY65" s="770"/>
      <c r="BZ65" s="770"/>
      <c r="CA65" s="770"/>
      <c r="CB65" s="770"/>
      <c r="CC65" s="770"/>
      <c r="CD65" s="770"/>
      <c r="CE65" s="770"/>
      <c r="CF65" s="770"/>
      <c r="CG65" s="770"/>
      <c r="CH65" s="770"/>
      <c r="CI65" s="770"/>
      <c r="CJ65" s="770"/>
      <c r="CK65" s="770"/>
      <c r="CL65" s="770"/>
      <c r="CM65" s="770"/>
      <c r="CN65" s="770"/>
      <c r="CO65" s="770"/>
      <c r="CP65" s="770"/>
      <c r="CQ65" s="770"/>
      <c r="CR65" s="770"/>
      <c r="CS65" s="770"/>
      <c r="CT65" s="770"/>
      <c r="CU65" s="770"/>
      <c r="CV65" s="770"/>
      <c r="CW65" s="770"/>
      <c r="CX65" s="770"/>
      <c r="CY65" s="770"/>
      <c r="CZ65" s="770"/>
      <c r="DA65" s="770"/>
      <c r="DB65" s="770"/>
      <c r="DC65" s="770"/>
      <c r="DD65" s="770"/>
      <c r="DE65" s="770"/>
      <c r="DF65" s="770"/>
      <c r="DG65" s="770"/>
      <c r="DH65" s="770"/>
      <c r="DI65" s="770"/>
      <c r="DJ65" s="770"/>
      <c r="DK65" s="770"/>
      <c r="DL65" s="770"/>
      <c r="DM65" s="770"/>
      <c r="DN65" s="770"/>
      <c r="DO65" s="770"/>
      <c r="DP65" s="770"/>
      <c r="DQ65" s="770"/>
      <c r="DR65" s="770"/>
      <c r="DS65" s="770"/>
      <c r="DT65" s="770"/>
      <c r="DU65" s="770"/>
      <c r="DV65" s="770"/>
      <c r="DW65" s="770"/>
      <c r="DX65" s="770"/>
      <c r="DY65" s="770"/>
      <c r="DZ65" s="770"/>
      <c r="EA65" s="770"/>
      <c r="EB65" s="770"/>
      <c r="EC65" s="770"/>
    </row>
    <row r="66" spans="1:133" x14ac:dyDescent="0.2">
      <c r="A66" s="783"/>
      <c r="B66" s="755" t="s">
        <v>2170</v>
      </c>
      <c r="C66" s="797">
        <v>1022374795</v>
      </c>
      <c r="D66" s="755" t="s">
        <v>590</v>
      </c>
      <c r="E66" s="760" t="s">
        <v>704</v>
      </c>
      <c r="F66" s="769" t="s">
        <v>705</v>
      </c>
      <c r="G66" s="761" t="s">
        <v>706</v>
      </c>
      <c r="H66" s="765" t="s">
        <v>2172</v>
      </c>
      <c r="I66" s="770"/>
      <c r="J66" s="770"/>
      <c r="K66" s="770"/>
      <c r="L66" s="770"/>
      <c r="M66" s="770"/>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c r="AN66" s="770"/>
      <c r="AO66" s="770"/>
      <c r="AP66" s="770"/>
      <c r="AQ66" s="770"/>
      <c r="AR66" s="770"/>
      <c r="AS66" s="770"/>
      <c r="AT66" s="770"/>
      <c r="AU66" s="770"/>
      <c r="AV66" s="770"/>
      <c r="AW66" s="770"/>
      <c r="AX66" s="770"/>
      <c r="AY66" s="770"/>
      <c r="AZ66" s="770"/>
      <c r="BA66" s="770"/>
      <c r="BB66" s="770"/>
      <c r="BC66" s="770"/>
      <c r="BD66" s="770"/>
      <c r="BE66" s="770"/>
      <c r="BF66" s="770"/>
      <c r="BG66" s="770"/>
      <c r="BH66" s="770"/>
      <c r="BI66" s="770"/>
      <c r="BJ66" s="770"/>
      <c r="BK66" s="770"/>
      <c r="BL66" s="770"/>
      <c r="BM66" s="770"/>
      <c r="BN66" s="770"/>
      <c r="BO66" s="770"/>
      <c r="BP66" s="770"/>
      <c r="BQ66" s="770"/>
      <c r="BR66" s="770"/>
      <c r="BS66" s="770"/>
      <c r="BT66" s="770"/>
      <c r="BU66" s="770"/>
      <c r="BV66" s="770"/>
      <c r="BW66" s="770"/>
      <c r="BX66" s="770"/>
      <c r="BY66" s="770"/>
      <c r="BZ66" s="770"/>
      <c r="CA66" s="770"/>
      <c r="CB66" s="770"/>
      <c r="CC66" s="770"/>
      <c r="CD66" s="770"/>
      <c r="CE66" s="770"/>
      <c r="CF66" s="770"/>
      <c r="CG66" s="770"/>
      <c r="CH66" s="770"/>
      <c r="CI66" s="770"/>
      <c r="CJ66" s="770"/>
      <c r="CK66" s="770"/>
      <c r="CL66" s="770"/>
      <c r="CM66" s="770"/>
      <c r="CN66" s="770"/>
      <c r="CO66" s="770"/>
      <c r="CP66" s="770"/>
      <c r="CQ66" s="770"/>
      <c r="CR66" s="770"/>
      <c r="CS66" s="770"/>
      <c r="CT66" s="770"/>
      <c r="CU66" s="770"/>
      <c r="CV66" s="770"/>
      <c r="CW66" s="770"/>
      <c r="CX66" s="770"/>
      <c r="CY66" s="770"/>
      <c r="CZ66" s="770"/>
      <c r="DA66" s="770"/>
      <c r="DB66" s="770"/>
      <c r="DC66" s="770"/>
      <c r="DD66" s="770"/>
      <c r="DE66" s="770"/>
      <c r="DF66" s="770"/>
      <c r="DG66" s="770"/>
      <c r="DH66" s="770"/>
      <c r="DI66" s="770"/>
      <c r="DJ66" s="770"/>
      <c r="DK66" s="770"/>
      <c r="DL66" s="770"/>
      <c r="DM66" s="770"/>
      <c r="DN66" s="770"/>
      <c r="DO66" s="770"/>
      <c r="DP66" s="770"/>
      <c r="DQ66" s="770"/>
      <c r="DR66" s="770"/>
      <c r="DS66" s="770"/>
      <c r="DT66" s="770"/>
      <c r="DU66" s="770"/>
      <c r="DV66" s="770"/>
      <c r="DW66" s="770"/>
      <c r="DX66" s="770"/>
      <c r="DY66" s="770"/>
      <c r="DZ66" s="770"/>
      <c r="EA66" s="770"/>
      <c r="EB66" s="770"/>
      <c r="EC66" s="770"/>
    </row>
    <row r="67" spans="1:133" x14ac:dyDescent="0.2">
      <c r="A67" s="783"/>
      <c r="B67" s="755" t="s">
        <v>2173</v>
      </c>
      <c r="C67" s="797">
        <v>1121962924</v>
      </c>
      <c r="D67" s="755" t="s">
        <v>591</v>
      </c>
      <c r="E67" s="760" t="s">
        <v>704</v>
      </c>
      <c r="F67" s="769" t="s">
        <v>705</v>
      </c>
      <c r="G67" s="761" t="s">
        <v>706</v>
      </c>
      <c r="H67" s="763" t="s">
        <v>2174</v>
      </c>
      <c r="I67" s="770"/>
      <c r="J67" s="770"/>
      <c r="K67" s="770"/>
      <c r="L67" s="770"/>
      <c r="M67" s="770"/>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c r="AN67" s="770"/>
      <c r="AO67" s="770"/>
      <c r="AP67" s="770"/>
      <c r="AQ67" s="770"/>
      <c r="AR67" s="770"/>
      <c r="AS67" s="770"/>
      <c r="AT67" s="770"/>
      <c r="AU67" s="770"/>
      <c r="AV67" s="770"/>
      <c r="AW67" s="770"/>
      <c r="AX67" s="770"/>
      <c r="AY67" s="770"/>
      <c r="AZ67" s="770"/>
      <c r="BA67" s="770"/>
      <c r="BB67" s="770"/>
      <c r="BC67" s="770"/>
      <c r="BD67" s="770"/>
      <c r="BE67" s="770"/>
      <c r="BF67" s="770"/>
      <c r="BG67" s="770"/>
      <c r="BH67" s="770"/>
      <c r="BI67" s="770"/>
      <c r="BJ67" s="770"/>
      <c r="BK67" s="770"/>
      <c r="BL67" s="770"/>
      <c r="BM67" s="770"/>
      <c r="BN67" s="770"/>
      <c r="BO67" s="770"/>
      <c r="BP67" s="770"/>
      <c r="BQ67" s="770"/>
      <c r="BR67" s="770"/>
      <c r="BS67" s="770"/>
      <c r="BT67" s="770"/>
      <c r="BU67" s="770"/>
      <c r="BV67" s="770"/>
      <c r="BW67" s="770"/>
      <c r="BX67" s="770"/>
      <c r="BY67" s="770"/>
      <c r="BZ67" s="770"/>
      <c r="CA67" s="770"/>
      <c r="CB67" s="770"/>
      <c r="CC67" s="770"/>
      <c r="CD67" s="770"/>
      <c r="CE67" s="770"/>
      <c r="CF67" s="770"/>
      <c r="CG67" s="770"/>
      <c r="CH67" s="770"/>
      <c r="CI67" s="770"/>
      <c r="CJ67" s="770"/>
      <c r="CK67" s="770"/>
      <c r="CL67" s="770"/>
      <c r="CM67" s="770"/>
      <c r="CN67" s="770"/>
      <c r="CO67" s="770"/>
      <c r="CP67" s="770"/>
      <c r="CQ67" s="770"/>
      <c r="CR67" s="770"/>
      <c r="CS67" s="770"/>
      <c r="CT67" s="770"/>
      <c r="CU67" s="770"/>
      <c r="CV67" s="770"/>
      <c r="CW67" s="770"/>
      <c r="CX67" s="770"/>
      <c r="CY67" s="770"/>
      <c r="CZ67" s="770"/>
      <c r="DA67" s="770"/>
      <c r="DB67" s="770"/>
      <c r="DC67" s="770"/>
      <c r="DD67" s="770"/>
      <c r="DE67" s="770"/>
      <c r="DF67" s="770"/>
      <c r="DG67" s="770"/>
      <c r="DH67" s="770"/>
      <c r="DI67" s="770"/>
      <c r="DJ67" s="770"/>
      <c r="DK67" s="770"/>
      <c r="DL67" s="770"/>
      <c r="DM67" s="770"/>
      <c r="DN67" s="770"/>
      <c r="DO67" s="770"/>
      <c r="DP67" s="770"/>
      <c r="DQ67" s="770"/>
      <c r="DR67" s="770"/>
      <c r="DS67" s="770"/>
      <c r="DT67" s="770"/>
      <c r="DU67" s="770"/>
      <c r="DV67" s="770"/>
      <c r="DW67" s="770"/>
      <c r="DX67" s="770"/>
      <c r="DY67" s="770"/>
      <c r="DZ67" s="770"/>
      <c r="EA67" s="770"/>
      <c r="EB67" s="770"/>
      <c r="EC67" s="770"/>
    </row>
    <row r="68" spans="1:133" x14ac:dyDescent="0.2">
      <c r="A68" s="759"/>
      <c r="B68" s="755" t="s">
        <v>2746</v>
      </c>
      <c r="C68" s="798">
        <v>1121959728</v>
      </c>
      <c r="D68" s="756" t="s">
        <v>998</v>
      </c>
      <c r="E68" s="760" t="s">
        <v>704</v>
      </c>
      <c r="F68" s="769" t="s">
        <v>705</v>
      </c>
      <c r="G68" s="761" t="s">
        <v>706</v>
      </c>
      <c r="H68" s="765" t="s">
        <v>2748</v>
      </c>
    </row>
    <row r="69" spans="1:133" x14ac:dyDescent="0.2">
      <c r="A69" s="783"/>
      <c r="B69" s="755" t="s">
        <v>3243</v>
      </c>
      <c r="C69" s="797">
        <v>1121858096</v>
      </c>
      <c r="D69" s="755" t="s">
        <v>1438</v>
      </c>
      <c r="E69" s="760" t="s">
        <v>704</v>
      </c>
      <c r="F69" s="769" t="s">
        <v>705</v>
      </c>
      <c r="G69" s="761" t="s">
        <v>706</v>
      </c>
      <c r="H69" s="765" t="s">
        <v>3246</v>
      </c>
    </row>
    <row r="70" spans="1:133" x14ac:dyDescent="0.2">
      <c r="A70" s="759"/>
      <c r="B70" s="755" t="s">
        <v>3926</v>
      </c>
      <c r="C70" s="798">
        <v>1121959728</v>
      </c>
      <c r="D70" s="756" t="s">
        <v>998</v>
      </c>
      <c r="E70" s="760" t="s">
        <v>704</v>
      </c>
      <c r="F70" s="769" t="s">
        <v>705</v>
      </c>
      <c r="G70" s="761" t="s">
        <v>706</v>
      </c>
      <c r="H70" s="763" t="s">
        <v>3928</v>
      </c>
    </row>
    <row r="71" spans="1:133" x14ac:dyDescent="0.2">
      <c r="A71" s="783"/>
      <c r="B71" s="755" t="s">
        <v>3929</v>
      </c>
      <c r="C71" s="797">
        <v>86014098</v>
      </c>
      <c r="D71" s="755" t="s">
        <v>2152</v>
      </c>
      <c r="E71" s="760" t="s">
        <v>704</v>
      </c>
      <c r="F71" s="769" t="s">
        <v>705</v>
      </c>
      <c r="G71" s="761" t="s">
        <v>706</v>
      </c>
      <c r="H71" s="763" t="s">
        <v>3930</v>
      </c>
    </row>
    <row r="72" spans="1:133" x14ac:dyDescent="0.2">
      <c r="A72" s="783"/>
      <c r="B72" s="755" t="s">
        <v>3931</v>
      </c>
      <c r="C72" s="797">
        <v>1053783494</v>
      </c>
      <c r="D72" s="755" t="s">
        <v>585</v>
      </c>
      <c r="E72" s="760" t="s">
        <v>704</v>
      </c>
      <c r="F72" s="769" t="s">
        <v>705</v>
      </c>
      <c r="G72" s="761" t="s">
        <v>706</v>
      </c>
      <c r="H72" s="763" t="s">
        <v>3932</v>
      </c>
    </row>
    <row r="73" spans="1:133" x14ac:dyDescent="0.2">
      <c r="A73" s="783"/>
      <c r="B73" s="755" t="s">
        <v>3933</v>
      </c>
      <c r="C73" s="797">
        <v>1121914875</v>
      </c>
      <c r="D73" s="755" t="s">
        <v>586</v>
      </c>
      <c r="E73" s="760" t="s">
        <v>704</v>
      </c>
      <c r="F73" s="769" t="s">
        <v>705</v>
      </c>
      <c r="G73" s="761" t="s">
        <v>706</v>
      </c>
      <c r="H73" s="763" t="s">
        <v>3934</v>
      </c>
    </row>
    <row r="74" spans="1:133" x14ac:dyDescent="0.2">
      <c r="A74" s="783"/>
      <c r="B74" s="755" t="s">
        <v>3935</v>
      </c>
      <c r="C74" s="797">
        <v>1006876734</v>
      </c>
      <c r="D74" s="755" t="s">
        <v>587</v>
      </c>
      <c r="E74" s="760" t="s">
        <v>704</v>
      </c>
      <c r="F74" s="769" t="s">
        <v>705</v>
      </c>
      <c r="G74" s="761" t="s">
        <v>706</v>
      </c>
      <c r="H74" s="763" t="s">
        <v>3936</v>
      </c>
    </row>
    <row r="75" spans="1:133" x14ac:dyDescent="0.2">
      <c r="A75" s="783"/>
      <c r="B75" s="755" t="s">
        <v>3937</v>
      </c>
      <c r="C75" s="797">
        <v>1121885006</v>
      </c>
      <c r="D75" s="755" t="s">
        <v>588</v>
      </c>
      <c r="E75" s="760" t="s">
        <v>704</v>
      </c>
      <c r="F75" s="769" t="s">
        <v>705</v>
      </c>
      <c r="G75" s="761" t="s">
        <v>706</v>
      </c>
      <c r="H75" s="763" t="s">
        <v>3938</v>
      </c>
    </row>
    <row r="76" spans="1:133" x14ac:dyDescent="0.2">
      <c r="A76" s="783"/>
      <c r="B76" s="755" t="s">
        <v>3939</v>
      </c>
      <c r="C76" s="797">
        <v>1121882349</v>
      </c>
      <c r="D76" s="755" t="s">
        <v>589</v>
      </c>
      <c r="E76" s="760" t="s">
        <v>704</v>
      </c>
      <c r="F76" s="769" t="s">
        <v>705</v>
      </c>
      <c r="G76" s="761" t="s">
        <v>706</v>
      </c>
      <c r="H76" s="763" t="s">
        <v>3940</v>
      </c>
    </row>
    <row r="77" spans="1:133" x14ac:dyDescent="0.2">
      <c r="A77" s="783"/>
      <c r="B77" s="755" t="s">
        <v>3941</v>
      </c>
      <c r="C77" s="797">
        <v>1022374795</v>
      </c>
      <c r="D77" s="755" t="s">
        <v>590</v>
      </c>
      <c r="E77" s="760" t="s">
        <v>704</v>
      </c>
      <c r="F77" s="769" t="s">
        <v>705</v>
      </c>
      <c r="G77" s="761" t="s">
        <v>706</v>
      </c>
      <c r="H77" s="763" t="s">
        <v>3942</v>
      </c>
    </row>
    <row r="78" spans="1:133" x14ac:dyDescent="0.2">
      <c r="A78" s="783"/>
      <c r="B78" s="755" t="s">
        <v>3943</v>
      </c>
      <c r="C78" s="797">
        <v>1121962924</v>
      </c>
      <c r="D78" s="755" t="s">
        <v>591</v>
      </c>
      <c r="E78" s="760" t="s">
        <v>704</v>
      </c>
      <c r="F78" s="769" t="s">
        <v>705</v>
      </c>
      <c r="G78" s="761" t="s">
        <v>706</v>
      </c>
      <c r="H78" s="763" t="s">
        <v>3944</v>
      </c>
    </row>
    <row r="79" spans="1:133" x14ac:dyDescent="0.2">
      <c r="A79" s="786"/>
      <c r="B79" s="755" t="s">
        <v>1247</v>
      </c>
      <c r="C79" s="797">
        <v>1121937453</v>
      </c>
      <c r="D79" s="755" t="s">
        <v>584</v>
      </c>
      <c r="E79" s="760" t="s">
        <v>704</v>
      </c>
      <c r="F79" s="769" t="s">
        <v>705</v>
      </c>
      <c r="G79" s="761" t="s">
        <v>706</v>
      </c>
      <c r="H79" s="763" t="s">
        <v>1248</v>
      </c>
    </row>
    <row r="80" spans="1:133" x14ac:dyDescent="0.2">
      <c r="A80" s="783"/>
      <c r="B80" s="755" t="s">
        <v>3033</v>
      </c>
      <c r="C80" s="797">
        <v>1121931859</v>
      </c>
      <c r="D80" s="755" t="s">
        <v>1138</v>
      </c>
      <c r="E80" s="760" t="s">
        <v>277</v>
      </c>
      <c r="F80" s="767" t="s">
        <v>3035</v>
      </c>
      <c r="G80" s="771" t="s">
        <v>272</v>
      </c>
      <c r="H80" s="765" t="s">
        <v>3037</v>
      </c>
    </row>
    <row r="81" spans="1:8" x14ac:dyDescent="0.2">
      <c r="A81" s="783"/>
      <c r="B81" s="755" t="s">
        <v>1267</v>
      </c>
      <c r="C81" s="797">
        <v>1121940371</v>
      </c>
      <c r="D81" s="755" t="s">
        <v>1268</v>
      </c>
      <c r="E81" s="760" t="s">
        <v>277</v>
      </c>
      <c r="F81" s="769" t="s">
        <v>1270</v>
      </c>
      <c r="G81" s="762" t="s">
        <v>272</v>
      </c>
      <c r="H81" s="763" t="s">
        <v>1272</v>
      </c>
    </row>
    <row r="82" spans="1:8" x14ac:dyDescent="0.2">
      <c r="A82" s="783"/>
      <c r="B82" s="755" t="s">
        <v>4059</v>
      </c>
      <c r="C82" s="797">
        <v>1121924453</v>
      </c>
      <c r="D82" s="755" t="s">
        <v>4060</v>
      </c>
      <c r="E82" s="760" t="s">
        <v>277</v>
      </c>
      <c r="F82" s="769" t="s">
        <v>1270</v>
      </c>
      <c r="G82" s="762" t="s">
        <v>272</v>
      </c>
      <c r="H82" s="763" t="s">
        <v>4063</v>
      </c>
    </row>
    <row r="83" spans="1:8" x14ac:dyDescent="0.2">
      <c r="A83" s="783"/>
      <c r="B83" s="755" t="s">
        <v>2418</v>
      </c>
      <c r="C83" s="798">
        <v>40380294</v>
      </c>
      <c r="D83" s="756" t="s">
        <v>689</v>
      </c>
      <c r="E83" s="760" t="s">
        <v>275</v>
      </c>
      <c r="F83" s="761" t="s">
        <v>2420</v>
      </c>
      <c r="G83" s="761" t="s">
        <v>2421</v>
      </c>
      <c r="H83" s="763" t="s">
        <v>2423</v>
      </c>
    </row>
    <row r="84" spans="1:8" x14ac:dyDescent="0.2">
      <c r="A84" s="783"/>
      <c r="B84" s="755" t="s">
        <v>2424</v>
      </c>
      <c r="C84" s="797">
        <v>41058618</v>
      </c>
      <c r="D84" s="755" t="s">
        <v>690</v>
      </c>
      <c r="E84" s="760" t="s">
        <v>275</v>
      </c>
      <c r="F84" s="761" t="s">
        <v>2420</v>
      </c>
      <c r="G84" s="761" t="s">
        <v>2421</v>
      </c>
      <c r="H84" s="763" t="s">
        <v>2425</v>
      </c>
    </row>
    <row r="85" spans="1:8" x14ac:dyDescent="0.2">
      <c r="A85" s="783"/>
      <c r="B85" s="755" t="s">
        <v>2426</v>
      </c>
      <c r="C85" s="798">
        <v>1234790105</v>
      </c>
      <c r="D85" s="756" t="s">
        <v>691</v>
      </c>
      <c r="E85" s="760" t="s">
        <v>275</v>
      </c>
      <c r="F85" s="761" t="s">
        <v>2420</v>
      </c>
      <c r="G85" s="761" t="s">
        <v>2421</v>
      </c>
      <c r="H85" s="763" t="s">
        <v>2427</v>
      </c>
    </row>
    <row r="86" spans="1:8" x14ac:dyDescent="0.2">
      <c r="A86" s="783"/>
      <c r="B86" s="755" t="s">
        <v>2428</v>
      </c>
      <c r="C86" s="797">
        <v>31007488</v>
      </c>
      <c r="D86" s="755" t="s">
        <v>692</v>
      </c>
      <c r="E86" s="760" t="s">
        <v>275</v>
      </c>
      <c r="F86" s="761" t="s">
        <v>2420</v>
      </c>
      <c r="G86" s="761" t="s">
        <v>2421</v>
      </c>
      <c r="H86" s="763" t="s">
        <v>2429</v>
      </c>
    </row>
    <row r="87" spans="1:8" x14ac:dyDescent="0.2">
      <c r="A87" s="783"/>
      <c r="B87" s="755" t="s">
        <v>2430</v>
      </c>
      <c r="C87" s="798">
        <v>40328405</v>
      </c>
      <c r="D87" s="756" t="s">
        <v>693</v>
      </c>
      <c r="E87" s="760" t="s">
        <v>275</v>
      </c>
      <c r="F87" s="761" t="s">
        <v>2420</v>
      </c>
      <c r="G87" s="761" t="s">
        <v>2421</v>
      </c>
      <c r="H87" s="763" t="s">
        <v>2431</v>
      </c>
    </row>
    <row r="88" spans="1:8" x14ac:dyDescent="0.2">
      <c r="A88" s="783"/>
      <c r="B88" s="755" t="s">
        <v>2432</v>
      </c>
      <c r="C88" s="798">
        <v>86079834</v>
      </c>
      <c r="D88" s="756" t="s">
        <v>694</v>
      </c>
      <c r="E88" s="760" t="s">
        <v>275</v>
      </c>
      <c r="F88" s="761" t="s">
        <v>2420</v>
      </c>
      <c r="G88" s="761" t="s">
        <v>2421</v>
      </c>
      <c r="H88" s="763" t="s">
        <v>2433</v>
      </c>
    </row>
    <row r="89" spans="1:8" x14ac:dyDescent="0.2">
      <c r="A89" s="783"/>
      <c r="B89" s="755" t="s">
        <v>2504</v>
      </c>
      <c r="C89" s="797">
        <v>43615366</v>
      </c>
      <c r="D89" s="755" t="s">
        <v>835</v>
      </c>
      <c r="E89" s="760" t="s">
        <v>275</v>
      </c>
      <c r="F89" s="761" t="s">
        <v>2420</v>
      </c>
      <c r="G89" s="761" t="s">
        <v>2421</v>
      </c>
      <c r="H89" s="765" t="s">
        <v>2506</v>
      </c>
    </row>
    <row r="90" spans="1:8" x14ac:dyDescent="0.2">
      <c r="A90" s="759"/>
      <c r="B90" s="755" t="s">
        <v>4555</v>
      </c>
      <c r="C90" s="797">
        <v>1121869874</v>
      </c>
      <c r="D90" s="755" t="s">
        <v>4556</v>
      </c>
      <c r="E90" s="760" t="s">
        <v>270</v>
      </c>
      <c r="F90" s="769" t="s">
        <v>4559</v>
      </c>
      <c r="G90" s="761" t="s">
        <v>4560</v>
      </c>
      <c r="H90" s="772" t="s">
        <v>4562</v>
      </c>
    </row>
    <row r="91" spans="1:8" x14ac:dyDescent="0.2">
      <c r="A91" s="783"/>
      <c r="B91" s="755" t="s">
        <v>2636</v>
      </c>
      <c r="C91" s="798">
        <v>40325585</v>
      </c>
      <c r="D91" s="755" t="s">
        <v>661</v>
      </c>
      <c r="E91" s="760" t="s">
        <v>299</v>
      </c>
      <c r="F91" s="769" t="s">
        <v>907</v>
      </c>
      <c r="G91" s="769" t="s">
        <v>908</v>
      </c>
      <c r="H91" s="765" t="s">
        <v>2640</v>
      </c>
    </row>
    <row r="92" spans="1:8" x14ac:dyDescent="0.2">
      <c r="A92" s="787"/>
      <c r="B92" s="755" t="s">
        <v>2641</v>
      </c>
      <c r="C92" s="797">
        <v>1121886813</v>
      </c>
      <c r="D92" s="755" t="s">
        <v>906</v>
      </c>
      <c r="E92" s="760" t="s">
        <v>299</v>
      </c>
      <c r="F92" s="769" t="s">
        <v>907</v>
      </c>
      <c r="G92" s="769" t="s">
        <v>908</v>
      </c>
      <c r="H92" s="765" t="s">
        <v>2647</v>
      </c>
    </row>
    <row r="93" spans="1:8" x14ac:dyDescent="0.2">
      <c r="A93" s="783"/>
      <c r="B93" s="755" t="s">
        <v>2858</v>
      </c>
      <c r="C93" s="797">
        <v>1110531340</v>
      </c>
      <c r="D93" s="755" t="s">
        <v>1419</v>
      </c>
      <c r="E93" s="760" t="s">
        <v>299</v>
      </c>
      <c r="F93" s="769" t="s">
        <v>907</v>
      </c>
      <c r="G93" s="769" t="s">
        <v>908</v>
      </c>
      <c r="H93" s="765" t="s">
        <v>2862</v>
      </c>
    </row>
    <row r="94" spans="1:8" x14ac:dyDescent="0.2">
      <c r="A94" s="759"/>
      <c r="B94" s="755" t="s">
        <v>2964</v>
      </c>
      <c r="C94" s="797">
        <v>1030699675</v>
      </c>
      <c r="D94" s="755" t="s">
        <v>2965</v>
      </c>
      <c r="E94" s="760" t="s">
        <v>299</v>
      </c>
      <c r="F94" s="773" t="s">
        <v>907</v>
      </c>
      <c r="G94" s="773" t="s">
        <v>908</v>
      </c>
      <c r="H94" s="765" t="s">
        <v>2968</v>
      </c>
    </row>
    <row r="95" spans="1:8" x14ac:dyDescent="0.2">
      <c r="A95" s="759"/>
      <c r="B95" s="755" t="s">
        <v>2969</v>
      </c>
      <c r="C95" s="797">
        <v>1030531110</v>
      </c>
      <c r="D95" s="755" t="s">
        <v>2970</v>
      </c>
      <c r="E95" s="760" t="s">
        <v>299</v>
      </c>
      <c r="F95" s="773" t="s">
        <v>907</v>
      </c>
      <c r="G95" s="773" t="s">
        <v>908</v>
      </c>
      <c r="H95" s="765" t="s">
        <v>2972</v>
      </c>
    </row>
    <row r="96" spans="1:8" x14ac:dyDescent="0.2">
      <c r="A96" s="759"/>
      <c r="B96" s="755" t="s">
        <v>2973</v>
      </c>
      <c r="C96" s="797">
        <v>1020838569</v>
      </c>
      <c r="D96" s="755" t="s">
        <v>1418</v>
      </c>
      <c r="E96" s="760" t="s">
        <v>299</v>
      </c>
      <c r="F96" s="773" t="s">
        <v>907</v>
      </c>
      <c r="G96" s="773" t="s">
        <v>908</v>
      </c>
      <c r="H96" s="765" t="s">
        <v>2976</v>
      </c>
    </row>
    <row r="97" spans="1:8" x14ac:dyDescent="0.2">
      <c r="A97" s="759"/>
      <c r="B97" s="755" t="s">
        <v>1121</v>
      </c>
      <c r="C97" s="797">
        <v>1024505176</v>
      </c>
      <c r="D97" s="755" t="s">
        <v>1122</v>
      </c>
      <c r="E97" s="760" t="s">
        <v>299</v>
      </c>
      <c r="F97" s="773" t="s">
        <v>907</v>
      </c>
      <c r="G97" s="773" t="s">
        <v>908</v>
      </c>
      <c r="H97" s="765" t="s">
        <v>1125</v>
      </c>
    </row>
    <row r="98" spans="1:8" x14ac:dyDescent="0.2">
      <c r="A98" s="759"/>
      <c r="B98" s="755" t="s">
        <v>2977</v>
      </c>
      <c r="C98" s="797">
        <v>1102724951</v>
      </c>
      <c r="D98" s="755" t="s">
        <v>2978</v>
      </c>
      <c r="E98" s="760" t="s">
        <v>299</v>
      </c>
      <c r="F98" s="773" t="s">
        <v>907</v>
      </c>
      <c r="G98" s="773" t="s">
        <v>908</v>
      </c>
      <c r="H98" s="765" t="s">
        <v>2981</v>
      </c>
    </row>
    <row r="99" spans="1:8" x14ac:dyDescent="0.2">
      <c r="A99" s="759"/>
      <c r="B99" s="755" t="s">
        <v>2982</v>
      </c>
      <c r="C99" s="797">
        <v>1122654194</v>
      </c>
      <c r="D99" s="755" t="s">
        <v>2983</v>
      </c>
      <c r="E99" s="760" t="s">
        <v>299</v>
      </c>
      <c r="F99" s="773" t="s">
        <v>907</v>
      </c>
      <c r="G99" s="773" t="s">
        <v>908</v>
      </c>
      <c r="H99" s="765" t="s">
        <v>2985</v>
      </c>
    </row>
    <row r="100" spans="1:8" x14ac:dyDescent="0.2">
      <c r="A100" s="759"/>
      <c r="B100" s="755" t="s">
        <v>2986</v>
      </c>
      <c r="C100" s="798">
        <v>1110562626</v>
      </c>
      <c r="D100" s="756" t="s">
        <v>2987</v>
      </c>
      <c r="E100" s="760" t="s">
        <v>299</v>
      </c>
      <c r="F100" s="773" t="s">
        <v>907</v>
      </c>
      <c r="G100" s="773" t="s">
        <v>908</v>
      </c>
      <c r="H100" s="765" t="s">
        <v>2990</v>
      </c>
    </row>
    <row r="101" spans="1:8" x14ac:dyDescent="0.2">
      <c r="A101" s="783"/>
      <c r="B101" s="755" t="s">
        <v>3159</v>
      </c>
      <c r="C101" s="797">
        <v>11223363</v>
      </c>
      <c r="D101" s="755" t="s">
        <v>3160</v>
      </c>
      <c r="E101" s="760" t="s">
        <v>299</v>
      </c>
      <c r="F101" s="769" t="s">
        <v>907</v>
      </c>
      <c r="G101" s="769" t="s">
        <v>908</v>
      </c>
      <c r="H101" s="765" t="s">
        <v>3162</v>
      </c>
    </row>
    <row r="102" spans="1:8" x14ac:dyDescent="0.2">
      <c r="A102" s="783"/>
      <c r="B102" s="755" t="s">
        <v>3163</v>
      </c>
      <c r="C102" s="797">
        <v>93402096</v>
      </c>
      <c r="D102" s="755" t="s">
        <v>3164</v>
      </c>
      <c r="E102" s="760" t="s">
        <v>299</v>
      </c>
      <c r="F102" s="769" t="s">
        <v>907</v>
      </c>
      <c r="G102" s="769" t="s">
        <v>908</v>
      </c>
      <c r="H102" s="765" t="s">
        <v>3166</v>
      </c>
    </row>
    <row r="103" spans="1:8" ht="12" x14ac:dyDescent="0.2">
      <c r="A103" s="788"/>
      <c r="B103" s="755" t="s">
        <v>3212</v>
      </c>
      <c r="C103" s="797">
        <v>93410836</v>
      </c>
      <c r="D103" s="755" t="s">
        <v>3213</v>
      </c>
      <c r="E103" s="760" t="s">
        <v>299</v>
      </c>
      <c r="F103" s="769" t="s">
        <v>907</v>
      </c>
      <c r="G103" s="769" t="s">
        <v>908</v>
      </c>
      <c r="H103" s="765" t="s">
        <v>3215</v>
      </c>
    </row>
    <row r="104" spans="1:8" x14ac:dyDescent="0.2">
      <c r="A104" s="783"/>
      <c r="B104" s="755" t="s">
        <v>3285</v>
      </c>
      <c r="C104" s="797">
        <v>1121886813</v>
      </c>
      <c r="D104" s="755" t="s">
        <v>906</v>
      </c>
      <c r="E104" s="760" t="s">
        <v>299</v>
      </c>
      <c r="F104" s="769" t="s">
        <v>907</v>
      </c>
      <c r="G104" s="769" t="s">
        <v>908</v>
      </c>
      <c r="H104" s="765" t="s">
        <v>3289</v>
      </c>
    </row>
    <row r="105" spans="1:8" x14ac:dyDescent="0.2">
      <c r="A105" s="783"/>
      <c r="B105" s="755" t="s">
        <v>4064</v>
      </c>
      <c r="C105" s="797">
        <v>1000284521</v>
      </c>
      <c r="D105" s="755" t="s">
        <v>4065</v>
      </c>
      <c r="E105" s="760" t="s">
        <v>299</v>
      </c>
      <c r="F105" s="769" t="s">
        <v>907</v>
      </c>
      <c r="G105" s="769" t="s">
        <v>908</v>
      </c>
      <c r="H105" s="763" t="s">
        <v>4068</v>
      </c>
    </row>
    <row r="106" spans="1:8" x14ac:dyDescent="0.2">
      <c r="A106" s="783"/>
      <c r="B106" s="755" t="s">
        <v>2137</v>
      </c>
      <c r="C106" s="797">
        <v>1007273641</v>
      </c>
      <c r="D106" s="755" t="s">
        <v>580</v>
      </c>
      <c r="E106" s="760" t="s">
        <v>282</v>
      </c>
      <c r="F106" s="761" t="s">
        <v>1181</v>
      </c>
      <c r="G106" s="766" t="s">
        <v>1182</v>
      </c>
      <c r="H106" s="763" t="s">
        <v>2140</v>
      </c>
    </row>
    <row r="107" spans="1:8" x14ac:dyDescent="0.2">
      <c r="A107" s="783"/>
      <c r="B107" s="755" t="s">
        <v>2141</v>
      </c>
      <c r="C107" s="797">
        <v>30082847</v>
      </c>
      <c r="D107" s="755" t="s">
        <v>581</v>
      </c>
      <c r="E107" s="760" t="s">
        <v>282</v>
      </c>
      <c r="F107" s="761" t="s">
        <v>1181</v>
      </c>
      <c r="G107" s="766" t="s">
        <v>1182</v>
      </c>
      <c r="H107" s="763" t="s">
        <v>2142</v>
      </c>
    </row>
    <row r="108" spans="1:8" x14ac:dyDescent="0.2">
      <c r="A108" s="759"/>
      <c r="B108" s="755" t="s">
        <v>2143</v>
      </c>
      <c r="C108" s="797">
        <v>1121932068</v>
      </c>
      <c r="D108" s="755" t="s">
        <v>582</v>
      </c>
      <c r="E108" s="760" t="s">
        <v>282</v>
      </c>
      <c r="F108" s="761" t="s">
        <v>1181</v>
      </c>
      <c r="G108" s="766" t="s">
        <v>1182</v>
      </c>
      <c r="H108" s="763" t="s">
        <v>2146</v>
      </c>
    </row>
    <row r="109" spans="1:8" x14ac:dyDescent="0.2">
      <c r="A109" s="759"/>
      <c r="B109" s="755" t="s">
        <v>2147</v>
      </c>
      <c r="C109" s="797">
        <v>40399991</v>
      </c>
      <c r="D109" s="755" t="s">
        <v>583</v>
      </c>
      <c r="E109" s="760" t="s">
        <v>282</v>
      </c>
      <c r="F109" s="761" t="s">
        <v>1181</v>
      </c>
      <c r="G109" s="766" t="s">
        <v>1182</v>
      </c>
      <c r="H109" s="763" t="s">
        <v>2149</v>
      </c>
    </row>
    <row r="110" spans="1:8" x14ac:dyDescent="0.2">
      <c r="A110" s="783"/>
      <c r="B110" s="755" t="s">
        <v>2604</v>
      </c>
      <c r="C110" s="797">
        <v>1121957762</v>
      </c>
      <c r="D110" s="755" t="s">
        <v>892</v>
      </c>
      <c r="E110" s="760" t="s">
        <v>282</v>
      </c>
      <c r="F110" s="761" t="s">
        <v>1181</v>
      </c>
      <c r="G110" s="766" t="s">
        <v>1182</v>
      </c>
      <c r="H110" s="765" t="s">
        <v>2606</v>
      </c>
    </row>
    <row r="111" spans="1:8" x14ac:dyDescent="0.2">
      <c r="A111" s="783"/>
      <c r="B111" s="755" t="s">
        <v>2760</v>
      </c>
      <c r="C111" s="797">
        <v>1006777660</v>
      </c>
      <c r="D111" s="755" t="s">
        <v>2761</v>
      </c>
      <c r="E111" s="760" t="s">
        <v>282</v>
      </c>
      <c r="F111" s="761" t="s">
        <v>1181</v>
      </c>
      <c r="G111" s="766" t="s">
        <v>1182</v>
      </c>
      <c r="H111" s="765" t="s">
        <v>2763</v>
      </c>
    </row>
    <row r="112" spans="1:8" x14ac:dyDescent="0.2">
      <c r="A112" s="783"/>
      <c r="B112" s="755" t="s">
        <v>3026</v>
      </c>
      <c r="C112" s="798">
        <v>65812615</v>
      </c>
      <c r="D112" s="756" t="s">
        <v>3027</v>
      </c>
      <c r="E112" s="760" t="s">
        <v>274</v>
      </c>
      <c r="F112" s="761" t="s">
        <v>1181</v>
      </c>
      <c r="G112" s="766" t="s">
        <v>1182</v>
      </c>
      <c r="H112" s="765" t="s">
        <v>3032</v>
      </c>
    </row>
    <row r="113" spans="1:8" x14ac:dyDescent="0.2">
      <c r="A113" s="759"/>
      <c r="B113" s="755" t="s">
        <v>3917</v>
      </c>
      <c r="C113" s="797">
        <v>1121932068</v>
      </c>
      <c r="D113" s="755" t="s">
        <v>582</v>
      </c>
      <c r="E113" s="760" t="s">
        <v>282</v>
      </c>
      <c r="F113" s="761" t="s">
        <v>1181</v>
      </c>
      <c r="G113" s="766" t="s">
        <v>1182</v>
      </c>
      <c r="H113" s="763" t="s">
        <v>3919</v>
      </c>
    </row>
    <row r="114" spans="1:8" x14ac:dyDescent="0.2">
      <c r="A114" s="759"/>
      <c r="B114" s="755" t="s">
        <v>3920</v>
      </c>
      <c r="C114" s="797">
        <v>40399991</v>
      </c>
      <c r="D114" s="755" t="s">
        <v>583</v>
      </c>
      <c r="E114" s="760" t="s">
        <v>282</v>
      </c>
      <c r="F114" s="761" t="s">
        <v>1181</v>
      </c>
      <c r="G114" s="766" t="s">
        <v>1182</v>
      </c>
      <c r="H114" s="763" t="s">
        <v>3921</v>
      </c>
    </row>
    <row r="115" spans="1:8" x14ac:dyDescent="0.2">
      <c r="A115" s="783"/>
      <c r="B115" s="755" t="s">
        <v>1317</v>
      </c>
      <c r="C115" s="797">
        <v>91245149</v>
      </c>
      <c r="D115" s="756" t="s">
        <v>1318</v>
      </c>
      <c r="E115" s="760" t="s">
        <v>282</v>
      </c>
      <c r="F115" s="761" t="s">
        <v>1181</v>
      </c>
      <c r="G115" s="766" t="s">
        <v>1182</v>
      </c>
      <c r="H115" s="763" t="s">
        <v>1323</v>
      </c>
    </row>
    <row r="116" spans="1:8" x14ac:dyDescent="0.2">
      <c r="A116" s="783"/>
      <c r="B116" s="755" t="s">
        <v>3912</v>
      </c>
      <c r="C116" s="797">
        <v>1007273641</v>
      </c>
      <c r="D116" s="755" t="s">
        <v>580</v>
      </c>
      <c r="E116" s="760" t="s">
        <v>282</v>
      </c>
      <c r="F116" s="761" t="s">
        <v>1242</v>
      </c>
      <c r="G116" s="766" t="s">
        <v>1182</v>
      </c>
      <c r="H116" s="763" t="s">
        <v>3914</v>
      </c>
    </row>
    <row r="117" spans="1:8" x14ac:dyDescent="0.2">
      <c r="A117" s="783"/>
      <c r="B117" s="755" t="s">
        <v>3915</v>
      </c>
      <c r="C117" s="797">
        <v>30082847</v>
      </c>
      <c r="D117" s="755" t="s">
        <v>581</v>
      </c>
      <c r="E117" s="760" t="s">
        <v>282</v>
      </c>
      <c r="F117" s="761" t="s">
        <v>1242</v>
      </c>
      <c r="G117" s="766" t="s">
        <v>1182</v>
      </c>
      <c r="H117" s="763" t="s">
        <v>3916</v>
      </c>
    </row>
    <row r="118" spans="1:8" x14ac:dyDescent="0.2">
      <c r="A118" s="783"/>
      <c r="B118" s="755" t="s">
        <v>3922</v>
      </c>
      <c r="C118" s="797">
        <v>1121957762</v>
      </c>
      <c r="D118" s="755" t="s">
        <v>892</v>
      </c>
      <c r="E118" s="760" t="s">
        <v>282</v>
      </c>
      <c r="F118" s="761" t="s">
        <v>1242</v>
      </c>
      <c r="G118" s="766" t="s">
        <v>1182</v>
      </c>
      <c r="H118" s="763" t="s">
        <v>3923</v>
      </c>
    </row>
    <row r="119" spans="1:8" x14ac:dyDescent="0.2">
      <c r="A119" s="783"/>
      <c r="B119" s="755" t="s">
        <v>3924</v>
      </c>
      <c r="C119" s="797">
        <v>1006777660</v>
      </c>
      <c r="D119" s="755" t="s">
        <v>2761</v>
      </c>
      <c r="E119" s="760" t="s">
        <v>282</v>
      </c>
      <c r="F119" s="761" t="s">
        <v>1242</v>
      </c>
      <c r="G119" s="766" t="s">
        <v>1182</v>
      </c>
      <c r="H119" s="763" t="s">
        <v>3925</v>
      </c>
    </row>
    <row r="120" spans="1:8" x14ac:dyDescent="0.2">
      <c r="A120" s="783"/>
      <c r="B120" s="755" t="s">
        <v>4509</v>
      </c>
      <c r="C120" s="798">
        <v>1118567972</v>
      </c>
      <c r="D120" s="755" t="s">
        <v>1324</v>
      </c>
      <c r="E120" s="760" t="s">
        <v>282</v>
      </c>
      <c r="F120" s="761" t="s">
        <v>1242</v>
      </c>
      <c r="G120" s="766" t="s">
        <v>1182</v>
      </c>
      <c r="H120" s="763" t="s">
        <v>4510</v>
      </c>
    </row>
    <row r="121" spans="1:8" x14ac:dyDescent="0.2">
      <c r="A121" s="783"/>
      <c r="B121" s="755" t="s">
        <v>3232</v>
      </c>
      <c r="C121" s="797">
        <v>1006875391</v>
      </c>
      <c r="D121" s="755" t="s">
        <v>3233</v>
      </c>
      <c r="E121" s="760" t="s">
        <v>277</v>
      </c>
      <c r="F121" s="761" t="s">
        <v>1568</v>
      </c>
      <c r="G121" s="762" t="s">
        <v>272</v>
      </c>
      <c r="H121" s="765" t="s">
        <v>3236</v>
      </c>
    </row>
    <row r="122" spans="1:8" x14ac:dyDescent="0.2">
      <c r="A122" s="783"/>
      <c r="B122" s="755" t="s">
        <v>3250</v>
      </c>
      <c r="C122" s="797">
        <v>1120381565</v>
      </c>
      <c r="D122" s="755" t="s">
        <v>3251</v>
      </c>
      <c r="E122" s="760" t="s">
        <v>273</v>
      </c>
      <c r="F122" s="761" t="s">
        <v>1568</v>
      </c>
      <c r="G122" s="761" t="s">
        <v>272</v>
      </c>
      <c r="H122" s="765" t="s">
        <v>3253</v>
      </c>
    </row>
    <row r="123" spans="1:8" x14ac:dyDescent="0.2">
      <c r="A123" s="783"/>
      <c r="B123" s="755" t="s">
        <v>3254</v>
      </c>
      <c r="C123" s="797">
        <v>1121965678</v>
      </c>
      <c r="D123" s="755" t="s">
        <v>3255</v>
      </c>
      <c r="E123" s="760" t="s">
        <v>273</v>
      </c>
      <c r="F123" s="761" t="s">
        <v>1568</v>
      </c>
      <c r="G123" s="761" t="s">
        <v>272</v>
      </c>
      <c r="H123" s="765" t="s">
        <v>3257</v>
      </c>
    </row>
    <row r="124" spans="1:8" x14ac:dyDescent="0.2">
      <c r="A124" s="783"/>
      <c r="B124" s="755" t="s">
        <v>3134</v>
      </c>
      <c r="C124" s="797">
        <v>1121950171</v>
      </c>
      <c r="D124" s="755" t="s">
        <v>3135</v>
      </c>
      <c r="E124" s="760" t="s">
        <v>277</v>
      </c>
      <c r="F124" s="761" t="s">
        <v>3138</v>
      </c>
      <c r="G124" s="762" t="s">
        <v>272</v>
      </c>
      <c r="H124" s="763" t="s">
        <v>3140</v>
      </c>
    </row>
    <row r="125" spans="1:8" x14ac:dyDescent="0.2">
      <c r="A125" s="783"/>
      <c r="B125" s="755" t="s">
        <v>4477</v>
      </c>
      <c r="C125" s="798">
        <v>86073562</v>
      </c>
      <c r="D125" s="755" t="s">
        <v>1439</v>
      </c>
      <c r="E125" s="760" t="s">
        <v>273</v>
      </c>
      <c r="F125" s="769" t="s">
        <v>4479</v>
      </c>
      <c r="G125" s="761" t="s">
        <v>4480</v>
      </c>
      <c r="H125" s="763" t="s">
        <v>4482</v>
      </c>
    </row>
    <row r="126" spans="1:8" ht="12" x14ac:dyDescent="0.2">
      <c r="A126" s="788"/>
      <c r="B126" s="755" t="s">
        <v>3216</v>
      </c>
      <c r="C126" s="797">
        <v>1121952733</v>
      </c>
      <c r="D126" s="755" t="s">
        <v>3217</v>
      </c>
      <c r="E126" s="760" t="s">
        <v>277</v>
      </c>
      <c r="F126" s="761" t="s">
        <v>3219</v>
      </c>
      <c r="G126" s="762" t="s">
        <v>272</v>
      </c>
      <c r="H126" s="765" t="s">
        <v>3221</v>
      </c>
    </row>
    <row r="127" spans="1:8" x14ac:dyDescent="0.2">
      <c r="A127" s="783"/>
      <c r="B127" s="755" t="s">
        <v>1677</v>
      </c>
      <c r="C127" s="798">
        <v>35264344</v>
      </c>
      <c r="D127" s="756" t="s">
        <v>302</v>
      </c>
      <c r="E127" s="760" t="s">
        <v>275</v>
      </c>
      <c r="F127" s="766" t="s">
        <v>283</v>
      </c>
      <c r="G127" s="766" t="s">
        <v>276</v>
      </c>
      <c r="H127" s="763" t="s">
        <v>1679</v>
      </c>
    </row>
    <row r="128" spans="1:8" x14ac:dyDescent="0.2">
      <c r="A128" s="783"/>
      <c r="B128" s="755" t="s">
        <v>1680</v>
      </c>
      <c r="C128" s="798">
        <v>1121830981</v>
      </c>
      <c r="D128" s="756" t="s">
        <v>301</v>
      </c>
      <c r="E128" s="760" t="s">
        <v>275</v>
      </c>
      <c r="F128" s="766" t="s">
        <v>283</v>
      </c>
      <c r="G128" s="766" t="s">
        <v>276</v>
      </c>
      <c r="H128" s="763" t="s">
        <v>1681</v>
      </c>
    </row>
    <row r="129" spans="1:8" x14ac:dyDescent="0.2">
      <c r="A129" s="783"/>
      <c r="B129" s="755" t="s">
        <v>2114</v>
      </c>
      <c r="C129" s="797">
        <v>40436886</v>
      </c>
      <c r="D129" s="755" t="s">
        <v>574</v>
      </c>
      <c r="E129" s="760" t="s">
        <v>275</v>
      </c>
      <c r="F129" s="766" t="s">
        <v>283</v>
      </c>
      <c r="G129" s="766" t="s">
        <v>276</v>
      </c>
      <c r="H129" s="763" t="s">
        <v>2117</v>
      </c>
    </row>
    <row r="130" spans="1:8" x14ac:dyDescent="0.2">
      <c r="A130" s="783"/>
      <c r="B130" s="755" t="s">
        <v>2118</v>
      </c>
      <c r="C130" s="797">
        <v>40189728</v>
      </c>
      <c r="D130" s="755" t="s">
        <v>575</v>
      </c>
      <c r="E130" s="760" t="s">
        <v>275</v>
      </c>
      <c r="F130" s="766" t="s">
        <v>283</v>
      </c>
      <c r="G130" s="766" t="s">
        <v>276</v>
      </c>
      <c r="H130" s="763" t="s">
        <v>2121</v>
      </c>
    </row>
    <row r="131" spans="1:8" x14ac:dyDescent="0.2">
      <c r="A131" s="783"/>
      <c r="B131" s="755" t="s">
        <v>2122</v>
      </c>
      <c r="C131" s="797">
        <v>40342881</v>
      </c>
      <c r="D131" s="755" t="s">
        <v>576</v>
      </c>
      <c r="E131" s="760" t="s">
        <v>275</v>
      </c>
      <c r="F131" s="766" t="s">
        <v>283</v>
      </c>
      <c r="G131" s="766" t="s">
        <v>276</v>
      </c>
      <c r="H131" s="763" t="s">
        <v>2124</v>
      </c>
    </row>
    <row r="132" spans="1:8" x14ac:dyDescent="0.2">
      <c r="A132" s="783"/>
      <c r="B132" s="755" t="s">
        <v>2125</v>
      </c>
      <c r="C132" s="797">
        <v>1123084249</v>
      </c>
      <c r="D132" s="755" t="s">
        <v>577</v>
      </c>
      <c r="E132" s="760" t="s">
        <v>275</v>
      </c>
      <c r="F132" s="766" t="s">
        <v>283</v>
      </c>
      <c r="G132" s="766" t="s">
        <v>276</v>
      </c>
      <c r="H132" s="763" t="s">
        <v>2128</v>
      </c>
    </row>
    <row r="133" spans="1:8" x14ac:dyDescent="0.2">
      <c r="A133" s="783"/>
      <c r="B133" s="755" t="s">
        <v>2129</v>
      </c>
      <c r="C133" s="797">
        <v>28548137</v>
      </c>
      <c r="D133" s="755" t="s">
        <v>578</v>
      </c>
      <c r="E133" s="760" t="s">
        <v>275</v>
      </c>
      <c r="F133" s="766" t="s">
        <v>283</v>
      </c>
      <c r="G133" s="766" t="s">
        <v>276</v>
      </c>
      <c r="H133" s="763" t="s">
        <v>2132</v>
      </c>
    </row>
    <row r="134" spans="1:8" x14ac:dyDescent="0.2">
      <c r="A134" s="783"/>
      <c r="B134" s="755" t="s">
        <v>2133</v>
      </c>
      <c r="C134" s="798">
        <v>1106790776</v>
      </c>
      <c r="D134" s="756" t="s">
        <v>579</v>
      </c>
      <c r="E134" s="760" t="s">
        <v>275</v>
      </c>
      <c r="F134" s="766" t="s">
        <v>283</v>
      </c>
      <c r="G134" s="766" t="s">
        <v>276</v>
      </c>
      <c r="H134" s="763" t="s">
        <v>2136</v>
      </c>
    </row>
    <row r="135" spans="1:8" x14ac:dyDescent="0.2">
      <c r="A135" s="783"/>
      <c r="B135" s="755" t="s">
        <v>2409</v>
      </c>
      <c r="C135" s="797">
        <v>1121840882</v>
      </c>
      <c r="D135" s="755" t="s">
        <v>687</v>
      </c>
      <c r="E135" s="760" t="s">
        <v>275</v>
      </c>
      <c r="F135" s="766" t="s">
        <v>283</v>
      </c>
      <c r="G135" s="766" t="s">
        <v>276</v>
      </c>
      <c r="H135" s="763" t="s">
        <v>2412</v>
      </c>
    </row>
    <row r="136" spans="1:8" x14ac:dyDescent="0.2">
      <c r="A136" s="783"/>
      <c r="B136" s="755" t="s">
        <v>2414</v>
      </c>
      <c r="C136" s="797">
        <v>86082880</v>
      </c>
      <c r="D136" s="755" t="s">
        <v>688</v>
      </c>
      <c r="E136" s="760" t="s">
        <v>275</v>
      </c>
      <c r="F136" s="766" t="s">
        <v>283</v>
      </c>
      <c r="G136" s="766" t="s">
        <v>276</v>
      </c>
      <c r="H136" s="763" t="s">
        <v>2417</v>
      </c>
    </row>
    <row r="137" spans="1:8" x14ac:dyDescent="0.2">
      <c r="A137" s="783"/>
      <c r="B137" s="755" t="s">
        <v>2507</v>
      </c>
      <c r="C137" s="797">
        <v>1121852564</v>
      </c>
      <c r="D137" s="755" t="s">
        <v>836</v>
      </c>
      <c r="E137" s="760" t="s">
        <v>275</v>
      </c>
      <c r="F137" s="766" t="s">
        <v>283</v>
      </c>
      <c r="G137" s="766" t="s">
        <v>276</v>
      </c>
      <c r="H137" s="765" t="s">
        <v>2510</v>
      </c>
    </row>
    <row r="138" spans="1:8" x14ac:dyDescent="0.2">
      <c r="A138" s="783"/>
      <c r="B138" s="755" t="s">
        <v>2512</v>
      </c>
      <c r="C138" s="797">
        <v>1121875351</v>
      </c>
      <c r="D138" s="755" t="s">
        <v>839</v>
      </c>
      <c r="E138" s="760" t="s">
        <v>275</v>
      </c>
      <c r="F138" s="766" t="s">
        <v>283</v>
      </c>
      <c r="G138" s="766" t="s">
        <v>276</v>
      </c>
      <c r="H138" s="765" t="s">
        <v>2515</v>
      </c>
    </row>
    <row r="139" spans="1:8" x14ac:dyDescent="0.2">
      <c r="A139" s="783"/>
      <c r="B139" s="755" t="s">
        <v>2516</v>
      </c>
      <c r="C139" s="797">
        <v>1121831978</v>
      </c>
      <c r="D139" s="755" t="s">
        <v>840</v>
      </c>
      <c r="E139" s="760" t="s">
        <v>275</v>
      </c>
      <c r="F139" s="766" t="s">
        <v>283</v>
      </c>
      <c r="G139" s="766" t="s">
        <v>276</v>
      </c>
      <c r="H139" s="765" t="s">
        <v>2517</v>
      </c>
    </row>
    <row r="140" spans="1:8" x14ac:dyDescent="0.2">
      <c r="A140" s="783"/>
      <c r="B140" s="755" t="s">
        <v>2768</v>
      </c>
      <c r="C140" s="797">
        <v>12448615</v>
      </c>
      <c r="D140" s="755" t="s">
        <v>1008</v>
      </c>
      <c r="E140" s="760" t="s">
        <v>275</v>
      </c>
      <c r="F140" s="766" t="s">
        <v>283</v>
      </c>
      <c r="G140" s="766" t="s">
        <v>276</v>
      </c>
      <c r="H140" s="765" t="s">
        <v>2770</v>
      </c>
    </row>
    <row r="141" spans="1:8" x14ac:dyDescent="0.2">
      <c r="A141" s="783"/>
      <c r="B141" s="755" t="s">
        <v>2771</v>
      </c>
      <c r="C141" s="797">
        <v>86071911</v>
      </c>
      <c r="D141" s="755" t="s">
        <v>1009</v>
      </c>
      <c r="E141" s="760" t="s">
        <v>275</v>
      </c>
      <c r="F141" s="766" t="s">
        <v>283</v>
      </c>
      <c r="G141" s="766" t="s">
        <v>276</v>
      </c>
      <c r="H141" s="765" t="s">
        <v>2774</v>
      </c>
    </row>
    <row r="142" spans="1:8" x14ac:dyDescent="0.2">
      <c r="A142" s="783"/>
      <c r="B142" s="755" t="s">
        <v>2775</v>
      </c>
      <c r="C142" s="798">
        <v>1122648649</v>
      </c>
      <c r="D142" s="756" t="s">
        <v>1010</v>
      </c>
      <c r="E142" s="760" t="s">
        <v>275</v>
      </c>
      <c r="F142" s="766" t="s">
        <v>283</v>
      </c>
      <c r="G142" s="766" t="s">
        <v>276</v>
      </c>
      <c r="H142" s="765" t="s">
        <v>2777</v>
      </c>
    </row>
    <row r="143" spans="1:8" x14ac:dyDescent="0.2">
      <c r="A143" s="783"/>
      <c r="B143" s="755" t="s">
        <v>2778</v>
      </c>
      <c r="C143" s="797">
        <v>1121891090</v>
      </c>
      <c r="D143" s="755" t="s">
        <v>1011</v>
      </c>
      <c r="E143" s="760" t="s">
        <v>275</v>
      </c>
      <c r="F143" s="766" t="s">
        <v>283</v>
      </c>
      <c r="G143" s="766" t="s">
        <v>276</v>
      </c>
      <c r="H143" s="765" t="s">
        <v>2780</v>
      </c>
    </row>
    <row r="144" spans="1:8" x14ac:dyDescent="0.2">
      <c r="A144" s="783"/>
      <c r="B144" s="755" t="s">
        <v>2781</v>
      </c>
      <c r="C144" s="798">
        <v>1121881048</v>
      </c>
      <c r="D144" s="756" t="s">
        <v>1012</v>
      </c>
      <c r="E144" s="760" t="s">
        <v>275</v>
      </c>
      <c r="F144" s="766" t="s">
        <v>283</v>
      </c>
      <c r="G144" s="766" t="s">
        <v>276</v>
      </c>
      <c r="H144" s="765" t="s">
        <v>2783</v>
      </c>
    </row>
    <row r="145" spans="1:8" x14ac:dyDescent="0.2">
      <c r="A145" s="783"/>
      <c r="B145" s="755" t="s">
        <v>2784</v>
      </c>
      <c r="C145" s="798">
        <v>17315335</v>
      </c>
      <c r="D145" s="756" t="s">
        <v>2785</v>
      </c>
      <c r="E145" s="760" t="s">
        <v>275</v>
      </c>
      <c r="F145" s="766" t="s">
        <v>283</v>
      </c>
      <c r="G145" s="766" t="s">
        <v>276</v>
      </c>
      <c r="H145" s="765" t="s">
        <v>2788</v>
      </c>
    </row>
    <row r="146" spans="1:8" x14ac:dyDescent="0.2">
      <c r="A146" s="783"/>
      <c r="B146" s="755" t="s">
        <v>2789</v>
      </c>
      <c r="C146" s="797">
        <v>35263166</v>
      </c>
      <c r="D146" s="755" t="s">
        <v>1013</v>
      </c>
      <c r="E146" s="760" t="s">
        <v>275</v>
      </c>
      <c r="F146" s="766" t="s">
        <v>283</v>
      </c>
      <c r="G146" s="766" t="s">
        <v>276</v>
      </c>
      <c r="H146" s="765" t="s">
        <v>2792</v>
      </c>
    </row>
    <row r="147" spans="1:8" x14ac:dyDescent="0.2">
      <c r="A147" s="783"/>
      <c r="B147" s="755" t="s">
        <v>2793</v>
      </c>
      <c r="C147" s="797">
        <v>1121914717</v>
      </c>
      <c r="D147" s="755" t="s">
        <v>1014</v>
      </c>
      <c r="E147" s="760" t="s">
        <v>275</v>
      </c>
      <c r="F147" s="766" t="s">
        <v>283</v>
      </c>
      <c r="G147" s="766" t="s">
        <v>276</v>
      </c>
      <c r="H147" s="765" t="s">
        <v>2795</v>
      </c>
    </row>
    <row r="148" spans="1:8" x14ac:dyDescent="0.2">
      <c r="A148" s="783"/>
      <c r="B148" s="755" t="s">
        <v>2796</v>
      </c>
      <c r="C148" s="797">
        <v>6411121</v>
      </c>
      <c r="D148" s="755" t="s">
        <v>2797</v>
      </c>
      <c r="E148" s="760" t="s">
        <v>275</v>
      </c>
      <c r="F148" s="766" t="s">
        <v>283</v>
      </c>
      <c r="G148" s="766" t="s">
        <v>276</v>
      </c>
      <c r="H148" s="765" t="s">
        <v>2799</v>
      </c>
    </row>
    <row r="149" spans="1:8" x14ac:dyDescent="0.2">
      <c r="A149" s="783"/>
      <c r="B149" s="755" t="s">
        <v>2800</v>
      </c>
      <c r="C149" s="797">
        <v>86068502</v>
      </c>
      <c r="D149" s="755" t="s">
        <v>1015</v>
      </c>
      <c r="E149" s="760" t="s">
        <v>275</v>
      </c>
      <c r="F149" s="766" t="s">
        <v>283</v>
      </c>
      <c r="G149" s="766" t="s">
        <v>276</v>
      </c>
      <c r="H149" s="765" t="s">
        <v>2802</v>
      </c>
    </row>
    <row r="150" spans="1:8" x14ac:dyDescent="0.2">
      <c r="A150" s="783"/>
      <c r="B150" s="755" t="s">
        <v>2803</v>
      </c>
      <c r="C150" s="797">
        <v>97613395</v>
      </c>
      <c r="D150" s="755" t="s">
        <v>2804</v>
      </c>
      <c r="E150" s="760" t="s">
        <v>275</v>
      </c>
      <c r="F150" s="766" t="s">
        <v>283</v>
      </c>
      <c r="G150" s="766" t="s">
        <v>276</v>
      </c>
      <c r="H150" s="765" t="s">
        <v>2806</v>
      </c>
    </row>
    <row r="151" spans="1:8" x14ac:dyDescent="0.2">
      <c r="A151" s="783"/>
      <c r="B151" s="755" t="s">
        <v>2807</v>
      </c>
      <c r="C151" s="797">
        <v>40411349</v>
      </c>
      <c r="D151" s="755" t="s">
        <v>1016</v>
      </c>
      <c r="E151" s="760" t="s">
        <v>275</v>
      </c>
      <c r="F151" s="766" t="s">
        <v>283</v>
      </c>
      <c r="G151" s="766" t="s">
        <v>276</v>
      </c>
      <c r="H151" s="765" t="s">
        <v>2809</v>
      </c>
    </row>
    <row r="152" spans="1:8" x14ac:dyDescent="0.2">
      <c r="A152" s="783"/>
      <c r="B152" s="755" t="s">
        <v>2810</v>
      </c>
      <c r="C152" s="797">
        <v>11255841</v>
      </c>
      <c r="D152" s="755" t="s">
        <v>1017</v>
      </c>
      <c r="E152" s="760" t="s">
        <v>275</v>
      </c>
      <c r="F152" s="766" t="s">
        <v>283</v>
      </c>
      <c r="G152" s="766" t="s">
        <v>276</v>
      </c>
      <c r="H152" s="765" t="s">
        <v>2811</v>
      </c>
    </row>
    <row r="153" spans="1:8" x14ac:dyDescent="0.2">
      <c r="A153" s="783"/>
      <c r="B153" s="755" t="s">
        <v>2812</v>
      </c>
      <c r="C153" s="797">
        <v>86071191</v>
      </c>
      <c r="D153" s="755" t="s">
        <v>1018</v>
      </c>
      <c r="E153" s="760" t="s">
        <v>275</v>
      </c>
      <c r="F153" s="766" t="s">
        <v>283</v>
      </c>
      <c r="G153" s="766" t="s">
        <v>276</v>
      </c>
      <c r="H153" s="765" t="s">
        <v>2813</v>
      </c>
    </row>
    <row r="154" spans="1:8" x14ac:dyDescent="0.2">
      <c r="A154" s="783"/>
      <c r="B154" s="755" t="s">
        <v>2814</v>
      </c>
      <c r="C154" s="797">
        <v>40442902</v>
      </c>
      <c r="D154" s="755" t="s">
        <v>1019</v>
      </c>
      <c r="E154" s="760" t="s">
        <v>275</v>
      </c>
      <c r="F154" s="766" t="s">
        <v>283</v>
      </c>
      <c r="G154" s="766" t="s">
        <v>276</v>
      </c>
      <c r="H154" s="765" t="s">
        <v>2815</v>
      </c>
    </row>
    <row r="155" spans="1:8" x14ac:dyDescent="0.2">
      <c r="A155" s="783"/>
      <c r="B155" s="755" t="s">
        <v>2816</v>
      </c>
      <c r="C155" s="798">
        <v>86057104</v>
      </c>
      <c r="D155" s="756" t="s">
        <v>1020</v>
      </c>
      <c r="E155" s="760" t="s">
        <v>275</v>
      </c>
      <c r="F155" s="766" t="s">
        <v>283</v>
      </c>
      <c r="G155" s="766" t="s">
        <v>276</v>
      </c>
      <c r="H155" s="765" t="s">
        <v>2819</v>
      </c>
    </row>
    <row r="156" spans="1:8" x14ac:dyDescent="0.2">
      <c r="A156" s="783"/>
      <c r="B156" s="755" t="s">
        <v>2820</v>
      </c>
      <c r="C156" s="797">
        <v>17342916</v>
      </c>
      <c r="D156" s="755" t="s">
        <v>1021</v>
      </c>
      <c r="E156" s="760" t="s">
        <v>275</v>
      </c>
      <c r="F156" s="766" t="s">
        <v>283</v>
      </c>
      <c r="G156" s="766" t="s">
        <v>276</v>
      </c>
      <c r="H156" s="765" t="s">
        <v>2822</v>
      </c>
    </row>
    <row r="157" spans="1:8" x14ac:dyDescent="0.2">
      <c r="A157" s="783"/>
      <c r="B157" s="755" t="s">
        <v>2823</v>
      </c>
      <c r="C157" s="797">
        <v>17347719</v>
      </c>
      <c r="D157" s="755" t="s">
        <v>2824</v>
      </c>
      <c r="E157" s="760" t="s">
        <v>275</v>
      </c>
      <c r="F157" s="766" t="s">
        <v>283</v>
      </c>
      <c r="G157" s="766" t="s">
        <v>276</v>
      </c>
      <c r="H157" s="765" t="s">
        <v>2826</v>
      </c>
    </row>
    <row r="158" spans="1:8" x14ac:dyDescent="0.2">
      <c r="A158" s="783"/>
      <c r="B158" s="755" t="s">
        <v>2827</v>
      </c>
      <c r="C158" s="797">
        <v>1121901554</v>
      </c>
      <c r="D158" s="755" t="s">
        <v>1022</v>
      </c>
      <c r="E158" s="760" t="s">
        <v>275</v>
      </c>
      <c r="F158" s="766" t="s">
        <v>283</v>
      </c>
      <c r="G158" s="766" t="s">
        <v>276</v>
      </c>
      <c r="H158" s="765" t="s">
        <v>2830</v>
      </c>
    </row>
    <row r="159" spans="1:8" x14ac:dyDescent="0.2">
      <c r="A159" s="783"/>
      <c r="B159" s="755" t="s">
        <v>2831</v>
      </c>
      <c r="C159" s="797">
        <v>82389505</v>
      </c>
      <c r="D159" s="755" t="s">
        <v>1023</v>
      </c>
      <c r="E159" s="760" t="s">
        <v>275</v>
      </c>
      <c r="F159" s="766" t="s">
        <v>283</v>
      </c>
      <c r="G159" s="766" t="s">
        <v>276</v>
      </c>
      <c r="H159" s="765" t="s">
        <v>2832</v>
      </c>
    </row>
    <row r="160" spans="1:8" x14ac:dyDescent="0.2">
      <c r="A160" s="783"/>
      <c r="B160" s="755" t="s">
        <v>2833</v>
      </c>
      <c r="C160" s="797">
        <v>1121844931</v>
      </c>
      <c r="D160" s="755" t="s">
        <v>1024</v>
      </c>
      <c r="E160" s="760" t="s">
        <v>275</v>
      </c>
      <c r="F160" s="766" t="s">
        <v>283</v>
      </c>
      <c r="G160" s="766" t="s">
        <v>276</v>
      </c>
      <c r="H160" s="765" t="s">
        <v>2834</v>
      </c>
    </row>
    <row r="161" spans="1:133" x14ac:dyDescent="0.2">
      <c r="A161" s="783"/>
      <c r="B161" s="755" t="s">
        <v>2835</v>
      </c>
      <c r="C161" s="798">
        <v>1121840435</v>
      </c>
      <c r="D161" s="756" t="s">
        <v>2836</v>
      </c>
      <c r="E161" s="760" t="s">
        <v>275</v>
      </c>
      <c r="F161" s="766" t="s">
        <v>283</v>
      </c>
      <c r="G161" s="766" t="s">
        <v>276</v>
      </c>
      <c r="H161" s="765" t="s">
        <v>2838</v>
      </c>
    </row>
    <row r="162" spans="1:133" x14ac:dyDescent="0.2">
      <c r="A162" s="783"/>
      <c r="B162" s="755" t="s">
        <v>2839</v>
      </c>
      <c r="C162" s="797">
        <v>17344211</v>
      </c>
      <c r="D162" s="755" t="s">
        <v>1025</v>
      </c>
      <c r="E162" s="760" t="s">
        <v>275</v>
      </c>
      <c r="F162" s="766" t="s">
        <v>283</v>
      </c>
      <c r="G162" s="766" t="s">
        <v>276</v>
      </c>
      <c r="H162" s="765" t="s">
        <v>2842</v>
      </c>
    </row>
    <row r="163" spans="1:133" x14ac:dyDescent="0.2">
      <c r="A163" s="783"/>
      <c r="B163" s="755" t="s">
        <v>2843</v>
      </c>
      <c r="C163" s="797">
        <v>40329056</v>
      </c>
      <c r="D163" s="755" t="s">
        <v>1026</v>
      </c>
      <c r="E163" s="760" t="s">
        <v>275</v>
      </c>
      <c r="F163" s="766" t="s">
        <v>283</v>
      </c>
      <c r="G163" s="766" t="s">
        <v>276</v>
      </c>
      <c r="H163" s="765" t="s">
        <v>2844</v>
      </c>
    </row>
    <row r="164" spans="1:133" x14ac:dyDescent="0.2">
      <c r="A164" s="783"/>
      <c r="B164" s="755" t="s">
        <v>2845</v>
      </c>
      <c r="C164" s="798">
        <v>23702460</v>
      </c>
      <c r="D164" s="756" t="s">
        <v>1027</v>
      </c>
      <c r="E164" s="760" t="s">
        <v>275</v>
      </c>
      <c r="F164" s="766" t="s">
        <v>283</v>
      </c>
      <c r="G164" s="766" t="s">
        <v>276</v>
      </c>
      <c r="H164" s="765" t="s">
        <v>2846</v>
      </c>
    </row>
    <row r="165" spans="1:133" x14ac:dyDescent="0.2">
      <c r="A165" s="783"/>
      <c r="B165" s="755" t="s">
        <v>2847</v>
      </c>
      <c r="C165" s="798">
        <v>40397919</v>
      </c>
      <c r="D165" s="756" t="s">
        <v>1028</v>
      </c>
      <c r="E165" s="760" t="s">
        <v>275</v>
      </c>
      <c r="F165" s="766" t="s">
        <v>283</v>
      </c>
      <c r="G165" s="766" t="s">
        <v>276</v>
      </c>
      <c r="H165" s="765" t="s">
        <v>2848</v>
      </c>
    </row>
    <row r="166" spans="1:133" x14ac:dyDescent="0.2">
      <c r="A166" s="783"/>
      <c r="B166" s="755" t="s">
        <v>2849</v>
      </c>
      <c r="C166" s="797">
        <v>86058158</v>
      </c>
      <c r="D166" s="755" t="s">
        <v>1029</v>
      </c>
      <c r="E166" s="760" t="s">
        <v>275</v>
      </c>
      <c r="F166" s="766" t="s">
        <v>283</v>
      </c>
      <c r="G166" s="766" t="s">
        <v>276</v>
      </c>
      <c r="H166" s="765" t="s">
        <v>2851</v>
      </c>
    </row>
    <row r="167" spans="1:133" x14ac:dyDescent="0.2">
      <c r="A167" s="783"/>
      <c r="B167" s="755" t="s">
        <v>2852</v>
      </c>
      <c r="C167" s="797">
        <v>40448521</v>
      </c>
      <c r="D167" s="756" t="s">
        <v>2853</v>
      </c>
      <c r="E167" s="760" t="s">
        <v>275</v>
      </c>
      <c r="F167" s="766" t="s">
        <v>283</v>
      </c>
      <c r="G167" s="766" t="s">
        <v>276</v>
      </c>
      <c r="H167" s="765" t="s">
        <v>2854</v>
      </c>
    </row>
    <row r="168" spans="1:133" x14ac:dyDescent="0.2">
      <c r="A168" s="783"/>
      <c r="B168" s="755" t="s">
        <v>2902</v>
      </c>
      <c r="C168" s="797">
        <v>1120352194</v>
      </c>
      <c r="D168" s="755" t="s">
        <v>1420</v>
      </c>
      <c r="E168" s="760" t="s">
        <v>275</v>
      </c>
      <c r="F168" s="766" t="s">
        <v>283</v>
      </c>
      <c r="G168" s="766" t="s">
        <v>276</v>
      </c>
      <c r="H168" s="765" t="s">
        <v>2904</v>
      </c>
    </row>
    <row r="169" spans="1:133" x14ac:dyDescent="0.2">
      <c r="A169" s="783"/>
      <c r="B169" s="755" t="s">
        <v>2905</v>
      </c>
      <c r="C169" s="797">
        <v>86050755</v>
      </c>
      <c r="D169" s="755" t="s">
        <v>1094</v>
      </c>
      <c r="E169" s="760" t="s">
        <v>275</v>
      </c>
      <c r="F169" s="766" t="s">
        <v>283</v>
      </c>
      <c r="G169" s="766" t="s">
        <v>276</v>
      </c>
      <c r="H169" s="765" t="s">
        <v>2907</v>
      </c>
    </row>
    <row r="170" spans="1:133" s="770" customFormat="1" x14ac:dyDescent="0.2">
      <c r="A170" s="783"/>
      <c r="B170" s="755" t="s">
        <v>2908</v>
      </c>
      <c r="C170" s="797">
        <v>86045149</v>
      </c>
      <c r="D170" s="755" t="s">
        <v>1421</v>
      </c>
      <c r="E170" s="760" t="s">
        <v>275</v>
      </c>
      <c r="F170" s="766" t="s">
        <v>283</v>
      </c>
      <c r="G170" s="766" t="s">
        <v>276</v>
      </c>
      <c r="H170" s="765" t="s">
        <v>2910</v>
      </c>
      <c r="I170" s="759"/>
      <c r="J170" s="759"/>
      <c r="K170" s="759"/>
      <c r="L170" s="759"/>
      <c r="M170" s="759"/>
      <c r="N170" s="759"/>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c r="CB170" s="759"/>
      <c r="CC170" s="759"/>
      <c r="CD170" s="759"/>
      <c r="CE170" s="759"/>
      <c r="CF170" s="759"/>
      <c r="CG170" s="759"/>
      <c r="CH170" s="759"/>
      <c r="CI170" s="759"/>
      <c r="CJ170" s="759"/>
      <c r="CK170" s="759"/>
      <c r="CL170" s="759"/>
      <c r="CM170" s="759"/>
      <c r="CN170" s="759"/>
      <c r="CO170" s="759"/>
      <c r="CP170" s="759"/>
      <c r="CQ170" s="759"/>
      <c r="CR170" s="759"/>
      <c r="CS170" s="759"/>
      <c r="CT170" s="759"/>
      <c r="CU170" s="759"/>
      <c r="CV170" s="759"/>
      <c r="CW170" s="759"/>
      <c r="CX170" s="759"/>
      <c r="CY170" s="759"/>
      <c r="CZ170" s="759"/>
      <c r="DA170" s="759"/>
      <c r="DB170" s="759"/>
      <c r="DC170" s="759"/>
      <c r="DD170" s="759"/>
      <c r="DE170" s="759"/>
      <c r="DF170" s="759"/>
      <c r="DG170" s="759"/>
      <c r="DH170" s="759"/>
      <c r="DI170" s="759"/>
      <c r="DJ170" s="759"/>
      <c r="DK170" s="759"/>
      <c r="DL170" s="759"/>
      <c r="DM170" s="759"/>
      <c r="DN170" s="759"/>
      <c r="DO170" s="759"/>
      <c r="DP170" s="759"/>
      <c r="DQ170" s="759"/>
      <c r="DR170" s="759"/>
      <c r="DS170" s="759"/>
      <c r="DT170" s="759"/>
      <c r="DU170" s="759"/>
      <c r="DV170" s="759"/>
      <c r="DW170" s="759"/>
      <c r="DX170" s="759"/>
      <c r="DY170" s="759"/>
      <c r="DZ170" s="759"/>
      <c r="EA170" s="759"/>
      <c r="EB170" s="759"/>
      <c r="EC170" s="759"/>
    </row>
    <row r="171" spans="1:133" s="770" customFormat="1" x14ac:dyDescent="0.2">
      <c r="A171" s="783"/>
      <c r="B171" s="755" t="s">
        <v>2911</v>
      </c>
      <c r="C171" s="797">
        <v>17357562</v>
      </c>
      <c r="D171" s="755" t="s">
        <v>1095</v>
      </c>
      <c r="E171" s="760" t="s">
        <v>275</v>
      </c>
      <c r="F171" s="766" t="s">
        <v>283</v>
      </c>
      <c r="G171" s="766" t="s">
        <v>276</v>
      </c>
      <c r="H171" s="765" t="s">
        <v>2912</v>
      </c>
      <c r="I171" s="759"/>
      <c r="J171" s="759"/>
      <c r="K171" s="759"/>
      <c r="L171" s="759"/>
      <c r="M171" s="759"/>
      <c r="N171" s="759"/>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c r="CB171" s="759"/>
      <c r="CC171" s="759"/>
      <c r="CD171" s="759"/>
      <c r="CE171" s="759"/>
      <c r="CF171" s="759"/>
      <c r="CG171" s="759"/>
      <c r="CH171" s="759"/>
      <c r="CI171" s="759"/>
      <c r="CJ171" s="759"/>
      <c r="CK171" s="759"/>
      <c r="CL171" s="759"/>
      <c r="CM171" s="759"/>
      <c r="CN171" s="759"/>
      <c r="CO171" s="759"/>
      <c r="CP171" s="759"/>
      <c r="CQ171" s="759"/>
      <c r="CR171" s="759"/>
      <c r="CS171" s="759"/>
      <c r="CT171" s="759"/>
      <c r="CU171" s="759"/>
      <c r="CV171" s="759"/>
      <c r="CW171" s="759"/>
      <c r="CX171" s="759"/>
      <c r="CY171" s="759"/>
      <c r="CZ171" s="759"/>
      <c r="DA171" s="759"/>
      <c r="DB171" s="759"/>
      <c r="DC171" s="759"/>
      <c r="DD171" s="759"/>
      <c r="DE171" s="759"/>
      <c r="DF171" s="759"/>
      <c r="DG171" s="759"/>
      <c r="DH171" s="759"/>
      <c r="DI171" s="759"/>
      <c r="DJ171" s="759"/>
      <c r="DK171" s="759"/>
      <c r="DL171" s="759"/>
      <c r="DM171" s="759"/>
      <c r="DN171" s="759"/>
      <c r="DO171" s="759"/>
      <c r="DP171" s="759"/>
      <c r="DQ171" s="759"/>
      <c r="DR171" s="759"/>
      <c r="DS171" s="759"/>
      <c r="DT171" s="759"/>
      <c r="DU171" s="759"/>
      <c r="DV171" s="759"/>
      <c r="DW171" s="759"/>
      <c r="DX171" s="759"/>
      <c r="DY171" s="759"/>
      <c r="DZ171" s="759"/>
      <c r="EA171" s="759"/>
      <c r="EB171" s="759"/>
      <c r="EC171" s="759"/>
    </row>
    <row r="172" spans="1:133" s="770" customFormat="1" x14ac:dyDescent="0.2">
      <c r="A172" s="783"/>
      <c r="B172" s="755" t="s">
        <v>2933</v>
      </c>
      <c r="C172" s="797">
        <v>1007449203</v>
      </c>
      <c r="D172" s="755" t="s">
        <v>1106</v>
      </c>
      <c r="E172" s="760" t="s">
        <v>275</v>
      </c>
      <c r="F172" s="766" t="s">
        <v>283</v>
      </c>
      <c r="G172" s="766" t="s">
        <v>276</v>
      </c>
      <c r="H172" s="765" t="s">
        <v>2936</v>
      </c>
      <c r="I172" s="759"/>
      <c r="J172" s="759"/>
      <c r="K172" s="759"/>
      <c r="L172" s="759"/>
      <c r="M172" s="759"/>
      <c r="N172" s="759"/>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c r="CB172" s="759"/>
      <c r="CC172" s="759"/>
      <c r="CD172" s="759"/>
      <c r="CE172" s="759"/>
      <c r="CF172" s="759"/>
      <c r="CG172" s="759"/>
      <c r="CH172" s="759"/>
      <c r="CI172" s="759"/>
      <c r="CJ172" s="759"/>
      <c r="CK172" s="759"/>
      <c r="CL172" s="759"/>
      <c r="CM172" s="759"/>
      <c r="CN172" s="759"/>
      <c r="CO172" s="759"/>
      <c r="CP172" s="759"/>
      <c r="CQ172" s="759"/>
      <c r="CR172" s="759"/>
      <c r="CS172" s="759"/>
      <c r="CT172" s="759"/>
      <c r="CU172" s="759"/>
      <c r="CV172" s="759"/>
      <c r="CW172" s="759"/>
      <c r="CX172" s="759"/>
      <c r="CY172" s="759"/>
      <c r="CZ172" s="759"/>
      <c r="DA172" s="759"/>
      <c r="DB172" s="759"/>
      <c r="DC172" s="759"/>
      <c r="DD172" s="759"/>
      <c r="DE172" s="759"/>
      <c r="DF172" s="759"/>
      <c r="DG172" s="759"/>
      <c r="DH172" s="759"/>
      <c r="DI172" s="759"/>
      <c r="DJ172" s="759"/>
      <c r="DK172" s="759"/>
      <c r="DL172" s="759"/>
      <c r="DM172" s="759"/>
      <c r="DN172" s="759"/>
      <c r="DO172" s="759"/>
      <c r="DP172" s="759"/>
      <c r="DQ172" s="759"/>
      <c r="DR172" s="759"/>
      <c r="DS172" s="759"/>
      <c r="DT172" s="759"/>
      <c r="DU172" s="759"/>
      <c r="DV172" s="759"/>
      <c r="DW172" s="759"/>
      <c r="DX172" s="759"/>
      <c r="DY172" s="759"/>
      <c r="DZ172" s="759"/>
      <c r="EA172" s="759"/>
      <c r="EB172" s="759"/>
      <c r="EC172" s="759"/>
    </row>
    <row r="173" spans="1:133" s="770" customFormat="1" x14ac:dyDescent="0.2">
      <c r="A173" s="783"/>
      <c r="B173" s="755" t="s">
        <v>2960</v>
      </c>
      <c r="C173" s="797">
        <v>1121832614</v>
      </c>
      <c r="D173" s="755" t="s">
        <v>1119</v>
      </c>
      <c r="E173" s="760" t="s">
        <v>275</v>
      </c>
      <c r="F173" s="768" t="s">
        <v>283</v>
      </c>
      <c r="G173" s="768" t="s">
        <v>276</v>
      </c>
      <c r="H173" s="765" t="s">
        <v>2963</v>
      </c>
      <c r="I173" s="759"/>
      <c r="J173" s="759"/>
      <c r="K173" s="759"/>
      <c r="L173" s="759"/>
      <c r="M173" s="759"/>
      <c r="N173" s="759"/>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c r="CB173" s="759"/>
      <c r="CC173" s="759"/>
      <c r="CD173" s="759"/>
      <c r="CE173" s="759"/>
      <c r="CF173" s="759"/>
      <c r="CG173" s="759"/>
      <c r="CH173" s="759"/>
      <c r="CI173" s="759"/>
      <c r="CJ173" s="759"/>
      <c r="CK173" s="759"/>
      <c r="CL173" s="759"/>
      <c r="CM173" s="759"/>
      <c r="CN173" s="759"/>
      <c r="CO173" s="759"/>
      <c r="CP173" s="759"/>
      <c r="CQ173" s="759"/>
      <c r="CR173" s="759"/>
      <c r="CS173" s="759"/>
      <c r="CT173" s="759"/>
      <c r="CU173" s="759"/>
      <c r="CV173" s="759"/>
      <c r="CW173" s="759"/>
      <c r="CX173" s="759"/>
      <c r="CY173" s="759"/>
      <c r="CZ173" s="759"/>
      <c r="DA173" s="759"/>
      <c r="DB173" s="759"/>
      <c r="DC173" s="759"/>
      <c r="DD173" s="759"/>
      <c r="DE173" s="759"/>
      <c r="DF173" s="759"/>
      <c r="DG173" s="759"/>
      <c r="DH173" s="759"/>
      <c r="DI173" s="759"/>
      <c r="DJ173" s="759"/>
      <c r="DK173" s="759"/>
      <c r="DL173" s="759"/>
      <c r="DM173" s="759"/>
      <c r="DN173" s="759"/>
      <c r="DO173" s="759"/>
      <c r="DP173" s="759"/>
      <c r="DQ173" s="759"/>
      <c r="DR173" s="759"/>
      <c r="DS173" s="759"/>
      <c r="DT173" s="759"/>
      <c r="DU173" s="759"/>
      <c r="DV173" s="759"/>
      <c r="DW173" s="759"/>
      <c r="DX173" s="759"/>
      <c r="DY173" s="759"/>
      <c r="DZ173" s="759"/>
      <c r="EA173" s="759"/>
      <c r="EB173" s="759"/>
      <c r="EC173" s="759"/>
    </row>
    <row r="174" spans="1:133" s="770" customFormat="1" x14ac:dyDescent="0.2">
      <c r="A174" s="783"/>
      <c r="B174" s="755" t="s">
        <v>3040</v>
      </c>
      <c r="C174" s="797">
        <v>43615366</v>
      </c>
      <c r="D174" s="755" t="s">
        <v>835</v>
      </c>
      <c r="E174" s="760" t="s">
        <v>275</v>
      </c>
      <c r="F174" s="768" t="s">
        <v>283</v>
      </c>
      <c r="G174" s="768" t="s">
        <v>276</v>
      </c>
      <c r="H174" s="765" t="s">
        <v>3041</v>
      </c>
      <c r="I174" s="759"/>
      <c r="J174" s="759"/>
      <c r="K174" s="759"/>
      <c r="L174" s="759"/>
      <c r="M174" s="759"/>
      <c r="N174" s="759"/>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c r="CB174" s="759"/>
      <c r="CC174" s="759"/>
      <c r="CD174" s="759"/>
      <c r="CE174" s="759"/>
      <c r="CF174" s="759"/>
      <c r="CG174" s="759"/>
      <c r="CH174" s="759"/>
      <c r="CI174" s="759"/>
      <c r="CJ174" s="759"/>
      <c r="CK174" s="759"/>
      <c r="CL174" s="759"/>
      <c r="CM174" s="759"/>
      <c r="CN174" s="759"/>
      <c r="CO174" s="759"/>
      <c r="CP174" s="759"/>
      <c r="CQ174" s="759"/>
      <c r="CR174" s="759"/>
      <c r="CS174" s="759"/>
      <c r="CT174" s="759"/>
      <c r="CU174" s="759"/>
      <c r="CV174" s="759"/>
      <c r="CW174" s="759"/>
      <c r="CX174" s="759"/>
      <c r="CY174" s="759"/>
      <c r="CZ174" s="759"/>
      <c r="DA174" s="759"/>
      <c r="DB174" s="759"/>
      <c r="DC174" s="759"/>
      <c r="DD174" s="759"/>
      <c r="DE174" s="759"/>
      <c r="DF174" s="759"/>
      <c r="DG174" s="759"/>
      <c r="DH174" s="759"/>
      <c r="DI174" s="759"/>
      <c r="DJ174" s="759"/>
      <c r="DK174" s="759"/>
      <c r="DL174" s="759"/>
      <c r="DM174" s="759"/>
      <c r="DN174" s="759"/>
      <c r="DO174" s="759"/>
      <c r="DP174" s="759"/>
      <c r="DQ174" s="759"/>
      <c r="DR174" s="759"/>
      <c r="DS174" s="759"/>
      <c r="DT174" s="759"/>
      <c r="DU174" s="759"/>
      <c r="DV174" s="759"/>
      <c r="DW174" s="759"/>
      <c r="DX174" s="759"/>
      <c r="DY174" s="759"/>
      <c r="DZ174" s="759"/>
      <c r="EA174" s="759"/>
      <c r="EB174" s="759"/>
      <c r="EC174" s="759"/>
    </row>
    <row r="175" spans="1:133" s="770" customFormat="1" x14ac:dyDescent="0.2">
      <c r="A175" s="783"/>
      <c r="B175" s="755" t="s">
        <v>3313</v>
      </c>
      <c r="C175" s="798">
        <v>1121863902</v>
      </c>
      <c r="D175" s="756" t="s">
        <v>904</v>
      </c>
      <c r="E175" s="760" t="s">
        <v>275</v>
      </c>
      <c r="F175" s="766" t="s">
        <v>283</v>
      </c>
      <c r="G175" s="766" t="s">
        <v>276</v>
      </c>
      <c r="H175" s="765" t="s">
        <v>3317</v>
      </c>
      <c r="I175" s="759"/>
      <c r="J175" s="759"/>
      <c r="K175" s="759"/>
      <c r="L175" s="759"/>
      <c r="M175" s="759"/>
      <c r="N175" s="759"/>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c r="CB175" s="759"/>
      <c r="CC175" s="759"/>
      <c r="CD175" s="759"/>
      <c r="CE175" s="759"/>
      <c r="CF175" s="759"/>
      <c r="CG175" s="759"/>
      <c r="CH175" s="759"/>
      <c r="CI175" s="759"/>
      <c r="CJ175" s="759"/>
      <c r="CK175" s="759"/>
      <c r="CL175" s="759"/>
      <c r="CM175" s="759"/>
      <c r="CN175" s="759"/>
      <c r="CO175" s="759"/>
      <c r="CP175" s="759"/>
      <c r="CQ175" s="759"/>
      <c r="CR175" s="759"/>
      <c r="CS175" s="759"/>
      <c r="CT175" s="759"/>
      <c r="CU175" s="759"/>
      <c r="CV175" s="759"/>
      <c r="CW175" s="759"/>
      <c r="CX175" s="759"/>
      <c r="CY175" s="759"/>
      <c r="CZ175" s="759"/>
      <c r="DA175" s="759"/>
      <c r="DB175" s="759"/>
      <c r="DC175" s="759"/>
      <c r="DD175" s="759"/>
      <c r="DE175" s="759"/>
      <c r="DF175" s="759"/>
      <c r="DG175" s="759"/>
      <c r="DH175" s="759"/>
      <c r="DI175" s="759"/>
      <c r="DJ175" s="759"/>
      <c r="DK175" s="759"/>
      <c r="DL175" s="759"/>
      <c r="DM175" s="759"/>
      <c r="DN175" s="759"/>
      <c r="DO175" s="759"/>
      <c r="DP175" s="759"/>
      <c r="DQ175" s="759"/>
      <c r="DR175" s="759"/>
      <c r="DS175" s="759"/>
      <c r="DT175" s="759"/>
      <c r="DU175" s="759"/>
      <c r="DV175" s="759"/>
      <c r="DW175" s="759"/>
      <c r="DX175" s="759"/>
      <c r="DY175" s="759"/>
      <c r="DZ175" s="759"/>
      <c r="EA175" s="759"/>
      <c r="EB175" s="759"/>
      <c r="EC175" s="759"/>
    </row>
    <row r="176" spans="1:133" s="770" customFormat="1" x14ac:dyDescent="0.2">
      <c r="A176" s="783"/>
      <c r="B176" s="755" t="s">
        <v>3337</v>
      </c>
      <c r="C176" s="797">
        <v>86088050</v>
      </c>
      <c r="D176" s="755" t="s">
        <v>837</v>
      </c>
      <c r="E176" s="760" t="s">
        <v>275</v>
      </c>
      <c r="F176" s="766" t="s">
        <v>283</v>
      </c>
      <c r="G176" s="766" t="s">
        <v>276</v>
      </c>
      <c r="H176" s="765" t="s">
        <v>3340</v>
      </c>
      <c r="I176" s="759"/>
      <c r="J176" s="759"/>
      <c r="K176" s="759"/>
      <c r="L176" s="759"/>
      <c r="M176" s="759"/>
      <c r="N176" s="759"/>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c r="CB176" s="759"/>
      <c r="CC176" s="759"/>
      <c r="CD176" s="759"/>
      <c r="CE176" s="759"/>
      <c r="CF176" s="759"/>
      <c r="CG176" s="759"/>
      <c r="CH176" s="759"/>
      <c r="CI176" s="759"/>
      <c r="CJ176" s="759"/>
      <c r="CK176" s="759"/>
      <c r="CL176" s="759"/>
      <c r="CM176" s="759"/>
      <c r="CN176" s="759"/>
      <c r="CO176" s="759"/>
      <c r="CP176" s="759"/>
      <c r="CQ176" s="759"/>
      <c r="CR176" s="759"/>
      <c r="CS176" s="759"/>
      <c r="CT176" s="759"/>
      <c r="CU176" s="759"/>
      <c r="CV176" s="759"/>
      <c r="CW176" s="759"/>
      <c r="CX176" s="759"/>
      <c r="CY176" s="759"/>
      <c r="CZ176" s="759"/>
      <c r="DA176" s="759"/>
      <c r="DB176" s="759"/>
      <c r="DC176" s="759"/>
      <c r="DD176" s="759"/>
      <c r="DE176" s="759"/>
      <c r="DF176" s="759"/>
      <c r="DG176" s="759"/>
      <c r="DH176" s="759"/>
      <c r="DI176" s="759"/>
      <c r="DJ176" s="759"/>
      <c r="DK176" s="759"/>
      <c r="DL176" s="759"/>
      <c r="DM176" s="759"/>
      <c r="DN176" s="759"/>
      <c r="DO176" s="759"/>
      <c r="DP176" s="759"/>
      <c r="DQ176" s="759"/>
      <c r="DR176" s="759"/>
      <c r="DS176" s="759"/>
      <c r="DT176" s="759"/>
      <c r="DU176" s="759"/>
      <c r="DV176" s="759"/>
      <c r="DW176" s="759"/>
      <c r="DX176" s="759"/>
      <c r="DY176" s="759"/>
      <c r="DZ176" s="759"/>
      <c r="EA176" s="759"/>
      <c r="EB176" s="759"/>
      <c r="EC176" s="759"/>
    </row>
    <row r="177" spans="1:133" s="770" customFormat="1" x14ac:dyDescent="0.2">
      <c r="A177" s="783"/>
      <c r="B177" s="755" t="s">
        <v>3341</v>
      </c>
      <c r="C177" s="798">
        <v>8734646</v>
      </c>
      <c r="D177" s="756" t="s">
        <v>838</v>
      </c>
      <c r="E177" s="760" t="s">
        <v>275</v>
      </c>
      <c r="F177" s="766" t="s">
        <v>283</v>
      </c>
      <c r="G177" s="766" t="s">
        <v>276</v>
      </c>
      <c r="H177" s="765" t="s">
        <v>3344</v>
      </c>
      <c r="I177" s="759"/>
      <c r="J177" s="759"/>
      <c r="K177" s="759"/>
      <c r="L177" s="759"/>
      <c r="M177" s="759"/>
      <c r="N177" s="759"/>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c r="CB177" s="759"/>
      <c r="CC177" s="759"/>
      <c r="CD177" s="759"/>
      <c r="CE177" s="759"/>
      <c r="CF177" s="759"/>
      <c r="CG177" s="759"/>
      <c r="CH177" s="759"/>
      <c r="CI177" s="759"/>
      <c r="CJ177" s="759"/>
      <c r="CK177" s="759"/>
      <c r="CL177" s="759"/>
      <c r="CM177" s="759"/>
      <c r="CN177" s="759"/>
      <c r="CO177" s="759"/>
      <c r="CP177" s="759"/>
      <c r="CQ177" s="759"/>
      <c r="CR177" s="759"/>
      <c r="CS177" s="759"/>
      <c r="CT177" s="759"/>
      <c r="CU177" s="759"/>
      <c r="CV177" s="759"/>
      <c r="CW177" s="759"/>
      <c r="CX177" s="759"/>
      <c r="CY177" s="759"/>
      <c r="CZ177" s="759"/>
      <c r="DA177" s="759"/>
      <c r="DB177" s="759"/>
      <c r="DC177" s="759"/>
      <c r="DD177" s="759"/>
      <c r="DE177" s="759"/>
      <c r="DF177" s="759"/>
      <c r="DG177" s="759"/>
      <c r="DH177" s="759"/>
      <c r="DI177" s="759"/>
      <c r="DJ177" s="759"/>
      <c r="DK177" s="759"/>
      <c r="DL177" s="759"/>
      <c r="DM177" s="759"/>
      <c r="DN177" s="759"/>
      <c r="DO177" s="759"/>
      <c r="DP177" s="759"/>
      <c r="DQ177" s="759"/>
      <c r="DR177" s="759"/>
      <c r="DS177" s="759"/>
      <c r="DT177" s="759"/>
      <c r="DU177" s="759"/>
      <c r="DV177" s="759"/>
      <c r="DW177" s="759"/>
      <c r="DX177" s="759"/>
      <c r="DY177" s="759"/>
      <c r="DZ177" s="759"/>
      <c r="EA177" s="759"/>
      <c r="EB177" s="759"/>
      <c r="EC177" s="759"/>
    </row>
    <row r="178" spans="1:133" s="770" customFormat="1" x14ac:dyDescent="0.2">
      <c r="A178" s="783"/>
      <c r="B178" s="755" t="s">
        <v>3866</v>
      </c>
      <c r="C178" s="797">
        <v>40436886</v>
      </c>
      <c r="D178" s="755" t="s">
        <v>574</v>
      </c>
      <c r="E178" s="760" t="s">
        <v>275</v>
      </c>
      <c r="F178" s="766" t="s">
        <v>283</v>
      </c>
      <c r="G178" s="766" t="s">
        <v>276</v>
      </c>
      <c r="H178" s="763" t="s">
        <v>3868</v>
      </c>
      <c r="I178" s="759"/>
      <c r="J178" s="759"/>
      <c r="K178" s="759"/>
      <c r="L178" s="759"/>
      <c r="M178" s="759"/>
      <c r="N178" s="759"/>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c r="CB178" s="759"/>
      <c r="CC178" s="759"/>
      <c r="CD178" s="759"/>
      <c r="CE178" s="759"/>
      <c r="CF178" s="759"/>
      <c r="CG178" s="759"/>
      <c r="CH178" s="759"/>
      <c r="CI178" s="759"/>
      <c r="CJ178" s="759"/>
      <c r="CK178" s="759"/>
      <c r="CL178" s="759"/>
      <c r="CM178" s="759"/>
      <c r="CN178" s="759"/>
      <c r="CO178" s="759"/>
      <c r="CP178" s="759"/>
      <c r="CQ178" s="759"/>
      <c r="CR178" s="759"/>
      <c r="CS178" s="759"/>
      <c r="CT178" s="759"/>
      <c r="CU178" s="759"/>
      <c r="CV178" s="759"/>
      <c r="CW178" s="759"/>
      <c r="CX178" s="759"/>
      <c r="CY178" s="759"/>
      <c r="CZ178" s="759"/>
      <c r="DA178" s="759"/>
      <c r="DB178" s="759"/>
      <c r="DC178" s="759"/>
      <c r="DD178" s="759"/>
      <c r="DE178" s="759"/>
      <c r="DF178" s="759"/>
      <c r="DG178" s="759"/>
      <c r="DH178" s="759"/>
      <c r="DI178" s="759"/>
      <c r="DJ178" s="759"/>
      <c r="DK178" s="759"/>
      <c r="DL178" s="759"/>
      <c r="DM178" s="759"/>
      <c r="DN178" s="759"/>
      <c r="DO178" s="759"/>
      <c r="DP178" s="759"/>
      <c r="DQ178" s="759"/>
      <c r="DR178" s="759"/>
      <c r="DS178" s="759"/>
      <c r="DT178" s="759"/>
      <c r="DU178" s="759"/>
      <c r="DV178" s="759"/>
      <c r="DW178" s="759"/>
      <c r="DX178" s="759"/>
      <c r="DY178" s="759"/>
      <c r="DZ178" s="759"/>
      <c r="EA178" s="759"/>
      <c r="EB178" s="759"/>
      <c r="EC178" s="759"/>
    </row>
    <row r="179" spans="1:133" x14ac:dyDescent="0.2">
      <c r="A179" s="783"/>
      <c r="B179" s="755" t="s">
        <v>3869</v>
      </c>
      <c r="C179" s="797">
        <v>40189728</v>
      </c>
      <c r="D179" s="755" t="s">
        <v>575</v>
      </c>
      <c r="E179" s="760" t="s">
        <v>275</v>
      </c>
      <c r="F179" s="766" t="s">
        <v>283</v>
      </c>
      <c r="G179" s="766" t="s">
        <v>276</v>
      </c>
      <c r="H179" s="763" t="s">
        <v>3870</v>
      </c>
    </row>
    <row r="180" spans="1:133" x14ac:dyDescent="0.2">
      <c r="A180" s="783"/>
      <c r="B180" s="755" t="s">
        <v>3872</v>
      </c>
      <c r="C180" s="797">
        <v>1123084249</v>
      </c>
      <c r="D180" s="755" t="s">
        <v>577</v>
      </c>
      <c r="E180" s="760" t="s">
        <v>275</v>
      </c>
      <c r="F180" s="766" t="s">
        <v>283</v>
      </c>
      <c r="G180" s="766" t="s">
        <v>276</v>
      </c>
      <c r="H180" s="763" t="s">
        <v>3873</v>
      </c>
    </row>
    <row r="181" spans="1:133" x14ac:dyDescent="0.2">
      <c r="A181" s="783"/>
      <c r="B181" s="755" t="s">
        <v>3874</v>
      </c>
      <c r="C181" s="797">
        <v>28548137</v>
      </c>
      <c r="D181" s="755" t="s">
        <v>578</v>
      </c>
      <c r="E181" s="760" t="s">
        <v>275</v>
      </c>
      <c r="F181" s="766" t="s">
        <v>283</v>
      </c>
      <c r="G181" s="766" t="s">
        <v>276</v>
      </c>
      <c r="H181" s="763" t="s">
        <v>3875</v>
      </c>
    </row>
    <row r="182" spans="1:133" x14ac:dyDescent="0.2">
      <c r="A182" s="783"/>
      <c r="B182" s="755" t="s">
        <v>3876</v>
      </c>
      <c r="C182" s="798">
        <v>1106790776</v>
      </c>
      <c r="D182" s="756" t="s">
        <v>579</v>
      </c>
      <c r="E182" s="760" t="s">
        <v>275</v>
      </c>
      <c r="F182" s="766" t="s">
        <v>283</v>
      </c>
      <c r="G182" s="766" t="s">
        <v>276</v>
      </c>
      <c r="H182" s="763" t="s">
        <v>3877</v>
      </c>
    </row>
    <row r="183" spans="1:133" x14ac:dyDescent="0.2">
      <c r="A183" s="783"/>
      <c r="B183" s="755" t="s">
        <v>3878</v>
      </c>
      <c r="C183" s="797">
        <v>43615366</v>
      </c>
      <c r="D183" s="755" t="s">
        <v>835</v>
      </c>
      <c r="E183" s="760" t="s">
        <v>275</v>
      </c>
      <c r="F183" s="768" t="s">
        <v>283</v>
      </c>
      <c r="G183" s="768" t="s">
        <v>276</v>
      </c>
      <c r="H183" s="763" t="s">
        <v>3880</v>
      </c>
    </row>
    <row r="184" spans="1:133" x14ac:dyDescent="0.2">
      <c r="A184" s="783"/>
      <c r="B184" s="755" t="s">
        <v>3881</v>
      </c>
      <c r="C184" s="797">
        <v>1121852564</v>
      </c>
      <c r="D184" s="755" t="s">
        <v>836</v>
      </c>
      <c r="E184" s="760" t="s">
        <v>275</v>
      </c>
      <c r="F184" s="766" t="s">
        <v>283</v>
      </c>
      <c r="G184" s="766" t="s">
        <v>276</v>
      </c>
      <c r="H184" s="763" t="s">
        <v>3883</v>
      </c>
    </row>
    <row r="185" spans="1:133" x14ac:dyDescent="0.2">
      <c r="A185" s="783"/>
      <c r="B185" s="755" t="s">
        <v>3884</v>
      </c>
      <c r="C185" s="797">
        <v>86088050</v>
      </c>
      <c r="D185" s="755" t="s">
        <v>837</v>
      </c>
      <c r="E185" s="760" t="s">
        <v>275</v>
      </c>
      <c r="F185" s="766" t="s">
        <v>283</v>
      </c>
      <c r="G185" s="766" t="s">
        <v>276</v>
      </c>
      <c r="H185" s="763" t="s">
        <v>3886</v>
      </c>
    </row>
    <row r="186" spans="1:133" x14ac:dyDescent="0.2">
      <c r="A186" s="783"/>
      <c r="B186" s="755" t="s">
        <v>3887</v>
      </c>
      <c r="C186" s="797">
        <v>1121831978</v>
      </c>
      <c r="D186" s="755" t="s">
        <v>840</v>
      </c>
      <c r="E186" s="760" t="s">
        <v>275</v>
      </c>
      <c r="F186" s="766" t="s">
        <v>283</v>
      </c>
      <c r="G186" s="766" t="s">
        <v>276</v>
      </c>
      <c r="H186" s="763" t="s">
        <v>3888</v>
      </c>
    </row>
    <row r="187" spans="1:133" x14ac:dyDescent="0.2">
      <c r="A187" s="783"/>
      <c r="B187" s="755" t="s">
        <v>3889</v>
      </c>
      <c r="C187" s="798">
        <v>86057104</v>
      </c>
      <c r="D187" s="756" t="s">
        <v>1020</v>
      </c>
      <c r="E187" s="760" t="s">
        <v>275</v>
      </c>
      <c r="F187" s="766" t="s">
        <v>283</v>
      </c>
      <c r="G187" s="766" t="s">
        <v>276</v>
      </c>
      <c r="H187" s="763" t="s">
        <v>3891</v>
      </c>
    </row>
    <row r="188" spans="1:133" x14ac:dyDescent="0.2">
      <c r="A188" s="783"/>
      <c r="B188" s="755" t="s">
        <v>4265</v>
      </c>
      <c r="C188" s="798">
        <v>40380294</v>
      </c>
      <c r="D188" s="756" t="s">
        <v>689</v>
      </c>
      <c r="E188" s="760" t="s">
        <v>275</v>
      </c>
      <c r="F188" s="768" t="s">
        <v>283</v>
      </c>
      <c r="G188" s="768" t="s">
        <v>276</v>
      </c>
      <c r="H188" s="763" t="s">
        <v>4267</v>
      </c>
      <c r="I188" s="774"/>
      <c r="J188" s="774"/>
      <c r="K188" s="774"/>
      <c r="L188" s="774"/>
      <c r="M188" s="774"/>
      <c r="N188" s="774"/>
      <c r="O188" s="774"/>
      <c r="P188" s="774"/>
      <c r="Q188" s="774"/>
      <c r="R188" s="774"/>
      <c r="S188" s="774"/>
      <c r="T188" s="774"/>
      <c r="U188" s="774"/>
      <c r="V188" s="774"/>
      <c r="W188" s="774"/>
      <c r="X188" s="774"/>
      <c r="Y188" s="774"/>
      <c r="Z188" s="774"/>
      <c r="AA188" s="774"/>
      <c r="AB188" s="774"/>
      <c r="AC188" s="774"/>
      <c r="AD188" s="774"/>
      <c r="AE188" s="774"/>
      <c r="AF188" s="774"/>
      <c r="AG188" s="774"/>
      <c r="AH188" s="774"/>
      <c r="AI188" s="774"/>
      <c r="AJ188" s="774"/>
      <c r="AK188" s="774"/>
      <c r="AL188" s="774"/>
      <c r="AM188" s="774"/>
      <c r="AN188" s="774"/>
      <c r="AO188" s="774"/>
      <c r="AP188" s="774"/>
      <c r="AQ188" s="774"/>
      <c r="AR188" s="774"/>
      <c r="AS188" s="774"/>
      <c r="AT188" s="774"/>
      <c r="AU188" s="774"/>
      <c r="AV188" s="774"/>
      <c r="AW188" s="774"/>
      <c r="AX188" s="774"/>
      <c r="AY188" s="774"/>
      <c r="AZ188" s="774"/>
      <c r="BA188" s="774"/>
      <c r="BB188" s="774"/>
      <c r="BC188" s="774"/>
      <c r="BD188" s="774"/>
      <c r="BE188" s="774"/>
      <c r="BF188" s="774"/>
      <c r="BG188" s="774"/>
      <c r="BH188" s="774"/>
      <c r="BI188" s="774"/>
      <c r="BJ188" s="774"/>
      <c r="BK188" s="774"/>
      <c r="BL188" s="774"/>
      <c r="BM188" s="774"/>
      <c r="BN188" s="774"/>
      <c r="BO188" s="774"/>
      <c r="BP188" s="774"/>
      <c r="BQ188" s="774"/>
      <c r="BR188" s="774"/>
      <c r="BS188" s="774"/>
      <c r="BT188" s="774"/>
      <c r="BU188" s="774"/>
      <c r="BV188" s="774"/>
      <c r="BW188" s="774"/>
      <c r="BX188" s="774"/>
      <c r="BY188" s="774"/>
      <c r="BZ188" s="774"/>
      <c r="CA188" s="774"/>
      <c r="CB188" s="774"/>
      <c r="CC188" s="774"/>
      <c r="CD188" s="774"/>
      <c r="CE188" s="774"/>
      <c r="CF188" s="774"/>
      <c r="CG188" s="774"/>
      <c r="CH188" s="774"/>
      <c r="CI188" s="774"/>
      <c r="CJ188" s="774"/>
      <c r="CK188" s="774"/>
      <c r="CL188" s="774"/>
      <c r="CM188" s="774"/>
      <c r="CN188" s="774"/>
      <c r="CO188" s="774"/>
      <c r="CP188" s="774"/>
      <c r="CQ188" s="774"/>
      <c r="CR188" s="774"/>
      <c r="CS188" s="774"/>
      <c r="CT188" s="774"/>
      <c r="CU188" s="774"/>
      <c r="CV188" s="774"/>
      <c r="CW188" s="774"/>
      <c r="CX188" s="774"/>
      <c r="CY188" s="774"/>
      <c r="CZ188" s="774"/>
      <c r="DA188" s="774"/>
      <c r="DB188" s="774"/>
      <c r="DC188" s="774"/>
      <c r="DD188" s="774"/>
      <c r="DE188" s="774"/>
      <c r="DF188" s="774"/>
      <c r="DG188" s="774"/>
      <c r="DH188" s="774"/>
      <c r="DI188" s="774"/>
      <c r="DJ188" s="774"/>
      <c r="DK188" s="774"/>
      <c r="DL188" s="774"/>
      <c r="DM188" s="774"/>
      <c r="DN188" s="774"/>
      <c r="DO188" s="774"/>
      <c r="DP188" s="774"/>
      <c r="DQ188" s="774"/>
      <c r="DR188" s="774"/>
      <c r="DS188" s="774"/>
      <c r="DT188" s="774"/>
      <c r="DU188" s="774"/>
      <c r="DV188" s="774"/>
      <c r="DW188" s="774"/>
      <c r="DX188" s="774"/>
      <c r="DY188" s="774"/>
      <c r="DZ188" s="774"/>
      <c r="EA188" s="774"/>
      <c r="EB188" s="774"/>
      <c r="EC188" s="774"/>
    </row>
    <row r="189" spans="1:133" x14ac:dyDescent="0.2">
      <c r="A189" s="783"/>
      <c r="B189" s="755" t="s">
        <v>4268</v>
      </c>
      <c r="C189" s="797">
        <v>41058618</v>
      </c>
      <c r="D189" s="755" t="s">
        <v>690</v>
      </c>
      <c r="E189" s="760" t="s">
        <v>275</v>
      </c>
      <c r="F189" s="768" t="s">
        <v>283</v>
      </c>
      <c r="G189" s="768" t="s">
        <v>276</v>
      </c>
      <c r="H189" s="763" t="s">
        <v>4269</v>
      </c>
      <c r="I189" s="774"/>
      <c r="J189" s="774"/>
      <c r="K189" s="774"/>
      <c r="L189" s="774"/>
      <c r="M189" s="774"/>
      <c r="N189" s="774"/>
      <c r="O189" s="774"/>
      <c r="P189" s="774"/>
      <c r="Q189" s="774"/>
      <c r="R189" s="774"/>
      <c r="S189" s="774"/>
      <c r="T189" s="774"/>
      <c r="U189" s="774"/>
      <c r="V189" s="774"/>
      <c r="W189" s="774"/>
      <c r="X189" s="774"/>
      <c r="Y189" s="774"/>
      <c r="Z189" s="774"/>
      <c r="AA189" s="774"/>
      <c r="AB189" s="774"/>
      <c r="AC189" s="774"/>
      <c r="AD189" s="774"/>
      <c r="AE189" s="774"/>
      <c r="AF189" s="774"/>
      <c r="AG189" s="774"/>
      <c r="AH189" s="774"/>
      <c r="AI189" s="774"/>
      <c r="AJ189" s="774"/>
      <c r="AK189" s="774"/>
      <c r="AL189" s="774"/>
      <c r="AM189" s="774"/>
      <c r="AN189" s="774"/>
      <c r="AO189" s="774"/>
      <c r="AP189" s="774"/>
      <c r="AQ189" s="774"/>
      <c r="AR189" s="774"/>
      <c r="AS189" s="774"/>
      <c r="AT189" s="774"/>
      <c r="AU189" s="774"/>
      <c r="AV189" s="774"/>
      <c r="AW189" s="774"/>
      <c r="AX189" s="774"/>
      <c r="AY189" s="774"/>
      <c r="AZ189" s="774"/>
      <c r="BA189" s="774"/>
      <c r="BB189" s="774"/>
      <c r="BC189" s="774"/>
      <c r="BD189" s="774"/>
      <c r="BE189" s="774"/>
      <c r="BF189" s="774"/>
      <c r="BG189" s="774"/>
      <c r="BH189" s="774"/>
      <c r="BI189" s="774"/>
      <c r="BJ189" s="774"/>
      <c r="BK189" s="774"/>
      <c r="BL189" s="774"/>
      <c r="BM189" s="774"/>
      <c r="BN189" s="774"/>
      <c r="BO189" s="774"/>
      <c r="BP189" s="774"/>
      <c r="BQ189" s="774"/>
      <c r="BR189" s="774"/>
      <c r="BS189" s="774"/>
      <c r="BT189" s="774"/>
      <c r="BU189" s="774"/>
      <c r="BV189" s="774"/>
      <c r="BW189" s="774"/>
      <c r="BX189" s="774"/>
      <c r="BY189" s="774"/>
      <c r="BZ189" s="774"/>
      <c r="CA189" s="774"/>
      <c r="CB189" s="774"/>
      <c r="CC189" s="774"/>
      <c r="CD189" s="774"/>
      <c r="CE189" s="774"/>
      <c r="CF189" s="774"/>
      <c r="CG189" s="774"/>
      <c r="CH189" s="774"/>
      <c r="CI189" s="774"/>
      <c r="CJ189" s="774"/>
      <c r="CK189" s="774"/>
      <c r="CL189" s="774"/>
      <c r="CM189" s="774"/>
      <c r="CN189" s="774"/>
      <c r="CO189" s="774"/>
      <c r="CP189" s="774"/>
      <c r="CQ189" s="774"/>
      <c r="CR189" s="774"/>
      <c r="CS189" s="774"/>
      <c r="CT189" s="774"/>
      <c r="CU189" s="774"/>
      <c r="CV189" s="774"/>
      <c r="CW189" s="774"/>
      <c r="CX189" s="774"/>
      <c r="CY189" s="774"/>
      <c r="CZ189" s="774"/>
      <c r="DA189" s="774"/>
      <c r="DB189" s="774"/>
      <c r="DC189" s="774"/>
      <c r="DD189" s="774"/>
      <c r="DE189" s="774"/>
      <c r="DF189" s="774"/>
      <c r="DG189" s="774"/>
      <c r="DH189" s="774"/>
      <c r="DI189" s="774"/>
      <c r="DJ189" s="774"/>
      <c r="DK189" s="774"/>
      <c r="DL189" s="774"/>
      <c r="DM189" s="774"/>
      <c r="DN189" s="774"/>
      <c r="DO189" s="774"/>
      <c r="DP189" s="774"/>
      <c r="DQ189" s="774"/>
      <c r="DR189" s="774"/>
      <c r="DS189" s="774"/>
      <c r="DT189" s="774"/>
      <c r="DU189" s="774"/>
      <c r="DV189" s="774"/>
      <c r="DW189" s="774"/>
      <c r="DX189" s="774"/>
      <c r="DY189" s="774"/>
      <c r="DZ189" s="774"/>
      <c r="EA189" s="774"/>
      <c r="EB189" s="774"/>
      <c r="EC189" s="774"/>
    </row>
    <row r="190" spans="1:133" x14ac:dyDescent="0.2">
      <c r="A190" s="783"/>
      <c r="B190" s="755" t="s">
        <v>4270</v>
      </c>
      <c r="C190" s="798">
        <v>1234790105</v>
      </c>
      <c r="D190" s="756" t="s">
        <v>691</v>
      </c>
      <c r="E190" s="760" t="s">
        <v>275</v>
      </c>
      <c r="F190" s="768" t="s">
        <v>283</v>
      </c>
      <c r="G190" s="768" t="s">
        <v>276</v>
      </c>
      <c r="H190" s="763" t="s">
        <v>4271</v>
      </c>
      <c r="I190" s="774"/>
      <c r="J190" s="774"/>
      <c r="K190" s="774"/>
      <c r="L190" s="774"/>
      <c r="M190" s="774"/>
      <c r="N190" s="774"/>
      <c r="O190" s="774"/>
      <c r="P190" s="774"/>
      <c r="Q190" s="774"/>
      <c r="R190" s="774"/>
      <c r="S190" s="774"/>
      <c r="T190" s="774"/>
      <c r="U190" s="774"/>
      <c r="V190" s="774"/>
      <c r="W190" s="774"/>
      <c r="X190" s="774"/>
      <c r="Y190" s="774"/>
      <c r="Z190" s="774"/>
      <c r="AA190" s="774"/>
      <c r="AB190" s="774"/>
      <c r="AC190" s="774"/>
      <c r="AD190" s="774"/>
      <c r="AE190" s="774"/>
      <c r="AF190" s="774"/>
      <c r="AG190" s="774"/>
      <c r="AH190" s="774"/>
      <c r="AI190" s="774"/>
      <c r="AJ190" s="774"/>
      <c r="AK190" s="774"/>
      <c r="AL190" s="774"/>
      <c r="AM190" s="774"/>
      <c r="AN190" s="774"/>
      <c r="AO190" s="774"/>
      <c r="AP190" s="774"/>
      <c r="AQ190" s="774"/>
      <c r="AR190" s="774"/>
      <c r="AS190" s="774"/>
      <c r="AT190" s="774"/>
      <c r="AU190" s="774"/>
      <c r="AV190" s="774"/>
      <c r="AW190" s="774"/>
      <c r="AX190" s="774"/>
      <c r="AY190" s="774"/>
      <c r="AZ190" s="774"/>
      <c r="BA190" s="774"/>
      <c r="BB190" s="774"/>
      <c r="BC190" s="774"/>
      <c r="BD190" s="774"/>
      <c r="BE190" s="774"/>
      <c r="BF190" s="774"/>
      <c r="BG190" s="774"/>
      <c r="BH190" s="774"/>
      <c r="BI190" s="774"/>
      <c r="BJ190" s="774"/>
      <c r="BK190" s="774"/>
      <c r="BL190" s="774"/>
      <c r="BM190" s="774"/>
      <c r="BN190" s="774"/>
      <c r="BO190" s="774"/>
      <c r="BP190" s="774"/>
      <c r="BQ190" s="774"/>
      <c r="BR190" s="774"/>
      <c r="BS190" s="774"/>
      <c r="BT190" s="774"/>
      <c r="BU190" s="774"/>
      <c r="BV190" s="774"/>
      <c r="BW190" s="774"/>
      <c r="BX190" s="774"/>
      <c r="BY190" s="774"/>
      <c r="BZ190" s="774"/>
      <c r="CA190" s="774"/>
      <c r="CB190" s="774"/>
      <c r="CC190" s="774"/>
      <c r="CD190" s="774"/>
      <c r="CE190" s="774"/>
      <c r="CF190" s="774"/>
      <c r="CG190" s="774"/>
      <c r="CH190" s="774"/>
      <c r="CI190" s="774"/>
      <c r="CJ190" s="774"/>
      <c r="CK190" s="774"/>
      <c r="CL190" s="774"/>
      <c r="CM190" s="774"/>
      <c r="CN190" s="774"/>
      <c r="CO190" s="774"/>
      <c r="CP190" s="774"/>
      <c r="CQ190" s="774"/>
      <c r="CR190" s="774"/>
      <c r="CS190" s="774"/>
      <c r="CT190" s="774"/>
      <c r="CU190" s="774"/>
      <c r="CV190" s="774"/>
      <c r="CW190" s="774"/>
      <c r="CX190" s="774"/>
      <c r="CY190" s="774"/>
      <c r="CZ190" s="774"/>
      <c r="DA190" s="774"/>
      <c r="DB190" s="774"/>
      <c r="DC190" s="774"/>
      <c r="DD190" s="774"/>
      <c r="DE190" s="774"/>
      <c r="DF190" s="774"/>
      <c r="DG190" s="774"/>
      <c r="DH190" s="774"/>
      <c r="DI190" s="774"/>
      <c r="DJ190" s="774"/>
      <c r="DK190" s="774"/>
      <c r="DL190" s="774"/>
      <c r="DM190" s="774"/>
      <c r="DN190" s="774"/>
      <c r="DO190" s="774"/>
      <c r="DP190" s="774"/>
      <c r="DQ190" s="774"/>
      <c r="DR190" s="774"/>
      <c r="DS190" s="774"/>
      <c r="DT190" s="774"/>
      <c r="DU190" s="774"/>
      <c r="DV190" s="774"/>
      <c r="DW190" s="774"/>
      <c r="DX190" s="774"/>
      <c r="DY190" s="774"/>
      <c r="DZ190" s="774"/>
      <c r="EA190" s="774"/>
      <c r="EB190" s="774"/>
      <c r="EC190" s="774"/>
    </row>
    <row r="191" spans="1:133" x14ac:dyDescent="0.2">
      <c r="A191" s="783"/>
      <c r="B191" s="755" t="s">
        <v>4272</v>
      </c>
      <c r="C191" s="797">
        <v>31007488</v>
      </c>
      <c r="D191" s="755" t="s">
        <v>692</v>
      </c>
      <c r="E191" s="760" t="s">
        <v>275</v>
      </c>
      <c r="F191" s="768" t="s">
        <v>283</v>
      </c>
      <c r="G191" s="768" t="s">
        <v>276</v>
      </c>
      <c r="H191" s="763" t="s">
        <v>4273</v>
      </c>
      <c r="I191" s="774"/>
      <c r="J191" s="774"/>
      <c r="K191" s="774"/>
      <c r="L191" s="774"/>
      <c r="M191" s="774"/>
      <c r="N191" s="774"/>
      <c r="O191" s="774"/>
      <c r="P191" s="774"/>
      <c r="Q191" s="774"/>
      <c r="R191" s="774"/>
      <c r="S191" s="774"/>
      <c r="T191" s="774"/>
      <c r="U191" s="774"/>
      <c r="V191" s="774"/>
      <c r="W191" s="774"/>
      <c r="X191" s="774"/>
      <c r="Y191" s="774"/>
      <c r="Z191" s="774"/>
      <c r="AA191" s="774"/>
      <c r="AB191" s="774"/>
      <c r="AC191" s="774"/>
      <c r="AD191" s="774"/>
      <c r="AE191" s="774"/>
      <c r="AF191" s="774"/>
      <c r="AG191" s="774"/>
      <c r="AH191" s="774"/>
      <c r="AI191" s="774"/>
      <c r="AJ191" s="774"/>
      <c r="AK191" s="774"/>
      <c r="AL191" s="774"/>
      <c r="AM191" s="774"/>
      <c r="AN191" s="774"/>
      <c r="AO191" s="774"/>
      <c r="AP191" s="774"/>
      <c r="AQ191" s="774"/>
      <c r="AR191" s="774"/>
      <c r="AS191" s="774"/>
      <c r="AT191" s="774"/>
      <c r="AU191" s="774"/>
      <c r="AV191" s="774"/>
      <c r="AW191" s="774"/>
      <c r="AX191" s="774"/>
      <c r="AY191" s="774"/>
      <c r="AZ191" s="774"/>
      <c r="BA191" s="774"/>
      <c r="BB191" s="774"/>
      <c r="BC191" s="774"/>
      <c r="BD191" s="774"/>
      <c r="BE191" s="774"/>
      <c r="BF191" s="774"/>
      <c r="BG191" s="774"/>
      <c r="BH191" s="774"/>
      <c r="BI191" s="774"/>
      <c r="BJ191" s="774"/>
      <c r="BK191" s="774"/>
      <c r="BL191" s="774"/>
      <c r="BM191" s="774"/>
      <c r="BN191" s="774"/>
      <c r="BO191" s="774"/>
      <c r="BP191" s="774"/>
      <c r="BQ191" s="774"/>
      <c r="BR191" s="774"/>
      <c r="BS191" s="774"/>
      <c r="BT191" s="774"/>
      <c r="BU191" s="774"/>
      <c r="BV191" s="774"/>
      <c r="BW191" s="774"/>
      <c r="BX191" s="774"/>
      <c r="BY191" s="774"/>
      <c r="BZ191" s="774"/>
      <c r="CA191" s="774"/>
      <c r="CB191" s="774"/>
      <c r="CC191" s="774"/>
      <c r="CD191" s="774"/>
      <c r="CE191" s="774"/>
      <c r="CF191" s="774"/>
      <c r="CG191" s="774"/>
      <c r="CH191" s="774"/>
      <c r="CI191" s="774"/>
      <c r="CJ191" s="774"/>
      <c r="CK191" s="774"/>
      <c r="CL191" s="774"/>
      <c r="CM191" s="774"/>
      <c r="CN191" s="774"/>
      <c r="CO191" s="774"/>
      <c r="CP191" s="774"/>
      <c r="CQ191" s="774"/>
      <c r="CR191" s="774"/>
      <c r="CS191" s="774"/>
      <c r="CT191" s="774"/>
      <c r="CU191" s="774"/>
      <c r="CV191" s="774"/>
      <c r="CW191" s="774"/>
      <c r="CX191" s="774"/>
      <c r="CY191" s="774"/>
      <c r="CZ191" s="774"/>
      <c r="DA191" s="774"/>
      <c r="DB191" s="774"/>
      <c r="DC191" s="774"/>
      <c r="DD191" s="774"/>
      <c r="DE191" s="774"/>
      <c r="DF191" s="774"/>
      <c r="DG191" s="774"/>
      <c r="DH191" s="774"/>
      <c r="DI191" s="774"/>
      <c r="DJ191" s="774"/>
      <c r="DK191" s="774"/>
      <c r="DL191" s="774"/>
      <c r="DM191" s="774"/>
      <c r="DN191" s="774"/>
      <c r="DO191" s="774"/>
      <c r="DP191" s="774"/>
      <c r="DQ191" s="774"/>
      <c r="DR191" s="774"/>
      <c r="DS191" s="774"/>
      <c r="DT191" s="774"/>
      <c r="DU191" s="774"/>
      <c r="DV191" s="774"/>
      <c r="DW191" s="774"/>
      <c r="DX191" s="774"/>
      <c r="DY191" s="774"/>
      <c r="DZ191" s="774"/>
      <c r="EA191" s="774"/>
      <c r="EB191" s="774"/>
      <c r="EC191" s="774"/>
    </row>
    <row r="192" spans="1:133" x14ac:dyDescent="0.2">
      <c r="A192" s="783"/>
      <c r="B192" s="755" t="s">
        <v>4274</v>
      </c>
      <c r="C192" s="798">
        <v>40328405</v>
      </c>
      <c r="D192" s="756" t="s">
        <v>693</v>
      </c>
      <c r="E192" s="760" t="s">
        <v>275</v>
      </c>
      <c r="F192" s="768" t="s">
        <v>283</v>
      </c>
      <c r="G192" s="768" t="s">
        <v>276</v>
      </c>
      <c r="H192" s="763" t="s">
        <v>4275</v>
      </c>
      <c r="I192" s="774"/>
      <c r="J192" s="774"/>
      <c r="K192" s="774"/>
      <c r="L192" s="774"/>
      <c r="M192" s="774"/>
      <c r="N192" s="774"/>
      <c r="O192" s="774"/>
      <c r="P192" s="774"/>
      <c r="Q192" s="774"/>
      <c r="R192" s="774"/>
      <c r="S192" s="774"/>
      <c r="T192" s="774"/>
      <c r="U192" s="774"/>
      <c r="V192" s="774"/>
      <c r="W192" s="774"/>
      <c r="X192" s="774"/>
      <c r="Y192" s="774"/>
      <c r="Z192" s="774"/>
      <c r="AA192" s="774"/>
      <c r="AB192" s="774"/>
      <c r="AC192" s="774"/>
      <c r="AD192" s="774"/>
      <c r="AE192" s="774"/>
      <c r="AF192" s="774"/>
      <c r="AG192" s="774"/>
      <c r="AH192" s="774"/>
      <c r="AI192" s="774"/>
      <c r="AJ192" s="774"/>
      <c r="AK192" s="774"/>
      <c r="AL192" s="774"/>
      <c r="AM192" s="774"/>
      <c r="AN192" s="774"/>
      <c r="AO192" s="774"/>
      <c r="AP192" s="774"/>
      <c r="AQ192" s="774"/>
      <c r="AR192" s="774"/>
      <c r="AS192" s="774"/>
      <c r="AT192" s="774"/>
      <c r="AU192" s="774"/>
      <c r="AV192" s="774"/>
      <c r="AW192" s="774"/>
      <c r="AX192" s="774"/>
      <c r="AY192" s="774"/>
      <c r="AZ192" s="774"/>
      <c r="BA192" s="774"/>
      <c r="BB192" s="774"/>
      <c r="BC192" s="774"/>
      <c r="BD192" s="774"/>
      <c r="BE192" s="774"/>
      <c r="BF192" s="774"/>
      <c r="BG192" s="774"/>
      <c r="BH192" s="774"/>
      <c r="BI192" s="774"/>
      <c r="BJ192" s="774"/>
      <c r="BK192" s="774"/>
      <c r="BL192" s="774"/>
      <c r="BM192" s="774"/>
      <c r="BN192" s="774"/>
      <c r="BO192" s="774"/>
      <c r="BP192" s="774"/>
      <c r="BQ192" s="774"/>
      <c r="BR192" s="774"/>
      <c r="BS192" s="774"/>
      <c r="BT192" s="774"/>
      <c r="BU192" s="774"/>
      <c r="BV192" s="774"/>
      <c r="BW192" s="774"/>
      <c r="BX192" s="774"/>
      <c r="BY192" s="774"/>
      <c r="BZ192" s="774"/>
      <c r="CA192" s="774"/>
      <c r="CB192" s="774"/>
      <c r="CC192" s="774"/>
      <c r="CD192" s="774"/>
      <c r="CE192" s="774"/>
      <c r="CF192" s="774"/>
      <c r="CG192" s="774"/>
      <c r="CH192" s="774"/>
      <c r="CI192" s="774"/>
      <c r="CJ192" s="774"/>
      <c r="CK192" s="774"/>
      <c r="CL192" s="774"/>
      <c r="CM192" s="774"/>
      <c r="CN192" s="774"/>
      <c r="CO192" s="774"/>
      <c r="CP192" s="774"/>
      <c r="CQ192" s="774"/>
      <c r="CR192" s="774"/>
      <c r="CS192" s="774"/>
      <c r="CT192" s="774"/>
      <c r="CU192" s="774"/>
      <c r="CV192" s="774"/>
      <c r="CW192" s="774"/>
      <c r="CX192" s="774"/>
      <c r="CY192" s="774"/>
      <c r="CZ192" s="774"/>
      <c r="DA192" s="774"/>
      <c r="DB192" s="774"/>
      <c r="DC192" s="774"/>
      <c r="DD192" s="774"/>
      <c r="DE192" s="774"/>
      <c r="DF192" s="774"/>
      <c r="DG192" s="774"/>
      <c r="DH192" s="774"/>
      <c r="DI192" s="774"/>
      <c r="DJ192" s="774"/>
      <c r="DK192" s="774"/>
      <c r="DL192" s="774"/>
      <c r="DM192" s="774"/>
      <c r="DN192" s="774"/>
      <c r="DO192" s="774"/>
      <c r="DP192" s="774"/>
      <c r="DQ192" s="774"/>
      <c r="DR192" s="774"/>
      <c r="DS192" s="774"/>
      <c r="DT192" s="774"/>
      <c r="DU192" s="774"/>
      <c r="DV192" s="774"/>
      <c r="DW192" s="774"/>
      <c r="DX192" s="774"/>
      <c r="DY192" s="774"/>
      <c r="DZ192" s="774"/>
      <c r="EA192" s="774"/>
      <c r="EB192" s="774"/>
      <c r="EC192" s="774"/>
    </row>
    <row r="193" spans="1:133" x14ac:dyDescent="0.2">
      <c r="A193" s="783"/>
      <c r="B193" s="755" t="s">
        <v>4276</v>
      </c>
      <c r="C193" s="798">
        <v>86079834</v>
      </c>
      <c r="D193" s="756" t="s">
        <v>694</v>
      </c>
      <c r="E193" s="760" t="s">
        <v>275</v>
      </c>
      <c r="F193" s="768" t="s">
        <v>283</v>
      </c>
      <c r="G193" s="768" t="s">
        <v>276</v>
      </c>
      <c r="H193" s="763" t="s">
        <v>4277</v>
      </c>
      <c r="I193" s="774"/>
      <c r="J193" s="774"/>
      <c r="K193" s="774"/>
      <c r="L193" s="774"/>
      <c r="M193" s="774"/>
      <c r="N193" s="774"/>
      <c r="O193" s="774"/>
      <c r="P193" s="774"/>
      <c r="Q193" s="774"/>
      <c r="R193" s="774"/>
      <c r="S193" s="774"/>
      <c r="T193" s="774"/>
      <c r="U193" s="774"/>
      <c r="V193" s="774"/>
      <c r="W193" s="774"/>
      <c r="X193" s="774"/>
      <c r="Y193" s="774"/>
      <c r="Z193" s="774"/>
      <c r="AA193" s="774"/>
      <c r="AB193" s="774"/>
      <c r="AC193" s="774"/>
      <c r="AD193" s="774"/>
      <c r="AE193" s="774"/>
      <c r="AF193" s="774"/>
      <c r="AG193" s="774"/>
      <c r="AH193" s="774"/>
      <c r="AI193" s="774"/>
      <c r="AJ193" s="774"/>
      <c r="AK193" s="774"/>
      <c r="AL193" s="774"/>
      <c r="AM193" s="774"/>
      <c r="AN193" s="774"/>
      <c r="AO193" s="774"/>
      <c r="AP193" s="774"/>
      <c r="AQ193" s="774"/>
      <c r="AR193" s="774"/>
      <c r="AS193" s="774"/>
      <c r="AT193" s="774"/>
      <c r="AU193" s="774"/>
      <c r="AV193" s="774"/>
      <c r="AW193" s="774"/>
      <c r="AX193" s="774"/>
      <c r="AY193" s="774"/>
      <c r="AZ193" s="774"/>
      <c r="BA193" s="774"/>
      <c r="BB193" s="774"/>
      <c r="BC193" s="774"/>
      <c r="BD193" s="774"/>
      <c r="BE193" s="774"/>
      <c r="BF193" s="774"/>
      <c r="BG193" s="774"/>
      <c r="BH193" s="774"/>
      <c r="BI193" s="774"/>
      <c r="BJ193" s="774"/>
      <c r="BK193" s="774"/>
      <c r="BL193" s="774"/>
      <c r="BM193" s="774"/>
      <c r="BN193" s="774"/>
      <c r="BO193" s="774"/>
      <c r="BP193" s="774"/>
      <c r="BQ193" s="774"/>
      <c r="BR193" s="774"/>
      <c r="BS193" s="774"/>
      <c r="BT193" s="774"/>
      <c r="BU193" s="774"/>
      <c r="BV193" s="774"/>
      <c r="BW193" s="774"/>
      <c r="BX193" s="774"/>
      <c r="BY193" s="774"/>
      <c r="BZ193" s="774"/>
      <c r="CA193" s="774"/>
      <c r="CB193" s="774"/>
      <c r="CC193" s="774"/>
      <c r="CD193" s="774"/>
      <c r="CE193" s="774"/>
      <c r="CF193" s="774"/>
      <c r="CG193" s="774"/>
      <c r="CH193" s="774"/>
      <c r="CI193" s="774"/>
      <c r="CJ193" s="774"/>
      <c r="CK193" s="774"/>
      <c r="CL193" s="774"/>
      <c r="CM193" s="774"/>
      <c r="CN193" s="774"/>
      <c r="CO193" s="774"/>
      <c r="CP193" s="774"/>
      <c r="CQ193" s="774"/>
      <c r="CR193" s="774"/>
      <c r="CS193" s="774"/>
      <c r="CT193" s="774"/>
      <c r="CU193" s="774"/>
      <c r="CV193" s="774"/>
      <c r="CW193" s="774"/>
      <c r="CX193" s="774"/>
      <c r="CY193" s="774"/>
      <c r="CZ193" s="774"/>
      <c r="DA193" s="774"/>
      <c r="DB193" s="774"/>
      <c r="DC193" s="774"/>
      <c r="DD193" s="774"/>
      <c r="DE193" s="774"/>
      <c r="DF193" s="774"/>
      <c r="DG193" s="774"/>
      <c r="DH193" s="774"/>
      <c r="DI193" s="774"/>
      <c r="DJ193" s="774"/>
      <c r="DK193" s="774"/>
      <c r="DL193" s="774"/>
      <c r="DM193" s="774"/>
      <c r="DN193" s="774"/>
      <c r="DO193" s="774"/>
      <c r="DP193" s="774"/>
      <c r="DQ193" s="774"/>
      <c r="DR193" s="774"/>
      <c r="DS193" s="774"/>
      <c r="DT193" s="774"/>
      <c r="DU193" s="774"/>
      <c r="DV193" s="774"/>
      <c r="DW193" s="774"/>
      <c r="DX193" s="774"/>
      <c r="DY193" s="774"/>
      <c r="DZ193" s="774"/>
      <c r="EA193" s="774"/>
      <c r="EB193" s="774"/>
      <c r="EC193" s="774"/>
    </row>
    <row r="194" spans="1:133" x14ac:dyDescent="0.2">
      <c r="A194" s="783"/>
      <c r="B194" s="755" t="s">
        <v>4278</v>
      </c>
      <c r="C194" s="798">
        <v>8734646</v>
      </c>
      <c r="D194" s="756" t="s">
        <v>838</v>
      </c>
      <c r="E194" s="760" t="s">
        <v>275</v>
      </c>
      <c r="F194" s="768" t="s">
        <v>283</v>
      </c>
      <c r="G194" s="768" t="s">
        <v>276</v>
      </c>
      <c r="H194" s="763" t="s">
        <v>4279</v>
      </c>
      <c r="I194" s="774"/>
      <c r="J194" s="774"/>
      <c r="K194" s="774"/>
      <c r="L194" s="774"/>
      <c r="M194" s="774"/>
      <c r="N194" s="774"/>
      <c r="O194" s="774"/>
      <c r="P194" s="774"/>
      <c r="Q194" s="774"/>
      <c r="R194" s="774"/>
      <c r="S194" s="774"/>
      <c r="T194" s="774"/>
      <c r="U194" s="774"/>
      <c r="V194" s="774"/>
      <c r="W194" s="774"/>
      <c r="X194" s="774"/>
      <c r="Y194" s="774"/>
      <c r="Z194" s="774"/>
      <c r="AA194" s="774"/>
      <c r="AB194" s="774"/>
      <c r="AC194" s="774"/>
      <c r="AD194" s="774"/>
      <c r="AE194" s="774"/>
      <c r="AF194" s="774"/>
      <c r="AG194" s="774"/>
      <c r="AH194" s="774"/>
      <c r="AI194" s="774"/>
      <c r="AJ194" s="774"/>
      <c r="AK194" s="774"/>
      <c r="AL194" s="774"/>
      <c r="AM194" s="774"/>
      <c r="AN194" s="774"/>
      <c r="AO194" s="774"/>
      <c r="AP194" s="774"/>
      <c r="AQ194" s="774"/>
      <c r="AR194" s="774"/>
      <c r="AS194" s="774"/>
      <c r="AT194" s="774"/>
      <c r="AU194" s="774"/>
      <c r="AV194" s="774"/>
      <c r="AW194" s="774"/>
      <c r="AX194" s="774"/>
      <c r="AY194" s="774"/>
      <c r="AZ194" s="774"/>
      <c r="BA194" s="774"/>
      <c r="BB194" s="774"/>
      <c r="BC194" s="774"/>
      <c r="BD194" s="774"/>
      <c r="BE194" s="774"/>
      <c r="BF194" s="774"/>
      <c r="BG194" s="774"/>
      <c r="BH194" s="774"/>
      <c r="BI194" s="774"/>
      <c r="BJ194" s="774"/>
      <c r="BK194" s="774"/>
      <c r="BL194" s="774"/>
      <c r="BM194" s="774"/>
      <c r="BN194" s="774"/>
      <c r="BO194" s="774"/>
      <c r="BP194" s="774"/>
      <c r="BQ194" s="774"/>
      <c r="BR194" s="774"/>
      <c r="BS194" s="774"/>
      <c r="BT194" s="774"/>
      <c r="BU194" s="774"/>
      <c r="BV194" s="774"/>
      <c r="BW194" s="774"/>
      <c r="BX194" s="774"/>
      <c r="BY194" s="774"/>
      <c r="BZ194" s="774"/>
      <c r="CA194" s="774"/>
      <c r="CB194" s="774"/>
      <c r="CC194" s="774"/>
      <c r="CD194" s="774"/>
      <c r="CE194" s="774"/>
      <c r="CF194" s="774"/>
      <c r="CG194" s="774"/>
      <c r="CH194" s="774"/>
      <c r="CI194" s="774"/>
      <c r="CJ194" s="774"/>
      <c r="CK194" s="774"/>
      <c r="CL194" s="774"/>
      <c r="CM194" s="774"/>
      <c r="CN194" s="774"/>
      <c r="CO194" s="774"/>
      <c r="CP194" s="774"/>
      <c r="CQ194" s="774"/>
      <c r="CR194" s="774"/>
      <c r="CS194" s="774"/>
      <c r="CT194" s="774"/>
      <c r="CU194" s="774"/>
      <c r="CV194" s="774"/>
      <c r="CW194" s="774"/>
      <c r="CX194" s="774"/>
      <c r="CY194" s="774"/>
      <c r="CZ194" s="774"/>
      <c r="DA194" s="774"/>
      <c r="DB194" s="774"/>
      <c r="DC194" s="774"/>
      <c r="DD194" s="774"/>
      <c r="DE194" s="774"/>
      <c r="DF194" s="774"/>
      <c r="DG194" s="774"/>
      <c r="DH194" s="774"/>
      <c r="DI194" s="774"/>
      <c r="DJ194" s="774"/>
      <c r="DK194" s="774"/>
      <c r="DL194" s="774"/>
      <c r="DM194" s="774"/>
      <c r="DN194" s="774"/>
      <c r="DO194" s="774"/>
      <c r="DP194" s="774"/>
      <c r="DQ194" s="774"/>
      <c r="DR194" s="774"/>
      <c r="DS194" s="774"/>
      <c r="DT194" s="774"/>
      <c r="DU194" s="774"/>
      <c r="DV194" s="774"/>
      <c r="DW194" s="774"/>
      <c r="DX194" s="774"/>
      <c r="DY194" s="774"/>
      <c r="DZ194" s="774"/>
      <c r="EA194" s="774"/>
      <c r="EB194" s="774"/>
      <c r="EC194" s="774"/>
    </row>
    <row r="195" spans="1:133" x14ac:dyDescent="0.2">
      <c r="A195" s="783"/>
      <c r="B195" s="755" t="s">
        <v>4280</v>
      </c>
      <c r="C195" s="798">
        <v>1121863902</v>
      </c>
      <c r="D195" s="756" t="s">
        <v>904</v>
      </c>
      <c r="E195" s="760" t="s">
        <v>275</v>
      </c>
      <c r="F195" s="768" t="s">
        <v>283</v>
      </c>
      <c r="G195" s="768" t="s">
        <v>276</v>
      </c>
      <c r="H195" s="763" t="s">
        <v>4282</v>
      </c>
      <c r="I195" s="774"/>
      <c r="J195" s="774"/>
      <c r="K195" s="774"/>
      <c r="L195" s="774"/>
      <c r="M195" s="774"/>
      <c r="N195" s="774"/>
      <c r="O195" s="774"/>
      <c r="P195" s="774"/>
      <c r="Q195" s="774"/>
      <c r="R195" s="774"/>
      <c r="S195" s="774"/>
      <c r="T195" s="774"/>
      <c r="U195" s="774"/>
      <c r="V195" s="774"/>
      <c r="W195" s="774"/>
      <c r="X195" s="774"/>
      <c r="Y195" s="774"/>
      <c r="Z195" s="774"/>
      <c r="AA195" s="774"/>
      <c r="AB195" s="774"/>
      <c r="AC195" s="774"/>
      <c r="AD195" s="774"/>
      <c r="AE195" s="774"/>
      <c r="AF195" s="774"/>
      <c r="AG195" s="774"/>
      <c r="AH195" s="774"/>
      <c r="AI195" s="774"/>
      <c r="AJ195" s="774"/>
      <c r="AK195" s="774"/>
      <c r="AL195" s="774"/>
      <c r="AM195" s="774"/>
      <c r="AN195" s="774"/>
      <c r="AO195" s="774"/>
      <c r="AP195" s="774"/>
      <c r="AQ195" s="774"/>
      <c r="AR195" s="774"/>
      <c r="AS195" s="774"/>
      <c r="AT195" s="774"/>
      <c r="AU195" s="774"/>
      <c r="AV195" s="774"/>
      <c r="AW195" s="774"/>
      <c r="AX195" s="774"/>
      <c r="AY195" s="774"/>
      <c r="AZ195" s="774"/>
      <c r="BA195" s="774"/>
      <c r="BB195" s="774"/>
      <c r="BC195" s="774"/>
      <c r="BD195" s="774"/>
      <c r="BE195" s="774"/>
      <c r="BF195" s="774"/>
      <c r="BG195" s="774"/>
      <c r="BH195" s="774"/>
      <c r="BI195" s="774"/>
      <c r="BJ195" s="774"/>
      <c r="BK195" s="774"/>
      <c r="BL195" s="774"/>
      <c r="BM195" s="774"/>
      <c r="BN195" s="774"/>
      <c r="BO195" s="774"/>
      <c r="BP195" s="774"/>
      <c r="BQ195" s="774"/>
      <c r="BR195" s="774"/>
      <c r="BS195" s="774"/>
      <c r="BT195" s="774"/>
      <c r="BU195" s="774"/>
      <c r="BV195" s="774"/>
      <c r="BW195" s="774"/>
      <c r="BX195" s="774"/>
      <c r="BY195" s="774"/>
      <c r="BZ195" s="774"/>
      <c r="CA195" s="774"/>
      <c r="CB195" s="774"/>
      <c r="CC195" s="774"/>
      <c r="CD195" s="774"/>
      <c r="CE195" s="774"/>
      <c r="CF195" s="774"/>
      <c r="CG195" s="774"/>
      <c r="CH195" s="774"/>
      <c r="CI195" s="774"/>
      <c r="CJ195" s="774"/>
      <c r="CK195" s="774"/>
      <c r="CL195" s="774"/>
      <c r="CM195" s="774"/>
      <c r="CN195" s="774"/>
      <c r="CO195" s="774"/>
      <c r="CP195" s="774"/>
      <c r="CQ195" s="774"/>
      <c r="CR195" s="774"/>
      <c r="CS195" s="774"/>
      <c r="CT195" s="774"/>
      <c r="CU195" s="774"/>
      <c r="CV195" s="774"/>
      <c r="CW195" s="774"/>
      <c r="CX195" s="774"/>
      <c r="CY195" s="774"/>
      <c r="CZ195" s="774"/>
      <c r="DA195" s="774"/>
      <c r="DB195" s="774"/>
      <c r="DC195" s="774"/>
      <c r="DD195" s="774"/>
      <c r="DE195" s="774"/>
      <c r="DF195" s="774"/>
      <c r="DG195" s="774"/>
      <c r="DH195" s="774"/>
      <c r="DI195" s="774"/>
      <c r="DJ195" s="774"/>
      <c r="DK195" s="774"/>
      <c r="DL195" s="774"/>
      <c r="DM195" s="774"/>
      <c r="DN195" s="774"/>
      <c r="DO195" s="774"/>
      <c r="DP195" s="774"/>
      <c r="DQ195" s="774"/>
      <c r="DR195" s="774"/>
      <c r="DS195" s="774"/>
      <c r="DT195" s="774"/>
      <c r="DU195" s="774"/>
      <c r="DV195" s="774"/>
      <c r="DW195" s="774"/>
      <c r="DX195" s="774"/>
      <c r="DY195" s="774"/>
      <c r="DZ195" s="774"/>
      <c r="EA195" s="774"/>
      <c r="EB195" s="774"/>
      <c r="EC195" s="774"/>
    </row>
    <row r="196" spans="1:133" x14ac:dyDescent="0.2">
      <c r="A196" s="783"/>
      <c r="B196" s="755" t="s">
        <v>4336</v>
      </c>
      <c r="C196" s="797">
        <v>1121875351</v>
      </c>
      <c r="D196" s="755" t="s">
        <v>839</v>
      </c>
      <c r="E196" s="760" t="s">
        <v>275</v>
      </c>
      <c r="F196" s="766" t="s">
        <v>283</v>
      </c>
      <c r="G196" s="766" t="s">
        <v>276</v>
      </c>
      <c r="H196" s="763" t="s">
        <v>4338</v>
      </c>
    </row>
    <row r="197" spans="1:133" x14ac:dyDescent="0.2">
      <c r="A197" s="783"/>
      <c r="B197" s="755" t="s">
        <v>4339</v>
      </c>
      <c r="C197" s="797">
        <v>86071911</v>
      </c>
      <c r="D197" s="755" t="s">
        <v>1009</v>
      </c>
      <c r="E197" s="760" t="s">
        <v>275</v>
      </c>
      <c r="F197" s="766" t="s">
        <v>283</v>
      </c>
      <c r="G197" s="766" t="s">
        <v>276</v>
      </c>
      <c r="H197" s="763" t="s">
        <v>4341</v>
      </c>
    </row>
    <row r="198" spans="1:133" x14ac:dyDescent="0.2">
      <c r="A198" s="783"/>
      <c r="B198" s="755" t="s">
        <v>4342</v>
      </c>
      <c r="C198" s="798">
        <v>1122648649</v>
      </c>
      <c r="D198" s="756" t="s">
        <v>1010</v>
      </c>
      <c r="E198" s="760" t="s">
        <v>275</v>
      </c>
      <c r="F198" s="766" t="s">
        <v>283</v>
      </c>
      <c r="G198" s="766" t="s">
        <v>276</v>
      </c>
      <c r="H198" s="763" t="s">
        <v>4343</v>
      </c>
    </row>
    <row r="199" spans="1:133" x14ac:dyDescent="0.2">
      <c r="A199" s="783"/>
      <c r="B199" s="755" t="s">
        <v>4344</v>
      </c>
      <c r="C199" s="797">
        <v>1121891090</v>
      </c>
      <c r="D199" s="755" t="s">
        <v>1011</v>
      </c>
      <c r="E199" s="760" t="s">
        <v>275</v>
      </c>
      <c r="F199" s="766" t="s">
        <v>283</v>
      </c>
      <c r="G199" s="766" t="s">
        <v>276</v>
      </c>
      <c r="H199" s="763" t="s">
        <v>4345</v>
      </c>
    </row>
    <row r="200" spans="1:133" x14ac:dyDescent="0.2">
      <c r="A200" s="783"/>
      <c r="B200" s="755" t="s">
        <v>4346</v>
      </c>
      <c r="C200" s="798">
        <v>1121881048</v>
      </c>
      <c r="D200" s="756" t="s">
        <v>1012</v>
      </c>
      <c r="E200" s="760" t="s">
        <v>275</v>
      </c>
      <c r="F200" s="766" t="s">
        <v>283</v>
      </c>
      <c r="G200" s="766" t="s">
        <v>276</v>
      </c>
      <c r="H200" s="763" t="s">
        <v>4347</v>
      </c>
    </row>
    <row r="201" spans="1:133" x14ac:dyDescent="0.2">
      <c r="A201" s="783"/>
      <c r="B201" s="755" t="s">
        <v>4348</v>
      </c>
      <c r="C201" s="798">
        <v>1121842607</v>
      </c>
      <c r="D201" s="756" t="s">
        <v>1304</v>
      </c>
      <c r="E201" s="760" t="s">
        <v>275</v>
      </c>
      <c r="F201" s="766" t="s">
        <v>283</v>
      </c>
      <c r="G201" s="766" t="s">
        <v>276</v>
      </c>
      <c r="H201" s="763" t="s">
        <v>4349</v>
      </c>
    </row>
    <row r="202" spans="1:133" x14ac:dyDescent="0.2">
      <c r="A202" s="783"/>
      <c r="B202" s="755" t="s">
        <v>4350</v>
      </c>
      <c r="C202" s="797">
        <v>35263166</v>
      </c>
      <c r="D202" s="755" t="s">
        <v>1013</v>
      </c>
      <c r="E202" s="760" t="s">
        <v>275</v>
      </c>
      <c r="F202" s="766" t="s">
        <v>283</v>
      </c>
      <c r="G202" s="766" t="s">
        <v>276</v>
      </c>
      <c r="H202" s="763" t="s">
        <v>4352</v>
      </c>
    </row>
    <row r="203" spans="1:133" x14ac:dyDescent="0.2">
      <c r="A203" s="783"/>
      <c r="B203" s="755" t="s">
        <v>4353</v>
      </c>
      <c r="C203" s="797">
        <v>1121914717</v>
      </c>
      <c r="D203" s="755" t="s">
        <v>1014</v>
      </c>
      <c r="E203" s="760" t="s">
        <v>275</v>
      </c>
      <c r="F203" s="766" t="s">
        <v>283</v>
      </c>
      <c r="G203" s="766" t="s">
        <v>276</v>
      </c>
      <c r="H203" s="763" t="s">
        <v>4354</v>
      </c>
    </row>
    <row r="204" spans="1:133" x14ac:dyDescent="0.2">
      <c r="A204" s="783"/>
      <c r="B204" s="755" t="s">
        <v>4355</v>
      </c>
      <c r="C204" s="797">
        <v>6411121</v>
      </c>
      <c r="D204" s="755" t="s">
        <v>2797</v>
      </c>
      <c r="E204" s="760" t="s">
        <v>275</v>
      </c>
      <c r="F204" s="766" t="s">
        <v>283</v>
      </c>
      <c r="G204" s="766" t="s">
        <v>276</v>
      </c>
      <c r="H204" s="763" t="s">
        <v>4357</v>
      </c>
    </row>
    <row r="205" spans="1:133" x14ac:dyDescent="0.2">
      <c r="A205" s="783"/>
      <c r="B205" s="755" t="s">
        <v>4358</v>
      </c>
      <c r="C205" s="797">
        <v>86068502</v>
      </c>
      <c r="D205" s="755" t="s">
        <v>1015</v>
      </c>
      <c r="E205" s="760" t="s">
        <v>275</v>
      </c>
      <c r="F205" s="766" t="s">
        <v>283</v>
      </c>
      <c r="G205" s="766" t="s">
        <v>276</v>
      </c>
      <c r="H205" s="763" t="s">
        <v>4359</v>
      </c>
    </row>
    <row r="206" spans="1:133" x14ac:dyDescent="0.2">
      <c r="A206" s="783"/>
      <c r="B206" s="755" t="s">
        <v>4360</v>
      </c>
      <c r="C206" s="797">
        <v>97613395</v>
      </c>
      <c r="D206" s="755" t="s">
        <v>2804</v>
      </c>
      <c r="E206" s="760" t="s">
        <v>275</v>
      </c>
      <c r="F206" s="766" t="s">
        <v>283</v>
      </c>
      <c r="G206" s="766" t="s">
        <v>276</v>
      </c>
      <c r="H206" s="763" t="s">
        <v>4361</v>
      </c>
    </row>
    <row r="207" spans="1:133" x14ac:dyDescent="0.2">
      <c r="A207" s="783"/>
      <c r="B207" s="755" t="s">
        <v>4362</v>
      </c>
      <c r="C207" s="797">
        <v>40411349</v>
      </c>
      <c r="D207" s="755" t="s">
        <v>1016</v>
      </c>
      <c r="E207" s="760" t="s">
        <v>275</v>
      </c>
      <c r="F207" s="766" t="s">
        <v>283</v>
      </c>
      <c r="G207" s="766" t="s">
        <v>276</v>
      </c>
      <c r="H207" s="763" t="s">
        <v>4363</v>
      </c>
    </row>
    <row r="208" spans="1:133" x14ac:dyDescent="0.2">
      <c r="A208" s="783"/>
      <c r="B208" s="755" t="s">
        <v>4364</v>
      </c>
      <c r="C208" s="797">
        <v>17342916</v>
      </c>
      <c r="D208" s="755" t="s">
        <v>1021</v>
      </c>
      <c r="E208" s="760" t="s">
        <v>275</v>
      </c>
      <c r="F208" s="766" t="s">
        <v>283</v>
      </c>
      <c r="G208" s="766" t="s">
        <v>276</v>
      </c>
      <c r="H208" s="763" t="s">
        <v>4365</v>
      </c>
    </row>
    <row r="209" spans="1:8" x14ac:dyDescent="0.2">
      <c r="A209" s="783"/>
      <c r="B209" s="755" t="s">
        <v>4366</v>
      </c>
      <c r="C209" s="797">
        <v>17347719</v>
      </c>
      <c r="D209" s="755" t="s">
        <v>2824</v>
      </c>
      <c r="E209" s="760" t="s">
        <v>275</v>
      </c>
      <c r="F209" s="766" t="s">
        <v>283</v>
      </c>
      <c r="G209" s="766" t="s">
        <v>276</v>
      </c>
      <c r="H209" s="763" t="s">
        <v>4367</v>
      </c>
    </row>
    <row r="210" spans="1:8" x14ac:dyDescent="0.2">
      <c r="A210" s="783"/>
      <c r="B210" s="755" t="s">
        <v>4368</v>
      </c>
      <c r="C210" s="797">
        <v>1121901554</v>
      </c>
      <c r="D210" s="755" t="s">
        <v>1022</v>
      </c>
      <c r="E210" s="760" t="s">
        <v>275</v>
      </c>
      <c r="F210" s="766" t="s">
        <v>283</v>
      </c>
      <c r="G210" s="766" t="s">
        <v>276</v>
      </c>
      <c r="H210" s="763" t="s">
        <v>4370</v>
      </c>
    </row>
    <row r="211" spans="1:8" x14ac:dyDescent="0.2">
      <c r="A211" s="783"/>
      <c r="B211" s="755" t="s">
        <v>4371</v>
      </c>
      <c r="C211" s="797">
        <v>17344211</v>
      </c>
      <c r="D211" s="755" t="s">
        <v>1025</v>
      </c>
      <c r="E211" s="760" t="s">
        <v>275</v>
      </c>
      <c r="F211" s="766" t="s">
        <v>283</v>
      </c>
      <c r="G211" s="766" t="s">
        <v>276</v>
      </c>
      <c r="H211" s="763" t="s">
        <v>4373</v>
      </c>
    </row>
    <row r="212" spans="1:8" x14ac:dyDescent="0.2">
      <c r="A212" s="783"/>
      <c r="B212" s="755" t="s">
        <v>4374</v>
      </c>
      <c r="C212" s="798">
        <v>23702460</v>
      </c>
      <c r="D212" s="756" t="s">
        <v>1027</v>
      </c>
      <c r="E212" s="760" t="s">
        <v>275</v>
      </c>
      <c r="F212" s="766" t="s">
        <v>283</v>
      </c>
      <c r="G212" s="766" t="s">
        <v>276</v>
      </c>
      <c r="H212" s="763" t="s">
        <v>4376</v>
      </c>
    </row>
    <row r="213" spans="1:8" x14ac:dyDescent="0.2">
      <c r="A213" s="783"/>
      <c r="B213" s="755" t="s">
        <v>4377</v>
      </c>
      <c r="C213" s="798">
        <v>40397919</v>
      </c>
      <c r="D213" s="756" t="s">
        <v>1028</v>
      </c>
      <c r="E213" s="760" t="s">
        <v>275</v>
      </c>
      <c r="F213" s="766" t="s">
        <v>283</v>
      </c>
      <c r="G213" s="766" t="s">
        <v>276</v>
      </c>
      <c r="H213" s="763" t="s">
        <v>4379</v>
      </c>
    </row>
    <row r="214" spans="1:8" x14ac:dyDescent="0.2">
      <c r="A214" s="783"/>
      <c r="B214" s="755" t="s">
        <v>4380</v>
      </c>
      <c r="C214" s="797">
        <v>86058158</v>
      </c>
      <c r="D214" s="755" t="s">
        <v>1029</v>
      </c>
      <c r="E214" s="760" t="s">
        <v>275</v>
      </c>
      <c r="F214" s="766" t="s">
        <v>283</v>
      </c>
      <c r="G214" s="766" t="s">
        <v>276</v>
      </c>
      <c r="H214" s="763" t="s">
        <v>4381</v>
      </c>
    </row>
    <row r="215" spans="1:8" x14ac:dyDescent="0.2">
      <c r="A215" s="783"/>
      <c r="B215" s="755" t="s">
        <v>4383</v>
      </c>
      <c r="C215" s="797">
        <v>1120352194</v>
      </c>
      <c r="D215" s="755" t="s">
        <v>1420</v>
      </c>
      <c r="E215" s="760" t="s">
        <v>275</v>
      </c>
      <c r="F215" s="766" t="s">
        <v>283</v>
      </c>
      <c r="G215" s="766" t="s">
        <v>276</v>
      </c>
      <c r="H215" s="763" t="s">
        <v>4384</v>
      </c>
    </row>
    <row r="216" spans="1:8" x14ac:dyDescent="0.2">
      <c r="A216" s="783"/>
      <c r="B216" s="755" t="s">
        <v>4385</v>
      </c>
      <c r="C216" s="797">
        <v>86045149</v>
      </c>
      <c r="D216" s="755" t="s">
        <v>1421</v>
      </c>
      <c r="E216" s="760" t="s">
        <v>275</v>
      </c>
      <c r="F216" s="766" t="s">
        <v>283</v>
      </c>
      <c r="G216" s="766" t="s">
        <v>276</v>
      </c>
      <c r="H216" s="763" t="s">
        <v>4386</v>
      </c>
    </row>
    <row r="217" spans="1:8" x14ac:dyDescent="0.2">
      <c r="A217" s="783"/>
      <c r="B217" s="755" t="s">
        <v>4387</v>
      </c>
      <c r="C217" s="797">
        <v>1007449203</v>
      </c>
      <c r="D217" s="755" t="s">
        <v>1106</v>
      </c>
      <c r="E217" s="760" t="s">
        <v>275</v>
      </c>
      <c r="F217" s="766" t="s">
        <v>283</v>
      </c>
      <c r="G217" s="766" t="s">
        <v>276</v>
      </c>
      <c r="H217" s="763" t="s">
        <v>4388</v>
      </c>
    </row>
    <row r="218" spans="1:8" x14ac:dyDescent="0.2">
      <c r="A218" s="783"/>
      <c r="B218" s="755" t="s">
        <v>4389</v>
      </c>
      <c r="C218" s="797">
        <v>1121832614</v>
      </c>
      <c r="D218" s="755" t="s">
        <v>1119</v>
      </c>
      <c r="E218" s="760" t="s">
        <v>275</v>
      </c>
      <c r="F218" s="766" t="s">
        <v>283</v>
      </c>
      <c r="G218" s="766" t="s">
        <v>276</v>
      </c>
      <c r="H218" s="763" t="s">
        <v>4390</v>
      </c>
    </row>
    <row r="219" spans="1:8" x14ac:dyDescent="0.2">
      <c r="A219" s="783"/>
      <c r="B219" s="755" t="s">
        <v>4391</v>
      </c>
      <c r="C219" s="797">
        <v>11255841</v>
      </c>
      <c r="D219" s="755" t="s">
        <v>1017</v>
      </c>
      <c r="E219" s="760" t="s">
        <v>275</v>
      </c>
      <c r="F219" s="766" t="s">
        <v>283</v>
      </c>
      <c r="G219" s="766" t="s">
        <v>276</v>
      </c>
      <c r="H219" s="763" t="s">
        <v>4393</v>
      </c>
    </row>
    <row r="220" spans="1:8" x14ac:dyDescent="0.2">
      <c r="A220" s="783"/>
      <c r="B220" s="755" t="s">
        <v>4394</v>
      </c>
      <c r="C220" s="797">
        <v>86071191</v>
      </c>
      <c r="D220" s="755" t="s">
        <v>1018</v>
      </c>
      <c r="E220" s="760" t="s">
        <v>275</v>
      </c>
      <c r="F220" s="766" t="s">
        <v>283</v>
      </c>
      <c r="G220" s="766" t="s">
        <v>276</v>
      </c>
      <c r="H220" s="763" t="s">
        <v>4395</v>
      </c>
    </row>
    <row r="221" spans="1:8" x14ac:dyDescent="0.2">
      <c r="A221" s="783"/>
      <c r="B221" s="755" t="s">
        <v>4396</v>
      </c>
      <c r="C221" s="797">
        <v>40442902</v>
      </c>
      <c r="D221" s="755" t="s">
        <v>1019</v>
      </c>
      <c r="E221" s="760" t="s">
        <v>275</v>
      </c>
      <c r="F221" s="766" t="s">
        <v>283</v>
      </c>
      <c r="G221" s="766" t="s">
        <v>276</v>
      </c>
      <c r="H221" s="763" t="s">
        <v>4397</v>
      </c>
    </row>
    <row r="222" spans="1:8" x14ac:dyDescent="0.2">
      <c r="A222" s="783"/>
      <c r="B222" s="755" t="s">
        <v>4398</v>
      </c>
      <c r="C222" s="797">
        <v>82389505</v>
      </c>
      <c r="D222" s="755" t="s">
        <v>1023</v>
      </c>
      <c r="E222" s="760" t="s">
        <v>275</v>
      </c>
      <c r="F222" s="766" t="s">
        <v>283</v>
      </c>
      <c r="G222" s="766" t="s">
        <v>276</v>
      </c>
      <c r="H222" s="763" t="s">
        <v>4399</v>
      </c>
    </row>
    <row r="223" spans="1:8" x14ac:dyDescent="0.2">
      <c r="A223" s="783"/>
      <c r="B223" s="755" t="s">
        <v>4400</v>
      </c>
      <c r="C223" s="797">
        <v>1121844931</v>
      </c>
      <c r="D223" s="755" t="s">
        <v>1024</v>
      </c>
      <c r="E223" s="760" t="s">
        <v>275</v>
      </c>
      <c r="F223" s="766" t="s">
        <v>283</v>
      </c>
      <c r="G223" s="766" t="s">
        <v>276</v>
      </c>
      <c r="H223" s="763" t="s">
        <v>4401</v>
      </c>
    </row>
    <row r="224" spans="1:8" x14ac:dyDescent="0.2">
      <c r="A224" s="783"/>
      <c r="B224" s="755" t="s">
        <v>4402</v>
      </c>
      <c r="C224" s="797">
        <v>40329056</v>
      </c>
      <c r="D224" s="755" t="s">
        <v>1026</v>
      </c>
      <c r="E224" s="760" t="s">
        <v>275</v>
      </c>
      <c r="F224" s="766" t="s">
        <v>283</v>
      </c>
      <c r="G224" s="766" t="s">
        <v>276</v>
      </c>
      <c r="H224" s="763" t="s">
        <v>4403</v>
      </c>
    </row>
    <row r="225" spans="1:8" x14ac:dyDescent="0.2">
      <c r="A225" s="783"/>
      <c r="B225" s="755" t="s">
        <v>4404</v>
      </c>
      <c r="C225" s="797">
        <v>86082880</v>
      </c>
      <c r="D225" s="755" t="s">
        <v>688</v>
      </c>
      <c r="E225" s="760" t="s">
        <v>275</v>
      </c>
      <c r="F225" s="766" t="s">
        <v>283</v>
      </c>
      <c r="G225" s="766" t="s">
        <v>276</v>
      </c>
      <c r="H225" s="763" t="s">
        <v>4405</v>
      </c>
    </row>
    <row r="226" spans="1:8" x14ac:dyDescent="0.2">
      <c r="A226" s="783"/>
      <c r="B226" s="755" t="s">
        <v>4406</v>
      </c>
      <c r="C226" s="797">
        <v>17357562</v>
      </c>
      <c r="D226" s="755" t="s">
        <v>1095</v>
      </c>
      <c r="E226" s="760" t="s">
        <v>275</v>
      </c>
      <c r="F226" s="766" t="s">
        <v>283</v>
      </c>
      <c r="G226" s="766" t="s">
        <v>276</v>
      </c>
      <c r="H226" s="763" t="s">
        <v>4407</v>
      </c>
    </row>
    <row r="227" spans="1:8" x14ac:dyDescent="0.2">
      <c r="A227" s="783"/>
      <c r="B227" s="755" t="s">
        <v>4439</v>
      </c>
      <c r="C227" s="797">
        <v>86050755</v>
      </c>
      <c r="D227" s="755" t="s">
        <v>1094</v>
      </c>
      <c r="E227" s="760" t="s">
        <v>275</v>
      </c>
      <c r="F227" s="766" t="s">
        <v>283</v>
      </c>
      <c r="G227" s="766" t="s">
        <v>276</v>
      </c>
      <c r="H227" s="763" t="s">
        <v>4441</v>
      </c>
    </row>
    <row r="228" spans="1:8" x14ac:dyDescent="0.2">
      <c r="A228" s="783"/>
      <c r="B228" s="755" t="s">
        <v>4442</v>
      </c>
      <c r="C228" s="797">
        <v>1000455002</v>
      </c>
      <c r="D228" s="755" t="s">
        <v>4443</v>
      </c>
      <c r="E228" s="760" t="s">
        <v>275</v>
      </c>
      <c r="F228" s="766" t="s">
        <v>283</v>
      </c>
      <c r="G228" s="766" t="s">
        <v>276</v>
      </c>
      <c r="H228" s="763" t="s">
        <v>4445</v>
      </c>
    </row>
    <row r="229" spans="1:8" x14ac:dyDescent="0.2">
      <c r="A229" s="783"/>
      <c r="B229" s="755" t="s">
        <v>4458</v>
      </c>
      <c r="C229" s="797">
        <v>1121840882</v>
      </c>
      <c r="D229" s="755" t="s">
        <v>687</v>
      </c>
      <c r="E229" s="760" t="s">
        <v>275</v>
      </c>
      <c r="F229" s="766" t="s">
        <v>283</v>
      </c>
      <c r="G229" s="766" t="s">
        <v>276</v>
      </c>
      <c r="H229" s="763" t="s">
        <v>4462</v>
      </c>
    </row>
    <row r="230" spans="1:8" x14ac:dyDescent="0.2">
      <c r="A230" s="783"/>
      <c r="B230" s="755" t="s">
        <v>4493</v>
      </c>
      <c r="C230" s="798">
        <v>1121867955</v>
      </c>
      <c r="D230" s="756" t="s">
        <v>1321</v>
      </c>
      <c r="E230" s="760" t="s">
        <v>275</v>
      </c>
      <c r="F230" s="766" t="s">
        <v>283</v>
      </c>
      <c r="G230" s="766" t="s">
        <v>276</v>
      </c>
      <c r="H230" s="763" t="s">
        <v>4495</v>
      </c>
    </row>
    <row r="231" spans="1:8" x14ac:dyDescent="0.2">
      <c r="A231" s="783"/>
      <c r="B231" s="755" t="s">
        <v>4502</v>
      </c>
      <c r="C231" s="797">
        <v>40439331</v>
      </c>
      <c r="D231" s="755" t="s">
        <v>4503</v>
      </c>
      <c r="E231" s="760" t="s">
        <v>275</v>
      </c>
      <c r="F231" s="766" t="s">
        <v>283</v>
      </c>
      <c r="G231" s="766" t="s">
        <v>276</v>
      </c>
      <c r="H231" s="763" t="s">
        <v>4505</v>
      </c>
    </row>
    <row r="232" spans="1:8" x14ac:dyDescent="0.2">
      <c r="A232" s="783"/>
      <c r="B232" s="755" t="s">
        <v>4523</v>
      </c>
      <c r="C232" s="797">
        <v>40449424</v>
      </c>
      <c r="D232" s="756" t="s">
        <v>1328</v>
      </c>
      <c r="E232" s="760" t="s">
        <v>275</v>
      </c>
      <c r="F232" s="766" t="s">
        <v>283</v>
      </c>
      <c r="G232" s="766" t="s">
        <v>276</v>
      </c>
      <c r="H232" s="763" t="s">
        <v>4525</v>
      </c>
    </row>
    <row r="233" spans="1:8" x14ac:dyDescent="0.2">
      <c r="A233" s="786"/>
      <c r="B233" s="755" t="s">
        <v>1235</v>
      </c>
      <c r="C233" s="798">
        <v>35264344</v>
      </c>
      <c r="D233" s="756" t="s">
        <v>302</v>
      </c>
      <c r="E233" s="760" t="s">
        <v>275</v>
      </c>
      <c r="F233" s="766" t="s">
        <v>283</v>
      </c>
      <c r="G233" s="766" t="s">
        <v>276</v>
      </c>
      <c r="H233" s="763" t="s">
        <v>1236</v>
      </c>
    </row>
    <row r="234" spans="1:8" x14ac:dyDescent="0.2">
      <c r="A234" s="786"/>
      <c r="B234" s="755" t="s">
        <v>1237</v>
      </c>
      <c r="C234" s="798">
        <v>1121830981</v>
      </c>
      <c r="D234" s="756" t="s">
        <v>301</v>
      </c>
      <c r="E234" s="760" t="s">
        <v>275</v>
      </c>
      <c r="F234" s="766" t="s">
        <v>283</v>
      </c>
      <c r="G234" s="766" t="s">
        <v>276</v>
      </c>
      <c r="H234" s="763" t="s">
        <v>1238</v>
      </c>
    </row>
    <row r="235" spans="1:8" x14ac:dyDescent="0.2">
      <c r="A235" s="786"/>
      <c r="B235" s="755" t="s">
        <v>4726</v>
      </c>
      <c r="C235" s="797">
        <v>12448615</v>
      </c>
      <c r="D235" s="755" t="s">
        <v>1008</v>
      </c>
      <c r="E235" s="760" t="s">
        <v>275</v>
      </c>
      <c r="F235" s="766" t="s">
        <v>283</v>
      </c>
      <c r="G235" s="766" t="s">
        <v>276</v>
      </c>
      <c r="H235" s="763" t="s">
        <v>4727</v>
      </c>
    </row>
    <row r="236" spans="1:8" x14ac:dyDescent="0.2">
      <c r="A236" s="783"/>
      <c r="B236" s="755" t="s">
        <v>2380</v>
      </c>
      <c r="C236" s="797">
        <v>1121896021</v>
      </c>
      <c r="D236" s="755" t="s">
        <v>2381</v>
      </c>
      <c r="E236" s="760" t="s">
        <v>273</v>
      </c>
      <c r="F236" s="775" t="s">
        <v>819</v>
      </c>
      <c r="G236" s="762" t="s">
        <v>715</v>
      </c>
      <c r="H236" s="763" t="s">
        <v>2385</v>
      </c>
    </row>
    <row r="237" spans="1:8" x14ac:dyDescent="0.2">
      <c r="A237" s="783"/>
      <c r="B237" s="755" t="s">
        <v>2386</v>
      </c>
      <c r="C237" s="797">
        <v>1121913636</v>
      </c>
      <c r="D237" s="755" t="s">
        <v>681</v>
      </c>
      <c r="E237" s="760" t="s">
        <v>273</v>
      </c>
      <c r="F237" s="775" t="s">
        <v>819</v>
      </c>
      <c r="G237" s="762" t="s">
        <v>715</v>
      </c>
      <c r="H237" s="763" t="s">
        <v>2388</v>
      </c>
    </row>
    <row r="238" spans="1:8" x14ac:dyDescent="0.2">
      <c r="A238" s="783"/>
      <c r="B238" s="755" t="s">
        <v>2389</v>
      </c>
      <c r="C238" s="797">
        <v>1049647467</v>
      </c>
      <c r="D238" s="755" t="s">
        <v>2390</v>
      </c>
      <c r="E238" s="760" t="s">
        <v>273</v>
      </c>
      <c r="F238" s="775" t="s">
        <v>819</v>
      </c>
      <c r="G238" s="762" t="s">
        <v>715</v>
      </c>
      <c r="H238" s="763" t="s">
        <v>2392</v>
      </c>
    </row>
    <row r="239" spans="1:8" x14ac:dyDescent="0.2">
      <c r="A239" s="783"/>
      <c r="B239" s="755" t="s">
        <v>2393</v>
      </c>
      <c r="C239" s="797">
        <v>3802477</v>
      </c>
      <c r="D239" s="755" t="s">
        <v>682</v>
      </c>
      <c r="E239" s="760" t="s">
        <v>273</v>
      </c>
      <c r="F239" s="775" t="s">
        <v>819</v>
      </c>
      <c r="G239" s="762" t="s">
        <v>715</v>
      </c>
      <c r="H239" s="763" t="s">
        <v>2395</v>
      </c>
    </row>
    <row r="240" spans="1:8" x14ac:dyDescent="0.2">
      <c r="A240" s="783"/>
      <c r="B240" s="755" t="s">
        <v>2397</v>
      </c>
      <c r="C240" s="797">
        <v>1121925902</v>
      </c>
      <c r="D240" s="755" t="s">
        <v>2398</v>
      </c>
      <c r="E240" s="760" t="s">
        <v>273</v>
      </c>
      <c r="F240" s="775" t="s">
        <v>819</v>
      </c>
      <c r="G240" s="762" t="s">
        <v>715</v>
      </c>
      <c r="H240" s="763" t="s">
        <v>2399</v>
      </c>
    </row>
    <row r="241" spans="1:8" x14ac:dyDescent="0.2">
      <c r="A241" s="783"/>
      <c r="B241" s="755" t="s">
        <v>2400</v>
      </c>
      <c r="C241" s="797">
        <v>1110519424</v>
      </c>
      <c r="D241" s="755" t="s">
        <v>683</v>
      </c>
      <c r="E241" s="760" t="s">
        <v>273</v>
      </c>
      <c r="F241" s="775" t="s">
        <v>819</v>
      </c>
      <c r="G241" s="762" t="s">
        <v>715</v>
      </c>
      <c r="H241" s="763" t="s">
        <v>2401</v>
      </c>
    </row>
    <row r="242" spans="1:8" x14ac:dyDescent="0.2">
      <c r="A242" s="783"/>
      <c r="B242" s="755" t="s">
        <v>2402</v>
      </c>
      <c r="C242" s="798">
        <v>1121962050</v>
      </c>
      <c r="D242" s="756" t="s">
        <v>684</v>
      </c>
      <c r="E242" s="760" t="s">
        <v>273</v>
      </c>
      <c r="F242" s="775" t="s">
        <v>819</v>
      </c>
      <c r="G242" s="762" t="s">
        <v>715</v>
      </c>
      <c r="H242" s="763" t="s">
        <v>2405</v>
      </c>
    </row>
    <row r="243" spans="1:8" x14ac:dyDescent="0.2">
      <c r="A243" s="783"/>
      <c r="B243" s="755" t="s">
        <v>2441</v>
      </c>
      <c r="C243" s="797">
        <v>1121856924</v>
      </c>
      <c r="D243" s="755" t="s">
        <v>699</v>
      </c>
      <c r="E243" s="760" t="s">
        <v>273</v>
      </c>
      <c r="F243" s="775" t="s">
        <v>819</v>
      </c>
      <c r="G243" s="762" t="s">
        <v>715</v>
      </c>
      <c r="H243" s="763" t="s">
        <v>2443</v>
      </c>
    </row>
    <row r="244" spans="1:8" x14ac:dyDescent="0.2">
      <c r="A244" s="783"/>
      <c r="B244" s="755" t="s">
        <v>2444</v>
      </c>
      <c r="C244" s="797">
        <v>1121819817</v>
      </c>
      <c r="D244" s="755" t="s">
        <v>700</v>
      </c>
      <c r="E244" s="760" t="s">
        <v>273</v>
      </c>
      <c r="F244" s="775" t="s">
        <v>819</v>
      </c>
      <c r="G244" s="762" t="s">
        <v>715</v>
      </c>
      <c r="H244" s="763" t="s">
        <v>2446</v>
      </c>
    </row>
    <row r="245" spans="1:8" x14ac:dyDescent="0.2">
      <c r="A245" s="783"/>
      <c r="B245" s="755" t="s">
        <v>3101</v>
      </c>
      <c r="C245" s="797">
        <v>1067919351</v>
      </c>
      <c r="D245" s="755" t="s">
        <v>1149</v>
      </c>
      <c r="E245" s="760" t="s">
        <v>273</v>
      </c>
      <c r="F245" s="775" t="s">
        <v>819</v>
      </c>
      <c r="G245" s="762" t="s">
        <v>715</v>
      </c>
      <c r="H245" s="763" t="s">
        <v>3102</v>
      </c>
    </row>
    <row r="246" spans="1:8" x14ac:dyDescent="0.2">
      <c r="A246" s="783"/>
      <c r="B246" s="755" t="s">
        <v>3269</v>
      </c>
      <c r="C246" s="797">
        <v>1193086348</v>
      </c>
      <c r="D246" s="755" t="s">
        <v>1170</v>
      </c>
      <c r="E246" s="760" t="s">
        <v>273</v>
      </c>
      <c r="F246" s="775" t="s">
        <v>819</v>
      </c>
      <c r="G246" s="762" t="s">
        <v>715</v>
      </c>
      <c r="H246" s="763" t="s">
        <v>3270</v>
      </c>
    </row>
    <row r="247" spans="1:8" x14ac:dyDescent="0.2">
      <c r="A247" s="783"/>
      <c r="B247" s="755" t="s">
        <v>3892</v>
      </c>
      <c r="C247" s="797">
        <v>1121913636</v>
      </c>
      <c r="D247" s="755" t="s">
        <v>681</v>
      </c>
      <c r="E247" s="760" t="s">
        <v>273</v>
      </c>
      <c r="F247" s="775" t="s">
        <v>819</v>
      </c>
      <c r="G247" s="762" t="s">
        <v>715</v>
      </c>
      <c r="H247" s="763" t="s">
        <v>3894</v>
      </c>
    </row>
    <row r="248" spans="1:8" x14ac:dyDescent="0.2">
      <c r="A248" s="783"/>
      <c r="B248" s="755" t="s">
        <v>3896</v>
      </c>
      <c r="C248" s="797">
        <v>1049647467</v>
      </c>
      <c r="D248" s="755" t="s">
        <v>2390</v>
      </c>
      <c r="E248" s="760" t="s">
        <v>273</v>
      </c>
      <c r="F248" s="775" t="s">
        <v>819</v>
      </c>
      <c r="G248" s="762" t="s">
        <v>715</v>
      </c>
      <c r="H248" s="763" t="s">
        <v>3897</v>
      </c>
    </row>
    <row r="249" spans="1:8" x14ac:dyDescent="0.2">
      <c r="A249" s="783"/>
      <c r="B249" s="755" t="s">
        <v>3898</v>
      </c>
      <c r="C249" s="797">
        <v>3802477</v>
      </c>
      <c r="D249" s="755" t="s">
        <v>682</v>
      </c>
      <c r="E249" s="760" t="s">
        <v>273</v>
      </c>
      <c r="F249" s="775" t="s">
        <v>819</v>
      </c>
      <c r="G249" s="762" t="s">
        <v>715</v>
      </c>
      <c r="H249" s="763" t="s">
        <v>3899</v>
      </c>
    </row>
    <row r="250" spans="1:8" x14ac:dyDescent="0.2">
      <c r="A250" s="783"/>
      <c r="B250" s="755" t="s">
        <v>3900</v>
      </c>
      <c r="C250" s="797">
        <v>1110519424</v>
      </c>
      <c r="D250" s="755" t="s">
        <v>683</v>
      </c>
      <c r="E250" s="760" t="s">
        <v>273</v>
      </c>
      <c r="F250" s="775" t="s">
        <v>819</v>
      </c>
      <c r="G250" s="762" t="s">
        <v>715</v>
      </c>
      <c r="H250" s="763" t="s">
        <v>3901</v>
      </c>
    </row>
    <row r="251" spans="1:8" x14ac:dyDescent="0.2">
      <c r="A251" s="783"/>
      <c r="B251" s="755" t="s">
        <v>3902</v>
      </c>
      <c r="C251" s="798">
        <v>1121962050</v>
      </c>
      <c r="D251" s="756" t="s">
        <v>684</v>
      </c>
      <c r="E251" s="760" t="s">
        <v>273</v>
      </c>
      <c r="F251" s="775" t="s">
        <v>819</v>
      </c>
      <c r="G251" s="762" t="s">
        <v>715</v>
      </c>
      <c r="H251" s="763" t="s">
        <v>3903</v>
      </c>
    </row>
    <row r="252" spans="1:8" x14ac:dyDescent="0.2">
      <c r="A252" s="783"/>
      <c r="B252" s="755" t="s">
        <v>3904</v>
      </c>
      <c r="C252" s="797">
        <v>1121856924</v>
      </c>
      <c r="D252" s="755" t="s">
        <v>699</v>
      </c>
      <c r="E252" s="760" t="s">
        <v>273</v>
      </c>
      <c r="F252" s="775" t="s">
        <v>819</v>
      </c>
      <c r="G252" s="762" t="s">
        <v>715</v>
      </c>
      <c r="H252" s="763" t="s">
        <v>3906</v>
      </c>
    </row>
    <row r="253" spans="1:8" x14ac:dyDescent="0.2">
      <c r="A253" s="783"/>
      <c r="B253" s="755" t="s">
        <v>3907</v>
      </c>
      <c r="C253" s="797">
        <v>1121819817</v>
      </c>
      <c r="D253" s="755" t="s">
        <v>700</v>
      </c>
      <c r="E253" s="760" t="s">
        <v>273</v>
      </c>
      <c r="F253" s="775" t="s">
        <v>819</v>
      </c>
      <c r="G253" s="762" t="s">
        <v>715</v>
      </c>
      <c r="H253" s="763" t="s">
        <v>3909</v>
      </c>
    </row>
    <row r="254" spans="1:8" x14ac:dyDescent="0.2">
      <c r="A254" s="783"/>
      <c r="B254" s="755" t="s">
        <v>3910</v>
      </c>
      <c r="C254" s="797">
        <v>1067919351</v>
      </c>
      <c r="D254" s="755" t="s">
        <v>1149</v>
      </c>
      <c r="E254" s="760" t="s">
        <v>273</v>
      </c>
      <c r="F254" s="775" t="s">
        <v>819</v>
      </c>
      <c r="G254" s="762" t="s">
        <v>715</v>
      </c>
      <c r="H254" s="763" t="s">
        <v>3911</v>
      </c>
    </row>
    <row r="255" spans="1:8" x14ac:dyDescent="0.2">
      <c r="A255" s="783"/>
      <c r="B255" s="755" t="s">
        <v>4304</v>
      </c>
      <c r="C255" s="797">
        <v>1193086348</v>
      </c>
      <c r="D255" s="755" t="s">
        <v>1170</v>
      </c>
      <c r="E255" s="760" t="s">
        <v>273</v>
      </c>
      <c r="F255" s="775" t="s">
        <v>819</v>
      </c>
      <c r="G255" s="762" t="s">
        <v>715</v>
      </c>
      <c r="H255" s="763" t="s">
        <v>4305</v>
      </c>
    </row>
    <row r="256" spans="1:8" x14ac:dyDescent="0.2">
      <c r="A256" s="783"/>
      <c r="B256" s="755" t="s">
        <v>4045</v>
      </c>
      <c r="C256" s="797">
        <v>1006874539</v>
      </c>
      <c r="D256" s="755" t="s">
        <v>4046</v>
      </c>
      <c r="E256" s="760" t="s">
        <v>270</v>
      </c>
      <c r="F256" s="761" t="s">
        <v>4048</v>
      </c>
      <c r="G256" s="761" t="s">
        <v>4049</v>
      </c>
      <c r="H256" s="763" t="s">
        <v>4052</v>
      </c>
    </row>
    <row r="257" spans="1:8" x14ac:dyDescent="0.2">
      <c r="A257" s="783"/>
      <c r="B257" s="755" t="s">
        <v>3141</v>
      </c>
      <c r="C257" s="797">
        <v>1002958768</v>
      </c>
      <c r="D257" s="755" t="s">
        <v>1426</v>
      </c>
      <c r="E257" s="760" t="s">
        <v>277</v>
      </c>
      <c r="F257" s="761" t="s">
        <v>1427</v>
      </c>
      <c r="G257" s="762" t="s">
        <v>272</v>
      </c>
      <c r="H257" s="765" t="s">
        <v>3144</v>
      </c>
    </row>
    <row r="258" spans="1:8" x14ac:dyDescent="0.2">
      <c r="A258" s="783"/>
      <c r="B258" s="755" t="s">
        <v>4053</v>
      </c>
      <c r="C258" s="797">
        <v>1032473392</v>
      </c>
      <c r="D258" s="755" t="s">
        <v>4054</v>
      </c>
      <c r="E258" s="760" t="s">
        <v>277</v>
      </c>
      <c r="F258" s="761" t="s">
        <v>4056</v>
      </c>
      <c r="G258" s="762" t="s">
        <v>272</v>
      </c>
      <c r="H258" s="763" t="s">
        <v>4058</v>
      </c>
    </row>
    <row r="259" spans="1:8" x14ac:dyDescent="0.2">
      <c r="A259" s="783"/>
      <c r="B259" s="755" t="s">
        <v>3020</v>
      </c>
      <c r="C259" s="797">
        <v>1121828357</v>
      </c>
      <c r="D259" s="755" t="s">
        <v>1137</v>
      </c>
      <c r="E259" s="760" t="s">
        <v>299</v>
      </c>
      <c r="F259" s="763" t="s">
        <v>1415</v>
      </c>
      <c r="G259" s="773" t="s">
        <v>1416</v>
      </c>
      <c r="H259" s="765" t="s">
        <v>3025</v>
      </c>
    </row>
    <row r="260" spans="1:8" x14ac:dyDescent="0.2">
      <c r="A260" s="790"/>
      <c r="B260" s="755" t="s">
        <v>4038</v>
      </c>
      <c r="C260" s="797">
        <v>80019377</v>
      </c>
      <c r="D260" s="755" t="s">
        <v>4039</v>
      </c>
      <c r="E260" s="760" t="s">
        <v>277</v>
      </c>
      <c r="F260" s="761" t="s">
        <v>1415</v>
      </c>
      <c r="G260" s="761" t="s">
        <v>1416</v>
      </c>
      <c r="H260" s="765" t="s">
        <v>4042</v>
      </c>
    </row>
    <row r="261" spans="1:8" x14ac:dyDescent="0.2">
      <c r="A261" s="783"/>
      <c r="B261" s="755" t="s">
        <v>1171</v>
      </c>
      <c r="C261" s="797">
        <v>1121816067</v>
      </c>
      <c r="D261" s="755" t="s">
        <v>1172</v>
      </c>
      <c r="E261" s="760" t="s">
        <v>277</v>
      </c>
      <c r="F261" s="761" t="s">
        <v>1177</v>
      </c>
      <c r="G261" s="762" t="s">
        <v>272</v>
      </c>
      <c r="H261" s="765" t="s">
        <v>1180</v>
      </c>
    </row>
    <row r="262" spans="1:8" ht="12" x14ac:dyDescent="0.2">
      <c r="A262" s="785"/>
      <c r="B262" s="755" t="s">
        <v>4623</v>
      </c>
      <c r="C262" s="797">
        <v>1002606154</v>
      </c>
      <c r="D262" s="755" t="s">
        <v>1422</v>
      </c>
      <c r="E262" s="760" t="s">
        <v>277</v>
      </c>
      <c r="F262" s="773" t="s">
        <v>1177</v>
      </c>
      <c r="G262" s="771" t="s">
        <v>272</v>
      </c>
      <c r="H262" s="763" t="s">
        <v>4626</v>
      </c>
    </row>
    <row r="263" spans="1:8" x14ac:dyDescent="0.2">
      <c r="A263" s="783"/>
      <c r="B263" s="755" t="s">
        <v>2002</v>
      </c>
      <c r="C263" s="797">
        <v>1121954993</v>
      </c>
      <c r="D263" s="755" t="s">
        <v>531</v>
      </c>
      <c r="E263" s="760" t="s">
        <v>279</v>
      </c>
      <c r="F263" s="761" t="s">
        <v>328</v>
      </c>
      <c r="G263" s="761" t="s">
        <v>327</v>
      </c>
      <c r="H263" s="763" t="s">
        <v>2005</v>
      </c>
    </row>
    <row r="264" spans="1:8" x14ac:dyDescent="0.2">
      <c r="A264" s="783"/>
      <c r="B264" s="755" t="s">
        <v>2006</v>
      </c>
      <c r="C264" s="797">
        <v>40187367</v>
      </c>
      <c r="D264" s="755" t="s">
        <v>532</v>
      </c>
      <c r="E264" s="760" t="s">
        <v>279</v>
      </c>
      <c r="F264" s="761" t="s">
        <v>328</v>
      </c>
      <c r="G264" s="761" t="s">
        <v>327</v>
      </c>
      <c r="H264" s="763" t="s">
        <v>2008</v>
      </c>
    </row>
    <row r="265" spans="1:8" x14ac:dyDescent="0.2">
      <c r="A265" s="783"/>
      <c r="B265" s="755" t="s">
        <v>2436</v>
      </c>
      <c r="C265" s="797">
        <v>1121954316</v>
      </c>
      <c r="D265" s="755" t="s">
        <v>696</v>
      </c>
      <c r="E265" s="760" t="s">
        <v>279</v>
      </c>
      <c r="F265" s="761" t="s">
        <v>328</v>
      </c>
      <c r="G265" s="761" t="s">
        <v>327</v>
      </c>
      <c r="H265" s="763" t="s">
        <v>2438</v>
      </c>
    </row>
    <row r="266" spans="1:8" x14ac:dyDescent="0.2">
      <c r="A266" s="783"/>
      <c r="B266" s="755" t="s">
        <v>3857</v>
      </c>
      <c r="C266" s="797">
        <v>1121954993</v>
      </c>
      <c r="D266" s="755" t="s">
        <v>531</v>
      </c>
      <c r="E266" s="760" t="s">
        <v>279</v>
      </c>
      <c r="F266" s="761" t="s">
        <v>328</v>
      </c>
      <c r="G266" s="761" t="s">
        <v>327</v>
      </c>
      <c r="H266" s="763" t="s">
        <v>3859</v>
      </c>
    </row>
    <row r="267" spans="1:8" x14ac:dyDescent="0.2">
      <c r="A267" s="783"/>
      <c r="B267" s="755" t="s">
        <v>3860</v>
      </c>
      <c r="C267" s="797">
        <v>40187367</v>
      </c>
      <c r="D267" s="755" t="s">
        <v>532</v>
      </c>
      <c r="E267" s="760" t="s">
        <v>279</v>
      </c>
      <c r="F267" s="761" t="s">
        <v>328</v>
      </c>
      <c r="G267" s="761" t="s">
        <v>327</v>
      </c>
      <c r="H267" s="763" t="s">
        <v>3862</v>
      </c>
    </row>
    <row r="268" spans="1:8" x14ac:dyDescent="0.2">
      <c r="A268" s="783"/>
      <c r="B268" s="755" t="s">
        <v>3863</v>
      </c>
      <c r="C268" s="797">
        <v>1121954316</v>
      </c>
      <c r="D268" s="755" t="s">
        <v>696</v>
      </c>
      <c r="E268" s="760" t="s">
        <v>279</v>
      </c>
      <c r="F268" s="761" t="s">
        <v>328</v>
      </c>
      <c r="G268" s="761" t="s">
        <v>327</v>
      </c>
      <c r="H268" s="763" t="s">
        <v>3865</v>
      </c>
    </row>
    <row r="269" spans="1:8" x14ac:dyDescent="0.2">
      <c r="A269" s="759"/>
      <c r="B269" s="755" t="s">
        <v>4328</v>
      </c>
      <c r="C269" s="798">
        <v>51939040</v>
      </c>
      <c r="D269" s="756" t="s">
        <v>4329</v>
      </c>
      <c r="E269" s="760" t="s">
        <v>282</v>
      </c>
      <c r="F269" s="761" t="s">
        <v>328</v>
      </c>
      <c r="G269" s="761" t="s">
        <v>327</v>
      </c>
      <c r="H269" s="772" t="s">
        <v>4332</v>
      </c>
    </row>
    <row r="270" spans="1:8" x14ac:dyDescent="0.2">
      <c r="A270" s="759"/>
      <c r="B270" s="755" t="s">
        <v>4563</v>
      </c>
      <c r="C270" s="797">
        <v>40325366</v>
      </c>
      <c r="D270" s="755" t="s">
        <v>4564</v>
      </c>
      <c r="E270" s="760" t="s">
        <v>277</v>
      </c>
      <c r="F270" s="769" t="s">
        <v>1588</v>
      </c>
      <c r="G270" s="762" t="s">
        <v>272</v>
      </c>
      <c r="H270" s="763" t="s">
        <v>4568</v>
      </c>
    </row>
    <row r="271" spans="1:8" x14ac:dyDescent="0.2">
      <c r="A271" s="783"/>
      <c r="B271" s="755" t="s">
        <v>3084</v>
      </c>
      <c r="C271" s="797">
        <v>1119894156</v>
      </c>
      <c r="D271" s="755" t="s">
        <v>3085</v>
      </c>
      <c r="E271" s="760" t="s">
        <v>277</v>
      </c>
      <c r="F271" s="769" t="s">
        <v>3087</v>
      </c>
      <c r="G271" s="762" t="s">
        <v>272</v>
      </c>
      <c r="H271" s="763" t="s">
        <v>3090</v>
      </c>
    </row>
    <row r="272" spans="1:8" x14ac:dyDescent="0.2">
      <c r="A272" s="783"/>
      <c r="B272" s="755" t="s">
        <v>2087</v>
      </c>
      <c r="C272" s="797">
        <v>1118536819</v>
      </c>
      <c r="D272" s="755" t="s">
        <v>569</v>
      </c>
      <c r="E272" s="760" t="s">
        <v>703</v>
      </c>
      <c r="F272" s="766" t="s">
        <v>712</v>
      </c>
      <c r="G272" s="766" t="s">
        <v>280</v>
      </c>
      <c r="H272" s="763" t="s">
        <v>2090</v>
      </c>
    </row>
    <row r="273" spans="1:8" x14ac:dyDescent="0.2">
      <c r="A273" s="783"/>
      <c r="B273" s="755" t="s">
        <v>2091</v>
      </c>
      <c r="C273" s="798">
        <v>37310820</v>
      </c>
      <c r="D273" s="756" t="s">
        <v>570</v>
      </c>
      <c r="E273" s="760" t="s">
        <v>703</v>
      </c>
      <c r="F273" s="766" t="s">
        <v>712</v>
      </c>
      <c r="G273" s="766" t="s">
        <v>280</v>
      </c>
      <c r="H273" s="763" t="s">
        <v>2093</v>
      </c>
    </row>
    <row r="274" spans="1:8" x14ac:dyDescent="0.2">
      <c r="A274" s="783"/>
      <c r="B274" s="755" t="s">
        <v>2094</v>
      </c>
      <c r="C274" s="797">
        <v>1121875337</v>
      </c>
      <c r="D274" s="755" t="s">
        <v>2095</v>
      </c>
      <c r="E274" s="760" t="s">
        <v>703</v>
      </c>
      <c r="F274" s="766" t="s">
        <v>712</v>
      </c>
      <c r="G274" s="766" t="s">
        <v>280</v>
      </c>
      <c r="H274" s="763" t="s">
        <v>2097</v>
      </c>
    </row>
    <row r="275" spans="1:8" x14ac:dyDescent="0.2">
      <c r="A275" s="783"/>
      <c r="B275" s="755" t="s">
        <v>2098</v>
      </c>
      <c r="C275" s="797">
        <v>1121858318</v>
      </c>
      <c r="D275" s="755" t="s">
        <v>571</v>
      </c>
      <c r="E275" s="760" t="s">
        <v>703</v>
      </c>
      <c r="F275" s="766" t="s">
        <v>712</v>
      </c>
      <c r="G275" s="766" t="s">
        <v>280</v>
      </c>
      <c r="H275" s="763" t="s">
        <v>2100</v>
      </c>
    </row>
    <row r="276" spans="1:8" x14ac:dyDescent="0.2">
      <c r="A276" s="783"/>
      <c r="B276" s="755" t="s">
        <v>2101</v>
      </c>
      <c r="C276" s="797">
        <v>86055150</v>
      </c>
      <c r="D276" s="755" t="s">
        <v>572</v>
      </c>
      <c r="E276" s="760" t="s">
        <v>703</v>
      </c>
      <c r="F276" s="766" t="s">
        <v>712</v>
      </c>
      <c r="G276" s="766" t="s">
        <v>280</v>
      </c>
      <c r="H276" s="763" t="s">
        <v>2103</v>
      </c>
    </row>
    <row r="277" spans="1:8" x14ac:dyDescent="0.2">
      <c r="A277" s="783"/>
      <c r="B277" s="755" t="s">
        <v>2104</v>
      </c>
      <c r="C277" s="797">
        <v>1121839991</v>
      </c>
      <c r="D277" s="755" t="s">
        <v>1408</v>
      </c>
      <c r="E277" s="760" t="s">
        <v>703</v>
      </c>
      <c r="F277" s="766" t="s">
        <v>712</v>
      </c>
      <c r="G277" s="766" t="s">
        <v>280</v>
      </c>
      <c r="H277" s="763" t="s">
        <v>2106</v>
      </c>
    </row>
    <row r="278" spans="1:8" x14ac:dyDescent="0.2">
      <c r="A278" s="783"/>
      <c r="B278" s="755" t="s">
        <v>2107</v>
      </c>
      <c r="C278" s="797">
        <v>40388625</v>
      </c>
      <c r="D278" s="755" t="s">
        <v>573</v>
      </c>
      <c r="E278" s="760" t="s">
        <v>703</v>
      </c>
      <c r="F278" s="766" t="s">
        <v>712</v>
      </c>
      <c r="G278" s="766" t="s">
        <v>280</v>
      </c>
      <c r="H278" s="763" t="s">
        <v>2109</v>
      </c>
    </row>
    <row r="279" spans="1:8" x14ac:dyDescent="0.2">
      <c r="A279" s="783"/>
      <c r="B279" s="755" t="s">
        <v>2110</v>
      </c>
      <c r="C279" s="797">
        <v>1121912783</v>
      </c>
      <c r="D279" s="755" t="s">
        <v>2111</v>
      </c>
      <c r="E279" s="760" t="s">
        <v>703</v>
      </c>
      <c r="F279" s="766" t="s">
        <v>712</v>
      </c>
      <c r="G279" s="766" t="s">
        <v>280</v>
      </c>
      <c r="H279" s="763" t="s">
        <v>2113</v>
      </c>
    </row>
    <row r="280" spans="1:8" x14ac:dyDescent="0.2">
      <c r="A280" s="783"/>
      <c r="B280" s="755" t="s">
        <v>2239</v>
      </c>
      <c r="C280" s="797">
        <v>17266736</v>
      </c>
      <c r="D280" s="755" t="s">
        <v>612</v>
      </c>
      <c r="E280" s="760" t="s">
        <v>703</v>
      </c>
      <c r="F280" s="766" t="s">
        <v>712</v>
      </c>
      <c r="G280" s="766" t="s">
        <v>280</v>
      </c>
      <c r="H280" s="763" t="s">
        <v>2241</v>
      </c>
    </row>
    <row r="281" spans="1:8" ht="12" x14ac:dyDescent="0.2">
      <c r="A281" s="785"/>
      <c r="B281" s="755" t="s">
        <v>2242</v>
      </c>
      <c r="C281" s="797">
        <v>35264483</v>
      </c>
      <c r="D281" s="755" t="s">
        <v>614</v>
      </c>
      <c r="E281" s="760" t="s">
        <v>703</v>
      </c>
      <c r="F281" s="766" t="s">
        <v>712</v>
      </c>
      <c r="G281" s="766" t="s">
        <v>280</v>
      </c>
      <c r="H281" s="763" t="s">
        <v>2244</v>
      </c>
    </row>
    <row r="282" spans="1:8" x14ac:dyDescent="0.2">
      <c r="A282" s="783"/>
      <c r="B282" s="755" t="s">
        <v>2245</v>
      </c>
      <c r="C282" s="797">
        <v>1122648374</v>
      </c>
      <c r="D282" s="755" t="s">
        <v>616</v>
      </c>
      <c r="E282" s="760" t="s">
        <v>703</v>
      </c>
      <c r="F282" s="766" t="s">
        <v>712</v>
      </c>
      <c r="G282" s="766" t="s">
        <v>280</v>
      </c>
      <c r="H282" s="763" t="s">
        <v>2246</v>
      </c>
    </row>
    <row r="283" spans="1:8" x14ac:dyDescent="0.2">
      <c r="A283" s="783"/>
      <c r="B283" s="755" t="s">
        <v>2247</v>
      </c>
      <c r="C283" s="797">
        <v>80768541</v>
      </c>
      <c r="D283" s="755" t="s">
        <v>617</v>
      </c>
      <c r="E283" s="760" t="s">
        <v>703</v>
      </c>
      <c r="F283" s="766" t="s">
        <v>712</v>
      </c>
      <c r="G283" s="766" t="s">
        <v>280</v>
      </c>
      <c r="H283" s="763" t="s">
        <v>2250</v>
      </c>
    </row>
    <row r="284" spans="1:8" x14ac:dyDescent="0.2">
      <c r="A284" s="783"/>
      <c r="B284" s="755" t="s">
        <v>2251</v>
      </c>
      <c r="C284" s="797">
        <v>1022386794</v>
      </c>
      <c r="D284" s="755" t="s">
        <v>618</v>
      </c>
      <c r="E284" s="760" t="s">
        <v>703</v>
      </c>
      <c r="F284" s="766" t="s">
        <v>712</v>
      </c>
      <c r="G284" s="766" t="s">
        <v>280</v>
      </c>
      <c r="H284" s="763" t="s">
        <v>2253</v>
      </c>
    </row>
    <row r="285" spans="1:8" x14ac:dyDescent="0.2">
      <c r="A285" s="783"/>
      <c r="B285" s="755" t="s">
        <v>2619</v>
      </c>
      <c r="C285" s="797">
        <v>86060565</v>
      </c>
      <c r="D285" s="755" t="s">
        <v>899</v>
      </c>
      <c r="E285" s="760" t="s">
        <v>703</v>
      </c>
      <c r="F285" s="766" t="s">
        <v>712</v>
      </c>
      <c r="G285" s="766" t="s">
        <v>280</v>
      </c>
      <c r="H285" s="765" t="s">
        <v>2621</v>
      </c>
    </row>
    <row r="286" spans="1:8" x14ac:dyDescent="0.2">
      <c r="A286" s="783"/>
      <c r="B286" s="755" t="s">
        <v>2622</v>
      </c>
      <c r="C286" s="797">
        <v>1121893083</v>
      </c>
      <c r="D286" s="755" t="s">
        <v>900</v>
      </c>
      <c r="E286" s="760" t="s">
        <v>703</v>
      </c>
      <c r="F286" s="766" t="s">
        <v>712</v>
      </c>
      <c r="G286" s="766" t="s">
        <v>280</v>
      </c>
      <c r="H286" s="765" t="s">
        <v>2624</v>
      </c>
    </row>
    <row r="287" spans="1:8" x14ac:dyDescent="0.2">
      <c r="A287" s="783"/>
      <c r="B287" s="755" t="s">
        <v>2953</v>
      </c>
      <c r="C287" s="797">
        <v>40187314</v>
      </c>
      <c r="D287" s="755" t="s">
        <v>1117</v>
      </c>
      <c r="E287" s="760" t="s">
        <v>703</v>
      </c>
      <c r="F287" s="768" t="s">
        <v>712</v>
      </c>
      <c r="G287" s="768" t="s">
        <v>280</v>
      </c>
      <c r="H287" s="765" t="s">
        <v>2956</v>
      </c>
    </row>
    <row r="288" spans="1:8" x14ac:dyDescent="0.2">
      <c r="A288" s="783"/>
      <c r="B288" s="755" t="s">
        <v>3290</v>
      </c>
      <c r="C288" s="797">
        <v>1121964448</v>
      </c>
      <c r="D288" s="755" t="s">
        <v>615</v>
      </c>
      <c r="E288" s="760" t="s">
        <v>703</v>
      </c>
      <c r="F288" s="766" t="s">
        <v>712</v>
      </c>
      <c r="G288" s="766" t="s">
        <v>280</v>
      </c>
      <c r="H288" s="763" t="s">
        <v>3293</v>
      </c>
    </row>
    <row r="289" spans="1:133" x14ac:dyDescent="0.2">
      <c r="A289" s="783"/>
      <c r="B289" s="755" t="s">
        <v>3365</v>
      </c>
      <c r="C289" s="797">
        <v>1095822674</v>
      </c>
      <c r="D289" s="755" t="s">
        <v>989</v>
      </c>
      <c r="E289" s="760" t="s">
        <v>703</v>
      </c>
      <c r="F289" s="766" t="s">
        <v>712</v>
      </c>
      <c r="G289" s="766" t="s">
        <v>280</v>
      </c>
      <c r="H289" s="763" t="s">
        <v>3368</v>
      </c>
    </row>
    <row r="290" spans="1:133" x14ac:dyDescent="0.2">
      <c r="A290" s="783"/>
      <c r="B290" s="755" t="s">
        <v>3833</v>
      </c>
      <c r="C290" s="797">
        <v>1118536819</v>
      </c>
      <c r="D290" s="755" t="s">
        <v>569</v>
      </c>
      <c r="E290" s="760" t="s">
        <v>703</v>
      </c>
      <c r="F290" s="766" t="s">
        <v>712</v>
      </c>
      <c r="G290" s="766" t="s">
        <v>280</v>
      </c>
      <c r="H290" s="763" t="s">
        <v>3834</v>
      </c>
    </row>
    <row r="291" spans="1:133" x14ac:dyDescent="0.2">
      <c r="A291" s="783"/>
      <c r="B291" s="755" t="s">
        <v>3835</v>
      </c>
      <c r="C291" s="798">
        <v>37310820</v>
      </c>
      <c r="D291" s="756" t="s">
        <v>570</v>
      </c>
      <c r="E291" s="760" t="s">
        <v>703</v>
      </c>
      <c r="F291" s="766" t="s">
        <v>712</v>
      </c>
      <c r="G291" s="766" t="s">
        <v>280</v>
      </c>
      <c r="H291" s="763" t="s">
        <v>3836</v>
      </c>
    </row>
    <row r="292" spans="1:133" x14ac:dyDescent="0.2">
      <c r="A292" s="783"/>
      <c r="B292" s="755" t="s">
        <v>3837</v>
      </c>
      <c r="C292" s="797">
        <v>1121875337</v>
      </c>
      <c r="D292" s="755" t="s">
        <v>2095</v>
      </c>
      <c r="E292" s="760" t="s">
        <v>703</v>
      </c>
      <c r="F292" s="766" t="s">
        <v>712</v>
      </c>
      <c r="G292" s="766" t="s">
        <v>280</v>
      </c>
      <c r="H292" s="763" t="s">
        <v>3838</v>
      </c>
    </row>
    <row r="293" spans="1:133" x14ac:dyDescent="0.2">
      <c r="A293" s="783"/>
      <c r="B293" s="755" t="s">
        <v>3839</v>
      </c>
      <c r="C293" s="797">
        <v>1121858318</v>
      </c>
      <c r="D293" s="755" t="s">
        <v>571</v>
      </c>
      <c r="E293" s="760" t="s">
        <v>703</v>
      </c>
      <c r="F293" s="766" t="s">
        <v>712</v>
      </c>
      <c r="G293" s="766" t="s">
        <v>280</v>
      </c>
      <c r="H293" s="763" t="s">
        <v>3841</v>
      </c>
    </row>
    <row r="294" spans="1:133" x14ac:dyDescent="0.2">
      <c r="A294" s="783"/>
      <c r="B294" s="755" t="s">
        <v>3842</v>
      </c>
      <c r="C294" s="797">
        <v>86055150</v>
      </c>
      <c r="D294" s="755" t="s">
        <v>572</v>
      </c>
      <c r="E294" s="760" t="s">
        <v>703</v>
      </c>
      <c r="F294" s="766" t="s">
        <v>712</v>
      </c>
      <c r="G294" s="766" t="s">
        <v>280</v>
      </c>
      <c r="H294" s="763" t="s">
        <v>3843</v>
      </c>
    </row>
    <row r="295" spans="1:133" x14ac:dyDescent="0.2">
      <c r="A295" s="783"/>
      <c r="B295" s="755" t="s">
        <v>3844</v>
      </c>
      <c r="C295" s="797">
        <v>1121839991</v>
      </c>
      <c r="D295" s="755" t="s">
        <v>1408</v>
      </c>
      <c r="E295" s="760" t="s">
        <v>703</v>
      </c>
      <c r="F295" s="766" t="s">
        <v>712</v>
      </c>
      <c r="G295" s="766" t="s">
        <v>280</v>
      </c>
      <c r="H295" s="763" t="s">
        <v>3846</v>
      </c>
    </row>
    <row r="296" spans="1:133" x14ac:dyDescent="0.2">
      <c r="A296" s="783"/>
      <c r="B296" s="755" t="s">
        <v>3847</v>
      </c>
      <c r="C296" s="797">
        <v>40388625</v>
      </c>
      <c r="D296" s="755" t="s">
        <v>573</v>
      </c>
      <c r="E296" s="760" t="s">
        <v>703</v>
      </c>
      <c r="F296" s="766" t="s">
        <v>712</v>
      </c>
      <c r="G296" s="766" t="s">
        <v>280</v>
      </c>
      <c r="H296" s="763" t="s">
        <v>3849</v>
      </c>
    </row>
    <row r="297" spans="1:133" x14ac:dyDescent="0.2">
      <c r="A297" s="783"/>
      <c r="B297" s="755" t="s">
        <v>3850</v>
      </c>
      <c r="C297" s="797">
        <v>1121912783</v>
      </c>
      <c r="D297" s="755" t="s">
        <v>2111</v>
      </c>
      <c r="E297" s="760" t="s">
        <v>703</v>
      </c>
      <c r="F297" s="766" t="s">
        <v>712</v>
      </c>
      <c r="G297" s="766" t="s">
        <v>280</v>
      </c>
      <c r="H297" s="763" t="s">
        <v>3851</v>
      </c>
    </row>
    <row r="298" spans="1:133" x14ac:dyDescent="0.2">
      <c r="A298" s="783"/>
      <c r="B298" s="755" t="s">
        <v>3852</v>
      </c>
      <c r="C298" s="797">
        <v>86060565</v>
      </c>
      <c r="D298" s="755" t="s">
        <v>899</v>
      </c>
      <c r="E298" s="760" t="s">
        <v>703</v>
      </c>
      <c r="F298" s="766" t="s">
        <v>712</v>
      </c>
      <c r="G298" s="766" t="s">
        <v>280</v>
      </c>
      <c r="H298" s="763" t="s">
        <v>3853</v>
      </c>
    </row>
    <row r="299" spans="1:133" x14ac:dyDescent="0.2">
      <c r="A299" s="783"/>
      <c r="B299" s="755" t="s">
        <v>3854</v>
      </c>
      <c r="C299" s="797">
        <v>40187314</v>
      </c>
      <c r="D299" s="755" t="s">
        <v>1117</v>
      </c>
      <c r="E299" s="760" t="s">
        <v>703</v>
      </c>
      <c r="F299" s="766" t="s">
        <v>712</v>
      </c>
      <c r="G299" s="766" t="s">
        <v>280</v>
      </c>
      <c r="H299" s="763" t="s">
        <v>3856</v>
      </c>
    </row>
    <row r="300" spans="1:133" x14ac:dyDescent="0.2">
      <c r="A300" s="783"/>
      <c r="B300" s="755" t="s">
        <v>1257</v>
      </c>
      <c r="C300" s="797">
        <v>1122648374</v>
      </c>
      <c r="D300" s="755" t="s">
        <v>616</v>
      </c>
      <c r="E300" s="760" t="s">
        <v>703</v>
      </c>
      <c r="F300" s="766" t="s">
        <v>712</v>
      </c>
      <c r="G300" s="766" t="s">
        <v>280</v>
      </c>
      <c r="H300" s="763" t="s">
        <v>1258</v>
      </c>
    </row>
    <row r="301" spans="1:133" x14ac:dyDescent="0.2">
      <c r="A301" s="783"/>
      <c r="B301" s="755" t="s">
        <v>3976</v>
      </c>
      <c r="C301" s="797">
        <v>80768541</v>
      </c>
      <c r="D301" s="755" t="s">
        <v>617</v>
      </c>
      <c r="E301" s="760" t="s">
        <v>703</v>
      </c>
      <c r="F301" s="766" t="s">
        <v>712</v>
      </c>
      <c r="G301" s="766" t="s">
        <v>280</v>
      </c>
      <c r="H301" s="763" t="s">
        <v>3977</v>
      </c>
    </row>
    <row r="302" spans="1:133" x14ac:dyDescent="0.2">
      <c r="A302" s="783"/>
      <c r="B302" s="755" t="s">
        <v>3978</v>
      </c>
      <c r="C302" s="797">
        <v>1022386794</v>
      </c>
      <c r="D302" s="755" t="s">
        <v>618</v>
      </c>
      <c r="E302" s="760" t="s">
        <v>703</v>
      </c>
      <c r="F302" s="766" t="s">
        <v>712</v>
      </c>
      <c r="G302" s="766" t="s">
        <v>280</v>
      </c>
      <c r="H302" s="763" t="s">
        <v>3979</v>
      </c>
    </row>
    <row r="303" spans="1:133" x14ac:dyDescent="0.2">
      <c r="A303" s="783"/>
      <c r="B303" s="755" t="s">
        <v>4283</v>
      </c>
      <c r="C303" s="797">
        <v>17266736</v>
      </c>
      <c r="D303" s="755" t="s">
        <v>612</v>
      </c>
      <c r="E303" s="760" t="s">
        <v>703</v>
      </c>
      <c r="F303" s="768" t="s">
        <v>712</v>
      </c>
      <c r="G303" s="768" t="s">
        <v>280</v>
      </c>
      <c r="H303" s="763" t="s">
        <v>4285</v>
      </c>
      <c r="I303" s="774"/>
      <c r="J303" s="774"/>
      <c r="K303" s="774"/>
      <c r="L303" s="774"/>
      <c r="M303" s="774"/>
      <c r="N303" s="774"/>
      <c r="O303" s="774"/>
      <c r="P303" s="774"/>
      <c r="Q303" s="774"/>
      <c r="R303" s="774"/>
      <c r="S303" s="774"/>
      <c r="T303" s="774"/>
      <c r="U303" s="774"/>
      <c r="V303" s="774"/>
      <c r="W303" s="774"/>
      <c r="X303" s="774"/>
      <c r="Y303" s="774"/>
      <c r="Z303" s="774"/>
      <c r="AA303" s="774"/>
      <c r="AB303" s="774"/>
      <c r="AC303" s="774"/>
      <c r="AD303" s="774"/>
      <c r="AE303" s="774"/>
      <c r="AF303" s="774"/>
      <c r="AG303" s="774"/>
      <c r="AH303" s="774"/>
      <c r="AI303" s="774"/>
      <c r="AJ303" s="774"/>
      <c r="AK303" s="774"/>
      <c r="AL303" s="774"/>
      <c r="AM303" s="774"/>
      <c r="AN303" s="774"/>
      <c r="AO303" s="774"/>
      <c r="AP303" s="774"/>
      <c r="AQ303" s="774"/>
      <c r="AR303" s="774"/>
      <c r="AS303" s="774"/>
      <c r="AT303" s="774"/>
      <c r="AU303" s="774"/>
      <c r="AV303" s="774"/>
      <c r="AW303" s="774"/>
      <c r="AX303" s="774"/>
      <c r="AY303" s="774"/>
      <c r="AZ303" s="774"/>
      <c r="BA303" s="774"/>
      <c r="BB303" s="774"/>
      <c r="BC303" s="774"/>
      <c r="BD303" s="774"/>
      <c r="BE303" s="774"/>
      <c r="BF303" s="774"/>
      <c r="BG303" s="774"/>
      <c r="BH303" s="774"/>
      <c r="BI303" s="774"/>
      <c r="BJ303" s="774"/>
      <c r="BK303" s="774"/>
      <c r="BL303" s="774"/>
      <c r="BM303" s="774"/>
      <c r="BN303" s="774"/>
      <c r="BO303" s="774"/>
      <c r="BP303" s="774"/>
      <c r="BQ303" s="774"/>
      <c r="BR303" s="774"/>
      <c r="BS303" s="774"/>
      <c r="BT303" s="774"/>
      <c r="BU303" s="774"/>
      <c r="BV303" s="774"/>
      <c r="BW303" s="774"/>
      <c r="BX303" s="774"/>
      <c r="BY303" s="774"/>
      <c r="BZ303" s="774"/>
      <c r="CA303" s="774"/>
      <c r="CB303" s="774"/>
      <c r="CC303" s="774"/>
      <c r="CD303" s="774"/>
      <c r="CE303" s="774"/>
      <c r="CF303" s="774"/>
      <c r="CG303" s="774"/>
      <c r="CH303" s="774"/>
      <c r="CI303" s="774"/>
      <c r="CJ303" s="774"/>
      <c r="CK303" s="774"/>
      <c r="CL303" s="774"/>
      <c r="CM303" s="774"/>
      <c r="CN303" s="774"/>
      <c r="CO303" s="774"/>
      <c r="CP303" s="774"/>
      <c r="CQ303" s="774"/>
      <c r="CR303" s="774"/>
      <c r="CS303" s="774"/>
      <c r="CT303" s="774"/>
      <c r="CU303" s="774"/>
      <c r="CV303" s="774"/>
      <c r="CW303" s="774"/>
      <c r="CX303" s="774"/>
      <c r="CY303" s="774"/>
      <c r="CZ303" s="774"/>
      <c r="DA303" s="774"/>
      <c r="DB303" s="774"/>
      <c r="DC303" s="774"/>
      <c r="DD303" s="774"/>
      <c r="DE303" s="774"/>
      <c r="DF303" s="774"/>
      <c r="DG303" s="774"/>
      <c r="DH303" s="774"/>
      <c r="DI303" s="774"/>
      <c r="DJ303" s="774"/>
      <c r="DK303" s="774"/>
      <c r="DL303" s="774"/>
      <c r="DM303" s="774"/>
      <c r="DN303" s="774"/>
      <c r="DO303" s="774"/>
      <c r="DP303" s="774"/>
      <c r="DQ303" s="774"/>
      <c r="DR303" s="774"/>
      <c r="DS303" s="774"/>
      <c r="DT303" s="774"/>
      <c r="DU303" s="774"/>
      <c r="DV303" s="774"/>
      <c r="DW303" s="774"/>
      <c r="DX303" s="774"/>
      <c r="DY303" s="774"/>
      <c r="DZ303" s="774"/>
      <c r="EA303" s="774"/>
      <c r="EB303" s="774"/>
      <c r="EC303" s="774"/>
    </row>
    <row r="304" spans="1:133" ht="12" x14ac:dyDescent="0.2">
      <c r="A304" s="785"/>
      <c r="B304" s="755" t="s">
        <v>4286</v>
      </c>
      <c r="C304" s="797">
        <v>35264483</v>
      </c>
      <c r="D304" s="755" t="s">
        <v>614</v>
      </c>
      <c r="E304" s="760" t="s">
        <v>703</v>
      </c>
      <c r="F304" s="768" t="s">
        <v>712</v>
      </c>
      <c r="G304" s="768" t="s">
        <v>280</v>
      </c>
      <c r="H304" s="763" t="s">
        <v>4288</v>
      </c>
      <c r="I304" s="774"/>
      <c r="J304" s="774"/>
      <c r="K304" s="774"/>
      <c r="L304" s="774"/>
      <c r="M304" s="774"/>
      <c r="N304" s="774"/>
      <c r="O304" s="774"/>
      <c r="P304" s="774"/>
      <c r="Q304" s="774"/>
      <c r="R304" s="774"/>
      <c r="S304" s="774"/>
      <c r="T304" s="774"/>
      <c r="U304" s="774"/>
      <c r="V304" s="774"/>
      <c r="W304" s="774"/>
      <c r="X304" s="774"/>
      <c r="Y304" s="774"/>
      <c r="Z304" s="774"/>
      <c r="AA304" s="774"/>
      <c r="AB304" s="774"/>
      <c r="AC304" s="774"/>
      <c r="AD304" s="774"/>
      <c r="AE304" s="774"/>
      <c r="AF304" s="774"/>
      <c r="AG304" s="774"/>
      <c r="AH304" s="774"/>
      <c r="AI304" s="774"/>
      <c r="AJ304" s="774"/>
      <c r="AK304" s="774"/>
      <c r="AL304" s="774"/>
      <c r="AM304" s="774"/>
      <c r="AN304" s="774"/>
      <c r="AO304" s="774"/>
      <c r="AP304" s="774"/>
      <c r="AQ304" s="774"/>
      <c r="AR304" s="774"/>
      <c r="AS304" s="774"/>
      <c r="AT304" s="774"/>
      <c r="AU304" s="774"/>
      <c r="AV304" s="774"/>
      <c r="AW304" s="774"/>
      <c r="AX304" s="774"/>
      <c r="AY304" s="774"/>
      <c r="AZ304" s="774"/>
      <c r="BA304" s="774"/>
      <c r="BB304" s="774"/>
      <c r="BC304" s="774"/>
      <c r="BD304" s="774"/>
      <c r="BE304" s="774"/>
      <c r="BF304" s="774"/>
      <c r="BG304" s="774"/>
      <c r="BH304" s="774"/>
      <c r="BI304" s="774"/>
      <c r="BJ304" s="774"/>
      <c r="BK304" s="774"/>
      <c r="BL304" s="774"/>
      <c r="BM304" s="774"/>
      <c r="BN304" s="774"/>
      <c r="BO304" s="774"/>
      <c r="BP304" s="774"/>
      <c r="BQ304" s="774"/>
      <c r="BR304" s="774"/>
      <c r="BS304" s="774"/>
      <c r="BT304" s="774"/>
      <c r="BU304" s="774"/>
      <c r="BV304" s="774"/>
      <c r="BW304" s="774"/>
      <c r="BX304" s="774"/>
      <c r="BY304" s="774"/>
      <c r="BZ304" s="774"/>
      <c r="CA304" s="774"/>
      <c r="CB304" s="774"/>
      <c r="CC304" s="774"/>
      <c r="CD304" s="774"/>
      <c r="CE304" s="774"/>
      <c r="CF304" s="774"/>
      <c r="CG304" s="774"/>
      <c r="CH304" s="774"/>
      <c r="CI304" s="774"/>
      <c r="CJ304" s="774"/>
      <c r="CK304" s="774"/>
      <c r="CL304" s="774"/>
      <c r="CM304" s="774"/>
      <c r="CN304" s="774"/>
      <c r="CO304" s="774"/>
      <c r="CP304" s="774"/>
      <c r="CQ304" s="774"/>
      <c r="CR304" s="774"/>
      <c r="CS304" s="774"/>
      <c r="CT304" s="774"/>
      <c r="CU304" s="774"/>
      <c r="CV304" s="774"/>
      <c r="CW304" s="774"/>
      <c r="CX304" s="774"/>
      <c r="CY304" s="774"/>
      <c r="CZ304" s="774"/>
      <c r="DA304" s="774"/>
      <c r="DB304" s="774"/>
      <c r="DC304" s="774"/>
      <c r="DD304" s="774"/>
      <c r="DE304" s="774"/>
      <c r="DF304" s="774"/>
      <c r="DG304" s="774"/>
      <c r="DH304" s="774"/>
      <c r="DI304" s="774"/>
      <c r="DJ304" s="774"/>
      <c r="DK304" s="774"/>
      <c r="DL304" s="774"/>
      <c r="DM304" s="774"/>
      <c r="DN304" s="774"/>
      <c r="DO304" s="774"/>
      <c r="DP304" s="774"/>
      <c r="DQ304" s="774"/>
      <c r="DR304" s="774"/>
      <c r="DS304" s="774"/>
      <c r="DT304" s="774"/>
      <c r="DU304" s="774"/>
      <c r="DV304" s="774"/>
      <c r="DW304" s="774"/>
      <c r="DX304" s="774"/>
      <c r="DY304" s="774"/>
      <c r="DZ304" s="774"/>
      <c r="EA304" s="774"/>
      <c r="EB304" s="774"/>
      <c r="EC304" s="774"/>
    </row>
    <row r="305" spans="1:133" x14ac:dyDescent="0.2">
      <c r="A305" s="783"/>
      <c r="B305" s="755" t="s">
        <v>4289</v>
      </c>
      <c r="C305" s="797">
        <v>1121964448</v>
      </c>
      <c r="D305" s="755" t="s">
        <v>615</v>
      </c>
      <c r="E305" s="760" t="s">
        <v>703</v>
      </c>
      <c r="F305" s="768" t="s">
        <v>712</v>
      </c>
      <c r="G305" s="768" t="s">
        <v>280</v>
      </c>
      <c r="H305" s="763" t="s">
        <v>4291</v>
      </c>
      <c r="I305" s="774"/>
      <c r="J305" s="774"/>
      <c r="K305" s="774"/>
      <c r="L305" s="774"/>
      <c r="M305" s="774"/>
      <c r="N305" s="774"/>
      <c r="O305" s="774"/>
      <c r="P305" s="774"/>
      <c r="Q305" s="774"/>
      <c r="R305" s="774"/>
      <c r="S305" s="774"/>
      <c r="T305" s="774"/>
      <c r="U305" s="774"/>
      <c r="V305" s="774"/>
      <c r="W305" s="774"/>
      <c r="X305" s="774"/>
      <c r="Y305" s="774"/>
      <c r="Z305" s="774"/>
      <c r="AA305" s="774"/>
      <c r="AB305" s="774"/>
      <c r="AC305" s="774"/>
      <c r="AD305" s="774"/>
      <c r="AE305" s="774"/>
      <c r="AF305" s="774"/>
      <c r="AG305" s="774"/>
      <c r="AH305" s="774"/>
      <c r="AI305" s="774"/>
      <c r="AJ305" s="774"/>
      <c r="AK305" s="774"/>
      <c r="AL305" s="774"/>
      <c r="AM305" s="774"/>
      <c r="AN305" s="774"/>
      <c r="AO305" s="774"/>
      <c r="AP305" s="774"/>
      <c r="AQ305" s="774"/>
      <c r="AR305" s="774"/>
      <c r="AS305" s="774"/>
      <c r="AT305" s="774"/>
      <c r="AU305" s="774"/>
      <c r="AV305" s="774"/>
      <c r="AW305" s="774"/>
      <c r="AX305" s="774"/>
      <c r="AY305" s="774"/>
      <c r="AZ305" s="774"/>
      <c r="BA305" s="774"/>
      <c r="BB305" s="774"/>
      <c r="BC305" s="774"/>
      <c r="BD305" s="774"/>
      <c r="BE305" s="774"/>
      <c r="BF305" s="774"/>
      <c r="BG305" s="774"/>
      <c r="BH305" s="774"/>
      <c r="BI305" s="774"/>
      <c r="BJ305" s="774"/>
      <c r="BK305" s="774"/>
      <c r="BL305" s="774"/>
      <c r="BM305" s="774"/>
      <c r="BN305" s="774"/>
      <c r="BO305" s="774"/>
      <c r="BP305" s="774"/>
      <c r="BQ305" s="774"/>
      <c r="BR305" s="774"/>
      <c r="BS305" s="774"/>
      <c r="BT305" s="774"/>
      <c r="BU305" s="774"/>
      <c r="BV305" s="774"/>
      <c r="BW305" s="774"/>
      <c r="BX305" s="774"/>
      <c r="BY305" s="774"/>
      <c r="BZ305" s="774"/>
      <c r="CA305" s="774"/>
      <c r="CB305" s="774"/>
      <c r="CC305" s="774"/>
      <c r="CD305" s="774"/>
      <c r="CE305" s="774"/>
      <c r="CF305" s="774"/>
      <c r="CG305" s="774"/>
      <c r="CH305" s="774"/>
      <c r="CI305" s="774"/>
      <c r="CJ305" s="774"/>
      <c r="CK305" s="774"/>
      <c r="CL305" s="774"/>
      <c r="CM305" s="774"/>
      <c r="CN305" s="774"/>
      <c r="CO305" s="774"/>
      <c r="CP305" s="774"/>
      <c r="CQ305" s="774"/>
      <c r="CR305" s="774"/>
      <c r="CS305" s="774"/>
      <c r="CT305" s="774"/>
      <c r="CU305" s="774"/>
      <c r="CV305" s="774"/>
      <c r="CW305" s="774"/>
      <c r="CX305" s="774"/>
      <c r="CY305" s="774"/>
      <c r="CZ305" s="774"/>
      <c r="DA305" s="774"/>
      <c r="DB305" s="774"/>
      <c r="DC305" s="774"/>
      <c r="DD305" s="774"/>
      <c r="DE305" s="774"/>
      <c r="DF305" s="774"/>
      <c r="DG305" s="774"/>
      <c r="DH305" s="774"/>
      <c r="DI305" s="774"/>
      <c r="DJ305" s="774"/>
      <c r="DK305" s="774"/>
      <c r="DL305" s="774"/>
      <c r="DM305" s="774"/>
      <c r="DN305" s="774"/>
      <c r="DO305" s="774"/>
      <c r="DP305" s="774"/>
      <c r="DQ305" s="774"/>
      <c r="DR305" s="774"/>
      <c r="DS305" s="774"/>
      <c r="DT305" s="774"/>
      <c r="DU305" s="774"/>
      <c r="DV305" s="774"/>
      <c r="DW305" s="774"/>
      <c r="DX305" s="774"/>
      <c r="DY305" s="774"/>
      <c r="DZ305" s="774"/>
      <c r="EA305" s="774"/>
      <c r="EB305" s="774"/>
      <c r="EC305" s="774"/>
    </row>
    <row r="306" spans="1:133" x14ac:dyDescent="0.2">
      <c r="A306" s="783"/>
      <c r="B306" s="755" t="s">
        <v>4292</v>
      </c>
      <c r="C306" s="797">
        <v>40342881</v>
      </c>
      <c r="D306" s="755" t="s">
        <v>576</v>
      </c>
      <c r="E306" s="760" t="s">
        <v>703</v>
      </c>
      <c r="F306" s="768" t="s">
        <v>712</v>
      </c>
      <c r="G306" s="768" t="s">
        <v>280</v>
      </c>
      <c r="H306" s="763" t="s">
        <v>4293</v>
      </c>
      <c r="I306" s="774"/>
      <c r="J306" s="774"/>
      <c r="K306" s="774"/>
      <c r="L306" s="774"/>
      <c r="M306" s="774"/>
      <c r="N306" s="774"/>
      <c r="O306" s="774"/>
      <c r="P306" s="774"/>
      <c r="Q306" s="774"/>
      <c r="R306" s="774"/>
      <c r="S306" s="774"/>
      <c r="T306" s="774"/>
      <c r="U306" s="774"/>
      <c r="V306" s="774"/>
      <c r="W306" s="774"/>
      <c r="X306" s="774"/>
      <c r="Y306" s="774"/>
      <c r="Z306" s="774"/>
      <c r="AA306" s="774"/>
      <c r="AB306" s="774"/>
      <c r="AC306" s="774"/>
      <c r="AD306" s="774"/>
      <c r="AE306" s="774"/>
      <c r="AF306" s="774"/>
      <c r="AG306" s="774"/>
      <c r="AH306" s="774"/>
      <c r="AI306" s="774"/>
      <c r="AJ306" s="774"/>
      <c r="AK306" s="774"/>
      <c r="AL306" s="774"/>
      <c r="AM306" s="774"/>
      <c r="AN306" s="774"/>
      <c r="AO306" s="774"/>
      <c r="AP306" s="774"/>
      <c r="AQ306" s="774"/>
      <c r="AR306" s="774"/>
      <c r="AS306" s="774"/>
      <c r="AT306" s="774"/>
      <c r="AU306" s="774"/>
      <c r="AV306" s="774"/>
      <c r="AW306" s="774"/>
      <c r="AX306" s="774"/>
      <c r="AY306" s="774"/>
      <c r="AZ306" s="774"/>
      <c r="BA306" s="774"/>
      <c r="BB306" s="774"/>
      <c r="BC306" s="774"/>
      <c r="BD306" s="774"/>
      <c r="BE306" s="774"/>
      <c r="BF306" s="774"/>
      <c r="BG306" s="774"/>
      <c r="BH306" s="774"/>
      <c r="BI306" s="774"/>
      <c r="BJ306" s="774"/>
      <c r="BK306" s="774"/>
      <c r="BL306" s="774"/>
      <c r="BM306" s="774"/>
      <c r="BN306" s="774"/>
      <c r="BO306" s="774"/>
      <c r="BP306" s="774"/>
      <c r="BQ306" s="774"/>
      <c r="BR306" s="774"/>
      <c r="BS306" s="774"/>
      <c r="BT306" s="774"/>
      <c r="BU306" s="774"/>
      <c r="BV306" s="774"/>
      <c r="BW306" s="774"/>
      <c r="BX306" s="774"/>
      <c r="BY306" s="774"/>
      <c r="BZ306" s="774"/>
      <c r="CA306" s="774"/>
      <c r="CB306" s="774"/>
      <c r="CC306" s="774"/>
      <c r="CD306" s="774"/>
      <c r="CE306" s="774"/>
      <c r="CF306" s="774"/>
      <c r="CG306" s="774"/>
      <c r="CH306" s="774"/>
      <c r="CI306" s="774"/>
      <c r="CJ306" s="774"/>
      <c r="CK306" s="774"/>
      <c r="CL306" s="774"/>
      <c r="CM306" s="774"/>
      <c r="CN306" s="774"/>
      <c r="CO306" s="774"/>
      <c r="CP306" s="774"/>
      <c r="CQ306" s="774"/>
      <c r="CR306" s="774"/>
      <c r="CS306" s="774"/>
      <c r="CT306" s="774"/>
      <c r="CU306" s="774"/>
      <c r="CV306" s="774"/>
      <c r="CW306" s="774"/>
      <c r="CX306" s="774"/>
      <c r="CY306" s="774"/>
      <c r="CZ306" s="774"/>
      <c r="DA306" s="774"/>
      <c r="DB306" s="774"/>
      <c r="DC306" s="774"/>
      <c r="DD306" s="774"/>
      <c r="DE306" s="774"/>
      <c r="DF306" s="774"/>
      <c r="DG306" s="774"/>
      <c r="DH306" s="774"/>
      <c r="DI306" s="774"/>
      <c r="DJ306" s="774"/>
      <c r="DK306" s="774"/>
      <c r="DL306" s="774"/>
      <c r="DM306" s="774"/>
      <c r="DN306" s="774"/>
      <c r="DO306" s="774"/>
      <c r="DP306" s="774"/>
      <c r="DQ306" s="774"/>
      <c r="DR306" s="774"/>
      <c r="DS306" s="774"/>
      <c r="DT306" s="774"/>
      <c r="DU306" s="774"/>
      <c r="DV306" s="774"/>
      <c r="DW306" s="774"/>
      <c r="DX306" s="774"/>
      <c r="DY306" s="774"/>
      <c r="DZ306" s="774"/>
      <c r="EA306" s="774"/>
      <c r="EB306" s="774"/>
      <c r="EC306" s="774"/>
    </row>
    <row r="307" spans="1:133" x14ac:dyDescent="0.2">
      <c r="A307" s="783"/>
      <c r="B307" s="755" t="s">
        <v>4486</v>
      </c>
      <c r="C307" s="798">
        <v>1121934151</v>
      </c>
      <c r="D307" s="755" t="s">
        <v>4487</v>
      </c>
      <c r="E307" s="760" t="s">
        <v>703</v>
      </c>
      <c r="F307" s="766" t="s">
        <v>712</v>
      </c>
      <c r="G307" s="766" t="s">
        <v>280</v>
      </c>
      <c r="H307" s="763" t="s">
        <v>4490</v>
      </c>
    </row>
    <row r="308" spans="1:133" x14ac:dyDescent="0.2">
      <c r="A308" s="759"/>
      <c r="B308" s="755" t="s">
        <v>4569</v>
      </c>
      <c r="C308" s="797">
        <v>86040654</v>
      </c>
      <c r="D308" s="755" t="s">
        <v>4570</v>
      </c>
      <c r="E308" s="760" t="s">
        <v>703</v>
      </c>
      <c r="F308" s="766" t="s">
        <v>712</v>
      </c>
      <c r="G308" s="766" t="s">
        <v>280</v>
      </c>
      <c r="H308" s="763" t="s">
        <v>4573</v>
      </c>
    </row>
    <row r="309" spans="1:133" x14ac:dyDescent="0.2">
      <c r="A309" s="759"/>
      <c r="B309" s="755" t="s">
        <v>4598</v>
      </c>
      <c r="C309" s="797">
        <v>86048346</v>
      </c>
      <c r="D309" s="755" t="s">
        <v>4592</v>
      </c>
      <c r="E309" s="760" t="s">
        <v>270</v>
      </c>
      <c r="F309" s="775" t="s">
        <v>4600</v>
      </c>
      <c r="G309" s="762" t="s">
        <v>272</v>
      </c>
      <c r="H309" s="763" t="s">
        <v>4602</v>
      </c>
    </row>
    <row r="310" spans="1:133" x14ac:dyDescent="0.2">
      <c r="A310" s="783"/>
      <c r="B310" s="755" t="s">
        <v>1740</v>
      </c>
      <c r="C310" s="797">
        <v>1121902199</v>
      </c>
      <c r="D310" s="755" t="s">
        <v>381</v>
      </c>
      <c r="E310" s="760" t="s">
        <v>437</v>
      </c>
      <c r="F310" s="761" t="s">
        <v>438</v>
      </c>
      <c r="G310" s="761" t="s">
        <v>276</v>
      </c>
      <c r="H310" s="763" t="s">
        <v>1742</v>
      </c>
    </row>
    <row r="311" spans="1:133" x14ac:dyDescent="0.2">
      <c r="A311" s="783"/>
      <c r="B311" s="755" t="s">
        <v>1744</v>
      </c>
      <c r="C311" s="797">
        <v>1121919590</v>
      </c>
      <c r="D311" s="755" t="s">
        <v>1745</v>
      </c>
      <c r="E311" s="760" t="s">
        <v>437</v>
      </c>
      <c r="F311" s="761" t="s">
        <v>438</v>
      </c>
      <c r="G311" s="761" t="s">
        <v>276</v>
      </c>
      <c r="H311" s="763" t="s">
        <v>1748</v>
      </c>
    </row>
    <row r="312" spans="1:133" x14ac:dyDescent="0.2">
      <c r="A312" s="783"/>
      <c r="B312" s="755" t="s">
        <v>1749</v>
      </c>
      <c r="C312" s="798">
        <v>1121905626</v>
      </c>
      <c r="D312" s="756" t="s">
        <v>383</v>
      </c>
      <c r="E312" s="760" t="s">
        <v>437</v>
      </c>
      <c r="F312" s="761" t="s">
        <v>438</v>
      </c>
      <c r="G312" s="761" t="s">
        <v>276</v>
      </c>
      <c r="H312" s="763" t="s">
        <v>1750</v>
      </c>
    </row>
    <row r="313" spans="1:133" x14ac:dyDescent="0.2">
      <c r="A313" s="783"/>
      <c r="B313" s="755" t="s">
        <v>1751</v>
      </c>
      <c r="C313" s="797">
        <v>1121926294</v>
      </c>
      <c r="D313" s="755" t="s">
        <v>384</v>
      </c>
      <c r="E313" s="760" t="s">
        <v>437</v>
      </c>
      <c r="F313" s="761" t="s">
        <v>438</v>
      </c>
      <c r="G313" s="761" t="s">
        <v>276</v>
      </c>
      <c r="H313" s="763" t="s">
        <v>1753</v>
      </c>
    </row>
    <row r="314" spans="1:133" x14ac:dyDescent="0.2">
      <c r="A314" s="783"/>
      <c r="B314" s="755" t="s">
        <v>2175</v>
      </c>
      <c r="C314" s="797">
        <v>1013614456</v>
      </c>
      <c r="D314" s="755" t="s">
        <v>592</v>
      </c>
      <c r="E314" s="760" t="s">
        <v>437</v>
      </c>
      <c r="F314" s="761" t="s">
        <v>438</v>
      </c>
      <c r="G314" s="761" t="s">
        <v>276</v>
      </c>
      <c r="H314" s="763" t="s">
        <v>2176</v>
      </c>
    </row>
    <row r="315" spans="1:133" x14ac:dyDescent="0.2">
      <c r="A315" s="783"/>
      <c r="B315" s="755" t="s">
        <v>2177</v>
      </c>
      <c r="C315" s="797">
        <v>1121828522</v>
      </c>
      <c r="D315" s="755" t="s">
        <v>593</v>
      </c>
      <c r="E315" s="760" t="s">
        <v>437</v>
      </c>
      <c r="F315" s="761" t="s">
        <v>438</v>
      </c>
      <c r="G315" s="761" t="s">
        <v>276</v>
      </c>
      <c r="H315" s="763" t="s">
        <v>2178</v>
      </c>
    </row>
    <row r="316" spans="1:133" x14ac:dyDescent="0.2">
      <c r="A316" s="783"/>
      <c r="B316" s="755" t="s">
        <v>2179</v>
      </c>
      <c r="C316" s="797">
        <v>1121946486</v>
      </c>
      <c r="D316" s="755" t="s">
        <v>594</v>
      </c>
      <c r="E316" s="760" t="s">
        <v>437</v>
      </c>
      <c r="F316" s="761" t="s">
        <v>438</v>
      </c>
      <c r="G316" s="761" t="s">
        <v>276</v>
      </c>
      <c r="H316" s="763" t="s">
        <v>2180</v>
      </c>
    </row>
    <row r="317" spans="1:133" x14ac:dyDescent="0.2">
      <c r="A317" s="783"/>
      <c r="B317" s="755" t="s">
        <v>2181</v>
      </c>
      <c r="C317" s="797">
        <v>1121920979</v>
      </c>
      <c r="D317" s="755" t="s">
        <v>595</v>
      </c>
      <c r="E317" s="760" t="s">
        <v>437</v>
      </c>
      <c r="F317" s="761" t="s">
        <v>438</v>
      </c>
      <c r="G317" s="761" t="s">
        <v>276</v>
      </c>
      <c r="H317" s="763" t="s">
        <v>2182</v>
      </c>
    </row>
    <row r="318" spans="1:133" x14ac:dyDescent="0.2">
      <c r="A318" s="783"/>
      <c r="B318" s="755" t="s">
        <v>2183</v>
      </c>
      <c r="C318" s="797">
        <v>40438386</v>
      </c>
      <c r="D318" s="755" t="s">
        <v>596</v>
      </c>
      <c r="E318" s="760" t="s">
        <v>437</v>
      </c>
      <c r="F318" s="761" t="s">
        <v>438</v>
      </c>
      <c r="G318" s="761" t="s">
        <v>276</v>
      </c>
      <c r="H318" s="763" t="s">
        <v>2184</v>
      </c>
    </row>
    <row r="319" spans="1:133" x14ac:dyDescent="0.2">
      <c r="A319" s="783"/>
      <c r="B319" s="755" t="s">
        <v>2185</v>
      </c>
      <c r="C319" s="797">
        <v>1121918958</v>
      </c>
      <c r="D319" s="755" t="s">
        <v>597</v>
      </c>
      <c r="E319" s="760" t="s">
        <v>437</v>
      </c>
      <c r="F319" s="761" t="s">
        <v>438</v>
      </c>
      <c r="G319" s="761" t="s">
        <v>276</v>
      </c>
      <c r="H319" s="763" t="s">
        <v>2187</v>
      </c>
    </row>
    <row r="320" spans="1:133" x14ac:dyDescent="0.2">
      <c r="A320" s="759"/>
      <c r="B320" s="755" t="s">
        <v>2188</v>
      </c>
      <c r="C320" s="797">
        <v>1121827022</v>
      </c>
      <c r="D320" s="756" t="s">
        <v>598</v>
      </c>
      <c r="E320" s="760" t="s">
        <v>437</v>
      </c>
      <c r="F320" s="761" t="s">
        <v>438</v>
      </c>
      <c r="G320" s="761" t="s">
        <v>276</v>
      </c>
      <c r="H320" s="763" t="s">
        <v>2190</v>
      </c>
    </row>
    <row r="321" spans="1:8" x14ac:dyDescent="0.2">
      <c r="A321" s="783"/>
      <c r="B321" s="755" t="s">
        <v>2191</v>
      </c>
      <c r="C321" s="798">
        <v>1121943091</v>
      </c>
      <c r="D321" s="756" t="s">
        <v>599</v>
      </c>
      <c r="E321" s="760" t="s">
        <v>437</v>
      </c>
      <c r="F321" s="761" t="s">
        <v>438</v>
      </c>
      <c r="G321" s="761" t="s">
        <v>276</v>
      </c>
      <c r="H321" s="763" t="s">
        <v>2193</v>
      </c>
    </row>
    <row r="322" spans="1:8" x14ac:dyDescent="0.2">
      <c r="A322" s="783"/>
      <c r="B322" s="755" t="s">
        <v>2368</v>
      </c>
      <c r="C322" s="797">
        <v>1006820966</v>
      </c>
      <c r="D322" s="756" t="s">
        <v>677</v>
      </c>
      <c r="E322" s="760" t="s">
        <v>437</v>
      </c>
      <c r="F322" s="761" t="s">
        <v>438</v>
      </c>
      <c r="G322" s="761" t="s">
        <v>276</v>
      </c>
      <c r="H322" s="763" t="s">
        <v>2370</v>
      </c>
    </row>
    <row r="323" spans="1:8" x14ac:dyDescent="0.2">
      <c r="A323" s="783"/>
      <c r="B323" s="755" t="s">
        <v>2371</v>
      </c>
      <c r="C323" s="797">
        <v>1121922138</v>
      </c>
      <c r="D323" s="756" t="s">
        <v>678</v>
      </c>
      <c r="E323" s="760" t="s">
        <v>437</v>
      </c>
      <c r="F323" s="761" t="s">
        <v>438</v>
      </c>
      <c r="G323" s="761" t="s">
        <v>276</v>
      </c>
      <c r="H323" s="763" t="s">
        <v>2373</v>
      </c>
    </row>
    <row r="324" spans="1:8" x14ac:dyDescent="0.2">
      <c r="A324" s="783"/>
      <c r="B324" s="755" t="s">
        <v>2374</v>
      </c>
      <c r="C324" s="797">
        <v>1006965892</v>
      </c>
      <c r="D324" s="756" t="s">
        <v>679</v>
      </c>
      <c r="E324" s="760" t="s">
        <v>437</v>
      </c>
      <c r="F324" s="761" t="s">
        <v>438</v>
      </c>
      <c r="G324" s="761" t="s">
        <v>276</v>
      </c>
      <c r="H324" s="763" t="s">
        <v>2376</v>
      </c>
    </row>
    <row r="325" spans="1:8" x14ac:dyDescent="0.2">
      <c r="A325" s="783"/>
      <c r="B325" s="755" t="s">
        <v>3018</v>
      </c>
      <c r="C325" s="797">
        <v>79739768</v>
      </c>
      <c r="D325" s="755" t="s">
        <v>1135</v>
      </c>
      <c r="E325" s="760" t="s">
        <v>437</v>
      </c>
      <c r="F325" s="767" t="s">
        <v>438</v>
      </c>
      <c r="G325" s="767" t="s">
        <v>276</v>
      </c>
      <c r="H325" s="765" t="s">
        <v>3019</v>
      </c>
    </row>
    <row r="326" spans="1:8" x14ac:dyDescent="0.2">
      <c r="A326" s="783"/>
      <c r="B326" s="755" t="s">
        <v>4003</v>
      </c>
      <c r="C326" s="797">
        <v>1121902199</v>
      </c>
      <c r="D326" s="755" t="s">
        <v>381</v>
      </c>
      <c r="E326" s="760" t="s">
        <v>437</v>
      </c>
      <c r="F326" s="761" t="s">
        <v>438</v>
      </c>
      <c r="G326" s="761" t="s">
        <v>276</v>
      </c>
      <c r="H326" s="763" t="s">
        <v>4005</v>
      </c>
    </row>
    <row r="327" spans="1:8" x14ac:dyDescent="0.2">
      <c r="A327" s="783"/>
      <c r="B327" s="755" t="s">
        <v>4006</v>
      </c>
      <c r="C327" s="798">
        <v>1121905626</v>
      </c>
      <c r="D327" s="756" t="s">
        <v>383</v>
      </c>
      <c r="E327" s="760" t="s">
        <v>437</v>
      </c>
      <c r="F327" s="761" t="s">
        <v>438</v>
      </c>
      <c r="G327" s="761" t="s">
        <v>276</v>
      </c>
      <c r="H327" s="763" t="s">
        <v>4007</v>
      </c>
    </row>
    <row r="328" spans="1:8" x14ac:dyDescent="0.2">
      <c r="A328" s="783"/>
      <c r="B328" s="755" t="s">
        <v>4008</v>
      </c>
      <c r="C328" s="797">
        <v>1121926294</v>
      </c>
      <c r="D328" s="755" t="s">
        <v>384</v>
      </c>
      <c r="E328" s="760" t="s">
        <v>437</v>
      </c>
      <c r="F328" s="761" t="s">
        <v>438</v>
      </c>
      <c r="G328" s="761" t="s">
        <v>276</v>
      </c>
      <c r="H328" s="763" t="s">
        <v>4009</v>
      </c>
    </row>
    <row r="329" spans="1:8" x14ac:dyDescent="0.2">
      <c r="A329" s="783"/>
      <c r="B329" s="755" t="s">
        <v>4010</v>
      </c>
      <c r="C329" s="797">
        <v>1121828522</v>
      </c>
      <c r="D329" s="755" t="s">
        <v>593</v>
      </c>
      <c r="E329" s="760" t="s">
        <v>437</v>
      </c>
      <c r="F329" s="761" t="s">
        <v>438</v>
      </c>
      <c r="G329" s="761" t="s">
        <v>276</v>
      </c>
      <c r="H329" s="763" t="s">
        <v>4011</v>
      </c>
    </row>
    <row r="330" spans="1:8" x14ac:dyDescent="0.2">
      <c r="A330" s="783"/>
      <c r="B330" s="755" t="s">
        <v>4012</v>
      </c>
      <c r="C330" s="797">
        <v>1121946486</v>
      </c>
      <c r="D330" s="755" t="s">
        <v>594</v>
      </c>
      <c r="E330" s="760" t="s">
        <v>437</v>
      </c>
      <c r="F330" s="761" t="s">
        <v>438</v>
      </c>
      <c r="G330" s="761" t="s">
        <v>276</v>
      </c>
      <c r="H330" s="763" t="s">
        <v>4013</v>
      </c>
    </row>
    <row r="331" spans="1:8" x14ac:dyDescent="0.2">
      <c r="A331" s="783"/>
      <c r="B331" s="755" t="s">
        <v>4014</v>
      </c>
      <c r="C331" s="797">
        <v>1121920979</v>
      </c>
      <c r="D331" s="755" t="s">
        <v>595</v>
      </c>
      <c r="E331" s="760" t="s">
        <v>437</v>
      </c>
      <c r="F331" s="761" t="s">
        <v>438</v>
      </c>
      <c r="G331" s="761" t="s">
        <v>276</v>
      </c>
      <c r="H331" s="763" t="s">
        <v>4015</v>
      </c>
    </row>
    <row r="332" spans="1:8" x14ac:dyDescent="0.2">
      <c r="A332" s="783"/>
      <c r="B332" s="755" t="s">
        <v>4016</v>
      </c>
      <c r="C332" s="797">
        <v>40438386</v>
      </c>
      <c r="D332" s="755" t="s">
        <v>596</v>
      </c>
      <c r="E332" s="760" t="s">
        <v>437</v>
      </c>
      <c r="F332" s="761" t="s">
        <v>438</v>
      </c>
      <c r="G332" s="761" t="s">
        <v>276</v>
      </c>
      <c r="H332" s="763" t="s">
        <v>4017</v>
      </c>
    </row>
    <row r="333" spans="1:8" x14ac:dyDescent="0.2">
      <c r="A333" s="783"/>
      <c r="B333" s="755" t="s">
        <v>4018</v>
      </c>
      <c r="C333" s="797">
        <v>1121918958</v>
      </c>
      <c r="D333" s="755" t="s">
        <v>597</v>
      </c>
      <c r="E333" s="760" t="s">
        <v>437</v>
      </c>
      <c r="F333" s="761" t="s">
        <v>438</v>
      </c>
      <c r="G333" s="761" t="s">
        <v>276</v>
      </c>
      <c r="H333" s="763" t="s">
        <v>4020</v>
      </c>
    </row>
    <row r="334" spans="1:8" x14ac:dyDescent="0.2">
      <c r="A334" s="759"/>
      <c r="B334" s="755" t="s">
        <v>4021</v>
      </c>
      <c r="C334" s="797">
        <v>1121827022</v>
      </c>
      <c r="D334" s="756" t="s">
        <v>598</v>
      </c>
      <c r="E334" s="760" t="s">
        <v>437</v>
      </c>
      <c r="F334" s="761" t="s">
        <v>438</v>
      </c>
      <c r="G334" s="761" t="s">
        <v>276</v>
      </c>
      <c r="H334" s="763" t="s">
        <v>4023</v>
      </c>
    </row>
    <row r="335" spans="1:8" x14ac:dyDescent="0.2">
      <c r="A335" s="783"/>
      <c r="B335" s="755" t="s">
        <v>4024</v>
      </c>
      <c r="C335" s="798">
        <v>1121943091</v>
      </c>
      <c r="D335" s="756" t="s">
        <v>599</v>
      </c>
      <c r="E335" s="760" t="s">
        <v>437</v>
      </c>
      <c r="F335" s="761" t="s">
        <v>438</v>
      </c>
      <c r="G335" s="761" t="s">
        <v>276</v>
      </c>
      <c r="H335" s="763" t="s">
        <v>4026</v>
      </c>
    </row>
    <row r="336" spans="1:8" x14ac:dyDescent="0.2">
      <c r="A336" s="783"/>
      <c r="B336" s="755" t="s">
        <v>4027</v>
      </c>
      <c r="C336" s="797">
        <v>1006965892</v>
      </c>
      <c r="D336" s="756" t="s">
        <v>679</v>
      </c>
      <c r="E336" s="760" t="s">
        <v>437</v>
      </c>
      <c r="F336" s="761" t="s">
        <v>438</v>
      </c>
      <c r="G336" s="761" t="s">
        <v>276</v>
      </c>
      <c r="H336" s="763" t="s">
        <v>4029</v>
      </c>
    </row>
    <row r="337" spans="1:8" x14ac:dyDescent="0.2">
      <c r="A337" s="783"/>
      <c r="B337" s="755" t="s">
        <v>4030</v>
      </c>
      <c r="C337" s="797">
        <v>79739768</v>
      </c>
      <c r="D337" s="755" t="s">
        <v>1135</v>
      </c>
      <c r="E337" s="760" t="s">
        <v>437</v>
      </c>
      <c r="F337" s="767" t="s">
        <v>438</v>
      </c>
      <c r="G337" s="767" t="s">
        <v>276</v>
      </c>
      <c r="H337" s="763" t="s">
        <v>4031</v>
      </c>
    </row>
    <row r="338" spans="1:8" x14ac:dyDescent="0.2">
      <c r="A338" s="783"/>
      <c r="B338" s="755" t="s">
        <v>4032</v>
      </c>
      <c r="C338" s="797">
        <v>1006820966</v>
      </c>
      <c r="D338" s="756" t="s">
        <v>677</v>
      </c>
      <c r="E338" s="760" t="s">
        <v>437</v>
      </c>
      <c r="F338" s="761" t="s">
        <v>438</v>
      </c>
      <c r="G338" s="761" t="s">
        <v>276</v>
      </c>
      <c r="H338" s="763" t="s">
        <v>4034</v>
      </c>
    </row>
    <row r="339" spans="1:8" x14ac:dyDescent="0.2">
      <c r="A339" s="783"/>
      <c r="B339" s="755" t="s">
        <v>4035</v>
      </c>
      <c r="C339" s="797">
        <v>1121922138</v>
      </c>
      <c r="D339" s="756" t="s">
        <v>678</v>
      </c>
      <c r="E339" s="760" t="s">
        <v>437</v>
      </c>
      <c r="F339" s="761" t="s">
        <v>438</v>
      </c>
      <c r="G339" s="761" t="s">
        <v>276</v>
      </c>
      <c r="H339" s="763" t="s">
        <v>4037</v>
      </c>
    </row>
    <row r="340" spans="1:8" x14ac:dyDescent="0.2">
      <c r="A340" s="783"/>
      <c r="B340" s="755" t="s">
        <v>4413</v>
      </c>
      <c r="C340" s="797">
        <v>1121862918</v>
      </c>
      <c r="D340" s="755" t="s">
        <v>1307</v>
      </c>
      <c r="E340" s="760" t="s">
        <v>437</v>
      </c>
      <c r="F340" s="761" t="s">
        <v>438</v>
      </c>
      <c r="G340" s="761" t="s">
        <v>276</v>
      </c>
      <c r="H340" s="763" t="s">
        <v>4415</v>
      </c>
    </row>
    <row r="341" spans="1:8" x14ac:dyDescent="0.2">
      <c r="A341" s="786"/>
      <c r="B341" s="755" t="s">
        <v>1262</v>
      </c>
      <c r="C341" s="797">
        <v>1013614456</v>
      </c>
      <c r="D341" s="755" t="s">
        <v>592</v>
      </c>
      <c r="E341" s="760" t="s">
        <v>437</v>
      </c>
      <c r="F341" s="761" t="s">
        <v>438</v>
      </c>
      <c r="G341" s="761" t="s">
        <v>276</v>
      </c>
      <c r="H341" s="763" t="s">
        <v>1263</v>
      </c>
    </row>
    <row r="342" spans="1:8" x14ac:dyDescent="0.2">
      <c r="A342" s="759"/>
      <c r="B342" s="755" t="s">
        <v>4591</v>
      </c>
      <c r="C342" s="797">
        <v>86048346</v>
      </c>
      <c r="D342" s="755" t="s">
        <v>4592</v>
      </c>
      <c r="E342" s="760" t="s">
        <v>270</v>
      </c>
      <c r="F342" s="775" t="s">
        <v>4595</v>
      </c>
      <c r="G342" s="762" t="s">
        <v>4049</v>
      </c>
      <c r="H342" s="763" t="s">
        <v>4597</v>
      </c>
    </row>
    <row r="343" spans="1:8" x14ac:dyDescent="0.2">
      <c r="A343" s="783"/>
      <c r="B343" s="755" t="s">
        <v>3355</v>
      </c>
      <c r="C343" s="797">
        <v>1144082891</v>
      </c>
      <c r="D343" s="755" t="s">
        <v>3356</v>
      </c>
      <c r="E343" s="760" t="s">
        <v>277</v>
      </c>
      <c r="F343" s="761" t="s">
        <v>1424</v>
      </c>
      <c r="G343" s="761" t="s">
        <v>272</v>
      </c>
      <c r="H343" s="765" t="s">
        <v>3359</v>
      </c>
    </row>
    <row r="344" spans="1:8" x14ac:dyDescent="0.2">
      <c r="A344" s="783"/>
      <c r="B344" s="755" t="s">
        <v>3094</v>
      </c>
      <c r="C344" s="797">
        <v>1123088475</v>
      </c>
      <c r="D344" s="755" t="s">
        <v>3095</v>
      </c>
      <c r="E344" s="760" t="s">
        <v>277</v>
      </c>
      <c r="F344" s="761" t="s">
        <v>3098</v>
      </c>
      <c r="G344" s="762" t="s">
        <v>272</v>
      </c>
      <c r="H344" s="763" t="s">
        <v>3100</v>
      </c>
    </row>
    <row r="345" spans="1:8" x14ac:dyDescent="0.2">
      <c r="A345" s="783"/>
      <c r="B345" s="755" t="s">
        <v>3115</v>
      </c>
      <c r="C345" s="797">
        <v>1031137426</v>
      </c>
      <c r="D345" s="755" t="s">
        <v>3116</v>
      </c>
      <c r="E345" s="760" t="s">
        <v>277</v>
      </c>
      <c r="F345" s="769" t="s">
        <v>3098</v>
      </c>
      <c r="G345" s="762" t="s">
        <v>272</v>
      </c>
      <c r="H345" s="765" t="s">
        <v>3119</v>
      </c>
    </row>
    <row r="346" spans="1:8" x14ac:dyDescent="0.2">
      <c r="A346" s="759"/>
      <c r="B346" s="755" t="s">
        <v>1640</v>
      </c>
      <c r="C346" s="797">
        <v>1234791971</v>
      </c>
      <c r="D346" s="755" t="s">
        <v>329</v>
      </c>
      <c r="E346" s="760" t="s">
        <v>281</v>
      </c>
      <c r="F346" s="761" t="s">
        <v>332</v>
      </c>
      <c r="G346" s="760" t="s">
        <v>280</v>
      </c>
      <c r="H346" s="763" t="s">
        <v>1643</v>
      </c>
    </row>
    <row r="347" spans="1:8" ht="12" x14ac:dyDescent="0.2">
      <c r="A347" s="785"/>
      <c r="B347" s="755" t="s">
        <v>1644</v>
      </c>
      <c r="C347" s="797">
        <v>1121845439</v>
      </c>
      <c r="D347" s="755" t="s">
        <v>285</v>
      </c>
      <c r="E347" s="760" t="s">
        <v>281</v>
      </c>
      <c r="F347" s="761" t="s">
        <v>332</v>
      </c>
      <c r="G347" s="760" t="s">
        <v>280</v>
      </c>
      <c r="H347" s="763" t="s">
        <v>1645</v>
      </c>
    </row>
    <row r="348" spans="1:8" ht="12" x14ac:dyDescent="0.2">
      <c r="A348" s="785"/>
      <c r="B348" s="755" t="s">
        <v>1646</v>
      </c>
      <c r="C348" s="797">
        <v>86080967</v>
      </c>
      <c r="D348" s="755" t="s">
        <v>330</v>
      </c>
      <c r="E348" s="760" t="s">
        <v>281</v>
      </c>
      <c r="F348" s="761" t="s">
        <v>332</v>
      </c>
      <c r="G348" s="760" t="s">
        <v>280</v>
      </c>
      <c r="H348" s="763" t="s">
        <v>1647</v>
      </c>
    </row>
    <row r="349" spans="1:8" ht="12" x14ac:dyDescent="0.2">
      <c r="A349" s="785"/>
      <c r="B349" s="755" t="s">
        <v>1648</v>
      </c>
      <c r="C349" s="797">
        <v>40439797</v>
      </c>
      <c r="D349" s="755" t="s">
        <v>286</v>
      </c>
      <c r="E349" s="760" t="s">
        <v>281</v>
      </c>
      <c r="F349" s="761" t="s">
        <v>332</v>
      </c>
      <c r="G349" s="760" t="s">
        <v>280</v>
      </c>
      <c r="H349" s="763" t="s">
        <v>1649</v>
      </c>
    </row>
    <row r="350" spans="1:8" ht="12" x14ac:dyDescent="0.2">
      <c r="A350" s="785"/>
      <c r="B350" s="755" t="s">
        <v>1650</v>
      </c>
      <c r="C350" s="797">
        <v>1121912878</v>
      </c>
      <c r="D350" s="755" t="s">
        <v>287</v>
      </c>
      <c r="E350" s="760" t="s">
        <v>281</v>
      </c>
      <c r="F350" s="761" t="s">
        <v>332</v>
      </c>
      <c r="G350" s="760" t="s">
        <v>280</v>
      </c>
      <c r="H350" s="763" t="s">
        <v>1651</v>
      </c>
    </row>
    <row r="351" spans="1:8" x14ac:dyDescent="0.2">
      <c r="A351" s="783"/>
      <c r="B351" s="755" t="s">
        <v>1652</v>
      </c>
      <c r="C351" s="797">
        <v>37293593</v>
      </c>
      <c r="D351" s="755" t="s">
        <v>1653</v>
      </c>
      <c r="E351" s="760" t="s">
        <v>281</v>
      </c>
      <c r="F351" s="761" t="s">
        <v>332</v>
      </c>
      <c r="G351" s="760" t="s">
        <v>280</v>
      </c>
      <c r="H351" s="763" t="s">
        <v>1655</v>
      </c>
    </row>
    <row r="352" spans="1:8" x14ac:dyDescent="0.2">
      <c r="A352" s="783"/>
      <c r="B352" s="755" t="s">
        <v>1657</v>
      </c>
      <c r="C352" s="797">
        <v>17267844</v>
      </c>
      <c r="D352" s="755" t="s">
        <v>1658</v>
      </c>
      <c r="E352" s="760" t="s">
        <v>271</v>
      </c>
      <c r="F352" s="761" t="s">
        <v>332</v>
      </c>
      <c r="G352" s="760" t="s">
        <v>280</v>
      </c>
      <c r="H352" s="763" t="s">
        <v>1660</v>
      </c>
    </row>
    <row r="353" spans="1:8" ht="12" x14ac:dyDescent="0.2">
      <c r="A353" s="785"/>
      <c r="B353" s="755" t="s">
        <v>1661</v>
      </c>
      <c r="C353" s="798">
        <v>11518445</v>
      </c>
      <c r="D353" s="756" t="s">
        <v>284</v>
      </c>
      <c r="E353" s="760" t="s">
        <v>271</v>
      </c>
      <c r="F353" s="761" t="s">
        <v>332</v>
      </c>
      <c r="G353" s="760" t="s">
        <v>280</v>
      </c>
      <c r="H353" s="763" t="s">
        <v>1662</v>
      </c>
    </row>
    <row r="354" spans="1:8" ht="12" x14ac:dyDescent="0.2">
      <c r="A354" s="785"/>
      <c r="B354" s="755" t="s">
        <v>1663</v>
      </c>
      <c r="C354" s="798">
        <v>1006729308</v>
      </c>
      <c r="D354" s="755" t="s">
        <v>1664</v>
      </c>
      <c r="E354" s="760" t="s">
        <v>716</v>
      </c>
      <c r="F354" s="761" t="s">
        <v>332</v>
      </c>
      <c r="G354" s="760" t="s">
        <v>280</v>
      </c>
      <c r="H354" s="763" t="s">
        <v>1667</v>
      </c>
    </row>
    <row r="355" spans="1:8" ht="12" x14ac:dyDescent="0.2">
      <c r="A355" s="785"/>
      <c r="B355" s="755" t="s">
        <v>1668</v>
      </c>
      <c r="C355" s="797">
        <v>40340708</v>
      </c>
      <c r="D355" s="755" t="s">
        <v>313</v>
      </c>
      <c r="E355" s="760" t="s">
        <v>1072</v>
      </c>
      <c r="F355" s="761" t="s">
        <v>332</v>
      </c>
      <c r="G355" s="760" t="s">
        <v>280</v>
      </c>
      <c r="H355" s="763" t="s">
        <v>1671</v>
      </c>
    </row>
    <row r="356" spans="1:8" x14ac:dyDescent="0.2">
      <c r="A356" s="783"/>
      <c r="B356" s="755" t="s">
        <v>1672</v>
      </c>
      <c r="C356" s="797">
        <v>1121883302</v>
      </c>
      <c r="D356" s="755" t="s">
        <v>1609</v>
      </c>
      <c r="E356" s="760" t="s">
        <v>281</v>
      </c>
      <c r="F356" s="761" t="s">
        <v>332</v>
      </c>
      <c r="G356" s="760" t="s">
        <v>280</v>
      </c>
      <c r="H356" s="763" t="s">
        <v>1674</v>
      </c>
    </row>
    <row r="357" spans="1:8" x14ac:dyDescent="0.2">
      <c r="A357" s="783"/>
      <c r="B357" s="755" t="s">
        <v>1675</v>
      </c>
      <c r="C357" s="798">
        <v>1006826802</v>
      </c>
      <c r="D357" s="755" t="s">
        <v>1618</v>
      </c>
      <c r="E357" s="760" t="s">
        <v>281</v>
      </c>
      <c r="F357" s="761" t="s">
        <v>332</v>
      </c>
      <c r="G357" s="760" t="s">
        <v>280</v>
      </c>
      <c r="H357" s="763" t="s">
        <v>1676</v>
      </c>
    </row>
    <row r="358" spans="1:8" x14ac:dyDescent="0.2">
      <c r="A358" s="759"/>
      <c r="B358" s="755" t="s">
        <v>1682</v>
      </c>
      <c r="C358" s="797">
        <v>1122121514</v>
      </c>
      <c r="D358" s="755" t="s">
        <v>300</v>
      </c>
      <c r="E358" s="760" t="s">
        <v>275</v>
      </c>
      <c r="F358" s="761" t="s">
        <v>332</v>
      </c>
      <c r="G358" s="760" t="s">
        <v>280</v>
      </c>
      <c r="H358" s="763" t="s">
        <v>1683</v>
      </c>
    </row>
    <row r="359" spans="1:8" x14ac:dyDescent="0.2">
      <c r="A359" s="783"/>
      <c r="B359" s="755" t="s">
        <v>1684</v>
      </c>
      <c r="C359" s="798">
        <v>1121969024</v>
      </c>
      <c r="D359" s="756" t="s">
        <v>358</v>
      </c>
      <c r="E359" s="760" t="s">
        <v>716</v>
      </c>
      <c r="F359" s="761" t="s">
        <v>332</v>
      </c>
      <c r="G359" s="760" t="s">
        <v>280</v>
      </c>
      <c r="H359" s="763" t="s">
        <v>1686</v>
      </c>
    </row>
    <row r="360" spans="1:8" ht="12" x14ac:dyDescent="0.2">
      <c r="A360" s="788"/>
      <c r="B360" s="755" t="s">
        <v>1687</v>
      </c>
      <c r="C360" s="798">
        <v>35263186</v>
      </c>
      <c r="D360" s="756" t="s">
        <v>359</v>
      </c>
      <c r="E360" s="760" t="s">
        <v>1073</v>
      </c>
      <c r="F360" s="761" t="s">
        <v>332</v>
      </c>
      <c r="G360" s="760" t="s">
        <v>280</v>
      </c>
      <c r="H360" s="763" t="s">
        <v>1690</v>
      </c>
    </row>
    <row r="361" spans="1:8" x14ac:dyDescent="0.2">
      <c r="A361" s="783"/>
      <c r="B361" s="755" t="s">
        <v>1691</v>
      </c>
      <c r="C361" s="798">
        <v>30083064</v>
      </c>
      <c r="D361" s="756" t="s">
        <v>361</v>
      </c>
      <c r="E361" s="760" t="s">
        <v>1073</v>
      </c>
      <c r="F361" s="761" t="s">
        <v>332</v>
      </c>
      <c r="G361" s="760" t="s">
        <v>280</v>
      </c>
      <c r="H361" s="763" t="s">
        <v>1693</v>
      </c>
    </row>
    <row r="362" spans="1:8" x14ac:dyDescent="0.2">
      <c r="A362" s="783"/>
      <c r="B362" s="755" t="s">
        <v>1694</v>
      </c>
      <c r="C362" s="797">
        <v>1121832460</v>
      </c>
      <c r="D362" s="755" t="s">
        <v>363</v>
      </c>
      <c r="E362" s="760" t="s">
        <v>1073</v>
      </c>
      <c r="F362" s="761" t="s">
        <v>332</v>
      </c>
      <c r="G362" s="760" t="s">
        <v>280</v>
      </c>
      <c r="H362" s="763" t="s">
        <v>1696</v>
      </c>
    </row>
    <row r="363" spans="1:8" x14ac:dyDescent="0.2">
      <c r="A363" s="783"/>
      <c r="B363" s="755" t="s">
        <v>1697</v>
      </c>
      <c r="C363" s="797">
        <v>1193218812</v>
      </c>
      <c r="D363" s="755" t="s">
        <v>1698</v>
      </c>
      <c r="E363" s="760" t="s">
        <v>1074</v>
      </c>
      <c r="F363" s="761" t="s">
        <v>332</v>
      </c>
      <c r="G363" s="760" t="s">
        <v>280</v>
      </c>
      <c r="H363" s="763" t="s">
        <v>1701</v>
      </c>
    </row>
    <row r="364" spans="1:8" x14ac:dyDescent="0.2">
      <c r="A364" s="783"/>
      <c r="B364" s="755" t="s">
        <v>1702</v>
      </c>
      <c r="C364" s="797">
        <v>52821671</v>
      </c>
      <c r="D364" s="755" t="s">
        <v>365</v>
      </c>
      <c r="E364" s="760" t="s">
        <v>1074</v>
      </c>
      <c r="F364" s="761" t="s">
        <v>332</v>
      </c>
      <c r="G364" s="760" t="s">
        <v>280</v>
      </c>
      <c r="H364" s="763" t="s">
        <v>1703</v>
      </c>
    </row>
    <row r="365" spans="1:8" ht="12" x14ac:dyDescent="0.2">
      <c r="A365" s="788"/>
      <c r="B365" s="755" t="s">
        <v>1704</v>
      </c>
      <c r="C365" s="797">
        <v>1121839035</v>
      </c>
      <c r="D365" s="755" t="s">
        <v>367</v>
      </c>
      <c r="E365" s="760" t="s">
        <v>1075</v>
      </c>
      <c r="F365" s="761" t="s">
        <v>332</v>
      </c>
      <c r="G365" s="760" t="s">
        <v>280</v>
      </c>
      <c r="H365" s="763" t="s">
        <v>1707</v>
      </c>
    </row>
    <row r="366" spans="1:8" x14ac:dyDescent="0.2">
      <c r="A366" s="783"/>
      <c r="B366" s="755" t="s">
        <v>1708</v>
      </c>
      <c r="C366" s="797">
        <v>1121936076</v>
      </c>
      <c r="D366" s="755" t="s">
        <v>369</v>
      </c>
      <c r="E366" s="760" t="s">
        <v>1076</v>
      </c>
      <c r="F366" s="761" t="s">
        <v>332</v>
      </c>
      <c r="G366" s="760" t="s">
        <v>280</v>
      </c>
      <c r="H366" s="763" t="s">
        <v>1710</v>
      </c>
    </row>
    <row r="367" spans="1:8" x14ac:dyDescent="0.2">
      <c r="A367" s="783"/>
      <c r="B367" s="755" t="s">
        <v>1711</v>
      </c>
      <c r="C367" s="797">
        <v>12636578</v>
      </c>
      <c r="D367" s="755" t="s">
        <v>371</v>
      </c>
      <c r="E367" s="760" t="s">
        <v>1077</v>
      </c>
      <c r="F367" s="761" t="s">
        <v>332</v>
      </c>
      <c r="G367" s="760" t="s">
        <v>280</v>
      </c>
      <c r="H367" s="763" t="s">
        <v>1714</v>
      </c>
    </row>
    <row r="368" spans="1:8" x14ac:dyDescent="0.2">
      <c r="A368" s="783"/>
      <c r="B368" s="755" t="s">
        <v>1716</v>
      </c>
      <c r="C368" s="798">
        <v>53122303</v>
      </c>
      <c r="D368" s="756" t="s">
        <v>1717</v>
      </c>
      <c r="E368" s="760" t="s">
        <v>1077</v>
      </c>
      <c r="F368" s="761" t="s">
        <v>332</v>
      </c>
      <c r="G368" s="760" t="s">
        <v>280</v>
      </c>
      <c r="H368" s="763" t="s">
        <v>1719</v>
      </c>
    </row>
    <row r="369" spans="1:8" ht="12" x14ac:dyDescent="0.2">
      <c r="A369" s="785"/>
      <c r="B369" s="755" t="s">
        <v>1720</v>
      </c>
      <c r="C369" s="798">
        <v>17266494</v>
      </c>
      <c r="D369" s="756" t="s">
        <v>373</v>
      </c>
      <c r="E369" s="760" t="s">
        <v>1077</v>
      </c>
      <c r="F369" s="761" t="s">
        <v>332</v>
      </c>
      <c r="G369" s="760" t="s">
        <v>280</v>
      </c>
      <c r="H369" s="763" t="s">
        <v>1722</v>
      </c>
    </row>
    <row r="370" spans="1:8" x14ac:dyDescent="0.2">
      <c r="A370" s="783"/>
      <c r="B370" s="755" t="s">
        <v>1723</v>
      </c>
      <c r="C370" s="797">
        <v>1121860595</v>
      </c>
      <c r="D370" s="755" t="s">
        <v>374</v>
      </c>
      <c r="E370" s="760" t="s">
        <v>1077</v>
      </c>
      <c r="F370" s="761" t="s">
        <v>332</v>
      </c>
      <c r="G370" s="760" t="s">
        <v>280</v>
      </c>
      <c r="H370" s="763" t="s">
        <v>1725</v>
      </c>
    </row>
    <row r="371" spans="1:8" x14ac:dyDescent="0.2">
      <c r="A371" s="783"/>
      <c r="B371" s="755" t="s">
        <v>1727</v>
      </c>
      <c r="C371" s="797">
        <v>1121845699</v>
      </c>
      <c r="D371" s="755" t="s">
        <v>1728</v>
      </c>
      <c r="E371" s="760" t="s">
        <v>437</v>
      </c>
      <c r="F371" s="761" t="s">
        <v>332</v>
      </c>
      <c r="G371" s="760" t="s">
        <v>280</v>
      </c>
      <c r="H371" s="763" t="s">
        <v>1731</v>
      </c>
    </row>
    <row r="372" spans="1:8" x14ac:dyDescent="0.2">
      <c r="A372" s="783"/>
      <c r="B372" s="755" t="s">
        <v>1732</v>
      </c>
      <c r="C372" s="797">
        <v>1121825157</v>
      </c>
      <c r="D372" s="755" t="s">
        <v>376</v>
      </c>
      <c r="E372" s="760" t="s">
        <v>437</v>
      </c>
      <c r="F372" s="761" t="s">
        <v>332</v>
      </c>
      <c r="G372" s="760" t="s">
        <v>280</v>
      </c>
      <c r="H372" s="763" t="s">
        <v>1734</v>
      </c>
    </row>
    <row r="373" spans="1:8" ht="12" x14ac:dyDescent="0.2">
      <c r="A373" s="785"/>
      <c r="B373" s="755" t="s">
        <v>1735</v>
      </c>
      <c r="C373" s="797">
        <v>1121855170</v>
      </c>
      <c r="D373" s="755" t="s">
        <v>378</v>
      </c>
      <c r="E373" s="760" t="s">
        <v>437</v>
      </c>
      <c r="F373" s="761" t="s">
        <v>332</v>
      </c>
      <c r="G373" s="760" t="s">
        <v>280</v>
      </c>
      <c r="H373" s="763" t="s">
        <v>1737</v>
      </c>
    </row>
    <row r="374" spans="1:8" x14ac:dyDescent="0.2">
      <c r="A374" s="783"/>
      <c r="B374" s="755" t="s">
        <v>1738</v>
      </c>
      <c r="C374" s="797">
        <v>1121859904</v>
      </c>
      <c r="D374" s="755" t="s">
        <v>380</v>
      </c>
      <c r="E374" s="760" t="s">
        <v>437</v>
      </c>
      <c r="F374" s="761" t="s">
        <v>332</v>
      </c>
      <c r="G374" s="760" t="s">
        <v>280</v>
      </c>
      <c r="H374" s="763" t="s">
        <v>1739</v>
      </c>
    </row>
    <row r="375" spans="1:8" ht="12" x14ac:dyDescent="0.2">
      <c r="A375" s="788"/>
      <c r="B375" s="755" t="s">
        <v>1754</v>
      </c>
      <c r="C375" s="797">
        <v>1026577505</v>
      </c>
      <c r="D375" s="755" t="s">
        <v>385</v>
      </c>
      <c r="E375" s="760" t="s">
        <v>281</v>
      </c>
      <c r="F375" s="761" t="s">
        <v>332</v>
      </c>
      <c r="G375" s="760" t="s">
        <v>280</v>
      </c>
      <c r="H375" s="763" t="s">
        <v>1756</v>
      </c>
    </row>
    <row r="376" spans="1:8" x14ac:dyDescent="0.2">
      <c r="A376" s="783"/>
      <c r="B376" s="755" t="s">
        <v>1757</v>
      </c>
      <c r="C376" s="797">
        <v>1122138868</v>
      </c>
      <c r="D376" s="755" t="s">
        <v>386</v>
      </c>
      <c r="E376" s="760" t="s">
        <v>281</v>
      </c>
      <c r="F376" s="761" t="s">
        <v>332</v>
      </c>
      <c r="G376" s="760" t="s">
        <v>280</v>
      </c>
      <c r="H376" s="763" t="s">
        <v>1759</v>
      </c>
    </row>
    <row r="377" spans="1:8" x14ac:dyDescent="0.2">
      <c r="A377" s="783"/>
      <c r="B377" s="755" t="s">
        <v>1761</v>
      </c>
      <c r="C377" s="797">
        <v>1010052404</v>
      </c>
      <c r="D377" s="755" t="s">
        <v>387</v>
      </c>
      <c r="E377" s="760" t="s">
        <v>281</v>
      </c>
      <c r="F377" s="761" t="s">
        <v>332</v>
      </c>
      <c r="G377" s="760" t="s">
        <v>280</v>
      </c>
      <c r="H377" s="763" t="s">
        <v>1762</v>
      </c>
    </row>
    <row r="378" spans="1:8" ht="12" x14ac:dyDescent="0.2">
      <c r="A378" s="791"/>
      <c r="B378" s="755" t="s">
        <v>1763</v>
      </c>
      <c r="C378" s="797">
        <v>40218615</v>
      </c>
      <c r="D378" s="756" t="s">
        <v>388</v>
      </c>
      <c r="E378" s="760" t="s">
        <v>1078</v>
      </c>
      <c r="F378" s="761" t="s">
        <v>332</v>
      </c>
      <c r="G378" s="760" t="s">
        <v>280</v>
      </c>
      <c r="H378" s="763" t="s">
        <v>1766</v>
      </c>
    </row>
    <row r="379" spans="1:8" ht="12" x14ac:dyDescent="0.2">
      <c r="A379" s="791"/>
      <c r="B379" s="755" t="s">
        <v>1767</v>
      </c>
      <c r="C379" s="798">
        <v>40447397</v>
      </c>
      <c r="D379" s="756" t="s">
        <v>390</v>
      </c>
      <c r="E379" s="760" t="s">
        <v>1078</v>
      </c>
      <c r="F379" s="761" t="s">
        <v>332</v>
      </c>
      <c r="G379" s="760" t="s">
        <v>280</v>
      </c>
      <c r="H379" s="763" t="s">
        <v>1769</v>
      </c>
    </row>
    <row r="380" spans="1:8" x14ac:dyDescent="0.2">
      <c r="A380" s="783"/>
      <c r="B380" s="755" t="s">
        <v>1770</v>
      </c>
      <c r="C380" s="797">
        <v>1121845390</v>
      </c>
      <c r="D380" s="755" t="s">
        <v>391</v>
      </c>
      <c r="E380" s="760" t="s">
        <v>1078</v>
      </c>
      <c r="F380" s="761" t="s">
        <v>332</v>
      </c>
      <c r="G380" s="760" t="s">
        <v>280</v>
      </c>
      <c r="H380" s="763" t="s">
        <v>1772</v>
      </c>
    </row>
    <row r="381" spans="1:8" ht="12" x14ac:dyDescent="0.2">
      <c r="A381" s="785"/>
      <c r="B381" s="755" t="s">
        <v>1773</v>
      </c>
      <c r="C381" s="797">
        <v>40445474</v>
      </c>
      <c r="D381" s="755" t="s">
        <v>393</v>
      </c>
      <c r="E381" s="760" t="s">
        <v>1078</v>
      </c>
      <c r="F381" s="761" t="s">
        <v>332</v>
      </c>
      <c r="G381" s="760" t="s">
        <v>280</v>
      </c>
      <c r="H381" s="763" t="s">
        <v>1774</v>
      </c>
    </row>
    <row r="382" spans="1:8" x14ac:dyDescent="0.2">
      <c r="A382" s="783"/>
      <c r="B382" s="755" t="s">
        <v>1775</v>
      </c>
      <c r="C382" s="797">
        <v>1121880108</v>
      </c>
      <c r="D382" s="755" t="s">
        <v>395</v>
      </c>
      <c r="E382" s="760" t="s">
        <v>1078</v>
      </c>
      <c r="F382" s="761" t="s">
        <v>332</v>
      </c>
      <c r="G382" s="760" t="s">
        <v>280</v>
      </c>
      <c r="H382" s="763" t="s">
        <v>1777</v>
      </c>
    </row>
    <row r="383" spans="1:8" ht="12" x14ac:dyDescent="0.2">
      <c r="A383" s="785"/>
      <c r="B383" s="755" t="s">
        <v>1778</v>
      </c>
      <c r="C383" s="798">
        <v>40441513</v>
      </c>
      <c r="D383" s="756" t="s">
        <v>397</v>
      </c>
      <c r="E383" s="760" t="s">
        <v>279</v>
      </c>
      <c r="F383" s="761" t="s">
        <v>332</v>
      </c>
      <c r="G383" s="760" t="s">
        <v>280</v>
      </c>
      <c r="H383" s="763" t="s">
        <v>1780</v>
      </c>
    </row>
    <row r="384" spans="1:8" ht="12" x14ac:dyDescent="0.2">
      <c r="A384" s="785"/>
      <c r="B384" s="755" t="s">
        <v>1781</v>
      </c>
      <c r="C384" s="798">
        <v>80830452</v>
      </c>
      <c r="D384" s="756" t="s">
        <v>399</v>
      </c>
      <c r="E384" s="760" t="s">
        <v>279</v>
      </c>
      <c r="F384" s="761" t="s">
        <v>332</v>
      </c>
      <c r="G384" s="760" t="s">
        <v>280</v>
      </c>
      <c r="H384" s="763" t="s">
        <v>1782</v>
      </c>
    </row>
    <row r="385" spans="1:8" ht="12" x14ac:dyDescent="0.2">
      <c r="A385" s="788"/>
      <c r="B385" s="755" t="s">
        <v>1783</v>
      </c>
      <c r="C385" s="798">
        <v>17342779</v>
      </c>
      <c r="D385" s="756" t="s">
        <v>401</v>
      </c>
      <c r="E385" s="760" t="s">
        <v>279</v>
      </c>
      <c r="F385" s="761" t="s">
        <v>332</v>
      </c>
      <c r="G385" s="760" t="s">
        <v>280</v>
      </c>
      <c r="H385" s="763" t="s">
        <v>1784</v>
      </c>
    </row>
    <row r="386" spans="1:8" x14ac:dyDescent="0.2">
      <c r="A386" s="783"/>
      <c r="B386" s="755" t="s">
        <v>1785</v>
      </c>
      <c r="C386" s="797">
        <v>1121848597</v>
      </c>
      <c r="D386" s="755" t="s">
        <v>402</v>
      </c>
      <c r="E386" s="760" t="s">
        <v>279</v>
      </c>
      <c r="F386" s="761" t="s">
        <v>332</v>
      </c>
      <c r="G386" s="760" t="s">
        <v>280</v>
      </c>
      <c r="H386" s="763" t="s">
        <v>1787</v>
      </c>
    </row>
    <row r="387" spans="1:8" x14ac:dyDescent="0.2">
      <c r="A387" s="783"/>
      <c r="B387" s="755" t="s">
        <v>1788</v>
      </c>
      <c r="C387" s="798">
        <v>1121889543</v>
      </c>
      <c r="D387" s="756" t="s">
        <v>404</v>
      </c>
      <c r="E387" s="760" t="s">
        <v>279</v>
      </c>
      <c r="F387" s="761" t="s">
        <v>332</v>
      </c>
      <c r="G387" s="760" t="s">
        <v>280</v>
      </c>
      <c r="H387" s="763" t="s">
        <v>1789</v>
      </c>
    </row>
    <row r="388" spans="1:8" x14ac:dyDescent="0.2">
      <c r="A388" s="783"/>
      <c r="B388" s="755" t="s">
        <v>1791</v>
      </c>
      <c r="C388" s="797">
        <v>1121884982</v>
      </c>
      <c r="D388" s="755" t="s">
        <v>405</v>
      </c>
      <c r="E388" s="760" t="s">
        <v>1079</v>
      </c>
      <c r="F388" s="761" t="s">
        <v>332</v>
      </c>
      <c r="G388" s="760" t="s">
        <v>280</v>
      </c>
      <c r="H388" s="763" t="s">
        <v>1793</v>
      </c>
    </row>
    <row r="389" spans="1:8" ht="12" x14ac:dyDescent="0.2">
      <c r="A389" s="792"/>
      <c r="B389" s="755" t="s">
        <v>1794</v>
      </c>
      <c r="C389" s="798">
        <v>86067232</v>
      </c>
      <c r="D389" s="756" t="s">
        <v>407</v>
      </c>
      <c r="E389" s="760" t="s">
        <v>271</v>
      </c>
      <c r="F389" s="761" t="s">
        <v>332</v>
      </c>
      <c r="G389" s="760" t="s">
        <v>280</v>
      </c>
      <c r="H389" s="763" t="s">
        <v>1796</v>
      </c>
    </row>
    <row r="390" spans="1:8" x14ac:dyDescent="0.2">
      <c r="A390" s="783"/>
      <c r="B390" s="755" t="s">
        <v>1797</v>
      </c>
      <c r="C390" s="798">
        <v>1122651218</v>
      </c>
      <c r="D390" s="756" t="s">
        <v>409</v>
      </c>
      <c r="E390" s="760" t="s">
        <v>271</v>
      </c>
      <c r="F390" s="761" t="s">
        <v>332</v>
      </c>
      <c r="G390" s="760" t="s">
        <v>280</v>
      </c>
      <c r="H390" s="763" t="s">
        <v>1798</v>
      </c>
    </row>
    <row r="391" spans="1:8" ht="12" x14ac:dyDescent="0.2">
      <c r="A391" s="788"/>
      <c r="B391" s="755" t="s">
        <v>1799</v>
      </c>
      <c r="C391" s="798">
        <v>1119888213</v>
      </c>
      <c r="D391" s="756" t="s">
        <v>411</v>
      </c>
      <c r="E391" s="760" t="s">
        <v>271</v>
      </c>
      <c r="F391" s="761" t="s">
        <v>332</v>
      </c>
      <c r="G391" s="760" t="s">
        <v>280</v>
      </c>
      <c r="H391" s="763" t="s">
        <v>1800</v>
      </c>
    </row>
    <row r="392" spans="1:8" ht="12" x14ac:dyDescent="0.2">
      <c r="A392" s="785"/>
      <c r="B392" s="755" t="s">
        <v>1801</v>
      </c>
      <c r="C392" s="797">
        <v>1121849188</v>
      </c>
      <c r="D392" s="755" t="s">
        <v>412</v>
      </c>
      <c r="E392" s="760" t="s">
        <v>704</v>
      </c>
      <c r="F392" s="761" t="s">
        <v>332</v>
      </c>
      <c r="G392" s="760" t="s">
        <v>280</v>
      </c>
      <c r="H392" s="763" t="s">
        <v>1803</v>
      </c>
    </row>
    <row r="393" spans="1:8" ht="12" x14ac:dyDescent="0.2">
      <c r="A393" s="785"/>
      <c r="B393" s="755" t="s">
        <v>1804</v>
      </c>
      <c r="C393" s="798">
        <v>86058755</v>
      </c>
      <c r="D393" s="756" t="s">
        <v>414</v>
      </c>
      <c r="E393" s="760" t="s">
        <v>704</v>
      </c>
      <c r="F393" s="761" t="s">
        <v>332</v>
      </c>
      <c r="G393" s="760" t="s">
        <v>280</v>
      </c>
      <c r="H393" s="763" t="s">
        <v>1805</v>
      </c>
    </row>
    <row r="394" spans="1:8" ht="12" x14ac:dyDescent="0.2">
      <c r="A394" s="785"/>
      <c r="B394" s="755" t="s">
        <v>1806</v>
      </c>
      <c r="C394" s="797">
        <v>1120870734</v>
      </c>
      <c r="D394" s="755" t="s">
        <v>416</v>
      </c>
      <c r="E394" s="760" t="s">
        <v>704</v>
      </c>
      <c r="F394" s="761" t="s">
        <v>332</v>
      </c>
      <c r="G394" s="760" t="s">
        <v>280</v>
      </c>
      <c r="H394" s="763" t="s">
        <v>1807</v>
      </c>
    </row>
    <row r="395" spans="1:8" ht="12" x14ac:dyDescent="0.2">
      <c r="A395" s="785"/>
      <c r="B395" s="755" t="s">
        <v>1808</v>
      </c>
      <c r="C395" s="798">
        <v>38239974</v>
      </c>
      <c r="D395" s="756" t="s">
        <v>418</v>
      </c>
      <c r="E395" s="760" t="s">
        <v>1072</v>
      </c>
      <c r="F395" s="761" t="s">
        <v>332</v>
      </c>
      <c r="G395" s="760" t="s">
        <v>280</v>
      </c>
      <c r="H395" s="763" t="s">
        <v>1810</v>
      </c>
    </row>
    <row r="396" spans="1:8" ht="12" x14ac:dyDescent="0.2">
      <c r="A396" s="785"/>
      <c r="B396" s="755" t="s">
        <v>1812</v>
      </c>
      <c r="C396" s="797">
        <v>1016064134</v>
      </c>
      <c r="D396" s="755" t="s">
        <v>419</v>
      </c>
      <c r="E396" s="760" t="s">
        <v>1072</v>
      </c>
      <c r="F396" s="761" t="s">
        <v>332</v>
      </c>
      <c r="G396" s="760" t="s">
        <v>280</v>
      </c>
      <c r="H396" s="763" t="s">
        <v>1814</v>
      </c>
    </row>
    <row r="397" spans="1:8" ht="12" x14ac:dyDescent="0.2">
      <c r="A397" s="785"/>
      <c r="B397" s="755" t="s">
        <v>1815</v>
      </c>
      <c r="C397" s="798">
        <v>40442774</v>
      </c>
      <c r="D397" s="756" t="s">
        <v>420</v>
      </c>
      <c r="E397" s="760" t="s">
        <v>703</v>
      </c>
      <c r="F397" s="761" t="s">
        <v>332</v>
      </c>
      <c r="G397" s="760" t="s">
        <v>280</v>
      </c>
      <c r="H397" s="763" t="s">
        <v>1817</v>
      </c>
    </row>
    <row r="398" spans="1:8" ht="12" x14ac:dyDescent="0.2">
      <c r="A398" s="788"/>
      <c r="B398" s="755" t="s">
        <v>1818</v>
      </c>
      <c r="C398" s="797">
        <v>35263210</v>
      </c>
      <c r="D398" s="755" t="s">
        <v>422</v>
      </c>
      <c r="E398" s="760" t="s">
        <v>278</v>
      </c>
      <c r="F398" s="761" t="s">
        <v>332</v>
      </c>
      <c r="G398" s="760" t="s">
        <v>280</v>
      </c>
      <c r="H398" s="763" t="s">
        <v>1821</v>
      </c>
    </row>
    <row r="399" spans="1:8" x14ac:dyDescent="0.2">
      <c r="A399" s="783"/>
      <c r="B399" s="755" t="s">
        <v>1822</v>
      </c>
      <c r="C399" s="797">
        <v>40386556</v>
      </c>
      <c r="D399" s="755" t="s">
        <v>424</v>
      </c>
      <c r="E399" s="760" t="s">
        <v>278</v>
      </c>
      <c r="F399" s="761" t="s">
        <v>332</v>
      </c>
      <c r="G399" s="760" t="s">
        <v>280</v>
      </c>
      <c r="H399" s="763" t="s">
        <v>1824</v>
      </c>
    </row>
    <row r="400" spans="1:8" x14ac:dyDescent="0.2">
      <c r="A400" s="783"/>
      <c r="B400" s="755" t="s">
        <v>1825</v>
      </c>
      <c r="C400" s="797">
        <v>86054622</v>
      </c>
      <c r="D400" s="755" t="s">
        <v>426</v>
      </c>
      <c r="E400" s="760" t="s">
        <v>278</v>
      </c>
      <c r="F400" s="761" t="s">
        <v>332</v>
      </c>
      <c r="G400" s="760" t="s">
        <v>280</v>
      </c>
      <c r="H400" s="763" t="s">
        <v>1827</v>
      </c>
    </row>
    <row r="401" spans="1:8" x14ac:dyDescent="0.2">
      <c r="A401" s="783"/>
      <c r="B401" s="755" t="s">
        <v>1828</v>
      </c>
      <c r="C401" s="798">
        <v>1121955665</v>
      </c>
      <c r="D401" s="755" t="s">
        <v>1829</v>
      </c>
      <c r="E401" s="760" t="s">
        <v>278</v>
      </c>
      <c r="F401" s="761" t="s">
        <v>332</v>
      </c>
      <c r="G401" s="760" t="s">
        <v>280</v>
      </c>
      <c r="H401" s="763" t="s">
        <v>1831</v>
      </c>
    </row>
    <row r="402" spans="1:8" x14ac:dyDescent="0.2">
      <c r="A402" s="783"/>
      <c r="B402" s="755" t="s">
        <v>1832</v>
      </c>
      <c r="C402" s="797">
        <v>1121894142</v>
      </c>
      <c r="D402" s="755" t="s">
        <v>429</v>
      </c>
      <c r="E402" s="760" t="s">
        <v>278</v>
      </c>
      <c r="F402" s="761" t="s">
        <v>332</v>
      </c>
      <c r="G402" s="760" t="s">
        <v>280</v>
      </c>
      <c r="H402" s="763" t="s">
        <v>1834</v>
      </c>
    </row>
    <row r="403" spans="1:8" x14ac:dyDescent="0.2">
      <c r="A403" s="759"/>
      <c r="B403" s="755" t="s">
        <v>1835</v>
      </c>
      <c r="C403" s="797">
        <v>86059230</v>
      </c>
      <c r="D403" s="755" t="s">
        <v>431</v>
      </c>
      <c r="E403" s="760" t="s">
        <v>278</v>
      </c>
      <c r="F403" s="761" t="s">
        <v>332</v>
      </c>
      <c r="G403" s="760" t="s">
        <v>280</v>
      </c>
      <c r="H403" s="763" t="s">
        <v>1837</v>
      </c>
    </row>
    <row r="404" spans="1:8" x14ac:dyDescent="0.2">
      <c r="A404" s="783"/>
      <c r="B404" s="755" t="s">
        <v>1838</v>
      </c>
      <c r="C404" s="797">
        <v>17335623</v>
      </c>
      <c r="D404" s="755" t="s">
        <v>433</v>
      </c>
      <c r="E404" s="760" t="s">
        <v>278</v>
      </c>
      <c r="F404" s="761" t="s">
        <v>332</v>
      </c>
      <c r="G404" s="760" t="s">
        <v>280</v>
      </c>
      <c r="H404" s="763" t="s">
        <v>1840</v>
      </c>
    </row>
    <row r="405" spans="1:8" x14ac:dyDescent="0.2">
      <c r="A405" s="783"/>
      <c r="B405" s="755" t="s">
        <v>1841</v>
      </c>
      <c r="C405" s="797">
        <v>86067601</v>
      </c>
      <c r="D405" s="755" t="s">
        <v>434</v>
      </c>
      <c r="E405" s="760" t="s">
        <v>278</v>
      </c>
      <c r="F405" s="761" t="s">
        <v>332</v>
      </c>
      <c r="G405" s="760" t="s">
        <v>280</v>
      </c>
      <c r="H405" s="763" t="s">
        <v>1842</v>
      </c>
    </row>
    <row r="406" spans="1:8" x14ac:dyDescent="0.2">
      <c r="A406" s="783"/>
      <c r="B406" s="755" t="s">
        <v>1843</v>
      </c>
      <c r="C406" s="797">
        <v>1018406309</v>
      </c>
      <c r="D406" s="755" t="s">
        <v>435</v>
      </c>
      <c r="E406" s="760" t="s">
        <v>279</v>
      </c>
      <c r="F406" s="761" t="s">
        <v>332</v>
      </c>
      <c r="G406" s="760" t="s">
        <v>280</v>
      </c>
      <c r="H406" s="763" t="s">
        <v>1844</v>
      </c>
    </row>
    <row r="407" spans="1:8" ht="12" x14ac:dyDescent="0.2">
      <c r="A407" s="785"/>
      <c r="B407" s="755" t="s">
        <v>1851</v>
      </c>
      <c r="C407" s="797">
        <v>40383789</v>
      </c>
      <c r="D407" s="755" t="s">
        <v>454</v>
      </c>
      <c r="E407" s="760" t="s">
        <v>1073</v>
      </c>
      <c r="F407" s="761" t="s">
        <v>332</v>
      </c>
      <c r="G407" s="760" t="s">
        <v>280</v>
      </c>
      <c r="H407" s="765" t="s">
        <v>1854</v>
      </c>
    </row>
    <row r="408" spans="1:8" ht="12" x14ac:dyDescent="0.2">
      <c r="A408" s="785"/>
      <c r="B408" s="755" t="s">
        <v>1855</v>
      </c>
      <c r="C408" s="797">
        <v>1121838496</v>
      </c>
      <c r="D408" s="755" t="s">
        <v>455</v>
      </c>
      <c r="E408" s="760" t="s">
        <v>1074</v>
      </c>
      <c r="F408" s="761" t="s">
        <v>332</v>
      </c>
      <c r="G408" s="760" t="s">
        <v>280</v>
      </c>
      <c r="H408" s="765" t="s">
        <v>1857</v>
      </c>
    </row>
    <row r="409" spans="1:8" x14ac:dyDescent="0.2">
      <c r="A409" s="783"/>
      <c r="B409" s="755" t="s">
        <v>1858</v>
      </c>
      <c r="C409" s="797">
        <v>1121875719</v>
      </c>
      <c r="D409" s="755" t="s">
        <v>457</v>
      </c>
      <c r="E409" s="760" t="s">
        <v>1074</v>
      </c>
      <c r="F409" s="761" t="s">
        <v>332</v>
      </c>
      <c r="G409" s="760" t="s">
        <v>280</v>
      </c>
      <c r="H409" s="765" t="s">
        <v>1859</v>
      </c>
    </row>
    <row r="410" spans="1:8" x14ac:dyDescent="0.2">
      <c r="A410" s="759"/>
      <c r="B410" s="755" t="s">
        <v>1860</v>
      </c>
      <c r="C410" s="797">
        <v>40391742</v>
      </c>
      <c r="D410" s="755" t="s">
        <v>458</v>
      </c>
      <c r="E410" s="760" t="s">
        <v>1075</v>
      </c>
      <c r="F410" s="761" t="s">
        <v>332</v>
      </c>
      <c r="G410" s="760" t="s">
        <v>280</v>
      </c>
      <c r="H410" s="765" t="s">
        <v>1861</v>
      </c>
    </row>
    <row r="411" spans="1:8" x14ac:dyDescent="0.2">
      <c r="A411" s="783"/>
      <c r="B411" s="755" t="s">
        <v>1862</v>
      </c>
      <c r="C411" s="797">
        <v>35261474</v>
      </c>
      <c r="D411" s="755" t="s">
        <v>460</v>
      </c>
      <c r="E411" s="760" t="s">
        <v>1075</v>
      </c>
      <c r="F411" s="761" t="s">
        <v>332</v>
      </c>
      <c r="G411" s="760" t="s">
        <v>280</v>
      </c>
      <c r="H411" s="765" t="s">
        <v>1864</v>
      </c>
    </row>
    <row r="412" spans="1:8" x14ac:dyDescent="0.2">
      <c r="A412" s="783"/>
      <c r="B412" s="755" t="s">
        <v>1865</v>
      </c>
      <c r="C412" s="797">
        <v>35261731</v>
      </c>
      <c r="D412" s="755" t="s">
        <v>462</v>
      </c>
      <c r="E412" s="760" t="s">
        <v>1075</v>
      </c>
      <c r="F412" s="761" t="s">
        <v>332</v>
      </c>
      <c r="G412" s="760" t="s">
        <v>280</v>
      </c>
      <c r="H412" s="765" t="s">
        <v>1866</v>
      </c>
    </row>
    <row r="413" spans="1:8" x14ac:dyDescent="0.2">
      <c r="A413" s="783"/>
      <c r="B413" s="755" t="s">
        <v>1867</v>
      </c>
      <c r="C413" s="797">
        <v>21181039</v>
      </c>
      <c r="D413" s="755" t="s">
        <v>1868</v>
      </c>
      <c r="E413" s="760" t="s">
        <v>1076</v>
      </c>
      <c r="F413" s="761" t="s">
        <v>332</v>
      </c>
      <c r="G413" s="760" t="s">
        <v>280</v>
      </c>
      <c r="H413" s="765" t="s">
        <v>1870</v>
      </c>
    </row>
    <row r="414" spans="1:8" ht="12" x14ac:dyDescent="0.2">
      <c r="A414" s="785"/>
      <c r="B414" s="755" t="s">
        <v>1871</v>
      </c>
      <c r="C414" s="798">
        <v>40443276</v>
      </c>
      <c r="D414" s="756" t="s">
        <v>463</v>
      </c>
      <c r="E414" s="760" t="s">
        <v>1076</v>
      </c>
      <c r="F414" s="761" t="s">
        <v>332</v>
      </c>
      <c r="G414" s="760" t="s">
        <v>280</v>
      </c>
      <c r="H414" s="765" t="s">
        <v>1873</v>
      </c>
    </row>
    <row r="415" spans="1:8" x14ac:dyDescent="0.2">
      <c r="A415" s="783"/>
      <c r="B415" s="755" t="s">
        <v>1874</v>
      </c>
      <c r="C415" s="797">
        <v>40444467</v>
      </c>
      <c r="D415" s="755" t="s">
        <v>464</v>
      </c>
      <c r="E415" s="760" t="s">
        <v>703</v>
      </c>
      <c r="F415" s="761" t="s">
        <v>332</v>
      </c>
      <c r="G415" s="760" t="s">
        <v>280</v>
      </c>
      <c r="H415" s="765" t="s">
        <v>1875</v>
      </c>
    </row>
    <row r="416" spans="1:8" x14ac:dyDescent="0.2">
      <c r="A416" s="783"/>
      <c r="B416" s="755" t="s">
        <v>1876</v>
      </c>
      <c r="C416" s="798">
        <v>40362349</v>
      </c>
      <c r="D416" s="755" t="s">
        <v>466</v>
      </c>
      <c r="E416" s="760" t="s">
        <v>703</v>
      </c>
      <c r="F416" s="761" t="s">
        <v>332</v>
      </c>
      <c r="G416" s="760" t="s">
        <v>280</v>
      </c>
      <c r="H416" s="765" t="s">
        <v>1877</v>
      </c>
    </row>
    <row r="417" spans="1:8" x14ac:dyDescent="0.2">
      <c r="A417" s="783"/>
      <c r="B417" s="755" t="s">
        <v>1878</v>
      </c>
      <c r="C417" s="797">
        <v>1006775775</v>
      </c>
      <c r="D417" s="755" t="s">
        <v>468</v>
      </c>
      <c r="E417" s="760" t="s">
        <v>1080</v>
      </c>
      <c r="F417" s="761" t="s">
        <v>332</v>
      </c>
      <c r="G417" s="760" t="s">
        <v>280</v>
      </c>
      <c r="H417" s="765" t="s">
        <v>1880</v>
      </c>
    </row>
    <row r="418" spans="1:8" ht="12" x14ac:dyDescent="0.2">
      <c r="A418" s="785"/>
      <c r="B418" s="755" t="s">
        <v>1881</v>
      </c>
      <c r="C418" s="798">
        <v>17333043</v>
      </c>
      <c r="D418" s="756" t="s">
        <v>470</v>
      </c>
      <c r="E418" s="760" t="s">
        <v>275</v>
      </c>
      <c r="F418" s="761" t="s">
        <v>332</v>
      </c>
      <c r="G418" s="760" t="s">
        <v>280</v>
      </c>
      <c r="H418" s="765" t="s">
        <v>1883</v>
      </c>
    </row>
    <row r="419" spans="1:8" ht="12" x14ac:dyDescent="0.2">
      <c r="A419" s="785"/>
      <c r="B419" s="755" t="s">
        <v>1884</v>
      </c>
      <c r="C419" s="797">
        <v>1121817216</v>
      </c>
      <c r="D419" s="755" t="s">
        <v>472</v>
      </c>
      <c r="E419" s="760" t="s">
        <v>295</v>
      </c>
      <c r="F419" s="761" t="s">
        <v>332</v>
      </c>
      <c r="G419" s="760" t="s">
        <v>280</v>
      </c>
      <c r="H419" s="765" t="s">
        <v>1886</v>
      </c>
    </row>
    <row r="420" spans="1:8" x14ac:dyDescent="0.2">
      <c r="A420" s="783"/>
      <c r="B420" s="755" t="s">
        <v>1887</v>
      </c>
      <c r="C420" s="797">
        <v>1006779215</v>
      </c>
      <c r="D420" s="755" t="s">
        <v>474</v>
      </c>
      <c r="E420" s="760" t="s">
        <v>282</v>
      </c>
      <c r="F420" s="761" t="s">
        <v>332</v>
      </c>
      <c r="G420" s="760" t="s">
        <v>280</v>
      </c>
      <c r="H420" s="765" t="s">
        <v>1888</v>
      </c>
    </row>
    <row r="421" spans="1:8" x14ac:dyDescent="0.2">
      <c r="A421" s="783"/>
      <c r="B421" s="755" t="s">
        <v>1889</v>
      </c>
      <c r="C421" s="797">
        <v>86060931</v>
      </c>
      <c r="D421" s="755" t="s">
        <v>476</v>
      </c>
      <c r="E421" s="760" t="s">
        <v>282</v>
      </c>
      <c r="F421" s="761" t="s">
        <v>332</v>
      </c>
      <c r="G421" s="760" t="s">
        <v>280</v>
      </c>
      <c r="H421" s="765" t="s">
        <v>1891</v>
      </c>
    </row>
    <row r="422" spans="1:8" x14ac:dyDescent="0.2">
      <c r="A422" s="783"/>
      <c r="B422" s="755" t="s">
        <v>1892</v>
      </c>
      <c r="C422" s="797">
        <v>1121822577</v>
      </c>
      <c r="D422" s="755" t="s">
        <v>478</v>
      </c>
      <c r="E422" s="760" t="s">
        <v>282</v>
      </c>
      <c r="F422" s="761" t="s">
        <v>332</v>
      </c>
      <c r="G422" s="760" t="s">
        <v>280</v>
      </c>
      <c r="H422" s="765" t="s">
        <v>1894</v>
      </c>
    </row>
    <row r="423" spans="1:8" x14ac:dyDescent="0.2">
      <c r="A423" s="783"/>
      <c r="B423" s="755" t="s">
        <v>1895</v>
      </c>
      <c r="C423" s="797">
        <v>1121943954</v>
      </c>
      <c r="D423" s="755" t="s">
        <v>479</v>
      </c>
      <c r="E423" s="760" t="s">
        <v>282</v>
      </c>
      <c r="F423" s="761" t="s">
        <v>332</v>
      </c>
      <c r="G423" s="760" t="s">
        <v>280</v>
      </c>
      <c r="H423" s="765" t="s">
        <v>1896</v>
      </c>
    </row>
    <row r="424" spans="1:8" x14ac:dyDescent="0.2">
      <c r="A424" s="783"/>
      <c r="B424" s="755" t="s">
        <v>1897</v>
      </c>
      <c r="C424" s="797">
        <v>40329632</v>
      </c>
      <c r="D424" s="755" t="s">
        <v>481</v>
      </c>
      <c r="E424" s="760" t="s">
        <v>282</v>
      </c>
      <c r="F424" s="761" t="s">
        <v>332</v>
      </c>
      <c r="G424" s="760" t="s">
        <v>280</v>
      </c>
      <c r="H424" s="765" t="s">
        <v>1898</v>
      </c>
    </row>
    <row r="425" spans="1:8" x14ac:dyDescent="0.2">
      <c r="A425" s="783"/>
      <c r="B425" s="755" t="s">
        <v>1899</v>
      </c>
      <c r="C425" s="797">
        <v>1235241161</v>
      </c>
      <c r="D425" s="755" t="s">
        <v>483</v>
      </c>
      <c r="E425" s="760" t="s">
        <v>282</v>
      </c>
      <c r="F425" s="761" t="s">
        <v>332</v>
      </c>
      <c r="G425" s="760" t="s">
        <v>280</v>
      </c>
      <c r="H425" s="765" t="s">
        <v>1900</v>
      </c>
    </row>
    <row r="426" spans="1:8" x14ac:dyDescent="0.2">
      <c r="A426" s="759"/>
      <c r="B426" s="755" t="s">
        <v>1901</v>
      </c>
      <c r="C426" s="797">
        <v>1013667031</v>
      </c>
      <c r="D426" s="755" t="s">
        <v>485</v>
      </c>
      <c r="E426" s="760" t="s">
        <v>282</v>
      </c>
      <c r="F426" s="761" t="s">
        <v>332</v>
      </c>
      <c r="G426" s="760" t="s">
        <v>280</v>
      </c>
      <c r="H426" s="765" t="s">
        <v>1902</v>
      </c>
    </row>
    <row r="427" spans="1:8" x14ac:dyDescent="0.2">
      <c r="A427" s="759"/>
      <c r="B427" s="755" t="s">
        <v>1903</v>
      </c>
      <c r="C427" s="797">
        <v>1121955600</v>
      </c>
      <c r="D427" s="755" t="s">
        <v>486</v>
      </c>
      <c r="E427" s="760" t="s">
        <v>282</v>
      </c>
      <c r="F427" s="761" t="s">
        <v>332</v>
      </c>
      <c r="G427" s="760" t="s">
        <v>280</v>
      </c>
      <c r="H427" s="765" t="s">
        <v>1904</v>
      </c>
    </row>
    <row r="428" spans="1:8" x14ac:dyDescent="0.2">
      <c r="A428" s="759"/>
      <c r="B428" s="755" t="s">
        <v>1905</v>
      </c>
      <c r="C428" s="798">
        <v>1119894154</v>
      </c>
      <c r="D428" s="755" t="s">
        <v>487</v>
      </c>
      <c r="E428" s="760" t="s">
        <v>282</v>
      </c>
      <c r="F428" s="761" t="s">
        <v>332</v>
      </c>
      <c r="G428" s="760" t="s">
        <v>280</v>
      </c>
      <c r="H428" s="765" t="s">
        <v>1906</v>
      </c>
    </row>
    <row r="429" spans="1:8" ht="12" x14ac:dyDescent="0.2">
      <c r="A429" s="788"/>
      <c r="B429" s="755" t="s">
        <v>1907</v>
      </c>
      <c r="C429" s="797">
        <v>1121900999</v>
      </c>
      <c r="D429" s="755" t="s">
        <v>489</v>
      </c>
      <c r="E429" s="760" t="s">
        <v>1081</v>
      </c>
      <c r="F429" s="761" t="s">
        <v>332</v>
      </c>
      <c r="G429" s="760" t="s">
        <v>280</v>
      </c>
      <c r="H429" s="765" t="s">
        <v>1908</v>
      </c>
    </row>
    <row r="430" spans="1:8" x14ac:dyDescent="0.2">
      <c r="A430" s="783"/>
      <c r="B430" s="755" t="s">
        <v>1909</v>
      </c>
      <c r="C430" s="797">
        <v>1121963548</v>
      </c>
      <c r="D430" s="755" t="s">
        <v>491</v>
      </c>
      <c r="E430" s="760" t="s">
        <v>1081</v>
      </c>
      <c r="F430" s="761" t="s">
        <v>332</v>
      </c>
      <c r="G430" s="760" t="s">
        <v>280</v>
      </c>
      <c r="H430" s="765" t="s">
        <v>1911</v>
      </c>
    </row>
    <row r="431" spans="1:8" x14ac:dyDescent="0.2">
      <c r="A431" s="783"/>
      <c r="B431" s="755" t="s">
        <v>1912</v>
      </c>
      <c r="C431" s="797">
        <v>1013599680</v>
      </c>
      <c r="D431" s="755" t="s">
        <v>492</v>
      </c>
      <c r="E431" s="760" t="s">
        <v>1081</v>
      </c>
      <c r="F431" s="761" t="s">
        <v>332</v>
      </c>
      <c r="G431" s="760" t="s">
        <v>280</v>
      </c>
      <c r="H431" s="765" t="s">
        <v>1913</v>
      </c>
    </row>
    <row r="432" spans="1:8" x14ac:dyDescent="0.2">
      <c r="A432" s="783"/>
      <c r="B432" s="755" t="s">
        <v>1914</v>
      </c>
      <c r="C432" s="797">
        <v>1006877996</v>
      </c>
      <c r="D432" s="755" t="s">
        <v>493</v>
      </c>
      <c r="E432" s="760" t="s">
        <v>1081</v>
      </c>
      <c r="F432" s="761" t="s">
        <v>332</v>
      </c>
      <c r="G432" s="760" t="s">
        <v>280</v>
      </c>
      <c r="H432" s="765" t="s">
        <v>1916</v>
      </c>
    </row>
    <row r="433" spans="1:8" x14ac:dyDescent="0.2">
      <c r="A433" s="783"/>
      <c r="B433" s="755" t="s">
        <v>1917</v>
      </c>
      <c r="C433" s="797">
        <v>40326102</v>
      </c>
      <c r="D433" s="755" t="s">
        <v>495</v>
      </c>
      <c r="E433" s="760" t="s">
        <v>1082</v>
      </c>
      <c r="F433" s="761" t="s">
        <v>332</v>
      </c>
      <c r="G433" s="760" t="s">
        <v>280</v>
      </c>
      <c r="H433" s="765" t="s">
        <v>1919</v>
      </c>
    </row>
    <row r="434" spans="1:8" ht="12" x14ac:dyDescent="0.2">
      <c r="A434" s="785"/>
      <c r="B434" s="755" t="s">
        <v>1920</v>
      </c>
      <c r="C434" s="797">
        <v>52726343</v>
      </c>
      <c r="D434" s="755" t="s">
        <v>497</v>
      </c>
      <c r="E434" s="760" t="s">
        <v>1082</v>
      </c>
      <c r="F434" s="761" t="s">
        <v>332</v>
      </c>
      <c r="G434" s="760" t="s">
        <v>280</v>
      </c>
      <c r="H434" s="765" t="s">
        <v>1922</v>
      </c>
    </row>
    <row r="435" spans="1:8" ht="12" x14ac:dyDescent="0.2">
      <c r="A435" s="785"/>
      <c r="B435" s="755" t="s">
        <v>1923</v>
      </c>
      <c r="C435" s="797">
        <v>17338535</v>
      </c>
      <c r="D435" s="755" t="s">
        <v>498</v>
      </c>
      <c r="E435" s="760" t="s">
        <v>1082</v>
      </c>
      <c r="F435" s="761" t="s">
        <v>332</v>
      </c>
      <c r="G435" s="760" t="s">
        <v>280</v>
      </c>
      <c r="H435" s="765" t="s">
        <v>1925</v>
      </c>
    </row>
    <row r="436" spans="1:8" x14ac:dyDescent="0.2">
      <c r="A436" s="783"/>
      <c r="B436" s="755" t="s">
        <v>1926</v>
      </c>
      <c r="C436" s="798">
        <v>40411676</v>
      </c>
      <c r="D436" s="756" t="s">
        <v>499</v>
      </c>
      <c r="E436" s="760" t="s">
        <v>1082</v>
      </c>
      <c r="F436" s="761" t="s">
        <v>332</v>
      </c>
      <c r="G436" s="760" t="s">
        <v>280</v>
      </c>
      <c r="H436" s="765" t="s">
        <v>1928</v>
      </c>
    </row>
    <row r="437" spans="1:8" ht="12" x14ac:dyDescent="0.2">
      <c r="A437" s="785"/>
      <c r="B437" s="755" t="s">
        <v>1929</v>
      </c>
      <c r="C437" s="797">
        <v>40334933</v>
      </c>
      <c r="D437" s="755" t="s">
        <v>500</v>
      </c>
      <c r="E437" s="760" t="s">
        <v>274</v>
      </c>
      <c r="F437" s="761" t="s">
        <v>332</v>
      </c>
      <c r="G437" s="760" t="s">
        <v>280</v>
      </c>
      <c r="H437" s="765" t="s">
        <v>1931</v>
      </c>
    </row>
    <row r="438" spans="1:8" x14ac:dyDescent="0.2">
      <c r="A438" s="759"/>
      <c r="B438" s="755" t="s">
        <v>1932</v>
      </c>
      <c r="C438" s="798">
        <v>86078257</v>
      </c>
      <c r="D438" s="756" t="s">
        <v>1933</v>
      </c>
      <c r="E438" s="760" t="s">
        <v>274</v>
      </c>
      <c r="F438" s="761" t="s">
        <v>332</v>
      </c>
      <c r="G438" s="760" t="s">
        <v>280</v>
      </c>
      <c r="H438" s="765" t="s">
        <v>1936</v>
      </c>
    </row>
    <row r="439" spans="1:8" ht="12" x14ac:dyDescent="0.2">
      <c r="A439" s="785"/>
      <c r="B439" s="755" t="s">
        <v>1937</v>
      </c>
      <c r="C439" s="797">
        <v>1119887606</v>
      </c>
      <c r="D439" s="755" t="s">
        <v>502</v>
      </c>
      <c r="E439" s="760" t="s">
        <v>709</v>
      </c>
      <c r="F439" s="761" t="s">
        <v>332</v>
      </c>
      <c r="G439" s="760" t="s">
        <v>280</v>
      </c>
      <c r="H439" s="765" t="s">
        <v>1939</v>
      </c>
    </row>
    <row r="440" spans="1:8" x14ac:dyDescent="0.2">
      <c r="A440" s="783"/>
      <c r="B440" s="755" t="s">
        <v>1940</v>
      </c>
      <c r="C440" s="797">
        <v>40185261</v>
      </c>
      <c r="D440" s="755" t="s">
        <v>504</v>
      </c>
      <c r="E440" s="760" t="s">
        <v>709</v>
      </c>
      <c r="F440" s="761" t="s">
        <v>332</v>
      </c>
      <c r="G440" s="760" t="s">
        <v>280</v>
      </c>
      <c r="H440" s="765" t="s">
        <v>1943</v>
      </c>
    </row>
    <row r="441" spans="1:8" ht="12" x14ac:dyDescent="0.2">
      <c r="A441" s="788"/>
      <c r="B441" s="755" t="s">
        <v>1944</v>
      </c>
      <c r="C441" s="797">
        <v>1006874501</v>
      </c>
      <c r="D441" s="755" t="s">
        <v>505</v>
      </c>
      <c r="E441" s="760" t="s">
        <v>709</v>
      </c>
      <c r="F441" s="761" t="s">
        <v>332</v>
      </c>
      <c r="G441" s="760" t="s">
        <v>280</v>
      </c>
      <c r="H441" s="765" t="s">
        <v>1946</v>
      </c>
    </row>
    <row r="442" spans="1:8" ht="12" x14ac:dyDescent="0.2">
      <c r="A442" s="785"/>
      <c r="B442" s="755" t="s">
        <v>1947</v>
      </c>
      <c r="C442" s="797">
        <v>1121948386</v>
      </c>
      <c r="D442" s="755" t="s">
        <v>507</v>
      </c>
      <c r="E442" s="760" t="s">
        <v>281</v>
      </c>
      <c r="F442" s="761" t="s">
        <v>332</v>
      </c>
      <c r="G442" s="760" t="s">
        <v>280</v>
      </c>
      <c r="H442" s="765" t="s">
        <v>1948</v>
      </c>
    </row>
    <row r="443" spans="1:8" ht="12" x14ac:dyDescent="0.2">
      <c r="A443" s="785"/>
      <c r="B443" s="755" t="s">
        <v>1949</v>
      </c>
      <c r="C443" s="797">
        <v>1120352344</v>
      </c>
      <c r="D443" s="755" t="s">
        <v>508</v>
      </c>
      <c r="E443" s="760" t="s">
        <v>281</v>
      </c>
      <c r="F443" s="761" t="s">
        <v>332</v>
      </c>
      <c r="G443" s="760" t="s">
        <v>280</v>
      </c>
      <c r="H443" s="765" t="s">
        <v>1950</v>
      </c>
    </row>
    <row r="444" spans="1:8" ht="12" x14ac:dyDescent="0.2">
      <c r="A444" s="785"/>
      <c r="B444" s="755" t="s">
        <v>1951</v>
      </c>
      <c r="C444" s="797">
        <v>1121898024</v>
      </c>
      <c r="D444" s="755" t="s">
        <v>510</v>
      </c>
      <c r="E444" s="760" t="s">
        <v>281</v>
      </c>
      <c r="F444" s="761" t="s">
        <v>332</v>
      </c>
      <c r="G444" s="760" t="s">
        <v>280</v>
      </c>
      <c r="H444" s="765" t="s">
        <v>1953</v>
      </c>
    </row>
    <row r="445" spans="1:8" x14ac:dyDescent="0.2">
      <c r="A445" s="783"/>
      <c r="B445" s="755" t="s">
        <v>1954</v>
      </c>
      <c r="C445" s="797">
        <v>1121840543</v>
      </c>
      <c r="D445" s="755" t="s">
        <v>511</v>
      </c>
      <c r="E445" s="760" t="s">
        <v>1078</v>
      </c>
      <c r="F445" s="761" t="s">
        <v>332</v>
      </c>
      <c r="G445" s="760" t="s">
        <v>280</v>
      </c>
      <c r="H445" s="765" t="s">
        <v>1956</v>
      </c>
    </row>
    <row r="446" spans="1:8" ht="12" x14ac:dyDescent="0.2">
      <c r="A446" s="785"/>
      <c r="B446" s="755" t="s">
        <v>1957</v>
      </c>
      <c r="C446" s="797">
        <v>40441400</v>
      </c>
      <c r="D446" s="755" t="s">
        <v>513</v>
      </c>
      <c r="E446" s="760" t="s">
        <v>1078</v>
      </c>
      <c r="F446" s="761" t="s">
        <v>332</v>
      </c>
      <c r="G446" s="760" t="s">
        <v>280</v>
      </c>
      <c r="H446" s="765" t="s">
        <v>1959</v>
      </c>
    </row>
    <row r="447" spans="1:8" ht="12" x14ac:dyDescent="0.2">
      <c r="A447" s="785"/>
      <c r="B447" s="755" t="s">
        <v>1960</v>
      </c>
      <c r="C447" s="797">
        <v>1121932495</v>
      </c>
      <c r="D447" s="755" t="s">
        <v>515</v>
      </c>
      <c r="E447" s="760" t="s">
        <v>1078</v>
      </c>
      <c r="F447" s="761" t="s">
        <v>332</v>
      </c>
      <c r="G447" s="760" t="s">
        <v>280</v>
      </c>
      <c r="H447" s="765" t="s">
        <v>1961</v>
      </c>
    </row>
    <row r="448" spans="1:8" x14ac:dyDescent="0.2">
      <c r="A448" s="783"/>
      <c r="B448" s="755" t="s">
        <v>1962</v>
      </c>
      <c r="C448" s="797">
        <v>21176898</v>
      </c>
      <c r="D448" s="755" t="s">
        <v>517</v>
      </c>
      <c r="E448" s="760" t="s">
        <v>1078</v>
      </c>
      <c r="F448" s="761" t="s">
        <v>332</v>
      </c>
      <c r="G448" s="760" t="s">
        <v>280</v>
      </c>
      <c r="H448" s="765" t="s">
        <v>1964</v>
      </c>
    </row>
    <row r="449" spans="1:8" ht="12" x14ac:dyDescent="0.2">
      <c r="A449" s="785"/>
      <c r="B449" s="755" t="s">
        <v>1965</v>
      </c>
      <c r="C449" s="797">
        <v>1121892819</v>
      </c>
      <c r="D449" s="755" t="s">
        <v>519</v>
      </c>
      <c r="E449" s="760" t="s">
        <v>1078</v>
      </c>
      <c r="F449" s="761" t="s">
        <v>332</v>
      </c>
      <c r="G449" s="760" t="s">
        <v>280</v>
      </c>
      <c r="H449" s="765" t="s">
        <v>1967</v>
      </c>
    </row>
    <row r="450" spans="1:8" ht="12" x14ac:dyDescent="0.2">
      <c r="A450" s="785"/>
      <c r="B450" s="755" t="s">
        <v>1968</v>
      </c>
      <c r="C450" s="798">
        <v>1121936007</v>
      </c>
      <c r="D450" s="756" t="s">
        <v>521</v>
      </c>
      <c r="E450" s="760" t="s">
        <v>279</v>
      </c>
      <c r="F450" s="761" t="s">
        <v>332</v>
      </c>
      <c r="G450" s="760" t="s">
        <v>280</v>
      </c>
      <c r="H450" s="765" t="s">
        <v>1970</v>
      </c>
    </row>
    <row r="451" spans="1:8" x14ac:dyDescent="0.2">
      <c r="A451" s="783"/>
      <c r="B451" s="755" t="s">
        <v>1971</v>
      </c>
      <c r="C451" s="798">
        <v>1121883647</v>
      </c>
      <c r="D451" s="756" t="s">
        <v>522</v>
      </c>
      <c r="E451" s="760" t="s">
        <v>279</v>
      </c>
      <c r="F451" s="761" t="s">
        <v>332</v>
      </c>
      <c r="G451" s="760" t="s">
        <v>280</v>
      </c>
      <c r="H451" s="765" t="s">
        <v>1972</v>
      </c>
    </row>
    <row r="452" spans="1:8" ht="12" x14ac:dyDescent="0.2">
      <c r="A452" s="788"/>
      <c r="B452" s="755" t="s">
        <v>1973</v>
      </c>
      <c r="C452" s="797">
        <v>1121835568</v>
      </c>
      <c r="D452" s="755" t="s">
        <v>1974</v>
      </c>
      <c r="E452" s="760" t="s">
        <v>279</v>
      </c>
      <c r="F452" s="761" t="s">
        <v>332</v>
      </c>
      <c r="G452" s="760" t="s">
        <v>280</v>
      </c>
      <c r="H452" s="765" t="s">
        <v>1976</v>
      </c>
    </row>
    <row r="453" spans="1:8" x14ac:dyDescent="0.2">
      <c r="A453" s="783"/>
      <c r="B453" s="755" t="s">
        <v>1977</v>
      </c>
      <c r="C453" s="797">
        <v>1121862805</v>
      </c>
      <c r="D453" s="755" t="s">
        <v>524</v>
      </c>
      <c r="E453" s="760" t="s">
        <v>279</v>
      </c>
      <c r="F453" s="761" t="s">
        <v>332</v>
      </c>
      <c r="G453" s="760" t="s">
        <v>280</v>
      </c>
      <c r="H453" s="765" t="s">
        <v>1978</v>
      </c>
    </row>
    <row r="454" spans="1:8" x14ac:dyDescent="0.2">
      <c r="A454" s="783"/>
      <c r="B454" s="755" t="s">
        <v>1979</v>
      </c>
      <c r="C454" s="798">
        <v>40441260</v>
      </c>
      <c r="D454" s="756" t="s">
        <v>525</v>
      </c>
      <c r="E454" s="760" t="s">
        <v>279</v>
      </c>
      <c r="F454" s="761" t="s">
        <v>332</v>
      </c>
      <c r="G454" s="760" t="s">
        <v>280</v>
      </c>
      <c r="H454" s="765" t="s">
        <v>1981</v>
      </c>
    </row>
    <row r="455" spans="1:8" x14ac:dyDescent="0.2">
      <c r="A455" s="783"/>
      <c r="B455" s="755" t="s">
        <v>1982</v>
      </c>
      <c r="C455" s="798">
        <v>1121867716</v>
      </c>
      <c r="D455" s="755" t="s">
        <v>526</v>
      </c>
      <c r="E455" s="760" t="s">
        <v>279</v>
      </c>
      <c r="F455" s="761" t="s">
        <v>332</v>
      </c>
      <c r="G455" s="760" t="s">
        <v>280</v>
      </c>
      <c r="H455" s="765" t="s">
        <v>1984</v>
      </c>
    </row>
    <row r="456" spans="1:8" ht="12" x14ac:dyDescent="0.2">
      <c r="A456" s="788"/>
      <c r="B456" s="755" t="s">
        <v>1986</v>
      </c>
      <c r="C456" s="797">
        <v>1121882104</v>
      </c>
      <c r="D456" s="755" t="s">
        <v>1987</v>
      </c>
      <c r="E456" s="760" t="s">
        <v>279</v>
      </c>
      <c r="F456" s="761" t="s">
        <v>332</v>
      </c>
      <c r="G456" s="760" t="s">
        <v>280</v>
      </c>
      <c r="H456" s="765" t="s">
        <v>1989</v>
      </c>
    </row>
    <row r="457" spans="1:8" ht="12" x14ac:dyDescent="0.2">
      <c r="A457" s="785"/>
      <c r="B457" s="755" t="s">
        <v>1990</v>
      </c>
      <c r="C457" s="798">
        <v>40215719</v>
      </c>
      <c r="D457" s="756" t="s">
        <v>528</v>
      </c>
      <c r="E457" s="760" t="s">
        <v>279</v>
      </c>
      <c r="F457" s="761" t="s">
        <v>332</v>
      </c>
      <c r="G457" s="760" t="s">
        <v>280</v>
      </c>
      <c r="H457" s="765" t="s">
        <v>1992</v>
      </c>
    </row>
    <row r="458" spans="1:8" x14ac:dyDescent="0.2">
      <c r="A458" s="783"/>
      <c r="B458" s="755" t="s">
        <v>1993</v>
      </c>
      <c r="C458" s="797">
        <v>1121938368</v>
      </c>
      <c r="D458" s="755" t="s">
        <v>529</v>
      </c>
      <c r="E458" s="760" t="s">
        <v>279</v>
      </c>
      <c r="F458" s="761" t="s">
        <v>332</v>
      </c>
      <c r="G458" s="760" t="s">
        <v>280</v>
      </c>
      <c r="H458" s="765" t="s">
        <v>1995</v>
      </c>
    </row>
    <row r="459" spans="1:8" ht="12" x14ac:dyDescent="0.2">
      <c r="A459" s="785"/>
      <c r="B459" s="755" t="s">
        <v>1996</v>
      </c>
      <c r="C459" s="797">
        <v>17315532</v>
      </c>
      <c r="D459" s="755" t="s">
        <v>530</v>
      </c>
      <c r="E459" s="760" t="s">
        <v>279</v>
      </c>
      <c r="F459" s="761" t="s">
        <v>332</v>
      </c>
      <c r="G459" s="760" t="s">
        <v>280</v>
      </c>
      <c r="H459" s="765" t="s">
        <v>1997</v>
      </c>
    </row>
    <row r="460" spans="1:8" ht="12" x14ac:dyDescent="0.2">
      <c r="A460" s="785"/>
      <c r="B460" s="755" t="s">
        <v>1998</v>
      </c>
      <c r="C460" s="797">
        <v>1007701625</v>
      </c>
      <c r="D460" s="755" t="s">
        <v>1999</v>
      </c>
      <c r="E460" s="760" t="s">
        <v>279</v>
      </c>
      <c r="F460" s="761" t="s">
        <v>332</v>
      </c>
      <c r="G460" s="760" t="s">
        <v>280</v>
      </c>
      <c r="H460" s="765" t="s">
        <v>2001</v>
      </c>
    </row>
    <row r="461" spans="1:8" ht="12" x14ac:dyDescent="0.2">
      <c r="A461" s="785"/>
      <c r="B461" s="755" t="s">
        <v>2009</v>
      </c>
      <c r="C461" s="798">
        <v>3141035</v>
      </c>
      <c r="D461" s="756" t="s">
        <v>533</v>
      </c>
      <c r="E461" s="760" t="s">
        <v>278</v>
      </c>
      <c r="F461" s="761" t="s">
        <v>332</v>
      </c>
      <c r="G461" s="760" t="s">
        <v>280</v>
      </c>
      <c r="H461" s="765" t="s">
        <v>2011</v>
      </c>
    </row>
    <row r="462" spans="1:8" ht="12" x14ac:dyDescent="0.2">
      <c r="A462" s="788"/>
      <c r="B462" s="755" t="s">
        <v>2012</v>
      </c>
      <c r="C462" s="797">
        <v>17330174</v>
      </c>
      <c r="D462" s="755" t="s">
        <v>534</v>
      </c>
      <c r="E462" s="760" t="s">
        <v>278</v>
      </c>
      <c r="F462" s="761" t="s">
        <v>332</v>
      </c>
      <c r="G462" s="760" t="s">
        <v>280</v>
      </c>
      <c r="H462" s="765" t="s">
        <v>2014</v>
      </c>
    </row>
    <row r="463" spans="1:8" ht="12" x14ac:dyDescent="0.2">
      <c r="A463" s="785"/>
      <c r="B463" s="755" t="s">
        <v>2015</v>
      </c>
      <c r="C463" s="797">
        <v>86060899</v>
      </c>
      <c r="D463" s="755" t="s">
        <v>535</v>
      </c>
      <c r="E463" s="760" t="s">
        <v>278</v>
      </c>
      <c r="F463" s="761" t="s">
        <v>332</v>
      </c>
      <c r="G463" s="760" t="s">
        <v>280</v>
      </c>
      <c r="H463" s="765" t="s">
        <v>2017</v>
      </c>
    </row>
    <row r="464" spans="1:8" ht="12" x14ac:dyDescent="0.2">
      <c r="A464" s="788"/>
      <c r="B464" s="755" t="s">
        <v>2018</v>
      </c>
      <c r="C464" s="797">
        <v>86048667</v>
      </c>
      <c r="D464" s="755" t="s">
        <v>536</v>
      </c>
      <c r="E464" s="760" t="s">
        <v>278</v>
      </c>
      <c r="F464" s="761" t="s">
        <v>332</v>
      </c>
      <c r="G464" s="760" t="s">
        <v>280</v>
      </c>
      <c r="H464" s="765" t="s">
        <v>2020</v>
      </c>
    </row>
    <row r="465" spans="1:8" ht="12" x14ac:dyDescent="0.2">
      <c r="A465" s="785"/>
      <c r="B465" s="755" t="s">
        <v>2021</v>
      </c>
      <c r="C465" s="798">
        <v>17346256</v>
      </c>
      <c r="D465" s="756" t="s">
        <v>537</v>
      </c>
      <c r="E465" s="760" t="s">
        <v>278</v>
      </c>
      <c r="F465" s="761" t="s">
        <v>332</v>
      </c>
      <c r="G465" s="760" t="s">
        <v>280</v>
      </c>
      <c r="H465" s="765" t="s">
        <v>2023</v>
      </c>
    </row>
    <row r="466" spans="1:8" ht="12" x14ac:dyDescent="0.2">
      <c r="A466" s="785"/>
      <c r="B466" s="755" t="s">
        <v>2024</v>
      </c>
      <c r="C466" s="797">
        <v>86047982</v>
      </c>
      <c r="D466" s="755" t="s">
        <v>539</v>
      </c>
      <c r="E466" s="760" t="s">
        <v>278</v>
      </c>
      <c r="F466" s="761" t="s">
        <v>332</v>
      </c>
      <c r="G466" s="760" t="s">
        <v>280</v>
      </c>
      <c r="H466" s="765" t="s">
        <v>2026</v>
      </c>
    </row>
    <row r="467" spans="1:8" x14ac:dyDescent="0.2">
      <c r="A467" s="783"/>
      <c r="B467" s="755" t="s">
        <v>2027</v>
      </c>
      <c r="C467" s="797">
        <v>1120502507</v>
      </c>
      <c r="D467" s="755" t="s">
        <v>540</v>
      </c>
      <c r="E467" s="760" t="s">
        <v>278</v>
      </c>
      <c r="F467" s="761" t="s">
        <v>332</v>
      </c>
      <c r="G467" s="760" t="s">
        <v>280</v>
      </c>
      <c r="H467" s="765" t="s">
        <v>2029</v>
      </c>
    </row>
    <row r="468" spans="1:8" x14ac:dyDescent="0.2">
      <c r="A468" s="783"/>
      <c r="B468" s="755" t="s">
        <v>2030</v>
      </c>
      <c r="C468" s="797">
        <v>17331143</v>
      </c>
      <c r="D468" s="755" t="s">
        <v>2031</v>
      </c>
      <c r="E468" s="760" t="s">
        <v>278</v>
      </c>
      <c r="F468" s="761" t="s">
        <v>332</v>
      </c>
      <c r="G468" s="760" t="s">
        <v>280</v>
      </c>
      <c r="H468" s="765" t="s">
        <v>2033</v>
      </c>
    </row>
    <row r="469" spans="1:8" x14ac:dyDescent="0.2">
      <c r="A469" s="783"/>
      <c r="B469" s="755" t="s">
        <v>2034</v>
      </c>
      <c r="C469" s="797">
        <v>40446918</v>
      </c>
      <c r="D469" s="755" t="s">
        <v>543</v>
      </c>
      <c r="E469" s="760" t="s">
        <v>437</v>
      </c>
      <c r="F469" s="761" t="s">
        <v>332</v>
      </c>
      <c r="G469" s="760" t="s">
        <v>280</v>
      </c>
      <c r="H469" s="765" t="s">
        <v>2035</v>
      </c>
    </row>
    <row r="470" spans="1:8" x14ac:dyDescent="0.2">
      <c r="A470" s="783"/>
      <c r="B470" s="755" t="s">
        <v>2036</v>
      </c>
      <c r="C470" s="798">
        <v>86049427</v>
      </c>
      <c r="D470" s="755" t="s">
        <v>545</v>
      </c>
      <c r="E470" s="760" t="s">
        <v>278</v>
      </c>
      <c r="F470" s="761" t="s">
        <v>332</v>
      </c>
      <c r="G470" s="760" t="s">
        <v>280</v>
      </c>
      <c r="H470" s="765" t="s">
        <v>2038</v>
      </c>
    </row>
    <row r="471" spans="1:8" x14ac:dyDescent="0.2">
      <c r="A471" s="783"/>
      <c r="B471" s="755" t="s">
        <v>2039</v>
      </c>
      <c r="C471" s="797">
        <v>17347467</v>
      </c>
      <c r="D471" s="755" t="s">
        <v>547</v>
      </c>
      <c r="E471" s="760" t="s">
        <v>278</v>
      </c>
      <c r="F471" s="761" t="s">
        <v>332</v>
      </c>
      <c r="G471" s="760" t="s">
        <v>280</v>
      </c>
      <c r="H471" s="765" t="s">
        <v>2041</v>
      </c>
    </row>
    <row r="472" spans="1:8" x14ac:dyDescent="0.2">
      <c r="A472" s="783"/>
      <c r="B472" s="755" t="s">
        <v>2042</v>
      </c>
      <c r="C472" s="797">
        <v>86067624</v>
      </c>
      <c r="D472" s="755" t="s">
        <v>548</v>
      </c>
      <c r="E472" s="760" t="s">
        <v>278</v>
      </c>
      <c r="F472" s="761" t="s">
        <v>332</v>
      </c>
      <c r="G472" s="760" t="s">
        <v>280</v>
      </c>
      <c r="H472" s="765" t="s">
        <v>2043</v>
      </c>
    </row>
    <row r="473" spans="1:8" x14ac:dyDescent="0.2">
      <c r="A473" s="783"/>
      <c r="B473" s="755" t="s">
        <v>2044</v>
      </c>
      <c r="C473" s="797">
        <v>1121396500</v>
      </c>
      <c r="D473" s="755" t="s">
        <v>549</v>
      </c>
      <c r="E473" s="760" t="s">
        <v>1072</v>
      </c>
      <c r="F473" s="761" t="s">
        <v>332</v>
      </c>
      <c r="G473" s="760" t="s">
        <v>280</v>
      </c>
      <c r="H473" s="765" t="s">
        <v>2046</v>
      </c>
    </row>
    <row r="474" spans="1:8" ht="12" x14ac:dyDescent="0.2">
      <c r="A474" s="785"/>
      <c r="B474" s="755" t="s">
        <v>2047</v>
      </c>
      <c r="C474" s="797">
        <v>1121894853</v>
      </c>
      <c r="D474" s="755" t="s">
        <v>550</v>
      </c>
      <c r="E474" s="760" t="s">
        <v>703</v>
      </c>
      <c r="F474" s="761" t="s">
        <v>332</v>
      </c>
      <c r="G474" s="760" t="s">
        <v>280</v>
      </c>
      <c r="H474" s="765" t="s">
        <v>2048</v>
      </c>
    </row>
    <row r="475" spans="1:8" x14ac:dyDescent="0.2">
      <c r="A475" s="783"/>
      <c r="B475" s="755" t="s">
        <v>2049</v>
      </c>
      <c r="C475" s="797">
        <v>45505263</v>
      </c>
      <c r="D475" s="755" t="s">
        <v>552</v>
      </c>
      <c r="E475" s="760" t="s">
        <v>703</v>
      </c>
      <c r="F475" s="761" t="s">
        <v>332</v>
      </c>
      <c r="G475" s="760" t="s">
        <v>280</v>
      </c>
      <c r="H475" s="765" t="s">
        <v>2051</v>
      </c>
    </row>
    <row r="476" spans="1:8" x14ac:dyDescent="0.2">
      <c r="A476" s="793"/>
      <c r="B476" s="755" t="s">
        <v>2052</v>
      </c>
      <c r="C476" s="797">
        <v>52714560</v>
      </c>
      <c r="D476" s="755" t="s">
        <v>554</v>
      </c>
      <c r="E476" s="760" t="s">
        <v>278</v>
      </c>
      <c r="F476" s="761" t="s">
        <v>332</v>
      </c>
      <c r="G476" s="760" t="s">
        <v>280</v>
      </c>
      <c r="H476" s="765" t="s">
        <v>2054</v>
      </c>
    </row>
    <row r="477" spans="1:8" x14ac:dyDescent="0.2">
      <c r="A477" s="783"/>
      <c r="B477" s="755" t="s">
        <v>2055</v>
      </c>
      <c r="C477" s="797">
        <v>1123115650</v>
      </c>
      <c r="D477" s="755" t="s">
        <v>557</v>
      </c>
      <c r="E477" s="760" t="s">
        <v>278</v>
      </c>
      <c r="F477" s="761" t="s">
        <v>332</v>
      </c>
      <c r="G477" s="760" t="s">
        <v>280</v>
      </c>
      <c r="H477" s="765" t="s">
        <v>2057</v>
      </c>
    </row>
    <row r="478" spans="1:8" ht="12" x14ac:dyDescent="0.2">
      <c r="A478" s="785"/>
      <c r="B478" s="755" t="s">
        <v>2058</v>
      </c>
      <c r="C478" s="797">
        <v>40332720</v>
      </c>
      <c r="D478" s="755" t="s">
        <v>559</v>
      </c>
      <c r="E478" s="760" t="s">
        <v>278</v>
      </c>
      <c r="F478" s="761" t="s">
        <v>332</v>
      </c>
      <c r="G478" s="760" t="s">
        <v>280</v>
      </c>
      <c r="H478" s="765" t="s">
        <v>2060</v>
      </c>
    </row>
    <row r="479" spans="1:8" x14ac:dyDescent="0.2">
      <c r="A479" s="783"/>
      <c r="B479" s="755" t="s">
        <v>2061</v>
      </c>
      <c r="C479" s="797">
        <v>1120352925</v>
      </c>
      <c r="D479" s="755" t="s">
        <v>2062</v>
      </c>
      <c r="E479" s="760" t="s">
        <v>278</v>
      </c>
      <c r="F479" s="761" t="s">
        <v>332</v>
      </c>
      <c r="G479" s="760" t="s">
        <v>280</v>
      </c>
      <c r="H479" s="765" t="s">
        <v>2064</v>
      </c>
    </row>
    <row r="480" spans="1:8" x14ac:dyDescent="0.2">
      <c r="A480" s="783"/>
      <c r="B480" s="755" t="s">
        <v>2065</v>
      </c>
      <c r="C480" s="797">
        <v>1121844160</v>
      </c>
      <c r="D480" s="755" t="s">
        <v>561</v>
      </c>
      <c r="E480" s="760" t="s">
        <v>278</v>
      </c>
      <c r="F480" s="761" t="s">
        <v>332</v>
      </c>
      <c r="G480" s="760" t="s">
        <v>280</v>
      </c>
      <c r="H480" s="765" t="s">
        <v>2067</v>
      </c>
    </row>
    <row r="481" spans="1:8" x14ac:dyDescent="0.2">
      <c r="A481" s="783"/>
      <c r="B481" s="755" t="s">
        <v>2068</v>
      </c>
      <c r="C481" s="797">
        <v>1121896951</v>
      </c>
      <c r="D481" s="755" t="s">
        <v>2069</v>
      </c>
      <c r="E481" s="760" t="s">
        <v>278</v>
      </c>
      <c r="F481" s="761" t="s">
        <v>332</v>
      </c>
      <c r="G481" s="760" t="s">
        <v>280</v>
      </c>
      <c r="H481" s="765" t="s">
        <v>2072</v>
      </c>
    </row>
    <row r="482" spans="1:8" x14ac:dyDescent="0.2">
      <c r="A482" s="783"/>
      <c r="B482" s="755" t="s">
        <v>2073</v>
      </c>
      <c r="C482" s="797">
        <v>1120358889</v>
      </c>
      <c r="D482" s="755" t="s">
        <v>562</v>
      </c>
      <c r="E482" s="760" t="s">
        <v>278</v>
      </c>
      <c r="F482" s="761" t="s">
        <v>332</v>
      </c>
      <c r="G482" s="760" t="s">
        <v>280</v>
      </c>
      <c r="H482" s="765" t="s">
        <v>2075</v>
      </c>
    </row>
    <row r="483" spans="1:8" x14ac:dyDescent="0.2">
      <c r="A483" s="783"/>
      <c r="B483" s="755" t="s">
        <v>2076</v>
      </c>
      <c r="C483" s="797">
        <v>53139345</v>
      </c>
      <c r="D483" s="755" t="s">
        <v>564</v>
      </c>
      <c r="E483" s="760" t="s">
        <v>278</v>
      </c>
      <c r="F483" s="761" t="s">
        <v>332</v>
      </c>
      <c r="G483" s="760" t="s">
        <v>280</v>
      </c>
      <c r="H483" s="765" t="s">
        <v>2078</v>
      </c>
    </row>
    <row r="484" spans="1:8" x14ac:dyDescent="0.2">
      <c r="A484" s="783"/>
      <c r="B484" s="755" t="s">
        <v>2079</v>
      </c>
      <c r="C484" s="797">
        <v>1010063403</v>
      </c>
      <c r="D484" s="755" t="s">
        <v>566</v>
      </c>
      <c r="E484" s="760" t="s">
        <v>278</v>
      </c>
      <c r="F484" s="761" t="s">
        <v>332</v>
      </c>
      <c r="G484" s="760" t="s">
        <v>280</v>
      </c>
      <c r="H484" s="765" t="s">
        <v>2081</v>
      </c>
    </row>
    <row r="485" spans="1:8" x14ac:dyDescent="0.2">
      <c r="A485" s="783"/>
      <c r="B485" s="755" t="s">
        <v>2082</v>
      </c>
      <c r="C485" s="797">
        <v>1121957218</v>
      </c>
      <c r="D485" s="776" t="s">
        <v>567</v>
      </c>
      <c r="E485" s="760" t="s">
        <v>278</v>
      </c>
      <c r="F485" s="761" t="s">
        <v>332</v>
      </c>
      <c r="G485" s="760" t="s">
        <v>280</v>
      </c>
      <c r="H485" s="765" t="s">
        <v>2084</v>
      </c>
    </row>
    <row r="486" spans="1:8" x14ac:dyDescent="0.2">
      <c r="A486" s="783"/>
      <c r="B486" s="755" t="s">
        <v>2085</v>
      </c>
      <c r="C486" s="798">
        <v>35260583</v>
      </c>
      <c r="D486" s="756" t="s">
        <v>568</v>
      </c>
      <c r="E486" s="760" t="s">
        <v>278</v>
      </c>
      <c r="F486" s="761" t="s">
        <v>332</v>
      </c>
      <c r="G486" s="760" t="s">
        <v>280</v>
      </c>
      <c r="H486" s="765" t="s">
        <v>2086</v>
      </c>
    </row>
    <row r="487" spans="1:8" x14ac:dyDescent="0.2">
      <c r="A487" s="783"/>
      <c r="B487" s="755" t="s">
        <v>2275</v>
      </c>
      <c r="C487" s="798">
        <v>40326722</v>
      </c>
      <c r="D487" s="755" t="s">
        <v>624</v>
      </c>
      <c r="E487" s="760" t="s">
        <v>271</v>
      </c>
      <c r="F487" s="761" t="s">
        <v>332</v>
      </c>
      <c r="G487" s="760" t="s">
        <v>280</v>
      </c>
      <c r="H487" s="765" t="s">
        <v>2276</v>
      </c>
    </row>
    <row r="488" spans="1:8" x14ac:dyDescent="0.2">
      <c r="A488" s="783"/>
      <c r="B488" s="755" t="s">
        <v>2277</v>
      </c>
      <c r="C488" s="797">
        <v>86046039</v>
      </c>
      <c r="D488" s="755" t="s">
        <v>625</v>
      </c>
      <c r="E488" s="760" t="s">
        <v>271</v>
      </c>
      <c r="F488" s="761" t="s">
        <v>332</v>
      </c>
      <c r="G488" s="760" t="s">
        <v>280</v>
      </c>
      <c r="H488" s="765" t="s">
        <v>2278</v>
      </c>
    </row>
    <row r="489" spans="1:8" x14ac:dyDescent="0.2">
      <c r="A489" s="759"/>
      <c r="B489" s="755" t="s">
        <v>2279</v>
      </c>
      <c r="C489" s="797">
        <v>40396474</v>
      </c>
      <c r="D489" s="755" t="s">
        <v>626</v>
      </c>
      <c r="E489" s="760" t="s">
        <v>271</v>
      </c>
      <c r="F489" s="761" t="s">
        <v>332</v>
      </c>
      <c r="G489" s="760" t="s">
        <v>280</v>
      </c>
      <c r="H489" s="765" t="s">
        <v>2280</v>
      </c>
    </row>
    <row r="490" spans="1:8" x14ac:dyDescent="0.2">
      <c r="A490" s="783"/>
      <c r="B490" s="755" t="s">
        <v>2281</v>
      </c>
      <c r="C490" s="797">
        <v>1121838218</v>
      </c>
      <c r="D490" s="755" t="s">
        <v>628</v>
      </c>
      <c r="E490" s="760" t="s">
        <v>271</v>
      </c>
      <c r="F490" s="761" t="s">
        <v>332</v>
      </c>
      <c r="G490" s="760" t="s">
        <v>280</v>
      </c>
      <c r="H490" s="765" t="s">
        <v>2282</v>
      </c>
    </row>
    <row r="491" spans="1:8" x14ac:dyDescent="0.2">
      <c r="A491" s="783"/>
      <c r="B491" s="755" t="s">
        <v>2283</v>
      </c>
      <c r="C491" s="797">
        <v>41240855</v>
      </c>
      <c r="D491" s="755" t="s">
        <v>1394</v>
      </c>
      <c r="E491" s="760" t="s">
        <v>271</v>
      </c>
      <c r="F491" s="761" t="s">
        <v>332</v>
      </c>
      <c r="G491" s="760" t="s">
        <v>280</v>
      </c>
      <c r="H491" s="765" t="s">
        <v>2284</v>
      </c>
    </row>
    <row r="492" spans="1:8" ht="12" x14ac:dyDescent="0.2">
      <c r="A492" s="785"/>
      <c r="B492" s="755" t="s">
        <v>2285</v>
      </c>
      <c r="C492" s="797">
        <v>1121853382</v>
      </c>
      <c r="D492" s="755" t="s">
        <v>630</v>
      </c>
      <c r="E492" s="760" t="s">
        <v>271</v>
      </c>
      <c r="F492" s="761" t="s">
        <v>332</v>
      </c>
      <c r="G492" s="760" t="s">
        <v>280</v>
      </c>
      <c r="H492" s="765" t="s">
        <v>2286</v>
      </c>
    </row>
    <row r="493" spans="1:8" x14ac:dyDescent="0.2">
      <c r="A493" s="783"/>
      <c r="B493" s="755" t="s">
        <v>2287</v>
      </c>
      <c r="C493" s="798">
        <v>20638232</v>
      </c>
      <c r="D493" s="756" t="s">
        <v>2288</v>
      </c>
      <c r="E493" s="760" t="s">
        <v>271</v>
      </c>
      <c r="F493" s="761" t="s">
        <v>332</v>
      </c>
      <c r="G493" s="760" t="s">
        <v>280</v>
      </c>
      <c r="H493" s="765" t="s">
        <v>2291</v>
      </c>
    </row>
    <row r="494" spans="1:8" x14ac:dyDescent="0.2">
      <c r="A494" s="783"/>
      <c r="B494" s="755" t="s">
        <v>2292</v>
      </c>
      <c r="C494" s="798">
        <v>40398437</v>
      </c>
      <c r="D494" s="755" t="s">
        <v>632</v>
      </c>
      <c r="E494" s="760" t="s">
        <v>271</v>
      </c>
      <c r="F494" s="761" t="s">
        <v>332</v>
      </c>
      <c r="G494" s="760" t="s">
        <v>280</v>
      </c>
      <c r="H494" s="765" t="s">
        <v>2293</v>
      </c>
    </row>
    <row r="495" spans="1:8" ht="12" x14ac:dyDescent="0.2">
      <c r="A495" s="785"/>
      <c r="B495" s="755" t="s">
        <v>2294</v>
      </c>
      <c r="C495" s="797">
        <v>1121918680</v>
      </c>
      <c r="D495" s="755" t="s">
        <v>634</v>
      </c>
      <c r="E495" s="760" t="s">
        <v>271</v>
      </c>
      <c r="F495" s="761" t="s">
        <v>332</v>
      </c>
      <c r="G495" s="760" t="s">
        <v>280</v>
      </c>
      <c r="H495" s="765" t="s">
        <v>2295</v>
      </c>
    </row>
    <row r="496" spans="1:8" x14ac:dyDescent="0.2">
      <c r="A496" s="783"/>
      <c r="B496" s="755" t="s">
        <v>2296</v>
      </c>
      <c r="C496" s="797">
        <v>1121852024</v>
      </c>
      <c r="D496" s="755" t="s">
        <v>636</v>
      </c>
      <c r="E496" s="760" t="s">
        <v>271</v>
      </c>
      <c r="F496" s="761" t="s">
        <v>332</v>
      </c>
      <c r="G496" s="760" t="s">
        <v>280</v>
      </c>
      <c r="H496" s="765" t="s">
        <v>2298</v>
      </c>
    </row>
    <row r="497" spans="1:8" ht="12" x14ac:dyDescent="0.2">
      <c r="A497" s="785"/>
      <c r="B497" s="755" t="s">
        <v>2299</v>
      </c>
      <c r="C497" s="797">
        <v>40395013</v>
      </c>
      <c r="D497" s="755" t="s">
        <v>638</v>
      </c>
      <c r="E497" s="760" t="s">
        <v>271</v>
      </c>
      <c r="F497" s="761" t="s">
        <v>332</v>
      </c>
      <c r="G497" s="760" t="s">
        <v>280</v>
      </c>
      <c r="H497" s="765" t="s">
        <v>2301</v>
      </c>
    </row>
    <row r="498" spans="1:8" x14ac:dyDescent="0.2">
      <c r="A498" s="783"/>
      <c r="B498" s="755" t="s">
        <v>2302</v>
      </c>
      <c r="C498" s="798">
        <v>40385329</v>
      </c>
      <c r="D498" s="756" t="s">
        <v>2303</v>
      </c>
      <c r="E498" s="760" t="s">
        <v>297</v>
      </c>
      <c r="F498" s="761" t="s">
        <v>332</v>
      </c>
      <c r="G498" s="760" t="s">
        <v>280</v>
      </c>
      <c r="H498" s="765" t="s">
        <v>2305</v>
      </c>
    </row>
    <row r="499" spans="1:8" x14ac:dyDescent="0.2">
      <c r="A499" s="783"/>
      <c r="B499" s="755" t="s">
        <v>2306</v>
      </c>
      <c r="C499" s="797">
        <v>1121860221</v>
      </c>
      <c r="D499" s="755" t="s">
        <v>298</v>
      </c>
      <c r="E499" s="760" t="s">
        <v>297</v>
      </c>
      <c r="F499" s="761" t="s">
        <v>332</v>
      </c>
      <c r="G499" s="760" t="s">
        <v>280</v>
      </c>
      <c r="H499" s="765" t="s">
        <v>2307</v>
      </c>
    </row>
    <row r="500" spans="1:8" x14ac:dyDescent="0.2">
      <c r="A500" s="783"/>
      <c r="B500" s="755" t="s">
        <v>2308</v>
      </c>
      <c r="C500" s="797">
        <v>1121934201</v>
      </c>
      <c r="D500" s="755" t="s">
        <v>641</v>
      </c>
      <c r="E500" s="760" t="s">
        <v>297</v>
      </c>
      <c r="F500" s="761" t="s">
        <v>332</v>
      </c>
      <c r="G500" s="760" t="s">
        <v>280</v>
      </c>
      <c r="H500" s="765" t="s">
        <v>2309</v>
      </c>
    </row>
    <row r="501" spans="1:8" ht="12" x14ac:dyDescent="0.2">
      <c r="A501" s="785"/>
      <c r="B501" s="755" t="s">
        <v>2310</v>
      </c>
      <c r="C501" s="797">
        <v>1121933991</v>
      </c>
      <c r="D501" s="755" t="s">
        <v>643</v>
      </c>
      <c r="E501" s="760" t="s">
        <v>297</v>
      </c>
      <c r="F501" s="761" t="s">
        <v>332</v>
      </c>
      <c r="G501" s="760" t="s">
        <v>280</v>
      </c>
      <c r="H501" s="765" t="s">
        <v>2311</v>
      </c>
    </row>
    <row r="502" spans="1:8" x14ac:dyDescent="0.2">
      <c r="A502" s="783"/>
      <c r="B502" s="755" t="s">
        <v>2312</v>
      </c>
      <c r="C502" s="797">
        <v>1070010607</v>
      </c>
      <c r="D502" s="755" t="s">
        <v>2313</v>
      </c>
      <c r="E502" s="760" t="s">
        <v>297</v>
      </c>
      <c r="F502" s="761" t="s">
        <v>332</v>
      </c>
      <c r="G502" s="760" t="s">
        <v>280</v>
      </c>
      <c r="H502" s="765" t="s">
        <v>2314</v>
      </c>
    </row>
    <row r="503" spans="1:8" x14ac:dyDescent="0.2">
      <c r="A503" s="783"/>
      <c r="B503" s="755" t="s">
        <v>2315</v>
      </c>
      <c r="C503" s="797">
        <v>40218260</v>
      </c>
      <c r="D503" s="755" t="s">
        <v>645</v>
      </c>
      <c r="E503" s="760" t="s">
        <v>297</v>
      </c>
      <c r="F503" s="761" t="s">
        <v>332</v>
      </c>
      <c r="G503" s="760" t="s">
        <v>280</v>
      </c>
      <c r="H503" s="765" t="s">
        <v>2316</v>
      </c>
    </row>
    <row r="504" spans="1:8" x14ac:dyDescent="0.2">
      <c r="A504" s="783"/>
      <c r="B504" s="755" t="s">
        <v>2317</v>
      </c>
      <c r="C504" s="798">
        <v>53074815</v>
      </c>
      <c r="D504" s="756" t="s">
        <v>648</v>
      </c>
      <c r="E504" s="760" t="s">
        <v>299</v>
      </c>
      <c r="F504" s="761" t="s">
        <v>332</v>
      </c>
      <c r="G504" s="760" t="s">
        <v>280</v>
      </c>
      <c r="H504" s="765" t="s">
        <v>2318</v>
      </c>
    </row>
    <row r="505" spans="1:8" x14ac:dyDescent="0.2">
      <c r="A505" s="783"/>
      <c r="B505" s="755" t="s">
        <v>2319</v>
      </c>
      <c r="C505" s="797">
        <v>40188270</v>
      </c>
      <c r="D505" s="755" t="s">
        <v>650</v>
      </c>
      <c r="E505" s="760" t="s">
        <v>299</v>
      </c>
      <c r="F505" s="761" t="s">
        <v>332</v>
      </c>
      <c r="G505" s="760" t="s">
        <v>280</v>
      </c>
      <c r="H505" s="765" t="s">
        <v>2320</v>
      </c>
    </row>
    <row r="506" spans="1:8" ht="12" x14ac:dyDescent="0.2">
      <c r="A506" s="785"/>
      <c r="B506" s="755" t="s">
        <v>2321</v>
      </c>
      <c r="C506" s="797">
        <v>40388605</v>
      </c>
      <c r="D506" s="755" t="s">
        <v>652</v>
      </c>
      <c r="E506" s="760" t="s">
        <v>299</v>
      </c>
      <c r="F506" s="761" t="s">
        <v>332</v>
      </c>
      <c r="G506" s="760" t="s">
        <v>280</v>
      </c>
      <c r="H506" s="765" t="s">
        <v>2325</v>
      </c>
    </row>
    <row r="507" spans="1:8" ht="12" x14ac:dyDescent="0.2">
      <c r="A507" s="785"/>
      <c r="B507" s="755" t="s">
        <v>2326</v>
      </c>
      <c r="C507" s="798">
        <v>40421005</v>
      </c>
      <c r="D507" s="756" t="s">
        <v>653</v>
      </c>
      <c r="E507" s="760" t="s">
        <v>299</v>
      </c>
      <c r="F507" s="761" t="s">
        <v>332</v>
      </c>
      <c r="G507" s="760" t="s">
        <v>280</v>
      </c>
      <c r="H507" s="765" t="s">
        <v>2327</v>
      </c>
    </row>
    <row r="508" spans="1:8" x14ac:dyDescent="0.2">
      <c r="A508" s="783"/>
      <c r="B508" s="755" t="s">
        <v>2328</v>
      </c>
      <c r="C508" s="797">
        <v>1121849302</v>
      </c>
      <c r="D508" s="755" t="s">
        <v>655</v>
      </c>
      <c r="E508" s="760" t="s">
        <v>299</v>
      </c>
      <c r="F508" s="761" t="s">
        <v>332</v>
      </c>
      <c r="G508" s="760" t="s">
        <v>280</v>
      </c>
      <c r="H508" s="765" t="s">
        <v>2329</v>
      </c>
    </row>
    <row r="509" spans="1:8" x14ac:dyDescent="0.2">
      <c r="A509" s="783"/>
      <c r="B509" s="755" t="s">
        <v>2331</v>
      </c>
      <c r="C509" s="797">
        <v>65739948</v>
      </c>
      <c r="D509" s="755" t="s">
        <v>2332</v>
      </c>
      <c r="E509" s="760" t="s">
        <v>282</v>
      </c>
      <c r="F509" s="761" t="s">
        <v>332</v>
      </c>
      <c r="G509" s="760" t="s">
        <v>280</v>
      </c>
      <c r="H509" s="765" t="s">
        <v>2336</v>
      </c>
    </row>
    <row r="510" spans="1:8" x14ac:dyDescent="0.2">
      <c r="A510" s="783"/>
      <c r="B510" s="755" t="s">
        <v>2337</v>
      </c>
      <c r="C510" s="797">
        <v>40382841</v>
      </c>
      <c r="D510" s="755" t="s">
        <v>659</v>
      </c>
      <c r="E510" s="760" t="s">
        <v>282</v>
      </c>
      <c r="F510" s="761" t="s">
        <v>332</v>
      </c>
      <c r="G510" s="760" t="s">
        <v>280</v>
      </c>
      <c r="H510" s="765" t="s">
        <v>2338</v>
      </c>
    </row>
    <row r="511" spans="1:8" x14ac:dyDescent="0.2">
      <c r="A511" s="783"/>
      <c r="B511" s="755" t="s">
        <v>2339</v>
      </c>
      <c r="C511" s="798">
        <v>40325585</v>
      </c>
      <c r="D511" s="755" t="s">
        <v>661</v>
      </c>
      <c r="E511" s="760" t="s">
        <v>282</v>
      </c>
      <c r="F511" s="761" t="s">
        <v>332</v>
      </c>
      <c r="G511" s="760" t="s">
        <v>280</v>
      </c>
      <c r="H511" s="765" t="s">
        <v>2341</v>
      </c>
    </row>
    <row r="512" spans="1:8" x14ac:dyDescent="0.2">
      <c r="A512" s="783"/>
      <c r="B512" s="755" t="s">
        <v>2343</v>
      </c>
      <c r="C512" s="797">
        <v>1121888586</v>
      </c>
      <c r="D512" s="755" t="s">
        <v>2344</v>
      </c>
      <c r="E512" s="760" t="s">
        <v>282</v>
      </c>
      <c r="F512" s="761" t="s">
        <v>332</v>
      </c>
      <c r="G512" s="760" t="s">
        <v>280</v>
      </c>
      <c r="H512" s="765" t="s">
        <v>2345</v>
      </c>
    </row>
    <row r="513" spans="1:8" ht="12" x14ac:dyDescent="0.2">
      <c r="A513" s="785"/>
      <c r="B513" s="755" t="s">
        <v>2346</v>
      </c>
      <c r="C513" s="797">
        <v>1121859581</v>
      </c>
      <c r="D513" s="755" t="s">
        <v>664</v>
      </c>
      <c r="E513" s="760" t="s">
        <v>282</v>
      </c>
      <c r="F513" s="761" t="s">
        <v>332</v>
      </c>
      <c r="G513" s="760" t="s">
        <v>280</v>
      </c>
      <c r="H513" s="765" t="s">
        <v>2347</v>
      </c>
    </row>
    <row r="514" spans="1:8" x14ac:dyDescent="0.2">
      <c r="A514" s="783"/>
      <c r="B514" s="755" t="s">
        <v>2348</v>
      </c>
      <c r="C514" s="797">
        <v>1121834306</v>
      </c>
      <c r="D514" s="755" t="s">
        <v>668</v>
      </c>
      <c r="E514" s="760" t="s">
        <v>273</v>
      </c>
      <c r="F514" s="761" t="s">
        <v>332</v>
      </c>
      <c r="G514" s="760" t="s">
        <v>280</v>
      </c>
      <c r="H514" s="765" t="s">
        <v>2350</v>
      </c>
    </row>
    <row r="515" spans="1:8" ht="12" x14ac:dyDescent="0.2">
      <c r="A515" s="785"/>
      <c r="B515" s="755" t="s">
        <v>2351</v>
      </c>
      <c r="C515" s="798">
        <v>1054992615</v>
      </c>
      <c r="D515" s="756" t="s">
        <v>2352</v>
      </c>
      <c r="E515" s="760" t="s">
        <v>273</v>
      </c>
      <c r="F515" s="761" t="s">
        <v>332</v>
      </c>
      <c r="G515" s="760" t="s">
        <v>280</v>
      </c>
      <c r="H515" s="765" t="s">
        <v>2354</v>
      </c>
    </row>
    <row r="516" spans="1:8" x14ac:dyDescent="0.2">
      <c r="A516" s="783"/>
      <c r="B516" s="755" t="s">
        <v>2355</v>
      </c>
      <c r="C516" s="797">
        <v>40185370</v>
      </c>
      <c r="D516" s="755" t="s">
        <v>670</v>
      </c>
      <c r="E516" s="760" t="s">
        <v>273</v>
      </c>
      <c r="F516" s="761" t="s">
        <v>332</v>
      </c>
      <c r="G516" s="760" t="s">
        <v>280</v>
      </c>
      <c r="H516" s="765" t="s">
        <v>2358</v>
      </c>
    </row>
    <row r="517" spans="1:8" ht="12" x14ac:dyDescent="0.2">
      <c r="A517" s="788"/>
      <c r="B517" s="755" t="s">
        <v>2359</v>
      </c>
      <c r="C517" s="797">
        <v>40334161</v>
      </c>
      <c r="D517" s="755" t="s">
        <v>672</v>
      </c>
      <c r="E517" s="760" t="s">
        <v>273</v>
      </c>
      <c r="F517" s="761" t="s">
        <v>332</v>
      </c>
      <c r="G517" s="760" t="s">
        <v>280</v>
      </c>
      <c r="H517" s="765" t="s">
        <v>2360</v>
      </c>
    </row>
    <row r="518" spans="1:8" ht="12" x14ac:dyDescent="0.2">
      <c r="A518" s="785"/>
      <c r="B518" s="755" t="s">
        <v>2361</v>
      </c>
      <c r="C518" s="798">
        <v>1121833600</v>
      </c>
      <c r="D518" s="756" t="s">
        <v>674</v>
      </c>
      <c r="E518" s="760" t="s">
        <v>273</v>
      </c>
      <c r="F518" s="761" t="s">
        <v>332</v>
      </c>
      <c r="G518" s="760" t="s">
        <v>280</v>
      </c>
      <c r="H518" s="765" t="s">
        <v>2364</v>
      </c>
    </row>
    <row r="519" spans="1:8" x14ac:dyDescent="0.2">
      <c r="A519" s="783"/>
      <c r="B519" s="755" t="s">
        <v>2365</v>
      </c>
      <c r="C519" s="797">
        <v>1018412599</v>
      </c>
      <c r="D519" s="755" t="s">
        <v>675</v>
      </c>
      <c r="E519" s="760" t="s">
        <v>273</v>
      </c>
      <c r="F519" s="761" t="s">
        <v>332</v>
      </c>
      <c r="G519" s="760" t="s">
        <v>280</v>
      </c>
      <c r="H519" s="765" t="s">
        <v>2367</v>
      </c>
    </row>
    <row r="520" spans="1:8" x14ac:dyDescent="0.2">
      <c r="A520" s="783"/>
      <c r="B520" s="755" t="s">
        <v>2377</v>
      </c>
      <c r="C520" s="797">
        <v>1121844906</v>
      </c>
      <c r="D520" s="755" t="s">
        <v>680</v>
      </c>
      <c r="E520" s="760" t="s">
        <v>437</v>
      </c>
      <c r="F520" s="761" t="s">
        <v>332</v>
      </c>
      <c r="G520" s="760" t="s">
        <v>280</v>
      </c>
      <c r="H520" s="765" t="s">
        <v>2378</v>
      </c>
    </row>
    <row r="521" spans="1:8" x14ac:dyDescent="0.2">
      <c r="A521" s="783"/>
      <c r="B521" s="755" t="s">
        <v>2406</v>
      </c>
      <c r="C521" s="797">
        <v>1006780132</v>
      </c>
      <c r="D521" s="755" t="s">
        <v>685</v>
      </c>
      <c r="E521" s="760" t="s">
        <v>714</v>
      </c>
      <c r="F521" s="761" t="s">
        <v>332</v>
      </c>
      <c r="G521" s="760" t="s">
        <v>280</v>
      </c>
      <c r="H521" s="765" t="s">
        <v>2408</v>
      </c>
    </row>
    <row r="522" spans="1:8" x14ac:dyDescent="0.2">
      <c r="A522" s="783"/>
      <c r="B522" s="755" t="s">
        <v>2434</v>
      </c>
      <c r="C522" s="797">
        <v>86048717</v>
      </c>
      <c r="D522" s="755" t="s">
        <v>695</v>
      </c>
      <c r="E522" s="760" t="s">
        <v>278</v>
      </c>
      <c r="F522" s="761" t="s">
        <v>332</v>
      </c>
      <c r="G522" s="760" t="s">
        <v>280</v>
      </c>
      <c r="H522" s="765" t="s">
        <v>2435</v>
      </c>
    </row>
    <row r="523" spans="1:8" x14ac:dyDescent="0.2">
      <c r="A523" s="783"/>
      <c r="B523" s="755" t="s">
        <v>2439</v>
      </c>
      <c r="C523" s="797">
        <v>1121816409</v>
      </c>
      <c r="D523" s="755" t="s">
        <v>697</v>
      </c>
      <c r="E523" s="760" t="s">
        <v>297</v>
      </c>
      <c r="F523" s="761" t="s">
        <v>332</v>
      </c>
      <c r="G523" s="760" t="s">
        <v>280</v>
      </c>
      <c r="H523" s="765" t="s">
        <v>2440</v>
      </c>
    </row>
    <row r="524" spans="1:8" x14ac:dyDescent="0.2">
      <c r="A524" s="783"/>
      <c r="B524" s="755" t="s">
        <v>2455</v>
      </c>
      <c r="C524" s="797">
        <v>340934</v>
      </c>
      <c r="D524" s="755" t="s">
        <v>2456</v>
      </c>
      <c r="E524" s="760" t="s">
        <v>716</v>
      </c>
      <c r="F524" s="761" t="s">
        <v>332</v>
      </c>
      <c r="G524" s="760" t="s">
        <v>280</v>
      </c>
      <c r="H524" s="765" t="s">
        <v>2458</v>
      </c>
    </row>
    <row r="525" spans="1:8" x14ac:dyDescent="0.2">
      <c r="A525" s="783"/>
      <c r="B525" s="755" t="s">
        <v>2468</v>
      </c>
      <c r="C525" s="797">
        <v>1121855785</v>
      </c>
      <c r="D525" s="755" t="s">
        <v>702</v>
      </c>
      <c r="E525" s="760" t="s">
        <v>278</v>
      </c>
      <c r="F525" s="761" t="s">
        <v>332</v>
      </c>
      <c r="G525" s="760" t="s">
        <v>280</v>
      </c>
      <c r="H525" s="765" t="s">
        <v>2470</v>
      </c>
    </row>
    <row r="526" spans="1:8" x14ac:dyDescent="0.2">
      <c r="A526" s="783"/>
      <c r="B526" s="755" t="s">
        <v>2471</v>
      </c>
      <c r="C526" s="797">
        <v>1026277144</v>
      </c>
      <c r="D526" s="756" t="s">
        <v>2472</v>
      </c>
      <c r="E526" s="760" t="s">
        <v>1074</v>
      </c>
      <c r="F526" s="761" t="s">
        <v>332</v>
      </c>
      <c r="G526" s="760" t="s">
        <v>280</v>
      </c>
      <c r="H526" s="765" t="s">
        <v>2474</v>
      </c>
    </row>
    <row r="527" spans="1:8" x14ac:dyDescent="0.2">
      <c r="A527" s="783"/>
      <c r="B527" s="755" t="s">
        <v>2476</v>
      </c>
      <c r="C527" s="797">
        <v>1121960792</v>
      </c>
      <c r="D527" s="755" t="s">
        <v>1592</v>
      </c>
      <c r="E527" s="760" t="s">
        <v>2481</v>
      </c>
      <c r="F527" s="761" t="s">
        <v>332</v>
      </c>
      <c r="G527" s="760" t="s">
        <v>280</v>
      </c>
      <c r="H527" s="777" t="s">
        <v>2480</v>
      </c>
    </row>
    <row r="528" spans="1:8" ht="12" x14ac:dyDescent="0.2">
      <c r="A528" s="785"/>
      <c r="B528" s="755" t="s">
        <v>2483</v>
      </c>
      <c r="C528" s="797">
        <v>1121918871</v>
      </c>
      <c r="D528" s="755" t="s">
        <v>820</v>
      </c>
      <c r="E528" s="760" t="s">
        <v>1074</v>
      </c>
      <c r="F528" s="761" t="s">
        <v>332</v>
      </c>
      <c r="G528" s="760" t="s">
        <v>280</v>
      </c>
      <c r="H528" s="765" t="s">
        <v>2484</v>
      </c>
    </row>
    <row r="529" spans="1:8" ht="12" x14ac:dyDescent="0.2">
      <c r="A529" s="788"/>
      <c r="B529" s="755" t="s">
        <v>2485</v>
      </c>
      <c r="C529" s="797">
        <v>1122920910</v>
      </c>
      <c r="D529" s="755" t="s">
        <v>822</v>
      </c>
      <c r="E529" s="760" t="s">
        <v>1074</v>
      </c>
      <c r="F529" s="761" t="s">
        <v>332</v>
      </c>
      <c r="G529" s="760" t="s">
        <v>280</v>
      </c>
      <c r="H529" s="765" t="s">
        <v>2487</v>
      </c>
    </row>
    <row r="530" spans="1:8" x14ac:dyDescent="0.2">
      <c r="A530" s="783"/>
      <c r="B530" s="755" t="s">
        <v>2489</v>
      </c>
      <c r="C530" s="798">
        <v>1006856530</v>
      </c>
      <c r="D530" s="756" t="s">
        <v>2490</v>
      </c>
      <c r="E530" s="760" t="s">
        <v>295</v>
      </c>
      <c r="F530" s="761" t="s">
        <v>332</v>
      </c>
      <c r="G530" s="760" t="s">
        <v>280</v>
      </c>
      <c r="H530" s="765" t="s">
        <v>2492</v>
      </c>
    </row>
    <row r="531" spans="1:8" ht="12" x14ac:dyDescent="0.2">
      <c r="A531" s="785"/>
      <c r="B531" s="755" t="s">
        <v>2493</v>
      </c>
      <c r="C531" s="797">
        <v>1121873518</v>
      </c>
      <c r="D531" s="755" t="s">
        <v>826</v>
      </c>
      <c r="E531" s="760" t="s">
        <v>275</v>
      </c>
      <c r="F531" s="761" t="s">
        <v>332</v>
      </c>
      <c r="G531" s="760" t="s">
        <v>280</v>
      </c>
      <c r="H531" s="765" t="s">
        <v>2495</v>
      </c>
    </row>
    <row r="532" spans="1:8" x14ac:dyDescent="0.2">
      <c r="A532" s="783"/>
      <c r="B532" s="755" t="s">
        <v>2496</v>
      </c>
      <c r="C532" s="797">
        <v>17423124</v>
      </c>
      <c r="D532" s="755" t="s">
        <v>829</v>
      </c>
      <c r="E532" s="760" t="s">
        <v>275</v>
      </c>
      <c r="F532" s="761" t="s">
        <v>332</v>
      </c>
      <c r="G532" s="760" t="s">
        <v>280</v>
      </c>
      <c r="H532" s="765" t="s">
        <v>2498</v>
      </c>
    </row>
    <row r="533" spans="1:8" x14ac:dyDescent="0.2">
      <c r="A533" s="783"/>
      <c r="B533" s="755" t="s">
        <v>2499</v>
      </c>
      <c r="C533" s="797">
        <v>40393974</v>
      </c>
      <c r="D533" s="755" t="s">
        <v>831</v>
      </c>
      <c r="E533" s="760" t="s">
        <v>275</v>
      </c>
      <c r="F533" s="761" t="s">
        <v>332</v>
      </c>
      <c r="G533" s="760" t="s">
        <v>280</v>
      </c>
      <c r="H533" s="765" t="s">
        <v>2500</v>
      </c>
    </row>
    <row r="534" spans="1:8" x14ac:dyDescent="0.2">
      <c r="A534" s="783"/>
      <c r="B534" s="755" t="s">
        <v>2501</v>
      </c>
      <c r="C534" s="797">
        <v>1121871654</v>
      </c>
      <c r="D534" s="755" t="s">
        <v>833</v>
      </c>
      <c r="E534" s="760" t="s">
        <v>275</v>
      </c>
      <c r="F534" s="761" t="s">
        <v>332</v>
      </c>
      <c r="G534" s="760" t="s">
        <v>280</v>
      </c>
      <c r="H534" s="765" t="s">
        <v>2503</v>
      </c>
    </row>
    <row r="535" spans="1:8" x14ac:dyDescent="0.2">
      <c r="A535" s="783"/>
      <c r="B535" s="755" t="s">
        <v>2518</v>
      </c>
      <c r="C535" s="797">
        <v>1081812945</v>
      </c>
      <c r="D535" s="755" t="s">
        <v>841</v>
      </c>
      <c r="E535" s="760" t="s">
        <v>271</v>
      </c>
      <c r="F535" s="761" t="s">
        <v>332</v>
      </c>
      <c r="G535" s="760" t="s">
        <v>280</v>
      </c>
      <c r="H535" s="765" t="s">
        <v>2519</v>
      </c>
    </row>
    <row r="536" spans="1:8" x14ac:dyDescent="0.2">
      <c r="A536" s="783"/>
      <c r="B536" s="755" t="s">
        <v>2520</v>
      </c>
      <c r="C536" s="797">
        <v>1121924363</v>
      </c>
      <c r="D536" s="755" t="s">
        <v>304</v>
      </c>
      <c r="E536" s="760" t="s">
        <v>271</v>
      </c>
      <c r="F536" s="761" t="s">
        <v>332</v>
      </c>
      <c r="G536" s="760" t="s">
        <v>280</v>
      </c>
      <c r="H536" s="765" t="s">
        <v>2521</v>
      </c>
    </row>
    <row r="537" spans="1:8" x14ac:dyDescent="0.2">
      <c r="A537" s="783"/>
      <c r="B537" s="755" t="s">
        <v>2522</v>
      </c>
      <c r="C537" s="798">
        <v>40331390</v>
      </c>
      <c r="D537" s="755" t="s">
        <v>843</v>
      </c>
      <c r="E537" s="760" t="s">
        <v>271</v>
      </c>
      <c r="F537" s="761" t="s">
        <v>332</v>
      </c>
      <c r="G537" s="760" t="s">
        <v>280</v>
      </c>
      <c r="H537" s="765" t="s">
        <v>2523</v>
      </c>
    </row>
    <row r="538" spans="1:8" x14ac:dyDescent="0.2">
      <c r="A538" s="783"/>
      <c r="B538" s="755" t="s">
        <v>2524</v>
      </c>
      <c r="C538" s="798">
        <v>52580034</v>
      </c>
      <c r="D538" s="756" t="s">
        <v>2525</v>
      </c>
      <c r="E538" s="760" t="s">
        <v>271</v>
      </c>
      <c r="F538" s="761" t="s">
        <v>332</v>
      </c>
      <c r="G538" s="760" t="s">
        <v>280</v>
      </c>
      <c r="H538" s="765" t="s">
        <v>2526</v>
      </c>
    </row>
    <row r="539" spans="1:8" x14ac:dyDescent="0.2">
      <c r="A539" s="783"/>
      <c r="B539" s="755" t="s">
        <v>2528</v>
      </c>
      <c r="C539" s="797">
        <v>79643102</v>
      </c>
      <c r="D539" s="755" t="s">
        <v>846</v>
      </c>
      <c r="E539" s="760" t="s">
        <v>271</v>
      </c>
      <c r="F539" s="761" t="s">
        <v>332</v>
      </c>
      <c r="G539" s="760" t="s">
        <v>280</v>
      </c>
      <c r="H539" s="765" t="s">
        <v>2529</v>
      </c>
    </row>
    <row r="540" spans="1:8" x14ac:dyDescent="0.2">
      <c r="A540" s="783"/>
      <c r="B540" s="755" t="s">
        <v>2530</v>
      </c>
      <c r="C540" s="797">
        <v>1121881267</v>
      </c>
      <c r="D540" s="755" t="s">
        <v>848</v>
      </c>
      <c r="E540" s="760" t="s">
        <v>271</v>
      </c>
      <c r="F540" s="761" t="s">
        <v>332</v>
      </c>
      <c r="G540" s="760" t="s">
        <v>280</v>
      </c>
      <c r="H540" s="765" t="s">
        <v>2531</v>
      </c>
    </row>
    <row r="541" spans="1:8" x14ac:dyDescent="0.2">
      <c r="A541" s="783"/>
      <c r="B541" s="755" t="s">
        <v>2532</v>
      </c>
      <c r="C541" s="798">
        <v>31949877</v>
      </c>
      <c r="D541" s="756" t="s">
        <v>1390</v>
      </c>
      <c r="E541" s="760" t="s">
        <v>271</v>
      </c>
      <c r="F541" s="761" t="s">
        <v>332</v>
      </c>
      <c r="G541" s="760" t="s">
        <v>280</v>
      </c>
      <c r="H541" s="765" t="s">
        <v>2533</v>
      </c>
    </row>
    <row r="542" spans="1:8" x14ac:dyDescent="0.2">
      <c r="A542" s="783"/>
      <c r="B542" s="755" t="s">
        <v>2534</v>
      </c>
      <c r="C542" s="797">
        <v>1121926572</v>
      </c>
      <c r="D542" s="755" t="s">
        <v>850</v>
      </c>
      <c r="E542" s="760" t="s">
        <v>271</v>
      </c>
      <c r="F542" s="761" t="s">
        <v>332</v>
      </c>
      <c r="G542" s="760" t="s">
        <v>280</v>
      </c>
      <c r="H542" s="765" t="s">
        <v>2536</v>
      </c>
    </row>
    <row r="543" spans="1:8" x14ac:dyDescent="0.2">
      <c r="A543" s="783"/>
      <c r="B543" s="755" t="s">
        <v>2537</v>
      </c>
      <c r="C543" s="797">
        <v>1121885528</v>
      </c>
      <c r="D543" s="755" t="s">
        <v>852</v>
      </c>
      <c r="E543" s="760" t="s">
        <v>271</v>
      </c>
      <c r="F543" s="761" t="s">
        <v>332</v>
      </c>
      <c r="G543" s="760" t="s">
        <v>280</v>
      </c>
      <c r="H543" s="765" t="s">
        <v>2538</v>
      </c>
    </row>
    <row r="544" spans="1:8" x14ac:dyDescent="0.2">
      <c r="A544" s="783"/>
      <c r="B544" s="755" t="s">
        <v>2539</v>
      </c>
      <c r="C544" s="797">
        <v>40329042</v>
      </c>
      <c r="D544" s="755" t="s">
        <v>2540</v>
      </c>
      <c r="E544" s="760" t="s">
        <v>271</v>
      </c>
      <c r="F544" s="761" t="s">
        <v>332</v>
      </c>
      <c r="G544" s="760" t="s">
        <v>280</v>
      </c>
      <c r="H544" s="765" t="s">
        <v>2541</v>
      </c>
    </row>
    <row r="545" spans="1:8" x14ac:dyDescent="0.2">
      <c r="A545" s="783"/>
      <c r="B545" s="755" t="s">
        <v>2542</v>
      </c>
      <c r="C545" s="797">
        <v>1007802325</v>
      </c>
      <c r="D545" s="755" t="s">
        <v>855</v>
      </c>
      <c r="E545" s="760" t="s">
        <v>273</v>
      </c>
      <c r="F545" s="761" t="s">
        <v>332</v>
      </c>
      <c r="G545" s="760" t="s">
        <v>280</v>
      </c>
      <c r="H545" s="765" t="s">
        <v>2545</v>
      </c>
    </row>
    <row r="546" spans="1:8" x14ac:dyDescent="0.2">
      <c r="A546" s="783"/>
      <c r="B546" s="755" t="s">
        <v>2546</v>
      </c>
      <c r="C546" s="797">
        <v>40404597</v>
      </c>
      <c r="D546" s="755" t="s">
        <v>857</v>
      </c>
      <c r="E546" s="760" t="s">
        <v>273</v>
      </c>
      <c r="F546" s="761" t="s">
        <v>332</v>
      </c>
      <c r="G546" s="760" t="s">
        <v>280</v>
      </c>
      <c r="H546" s="765" t="s">
        <v>2547</v>
      </c>
    </row>
    <row r="547" spans="1:8" x14ac:dyDescent="0.2">
      <c r="A547" s="783"/>
      <c r="B547" s="755" t="s">
        <v>2548</v>
      </c>
      <c r="C547" s="797">
        <v>40188595</v>
      </c>
      <c r="D547" s="755" t="s">
        <v>859</v>
      </c>
      <c r="E547" s="760" t="s">
        <v>273</v>
      </c>
      <c r="F547" s="761" t="s">
        <v>332</v>
      </c>
      <c r="G547" s="760" t="s">
        <v>280</v>
      </c>
      <c r="H547" s="765" t="s">
        <v>2549</v>
      </c>
    </row>
    <row r="548" spans="1:8" x14ac:dyDescent="0.2">
      <c r="A548" s="783"/>
      <c r="B548" s="755" t="s">
        <v>2550</v>
      </c>
      <c r="C548" s="797">
        <v>1121820301</v>
      </c>
      <c r="D548" s="755" t="s">
        <v>860</v>
      </c>
      <c r="E548" s="760" t="s">
        <v>273</v>
      </c>
      <c r="F548" s="761" t="s">
        <v>332</v>
      </c>
      <c r="G548" s="760" t="s">
        <v>280</v>
      </c>
      <c r="H548" s="765" t="s">
        <v>2551</v>
      </c>
    </row>
    <row r="549" spans="1:8" x14ac:dyDescent="0.2">
      <c r="A549" s="783"/>
      <c r="B549" s="755" t="s">
        <v>2552</v>
      </c>
      <c r="C549" s="797">
        <v>40341981</v>
      </c>
      <c r="D549" s="755" t="s">
        <v>2553</v>
      </c>
      <c r="E549" s="760" t="s">
        <v>273</v>
      </c>
      <c r="F549" s="761" t="s">
        <v>332</v>
      </c>
      <c r="G549" s="760" t="s">
        <v>280</v>
      </c>
      <c r="H549" s="765" t="s">
        <v>2554</v>
      </c>
    </row>
    <row r="550" spans="1:8" x14ac:dyDescent="0.2">
      <c r="A550" s="783"/>
      <c r="B550" s="755" t="s">
        <v>2555</v>
      </c>
      <c r="C550" s="797">
        <v>1001111980</v>
      </c>
      <c r="D550" s="755" t="s">
        <v>863</v>
      </c>
      <c r="E550" s="760" t="s">
        <v>273</v>
      </c>
      <c r="F550" s="761" t="s">
        <v>332</v>
      </c>
      <c r="G550" s="760" t="s">
        <v>280</v>
      </c>
      <c r="H550" s="765" t="s">
        <v>2556</v>
      </c>
    </row>
    <row r="551" spans="1:8" ht="12" x14ac:dyDescent="0.2">
      <c r="A551" s="785"/>
      <c r="B551" s="755" t="s">
        <v>2557</v>
      </c>
      <c r="C551" s="798">
        <v>1006689681</v>
      </c>
      <c r="D551" s="756" t="s">
        <v>864</v>
      </c>
      <c r="E551" s="760" t="s">
        <v>282</v>
      </c>
      <c r="F551" s="761" t="s">
        <v>332</v>
      </c>
      <c r="G551" s="760" t="s">
        <v>280</v>
      </c>
      <c r="H551" s="765" t="s">
        <v>2559</v>
      </c>
    </row>
    <row r="552" spans="1:8" x14ac:dyDescent="0.2">
      <c r="A552" s="783"/>
      <c r="B552" s="755" t="s">
        <v>2560</v>
      </c>
      <c r="C552" s="797">
        <v>30083797</v>
      </c>
      <c r="D552" s="755" t="s">
        <v>866</v>
      </c>
      <c r="E552" s="760" t="s">
        <v>297</v>
      </c>
      <c r="F552" s="761" t="s">
        <v>332</v>
      </c>
      <c r="G552" s="760" t="s">
        <v>280</v>
      </c>
      <c r="H552" s="765" t="s">
        <v>2561</v>
      </c>
    </row>
    <row r="553" spans="1:8" x14ac:dyDescent="0.2">
      <c r="A553" s="783"/>
      <c r="B553" s="755" t="s">
        <v>2562</v>
      </c>
      <c r="C553" s="797">
        <v>1121922443</v>
      </c>
      <c r="D553" s="755" t="s">
        <v>868</v>
      </c>
      <c r="E553" s="760" t="s">
        <v>297</v>
      </c>
      <c r="F553" s="761" t="s">
        <v>332</v>
      </c>
      <c r="G553" s="760" t="s">
        <v>280</v>
      </c>
      <c r="H553" s="765" t="s">
        <v>2563</v>
      </c>
    </row>
    <row r="554" spans="1:8" x14ac:dyDescent="0.2">
      <c r="A554" s="783"/>
      <c r="B554" s="755" t="s">
        <v>2564</v>
      </c>
      <c r="C554" s="797">
        <v>1010214691</v>
      </c>
      <c r="D554" s="755" t="s">
        <v>870</v>
      </c>
      <c r="E554" s="760" t="s">
        <v>297</v>
      </c>
      <c r="F554" s="761" t="s">
        <v>332</v>
      </c>
      <c r="G554" s="760" t="s">
        <v>280</v>
      </c>
      <c r="H554" s="765" t="s">
        <v>2565</v>
      </c>
    </row>
    <row r="555" spans="1:8" x14ac:dyDescent="0.2">
      <c r="A555" s="783"/>
      <c r="B555" s="755" t="s">
        <v>2566</v>
      </c>
      <c r="C555" s="797">
        <v>1143845435</v>
      </c>
      <c r="D555" s="755" t="s">
        <v>872</v>
      </c>
      <c r="E555" s="760" t="s">
        <v>297</v>
      </c>
      <c r="F555" s="761" t="s">
        <v>332</v>
      </c>
      <c r="G555" s="760" t="s">
        <v>280</v>
      </c>
      <c r="H555" s="765" t="s">
        <v>2567</v>
      </c>
    </row>
    <row r="556" spans="1:8" x14ac:dyDescent="0.2">
      <c r="A556" s="783"/>
      <c r="B556" s="755" t="s">
        <v>2568</v>
      </c>
      <c r="C556" s="797">
        <v>1121855065</v>
      </c>
      <c r="D556" s="755" t="s">
        <v>873</v>
      </c>
      <c r="E556" s="760" t="s">
        <v>297</v>
      </c>
      <c r="F556" s="761" t="s">
        <v>332</v>
      </c>
      <c r="G556" s="760" t="s">
        <v>280</v>
      </c>
      <c r="H556" s="765" t="s">
        <v>2569</v>
      </c>
    </row>
    <row r="557" spans="1:8" x14ac:dyDescent="0.2">
      <c r="A557" s="783"/>
      <c r="B557" s="755" t="s">
        <v>2571</v>
      </c>
      <c r="C557" s="797">
        <v>1122649540</v>
      </c>
      <c r="D557" s="755" t="s">
        <v>2572</v>
      </c>
      <c r="E557" s="760" t="s">
        <v>282</v>
      </c>
      <c r="F557" s="761" t="s">
        <v>332</v>
      </c>
      <c r="G557" s="760" t="s">
        <v>280</v>
      </c>
      <c r="H557" s="765" t="s">
        <v>2573</v>
      </c>
    </row>
    <row r="558" spans="1:8" x14ac:dyDescent="0.2">
      <c r="A558" s="759"/>
      <c r="B558" s="755" t="s">
        <v>2574</v>
      </c>
      <c r="C558" s="797">
        <v>40389413</v>
      </c>
      <c r="D558" s="755" t="s">
        <v>878</v>
      </c>
      <c r="E558" s="760" t="s">
        <v>282</v>
      </c>
      <c r="F558" s="761" t="s">
        <v>332</v>
      </c>
      <c r="G558" s="760" t="s">
        <v>280</v>
      </c>
      <c r="H558" s="765" t="s">
        <v>2575</v>
      </c>
    </row>
    <row r="559" spans="1:8" x14ac:dyDescent="0.2">
      <c r="A559" s="783"/>
      <c r="B559" s="755" t="s">
        <v>2576</v>
      </c>
      <c r="C559" s="797">
        <v>40401855</v>
      </c>
      <c r="D559" s="755" t="s">
        <v>880</v>
      </c>
      <c r="E559" s="760" t="s">
        <v>282</v>
      </c>
      <c r="F559" s="761" t="s">
        <v>332</v>
      </c>
      <c r="G559" s="760" t="s">
        <v>280</v>
      </c>
      <c r="H559" s="765" t="s">
        <v>2577</v>
      </c>
    </row>
    <row r="560" spans="1:8" x14ac:dyDescent="0.2">
      <c r="A560" s="783"/>
      <c r="B560" s="755" t="s">
        <v>2578</v>
      </c>
      <c r="C560" s="797">
        <v>1121949731</v>
      </c>
      <c r="D560" s="755" t="s">
        <v>882</v>
      </c>
      <c r="E560" s="760" t="s">
        <v>282</v>
      </c>
      <c r="F560" s="761" t="s">
        <v>332</v>
      </c>
      <c r="G560" s="760" t="s">
        <v>280</v>
      </c>
      <c r="H560" s="765" t="s">
        <v>2579</v>
      </c>
    </row>
    <row r="561" spans="1:8" x14ac:dyDescent="0.2">
      <c r="A561" s="783"/>
      <c r="B561" s="755" t="s">
        <v>2580</v>
      </c>
      <c r="C561" s="797">
        <v>1006718252</v>
      </c>
      <c r="D561" s="755" t="s">
        <v>2581</v>
      </c>
      <c r="E561" s="760" t="s">
        <v>282</v>
      </c>
      <c r="F561" s="761" t="s">
        <v>332</v>
      </c>
      <c r="G561" s="760" t="s">
        <v>280</v>
      </c>
      <c r="H561" s="765" t="s">
        <v>2582</v>
      </c>
    </row>
    <row r="562" spans="1:8" x14ac:dyDescent="0.2">
      <c r="A562" s="783"/>
      <c r="B562" s="755" t="s">
        <v>2583</v>
      </c>
      <c r="C562" s="797">
        <v>1006689964</v>
      </c>
      <c r="D562" s="755" t="s">
        <v>2584</v>
      </c>
      <c r="E562" s="760" t="s">
        <v>282</v>
      </c>
      <c r="F562" s="761" t="s">
        <v>332</v>
      </c>
      <c r="G562" s="760" t="s">
        <v>280</v>
      </c>
      <c r="H562" s="765" t="s">
        <v>2585</v>
      </c>
    </row>
    <row r="563" spans="1:8" x14ac:dyDescent="0.2">
      <c r="A563" s="783"/>
      <c r="B563" s="755" t="s">
        <v>2586</v>
      </c>
      <c r="C563" s="797">
        <v>1121931560</v>
      </c>
      <c r="D563" s="755" t="s">
        <v>885</v>
      </c>
      <c r="E563" s="760" t="s">
        <v>299</v>
      </c>
      <c r="F563" s="761" t="s">
        <v>332</v>
      </c>
      <c r="G563" s="760" t="s">
        <v>280</v>
      </c>
      <c r="H563" s="765" t="s">
        <v>2589</v>
      </c>
    </row>
    <row r="564" spans="1:8" x14ac:dyDescent="0.2">
      <c r="A564" s="759"/>
      <c r="B564" s="755" t="s">
        <v>2596</v>
      </c>
      <c r="C564" s="797">
        <v>1090362963</v>
      </c>
      <c r="D564" s="755" t="s">
        <v>888</v>
      </c>
      <c r="E564" s="760" t="s">
        <v>282</v>
      </c>
      <c r="F564" s="761" t="s">
        <v>332</v>
      </c>
      <c r="G564" s="760" t="s">
        <v>280</v>
      </c>
      <c r="H564" s="765" t="s">
        <v>2598</v>
      </c>
    </row>
    <row r="565" spans="1:8" x14ac:dyDescent="0.2">
      <c r="A565" s="759"/>
      <c r="B565" s="755" t="s">
        <v>2599</v>
      </c>
      <c r="C565" s="798">
        <v>1121959509</v>
      </c>
      <c r="D565" s="756" t="s">
        <v>890</v>
      </c>
      <c r="E565" s="760" t="s">
        <v>282</v>
      </c>
      <c r="F565" s="761" t="s">
        <v>332</v>
      </c>
      <c r="G565" s="760" t="s">
        <v>280</v>
      </c>
      <c r="H565" s="778" t="s">
        <v>2600</v>
      </c>
    </row>
    <row r="566" spans="1:8" x14ac:dyDescent="0.2">
      <c r="A566" s="783"/>
      <c r="B566" s="755" t="s">
        <v>2601</v>
      </c>
      <c r="C566" s="797">
        <v>1006794793</v>
      </c>
      <c r="D566" s="755" t="s">
        <v>891</v>
      </c>
      <c r="E566" s="760" t="s">
        <v>282</v>
      </c>
      <c r="F566" s="761" t="s">
        <v>332</v>
      </c>
      <c r="G566" s="760" t="s">
        <v>280</v>
      </c>
      <c r="H566" s="765" t="s">
        <v>2603</v>
      </c>
    </row>
    <row r="567" spans="1:8" x14ac:dyDescent="0.2">
      <c r="A567" s="783"/>
      <c r="B567" s="755" t="s">
        <v>2608</v>
      </c>
      <c r="C567" s="797">
        <v>1110556693</v>
      </c>
      <c r="D567" s="755" t="s">
        <v>893</v>
      </c>
      <c r="E567" s="760" t="s">
        <v>1078</v>
      </c>
      <c r="F567" s="761" t="s">
        <v>332</v>
      </c>
      <c r="G567" s="760" t="s">
        <v>280</v>
      </c>
      <c r="H567" s="765" t="s">
        <v>2609</v>
      </c>
    </row>
    <row r="568" spans="1:8" x14ac:dyDescent="0.2">
      <c r="A568" s="783"/>
      <c r="B568" s="755" t="s">
        <v>2610</v>
      </c>
      <c r="C568" s="797">
        <v>1082908448</v>
      </c>
      <c r="D568" s="755" t="s">
        <v>894</v>
      </c>
      <c r="E568" s="760" t="s">
        <v>1078</v>
      </c>
      <c r="F568" s="761" t="s">
        <v>332</v>
      </c>
      <c r="G568" s="760" t="s">
        <v>280</v>
      </c>
      <c r="H568" s="765" t="s">
        <v>2612</v>
      </c>
    </row>
    <row r="569" spans="1:8" x14ac:dyDescent="0.2">
      <c r="A569" s="783"/>
      <c r="B569" s="755" t="s">
        <v>2613</v>
      </c>
      <c r="C569" s="797">
        <v>86048506</v>
      </c>
      <c r="D569" s="755" t="s">
        <v>896</v>
      </c>
      <c r="E569" s="760" t="s">
        <v>278</v>
      </c>
      <c r="F569" s="761" t="s">
        <v>332</v>
      </c>
      <c r="G569" s="760" t="s">
        <v>280</v>
      </c>
      <c r="H569" s="765" t="s">
        <v>2614</v>
      </c>
    </row>
    <row r="570" spans="1:8" x14ac:dyDescent="0.2">
      <c r="A570" s="783"/>
      <c r="B570" s="755" t="s">
        <v>2615</v>
      </c>
      <c r="C570" s="797">
        <v>1121901471</v>
      </c>
      <c r="D570" s="755" t="s">
        <v>897</v>
      </c>
      <c r="E570" s="760" t="s">
        <v>278</v>
      </c>
      <c r="F570" s="761" t="s">
        <v>332</v>
      </c>
      <c r="G570" s="760" t="s">
        <v>280</v>
      </c>
      <c r="H570" s="765" t="s">
        <v>2616</v>
      </c>
    </row>
    <row r="571" spans="1:8" x14ac:dyDescent="0.2">
      <c r="A571" s="783"/>
      <c r="B571" s="755" t="s">
        <v>2617</v>
      </c>
      <c r="C571" s="797">
        <v>1006856318</v>
      </c>
      <c r="D571" s="755" t="s">
        <v>898</v>
      </c>
      <c r="E571" s="760" t="s">
        <v>437</v>
      </c>
      <c r="F571" s="761" t="s">
        <v>332</v>
      </c>
      <c r="G571" s="760" t="s">
        <v>280</v>
      </c>
      <c r="H571" s="765" t="s">
        <v>2618</v>
      </c>
    </row>
    <row r="572" spans="1:8" x14ac:dyDescent="0.2">
      <c r="A572" s="783"/>
      <c r="B572" s="755" t="s">
        <v>2625</v>
      </c>
      <c r="C572" s="797">
        <v>1121952477</v>
      </c>
      <c r="D572" s="755" t="s">
        <v>901</v>
      </c>
      <c r="E572" s="760" t="s">
        <v>278</v>
      </c>
      <c r="F572" s="761" t="s">
        <v>332</v>
      </c>
      <c r="G572" s="760" t="s">
        <v>280</v>
      </c>
      <c r="H572" s="765" t="s">
        <v>2628</v>
      </c>
    </row>
    <row r="573" spans="1:8" ht="12" x14ac:dyDescent="0.2">
      <c r="A573" s="785"/>
      <c r="B573" s="755" t="s">
        <v>2629</v>
      </c>
      <c r="C573" s="797">
        <v>1016064134</v>
      </c>
      <c r="D573" s="755" t="s">
        <v>419</v>
      </c>
      <c r="E573" s="760" t="s">
        <v>716</v>
      </c>
      <c r="F573" s="761" t="s">
        <v>332</v>
      </c>
      <c r="G573" s="760" t="s">
        <v>280</v>
      </c>
      <c r="H573" s="765" t="s">
        <v>2631</v>
      </c>
    </row>
    <row r="574" spans="1:8" x14ac:dyDescent="0.2">
      <c r="A574" s="783"/>
      <c r="B574" s="755" t="s">
        <v>2632</v>
      </c>
      <c r="C574" s="797">
        <v>1018405643</v>
      </c>
      <c r="D574" s="755" t="s">
        <v>903</v>
      </c>
      <c r="E574" s="760" t="s">
        <v>295</v>
      </c>
      <c r="F574" s="761" t="s">
        <v>332</v>
      </c>
      <c r="G574" s="760" t="s">
        <v>280</v>
      </c>
      <c r="H574" s="765" t="s">
        <v>2633</v>
      </c>
    </row>
    <row r="575" spans="1:8" x14ac:dyDescent="0.2">
      <c r="A575" s="783"/>
      <c r="B575" s="755" t="s">
        <v>2634</v>
      </c>
      <c r="C575" s="797">
        <v>35260257</v>
      </c>
      <c r="D575" s="755" t="s">
        <v>905</v>
      </c>
      <c r="E575" s="760" t="s">
        <v>282</v>
      </c>
      <c r="F575" s="761" t="s">
        <v>332</v>
      </c>
      <c r="G575" s="760" t="s">
        <v>280</v>
      </c>
      <c r="H575" s="765" t="s">
        <v>2635</v>
      </c>
    </row>
    <row r="576" spans="1:8" x14ac:dyDescent="0.2">
      <c r="A576" s="783"/>
      <c r="B576" s="755" t="s">
        <v>2663</v>
      </c>
      <c r="C576" s="797">
        <v>1122133796</v>
      </c>
      <c r="D576" s="755" t="s">
        <v>2664</v>
      </c>
      <c r="E576" s="760" t="s">
        <v>295</v>
      </c>
      <c r="F576" s="761" t="s">
        <v>332</v>
      </c>
      <c r="G576" s="760" t="s">
        <v>280</v>
      </c>
      <c r="H576" s="765" t="s">
        <v>2665</v>
      </c>
    </row>
    <row r="577" spans="1:8" x14ac:dyDescent="0.2">
      <c r="A577" s="783"/>
      <c r="B577" s="755" t="s">
        <v>2666</v>
      </c>
      <c r="C577" s="797">
        <v>1006797996</v>
      </c>
      <c r="D577" s="755" t="s">
        <v>953</v>
      </c>
      <c r="E577" s="760" t="s">
        <v>295</v>
      </c>
      <c r="F577" s="761" t="s">
        <v>332</v>
      </c>
      <c r="G577" s="760" t="s">
        <v>280</v>
      </c>
      <c r="H577" s="765" t="s">
        <v>2667</v>
      </c>
    </row>
    <row r="578" spans="1:8" x14ac:dyDescent="0.2">
      <c r="A578" s="783"/>
      <c r="B578" s="755" t="s">
        <v>2668</v>
      </c>
      <c r="C578" s="797">
        <v>1121952656</v>
      </c>
      <c r="D578" s="755" t="s">
        <v>954</v>
      </c>
      <c r="E578" s="760" t="s">
        <v>295</v>
      </c>
      <c r="F578" s="761" t="s">
        <v>332</v>
      </c>
      <c r="G578" s="760" t="s">
        <v>280</v>
      </c>
      <c r="H578" s="765" t="s">
        <v>2670</v>
      </c>
    </row>
    <row r="579" spans="1:8" x14ac:dyDescent="0.2">
      <c r="A579" s="783"/>
      <c r="B579" s="755" t="s">
        <v>2671</v>
      </c>
      <c r="C579" s="797">
        <v>1121823692</v>
      </c>
      <c r="D579" s="755" t="s">
        <v>955</v>
      </c>
      <c r="E579" s="760" t="s">
        <v>295</v>
      </c>
      <c r="F579" s="761" t="s">
        <v>332</v>
      </c>
      <c r="G579" s="760" t="s">
        <v>280</v>
      </c>
      <c r="H579" s="765" t="s">
        <v>2673</v>
      </c>
    </row>
    <row r="580" spans="1:8" x14ac:dyDescent="0.2">
      <c r="A580" s="783"/>
      <c r="B580" s="755" t="s">
        <v>2674</v>
      </c>
      <c r="C580" s="797">
        <v>1121869866</v>
      </c>
      <c r="D580" s="755" t="s">
        <v>2675</v>
      </c>
      <c r="E580" s="760" t="s">
        <v>271</v>
      </c>
      <c r="F580" s="761" t="s">
        <v>332</v>
      </c>
      <c r="G580" s="760" t="s">
        <v>280</v>
      </c>
      <c r="H580" s="765" t="s">
        <v>2677</v>
      </c>
    </row>
    <row r="581" spans="1:8" x14ac:dyDescent="0.2">
      <c r="A581" s="783"/>
      <c r="B581" s="755" t="s">
        <v>2678</v>
      </c>
      <c r="C581" s="797">
        <v>1121832739</v>
      </c>
      <c r="D581" s="755" t="s">
        <v>958</v>
      </c>
      <c r="E581" s="760" t="s">
        <v>271</v>
      </c>
      <c r="F581" s="761" t="s">
        <v>332</v>
      </c>
      <c r="G581" s="760" t="s">
        <v>280</v>
      </c>
      <c r="H581" s="765" t="s">
        <v>2679</v>
      </c>
    </row>
    <row r="582" spans="1:8" x14ac:dyDescent="0.2">
      <c r="A582" s="783"/>
      <c r="B582" s="755" t="s">
        <v>2680</v>
      </c>
      <c r="C582" s="797">
        <v>1121959205</v>
      </c>
      <c r="D582" s="755" t="s">
        <v>1401</v>
      </c>
      <c r="E582" s="760" t="s">
        <v>271</v>
      </c>
      <c r="F582" s="761" t="s">
        <v>332</v>
      </c>
      <c r="G582" s="760" t="s">
        <v>280</v>
      </c>
      <c r="H582" s="765" t="s">
        <v>2681</v>
      </c>
    </row>
    <row r="583" spans="1:8" x14ac:dyDescent="0.2">
      <c r="A583" s="783"/>
      <c r="B583" s="755" t="s">
        <v>2682</v>
      </c>
      <c r="C583" s="797">
        <v>1016056089</v>
      </c>
      <c r="D583" s="755" t="s">
        <v>961</v>
      </c>
      <c r="E583" s="760" t="s">
        <v>271</v>
      </c>
      <c r="F583" s="761" t="s">
        <v>332</v>
      </c>
      <c r="G583" s="760" t="s">
        <v>280</v>
      </c>
      <c r="H583" s="765" t="s">
        <v>2683</v>
      </c>
    </row>
    <row r="584" spans="1:8" x14ac:dyDescent="0.2">
      <c r="A584" s="783"/>
      <c r="B584" s="755" t="s">
        <v>2684</v>
      </c>
      <c r="C584" s="797">
        <v>1121961568</v>
      </c>
      <c r="D584" s="755" t="s">
        <v>1397</v>
      </c>
      <c r="E584" s="760" t="s">
        <v>271</v>
      </c>
      <c r="F584" s="761" t="s">
        <v>332</v>
      </c>
      <c r="G584" s="760" t="s">
        <v>280</v>
      </c>
      <c r="H584" s="765" t="s">
        <v>2685</v>
      </c>
    </row>
    <row r="585" spans="1:8" x14ac:dyDescent="0.2">
      <c r="A585" s="783"/>
      <c r="B585" s="755" t="s">
        <v>2686</v>
      </c>
      <c r="C585" s="797">
        <v>1121865537</v>
      </c>
      <c r="D585" s="755" t="s">
        <v>962</v>
      </c>
      <c r="E585" s="760" t="s">
        <v>271</v>
      </c>
      <c r="F585" s="761" t="s">
        <v>332</v>
      </c>
      <c r="G585" s="760" t="s">
        <v>280</v>
      </c>
      <c r="H585" s="765" t="s">
        <v>2687</v>
      </c>
    </row>
    <row r="586" spans="1:8" x14ac:dyDescent="0.2">
      <c r="A586" s="759"/>
      <c r="B586" s="755" t="s">
        <v>2688</v>
      </c>
      <c r="C586" s="797">
        <v>1121876092</v>
      </c>
      <c r="D586" s="755" t="s">
        <v>964</v>
      </c>
      <c r="E586" s="760" t="s">
        <v>271</v>
      </c>
      <c r="F586" s="761" t="s">
        <v>332</v>
      </c>
      <c r="G586" s="760" t="s">
        <v>280</v>
      </c>
      <c r="H586" s="765" t="s">
        <v>2689</v>
      </c>
    </row>
    <row r="587" spans="1:8" x14ac:dyDescent="0.2">
      <c r="A587" s="783"/>
      <c r="B587" s="755" t="s">
        <v>2690</v>
      </c>
      <c r="C587" s="797">
        <v>40390097</v>
      </c>
      <c r="D587" s="755" t="s">
        <v>966</v>
      </c>
      <c r="E587" s="760" t="s">
        <v>271</v>
      </c>
      <c r="F587" s="761" t="s">
        <v>332</v>
      </c>
      <c r="G587" s="760" t="s">
        <v>280</v>
      </c>
      <c r="H587" s="765" t="s">
        <v>2692</v>
      </c>
    </row>
    <row r="588" spans="1:8" x14ac:dyDescent="0.2">
      <c r="A588" s="783"/>
      <c r="B588" s="755" t="s">
        <v>2693</v>
      </c>
      <c r="C588" s="797">
        <v>1121863699</v>
      </c>
      <c r="D588" s="755" t="s">
        <v>968</v>
      </c>
      <c r="E588" s="760" t="s">
        <v>271</v>
      </c>
      <c r="F588" s="761" t="s">
        <v>332</v>
      </c>
      <c r="G588" s="760" t="s">
        <v>280</v>
      </c>
      <c r="H588" s="765" t="s">
        <v>2694</v>
      </c>
    </row>
    <row r="589" spans="1:8" x14ac:dyDescent="0.2">
      <c r="A589" s="783"/>
      <c r="B589" s="755" t="s">
        <v>2695</v>
      </c>
      <c r="C589" s="797">
        <v>1121865681</v>
      </c>
      <c r="D589" s="755" t="s">
        <v>970</v>
      </c>
      <c r="E589" s="760" t="s">
        <v>271</v>
      </c>
      <c r="F589" s="761" t="s">
        <v>332</v>
      </c>
      <c r="G589" s="760" t="s">
        <v>280</v>
      </c>
      <c r="H589" s="765" t="s">
        <v>2696</v>
      </c>
    </row>
    <row r="590" spans="1:8" x14ac:dyDescent="0.2">
      <c r="A590" s="783"/>
      <c r="B590" s="755" t="s">
        <v>2697</v>
      </c>
      <c r="C590" s="797">
        <v>24314903</v>
      </c>
      <c r="D590" s="756" t="s">
        <v>972</v>
      </c>
      <c r="E590" s="760" t="s">
        <v>271</v>
      </c>
      <c r="F590" s="761" t="s">
        <v>332</v>
      </c>
      <c r="G590" s="760" t="s">
        <v>280</v>
      </c>
      <c r="H590" s="765" t="s">
        <v>2698</v>
      </c>
    </row>
    <row r="591" spans="1:8" x14ac:dyDescent="0.2">
      <c r="A591" s="783"/>
      <c r="B591" s="755" t="s">
        <v>2699</v>
      </c>
      <c r="C591" s="797">
        <v>1121819231</v>
      </c>
      <c r="D591" s="755" t="s">
        <v>1417</v>
      </c>
      <c r="E591" s="760" t="s">
        <v>271</v>
      </c>
      <c r="F591" s="761" t="s">
        <v>332</v>
      </c>
      <c r="G591" s="760" t="s">
        <v>280</v>
      </c>
      <c r="H591" s="765" t="s">
        <v>2700</v>
      </c>
    </row>
    <row r="592" spans="1:8" x14ac:dyDescent="0.2">
      <c r="A592" s="783"/>
      <c r="B592" s="755" t="s">
        <v>2701</v>
      </c>
      <c r="C592" s="797">
        <v>1014302460</v>
      </c>
      <c r="D592" s="755" t="s">
        <v>2702</v>
      </c>
      <c r="E592" s="760" t="s">
        <v>271</v>
      </c>
      <c r="F592" s="761" t="s">
        <v>332</v>
      </c>
      <c r="G592" s="760" t="s">
        <v>280</v>
      </c>
      <c r="H592" s="765" t="s">
        <v>2705</v>
      </c>
    </row>
    <row r="593" spans="1:8" x14ac:dyDescent="0.2">
      <c r="A593" s="783"/>
      <c r="B593" s="755" t="s">
        <v>2708</v>
      </c>
      <c r="C593" s="797">
        <v>51732122</v>
      </c>
      <c r="D593" s="755" t="s">
        <v>976</v>
      </c>
      <c r="E593" s="760" t="s">
        <v>271</v>
      </c>
      <c r="F593" s="761" t="s">
        <v>332</v>
      </c>
      <c r="G593" s="760" t="s">
        <v>280</v>
      </c>
      <c r="H593" s="765" t="s">
        <v>2709</v>
      </c>
    </row>
    <row r="594" spans="1:8" x14ac:dyDescent="0.2">
      <c r="A594" s="783"/>
      <c r="B594" s="755" t="s">
        <v>2710</v>
      </c>
      <c r="C594" s="798">
        <v>1121852735</v>
      </c>
      <c r="D594" s="756" t="s">
        <v>978</v>
      </c>
      <c r="E594" s="760" t="s">
        <v>273</v>
      </c>
      <c r="F594" s="761" t="s">
        <v>332</v>
      </c>
      <c r="G594" s="760" t="s">
        <v>280</v>
      </c>
      <c r="H594" s="765" t="s">
        <v>2712</v>
      </c>
    </row>
    <row r="595" spans="1:8" x14ac:dyDescent="0.2">
      <c r="A595" s="783"/>
      <c r="B595" s="755" t="s">
        <v>2713</v>
      </c>
      <c r="C595" s="797">
        <v>17348238</v>
      </c>
      <c r="D595" s="755" t="s">
        <v>980</v>
      </c>
      <c r="E595" s="760" t="s">
        <v>273</v>
      </c>
      <c r="F595" s="761" t="s">
        <v>332</v>
      </c>
      <c r="G595" s="760" t="s">
        <v>280</v>
      </c>
      <c r="H595" s="765" t="s">
        <v>2714</v>
      </c>
    </row>
    <row r="596" spans="1:8" x14ac:dyDescent="0.2">
      <c r="A596" s="783"/>
      <c r="B596" s="755" t="s">
        <v>2716</v>
      </c>
      <c r="C596" s="797">
        <v>1123431080</v>
      </c>
      <c r="D596" s="755" t="s">
        <v>2717</v>
      </c>
      <c r="E596" s="760" t="s">
        <v>273</v>
      </c>
      <c r="F596" s="761" t="s">
        <v>332</v>
      </c>
      <c r="G596" s="760" t="s">
        <v>280</v>
      </c>
      <c r="H596" s="765" t="s">
        <v>2718</v>
      </c>
    </row>
    <row r="597" spans="1:8" x14ac:dyDescent="0.2">
      <c r="A597" s="783"/>
      <c r="B597" s="755" t="s">
        <v>2720</v>
      </c>
      <c r="C597" s="797">
        <v>1098795027</v>
      </c>
      <c r="D597" s="755" t="s">
        <v>2721</v>
      </c>
      <c r="E597" s="760" t="s">
        <v>273</v>
      </c>
      <c r="F597" s="761" t="s">
        <v>332</v>
      </c>
      <c r="G597" s="760" t="s">
        <v>280</v>
      </c>
      <c r="H597" s="765" t="s">
        <v>2722</v>
      </c>
    </row>
    <row r="598" spans="1:8" x14ac:dyDescent="0.2">
      <c r="A598" s="783"/>
      <c r="B598" s="755" t="s">
        <v>2723</v>
      </c>
      <c r="C598" s="797">
        <v>1121934944</v>
      </c>
      <c r="D598" s="755" t="s">
        <v>984</v>
      </c>
      <c r="E598" s="760" t="s">
        <v>273</v>
      </c>
      <c r="F598" s="761" t="s">
        <v>332</v>
      </c>
      <c r="G598" s="760" t="s">
        <v>280</v>
      </c>
      <c r="H598" s="765" t="s">
        <v>2724</v>
      </c>
    </row>
    <row r="599" spans="1:8" x14ac:dyDescent="0.2">
      <c r="A599" s="783"/>
      <c r="B599" s="755" t="s">
        <v>2725</v>
      </c>
      <c r="C599" s="797">
        <v>1121935132</v>
      </c>
      <c r="D599" s="755" t="s">
        <v>985</v>
      </c>
      <c r="E599" s="760" t="s">
        <v>273</v>
      </c>
      <c r="F599" s="761" t="s">
        <v>332</v>
      </c>
      <c r="G599" s="760" t="s">
        <v>280</v>
      </c>
      <c r="H599" s="765" t="s">
        <v>2726</v>
      </c>
    </row>
    <row r="600" spans="1:8" x14ac:dyDescent="0.2">
      <c r="A600" s="783"/>
      <c r="B600" s="755" t="s">
        <v>2727</v>
      </c>
      <c r="C600" s="797">
        <v>1116233513</v>
      </c>
      <c r="D600" s="755" t="s">
        <v>987</v>
      </c>
      <c r="E600" s="760" t="s">
        <v>273</v>
      </c>
      <c r="F600" s="761" t="s">
        <v>332</v>
      </c>
      <c r="G600" s="760" t="s">
        <v>280</v>
      </c>
      <c r="H600" s="765" t="s">
        <v>2728</v>
      </c>
    </row>
    <row r="601" spans="1:8" x14ac:dyDescent="0.2">
      <c r="A601" s="783"/>
      <c r="B601" s="755" t="s">
        <v>2729</v>
      </c>
      <c r="C601" s="797">
        <v>1121955626</v>
      </c>
      <c r="D601" s="755" t="s">
        <v>988</v>
      </c>
      <c r="E601" s="760" t="s">
        <v>273</v>
      </c>
      <c r="F601" s="761" t="s">
        <v>332</v>
      </c>
      <c r="G601" s="760" t="s">
        <v>280</v>
      </c>
      <c r="H601" s="765" t="s">
        <v>2730</v>
      </c>
    </row>
    <row r="602" spans="1:8" x14ac:dyDescent="0.2">
      <c r="A602" s="783"/>
      <c r="B602" s="755" t="s">
        <v>2731</v>
      </c>
      <c r="C602" s="797">
        <v>1095822674</v>
      </c>
      <c r="D602" s="755" t="s">
        <v>989</v>
      </c>
      <c r="E602" s="760" t="s">
        <v>273</v>
      </c>
      <c r="F602" s="761" t="s">
        <v>332</v>
      </c>
      <c r="G602" s="760" t="s">
        <v>280</v>
      </c>
      <c r="H602" s="765" t="s">
        <v>2732</v>
      </c>
    </row>
    <row r="603" spans="1:8" x14ac:dyDescent="0.2">
      <c r="A603" s="783"/>
      <c r="B603" s="755" t="s">
        <v>2733</v>
      </c>
      <c r="C603" s="797">
        <v>1096482067</v>
      </c>
      <c r="D603" s="755" t="s">
        <v>991</v>
      </c>
      <c r="E603" s="760" t="s">
        <v>273</v>
      </c>
      <c r="F603" s="761" t="s">
        <v>332</v>
      </c>
      <c r="G603" s="760" t="s">
        <v>280</v>
      </c>
      <c r="H603" s="765" t="s">
        <v>2735</v>
      </c>
    </row>
    <row r="604" spans="1:8" x14ac:dyDescent="0.2">
      <c r="A604" s="783"/>
      <c r="B604" s="755" t="s">
        <v>2736</v>
      </c>
      <c r="C604" s="798">
        <v>1122130378</v>
      </c>
      <c r="D604" s="756" t="s">
        <v>995</v>
      </c>
      <c r="E604" s="760" t="s">
        <v>273</v>
      </c>
      <c r="F604" s="761" t="s">
        <v>332</v>
      </c>
      <c r="G604" s="760" t="s">
        <v>280</v>
      </c>
      <c r="H604" s="765" t="s">
        <v>2737</v>
      </c>
    </row>
    <row r="605" spans="1:8" x14ac:dyDescent="0.2">
      <c r="A605" s="783"/>
      <c r="B605" s="755" t="s">
        <v>2738</v>
      </c>
      <c r="C605" s="798">
        <v>1122138438</v>
      </c>
      <c r="D605" s="756" t="s">
        <v>2739</v>
      </c>
      <c r="E605" s="760" t="s">
        <v>273</v>
      </c>
      <c r="F605" s="761" t="s">
        <v>332</v>
      </c>
      <c r="G605" s="760" t="s">
        <v>280</v>
      </c>
      <c r="H605" s="765" t="s">
        <v>2740</v>
      </c>
    </row>
    <row r="606" spans="1:8" x14ac:dyDescent="0.2">
      <c r="A606" s="783"/>
      <c r="B606" s="755" t="s">
        <v>2741</v>
      </c>
      <c r="C606" s="797">
        <v>1006903578</v>
      </c>
      <c r="D606" s="755" t="s">
        <v>997</v>
      </c>
      <c r="E606" s="760" t="s">
        <v>273</v>
      </c>
      <c r="F606" s="761" t="s">
        <v>332</v>
      </c>
      <c r="G606" s="760" t="s">
        <v>280</v>
      </c>
      <c r="H606" s="765" t="s">
        <v>2742</v>
      </c>
    </row>
    <row r="607" spans="1:8" x14ac:dyDescent="0.2">
      <c r="A607" s="783"/>
      <c r="B607" s="755" t="s">
        <v>2743</v>
      </c>
      <c r="C607" s="797">
        <v>1121957235</v>
      </c>
      <c r="D607" s="755" t="s">
        <v>2744</v>
      </c>
      <c r="E607" s="760" t="s">
        <v>273</v>
      </c>
      <c r="F607" s="761" t="s">
        <v>332</v>
      </c>
      <c r="G607" s="760" t="s">
        <v>280</v>
      </c>
      <c r="H607" s="765" t="s">
        <v>2745</v>
      </c>
    </row>
    <row r="608" spans="1:8" x14ac:dyDescent="0.2">
      <c r="A608" s="783"/>
      <c r="B608" s="755" t="s">
        <v>2749</v>
      </c>
      <c r="C608" s="797">
        <v>1121937745</v>
      </c>
      <c r="D608" s="755" t="s">
        <v>999</v>
      </c>
      <c r="E608" s="760" t="s">
        <v>282</v>
      </c>
      <c r="F608" s="761" t="s">
        <v>332</v>
      </c>
      <c r="G608" s="760" t="s">
        <v>280</v>
      </c>
      <c r="H608" s="765" t="s">
        <v>2753</v>
      </c>
    </row>
    <row r="609" spans="1:8" x14ac:dyDescent="0.2">
      <c r="A609" s="783"/>
      <c r="B609" s="755" t="s">
        <v>2754</v>
      </c>
      <c r="C609" s="797">
        <v>1071169129</v>
      </c>
      <c r="D609" s="755" t="s">
        <v>1002</v>
      </c>
      <c r="E609" s="760" t="s">
        <v>299</v>
      </c>
      <c r="F609" s="761" t="s">
        <v>332</v>
      </c>
      <c r="G609" s="760" t="s">
        <v>280</v>
      </c>
      <c r="H609" s="765" t="s">
        <v>2755</v>
      </c>
    </row>
    <row r="610" spans="1:8" x14ac:dyDescent="0.2">
      <c r="A610" s="783"/>
      <c r="B610" s="755" t="s">
        <v>2756</v>
      </c>
      <c r="C610" s="797">
        <v>1081397038</v>
      </c>
      <c r="D610" s="755" t="s">
        <v>1004</v>
      </c>
      <c r="E610" s="760" t="s">
        <v>299</v>
      </c>
      <c r="F610" s="761" t="s">
        <v>332</v>
      </c>
      <c r="G610" s="760" t="s">
        <v>280</v>
      </c>
      <c r="H610" s="765" t="s">
        <v>2757</v>
      </c>
    </row>
    <row r="611" spans="1:8" x14ac:dyDescent="0.2">
      <c r="A611" s="783"/>
      <c r="B611" s="755" t="s">
        <v>2758</v>
      </c>
      <c r="C611" s="797">
        <v>1121922565</v>
      </c>
      <c r="D611" s="755" t="s">
        <v>1006</v>
      </c>
      <c r="E611" s="760" t="s">
        <v>299</v>
      </c>
      <c r="F611" s="761" t="s">
        <v>332</v>
      </c>
      <c r="G611" s="760" t="s">
        <v>280</v>
      </c>
      <c r="H611" s="765" t="s">
        <v>2759</v>
      </c>
    </row>
    <row r="612" spans="1:8" ht="12" x14ac:dyDescent="0.2">
      <c r="A612" s="785"/>
      <c r="B612" s="755" t="s">
        <v>2855</v>
      </c>
      <c r="C612" s="797">
        <v>1121911999</v>
      </c>
      <c r="D612" s="755" t="s">
        <v>1030</v>
      </c>
      <c r="E612" s="760" t="s">
        <v>1078</v>
      </c>
      <c r="F612" s="761" t="s">
        <v>332</v>
      </c>
      <c r="G612" s="760" t="s">
        <v>280</v>
      </c>
      <c r="H612" s="765" t="s">
        <v>2857</v>
      </c>
    </row>
    <row r="613" spans="1:8" x14ac:dyDescent="0.2">
      <c r="A613" s="783"/>
      <c r="B613" s="755" t="s">
        <v>2863</v>
      </c>
      <c r="C613" s="798">
        <v>1015443761</v>
      </c>
      <c r="D613" s="756" t="s">
        <v>1031</v>
      </c>
      <c r="E613" s="760" t="s">
        <v>278</v>
      </c>
      <c r="F613" s="761" t="s">
        <v>332</v>
      </c>
      <c r="G613" s="760" t="s">
        <v>280</v>
      </c>
      <c r="H613" s="765" t="s">
        <v>2865</v>
      </c>
    </row>
    <row r="614" spans="1:8" x14ac:dyDescent="0.2">
      <c r="A614" s="783"/>
      <c r="B614" s="755" t="s">
        <v>2866</v>
      </c>
      <c r="C614" s="797">
        <v>1121889070</v>
      </c>
      <c r="D614" s="755" t="s">
        <v>2867</v>
      </c>
      <c r="E614" s="760" t="s">
        <v>273</v>
      </c>
      <c r="F614" s="761" t="s">
        <v>332</v>
      </c>
      <c r="G614" s="760" t="s">
        <v>280</v>
      </c>
      <c r="H614" s="765" t="s">
        <v>2869</v>
      </c>
    </row>
    <row r="615" spans="1:8" x14ac:dyDescent="0.2">
      <c r="A615" s="783"/>
      <c r="B615" s="755" t="s">
        <v>2870</v>
      </c>
      <c r="C615" s="797">
        <v>1121964380</v>
      </c>
      <c r="D615" s="756" t="s">
        <v>1034</v>
      </c>
      <c r="E615" s="760" t="s">
        <v>273</v>
      </c>
      <c r="F615" s="761" t="s">
        <v>332</v>
      </c>
      <c r="G615" s="760" t="s">
        <v>280</v>
      </c>
      <c r="H615" s="765" t="s">
        <v>2872</v>
      </c>
    </row>
    <row r="616" spans="1:8" x14ac:dyDescent="0.2">
      <c r="A616" s="783"/>
      <c r="B616" s="755" t="s">
        <v>2880</v>
      </c>
      <c r="C616" s="797">
        <v>1121960847</v>
      </c>
      <c r="D616" s="755" t="s">
        <v>2881</v>
      </c>
      <c r="E616" s="760" t="s">
        <v>1080</v>
      </c>
      <c r="F616" s="761" t="s">
        <v>332</v>
      </c>
      <c r="G616" s="760" t="s">
        <v>280</v>
      </c>
      <c r="H616" s="765" t="s">
        <v>2882</v>
      </c>
    </row>
    <row r="617" spans="1:8" x14ac:dyDescent="0.2">
      <c r="A617" s="783"/>
      <c r="B617" s="755" t="s">
        <v>2883</v>
      </c>
      <c r="C617" s="798">
        <v>1029980150</v>
      </c>
      <c r="D617" s="755" t="s">
        <v>2884</v>
      </c>
      <c r="E617" s="760" t="s">
        <v>295</v>
      </c>
      <c r="F617" s="761" t="s">
        <v>332</v>
      </c>
      <c r="G617" s="760" t="s">
        <v>280</v>
      </c>
      <c r="H617" s="765" t="s">
        <v>2886</v>
      </c>
    </row>
    <row r="618" spans="1:8" x14ac:dyDescent="0.2">
      <c r="A618" s="759"/>
      <c r="B618" s="755" t="s">
        <v>2887</v>
      </c>
      <c r="C618" s="797">
        <v>1121951648</v>
      </c>
      <c r="D618" s="755" t="s">
        <v>1087</v>
      </c>
      <c r="E618" s="760" t="s">
        <v>274</v>
      </c>
      <c r="F618" s="761" t="s">
        <v>332</v>
      </c>
      <c r="G618" s="760" t="s">
        <v>280</v>
      </c>
      <c r="H618" s="765" t="s">
        <v>2889</v>
      </c>
    </row>
    <row r="619" spans="1:8" ht="12" x14ac:dyDescent="0.2">
      <c r="A619" s="785"/>
      <c r="B619" s="755" t="s">
        <v>2890</v>
      </c>
      <c r="C619" s="798">
        <v>1121904529</v>
      </c>
      <c r="D619" s="756" t="s">
        <v>1089</v>
      </c>
      <c r="E619" s="760" t="s">
        <v>1077</v>
      </c>
      <c r="F619" s="761" t="s">
        <v>332</v>
      </c>
      <c r="G619" s="760" t="s">
        <v>280</v>
      </c>
      <c r="H619" s="765" t="s">
        <v>2891</v>
      </c>
    </row>
    <row r="620" spans="1:8" ht="12" x14ac:dyDescent="0.2">
      <c r="A620" s="785"/>
      <c r="B620" s="755" t="s">
        <v>2892</v>
      </c>
      <c r="C620" s="797">
        <v>79943834</v>
      </c>
      <c r="D620" s="755" t="s">
        <v>1399</v>
      </c>
      <c r="E620" s="760" t="s">
        <v>271</v>
      </c>
      <c r="F620" s="761" t="s">
        <v>332</v>
      </c>
      <c r="G620" s="760" t="s">
        <v>280</v>
      </c>
      <c r="H620" s="765" t="s">
        <v>2893</v>
      </c>
    </row>
    <row r="621" spans="1:8" x14ac:dyDescent="0.2">
      <c r="A621" s="783"/>
      <c r="B621" s="755" t="s">
        <v>2894</v>
      </c>
      <c r="C621" s="798">
        <v>79325573</v>
      </c>
      <c r="D621" s="756" t="s">
        <v>1090</v>
      </c>
      <c r="E621" s="760" t="s">
        <v>273</v>
      </c>
      <c r="F621" s="761" t="s">
        <v>332</v>
      </c>
      <c r="G621" s="760" t="s">
        <v>280</v>
      </c>
      <c r="H621" s="765" t="s">
        <v>2895</v>
      </c>
    </row>
    <row r="622" spans="1:8" x14ac:dyDescent="0.2">
      <c r="A622" s="783"/>
      <c r="B622" s="755" t="s">
        <v>2896</v>
      </c>
      <c r="C622" s="797">
        <v>1121825251</v>
      </c>
      <c r="D622" s="755" t="s">
        <v>2897</v>
      </c>
      <c r="E622" s="760" t="s">
        <v>282</v>
      </c>
      <c r="F622" s="761" t="s">
        <v>332</v>
      </c>
      <c r="G622" s="760" t="s">
        <v>280</v>
      </c>
      <c r="H622" s="765" t="s">
        <v>2898</v>
      </c>
    </row>
    <row r="623" spans="1:8" x14ac:dyDescent="0.2">
      <c r="A623" s="783"/>
      <c r="B623" s="755" t="s">
        <v>2899</v>
      </c>
      <c r="C623" s="797">
        <v>40403145</v>
      </c>
      <c r="D623" s="755" t="s">
        <v>2900</v>
      </c>
      <c r="E623" s="760" t="s">
        <v>299</v>
      </c>
      <c r="F623" s="761" t="s">
        <v>332</v>
      </c>
      <c r="G623" s="760" t="s">
        <v>280</v>
      </c>
      <c r="H623" s="765" t="s">
        <v>2901</v>
      </c>
    </row>
    <row r="624" spans="1:8" ht="12" x14ac:dyDescent="0.2">
      <c r="A624" s="785"/>
      <c r="B624" s="755" t="s">
        <v>2913</v>
      </c>
      <c r="C624" s="797">
        <v>1121916245</v>
      </c>
      <c r="D624" s="755" t="s">
        <v>2914</v>
      </c>
      <c r="E624" s="760" t="s">
        <v>1072</v>
      </c>
      <c r="F624" s="761" t="s">
        <v>332</v>
      </c>
      <c r="G624" s="760" t="s">
        <v>280</v>
      </c>
      <c r="H624" s="765" t="s">
        <v>2915</v>
      </c>
    </row>
    <row r="625" spans="1:8" ht="12" x14ac:dyDescent="0.2">
      <c r="A625" s="785"/>
      <c r="B625" s="755" t="s">
        <v>2916</v>
      </c>
      <c r="C625" s="797">
        <v>86086256</v>
      </c>
      <c r="D625" s="755" t="s">
        <v>1096</v>
      </c>
      <c r="E625" s="760" t="s">
        <v>278</v>
      </c>
      <c r="F625" s="761" t="s">
        <v>332</v>
      </c>
      <c r="G625" s="760" t="s">
        <v>280</v>
      </c>
      <c r="H625" s="765" t="s">
        <v>2918</v>
      </c>
    </row>
    <row r="626" spans="1:8" x14ac:dyDescent="0.2">
      <c r="A626" s="783"/>
      <c r="B626" s="755" t="s">
        <v>2919</v>
      </c>
      <c r="C626" s="797">
        <v>1193051380</v>
      </c>
      <c r="D626" s="755" t="s">
        <v>1098</v>
      </c>
      <c r="E626" s="760" t="s">
        <v>271</v>
      </c>
      <c r="F626" s="761" t="s">
        <v>332</v>
      </c>
      <c r="G626" s="760" t="s">
        <v>280</v>
      </c>
      <c r="H626" s="765" t="s">
        <v>2920</v>
      </c>
    </row>
    <row r="627" spans="1:8" x14ac:dyDescent="0.2">
      <c r="A627" s="783"/>
      <c r="B627" s="755" t="s">
        <v>2921</v>
      </c>
      <c r="C627" s="797">
        <v>1121825886</v>
      </c>
      <c r="D627" s="755" t="s">
        <v>2922</v>
      </c>
      <c r="E627" s="760" t="s">
        <v>273</v>
      </c>
      <c r="F627" s="761" t="s">
        <v>332</v>
      </c>
      <c r="G627" s="760" t="s">
        <v>280</v>
      </c>
      <c r="H627" s="765" t="s">
        <v>2925</v>
      </c>
    </row>
    <row r="628" spans="1:8" x14ac:dyDescent="0.2">
      <c r="A628" s="783"/>
      <c r="B628" s="755" t="s">
        <v>2926</v>
      </c>
      <c r="C628" s="797">
        <v>1121954011</v>
      </c>
      <c r="D628" s="755" t="s">
        <v>1101</v>
      </c>
      <c r="E628" s="760" t="s">
        <v>273</v>
      </c>
      <c r="F628" s="761" t="s">
        <v>332</v>
      </c>
      <c r="G628" s="760" t="s">
        <v>280</v>
      </c>
      <c r="H628" s="765" t="s">
        <v>2927</v>
      </c>
    </row>
    <row r="629" spans="1:8" x14ac:dyDescent="0.2">
      <c r="A629" s="783"/>
      <c r="B629" s="755" t="s">
        <v>2928</v>
      </c>
      <c r="C629" s="797">
        <v>1121930623</v>
      </c>
      <c r="D629" s="755" t="s">
        <v>1102</v>
      </c>
      <c r="E629" s="760" t="s">
        <v>271</v>
      </c>
      <c r="F629" s="761" t="s">
        <v>332</v>
      </c>
      <c r="G629" s="760" t="s">
        <v>280</v>
      </c>
      <c r="H629" s="765" t="s">
        <v>2929</v>
      </c>
    </row>
    <row r="630" spans="1:8" x14ac:dyDescent="0.2">
      <c r="A630" s="783"/>
      <c r="B630" s="755" t="s">
        <v>2930</v>
      </c>
      <c r="C630" s="797">
        <v>1003712176</v>
      </c>
      <c r="D630" s="755" t="s">
        <v>1104</v>
      </c>
      <c r="E630" s="760" t="s">
        <v>297</v>
      </c>
      <c r="F630" s="761" t="s">
        <v>332</v>
      </c>
      <c r="G630" s="760" t="s">
        <v>280</v>
      </c>
      <c r="H630" s="765" t="s">
        <v>2932</v>
      </c>
    </row>
    <row r="631" spans="1:8" x14ac:dyDescent="0.2">
      <c r="A631" s="783"/>
      <c r="B631" s="755" t="s">
        <v>2950</v>
      </c>
      <c r="C631" s="797">
        <v>1007014095</v>
      </c>
      <c r="D631" s="755" t="s">
        <v>1116</v>
      </c>
      <c r="E631" s="760" t="s">
        <v>299</v>
      </c>
      <c r="F631" s="767" t="s">
        <v>332</v>
      </c>
      <c r="G631" s="779" t="s">
        <v>280</v>
      </c>
      <c r="H631" s="765" t="s">
        <v>2952</v>
      </c>
    </row>
    <row r="632" spans="1:8" x14ac:dyDescent="0.2">
      <c r="A632" s="783"/>
      <c r="B632" s="755" t="s">
        <v>2992</v>
      </c>
      <c r="C632" s="797">
        <v>1121961376</v>
      </c>
      <c r="D632" s="755" t="s">
        <v>2993</v>
      </c>
      <c r="E632" s="760" t="s">
        <v>282</v>
      </c>
      <c r="F632" s="767" t="s">
        <v>332</v>
      </c>
      <c r="G632" s="779" t="s">
        <v>280</v>
      </c>
      <c r="H632" s="765" t="s">
        <v>2995</v>
      </c>
    </row>
    <row r="633" spans="1:8" x14ac:dyDescent="0.2">
      <c r="A633" s="783"/>
      <c r="B633" s="755" t="s">
        <v>3011</v>
      </c>
      <c r="C633" s="797">
        <v>52705751</v>
      </c>
      <c r="D633" s="755" t="s">
        <v>1130</v>
      </c>
      <c r="E633" s="760" t="s">
        <v>299</v>
      </c>
      <c r="F633" s="767" t="s">
        <v>332</v>
      </c>
      <c r="G633" s="779" t="s">
        <v>280</v>
      </c>
      <c r="H633" s="765" t="s">
        <v>3013</v>
      </c>
    </row>
    <row r="634" spans="1:8" x14ac:dyDescent="0.2">
      <c r="A634" s="783"/>
      <c r="B634" s="755" t="s">
        <v>3014</v>
      </c>
      <c r="C634" s="797">
        <v>40390826</v>
      </c>
      <c r="D634" s="755" t="s">
        <v>1134</v>
      </c>
      <c r="E634" s="760" t="s">
        <v>1082</v>
      </c>
      <c r="F634" s="767" t="s">
        <v>332</v>
      </c>
      <c r="G634" s="779" t="s">
        <v>280</v>
      </c>
      <c r="H634" s="765" t="s">
        <v>3017</v>
      </c>
    </row>
    <row r="635" spans="1:8" x14ac:dyDescent="0.2">
      <c r="A635" s="783"/>
      <c r="B635" s="755" t="s">
        <v>3038</v>
      </c>
      <c r="C635" s="797">
        <v>1123562312</v>
      </c>
      <c r="D635" s="755" t="s">
        <v>1139</v>
      </c>
      <c r="E635" s="760" t="s">
        <v>295</v>
      </c>
      <c r="F635" s="767" t="s">
        <v>332</v>
      </c>
      <c r="G635" s="779" t="s">
        <v>280</v>
      </c>
      <c r="H635" s="765" t="s">
        <v>3039</v>
      </c>
    </row>
    <row r="636" spans="1:8" x14ac:dyDescent="0.2">
      <c r="A636" s="783"/>
      <c r="B636" s="755" t="s">
        <v>3062</v>
      </c>
      <c r="C636" s="797">
        <v>1071839904</v>
      </c>
      <c r="D636" s="756" t="s">
        <v>1143</v>
      </c>
      <c r="E636" s="760" t="s">
        <v>1078</v>
      </c>
      <c r="F636" s="761" t="s">
        <v>332</v>
      </c>
      <c r="G636" s="760" t="s">
        <v>280</v>
      </c>
      <c r="H636" s="765" t="s">
        <v>3064</v>
      </c>
    </row>
    <row r="637" spans="1:8" x14ac:dyDescent="0.2">
      <c r="A637" s="783"/>
      <c r="B637" s="755" t="s">
        <v>3082</v>
      </c>
      <c r="C637" s="797">
        <v>1006794349</v>
      </c>
      <c r="D637" s="755" t="s">
        <v>1146</v>
      </c>
      <c r="E637" s="760" t="s">
        <v>1078</v>
      </c>
      <c r="F637" s="761" t="s">
        <v>332</v>
      </c>
      <c r="G637" s="760" t="s">
        <v>280</v>
      </c>
      <c r="H637" s="763" t="s">
        <v>3083</v>
      </c>
    </row>
    <row r="638" spans="1:8" x14ac:dyDescent="0.2">
      <c r="A638" s="783"/>
      <c r="B638" s="755" t="s">
        <v>3091</v>
      </c>
      <c r="C638" s="798">
        <v>86043073</v>
      </c>
      <c r="D638" s="756" t="s">
        <v>1148</v>
      </c>
      <c r="E638" s="760" t="s">
        <v>278</v>
      </c>
      <c r="F638" s="761" t="s">
        <v>332</v>
      </c>
      <c r="G638" s="760" t="s">
        <v>280</v>
      </c>
      <c r="H638" s="763" t="s">
        <v>3093</v>
      </c>
    </row>
    <row r="639" spans="1:8" x14ac:dyDescent="0.2">
      <c r="A639" s="783"/>
      <c r="B639" s="755" t="s">
        <v>3111</v>
      </c>
      <c r="C639" s="797">
        <v>1033681036</v>
      </c>
      <c r="D639" s="756" t="s">
        <v>1151</v>
      </c>
      <c r="E639" s="760" t="s">
        <v>1073</v>
      </c>
      <c r="F639" s="761" t="s">
        <v>332</v>
      </c>
      <c r="G639" s="760" t="s">
        <v>280</v>
      </c>
      <c r="H639" s="765" t="s">
        <v>3114</v>
      </c>
    </row>
    <row r="640" spans="1:8" x14ac:dyDescent="0.2">
      <c r="A640" s="783"/>
      <c r="B640" s="755" t="s">
        <v>3120</v>
      </c>
      <c r="C640" s="797">
        <v>1121819878</v>
      </c>
      <c r="D640" s="755" t="s">
        <v>3121</v>
      </c>
      <c r="E640" s="760" t="s">
        <v>281</v>
      </c>
      <c r="F640" s="761" t="s">
        <v>332</v>
      </c>
      <c r="G640" s="760" t="s">
        <v>280</v>
      </c>
      <c r="H640" s="763" t="s">
        <v>3123</v>
      </c>
    </row>
    <row r="641" spans="1:8" x14ac:dyDescent="0.2">
      <c r="A641" s="783"/>
      <c r="B641" s="755" t="s">
        <v>3192</v>
      </c>
      <c r="C641" s="797">
        <v>1121939195</v>
      </c>
      <c r="D641" s="755" t="s">
        <v>3193</v>
      </c>
      <c r="E641" s="760" t="s">
        <v>297</v>
      </c>
      <c r="F641" s="761" t="s">
        <v>332</v>
      </c>
      <c r="G641" s="760" t="s">
        <v>280</v>
      </c>
      <c r="H641" s="765" t="s">
        <v>3195</v>
      </c>
    </row>
    <row r="642" spans="1:8" ht="12" x14ac:dyDescent="0.2">
      <c r="A642" s="788"/>
      <c r="B642" s="755" t="s">
        <v>3210</v>
      </c>
      <c r="C642" s="797">
        <v>1121942933</v>
      </c>
      <c r="D642" s="755" t="s">
        <v>1155</v>
      </c>
      <c r="E642" s="760" t="s">
        <v>279</v>
      </c>
      <c r="F642" s="761" t="s">
        <v>332</v>
      </c>
      <c r="G642" s="760" t="s">
        <v>280</v>
      </c>
      <c r="H642" s="765" t="s">
        <v>3211</v>
      </c>
    </row>
    <row r="643" spans="1:8" ht="12" x14ac:dyDescent="0.2">
      <c r="A643" s="788"/>
      <c r="B643" s="755" t="s">
        <v>3222</v>
      </c>
      <c r="C643" s="797">
        <v>1121860466</v>
      </c>
      <c r="D643" s="755" t="s">
        <v>3223</v>
      </c>
      <c r="E643" s="760" t="s">
        <v>282</v>
      </c>
      <c r="F643" s="761" t="s">
        <v>332</v>
      </c>
      <c r="G643" s="760" t="s">
        <v>280</v>
      </c>
      <c r="H643" s="765" t="s">
        <v>3225</v>
      </c>
    </row>
    <row r="644" spans="1:8" x14ac:dyDescent="0.2">
      <c r="A644" s="783"/>
      <c r="B644" s="755" t="s">
        <v>3271</v>
      </c>
      <c r="C644" s="797">
        <v>17336977</v>
      </c>
      <c r="D644" s="756" t="s">
        <v>1175</v>
      </c>
      <c r="E644" s="760" t="s">
        <v>278</v>
      </c>
      <c r="F644" s="761" t="s">
        <v>332</v>
      </c>
      <c r="G644" s="760" t="s">
        <v>280</v>
      </c>
      <c r="H644" s="765" t="s">
        <v>3274</v>
      </c>
    </row>
    <row r="645" spans="1:8" x14ac:dyDescent="0.2">
      <c r="A645" s="783"/>
      <c r="B645" s="755" t="s">
        <v>3275</v>
      </c>
      <c r="C645" s="797">
        <v>1122131417</v>
      </c>
      <c r="D645" s="755" t="s">
        <v>3276</v>
      </c>
      <c r="E645" s="760" t="s">
        <v>278</v>
      </c>
      <c r="F645" s="761" t="s">
        <v>332</v>
      </c>
      <c r="G645" s="760" t="s">
        <v>280</v>
      </c>
      <c r="H645" s="765" t="s">
        <v>3279</v>
      </c>
    </row>
    <row r="646" spans="1:8" x14ac:dyDescent="0.2">
      <c r="A646" s="783"/>
      <c r="B646" s="755" t="s">
        <v>3294</v>
      </c>
      <c r="C646" s="797">
        <v>1121848189</v>
      </c>
      <c r="D646" s="755" t="s">
        <v>646</v>
      </c>
      <c r="E646" s="760" t="s">
        <v>299</v>
      </c>
      <c r="F646" s="761" t="s">
        <v>332</v>
      </c>
      <c r="G646" s="760" t="s">
        <v>280</v>
      </c>
      <c r="H646" s="765" t="s">
        <v>3295</v>
      </c>
    </row>
    <row r="647" spans="1:8" x14ac:dyDescent="0.2">
      <c r="A647" s="783"/>
      <c r="B647" s="755" t="s">
        <v>3296</v>
      </c>
      <c r="C647" s="797">
        <v>1121937873</v>
      </c>
      <c r="D647" s="755" t="s">
        <v>657</v>
      </c>
      <c r="E647" s="760" t="s">
        <v>282</v>
      </c>
      <c r="F647" s="761" t="s">
        <v>332</v>
      </c>
      <c r="G647" s="760" t="s">
        <v>280</v>
      </c>
      <c r="H647" s="765" t="s">
        <v>3297</v>
      </c>
    </row>
    <row r="648" spans="1:8" x14ac:dyDescent="0.2">
      <c r="A648" s="783"/>
      <c r="B648" s="755" t="s">
        <v>3298</v>
      </c>
      <c r="C648" s="797">
        <v>1121936738</v>
      </c>
      <c r="D648" s="755" t="s">
        <v>666</v>
      </c>
      <c r="E648" s="760" t="s">
        <v>273</v>
      </c>
      <c r="F648" s="761" t="s">
        <v>332</v>
      </c>
      <c r="G648" s="760" t="s">
        <v>280</v>
      </c>
      <c r="H648" s="765" t="s">
        <v>3300</v>
      </c>
    </row>
    <row r="649" spans="1:8" x14ac:dyDescent="0.2">
      <c r="A649" s="783"/>
      <c r="B649" s="755" t="s">
        <v>3301</v>
      </c>
      <c r="C649" s="797">
        <v>1121964497</v>
      </c>
      <c r="D649" s="755" t="s">
        <v>823</v>
      </c>
      <c r="E649" s="760" t="s">
        <v>295</v>
      </c>
      <c r="F649" s="761" t="s">
        <v>332</v>
      </c>
      <c r="G649" s="760" t="s">
        <v>280</v>
      </c>
      <c r="H649" s="765" t="s">
        <v>3303</v>
      </c>
    </row>
    <row r="650" spans="1:8" x14ac:dyDescent="0.2">
      <c r="A650" s="783"/>
      <c r="B650" s="755" t="s">
        <v>3304</v>
      </c>
      <c r="C650" s="797">
        <v>1022439066</v>
      </c>
      <c r="D650" s="755" t="s">
        <v>824</v>
      </c>
      <c r="E650" s="760" t="s">
        <v>295</v>
      </c>
      <c r="F650" s="761" t="s">
        <v>332</v>
      </c>
      <c r="G650" s="760" t="s">
        <v>280</v>
      </c>
      <c r="H650" s="765" t="s">
        <v>3305</v>
      </c>
    </row>
    <row r="651" spans="1:8" x14ac:dyDescent="0.2">
      <c r="A651" s="783"/>
      <c r="B651" s="755" t="s">
        <v>3306</v>
      </c>
      <c r="C651" s="797">
        <v>68297632</v>
      </c>
      <c r="D651" s="755" t="s">
        <v>825</v>
      </c>
      <c r="E651" s="760" t="s">
        <v>295</v>
      </c>
      <c r="F651" s="761" t="s">
        <v>332</v>
      </c>
      <c r="G651" s="760" t="s">
        <v>280</v>
      </c>
      <c r="H651" s="765" t="s">
        <v>3307</v>
      </c>
    </row>
    <row r="652" spans="1:8" x14ac:dyDescent="0.2">
      <c r="A652" s="783"/>
      <c r="B652" s="755" t="s">
        <v>3308</v>
      </c>
      <c r="C652" s="797">
        <v>1121936276</v>
      </c>
      <c r="D652" s="755" t="s">
        <v>875</v>
      </c>
      <c r="E652" s="760" t="s">
        <v>297</v>
      </c>
      <c r="F652" s="761" t="s">
        <v>332</v>
      </c>
      <c r="G652" s="760" t="s">
        <v>280</v>
      </c>
      <c r="H652" s="765" t="s">
        <v>3309</v>
      </c>
    </row>
    <row r="653" spans="1:8" x14ac:dyDescent="0.2">
      <c r="A653" s="783"/>
      <c r="B653" s="755" t="s">
        <v>3310</v>
      </c>
      <c r="C653" s="797">
        <v>1006878959</v>
      </c>
      <c r="D653" s="755" t="s">
        <v>3311</v>
      </c>
      <c r="E653" s="760" t="s">
        <v>1141</v>
      </c>
      <c r="F653" s="761" t="s">
        <v>332</v>
      </c>
      <c r="G653" s="760" t="s">
        <v>280</v>
      </c>
      <c r="H653" s="765" t="s">
        <v>3312</v>
      </c>
    </row>
    <row r="654" spans="1:8" x14ac:dyDescent="0.2">
      <c r="A654" s="783"/>
      <c r="B654" s="755" t="s">
        <v>3318</v>
      </c>
      <c r="C654" s="797">
        <v>1010110445</v>
      </c>
      <c r="D654" s="755" t="s">
        <v>956</v>
      </c>
      <c r="E654" s="760" t="s">
        <v>295</v>
      </c>
      <c r="F654" s="761" t="s">
        <v>332</v>
      </c>
      <c r="G654" s="760" t="s">
        <v>280</v>
      </c>
      <c r="H654" s="765" t="s">
        <v>3320</v>
      </c>
    </row>
    <row r="655" spans="1:8" x14ac:dyDescent="0.2">
      <c r="A655" s="783"/>
      <c r="B655" s="755" t="s">
        <v>3321</v>
      </c>
      <c r="C655" s="797">
        <v>40343210</v>
      </c>
      <c r="D655" s="755" t="s">
        <v>974</v>
      </c>
      <c r="E655" s="760" t="s">
        <v>271</v>
      </c>
      <c r="F655" s="761" t="s">
        <v>332</v>
      </c>
      <c r="G655" s="760" t="s">
        <v>280</v>
      </c>
      <c r="H655" s="765" t="s">
        <v>3323</v>
      </c>
    </row>
    <row r="656" spans="1:8" x14ac:dyDescent="0.2">
      <c r="A656" s="783"/>
      <c r="B656" s="755" t="s">
        <v>3324</v>
      </c>
      <c r="C656" s="797">
        <v>40327870</v>
      </c>
      <c r="D656" s="755" t="s">
        <v>982</v>
      </c>
      <c r="E656" s="760" t="s">
        <v>273</v>
      </c>
      <c r="F656" s="761" t="s">
        <v>332</v>
      </c>
      <c r="G656" s="760" t="s">
        <v>280</v>
      </c>
      <c r="H656" s="765" t="s">
        <v>3326</v>
      </c>
    </row>
    <row r="657" spans="1:8" x14ac:dyDescent="0.2">
      <c r="A657" s="783"/>
      <c r="B657" s="755" t="s">
        <v>3327</v>
      </c>
      <c r="C657" s="798">
        <v>1234792242</v>
      </c>
      <c r="D657" s="756" t="s">
        <v>993</v>
      </c>
      <c r="E657" s="760" t="s">
        <v>273</v>
      </c>
      <c r="F657" s="761" t="s">
        <v>332</v>
      </c>
      <c r="G657" s="760" t="s">
        <v>280</v>
      </c>
      <c r="H657" s="765" t="s">
        <v>3329</v>
      </c>
    </row>
    <row r="658" spans="1:8" x14ac:dyDescent="0.2">
      <c r="A658" s="783"/>
      <c r="B658" s="755" t="s">
        <v>3330</v>
      </c>
      <c r="C658" s="797">
        <v>1121852835</v>
      </c>
      <c r="D658" s="755" t="s">
        <v>1402</v>
      </c>
      <c r="E658" s="760" t="s">
        <v>299</v>
      </c>
      <c r="F658" s="761" t="s">
        <v>332</v>
      </c>
      <c r="G658" s="760" t="s">
        <v>280</v>
      </c>
      <c r="H658" s="765" t="s">
        <v>3332</v>
      </c>
    </row>
    <row r="659" spans="1:8" x14ac:dyDescent="0.2">
      <c r="A659" s="783"/>
      <c r="B659" s="755" t="s">
        <v>3333</v>
      </c>
      <c r="C659" s="797">
        <v>1121940663</v>
      </c>
      <c r="D659" s="755" t="s">
        <v>1097</v>
      </c>
      <c r="E659" s="760" t="s">
        <v>714</v>
      </c>
      <c r="F659" s="761" t="s">
        <v>332</v>
      </c>
      <c r="G659" s="760" t="s">
        <v>280</v>
      </c>
      <c r="H659" s="765" t="s">
        <v>3336</v>
      </c>
    </row>
    <row r="660" spans="1:8" x14ac:dyDescent="0.2">
      <c r="A660" s="783"/>
      <c r="B660" s="755" t="s">
        <v>3361</v>
      </c>
      <c r="C660" s="797">
        <v>1120369935</v>
      </c>
      <c r="D660" s="755" t="s">
        <v>3362</v>
      </c>
      <c r="E660" s="760" t="s">
        <v>437</v>
      </c>
      <c r="F660" s="761" t="s">
        <v>332</v>
      </c>
      <c r="G660" s="760" t="s">
        <v>280</v>
      </c>
      <c r="H660" s="763" t="s">
        <v>3364</v>
      </c>
    </row>
    <row r="661" spans="1:8" ht="12" x14ac:dyDescent="0.2">
      <c r="A661" s="788"/>
      <c r="B661" s="755" t="s">
        <v>3392</v>
      </c>
      <c r="C661" s="798">
        <v>35263186</v>
      </c>
      <c r="D661" s="756" t="s">
        <v>359</v>
      </c>
      <c r="E661" s="760" t="s">
        <v>1073</v>
      </c>
      <c r="F661" s="761" t="s">
        <v>332</v>
      </c>
      <c r="G661" s="760" t="s">
        <v>280</v>
      </c>
      <c r="H661" s="765" t="s">
        <v>3393</v>
      </c>
    </row>
    <row r="662" spans="1:8" x14ac:dyDescent="0.2">
      <c r="A662" s="783"/>
      <c r="B662" s="755" t="s">
        <v>3394</v>
      </c>
      <c r="C662" s="797">
        <v>1121832460</v>
      </c>
      <c r="D662" s="755" t="s">
        <v>363</v>
      </c>
      <c r="E662" s="760" t="s">
        <v>1073</v>
      </c>
      <c r="F662" s="761" t="s">
        <v>332</v>
      </c>
      <c r="G662" s="760" t="s">
        <v>280</v>
      </c>
      <c r="H662" s="765" t="s">
        <v>3395</v>
      </c>
    </row>
    <row r="663" spans="1:8" ht="12" x14ac:dyDescent="0.2">
      <c r="A663" s="785"/>
      <c r="B663" s="755" t="s">
        <v>3396</v>
      </c>
      <c r="C663" s="797">
        <v>40383789</v>
      </c>
      <c r="D663" s="755" t="s">
        <v>454</v>
      </c>
      <c r="E663" s="760" t="s">
        <v>1073</v>
      </c>
      <c r="F663" s="761" t="s">
        <v>332</v>
      </c>
      <c r="G663" s="760" t="s">
        <v>280</v>
      </c>
      <c r="H663" s="765" t="s">
        <v>3397</v>
      </c>
    </row>
    <row r="664" spans="1:8" x14ac:dyDescent="0.2">
      <c r="A664" s="783"/>
      <c r="B664" s="755" t="s">
        <v>3398</v>
      </c>
      <c r="C664" s="797">
        <v>52821671</v>
      </c>
      <c r="D664" s="755" t="s">
        <v>365</v>
      </c>
      <c r="E664" s="760" t="s">
        <v>1074</v>
      </c>
      <c r="F664" s="761" t="s">
        <v>332</v>
      </c>
      <c r="G664" s="760" t="s">
        <v>280</v>
      </c>
      <c r="H664" s="765" t="s">
        <v>3400</v>
      </c>
    </row>
    <row r="665" spans="1:8" ht="12" x14ac:dyDescent="0.2">
      <c r="A665" s="785"/>
      <c r="B665" s="755" t="s">
        <v>3401</v>
      </c>
      <c r="C665" s="797">
        <v>1121838496</v>
      </c>
      <c r="D665" s="755" t="s">
        <v>455</v>
      </c>
      <c r="E665" s="760" t="s">
        <v>1074</v>
      </c>
      <c r="F665" s="761" t="s">
        <v>332</v>
      </c>
      <c r="G665" s="760" t="s">
        <v>280</v>
      </c>
      <c r="H665" s="765" t="s">
        <v>3402</v>
      </c>
    </row>
    <row r="666" spans="1:8" x14ac:dyDescent="0.2">
      <c r="A666" s="783"/>
      <c r="B666" s="755" t="s">
        <v>3403</v>
      </c>
      <c r="C666" s="797">
        <v>1121875719</v>
      </c>
      <c r="D666" s="755" t="s">
        <v>457</v>
      </c>
      <c r="E666" s="760" t="s">
        <v>1074</v>
      </c>
      <c r="F666" s="761" t="s">
        <v>332</v>
      </c>
      <c r="G666" s="760" t="s">
        <v>280</v>
      </c>
      <c r="H666" s="765" t="s">
        <v>3404</v>
      </c>
    </row>
    <row r="667" spans="1:8" ht="12" x14ac:dyDescent="0.2">
      <c r="A667" s="785"/>
      <c r="B667" s="755" t="s">
        <v>3405</v>
      </c>
      <c r="C667" s="797">
        <v>1121918871</v>
      </c>
      <c r="D667" s="755" t="s">
        <v>820</v>
      </c>
      <c r="E667" s="760" t="s">
        <v>1074</v>
      </c>
      <c r="F667" s="761" t="s">
        <v>332</v>
      </c>
      <c r="G667" s="760" t="s">
        <v>280</v>
      </c>
      <c r="H667" s="765" t="s">
        <v>3406</v>
      </c>
    </row>
    <row r="668" spans="1:8" ht="12" x14ac:dyDescent="0.2">
      <c r="A668" s="788"/>
      <c r="B668" s="755" t="s">
        <v>3407</v>
      </c>
      <c r="C668" s="797">
        <v>1122920910</v>
      </c>
      <c r="D668" s="755" t="s">
        <v>822</v>
      </c>
      <c r="E668" s="760" t="s">
        <v>1074</v>
      </c>
      <c r="F668" s="761" t="s">
        <v>332</v>
      </c>
      <c r="G668" s="760" t="s">
        <v>280</v>
      </c>
      <c r="H668" s="765" t="s">
        <v>3408</v>
      </c>
    </row>
    <row r="669" spans="1:8" x14ac:dyDescent="0.2">
      <c r="A669" s="759"/>
      <c r="B669" s="755" t="s">
        <v>3409</v>
      </c>
      <c r="C669" s="797">
        <v>40391742</v>
      </c>
      <c r="D669" s="755" t="s">
        <v>458</v>
      </c>
      <c r="E669" s="760" t="s">
        <v>1075</v>
      </c>
      <c r="F669" s="761" t="s">
        <v>332</v>
      </c>
      <c r="G669" s="760" t="s">
        <v>280</v>
      </c>
      <c r="H669" s="765" t="s">
        <v>3410</v>
      </c>
    </row>
    <row r="670" spans="1:8" x14ac:dyDescent="0.2">
      <c r="A670" s="783"/>
      <c r="B670" s="755" t="s">
        <v>3411</v>
      </c>
      <c r="C670" s="797">
        <v>35261474</v>
      </c>
      <c r="D670" s="755" t="s">
        <v>460</v>
      </c>
      <c r="E670" s="760" t="s">
        <v>1075</v>
      </c>
      <c r="F670" s="761" t="s">
        <v>332</v>
      </c>
      <c r="G670" s="760" t="s">
        <v>280</v>
      </c>
      <c r="H670" s="765" t="s">
        <v>3412</v>
      </c>
    </row>
    <row r="671" spans="1:8" x14ac:dyDescent="0.2">
      <c r="A671" s="783"/>
      <c r="B671" s="755" t="s">
        <v>3413</v>
      </c>
      <c r="C671" s="797">
        <v>35261731</v>
      </c>
      <c r="D671" s="755" t="s">
        <v>462</v>
      </c>
      <c r="E671" s="760" t="s">
        <v>1075</v>
      </c>
      <c r="F671" s="761" t="s">
        <v>332</v>
      </c>
      <c r="G671" s="760" t="s">
        <v>280</v>
      </c>
      <c r="H671" s="765" t="s">
        <v>3414</v>
      </c>
    </row>
    <row r="672" spans="1:8" x14ac:dyDescent="0.2">
      <c r="A672" s="759"/>
      <c r="B672" s="755" t="s">
        <v>3415</v>
      </c>
      <c r="C672" s="797">
        <v>1121839035</v>
      </c>
      <c r="D672" s="755" t="s">
        <v>367</v>
      </c>
      <c r="E672" s="760" t="s">
        <v>1075</v>
      </c>
      <c r="F672" s="761" t="s">
        <v>332</v>
      </c>
      <c r="G672" s="760" t="s">
        <v>280</v>
      </c>
      <c r="H672" s="765" t="s">
        <v>3417</v>
      </c>
    </row>
    <row r="673" spans="1:8" x14ac:dyDescent="0.2">
      <c r="A673" s="783"/>
      <c r="B673" s="755" t="s">
        <v>3418</v>
      </c>
      <c r="C673" s="797">
        <v>1121936076</v>
      </c>
      <c r="D673" s="755" t="s">
        <v>369</v>
      </c>
      <c r="E673" s="760" t="s">
        <v>1076</v>
      </c>
      <c r="F673" s="761" t="s">
        <v>332</v>
      </c>
      <c r="G673" s="760" t="s">
        <v>280</v>
      </c>
      <c r="H673" s="765" t="s">
        <v>3419</v>
      </c>
    </row>
    <row r="674" spans="1:8" ht="12" x14ac:dyDescent="0.2">
      <c r="A674" s="785"/>
      <c r="B674" s="755" t="s">
        <v>3420</v>
      </c>
      <c r="C674" s="798">
        <v>40443276</v>
      </c>
      <c r="D674" s="756" t="s">
        <v>463</v>
      </c>
      <c r="E674" s="760" t="s">
        <v>1076</v>
      </c>
      <c r="F674" s="761" t="s">
        <v>332</v>
      </c>
      <c r="G674" s="760" t="s">
        <v>280</v>
      </c>
      <c r="H674" s="765" t="s">
        <v>3421</v>
      </c>
    </row>
    <row r="675" spans="1:8" x14ac:dyDescent="0.2">
      <c r="A675" s="783"/>
      <c r="B675" s="755" t="s">
        <v>3422</v>
      </c>
      <c r="C675" s="797">
        <v>40444467</v>
      </c>
      <c r="D675" s="755" t="s">
        <v>464</v>
      </c>
      <c r="E675" s="760" t="s">
        <v>703</v>
      </c>
      <c r="F675" s="761" t="s">
        <v>332</v>
      </c>
      <c r="G675" s="760" t="s">
        <v>280</v>
      </c>
      <c r="H675" s="765" t="s">
        <v>3423</v>
      </c>
    </row>
    <row r="676" spans="1:8" x14ac:dyDescent="0.2">
      <c r="A676" s="783"/>
      <c r="B676" s="755" t="s">
        <v>3424</v>
      </c>
      <c r="C676" s="798">
        <v>40362349</v>
      </c>
      <c r="D676" s="755" t="s">
        <v>466</v>
      </c>
      <c r="E676" s="760" t="s">
        <v>703</v>
      </c>
      <c r="F676" s="761" t="s">
        <v>332</v>
      </c>
      <c r="G676" s="760" t="s">
        <v>280</v>
      </c>
      <c r="H676" s="765" t="s">
        <v>3425</v>
      </c>
    </row>
    <row r="677" spans="1:8" ht="12" x14ac:dyDescent="0.2">
      <c r="A677" s="785"/>
      <c r="B677" s="755" t="s">
        <v>3426</v>
      </c>
      <c r="C677" s="797">
        <v>1121817216</v>
      </c>
      <c r="D677" s="755" t="s">
        <v>472</v>
      </c>
      <c r="E677" s="760" t="s">
        <v>295</v>
      </c>
      <c r="F677" s="761" t="s">
        <v>332</v>
      </c>
      <c r="G677" s="760" t="s">
        <v>280</v>
      </c>
      <c r="H677" s="765" t="s">
        <v>3427</v>
      </c>
    </row>
    <row r="678" spans="1:8" x14ac:dyDescent="0.2">
      <c r="A678" s="783"/>
      <c r="B678" s="755" t="s">
        <v>3428</v>
      </c>
      <c r="C678" s="797">
        <v>1121871654</v>
      </c>
      <c r="D678" s="755" t="s">
        <v>833</v>
      </c>
      <c r="E678" s="760" t="s">
        <v>275</v>
      </c>
      <c r="F678" s="761" t="s">
        <v>332</v>
      </c>
      <c r="G678" s="760" t="s">
        <v>280</v>
      </c>
      <c r="H678" s="765" t="s">
        <v>3429</v>
      </c>
    </row>
    <row r="679" spans="1:8" x14ac:dyDescent="0.2">
      <c r="A679" s="783"/>
      <c r="B679" s="755" t="s">
        <v>3430</v>
      </c>
      <c r="C679" s="797">
        <v>1006779215</v>
      </c>
      <c r="D679" s="755" t="s">
        <v>474</v>
      </c>
      <c r="E679" s="760" t="s">
        <v>282</v>
      </c>
      <c r="F679" s="761" t="s">
        <v>332</v>
      </c>
      <c r="G679" s="760" t="s">
        <v>280</v>
      </c>
      <c r="H679" s="765" t="s">
        <v>3431</v>
      </c>
    </row>
    <row r="680" spans="1:8" x14ac:dyDescent="0.2">
      <c r="A680" s="783"/>
      <c r="B680" s="755" t="s">
        <v>3432</v>
      </c>
      <c r="C680" s="797">
        <v>86060931</v>
      </c>
      <c r="D680" s="755" t="s">
        <v>476</v>
      </c>
      <c r="E680" s="760" t="s">
        <v>282</v>
      </c>
      <c r="F680" s="761" t="s">
        <v>332</v>
      </c>
      <c r="G680" s="760" t="s">
        <v>280</v>
      </c>
      <c r="H680" s="765" t="s">
        <v>3434</v>
      </c>
    </row>
    <row r="681" spans="1:8" x14ac:dyDescent="0.2">
      <c r="A681" s="783"/>
      <c r="B681" s="755" t="s">
        <v>3435</v>
      </c>
      <c r="C681" s="797">
        <v>1121822577</v>
      </c>
      <c r="D681" s="755" t="s">
        <v>478</v>
      </c>
      <c r="E681" s="760" t="s">
        <v>282</v>
      </c>
      <c r="F681" s="761" t="s">
        <v>332</v>
      </c>
      <c r="G681" s="760" t="s">
        <v>280</v>
      </c>
      <c r="H681" s="765" t="s">
        <v>3436</v>
      </c>
    </row>
    <row r="682" spans="1:8" x14ac:dyDescent="0.2">
      <c r="A682" s="783"/>
      <c r="B682" s="755" t="s">
        <v>3437</v>
      </c>
      <c r="C682" s="797">
        <v>1121943954</v>
      </c>
      <c r="D682" s="755" t="s">
        <v>479</v>
      </c>
      <c r="E682" s="760" t="s">
        <v>282</v>
      </c>
      <c r="F682" s="761" t="s">
        <v>332</v>
      </c>
      <c r="G682" s="760" t="s">
        <v>280</v>
      </c>
      <c r="H682" s="765" t="s">
        <v>3438</v>
      </c>
    </row>
    <row r="683" spans="1:8" x14ac:dyDescent="0.2">
      <c r="A683" s="783"/>
      <c r="B683" s="755" t="s">
        <v>3439</v>
      </c>
      <c r="C683" s="797">
        <v>40329632</v>
      </c>
      <c r="D683" s="755" t="s">
        <v>481</v>
      </c>
      <c r="E683" s="760" t="s">
        <v>282</v>
      </c>
      <c r="F683" s="761" t="s">
        <v>332</v>
      </c>
      <c r="G683" s="760" t="s">
        <v>280</v>
      </c>
      <c r="H683" s="765" t="s">
        <v>3440</v>
      </c>
    </row>
    <row r="684" spans="1:8" x14ac:dyDescent="0.2">
      <c r="A684" s="783"/>
      <c r="B684" s="755" t="s">
        <v>3441</v>
      </c>
      <c r="C684" s="797">
        <v>1235241161</v>
      </c>
      <c r="D684" s="755" t="s">
        <v>483</v>
      </c>
      <c r="E684" s="760" t="s">
        <v>282</v>
      </c>
      <c r="F684" s="761" t="s">
        <v>332</v>
      </c>
      <c r="G684" s="760" t="s">
        <v>280</v>
      </c>
      <c r="H684" s="765" t="s">
        <v>3442</v>
      </c>
    </row>
    <row r="685" spans="1:8" x14ac:dyDescent="0.2">
      <c r="A685" s="759"/>
      <c r="B685" s="755" t="s">
        <v>3443</v>
      </c>
      <c r="C685" s="797">
        <v>1013667031</v>
      </c>
      <c r="D685" s="755" t="s">
        <v>485</v>
      </c>
      <c r="E685" s="760" t="s">
        <v>282</v>
      </c>
      <c r="F685" s="761" t="s">
        <v>332</v>
      </c>
      <c r="G685" s="760" t="s">
        <v>280</v>
      </c>
      <c r="H685" s="765" t="s">
        <v>3444</v>
      </c>
    </row>
    <row r="686" spans="1:8" x14ac:dyDescent="0.2">
      <c r="A686" s="759"/>
      <c r="B686" s="755" t="s">
        <v>3445</v>
      </c>
      <c r="C686" s="797">
        <v>1121955600</v>
      </c>
      <c r="D686" s="755" t="s">
        <v>486</v>
      </c>
      <c r="E686" s="760" t="s">
        <v>282</v>
      </c>
      <c r="F686" s="761" t="s">
        <v>332</v>
      </c>
      <c r="G686" s="760" t="s">
        <v>280</v>
      </c>
      <c r="H686" s="765" t="s">
        <v>3446</v>
      </c>
    </row>
    <row r="687" spans="1:8" x14ac:dyDescent="0.2">
      <c r="A687" s="759"/>
      <c r="B687" s="755" t="s">
        <v>3447</v>
      </c>
      <c r="C687" s="798">
        <v>1119894154</v>
      </c>
      <c r="D687" s="755" t="s">
        <v>487</v>
      </c>
      <c r="E687" s="760" t="s">
        <v>282</v>
      </c>
      <c r="F687" s="761" t="s">
        <v>332</v>
      </c>
      <c r="G687" s="760" t="s">
        <v>280</v>
      </c>
      <c r="H687" s="765" t="s">
        <v>3448</v>
      </c>
    </row>
    <row r="688" spans="1:8" x14ac:dyDescent="0.2">
      <c r="A688" s="759"/>
      <c r="B688" s="755" t="s">
        <v>3449</v>
      </c>
      <c r="C688" s="797">
        <v>1090362963</v>
      </c>
      <c r="D688" s="755" t="s">
        <v>888</v>
      </c>
      <c r="E688" s="760" t="s">
        <v>282</v>
      </c>
      <c r="F688" s="761" t="s">
        <v>332</v>
      </c>
      <c r="G688" s="760" t="s">
        <v>280</v>
      </c>
      <c r="H688" s="765" t="s">
        <v>3450</v>
      </c>
    </row>
    <row r="689" spans="1:8" x14ac:dyDescent="0.2">
      <c r="A689" s="759"/>
      <c r="B689" s="755" t="s">
        <v>3451</v>
      </c>
      <c r="C689" s="798">
        <v>1121959509</v>
      </c>
      <c r="D689" s="756" t="s">
        <v>890</v>
      </c>
      <c r="E689" s="760" t="s">
        <v>282</v>
      </c>
      <c r="F689" s="761" t="s">
        <v>332</v>
      </c>
      <c r="G689" s="760" t="s">
        <v>280</v>
      </c>
      <c r="H689" s="765" t="s">
        <v>3452</v>
      </c>
    </row>
    <row r="690" spans="1:8" x14ac:dyDescent="0.2">
      <c r="A690" s="783"/>
      <c r="B690" s="755" t="s">
        <v>3453</v>
      </c>
      <c r="C690" s="797">
        <v>1006794793</v>
      </c>
      <c r="D690" s="755" t="s">
        <v>891</v>
      </c>
      <c r="E690" s="760" t="s">
        <v>282</v>
      </c>
      <c r="F690" s="761" t="s">
        <v>332</v>
      </c>
      <c r="G690" s="760" t="s">
        <v>280</v>
      </c>
      <c r="H690" s="765" t="s">
        <v>3454</v>
      </c>
    </row>
    <row r="691" spans="1:8" ht="12" x14ac:dyDescent="0.2">
      <c r="A691" s="785"/>
      <c r="B691" s="755" t="s">
        <v>3455</v>
      </c>
      <c r="C691" s="798">
        <v>17266494</v>
      </c>
      <c r="D691" s="756" t="s">
        <v>373</v>
      </c>
      <c r="E691" s="760" t="s">
        <v>1077</v>
      </c>
      <c r="F691" s="761" t="s">
        <v>332</v>
      </c>
      <c r="G691" s="760" t="s">
        <v>280</v>
      </c>
      <c r="H691" s="765" t="s">
        <v>3456</v>
      </c>
    </row>
    <row r="692" spans="1:8" x14ac:dyDescent="0.2">
      <c r="A692" s="783"/>
      <c r="B692" s="755" t="s">
        <v>3457</v>
      </c>
      <c r="C692" s="797">
        <v>1121860595</v>
      </c>
      <c r="D692" s="755" t="s">
        <v>374</v>
      </c>
      <c r="E692" s="760" t="s">
        <v>1077</v>
      </c>
      <c r="F692" s="761" t="s">
        <v>332</v>
      </c>
      <c r="G692" s="760" t="s">
        <v>280</v>
      </c>
      <c r="H692" s="765" t="s">
        <v>3459</v>
      </c>
    </row>
    <row r="693" spans="1:8" ht="12" x14ac:dyDescent="0.2">
      <c r="A693" s="785"/>
      <c r="B693" s="755" t="s">
        <v>3460</v>
      </c>
      <c r="C693" s="798">
        <v>1121904529</v>
      </c>
      <c r="D693" s="756" t="s">
        <v>1089</v>
      </c>
      <c r="E693" s="760" t="s">
        <v>1077</v>
      </c>
      <c r="F693" s="761" t="s">
        <v>332</v>
      </c>
      <c r="G693" s="760" t="s">
        <v>280</v>
      </c>
      <c r="H693" s="765" t="s">
        <v>3462</v>
      </c>
    </row>
    <row r="694" spans="1:8" ht="12" x14ac:dyDescent="0.2">
      <c r="A694" s="788"/>
      <c r="B694" s="755" t="s">
        <v>3463</v>
      </c>
      <c r="C694" s="797">
        <v>1121900999</v>
      </c>
      <c r="D694" s="755" t="s">
        <v>489</v>
      </c>
      <c r="E694" s="760" t="s">
        <v>1081</v>
      </c>
      <c r="F694" s="761" t="s">
        <v>332</v>
      </c>
      <c r="G694" s="760" t="s">
        <v>280</v>
      </c>
      <c r="H694" s="765" t="s">
        <v>3464</v>
      </c>
    </row>
    <row r="695" spans="1:8" x14ac:dyDescent="0.2">
      <c r="A695" s="783"/>
      <c r="B695" s="755" t="s">
        <v>3465</v>
      </c>
      <c r="C695" s="797">
        <v>1121963548</v>
      </c>
      <c r="D695" s="755" t="s">
        <v>491</v>
      </c>
      <c r="E695" s="760" t="s">
        <v>1081</v>
      </c>
      <c r="F695" s="761" t="s">
        <v>332</v>
      </c>
      <c r="G695" s="760" t="s">
        <v>280</v>
      </c>
      <c r="H695" s="765" t="s">
        <v>3466</v>
      </c>
    </row>
    <row r="696" spans="1:8" x14ac:dyDescent="0.2">
      <c r="A696" s="783"/>
      <c r="B696" s="755" t="s">
        <v>3467</v>
      </c>
      <c r="C696" s="797">
        <v>1013599680</v>
      </c>
      <c r="D696" s="755" t="s">
        <v>492</v>
      </c>
      <c r="E696" s="760" t="s">
        <v>1081</v>
      </c>
      <c r="F696" s="761" t="s">
        <v>332</v>
      </c>
      <c r="G696" s="760" t="s">
        <v>280</v>
      </c>
      <c r="H696" s="765" t="s">
        <v>3468</v>
      </c>
    </row>
    <row r="697" spans="1:8" x14ac:dyDescent="0.2">
      <c r="A697" s="783"/>
      <c r="B697" s="755" t="s">
        <v>3469</v>
      </c>
      <c r="C697" s="797">
        <v>1193133970</v>
      </c>
      <c r="D697" s="755" t="s">
        <v>1199</v>
      </c>
      <c r="E697" s="760" t="s">
        <v>1081</v>
      </c>
      <c r="F697" s="761" t="s">
        <v>332</v>
      </c>
      <c r="G697" s="760" t="s">
        <v>280</v>
      </c>
      <c r="H697" s="765" t="s">
        <v>3470</v>
      </c>
    </row>
    <row r="698" spans="1:8" x14ac:dyDescent="0.2">
      <c r="A698" s="783"/>
      <c r="B698" s="755" t="s">
        <v>3471</v>
      </c>
      <c r="C698" s="797">
        <v>1006877996</v>
      </c>
      <c r="D698" s="755" t="s">
        <v>493</v>
      </c>
      <c r="E698" s="760" t="s">
        <v>1081</v>
      </c>
      <c r="F698" s="761" t="s">
        <v>332</v>
      </c>
      <c r="G698" s="760" t="s">
        <v>280</v>
      </c>
      <c r="H698" s="765" t="s">
        <v>3472</v>
      </c>
    </row>
    <row r="699" spans="1:8" x14ac:dyDescent="0.2">
      <c r="A699" s="783"/>
      <c r="B699" s="755" t="s">
        <v>3473</v>
      </c>
      <c r="C699" s="797">
        <v>40390826</v>
      </c>
      <c r="D699" s="755" t="s">
        <v>1134</v>
      </c>
      <c r="E699" s="760" t="s">
        <v>1082</v>
      </c>
      <c r="F699" s="767" t="s">
        <v>332</v>
      </c>
      <c r="G699" s="779" t="s">
        <v>280</v>
      </c>
      <c r="H699" s="765" t="s">
        <v>3475</v>
      </c>
    </row>
    <row r="700" spans="1:8" x14ac:dyDescent="0.2">
      <c r="A700" s="783"/>
      <c r="B700" s="755" t="s">
        <v>3476</v>
      </c>
      <c r="C700" s="797">
        <v>40326102</v>
      </c>
      <c r="D700" s="755" t="s">
        <v>495</v>
      </c>
      <c r="E700" s="760" t="s">
        <v>1082</v>
      </c>
      <c r="F700" s="761" t="s">
        <v>332</v>
      </c>
      <c r="G700" s="760" t="s">
        <v>280</v>
      </c>
      <c r="H700" s="765" t="s">
        <v>3478</v>
      </c>
    </row>
    <row r="701" spans="1:8" ht="12" x14ac:dyDescent="0.2">
      <c r="A701" s="785"/>
      <c r="B701" s="755" t="s">
        <v>3479</v>
      </c>
      <c r="C701" s="797">
        <v>52726343</v>
      </c>
      <c r="D701" s="755" t="s">
        <v>497</v>
      </c>
      <c r="E701" s="760" t="s">
        <v>1082</v>
      </c>
      <c r="F701" s="761" t="s">
        <v>332</v>
      </c>
      <c r="G701" s="760" t="s">
        <v>280</v>
      </c>
      <c r="H701" s="765" t="s">
        <v>3481</v>
      </c>
    </row>
    <row r="702" spans="1:8" ht="12" x14ac:dyDescent="0.2">
      <c r="A702" s="785"/>
      <c r="B702" s="755" t="s">
        <v>3482</v>
      </c>
      <c r="C702" s="797">
        <v>17338535</v>
      </c>
      <c r="D702" s="755" t="s">
        <v>498</v>
      </c>
      <c r="E702" s="760" t="s">
        <v>1082</v>
      </c>
      <c r="F702" s="761" t="s">
        <v>332</v>
      </c>
      <c r="G702" s="760" t="s">
        <v>280</v>
      </c>
      <c r="H702" s="765" t="s">
        <v>3484</v>
      </c>
    </row>
    <row r="703" spans="1:8" x14ac:dyDescent="0.2">
      <c r="A703" s="783"/>
      <c r="B703" s="755" t="s">
        <v>3485</v>
      </c>
      <c r="C703" s="798">
        <v>40411676</v>
      </c>
      <c r="D703" s="756" t="s">
        <v>499</v>
      </c>
      <c r="E703" s="760" t="s">
        <v>1082</v>
      </c>
      <c r="F703" s="761" t="s">
        <v>332</v>
      </c>
      <c r="G703" s="760" t="s">
        <v>280</v>
      </c>
      <c r="H703" s="765" t="s">
        <v>3487</v>
      </c>
    </row>
    <row r="704" spans="1:8" ht="12" x14ac:dyDescent="0.2">
      <c r="A704" s="785"/>
      <c r="B704" s="755" t="s">
        <v>3488</v>
      </c>
      <c r="C704" s="797">
        <v>40334933</v>
      </c>
      <c r="D704" s="755" t="s">
        <v>500</v>
      </c>
      <c r="E704" s="760" t="s">
        <v>274</v>
      </c>
      <c r="F704" s="761" t="s">
        <v>332</v>
      </c>
      <c r="G704" s="760" t="s">
        <v>280</v>
      </c>
      <c r="H704" s="765" t="s">
        <v>3489</v>
      </c>
    </row>
    <row r="705" spans="1:8" x14ac:dyDescent="0.2">
      <c r="A705" s="759"/>
      <c r="B705" s="755" t="s">
        <v>3490</v>
      </c>
      <c r="C705" s="798">
        <v>86078257</v>
      </c>
      <c r="D705" s="756" t="s">
        <v>1933</v>
      </c>
      <c r="E705" s="760" t="s">
        <v>274</v>
      </c>
      <c r="F705" s="761" t="s">
        <v>332</v>
      </c>
      <c r="G705" s="760" t="s">
        <v>280</v>
      </c>
      <c r="H705" s="765" t="s">
        <v>3491</v>
      </c>
    </row>
    <row r="706" spans="1:8" x14ac:dyDescent="0.2">
      <c r="A706" s="759"/>
      <c r="B706" s="755" t="s">
        <v>3492</v>
      </c>
      <c r="C706" s="797">
        <v>1121951648</v>
      </c>
      <c r="D706" s="755" t="s">
        <v>1087</v>
      </c>
      <c r="E706" s="760" t="s">
        <v>274</v>
      </c>
      <c r="F706" s="761" t="s">
        <v>332</v>
      </c>
      <c r="G706" s="760" t="s">
        <v>280</v>
      </c>
      <c r="H706" s="765" t="s">
        <v>3493</v>
      </c>
    </row>
    <row r="707" spans="1:8" ht="12" x14ac:dyDescent="0.2">
      <c r="A707" s="785"/>
      <c r="B707" s="755" t="s">
        <v>1203</v>
      </c>
      <c r="C707" s="798">
        <v>11518445</v>
      </c>
      <c r="D707" s="756" t="s">
        <v>284</v>
      </c>
      <c r="E707" s="760" t="s">
        <v>271</v>
      </c>
      <c r="F707" s="761" t="s">
        <v>332</v>
      </c>
      <c r="G707" s="760" t="s">
        <v>280</v>
      </c>
      <c r="H707" s="765" t="s">
        <v>1204</v>
      </c>
    </row>
    <row r="708" spans="1:8" ht="12" x14ac:dyDescent="0.2">
      <c r="A708" s="792"/>
      <c r="B708" s="755" t="s">
        <v>3494</v>
      </c>
      <c r="C708" s="798">
        <v>86067232</v>
      </c>
      <c r="D708" s="756" t="s">
        <v>407</v>
      </c>
      <c r="E708" s="760" t="s">
        <v>271</v>
      </c>
      <c r="F708" s="761" t="s">
        <v>332</v>
      </c>
      <c r="G708" s="760" t="s">
        <v>280</v>
      </c>
      <c r="H708" s="765" t="s">
        <v>3495</v>
      </c>
    </row>
    <row r="709" spans="1:8" x14ac:dyDescent="0.2">
      <c r="A709" s="783"/>
      <c r="B709" s="755" t="s">
        <v>3496</v>
      </c>
      <c r="C709" s="798">
        <v>1122651218</v>
      </c>
      <c r="D709" s="756" t="s">
        <v>409</v>
      </c>
      <c r="E709" s="760" t="s">
        <v>271</v>
      </c>
      <c r="F709" s="761" t="s">
        <v>332</v>
      </c>
      <c r="G709" s="760" t="s">
        <v>280</v>
      </c>
      <c r="H709" s="765" t="s">
        <v>3497</v>
      </c>
    </row>
    <row r="710" spans="1:8" ht="12" x14ac:dyDescent="0.2">
      <c r="A710" s="788"/>
      <c r="B710" s="755" t="s">
        <v>3498</v>
      </c>
      <c r="C710" s="798">
        <v>1119888213</v>
      </c>
      <c r="D710" s="756" t="s">
        <v>411</v>
      </c>
      <c r="E710" s="760" t="s">
        <v>271</v>
      </c>
      <c r="F710" s="761" t="s">
        <v>332</v>
      </c>
      <c r="G710" s="760" t="s">
        <v>280</v>
      </c>
      <c r="H710" s="765" t="s">
        <v>3499</v>
      </c>
    </row>
    <row r="711" spans="1:8" x14ac:dyDescent="0.2">
      <c r="A711" s="783"/>
      <c r="B711" s="755" t="s">
        <v>3500</v>
      </c>
      <c r="C711" s="797">
        <v>86046039</v>
      </c>
      <c r="D711" s="755" t="s">
        <v>625</v>
      </c>
      <c r="E711" s="760" t="s">
        <v>271</v>
      </c>
      <c r="F711" s="761" t="s">
        <v>332</v>
      </c>
      <c r="G711" s="760" t="s">
        <v>280</v>
      </c>
      <c r="H711" s="765" t="s">
        <v>3501</v>
      </c>
    </row>
    <row r="712" spans="1:8" x14ac:dyDescent="0.2">
      <c r="A712" s="759"/>
      <c r="B712" s="755" t="s">
        <v>3502</v>
      </c>
      <c r="C712" s="797">
        <v>40396474</v>
      </c>
      <c r="D712" s="755" t="s">
        <v>626</v>
      </c>
      <c r="E712" s="760" t="s">
        <v>271</v>
      </c>
      <c r="F712" s="761" t="s">
        <v>332</v>
      </c>
      <c r="G712" s="760" t="s">
        <v>280</v>
      </c>
      <c r="H712" s="765" t="s">
        <v>3503</v>
      </c>
    </row>
    <row r="713" spans="1:8" x14ac:dyDescent="0.2">
      <c r="A713" s="783"/>
      <c r="B713" s="755" t="s">
        <v>3504</v>
      </c>
      <c r="C713" s="797">
        <v>1121838218</v>
      </c>
      <c r="D713" s="755" t="s">
        <v>628</v>
      </c>
      <c r="E713" s="760" t="s">
        <v>271</v>
      </c>
      <c r="F713" s="761" t="s">
        <v>332</v>
      </c>
      <c r="G713" s="760" t="s">
        <v>280</v>
      </c>
      <c r="H713" s="765" t="s">
        <v>3505</v>
      </c>
    </row>
    <row r="714" spans="1:8" x14ac:dyDescent="0.2">
      <c r="A714" s="783"/>
      <c r="B714" s="755" t="s">
        <v>3506</v>
      </c>
      <c r="C714" s="797">
        <v>41240855</v>
      </c>
      <c r="D714" s="755" t="s">
        <v>1394</v>
      </c>
      <c r="E714" s="760" t="s">
        <v>271</v>
      </c>
      <c r="F714" s="761" t="s">
        <v>332</v>
      </c>
      <c r="G714" s="760" t="s">
        <v>280</v>
      </c>
      <c r="H714" s="765" t="s">
        <v>3507</v>
      </c>
    </row>
    <row r="715" spans="1:8" ht="12" x14ac:dyDescent="0.2">
      <c r="A715" s="785"/>
      <c r="B715" s="755" t="s">
        <v>3508</v>
      </c>
      <c r="C715" s="797">
        <v>1121853382</v>
      </c>
      <c r="D715" s="755" t="s">
        <v>630</v>
      </c>
      <c r="E715" s="760" t="s">
        <v>271</v>
      </c>
      <c r="F715" s="761" t="s">
        <v>332</v>
      </c>
      <c r="G715" s="760" t="s">
        <v>280</v>
      </c>
      <c r="H715" s="765" t="s">
        <v>3509</v>
      </c>
    </row>
    <row r="716" spans="1:8" ht="12" x14ac:dyDescent="0.2">
      <c r="A716" s="785"/>
      <c r="B716" s="755" t="s">
        <v>3510</v>
      </c>
      <c r="C716" s="797">
        <v>1121918680</v>
      </c>
      <c r="D716" s="755" t="s">
        <v>634</v>
      </c>
      <c r="E716" s="760" t="s">
        <v>271</v>
      </c>
      <c r="F716" s="761" t="s">
        <v>332</v>
      </c>
      <c r="G716" s="760" t="s">
        <v>280</v>
      </c>
      <c r="H716" s="765" t="s">
        <v>3511</v>
      </c>
    </row>
    <row r="717" spans="1:8" x14ac:dyDescent="0.2">
      <c r="A717" s="783"/>
      <c r="B717" s="755" t="s">
        <v>3512</v>
      </c>
      <c r="C717" s="797">
        <v>1081812945</v>
      </c>
      <c r="D717" s="755" t="s">
        <v>841</v>
      </c>
      <c r="E717" s="760" t="s">
        <v>271</v>
      </c>
      <c r="F717" s="761" t="s">
        <v>332</v>
      </c>
      <c r="G717" s="760" t="s">
        <v>280</v>
      </c>
      <c r="H717" s="765" t="s">
        <v>3513</v>
      </c>
    </row>
    <row r="718" spans="1:8" x14ac:dyDescent="0.2">
      <c r="A718" s="783"/>
      <c r="B718" s="755" t="s">
        <v>3514</v>
      </c>
      <c r="C718" s="797">
        <v>1121924363</v>
      </c>
      <c r="D718" s="755" t="s">
        <v>304</v>
      </c>
      <c r="E718" s="760" t="s">
        <v>271</v>
      </c>
      <c r="F718" s="761" t="s">
        <v>332</v>
      </c>
      <c r="G718" s="760" t="s">
        <v>280</v>
      </c>
      <c r="H718" s="765" t="s">
        <v>3515</v>
      </c>
    </row>
    <row r="719" spans="1:8" x14ac:dyDescent="0.2">
      <c r="A719" s="783"/>
      <c r="B719" s="755" t="s">
        <v>3516</v>
      </c>
      <c r="C719" s="798">
        <v>31949877</v>
      </c>
      <c r="D719" s="756" t="s">
        <v>1390</v>
      </c>
      <c r="E719" s="760" t="s">
        <v>271</v>
      </c>
      <c r="F719" s="761" t="s">
        <v>332</v>
      </c>
      <c r="G719" s="760" t="s">
        <v>280</v>
      </c>
      <c r="H719" s="765" t="s">
        <v>3517</v>
      </c>
    </row>
    <row r="720" spans="1:8" x14ac:dyDescent="0.2">
      <c r="A720" s="783"/>
      <c r="B720" s="755" t="s">
        <v>3518</v>
      </c>
      <c r="C720" s="797">
        <v>1121885528</v>
      </c>
      <c r="D720" s="755" t="s">
        <v>852</v>
      </c>
      <c r="E720" s="760" t="s">
        <v>271</v>
      </c>
      <c r="F720" s="761" t="s">
        <v>332</v>
      </c>
      <c r="G720" s="760" t="s">
        <v>280</v>
      </c>
      <c r="H720" s="765" t="s">
        <v>3519</v>
      </c>
    </row>
    <row r="721" spans="1:8" x14ac:dyDescent="0.2">
      <c r="A721" s="783"/>
      <c r="B721" s="755" t="s">
        <v>3520</v>
      </c>
      <c r="C721" s="797">
        <v>1121852024</v>
      </c>
      <c r="D721" s="755" t="s">
        <v>636</v>
      </c>
      <c r="E721" s="760" t="s">
        <v>271</v>
      </c>
      <c r="F721" s="761" t="s">
        <v>332</v>
      </c>
      <c r="G721" s="760" t="s">
        <v>280</v>
      </c>
      <c r="H721" s="765" t="s">
        <v>3521</v>
      </c>
    </row>
    <row r="722" spans="1:8" ht="12" x14ac:dyDescent="0.2">
      <c r="A722" s="785"/>
      <c r="B722" s="755" t="s">
        <v>3522</v>
      </c>
      <c r="C722" s="797">
        <v>40395013</v>
      </c>
      <c r="D722" s="755" t="s">
        <v>638</v>
      </c>
      <c r="E722" s="760" t="s">
        <v>271</v>
      </c>
      <c r="F722" s="761" t="s">
        <v>332</v>
      </c>
      <c r="G722" s="760" t="s">
        <v>280</v>
      </c>
      <c r="H722" s="765" t="s">
        <v>3523</v>
      </c>
    </row>
    <row r="723" spans="1:8" x14ac:dyDescent="0.2">
      <c r="A723" s="783"/>
      <c r="B723" s="755" t="s">
        <v>3524</v>
      </c>
      <c r="C723" s="797">
        <v>1121936738</v>
      </c>
      <c r="D723" s="755" t="s">
        <v>666</v>
      </c>
      <c r="E723" s="760" t="s">
        <v>273</v>
      </c>
      <c r="F723" s="761" t="s">
        <v>332</v>
      </c>
      <c r="G723" s="760" t="s">
        <v>280</v>
      </c>
      <c r="H723" s="765" t="s">
        <v>3525</v>
      </c>
    </row>
    <row r="724" spans="1:8" x14ac:dyDescent="0.2">
      <c r="A724" s="783"/>
      <c r="B724" s="755" t="s">
        <v>3526</v>
      </c>
      <c r="C724" s="797">
        <v>40404597</v>
      </c>
      <c r="D724" s="755" t="s">
        <v>857</v>
      </c>
      <c r="E724" s="760" t="s">
        <v>273</v>
      </c>
      <c r="F724" s="761" t="s">
        <v>332</v>
      </c>
      <c r="G724" s="760" t="s">
        <v>280</v>
      </c>
      <c r="H724" s="765" t="s">
        <v>3528</v>
      </c>
    </row>
    <row r="725" spans="1:8" ht="12" x14ac:dyDescent="0.2">
      <c r="A725" s="785"/>
      <c r="B725" s="755" t="s">
        <v>3529</v>
      </c>
      <c r="C725" s="798">
        <v>1054992615</v>
      </c>
      <c r="D725" s="756" t="s">
        <v>2352</v>
      </c>
      <c r="E725" s="760" t="s">
        <v>273</v>
      </c>
      <c r="F725" s="761" t="s">
        <v>332</v>
      </c>
      <c r="G725" s="760" t="s">
        <v>280</v>
      </c>
      <c r="H725" s="765" t="s">
        <v>3531</v>
      </c>
    </row>
    <row r="726" spans="1:8" x14ac:dyDescent="0.2">
      <c r="A726" s="783"/>
      <c r="B726" s="755" t="s">
        <v>3532</v>
      </c>
      <c r="C726" s="797">
        <v>40185370</v>
      </c>
      <c r="D726" s="755" t="s">
        <v>670</v>
      </c>
      <c r="E726" s="760" t="s">
        <v>273</v>
      </c>
      <c r="F726" s="761" t="s">
        <v>332</v>
      </c>
      <c r="G726" s="760" t="s">
        <v>280</v>
      </c>
      <c r="H726" s="765" t="s">
        <v>3535</v>
      </c>
    </row>
    <row r="727" spans="1:8" x14ac:dyDescent="0.2">
      <c r="A727" s="783"/>
      <c r="B727" s="755" t="s">
        <v>3536</v>
      </c>
      <c r="C727" s="797">
        <v>1018412599</v>
      </c>
      <c r="D727" s="755" t="s">
        <v>675</v>
      </c>
      <c r="E727" s="760" t="s">
        <v>273</v>
      </c>
      <c r="F727" s="761" t="s">
        <v>332</v>
      </c>
      <c r="G727" s="760" t="s">
        <v>280</v>
      </c>
      <c r="H727" s="765" t="s">
        <v>3537</v>
      </c>
    </row>
    <row r="728" spans="1:8" ht="12" x14ac:dyDescent="0.2">
      <c r="A728" s="788"/>
      <c r="B728" s="755" t="s">
        <v>3538</v>
      </c>
      <c r="C728" s="797">
        <v>40334161</v>
      </c>
      <c r="D728" s="755" t="s">
        <v>672</v>
      </c>
      <c r="E728" s="760" t="s">
        <v>273</v>
      </c>
      <c r="F728" s="761" t="s">
        <v>332</v>
      </c>
      <c r="G728" s="760" t="s">
        <v>280</v>
      </c>
      <c r="H728" s="765" t="s">
        <v>3539</v>
      </c>
    </row>
    <row r="729" spans="1:8" ht="12" x14ac:dyDescent="0.2">
      <c r="A729" s="785"/>
      <c r="B729" s="755" t="s">
        <v>3540</v>
      </c>
      <c r="C729" s="798">
        <v>1121833600</v>
      </c>
      <c r="D729" s="756" t="s">
        <v>674</v>
      </c>
      <c r="E729" s="760" t="s">
        <v>273</v>
      </c>
      <c r="F729" s="761" t="s">
        <v>332</v>
      </c>
      <c r="G729" s="760" t="s">
        <v>280</v>
      </c>
      <c r="H729" s="765" t="s">
        <v>3541</v>
      </c>
    </row>
    <row r="730" spans="1:8" x14ac:dyDescent="0.2">
      <c r="A730" s="783"/>
      <c r="B730" s="755" t="s">
        <v>3542</v>
      </c>
      <c r="C730" s="797">
        <v>1121860221</v>
      </c>
      <c r="D730" s="755" t="s">
        <v>298</v>
      </c>
      <c r="E730" s="760" t="s">
        <v>297</v>
      </c>
      <c r="F730" s="761" t="s">
        <v>332</v>
      </c>
      <c r="G730" s="760" t="s">
        <v>280</v>
      </c>
      <c r="H730" s="765" t="s">
        <v>3543</v>
      </c>
    </row>
    <row r="731" spans="1:8" x14ac:dyDescent="0.2">
      <c r="A731" s="783"/>
      <c r="B731" s="755" t="s">
        <v>3544</v>
      </c>
      <c r="C731" s="797">
        <v>1121934201</v>
      </c>
      <c r="D731" s="755" t="s">
        <v>641</v>
      </c>
      <c r="E731" s="760" t="s">
        <v>297</v>
      </c>
      <c r="F731" s="761" t="s">
        <v>332</v>
      </c>
      <c r="G731" s="760" t="s">
        <v>280</v>
      </c>
      <c r="H731" s="765" t="s">
        <v>3545</v>
      </c>
    </row>
    <row r="732" spans="1:8" x14ac:dyDescent="0.2">
      <c r="A732" s="783"/>
      <c r="B732" s="755" t="s">
        <v>3546</v>
      </c>
      <c r="C732" s="797">
        <v>1121816409</v>
      </c>
      <c r="D732" s="755" t="s">
        <v>697</v>
      </c>
      <c r="E732" s="760" t="s">
        <v>297</v>
      </c>
      <c r="F732" s="761" t="s">
        <v>332</v>
      </c>
      <c r="G732" s="760" t="s">
        <v>280</v>
      </c>
      <c r="H732" s="765" t="s">
        <v>3547</v>
      </c>
    </row>
    <row r="733" spans="1:8" ht="12" x14ac:dyDescent="0.2">
      <c r="A733" s="785"/>
      <c r="B733" s="755" t="s">
        <v>3548</v>
      </c>
      <c r="C733" s="797">
        <v>1121933991</v>
      </c>
      <c r="D733" s="755" t="s">
        <v>643</v>
      </c>
      <c r="E733" s="760" t="s">
        <v>297</v>
      </c>
      <c r="F733" s="761" t="s">
        <v>332</v>
      </c>
      <c r="G733" s="760" t="s">
        <v>280</v>
      </c>
      <c r="H733" s="765" t="s">
        <v>3549</v>
      </c>
    </row>
    <row r="734" spans="1:8" x14ac:dyDescent="0.2">
      <c r="A734" s="783"/>
      <c r="B734" s="755" t="s">
        <v>3550</v>
      </c>
      <c r="C734" s="797">
        <v>1070010607</v>
      </c>
      <c r="D734" s="755" t="s">
        <v>2313</v>
      </c>
      <c r="E734" s="760" t="s">
        <v>297</v>
      </c>
      <c r="F734" s="761" t="s">
        <v>332</v>
      </c>
      <c r="G734" s="760" t="s">
        <v>280</v>
      </c>
      <c r="H734" s="765" t="s">
        <v>3551</v>
      </c>
    </row>
    <row r="735" spans="1:8" x14ac:dyDescent="0.2">
      <c r="A735" s="783"/>
      <c r="B735" s="755" t="s">
        <v>3552</v>
      </c>
      <c r="C735" s="797">
        <v>40218260</v>
      </c>
      <c r="D735" s="755" t="s">
        <v>645</v>
      </c>
      <c r="E735" s="760" t="s">
        <v>297</v>
      </c>
      <c r="F735" s="761" t="s">
        <v>332</v>
      </c>
      <c r="G735" s="760" t="s">
        <v>280</v>
      </c>
      <c r="H735" s="765" t="s">
        <v>3553</v>
      </c>
    </row>
    <row r="736" spans="1:8" x14ac:dyDescent="0.2">
      <c r="A736" s="759"/>
      <c r="B736" s="755" t="s">
        <v>3554</v>
      </c>
      <c r="C736" s="797">
        <v>1121937873</v>
      </c>
      <c r="D736" s="755" t="s">
        <v>657</v>
      </c>
      <c r="E736" s="760" t="s">
        <v>282</v>
      </c>
      <c r="F736" s="761" t="s">
        <v>332</v>
      </c>
      <c r="G736" s="760" t="s">
        <v>280</v>
      </c>
      <c r="H736" s="765" t="s">
        <v>3555</v>
      </c>
    </row>
    <row r="737" spans="1:8" ht="12" x14ac:dyDescent="0.2">
      <c r="A737" s="785"/>
      <c r="B737" s="755" t="s">
        <v>3556</v>
      </c>
      <c r="C737" s="798">
        <v>1006689681</v>
      </c>
      <c r="D737" s="756" t="s">
        <v>864</v>
      </c>
      <c r="E737" s="760" t="s">
        <v>282</v>
      </c>
      <c r="F737" s="761" t="s">
        <v>332</v>
      </c>
      <c r="G737" s="760" t="s">
        <v>280</v>
      </c>
      <c r="H737" s="765" t="s">
        <v>3557</v>
      </c>
    </row>
    <row r="738" spans="1:8" x14ac:dyDescent="0.2">
      <c r="A738" s="783"/>
      <c r="B738" s="755" t="s">
        <v>3558</v>
      </c>
      <c r="C738" s="797">
        <v>40382841</v>
      </c>
      <c r="D738" s="755" t="s">
        <v>659</v>
      </c>
      <c r="E738" s="760" t="s">
        <v>282</v>
      </c>
      <c r="F738" s="761" t="s">
        <v>332</v>
      </c>
      <c r="G738" s="760" t="s">
        <v>280</v>
      </c>
      <c r="H738" s="765" t="s">
        <v>3559</v>
      </c>
    </row>
    <row r="739" spans="1:8" x14ac:dyDescent="0.2">
      <c r="A739" s="783"/>
      <c r="B739" s="755" t="s">
        <v>3560</v>
      </c>
      <c r="C739" s="797">
        <v>1121848189</v>
      </c>
      <c r="D739" s="755" t="s">
        <v>646</v>
      </c>
      <c r="E739" s="760" t="s">
        <v>299</v>
      </c>
      <c r="F739" s="761" t="s">
        <v>332</v>
      </c>
      <c r="G739" s="760" t="s">
        <v>280</v>
      </c>
      <c r="H739" s="765" t="s">
        <v>3561</v>
      </c>
    </row>
    <row r="740" spans="1:8" x14ac:dyDescent="0.2">
      <c r="A740" s="783"/>
      <c r="B740" s="755" t="s">
        <v>3562</v>
      </c>
      <c r="C740" s="798">
        <v>53074815</v>
      </c>
      <c r="D740" s="756" t="s">
        <v>648</v>
      </c>
      <c r="E740" s="760" t="s">
        <v>299</v>
      </c>
      <c r="F740" s="761" t="s">
        <v>332</v>
      </c>
      <c r="G740" s="760" t="s">
        <v>280</v>
      </c>
      <c r="H740" s="765" t="s">
        <v>3563</v>
      </c>
    </row>
    <row r="741" spans="1:8" x14ac:dyDescent="0.2">
      <c r="A741" s="783"/>
      <c r="B741" s="755" t="s">
        <v>3564</v>
      </c>
      <c r="C741" s="797">
        <v>40188270</v>
      </c>
      <c r="D741" s="755" t="s">
        <v>650</v>
      </c>
      <c r="E741" s="760" t="s">
        <v>299</v>
      </c>
      <c r="F741" s="761" t="s">
        <v>332</v>
      </c>
      <c r="G741" s="760" t="s">
        <v>280</v>
      </c>
      <c r="H741" s="765" t="s">
        <v>3565</v>
      </c>
    </row>
    <row r="742" spans="1:8" ht="12" x14ac:dyDescent="0.2">
      <c r="A742" s="785"/>
      <c r="B742" s="755" t="s">
        <v>3566</v>
      </c>
      <c r="C742" s="798">
        <v>40421005</v>
      </c>
      <c r="D742" s="756" t="s">
        <v>653</v>
      </c>
      <c r="E742" s="760" t="s">
        <v>299</v>
      </c>
      <c r="F742" s="761" t="s">
        <v>332</v>
      </c>
      <c r="G742" s="760" t="s">
        <v>280</v>
      </c>
      <c r="H742" s="765" t="s">
        <v>3567</v>
      </c>
    </row>
    <row r="743" spans="1:8" x14ac:dyDescent="0.2">
      <c r="A743" s="783"/>
      <c r="B743" s="755" t="s">
        <v>3568</v>
      </c>
      <c r="C743" s="797">
        <v>1121849302</v>
      </c>
      <c r="D743" s="755" t="s">
        <v>655</v>
      </c>
      <c r="E743" s="760" t="s">
        <v>299</v>
      </c>
      <c r="F743" s="761" t="s">
        <v>332</v>
      </c>
      <c r="G743" s="760" t="s">
        <v>280</v>
      </c>
      <c r="H743" s="765" t="s">
        <v>3569</v>
      </c>
    </row>
    <row r="744" spans="1:8" ht="12" x14ac:dyDescent="0.2">
      <c r="A744" s="785"/>
      <c r="B744" s="755" t="s">
        <v>3570</v>
      </c>
      <c r="C744" s="797">
        <v>1119887606</v>
      </c>
      <c r="D744" s="755" t="s">
        <v>502</v>
      </c>
      <c r="E744" s="760" t="s">
        <v>709</v>
      </c>
      <c r="F744" s="761" t="s">
        <v>332</v>
      </c>
      <c r="G744" s="760" t="s">
        <v>280</v>
      </c>
      <c r="H744" s="765" t="s">
        <v>3572</v>
      </c>
    </row>
    <row r="745" spans="1:8" x14ac:dyDescent="0.2">
      <c r="A745" s="783"/>
      <c r="B745" s="755" t="s">
        <v>3573</v>
      </c>
      <c r="C745" s="797">
        <v>40185261</v>
      </c>
      <c r="D745" s="755" t="s">
        <v>504</v>
      </c>
      <c r="E745" s="760" t="s">
        <v>709</v>
      </c>
      <c r="F745" s="761" t="s">
        <v>332</v>
      </c>
      <c r="G745" s="760" t="s">
        <v>280</v>
      </c>
      <c r="H745" s="765" t="s">
        <v>3574</v>
      </c>
    </row>
    <row r="746" spans="1:8" ht="12" x14ac:dyDescent="0.2">
      <c r="A746" s="788"/>
      <c r="B746" s="755" t="s">
        <v>3575</v>
      </c>
      <c r="C746" s="797">
        <v>1006874501</v>
      </c>
      <c r="D746" s="755" t="s">
        <v>505</v>
      </c>
      <c r="E746" s="760" t="s">
        <v>709</v>
      </c>
      <c r="F746" s="761" t="s">
        <v>332</v>
      </c>
      <c r="G746" s="760" t="s">
        <v>280</v>
      </c>
      <c r="H746" s="765" t="s">
        <v>3577</v>
      </c>
    </row>
    <row r="747" spans="1:8" x14ac:dyDescent="0.2">
      <c r="A747" s="759"/>
      <c r="B747" s="755" t="s">
        <v>3578</v>
      </c>
      <c r="C747" s="797">
        <v>1234791971</v>
      </c>
      <c r="D747" s="755" t="s">
        <v>329</v>
      </c>
      <c r="E747" s="760" t="s">
        <v>281</v>
      </c>
      <c r="F747" s="761" t="s">
        <v>332</v>
      </c>
      <c r="G747" s="760" t="s">
        <v>280</v>
      </c>
      <c r="H747" s="765" t="s">
        <v>3579</v>
      </c>
    </row>
    <row r="748" spans="1:8" ht="12" x14ac:dyDescent="0.2">
      <c r="A748" s="785"/>
      <c r="B748" s="755" t="s">
        <v>3580</v>
      </c>
      <c r="C748" s="797">
        <v>1121845439</v>
      </c>
      <c r="D748" s="755" t="s">
        <v>285</v>
      </c>
      <c r="E748" s="760" t="s">
        <v>281</v>
      </c>
      <c r="F748" s="761" t="s">
        <v>332</v>
      </c>
      <c r="G748" s="760" t="s">
        <v>280</v>
      </c>
      <c r="H748" s="765" t="s">
        <v>3581</v>
      </c>
    </row>
    <row r="749" spans="1:8" ht="12" x14ac:dyDescent="0.2">
      <c r="A749" s="785"/>
      <c r="B749" s="755" t="s">
        <v>3582</v>
      </c>
      <c r="C749" s="797">
        <v>86080967</v>
      </c>
      <c r="D749" s="755" t="s">
        <v>330</v>
      </c>
      <c r="E749" s="760" t="s">
        <v>281</v>
      </c>
      <c r="F749" s="761" t="s">
        <v>332</v>
      </c>
      <c r="G749" s="760" t="s">
        <v>280</v>
      </c>
      <c r="H749" s="765" t="s">
        <v>3583</v>
      </c>
    </row>
    <row r="750" spans="1:8" ht="12" x14ac:dyDescent="0.2">
      <c r="A750" s="785"/>
      <c r="B750" s="755" t="s">
        <v>3584</v>
      </c>
      <c r="C750" s="797">
        <v>40439797</v>
      </c>
      <c r="D750" s="755" t="s">
        <v>286</v>
      </c>
      <c r="E750" s="760" t="s">
        <v>281</v>
      </c>
      <c r="F750" s="761" t="s">
        <v>332</v>
      </c>
      <c r="G750" s="760" t="s">
        <v>280</v>
      </c>
      <c r="H750" s="765" t="s">
        <v>3585</v>
      </c>
    </row>
    <row r="751" spans="1:8" ht="12" x14ac:dyDescent="0.2">
      <c r="A751" s="785"/>
      <c r="B751" s="755" t="s">
        <v>3586</v>
      </c>
      <c r="C751" s="797">
        <v>1121912878</v>
      </c>
      <c r="D751" s="755" t="s">
        <v>287</v>
      </c>
      <c r="E751" s="760" t="s">
        <v>281</v>
      </c>
      <c r="F751" s="761" t="s">
        <v>332</v>
      </c>
      <c r="G751" s="760" t="s">
        <v>280</v>
      </c>
      <c r="H751" s="765" t="s">
        <v>3587</v>
      </c>
    </row>
    <row r="752" spans="1:8" x14ac:dyDescent="0.2">
      <c r="A752" s="783"/>
      <c r="B752" s="755" t="s">
        <v>3588</v>
      </c>
      <c r="C752" s="797">
        <v>37293593</v>
      </c>
      <c r="D752" s="755" t="s">
        <v>1653</v>
      </c>
      <c r="E752" s="760" t="s">
        <v>281</v>
      </c>
      <c r="F752" s="761" t="s">
        <v>332</v>
      </c>
      <c r="G752" s="760" t="s">
        <v>280</v>
      </c>
      <c r="H752" s="765" t="s">
        <v>3589</v>
      </c>
    </row>
    <row r="753" spans="1:8" x14ac:dyDescent="0.2">
      <c r="A753" s="783"/>
      <c r="B753" s="755" t="s">
        <v>3591</v>
      </c>
      <c r="C753" s="797">
        <v>1121883302</v>
      </c>
      <c r="D753" s="755" t="s">
        <v>1609</v>
      </c>
      <c r="E753" s="760" t="s">
        <v>281</v>
      </c>
      <c r="F753" s="761" t="s">
        <v>332</v>
      </c>
      <c r="G753" s="760" t="s">
        <v>280</v>
      </c>
      <c r="H753" s="765" t="s">
        <v>3593</v>
      </c>
    </row>
    <row r="754" spans="1:8" x14ac:dyDescent="0.2">
      <c r="A754" s="783"/>
      <c r="B754" s="755" t="s">
        <v>3594</v>
      </c>
      <c r="C754" s="798">
        <v>1006826802</v>
      </c>
      <c r="D754" s="755" t="s">
        <v>1618</v>
      </c>
      <c r="E754" s="760" t="s">
        <v>281</v>
      </c>
      <c r="F754" s="761" t="s">
        <v>332</v>
      </c>
      <c r="G754" s="760" t="s">
        <v>280</v>
      </c>
      <c r="H754" s="765" t="s">
        <v>3595</v>
      </c>
    </row>
    <row r="755" spans="1:8" ht="12" x14ac:dyDescent="0.2">
      <c r="A755" s="788"/>
      <c r="B755" s="755" t="s">
        <v>3596</v>
      </c>
      <c r="C755" s="797">
        <v>1026577505</v>
      </c>
      <c r="D755" s="755" t="s">
        <v>385</v>
      </c>
      <c r="E755" s="760" t="s">
        <v>281</v>
      </c>
      <c r="F755" s="761" t="s">
        <v>332</v>
      </c>
      <c r="G755" s="760" t="s">
        <v>280</v>
      </c>
      <c r="H755" s="765" t="s">
        <v>3597</v>
      </c>
    </row>
    <row r="756" spans="1:8" x14ac:dyDescent="0.2">
      <c r="A756" s="783"/>
      <c r="B756" s="755" t="s">
        <v>3598</v>
      </c>
      <c r="C756" s="797">
        <v>1122138868</v>
      </c>
      <c r="D756" s="755" t="s">
        <v>386</v>
      </c>
      <c r="E756" s="760" t="s">
        <v>281</v>
      </c>
      <c r="F756" s="761" t="s">
        <v>332</v>
      </c>
      <c r="G756" s="760" t="s">
        <v>280</v>
      </c>
      <c r="H756" s="765" t="s">
        <v>3599</v>
      </c>
    </row>
    <row r="757" spans="1:8" x14ac:dyDescent="0.2">
      <c r="A757" s="783"/>
      <c r="B757" s="755" t="s">
        <v>3601</v>
      </c>
      <c r="C757" s="797">
        <v>1010052404</v>
      </c>
      <c r="D757" s="755" t="s">
        <v>387</v>
      </c>
      <c r="E757" s="760" t="s">
        <v>281</v>
      </c>
      <c r="F757" s="761" t="s">
        <v>332</v>
      </c>
      <c r="G757" s="760" t="s">
        <v>280</v>
      </c>
      <c r="H757" s="765" t="s">
        <v>3602</v>
      </c>
    </row>
    <row r="758" spans="1:8" ht="12" x14ac:dyDescent="0.2">
      <c r="A758" s="785"/>
      <c r="B758" s="755" t="s">
        <v>3603</v>
      </c>
      <c r="C758" s="797">
        <v>1121948386</v>
      </c>
      <c r="D758" s="755" t="s">
        <v>507</v>
      </c>
      <c r="E758" s="760" t="s">
        <v>281</v>
      </c>
      <c r="F758" s="761" t="s">
        <v>332</v>
      </c>
      <c r="G758" s="760" t="s">
        <v>280</v>
      </c>
      <c r="H758" s="765" t="s">
        <v>3604</v>
      </c>
    </row>
    <row r="759" spans="1:8" x14ac:dyDescent="0.2">
      <c r="A759" s="783"/>
      <c r="B759" s="755" t="s">
        <v>3606</v>
      </c>
      <c r="C759" s="797">
        <v>1121898024</v>
      </c>
      <c r="D759" s="755" t="s">
        <v>510</v>
      </c>
      <c r="E759" s="760" t="s">
        <v>281</v>
      </c>
      <c r="F759" s="761" t="s">
        <v>332</v>
      </c>
      <c r="G759" s="760" t="s">
        <v>280</v>
      </c>
      <c r="H759" s="765" t="s">
        <v>3607</v>
      </c>
    </row>
    <row r="760" spans="1:8" x14ac:dyDescent="0.2">
      <c r="A760" s="783"/>
      <c r="B760" s="755" t="s">
        <v>3609</v>
      </c>
      <c r="C760" s="797">
        <v>1121819878</v>
      </c>
      <c r="D760" s="755" t="s">
        <v>3121</v>
      </c>
      <c r="E760" s="760" t="s">
        <v>281</v>
      </c>
      <c r="F760" s="761" t="s">
        <v>332</v>
      </c>
      <c r="G760" s="760" t="s">
        <v>280</v>
      </c>
      <c r="H760" s="765" t="s">
        <v>3610</v>
      </c>
    </row>
    <row r="761" spans="1:8" ht="12" x14ac:dyDescent="0.2">
      <c r="A761" s="785"/>
      <c r="B761" s="755" t="s">
        <v>3611</v>
      </c>
      <c r="C761" s="797">
        <v>1120352344</v>
      </c>
      <c r="D761" s="755" t="s">
        <v>508</v>
      </c>
      <c r="E761" s="760" t="s">
        <v>281</v>
      </c>
      <c r="F761" s="761" t="s">
        <v>332</v>
      </c>
      <c r="G761" s="760" t="s">
        <v>280</v>
      </c>
      <c r="H761" s="765" t="s">
        <v>3612</v>
      </c>
    </row>
    <row r="762" spans="1:8" x14ac:dyDescent="0.2">
      <c r="A762" s="783"/>
      <c r="B762" s="755" t="s">
        <v>3613</v>
      </c>
      <c r="C762" s="797">
        <v>1006794349</v>
      </c>
      <c r="D762" s="755" t="s">
        <v>1146</v>
      </c>
      <c r="E762" s="760" t="s">
        <v>1078</v>
      </c>
      <c r="F762" s="761" t="s">
        <v>332</v>
      </c>
      <c r="G762" s="760" t="s">
        <v>280</v>
      </c>
      <c r="H762" s="765" t="s">
        <v>3614</v>
      </c>
    </row>
    <row r="763" spans="1:8" ht="12" x14ac:dyDescent="0.2">
      <c r="A763" s="791"/>
      <c r="B763" s="755" t="s">
        <v>3615</v>
      </c>
      <c r="C763" s="797">
        <v>40218615</v>
      </c>
      <c r="D763" s="756" t="s">
        <v>388</v>
      </c>
      <c r="E763" s="760" t="s">
        <v>1078</v>
      </c>
      <c r="F763" s="761" t="s">
        <v>332</v>
      </c>
      <c r="G763" s="760" t="s">
        <v>280</v>
      </c>
      <c r="H763" s="765" t="s">
        <v>3617</v>
      </c>
    </row>
    <row r="764" spans="1:8" ht="12" x14ac:dyDescent="0.2">
      <c r="A764" s="791"/>
      <c r="B764" s="755" t="s">
        <v>3618</v>
      </c>
      <c r="C764" s="798">
        <v>40447397</v>
      </c>
      <c r="D764" s="756" t="s">
        <v>390</v>
      </c>
      <c r="E764" s="760" t="s">
        <v>1078</v>
      </c>
      <c r="F764" s="761" t="s">
        <v>332</v>
      </c>
      <c r="G764" s="760" t="s">
        <v>280</v>
      </c>
      <c r="H764" s="765" t="s">
        <v>3619</v>
      </c>
    </row>
    <row r="765" spans="1:8" x14ac:dyDescent="0.2">
      <c r="A765" s="783"/>
      <c r="B765" s="755" t="s">
        <v>3620</v>
      </c>
      <c r="C765" s="797">
        <v>1121845390</v>
      </c>
      <c r="D765" s="755" t="s">
        <v>391</v>
      </c>
      <c r="E765" s="760" t="s">
        <v>1078</v>
      </c>
      <c r="F765" s="761" t="s">
        <v>332</v>
      </c>
      <c r="G765" s="760" t="s">
        <v>280</v>
      </c>
      <c r="H765" s="765" t="s">
        <v>3621</v>
      </c>
    </row>
    <row r="766" spans="1:8" ht="12" x14ac:dyDescent="0.2">
      <c r="A766" s="785"/>
      <c r="B766" s="755" t="s">
        <v>3622</v>
      </c>
      <c r="C766" s="797">
        <v>40445474</v>
      </c>
      <c r="D766" s="755" t="s">
        <v>393</v>
      </c>
      <c r="E766" s="760" t="s">
        <v>1078</v>
      </c>
      <c r="F766" s="761" t="s">
        <v>332</v>
      </c>
      <c r="G766" s="760" t="s">
        <v>280</v>
      </c>
      <c r="H766" s="765" t="s">
        <v>3623</v>
      </c>
    </row>
    <row r="767" spans="1:8" x14ac:dyDescent="0.2">
      <c r="A767" s="783"/>
      <c r="B767" s="755" t="s">
        <v>3624</v>
      </c>
      <c r="C767" s="797">
        <v>1121880108</v>
      </c>
      <c r="D767" s="755" t="s">
        <v>395</v>
      </c>
      <c r="E767" s="760" t="s">
        <v>1078</v>
      </c>
      <c r="F767" s="761" t="s">
        <v>332</v>
      </c>
      <c r="G767" s="760" t="s">
        <v>280</v>
      </c>
      <c r="H767" s="765" t="s">
        <v>3626</v>
      </c>
    </row>
    <row r="768" spans="1:8" x14ac:dyDescent="0.2">
      <c r="A768" s="783"/>
      <c r="B768" s="755" t="s">
        <v>3627</v>
      </c>
      <c r="C768" s="797">
        <v>1121840543</v>
      </c>
      <c r="D768" s="755" t="s">
        <v>511</v>
      </c>
      <c r="E768" s="760" t="s">
        <v>1078</v>
      </c>
      <c r="F768" s="761" t="s">
        <v>332</v>
      </c>
      <c r="G768" s="760" t="s">
        <v>280</v>
      </c>
      <c r="H768" s="765" t="s">
        <v>3628</v>
      </c>
    </row>
    <row r="769" spans="1:8" ht="12" x14ac:dyDescent="0.2">
      <c r="A769" s="785"/>
      <c r="B769" s="755" t="s">
        <v>3629</v>
      </c>
      <c r="C769" s="797">
        <v>40441400</v>
      </c>
      <c r="D769" s="755" t="s">
        <v>513</v>
      </c>
      <c r="E769" s="760" t="s">
        <v>1078</v>
      </c>
      <c r="F769" s="761" t="s">
        <v>332</v>
      </c>
      <c r="G769" s="760" t="s">
        <v>280</v>
      </c>
      <c r="H769" s="765" t="s">
        <v>3631</v>
      </c>
    </row>
    <row r="770" spans="1:8" ht="12" x14ac:dyDescent="0.2">
      <c r="A770" s="785"/>
      <c r="B770" s="755" t="s">
        <v>3632</v>
      </c>
      <c r="C770" s="797">
        <v>1121932495</v>
      </c>
      <c r="D770" s="755" t="s">
        <v>515</v>
      </c>
      <c r="E770" s="760" t="s">
        <v>1078</v>
      </c>
      <c r="F770" s="761" t="s">
        <v>332</v>
      </c>
      <c r="G770" s="760" t="s">
        <v>280</v>
      </c>
      <c r="H770" s="765" t="s">
        <v>3633</v>
      </c>
    </row>
    <row r="771" spans="1:8" x14ac:dyDescent="0.2">
      <c r="A771" s="783"/>
      <c r="B771" s="755" t="s">
        <v>3634</v>
      </c>
      <c r="C771" s="797">
        <v>21176898</v>
      </c>
      <c r="D771" s="755" t="s">
        <v>517</v>
      </c>
      <c r="E771" s="760" t="s">
        <v>1078</v>
      </c>
      <c r="F771" s="761" t="s">
        <v>332</v>
      </c>
      <c r="G771" s="760" t="s">
        <v>280</v>
      </c>
      <c r="H771" s="765" t="s">
        <v>3636</v>
      </c>
    </row>
    <row r="772" spans="1:8" ht="12" x14ac:dyDescent="0.2">
      <c r="A772" s="785"/>
      <c r="B772" s="755" t="s">
        <v>3637</v>
      </c>
      <c r="C772" s="797">
        <v>1121892819</v>
      </c>
      <c r="D772" s="755" t="s">
        <v>519</v>
      </c>
      <c r="E772" s="760" t="s">
        <v>1078</v>
      </c>
      <c r="F772" s="761" t="s">
        <v>332</v>
      </c>
      <c r="G772" s="760" t="s">
        <v>280</v>
      </c>
      <c r="H772" s="765" t="s">
        <v>3638</v>
      </c>
    </row>
    <row r="773" spans="1:8" x14ac:dyDescent="0.2">
      <c r="A773" s="783"/>
      <c r="B773" s="755" t="s">
        <v>3639</v>
      </c>
      <c r="C773" s="797">
        <v>1110556693</v>
      </c>
      <c r="D773" s="755" t="s">
        <v>893</v>
      </c>
      <c r="E773" s="760" t="s">
        <v>1078</v>
      </c>
      <c r="F773" s="761" t="s">
        <v>332</v>
      </c>
      <c r="G773" s="760" t="s">
        <v>280</v>
      </c>
      <c r="H773" s="765" t="s">
        <v>3640</v>
      </c>
    </row>
    <row r="774" spans="1:8" x14ac:dyDescent="0.2">
      <c r="A774" s="783"/>
      <c r="B774" s="755" t="s">
        <v>3641</v>
      </c>
      <c r="C774" s="797">
        <v>1082908448</v>
      </c>
      <c r="D774" s="755" t="s">
        <v>894</v>
      </c>
      <c r="E774" s="760" t="s">
        <v>1078</v>
      </c>
      <c r="F774" s="761" t="s">
        <v>332</v>
      </c>
      <c r="G774" s="760" t="s">
        <v>280</v>
      </c>
      <c r="H774" s="765" t="s">
        <v>3642</v>
      </c>
    </row>
    <row r="775" spans="1:8" ht="12" x14ac:dyDescent="0.2">
      <c r="A775" s="785"/>
      <c r="B775" s="755" t="s">
        <v>3643</v>
      </c>
      <c r="C775" s="797">
        <v>1121911999</v>
      </c>
      <c r="D775" s="755" t="s">
        <v>1030</v>
      </c>
      <c r="E775" s="760" t="s">
        <v>1078</v>
      </c>
      <c r="F775" s="761" t="s">
        <v>332</v>
      </c>
      <c r="G775" s="760" t="s">
        <v>280</v>
      </c>
      <c r="H775" s="765" t="s">
        <v>3644</v>
      </c>
    </row>
    <row r="776" spans="1:8" x14ac:dyDescent="0.2">
      <c r="A776" s="783"/>
      <c r="B776" s="755" t="s">
        <v>3645</v>
      </c>
      <c r="C776" s="797">
        <v>1071839904</v>
      </c>
      <c r="D776" s="756" t="s">
        <v>1143</v>
      </c>
      <c r="E776" s="760" t="s">
        <v>1078</v>
      </c>
      <c r="F776" s="761" t="s">
        <v>332</v>
      </c>
      <c r="G776" s="760" t="s">
        <v>280</v>
      </c>
      <c r="H776" s="765" t="s">
        <v>3646</v>
      </c>
    </row>
    <row r="777" spans="1:8" ht="12" x14ac:dyDescent="0.2">
      <c r="A777" s="785"/>
      <c r="B777" s="755" t="s">
        <v>3647</v>
      </c>
      <c r="C777" s="798">
        <v>40441513</v>
      </c>
      <c r="D777" s="756" t="s">
        <v>397</v>
      </c>
      <c r="E777" s="760" t="s">
        <v>279</v>
      </c>
      <c r="F777" s="761" t="s">
        <v>332</v>
      </c>
      <c r="G777" s="760" t="s">
        <v>280</v>
      </c>
      <c r="H777" s="765" t="s">
        <v>3648</v>
      </c>
    </row>
    <row r="778" spans="1:8" ht="12" x14ac:dyDescent="0.2">
      <c r="A778" s="785"/>
      <c r="B778" s="755" t="s">
        <v>3649</v>
      </c>
      <c r="C778" s="798">
        <v>80830452</v>
      </c>
      <c r="D778" s="756" t="s">
        <v>399</v>
      </c>
      <c r="E778" s="760" t="s">
        <v>279</v>
      </c>
      <c r="F778" s="761" t="s">
        <v>332</v>
      </c>
      <c r="G778" s="760" t="s">
        <v>280</v>
      </c>
      <c r="H778" s="765" t="s">
        <v>3650</v>
      </c>
    </row>
    <row r="779" spans="1:8" ht="12" x14ac:dyDescent="0.2">
      <c r="A779" s="788"/>
      <c r="B779" s="755" t="s">
        <v>3651</v>
      </c>
      <c r="C779" s="798">
        <v>17342779</v>
      </c>
      <c r="D779" s="756" t="s">
        <v>401</v>
      </c>
      <c r="E779" s="760" t="s">
        <v>279</v>
      </c>
      <c r="F779" s="761" t="s">
        <v>332</v>
      </c>
      <c r="G779" s="760" t="s">
        <v>280</v>
      </c>
      <c r="H779" s="765" t="s">
        <v>3652</v>
      </c>
    </row>
    <row r="780" spans="1:8" x14ac:dyDescent="0.2">
      <c r="A780" s="783"/>
      <c r="B780" s="755" t="s">
        <v>3653</v>
      </c>
      <c r="C780" s="797">
        <v>1121848597</v>
      </c>
      <c r="D780" s="755" t="s">
        <v>402</v>
      </c>
      <c r="E780" s="760" t="s">
        <v>279</v>
      </c>
      <c r="F780" s="761" t="s">
        <v>332</v>
      </c>
      <c r="G780" s="760" t="s">
        <v>280</v>
      </c>
      <c r="H780" s="765" t="s">
        <v>3654</v>
      </c>
    </row>
    <row r="781" spans="1:8" x14ac:dyDescent="0.2">
      <c r="A781" s="783"/>
      <c r="B781" s="755" t="s">
        <v>3655</v>
      </c>
      <c r="C781" s="798">
        <v>1121889543</v>
      </c>
      <c r="D781" s="756" t="s">
        <v>404</v>
      </c>
      <c r="E781" s="760" t="s">
        <v>279</v>
      </c>
      <c r="F781" s="761" t="s">
        <v>332</v>
      </c>
      <c r="G781" s="760" t="s">
        <v>280</v>
      </c>
      <c r="H781" s="765" t="s">
        <v>3656</v>
      </c>
    </row>
    <row r="782" spans="1:8" x14ac:dyDescent="0.2">
      <c r="A782" s="783"/>
      <c r="B782" s="755" t="s">
        <v>3657</v>
      </c>
      <c r="C782" s="797">
        <v>1018406309</v>
      </c>
      <c r="D782" s="755" t="s">
        <v>435</v>
      </c>
      <c r="E782" s="760" t="s">
        <v>279</v>
      </c>
      <c r="F782" s="761" t="s">
        <v>332</v>
      </c>
      <c r="G782" s="760" t="s">
        <v>280</v>
      </c>
      <c r="H782" s="765" t="s">
        <v>3658</v>
      </c>
    </row>
    <row r="783" spans="1:8" ht="12" x14ac:dyDescent="0.2">
      <c r="A783" s="785"/>
      <c r="B783" s="755" t="s">
        <v>3659</v>
      </c>
      <c r="C783" s="798">
        <v>1121936007</v>
      </c>
      <c r="D783" s="756" t="s">
        <v>521</v>
      </c>
      <c r="E783" s="760" t="s">
        <v>279</v>
      </c>
      <c r="F783" s="761" t="s">
        <v>332</v>
      </c>
      <c r="G783" s="760" t="s">
        <v>280</v>
      </c>
      <c r="H783" s="765" t="s">
        <v>3660</v>
      </c>
    </row>
    <row r="784" spans="1:8" x14ac:dyDescent="0.2">
      <c r="A784" s="783"/>
      <c r="B784" s="755" t="s">
        <v>3663</v>
      </c>
      <c r="C784" s="797">
        <v>1121862805</v>
      </c>
      <c r="D784" s="755" t="s">
        <v>524</v>
      </c>
      <c r="E784" s="760" t="s">
        <v>279</v>
      </c>
      <c r="F784" s="761" t="s">
        <v>332</v>
      </c>
      <c r="G784" s="760" t="s">
        <v>280</v>
      </c>
      <c r="H784" s="765" t="s">
        <v>3664</v>
      </c>
    </row>
    <row r="785" spans="1:133" x14ac:dyDescent="0.2">
      <c r="A785" s="783"/>
      <c r="B785" s="755" t="s">
        <v>3665</v>
      </c>
      <c r="C785" s="798">
        <v>40441260</v>
      </c>
      <c r="D785" s="756" t="s">
        <v>525</v>
      </c>
      <c r="E785" s="760" t="s">
        <v>279</v>
      </c>
      <c r="F785" s="761" t="s">
        <v>332</v>
      </c>
      <c r="G785" s="760" t="s">
        <v>280</v>
      </c>
      <c r="H785" s="765" t="s">
        <v>3667</v>
      </c>
    </row>
    <row r="786" spans="1:133" x14ac:dyDescent="0.2">
      <c r="A786" s="783"/>
      <c r="B786" s="755" t="s">
        <v>3668</v>
      </c>
      <c r="C786" s="798">
        <v>1121867716</v>
      </c>
      <c r="D786" s="755" t="s">
        <v>526</v>
      </c>
      <c r="E786" s="760" t="s">
        <v>279</v>
      </c>
      <c r="F786" s="761" t="s">
        <v>332</v>
      </c>
      <c r="G786" s="760" t="s">
        <v>280</v>
      </c>
      <c r="H786" s="765" t="s">
        <v>3670</v>
      </c>
    </row>
    <row r="787" spans="1:133" x14ac:dyDescent="0.2">
      <c r="A787" s="783"/>
      <c r="B787" s="755" t="s">
        <v>3671</v>
      </c>
      <c r="C787" s="797">
        <v>1121938368</v>
      </c>
      <c r="D787" s="755" t="s">
        <v>529</v>
      </c>
      <c r="E787" s="760" t="s">
        <v>279</v>
      </c>
      <c r="F787" s="761" t="s">
        <v>332</v>
      </c>
      <c r="G787" s="760" t="s">
        <v>280</v>
      </c>
      <c r="H787" s="765" t="s">
        <v>3672</v>
      </c>
    </row>
    <row r="788" spans="1:133" ht="12" x14ac:dyDescent="0.2">
      <c r="A788" s="785"/>
      <c r="B788" s="755" t="s">
        <v>3673</v>
      </c>
      <c r="C788" s="798">
        <v>40215719</v>
      </c>
      <c r="D788" s="756" t="s">
        <v>528</v>
      </c>
      <c r="E788" s="760" t="s">
        <v>279</v>
      </c>
      <c r="F788" s="761" t="s">
        <v>332</v>
      </c>
      <c r="G788" s="760" t="s">
        <v>280</v>
      </c>
      <c r="H788" s="765" t="s">
        <v>3674</v>
      </c>
    </row>
    <row r="789" spans="1:133" ht="12" x14ac:dyDescent="0.2">
      <c r="A789" s="785"/>
      <c r="B789" s="755" t="s">
        <v>3676</v>
      </c>
      <c r="C789" s="797">
        <v>17315532</v>
      </c>
      <c r="D789" s="755" t="s">
        <v>530</v>
      </c>
      <c r="E789" s="760" t="s">
        <v>279</v>
      </c>
      <c r="F789" s="761" t="s">
        <v>332</v>
      </c>
      <c r="G789" s="760" t="s">
        <v>280</v>
      </c>
      <c r="H789" s="765" t="s">
        <v>3677</v>
      </c>
    </row>
    <row r="790" spans="1:133" ht="12" x14ac:dyDescent="0.2">
      <c r="A790" s="785"/>
      <c r="B790" s="755" t="s">
        <v>3678</v>
      </c>
      <c r="C790" s="797">
        <v>1007701625</v>
      </c>
      <c r="D790" s="755" t="s">
        <v>1999</v>
      </c>
      <c r="E790" s="760" t="s">
        <v>279</v>
      </c>
      <c r="F790" s="761" t="s">
        <v>332</v>
      </c>
      <c r="G790" s="760" t="s">
        <v>280</v>
      </c>
      <c r="H790" s="765" t="s">
        <v>3679</v>
      </c>
    </row>
    <row r="791" spans="1:133" ht="12" x14ac:dyDescent="0.2">
      <c r="A791" s="788"/>
      <c r="B791" s="755" t="s">
        <v>3680</v>
      </c>
      <c r="C791" s="797">
        <v>1121942933</v>
      </c>
      <c r="D791" s="755" t="s">
        <v>1155</v>
      </c>
      <c r="E791" s="760" t="s">
        <v>279</v>
      </c>
      <c r="F791" s="761" t="s">
        <v>332</v>
      </c>
      <c r="G791" s="760" t="s">
        <v>280</v>
      </c>
      <c r="H791" s="765" t="s">
        <v>3681</v>
      </c>
    </row>
    <row r="792" spans="1:133" ht="12" x14ac:dyDescent="0.2">
      <c r="A792" s="785"/>
      <c r="B792" s="755" t="s">
        <v>3682</v>
      </c>
      <c r="C792" s="798">
        <v>1006729308</v>
      </c>
      <c r="D792" s="755" t="s">
        <v>1664</v>
      </c>
      <c r="E792" s="760" t="s">
        <v>716</v>
      </c>
      <c r="F792" s="761" t="s">
        <v>332</v>
      </c>
      <c r="G792" s="760" t="s">
        <v>280</v>
      </c>
      <c r="H792" s="765" t="s">
        <v>3684</v>
      </c>
    </row>
    <row r="793" spans="1:133" s="774" customFormat="1" x14ac:dyDescent="0.2">
      <c r="A793" s="783"/>
      <c r="B793" s="755" t="s">
        <v>3685</v>
      </c>
      <c r="C793" s="797">
        <v>1121944791</v>
      </c>
      <c r="D793" s="755" t="s">
        <v>701</v>
      </c>
      <c r="E793" s="760" t="s">
        <v>716</v>
      </c>
      <c r="F793" s="761" t="s">
        <v>332</v>
      </c>
      <c r="G793" s="760" t="s">
        <v>280</v>
      </c>
      <c r="H793" s="765" t="s">
        <v>3687</v>
      </c>
      <c r="I793" s="759"/>
      <c r="J793" s="759"/>
      <c r="K793" s="759"/>
      <c r="L793" s="759"/>
      <c r="M793" s="759"/>
      <c r="N793" s="759"/>
      <c r="O793" s="759"/>
      <c r="P793" s="759"/>
      <c r="Q793" s="759"/>
      <c r="R793" s="759"/>
      <c r="S793" s="759"/>
      <c r="T793" s="759"/>
      <c r="U793" s="759"/>
      <c r="V793" s="759"/>
      <c r="W793" s="759"/>
      <c r="X793" s="759"/>
      <c r="Y793" s="759"/>
      <c r="Z793" s="759"/>
      <c r="AA793" s="759"/>
      <c r="AB793" s="759"/>
      <c r="AC793" s="759"/>
      <c r="AD793" s="759"/>
      <c r="AE793" s="759"/>
      <c r="AF793" s="759"/>
      <c r="AG793" s="759"/>
      <c r="AH793" s="759"/>
      <c r="AI793" s="759"/>
      <c r="AJ793" s="759"/>
      <c r="AK793" s="759"/>
      <c r="AL793" s="759"/>
      <c r="AM793" s="759"/>
      <c r="AN793" s="759"/>
      <c r="AO793" s="759"/>
      <c r="AP793" s="759"/>
      <c r="AQ793" s="759"/>
      <c r="AR793" s="759"/>
      <c r="AS793" s="759"/>
      <c r="AT793" s="759"/>
      <c r="AU793" s="759"/>
      <c r="AV793" s="759"/>
      <c r="AW793" s="759"/>
      <c r="AX793" s="759"/>
      <c r="AY793" s="759"/>
      <c r="AZ793" s="759"/>
      <c r="BA793" s="759"/>
      <c r="BB793" s="759"/>
      <c r="BC793" s="759"/>
      <c r="BD793" s="759"/>
      <c r="BE793" s="759"/>
      <c r="BF793" s="759"/>
      <c r="BG793" s="759"/>
      <c r="BH793" s="759"/>
      <c r="BI793" s="759"/>
      <c r="BJ793" s="759"/>
      <c r="BK793" s="759"/>
      <c r="BL793" s="759"/>
      <c r="BM793" s="759"/>
      <c r="BN793" s="759"/>
      <c r="BO793" s="759"/>
      <c r="BP793" s="759"/>
      <c r="BQ793" s="759"/>
      <c r="BR793" s="759"/>
      <c r="BS793" s="759"/>
      <c r="BT793" s="759"/>
      <c r="BU793" s="759"/>
      <c r="BV793" s="759"/>
      <c r="BW793" s="759"/>
      <c r="BX793" s="759"/>
      <c r="BY793" s="759"/>
      <c r="BZ793" s="759"/>
      <c r="CA793" s="759"/>
      <c r="CB793" s="759"/>
      <c r="CC793" s="759"/>
      <c r="CD793" s="759"/>
      <c r="CE793" s="759"/>
      <c r="CF793" s="759"/>
      <c r="CG793" s="759"/>
      <c r="CH793" s="759"/>
      <c r="CI793" s="759"/>
      <c r="CJ793" s="759"/>
      <c r="CK793" s="759"/>
      <c r="CL793" s="759"/>
      <c r="CM793" s="759"/>
      <c r="CN793" s="759"/>
      <c r="CO793" s="759"/>
      <c r="CP793" s="759"/>
      <c r="CQ793" s="759"/>
      <c r="CR793" s="759"/>
      <c r="CS793" s="759"/>
      <c r="CT793" s="759"/>
      <c r="CU793" s="759"/>
      <c r="CV793" s="759"/>
      <c r="CW793" s="759"/>
      <c r="CX793" s="759"/>
      <c r="CY793" s="759"/>
      <c r="CZ793" s="759"/>
      <c r="DA793" s="759"/>
      <c r="DB793" s="759"/>
      <c r="DC793" s="759"/>
      <c r="DD793" s="759"/>
      <c r="DE793" s="759"/>
      <c r="DF793" s="759"/>
      <c r="DG793" s="759"/>
      <c r="DH793" s="759"/>
      <c r="DI793" s="759"/>
      <c r="DJ793" s="759"/>
      <c r="DK793" s="759"/>
      <c r="DL793" s="759"/>
      <c r="DM793" s="759"/>
      <c r="DN793" s="759"/>
      <c r="DO793" s="759"/>
      <c r="DP793" s="759"/>
      <c r="DQ793" s="759"/>
      <c r="DR793" s="759"/>
      <c r="DS793" s="759"/>
      <c r="DT793" s="759"/>
      <c r="DU793" s="759"/>
      <c r="DV793" s="759"/>
      <c r="DW793" s="759"/>
      <c r="DX793" s="759"/>
      <c r="DY793" s="759"/>
      <c r="DZ793" s="759"/>
      <c r="EA793" s="759"/>
      <c r="EB793" s="759"/>
      <c r="EC793" s="759"/>
    </row>
    <row r="794" spans="1:133" s="774" customFormat="1" x14ac:dyDescent="0.2">
      <c r="A794" s="783"/>
      <c r="B794" s="755" t="s">
        <v>3688</v>
      </c>
      <c r="C794" s="798">
        <v>1121921704</v>
      </c>
      <c r="D794" s="756" t="s">
        <v>1225</v>
      </c>
      <c r="E794" s="760" t="s">
        <v>716</v>
      </c>
      <c r="F794" s="761" t="s">
        <v>332</v>
      </c>
      <c r="G794" s="760" t="s">
        <v>280</v>
      </c>
      <c r="H794" s="765" t="s">
        <v>3690</v>
      </c>
      <c r="I794" s="759"/>
      <c r="J794" s="759"/>
      <c r="K794" s="759"/>
      <c r="L794" s="759"/>
      <c r="M794" s="759"/>
      <c r="N794" s="759"/>
      <c r="O794" s="759"/>
      <c r="P794" s="759"/>
      <c r="Q794" s="759"/>
      <c r="R794" s="759"/>
      <c r="S794" s="759"/>
      <c r="T794" s="759"/>
      <c r="U794" s="759"/>
      <c r="V794" s="759"/>
      <c r="W794" s="759"/>
      <c r="X794" s="759"/>
      <c r="Y794" s="759"/>
      <c r="Z794" s="759"/>
      <c r="AA794" s="759"/>
      <c r="AB794" s="759"/>
      <c r="AC794" s="759"/>
      <c r="AD794" s="759"/>
      <c r="AE794" s="759"/>
      <c r="AF794" s="759"/>
      <c r="AG794" s="759"/>
      <c r="AH794" s="759"/>
      <c r="AI794" s="759"/>
      <c r="AJ794" s="759"/>
      <c r="AK794" s="759"/>
      <c r="AL794" s="759"/>
      <c r="AM794" s="759"/>
      <c r="AN794" s="759"/>
      <c r="AO794" s="759"/>
      <c r="AP794" s="759"/>
      <c r="AQ794" s="759"/>
      <c r="AR794" s="759"/>
      <c r="AS794" s="759"/>
      <c r="AT794" s="759"/>
      <c r="AU794" s="759"/>
      <c r="AV794" s="759"/>
      <c r="AW794" s="759"/>
      <c r="AX794" s="759"/>
      <c r="AY794" s="759"/>
      <c r="AZ794" s="759"/>
      <c r="BA794" s="759"/>
      <c r="BB794" s="759"/>
      <c r="BC794" s="759"/>
      <c r="BD794" s="759"/>
      <c r="BE794" s="759"/>
      <c r="BF794" s="759"/>
      <c r="BG794" s="759"/>
      <c r="BH794" s="759"/>
      <c r="BI794" s="759"/>
      <c r="BJ794" s="759"/>
      <c r="BK794" s="759"/>
      <c r="BL794" s="759"/>
      <c r="BM794" s="759"/>
      <c r="BN794" s="759"/>
      <c r="BO794" s="759"/>
      <c r="BP794" s="759"/>
      <c r="BQ794" s="759"/>
      <c r="BR794" s="759"/>
      <c r="BS794" s="759"/>
      <c r="BT794" s="759"/>
      <c r="BU794" s="759"/>
      <c r="BV794" s="759"/>
      <c r="BW794" s="759"/>
      <c r="BX794" s="759"/>
      <c r="BY794" s="759"/>
      <c r="BZ794" s="759"/>
      <c r="CA794" s="759"/>
      <c r="CB794" s="759"/>
      <c r="CC794" s="759"/>
      <c r="CD794" s="759"/>
      <c r="CE794" s="759"/>
      <c r="CF794" s="759"/>
      <c r="CG794" s="759"/>
      <c r="CH794" s="759"/>
      <c r="CI794" s="759"/>
      <c r="CJ794" s="759"/>
      <c r="CK794" s="759"/>
      <c r="CL794" s="759"/>
      <c r="CM794" s="759"/>
      <c r="CN794" s="759"/>
      <c r="CO794" s="759"/>
      <c r="CP794" s="759"/>
      <c r="CQ794" s="759"/>
      <c r="CR794" s="759"/>
      <c r="CS794" s="759"/>
      <c r="CT794" s="759"/>
      <c r="CU794" s="759"/>
      <c r="CV794" s="759"/>
      <c r="CW794" s="759"/>
      <c r="CX794" s="759"/>
      <c r="CY794" s="759"/>
      <c r="CZ794" s="759"/>
      <c r="DA794" s="759"/>
      <c r="DB794" s="759"/>
      <c r="DC794" s="759"/>
      <c r="DD794" s="759"/>
      <c r="DE794" s="759"/>
      <c r="DF794" s="759"/>
      <c r="DG794" s="759"/>
      <c r="DH794" s="759"/>
      <c r="DI794" s="759"/>
      <c r="DJ794" s="759"/>
      <c r="DK794" s="759"/>
      <c r="DL794" s="759"/>
      <c r="DM794" s="759"/>
      <c r="DN794" s="759"/>
      <c r="DO794" s="759"/>
      <c r="DP794" s="759"/>
      <c r="DQ794" s="759"/>
      <c r="DR794" s="759"/>
      <c r="DS794" s="759"/>
      <c r="DT794" s="759"/>
      <c r="DU794" s="759"/>
      <c r="DV794" s="759"/>
      <c r="DW794" s="759"/>
      <c r="DX794" s="759"/>
      <c r="DY794" s="759"/>
      <c r="DZ794" s="759"/>
      <c r="EA794" s="759"/>
      <c r="EB794" s="759"/>
      <c r="EC794" s="759"/>
    </row>
    <row r="795" spans="1:133" s="774" customFormat="1" ht="12" x14ac:dyDescent="0.2">
      <c r="A795" s="785"/>
      <c r="B795" s="755" t="s">
        <v>3691</v>
      </c>
      <c r="C795" s="797">
        <v>1016064134</v>
      </c>
      <c r="D795" s="755" t="s">
        <v>419</v>
      </c>
      <c r="E795" s="760" t="s">
        <v>716</v>
      </c>
      <c r="F795" s="761" t="s">
        <v>332</v>
      </c>
      <c r="G795" s="760" t="s">
        <v>280</v>
      </c>
      <c r="H795" s="765" t="s">
        <v>3693</v>
      </c>
      <c r="I795" s="759"/>
      <c r="J795" s="759"/>
      <c r="K795" s="759"/>
      <c r="L795" s="759"/>
      <c r="M795" s="759"/>
      <c r="N795" s="759"/>
      <c r="O795" s="759"/>
      <c r="P795" s="759"/>
      <c r="Q795" s="759"/>
      <c r="R795" s="759"/>
      <c r="S795" s="759"/>
      <c r="T795" s="759"/>
      <c r="U795" s="759"/>
      <c r="V795" s="759"/>
      <c r="W795" s="759"/>
      <c r="X795" s="759"/>
      <c r="Y795" s="759"/>
      <c r="Z795" s="759"/>
      <c r="AA795" s="759"/>
      <c r="AB795" s="759"/>
      <c r="AC795" s="759"/>
      <c r="AD795" s="759"/>
      <c r="AE795" s="759"/>
      <c r="AF795" s="759"/>
      <c r="AG795" s="759"/>
      <c r="AH795" s="759"/>
      <c r="AI795" s="759"/>
      <c r="AJ795" s="759"/>
      <c r="AK795" s="759"/>
      <c r="AL795" s="759"/>
      <c r="AM795" s="759"/>
      <c r="AN795" s="759"/>
      <c r="AO795" s="759"/>
      <c r="AP795" s="759"/>
      <c r="AQ795" s="759"/>
      <c r="AR795" s="759"/>
      <c r="AS795" s="759"/>
      <c r="AT795" s="759"/>
      <c r="AU795" s="759"/>
      <c r="AV795" s="759"/>
      <c r="AW795" s="759"/>
      <c r="AX795" s="759"/>
      <c r="AY795" s="759"/>
      <c r="AZ795" s="759"/>
      <c r="BA795" s="759"/>
      <c r="BB795" s="759"/>
      <c r="BC795" s="759"/>
      <c r="BD795" s="759"/>
      <c r="BE795" s="759"/>
      <c r="BF795" s="759"/>
      <c r="BG795" s="759"/>
      <c r="BH795" s="759"/>
      <c r="BI795" s="759"/>
      <c r="BJ795" s="759"/>
      <c r="BK795" s="759"/>
      <c r="BL795" s="759"/>
      <c r="BM795" s="759"/>
      <c r="BN795" s="759"/>
      <c r="BO795" s="759"/>
      <c r="BP795" s="759"/>
      <c r="BQ795" s="759"/>
      <c r="BR795" s="759"/>
      <c r="BS795" s="759"/>
      <c r="BT795" s="759"/>
      <c r="BU795" s="759"/>
      <c r="BV795" s="759"/>
      <c r="BW795" s="759"/>
      <c r="BX795" s="759"/>
      <c r="BY795" s="759"/>
      <c r="BZ795" s="759"/>
      <c r="CA795" s="759"/>
      <c r="CB795" s="759"/>
      <c r="CC795" s="759"/>
      <c r="CD795" s="759"/>
      <c r="CE795" s="759"/>
      <c r="CF795" s="759"/>
      <c r="CG795" s="759"/>
      <c r="CH795" s="759"/>
      <c r="CI795" s="759"/>
      <c r="CJ795" s="759"/>
      <c r="CK795" s="759"/>
      <c r="CL795" s="759"/>
      <c r="CM795" s="759"/>
      <c r="CN795" s="759"/>
      <c r="CO795" s="759"/>
      <c r="CP795" s="759"/>
      <c r="CQ795" s="759"/>
      <c r="CR795" s="759"/>
      <c r="CS795" s="759"/>
      <c r="CT795" s="759"/>
      <c r="CU795" s="759"/>
      <c r="CV795" s="759"/>
      <c r="CW795" s="759"/>
      <c r="CX795" s="759"/>
      <c r="CY795" s="759"/>
      <c r="CZ795" s="759"/>
      <c r="DA795" s="759"/>
      <c r="DB795" s="759"/>
      <c r="DC795" s="759"/>
      <c r="DD795" s="759"/>
      <c r="DE795" s="759"/>
      <c r="DF795" s="759"/>
      <c r="DG795" s="759"/>
      <c r="DH795" s="759"/>
      <c r="DI795" s="759"/>
      <c r="DJ795" s="759"/>
      <c r="DK795" s="759"/>
      <c r="DL795" s="759"/>
      <c r="DM795" s="759"/>
      <c r="DN795" s="759"/>
      <c r="DO795" s="759"/>
      <c r="DP795" s="759"/>
      <c r="DQ795" s="759"/>
      <c r="DR795" s="759"/>
      <c r="DS795" s="759"/>
      <c r="DT795" s="759"/>
      <c r="DU795" s="759"/>
      <c r="DV795" s="759"/>
      <c r="DW795" s="759"/>
      <c r="DX795" s="759"/>
      <c r="DY795" s="759"/>
      <c r="DZ795" s="759"/>
      <c r="EA795" s="759"/>
      <c r="EB795" s="759"/>
      <c r="EC795" s="759"/>
    </row>
    <row r="796" spans="1:133" s="774" customFormat="1" x14ac:dyDescent="0.2">
      <c r="A796" s="783"/>
      <c r="B796" s="755" t="s">
        <v>3694</v>
      </c>
      <c r="C796" s="797">
        <v>1121884982</v>
      </c>
      <c r="D796" s="755" t="s">
        <v>405</v>
      </c>
      <c r="E796" s="760" t="s">
        <v>1079</v>
      </c>
      <c r="F796" s="761" t="s">
        <v>332</v>
      </c>
      <c r="G796" s="760" t="s">
        <v>280</v>
      </c>
      <c r="H796" s="765" t="s">
        <v>3695</v>
      </c>
      <c r="I796" s="759"/>
      <c r="J796" s="759"/>
      <c r="K796" s="759"/>
      <c r="L796" s="759"/>
      <c r="M796" s="759"/>
      <c r="N796" s="759"/>
      <c r="O796" s="759"/>
      <c r="P796" s="759"/>
      <c r="Q796" s="759"/>
      <c r="R796" s="759"/>
      <c r="S796" s="759"/>
      <c r="T796" s="759"/>
      <c r="U796" s="759"/>
      <c r="V796" s="759"/>
      <c r="W796" s="759"/>
      <c r="X796" s="759"/>
      <c r="Y796" s="759"/>
      <c r="Z796" s="759"/>
      <c r="AA796" s="759"/>
      <c r="AB796" s="759"/>
      <c r="AC796" s="759"/>
      <c r="AD796" s="759"/>
      <c r="AE796" s="759"/>
      <c r="AF796" s="759"/>
      <c r="AG796" s="759"/>
      <c r="AH796" s="759"/>
      <c r="AI796" s="759"/>
      <c r="AJ796" s="759"/>
      <c r="AK796" s="759"/>
      <c r="AL796" s="759"/>
      <c r="AM796" s="759"/>
      <c r="AN796" s="759"/>
      <c r="AO796" s="759"/>
      <c r="AP796" s="759"/>
      <c r="AQ796" s="759"/>
      <c r="AR796" s="759"/>
      <c r="AS796" s="759"/>
      <c r="AT796" s="759"/>
      <c r="AU796" s="759"/>
      <c r="AV796" s="759"/>
      <c r="AW796" s="759"/>
      <c r="AX796" s="759"/>
      <c r="AY796" s="759"/>
      <c r="AZ796" s="759"/>
      <c r="BA796" s="759"/>
      <c r="BB796" s="759"/>
      <c r="BC796" s="759"/>
      <c r="BD796" s="759"/>
      <c r="BE796" s="759"/>
      <c r="BF796" s="759"/>
      <c r="BG796" s="759"/>
      <c r="BH796" s="759"/>
      <c r="BI796" s="759"/>
      <c r="BJ796" s="759"/>
      <c r="BK796" s="759"/>
      <c r="BL796" s="759"/>
      <c r="BM796" s="759"/>
      <c r="BN796" s="759"/>
      <c r="BO796" s="759"/>
      <c r="BP796" s="759"/>
      <c r="BQ796" s="759"/>
      <c r="BR796" s="759"/>
      <c r="BS796" s="759"/>
      <c r="BT796" s="759"/>
      <c r="BU796" s="759"/>
      <c r="BV796" s="759"/>
      <c r="BW796" s="759"/>
      <c r="BX796" s="759"/>
      <c r="BY796" s="759"/>
      <c r="BZ796" s="759"/>
      <c r="CA796" s="759"/>
      <c r="CB796" s="759"/>
      <c r="CC796" s="759"/>
      <c r="CD796" s="759"/>
      <c r="CE796" s="759"/>
      <c r="CF796" s="759"/>
      <c r="CG796" s="759"/>
      <c r="CH796" s="759"/>
      <c r="CI796" s="759"/>
      <c r="CJ796" s="759"/>
      <c r="CK796" s="759"/>
      <c r="CL796" s="759"/>
      <c r="CM796" s="759"/>
      <c r="CN796" s="759"/>
      <c r="CO796" s="759"/>
      <c r="CP796" s="759"/>
      <c r="CQ796" s="759"/>
      <c r="CR796" s="759"/>
      <c r="CS796" s="759"/>
      <c r="CT796" s="759"/>
      <c r="CU796" s="759"/>
      <c r="CV796" s="759"/>
      <c r="CW796" s="759"/>
      <c r="CX796" s="759"/>
      <c r="CY796" s="759"/>
      <c r="CZ796" s="759"/>
      <c r="DA796" s="759"/>
      <c r="DB796" s="759"/>
      <c r="DC796" s="759"/>
      <c r="DD796" s="759"/>
      <c r="DE796" s="759"/>
      <c r="DF796" s="759"/>
      <c r="DG796" s="759"/>
      <c r="DH796" s="759"/>
      <c r="DI796" s="759"/>
      <c r="DJ796" s="759"/>
      <c r="DK796" s="759"/>
      <c r="DL796" s="759"/>
      <c r="DM796" s="759"/>
      <c r="DN796" s="759"/>
      <c r="DO796" s="759"/>
      <c r="DP796" s="759"/>
      <c r="DQ796" s="759"/>
      <c r="DR796" s="759"/>
      <c r="DS796" s="759"/>
      <c r="DT796" s="759"/>
      <c r="DU796" s="759"/>
      <c r="DV796" s="759"/>
      <c r="DW796" s="759"/>
      <c r="DX796" s="759"/>
      <c r="DY796" s="759"/>
      <c r="DZ796" s="759"/>
      <c r="EA796" s="759"/>
      <c r="EB796" s="759"/>
      <c r="EC796" s="759"/>
    </row>
    <row r="797" spans="1:133" s="774" customFormat="1" ht="12" x14ac:dyDescent="0.2">
      <c r="A797" s="788"/>
      <c r="B797" s="755" t="s">
        <v>3696</v>
      </c>
      <c r="C797" s="797">
        <v>17330174</v>
      </c>
      <c r="D797" s="755" t="s">
        <v>534</v>
      </c>
      <c r="E797" s="760" t="s">
        <v>278</v>
      </c>
      <c r="F797" s="761" t="s">
        <v>332</v>
      </c>
      <c r="G797" s="760" t="s">
        <v>280</v>
      </c>
      <c r="H797" s="765" t="s">
        <v>3698</v>
      </c>
      <c r="I797" s="759"/>
      <c r="J797" s="759"/>
      <c r="K797" s="759"/>
      <c r="L797" s="759"/>
      <c r="M797" s="759"/>
      <c r="N797" s="759"/>
      <c r="O797" s="759"/>
      <c r="P797" s="759"/>
      <c r="Q797" s="759"/>
      <c r="R797" s="759"/>
      <c r="S797" s="759"/>
      <c r="T797" s="759"/>
      <c r="U797" s="759"/>
      <c r="V797" s="759"/>
      <c r="W797" s="759"/>
      <c r="X797" s="759"/>
      <c r="Y797" s="759"/>
      <c r="Z797" s="759"/>
      <c r="AA797" s="759"/>
      <c r="AB797" s="759"/>
      <c r="AC797" s="759"/>
      <c r="AD797" s="759"/>
      <c r="AE797" s="759"/>
      <c r="AF797" s="759"/>
      <c r="AG797" s="759"/>
      <c r="AH797" s="759"/>
      <c r="AI797" s="759"/>
      <c r="AJ797" s="759"/>
      <c r="AK797" s="759"/>
      <c r="AL797" s="759"/>
      <c r="AM797" s="759"/>
      <c r="AN797" s="759"/>
      <c r="AO797" s="759"/>
      <c r="AP797" s="759"/>
      <c r="AQ797" s="759"/>
      <c r="AR797" s="759"/>
      <c r="AS797" s="759"/>
      <c r="AT797" s="759"/>
      <c r="AU797" s="759"/>
      <c r="AV797" s="759"/>
      <c r="AW797" s="759"/>
      <c r="AX797" s="759"/>
      <c r="AY797" s="759"/>
      <c r="AZ797" s="759"/>
      <c r="BA797" s="759"/>
      <c r="BB797" s="759"/>
      <c r="BC797" s="759"/>
      <c r="BD797" s="759"/>
      <c r="BE797" s="759"/>
      <c r="BF797" s="759"/>
      <c r="BG797" s="759"/>
      <c r="BH797" s="759"/>
      <c r="BI797" s="759"/>
      <c r="BJ797" s="759"/>
      <c r="BK797" s="759"/>
      <c r="BL797" s="759"/>
      <c r="BM797" s="759"/>
      <c r="BN797" s="759"/>
      <c r="BO797" s="759"/>
      <c r="BP797" s="759"/>
      <c r="BQ797" s="759"/>
      <c r="BR797" s="759"/>
      <c r="BS797" s="759"/>
      <c r="BT797" s="759"/>
      <c r="BU797" s="759"/>
      <c r="BV797" s="759"/>
      <c r="BW797" s="759"/>
      <c r="BX797" s="759"/>
      <c r="BY797" s="759"/>
      <c r="BZ797" s="759"/>
      <c r="CA797" s="759"/>
      <c r="CB797" s="759"/>
      <c r="CC797" s="759"/>
      <c r="CD797" s="759"/>
      <c r="CE797" s="759"/>
      <c r="CF797" s="759"/>
      <c r="CG797" s="759"/>
      <c r="CH797" s="759"/>
      <c r="CI797" s="759"/>
      <c r="CJ797" s="759"/>
      <c r="CK797" s="759"/>
      <c r="CL797" s="759"/>
      <c r="CM797" s="759"/>
      <c r="CN797" s="759"/>
      <c r="CO797" s="759"/>
      <c r="CP797" s="759"/>
      <c r="CQ797" s="759"/>
      <c r="CR797" s="759"/>
      <c r="CS797" s="759"/>
      <c r="CT797" s="759"/>
      <c r="CU797" s="759"/>
      <c r="CV797" s="759"/>
      <c r="CW797" s="759"/>
      <c r="CX797" s="759"/>
      <c r="CY797" s="759"/>
      <c r="CZ797" s="759"/>
      <c r="DA797" s="759"/>
      <c r="DB797" s="759"/>
      <c r="DC797" s="759"/>
      <c r="DD797" s="759"/>
      <c r="DE797" s="759"/>
      <c r="DF797" s="759"/>
      <c r="DG797" s="759"/>
      <c r="DH797" s="759"/>
      <c r="DI797" s="759"/>
      <c r="DJ797" s="759"/>
      <c r="DK797" s="759"/>
      <c r="DL797" s="759"/>
      <c r="DM797" s="759"/>
      <c r="DN797" s="759"/>
      <c r="DO797" s="759"/>
      <c r="DP797" s="759"/>
      <c r="DQ797" s="759"/>
      <c r="DR797" s="759"/>
      <c r="DS797" s="759"/>
      <c r="DT797" s="759"/>
      <c r="DU797" s="759"/>
      <c r="DV797" s="759"/>
      <c r="DW797" s="759"/>
      <c r="DX797" s="759"/>
      <c r="DY797" s="759"/>
      <c r="DZ797" s="759"/>
      <c r="EA797" s="759"/>
      <c r="EB797" s="759"/>
      <c r="EC797" s="759"/>
    </row>
    <row r="798" spans="1:133" s="774" customFormat="1" ht="12" x14ac:dyDescent="0.2">
      <c r="A798" s="785"/>
      <c r="B798" s="755" t="s">
        <v>3699</v>
      </c>
      <c r="C798" s="797">
        <v>86060899</v>
      </c>
      <c r="D798" s="755" t="s">
        <v>535</v>
      </c>
      <c r="E798" s="760" t="s">
        <v>278</v>
      </c>
      <c r="F798" s="761" t="s">
        <v>332</v>
      </c>
      <c r="G798" s="760" t="s">
        <v>280</v>
      </c>
      <c r="H798" s="765" t="s">
        <v>3701</v>
      </c>
      <c r="I798" s="759"/>
      <c r="J798" s="759"/>
      <c r="K798" s="759"/>
      <c r="L798" s="759"/>
      <c r="M798" s="759"/>
      <c r="N798" s="759"/>
      <c r="O798" s="759"/>
      <c r="P798" s="759"/>
      <c r="Q798" s="759"/>
      <c r="R798" s="759"/>
      <c r="S798" s="759"/>
      <c r="T798" s="759"/>
      <c r="U798" s="759"/>
      <c r="V798" s="759"/>
      <c r="W798" s="759"/>
      <c r="X798" s="759"/>
      <c r="Y798" s="759"/>
      <c r="Z798" s="759"/>
      <c r="AA798" s="759"/>
      <c r="AB798" s="759"/>
      <c r="AC798" s="759"/>
      <c r="AD798" s="759"/>
      <c r="AE798" s="759"/>
      <c r="AF798" s="759"/>
      <c r="AG798" s="759"/>
      <c r="AH798" s="759"/>
      <c r="AI798" s="759"/>
      <c r="AJ798" s="759"/>
      <c r="AK798" s="759"/>
      <c r="AL798" s="759"/>
      <c r="AM798" s="759"/>
      <c r="AN798" s="759"/>
      <c r="AO798" s="759"/>
      <c r="AP798" s="759"/>
      <c r="AQ798" s="759"/>
      <c r="AR798" s="759"/>
      <c r="AS798" s="759"/>
      <c r="AT798" s="759"/>
      <c r="AU798" s="759"/>
      <c r="AV798" s="759"/>
      <c r="AW798" s="759"/>
      <c r="AX798" s="759"/>
      <c r="AY798" s="759"/>
      <c r="AZ798" s="759"/>
      <c r="BA798" s="759"/>
      <c r="BB798" s="759"/>
      <c r="BC798" s="759"/>
      <c r="BD798" s="759"/>
      <c r="BE798" s="759"/>
      <c r="BF798" s="759"/>
      <c r="BG798" s="759"/>
      <c r="BH798" s="759"/>
      <c r="BI798" s="759"/>
      <c r="BJ798" s="759"/>
      <c r="BK798" s="759"/>
      <c r="BL798" s="759"/>
      <c r="BM798" s="759"/>
      <c r="BN798" s="759"/>
      <c r="BO798" s="759"/>
      <c r="BP798" s="759"/>
      <c r="BQ798" s="759"/>
      <c r="BR798" s="759"/>
      <c r="BS798" s="759"/>
      <c r="BT798" s="759"/>
      <c r="BU798" s="759"/>
      <c r="BV798" s="759"/>
      <c r="BW798" s="759"/>
      <c r="BX798" s="759"/>
      <c r="BY798" s="759"/>
      <c r="BZ798" s="759"/>
      <c r="CA798" s="759"/>
      <c r="CB798" s="759"/>
      <c r="CC798" s="759"/>
      <c r="CD798" s="759"/>
      <c r="CE798" s="759"/>
      <c r="CF798" s="759"/>
      <c r="CG798" s="759"/>
      <c r="CH798" s="759"/>
      <c r="CI798" s="759"/>
      <c r="CJ798" s="759"/>
      <c r="CK798" s="759"/>
      <c r="CL798" s="759"/>
      <c r="CM798" s="759"/>
      <c r="CN798" s="759"/>
      <c r="CO798" s="759"/>
      <c r="CP798" s="759"/>
      <c r="CQ798" s="759"/>
      <c r="CR798" s="759"/>
      <c r="CS798" s="759"/>
      <c r="CT798" s="759"/>
      <c r="CU798" s="759"/>
      <c r="CV798" s="759"/>
      <c r="CW798" s="759"/>
      <c r="CX798" s="759"/>
      <c r="CY798" s="759"/>
      <c r="CZ798" s="759"/>
      <c r="DA798" s="759"/>
      <c r="DB798" s="759"/>
      <c r="DC798" s="759"/>
      <c r="DD798" s="759"/>
      <c r="DE798" s="759"/>
      <c r="DF798" s="759"/>
      <c r="DG798" s="759"/>
      <c r="DH798" s="759"/>
      <c r="DI798" s="759"/>
      <c r="DJ798" s="759"/>
      <c r="DK798" s="759"/>
      <c r="DL798" s="759"/>
      <c r="DM798" s="759"/>
      <c r="DN798" s="759"/>
      <c r="DO798" s="759"/>
      <c r="DP798" s="759"/>
      <c r="DQ798" s="759"/>
      <c r="DR798" s="759"/>
      <c r="DS798" s="759"/>
      <c r="DT798" s="759"/>
      <c r="DU798" s="759"/>
      <c r="DV798" s="759"/>
      <c r="DW798" s="759"/>
      <c r="DX798" s="759"/>
      <c r="DY798" s="759"/>
      <c r="DZ798" s="759"/>
      <c r="EA798" s="759"/>
      <c r="EB798" s="759"/>
      <c r="EC798" s="759"/>
    </row>
    <row r="799" spans="1:133" s="774" customFormat="1" ht="12" x14ac:dyDescent="0.2">
      <c r="A799" s="788"/>
      <c r="B799" s="755" t="s">
        <v>3702</v>
      </c>
      <c r="C799" s="797">
        <v>86048667</v>
      </c>
      <c r="D799" s="755" t="s">
        <v>536</v>
      </c>
      <c r="E799" s="760" t="s">
        <v>278</v>
      </c>
      <c r="F799" s="761" t="s">
        <v>332</v>
      </c>
      <c r="G799" s="760" t="s">
        <v>280</v>
      </c>
      <c r="H799" s="765" t="s">
        <v>3704</v>
      </c>
      <c r="I799" s="759"/>
      <c r="J799" s="759"/>
      <c r="K799" s="759"/>
      <c r="L799" s="759"/>
      <c r="M799" s="759"/>
      <c r="N799" s="759"/>
      <c r="O799" s="759"/>
      <c r="P799" s="759"/>
      <c r="Q799" s="759"/>
      <c r="R799" s="759"/>
      <c r="S799" s="759"/>
      <c r="T799" s="759"/>
      <c r="U799" s="759"/>
      <c r="V799" s="759"/>
      <c r="W799" s="759"/>
      <c r="X799" s="759"/>
      <c r="Y799" s="759"/>
      <c r="Z799" s="759"/>
      <c r="AA799" s="759"/>
      <c r="AB799" s="759"/>
      <c r="AC799" s="759"/>
      <c r="AD799" s="759"/>
      <c r="AE799" s="759"/>
      <c r="AF799" s="759"/>
      <c r="AG799" s="759"/>
      <c r="AH799" s="759"/>
      <c r="AI799" s="759"/>
      <c r="AJ799" s="759"/>
      <c r="AK799" s="759"/>
      <c r="AL799" s="759"/>
      <c r="AM799" s="759"/>
      <c r="AN799" s="759"/>
      <c r="AO799" s="759"/>
      <c r="AP799" s="759"/>
      <c r="AQ799" s="759"/>
      <c r="AR799" s="759"/>
      <c r="AS799" s="759"/>
      <c r="AT799" s="759"/>
      <c r="AU799" s="759"/>
      <c r="AV799" s="759"/>
      <c r="AW799" s="759"/>
      <c r="AX799" s="759"/>
      <c r="AY799" s="759"/>
      <c r="AZ799" s="759"/>
      <c r="BA799" s="759"/>
      <c r="BB799" s="759"/>
      <c r="BC799" s="759"/>
      <c r="BD799" s="759"/>
      <c r="BE799" s="759"/>
      <c r="BF799" s="759"/>
      <c r="BG799" s="759"/>
      <c r="BH799" s="759"/>
      <c r="BI799" s="759"/>
      <c r="BJ799" s="759"/>
      <c r="BK799" s="759"/>
      <c r="BL799" s="759"/>
      <c r="BM799" s="759"/>
      <c r="BN799" s="759"/>
      <c r="BO799" s="759"/>
      <c r="BP799" s="759"/>
      <c r="BQ799" s="759"/>
      <c r="BR799" s="759"/>
      <c r="BS799" s="759"/>
      <c r="BT799" s="759"/>
      <c r="BU799" s="759"/>
      <c r="BV799" s="759"/>
      <c r="BW799" s="759"/>
      <c r="BX799" s="759"/>
      <c r="BY799" s="759"/>
      <c r="BZ799" s="759"/>
      <c r="CA799" s="759"/>
      <c r="CB799" s="759"/>
      <c r="CC799" s="759"/>
      <c r="CD799" s="759"/>
      <c r="CE799" s="759"/>
      <c r="CF799" s="759"/>
      <c r="CG799" s="759"/>
      <c r="CH799" s="759"/>
      <c r="CI799" s="759"/>
      <c r="CJ799" s="759"/>
      <c r="CK799" s="759"/>
      <c r="CL799" s="759"/>
      <c r="CM799" s="759"/>
      <c r="CN799" s="759"/>
      <c r="CO799" s="759"/>
      <c r="CP799" s="759"/>
      <c r="CQ799" s="759"/>
      <c r="CR799" s="759"/>
      <c r="CS799" s="759"/>
      <c r="CT799" s="759"/>
      <c r="CU799" s="759"/>
      <c r="CV799" s="759"/>
      <c r="CW799" s="759"/>
      <c r="CX799" s="759"/>
      <c r="CY799" s="759"/>
      <c r="CZ799" s="759"/>
      <c r="DA799" s="759"/>
      <c r="DB799" s="759"/>
      <c r="DC799" s="759"/>
      <c r="DD799" s="759"/>
      <c r="DE799" s="759"/>
      <c r="DF799" s="759"/>
      <c r="DG799" s="759"/>
      <c r="DH799" s="759"/>
      <c r="DI799" s="759"/>
      <c r="DJ799" s="759"/>
      <c r="DK799" s="759"/>
      <c r="DL799" s="759"/>
      <c r="DM799" s="759"/>
      <c r="DN799" s="759"/>
      <c r="DO799" s="759"/>
      <c r="DP799" s="759"/>
      <c r="DQ799" s="759"/>
      <c r="DR799" s="759"/>
      <c r="DS799" s="759"/>
      <c r="DT799" s="759"/>
      <c r="DU799" s="759"/>
      <c r="DV799" s="759"/>
      <c r="DW799" s="759"/>
      <c r="DX799" s="759"/>
      <c r="DY799" s="759"/>
      <c r="DZ799" s="759"/>
      <c r="EA799" s="759"/>
      <c r="EB799" s="759"/>
      <c r="EC799" s="759"/>
    </row>
    <row r="800" spans="1:133" s="774" customFormat="1" ht="12" x14ac:dyDescent="0.2">
      <c r="A800" s="785"/>
      <c r="B800" s="755" t="s">
        <v>3705</v>
      </c>
      <c r="C800" s="798">
        <v>17346256</v>
      </c>
      <c r="D800" s="756" t="s">
        <v>537</v>
      </c>
      <c r="E800" s="760" t="s">
        <v>278</v>
      </c>
      <c r="F800" s="761" t="s">
        <v>332</v>
      </c>
      <c r="G800" s="760" t="s">
        <v>280</v>
      </c>
      <c r="H800" s="765" t="s">
        <v>3707</v>
      </c>
      <c r="I800" s="759"/>
      <c r="J800" s="759"/>
      <c r="K800" s="759"/>
      <c r="L800" s="759"/>
      <c r="M800" s="759"/>
      <c r="N800" s="759"/>
      <c r="O800" s="759"/>
      <c r="P800" s="759"/>
      <c r="Q800" s="759"/>
      <c r="R800" s="759"/>
      <c r="S800" s="759"/>
      <c r="T800" s="759"/>
      <c r="U800" s="759"/>
      <c r="V800" s="759"/>
      <c r="W800" s="759"/>
      <c r="X800" s="759"/>
      <c r="Y800" s="759"/>
      <c r="Z800" s="759"/>
      <c r="AA800" s="759"/>
      <c r="AB800" s="759"/>
      <c r="AC800" s="759"/>
      <c r="AD800" s="759"/>
      <c r="AE800" s="759"/>
      <c r="AF800" s="759"/>
      <c r="AG800" s="759"/>
      <c r="AH800" s="759"/>
      <c r="AI800" s="759"/>
      <c r="AJ800" s="759"/>
      <c r="AK800" s="759"/>
      <c r="AL800" s="759"/>
      <c r="AM800" s="759"/>
      <c r="AN800" s="759"/>
      <c r="AO800" s="759"/>
      <c r="AP800" s="759"/>
      <c r="AQ800" s="759"/>
      <c r="AR800" s="759"/>
      <c r="AS800" s="759"/>
      <c r="AT800" s="759"/>
      <c r="AU800" s="759"/>
      <c r="AV800" s="759"/>
      <c r="AW800" s="759"/>
      <c r="AX800" s="759"/>
      <c r="AY800" s="759"/>
      <c r="AZ800" s="759"/>
      <c r="BA800" s="759"/>
      <c r="BB800" s="759"/>
      <c r="BC800" s="759"/>
      <c r="BD800" s="759"/>
      <c r="BE800" s="759"/>
      <c r="BF800" s="759"/>
      <c r="BG800" s="759"/>
      <c r="BH800" s="759"/>
      <c r="BI800" s="759"/>
      <c r="BJ800" s="759"/>
      <c r="BK800" s="759"/>
      <c r="BL800" s="759"/>
      <c r="BM800" s="759"/>
      <c r="BN800" s="759"/>
      <c r="BO800" s="759"/>
      <c r="BP800" s="759"/>
      <c r="BQ800" s="759"/>
      <c r="BR800" s="759"/>
      <c r="BS800" s="759"/>
      <c r="BT800" s="759"/>
      <c r="BU800" s="759"/>
      <c r="BV800" s="759"/>
      <c r="BW800" s="759"/>
      <c r="BX800" s="759"/>
      <c r="BY800" s="759"/>
      <c r="BZ800" s="759"/>
      <c r="CA800" s="759"/>
      <c r="CB800" s="759"/>
      <c r="CC800" s="759"/>
      <c r="CD800" s="759"/>
      <c r="CE800" s="759"/>
      <c r="CF800" s="759"/>
      <c r="CG800" s="759"/>
      <c r="CH800" s="759"/>
      <c r="CI800" s="759"/>
      <c r="CJ800" s="759"/>
      <c r="CK800" s="759"/>
      <c r="CL800" s="759"/>
      <c r="CM800" s="759"/>
      <c r="CN800" s="759"/>
      <c r="CO800" s="759"/>
      <c r="CP800" s="759"/>
      <c r="CQ800" s="759"/>
      <c r="CR800" s="759"/>
      <c r="CS800" s="759"/>
      <c r="CT800" s="759"/>
      <c r="CU800" s="759"/>
      <c r="CV800" s="759"/>
      <c r="CW800" s="759"/>
      <c r="CX800" s="759"/>
      <c r="CY800" s="759"/>
      <c r="CZ800" s="759"/>
      <c r="DA800" s="759"/>
      <c r="DB800" s="759"/>
      <c r="DC800" s="759"/>
      <c r="DD800" s="759"/>
      <c r="DE800" s="759"/>
      <c r="DF800" s="759"/>
      <c r="DG800" s="759"/>
      <c r="DH800" s="759"/>
      <c r="DI800" s="759"/>
      <c r="DJ800" s="759"/>
      <c r="DK800" s="759"/>
      <c r="DL800" s="759"/>
      <c r="DM800" s="759"/>
      <c r="DN800" s="759"/>
      <c r="DO800" s="759"/>
      <c r="DP800" s="759"/>
      <c r="DQ800" s="759"/>
      <c r="DR800" s="759"/>
      <c r="DS800" s="759"/>
      <c r="DT800" s="759"/>
      <c r="DU800" s="759"/>
      <c r="DV800" s="759"/>
      <c r="DW800" s="759"/>
      <c r="DX800" s="759"/>
      <c r="DY800" s="759"/>
      <c r="DZ800" s="759"/>
      <c r="EA800" s="759"/>
      <c r="EB800" s="759"/>
      <c r="EC800" s="759"/>
    </row>
    <row r="801" spans="1:133" s="774" customFormat="1" ht="12" x14ac:dyDescent="0.2">
      <c r="A801" s="785"/>
      <c r="B801" s="755" t="s">
        <v>3708</v>
      </c>
      <c r="C801" s="797">
        <v>86047982</v>
      </c>
      <c r="D801" s="755" t="s">
        <v>539</v>
      </c>
      <c r="E801" s="760" t="s">
        <v>278</v>
      </c>
      <c r="F801" s="761" t="s">
        <v>332</v>
      </c>
      <c r="G801" s="760" t="s">
        <v>280</v>
      </c>
      <c r="H801" s="765" t="s">
        <v>3710</v>
      </c>
      <c r="I801" s="759"/>
      <c r="J801" s="759"/>
      <c r="K801" s="759"/>
      <c r="L801" s="759"/>
      <c r="M801" s="759"/>
      <c r="N801" s="759"/>
      <c r="O801" s="759"/>
      <c r="P801" s="759"/>
      <c r="Q801" s="759"/>
      <c r="R801" s="759"/>
      <c r="S801" s="759"/>
      <c r="T801" s="759"/>
      <c r="U801" s="759"/>
      <c r="V801" s="759"/>
      <c r="W801" s="759"/>
      <c r="X801" s="759"/>
      <c r="Y801" s="759"/>
      <c r="Z801" s="759"/>
      <c r="AA801" s="759"/>
      <c r="AB801" s="759"/>
      <c r="AC801" s="759"/>
      <c r="AD801" s="759"/>
      <c r="AE801" s="759"/>
      <c r="AF801" s="759"/>
      <c r="AG801" s="759"/>
      <c r="AH801" s="759"/>
      <c r="AI801" s="759"/>
      <c r="AJ801" s="759"/>
      <c r="AK801" s="759"/>
      <c r="AL801" s="759"/>
      <c r="AM801" s="759"/>
      <c r="AN801" s="759"/>
      <c r="AO801" s="759"/>
      <c r="AP801" s="759"/>
      <c r="AQ801" s="759"/>
      <c r="AR801" s="759"/>
      <c r="AS801" s="759"/>
      <c r="AT801" s="759"/>
      <c r="AU801" s="759"/>
      <c r="AV801" s="759"/>
      <c r="AW801" s="759"/>
      <c r="AX801" s="759"/>
      <c r="AY801" s="759"/>
      <c r="AZ801" s="759"/>
      <c r="BA801" s="759"/>
      <c r="BB801" s="759"/>
      <c r="BC801" s="759"/>
      <c r="BD801" s="759"/>
      <c r="BE801" s="759"/>
      <c r="BF801" s="759"/>
      <c r="BG801" s="759"/>
      <c r="BH801" s="759"/>
      <c r="BI801" s="759"/>
      <c r="BJ801" s="759"/>
      <c r="BK801" s="759"/>
      <c r="BL801" s="759"/>
      <c r="BM801" s="759"/>
      <c r="BN801" s="759"/>
      <c r="BO801" s="759"/>
      <c r="BP801" s="759"/>
      <c r="BQ801" s="759"/>
      <c r="BR801" s="759"/>
      <c r="BS801" s="759"/>
      <c r="BT801" s="759"/>
      <c r="BU801" s="759"/>
      <c r="BV801" s="759"/>
      <c r="BW801" s="759"/>
      <c r="BX801" s="759"/>
      <c r="BY801" s="759"/>
      <c r="BZ801" s="759"/>
      <c r="CA801" s="759"/>
      <c r="CB801" s="759"/>
      <c r="CC801" s="759"/>
      <c r="CD801" s="759"/>
      <c r="CE801" s="759"/>
      <c r="CF801" s="759"/>
      <c r="CG801" s="759"/>
      <c r="CH801" s="759"/>
      <c r="CI801" s="759"/>
      <c r="CJ801" s="759"/>
      <c r="CK801" s="759"/>
      <c r="CL801" s="759"/>
      <c r="CM801" s="759"/>
      <c r="CN801" s="759"/>
      <c r="CO801" s="759"/>
      <c r="CP801" s="759"/>
      <c r="CQ801" s="759"/>
      <c r="CR801" s="759"/>
      <c r="CS801" s="759"/>
      <c r="CT801" s="759"/>
      <c r="CU801" s="759"/>
      <c r="CV801" s="759"/>
      <c r="CW801" s="759"/>
      <c r="CX801" s="759"/>
      <c r="CY801" s="759"/>
      <c r="CZ801" s="759"/>
      <c r="DA801" s="759"/>
      <c r="DB801" s="759"/>
      <c r="DC801" s="759"/>
      <c r="DD801" s="759"/>
      <c r="DE801" s="759"/>
      <c r="DF801" s="759"/>
      <c r="DG801" s="759"/>
      <c r="DH801" s="759"/>
      <c r="DI801" s="759"/>
      <c r="DJ801" s="759"/>
      <c r="DK801" s="759"/>
      <c r="DL801" s="759"/>
      <c r="DM801" s="759"/>
      <c r="DN801" s="759"/>
      <c r="DO801" s="759"/>
      <c r="DP801" s="759"/>
      <c r="DQ801" s="759"/>
      <c r="DR801" s="759"/>
      <c r="DS801" s="759"/>
      <c r="DT801" s="759"/>
      <c r="DU801" s="759"/>
      <c r="DV801" s="759"/>
      <c r="DW801" s="759"/>
      <c r="DX801" s="759"/>
      <c r="DY801" s="759"/>
      <c r="DZ801" s="759"/>
      <c r="EA801" s="759"/>
      <c r="EB801" s="759"/>
      <c r="EC801" s="759"/>
    </row>
    <row r="802" spans="1:133" s="774" customFormat="1" x14ac:dyDescent="0.2">
      <c r="A802" s="783"/>
      <c r="B802" s="755" t="s">
        <v>3711</v>
      </c>
      <c r="C802" s="797">
        <v>1120502507</v>
      </c>
      <c r="D802" s="755" t="s">
        <v>540</v>
      </c>
      <c r="E802" s="760" t="s">
        <v>278</v>
      </c>
      <c r="F802" s="761" t="s">
        <v>332</v>
      </c>
      <c r="G802" s="760" t="s">
        <v>280</v>
      </c>
      <c r="H802" s="765" t="s">
        <v>3713</v>
      </c>
      <c r="I802" s="759"/>
      <c r="J802" s="759"/>
      <c r="K802" s="759"/>
      <c r="L802" s="759"/>
      <c r="M802" s="759"/>
      <c r="N802" s="759"/>
      <c r="O802" s="759"/>
      <c r="P802" s="759"/>
      <c r="Q802" s="759"/>
      <c r="R802" s="759"/>
      <c r="S802" s="759"/>
      <c r="T802" s="759"/>
      <c r="U802" s="759"/>
      <c r="V802" s="759"/>
      <c r="W802" s="759"/>
      <c r="X802" s="759"/>
      <c r="Y802" s="759"/>
      <c r="Z802" s="759"/>
      <c r="AA802" s="759"/>
      <c r="AB802" s="759"/>
      <c r="AC802" s="759"/>
      <c r="AD802" s="759"/>
      <c r="AE802" s="759"/>
      <c r="AF802" s="759"/>
      <c r="AG802" s="759"/>
      <c r="AH802" s="759"/>
      <c r="AI802" s="759"/>
      <c r="AJ802" s="759"/>
      <c r="AK802" s="759"/>
      <c r="AL802" s="759"/>
      <c r="AM802" s="759"/>
      <c r="AN802" s="759"/>
      <c r="AO802" s="759"/>
      <c r="AP802" s="759"/>
      <c r="AQ802" s="759"/>
      <c r="AR802" s="759"/>
      <c r="AS802" s="759"/>
      <c r="AT802" s="759"/>
      <c r="AU802" s="759"/>
      <c r="AV802" s="759"/>
      <c r="AW802" s="759"/>
      <c r="AX802" s="759"/>
      <c r="AY802" s="759"/>
      <c r="AZ802" s="759"/>
      <c r="BA802" s="759"/>
      <c r="BB802" s="759"/>
      <c r="BC802" s="759"/>
      <c r="BD802" s="759"/>
      <c r="BE802" s="759"/>
      <c r="BF802" s="759"/>
      <c r="BG802" s="759"/>
      <c r="BH802" s="759"/>
      <c r="BI802" s="759"/>
      <c r="BJ802" s="759"/>
      <c r="BK802" s="759"/>
      <c r="BL802" s="759"/>
      <c r="BM802" s="759"/>
      <c r="BN802" s="759"/>
      <c r="BO802" s="759"/>
      <c r="BP802" s="759"/>
      <c r="BQ802" s="759"/>
      <c r="BR802" s="759"/>
      <c r="BS802" s="759"/>
      <c r="BT802" s="759"/>
      <c r="BU802" s="759"/>
      <c r="BV802" s="759"/>
      <c r="BW802" s="759"/>
      <c r="BX802" s="759"/>
      <c r="BY802" s="759"/>
      <c r="BZ802" s="759"/>
      <c r="CA802" s="759"/>
      <c r="CB802" s="759"/>
      <c r="CC802" s="759"/>
      <c r="CD802" s="759"/>
      <c r="CE802" s="759"/>
      <c r="CF802" s="759"/>
      <c r="CG802" s="759"/>
      <c r="CH802" s="759"/>
      <c r="CI802" s="759"/>
      <c r="CJ802" s="759"/>
      <c r="CK802" s="759"/>
      <c r="CL802" s="759"/>
      <c r="CM802" s="759"/>
      <c r="CN802" s="759"/>
      <c r="CO802" s="759"/>
      <c r="CP802" s="759"/>
      <c r="CQ802" s="759"/>
      <c r="CR802" s="759"/>
      <c r="CS802" s="759"/>
      <c r="CT802" s="759"/>
      <c r="CU802" s="759"/>
      <c r="CV802" s="759"/>
      <c r="CW802" s="759"/>
      <c r="CX802" s="759"/>
      <c r="CY802" s="759"/>
      <c r="CZ802" s="759"/>
      <c r="DA802" s="759"/>
      <c r="DB802" s="759"/>
      <c r="DC802" s="759"/>
      <c r="DD802" s="759"/>
      <c r="DE802" s="759"/>
      <c r="DF802" s="759"/>
      <c r="DG802" s="759"/>
      <c r="DH802" s="759"/>
      <c r="DI802" s="759"/>
      <c r="DJ802" s="759"/>
      <c r="DK802" s="759"/>
      <c r="DL802" s="759"/>
      <c r="DM802" s="759"/>
      <c r="DN802" s="759"/>
      <c r="DO802" s="759"/>
      <c r="DP802" s="759"/>
      <c r="DQ802" s="759"/>
      <c r="DR802" s="759"/>
      <c r="DS802" s="759"/>
      <c r="DT802" s="759"/>
      <c r="DU802" s="759"/>
      <c r="DV802" s="759"/>
      <c r="DW802" s="759"/>
      <c r="DX802" s="759"/>
      <c r="DY802" s="759"/>
      <c r="DZ802" s="759"/>
      <c r="EA802" s="759"/>
      <c r="EB802" s="759"/>
      <c r="EC802" s="759"/>
    </row>
    <row r="803" spans="1:133" s="774" customFormat="1" x14ac:dyDescent="0.2">
      <c r="A803" s="783"/>
      <c r="B803" s="755" t="s">
        <v>3714</v>
      </c>
      <c r="C803" s="797">
        <v>17331143</v>
      </c>
      <c r="D803" s="755" t="s">
        <v>1227</v>
      </c>
      <c r="E803" s="760" t="s">
        <v>278</v>
      </c>
      <c r="F803" s="761" t="s">
        <v>332</v>
      </c>
      <c r="G803" s="760" t="s">
        <v>280</v>
      </c>
      <c r="H803" s="765" t="s">
        <v>3716</v>
      </c>
      <c r="I803" s="759"/>
      <c r="J803" s="759"/>
      <c r="K803" s="759"/>
      <c r="L803" s="759"/>
      <c r="M803" s="759"/>
      <c r="N803" s="759"/>
      <c r="O803" s="759"/>
      <c r="P803" s="759"/>
      <c r="Q803" s="759"/>
      <c r="R803" s="759"/>
      <c r="S803" s="759"/>
      <c r="T803" s="759"/>
      <c r="U803" s="759"/>
      <c r="V803" s="759"/>
      <c r="W803" s="759"/>
      <c r="X803" s="759"/>
      <c r="Y803" s="759"/>
      <c r="Z803" s="759"/>
      <c r="AA803" s="759"/>
      <c r="AB803" s="759"/>
      <c r="AC803" s="759"/>
      <c r="AD803" s="759"/>
      <c r="AE803" s="759"/>
      <c r="AF803" s="759"/>
      <c r="AG803" s="759"/>
      <c r="AH803" s="759"/>
      <c r="AI803" s="759"/>
      <c r="AJ803" s="759"/>
      <c r="AK803" s="759"/>
      <c r="AL803" s="759"/>
      <c r="AM803" s="759"/>
      <c r="AN803" s="759"/>
      <c r="AO803" s="759"/>
      <c r="AP803" s="759"/>
      <c r="AQ803" s="759"/>
      <c r="AR803" s="759"/>
      <c r="AS803" s="759"/>
      <c r="AT803" s="759"/>
      <c r="AU803" s="759"/>
      <c r="AV803" s="759"/>
      <c r="AW803" s="759"/>
      <c r="AX803" s="759"/>
      <c r="AY803" s="759"/>
      <c r="AZ803" s="759"/>
      <c r="BA803" s="759"/>
      <c r="BB803" s="759"/>
      <c r="BC803" s="759"/>
      <c r="BD803" s="759"/>
      <c r="BE803" s="759"/>
      <c r="BF803" s="759"/>
      <c r="BG803" s="759"/>
      <c r="BH803" s="759"/>
      <c r="BI803" s="759"/>
      <c r="BJ803" s="759"/>
      <c r="BK803" s="759"/>
      <c r="BL803" s="759"/>
      <c r="BM803" s="759"/>
      <c r="BN803" s="759"/>
      <c r="BO803" s="759"/>
      <c r="BP803" s="759"/>
      <c r="BQ803" s="759"/>
      <c r="BR803" s="759"/>
      <c r="BS803" s="759"/>
      <c r="BT803" s="759"/>
      <c r="BU803" s="759"/>
      <c r="BV803" s="759"/>
      <c r="BW803" s="759"/>
      <c r="BX803" s="759"/>
      <c r="BY803" s="759"/>
      <c r="BZ803" s="759"/>
      <c r="CA803" s="759"/>
      <c r="CB803" s="759"/>
      <c r="CC803" s="759"/>
      <c r="CD803" s="759"/>
      <c r="CE803" s="759"/>
      <c r="CF803" s="759"/>
      <c r="CG803" s="759"/>
      <c r="CH803" s="759"/>
      <c r="CI803" s="759"/>
      <c r="CJ803" s="759"/>
      <c r="CK803" s="759"/>
      <c r="CL803" s="759"/>
      <c r="CM803" s="759"/>
      <c r="CN803" s="759"/>
      <c r="CO803" s="759"/>
      <c r="CP803" s="759"/>
      <c r="CQ803" s="759"/>
      <c r="CR803" s="759"/>
      <c r="CS803" s="759"/>
      <c r="CT803" s="759"/>
      <c r="CU803" s="759"/>
      <c r="CV803" s="759"/>
      <c r="CW803" s="759"/>
      <c r="CX803" s="759"/>
      <c r="CY803" s="759"/>
      <c r="CZ803" s="759"/>
      <c r="DA803" s="759"/>
      <c r="DB803" s="759"/>
      <c r="DC803" s="759"/>
      <c r="DD803" s="759"/>
      <c r="DE803" s="759"/>
      <c r="DF803" s="759"/>
      <c r="DG803" s="759"/>
      <c r="DH803" s="759"/>
      <c r="DI803" s="759"/>
      <c r="DJ803" s="759"/>
      <c r="DK803" s="759"/>
      <c r="DL803" s="759"/>
      <c r="DM803" s="759"/>
      <c r="DN803" s="759"/>
      <c r="DO803" s="759"/>
      <c r="DP803" s="759"/>
      <c r="DQ803" s="759"/>
      <c r="DR803" s="759"/>
      <c r="DS803" s="759"/>
      <c r="DT803" s="759"/>
      <c r="DU803" s="759"/>
      <c r="DV803" s="759"/>
      <c r="DW803" s="759"/>
      <c r="DX803" s="759"/>
      <c r="DY803" s="759"/>
      <c r="DZ803" s="759"/>
      <c r="EA803" s="759"/>
      <c r="EB803" s="759"/>
      <c r="EC803" s="759"/>
    </row>
    <row r="804" spans="1:133" s="774" customFormat="1" x14ac:dyDescent="0.2">
      <c r="A804" s="783"/>
      <c r="B804" s="755" t="s">
        <v>3717</v>
      </c>
      <c r="C804" s="798">
        <v>1015443761</v>
      </c>
      <c r="D804" s="756" t="s">
        <v>1031</v>
      </c>
      <c r="E804" s="760" t="s">
        <v>278</v>
      </c>
      <c r="F804" s="761" t="s">
        <v>332</v>
      </c>
      <c r="G804" s="760" t="s">
        <v>280</v>
      </c>
      <c r="H804" s="765" t="s">
        <v>3719</v>
      </c>
      <c r="I804" s="759"/>
      <c r="J804" s="759"/>
      <c r="K804" s="759"/>
      <c r="L804" s="759"/>
      <c r="M804" s="759"/>
      <c r="N804" s="759"/>
      <c r="O804" s="759"/>
      <c r="P804" s="759"/>
      <c r="Q804" s="759"/>
      <c r="R804" s="759"/>
      <c r="S804" s="759"/>
      <c r="T804" s="759"/>
      <c r="U804" s="759"/>
      <c r="V804" s="759"/>
      <c r="W804" s="759"/>
      <c r="X804" s="759"/>
      <c r="Y804" s="759"/>
      <c r="Z804" s="759"/>
      <c r="AA804" s="759"/>
      <c r="AB804" s="759"/>
      <c r="AC804" s="759"/>
      <c r="AD804" s="759"/>
      <c r="AE804" s="759"/>
      <c r="AF804" s="759"/>
      <c r="AG804" s="759"/>
      <c r="AH804" s="759"/>
      <c r="AI804" s="759"/>
      <c r="AJ804" s="759"/>
      <c r="AK804" s="759"/>
      <c r="AL804" s="759"/>
      <c r="AM804" s="759"/>
      <c r="AN804" s="759"/>
      <c r="AO804" s="759"/>
      <c r="AP804" s="759"/>
      <c r="AQ804" s="759"/>
      <c r="AR804" s="759"/>
      <c r="AS804" s="759"/>
      <c r="AT804" s="759"/>
      <c r="AU804" s="759"/>
      <c r="AV804" s="759"/>
      <c r="AW804" s="759"/>
      <c r="AX804" s="759"/>
      <c r="AY804" s="759"/>
      <c r="AZ804" s="759"/>
      <c r="BA804" s="759"/>
      <c r="BB804" s="759"/>
      <c r="BC804" s="759"/>
      <c r="BD804" s="759"/>
      <c r="BE804" s="759"/>
      <c r="BF804" s="759"/>
      <c r="BG804" s="759"/>
      <c r="BH804" s="759"/>
      <c r="BI804" s="759"/>
      <c r="BJ804" s="759"/>
      <c r="BK804" s="759"/>
      <c r="BL804" s="759"/>
      <c r="BM804" s="759"/>
      <c r="BN804" s="759"/>
      <c r="BO804" s="759"/>
      <c r="BP804" s="759"/>
      <c r="BQ804" s="759"/>
      <c r="BR804" s="759"/>
      <c r="BS804" s="759"/>
      <c r="BT804" s="759"/>
      <c r="BU804" s="759"/>
      <c r="BV804" s="759"/>
      <c r="BW804" s="759"/>
      <c r="BX804" s="759"/>
      <c r="BY804" s="759"/>
      <c r="BZ804" s="759"/>
      <c r="CA804" s="759"/>
      <c r="CB804" s="759"/>
      <c r="CC804" s="759"/>
      <c r="CD804" s="759"/>
      <c r="CE804" s="759"/>
      <c r="CF804" s="759"/>
      <c r="CG804" s="759"/>
      <c r="CH804" s="759"/>
      <c r="CI804" s="759"/>
      <c r="CJ804" s="759"/>
      <c r="CK804" s="759"/>
      <c r="CL804" s="759"/>
      <c r="CM804" s="759"/>
      <c r="CN804" s="759"/>
      <c r="CO804" s="759"/>
      <c r="CP804" s="759"/>
      <c r="CQ804" s="759"/>
      <c r="CR804" s="759"/>
      <c r="CS804" s="759"/>
      <c r="CT804" s="759"/>
      <c r="CU804" s="759"/>
      <c r="CV804" s="759"/>
      <c r="CW804" s="759"/>
      <c r="CX804" s="759"/>
      <c r="CY804" s="759"/>
      <c r="CZ804" s="759"/>
      <c r="DA804" s="759"/>
      <c r="DB804" s="759"/>
      <c r="DC804" s="759"/>
      <c r="DD804" s="759"/>
      <c r="DE804" s="759"/>
      <c r="DF804" s="759"/>
      <c r="DG804" s="759"/>
      <c r="DH804" s="759"/>
      <c r="DI804" s="759"/>
      <c r="DJ804" s="759"/>
      <c r="DK804" s="759"/>
      <c r="DL804" s="759"/>
      <c r="DM804" s="759"/>
      <c r="DN804" s="759"/>
      <c r="DO804" s="759"/>
      <c r="DP804" s="759"/>
      <c r="DQ804" s="759"/>
      <c r="DR804" s="759"/>
      <c r="DS804" s="759"/>
      <c r="DT804" s="759"/>
      <c r="DU804" s="759"/>
      <c r="DV804" s="759"/>
      <c r="DW804" s="759"/>
      <c r="DX804" s="759"/>
      <c r="DY804" s="759"/>
      <c r="DZ804" s="759"/>
      <c r="EA804" s="759"/>
      <c r="EB804" s="759"/>
      <c r="EC804" s="759"/>
    </row>
    <row r="805" spans="1:133" s="774" customFormat="1" ht="12" x14ac:dyDescent="0.2">
      <c r="A805" s="785"/>
      <c r="B805" s="755" t="s">
        <v>3720</v>
      </c>
      <c r="C805" s="798">
        <v>3141035</v>
      </c>
      <c r="D805" s="756" t="s">
        <v>533</v>
      </c>
      <c r="E805" s="760" t="s">
        <v>278</v>
      </c>
      <c r="F805" s="761" t="s">
        <v>332</v>
      </c>
      <c r="G805" s="760" t="s">
        <v>280</v>
      </c>
      <c r="H805" s="765" t="s">
        <v>3722</v>
      </c>
      <c r="I805" s="759"/>
      <c r="J805" s="759"/>
      <c r="K805" s="759"/>
      <c r="L805" s="759"/>
      <c r="M805" s="759"/>
      <c r="N805" s="759"/>
      <c r="O805" s="759"/>
      <c r="P805" s="759"/>
      <c r="Q805" s="759"/>
      <c r="R805" s="759"/>
      <c r="S805" s="759"/>
      <c r="T805" s="759"/>
      <c r="U805" s="759"/>
      <c r="V805" s="759"/>
      <c r="W805" s="759"/>
      <c r="X805" s="759"/>
      <c r="Y805" s="759"/>
      <c r="Z805" s="759"/>
      <c r="AA805" s="759"/>
      <c r="AB805" s="759"/>
      <c r="AC805" s="759"/>
      <c r="AD805" s="759"/>
      <c r="AE805" s="759"/>
      <c r="AF805" s="759"/>
      <c r="AG805" s="759"/>
      <c r="AH805" s="759"/>
      <c r="AI805" s="759"/>
      <c r="AJ805" s="759"/>
      <c r="AK805" s="759"/>
      <c r="AL805" s="759"/>
      <c r="AM805" s="759"/>
      <c r="AN805" s="759"/>
      <c r="AO805" s="759"/>
      <c r="AP805" s="759"/>
      <c r="AQ805" s="759"/>
      <c r="AR805" s="759"/>
      <c r="AS805" s="759"/>
      <c r="AT805" s="759"/>
      <c r="AU805" s="759"/>
      <c r="AV805" s="759"/>
      <c r="AW805" s="759"/>
      <c r="AX805" s="759"/>
      <c r="AY805" s="759"/>
      <c r="AZ805" s="759"/>
      <c r="BA805" s="759"/>
      <c r="BB805" s="759"/>
      <c r="BC805" s="759"/>
      <c r="BD805" s="759"/>
      <c r="BE805" s="759"/>
      <c r="BF805" s="759"/>
      <c r="BG805" s="759"/>
      <c r="BH805" s="759"/>
      <c r="BI805" s="759"/>
      <c r="BJ805" s="759"/>
      <c r="BK805" s="759"/>
      <c r="BL805" s="759"/>
      <c r="BM805" s="759"/>
      <c r="BN805" s="759"/>
      <c r="BO805" s="759"/>
      <c r="BP805" s="759"/>
      <c r="BQ805" s="759"/>
      <c r="BR805" s="759"/>
      <c r="BS805" s="759"/>
      <c r="BT805" s="759"/>
      <c r="BU805" s="759"/>
      <c r="BV805" s="759"/>
      <c r="BW805" s="759"/>
      <c r="BX805" s="759"/>
      <c r="BY805" s="759"/>
      <c r="BZ805" s="759"/>
      <c r="CA805" s="759"/>
      <c r="CB805" s="759"/>
      <c r="CC805" s="759"/>
      <c r="CD805" s="759"/>
      <c r="CE805" s="759"/>
      <c r="CF805" s="759"/>
      <c r="CG805" s="759"/>
      <c r="CH805" s="759"/>
      <c r="CI805" s="759"/>
      <c r="CJ805" s="759"/>
      <c r="CK805" s="759"/>
      <c r="CL805" s="759"/>
      <c r="CM805" s="759"/>
      <c r="CN805" s="759"/>
      <c r="CO805" s="759"/>
      <c r="CP805" s="759"/>
      <c r="CQ805" s="759"/>
      <c r="CR805" s="759"/>
      <c r="CS805" s="759"/>
      <c r="CT805" s="759"/>
      <c r="CU805" s="759"/>
      <c r="CV805" s="759"/>
      <c r="CW805" s="759"/>
      <c r="CX805" s="759"/>
      <c r="CY805" s="759"/>
      <c r="CZ805" s="759"/>
      <c r="DA805" s="759"/>
      <c r="DB805" s="759"/>
      <c r="DC805" s="759"/>
      <c r="DD805" s="759"/>
      <c r="DE805" s="759"/>
      <c r="DF805" s="759"/>
      <c r="DG805" s="759"/>
      <c r="DH805" s="759"/>
      <c r="DI805" s="759"/>
      <c r="DJ805" s="759"/>
      <c r="DK805" s="759"/>
      <c r="DL805" s="759"/>
      <c r="DM805" s="759"/>
      <c r="DN805" s="759"/>
      <c r="DO805" s="759"/>
      <c r="DP805" s="759"/>
      <c r="DQ805" s="759"/>
      <c r="DR805" s="759"/>
      <c r="DS805" s="759"/>
      <c r="DT805" s="759"/>
      <c r="DU805" s="759"/>
      <c r="DV805" s="759"/>
      <c r="DW805" s="759"/>
      <c r="DX805" s="759"/>
      <c r="DY805" s="759"/>
      <c r="DZ805" s="759"/>
      <c r="EA805" s="759"/>
      <c r="EB805" s="759"/>
      <c r="EC805" s="759"/>
    </row>
    <row r="806" spans="1:133" s="774" customFormat="1" x14ac:dyDescent="0.2">
      <c r="A806" s="783"/>
      <c r="B806" s="755" t="s">
        <v>3723</v>
      </c>
      <c r="C806" s="797">
        <v>17335623</v>
      </c>
      <c r="D806" s="755" t="s">
        <v>433</v>
      </c>
      <c r="E806" s="760" t="s">
        <v>278</v>
      </c>
      <c r="F806" s="761" t="s">
        <v>332</v>
      </c>
      <c r="G806" s="760" t="s">
        <v>280</v>
      </c>
      <c r="H806" s="765" t="s">
        <v>3725</v>
      </c>
      <c r="I806" s="759"/>
      <c r="J806" s="759"/>
      <c r="K806" s="759"/>
      <c r="L806" s="759"/>
      <c r="M806" s="759"/>
      <c r="N806" s="759"/>
      <c r="O806" s="759"/>
      <c r="P806" s="759"/>
      <c r="Q806" s="759"/>
      <c r="R806" s="759"/>
      <c r="S806" s="759"/>
      <c r="T806" s="759"/>
      <c r="U806" s="759"/>
      <c r="V806" s="759"/>
      <c r="W806" s="759"/>
      <c r="X806" s="759"/>
      <c r="Y806" s="759"/>
      <c r="Z806" s="759"/>
      <c r="AA806" s="759"/>
      <c r="AB806" s="759"/>
      <c r="AC806" s="759"/>
      <c r="AD806" s="759"/>
      <c r="AE806" s="759"/>
      <c r="AF806" s="759"/>
      <c r="AG806" s="759"/>
      <c r="AH806" s="759"/>
      <c r="AI806" s="759"/>
      <c r="AJ806" s="759"/>
      <c r="AK806" s="759"/>
      <c r="AL806" s="759"/>
      <c r="AM806" s="759"/>
      <c r="AN806" s="759"/>
      <c r="AO806" s="759"/>
      <c r="AP806" s="759"/>
      <c r="AQ806" s="759"/>
      <c r="AR806" s="759"/>
      <c r="AS806" s="759"/>
      <c r="AT806" s="759"/>
      <c r="AU806" s="759"/>
      <c r="AV806" s="759"/>
      <c r="AW806" s="759"/>
      <c r="AX806" s="759"/>
      <c r="AY806" s="759"/>
      <c r="AZ806" s="759"/>
      <c r="BA806" s="759"/>
      <c r="BB806" s="759"/>
      <c r="BC806" s="759"/>
      <c r="BD806" s="759"/>
      <c r="BE806" s="759"/>
      <c r="BF806" s="759"/>
      <c r="BG806" s="759"/>
      <c r="BH806" s="759"/>
      <c r="BI806" s="759"/>
      <c r="BJ806" s="759"/>
      <c r="BK806" s="759"/>
      <c r="BL806" s="759"/>
      <c r="BM806" s="759"/>
      <c r="BN806" s="759"/>
      <c r="BO806" s="759"/>
      <c r="BP806" s="759"/>
      <c r="BQ806" s="759"/>
      <c r="BR806" s="759"/>
      <c r="BS806" s="759"/>
      <c r="BT806" s="759"/>
      <c r="BU806" s="759"/>
      <c r="BV806" s="759"/>
      <c r="BW806" s="759"/>
      <c r="BX806" s="759"/>
      <c r="BY806" s="759"/>
      <c r="BZ806" s="759"/>
      <c r="CA806" s="759"/>
      <c r="CB806" s="759"/>
      <c r="CC806" s="759"/>
      <c r="CD806" s="759"/>
      <c r="CE806" s="759"/>
      <c r="CF806" s="759"/>
      <c r="CG806" s="759"/>
      <c r="CH806" s="759"/>
      <c r="CI806" s="759"/>
      <c r="CJ806" s="759"/>
      <c r="CK806" s="759"/>
      <c r="CL806" s="759"/>
      <c r="CM806" s="759"/>
      <c r="CN806" s="759"/>
      <c r="CO806" s="759"/>
      <c r="CP806" s="759"/>
      <c r="CQ806" s="759"/>
      <c r="CR806" s="759"/>
      <c r="CS806" s="759"/>
      <c r="CT806" s="759"/>
      <c r="CU806" s="759"/>
      <c r="CV806" s="759"/>
      <c r="CW806" s="759"/>
      <c r="CX806" s="759"/>
      <c r="CY806" s="759"/>
      <c r="CZ806" s="759"/>
      <c r="DA806" s="759"/>
      <c r="DB806" s="759"/>
      <c r="DC806" s="759"/>
      <c r="DD806" s="759"/>
      <c r="DE806" s="759"/>
      <c r="DF806" s="759"/>
      <c r="DG806" s="759"/>
      <c r="DH806" s="759"/>
      <c r="DI806" s="759"/>
      <c r="DJ806" s="759"/>
      <c r="DK806" s="759"/>
      <c r="DL806" s="759"/>
      <c r="DM806" s="759"/>
      <c r="DN806" s="759"/>
      <c r="DO806" s="759"/>
      <c r="DP806" s="759"/>
      <c r="DQ806" s="759"/>
      <c r="DR806" s="759"/>
      <c r="DS806" s="759"/>
      <c r="DT806" s="759"/>
      <c r="DU806" s="759"/>
      <c r="DV806" s="759"/>
      <c r="DW806" s="759"/>
      <c r="DX806" s="759"/>
      <c r="DY806" s="759"/>
      <c r="DZ806" s="759"/>
      <c r="EA806" s="759"/>
      <c r="EB806" s="759"/>
      <c r="EC806" s="759"/>
    </row>
    <row r="807" spans="1:133" s="774" customFormat="1" x14ac:dyDescent="0.2">
      <c r="A807" s="783"/>
      <c r="B807" s="755" t="s">
        <v>3726</v>
      </c>
      <c r="C807" s="797">
        <v>86067601</v>
      </c>
      <c r="D807" s="755" t="s">
        <v>434</v>
      </c>
      <c r="E807" s="760" t="s">
        <v>278</v>
      </c>
      <c r="F807" s="761" t="s">
        <v>332</v>
      </c>
      <c r="G807" s="760" t="s">
        <v>280</v>
      </c>
      <c r="H807" s="765" t="s">
        <v>3727</v>
      </c>
      <c r="I807" s="759"/>
      <c r="J807" s="759"/>
      <c r="K807" s="759"/>
      <c r="L807" s="759"/>
      <c r="M807" s="759"/>
      <c r="N807" s="759"/>
      <c r="O807" s="759"/>
      <c r="P807" s="759"/>
      <c r="Q807" s="759"/>
      <c r="R807" s="759"/>
      <c r="S807" s="759"/>
      <c r="T807" s="759"/>
      <c r="U807" s="759"/>
      <c r="V807" s="759"/>
      <c r="W807" s="759"/>
      <c r="X807" s="759"/>
      <c r="Y807" s="759"/>
      <c r="Z807" s="759"/>
      <c r="AA807" s="759"/>
      <c r="AB807" s="759"/>
      <c r="AC807" s="759"/>
      <c r="AD807" s="759"/>
      <c r="AE807" s="759"/>
      <c r="AF807" s="759"/>
      <c r="AG807" s="759"/>
      <c r="AH807" s="759"/>
      <c r="AI807" s="759"/>
      <c r="AJ807" s="759"/>
      <c r="AK807" s="759"/>
      <c r="AL807" s="759"/>
      <c r="AM807" s="759"/>
      <c r="AN807" s="759"/>
      <c r="AO807" s="759"/>
      <c r="AP807" s="759"/>
      <c r="AQ807" s="759"/>
      <c r="AR807" s="759"/>
      <c r="AS807" s="759"/>
      <c r="AT807" s="759"/>
      <c r="AU807" s="759"/>
      <c r="AV807" s="759"/>
      <c r="AW807" s="759"/>
      <c r="AX807" s="759"/>
      <c r="AY807" s="759"/>
      <c r="AZ807" s="759"/>
      <c r="BA807" s="759"/>
      <c r="BB807" s="759"/>
      <c r="BC807" s="759"/>
      <c r="BD807" s="759"/>
      <c r="BE807" s="759"/>
      <c r="BF807" s="759"/>
      <c r="BG807" s="759"/>
      <c r="BH807" s="759"/>
      <c r="BI807" s="759"/>
      <c r="BJ807" s="759"/>
      <c r="BK807" s="759"/>
      <c r="BL807" s="759"/>
      <c r="BM807" s="759"/>
      <c r="BN807" s="759"/>
      <c r="BO807" s="759"/>
      <c r="BP807" s="759"/>
      <c r="BQ807" s="759"/>
      <c r="BR807" s="759"/>
      <c r="BS807" s="759"/>
      <c r="BT807" s="759"/>
      <c r="BU807" s="759"/>
      <c r="BV807" s="759"/>
      <c r="BW807" s="759"/>
      <c r="BX807" s="759"/>
      <c r="BY807" s="759"/>
      <c r="BZ807" s="759"/>
      <c r="CA807" s="759"/>
      <c r="CB807" s="759"/>
      <c r="CC807" s="759"/>
      <c r="CD807" s="759"/>
      <c r="CE807" s="759"/>
      <c r="CF807" s="759"/>
      <c r="CG807" s="759"/>
      <c r="CH807" s="759"/>
      <c r="CI807" s="759"/>
      <c r="CJ807" s="759"/>
      <c r="CK807" s="759"/>
      <c r="CL807" s="759"/>
      <c r="CM807" s="759"/>
      <c r="CN807" s="759"/>
      <c r="CO807" s="759"/>
      <c r="CP807" s="759"/>
      <c r="CQ807" s="759"/>
      <c r="CR807" s="759"/>
      <c r="CS807" s="759"/>
      <c r="CT807" s="759"/>
      <c r="CU807" s="759"/>
      <c r="CV807" s="759"/>
      <c r="CW807" s="759"/>
      <c r="CX807" s="759"/>
      <c r="CY807" s="759"/>
      <c r="CZ807" s="759"/>
      <c r="DA807" s="759"/>
      <c r="DB807" s="759"/>
      <c r="DC807" s="759"/>
      <c r="DD807" s="759"/>
      <c r="DE807" s="759"/>
      <c r="DF807" s="759"/>
      <c r="DG807" s="759"/>
      <c r="DH807" s="759"/>
      <c r="DI807" s="759"/>
      <c r="DJ807" s="759"/>
      <c r="DK807" s="759"/>
      <c r="DL807" s="759"/>
      <c r="DM807" s="759"/>
      <c r="DN807" s="759"/>
      <c r="DO807" s="759"/>
      <c r="DP807" s="759"/>
      <c r="DQ807" s="759"/>
      <c r="DR807" s="759"/>
      <c r="DS807" s="759"/>
      <c r="DT807" s="759"/>
      <c r="DU807" s="759"/>
      <c r="DV807" s="759"/>
      <c r="DW807" s="759"/>
      <c r="DX807" s="759"/>
      <c r="DY807" s="759"/>
      <c r="DZ807" s="759"/>
      <c r="EA807" s="759"/>
      <c r="EB807" s="759"/>
      <c r="EC807" s="759"/>
    </row>
    <row r="808" spans="1:133" s="774" customFormat="1" x14ac:dyDescent="0.2">
      <c r="A808" s="783"/>
      <c r="B808" s="755" t="s">
        <v>3728</v>
      </c>
      <c r="C808" s="798">
        <v>86049427</v>
      </c>
      <c r="D808" s="755" t="s">
        <v>545</v>
      </c>
      <c r="E808" s="760" t="s">
        <v>278</v>
      </c>
      <c r="F808" s="761" t="s">
        <v>332</v>
      </c>
      <c r="G808" s="760" t="s">
        <v>280</v>
      </c>
      <c r="H808" s="765" t="s">
        <v>3730</v>
      </c>
      <c r="I808" s="759"/>
      <c r="J808" s="759"/>
      <c r="K808" s="759"/>
      <c r="L808" s="759"/>
      <c r="M808" s="759"/>
      <c r="N808" s="759"/>
      <c r="O808" s="759"/>
      <c r="P808" s="759"/>
      <c r="Q808" s="759"/>
      <c r="R808" s="759"/>
      <c r="S808" s="759"/>
      <c r="T808" s="759"/>
      <c r="U808" s="759"/>
      <c r="V808" s="759"/>
      <c r="W808" s="759"/>
      <c r="X808" s="759"/>
      <c r="Y808" s="759"/>
      <c r="Z808" s="759"/>
      <c r="AA808" s="759"/>
      <c r="AB808" s="759"/>
      <c r="AC808" s="759"/>
      <c r="AD808" s="759"/>
      <c r="AE808" s="759"/>
      <c r="AF808" s="759"/>
      <c r="AG808" s="759"/>
      <c r="AH808" s="759"/>
      <c r="AI808" s="759"/>
      <c r="AJ808" s="759"/>
      <c r="AK808" s="759"/>
      <c r="AL808" s="759"/>
      <c r="AM808" s="759"/>
      <c r="AN808" s="759"/>
      <c r="AO808" s="759"/>
      <c r="AP808" s="759"/>
      <c r="AQ808" s="759"/>
      <c r="AR808" s="759"/>
      <c r="AS808" s="759"/>
      <c r="AT808" s="759"/>
      <c r="AU808" s="759"/>
      <c r="AV808" s="759"/>
      <c r="AW808" s="759"/>
      <c r="AX808" s="759"/>
      <c r="AY808" s="759"/>
      <c r="AZ808" s="759"/>
      <c r="BA808" s="759"/>
      <c r="BB808" s="759"/>
      <c r="BC808" s="759"/>
      <c r="BD808" s="759"/>
      <c r="BE808" s="759"/>
      <c r="BF808" s="759"/>
      <c r="BG808" s="759"/>
      <c r="BH808" s="759"/>
      <c r="BI808" s="759"/>
      <c r="BJ808" s="759"/>
      <c r="BK808" s="759"/>
      <c r="BL808" s="759"/>
      <c r="BM808" s="759"/>
      <c r="BN808" s="759"/>
      <c r="BO808" s="759"/>
      <c r="BP808" s="759"/>
      <c r="BQ808" s="759"/>
      <c r="BR808" s="759"/>
      <c r="BS808" s="759"/>
      <c r="BT808" s="759"/>
      <c r="BU808" s="759"/>
      <c r="BV808" s="759"/>
      <c r="BW808" s="759"/>
      <c r="BX808" s="759"/>
      <c r="BY808" s="759"/>
      <c r="BZ808" s="759"/>
      <c r="CA808" s="759"/>
      <c r="CB808" s="759"/>
      <c r="CC808" s="759"/>
      <c r="CD808" s="759"/>
      <c r="CE808" s="759"/>
      <c r="CF808" s="759"/>
      <c r="CG808" s="759"/>
      <c r="CH808" s="759"/>
      <c r="CI808" s="759"/>
      <c r="CJ808" s="759"/>
      <c r="CK808" s="759"/>
      <c r="CL808" s="759"/>
      <c r="CM808" s="759"/>
      <c r="CN808" s="759"/>
      <c r="CO808" s="759"/>
      <c r="CP808" s="759"/>
      <c r="CQ808" s="759"/>
      <c r="CR808" s="759"/>
      <c r="CS808" s="759"/>
      <c r="CT808" s="759"/>
      <c r="CU808" s="759"/>
      <c r="CV808" s="759"/>
      <c r="CW808" s="759"/>
      <c r="CX808" s="759"/>
      <c r="CY808" s="759"/>
      <c r="CZ808" s="759"/>
      <c r="DA808" s="759"/>
      <c r="DB808" s="759"/>
      <c r="DC808" s="759"/>
      <c r="DD808" s="759"/>
      <c r="DE808" s="759"/>
      <c r="DF808" s="759"/>
      <c r="DG808" s="759"/>
      <c r="DH808" s="759"/>
      <c r="DI808" s="759"/>
      <c r="DJ808" s="759"/>
      <c r="DK808" s="759"/>
      <c r="DL808" s="759"/>
      <c r="DM808" s="759"/>
      <c r="DN808" s="759"/>
      <c r="DO808" s="759"/>
      <c r="DP808" s="759"/>
      <c r="DQ808" s="759"/>
      <c r="DR808" s="759"/>
      <c r="DS808" s="759"/>
      <c r="DT808" s="759"/>
      <c r="DU808" s="759"/>
      <c r="DV808" s="759"/>
      <c r="DW808" s="759"/>
      <c r="DX808" s="759"/>
      <c r="DY808" s="759"/>
      <c r="DZ808" s="759"/>
      <c r="EA808" s="759"/>
      <c r="EB808" s="759"/>
      <c r="EC808" s="759"/>
    </row>
    <row r="809" spans="1:133" s="774" customFormat="1" x14ac:dyDescent="0.2">
      <c r="A809" s="783"/>
      <c r="B809" s="755" t="s">
        <v>3731</v>
      </c>
      <c r="C809" s="797">
        <v>17347467</v>
      </c>
      <c r="D809" s="755" t="s">
        <v>547</v>
      </c>
      <c r="E809" s="760" t="s">
        <v>278</v>
      </c>
      <c r="F809" s="761" t="s">
        <v>332</v>
      </c>
      <c r="G809" s="760" t="s">
        <v>280</v>
      </c>
      <c r="H809" s="765" t="s">
        <v>3733</v>
      </c>
      <c r="I809" s="759"/>
      <c r="J809" s="759"/>
      <c r="K809" s="759"/>
      <c r="L809" s="759"/>
      <c r="M809" s="759"/>
      <c r="N809" s="759"/>
      <c r="O809" s="759"/>
      <c r="P809" s="759"/>
      <c r="Q809" s="759"/>
      <c r="R809" s="759"/>
      <c r="S809" s="759"/>
      <c r="T809" s="759"/>
      <c r="U809" s="759"/>
      <c r="V809" s="759"/>
      <c r="W809" s="759"/>
      <c r="X809" s="759"/>
      <c r="Y809" s="759"/>
      <c r="Z809" s="759"/>
      <c r="AA809" s="759"/>
      <c r="AB809" s="759"/>
      <c r="AC809" s="759"/>
      <c r="AD809" s="759"/>
      <c r="AE809" s="759"/>
      <c r="AF809" s="759"/>
      <c r="AG809" s="759"/>
      <c r="AH809" s="759"/>
      <c r="AI809" s="759"/>
      <c r="AJ809" s="759"/>
      <c r="AK809" s="759"/>
      <c r="AL809" s="759"/>
      <c r="AM809" s="759"/>
      <c r="AN809" s="759"/>
      <c r="AO809" s="759"/>
      <c r="AP809" s="759"/>
      <c r="AQ809" s="759"/>
      <c r="AR809" s="759"/>
      <c r="AS809" s="759"/>
      <c r="AT809" s="759"/>
      <c r="AU809" s="759"/>
      <c r="AV809" s="759"/>
      <c r="AW809" s="759"/>
      <c r="AX809" s="759"/>
      <c r="AY809" s="759"/>
      <c r="AZ809" s="759"/>
      <c r="BA809" s="759"/>
      <c r="BB809" s="759"/>
      <c r="BC809" s="759"/>
      <c r="BD809" s="759"/>
      <c r="BE809" s="759"/>
      <c r="BF809" s="759"/>
      <c r="BG809" s="759"/>
      <c r="BH809" s="759"/>
      <c r="BI809" s="759"/>
      <c r="BJ809" s="759"/>
      <c r="BK809" s="759"/>
      <c r="BL809" s="759"/>
      <c r="BM809" s="759"/>
      <c r="BN809" s="759"/>
      <c r="BO809" s="759"/>
      <c r="BP809" s="759"/>
      <c r="BQ809" s="759"/>
      <c r="BR809" s="759"/>
      <c r="BS809" s="759"/>
      <c r="BT809" s="759"/>
      <c r="BU809" s="759"/>
      <c r="BV809" s="759"/>
      <c r="BW809" s="759"/>
      <c r="BX809" s="759"/>
      <c r="BY809" s="759"/>
      <c r="BZ809" s="759"/>
      <c r="CA809" s="759"/>
      <c r="CB809" s="759"/>
      <c r="CC809" s="759"/>
      <c r="CD809" s="759"/>
      <c r="CE809" s="759"/>
      <c r="CF809" s="759"/>
      <c r="CG809" s="759"/>
      <c r="CH809" s="759"/>
      <c r="CI809" s="759"/>
      <c r="CJ809" s="759"/>
      <c r="CK809" s="759"/>
      <c r="CL809" s="759"/>
      <c r="CM809" s="759"/>
      <c r="CN809" s="759"/>
      <c r="CO809" s="759"/>
      <c r="CP809" s="759"/>
      <c r="CQ809" s="759"/>
      <c r="CR809" s="759"/>
      <c r="CS809" s="759"/>
      <c r="CT809" s="759"/>
      <c r="CU809" s="759"/>
      <c r="CV809" s="759"/>
      <c r="CW809" s="759"/>
      <c r="CX809" s="759"/>
      <c r="CY809" s="759"/>
      <c r="CZ809" s="759"/>
      <c r="DA809" s="759"/>
      <c r="DB809" s="759"/>
      <c r="DC809" s="759"/>
      <c r="DD809" s="759"/>
      <c r="DE809" s="759"/>
      <c r="DF809" s="759"/>
      <c r="DG809" s="759"/>
      <c r="DH809" s="759"/>
      <c r="DI809" s="759"/>
      <c r="DJ809" s="759"/>
      <c r="DK809" s="759"/>
      <c r="DL809" s="759"/>
      <c r="DM809" s="759"/>
      <c r="DN809" s="759"/>
      <c r="DO809" s="759"/>
      <c r="DP809" s="759"/>
      <c r="DQ809" s="759"/>
      <c r="DR809" s="759"/>
      <c r="DS809" s="759"/>
      <c r="DT809" s="759"/>
      <c r="DU809" s="759"/>
      <c r="DV809" s="759"/>
      <c r="DW809" s="759"/>
      <c r="DX809" s="759"/>
      <c r="DY809" s="759"/>
      <c r="DZ809" s="759"/>
      <c r="EA809" s="759"/>
      <c r="EB809" s="759"/>
      <c r="EC809" s="759"/>
    </row>
    <row r="810" spans="1:133" s="774" customFormat="1" x14ac:dyDescent="0.2">
      <c r="A810" s="783"/>
      <c r="B810" s="755" t="s">
        <v>3734</v>
      </c>
      <c r="C810" s="797">
        <v>86067624</v>
      </c>
      <c r="D810" s="755" t="s">
        <v>548</v>
      </c>
      <c r="E810" s="760" t="s">
        <v>278</v>
      </c>
      <c r="F810" s="761" t="s">
        <v>332</v>
      </c>
      <c r="G810" s="760" t="s">
        <v>280</v>
      </c>
      <c r="H810" s="765" t="s">
        <v>3735</v>
      </c>
      <c r="I810" s="759"/>
      <c r="J810" s="759"/>
      <c r="K810" s="759"/>
      <c r="L810" s="759"/>
      <c r="M810" s="759"/>
      <c r="N810" s="759"/>
      <c r="O810" s="759"/>
      <c r="P810" s="759"/>
      <c r="Q810" s="759"/>
      <c r="R810" s="759"/>
      <c r="S810" s="759"/>
      <c r="T810" s="759"/>
      <c r="U810" s="759"/>
      <c r="V810" s="759"/>
      <c r="W810" s="759"/>
      <c r="X810" s="759"/>
      <c r="Y810" s="759"/>
      <c r="Z810" s="759"/>
      <c r="AA810" s="759"/>
      <c r="AB810" s="759"/>
      <c r="AC810" s="759"/>
      <c r="AD810" s="759"/>
      <c r="AE810" s="759"/>
      <c r="AF810" s="759"/>
      <c r="AG810" s="759"/>
      <c r="AH810" s="759"/>
      <c r="AI810" s="759"/>
      <c r="AJ810" s="759"/>
      <c r="AK810" s="759"/>
      <c r="AL810" s="759"/>
      <c r="AM810" s="759"/>
      <c r="AN810" s="759"/>
      <c r="AO810" s="759"/>
      <c r="AP810" s="759"/>
      <c r="AQ810" s="759"/>
      <c r="AR810" s="759"/>
      <c r="AS810" s="759"/>
      <c r="AT810" s="759"/>
      <c r="AU810" s="759"/>
      <c r="AV810" s="759"/>
      <c r="AW810" s="759"/>
      <c r="AX810" s="759"/>
      <c r="AY810" s="759"/>
      <c r="AZ810" s="759"/>
      <c r="BA810" s="759"/>
      <c r="BB810" s="759"/>
      <c r="BC810" s="759"/>
      <c r="BD810" s="759"/>
      <c r="BE810" s="759"/>
      <c r="BF810" s="759"/>
      <c r="BG810" s="759"/>
      <c r="BH810" s="759"/>
      <c r="BI810" s="759"/>
      <c r="BJ810" s="759"/>
      <c r="BK810" s="759"/>
      <c r="BL810" s="759"/>
      <c r="BM810" s="759"/>
      <c r="BN810" s="759"/>
      <c r="BO810" s="759"/>
      <c r="BP810" s="759"/>
      <c r="BQ810" s="759"/>
      <c r="BR810" s="759"/>
      <c r="BS810" s="759"/>
      <c r="BT810" s="759"/>
      <c r="BU810" s="759"/>
      <c r="BV810" s="759"/>
      <c r="BW810" s="759"/>
      <c r="BX810" s="759"/>
      <c r="BY810" s="759"/>
      <c r="BZ810" s="759"/>
      <c r="CA810" s="759"/>
      <c r="CB810" s="759"/>
      <c r="CC810" s="759"/>
      <c r="CD810" s="759"/>
      <c r="CE810" s="759"/>
      <c r="CF810" s="759"/>
      <c r="CG810" s="759"/>
      <c r="CH810" s="759"/>
      <c r="CI810" s="759"/>
      <c r="CJ810" s="759"/>
      <c r="CK810" s="759"/>
      <c r="CL810" s="759"/>
      <c r="CM810" s="759"/>
      <c r="CN810" s="759"/>
      <c r="CO810" s="759"/>
      <c r="CP810" s="759"/>
      <c r="CQ810" s="759"/>
      <c r="CR810" s="759"/>
      <c r="CS810" s="759"/>
      <c r="CT810" s="759"/>
      <c r="CU810" s="759"/>
      <c r="CV810" s="759"/>
      <c r="CW810" s="759"/>
      <c r="CX810" s="759"/>
      <c r="CY810" s="759"/>
      <c r="CZ810" s="759"/>
      <c r="DA810" s="759"/>
      <c r="DB810" s="759"/>
      <c r="DC810" s="759"/>
      <c r="DD810" s="759"/>
      <c r="DE810" s="759"/>
      <c r="DF810" s="759"/>
      <c r="DG810" s="759"/>
      <c r="DH810" s="759"/>
      <c r="DI810" s="759"/>
      <c r="DJ810" s="759"/>
      <c r="DK810" s="759"/>
      <c r="DL810" s="759"/>
      <c r="DM810" s="759"/>
      <c r="DN810" s="759"/>
      <c r="DO810" s="759"/>
      <c r="DP810" s="759"/>
      <c r="DQ810" s="759"/>
      <c r="DR810" s="759"/>
      <c r="DS810" s="759"/>
      <c r="DT810" s="759"/>
      <c r="DU810" s="759"/>
      <c r="DV810" s="759"/>
      <c r="DW810" s="759"/>
      <c r="DX810" s="759"/>
      <c r="DY810" s="759"/>
      <c r="DZ810" s="759"/>
      <c r="EA810" s="759"/>
      <c r="EB810" s="759"/>
      <c r="EC810" s="759"/>
    </row>
    <row r="811" spans="1:133" s="774" customFormat="1" x14ac:dyDescent="0.2">
      <c r="A811" s="783"/>
      <c r="B811" s="755" t="s">
        <v>3736</v>
      </c>
      <c r="C811" s="797">
        <v>86071891</v>
      </c>
      <c r="D811" s="755" t="s">
        <v>1228</v>
      </c>
      <c r="E811" s="760" t="s">
        <v>278</v>
      </c>
      <c r="F811" s="761" t="s">
        <v>332</v>
      </c>
      <c r="G811" s="760" t="s">
        <v>280</v>
      </c>
      <c r="H811" s="765" t="s">
        <v>3737</v>
      </c>
      <c r="I811" s="759"/>
      <c r="J811" s="759"/>
      <c r="K811" s="759"/>
      <c r="L811" s="759"/>
      <c r="M811" s="759"/>
      <c r="N811" s="759"/>
      <c r="O811" s="759"/>
      <c r="P811" s="759"/>
      <c r="Q811" s="759"/>
      <c r="R811" s="759"/>
      <c r="S811" s="759"/>
      <c r="T811" s="759"/>
      <c r="U811" s="759"/>
      <c r="V811" s="759"/>
      <c r="W811" s="759"/>
      <c r="X811" s="759"/>
      <c r="Y811" s="759"/>
      <c r="Z811" s="759"/>
      <c r="AA811" s="759"/>
      <c r="AB811" s="759"/>
      <c r="AC811" s="759"/>
      <c r="AD811" s="759"/>
      <c r="AE811" s="759"/>
      <c r="AF811" s="759"/>
      <c r="AG811" s="759"/>
      <c r="AH811" s="759"/>
      <c r="AI811" s="759"/>
      <c r="AJ811" s="759"/>
      <c r="AK811" s="759"/>
      <c r="AL811" s="759"/>
      <c r="AM811" s="759"/>
      <c r="AN811" s="759"/>
      <c r="AO811" s="759"/>
      <c r="AP811" s="759"/>
      <c r="AQ811" s="759"/>
      <c r="AR811" s="759"/>
      <c r="AS811" s="759"/>
      <c r="AT811" s="759"/>
      <c r="AU811" s="759"/>
      <c r="AV811" s="759"/>
      <c r="AW811" s="759"/>
      <c r="AX811" s="759"/>
      <c r="AY811" s="759"/>
      <c r="AZ811" s="759"/>
      <c r="BA811" s="759"/>
      <c r="BB811" s="759"/>
      <c r="BC811" s="759"/>
      <c r="BD811" s="759"/>
      <c r="BE811" s="759"/>
      <c r="BF811" s="759"/>
      <c r="BG811" s="759"/>
      <c r="BH811" s="759"/>
      <c r="BI811" s="759"/>
      <c r="BJ811" s="759"/>
      <c r="BK811" s="759"/>
      <c r="BL811" s="759"/>
      <c r="BM811" s="759"/>
      <c r="BN811" s="759"/>
      <c r="BO811" s="759"/>
      <c r="BP811" s="759"/>
      <c r="BQ811" s="759"/>
      <c r="BR811" s="759"/>
      <c r="BS811" s="759"/>
      <c r="BT811" s="759"/>
      <c r="BU811" s="759"/>
      <c r="BV811" s="759"/>
      <c r="BW811" s="759"/>
      <c r="BX811" s="759"/>
      <c r="BY811" s="759"/>
      <c r="BZ811" s="759"/>
      <c r="CA811" s="759"/>
      <c r="CB811" s="759"/>
      <c r="CC811" s="759"/>
      <c r="CD811" s="759"/>
      <c r="CE811" s="759"/>
      <c r="CF811" s="759"/>
      <c r="CG811" s="759"/>
      <c r="CH811" s="759"/>
      <c r="CI811" s="759"/>
      <c r="CJ811" s="759"/>
      <c r="CK811" s="759"/>
      <c r="CL811" s="759"/>
      <c r="CM811" s="759"/>
      <c r="CN811" s="759"/>
      <c r="CO811" s="759"/>
      <c r="CP811" s="759"/>
      <c r="CQ811" s="759"/>
      <c r="CR811" s="759"/>
      <c r="CS811" s="759"/>
      <c r="CT811" s="759"/>
      <c r="CU811" s="759"/>
      <c r="CV811" s="759"/>
      <c r="CW811" s="759"/>
      <c r="CX811" s="759"/>
      <c r="CY811" s="759"/>
      <c r="CZ811" s="759"/>
      <c r="DA811" s="759"/>
      <c r="DB811" s="759"/>
      <c r="DC811" s="759"/>
      <c r="DD811" s="759"/>
      <c r="DE811" s="759"/>
      <c r="DF811" s="759"/>
      <c r="DG811" s="759"/>
      <c r="DH811" s="759"/>
      <c r="DI811" s="759"/>
      <c r="DJ811" s="759"/>
      <c r="DK811" s="759"/>
      <c r="DL811" s="759"/>
      <c r="DM811" s="759"/>
      <c r="DN811" s="759"/>
      <c r="DO811" s="759"/>
      <c r="DP811" s="759"/>
      <c r="DQ811" s="759"/>
      <c r="DR811" s="759"/>
      <c r="DS811" s="759"/>
      <c r="DT811" s="759"/>
      <c r="DU811" s="759"/>
      <c r="DV811" s="759"/>
      <c r="DW811" s="759"/>
      <c r="DX811" s="759"/>
      <c r="DY811" s="759"/>
      <c r="DZ811" s="759"/>
      <c r="EA811" s="759"/>
      <c r="EB811" s="759"/>
      <c r="EC811" s="759"/>
    </row>
    <row r="812" spans="1:133" s="774" customFormat="1" x14ac:dyDescent="0.2">
      <c r="A812" s="783"/>
      <c r="B812" s="755" t="s">
        <v>3738</v>
      </c>
      <c r="C812" s="797">
        <v>86048717</v>
      </c>
      <c r="D812" s="755" t="s">
        <v>695</v>
      </c>
      <c r="E812" s="760" t="s">
        <v>278</v>
      </c>
      <c r="F812" s="761" t="s">
        <v>332</v>
      </c>
      <c r="G812" s="760" t="s">
        <v>280</v>
      </c>
      <c r="H812" s="765" t="s">
        <v>3739</v>
      </c>
      <c r="I812" s="759"/>
      <c r="J812" s="759"/>
      <c r="K812" s="759"/>
      <c r="L812" s="759"/>
      <c r="M812" s="759"/>
      <c r="N812" s="759"/>
      <c r="O812" s="759"/>
      <c r="P812" s="759"/>
      <c r="Q812" s="759"/>
      <c r="R812" s="759"/>
      <c r="S812" s="759"/>
      <c r="T812" s="759"/>
      <c r="U812" s="759"/>
      <c r="V812" s="759"/>
      <c r="W812" s="759"/>
      <c r="X812" s="759"/>
      <c r="Y812" s="759"/>
      <c r="Z812" s="759"/>
      <c r="AA812" s="759"/>
      <c r="AB812" s="759"/>
      <c r="AC812" s="759"/>
      <c r="AD812" s="759"/>
      <c r="AE812" s="759"/>
      <c r="AF812" s="759"/>
      <c r="AG812" s="759"/>
      <c r="AH812" s="759"/>
      <c r="AI812" s="759"/>
      <c r="AJ812" s="759"/>
      <c r="AK812" s="759"/>
      <c r="AL812" s="759"/>
      <c r="AM812" s="759"/>
      <c r="AN812" s="759"/>
      <c r="AO812" s="759"/>
      <c r="AP812" s="759"/>
      <c r="AQ812" s="759"/>
      <c r="AR812" s="759"/>
      <c r="AS812" s="759"/>
      <c r="AT812" s="759"/>
      <c r="AU812" s="759"/>
      <c r="AV812" s="759"/>
      <c r="AW812" s="759"/>
      <c r="AX812" s="759"/>
      <c r="AY812" s="759"/>
      <c r="AZ812" s="759"/>
      <c r="BA812" s="759"/>
      <c r="BB812" s="759"/>
      <c r="BC812" s="759"/>
      <c r="BD812" s="759"/>
      <c r="BE812" s="759"/>
      <c r="BF812" s="759"/>
      <c r="BG812" s="759"/>
      <c r="BH812" s="759"/>
      <c r="BI812" s="759"/>
      <c r="BJ812" s="759"/>
      <c r="BK812" s="759"/>
      <c r="BL812" s="759"/>
      <c r="BM812" s="759"/>
      <c r="BN812" s="759"/>
      <c r="BO812" s="759"/>
      <c r="BP812" s="759"/>
      <c r="BQ812" s="759"/>
      <c r="BR812" s="759"/>
      <c r="BS812" s="759"/>
      <c r="BT812" s="759"/>
      <c r="BU812" s="759"/>
      <c r="BV812" s="759"/>
      <c r="BW812" s="759"/>
      <c r="BX812" s="759"/>
      <c r="BY812" s="759"/>
      <c r="BZ812" s="759"/>
      <c r="CA812" s="759"/>
      <c r="CB812" s="759"/>
      <c r="CC812" s="759"/>
      <c r="CD812" s="759"/>
      <c r="CE812" s="759"/>
      <c r="CF812" s="759"/>
      <c r="CG812" s="759"/>
      <c r="CH812" s="759"/>
      <c r="CI812" s="759"/>
      <c r="CJ812" s="759"/>
      <c r="CK812" s="759"/>
      <c r="CL812" s="759"/>
      <c r="CM812" s="759"/>
      <c r="CN812" s="759"/>
      <c r="CO812" s="759"/>
      <c r="CP812" s="759"/>
      <c r="CQ812" s="759"/>
      <c r="CR812" s="759"/>
      <c r="CS812" s="759"/>
      <c r="CT812" s="759"/>
      <c r="CU812" s="759"/>
      <c r="CV812" s="759"/>
      <c r="CW812" s="759"/>
      <c r="CX812" s="759"/>
      <c r="CY812" s="759"/>
      <c r="CZ812" s="759"/>
      <c r="DA812" s="759"/>
      <c r="DB812" s="759"/>
      <c r="DC812" s="759"/>
      <c r="DD812" s="759"/>
      <c r="DE812" s="759"/>
      <c r="DF812" s="759"/>
      <c r="DG812" s="759"/>
      <c r="DH812" s="759"/>
      <c r="DI812" s="759"/>
      <c r="DJ812" s="759"/>
      <c r="DK812" s="759"/>
      <c r="DL812" s="759"/>
      <c r="DM812" s="759"/>
      <c r="DN812" s="759"/>
      <c r="DO812" s="759"/>
      <c r="DP812" s="759"/>
      <c r="DQ812" s="759"/>
      <c r="DR812" s="759"/>
      <c r="DS812" s="759"/>
      <c r="DT812" s="759"/>
      <c r="DU812" s="759"/>
      <c r="DV812" s="759"/>
      <c r="DW812" s="759"/>
      <c r="DX812" s="759"/>
      <c r="DY812" s="759"/>
      <c r="DZ812" s="759"/>
      <c r="EA812" s="759"/>
      <c r="EB812" s="759"/>
      <c r="EC812" s="759"/>
    </row>
    <row r="813" spans="1:133" s="774" customFormat="1" x14ac:dyDescent="0.2">
      <c r="A813" s="783"/>
      <c r="B813" s="755" t="s">
        <v>3740</v>
      </c>
      <c r="C813" s="797">
        <v>86048506</v>
      </c>
      <c r="D813" s="755" t="s">
        <v>896</v>
      </c>
      <c r="E813" s="760" t="s">
        <v>278</v>
      </c>
      <c r="F813" s="761" t="s">
        <v>332</v>
      </c>
      <c r="G813" s="760" t="s">
        <v>280</v>
      </c>
      <c r="H813" s="765" t="s">
        <v>3741</v>
      </c>
      <c r="I813" s="759"/>
      <c r="J813" s="759"/>
      <c r="K813" s="759"/>
      <c r="L813" s="759"/>
      <c r="M813" s="759"/>
      <c r="N813" s="759"/>
      <c r="O813" s="759"/>
      <c r="P813" s="759"/>
      <c r="Q813" s="759"/>
      <c r="R813" s="759"/>
      <c r="S813" s="759"/>
      <c r="T813" s="759"/>
      <c r="U813" s="759"/>
      <c r="V813" s="759"/>
      <c r="W813" s="759"/>
      <c r="X813" s="759"/>
      <c r="Y813" s="759"/>
      <c r="Z813" s="759"/>
      <c r="AA813" s="759"/>
      <c r="AB813" s="759"/>
      <c r="AC813" s="759"/>
      <c r="AD813" s="759"/>
      <c r="AE813" s="759"/>
      <c r="AF813" s="759"/>
      <c r="AG813" s="759"/>
      <c r="AH813" s="759"/>
      <c r="AI813" s="759"/>
      <c r="AJ813" s="759"/>
      <c r="AK813" s="759"/>
      <c r="AL813" s="759"/>
      <c r="AM813" s="759"/>
      <c r="AN813" s="759"/>
      <c r="AO813" s="759"/>
      <c r="AP813" s="759"/>
      <c r="AQ813" s="759"/>
      <c r="AR813" s="759"/>
      <c r="AS813" s="759"/>
      <c r="AT813" s="759"/>
      <c r="AU813" s="759"/>
      <c r="AV813" s="759"/>
      <c r="AW813" s="759"/>
      <c r="AX813" s="759"/>
      <c r="AY813" s="759"/>
      <c r="AZ813" s="759"/>
      <c r="BA813" s="759"/>
      <c r="BB813" s="759"/>
      <c r="BC813" s="759"/>
      <c r="BD813" s="759"/>
      <c r="BE813" s="759"/>
      <c r="BF813" s="759"/>
      <c r="BG813" s="759"/>
      <c r="BH813" s="759"/>
      <c r="BI813" s="759"/>
      <c r="BJ813" s="759"/>
      <c r="BK813" s="759"/>
      <c r="BL813" s="759"/>
      <c r="BM813" s="759"/>
      <c r="BN813" s="759"/>
      <c r="BO813" s="759"/>
      <c r="BP813" s="759"/>
      <c r="BQ813" s="759"/>
      <c r="BR813" s="759"/>
      <c r="BS813" s="759"/>
      <c r="BT813" s="759"/>
      <c r="BU813" s="759"/>
      <c r="BV813" s="759"/>
      <c r="BW813" s="759"/>
      <c r="BX813" s="759"/>
      <c r="BY813" s="759"/>
      <c r="BZ813" s="759"/>
      <c r="CA813" s="759"/>
      <c r="CB813" s="759"/>
      <c r="CC813" s="759"/>
      <c r="CD813" s="759"/>
      <c r="CE813" s="759"/>
      <c r="CF813" s="759"/>
      <c r="CG813" s="759"/>
      <c r="CH813" s="759"/>
      <c r="CI813" s="759"/>
      <c r="CJ813" s="759"/>
      <c r="CK813" s="759"/>
      <c r="CL813" s="759"/>
      <c r="CM813" s="759"/>
      <c r="CN813" s="759"/>
      <c r="CO813" s="759"/>
      <c r="CP813" s="759"/>
      <c r="CQ813" s="759"/>
      <c r="CR813" s="759"/>
      <c r="CS813" s="759"/>
      <c r="CT813" s="759"/>
      <c r="CU813" s="759"/>
      <c r="CV813" s="759"/>
      <c r="CW813" s="759"/>
      <c r="CX813" s="759"/>
      <c r="CY813" s="759"/>
      <c r="CZ813" s="759"/>
      <c r="DA813" s="759"/>
      <c r="DB813" s="759"/>
      <c r="DC813" s="759"/>
      <c r="DD813" s="759"/>
      <c r="DE813" s="759"/>
      <c r="DF813" s="759"/>
      <c r="DG813" s="759"/>
      <c r="DH813" s="759"/>
      <c r="DI813" s="759"/>
      <c r="DJ813" s="759"/>
      <c r="DK813" s="759"/>
      <c r="DL813" s="759"/>
      <c r="DM813" s="759"/>
      <c r="DN813" s="759"/>
      <c r="DO813" s="759"/>
      <c r="DP813" s="759"/>
      <c r="DQ813" s="759"/>
      <c r="DR813" s="759"/>
      <c r="DS813" s="759"/>
      <c r="DT813" s="759"/>
      <c r="DU813" s="759"/>
      <c r="DV813" s="759"/>
      <c r="DW813" s="759"/>
      <c r="DX813" s="759"/>
      <c r="DY813" s="759"/>
      <c r="DZ813" s="759"/>
      <c r="EA813" s="759"/>
      <c r="EB813" s="759"/>
      <c r="EC813" s="759"/>
    </row>
    <row r="814" spans="1:133" s="774" customFormat="1" x14ac:dyDescent="0.2">
      <c r="A814" s="783"/>
      <c r="B814" s="755" t="s">
        <v>3742</v>
      </c>
      <c r="C814" s="797">
        <v>1121901471</v>
      </c>
      <c r="D814" s="755" t="s">
        <v>897</v>
      </c>
      <c r="E814" s="760" t="s">
        <v>278</v>
      </c>
      <c r="F814" s="761" t="s">
        <v>332</v>
      </c>
      <c r="G814" s="760" t="s">
        <v>280</v>
      </c>
      <c r="H814" s="765" t="s">
        <v>3743</v>
      </c>
      <c r="I814" s="759"/>
      <c r="J814" s="759"/>
      <c r="K814" s="759"/>
      <c r="L814" s="759"/>
      <c r="M814" s="759"/>
      <c r="N814" s="759"/>
      <c r="O814" s="759"/>
      <c r="P814" s="759"/>
      <c r="Q814" s="759"/>
      <c r="R814" s="759"/>
      <c r="S814" s="759"/>
      <c r="T814" s="759"/>
      <c r="U814" s="759"/>
      <c r="V814" s="759"/>
      <c r="W814" s="759"/>
      <c r="X814" s="759"/>
      <c r="Y814" s="759"/>
      <c r="Z814" s="759"/>
      <c r="AA814" s="759"/>
      <c r="AB814" s="759"/>
      <c r="AC814" s="759"/>
      <c r="AD814" s="759"/>
      <c r="AE814" s="759"/>
      <c r="AF814" s="759"/>
      <c r="AG814" s="759"/>
      <c r="AH814" s="759"/>
      <c r="AI814" s="759"/>
      <c r="AJ814" s="759"/>
      <c r="AK814" s="759"/>
      <c r="AL814" s="759"/>
      <c r="AM814" s="759"/>
      <c r="AN814" s="759"/>
      <c r="AO814" s="759"/>
      <c r="AP814" s="759"/>
      <c r="AQ814" s="759"/>
      <c r="AR814" s="759"/>
      <c r="AS814" s="759"/>
      <c r="AT814" s="759"/>
      <c r="AU814" s="759"/>
      <c r="AV814" s="759"/>
      <c r="AW814" s="759"/>
      <c r="AX814" s="759"/>
      <c r="AY814" s="759"/>
      <c r="AZ814" s="759"/>
      <c r="BA814" s="759"/>
      <c r="BB814" s="759"/>
      <c r="BC814" s="759"/>
      <c r="BD814" s="759"/>
      <c r="BE814" s="759"/>
      <c r="BF814" s="759"/>
      <c r="BG814" s="759"/>
      <c r="BH814" s="759"/>
      <c r="BI814" s="759"/>
      <c r="BJ814" s="759"/>
      <c r="BK814" s="759"/>
      <c r="BL814" s="759"/>
      <c r="BM814" s="759"/>
      <c r="BN814" s="759"/>
      <c r="BO814" s="759"/>
      <c r="BP814" s="759"/>
      <c r="BQ814" s="759"/>
      <c r="BR814" s="759"/>
      <c r="BS814" s="759"/>
      <c r="BT814" s="759"/>
      <c r="BU814" s="759"/>
      <c r="BV814" s="759"/>
      <c r="BW814" s="759"/>
      <c r="BX814" s="759"/>
      <c r="BY814" s="759"/>
      <c r="BZ814" s="759"/>
      <c r="CA814" s="759"/>
      <c r="CB814" s="759"/>
      <c r="CC814" s="759"/>
      <c r="CD814" s="759"/>
      <c r="CE814" s="759"/>
      <c r="CF814" s="759"/>
      <c r="CG814" s="759"/>
      <c r="CH814" s="759"/>
      <c r="CI814" s="759"/>
      <c r="CJ814" s="759"/>
      <c r="CK814" s="759"/>
      <c r="CL814" s="759"/>
      <c r="CM814" s="759"/>
      <c r="CN814" s="759"/>
      <c r="CO814" s="759"/>
      <c r="CP814" s="759"/>
      <c r="CQ814" s="759"/>
      <c r="CR814" s="759"/>
      <c r="CS814" s="759"/>
      <c r="CT814" s="759"/>
      <c r="CU814" s="759"/>
      <c r="CV814" s="759"/>
      <c r="CW814" s="759"/>
      <c r="CX814" s="759"/>
      <c r="CY814" s="759"/>
      <c r="CZ814" s="759"/>
      <c r="DA814" s="759"/>
      <c r="DB814" s="759"/>
      <c r="DC814" s="759"/>
      <c r="DD814" s="759"/>
      <c r="DE814" s="759"/>
      <c r="DF814" s="759"/>
      <c r="DG814" s="759"/>
      <c r="DH814" s="759"/>
      <c r="DI814" s="759"/>
      <c r="DJ814" s="759"/>
      <c r="DK814" s="759"/>
      <c r="DL814" s="759"/>
      <c r="DM814" s="759"/>
      <c r="DN814" s="759"/>
      <c r="DO814" s="759"/>
      <c r="DP814" s="759"/>
      <c r="DQ814" s="759"/>
      <c r="DR814" s="759"/>
      <c r="DS814" s="759"/>
      <c r="DT814" s="759"/>
      <c r="DU814" s="759"/>
      <c r="DV814" s="759"/>
      <c r="DW814" s="759"/>
      <c r="DX814" s="759"/>
      <c r="DY814" s="759"/>
      <c r="DZ814" s="759"/>
      <c r="EA814" s="759"/>
      <c r="EB814" s="759"/>
      <c r="EC814" s="759"/>
    </row>
    <row r="815" spans="1:133" s="774" customFormat="1" x14ac:dyDescent="0.2">
      <c r="A815" s="783"/>
      <c r="B815" s="755" t="s">
        <v>3744</v>
      </c>
      <c r="C815" s="798">
        <v>86043073</v>
      </c>
      <c r="D815" s="756" t="s">
        <v>1148</v>
      </c>
      <c r="E815" s="760" t="s">
        <v>278</v>
      </c>
      <c r="F815" s="761" t="s">
        <v>332</v>
      </c>
      <c r="G815" s="760" t="s">
        <v>280</v>
      </c>
      <c r="H815" s="765" t="s">
        <v>3746</v>
      </c>
      <c r="I815" s="759"/>
      <c r="J815" s="759"/>
      <c r="K815" s="759"/>
      <c r="L815" s="759"/>
      <c r="M815" s="759"/>
      <c r="N815" s="759"/>
      <c r="O815" s="759"/>
      <c r="P815" s="759"/>
      <c r="Q815" s="759"/>
      <c r="R815" s="759"/>
      <c r="S815" s="759"/>
      <c r="T815" s="759"/>
      <c r="U815" s="759"/>
      <c r="V815" s="759"/>
      <c r="W815" s="759"/>
      <c r="X815" s="759"/>
      <c r="Y815" s="759"/>
      <c r="Z815" s="759"/>
      <c r="AA815" s="759"/>
      <c r="AB815" s="759"/>
      <c r="AC815" s="759"/>
      <c r="AD815" s="759"/>
      <c r="AE815" s="759"/>
      <c r="AF815" s="759"/>
      <c r="AG815" s="759"/>
      <c r="AH815" s="759"/>
      <c r="AI815" s="759"/>
      <c r="AJ815" s="759"/>
      <c r="AK815" s="759"/>
      <c r="AL815" s="759"/>
      <c r="AM815" s="759"/>
      <c r="AN815" s="759"/>
      <c r="AO815" s="759"/>
      <c r="AP815" s="759"/>
      <c r="AQ815" s="759"/>
      <c r="AR815" s="759"/>
      <c r="AS815" s="759"/>
      <c r="AT815" s="759"/>
      <c r="AU815" s="759"/>
      <c r="AV815" s="759"/>
      <c r="AW815" s="759"/>
      <c r="AX815" s="759"/>
      <c r="AY815" s="759"/>
      <c r="AZ815" s="759"/>
      <c r="BA815" s="759"/>
      <c r="BB815" s="759"/>
      <c r="BC815" s="759"/>
      <c r="BD815" s="759"/>
      <c r="BE815" s="759"/>
      <c r="BF815" s="759"/>
      <c r="BG815" s="759"/>
      <c r="BH815" s="759"/>
      <c r="BI815" s="759"/>
      <c r="BJ815" s="759"/>
      <c r="BK815" s="759"/>
      <c r="BL815" s="759"/>
      <c r="BM815" s="759"/>
      <c r="BN815" s="759"/>
      <c r="BO815" s="759"/>
      <c r="BP815" s="759"/>
      <c r="BQ815" s="759"/>
      <c r="BR815" s="759"/>
      <c r="BS815" s="759"/>
      <c r="BT815" s="759"/>
      <c r="BU815" s="759"/>
      <c r="BV815" s="759"/>
      <c r="BW815" s="759"/>
      <c r="BX815" s="759"/>
      <c r="BY815" s="759"/>
      <c r="BZ815" s="759"/>
      <c r="CA815" s="759"/>
      <c r="CB815" s="759"/>
      <c r="CC815" s="759"/>
      <c r="CD815" s="759"/>
      <c r="CE815" s="759"/>
      <c r="CF815" s="759"/>
      <c r="CG815" s="759"/>
      <c r="CH815" s="759"/>
      <c r="CI815" s="759"/>
      <c r="CJ815" s="759"/>
      <c r="CK815" s="759"/>
      <c r="CL815" s="759"/>
      <c r="CM815" s="759"/>
      <c r="CN815" s="759"/>
      <c r="CO815" s="759"/>
      <c r="CP815" s="759"/>
      <c r="CQ815" s="759"/>
      <c r="CR815" s="759"/>
      <c r="CS815" s="759"/>
      <c r="CT815" s="759"/>
      <c r="CU815" s="759"/>
      <c r="CV815" s="759"/>
      <c r="CW815" s="759"/>
      <c r="CX815" s="759"/>
      <c r="CY815" s="759"/>
      <c r="CZ815" s="759"/>
      <c r="DA815" s="759"/>
      <c r="DB815" s="759"/>
      <c r="DC815" s="759"/>
      <c r="DD815" s="759"/>
      <c r="DE815" s="759"/>
      <c r="DF815" s="759"/>
      <c r="DG815" s="759"/>
      <c r="DH815" s="759"/>
      <c r="DI815" s="759"/>
      <c r="DJ815" s="759"/>
      <c r="DK815" s="759"/>
      <c r="DL815" s="759"/>
      <c r="DM815" s="759"/>
      <c r="DN815" s="759"/>
      <c r="DO815" s="759"/>
      <c r="DP815" s="759"/>
      <c r="DQ815" s="759"/>
      <c r="DR815" s="759"/>
      <c r="DS815" s="759"/>
      <c r="DT815" s="759"/>
      <c r="DU815" s="759"/>
      <c r="DV815" s="759"/>
      <c r="DW815" s="759"/>
      <c r="DX815" s="759"/>
      <c r="DY815" s="759"/>
      <c r="DZ815" s="759"/>
      <c r="EA815" s="759"/>
      <c r="EB815" s="759"/>
      <c r="EC815" s="759"/>
    </row>
    <row r="816" spans="1:133" s="774" customFormat="1" x14ac:dyDescent="0.2">
      <c r="A816" s="783"/>
      <c r="B816" s="755" t="s">
        <v>3747</v>
      </c>
      <c r="C816" s="797">
        <v>40446918</v>
      </c>
      <c r="D816" s="755" t="s">
        <v>543</v>
      </c>
      <c r="E816" s="760" t="s">
        <v>437</v>
      </c>
      <c r="F816" s="761" t="s">
        <v>332</v>
      </c>
      <c r="G816" s="760" t="s">
        <v>280</v>
      </c>
      <c r="H816" s="765" t="s">
        <v>3748</v>
      </c>
      <c r="I816" s="759"/>
      <c r="J816" s="759"/>
      <c r="K816" s="759"/>
      <c r="L816" s="759"/>
      <c r="M816" s="759"/>
      <c r="N816" s="759"/>
      <c r="O816" s="759"/>
      <c r="P816" s="759"/>
      <c r="Q816" s="759"/>
      <c r="R816" s="759"/>
      <c r="S816" s="759"/>
      <c r="T816" s="759"/>
      <c r="U816" s="759"/>
      <c r="V816" s="759"/>
      <c r="W816" s="759"/>
      <c r="X816" s="759"/>
      <c r="Y816" s="759"/>
      <c r="Z816" s="759"/>
      <c r="AA816" s="759"/>
      <c r="AB816" s="759"/>
      <c r="AC816" s="759"/>
      <c r="AD816" s="759"/>
      <c r="AE816" s="759"/>
      <c r="AF816" s="759"/>
      <c r="AG816" s="759"/>
      <c r="AH816" s="759"/>
      <c r="AI816" s="759"/>
      <c r="AJ816" s="759"/>
      <c r="AK816" s="759"/>
      <c r="AL816" s="759"/>
      <c r="AM816" s="759"/>
      <c r="AN816" s="759"/>
      <c r="AO816" s="759"/>
      <c r="AP816" s="759"/>
      <c r="AQ816" s="759"/>
      <c r="AR816" s="759"/>
      <c r="AS816" s="759"/>
      <c r="AT816" s="759"/>
      <c r="AU816" s="759"/>
      <c r="AV816" s="759"/>
      <c r="AW816" s="759"/>
      <c r="AX816" s="759"/>
      <c r="AY816" s="759"/>
      <c r="AZ816" s="759"/>
      <c r="BA816" s="759"/>
      <c r="BB816" s="759"/>
      <c r="BC816" s="759"/>
      <c r="BD816" s="759"/>
      <c r="BE816" s="759"/>
      <c r="BF816" s="759"/>
      <c r="BG816" s="759"/>
      <c r="BH816" s="759"/>
      <c r="BI816" s="759"/>
      <c r="BJ816" s="759"/>
      <c r="BK816" s="759"/>
      <c r="BL816" s="759"/>
      <c r="BM816" s="759"/>
      <c r="BN816" s="759"/>
      <c r="BO816" s="759"/>
      <c r="BP816" s="759"/>
      <c r="BQ816" s="759"/>
      <c r="BR816" s="759"/>
      <c r="BS816" s="759"/>
      <c r="BT816" s="759"/>
      <c r="BU816" s="759"/>
      <c r="BV816" s="759"/>
      <c r="BW816" s="759"/>
      <c r="BX816" s="759"/>
      <c r="BY816" s="759"/>
      <c r="BZ816" s="759"/>
      <c r="CA816" s="759"/>
      <c r="CB816" s="759"/>
      <c r="CC816" s="759"/>
      <c r="CD816" s="759"/>
      <c r="CE816" s="759"/>
      <c r="CF816" s="759"/>
      <c r="CG816" s="759"/>
      <c r="CH816" s="759"/>
      <c r="CI816" s="759"/>
      <c r="CJ816" s="759"/>
      <c r="CK816" s="759"/>
      <c r="CL816" s="759"/>
      <c r="CM816" s="759"/>
      <c r="CN816" s="759"/>
      <c r="CO816" s="759"/>
      <c r="CP816" s="759"/>
      <c r="CQ816" s="759"/>
      <c r="CR816" s="759"/>
      <c r="CS816" s="759"/>
      <c r="CT816" s="759"/>
      <c r="CU816" s="759"/>
      <c r="CV816" s="759"/>
      <c r="CW816" s="759"/>
      <c r="CX816" s="759"/>
      <c r="CY816" s="759"/>
      <c r="CZ816" s="759"/>
      <c r="DA816" s="759"/>
      <c r="DB816" s="759"/>
      <c r="DC816" s="759"/>
      <c r="DD816" s="759"/>
      <c r="DE816" s="759"/>
      <c r="DF816" s="759"/>
      <c r="DG816" s="759"/>
      <c r="DH816" s="759"/>
      <c r="DI816" s="759"/>
      <c r="DJ816" s="759"/>
      <c r="DK816" s="759"/>
      <c r="DL816" s="759"/>
      <c r="DM816" s="759"/>
      <c r="DN816" s="759"/>
      <c r="DO816" s="759"/>
      <c r="DP816" s="759"/>
      <c r="DQ816" s="759"/>
      <c r="DR816" s="759"/>
      <c r="DS816" s="759"/>
      <c r="DT816" s="759"/>
      <c r="DU816" s="759"/>
      <c r="DV816" s="759"/>
      <c r="DW816" s="759"/>
      <c r="DX816" s="759"/>
      <c r="DY816" s="759"/>
      <c r="DZ816" s="759"/>
      <c r="EA816" s="759"/>
      <c r="EB816" s="759"/>
      <c r="EC816" s="759"/>
    </row>
    <row r="817" spans="1:133" s="774" customFormat="1" x14ac:dyDescent="0.2">
      <c r="A817" s="783"/>
      <c r="B817" s="755" t="s">
        <v>3749</v>
      </c>
      <c r="C817" s="797">
        <v>1121844906</v>
      </c>
      <c r="D817" s="755" t="s">
        <v>680</v>
      </c>
      <c r="E817" s="760" t="s">
        <v>437</v>
      </c>
      <c r="F817" s="761" t="s">
        <v>332</v>
      </c>
      <c r="G817" s="760" t="s">
        <v>280</v>
      </c>
      <c r="H817" s="765" t="s">
        <v>3750</v>
      </c>
      <c r="I817" s="759"/>
      <c r="J817" s="759"/>
      <c r="K817" s="759"/>
      <c r="L817" s="759"/>
      <c r="M817" s="759"/>
      <c r="N817" s="759"/>
      <c r="O817" s="759"/>
      <c r="P817" s="759"/>
      <c r="Q817" s="759"/>
      <c r="R817" s="759"/>
      <c r="S817" s="759"/>
      <c r="T817" s="759"/>
      <c r="U817" s="759"/>
      <c r="V817" s="759"/>
      <c r="W817" s="759"/>
      <c r="X817" s="759"/>
      <c r="Y817" s="759"/>
      <c r="Z817" s="759"/>
      <c r="AA817" s="759"/>
      <c r="AB817" s="759"/>
      <c r="AC817" s="759"/>
      <c r="AD817" s="759"/>
      <c r="AE817" s="759"/>
      <c r="AF817" s="759"/>
      <c r="AG817" s="759"/>
      <c r="AH817" s="759"/>
      <c r="AI817" s="759"/>
      <c r="AJ817" s="759"/>
      <c r="AK817" s="759"/>
      <c r="AL817" s="759"/>
      <c r="AM817" s="759"/>
      <c r="AN817" s="759"/>
      <c r="AO817" s="759"/>
      <c r="AP817" s="759"/>
      <c r="AQ817" s="759"/>
      <c r="AR817" s="759"/>
      <c r="AS817" s="759"/>
      <c r="AT817" s="759"/>
      <c r="AU817" s="759"/>
      <c r="AV817" s="759"/>
      <c r="AW817" s="759"/>
      <c r="AX817" s="759"/>
      <c r="AY817" s="759"/>
      <c r="AZ817" s="759"/>
      <c r="BA817" s="759"/>
      <c r="BB817" s="759"/>
      <c r="BC817" s="759"/>
      <c r="BD817" s="759"/>
      <c r="BE817" s="759"/>
      <c r="BF817" s="759"/>
      <c r="BG817" s="759"/>
      <c r="BH817" s="759"/>
      <c r="BI817" s="759"/>
      <c r="BJ817" s="759"/>
      <c r="BK817" s="759"/>
      <c r="BL817" s="759"/>
      <c r="BM817" s="759"/>
      <c r="BN817" s="759"/>
      <c r="BO817" s="759"/>
      <c r="BP817" s="759"/>
      <c r="BQ817" s="759"/>
      <c r="BR817" s="759"/>
      <c r="BS817" s="759"/>
      <c r="BT817" s="759"/>
      <c r="BU817" s="759"/>
      <c r="BV817" s="759"/>
      <c r="BW817" s="759"/>
      <c r="BX817" s="759"/>
      <c r="BY817" s="759"/>
      <c r="BZ817" s="759"/>
      <c r="CA817" s="759"/>
      <c r="CB817" s="759"/>
      <c r="CC817" s="759"/>
      <c r="CD817" s="759"/>
      <c r="CE817" s="759"/>
      <c r="CF817" s="759"/>
      <c r="CG817" s="759"/>
      <c r="CH817" s="759"/>
      <c r="CI817" s="759"/>
      <c r="CJ817" s="759"/>
      <c r="CK817" s="759"/>
      <c r="CL817" s="759"/>
      <c r="CM817" s="759"/>
      <c r="CN817" s="759"/>
      <c r="CO817" s="759"/>
      <c r="CP817" s="759"/>
      <c r="CQ817" s="759"/>
      <c r="CR817" s="759"/>
      <c r="CS817" s="759"/>
      <c r="CT817" s="759"/>
      <c r="CU817" s="759"/>
      <c r="CV817" s="759"/>
      <c r="CW817" s="759"/>
      <c r="CX817" s="759"/>
      <c r="CY817" s="759"/>
      <c r="CZ817" s="759"/>
      <c r="DA817" s="759"/>
      <c r="DB817" s="759"/>
      <c r="DC817" s="759"/>
      <c r="DD817" s="759"/>
      <c r="DE817" s="759"/>
      <c r="DF817" s="759"/>
      <c r="DG817" s="759"/>
      <c r="DH817" s="759"/>
      <c r="DI817" s="759"/>
      <c r="DJ817" s="759"/>
      <c r="DK817" s="759"/>
      <c r="DL817" s="759"/>
      <c r="DM817" s="759"/>
      <c r="DN817" s="759"/>
      <c r="DO817" s="759"/>
      <c r="DP817" s="759"/>
      <c r="DQ817" s="759"/>
      <c r="DR817" s="759"/>
      <c r="DS817" s="759"/>
      <c r="DT817" s="759"/>
      <c r="DU817" s="759"/>
      <c r="DV817" s="759"/>
      <c r="DW817" s="759"/>
      <c r="DX817" s="759"/>
      <c r="DY817" s="759"/>
      <c r="DZ817" s="759"/>
      <c r="EA817" s="759"/>
      <c r="EB817" s="759"/>
      <c r="EC817" s="759"/>
    </row>
    <row r="818" spans="1:133" s="774" customFormat="1" x14ac:dyDescent="0.2">
      <c r="A818" s="783"/>
      <c r="B818" s="755" t="s">
        <v>3751</v>
      </c>
      <c r="C818" s="797">
        <v>1121825157</v>
      </c>
      <c r="D818" s="755" t="s">
        <v>376</v>
      </c>
      <c r="E818" s="760" t="s">
        <v>437</v>
      </c>
      <c r="F818" s="761" t="s">
        <v>332</v>
      </c>
      <c r="G818" s="760" t="s">
        <v>280</v>
      </c>
      <c r="H818" s="765" t="s">
        <v>3752</v>
      </c>
      <c r="I818" s="759"/>
      <c r="J818" s="759"/>
      <c r="K818" s="759"/>
      <c r="L818" s="759"/>
      <c r="M818" s="759"/>
      <c r="N818" s="759"/>
      <c r="O818" s="759"/>
      <c r="P818" s="759"/>
      <c r="Q818" s="759"/>
      <c r="R818" s="759"/>
      <c r="S818" s="759"/>
      <c r="T818" s="759"/>
      <c r="U818" s="759"/>
      <c r="V818" s="759"/>
      <c r="W818" s="759"/>
      <c r="X818" s="759"/>
      <c r="Y818" s="759"/>
      <c r="Z818" s="759"/>
      <c r="AA818" s="759"/>
      <c r="AB818" s="759"/>
      <c r="AC818" s="759"/>
      <c r="AD818" s="759"/>
      <c r="AE818" s="759"/>
      <c r="AF818" s="759"/>
      <c r="AG818" s="759"/>
      <c r="AH818" s="759"/>
      <c r="AI818" s="759"/>
      <c r="AJ818" s="759"/>
      <c r="AK818" s="759"/>
      <c r="AL818" s="759"/>
      <c r="AM818" s="759"/>
      <c r="AN818" s="759"/>
      <c r="AO818" s="759"/>
      <c r="AP818" s="759"/>
      <c r="AQ818" s="759"/>
      <c r="AR818" s="759"/>
      <c r="AS818" s="759"/>
      <c r="AT818" s="759"/>
      <c r="AU818" s="759"/>
      <c r="AV818" s="759"/>
      <c r="AW818" s="759"/>
      <c r="AX818" s="759"/>
      <c r="AY818" s="759"/>
      <c r="AZ818" s="759"/>
      <c r="BA818" s="759"/>
      <c r="BB818" s="759"/>
      <c r="BC818" s="759"/>
      <c r="BD818" s="759"/>
      <c r="BE818" s="759"/>
      <c r="BF818" s="759"/>
      <c r="BG818" s="759"/>
      <c r="BH818" s="759"/>
      <c r="BI818" s="759"/>
      <c r="BJ818" s="759"/>
      <c r="BK818" s="759"/>
      <c r="BL818" s="759"/>
      <c r="BM818" s="759"/>
      <c r="BN818" s="759"/>
      <c r="BO818" s="759"/>
      <c r="BP818" s="759"/>
      <c r="BQ818" s="759"/>
      <c r="BR818" s="759"/>
      <c r="BS818" s="759"/>
      <c r="BT818" s="759"/>
      <c r="BU818" s="759"/>
      <c r="BV818" s="759"/>
      <c r="BW818" s="759"/>
      <c r="BX818" s="759"/>
      <c r="BY818" s="759"/>
      <c r="BZ818" s="759"/>
      <c r="CA818" s="759"/>
      <c r="CB818" s="759"/>
      <c r="CC818" s="759"/>
      <c r="CD818" s="759"/>
      <c r="CE818" s="759"/>
      <c r="CF818" s="759"/>
      <c r="CG818" s="759"/>
      <c r="CH818" s="759"/>
      <c r="CI818" s="759"/>
      <c r="CJ818" s="759"/>
      <c r="CK818" s="759"/>
      <c r="CL818" s="759"/>
      <c r="CM818" s="759"/>
      <c r="CN818" s="759"/>
      <c r="CO818" s="759"/>
      <c r="CP818" s="759"/>
      <c r="CQ818" s="759"/>
      <c r="CR818" s="759"/>
      <c r="CS818" s="759"/>
      <c r="CT818" s="759"/>
      <c r="CU818" s="759"/>
      <c r="CV818" s="759"/>
      <c r="CW818" s="759"/>
      <c r="CX818" s="759"/>
      <c r="CY818" s="759"/>
      <c r="CZ818" s="759"/>
      <c r="DA818" s="759"/>
      <c r="DB818" s="759"/>
      <c r="DC818" s="759"/>
      <c r="DD818" s="759"/>
      <c r="DE818" s="759"/>
      <c r="DF818" s="759"/>
      <c r="DG818" s="759"/>
      <c r="DH818" s="759"/>
      <c r="DI818" s="759"/>
      <c r="DJ818" s="759"/>
      <c r="DK818" s="759"/>
      <c r="DL818" s="759"/>
      <c r="DM818" s="759"/>
      <c r="DN818" s="759"/>
      <c r="DO818" s="759"/>
      <c r="DP818" s="759"/>
      <c r="DQ818" s="759"/>
      <c r="DR818" s="759"/>
      <c r="DS818" s="759"/>
      <c r="DT818" s="759"/>
      <c r="DU818" s="759"/>
      <c r="DV818" s="759"/>
      <c r="DW818" s="759"/>
      <c r="DX818" s="759"/>
      <c r="DY818" s="759"/>
      <c r="DZ818" s="759"/>
      <c r="EA818" s="759"/>
      <c r="EB818" s="759"/>
      <c r="EC818" s="759"/>
    </row>
    <row r="819" spans="1:133" s="774" customFormat="1" x14ac:dyDescent="0.2">
      <c r="A819" s="783"/>
      <c r="B819" s="755" t="s">
        <v>3753</v>
      </c>
      <c r="C819" s="797">
        <v>1121859904</v>
      </c>
      <c r="D819" s="755" t="s">
        <v>380</v>
      </c>
      <c r="E819" s="760" t="s">
        <v>437</v>
      </c>
      <c r="F819" s="761" t="s">
        <v>332</v>
      </c>
      <c r="G819" s="760" t="s">
        <v>280</v>
      </c>
      <c r="H819" s="765" t="s">
        <v>3754</v>
      </c>
      <c r="I819" s="759"/>
      <c r="J819" s="759"/>
      <c r="K819" s="759"/>
      <c r="L819" s="759"/>
      <c r="M819" s="759"/>
      <c r="N819" s="759"/>
      <c r="O819" s="759"/>
      <c r="P819" s="759"/>
      <c r="Q819" s="759"/>
      <c r="R819" s="759"/>
      <c r="S819" s="759"/>
      <c r="T819" s="759"/>
      <c r="U819" s="759"/>
      <c r="V819" s="759"/>
      <c r="W819" s="759"/>
      <c r="X819" s="759"/>
      <c r="Y819" s="759"/>
      <c r="Z819" s="759"/>
      <c r="AA819" s="759"/>
      <c r="AB819" s="759"/>
      <c r="AC819" s="759"/>
      <c r="AD819" s="759"/>
      <c r="AE819" s="759"/>
      <c r="AF819" s="759"/>
      <c r="AG819" s="759"/>
      <c r="AH819" s="759"/>
      <c r="AI819" s="759"/>
      <c r="AJ819" s="759"/>
      <c r="AK819" s="759"/>
      <c r="AL819" s="759"/>
      <c r="AM819" s="759"/>
      <c r="AN819" s="759"/>
      <c r="AO819" s="759"/>
      <c r="AP819" s="759"/>
      <c r="AQ819" s="759"/>
      <c r="AR819" s="759"/>
      <c r="AS819" s="759"/>
      <c r="AT819" s="759"/>
      <c r="AU819" s="759"/>
      <c r="AV819" s="759"/>
      <c r="AW819" s="759"/>
      <c r="AX819" s="759"/>
      <c r="AY819" s="759"/>
      <c r="AZ819" s="759"/>
      <c r="BA819" s="759"/>
      <c r="BB819" s="759"/>
      <c r="BC819" s="759"/>
      <c r="BD819" s="759"/>
      <c r="BE819" s="759"/>
      <c r="BF819" s="759"/>
      <c r="BG819" s="759"/>
      <c r="BH819" s="759"/>
      <c r="BI819" s="759"/>
      <c r="BJ819" s="759"/>
      <c r="BK819" s="759"/>
      <c r="BL819" s="759"/>
      <c r="BM819" s="759"/>
      <c r="BN819" s="759"/>
      <c r="BO819" s="759"/>
      <c r="BP819" s="759"/>
      <c r="BQ819" s="759"/>
      <c r="BR819" s="759"/>
      <c r="BS819" s="759"/>
      <c r="BT819" s="759"/>
      <c r="BU819" s="759"/>
      <c r="BV819" s="759"/>
      <c r="BW819" s="759"/>
      <c r="BX819" s="759"/>
      <c r="BY819" s="759"/>
      <c r="BZ819" s="759"/>
      <c r="CA819" s="759"/>
      <c r="CB819" s="759"/>
      <c r="CC819" s="759"/>
      <c r="CD819" s="759"/>
      <c r="CE819" s="759"/>
      <c r="CF819" s="759"/>
      <c r="CG819" s="759"/>
      <c r="CH819" s="759"/>
      <c r="CI819" s="759"/>
      <c r="CJ819" s="759"/>
      <c r="CK819" s="759"/>
      <c r="CL819" s="759"/>
      <c r="CM819" s="759"/>
      <c r="CN819" s="759"/>
      <c r="CO819" s="759"/>
      <c r="CP819" s="759"/>
      <c r="CQ819" s="759"/>
      <c r="CR819" s="759"/>
      <c r="CS819" s="759"/>
      <c r="CT819" s="759"/>
      <c r="CU819" s="759"/>
      <c r="CV819" s="759"/>
      <c r="CW819" s="759"/>
      <c r="CX819" s="759"/>
      <c r="CY819" s="759"/>
      <c r="CZ819" s="759"/>
      <c r="DA819" s="759"/>
      <c r="DB819" s="759"/>
      <c r="DC819" s="759"/>
      <c r="DD819" s="759"/>
      <c r="DE819" s="759"/>
      <c r="DF819" s="759"/>
      <c r="DG819" s="759"/>
      <c r="DH819" s="759"/>
      <c r="DI819" s="759"/>
      <c r="DJ819" s="759"/>
      <c r="DK819" s="759"/>
      <c r="DL819" s="759"/>
      <c r="DM819" s="759"/>
      <c r="DN819" s="759"/>
      <c r="DO819" s="759"/>
      <c r="DP819" s="759"/>
      <c r="DQ819" s="759"/>
      <c r="DR819" s="759"/>
      <c r="DS819" s="759"/>
      <c r="DT819" s="759"/>
      <c r="DU819" s="759"/>
      <c r="DV819" s="759"/>
      <c r="DW819" s="759"/>
      <c r="DX819" s="759"/>
      <c r="DY819" s="759"/>
      <c r="DZ819" s="759"/>
      <c r="EA819" s="759"/>
      <c r="EB819" s="759"/>
      <c r="EC819" s="759"/>
    </row>
    <row r="820" spans="1:133" s="774" customFormat="1" x14ac:dyDescent="0.2">
      <c r="A820" s="783"/>
      <c r="B820" s="755" t="s">
        <v>3755</v>
      </c>
      <c r="C820" s="797">
        <v>1006856318</v>
      </c>
      <c r="D820" s="755" t="s">
        <v>898</v>
      </c>
      <c r="E820" s="760" t="s">
        <v>437</v>
      </c>
      <c r="F820" s="761" t="s">
        <v>332</v>
      </c>
      <c r="G820" s="760" t="s">
        <v>280</v>
      </c>
      <c r="H820" s="765" t="s">
        <v>3756</v>
      </c>
      <c r="I820" s="759"/>
      <c r="J820" s="759"/>
      <c r="K820" s="759"/>
      <c r="L820" s="759"/>
      <c r="M820" s="759"/>
      <c r="N820" s="759"/>
      <c r="O820" s="759"/>
      <c r="P820" s="759"/>
      <c r="Q820" s="759"/>
      <c r="R820" s="759"/>
      <c r="S820" s="759"/>
      <c r="T820" s="759"/>
      <c r="U820" s="759"/>
      <c r="V820" s="759"/>
      <c r="W820" s="759"/>
      <c r="X820" s="759"/>
      <c r="Y820" s="759"/>
      <c r="Z820" s="759"/>
      <c r="AA820" s="759"/>
      <c r="AB820" s="759"/>
      <c r="AC820" s="759"/>
      <c r="AD820" s="759"/>
      <c r="AE820" s="759"/>
      <c r="AF820" s="759"/>
      <c r="AG820" s="759"/>
      <c r="AH820" s="759"/>
      <c r="AI820" s="759"/>
      <c r="AJ820" s="759"/>
      <c r="AK820" s="759"/>
      <c r="AL820" s="759"/>
      <c r="AM820" s="759"/>
      <c r="AN820" s="759"/>
      <c r="AO820" s="759"/>
      <c r="AP820" s="759"/>
      <c r="AQ820" s="759"/>
      <c r="AR820" s="759"/>
      <c r="AS820" s="759"/>
      <c r="AT820" s="759"/>
      <c r="AU820" s="759"/>
      <c r="AV820" s="759"/>
      <c r="AW820" s="759"/>
      <c r="AX820" s="759"/>
      <c r="AY820" s="759"/>
      <c r="AZ820" s="759"/>
      <c r="BA820" s="759"/>
      <c r="BB820" s="759"/>
      <c r="BC820" s="759"/>
      <c r="BD820" s="759"/>
      <c r="BE820" s="759"/>
      <c r="BF820" s="759"/>
      <c r="BG820" s="759"/>
      <c r="BH820" s="759"/>
      <c r="BI820" s="759"/>
      <c r="BJ820" s="759"/>
      <c r="BK820" s="759"/>
      <c r="BL820" s="759"/>
      <c r="BM820" s="759"/>
      <c r="BN820" s="759"/>
      <c r="BO820" s="759"/>
      <c r="BP820" s="759"/>
      <c r="BQ820" s="759"/>
      <c r="BR820" s="759"/>
      <c r="BS820" s="759"/>
      <c r="BT820" s="759"/>
      <c r="BU820" s="759"/>
      <c r="BV820" s="759"/>
      <c r="BW820" s="759"/>
      <c r="BX820" s="759"/>
      <c r="BY820" s="759"/>
      <c r="BZ820" s="759"/>
      <c r="CA820" s="759"/>
      <c r="CB820" s="759"/>
      <c r="CC820" s="759"/>
      <c r="CD820" s="759"/>
      <c r="CE820" s="759"/>
      <c r="CF820" s="759"/>
      <c r="CG820" s="759"/>
      <c r="CH820" s="759"/>
      <c r="CI820" s="759"/>
      <c r="CJ820" s="759"/>
      <c r="CK820" s="759"/>
      <c r="CL820" s="759"/>
      <c r="CM820" s="759"/>
      <c r="CN820" s="759"/>
      <c r="CO820" s="759"/>
      <c r="CP820" s="759"/>
      <c r="CQ820" s="759"/>
      <c r="CR820" s="759"/>
      <c r="CS820" s="759"/>
      <c r="CT820" s="759"/>
      <c r="CU820" s="759"/>
      <c r="CV820" s="759"/>
      <c r="CW820" s="759"/>
      <c r="CX820" s="759"/>
      <c r="CY820" s="759"/>
      <c r="CZ820" s="759"/>
      <c r="DA820" s="759"/>
      <c r="DB820" s="759"/>
      <c r="DC820" s="759"/>
      <c r="DD820" s="759"/>
      <c r="DE820" s="759"/>
      <c r="DF820" s="759"/>
      <c r="DG820" s="759"/>
      <c r="DH820" s="759"/>
      <c r="DI820" s="759"/>
      <c r="DJ820" s="759"/>
      <c r="DK820" s="759"/>
      <c r="DL820" s="759"/>
      <c r="DM820" s="759"/>
      <c r="DN820" s="759"/>
      <c r="DO820" s="759"/>
      <c r="DP820" s="759"/>
      <c r="DQ820" s="759"/>
      <c r="DR820" s="759"/>
      <c r="DS820" s="759"/>
      <c r="DT820" s="759"/>
      <c r="DU820" s="759"/>
      <c r="DV820" s="759"/>
      <c r="DW820" s="759"/>
      <c r="DX820" s="759"/>
      <c r="DY820" s="759"/>
      <c r="DZ820" s="759"/>
      <c r="EA820" s="759"/>
      <c r="EB820" s="759"/>
      <c r="EC820" s="759"/>
    </row>
    <row r="821" spans="1:133" s="774" customFormat="1" ht="12" x14ac:dyDescent="0.2">
      <c r="A821" s="785"/>
      <c r="B821" s="755" t="s">
        <v>3757</v>
      </c>
      <c r="C821" s="797">
        <v>1121849188</v>
      </c>
      <c r="D821" s="755" t="s">
        <v>412</v>
      </c>
      <c r="E821" s="760" t="s">
        <v>704</v>
      </c>
      <c r="F821" s="761" t="s">
        <v>332</v>
      </c>
      <c r="G821" s="760" t="s">
        <v>280</v>
      </c>
      <c r="H821" s="765" t="s">
        <v>3758</v>
      </c>
      <c r="I821" s="759"/>
      <c r="J821" s="759"/>
      <c r="K821" s="759"/>
      <c r="L821" s="759"/>
      <c r="M821" s="759"/>
      <c r="N821" s="759"/>
      <c r="O821" s="759"/>
      <c r="P821" s="759"/>
      <c r="Q821" s="759"/>
      <c r="R821" s="759"/>
      <c r="S821" s="759"/>
      <c r="T821" s="759"/>
      <c r="U821" s="759"/>
      <c r="V821" s="759"/>
      <c r="W821" s="759"/>
      <c r="X821" s="759"/>
      <c r="Y821" s="759"/>
      <c r="Z821" s="759"/>
      <c r="AA821" s="759"/>
      <c r="AB821" s="759"/>
      <c r="AC821" s="759"/>
      <c r="AD821" s="759"/>
      <c r="AE821" s="759"/>
      <c r="AF821" s="759"/>
      <c r="AG821" s="759"/>
      <c r="AH821" s="759"/>
      <c r="AI821" s="759"/>
      <c r="AJ821" s="759"/>
      <c r="AK821" s="759"/>
      <c r="AL821" s="759"/>
      <c r="AM821" s="759"/>
      <c r="AN821" s="759"/>
      <c r="AO821" s="759"/>
      <c r="AP821" s="759"/>
      <c r="AQ821" s="759"/>
      <c r="AR821" s="759"/>
      <c r="AS821" s="759"/>
      <c r="AT821" s="759"/>
      <c r="AU821" s="759"/>
      <c r="AV821" s="759"/>
      <c r="AW821" s="759"/>
      <c r="AX821" s="759"/>
      <c r="AY821" s="759"/>
      <c r="AZ821" s="759"/>
      <c r="BA821" s="759"/>
      <c r="BB821" s="759"/>
      <c r="BC821" s="759"/>
      <c r="BD821" s="759"/>
      <c r="BE821" s="759"/>
      <c r="BF821" s="759"/>
      <c r="BG821" s="759"/>
      <c r="BH821" s="759"/>
      <c r="BI821" s="759"/>
      <c r="BJ821" s="759"/>
      <c r="BK821" s="759"/>
      <c r="BL821" s="759"/>
      <c r="BM821" s="759"/>
      <c r="BN821" s="759"/>
      <c r="BO821" s="759"/>
      <c r="BP821" s="759"/>
      <c r="BQ821" s="759"/>
      <c r="BR821" s="759"/>
      <c r="BS821" s="759"/>
      <c r="BT821" s="759"/>
      <c r="BU821" s="759"/>
      <c r="BV821" s="759"/>
      <c r="BW821" s="759"/>
      <c r="BX821" s="759"/>
      <c r="BY821" s="759"/>
      <c r="BZ821" s="759"/>
      <c r="CA821" s="759"/>
      <c r="CB821" s="759"/>
      <c r="CC821" s="759"/>
      <c r="CD821" s="759"/>
      <c r="CE821" s="759"/>
      <c r="CF821" s="759"/>
      <c r="CG821" s="759"/>
      <c r="CH821" s="759"/>
      <c r="CI821" s="759"/>
      <c r="CJ821" s="759"/>
      <c r="CK821" s="759"/>
      <c r="CL821" s="759"/>
      <c r="CM821" s="759"/>
      <c r="CN821" s="759"/>
      <c r="CO821" s="759"/>
      <c r="CP821" s="759"/>
      <c r="CQ821" s="759"/>
      <c r="CR821" s="759"/>
      <c r="CS821" s="759"/>
      <c r="CT821" s="759"/>
      <c r="CU821" s="759"/>
      <c r="CV821" s="759"/>
      <c r="CW821" s="759"/>
      <c r="CX821" s="759"/>
      <c r="CY821" s="759"/>
      <c r="CZ821" s="759"/>
      <c r="DA821" s="759"/>
      <c r="DB821" s="759"/>
      <c r="DC821" s="759"/>
      <c r="DD821" s="759"/>
      <c r="DE821" s="759"/>
      <c r="DF821" s="759"/>
      <c r="DG821" s="759"/>
      <c r="DH821" s="759"/>
      <c r="DI821" s="759"/>
      <c r="DJ821" s="759"/>
      <c r="DK821" s="759"/>
      <c r="DL821" s="759"/>
      <c r="DM821" s="759"/>
      <c r="DN821" s="759"/>
      <c r="DO821" s="759"/>
      <c r="DP821" s="759"/>
      <c r="DQ821" s="759"/>
      <c r="DR821" s="759"/>
      <c r="DS821" s="759"/>
      <c r="DT821" s="759"/>
      <c r="DU821" s="759"/>
      <c r="DV821" s="759"/>
      <c r="DW821" s="759"/>
      <c r="DX821" s="759"/>
      <c r="DY821" s="759"/>
      <c r="DZ821" s="759"/>
      <c r="EA821" s="759"/>
      <c r="EB821" s="759"/>
      <c r="EC821" s="759"/>
    </row>
    <row r="822" spans="1:133" s="774" customFormat="1" ht="12" x14ac:dyDescent="0.2">
      <c r="A822" s="785"/>
      <c r="B822" s="755" t="s">
        <v>3759</v>
      </c>
      <c r="C822" s="798">
        <v>86058755</v>
      </c>
      <c r="D822" s="756" t="s">
        <v>414</v>
      </c>
      <c r="E822" s="760" t="s">
        <v>704</v>
      </c>
      <c r="F822" s="761" t="s">
        <v>332</v>
      </c>
      <c r="G822" s="760" t="s">
        <v>280</v>
      </c>
      <c r="H822" s="765" t="s">
        <v>3760</v>
      </c>
      <c r="I822" s="759"/>
      <c r="J822" s="759"/>
      <c r="K822" s="759"/>
      <c r="L822" s="759"/>
      <c r="M822" s="759"/>
      <c r="N822" s="759"/>
      <c r="O822" s="759"/>
      <c r="P822" s="759"/>
      <c r="Q822" s="759"/>
      <c r="R822" s="759"/>
      <c r="S822" s="759"/>
      <c r="T822" s="759"/>
      <c r="U822" s="759"/>
      <c r="V822" s="759"/>
      <c r="W822" s="759"/>
      <c r="X822" s="759"/>
      <c r="Y822" s="759"/>
      <c r="Z822" s="759"/>
      <c r="AA822" s="759"/>
      <c r="AB822" s="759"/>
      <c r="AC822" s="759"/>
      <c r="AD822" s="759"/>
      <c r="AE822" s="759"/>
      <c r="AF822" s="759"/>
      <c r="AG822" s="759"/>
      <c r="AH822" s="759"/>
      <c r="AI822" s="759"/>
      <c r="AJ822" s="759"/>
      <c r="AK822" s="759"/>
      <c r="AL822" s="759"/>
      <c r="AM822" s="759"/>
      <c r="AN822" s="759"/>
      <c r="AO822" s="759"/>
      <c r="AP822" s="759"/>
      <c r="AQ822" s="759"/>
      <c r="AR822" s="759"/>
      <c r="AS822" s="759"/>
      <c r="AT822" s="759"/>
      <c r="AU822" s="759"/>
      <c r="AV822" s="759"/>
      <c r="AW822" s="759"/>
      <c r="AX822" s="759"/>
      <c r="AY822" s="759"/>
      <c r="AZ822" s="759"/>
      <c r="BA822" s="759"/>
      <c r="BB822" s="759"/>
      <c r="BC822" s="759"/>
      <c r="BD822" s="759"/>
      <c r="BE822" s="759"/>
      <c r="BF822" s="759"/>
      <c r="BG822" s="759"/>
      <c r="BH822" s="759"/>
      <c r="BI822" s="759"/>
      <c r="BJ822" s="759"/>
      <c r="BK822" s="759"/>
      <c r="BL822" s="759"/>
      <c r="BM822" s="759"/>
      <c r="BN822" s="759"/>
      <c r="BO822" s="759"/>
      <c r="BP822" s="759"/>
      <c r="BQ822" s="759"/>
      <c r="BR822" s="759"/>
      <c r="BS822" s="759"/>
      <c r="BT822" s="759"/>
      <c r="BU822" s="759"/>
      <c r="BV822" s="759"/>
      <c r="BW822" s="759"/>
      <c r="BX822" s="759"/>
      <c r="BY822" s="759"/>
      <c r="BZ822" s="759"/>
      <c r="CA822" s="759"/>
      <c r="CB822" s="759"/>
      <c r="CC822" s="759"/>
      <c r="CD822" s="759"/>
      <c r="CE822" s="759"/>
      <c r="CF822" s="759"/>
      <c r="CG822" s="759"/>
      <c r="CH822" s="759"/>
      <c r="CI822" s="759"/>
      <c r="CJ822" s="759"/>
      <c r="CK822" s="759"/>
      <c r="CL822" s="759"/>
      <c r="CM822" s="759"/>
      <c r="CN822" s="759"/>
      <c r="CO822" s="759"/>
      <c r="CP822" s="759"/>
      <c r="CQ822" s="759"/>
      <c r="CR822" s="759"/>
      <c r="CS822" s="759"/>
      <c r="CT822" s="759"/>
      <c r="CU822" s="759"/>
      <c r="CV822" s="759"/>
      <c r="CW822" s="759"/>
      <c r="CX822" s="759"/>
      <c r="CY822" s="759"/>
      <c r="CZ822" s="759"/>
      <c r="DA822" s="759"/>
      <c r="DB822" s="759"/>
      <c r="DC822" s="759"/>
      <c r="DD822" s="759"/>
      <c r="DE822" s="759"/>
      <c r="DF822" s="759"/>
      <c r="DG822" s="759"/>
      <c r="DH822" s="759"/>
      <c r="DI822" s="759"/>
      <c r="DJ822" s="759"/>
      <c r="DK822" s="759"/>
      <c r="DL822" s="759"/>
      <c r="DM822" s="759"/>
      <c r="DN822" s="759"/>
      <c r="DO822" s="759"/>
      <c r="DP822" s="759"/>
      <c r="DQ822" s="759"/>
      <c r="DR822" s="759"/>
      <c r="DS822" s="759"/>
      <c r="DT822" s="759"/>
      <c r="DU822" s="759"/>
      <c r="DV822" s="759"/>
      <c r="DW822" s="759"/>
      <c r="DX822" s="759"/>
      <c r="DY822" s="759"/>
      <c r="DZ822" s="759"/>
      <c r="EA822" s="759"/>
      <c r="EB822" s="759"/>
      <c r="EC822" s="759"/>
    </row>
    <row r="823" spans="1:133" s="774" customFormat="1" ht="12" x14ac:dyDescent="0.2">
      <c r="A823" s="785"/>
      <c r="B823" s="755" t="s">
        <v>3761</v>
      </c>
      <c r="C823" s="797">
        <v>1120870734</v>
      </c>
      <c r="D823" s="755" t="s">
        <v>416</v>
      </c>
      <c r="E823" s="760" t="s">
        <v>704</v>
      </c>
      <c r="F823" s="761" t="s">
        <v>332</v>
      </c>
      <c r="G823" s="760" t="s">
        <v>280</v>
      </c>
      <c r="H823" s="765" t="s">
        <v>3762</v>
      </c>
      <c r="I823" s="759"/>
      <c r="J823" s="759"/>
      <c r="K823" s="759"/>
      <c r="L823" s="759"/>
      <c r="M823" s="759"/>
      <c r="N823" s="759"/>
      <c r="O823" s="759"/>
      <c r="P823" s="759"/>
      <c r="Q823" s="759"/>
      <c r="R823" s="759"/>
      <c r="S823" s="759"/>
      <c r="T823" s="759"/>
      <c r="U823" s="759"/>
      <c r="V823" s="759"/>
      <c r="W823" s="759"/>
      <c r="X823" s="759"/>
      <c r="Y823" s="759"/>
      <c r="Z823" s="759"/>
      <c r="AA823" s="759"/>
      <c r="AB823" s="759"/>
      <c r="AC823" s="759"/>
      <c r="AD823" s="759"/>
      <c r="AE823" s="759"/>
      <c r="AF823" s="759"/>
      <c r="AG823" s="759"/>
      <c r="AH823" s="759"/>
      <c r="AI823" s="759"/>
      <c r="AJ823" s="759"/>
      <c r="AK823" s="759"/>
      <c r="AL823" s="759"/>
      <c r="AM823" s="759"/>
      <c r="AN823" s="759"/>
      <c r="AO823" s="759"/>
      <c r="AP823" s="759"/>
      <c r="AQ823" s="759"/>
      <c r="AR823" s="759"/>
      <c r="AS823" s="759"/>
      <c r="AT823" s="759"/>
      <c r="AU823" s="759"/>
      <c r="AV823" s="759"/>
      <c r="AW823" s="759"/>
      <c r="AX823" s="759"/>
      <c r="AY823" s="759"/>
      <c r="AZ823" s="759"/>
      <c r="BA823" s="759"/>
      <c r="BB823" s="759"/>
      <c r="BC823" s="759"/>
      <c r="BD823" s="759"/>
      <c r="BE823" s="759"/>
      <c r="BF823" s="759"/>
      <c r="BG823" s="759"/>
      <c r="BH823" s="759"/>
      <c r="BI823" s="759"/>
      <c r="BJ823" s="759"/>
      <c r="BK823" s="759"/>
      <c r="BL823" s="759"/>
      <c r="BM823" s="759"/>
      <c r="BN823" s="759"/>
      <c r="BO823" s="759"/>
      <c r="BP823" s="759"/>
      <c r="BQ823" s="759"/>
      <c r="BR823" s="759"/>
      <c r="BS823" s="759"/>
      <c r="BT823" s="759"/>
      <c r="BU823" s="759"/>
      <c r="BV823" s="759"/>
      <c r="BW823" s="759"/>
      <c r="BX823" s="759"/>
      <c r="BY823" s="759"/>
      <c r="BZ823" s="759"/>
      <c r="CA823" s="759"/>
      <c r="CB823" s="759"/>
      <c r="CC823" s="759"/>
      <c r="CD823" s="759"/>
      <c r="CE823" s="759"/>
      <c r="CF823" s="759"/>
      <c r="CG823" s="759"/>
      <c r="CH823" s="759"/>
      <c r="CI823" s="759"/>
      <c r="CJ823" s="759"/>
      <c r="CK823" s="759"/>
      <c r="CL823" s="759"/>
      <c r="CM823" s="759"/>
      <c r="CN823" s="759"/>
      <c r="CO823" s="759"/>
      <c r="CP823" s="759"/>
      <c r="CQ823" s="759"/>
      <c r="CR823" s="759"/>
      <c r="CS823" s="759"/>
      <c r="CT823" s="759"/>
      <c r="CU823" s="759"/>
      <c r="CV823" s="759"/>
      <c r="CW823" s="759"/>
      <c r="CX823" s="759"/>
      <c r="CY823" s="759"/>
      <c r="CZ823" s="759"/>
      <c r="DA823" s="759"/>
      <c r="DB823" s="759"/>
      <c r="DC823" s="759"/>
      <c r="DD823" s="759"/>
      <c r="DE823" s="759"/>
      <c r="DF823" s="759"/>
      <c r="DG823" s="759"/>
      <c r="DH823" s="759"/>
      <c r="DI823" s="759"/>
      <c r="DJ823" s="759"/>
      <c r="DK823" s="759"/>
      <c r="DL823" s="759"/>
      <c r="DM823" s="759"/>
      <c r="DN823" s="759"/>
      <c r="DO823" s="759"/>
      <c r="DP823" s="759"/>
      <c r="DQ823" s="759"/>
      <c r="DR823" s="759"/>
      <c r="DS823" s="759"/>
      <c r="DT823" s="759"/>
      <c r="DU823" s="759"/>
      <c r="DV823" s="759"/>
      <c r="DW823" s="759"/>
      <c r="DX823" s="759"/>
      <c r="DY823" s="759"/>
      <c r="DZ823" s="759"/>
      <c r="EA823" s="759"/>
      <c r="EB823" s="759"/>
      <c r="EC823" s="759"/>
    </row>
    <row r="824" spans="1:133" s="774" customFormat="1" ht="12" x14ac:dyDescent="0.2">
      <c r="A824" s="785"/>
      <c r="B824" s="755" t="s">
        <v>3763</v>
      </c>
      <c r="C824" s="798">
        <v>38239974</v>
      </c>
      <c r="D824" s="756" t="s">
        <v>418</v>
      </c>
      <c r="E824" s="760" t="s">
        <v>1072</v>
      </c>
      <c r="F824" s="761" t="s">
        <v>332</v>
      </c>
      <c r="G824" s="760" t="s">
        <v>280</v>
      </c>
      <c r="H824" s="765" t="s">
        <v>3765</v>
      </c>
      <c r="I824" s="759"/>
      <c r="J824" s="759"/>
      <c r="K824" s="759"/>
      <c r="L824" s="759"/>
      <c r="M824" s="759"/>
      <c r="N824" s="759"/>
      <c r="O824" s="759"/>
      <c r="P824" s="759"/>
      <c r="Q824" s="759"/>
      <c r="R824" s="759"/>
      <c r="S824" s="759"/>
      <c r="T824" s="759"/>
      <c r="U824" s="759"/>
      <c r="V824" s="759"/>
      <c r="W824" s="759"/>
      <c r="X824" s="759"/>
      <c r="Y824" s="759"/>
      <c r="Z824" s="759"/>
      <c r="AA824" s="759"/>
      <c r="AB824" s="759"/>
      <c r="AC824" s="759"/>
      <c r="AD824" s="759"/>
      <c r="AE824" s="759"/>
      <c r="AF824" s="759"/>
      <c r="AG824" s="759"/>
      <c r="AH824" s="759"/>
      <c r="AI824" s="759"/>
      <c r="AJ824" s="759"/>
      <c r="AK824" s="759"/>
      <c r="AL824" s="759"/>
      <c r="AM824" s="759"/>
      <c r="AN824" s="759"/>
      <c r="AO824" s="759"/>
      <c r="AP824" s="759"/>
      <c r="AQ824" s="759"/>
      <c r="AR824" s="759"/>
      <c r="AS824" s="759"/>
      <c r="AT824" s="759"/>
      <c r="AU824" s="759"/>
      <c r="AV824" s="759"/>
      <c r="AW824" s="759"/>
      <c r="AX824" s="759"/>
      <c r="AY824" s="759"/>
      <c r="AZ824" s="759"/>
      <c r="BA824" s="759"/>
      <c r="BB824" s="759"/>
      <c r="BC824" s="759"/>
      <c r="BD824" s="759"/>
      <c r="BE824" s="759"/>
      <c r="BF824" s="759"/>
      <c r="BG824" s="759"/>
      <c r="BH824" s="759"/>
      <c r="BI824" s="759"/>
      <c r="BJ824" s="759"/>
      <c r="BK824" s="759"/>
      <c r="BL824" s="759"/>
      <c r="BM824" s="759"/>
      <c r="BN824" s="759"/>
      <c r="BO824" s="759"/>
      <c r="BP824" s="759"/>
      <c r="BQ824" s="759"/>
      <c r="BR824" s="759"/>
      <c r="BS824" s="759"/>
      <c r="BT824" s="759"/>
      <c r="BU824" s="759"/>
      <c r="BV824" s="759"/>
      <c r="BW824" s="759"/>
      <c r="BX824" s="759"/>
      <c r="BY824" s="759"/>
      <c r="BZ824" s="759"/>
      <c r="CA824" s="759"/>
      <c r="CB824" s="759"/>
      <c r="CC824" s="759"/>
      <c r="CD824" s="759"/>
      <c r="CE824" s="759"/>
      <c r="CF824" s="759"/>
      <c r="CG824" s="759"/>
      <c r="CH824" s="759"/>
      <c r="CI824" s="759"/>
      <c r="CJ824" s="759"/>
      <c r="CK824" s="759"/>
      <c r="CL824" s="759"/>
      <c r="CM824" s="759"/>
      <c r="CN824" s="759"/>
      <c r="CO824" s="759"/>
      <c r="CP824" s="759"/>
      <c r="CQ824" s="759"/>
      <c r="CR824" s="759"/>
      <c r="CS824" s="759"/>
      <c r="CT824" s="759"/>
      <c r="CU824" s="759"/>
      <c r="CV824" s="759"/>
      <c r="CW824" s="759"/>
      <c r="CX824" s="759"/>
      <c r="CY824" s="759"/>
      <c r="CZ824" s="759"/>
      <c r="DA824" s="759"/>
      <c r="DB824" s="759"/>
      <c r="DC824" s="759"/>
      <c r="DD824" s="759"/>
      <c r="DE824" s="759"/>
      <c r="DF824" s="759"/>
      <c r="DG824" s="759"/>
      <c r="DH824" s="759"/>
      <c r="DI824" s="759"/>
      <c r="DJ824" s="759"/>
      <c r="DK824" s="759"/>
      <c r="DL824" s="759"/>
      <c r="DM824" s="759"/>
      <c r="DN824" s="759"/>
      <c r="DO824" s="759"/>
      <c r="DP824" s="759"/>
      <c r="DQ824" s="759"/>
      <c r="DR824" s="759"/>
      <c r="DS824" s="759"/>
      <c r="DT824" s="759"/>
      <c r="DU824" s="759"/>
      <c r="DV824" s="759"/>
      <c r="DW824" s="759"/>
      <c r="DX824" s="759"/>
      <c r="DY824" s="759"/>
      <c r="DZ824" s="759"/>
      <c r="EA824" s="759"/>
      <c r="EB824" s="759"/>
      <c r="EC824" s="759"/>
    </row>
    <row r="825" spans="1:133" s="774" customFormat="1" ht="12" x14ac:dyDescent="0.2">
      <c r="A825" s="785"/>
      <c r="B825" s="755" t="s">
        <v>3766</v>
      </c>
      <c r="C825" s="797">
        <v>40340708</v>
      </c>
      <c r="D825" s="755" t="s">
        <v>313</v>
      </c>
      <c r="E825" s="760" t="s">
        <v>1072</v>
      </c>
      <c r="F825" s="761" t="s">
        <v>332</v>
      </c>
      <c r="G825" s="760" t="s">
        <v>280</v>
      </c>
      <c r="H825" s="765" t="s">
        <v>3768</v>
      </c>
      <c r="I825" s="759"/>
      <c r="J825" s="759"/>
      <c r="K825" s="759"/>
      <c r="L825" s="759"/>
      <c r="M825" s="759"/>
      <c r="N825" s="759"/>
      <c r="O825" s="759"/>
      <c r="P825" s="759"/>
      <c r="Q825" s="759"/>
      <c r="R825" s="759"/>
      <c r="S825" s="759"/>
      <c r="T825" s="759"/>
      <c r="U825" s="759"/>
      <c r="V825" s="759"/>
      <c r="W825" s="759"/>
      <c r="X825" s="759"/>
      <c r="Y825" s="759"/>
      <c r="Z825" s="759"/>
      <c r="AA825" s="759"/>
      <c r="AB825" s="759"/>
      <c r="AC825" s="759"/>
      <c r="AD825" s="759"/>
      <c r="AE825" s="759"/>
      <c r="AF825" s="759"/>
      <c r="AG825" s="759"/>
      <c r="AH825" s="759"/>
      <c r="AI825" s="759"/>
      <c r="AJ825" s="759"/>
      <c r="AK825" s="759"/>
      <c r="AL825" s="759"/>
      <c r="AM825" s="759"/>
      <c r="AN825" s="759"/>
      <c r="AO825" s="759"/>
      <c r="AP825" s="759"/>
      <c r="AQ825" s="759"/>
      <c r="AR825" s="759"/>
      <c r="AS825" s="759"/>
      <c r="AT825" s="759"/>
      <c r="AU825" s="759"/>
      <c r="AV825" s="759"/>
      <c r="AW825" s="759"/>
      <c r="AX825" s="759"/>
      <c r="AY825" s="759"/>
      <c r="AZ825" s="759"/>
      <c r="BA825" s="759"/>
      <c r="BB825" s="759"/>
      <c r="BC825" s="759"/>
      <c r="BD825" s="759"/>
      <c r="BE825" s="759"/>
      <c r="BF825" s="759"/>
      <c r="BG825" s="759"/>
      <c r="BH825" s="759"/>
      <c r="BI825" s="759"/>
      <c r="BJ825" s="759"/>
      <c r="BK825" s="759"/>
      <c r="BL825" s="759"/>
      <c r="BM825" s="759"/>
      <c r="BN825" s="759"/>
      <c r="BO825" s="759"/>
      <c r="BP825" s="759"/>
      <c r="BQ825" s="759"/>
      <c r="BR825" s="759"/>
      <c r="BS825" s="759"/>
      <c r="BT825" s="759"/>
      <c r="BU825" s="759"/>
      <c r="BV825" s="759"/>
      <c r="BW825" s="759"/>
      <c r="BX825" s="759"/>
      <c r="BY825" s="759"/>
      <c r="BZ825" s="759"/>
      <c r="CA825" s="759"/>
      <c r="CB825" s="759"/>
      <c r="CC825" s="759"/>
      <c r="CD825" s="759"/>
      <c r="CE825" s="759"/>
      <c r="CF825" s="759"/>
      <c r="CG825" s="759"/>
      <c r="CH825" s="759"/>
      <c r="CI825" s="759"/>
      <c r="CJ825" s="759"/>
      <c r="CK825" s="759"/>
      <c r="CL825" s="759"/>
      <c r="CM825" s="759"/>
      <c r="CN825" s="759"/>
      <c r="CO825" s="759"/>
      <c r="CP825" s="759"/>
      <c r="CQ825" s="759"/>
      <c r="CR825" s="759"/>
      <c r="CS825" s="759"/>
      <c r="CT825" s="759"/>
      <c r="CU825" s="759"/>
      <c r="CV825" s="759"/>
      <c r="CW825" s="759"/>
      <c r="CX825" s="759"/>
      <c r="CY825" s="759"/>
      <c r="CZ825" s="759"/>
      <c r="DA825" s="759"/>
      <c r="DB825" s="759"/>
      <c r="DC825" s="759"/>
      <c r="DD825" s="759"/>
      <c r="DE825" s="759"/>
      <c r="DF825" s="759"/>
      <c r="DG825" s="759"/>
      <c r="DH825" s="759"/>
      <c r="DI825" s="759"/>
      <c r="DJ825" s="759"/>
      <c r="DK825" s="759"/>
      <c r="DL825" s="759"/>
      <c r="DM825" s="759"/>
      <c r="DN825" s="759"/>
      <c r="DO825" s="759"/>
      <c r="DP825" s="759"/>
      <c r="DQ825" s="759"/>
      <c r="DR825" s="759"/>
      <c r="DS825" s="759"/>
      <c r="DT825" s="759"/>
      <c r="DU825" s="759"/>
      <c r="DV825" s="759"/>
      <c r="DW825" s="759"/>
      <c r="DX825" s="759"/>
      <c r="DY825" s="759"/>
      <c r="DZ825" s="759"/>
      <c r="EA825" s="759"/>
      <c r="EB825" s="759"/>
      <c r="EC825" s="759"/>
    </row>
    <row r="826" spans="1:133" s="774" customFormat="1" ht="12" x14ac:dyDescent="0.2">
      <c r="A826" s="785"/>
      <c r="B826" s="755" t="s">
        <v>3769</v>
      </c>
      <c r="C826" s="798">
        <v>40442774</v>
      </c>
      <c r="D826" s="756" t="s">
        <v>420</v>
      </c>
      <c r="E826" s="760" t="s">
        <v>703</v>
      </c>
      <c r="F826" s="761" t="s">
        <v>332</v>
      </c>
      <c r="G826" s="760" t="s">
        <v>280</v>
      </c>
      <c r="H826" s="765" t="s">
        <v>3770</v>
      </c>
      <c r="I826" s="759"/>
      <c r="J826" s="759"/>
      <c r="K826" s="759"/>
      <c r="L826" s="759"/>
      <c r="M826" s="759"/>
      <c r="N826" s="759"/>
      <c r="O826" s="759"/>
      <c r="P826" s="759"/>
      <c r="Q826" s="759"/>
      <c r="R826" s="759"/>
      <c r="S826" s="759"/>
      <c r="T826" s="759"/>
      <c r="U826" s="759"/>
      <c r="V826" s="759"/>
      <c r="W826" s="759"/>
      <c r="X826" s="759"/>
      <c r="Y826" s="759"/>
      <c r="Z826" s="759"/>
      <c r="AA826" s="759"/>
      <c r="AB826" s="759"/>
      <c r="AC826" s="759"/>
      <c r="AD826" s="759"/>
      <c r="AE826" s="759"/>
      <c r="AF826" s="759"/>
      <c r="AG826" s="759"/>
      <c r="AH826" s="759"/>
      <c r="AI826" s="759"/>
      <c r="AJ826" s="759"/>
      <c r="AK826" s="759"/>
      <c r="AL826" s="759"/>
      <c r="AM826" s="759"/>
      <c r="AN826" s="759"/>
      <c r="AO826" s="759"/>
      <c r="AP826" s="759"/>
      <c r="AQ826" s="759"/>
      <c r="AR826" s="759"/>
      <c r="AS826" s="759"/>
      <c r="AT826" s="759"/>
      <c r="AU826" s="759"/>
      <c r="AV826" s="759"/>
      <c r="AW826" s="759"/>
      <c r="AX826" s="759"/>
      <c r="AY826" s="759"/>
      <c r="AZ826" s="759"/>
      <c r="BA826" s="759"/>
      <c r="BB826" s="759"/>
      <c r="BC826" s="759"/>
      <c r="BD826" s="759"/>
      <c r="BE826" s="759"/>
      <c r="BF826" s="759"/>
      <c r="BG826" s="759"/>
      <c r="BH826" s="759"/>
      <c r="BI826" s="759"/>
      <c r="BJ826" s="759"/>
      <c r="BK826" s="759"/>
      <c r="BL826" s="759"/>
      <c r="BM826" s="759"/>
      <c r="BN826" s="759"/>
      <c r="BO826" s="759"/>
      <c r="BP826" s="759"/>
      <c r="BQ826" s="759"/>
      <c r="BR826" s="759"/>
      <c r="BS826" s="759"/>
      <c r="BT826" s="759"/>
      <c r="BU826" s="759"/>
      <c r="BV826" s="759"/>
      <c r="BW826" s="759"/>
      <c r="BX826" s="759"/>
      <c r="BY826" s="759"/>
      <c r="BZ826" s="759"/>
      <c r="CA826" s="759"/>
      <c r="CB826" s="759"/>
      <c r="CC826" s="759"/>
      <c r="CD826" s="759"/>
      <c r="CE826" s="759"/>
      <c r="CF826" s="759"/>
      <c r="CG826" s="759"/>
      <c r="CH826" s="759"/>
      <c r="CI826" s="759"/>
      <c r="CJ826" s="759"/>
      <c r="CK826" s="759"/>
      <c r="CL826" s="759"/>
      <c r="CM826" s="759"/>
      <c r="CN826" s="759"/>
      <c r="CO826" s="759"/>
      <c r="CP826" s="759"/>
      <c r="CQ826" s="759"/>
      <c r="CR826" s="759"/>
      <c r="CS826" s="759"/>
      <c r="CT826" s="759"/>
      <c r="CU826" s="759"/>
      <c r="CV826" s="759"/>
      <c r="CW826" s="759"/>
      <c r="CX826" s="759"/>
      <c r="CY826" s="759"/>
      <c r="CZ826" s="759"/>
      <c r="DA826" s="759"/>
      <c r="DB826" s="759"/>
      <c r="DC826" s="759"/>
      <c r="DD826" s="759"/>
      <c r="DE826" s="759"/>
      <c r="DF826" s="759"/>
      <c r="DG826" s="759"/>
      <c r="DH826" s="759"/>
      <c r="DI826" s="759"/>
      <c r="DJ826" s="759"/>
      <c r="DK826" s="759"/>
      <c r="DL826" s="759"/>
      <c r="DM826" s="759"/>
      <c r="DN826" s="759"/>
      <c r="DO826" s="759"/>
      <c r="DP826" s="759"/>
      <c r="DQ826" s="759"/>
      <c r="DR826" s="759"/>
      <c r="DS826" s="759"/>
      <c r="DT826" s="759"/>
      <c r="DU826" s="759"/>
      <c r="DV826" s="759"/>
      <c r="DW826" s="759"/>
      <c r="DX826" s="759"/>
      <c r="DY826" s="759"/>
      <c r="DZ826" s="759"/>
      <c r="EA826" s="759"/>
      <c r="EB826" s="759"/>
      <c r="EC826" s="759"/>
    </row>
    <row r="827" spans="1:133" s="774" customFormat="1" ht="12" x14ac:dyDescent="0.2">
      <c r="A827" s="785"/>
      <c r="B827" s="755" t="s">
        <v>3771</v>
      </c>
      <c r="C827" s="797">
        <v>1121894853</v>
      </c>
      <c r="D827" s="755" t="s">
        <v>550</v>
      </c>
      <c r="E827" s="760" t="s">
        <v>703</v>
      </c>
      <c r="F827" s="761" t="s">
        <v>332</v>
      </c>
      <c r="G827" s="760" t="s">
        <v>280</v>
      </c>
      <c r="H827" s="765" t="s">
        <v>3772</v>
      </c>
      <c r="I827" s="759"/>
      <c r="J827" s="759"/>
      <c r="K827" s="759"/>
      <c r="L827" s="759"/>
      <c r="M827" s="759"/>
      <c r="N827" s="759"/>
      <c r="O827" s="759"/>
      <c r="P827" s="759"/>
      <c r="Q827" s="759"/>
      <c r="R827" s="759"/>
      <c r="S827" s="759"/>
      <c r="T827" s="759"/>
      <c r="U827" s="759"/>
      <c r="V827" s="759"/>
      <c r="W827" s="759"/>
      <c r="X827" s="759"/>
      <c r="Y827" s="759"/>
      <c r="Z827" s="759"/>
      <c r="AA827" s="759"/>
      <c r="AB827" s="759"/>
      <c r="AC827" s="759"/>
      <c r="AD827" s="759"/>
      <c r="AE827" s="759"/>
      <c r="AF827" s="759"/>
      <c r="AG827" s="759"/>
      <c r="AH827" s="759"/>
      <c r="AI827" s="759"/>
      <c r="AJ827" s="759"/>
      <c r="AK827" s="759"/>
      <c r="AL827" s="759"/>
      <c r="AM827" s="759"/>
      <c r="AN827" s="759"/>
      <c r="AO827" s="759"/>
      <c r="AP827" s="759"/>
      <c r="AQ827" s="759"/>
      <c r="AR827" s="759"/>
      <c r="AS827" s="759"/>
      <c r="AT827" s="759"/>
      <c r="AU827" s="759"/>
      <c r="AV827" s="759"/>
      <c r="AW827" s="759"/>
      <c r="AX827" s="759"/>
      <c r="AY827" s="759"/>
      <c r="AZ827" s="759"/>
      <c r="BA827" s="759"/>
      <c r="BB827" s="759"/>
      <c r="BC827" s="759"/>
      <c r="BD827" s="759"/>
      <c r="BE827" s="759"/>
      <c r="BF827" s="759"/>
      <c r="BG827" s="759"/>
      <c r="BH827" s="759"/>
      <c r="BI827" s="759"/>
      <c r="BJ827" s="759"/>
      <c r="BK827" s="759"/>
      <c r="BL827" s="759"/>
      <c r="BM827" s="759"/>
      <c r="BN827" s="759"/>
      <c r="BO827" s="759"/>
      <c r="BP827" s="759"/>
      <c r="BQ827" s="759"/>
      <c r="BR827" s="759"/>
      <c r="BS827" s="759"/>
      <c r="BT827" s="759"/>
      <c r="BU827" s="759"/>
      <c r="BV827" s="759"/>
      <c r="BW827" s="759"/>
      <c r="BX827" s="759"/>
      <c r="BY827" s="759"/>
      <c r="BZ827" s="759"/>
      <c r="CA827" s="759"/>
      <c r="CB827" s="759"/>
      <c r="CC827" s="759"/>
      <c r="CD827" s="759"/>
      <c r="CE827" s="759"/>
      <c r="CF827" s="759"/>
      <c r="CG827" s="759"/>
      <c r="CH827" s="759"/>
      <c r="CI827" s="759"/>
      <c r="CJ827" s="759"/>
      <c r="CK827" s="759"/>
      <c r="CL827" s="759"/>
      <c r="CM827" s="759"/>
      <c r="CN827" s="759"/>
      <c r="CO827" s="759"/>
      <c r="CP827" s="759"/>
      <c r="CQ827" s="759"/>
      <c r="CR827" s="759"/>
      <c r="CS827" s="759"/>
      <c r="CT827" s="759"/>
      <c r="CU827" s="759"/>
      <c r="CV827" s="759"/>
      <c r="CW827" s="759"/>
      <c r="CX827" s="759"/>
      <c r="CY827" s="759"/>
      <c r="CZ827" s="759"/>
      <c r="DA827" s="759"/>
      <c r="DB827" s="759"/>
      <c r="DC827" s="759"/>
      <c r="DD827" s="759"/>
      <c r="DE827" s="759"/>
      <c r="DF827" s="759"/>
      <c r="DG827" s="759"/>
      <c r="DH827" s="759"/>
      <c r="DI827" s="759"/>
      <c r="DJ827" s="759"/>
      <c r="DK827" s="759"/>
      <c r="DL827" s="759"/>
      <c r="DM827" s="759"/>
      <c r="DN827" s="759"/>
      <c r="DO827" s="759"/>
      <c r="DP827" s="759"/>
      <c r="DQ827" s="759"/>
      <c r="DR827" s="759"/>
      <c r="DS827" s="759"/>
      <c r="DT827" s="759"/>
      <c r="DU827" s="759"/>
      <c r="DV827" s="759"/>
      <c r="DW827" s="759"/>
      <c r="DX827" s="759"/>
      <c r="DY827" s="759"/>
      <c r="DZ827" s="759"/>
      <c r="EA827" s="759"/>
      <c r="EB827" s="759"/>
      <c r="EC827" s="759"/>
    </row>
    <row r="828" spans="1:133" s="774" customFormat="1" x14ac:dyDescent="0.2">
      <c r="A828" s="783"/>
      <c r="B828" s="755" t="s">
        <v>3773</v>
      </c>
      <c r="C828" s="797">
        <v>45505263</v>
      </c>
      <c r="D828" s="755" t="s">
        <v>552</v>
      </c>
      <c r="E828" s="760" t="s">
        <v>703</v>
      </c>
      <c r="F828" s="761" t="s">
        <v>332</v>
      </c>
      <c r="G828" s="760" t="s">
        <v>280</v>
      </c>
      <c r="H828" s="765" t="s">
        <v>3774</v>
      </c>
      <c r="I828" s="759"/>
      <c r="J828" s="759"/>
      <c r="K828" s="759"/>
      <c r="L828" s="759"/>
      <c r="M828" s="759"/>
      <c r="N828" s="759"/>
      <c r="O828" s="759"/>
      <c r="P828" s="759"/>
      <c r="Q828" s="759"/>
      <c r="R828" s="759"/>
      <c r="S828" s="759"/>
      <c r="T828" s="759"/>
      <c r="U828" s="759"/>
      <c r="V828" s="759"/>
      <c r="W828" s="759"/>
      <c r="X828" s="759"/>
      <c r="Y828" s="759"/>
      <c r="Z828" s="759"/>
      <c r="AA828" s="759"/>
      <c r="AB828" s="759"/>
      <c r="AC828" s="759"/>
      <c r="AD828" s="759"/>
      <c r="AE828" s="759"/>
      <c r="AF828" s="759"/>
      <c r="AG828" s="759"/>
      <c r="AH828" s="759"/>
      <c r="AI828" s="759"/>
      <c r="AJ828" s="759"/>
      <c r="AK828" s="759"/>
      <c r="AL828" s="759"/>
      <c r="AM828" s="759"/>
      <c r="AN828" s="759"/>
      <c r="AO828" s="759"/>
      <c r="AP828" s="759"/>
      <c r="AQ828" s="759"/>
      <c r="AR828" s="759"/>
      <c r="AS828" s="759"/>
      <c r="AT828" s="759"/>
      <c r="AU828" s="759"/>
      <c r="AV828" s="759"/>
      <c r="AW828" s="759"/>
      <c r="AX828" s="759"/>
      <c r="AY828" s="759"/>
      <c r="AZ828" s="759"/>
      <c r="BA828" s="759"/>
      <c r="BB828" s="759"/>
      <c r="BC828" s="759"/>
      <c r="BD828" s="759"/>
      <c r="BE828" s="759"/>
      <c r="BF828" s="759"/>
      <c r="BG828" s="759"/>
      <c r="BH828" s="759"/>
      <c r="BI828" s="759"/>
      <c r="BJ828" s="759"/>
      <c r="BK828" s="759"/>
      <c r="BL828" s="759"/>
      <c r="BM828" s="759"/>
      <c r="BN828" s="759"/>
      <c r="BO828" s="759"/>
      <c r="BP828" s="759"/>
      <c r="BQ828" s="759"/>
      <c r="BR828" s="759"/>
      <c r="BS828" s="759"/>
      <c r="BT828" s="759"/>
      <c r="BU828" s="759"/>
      <c r="BV828" s="759"/>
      <c r="BW828" s="759"/>
      <c r="BX828" s="759"/>
      <c r="BY828" s="759"/>
      <c r="BZ828" s="759"/>
      <c r="CA828" s="759"/>
      <c r="CB828" s="759"/>
      <c r="CC828" s="759"/>
      <c r="CD828" s="759"/>
      <c r="CE828" s="759"/>
      <c r="CF828" s="759"/>
      <c r="CG828" s="759"/>
      <c r="CH828" s="759"/>
      <c r="CI828" s="759"/>
      <c r="CJ828" s="759"/>
      <c r="CK828" s="759"/>
      <c r="CL828" s="759"/>
      <c r="CM828" s="759"/>
      <c r="CN828" s="759"/>
      <c r="CO828" s="759"/>
      <c r="CP828" s="759"/>
      <c r="CQ828" s="759"/>
      <c r="CR828" s="759"/>
      <c r="CS828" s="759"/>
      <c r="CT828" s="759"/>
      <c r="CU828" s="759"/>
      <c r="CV828" s="759"/>
      <c r="CW828" s="759"/>
      <c r="CX828" s="759"/>
      <c r="CY828" s="759"/>
      <c r="CZ828" s="759"/>
      <c r="DA828" s="759"/>
      <c r="DB828" s="759"/>
      <c r="DC828" s="759"/>
      <c r="DD828" s="759"/>
      <c r="DE828" s="759"/>
      <c r="DF828" s="759"/>
      <c r="DG828" s="759"/>
      <c r="DH828" s="759"/>
      <c r="DI828" s="759"/>
      <c r="DJ828" s="759"/>
      <c r="DK828" s="759"/>
      <c r="DL828" s="759"/>
      <c r="DM828" s="759"/>
      <c r="DN828" s="759"/>
      <c r="DO828" s="759"/>
      <c r="DP828" s="759"/>
      <c r="DQ828" s="759"/>
      <c r="DR828" s="759"/>
      <c r="DS828" s="759"/>
      <c r="DT828" s="759"/>
      <c r="DU828" s="759"/>
      <c r="DV828" s="759"/>
      <c r="DW828" s="759"/>
      <c r="DX828" s="759"/>
      <c r="DY828" s="759"/>
      <c r="DZ828" s="759"/>
      <c r="EA828" s="759"/>
      <c r="EB828" s="759"/>
      <c r="EC828" s="759"/>
    </row>
    <row r="829" spans="1:133" s="774" customFormat="1" x14ac:dyDescent="0.2">
      <c r="A829" s="759"/>
      <c r="B829" s="755" t="s">
        <v>3776</v>
      </c>
      <c r="C829" s="797">
        <v>35263210</v>
      </c>
      <c r="D829" s="755" t="s">
        <v>422</v>
      </c>
      <c r="E829" s="760" t="s">
        <v>278</v>
      </c>
      <c r="F829" s="761" t="s">
        <v>332</v>
      </c>
      <c r="G829" s="760" t="s">
        <v>280</v>
      </c>
      <c r="H829" s="765" t="s">
        <v>3778</v>
      </c>
      <c r="I829" s="759"/>
      <c r="J829" s="759"/>
      <c r="K829" s="759"/>
      <c r="L829" s="759"/>
      <c r="M829" s="759"/>
      <c r="N829" s="759"/>
      <c r="O829" s="759"/>
      <c r="P829" s="759"/>
      <c r="Q829" s="759"/>
      <c r="R829" s="759"/>
      <c r="S829" s="759"/>
      <c r="T829" s="759"/>
      <c r="U829" s="759"/>
      <c r="V829" s="759"/>
      <c r="W829" s="759"/>
      <c r="X829" s="759"/>
      <c r="Y829" s="759"/>
      <c r="Z829" s="759"/>
      <c r="AA829" s="759"/>
      <c r="AB829" s="759"/>
      <c r="AC829" s="759"/>
      <c r="AD829" s="759"/>
      <c r="AE829" s="759"/>
      <c r="AF829" s="759"/>
      <c r="AG829" s="759"/>
      <c r="AH829" s="759"/>
      <c r="AI829" s="759"/>
      <c r="AJ829" s="759"/>
      <c r="AK829" s="759"/>
      <c r="AL829" s="759"/>
      <c r="AM829" s="759"/>
      <c r="AN829" s="759"/>
      <c r="AO829" s="759"/>
      <c r="AP829" s="759"/>
      <c r="AQ829" s="759"/>
      <c r="AR829" s="759"/>
      <c r="AS829" s="759"/>
      <c r="AT829" s="759"/>
      <c r="AU829" s="759"/>
      <c r="AV829" s="759"/>
      <c r="AW829" s="759"/>
      <c r="AX829" s="759"/>
      <c r="AY829" s="759"/>
      <c r="AZ829" s="759"/>
      <c r="BA829" s="759"/>
      <c r="BB829" s="759"/>
      <c r="BC829" s="759"/>
      <c r="BD829" s="759"/>
      <c r="BE829" s="759"/>
      <c r="BF829" s="759"/>
      <c r="BG829" s="759"/>
      <c r="BH829" s="759"/>
      <c r="BI829" s="759"/>
      <c r="BJ829" s="759"/>
      <c r="BK829" s="759"/>
      <c r="BL829" s="759"/>
      <c r="BM829" s="759"/>
      <c r="BN829" s="759"/>
      <c r="BO829" s="759"/>
      <c r="BP829" s="759"/>
      <c r="BQ829" s="759"/>
      <c r="BR829" s="759"/>
      <c r="BS829" s="759"/>
      <c r="BT829" s="759"/>
      <c r="BU829" s="759"/>
      <c r="BV829" s="759"/>
      <c r="BW829" s="759"/>
      <c r="BX829" s="759"/>
      <c r="BY829" s="759"/>
      <c r="BZ829" s="759"/>
      <c r="CA829" s="759"/>
      <c r="CB829" s="759"/>
      <c r="CC829" s="759"/>
      <c r="CD829" s="759"/>
      <c r="CE829" s="759"/>
      <c r="CF829" s="759"/>
      <c r="CG829" s="759"/>
      <c r="CH829" s="759"/>
      <c r="CI829" s="759"/>
      <c r="CJ829" s="759"/>
      <c r="CK829" s="759"/>
      <c r="CL829" s="759"/>
      <c r="CM829" s="759"/>
      <c r="CN829" s="759"/>
      <c r="CO829" s="759"/>
      <c r="CP829" s="759"/>
      <c r="CQ829" s="759"/>
      <c r="CR829" s="759"/>
      <c r="CS829" s="759"/>
      <c r="CT829" s="759"/>
      <c r="CU829" s="759"/>
      <c r="CV829" s="759"/>
      <c r="CW829" s="759"/>
      <c r="CX829" s="759"/>
      <c r="CY829" s="759"/>
      <c r="CZ829" s="759"/>
      <c r="DA829" s="759"/>
      <c r="DB829" s="759"/>
      <c r="DC829" s="759"/>
      <c r="DD829" s="759"/>
      <c r="DE829" s="759"/>
      <c r="DF829" s="759"/>
      <c r="DG829" s="759"/>
      <c r="DH829" s="759"/>
      <c r="DI829" s="759"/>
      <c r="DJ829" s="759"/>
      <c r="DK829" s="759"/>
      <c r="DL829" s="759"/>
      <c r="DM829" s="759"/>
      <c r="DN829" s="759"/>
      <c r="DO829" s="759"/>
      <c r="DP829" s="759"/>
      <c r="DQ829" s="759"/>
      <c r="DR829" s="759"/>
      <c r="DS829" s="759"/>
      <c r="DT829" s="759"/>
      <c r="DU829" s="759"/>
      <c r="DV829" s="759"/>
      <c r="DW829" s="759"/>
      <c r="DX829" s="759"/>
      <c r="DY829" s="759"/>
      <c r="DZ829" s="759"/>
      <c r="EA829" s="759"/>
      <c r="EB829" s="759"/>
      <c r="EC829" s="759"/>
    </row>
    <row r="830" spans="1:133" s="774" customFormat="1" x14ac:dyDescent="0.2">
      <c r="A830" s="783"/>
      <c r="B830" s="755" t="s">
        <v>3779</v>
      </c>
      <c r="C830" s="797">
        <v>40386556</v>
      </c>
      <c r="D830" s="755" t="s">
        <v>424</v>
      </c>
      <c r="E830" s="760" t="s">
        <v>278</v>
      </c>
      <c r="F830" s="761" t="s">
        <v>332</v>
      </c>
      <c r="G830" s="760" t="s">
        <v>280</v>
      </c>
      <c r="H830" s="765" t="s">
        <v>3781</v>
      </c>
      <c r="I830" s="759"/>
      <c r="J830" s="759"/>
      <c r="K830" s="759"/>
      <c r="L830" s="759"/>
      <c r="M830" s="759"/>
      <c r="N830" s="759"/>
      <c r="O830" s="759"/>
      <c r="P830" s="759"/>
      <c r="Q830" s="759"/>
      <c r="R830" s="759"/>
      <c r="S830" s="759"/>
      <c r="T830" s="759"/>
      <c r="U830" s="759"/>
      <c r="V830" s="759"/>
      <c r="W830" s="759"/>
      <c r="X830" s="759"/>
      <c r="Y830" s="759"/>
      <c r="Z830" s="759"/>
      <c r="AA830" s="759"/>
      <c r="AB830" s="759"/>
      <c r="AC830" s="759"/>
      <c r="AD830" s="759"/>
      <c r="AE830" s="759"/>
      <c r="AF830" s="759"/>
      <c r="AG830" s="759"/>
      <c r="AH830" s="759"/>
      <c r="AI830" s="759"/>
      <c r="AJ830" s="759"/>
      <c r="AK830" s="759"/>
      <c r="AL830" s="759"/>
      <c r="AM830" s="759"/>
      <c r="AN830" s="759"/>
      <c r="AO830" s="759"/>
      <c r="AP830" s="759"/>
      <c r="AQ830" s="759"/>
      <c r="AR830" s="759"/>
      <c r="AS830" s="759"/>
      <c r="AT830" s="759"/>
      <c r="AU830" s="759"/>
      <c r="AV830" s="759"/>
      <c r="AW830" s="759"/>
      <c r="AX830" s="759"/>
      <c r="AY830" s="759"/>
      <c r="AZ830" s="759"/>
      <c r="BA830" s="759"/>
      <c r="BB830" s="759"/>
      <c r="BC830" s="759"/>
      <c r="BD830" s="759"/>
      <c r="BE830" s="759"/>
      <c r="BF830" s="759"/>
      <c r="BG830" s="759"/>
      <c r="BH830" s="759"/>
      <c r="BI830" s="759"/>
      <c r="BJ830" s="759"/>
      <c r="BK830" s="759"/>
      <c r="BL830" s="759"/>
      <c r="BM830" s="759"/>
      <c r="BN830" s="759"/>
      <c r="BO830" s="759"/>
      <c r="BP830" s="759"/>
      <c r="BQ830" s="759"/>
      <c r="BR830" s="759"/>
      <c r="BS830" s="759"/>
      <c r="BT830" s="759"/>
      <c r="BU830" s="759"/>
      <c r="BV830" s="759"/>
      <c r="BW830" s="759"/>
      <c r="BX830" s="759"/>
      <c r="BY830" s="759"/>
      <c r="BZ830" s="759"/>
      <c r="CA830" s="759"/>
      <c r="CB830" s="759"/>
      <c r="CC830" s="759"/>
      <c r="CD830" s="759"/>
      <c r="CE830" s="759"/>
      <c r="CF830" s="759"/>
      <c r="CG830" s="759"/>
      <c r="CH830" s="759"/>
      <c r="CI830" s="759"/>
      <c r="CJ830" s="759"/>
      <c r="CK830" s="759"/>
      <c r="CL830" s="759"/>
      <c r="CM830" s="759"/>
      <c r="CN830" s="759"/>
      <c r="CO830" s="759"/>
      <c r="CP830" s="759"/>
      <c r="CQ830" s="759"/>
      <c r="CR830" s="759"/>
      <c r="CS830" s="759"/>
      <c r="CT830" s="759"/>
      <c r="CU830" s="759"/>
      <c r="CV830" s="759"/>
      <c r="CW830" s="759"/>
      <c r="CX830" s="759"/>
      <c r="CY830" s="759"/>
      <c r="CZ830" s="759"/>
      <c r="DA830" s="759"/>
      <c r="DB830" s="759"/>
      <c r="DC830" s="759"/>
      <c r="DD830" s="759"/>
      <c r="DE830" s="759"/>
      <c r="DF830" s="759"/>
      <c r="DG830" s="759"/>
      <c r="DH830" s="759"/>
      <c r="DI830" s="759"/>
      <c r="DJ830" s="759"/>
      <c r="DK830" s="759"/>
      <c r="DL830" s="759"/>
      <c r="DM830" s="759"/>
      <c r="DN830" s="759"/>
      <c r="DO830" s="759"/>
      <c r="DP830" s="759"/>
      <c r="DQ830" s="759"/>
      <c r="DR830" s="759"/>
      <c r="DS830" s="759"/>
      <c r="DT830" s="759"/>
      <c r="DU830" s="759"/>
      <c r="DV830" s="759"/>
      <c r="DW830" s="759"/>
      <c r="DX830" s="759"/>
      <c r="DY830" s="759"/>
      <c r="DZ830" s="759"/>
      <c r="EA830" s="759"/>
      <c r="EB830" s="759"/>
      <c r="EC830" s="759"/>
    </row>
    <row r="831" spans="1:133" s="774" customFormat="1" x14ac:dyDescent="0.2">
      <c r="A831" s="783"/>
      <c r="B831" s="755" t="s">
        <v>3782</v>
      </c>
      <c r="C831" s="797">
        <v>86054622</v>
      </c>
      <c r="D831" s="755" t="s">
        <v>426</v>
      </c>
      <c r="E831" s="760" t="s">
        <v>278</v>
      </c>
      <c r="F831" s="761" t="s">
        <v>332</v>
      </c>
      <c r="G831" s="760" t="s">
        <v>280</v>
      </c>
      <c r="H831" s="765" t="s">
        <v>3784</v>
      </c>
      <c r="I831" s="759"/>
      <c r="J831" s="759"/>
      <c r="K831" s="759"/>
      <c r="L831" s="759"/>
      <c r="M831" s="759"/>
      <c r="N831" s="759"/>
      <c r="O831" s="759"/>
      <c r="P831" s="759"/>
      <c r="Q831" s="759"/>
      <c r="R831" s="759"/>
      <c r="S831" s="759"/>
      <c r="T831" s="759"/>
      <c r="U831" s="759"/>
      <c r="V831" s="759"/>
      <c r="W831" s="759"/>
      <c r="X831" s="759"/>
      <c r="Y831" s="759"/>
      <c r="Z831" s="759"/>
      <c r="AA831" s="759"/>
      <c r="AB831" s="759"/>
      <c r="AC831" s="759"/>
      <c r="AD831" s="759"/>
      <c r="AE831" s="759"/>
      <c r="AF831" s="759"/>
      <c r="AG831" s="759"/>
      <c r="AH831" s="759"/>
      <c r="AI831" s="759"/>
      <c r="AJ831" s="759"/>
      <c r="AK831" s="759"/>
      <c r="AL831" s="759"/>
      <c r="AM831" s="759"/>
      <c r="AN831" s="759"/>
      <c r="AO831" s="759"/>
      <c r="AP831" s="759"/>
      <c r="AQ831" s="759"/>
      <c r="AR831" s="759"/>
      <c r="AS831" s="759"/>
      <c r="AT831" s="759"/>
      <c r="AU831" s="759"/>
      <c r="AV831" s="759"/>
      <c r="AW831" s="759"/>
      <c r="AX831" s="759"/>
      <c r="AY831" s="759"/>
      <c r="AZ831" s="759"/>
      <c r="BA831" s="759"/>
      <c r="BB831" s="759"/>
      <c r="BC831" s="759"/>
      <c r="BD831" s="759"/>
      <c r="BE831" s="759"/>
      <c r="BF831" s="759"/>
      <c r="BG831" s="759"/>
      <c r="BH831" s="759"/>
      <c r="BI831" s="759"/>
      <c r="BJ831" s="759"/>
      <c r="BK831" s="759"/>
      <c r="BL831" s="759"/>
      <c r="BM831" s="759"/>
      <c r="BN831" s="759"/>
      <c r="BO831" s="759"/>
      <c r="BP831" s="759"/>
      <c r="BQ831" s="759"/>
      <c r="BR831" s="759"/>
      <c r="BS831" s="759"/>
      <c r="BT831" s="759"/>
      <c r="BU831" s="759"/>
      <c r="BV831" s="759"/>
      <c r="BW831" s="759"/>
      <c r="BX831" s="759"/>
      <c r="BY831" s="759"/>
      <c r="BZ831" s="759"/>
      <c r="CA831" s="759"/>
      <c r="CB831" s="759"/>
      <c r="CC831" s="759"/>
      <c r="CD831" s="759"/>
      <c r="CE831" s="759"/>
      <c r="CF831" s="759"/>
      <c r="CG831" s="759"/>
      <c r="CH831" s="759"/>
      <c r="CI831" s="759"/>
      <c r="CJ831" s="759"/>
      <c r="CK831" s="759"/>
      <c r="CL831" s="759"/>
      <c r="CM831" s="759"/>
      <c r="CN831" s="759"/>
      <c r="CO831" s="759"/>
      <c r="CP831" s="759"/>
      <c r="CQ831" s="759"/>
      <c r="CR831" s="759"/>
      <c r="CS831" s="759"/>
      <c r="CT831" s="759"/>
      <c r="CU831" s="759"/>
      <c r="CV831" s="759"/>
      <c r="CW831" s="759"/>
      <c r="CX831" s="759"/>
      <c r="CY831" s="759"/>
      <c r="CZ831" s="759"/>
      <c r="DA831" s="759"/>
      <c r="DB831" s="759"/>
      <c r="DC831" s="759"/>
      <c r="DD831" s="759"/>
      <c r="DE831" s="759"/>
      <c r="DF831" s="759"/>
      <c r="DG831" s="759"/>
      <c r="DH831" s="759"/>
      <c r="DI831" s="759"/>
      <c r="DJ831" s="759"/>
      <c r="DK831" s="759"/>
      <c r="DL831" s="759"/>
      <c r="DM831" s="759"/>
      <c r="DN831" s="759"/>
      <c r="DO831" s="759"/>
      <c r="DP831" s="759"/>
      <c r="DQ831" s="759"/>
      <c r="DR831" s="759"/>
      <c r="DS831" s="759"/>
      <c r="DT831" s="759"/>
      <c r="DU831" s="759"/>
      <c r="DV831" s="759"/>
      <c r="DW831" s="759"/>
      <c r="DX831" s="759"/>
      <c r="DY831" s="759"/>
      <c r="DZ831" s="759"/>
      <c r="EA831" s="759"/>
      <c r="EB831" s="759"/>
      <c r="EC831" s="759"/>
    </row>
    <row r="832" spans="1:133" s="774" customFormat="1" x14ac:dyDescent="0.2">
      <c r="A832" s="783"/>
      <c r="B832" s="755" t="s">
        <v>3785</v>
      </c>
      <c r="C832" s="798">
        <v>1121955665</v>
      </c>
      <c r="D832" s="755" t="s">
        <v>1829</v>
      </c>
      <c r="E832" s="760" t="s">
        <v>278</v>
      </c>
      <c r="F832" s="761" t="s">
        <v>332</v>
      </c>
      <c r="G832" s="760" t="s">
        <v>280</v>
      </c>
      <c r="H832" s="765" t="s">
        <v>3787</v>
      </c>
      <c r="I832" s="759"/>
      <c r="J832" s="759"/>
      <c r="K832" s="759"/>
      <c r="L832" s="759"/>
      <c r="M832" s="759"/>
      <c r="N832" s="759"/>
      <c r="O832" s="759"/>
      <c r="P832" s="759"/>
      <c r="Q832" s="759"/>
      <c r="R832" s="759"/>
      <c r="S832" s="759"/>
      <c r="T832" s="759"/>
      <c r="U832" s="759"/>
      <c r="V832" s="759"/>
      <c r="W832" s="759"/>
      <c r="X832" s="759"/>
      <c r="Y832" s="759"/>
      <c r="Z832" s="759"/>
      <c r="AA832" s="759"/>
      <c r="AB832" s="759"/>
      <c r="AC832" s="759"/>
      <c r="AD832" s="759"/>
      <c r="AE832" s="759"/>
      <c r="AF832" s="759"/>
      <c r="AG832" s="759"/>
      <c r="AH832" s="759"/>
      <c r="AI832" s="759"/>
      <c r="AJ832" s="759"/>
      <c r="AK832" s="759"/>
      <c r="AL832" s="759"/>
      <c r="AM832" s="759"/>
      <c r="AN832" s="759"/>
      <c r="AO832" s="759"/>
      <c r="AP832" s="759"/>
      <c r="AQ832" s="759"/>
      <c r="AR832" s="759"/>
      <c r="AS832" s="759"/>
      <c r="AT832" s="759"/>
      <c r="AU832" s="759"/>
      <c r="AV832" s="759"/>
      <c r="AW832" s="759"/>
      <c r="AX832" s="759"/>
      <c r="AY832" s="759"/>
      <c r="AZ832" s="759"/>
      <c r="BA832" s="759"/>
      <c r="BB832" s="759"/>
      <c r="BC832" s="759"/>
      <c r="BD832" s="759"/>
      <c r="BE832" s="759"/>
      <c r="BF832" s="759"/>
      <c r="BG832" s="759"/>
      <c r="BH832" s="759"/>
      <c r="BI832" s="759"/>
      <c r="BJ832" s="759"/>
      <c r="BK832" s="759"/>
      <c r="BL832" s="759"/>
      <c r="BM832" s="759"/>
      <c r="BN832" s="759"/>
      <c r="BO832" s="759"/>
      <c r="BP832" s="759"/>
      <c r="BQ832" s="759"/>
      <c r="BR832" s="759"/>
      <c r="BS832" s="759"/>
      <c r="BT832" s="759"/>
      <c r="BU832" s="759"/>
      <c r="BV832" s="759"/>
      <c r="BW832" s="759"/>
      <c r="BX832" s="759"/>
      <c r="BY832" s="759"/>
      <c r="BZ832" s="759"/>
      <c r="CA832" s="759"/>
      <c r="CB832" s="759"/>
      <c r="CC832" s="759"/>
      <c r="CD832" s="759"/>
      <c r="CE832" s="759"/>
      <c r="CF832" s="759"/>
      <c r="CG832" s="759"/>
      <c r="CH832" s="759"/>
      <c r="CI832" s="759"/>
      <c r="CJ832" s="759"/>
      <c r="CK832" s="759"/>
      <c r="CL832" s="759"/>
      <c r="CM832" s="759"/>
      <c r="CN832" s="759"/>
      <c r="CO832" s="759"/>
      <c r="CP832" s="759"/>
      <c r="CQ832" s="759"/>
      <c r="CR832" s="759"/>
      <c r="CS832" s="759"/>
      <c r="CT832" s="759"/>
      <c r="CU832" s="759"/>
      <c r="CV832" s="759"/>
      <c r="CW832" s="759"/>
      <c r="CX832" s="759"/>
      <c r="CY832" s="759"/>
      <c r="CZ832" s="759"/>
      <c r="DA832" s="759"/>
      <c r="DB832" s="759"/>
      <c r="DC832" s="759"/>
      <c r="DD832" s="759"/>
      <c r="DE832" s="759"/>
      <c r="DF832" s="759"/>
      <c r="DG832" s="759"/>
      <c r="DH832" s="759"/>
      <c r="DI832" s="759"/>
      <c r="DJ832" s="759"/>
      <c r="DK832" s="759"/>
      <c r="DL832" s="759"/>
      <c r="DM832" s="759"/>
      <c r="DN832" s="759"/>
      <c r="DO832" s="759"/>
      <c r="DP832" s="759"/>
      <c r="DQ832" s="759"/>
      <c r="DR832" s="759"/>
      <c r="DS832" s="759"/>
      <c r="DT832" s="759"/>
      <c r="DU832" s="759"/>
      <c r="DV832" s="759"/>
      <c r="DW832" s="759"/>
      <c r="DX832" s="759"/>
      <c r="DY832" s="759"/>
      <c r="DZ832" s="759"/>
      <c r="EA832" s="759"/>
      <c r="EB832" s="759"/>
      <c r="EC832" s="759"/>
    </row>
    <row r="833" spans="1:133" s="774" customFormat="1" x14ac:dyDescent="0.2">
      <c r="A833" s="783"/>
      <c r="B833" s="755" t="s">
        <v>3788</v>
      </c>
      <c r="C833" s="797">
        <v>1121894142</v>
      </c>
      <c r="D833" s="755" t="s">
        <v>429</v>
      </c>
      <c r="E833" s="760" t="s">
        <v>278</v>
      </c>
      <c r="F833" s="761" t="s">
        <v>332</v>
      </c>
      <c r="G833" s="760" t="s">
        <v>280</v>
      </c>
      <c r="H833" s="765" t="s">
        <v>3790</v>
      </c>
      <c r="I833" s="759"/>
      <c r="J833" s="759"/>
      <c r="K833" s="759"/>
      <c r="L833" s="759"/>
      <c r="M833" s="759"/>
      <c r="N833" s="759"/>
      <c r="O833" s="759"/>
      <c r="P833" s="759"/>
      <c r="Q833" s="759"/>
      <c r="R833" s="759"/>
      <c r="S833" s="759"/>
      <c r="T833" s="759"/>
      <c r="U833" s="759"/>
      <c r="V833" s="759"/>
      <c r="W833" s="759"/>
      <c r="X833" s="759"/>
      <c r="Y833" s="759"/>
      <c r="Z833" s="759"/>
      <c r="AA833" s="759"/>
      <c r="AB833" s="759"/>
      <c r="AC833" s="759"/>
      <c r="AD833" s="759"/>
      <c r="AE833" s="759"/>
      <c r="AF833" s="759"/>
      <c r="AG833" s="759"/>
      <c r="AH833" s="759"/>
      <c r="AI833" s="759"/>
      <c r="AJ833" s="759"/>
      <c r="AK833" s="759"/>
      <c r="AL833" s="759"/>
      <c r="AM833" s="759"/>
      <c r="AN833" s="759"/>
      <c r="AO833" s="759"/>
      <c r="AP833" s="759"/>
      <c r="AQ833" s="759"/>
      <c r="AR833" s="759"/>
      <c r="AS833" s="759"/>
      <c r="AT833" s="759"/>
      <c r="AU833" s="759"/>
      <c r="AV833" s="759"/>
      <c r="AW833" s="759"/>
      <c r="AX833" s="759"/>
      <c r="AY833" s="759"/>
      <c r="AZ833" s="759"/>
      <c r="BA833" s="759"/>
      <c r="BB833" s="759"/>
      <c r="BC833" s="759"/>
      <c r="BD833" s="759"/>
      <c r="BE833" s="759"/>
      <c r="BF833" s="759"/>
      <c r="BG833" s="759"/>
      <c r="BH833" s="759"/>
      <c r="BI833" s="759"/>
      <c r="BJ833" s="759"/>
      <c r="BK833" s="759"/>
      <c r="BL833" s="759"/>
      <c r="BM833" s="759"/>
      <c r="BN833" s="759"/>
      <c r="BO833" s="759"/>
      <c r="BP833" s="759"/>
      <c r="BQ833" s="759"/>
      <c r="BR833" s="759"/>
      <c r="BS833" s="759"/>
      <c r="BT833" s="759"/>
      <c r="BU833" s="759"/>
      <c r="BV833" s="759"/>
      <c r="BW833" s="759"/>
      <c r="BX833" s="759"/>
      <c r="BY833" s="759"/>
      <c r="BZ833" s="759"/>
      <c r="CA833" s="759"/>
      <c r="CB833" s="759"/>
      <c r="CC833" s="759"/>
      <c r="CD833" s="759"/>
      <c r="CE833" s="759"/>
      <c r="CF833" s="759"/>
      <c r="CG833" s="759"/>
      <c r="CH833" s="759"/>
      <c r="CI833" s="759"/>
      <c r="CJ833" s="759"/>
      <c r="CK833" s="759"/>
      <c r="CL833" s="759"/>
      <c r="CM833" s="759"/>
      <c r="CN833" s="759"/>
      <c r="CO833" s="759"/>
      <c r="CP833" s="759"/>
      <c r="CQ833" s="759"/>
      <c r="CR833" s="759"/>
      <c r="CS833" s="759"/>
      <c r="CT833" s="759"/>
      <c r="CU833" s="759"/>
      <c r="CV833" s="759"/>
      <c r="CW833" s="759"/>
      <c r="CX833" s="759"/>
      <c r="CY833" s="759"/>
      <c r="CZ833" s="759"/>
      <c r="DA833" s="759"/>
      <c r="DB833" s="759"/>
      <c r="DC833" s="759"/>
      <c r="DD833" s="759"/>
      <c r="DE833" s="759"/>
      <c r="DF833" s="759"/>
      <c r="DG833" s="759"/>
      <c r="DH833" s="759"/>
      <c r="DI833" s="759"/>
      <c r="DJ833" s="759"/>
      <c r="DK833" s="759"/>
      <c r="DL833" s="759"/>
      <c r="DM833" s="759"/>
      <c r="DN833" s="759"/>
      <c r="DO833" s="759"/>
      <c r="DP833" s="759"/>
      <c r="DQ833" s="759"/>
      <c r="DR833" s="759"/>
      <c r="DS833" s="759"/>
      <c r="DT833" s="759"/>
      <c r="DU833" s="759"/>
      <c r="DV833" s="759"/>
      <c r="DW833" s="759"/>
      <c r="DX833" s="759"/>
      <c r="DY833" s="759"/>
      <c r="DZ833" s="759"/>
      <c r="EA833" s="759"/>
      <c r="EB833" s="759"/>
      <c r="EC833" s="759"/>
    </row>
    <row r="834" spans="1:133" s="774" customFormat="1" x14ac:dyDescent="0.2">
      <c r="A834" s="793"/>
      <c r="B834" s="755" t="s">
        <v>3791</v>
      </c>
      <c r="C834" s="797">
        <v>52714560</v>
      </c>
      <c r="D834" s="755" t="s">
        <v>554</v>
      </c>
      <c r="E834" s="760" t="s">
        <v>278</v>
      </c>
      <c r="F834" s="761" t="s">
        <v>332</v>
      </c>
      <c r="G834" s="760" t="s">
        <v>280</v>
      </c>
      <c r="H834" s="765" t="s">
        <v>3793</v>
      </c>
      <c r="I834" s="759"/>
      <c r="J834" s="759"/>
      <c r="K834" s="759"/>
      <c r="L834" s="759"/>
      <c r="M834" s="759"/>
      <c r="N834" s="759"/>
      <c r="O834" s="759"/>
      <c r="P834" s="759"/>
      <c r="Q834" s="759"/>
      <c r="R834" s="759"/>
      <c r="S834" s="759"/>
      <c r="T834" s="759"/>
      <c r="U834" s="759"/>
      <c r="V834" s="759"/>
      <c r="W834" s="759"/>
      <c r="X834" s="759"/>
      <c r="Y834" s="759"/>
      <c r="Z834" s="759"/>
      <c r="AA834" s="759"/>
      <c r="AB834" s="759"/>
      <c r="AC834" s="759"/>
      <c r="AD834" s="759"/>
      <c r="AE834" s="759"/>
      <c r="AF834" s="759"/>
      <c r="AG834" s="759"/>
      <c r="AH834" s="759"/>
      <c r="AI834" s="759"/>
      <c r="AJ834" s="759"/>
      <c r="AK834" s="759"/>
      <c r="AL834" s="759"/>
      <c r="AM834" s="759"/>
      <c r="AN834" s="759"/>
      <c r="AO834" s="759"/>
      <c r="AP834" s="759"/>
      <c r="AQ834" s="759"/>
      <c r="AR834" s="759"/>
      <c r="AS834" s="759"/>
      <c r="AT834" s="759"/>
      <c r="AU834" s="759"/>
      <c r="AV834" s="759"/>
      <c r="AW834" s="759"/>
      <c r="AX834" s="759"/>
      <c r="AY834" s="759"/>
      <c r="AZ834" s="759"/>
      <c r="BA834" s="759"/>
      <c r="BB834" s="759"/>
      <c r="BC834" s="759"/>
      <c r="BD834" s="759"/>
      <c r="BE834" s="759"/>
      <c r="BF834" s="759"/>
      <c r="BG834" s="759"/>
      <c r="BH834" s="759"/>
      <c r="BI834" s="759"/>
      <c r="BJ834" s="759"/>
      <c r="BK834" s="759"/>
      <c r="BL834" s="759"/>
      <c r="BM834" s="759"/>
      <c r="BN834" s="759"/>
      <c r="BO834" s="759"/>
      <c r="BP834" s="759"/>
      <c r="BQ834" s="759"/>
      <c r="BR834" s="759"/>
      <c r="BS834" s="759"/>
      <c r="BT834" s="759"/>
      <c r="BU834" s="759"/>
      <c r="BV834" s="759"/>
      <c r="BW834" s="759"/>
      <c r="BX834" s="759"/>
      <c r="BY834" s="759"/>
      <c r="BZ834" s="759"/>
      <c r="CA834" s="759"/>
      <c r="CB834" s="759"/>
      <c r="CC834" s="759"/>
      <c r="CD834" s="759"/>
      <c r="CE834" s="759"/>
      <c r="CF834" s="759"/>
      <c r="CG834" s="759"/>
      <c r="CH834" s="759"/>
      <c r="CI834" s="759"/>
      <c r="CJ834" s="759"/>
      <c r="CK834" s="759"/>
      <c r="CL834" s="759"/>
      <c r="CM834" s="759"/>
      <c r="CN834" s="759"/>
      <c r="CO834" s="759"/>
      <c r="CP834" s="759"/>
      <c r="CQ834" s="759"/>
      <c r="CR834" s="759"/>
      <c r="CS834" s="759"/>
      <c r="CT834" s="759"/>
      <c r="CU834" s="759"/>
      <c r="CV834" s="759"/>
      <c r="CW834" s="759"/>
      <c r="CX834" s="759"/>
      <c r="CY834" s="759"/>
      <c r="CZ834" s="759"/>
      <c r="DA834" s="759"/>
      <c r="DB834" s="759"/>
      <c r="DC834" s="759"/>
      <c r="DD834" s="759"/>
      <c r="DE834" s="759"/>
      <c r="DF834" s="759"/>
      <c r="DG834" s="759"/>
      <c r="DH834" s="759"/>
      <c r="DI834" s="759"/>
      <c r="DJ834" s="759"/>
      <c r="DK834" s="759"/>
      <c r="DL834" s="759"/>
      <c r="DM834" s="759"/>
      <c r="DN834" s="759"/>
      <c r="DO834" s="759"/>
      <c r="DP834" s="759"/>
      <c r="DQ834" s="759"/>
      <c r="DR834" s="759"/>
      <c r="DS834" s="759"/>
      <c r="DT834" s="759"/>
      <c r="DU834" s="759"/>
      <c r="DV834" s="759"/>
      <c r="DW834" s="759"/>
      <c r="DX834" s="759"/>
      <c r="DY834" s="759"/>
      <c r="DZ834" s="759"/>
      <c r="EA834" s="759"/>
      <c r="EB834" s="759"/>
      <c r="EC834" s="759"/>
    </row>
    <row r="835" spans="1:133" s="774" customFormat="1" x14ac:dyDescent="0.2">
      <c r="A835" s="783"/>
      <c r="B835" s="755" t="s">
        <v>3794</v>
      </c>
      <c r="C835" s="797">
        <v>1123115650</v>
      </c>
      <c r="D835" s="755" t="s">
        <v>557</v>
      </c>
      <c r="E835" s="760" t="s">
        <v>278</v>
      </c>
      <c r="F835" s="761" t="s">
        <v>332</v>
      </c>
      <c r="G835" s="760" t="s">
        <v>280</v>
      </c>
      <c r="H835" s="765" t="s">
        <v>3796</v>
      </c>
      <c r="I835" s="759"/>
      <c r="J835" s="759"/>
      <c r="K835" s="759"/>
      <c r="L835" s="759"/>
      <c r="M835" s="759"/>
      <c r="N835" s="759"/>
      <c r="O835" s="759"/>
      <c r="P835" s="759"/>
      <c r="Q835" s="759"/>
      <c r="R835" s="759"/>
      <c r="S835" s="759"/>
      <c r="T835" s="759"/>
      <c r="U835" s="759"/>
      <c r="V835" s="759"/>
      <c r="W835" s="759"/>
      <c r="X835" s="759"/>
      <c r="Y835" s="759"/>
      <c r="Z835" s="759"/>
      <c r="AA835" s="759"/>
      <c r="AB835" s="759"/>
      <c r="AC835" s="759"/>
      <c r="AD835" s="759"/>
      <c r="AE835" s="759"/>
      <c r="AF835" s="759"/>
      <c r="AG835" s="759"/>
      <c r="AH835" s="759"/>
      <c r="AI835" s="759"/>
      <c r="AJ835" s="759"/>
      <c r="AK835" s="759"/>
      <c r="AL835" s="759"/>
      <c r="AM835" s="759"/>
      <c r="AN835" s="759"/>
      <c r="AO835" s="759"/>
      <c r="AP835" s="759"/>
      <c r="AQ835" s="759"/>
      <c r="AR835" s="759"/>
      <c r="AS835" s="759"/>
      <c r="AT835" s="759"/>
      <c r="AU835" s="759"/>
      <c r="AV835" s="759"/>
      <c r="AW835" s="759"/>
      <c r="AX835" s="759"/>
      <c r="AY835" s="759"/>
      <c r="AZ835" s="759"/>
      <c r="BA835" s="759"/>
      <c r="BB835" s="759"/>
      <c r="BC835" s="759"/>
      <c r="BD835" s="759"/>
      <c r="BE835" s="759"/>
      <c r="BF835" s="759"/>
      <c r="BG835" s="759"/>
      <c r="BH835" s="759"/>
      <c r="BI835" s="759"/>
      <c r="BJ835" s="759"/>
      <c r="BK835" s="759"/>
      <c r="BL835" s="759"/>
      <c r="BM835" s="759"/>
      <c r="BN835" s="759"/>
      <c r="BO835" s="759"/>
      <c r="BP835" s="759"/>
      <c r="BQ835" s="759"/>
      <c r="BR835" s="759"/>
      <c r="BS835" s="759"/>
      <c r="BT835" s="759"/>
      <c r="BU835" s="759"/>
      <c r="BV835" s="759"/>
      <c r="BW835" s="759"/>
      <c r="BX835" s="759"/>
      <c r="BY835" s="759"/>
      <c r="BZ835" s="759"/>
      <c r="CA835" s="759"/>
      <c r="CB835" s="759"/>
      <c r="CC835" s="759"/>
      <c r="CD835" s="759"/>
      <c r="CE835" s="759"/>
      <c r="CF835" s="759"/>
      <c r="CG835" s="759"/>
      <c r="CH835" s="759"/>
      <c r="CI835" s="759"/>
      <c r="CJ835" s="759"/>
      <c r="CK835" s="759"/>
      <c r="CL835" s="759"/>
      <c r="CM835" s="759"/>
      <c r="CN835" s="759"/>
      <c r="CO835" s="759"/>
      <c r="CP835" s="759"/>
      <c r="CQ835" s="759"/>
      <c r="CR835" s="759"/>
      <c r="CS835" s="759"/>
      <c r="CT835" s="759"/>
      <c r="CU835" s="759"/>
      <c r="CV835" s="759"/>
      <c r="CW835" s="759"/>
      <c r="CX835" s="759"/>
      <c r="CY835" s="759"/>
      <c r="CZ835" s="759"/>
      <c r="DA835" s="759"/>
      <c r="DB835" s="759"/>
      <c r="DC835" s="759"/>
      <c r="DD835" s="759"/>
      <c r="DE835" s="759"/>
      <c r="DF835" s="759"/>
      <c r="DG835" s="759"/>
      <c r="DH835" s="759"/>
      <c r="DI835" s="759"/>
      <c r="DJ835" s="759"/>
      <c r="DK835" s="759"/>
      <c r="DL835" s="759"/>
      <c r="DM835" s="759"/>
      <c r="DN835" s="759"/>
      <c r="DO835" s="759"/>
      <c r="DP835" s="759"/>
      <c r="DQ835" s="759"/>
      <c r="DR835" s="759"/>
      <c r="DS835" s="759"/>
      <c r="DT835" s="759"/>
      <c r="DU835" s="759"/>
      <c r="DV835" s="759"/>
      <c r="DW835" s="759"/>
      <c r="DX835" s="759"/>
      <c r="DY835" s="759"/>
      <c r="DZ835" s="759"/>
      <c r="EA835" s="759"/>
      <c r="EB835" s="759"/>
      <c r="EC835" s="759"/>
    </row>
    <row r="836" spans="1:133" s="774" customFormat="1" ht="12" x14ac:dyDescent="0.2">
      <c r="A836" s="785"/>
      <c r="B836" s="755" t="s">
        <v>3797</v>
      </c>
      <c r="C836" s="797">
        <v>40332720</v>
      </c>
      <c r="D836" s="755" t="s">
        <v>559</v>
      </c>
      <c r="E836" s="760" t="s">
        <v>278</v>
      </c>
      <c r="F836" s="761" t="s">
        <v>332</v>
      </c>
      <c r="G836" s="760" t="s">
        <v>280</v>
      </c>
      <c r="H836" s="765" t="s">
        <v>3799</v>
      </c>
      <c r="I836" s="759"/>
      <c r="J836" s="759"/>
      <c r="K836" s="759"/>
      <c r="L836" s="759"/>
      <c r="M836" s="759"/>
      <c r="N836" s="759"/>
      <c r="O836" s="759"/>
      <c r="P836" s="759"/>
      <c r="Q836" s="759"/>
      <c r="R836" s="759"/>
      <c r="S836" s="759"/>
      <c r="T836" s="759"/>
      <c r="U836" s="759"/>
      <c r="V836" s="759"/>
      <c r="W836" s="759"/>
      <c r="X836" s="759"/>
      <c r="Y836" s="759"/>
      <c r="Z836" s="759"/>
      <c r="AA836" s="759"/>
      <c r="AB836" s="759"/>
      <c r="AC836" s="759"/>
      <c r="AD836" s="759"/>
      <c r="AE836" s="759"/>
      <c r="AF836" s="759"/>
      <c r="AG836" s="759"/>
      <c r="AH836" s="759"/>
      <c r="AI836" s="759"/>
      <c r="AJ836" s="759"/>
      <c r="AK836" s="759"/>
      <c r="AL836" s="759"/>
      <c r="AM836" s="759"/>
      <c r="AN836" s="759"/>
      <c r="AO836" s="759"/>
      <c r="AP836" s="759"/>
      <c r="AQ836" s="759"/>
      <c r="AR836" s="759"/>
      <c r="AS836" s="759"/>
      <c r="AT836" s="759"/>
      <c r="AU836" s="759"/>
      <c r="AV836" s="759"/>
      <c r="AW836" s="759"/>
      <c r="AX836" s="759"/>
      <c r="AY836" s="759"/>
      <c r="AZ836" s="759"/>
      <c r="BA836" s="759"/>
      <c r="BB836" s="759"/>
      <c r="BC836" s="759"/>
      <c r="BD836" s="759"/>
      <c r="BE836" s="759"/>
      <c r="BF836" s="759"/>
      <c r="BG836" s="759"/>
      <c r="BH836" s="759"/>
      <c r="BI836" s="759"/>
      <c r="BJ836" s="759"/>
      <c r="BK836" s="759"/>
      <c r="BL836" s="759"/>
      <c r="BM836" s="759"/>
      <c r="BN836" s="759"/>
      <c r="BO836" s="759"/>
      <c r="BP836" s="759"/>
      <c r="BQ836" s="759"/>
      <c r="BR836" s="759"/>
      <c r="BS836" s="759"/>
      <c r="BT836" s="759"/>
      <c r="BU836" s="759"/>
      <c r="BV836" s="759"/>
      <c r="BW836" s="759"/>
      <c r="BX836" s="759"/>
      <c r="BY836" s="759"/>
      <c r="BZ836" s="759"/>
      <c r="CA836" s="759"/>
      <c r="CB836" s="759"/>
      <c r="CC836" s="759"/>
      <c r="CD836" s="759"/>
      <c r="CE836" s="759"/>
      <c r="CF836" s="759"/>
      <c r="CG836" s="759"/>
      <c r="CH836" s="759"/>
      <c r="CI836" s="759"/>
      <c r="CJ836" s="759"/>
      <c r="CK836" s="759"/>
      <c r="CL836" s="759"/>
      <c r="CM836" s="759"/>
      <c r="CN836" s="759"/>
      <c r="CO836" s="759"/>
      <c r="CP836" s="759"/>
      <c r="CQ836" s="759"/>
      <c r="CR836" s="759"/>
      <c r="CS836" s="759"/>
      <c r="CT836" s="759"/>
      <c r="CU836" s="759"/>
      <c r="CV836" s="759"/>
      <c r="CW836" s="759"/>
      <c r="CX836" s="759"/>
      <c r="CY836" s="759"/>
      <c r="CZ836" s="759"/>
      <c r="DA836" s="759"/>
      <c r="DB836" s="759"/>
      <c r="DC836" s="759"/>
      <c r="DD836" s="759"/>
      <c r="DE836" s="759"/>
      <c r="DF836" s="759"/>
      <c r="DG836" s="759"/>
      <c r="DH836" s="759"/>
      <c r="DI836" s="759"/>
      <c r="DJ836" s="759"/>
      <c r="DK836" s="759"/>
      <c r="DL836" s="759"/>
      <c r="DM836" s="759"/>
      <c r="DN836" s="759"/>
      <c r="DO836" s="759"/>
      <c r="DP836" s="759"/>
      <c r="DQ836" s="759"/>
      <c r="DR836" s="759"/>
      <c r="DS836" s="759"/>
      <c r="DT836" s="759"/>
      <c r="DU836" s="759"/>
      <c r="DV836" s="759"/>
      <c r="DW836" s="759"/>
      <c r="DX836" s="759"/>
      <c r="DY836" s="759"/>
      <c r="DZ836" s="759"/>
      <c r="EA836" s="759"/>
      <c r="EB836" s="759"/>
      <c r="EC836" s="759"/>
    </row>
    <row r="837" spans="1:133" s="774" customFormat="1" x14ac:dyDescent="0.2">
      <c r="A837" s="783"/>
      <c r="B837" s="755" t="s">
        <v>3800</v>
      </c>
      <c r="C837" s="797">
        <v>1120352925</v>
      </c>
      <c r="D837" s="755" t="s">
        <v>2062</v>
      </c>
      <c r="E837" s="760" t="s">
        <v>278</v>
      </c>
      <c r="F837" s="761" t="s">
        <v>332</v>
      </c>
      <c r="G837" s="760" t="s">
        <v>280</v>
      </c>
      <c r="H837" s="765" t="s">
        <v>3802</v>
      </c>
      <c r="I837" s="759"/>
      <c r="J837" s="759"/>
      <c r="K837" s="759"/>
      <c r="L837" s="759"/>
      <c r="M837" s="759"/>
      <c r="N837" s="759"/>
      <c r="O837" s="759"/>
      <c r="P837" s="759"/>
      <c r="Q837" s="759"/>
      <c r="R837" s="759"/>
      <c r="S837" s="759"/>
      <c r="T837" s="759"/>
      <c r="U837" s="759"/>
      <c r="V837" s="759"/>
      <c r="W837" s="759"/>
      <c r="X837" s="759"/>
      <c r="Y837" s="759"/>
      <c r="Z837" s="759"/>
      <c r="AA837" s="759"/>
      <c r="AB837" s="759"/>
      <c r="AC837" s="759"/>
      <c r="AD837" s="759"/>
      <c r="AE837" s="759"/>
      <c r="AF837" s="759"/>
      <c r="AG837" s="759"/>
      <c r="AH837" s="759"/>
      <c r="AI837" s="759"/>
      <c r="AJ837" s="759"/>
      <c r="AK837" s="759"/>
      <c r="AL837" s="759"/>
      <c r="AM837" s="759"/>
      <c r="AN837" s="759"/>
      <c r="AO837" s="759"/>
      <c r="AP837" s="759"/>
      <c r="AQ837" s="759"/>
      <c r="AR837" s="759"/>
      <c r="AS837" s="759"/>
      <c r="AT837" s="759"/>
      <c r="AU837" s="759"/>
      <c r="AV837" s="759"/>
      <c r="AW837" s="759"/>
      <c r="AX837" s="759"/>
      <c r="AY837" s="759"/>
      <c r="AZ837" s="759"/>
      <c r="BA837" s="759"/>
      <c r="BB837" s="759"/>
      <c r="BC837" s="759"/>
      <c r="BD837" s="759"/>
      <c r="BE837" s="759"/>
      <c r="BF837" s="759"/>
      <c r="BG837" s="759"/>
      <c r="BH837" s="759"/>
      <c r="BI837" s="759"/>
      <c r="BJ837" s="759"/>
      <c r="BK837" s="759"/>
      <c r="BL837" s="759"/>
      <c r="BM837" s="759"/>
      <c r="BN837" s="759"/>
      <c r="BO837" s="759"/>
      <c r="BP837" s="759"/>
      <c r="BQ837" s="759"/>
      <c r="BR837" s="759"/>
      <c r="BS837" s="759"/>
      <c r="BT837" s="759"/>
      <c r="BU837" s="759"/>
      <c r="BV837" s="759"/>
      <c r="BW837" s="759"/>
      <c r="BX837" s="759"/>
      <c r="BY837" s="759"/>
      <c r="BZ837" s="759"/>
      <c r="CA837" s="759"/>
      <c r="CB837" s="759"/>
      <c r="CC837" s="759"/>
      <c r="CD837" s="759"/>
      <c r="CE837" s="759"/>
      <c r="CF837" s="759"/>
      <c r="CG837" s="759"/>
      <c r="CH837" s="759"/>
      <c r="CI837" s="759"/>
      <c r="CJ837" s="759"/>
      <c r="CK837" s="759"/>
      <c r="CL837" s="759"/>
      <c r="CM837" s="759"/>
      <c r="CN837" s="759"/>
      <c r="CO837" s="759"/>
      <c r="CP837" s="759"/>
      <c r="CQ837" s="759"/>
      <c r="CR837" s="759"/>
      <c r="CS837" s="759"/>
      <c r="CT837" s="759"/>
      <c r="CU837" s="759"/>
      <c r="CV837" s="759"/>
      <c r="CW837" s="759"/>
      <c r="CX837" s="759"/>
      <c r="CY837" s="759"/>
      <c r="CZ837" s="759"/>
      <c r="DA837" s="759"/>
      <c r="DB837" s="759"/>
      <c r="DC837" s="759"/>
      <c r="DD837" s="759"/>
      <c r="DE837" s="759"/>
      <c r="DF837" s="759"/>
      <c r="DG837" s="759"/>
      <c r="DH837" s="759"/>
      <c r="DI837" s="759"/>
      <c r="DJ837" s="759"/>
      <c r="DK837" s="759"/>
      <c r="DL837" s="759"/>
      <c r="DM837" s="759"/>
      <c r="DN837" s="759"/>
      <c r="DO837" s="759"/>
      <c r="DP837" s="759"/>
      <c r="DQ837" s="759"/>
      <c r="DR837" s="759"/>
      <c r="DS837" s="759"/>
      <c r="DT837" s="759"/>
      <c r="DU837" s="759"/>
      <c r="DV837" s="759"/>
      <c r="DW837" s="759"/>
      <c r="DX837" s="759"/>
      <c r="DY837" s="759"/>
      <c r="DZ837" s="759"/>
      <c r="EA837" s="759"/>
      <c r="EB837" s="759"/>
      <c r="EC837" s="759"/>
    </row>
    <row r="838" spans="1:133" s="774" customFormat="1" x14ac:dyDescent="0.2">
      <c r="A838" s="783"/>
      <c r="B838" s="755" t="s">
        <v>3803</v>
      </c>
      <c r="C838" s="797">
        <v>1121844160</v>
      </c>
      <c r="D838" s="755" t="s">
        <v>561</v>
      </c>
      <c r="E838" s="760" t="s">
        <v>278</v>
      </c>
      <c r="F838" s="761" t="s">
        <v>332</v>
      </c>
      <c r="G838" s="760" t="s">
        <v>280</v>
      </c>
      <c r="H838" s="765" t="s">
        <v>3805</v>
      </c>
      <c r="I838" s="759"/>
      <c r="J838" s="759"/>
      <c r="K838" s="759"/>
      <c r="L838" s="759"/>
      <c r="M838" s="759"/>
      <c r="N838" s="759"/>
      <c r="O838" s="759"/>
      <c r="P838" s="759"/>
      <c r="Q838" s="759"/>
      <c r="R838" s="759"/>
      <c r="S838" s="759"/>
      <c r="T838" s="759"/>
      <c r="U838" s="759"/>
      <c r="V838" s="759"/>
      <c r="W838" s="759"/>
      <c r="X838" s="759"/>
      <c r="Y838" s="759"/>
      <c r="Z838" s="759"/>
      <c r="AA838" s="759"/>
      <c r="AB838" s="759"/>
      <c r="AC838" s="759"/>
      <c r="AD838" s="759"/>
      <c r="AE838" s="759"/>
      <c r="AF838" s="759"/>
      <c r="AG838" s="759"/>
      <c r="AH838" s="759"/>
      <c r="AI838" s="759"/>
      <c r="AJ838" s="759"/>
      <c r="AK838" s="759"/>
      <c r="AL838" s="759"/>
      <c r="AM838" s="759"/>
      <c r="AN838" s="759"/>
      <c r="AO838" s="759"/>
      <c r="AP838" s="759"/>
      <c r="AQ838" s="759"/>
      <c r="AR838" s="759"/>
      <c r="AS838" s="759"/>
      <c r="AT838" s="759"/>
      <c r="AU838" s="759"/>
      <c r="AV838" s="759"/>
      <c r="AW838" s="759"/>
      <c r="AX838" s="759"/>
      <c r="AY838" s="759"/>
      <c r="AZ838" s="759"/>
      <c r="BA838" s="759"/>
      <c r="BB838" s="759"/>
      <c r="BC838" s="759"/>
      <c r="BD838" s="759"/>
      <c r="BE838" s="759"/>
      <c r="BF838" s="759"/>
      <c r="BG838" s="759"/>
      <c r="BH838" s="759"/>
      <c r="BI838" s="759"/>
      <c r="BJ838" s="759"/>
      <c r="BK838" s="759"/>
      <c r="BL838" s="759"/>
      <c r="BM838" s="759"/>
      <c r="BN838" s="759"/>
      <c r="BO838" s="759"/>
      <c r="BP838" s="759"/>
      <c r="BQ838" s="759"/>
      <c r="BR838" s="759"/>
      <c r="BS838" s="759"/>
      <c r="BT838" s="759"/>
      <c r="BU838" s="759"/>
      <c r="BV838" s="759"/>
      <c r="BW838" s="759"/>
      <c r="BX838" s="759"/>
      <c r="BY838" s="759"/>
      <c r="BZ838" s="759"/>
      <c r="CA838" s="759"/>
      <c r="CB838" s="759"/>
      <c r="CC838" s="759"/>
      <c r="CD838" s="759"/>
      <c r="CE838" s="759"/>
      <c r="CF838" s="759"/>
      <c r="CG838" s="759"/>
      <c r="CH838" s="759"/>
      <c r="CI838" s="759"/>
      <c r="CJ838" s="759"/>
      <c r="CK838" s="759"/>
      <c r="CL838" s="759"/>
      <c r="CM838" s="759"/>
      <c r="CN838" s="759"/>
      <c r="CO838" s="759"/>
      <c r="CP838" s="759"/>
      <c r="CQ838" s="759"/>
      <c r="CR838" s="759"/>
      <c r="CS838" s="759"/>
      <c r="CT838" s="759"/>
      <c r="CU838" s="759"/>
      <c r="CV838" s="759"/>
      <c r="CW838" s="759"/>
      <c r="CX838" s="759"/>
      <c r="CY838" s="759"/>
      <c r="CZ838" s="759"/>
      <c r="DA838" s="759"/>
      <c r="DB838" s="759"/>
      <c r="DC838" s="759"/>
      <c r="DD838" s="759"/>
      <c r="DE838" s="759"/>
      <c r="DF838" s="759"/>
      <c r="DG838" s="759"/>
      <c r="DH838" s="759"/>
      <c r="DI838" s="759"/>
      <c r="DJ838" s="759"/>
      <c r="DK838" s="759"/>
      <c r="DL838" s="759"/>
      <c r="DM838" s="759"/>
      <c r="DN838" s="759"/>
      <c r="DO838" s="759"/>
      <c r="DP838" s="759"/>
      <c r="DQ838" s="759"/>
      <c r="DR838" s="759"/>
      <c r="DS838" s="759"/>
      <c r="DT838" s="759"/>
      <c r="DU838" s="759"/>
      <c r="DV838" s="759"/>
      <c r="DW838" s="759"/>
      <c r="DX838" s="759"/>
      <c r="DY838" s="759"/>
      <c r="DZ838" s="759"/>
      <c r="EA838" s="759"/>
      <c r="EB838" s="759"/>
      <c r="EC838" s="759"/>
    </row>
    <row r="839" spans="1:133" s="774" customFormat="1" x14ac:dyDescent="0.2">
      <c r="A839" s="783"/>
      <c r="B839" s="755" t="s">
        <v>3806</v>
      </c>
      <c r="C839" s="797">
        <v>1121896951</v>
      </c>
      <c r="D839" s="755" t="s">
        <v>2069</v>
      </c>
      <c r="E839" s="760" t="s">
        <v>278</v>
      </c>
      <c r="F839" s="761" t="s">
        <v>332</v>
      </c>
      <c r="G839" s="760" t="s">
        <v>280</v>
      </c>
      <c r="H839" s="765" t="s">
        <v>3808</v>
      </c>
      <c r="I839" s="759"/>
      <c r="J839" s="759"/>
      <c r="K839" s="759"/>
      <c r="L839" s="759"/>
      <c r="M839" s="759"/>
      <c r="N839" s="759"/>
      <c r="O839" s="759"/>
      <c r="P839" s="759"/>
      <c r="Q839" s="759"/>
      <c r="R839" s="759"/>
      <c r="S839" s="759"/>
      <c r="T839" s="759"/>
      <c r="U839" s="759"/>
      <c r="V839" s="759"/>
      <c r="W839" s="759"/>
      <c r="X839" s="759"/>
      <c r="Y839" s="759"/>
      <c r="Z839" s="759"/>
      <c r="AA839" s="759"/>
      <c r="AB839" s="759"/>
      <c r="AC839" s="759"/>
      <c r="AD839" s="759"/>
      <c r="AE839" s="759"/>
      <c r="AF839" s="759"/>
      <c r="AG839" s="759"/>
      <c r="AH839" s="759"/>
      <c r="AI839" s="759"/>
      <c r="AJ839" s="759"/>
      <c r="AK839" s="759"/>
      <c r="AL839" s="759"/>
      <c r="AM839" s="759"/>
      <c r="AN839" s="759"/>
      <c r="AO839" s="759"/>
      <c r="AP839" s="759"/>
      <c r="AQ839" s="759"/>
      <c r="AR839" s="759"/>
      <c r="AS839" s="759"/>
      <c r="AT839" s="759"/>
      <c r="AU839" s="759"/>
      <c r="AV839" s="759"/>
      <c r="AW839" s="759"/>
      <c r="AX839" s="759"/>
      <c r="AY839" s="759"/>
      <c r="AZ839" s="759"/>
      <c r="BA839" s="759"/>
      <c r="BB839" s="759"/>
      <c r="BC839" s="759"/>
      <c r="BD839" s="759"/>
      <c r="BE839" s="759"/>
      <c r="BF839" s="759"/>
      <c r="BG839" s="759"/>
      <c r="BH839" s="759"/>
      <c r="BI839" s="759"/>
      <c r="BJ839" s="759"/>
      <c r="BK839" s="759"/>
      <c r="BL839" s="759"/>
      <c r="BM839" s="759"/>
      <c r="BN839" s="759"/>
      <c r="BO839" s="759"/>
      <c r="BP839" s="759"/>
      <c r="BQ839" s="759"/>
      <c r="BR839" s="759"/>
      <c r="BS839" s="759"/>
      <c r="BT839" s="759"/>
      <c r="BU839" s="759"/>
      <c r="BV839" s="759"/>
      <c r="BW839" s="759"/>
      <c r="BX839" s="759"/>
      <c r="BY839" s="759"/>
      <c r="BZ839" s="759"/>
      <c r="CA839" s="759"/>
      <c r="CB839" s="759"/>
      <c r="CC839" s="759"/>
      <c r="CD839" s="759"/>
      <c r="CE839" s="759"/>
      <c r="CF839" s="759"/>
      <c r="CG839" s="759"/>
      <c r="CH839" s="759"/>
      <c r="CI839" s="759"/>
      <c r="CJ839" s="759"/>
      <c r="CK839" s="759"/>
      <c r="CL839" s="759"/>
      <c r="CM839" s="759"/>
      <c r="CN839" s="759"/>
      <c r="CO839" s="759"/>
      <c r="CP839" s="759"/>
      <c r="CQ839" s="759"/>
      <c r="CR839" s="759"/>
      <c r="CS839" s="759"/>
      <c r="CT839" s="759"/>
      <c r="CU839" s="759"/>
      <c r="CV839" s="759"/>
      <c r="CW839" s="759"/>
      <c r="CX839" s="759"/>
      <c r="CY839" s="759"/>
      <c r="CZ839" s="759"/>
      <c r="DA839" s="759"/>
      <c r="DB839" s="759"/>
      <c r="DC839" s="759"/>
      <c r="DD839" s="759"/>
      <c r="DE839" s="759"/>
      <c r="DF839" s="759"/>
      <c r="DG839" s="759"/>
      <c r="DH839" s="759"/>
      <c r="DI839" s="759"/>
      <c r="DJ839" s="759"/>
      <c r="DK839" s="759"/>
      <c r="DL839" s="759"/>
      <c r="DM839" s="759"/>
      <c r="DN839" s="759"/>
      <c r="DO839" s="759"/>
      <c r="DP839" s="759"/>
      <c r="DQ839" s="759"/>
      <c r="DR839" s="759"/>
      <c r="DS839" s="759"/>
      <c r="DT839" s="759"/>
      <c r="DU839" s="759"/>
      <c r="DV839" s="759"/>
      <c r="DW839" s="759"/>
      <c r="DX839" s="759"/>
      <c r="DY839" s="759"/>
      <c r="DZ839" s="759"/>
      <c r="EA839" s="759"/>
      <c r="EB839" s="759"/>
      <c r="EC839" s="759"/>
    </row>
    <row r="840" spans="1:133" s="774" customFormat="1" x14ac:dyDescent="0.2">
      <c r="A840" s="783"/>
      <c r="B840" s="755" t="s">
        <v>3809</v>
      </c>
      <c r="C840" s="797">
        <v>53139345</v>
      </c>
      <c r="D840" s="755" t="s">
        <v>564</v>
      </c>
      <c r="E840" s="760" t="s">
        <v>278</v>
      </c>
      <c r="F840" s="761" t="s">
        <v>332</v>
      </c>
      <c r="G840" s="760" t="s">
        <v>280</v>
      </c>
      <c r="H840" s="765" t="s">
        <v>3811</v>
      </c>
      <c r="I840" s="759"/>
      <c r="J840" s="759"/>
      <c r="K840" s="759"/>
      <c r="L840" s="759"/>
      <c r="M840" s="759"/>
      <c r="N840" s="759"/>
      <c r="O840" s="759"/>
      <c r="P840" s="759"/>
      <c r="Q840" s="759"/>
      <c r="R840" s="759"/>
      <c r="S840" s="759"/>
      <c r="T840" s="759"/>
      <c r="U840" s="759"/>
      <c r="V840" s="759"/>
      <c r="W840" s="759"/>
      <c r="X840" s="759"/>
      <c r="Y840" s="759"/>
      <c r="Z840" s="759"/>
      <c r="AA840" s="759"/>
      <c r="AB840" s="759"/>
      <c r="AC840" s="759"/>
      <c r="AD840" s="759"/>
      <c r="AE840" s="759"/>
      <c r="AF840" s="759"/>
      <c r="AG840" s="759"/>
      <c r="AH840" s="759"/>
      <c r="AI840" s="759"/>
      <c r="AJ840" s="759"/>
      <c r="AK840" s="759"/>
      <c r="AL840" s="759"/>
      <c r="AM840" s="759"/>
      <c r="AN840" s="759"/>
      <c r="AO840" s="759"/>
      <c r="AP840" s="759"/>
      <c r="AQ840" s="759"/>
      <c r="AR840" s="759"/>
      <c r="AS840" s="759"/>
      <c r="AT840" s="759"/>
      <c r="AU840" s="759"/>
      <c r="AV840" s="759"/>
      <c r="AW840" s="759"/>
      <c r="AX840" s="759"/>
      <c r="AY840" s="759"/>
      <c r="AZ840" s="759"/>
      <c r="BA840" s="759"/>
      <c r="BB840" s="759"/>
      <c r="BC840" s="759"/>
      <c r="BD840" s="759"/>
      <c r="BE840" s="759"/>
      <c r="BF840" s="759"/>
      <c r="BG840" s="759"/>
      <c r="BH840" s="759"/>
      <c r="BI840" s="759"/>
      <c r="BJ840" s="759"/>
      <c r="BK840" s="759"/>
      <c r="BL840" s="759"/>
      <c r="BM840" s="759"/>
      <c r="BN840" s="759"/>
      <c r="BO840" s="759"/>
      <c r="BP840" s="759"/>
      <c r="BQ840" s="759"/>
      <c r="BR840" s="759"/>
      <c r="BS840" s="759"/>
      <c r="BT840" s="759"/>
      <c r="BU840" s="759"/>
      <c r="BV840" s="759"/>
      <c r="BW840" s="759"/>
      <c r="BX840" s="759"/>
      <c r="BY840" s="759"/>
      <c r="BZ840" s="759"/>
      <c r="CA840" s="759"/>
      <c r="CB840" s="759"/>
      <c r="CC840" s="759"/>
      <c r="CD840" s="759"/>
      <c r="CE840" s="759"/>
      <c r="CF840" s="759"/>
      <c r="CG840" s="759"/>
      <c r="CH840" s="759"/>
      <c r="CI840" s="759"/>
      <c r="CJ840" s="759"/>
      <c r="CK840" s="759"/>
      <c r="CL840" s="759"/>
      <c r="CM840" s="759"/>
      <c r="CN840" s="759"/>
      <c r="CO840" s="759"/>
      <c r="CP840" s="759"/>
      <c r="CQ840" s="759"/>
      <c r="CR840" s="759"/>
      <c r="CS840" s="759"/>
      <c r="CT840" s="759"/>
      <c r="CU840" s="759"/>
      <c r="CV840" s="759"/>
      <c r="CW840" s="759"/>
      <c r="CX840" s="759"/>
      <c r="CY840" s="759"/>
      <c r="CZ840" s="759"/>
      <c r="DA840" s="759"/>
      <c r="DB840" s="759"/>
      <c r="DC840" s="759"/>
      <c r="DD840" s="759"/>
      <c r="DE840" s="759"/>
      <c r="DF840" s="759"/>
      <c r="DG840" s="759"/>
      <c r="DH840" s="759"/>
      <c r="DI840" s="759"/>
      <c r="DJ840" s="759"/>
      <c r="DK840" s="759"/>
      <c r="DL840" s="759"/>
      <c r="DM840" s="759"/>
      <c r="DN840" s="759"/>
      <c r="DO840" s="759"/>
      <c r="DP840" s="759"/>
      <c r="DQ840" s="759"/>
      <c r="DR840" s="759"/>
      <c r="DS840" s="759"/>
      <c r="DT840" s="759"/>
      <c r="DU840" s="759"/>
      <c r="DV840" s="759"/>
      <c r="DW840" s="759"/>
      <c r="DX840" s="759"/>
      <c r="DY840" s="759"/>
      <c r="DZ840" s="759"/>
      <c r="EA840" s="759"/>
      <c r="EB840" s="759"/>
      <c r="EC840" s="759"/>
    </row>
    <row r="841" spans="1:133" s="774" customFormat="1" x14ac:dyDescent="0.2">
      <c r="A841" s="783"/>
      <c r="B841" s="755" t="s">
        <v>3812</v>
      </c>
      <c r="C841" s="797">
        <v>1010063403</v>
      </c>
      <c r="D841" s="755" t="s">
        <v>566</v>
      </c>
      <c r="E841" s="760" t="s">
        <v>278</v>
      </c>
      <c r="F841" s="761" t="s">
        <v>332</v>
      </c>
      <c r="G841" s="760" t="s">
        <v>280</v>
      </c>
      <c r="H841" s="765" t="s">
        <v>3814</v>
      </c>
      <c r="I841" s="759"/>
      <c r="J841" s="759"/>
      <c r="K841" s="759"/>
      <c r="L841" s="759"/>
      <c r="M841" s="759"/>
      <c r="N841" s="759"/>
      <c r="O841" s="759"/>
      <c r="P841" s="759"/>
      <c r="Q841" s="759"/>
      <c r="R841" s="759"/>
      <c r="S841" s="759"/>
      <c r="T841" s="759"/>
      <c r="U841" s="759"/>
      <c r="V841" s="759"/>
      <c r="W841" s="759"/>
      <c r="X841" s="759"/>
      <c r="Y841" s="759"/>
      <c r="Z841" s="759"/>
      <c r="AA841" s="759"/>
      <c r="AB841" s="759"/>
      <c r="AC841" s="759"/>
      <c r="AD841" s="759"/>
      <c r="AE841" s="759"/>
      <c r="AF841" s="759"/>
      <c r="AG841" s="759"/>
      <c r="AH841" s="759"/>
      <c r="AI841" s="759"/>
      <c r="AJ841" s="759"/>
      <c r="AK841" s="759"/>
      <c r="AL841" s="759"/>
      <c r="AM841" s="759"/>
      <c r="AN841" s="759"/>
      <c r="AO841" s="759"/>
      <c r="AP841" s="759"/>
      <c r="AQ841" s="759"/>
      <c r="AR841" s="759"/>
      <c r="AS841" s="759"/>
      <c r="AT841" s="759"/>
      <c r="AU841" s="759"/>
      <c r="AV841" s="759"/>
      <c r="AW841" s="759"/>
      <c r="AX841" s="759"/>
      <c r="AY841" s="759"/>
      <c r="AZ841" s="759"/>
      <c r="BA841" s="759"/>
      <c r="BB841" s="759"/>
      <c r="BC841" s="759"/>
      <c r="BD841" s="759"/>
      <c r="BE841" s="759"/>
      <c r="BF841" s="759"/>
      <c r="BG841" s="759"/>
      <c r="BH841" s="759"/>
      <c r="BI841" s="759"/>
      <c r="BJ841" s="759"/>
      <c r="BK841" s="759"/>
      <c r="BL841" s="759"/>
      <c r="BM841" s="759"/>
      <c r="BN841" s="759"/>
      <c r="BO841" s="759"/>
      <c r="BP841" s="759"/>
      <c r="BQ841" s="759"/>
      <c r="BR841" s="759"/>
      <c r="BS841" s="759"/>
      <c r="BT841" s="759"/>
      <c r="BU841" s="759"/>
      <c r="BV841" s="759"/>
      <c r="BW841" s="759"/>
      <c r="BX841" s="759"/>
      <c r="BY841" s="759"/>
      <c r="BZ841" s="759"/>
      <c r="CA841" s="759"/>
      <c r="CB841" s="759"/>
      <c r="CC841" s="759"/>
      <c r="CD841" s="759"/>
      <c r="CE841" s="759"/>
      <c r="CF841" s="759"/>
      <c r="CG841" s="759"/>
      <c r="CH841" s="759"/>
      <c r="CI841" s="759"/>
      <c r="CJ841" s="759"/>
      <c r="CK841" s="759"/>
      <c r="CL841" s="759"/>
      <c r="CM841" s="759"/>
      <c r="CN841" s="759"/>
      <c r="CO841" s="759"/>
      <c r="CP841" s="759"/>
      <c r="CQ841" s="759"/>
      <c r="CR841" s="759"/>
      <c r="CS841" s="759"/>
      <c r="CT841" s="759"/>
      <c r="CU841" s="759"/>
      <c r="CV841" s="759"/>
      <c r="CW841" s="759"/>
      <c r="CX841" s="759"/>
      <c r="CY841" s="759"/>
      <c r="CZ841" s="759"/>
      <c r="DA841" s="759"/>
      <c r="DB841" s="759"/>
      <c r="DC841" s="759"/>
      <c r="DD841" s="759"/>
      <c r="DE841" s="759"/>
      <c r="DF841" s="759"/>
      <c r="DG841" s="759"/>
      <c r="DH841" s="759"/>
      <c r="DI841" s="759"/>
      <c r="DJ841" s="759"/>
      <c r="DK841" s="759"/>
      <c r="DL841" s="759"/>
      <c r="DM841" s="759"/>
      <c r="DN841" s="759"/>
      <c r="DO841" s="759"/>
      <c r="DP841" s="759"/>
      <c r="DQ841" s="759"/>
      <c r="DR841" s="759"/>
      <c r="DS841" s="759"/>
      <c r="DT841" s="759"/>
      <c r="DU841" s="759"/>
      <c r="DV841" s="759"/>
      <c r="DW841" s="759"/>
      <c r="DX841" s="759"/>
      <c r="DY841" s="759"/>
      <c r="DZ841" s="759"/>
      <c r="EA841" s="759"/>
      <c r="EB841" s="759"/>
      <c r="EC841" s="759"/>
    </row>
    <row r="842" spans="1:133" s="774" customFormat="1" x14ac:dyDescent="0.2">
      <c r="A842" s="783"/>
      <c r="B842" s="755" t="s">
        <v>3815</v>
      </c>
      <c r="C842" s="797">
        <v>1121957218</v>
      </c>
      <c r="D842" s="776" t="s">
        <v>567</v>
      </c>
      <c r="E842" s="760" t="s">
        <v>278</v>
      </c>
      <c r="F842" s="761" t="s">
        <v>332</v>
      </c>
      <c r="G842" s="760" t="s">
        <v>280</v>
      </c>
      <c r="H842" s="765" t="s">
        <v>3817</v>
      </c>
      <c r="I842" s="759"/>
      <c r="J842" s="759"/>
      <c r="K842" s="759"/>
      <c r="L842" s="759"/>
      <c r="M842" s="759"/>
      <c r="N842" s="759"/>
      <c r="O842" s="759"/>
      <c r="P842" s="759"/>
      <c r="Q842" s="759"/>
      <c r="R842" s="759"/>
      <c r="S842" s="759"/>
      <c r="T842" s="759"/>
      <c r="U842" s="759"/>
      <c r="V842" s="759"/>
      <c r="W842" s="759"/>
      <c r="X842" s="759"/>
      <c r="Y842" s="759"/>
      <c r="Z842" s="759"/>
      <c r="AA842" s="759"/>
      <c r="AB842" s="759"/>
      <c r="AC842" s="759"/>
      <c r="AD842" s="759"/>
      <c r="AE842" s="759"/>
      <c r="AF842" s="759"/>
      <c r="AG842" s="759"/>
      <c r="AH842" s="759"/>
      <c r="AI842" s="759"/>
      <c r="AJ842" s="759"/>
      <c r="AK842" s="759"/>
      <c r="AL842" s="759"/>
      <c r="AM842" s="759"/>
      <c r="AN842" s="759"/>
      <c r="AO842" s="759"/>
      <c r="AP842" s="759"/>
      <c r="AQ842" s="759"/>
      <c r="AR842" s="759"/>
      <c r="AS842" s="759"/>
      <c r="AT842" s="759"/>
      <c r="AU842" s="759"/>
      <c r="AV842" s="759"/>
      <c r="AW842" s="759"/>
      <c r="AX842" s="759"/>
      <c r="AY842" s="759"/>
      <c r="AZ842" s="759"/>
      <c r="BA842" s="759"/>
      <c r="BB842" s="759"/>
      <c r="BC842" s="759"/>
      <c r="BD842" s="759"/>
      <c r="BE842" s="759"/>
      <c r="BF842" s="759"/>
      <c r="BG842" s="759"/>
      <c r="BH842" s="759"/>
      <c r="BI842" s="759"/>
      <c r="BJ842" s="759"/>
      <c r="BK842" s="759"/>
      <c r="BL842" s="759"/>
      <c r="BM842" s="759"/>
      <c r="BN842" s="759"/>
      <c r="BO842" s="759"/>
      <c r="BP842" s="759"/>
      <c r="BQ842" s="759"/>
      <c r="BR842" s="759"/>
      <c r="BS842" s="759"/>
      <c r="BT842" s="759"/>
      <c r="BU842" s="759"/>
      <c r="BV842" s="759"/>
      <c r="BW842" s="759"/>
      <c r="BX842" s="759"/>
      <c r="BY842" s="759"/>
      <c r="BZ842" s="759"/>
      <c r="CA842" s="759"/>
      <c r="CB842" s="759"/>
      <c r="CC842" s="759"/>
      <c r="CD842" s="759"/>
      <c r="CE842" s="759"/>
      <c r="CF842" s="759"/>
      <c r="CG842" s="759"/>
      <c r="CH842" s="759"/>
      <c r="CI842" s="759"/>
      <c r="CJ842" s="759"/>
      <c r="CK842" s="759"/>
      <c r="CL842" s="759"/>
      <c r="CM842" s="759"/>
      <c r="CN842" s="759"/>
      <c r="CO842" s="759"/>
      <c r="CP842" s="759"/>
      <c r="CQ842" s="759"/>
      <c r="CR842" s="759"/>
      <c r="CS842" s="759"/>
      <c r="CT842" s="759"/>
      <c r="CU842" s="759"/>
      <c r="CV842" s="759"/>
      <c r="CW842" s="759"/>
      <c r="CX842" s="759"/>
      <c r="CY842" s="759"/>
      <c r="CZ842" s="759"/>
      <c r="DA842" s="759"/>
      <c r="DB842" s="759"/>
      <c r="DC842" s="759"/>
      <c r="DD842" s="759"/>
      <c r="DE842" s="759"/>
      <c r="DF842" s="759"/>
      <c r="DG842" s="759"/>
      <c r="DH842" s="759"/>
      <c r="DI842" s="759"/>
      <c r="DJ842" s="759"/>
      <c r="DK842" s="759"/>
      <c r="DL842" s="759"/>
      <c r="DM842" s="759"/>
      <c r="DN842" s="759"/>
      <c r="DO842" s="759"/>
      <c r="DP842" s="759"/>
      <c r="DQ842" s="759"/>
      <c r="DR842" s="759"/>
      <c r="DS842" s="759"/>
      <c r="DT842" s="759"/>
      <c r="DU842" s="759"/>
      <c r="DV842" s="759"/>
      <c r="DW842" s="759"/>
      <c r="DX842" s="759"/>
      <c r="DY842" s="759"/>
      <c r="DZ842" s="759"/>
      <c r="EA842" s="759"/>
      <c r="EB842" s="759"/>
      <c r="EC842" s="759"/>
    </row>
    <row r="843" spans="1:133" s="774" customFormat="1" x14ac:dyDescent="0.2">
      <c r="A843" s="783"/>
      <c r="B843" s="755" t="s">
        <v>3818</v>
      </c>
      <c r="C843" s="798">
        <v>35260583</v>
      </c>
      <c r="D843" s="756" t="s">
        <v>568</v>
      </c>
      <c r="E843" s="760" t="s">
        <v>278</v>
      </c>
      <c r="F843" s="761" t="s">
        <v>332</v>
      </c>
      <c r="G843" s="760" t="s">
        <v>280</v>
      </c>
      <c r="H843" s="765" t="s">
        <v>3820</v>
      </c>
      <c r="I843" s="759"/>
      <c r="J843" s="759"/>
      <c r="K843" s="759"/>
      <c r="L843" s="759"/>
      <c r="M843" s="759"/>
      <c r="N843" s="759"/>
      <c r="O843" s="759"/>
      <c r="P843" s="759"/>
      <c r="Q843" s="759"/>
      <c r="R843" s="759"/>
      <c r="S843" s="759"/>
      <c r="T843" s="759"/>
      <c r="U843" s="759"/>
      <c r="V843" s="759"/>
      <c r="W843" s="759"/>
      <c r="X843" s="759"/>
      <c r="Y843" s="759"/>
      <c r="Z843" s="759"/>
      <c r="AA843" s="759"/>
      <c r="AB843" s="759"/>
      <c r="AC843" s="759"/>
      <c r="AD843" s="759"/>
      <c r="AE843" s="759"/>
      <c r="AF843" s="759"/>
      <c r="AG843" s="759"/>
      <c r="AH843" s="759"/>
      <c r="AI843" s="759"/>
      <c r="AJ843" s="759"/>
      <c r="AK843" s="759"/>
      <c r="AL843" s="759"/>
      <c r="AM843" s="759"/>
      <c r="AN843" s="759"/>
      <c r="AO843" s="759"/>
      <c r="AP843" s="759"/>
      <c r="AQ843" s="759"/>
      <c r="AR843" s="759"/>
      <c r="AS843" s="759"/>
      <c r="AT843" s="759"/>
      <c r="AU843" s="759"/>
      <c r="AV843" s="759"/>
      <c r="AW843" s="759"/>
      <c r="AX843" s="759"/>
      <c r="AY843" s="759"/>
      <c r="AZ843" s="759"/>
      <c r="BA843" s="759"/>
      <c r="BB843" s="759"/>
      <c r="BC843" s="759"/>
      <c r="BD843" s="759"/>
      <c r="BE843" s="759"/>
      <c r="BF843" s="759"/>
      <c r="BG843" s="759"/>
      <c r="BH843" s="759"/>
      <c r="BI843" s="759"/>
      <c r="BJ843" s="759"/>
      <c r="BK843" s="759"/>
      <c r="BL843" s="759"/>
      <c r="BM843" s="759"/>
      <c r="BN843" s="759"/>
      <c r="BO843" s="759"/>
      <c r="BP843" s="759"/>
      <c r="BQ843" s="759"/>
      <c r="BR843" s="759"/>
      <c r="BS843" s="759"/>
      <c r="BT843" s="759"/>
      <c r="BU843" s="759"/>
      <c r="BV843" s="759"/>
      <c r="BW843" s="759"/>
      <c r="BX843" s="759"/>
      <c r="BY843" s="759"/>
      <c r="BZ843" s="759"/>
      <c r="CA843" s="759"/>
      <c r="CB843" s="759"/>
      <c r="CC843" s="759"/>
      <c r="CD843" s="759"/>
      <c r="CE843" s="759"/>
      <c r="CF843" s="759"/>
      <c r="CG843" s="759"/>
      <c r="CH843" s="759"/>
      <c r="CI843" s="759"/>
      <c r="CJ843" s="759"/>
      <c r="CK843" s="759"/>
      <c r="CL843" s="759"/>
      <c r="CM843" s="759"/>
      <c r="CN843" s="759"/>
      <c r="CO843" s="759"/>
      <c r="CP843" s="759"/>
      <c r="CQ843" s="759"/>
      <c r="CR843" s="759"/>
      <c r="CS843" s="759"/>
      <c r="CT843" s="759"/>
      <c r="CU843" s="759"/>
      <c r="CV843" s="759"/>
      <c r="CW843" s="759"/>
      <c r="CX843" s="759"/>
      <c r="CY843" s="759"/>
      <c r="CZ843" s="759"/>
      <c r="DA843" s="759"/>
      <c r="DB843" s="759"/>
      <c r="DC843" s="759"/>
      <c r="DD843" s="759"/>
      <c r="DE843" s="759"/>
      <c r="DF843" s="759"/>
      <c r="DG843" s="759"/>
      <c r="DH843" s="759"/>
      <c r="DI843" s="759"/>
      <c r="DJ843" s="759"/>
      <c r="DK843" s="759"/>
      <c r="DL843" s="759"/>
      <c r="DM843" s="759"/>
      <c r="DN843" s="759"/>
      <c r="DO843" s="759"/>
      <c r="DP843" s="759"/>
      <c r="DQ843" s="759"/>
      <c r="DR843" s="759"/>
      <c r="DS843" s="759"/>
      <c r="DT843" s="759"/>
      <c r="DU843" s="759"/>
      <c r="DV843" s="759"/>
      <c r="DW843" s="759"/>
      <c r="DX843" s="759"/>
      <c r="DY843" s="759"/>
      <c r="DZ843" s="759"/>
      <c r="EA843" s="759"/>
      <c r="EB843" s="759"/>
      <c r="EC843" s="759"/>
    </row>
    <row r="844" spans="1:133" s="774" customFormat="1" x14ac:dyDescent="0.2">
      <c r="A844" s="783"/>
      <c r="B844" s="755" t="s">
        <v>3821</v>
      </c>
      <c r="C844" s="797">
        <v>1121855785</v>
      </c>
      <c r="D844" s="755" t="s">
        <v>702</v>
      </c>
      <c r="E844" s="760" t="s">
        <v>278</v>
      </c>
      <c r="F844" s="761" t="s">
        <v>332</v>
      </c>
      <c r="G844" s="760" t="s">
        <v>280</v>
      </c>
      <c r="H844" s="765" t="s">
        <v>3823</v>
      </c>
      <c r="I844" s="759"/>
      <c r="J844" s="759"/>
      <c r="K844" s="759"/>
      <c r="L844" s="759"/>
      <c r="M844" s="759"/>
      <c r="N844" s="759"/>
      <c r="O844" s="759"/>
      <c r="P844" s="759"/>
      <c r="Q844" s="759"/>
      <c r="R844" s="759"/>
      <c r="S844" s="759"/>
      <c r="T844" s="759"/>
      <c r="U844" s="759"/>
      <c r="V844" s="759"/>
      <c r="W844" s="759"/>
      <c r="X844" s="759"/>
      <c r="Y844" s="759"/>
      <c r="Z844" s="759"/>
      <c r="AA844" s="759"/>
      <c r="AB844" s="759"/>
      <c r="AC844" s="759"/>
      <c r="AD844" s="759"/>
      <c r="AE844" s="759"/>
      <c r="AF844" s="759"/>
      <c r="AG844" s="759"/>
      <c r="AH844" s="759"/>
      <c r="AI844" s="759"/>
      <c r="AJ844" s="759"/>
      <c r="AK844" s="759"/>
      <c r="AL844" s="759"/>
      <c r="AM844" s="759"/>
      <c r="AN844" s="759"/>
      <c r="AO844" s="759"/>
      <c r="AP844" s="759"/>
      <c r="AQ844" s="759"/>
      <c r="AR844" s="759"/>
      <c r="AS844" s="759"/>
      <c r="AT844" s="759"/>
      <c r="AU844" s="759"/>
      <c r="AV844" s="759"/>
      <c r="AW844" s="759"/>
      <c r="AX844" s="759"/>
      <c r="AY844" s="759"/>
      <c r="AZ844" s="759"/>
      <c r="BA844" s="759"/>
      <c r="BB844" s="759"/>
      <c r="BC844" s="759"/>
      <c r="BD844" s="759"/>
      <c r="BE844" s="759"/>
      <c r="BF844" s="759"/>
      <c r="BG844" s="759"/>
      <c r="BH844" s="759"/>
      <c r="BI844" s="759"/>
      <c r="BJ844" s="759"/>
      <c r="BK844" s="759"/>
      <c r="BL844" s="759"/>
      <c r="BM844" s="759"/>
      <c r="BN844" s="759"/>
      <c r="BO844" s="759"/>
      <c r="BP844" s="759"/>
      <c r="BQ844" s="759"/>
      <c r="BR844" s="759"/>
      <c r="BS844" s="759"/>
      <c r="BT844" s="759"/>
      <c r="BU844" s="759"/>
      <c r="BV844" s="759"/>
      <c r="BW844" s="759"/>
      <c r="BX844" s="759"/>
      <c r="BY844" s="759"/>
      <c r="BZ844" s="759"/>
      <c r="CA844" s="759"/>
      <c r="CB844" s="759"/>
      <c r="CC844" s="759"/>
      <c r="CD844" s="759"/>
      <c r="CE844" s="759"/>
      <c r="CF844" s="759"/>
      <c r="CG844" s="759"/>
      <c r="CH844" s="759"/>
      <c r="CI844" s="759"/>
      <c r="CJ844" s="759"/>
      <c r="CK844" s="759"/>
      <c r="CL844" s="759"/>
      <c r="CM844" s="759"/>
      <c r="CN844" s="759"/>
      <c r="CO844" s="759"/>
      <c r="CP844" s="759"/>
      <c r="CQ844" s="759"/>
      <c r="CR844" s="759"/>
      <c r="CS844" s="759"/>
      <c r="CT844" s="759"/>
      <c r="CU844" s="759"/>
      <c r="CV844" s="759"/>
      <c r="CW844" s="759"/>
      <c r="CX844" s="759"/>
      <c r="CY844" s="759"/>
      <c r="CZ844" s="759"/>
      <c r="DA844" s="759"/>
      <c r="DB844" s="759"/>
      <c r="DC844" s="759"/>
      <c r="DD844" s="759"/>
      <c r="DE844" s="759"/>
      <c r="DF844" s="759"/>
      <c r="DG844" s="759"/>
      <c r="DH844" s="759"/>
      <c r="DI844" s="759"/>
      <c r="DJ844" s="759"/>
      <c r="DK844" s="759"/>
      <c r="DL844" s="759"/>
      <c r="DM844" s="759"/>
      <c r="DN844" s="759"/>
      <c r="DO844" s="759"/>
      <c r="DP844" s="759"/>
      <c r="DQ844" s="759"/>
      <c r="DR844" s="759"/>
      <c r="DS844" s="759"/>
      <c r="DT844" s="759"/>
      <c r="DU844" s="759"/>
      <c r="DV844" s="759"/>
      <c r="DW844" s="759"/>
      <c r="DX844" s="759"/>
      <c r="DY844" s="759"/>
      <c r="DZ844" s="759"/>
      <c r="EA844" s="759"/>
      <c r="EB844" s="759"/>
      <c r="EC844" s="759"/>
    </row>
    <row r="845" spans="1:133" s="774" customFormat="1" x14ac:dyDescent="0.2">
      <c r="A845" s="783"/>
      <c r="B845" s="755" t="s">
        <v>3824</v>
      </c>
      <c r="C845" s="797">
        <v>1121952477</v>
      </c>
      <c r="D845" s="755" t="s">
        <v>901</v>
      </c>
      <c r="E845" s="760" t="s">
        <v>278</v>
      </c>
      <c r="F845" s="761" t="s">
        <v>332</v>
      </c>
      <c r="G845" s="760" t="s">
        <v>280</v>
      </c>
      <c r="H845" s="765" t="s">
        <v>3826</v>
      </c>
      <c r="I845" s="759"/>
      <c r="J845" s="759"/>
      <c r="K845" s="759"/>
      <c r="L845" s="759"/>
      <c r="M845" s="759"/>
      <c r="N845" s="759"/>
      <c r="O845" s="759"/>
      <c r="P845" s="759"/>
      <c r="Q845" s="759"/>
      <c r="R845" s="759"/>
      <c r="S845" s="759"/>
      <c r="T845" s="759"/>
      <c r="U845" s="759"/>
      <c r="V845" s="759"/>
      <c r="W845" s="759"/>
      <c r="X845" s="759"/>
      <c r="Y845" s="759"/>
      <c r="Z845" s="759"/>
      <c r="AA845" s="759"/>
      <c r="AB845" s="759"/>
      <c r="AC845" s="759"/>
      <c r="AD845" s="759"/>
      <c r="AE845" s="759"/>
      <c r="AF845" s="759"/>
      <c r="AG845" s="759"/>
      <c r="AH845" s="759"/>
      <c r="AI845" s="759"/>
      <c r="AJ845" s="759"/>
      <c r="AK845" s="759"/>
      <c r="AL845" s="759"/>
      <c r="AM845" s="759"/>
      <c r="AN845" s="759"/>
      <c r="AO845" s="759"/>
      <c r="AP845" s="759"/>
      <c r="AQ845" s="759"/>
      <c r="AR845" s="759"/>
      <c r="AS845" s="759"/>
      <c r="AT845" s="759"/>
      <c r="AU845" s="759"/>
      <c r="AV845" s="759"/>
      <c r="AW845" s="759"/>
      <c r="AX845" s="759"/>
      <c r="AY845" s="759"/>
      <c r="AZ845" s="759"/>
      <c r="BA845" s="759"/>
      <c r="BB845" s="759"/>
      <c r="BC845" s="759"/>
      <c r="BD845" s="759"/>
      <c r="BE845" s="759"/>
      <c r="BF845" s="759"/>
      <c r="BG845" s="759"/>
      <c r="BH845" s="759"/>
      <c r="BI845" s="759"/>
      <c r="BJ845" s="759"/>
      <c r="BK845" s="759"/>
      <c r="BL845" s="759"/>
      <c r="BM845" s="759"/>
      <c r="BN845" s="759"/>
      <c r="BO845" s="759"/>
      <c r="BP845" s="759"/>
      <c r="BQ845" s="759"/>
      <c r="BR845" s="759"/>
      <c r="BS845" s="759"/>
      <c r="BT845" s="759"/>
      <c r="BU845" s="759"/>
      <c r="BV845" s="759"/>
      <c r="BW845" s="759"/>
      <c r="BX845" s="759"/>
      <c r="BY845" s="759"/>
      <c r="BZ845" s="759"/>
      <c r="CA845" s="759"/>
      <c r="CB845" s="759"/>
      <c r="CC845" s="759"/>
      <c r="CD845" s="759"/>
      <c r="CE845" s="759"/>
      <c r="CF845" s="759"/>
      <c r="CG845" s="759"/>
      <c r="CH845" s="759"/>
      <c r="CI845" s="759"/>
      <c r="CJ845" s="759"/>
      <c r="CK845" s="759"/>
      <c r="CL845" s="759"/>
      <c r="CM845" s="759"/>
      <c r="CN845" s="759"/>
      <c r="CO845" s="759"/>
      <c r="CP845" s="759"/>
      <c r="CQ845" s="759"/>
      <c r="CR845" s="759"/>
      <c r="CS845" s="759"/>
      <c r="CT845" s="759"/>
      <c r="CU845" s="759"/>
      <c r="CV845" s="759"/>
      <c r="CW845" s="759"/>
      <c r="CX845" s="759"/>
      <c r="CY845" s="759"/>
      <c r="CZ845" s="759"/>
      <c r="DA845" s="759"/>
      <c r="DB845" s="759"/>
      <c r="DC845" s="759"/>
      <c r="DD845" s="759"/>
      <c r="DE845" s="759"/>
      <c r="DF845" s="759"/>
      <c r="DG845" s="759"/>
      <c r="DH845" s="759"/>
      <c r="DI845" s="759"/>
      <c r="DJ845" s="759"/>
      <c r="DK845" s="759"/>
      <c r="DL845" s="759"/>
      <c r="DM845" s="759"/>
      <c r="DN845" s="759"/>
      <c r="DO845" s="759"/>
      <c r="DP845" s="759"/>
      <c r="DQ845" s="759"/>
      <c r="DR845" s="759"/>
      <c r="DS845" s="759"/>
      <c r="DT845" s="759"/>
      <c r="DU845" s="759"/>
      <c r="DV845" s="759"/>
      <c r="DW845" s="759"/>
      <c r="DX845" s="759"/>
      <c r="DY845" s="759"/>
      <c r="DZ845" s="759"/>
      <c r="EA845" s="759"/>
      <c r="EB845" s="759"/>
      <c r="EC845" s="759"/>
    </row>
    <row r="846" spans="1:133" s="774" customFormat="1" ht="12" x14ac:dyDescent="0.2">
      <c r="A846" s="785"/>
      <c r="B846" s="755" t="s">
        <v>3827</v>
      </c>
      <c r="C846" s="797">
        <v>86086256</v>
      </c>
      <c r="D846" s="755" t="s">
        <v>1096</v>
      </c>
      <c r="E846" s="760" t="s">
        <v>278</v>
      </c>
      <c r="F846" s="761" t="s">
        <v>332</v>
      </c>
      <c r="G846" s="760" t="s">
        <v>280</v>
      </c>
      <c r="H846" s="765" t="s">
        <v>3829</v>
      </c>
      <c r="I846" s="759"/>
      <c r="J846" s="759"/>
      <c r="K846" s="759"/>
      <c r="L846" s="759"/>
      <c r="M846" s="759"/>
      <c r="N846" s="759"/>
      <c r="O846" s="759"/>
      <c r="P846" s="759"/>
      <c r="Q846" s="759"/>
      <c r="R846" s="759"/>
      <c r="S846" s="759"/>
      <c r="T846" s="759"/>
      <c r="U846" s="759"/>
      <c r="V846" s="759"/>
      <c r="W846" s="759"/>
      <c r="X846" s="759"/>
      <c r="Y846" s="759"/>
      <c r="Z846" s="759"/>
      <c r="AA846" s="759"/>
      <c r="AB846" s="759"/>
      <c r="AC846" s="759"/>
      <c r="AD846" s="759"/>
      <c r="AE846" s="759"/>
      <c r="AF846" s="759"/>
      <c r="AG846" s="759"/>
      <c r="AH846" s="759"/>
      <c r="AI846" s="759"/>
      <c r="AJ846" s="759"/>
      <c r="AK846" s="759"/>
      <c r="AL846" s="759"/>
      <c r="AM846" s="759"/>
      <c r="AN846" s="759"/>
      <c r="AO846" s="759"/>
      <c r="AP846" s="759"/>
      <c r="AQ846" s="759"/>
      <c r="AR846" s="759"/>
      <c r="AS846" s="759"/>
      <c r="AT846" s="759"/>
      <c r="AU846" s="759"/>
      <c r="AV846" s="759"/>
      <c r="AW846" s="759"/>
      <c r="AX846" s="759"/>
      <c r="AY846" s="759"/>
      <c r="AZ846" s="759"/>
      <c r="BA846" s="759"/>
      <c r="BB846" s="759"/>
      <c r="BC846" s="759"/>
      <c r="BD846" s="759"/>
      <c r="BE846" s="759"/>
      <c r="BF846" s="759"/>
      <c r="BG846" s="759"/>
      <c r="BH846" s="759"/>
      <c r="BI846" s="759"/>
      <c r="BJ846" s="759"/>
      <c r="BK846" s="759"/>
      <c r="BL846" s="759"/>
      <c r="BM846" s="759"/>
      <c r="BN846" s="759"/>
      <c r="BO846" s="759"/>
      <c r="BP846" s="759"/>
      <c r="BQ846" s="759"/>
      <c r="BR846" s="759"/>
      <c r="BS846" s="759"/>
      <c r="BT846" s="759"/>
      <c r="BU846" s="759"/>
      <c r="BV846" s="759"/>
      <c r="BW846" s="759"/>
      <c r="BX846" s="759"/>
      <c r="BY846" s="759"/>
      <c r="BZ846" s="759"/>
      <c r="CA846" s="759"/>
      <c r="CB846" s="759"/>
      <c r="CC846" s="759"/>
      <c r="CD846" s="759"/>
      <c r="CE846" s="759"/>
      <c r="CF846" s="759"/>
      <c r="CG846" s="759"/>
      <c r="CH846" s="759"/>
      <c r="CI846" s="759"/>
      <c r="CJ846" s="759"/>
      <c r="CK846" s="759"/>
      <c r="CL846" s="759"/>
      <c r="CM846" s="759"/>
      <c r="CN846" s="759"/>
      <c r="CO846" s="759"/>
      <c r="CP846" s="759"/>
      <c r="CQ846" s="759"/>
      <c r="CR846" s="759"/>
      <c r="CS846" s="759"/>
      <c r="CT846" s="759"/>
      <c r="CU846" s="759"/>
      <c r="CV846" s="759"/>
      <c r="CW846" s="759"/>
      <c r="CX846" s="759"/>
      <c r="CY846" s="759"/>
      <c r="CZ846" s="759"/>
      <c r="DA846" s="759"/>
      <c r="DB846" s="759"/>
      <c r="DC846" s="759"/>
      <c r="DD846" s="759"/>
      <c r="DE846" s="759"/>
      <c r="DF846" s="759"/>
      <c r="DG846" s="759"/>
      <c r="DH846" s="759"/>
      <c r="DI846" s="759"/>
      <c r="DJ846" s="759"/>
      <c r="DK846" s="759"/>
      <c r="DL846" s="759"/>
      <c r="DM846" s="759"/>
      <c r="DN846" s="759"/>
      <c r="DO846" s="759"/>
      <c r="DP846" s="759"/>
      <c r="DQ846" s="759"/>
      <c r="DR846" s="759"/>
      <c r="DS846" s="759"/>
      <c r="DT846" s="759"/>
      <c r="DU846" s="759"/>
      <c r="DV846" s="759"/>
      <c r="DW846" s="759"/>
      <c r="DX846" s="759"/>
      <c r="DY846" s="759"/>
      <c r="DZ846" s="759"/>
      <c r="EA846" s="759"/>
      <c r="EB846" s="759"/>
      <c r="EC846" s="759"/>
    </row>
    <row r="847" spans="1:133" s="774" customFormat="1" x14ac:dyDescent="0.2">
      <c r="A847" s="759"/>
      <c r="B847" s="755" t="s">
        <v>3830</v>
      </c>
      <c r="C847" s="797">
        <v>86059230</v>
      </c>
      <c r="D847" s="755" t="s">
        <v>431</v>
      </c>
      <c r="E847" s="760" t="s">
        <v>278</v>
      </c>
      <c r="F847" s="761" t="s">
        <v>332</v>
      </c>
      <c r="G847" s="760" t="s">
        <v>280</v>
      </c>
      <c r="H847" s="765" t="s">
        <v>3832</v>
      </c>
      <c r="I847" s="759"/>
      <c r="J847" s="759"/>
      <c r="K847" s="759"/>
      <c r="L847" s="759"/>
      <c r="M847" s="759"/>
      <c r="N847" s="759"/>
      <c r="O847" s="759"/>
      <c r="P847" s="759"/>
      <c r="Q847" s="759"/>
      <c r="R847" s="759"/>
      <c r="S847" s="759"/>
      <c r="T847" s="759"/>
      <c r="U847" s="759"/>
      <c r="V847" s="759"/>
      <c r="W847" s="759"/>
      <c r="X847" s="759"/>
      <c r="Y847" s="759"/>
      <c r="Z847" s="759"/>
      <c r="AA847" s="759"/>
      <c r="AB847" s="759"/>
      <c r="AC847" s="759"/>
      <c r="AD847" s="759"/>
      <c r="AE847" s="759"/>
      <c r="AF847" s="759"/>
      <c r="AG847" s="759"/>
      <c r="AH847" s="759"/>
      <c r="AI847" s="759"/>
      <c r="AJ847" s="759"/>
      <c r="AK847" s="759"/>
      <c r="AL847" s="759"/>
      <c r="AM847" s="759"/>
      <c r="AN847" s="759"/>
      <c r="AO847" s="759"/>
      <c r="AP847" s="759"/>
      <c r="AQ847" s="759"/>
      <c r="AR847" s="759"/>
      <c r="AS847" s="759"/>
      <c r="AT847" s="759"/>
      <c r="AU847" s="759"/>
      <c r="AV847" s="759"/>
      <c r="AW847" s="759"/>
      <c r="AX847" s="759"/>
      <c r="AY847" s="759"/>
      <c r="AZ847" s="759"/>
      <c r="BA847" s="759"/>
      <c r="BB847" s="759"/>
      <c r="BC847" s="759"/>
      <c r="BD847" s="759"/>
      <c r="BE847" s="759"/>
      <c r="BF847" s="759"/>
      <c r="BG847" s="759"/>
      <c r="BH847" s="759"/>
      <c r="BI847" s="759"/>
      <c r="BJ847" s="759"/>
      <c r="BK847" s="759"/>
      <c r="BL847" s="759"/>
      <c r="BM847" s="759"/>
      <c r="BN847" s="759"/>
      <c r="BO847" s="759"/>
      <c r="BP847" s="759"/>
      <c r="BQ847" s="759"/>
      <c r="BR847" s="759"/>
      <c r="BS847" s="759"/>
      <c r="BT847" s="759"/>
      <c r="BU847" s="759"/>
      <c r="BV847" s="759"/>
      <c r="BW847" s="759"/>
      <c r="BX847" s="759"/>
      <c r="BY847" s="759"/>
      <c r="BZ847" s="759"/>
      <c r="CA847" s="759"/>
      <c r="CB847" s="759"/>
      <c r="CC847" s="759"/>
      <c r="CD847" s="759"/>
      <c r="CE847" s="759"/>
      <c r="CF847" s="759"/>
      <c r="CG847" s="759"/>
      <c r="CH847" s="759"/>
      <c r="CI847" s="759"/>
      <c r="CJ847" s="759"/>
      <c r="CK847" s="759"/>
      <c r="CL847" s="759"/>
      <c r="CM847" s="759"/>
      <c r="CN847" s="759"/>
      <c r="CO847" s="759"/>
      <c r="CP847" s="759"/>
      <c r="CQ847" s="759"/>
      <c r="CR847" s="759"/>
      <c r="CS847" s="759"/>
      <c r="CT847" s="759"/>
      <c r="CU847" s="759"/>
      <c r="CV847" s="759"/>
      <c r="CW847" s="759"/>
      <c r="CX847" s="759"/>
      <c r="CY847" s="759"/>
      <c r="CZ847" s="759"/>
      <c r="DA847" s="759"/>
      <c r="DB847" s="759"/>
      <c r="DC847" s="759"/>
      <c r="DD847" s="759"/>
      <c r="DE847" s="759"/>
      <c r="DF847" s="759"/>
      <c r="DG847" s="759"/>
      <c r="DH847" s="759"/>
      <c r="DI847" s="759"/>
      <c r="DJ847" s="759"/>
      <c r="DK847" s="759"/>
      <c r="DL847" s="759"/>
      <c r="DM847" s="759"/>
      <c r="DN847" s="759"/>
      <c r="DO847" s="759"/>
      <c r="DP847" s="759"/>
      <c r="DQ847" s="759"/>
      <c r="DR847" s="759"/>
      <c r="DS847" s="759"/>
      <c r="DT847" s="759"/>
      <c r="DU847" s="759"/>
      <c r="DV847" s="759"/>
      <c r="DW847" s="759"/>
      <c r="DX847" s="759"/>
      <c r="DY847" s="759"/>
      <c r="DZ847" s="759"/>
      <c r="EA847" s="759"/>
      <c r="EB847" s="759"/>
      <c r="EC847" s="759"/>
    </row>
    <row r="848" spans="1:133" s="774" customFormat="1" x14ac:dyDescent="0.2">
      <c r="A848" s="759"/>
      <c r="B848" s="755" t="s">
        <v>4043</v>
      </c>
      <c r="C848" s="797">
        <v>1121876671</v>
      </c>
      <c r="D848" s="755" t="s">
        <v>1264</v>
      </c>
      <c r="E848" s="760" t="s">
        <v>282</v>
      </c>
      <c r="F848" s="761" t="s">
        <v>332</v>
      </c>
      <c r="G848" s="760" t="s">
        <v>280</v>
      </c>
      <c r="H848" s="765" t="s">
        <v>4044</v>
      </c>
      <c r="I848" s="759"/>
      <c r="J848" s="759"/>
      <c r="K848" s="759"/>
      <c r="L848" s="759"/>
      <c r="M848" s="759"/>
      <c r="N848" s="759"/>
      <c r="O848" s="759"/>
      <c r="P848" s="759"/>
      <c r="Q848" s="759"/>
      <c r="R848" s="759"/>
      <c r="S848" s="759"/>
      <c r="T848" s="759"/>
      <c r="U848" s="759"/>
      <c r="V848" s="759"/>
      <c r="W848" s="759"/>
      <c r="X848" s="759"/>
      <c r="Y848" s="759"/>
      <c r="Z848" s="759"/>
      <c r="AA848" s="759"/>
      <c r="AB848" s="759"/>
      <c r="AC848" s="759"/>
      <c r="AD848" s="759"/>
      <c r="AE848" s="759"/>
      <c r="AF848" s="759"/>
      <c r="AG848" s="759"/>
      <c r="AH848" s="759"/>
      <c r="AI848" s="759"/>
      <c r="AJ848" s="759"/>
      <c r="AK848" s="759"/>
      <c r="AL848" s="759"/>
      <c r="AM848" s="759"/>
      <c r="AN848" s="759"/>
      <c r="AO848" s="759"/>
      <c r="AP848" s="759"/>
      <c r="AQ848" s="759"/>
      <c r="AR848" s="759"/>
      <c r="AS848" s="759"/>
      <c r="AT848" s="759"/>
      <c r="AU848" s="759"/>
      <c r="AV848" s="759"/>
      <c r="AW848" s="759"/>
      <c r="AX848" s="759"/>
      <c r="AY848" s="759"/>
      <c r="AZ848" s="759"/>
      <c r="BA848" s="759"/>
      <c r="BB848" s="759"/>
      <c r="BC848" s="759"/>
      <c r="BD848" s="759"/>
      <c r="BE848" s="759"/>
      <c r="BF848" s="759"/>
      <c r="BG848" s="759"/>
      <c r="BH848" s="759"/>
      <c r="BI848" s="759"/>
      <c r="BJ848" s="759"/>
      <c r="BK848" s="759"/>
      <c r="BL848" s="759"/>
      <c r="BM848" s="759"/>
      <c r="BN848" s="759"/>
      <c r="BO848" s="759"/>
      <c r="BP848" s="759"/>
      <c r="BQ848" s="759"/>
      <c r="BR848" s="759"/>
      <c r="BS848" s="759"/>
      <c r="BT848" s="759"/>
      <c r="BU848" s="759"/>
      <c r="BV848" s="759"/>
      <c r="BW848" s="759"/>
      <c r="BX848" s="759"/>
      <c r="BY848" s="759"/>
      <c r="BZ848" s="759"/>
      <c r="CA848" s="759"/>
      <c r="CB848" s="759"/>
      <c r="CC848" s="759"/>
      <c r="CD848" s="759"/>
      <c r="CE848" s="759"/>
      <c r="CF848" s="759"/>
      <c r="CG848" s="759"/>
      <c r="CH848" s="759"/>
      <c r="CI848" s="759"/>
      <c r="CJ848" s="759"/>
      <c r="CK848" s="759"/>
      <c r="CL848" s="759"/>
      <c r="CM848" s="759"/>
      <c r="CN848" s="759"/>
      <c r="CO848" s="759"/>
      <c r="CP848" s="759"/>
      <c r="CQ848" s="759"/>
      <c r="CR848" s="759"/>
      <c r="CS848" s="759"/>
      <c r="CT848" s="759"/>
      <c r="CU848" s="759"/>
      <c r="CV848" s="759"/>
      <c r="CW848" s="759"/>
      <c r="CX848" s="759"/>
      <c r="CY848" s="759"/>
      <c r="CZ848" s="759"/>
      <c r="DA848" s="759"/>
      <c r="DB848" s="759"/>
      <c r="DC848" s="759"/>
      <c r="DD848" s="759"/>
      <c r="DE848" s="759"/>
      <c r="DF848" s="759"/>
      <c r="DG848" s="759"/>
      <c r="DH848" s="759"/>
      <c r="DI848" s="759"/>
      <c r="DJ848" s="759"/>
      <c r="DK848" s="759"/>
      <c r="DL848" s="759"/>
      <c r="DM848" s="759"/>
      <c r="DN848" s="759"/>
      <c r="DO848" s="759"/>
      <c r="DP848" s="759"/>
      <c r="DQ848" s="759"/>
      <c r="DR848" s="759"/>
      <c r="DS848" s="759"/>
      <c r="DT848" s="759"/>
      <c r="DU848" s="759"/>
      <c r="DV848" s="759"/>
      <c r="DW848" s="759"/>
      <c r="DX848" s="759"/>
      <c r="DY848" s="759"/>
      <c r="DZ848" s="759"/>
      <c r="EA848" s="759"/>
      <c r="EB848" s="759"/>
      <c r="EC848" s="759"/>
    </row>
    <row r="849" spans="1:8" s="774" customFormat="1" x14ac:dyDescent="0.2">
      <c r="A849" s="783"/>
      <c r="B849" s="755" t="s">
        <v>4072</v>
      </c>
      <c r="C849" s="797">
        <v>1026277144</v>
      </c>
      <c r="D849" s="756" t="s">
        <v>2472</v>
      </c>
      <c r="E849" s="760" t="s">
        <v>1074</v>
      </c>
      <c r="F849" s="767" t="s">
        <v>332</v>
      </c>
      <c r="G849" s="779" t="s">
        <v>280</v>
      </c>
      <c r="H849" s="765" t="s">
        <v>4074</v>
      </c>
    </row>
    <row r="850" spans="1:8" s="774" customFormat="1" x14ac:dyDescent="0.2">
      <c r="A850" s="783"/>
      <c r="B850" s="755" t="s">
        <v>4075</v>
      </c>
      <c r="C850" s="797">
        <v>1006775775</v>
      </c>
      <c r="D850" s="755" t="s">
        <v>468</v>
      </c>
      <c r="E850" s="760" t="s">
        <v>1080</v>
      </c>
      <c r="F850" s="767" t="s">
        <v>332</v>
      </c>
      <c r="G850" s="779" t="s">
        <v>280</v>
      </c>
      <c r="H850" s="765" t="s">
        <v>4076</v>
      </c>
    </row>
    <row r="851" spans="1:8" s="774" customFormat="1" x14ac:dyDescent="0.2">
      <c r="A851" s="783"/>
      <c r="B851" s="755" t="s">
        <v>4077</v>
      </c>
      <c r="C851" s="797">
        <v>1121960847</v>
      </c>
      <c r="D851" s="755" t="s">
        <v>2881</v>
      </c>
      <c r="E851" s="760" t="s">
        <v>1080</v>
      </c>
      <c r="F851" s="767" t="s">
        <v>332</v>
      </c>
      <c r="G851" s="779" t="s">
        <v>280</v>
      </c>
      <c r="H851" s="765" t="s">
        <v>4078</v>
      </c>
    </row>
    <row r="852" spans="1:8" s="774" customFormat="1" x14ac:dyDescent="0.2">
      <c r="A852" s="783"/>
      <c r="B852" s="755" t="s">
        <v>4079</v>
      </c>
      <c r="C852" s="797">
        <v>68297632</v>
      </c>
      <c r="D852" s="755" t="s">
        <v>825</v>
      </c>
      <c r="E852" s="760" t="s">
        <v>295</v>
      </c>
      <c r="F852" s="767" t="s">
        <v>332</v>
      </c>
      <c r="G852" s="779" t="s">
        <v>280</v>
      </c>
      <c r="H852" s="765" t="s">
        <v>4080</v>
      </c>
    </row>
    <row r="853" spans="1:8" s="774" customFormat="1" x14ac:dyDescent="0.2">
      <c r="A853" s="783"/>
      <c r="B853" s="755" t="s">
        <v>4081</v>
      </c>
      <c r="C853" s="797">
        <v>1121952656</v>
      </c>
      <c r="D853" s="755" t="s">
        <v>954</v>
      </c>
      <c r="E853" s="760" t="s">
        <v>295</v>
      </c>
      <c r="F853" s="767" t="s">
        <v>332</v>
      </c>
      <c r="G853" s="779" t="s">
        <v>280</v>
      </c>
      <c r="H853" s="765" t="s">
        <v>4082</v>
      </c>
    </row>
    <row r="854" spans="1:8" s="774" customFormat="1" x14ac:dyDescent="0.2">
      <c r="A854" s="783"/>
      <c r="B854" s="755" t="s">
        <v>4083</v>
      </c>
      <c r="C854" s="797">
        <v>1121823692</v>
      </c>
      <c r="D854" s="755" t="s">
        <v>955</v>
      </c>
      <c r="E854" s="760" t="s">
        <v>295</v>
      </c>
      <c r="F854" s="767" t="s">
        <v>332</v>
      </c>
      <c r="G854" s="779" t="s">
        <v>280</v>
      </c>
      <c r="H854" s="765" t="s">
        <v>4084</v>
      </c>
    </row>
    <row r="855" spans="1:8" s="774" customFormat="1" x14ac:dyDescent="0.2">
      <c r="A855" s="783"/>
      <c r="B855" s="755" t="s">
        <v>4085</v>
      </c>
      <c r="C855" s="797">
        <v>1010110445</v>
      </c>
      <c r="D855" s="755" t="s">
        <v>956</v>
      </c>
      <c r="E855" s="760" t="s">
        <v>295</v>
      </c>
      <c r="F855" s="767" t="s">
        <v>332</v>
      </c>
      <c r="G855" s="779" t="s">
        <v>280</v>
      </c>
      <c r="H855" s="765" t="s">
        <v>4086</v>
      </c>
    </row>
    <row r="856" spans="1:8" s="774" customFormat="1" ht="12" x14ac:dyDescent="0.2">
      <c r="A856" s="785"/>
      <c r="B856" s="755" t="s">
        <v>4087</v>
      </c>
      <c r="C856" s="798">
        <v>17333043</v>
      </c>
      <c r="D856" s="756" t="s">
        <v>470</v>
      </c>
      <c r="E856" s="760" t="s">
        <v>275</v>
      </c>
      <c r="F856" s="767" t="s">
        <v>332</v>
      </c>
      <c r="G856" s="779" t="s">
        <v>280</v>
      </c>
      <c r="H856" s="765" t="s">
        <v>4089</v>
      </c>
    </row>
    <row r="857" spans="1:8" s="774" customFormat="1" ht="12" x14ac:dyDescent="0.2">
      <c r="A857" s="785"/>
      <c r="B857" s="755" t="s">
        <v>4090</v>
      </c>
      <c r="C857" s="797">
        <v>1121873518</v>
      </c>
      <c r="D857" s="755" t="s">
        <v>826</v>
      </c>
      <c r="E857" s="760" t="s">
        <v>275</v>
      </c>
      <c r="F857" s="767" t="s">
        <v>332</v>
      </c>
      <c r="G857" s="779" t="s">
        <v>280</v>
      </c>
      <c r="H857" s="765" t="s">
        <v>4091</v>
      </c>
    </row>
    <row r="858" spans="1:8" s="774" customFormat="1" x14ac:dyDescent="0.2">
      <c r="A858" s="783"/>
      <c r="B858" s="755" t="s">
        <v>4092</v>
      </c>
      <c r="C858" s="797">
        <v>17423124</v>
      </c>
      <c r="D858" s="755" t="s">
        <v>829</v>
      </c>
      <c r="E858" s="760" t="s">
        <v>275</v>
      </c>
      <c r="F858" s="767" t="s">
        <v>332</v>
      </c>
      <c r="G858" s="779" t="s">
        <v>280</v>
      </c>
      <c r="H858" s="765" t="s">
        <v>4093</v>
      </c>
    </row>
    <row r="859" spans="1:8" s="774" customFormat="1" x14ac:dyDescent="0.2">
      <c r="A859" s="783"/>
      <c r="B859" s="755" t="s">
        <v>4094</v>
      </c>
      <c r="C859" s="797">
        <v>40393974</v>
      </c>
      <c r="D859" s="755" t="s">
        <v>831</v>
      </c>
      <c r="E859" s="760" t="s">
        <v>275</v>
      </c>
      <c r="F859" s="767" t="s">
        <v>332</v>
      </c>
      <c r="G859" s="779" t="s">
        <v>280</v>
      </c>
      <c r="H859" s="765" t="s">
        <v>4095</v>
      </c>
    </row>
    <row r="860" spans="1:8" s="774" customFormat="1" x14ac:dyDescent="0.2">
      <c r="A860" s="783"/>
      <c r="B860" s="755" t="s">
        <v>4096</v>
      </c>
      <c r="C860" s="798">
        <v>1121840765</v>
      </c>
      <c r="D860" s="756" t="s">
        <v>1278</v>
      </c>
      <c r="E860" s="760" t="s">
        <v>275</v>
      </c>
      <c r="F860" s="767" t="s">
        <v>332</v>
      </c>
      <c r="G860" s="779" t="s">
        <v>280</v>
      </c>
      <c r="H860" s="765" t="s">
        <v>4098</v>
      </c>
    </row>
    <row r="861" spans="1:8" s="774" customFormat="1" x14ac:dyDescent="0.2">
      <c r="A861" s="783"/>
      <c r="B861" s="755" t="s">
        <v>4099</v>
      </c>
      <c r="C861" s="798">
        <v>40398437</v>
      </c>
      <c r="D861" s="755" t="s">
        <v>632</v>
      </c>
      <c r="E861" s="760" t="s">
        <v>271</v>
      </c>
      <c r="F861" s="767" t="s">
        <v>332</v>
      </c>
      <c r="G861" s="779" t="s">
        <v>280</v>
      </c>
      <c r="H861" s="765" t="s">
        <v>4100</v>
      </c>
    </row>
    <row r="862" spans="1:8" s="774" customFormat="1" x14ac:dyDescent="0.2">
      <c r="A862" s="783"/>
      <c r="B862" s="755" t="s">
        <v>4101</v>
      </c>
      <c r="C862" s="798">
        <v>40331390</v>
      </c>
      <c r="D862" s="755" t="s">
        <v>843</v>
      </c>
      <c r="E862" s="760" t="s">
        <v>271</v>
      </c>
      <c r="F862" s="767" t="s">
        <v>332</v>
      </c>
      <c r="G862" s="779" t="s">
        <v>280</v>
      </c>
      <c r="H862" s="765" t="s">
        <v>4102</v>
      </c>
    </row>
    <row r="863" spans="1:8" s="774" customFormat="1" x14ac:dyDescent="0.2">
      <c r="A863" s="783"/>
      <c r="B863" s="755" t="s">
        <v>4103</v>
      </c>
      <c r="C863" s="798">
        <v>52580034</v>
      </c>
      <c r="D863" s="756" t="s">
        <v>2525</v>
      </c>
      <c r="E863" s="760" t="s">
        <v>271</v>
      </c>
      <c r="F863" s="767" t="s">
        <v>332</v>
      </c>
      <c r="G863" s="779" t="s">
        <v>280</v>
      </c>
      <c r="H863" s="765" t="s">
        <v>4104</v>
      </c>
    </row>
    <row r="864" spans="1:8" s="774" customFormat="1" x14ac:dyDescent="0.2">
      <c r="A864" s="783"/>
      <c r="B864" s="755" t="s">
        <v>4105</v>
      </c>
      <c r="C864" s="797">
        <v>79643102</v>
      </c>
      <c r="D864" s="755" t="s">
        <v>846</v>
      </c>
      <c r="E864" s="760" t="s">
        <v>271</v>
      </c>
      <c r="F864" s="767" t="s">
        <v>332</v>
      </c>
      <c r="G864" s="779" t="s">
        <v>280</v>
      </c>
      <c r="H864" s="765" t="s">
        <v>4106</v>
      </c>
    </row>
    <row r="865" spans="1:8" s="774" customFormat="1" x14ac:dyDescent="0.2">
      <c r="A865" s="783"/>
      <c r="B865" s="755" t="s">
        <v>4107</v>
      </c>
      <c r="C865" s="797">
        <v>1121926572</v>
      </c>
      <c r="D865" s="755" t="s">
        <v>850</v>
      </c>
      <c r="E865" s="760" t="s">
        <v>271</v>
      </c>
      <c r="F865" s="767" t="s">
        <v>332</v>
      </c>
      <c r="G865" s="779" t="s">
        <v>280</v>
      </c>
      <c r="H865" s="765" t="s">
        <v>4109</v>
      </c>
    </row>
    <row r="866" spans="1:8" s="774" customFormat="1" x14ac:dyDescent="0.2">
      <c r="A866" s="783"/>
      <c r="B866" s="755" t="s">
        <v>4110</v>
      </c>
      <c r="C866" s="797">
        <v>1121855798</v>
      </c>
      <c r="D866" s="755" t="s">
        <v>1280</v>
      </c>
      <c r="E866" s="760" t="s">
        <v>271</v>
      </c>
      <c r="F866" s="767" t="s">
        <v>332</v>
      </c>
      <c r="G866" s="779" t="s">
        <v>280</v>
      </c>
      <c r="H866" s="765" t="s">
        <v>4111</v>
      </c>
    </row>
    <row r="867" spans="1:8" s="774" customFormat="1" x14ac:dyDescent="0.2">
      <c r="A867" s="783"/>
      <c r="B867" s="755" t="s">
        <v>4112</v>
      </c>
      <c r="C867" s="797">
        <v>1121869866</v>
      </c>
      <c r="D867" s="755" t="s">
        <v>2675</v>
      </c>
      <c r="E867" s="760" t="s">
        <v>271</v>
      </c>
      <c r="F867" s="767" t="s">
        <v>332</v>
      </c>
      <c r="G867" s="779" t="s">
        <v>280</v>
      </c>
      <c r="H867" s="765" t="s">
        <v>4113</v>
      </c>
    </row>
    <row r="868" spans="1:8" s="774" customFormat="1" x14ac:dyDescent="0.2">
      <c r="A868" s="783"/>
      <c r="B868" s="755" t="s">
        <v>4114</v>
      </c>
      <c r="C868" s="797">
        <v>1121832739</v>
      </c>
      <c r="D868" s="755" t="s">
        <v>958</v>
      </c>
      <c r="E868" s="760" t="s">
        <v>271</v>
      </c>
      <c r="F868" s="767" t="s">
        <v>332</v>
      </c>
      <c r="G868" s="779" t="s">
        <v>280</v>
      </c>
      <c r="H868" s="765" t="s">
        <v>4115</v>
      </c>
    </row>
    <row r="869" spans="1:8" s="774" customFormat="1" x14ac:dyDescent="0.2">
      <c r="A869" s="783"/>
      <c r="B869" s="755" t="s">
        <v>4116</v>
      </c>
      <c r="C869" s="797">
        <v>1121959205</v>
      </c>
      <c r="D869" s="755" t="s">
        <v>1401</v>
      </c>
      <c r="E869" s="760" t="s">
        <v>271</v>
      </c>
      <c r="F869" s="767" t="s">
        <v>332</v>
      </c>
      <c r="G869" s="779" t="s">
        <v>280</v>
      </c>
      <c r="H869" s="765" t="s">
        <v>4117</v>
      </c>
    </row>
    <row r="870" spans="1:8" s="774" customFormat="1" x14ac:dyDescent="0.2">
      <c r="A870" s="783"/>
      <c r="B870" s="755" t="s">
        <v>4118</v>
      </c>
      <c r="C870" s="797">
        <v>1016056089</v>
      </c>
      <c r="D870" s="755" t="s">
        <v>961</v>
      </c>
      <c r="E870" s="760" t="s">
        <v>271</v>
      </c>
      <c r="F870" s="767" t="s">
        <v>332</v>
      </c>
      <c r="G870" s="779" t="s">
        <v>280</v>
      </c>
      <c r="H870" s="765" t="s">
        <v>4119</v>
      </c>
    </row>
    <row r="871" spans="1:8" s="774" customFormat="1" x14ac:dyDescent="0.2">
      <c r="A871" s="783"/>
      <c r="B871" s="755" t="s">
        <v>4120</v>
      </c>
      <c r="C871" s="797">
        <v>1121961568</v>
      </c>
      <c r="D871" s="755" t="s">
        <v>1397</v>
      </c>
      <c r="E871" s="760" t="s">
        <v>271</v>
      </c>
      <c r="F871" s="767" t="s">
        <v>332</v>
      </c>
      <c r="G871" s="779" t="s">
        <v>280</v>
      </c>
      <c r="H871" s="765" t="s">
        <v>4121</v>
      </c>
    </row>
    <row r="872" spans="1:8" s="774" customFormat="1" x14ac:dyDescent="0.2">
      <c r="A872" s="783"/>
      <c r="B872" s="755" t="s">
        <v>4122</v>
      </c>
      <c r="C872" s="797">
        <v>1121865537</v>
      </c>
      <c r="D872" s="755" t="s">
        <v>962</v>
      </c>
      <c r="E872" s="760" t="s">
        <v>271</v>
      </c>
      <c r="F872" s="767" t="s">
        <v>332</v>
      </c>
      <c r="G872" s="779" t="s">
        <v>280</v>
      </c>
      <c r="H872" s="765" t="s">
        <v>4123</v>
      </c>
    </row>
    <row r="873" spans="1:8" s="774" customFormat="1" x14ac:dyDescent="0.2">
      <c r="A873" s="759"/>
      <c r="B873" s="755" t="s">
        <v>4124</v>
      </c>
      <c r="C873" s="797">
        <v>1121876092</v>
      </c>
      <c r="D873" s="755" t="s">
        <v>964</v>
      </c>
      <c r="E873" s="760" t="s">
        <v>271</v>
      </c>
      <c r="F873" s="767" t="s">
        <v>332</v>
      </c>
      <c r="G873" s="779" t="s">
        <v>280</v>
      </c>
      <c r="H873" s="765" t="s">
        <v>4125</v>
      </c>
    </row>
    <row r="874" spans="1:8" s="774" customFormat="1" x14ac:dyDescent="0.2">
      <c r="A874" s="783"/>
      <c r="B874" s="755" t="s">
        <v>4126</v>
      </c>
      <c r="C874" s="797">
        <v>40390097</v>
      </c>
      <c r="D874" s="755" t="s">
        <v>966</v>
      </c>
      <c r="E874" s="760" t="s">
        <v>271</v>
      </c>
      <c r="F874" s="767" t="s">
        <v>332</v>
      </c>
      <c r="G874" s="779" t="s">
        <v>280</v>
      </c>
      <c r="H874" s="765" t="s">
        <v>4127</v>
      </c>
    </row>
    <row r="875" spans="1:8" s="774" customFormat="1" x14ac:dyDescent="0.2">
      <c r="A875" s="783"/>
      <c r="B875" s="755" t="s">
        <v>4128</v>
      </c>
      <c r="C875" s="797">
        <v>1121863699</v>
      </c>
      <c r="D875" s="755" t="s">
        <v>968</v>
      </c>
      <c r="E875" s="760" t="s">
        <v>271</v>
      </c>
      <c r="F875" s="767" t="s">
        <v>332</v>
      </c>
      <c r="G875" s="779" t="s">
        <v>280</v>
      </c>
      <c r="H875" s="765" t="s">
        <v>4129</v>
      </c>
    </row>
    <row r="876" spans="1:8" s="774" customFormat="1" x14ac:dyDescent="0.2">
      <c r="A876" s="783"/>
      <c r="B876" s="755" t="s">
        <v>4130</v>
      </c>
      <c r="C876" s="797">
        <v>1121865681</v>
      </c>
      <c r="D876" s="755" t="s">
        <v>970</v>
      </c>
      <c r="E876" s="760" t="s">
        <v>271</v>
      </c>
      <c r="F876" s="767" t="s">
        <v>332</v>
      </c>
      <c r="G876" s="779" t="s">
        <v>280</v>
      </c>
      <c r="H876" s="765" t="s">
        <v>4131</v>
      </c>
    </row>
    <row r="877" spans="1:8" s="774" customFormat="1" x14ac:dyDescent="0.2">
      <c r="A877" s="783"/>
      <c r="B877" s="755" t="s">
        <v>4132</v>
      </c>
      <c r="C877" s="797">
        <v>24314903</v>
      </c>
      <c r="D877" s="756" t="s">
        <v>972</v>
      </c>
      <c r="E877" s="760" t="s">
        <v>271</v>
      </c>
      <c r="F877" s="767" t="s">
        <v>332</v>
      </c>
      <c r="G877" s="779" t="s">
        <v>280</v>
      </c>
      <c r="H877" s="765" t="s">
        <v>4133</v>
      </c>
    </row>
    <row r="878" spans="1:8" s="774" customFormat="1" x14ac:dyDescent="0.2">
      <c r="A878" s="783"/>
      <c r="B878" s="755" t="s">
        <v>4134</v>
      </c>
      <c r="C878" s="797">
        <v>1121819231</v>
      </c>
      <c r="D878" s="755" t="s">
        <v>1417</v>
      </c>
      <c r="E878" s="760" t="s">
        <v>271</v>
      </c>
      <c r="F878" s="767" t="s">
        <v>332</v>
      </c>
      <c r="G878" s="779" t="s">
        <v>280</v>
      </c>
      <c r="H878" s="765" t="s">
        <v>4135</v>
      </c>
    </row>
    <row r="879" spans="1:8" s="774" customFormat="1" x14ac:dyDescent="0.2">
      <c r="A879" s="783"/>
      <c r="B879" s="755" t="s">
        <v>4136</v>
      </c>
      <c r="C879" s="797">
        <v>1085272173</v>
      </c>
      <c r="D879" s="756" t="s">
        <v>1281</v>
      </c>
      <c r="E879" s="760" t="s">
        <v>271</v>
      </c>
      <c r="F879" s="767" t="s">
        <v>332</v>
      </c>
      <c r="G879" s="779" t="s">
        <v>280</v>
      </c>
      <c r="H879" s="765" t="s">
        <v>4137</v>
      </c>
    </row>
    <row r="880" spans="1:8" s="774" customFormat="1" x14ac:dyDescent="0.2">
      <c r="A880" s="783"/>
      <c r="B880" s="755" t="s">
        <v>4138</v>
      </c>
      <c r="C880" s="797">
        <v>1121946321</v>
      </c>
      <c r="D880" s="755" t="s">
        <v>4139</v>
      </c>
      <c r="E880" s="760" t="s">
        <v>271</v>
      </c>
      <c r="F880" s="767" t="s">
        <v>332</v>
      </c>
      <c r="G880" s="779" t="s">
        <v>280</v>
      </c>
      <c r="H880" s="765" t="s">
        <v>4140</v>
      </c>
    </row>
    <row r="881" spans="1:133" s="774" customFormat="1" ht="12" x14ac:dyDescent="0.2">
      <c r="A881" s="785"/>
      <c r="B881" s="755" t="s">
        <v>4141</v>
      </c>
      <c r="C881" s="797">
        <v>79943834</v>
      </c>
      <c r="D881" s="755" t="s">
        <v>1399</v>
      </c>
      <c r="E881" s="760" t="s">
        <v>271</v>
      </c>
      <c r="F881" s="767" t="s">
        <v>332</v>
      </c>
      <c r="G881" s="779" t="s">
        <v>280</v>
      </c>
      <c r="H881" s="765" t="s">
        <v>4142</v>
      </c>
    </row>
    <row r="882" spans="1:133" s="774" customFormat="1" x14ac:dyDescent="0.2">
      <c r="A882" s="783"/>
      <c r="B882" s="755" t="s">
        <v>4143</v>
      </c>
      <c r="C882" s="797">
        <v>1193051380</v>
      </c>
      <c r="D882" s="755" t="s">
        <v>1098</v>
      </c>
      <c r="E882" s="760" t="s">
        <v>271</v>
      </c>
      <c r="F882" s="767" t="s">
        <v>332</v>
      </c>
      <c r="G882" s="779" t="s">
        <v>280</v>
      </c>
      <c r="H882" s="765" t="s">
        <v>4144</v>
      </c>
    </row>
    <row r="883" spans="1:133" s="774" customFormat="1" x14ac:dyDescent="0.2">
      <c r="A883" s="783"/>
      <c r="B883" s="755" t="s">
        <v>4145</v>
      </c>
      <c r="C883" s="797">
        <v>1007802325</v>
      </c>
      <c r="D883" s="755" t="s">
        <v>855</v>
      </c>
      <c r="E883" s="760" t="s">
        <v>273</v>
      </c>
      <c r="F883" s="767" t="s">
        <v>332</v>
      </c>
      <c r="G883" s="779" t="s">
        <v>280</v>
      </c>
      <c r="H883" s="765" t="s">
        <v>4146</v>
      </c>
    </row>
    <row r="884" spans="1:133" s="774" customFormat="1" x14ac:dyDescent="0.2">
      <c r="A884" s="783"/>
      <c r="B884" s="755" t="s">
        <v>4147</v>
      </c>
      <c r="C884" s="797">
        <v>1121820301</v>
      </c>
      <c r="D884" s="755" t="s">
        <v>860</v>
      </c>
      <c r="E884" s="760" t="s">
        <v>273</v>
      </c>
      <c r="F884" s="767" t="s">
        <v>332</v>
      </c>
      <c r="G884" s="779" t="s">
        <v>280</v>
      </c>
      <c r="H884" s="765" t="s">
        <v>4148</v>
      </c>
    </row>
    <row r="885" spans="1:133" s="774" customFormat="1" x14ac:dyDescent="0.2">
      <c r="A885" s="783"/>
      <c r="B885" s="755" t="s">
        <v>4149</v>
      </c>
      <c r="C885" s="797">
        <v>40188595</v>
      </c>
      <c r="D885" s="755" t="s">
        <v>859</v>
      </c>
      <c r="E885" s="760" t="s">
        <v>273</v>
      </c>
      <c r="F885" s="767" t="s">
        <v>332</v>
      </c>
      <c r="G885" s="779" t="s">
        <v>280</v>
      </c>
      <c r="H885" s="765" t="s">
        <v>4150</v>
      </c>
    </row>
    <row r="886" spans="1:133" s="774" customFormat="1" x14ac:dyDescent="0.2">
      <c r="A886" s="783"/>
      <c r="B886" s="755" t="s">
        <v>4151</v>
      </c>
      <c r="C886" s="797">
        <v>1121931495</v>
      </c>
      <c r="D886" s="755" t="s">
        <v>4152</v>
      </c>
      <c r="E886" s="760" t="s">
        <v>273</v>
      </c>
      <c r="F886" s="767" t="s">
        <v>332</v>
      </c>
      <c r="G886" s="779" t="s">
        <v>280</v>
      </c>
      <c r="H886" s="765" t="s">
        <v>4153</v>
      </c>
    </row>
    <row r="887" spans="1:133" s="774" customFormat="1" x14ac:dyDescent="0.2">
      <c r="A887" s="783"/>
      <c r="B887" s="755" t="s">
        <v>4154</v>
      </c>
      <c r="C887" s="797">
        <v>1121834306</v>
      </c>
      <c r="D887" s="755" t="s">
        <v>668</v>
      </c>
      <c r="E887" s="760" t="s">
        <v>273</v>
      </c>
      <c r="F887" s="767" t="s">
        <v>332</v>
      </c>
      <c r="G887" s="779" t="s">
        <v>280</v>
      </c>
      <c r="H887" s="765" t="s">
        <v>4155</v>
      </c>
    </row>
    <row r="888" spans="1:133" s="774" customFormat="1" x14ac:dyDescent="0.2">
      <c r="A888" s="783"/>
      <c r="B888" s="755" t="s">
        <v>4156</v>
      </c>
      <c r="C888" s="797">
        <v>1001111980</v>
      </c>
      <c r="D888" s="755" t="s">
        <v>863</v>
      </c>
      <c r="E888" s="760" t="s">
        <v>273</v>
      </c>
      <c r="F888" s="767" t="s">
        <v>332</v>
      </c>
      <c r="G888" s="779" t="s">
        <v>280</v>
      </c>
      <c r="H888" s="765" t="s">
        <v>4157</v>
      </c>
    </row>
    <row r="889" spans="1:133" s="774" customFormat="1" x14ac:dyDescent="0.2">
      <c r="A889" s="783"/>
      <c r="B889" s="755" t="s">
        <v>4158</v>
      </c>
      <c r="C889" s="798">
        <v>1121852735</v>
      </c>
      <c r="D889" s="756" t="s">
        <v>978</v>
      </c>
      <c r="E889" s="760" t="s">
        <v>273</v>
      </c>
      <c r="F889" s="767" t="s">
        <v>332</v>
      </c>
      <c r="G889" s="779" t="s">
        <v>280</v>
      </c>
      <c r="H889" s="765" t="s">
        <v>4159</v>
      </c>
    </row>
    <row r="890" spans="1:133" s="774" customFormat="1" x14ac:dyDescent="0.2">
      <c r="A890" s="783"/>
      <c r="B890" s="755" t="s">
        <v>4160</v>
      </c>
      <c r="C890" s="797">
        <v>17348238</v>
      </c>
      <c r="D890" s="755" t="s">
        <v>980</v>
      </c>
      <c r="E890" s="760" t="s">
        <v>273</v>
      </c>
      <c r="F890" s="767" t="s">
        <v>332</v>
      </c>
      <c r="G890" s="779" t="s">
        <v>280</v>
      </c>
      <c r="H890" s="765" t="s">
        <v>4161</v>
      </c>
    </row>
    <row r="891" spans="1:133" s="774" customFormat="1" x14ac:dyDescent="0.2">
      <c r="A891" s="783"/>
      <c r="B891" s="755" t="s">
        <v>4162</v>
      </c>
      <c r="C891" s="797">
        <v>40327870</v>
      </c>
      <c r="D891" s="755" t="s">
        <v>982</v>
      </c>
      <c r="E891" s="760" t="s">
        <v>273</v>
      </c>
      <c r="F891" s="767" t="s">
        <v>332</v>
      </c>
      <c r="G891" s="779" t="s">
        <v>280</v>
      </c>
      <c r="H891" s="765" t="s">
        <v>4163</v>
      </c>
    </row>
    <row r="892" spans="1:133" s="774" customFormat="1" x14ac:dyDescent="0.2">
      <c r="A892" s="783"/>
      <c r="B892" s="755" t="s">
        <v>4164</v>
      </c>
      <c r="C892" s="797">
        <v>1123431080</v>
      </c>
      <c r="D892" s="755" t="s">
        <v>2717</v>
      </c>
      <c r="E892" s="760" t="s">
        <v>273</v>
      </c>
      <c r="F892" s="767" t="s">
        <v>332</v>
      </c>
      <c r="G892" s="779" t="s">
        <v>280</v>
      </c>
      <c r="H892" s="765" t="s">
        <v>4165</v>
      </c>
    </row>
    <row r="893" spans="1:133" s="774" customFormat="1" x14ac:dyDescent="0.2">
      <c r="A893" s="783"/>
      <c r="B893" s="755" t="s">
        <v>4166</v>
      </c>
      <c r="C893" s="797">
        <v>1233902183</v>
      </c>
      <c r="D893" s="755" t="s">
        <v>1290</v>
      </c>
      <c r="E893" s="760" t="s">
        <v>273</v>
      </c>
      <c r="F893" s="767" t="s">
        <v>332</v>
      </c>
      <c r="G893" s="779" t="s">
        <v>280</v>
      </c>
      <c r="H893" s="765" t="s">
        <v>4167</v>
      </c>
    </row>
    <row r="894" spans="1:133" s="774" customFormat="1" x14ac:dyDescent="0.2">
      <c r="A894" s="783"/>
      <c r="B894" s="755" t="s">
        <v>4168</v>
      </c>
      <c r="C894" s="797">
        <v>1121934944</v>
      </c>
      <c r="D894" s="755" t="s">
        <v>984</v>
      </c>
      <c r="E894" s="760" t="s">
        <v>273</v>
      </c>
      <c r="F894" s="767" t="s">
        <v>332</v>
      </c>
      <c r="G894" s="779" t="s">
        <v>280</v>
      </c>
      <c r="H894" s="765" t="s">
        <v>4170</v>
      </c>
    </row>
    <row r="895" spans="1:133" x14ac:dyDescent="0.2">
      <c r="A895" s="783"/>
      <c r="B895" s="755" t="s">
        <v>4171</v>
      </c>
      <c r="C895" s="797">
        <v>1121935132</v>
      </c>
      <c r="D895" s="755" t="s">
        <v>985</v>
      </c>
      <c r="E895" s="760" t="s">
        <v>273</v>
      </c>
      <c r="F895" s="767" t="s">
        <v>332</v>
      </c>
      <c r="G895" s="779" t="s">
        <v>280</v>
      </c>
      <c r="H895" s="765" t="s">
        <v>4172</v>
      </c>
      <c r="I895" s="774"/>
      <c r="J895" s="774"/>
      <c r="K895" s="774"/>
      <c r="L895" s="774"/>
      <c r="M895" s="774"/>
      <c r="N895" s="774"/>
      <c r="O895" s="774"/>
      <c r="P895" s="774"/>
      <c r="Q895" s="774"/>
      <c r="R895" s="774"/>
      <c r="S895" s="774"/>
      <c r="T895" s="774"/>
      <c r="U895" s="774"/>
      <c r="V895" s="774"/>
      <c r="W895" s="774"/>
      <c r="X895" s="774"/>
      <c r="Y895" s="774"/>
      <c r="Z895" s="774"/>
      <c r="AA895" s="774"/>
      <c r="AB895" s="774"/>
      <c r="AC895" s="774"/>
      <c r="AD895" s="774"/>
      <c r="AE895" s="774"/>
      <c r="AF895" s="774"/>
      <c r="AG895" s="774"/>
      <c r="AH895" s="774"/>
      <c r="AI895" s="774"/>
      <c r="AJ895" s="774"/>
      <c r="AK895" s="774"/>
      <c r="AL895" s="774"/>
      <c r="AM895" s="774"/>
      <c r="AN895" s="774"/>
      <c r="AO895" s="774"/>
      <c r="AP895" s="774"/>
      <c r="AQ895" s="774"/>
      <c r="AR895" s="774"/>
      <c r="AS895" s="774"/>
      <c r="AT895" s="774"/>
      <c r="AU895" s="774"/>
      <c r="AV895" s="774"/>
      <c r="AW895" s="774"/>
      <c r="AX895" s="774"/>
      <c r="AY895" s="774"/>
      <c r="AZ895" s="774"/>
      <c r="BA895" s="774"/>
      <c r="BB895" s="774"/>
      <c r="BC895" s="774"/>
      <c r="BD895" s="774"/>
      <c r="BE895" s="774"/>
      <c r="BF895" s="774"/>
      <c r="BG895" s="774"/>
      <c r="BH895" s="774"/>
      <c r="BI895" s="774"/>
      <c r="BJ895" s="774"/>
      <c r="BK895" s="774"/>
      <c r="BL895" s="774"/>
      <c r="BM895" s="774"/>
      <c r="BN895" s="774"/>
      <c r="BO895" s="774"/>
      <c r="BP895" s="774"/>
      <c r="BQ895" s="774"/>
      <c r="BR895" s="774"/>
      <c r="BS895" s="774"/>
      <c r="BT895" s="774"/>
      <c r="BU895" s="774"/>
      <c r="BV895" s="774"/>
      <c r="BW895" s="774"/>
      <c r="BX895" s="774"/>
      <c r="BY895" s="774"/>
      <c r="BZ895" s="774"/>
      <c r="CA895" s="774"/>
      <c r="CB895" s="774"/>
      <c r="CC895" s="774"/>
      <c r="CD895" s="774"/>
      <c r="CE895" s="774"/>
      <c r="CF895" s="774"/>
      <c r="CG895" s="774"/>
      <c r="CH895" s="774"/>
      <c r="CI895" s="774"/>
      <c r="CJ895" s="774"/>
      <c r="CK895" s="774"/>
      <c r="CL895" s="774"/>
      <c r="CM895" s="774"/>
      <c r="CN895" s="774"/>
      <c r="CO895" s="774"/>
      <c r="CP895" s="774"/>
      <c r="CQ895" s="774"/>
      <c r="CR895" s="774"/>
      <c r="CS895" s="774"/>
      <c r="CT895" s="774"/>
      <c r="CU895" s="774"/>
      <c r="CV895" s="774"/>
      <c r="CW895" s="774"/>
      <c r="CX895" s="774"/>
      <c r="CY895" s="774"/>
      <c r="CZ895" s="774"/>
      <c r="DA895" s="774"/>
      <c r="DB895" s="774"/>
      <c r="DC895" s="774"/>
      <c r="DD895" s="774"/>
      <c r="DE895" s="774"/>
      <c r="DF895" s="774"/>
      <c r="DG895" s="774"/>
      <c r="DH895" s="774"/>
      <c r="DI895" s="774"/>
      <c r="DJ895" s="774"/>
      <c r="DK895" s="774"/>
      <c r="DL895" s="774"/>
      <c r="DM895" s="774"/>
      <c r="DN895" s="774"/>
      <c r="DO895" s="774"/>
      <c r="DP895" s="774"/>
      <c r="DQ895" s="774"/>
      <c r="DR895" s="774"/>
      <c r="DS895" s="774"/>
      <c r="DT895" s="774"/>
      <c r="DU895" s="774"/>
      <c r="DV895" s="774"/>
      <c r="DW895" s="774"/>
      <c r="DX895" s="774"/>
      <c r="DY895" s="774"/>
      <c r="DZ895" s="774"/>
      <c r="EA895" s="774"/>
      <c r="EB895" s="774"/>
      <c r="EC895" s="774"/>
    </row>
    <row r="896" spans="1:133" x14ac:dyDescent="0.2">
      <c r="A896" s="783"/>
      <c r="B896" s="755" t="s">
        <v>4173</v>
      </c>
      <c r="C896" s="797">
        <v>1116233513</v>
      </c>
      <c r="D896" s="755" t="s">
        <v>987</v>
      </c>
      <c r="E896" s="760" t="s">
        <v>273</v>
      </c>
      <c r="F896" s="767" t="s">
        <v>332</v>
      </c>
      <c r="G896" s="779" t="s">
        <v>280</v>
      </c>
      <c r="H896" s="765" t="s">
        <v>4174</v>
      </c>
      <c r="I896" s="774"/>
      <c r="J896" s="774"/>
      <c r="K896" s="774"/>
      <c r="L896" s="774"/>
      <c r="M896" s="774"/>
      <c r="N896" s="774"/>
      <c r="O896" s="774"/>
      <c r="P896" s="774"/>
      <c r="Q896" s="774"/>
      <c r="R896" s="774"/>
      <c r="S896" s="774"/>
      <c r="T896" s="774"/>
      <c r="U896" s="774"/>
      <c r="V896" s="774"/>
      <c r="W896" s="774"/>
      <c r="X896" s="774"/>
      <c r="Y896" s="774"/>
      <c r="Z896" s="774"/>
      <c r="AA896" s="774"/>
      <c r="AB896" s="774"/>
      <c r="AC896" s="774"/>
      <c r="AD896" s="774"/>
      <c r="AE896" s="774"/>
      <c r="AF896" s="774"/>
      <c r="AG896" s="774"/>
      <c r="AH896" s="774"/>
      <c r="AI896" s="774"/>
      <c r="AJ896" s="774"/>
      <c r="AK896" s="774"/>
      <c r="AL896" s="774"/>
      <c r="AM896" s="774"/>
      <c r="AN896" s="774"/>
      <c r="AO896" s="774"/>
      <c r="AP896" s="774"/>
      <c r="AQ896" s="774"/>
      <c r="AR896" s="774"/>
      <c r="AS896" s="774"/>
      <c r="AT896" s="774"/>
      <c r="AU896" s="774"/>
      <c r="AV896" s="774"/>
      <c r="AW896" s="774"/>
      <c r="AX896" s="774"/>
      <c r="AY896" s="774"/>
      <c r="AZ896" s="774"/>
      <c r="BA896" s="774"/>
      <c r="BB896" s="774"/>
      <c r="BC896" s="774"/>
      <c r="BD896" s="774"/>
      <c r="BE896" s="774"/>
      <c r="BF896" s="774"/>
      <c r="BG896" s="774"/>
      <c r="BH896" s="774"/>
      <c r="BI896" s="774"/>
      <c r="BJ896" s="774"/>
      <c r="BK896" s="774"/>
      <c r="BL896" s="774"/>
      <c r="BM896" s="774"/>
      <c r="BN896" s="774"/>
      <c r="BO896" s="774"/>
      <c r="BP896" s="774"/>
      <c r="BQ896" s="774"/>
      <c r="BR896" s="774"/>
      <c r="BS896" s="774"/>
      <c r="BT896" s="774"/>
      <c r="BU896" s="774"/>
      <c r="BV896" s="774"/>
      <c r="BW896" s="774"/>
      <c r="BX896" s="774"/>
      <c r="BY896" s="774"/>
      <c r="BZ896" s="774"/>
      <c r="CA896" s="774"/>
      <c r="CB896" s="774"/>
      <c r="CC896" s="774"/>
      <c r="CD896" s="774"/>
      <c r="CE896" s="774"/>
      <c r="CF896" s="774"/>
      <c r="CG896" s="774"/>
      <c r="CH896" s="774"/>
      <c r="CI896" s="774"/>
      <c r="CJ896" s="774"/>
      <c r="CK896" s="774"/>
      <c r="CL896" s="774"/>
      <c r="CM896" s="774"/>
      <c r="CN896" s="774"/>
      <c r="CO896" s="774"/>
      <c r="CP896" s="774"/>
      <c r="CQ896" s="774"/>
      <c r="CR896" s="774"/>
      <c r="CS896" s="774"/>
      <c r="CT896" s="774"/>
      <c r="CU896" s="774"/>
      <c r="CV896" s="774"/>
      <c r="CW896" s="774"/>
      <c r="CX896" s="774"/>
      <c r="CY896" s="774"/>
      <c r="CZ896" s="774"/>
      <c r="DA896" s="774"/>
      <c r="DB896" s="774"/>
      <c r="DC896" s="774"/>
      <c r="DD896" s="774"/>
      <c r="DE896" s="774"/>
      <c r="DF896" s="774"/>
      <c r="DG896" s="774"/>
      <c r="DH896" s="774"/>
      <c r="DI896" s="774"/>
      <c r="DJ896" s="774"/>
      <c r="DK896" s="774"/>
      <c r="DL896" s="774"/>
      <c r="DM896" s="774"/>
      <c r="DN896" s="774"/>
      <c r="DO896" s="774"/>
      <c r="DP896" s="774"/>
      <c r="DQ896" s="774"/>
      <c r="DR896" s="774"/>
      <c r="DS896" s="774"/>
      <c r="DT896" s="774"/>
      <c r="DU896" s="774"/>
      <c r="DV896" s="774"/>
      <c r="DW896" s="774"/>
      <c r="DX896" s="774"/>
      <c r="DY896" s="774"/>
      <c r="DZ896" s="774"/>
      <c r="EA896" s="774"/>
      <c r="EB896" s="774"/>
      <c r="EC896" s="774"/>
    </row>
    <row r="897" spans="1:133" x14ac:dyDescent="0.2">
      <c r="A897" s="783"/>
      <c r="B897" s="755" t="s">
        <v>4175</v>
      </c>
      <c r="C897" s="797">
        <v>1121955626</v>
      </c>
      <c r="D897" s="755" t="s">
        <v>988</v>
      </c>
      <c r="E897" s="760" t="s">
        <v>273</v>
      </c>
      <c r="F897" s="767" t="s">
        <v>332</v>
      </c>
      <c r="G897" s="779" t="s">
        <v>280</v>
      </c>
      <c r="H897" s="765" t="s">
        <v>4176</v>
      </c>
      <c r="I897" s="774"/>
      <c r="J897" s="774"/>
      <c r="K897" s="774"/>
      <c r="L897" s="774"/>
      <c r="M897" s="774"/>
      <c r="N897" s="774"/>
      <c r="O897" s="774"/>
      <c r="P897" s="774"/>
      <c r="Q897" s="774"/>
      <c r="R897" s="774"/>
      <c r="S897" s="774"/>
      <c r="T897" s="774"/>
      <c r="U897" s="774"/>
      <c r="V897" s="774"/>
      <c r="W897" s="774"/>
      <c r="X897" s="774"/>
      <c r="Y897" s="774"/>
      <c r="Z897" s="774"/>
      <c r="AA897" s="774"/>
      <c r="AB897" s="774"/>
      <c r="AC897" s="774"/>
      <c r="AD897" s="774"/>
      <c r="AE897" s="774"/>
      <c r="AF897" s="774"/>
      <c r="AG897" s="774"/>
      <c r="AH897" s="774"/>
      <c r="AI897" s="774"/>
      <c r="AJ897" s="774"/>
      <c r="AK897" s="774"/>
      <c r="AL897" s="774"/>
      <c r="AM897" s="774"/>
      <c r="AN897" s="774"/>
      <c r="AO897" s="774"/>
      <c r="AP897" s="774"/>
      <c r="AQ897" s="774"/>
      <c r="AR897" s="774"/>
      <c r="AS897" s="774"/>
      <c r="AT897" s="774"/>
      <c r="AU897" s="774"/>
      <c r="AV897" s="774"/>
      <c r="AW897" s="774"/>
      <c r="AX897" s="774"/>
      <c r="AY897" s="774"/>
      <c r="AZ897" s="774"/>
      <c r="BA897" s="774"/>
      <c r="BB897" s="774"/>
      <c r="BC897" s="774"/>
      <c r="BD897" s="774"/>
      <c r="BE897" s="774"/>
      <c r="BF897" s="774"/>
      <c r="BG897" s="774"/>
      <c r="BH897" s="774"/>
      <c r="BI897" s="774"/>
      <c r="BJ897" s="774"/>
      <c r="BK897" s="774"/>
      <c r="BL897" s="774"/>
      <c r="BM897" s="774"/>
      <c r="BN897" s="774"/>
      <c r="BO897" s="774"/>
      <c r="BP897" s="774"/>
      <c r="BQ897" s="774"/>
      <c r="BR897" s="774"/>
      <c r="BS897" s="774"/>
      <c r="BT897" s="774"/>
      <c r="BU897" s="774"/>
      <c r="BV897" s="774"/>
      <c r="BW897" s="774"/>
      <c r="BX897" s="774"/>
      <c r="BY897" s="774"/>
      <c r="BZ897" s="774"/>
      <c r="CA897" s="774"/>
      <c r="CB897" s="774"/>
      <c r="CC897" s="774"/>
      <c r="CD897" s="774"/>
      <c r="CE897" s="774"/>
      <c r="CF897" s="774"/>
      <c r="CG897" s="774"/>
      <c r="CH897" s="774"/>
      <c r="CI897" s="774"/>
      <c r="CJ897" s="774"/>
      <c r="CK897" s="774"/>
      <c r="CL897" s="774"/>
      <c r="CM897" s="774"/>
      <c r="CN897" s="774"/>
      <c r="CO897" s="774"/>
      <c r="CP897" s="774"/>
      <c r="CQ897" s="774"/>
      <c r="CR897" s="774"/>
      <c r="CS897" s="774"/>
      <c r="CT897" s="774"/>
      <c r="CU897" s="774"/>
      <c r="CV897" s="774"/>
      <c r="CW897" s="774"/>
      <c r="CX897" s="774"/>
      <c r="CY897" s="774"/>
      <c r="CZ897" s="774"/>
      <c r="DA897" s="774"/>
      <c r="DB897" s="774"/>
      <c r="DC897" s="774"/>
      <c r="DD897" s="774"/>
      <c r="DE897" s="774"/>
      <c r="DF897" s="774"/>
      <c r="DG897" s="774"/>
      <c r="DH897" s="774"/>
      <c r="DI897" s="774"/>
      <c r="DJ897" s="774"/>
      <c r="DK897" s="774"/>
      <c r="DL897" s="774"/>
      <c r="DM897" s="774"/>
      <c r="DN897" s="774"/>
      <c r="DO897" s="774"/>
      <c r="DP897" s="774"/>
      <c r="DQ897" s="774"/>
      <c r="DR897" s="774"/>
      <c r="DS897" s="774"/>
      <c r="DT897" s="774"/>
      <c r="DU897" s="774"/>
      <c r="DV897" s="774"/>
      <c r="DW897" s="774"/>
      <c r="DX897" s="774"/>
      <c r="DY897" s="774"/>
      <c r="DZ897" s="774"/>
      <c r="EA897" s="774"/>
      <c r="EB897" s="774"/>
      <c r="EC897" s="774"/>
    </row>
    <row r="898" spans="1:133" x14ac:dyDescent="0.2">
      <c r="A898" s="783"/>
      <c r="B898" s="755" t="s">
        <v>4177</v>
      </c>
      <c r="C898" s="797">
        <v>1096482067</v>
      </c>
      <c r="D898" s="755" t="s">
        <v>991</v>
      </c>
      <c r="E898" s="760" t="s">
        <v>273</v>
      </c>
      <c r="F898" s="767" t="s">
        <v>332</v>
      </c>
      <c r="G898" s="779" t="s">
        <v>280</v>
      </c>
      <c r="H898" s="765" t="s">
        <v>4178</v>
      </c>
      <c r="I898" s="774"/>
      <c r="J898" s="774"/>
      <c r="K898" s="774"/>
      <c r="L898" s="774"/>
      <c r="M898" s="774"/>
      <c r="N898" s="774"/>
      <c r="O898" s="774"/>
      <c r="P898" s="774"/>
      <c r="Q898" s="774"/>
      <c r="R898" s="774"/>
      <c r="S898" s="774"/>
      <c r="T898" s="774"/>
      <c r="U898" s="774"/>
      <c r="V898" s="774"/>
      <c r="W898" s="774"/>
      <c r="X898" s="774"/>
      <c r="Y898" s="774"/>
      <c r="Z898" s="774"/>
      <c r="AA898" s="774"/>
      <c r="AB898" s="774"/>
      <c r="AC898" s="774"/>
      <c r="AD898" s="774"/>
      <c r="AE898" s="774"/>
      <c r="AF898" s="774"/>
      <c r="AG898" s="774"/>
      <c r="AH898" s="774"/>
      <c r="AI898" s="774"/>
      <c r="AJ898" s="774"/>
      <c r="AK898" s="774"/>
      <c r="AL898" s="774"/>
      <c r="AM898" s="774"/>
      <c r="AN898" s="774"/>
      <c r="AO898" s="774"/>
      <c r="AP898" s="774"/>
      <c r="AQ898" s="774"/>
      <c r="AR898" s="774"/>
      <c r="AS898" s="774"/>
      <c r="AT898" s="774"/>
      <c r="AU898" s="774"/>
      <c r="AV898" s="774"/>
      <c r="AW898" s="774"/>
      <c r="AX898" s="774"/>
      <c r="AY898" s="774"/>
      <c r="AZ898" s="774"/>
      <c r="BA898" s="774"/>
      <c r="BB898" s="774"/>
      <c r="BC898" s="774"/>
      <c r="BD898" s="774"/>
      <c r="BE898" s="774"/>
      <c r="BF898" s="774"/>
      <c r="BG898" s="774"/>
      <c r="BH898" s="774"/>
      <c r="BI898" s="774"/>
      <c r="BJ898" s="774"/>
      <c r="BK898" s="774"/>
      <c r="BL898" s="774"/>
      <c r="BM898" s="774"/>
      <c r="BN898" s="774"/>
      <c r="BO898" s="774"/>
      <c r="BP898" s="774"/>
      <c r="BQ898" s="774"/>
      <c r="BR898" s="774"/>
      <c r="BS898" s="774"/>
      <c r="BT898" s="774"/>
      <c r="BU898" s="774"/>
      <c r="BV898" s="774"/>
      <c r="BW898" s="774"/>
      <c r="BX898" s="774"/>
      <c r="BY898" s="774"/>
      <c r="BZ898" s="774"/>
      <c r="CA898" s="774"/>
      <c r="CB898" s="774"/>
      <c r="CC898" s="774"/>
      <c r="CD898" s="774"/>
      <c r="CE898" s="774"/>
      <c r="CF898" s="774"/>
      <c r="CG898" s="774"/>
      <c r="CH898" s="774"/>
      <c r="CI898" s="774"/>
      <c r="CJ898" s="774"/>
      <c r="CK898" s="774"/>
      <c r="CL898" s="774"/>
      <c r="CM898" s="774"/>
      <c r="CN898" s="774"/>
      <c r="CO898" s="774"/>
      <c r="CP898" s="774"/>
      <c r="CQ898" s="774"/>
      <c r="CR898" s="774"/>
      <c r="CS898" s="774"/>
      <c r="CT898" s="774"/>
      <c r="CU898" s="774"/>
      <c r="CV898" s="774"/>
      <c r="CW898" s="774"/>
      <c r="CX898" s="774"/>
      <c r="CY898" s="774"/>
      <c r="CZ898" s="774"/>
      <c r="DA898" s="774"/>
      <c r="DB898" s="774"/>
      <c r="DC898" s="774"/>
      <c r="DD898" s="774"/>
      <c r="DE898" s="774"/>
      <c r="DF898" s="774"/>
      <c r="DG898" s="774"/>
      <c r="DH898" s="774"/>
      <c r="DI898" s="774"/>
      <c r="DJ898" s="774"/>
      <c r="DK898" s="774"/>
      <c r="DL898" s="774"/>
      <c r="DM898" s="774"/>
      <c r="DN898" s="774"/>
      <c r="DO898" s="774"/>
      <c r="DP898" s="774"/>
      <c r="DQ898" s="774"/>
      <c r="DR898" s="774"/>
      <c r="DS898" s="774"/>
      <c r="DT898" s="774"/>
      <c r="DU898" s="774"/>
      <c r="DV898" s="774"/>
      <c r="DW898" s="774"/>
      <c r="DX898" s="774"/>
      <c r="DY898" s="774"/>
      <c r="DZ898" s="774"/>
      <c r="EA898" s="774"/>
      <c r="EB898" s="774"/>
      <c r="EC898" s="774"/>
    </row>
    <row r="899" spans="1:133" x14ac:dyDescent="0.2">
      <c r="A899" s="783"/>
      <c r="B899" s="755" t="s">
        <v>4179</v>
      </c>
      <c r="C899" s="798">
        <v>1234792242</v>
      </c>
      <c r="D899" s="756" t="s">
        <v>993</v>
      </c>
      <c r="E899" s="760" t="s">
        <v>273</v>
      </c>
      <c r="F899" s="767" t="s">
        <v>332</v>
      </c>
      <c r="G899" s="779" t="s">
        <v>280</v>
      </c>
      <c r="H899" s="765" t="s">
        <v>4180</v>
      </c>
      <c r="I899" s="774"/>
      <c r="J899" s="774"/>
      <c r="K899" s="774"/>
      <c r="L899" s="774"/>
      <c r="M899" s="774"/>
      <c r="N899" s="774"/>
      <c r="O899" s="774"/>
      <c r="P899" s="774"/>
      <c r="Q899" s="774"/>
      <c r="R899" s="774"/>
      <c r="S899" s="774"/>
      <c r="T899" s="774"/>
      <c r="U899" s="774"/>
      <c r="V899" s="774"/>
      <c r="W899" s="774"/>
      <c r="X899" s="774"/>
      <c r="Y899" s="774"/>
      <c r="Z899" s="774"/>
      <c r="AA899" s="774"/>
      <c r="AB899" s="774"/>
      <c r="AC899" s="774"/>
      <c r="AD899" s="774"/>
      <c r="AE899" s="774"/>
      <c r="AF899" s="774"/>
      <c r="AG899" s="774"/>
      <c r="AH899" s="774"/>
      <c r="AI899" s="774"/>
      <c r="AJ899" s="774"/>
      <c r="AK899" s="774"/>
      <c r="AL899" s="774"/>
      <c r="AM899" s="774"/>
      <c r="AN899" s="774"/>
      <c r="AO899" s="774"/>
      <c r="AP899" s="774"/>
      <c r="AQ899" s="774"/>
      <c r="AR899" s="774"/>
      <c r="AS899" s="774"/>
      <c r="AT899" s="774"/>
      <c r="AU899" s="774"/>
      <c r="AV899" s="774"/>
      <c r="AW899" s="774"/>
      <c r="AX899" s="774"/>
      <c r="AY899" s="774"/>
      <c r="AZ899" s="774"/>
      <c r="BA899" s="774"/>
      <c r="BB899" s="774"/>
      <c r="BC899" s="774"/>
      <c r="BD899" s="774"/>
      <c r="BE899" s="774"/>
      <c r="BF899" s="774"/>
      <c r="BG899" s="774"/>
      <c r="BH899" s="774"/>
      <c r="BI899" s="774"/>
      <c r="BJ899" s="774"/>
      <c r="BK899" s="774"/>
      <c r="BL899" s="774"/>
      <c r="BM899" s="774"/>
      <c r="BN899" s="774"/>
      <c r="BO899" s="774"/>
      <c r="BP899" s="774"/>
      <c r="BQ899" s="774"/>
      <c r="BR899" s="774"/>
      <c r="BS899" s="774"/>
      <c r="BT899" s="774"/>
      <c r="BU899" s="774"/>
      <c r="BV899" s="774"/>
      <c r="BW899" s="774"/>
      <c r="BX899" s="774"/>
      <c r="BY899" s="774"/>
      <c r="BZ899" s="774"/>
      <c r="CA899" s="774"/>
      <c r="CB899" s="774"/>
      <c r="CC899" s="774"/>
      <c r="CD899" s="774"/>
      <c r="CE899" s="774"/>
      <c r="CF899" s="774"/>
      <c r="CG899" s="774"/>
      <c r="CH899" s="774"/>
      <c r="CI899" s="774"/>
      <c r="CJ899" s="774"/>
      <c r="CK899" s="774"/>
      <c r="CL899" s="774"/>
      <c r="CM899" s="774"/>
      <c r="CN899" s="774"/>
      <c r="CO899" s="774"/>
      <c r="CP899" s="774"/>
      <c r="CQ899" s="774"/>
      <c r="CR899" s="774"/>
      <c r="CS899" s="774"/>
      <c r="CT899" s="774"/>
      <c r="CU899" s="774"/>
      <c r="CV899" s="774"/>
      <c r="CW899" s="774"/>
      <c r="CX899" s="774"/>
      <c r="CY899" s="774"/>
      <c r="CZ899" s="774"/>
      <c r="DA899" s="774"/>
      <c r="DB899" s="774"/>
      <c r="DC899" s="774"/>
      <c r="DD899" s="774"/>
      <c r="DE899" s="774"/>
      <c r="DF899" s="774"/>
      <c r="DG899" s="774"/>
      <c r="DH899" s="774"/>
      <c r="DI899" s="774"/>
      <c r="DJ899" s="774"/>
      <c r="DK899" s="774"/>
      <c r="DL899" s="774"/>
      <c r="DM899" s="774"/>
      <c r="DN899" s="774"/>
      <c r="DO899" s="774"/>
      <c r="DP899" s="774"/>
      <c r="DQ899" s="774"/>
      <c r="DR899" s="774"/>
      <c r="DS899" s="774"/>
      <c r="DT899" s="774"/>
      <c r="DU899" s="774"/>
      <c r="DV899" s="774"/>
      <c r="DW899" s="774"/>
      <c r="DX899" s="774"/>
      <c r="DY899" s="774"/>
      <c r="DZ899" s="774"/>
      <c r="EA899" s="774"/>
      <c r="EB899" s="774"/>
      <c r="EC899" s="774"/>
    </row>
    <row r="900" spans="1:133" x14ac:dyDescent="0.2">
      <c r="A900" s="783"/>
      <c r="B900" s="755" t="s">
        <v>4181</v>
      </c>
      <c r="C900" s="798">
        <v>1122130378</v>
      </c>
      <c r="D900" s="756" t="s">
        <v>995</v>
      </c>
      <c r="E900" s="760" t="s">
        <v>273</v>
      </c>
      <c r="F900" s="767" t="s">
        <v>332</v>
      </c>
      <c r="G900" s="779" t="s">
        <v>280</v>
      </c>
      <c r="H900" s="765" t="s">
        <v>4182</v>
      </c>
      <c r="I900" s="774"/>
      <c r="J900" s="774"/>
      <c r="K900" s="774"/>
      <c r="L900" s="774"/>
      <c r="M900" s="774"/>
      <c r="N900" s="774"/>
      <c r="O900" s="774"/>
      <c r="P900" s="774"/>
      <c r="Q900" s="774"/>
      <c r="R900" s="774"/>
      <c r="S900" s="774"/>
      <c r="T900" s="774"/>
      <c r="U900" s="774"/>
      <c r="V900" s="774"/>
      <c r="W900" s="774"/>
      <c r="X900" s="774"/>
      <c r="Y900" s="774"/>
      <c r="Z900" s="774"/>
      <c r="AA900" s="774"/>
      <c r="AB900" s="774"/>
      <c r="AC900" s="774"/>
      <c r="AD900" s="774"/>
      <c r="AE900" s="774"/>
      <c r="AF900" s="774"/>
      <c r="AG900" s="774"/>
      <c r="AH900" s="774"/>
      <c r="AI900" s="774"/>
      <c r="AJ900" s="774"/>
      <c r="AK900" s="774"/>
      <c r="AL900" s="774"/>
      <c r="AM900" s="774"/>
      <c r="AN900" s="774"/>
      <c r="AO900" s="774"/>
      <c r="AP900" s="774"/>
      <c r="AQ900" s="774"/>
      <c r="AR900" s="774"/>
      <c r="AS900" s="774"/>
      <c r="AT900" s="774"/>
      <c r="AU900" s="774"/>
      <c r="AV900" s="774"/>
      <c r="AW900" s="774"/>
      <c r="AX900" s="774"/>
      <c r="AY900" s="774"/>
      <c r="AZ900" s="774"/>
      <c r="BA900" s="774"/>
      <c r="BB900" s="774"/>
      <c r="BC900" s="774"/>
      <c r="BD900" s="774"/>
      <c r="BE900" s="774"/>
      <c r="BF900" s="774"/>
      <c r="BG900" s="774"/>
      <c r="BH900" s="774"/>
      <c r="BI900" s="774"/>
      <c r="BJ900" s="774"/>
      <c r="BK900" s="774"/>
      <c r="BL900" s="774"/>
      <c r="BM900" s="774"/>
      <c r="BN900" s="774"/>
      <c r="BO900" s="774"/>
      <c r="BP900" s="774"/>
      <c r="BQ900" s="774"/>
      <c r="BR900" s="774"/>
      <c r="BS900" s="774"/>
      <c r="BT900" s="774"/>
      <c r="BU900" s="774"/>
      <c r="BV900" s="774"/>
      <c r="BW900" s="774"/>
      <c r="BX900" s="774"/>
      <c r="BY900" s="774"/>
      <c r="BZ900" s="774"/>
      <c r="CA900" s="774"/>
      <c r="CB900" s="774"/>
      <c r="CC900" s="774"/>
      <c r="CD900" s="774"/>
      <c r="CE900" s="774"/>
      <c r="CF900" s="774"/>
      <c r="CG900" s="774"/>
      <c r="CH900" s="774"/>
      <c r="CI900" s="774"/>
      <c r="CJ900" s="774"/>
      <c r="CK900" s="774"/>
      <c r="CL900" s="774"/>
      <c r="CM900" s="774"/>
      <c r="CN900" s="774"/>
      <c r="CO900" s="774"/>
      <c r="CP900" s="774"/>
      <c r="CQ900" s="774"/>
      <c r="CR900" s="774"/>
      <c r="CS900" s="774"/>
      <c r="CT900" s="774"/>
      <c r="CU900" s="774"/>
      <c r="CV900" s="774"/>
      <c r="CW900" s="774"/>
      <c r="CX900" s="774"/>
      <c r="CY900" s="774"/>
      <c r="CZ900" s="774"/>
      <c r="DA900" s="774"/>
      <c r="DB900" s="774"/>
      <c r="DC900" s="774"/>
      <c r="DD900" s="774"/>
      <c r="DE900" s="774"/>
      <c r="DF900" s="774"/>
      <c r="DG900" s="774"/>
      <c r="DH900" s="774"/>
      <c r="DI900" s="774"/>
      <c r="DJ900" s="774"/>
      <c r="DK900" s="774"/>
      <c r="DL900" s="774"/>
      <c r="DM900" s="774"/>
      <c r="DN900" s="774"/>
      <c r="DO900" s="774"/>
      <c r="DP900" s="774"/>
      <c r="DQ900" s="774"/>
      <c r="DR900" s="774"/>
      <c r="DS900" s="774"/>
      <c r="DT900" s="774"/>
      <c r="DU900" s="774"/>
      <c r="DV900" s="774"/>
      <c r="DW900" s="774"/>
      <c r="DX900" s="774"/>
      <c r="DY900" s="774"/>
      <c r="DZ900" s="774"/>
      <c r="EA900" s="774"/>
      <c r="EB900" s="774"/>
      <c r="EC900" s="774"/>
    </row>
    <row r="901" spans="1:133" x14ac:dyDescent="0.2">
      <c r="A901" s="783"/>
      <c r="B901" s="755" t="s">
        <v>4183</v>
      </c>
      <c r="C901" s="798">
        <v>1122138438</v>
      </c>
      <c r="D901" s="756" t="s">
        <v>2739</v>
      </c>
      <c r="E901" s="760" t="s">
        <v>273</v>
      </c>
      <c r="F901" s="767" t="s">
        <v>332</v>
      </c>
      <c r="G901" s="779" t="s">
        <v>280</v>
      </c>
      <c r="H901" s="765" t="s">
        <v>4184</v>
      </c>
      <c r="I901" s="774"/>
      <c r="J901" s="774"/>
      <c r="K901" s="774"/>
      <c r="L901" s="774"/>
      <c r="M901" s="774"/>
      <c r="N901" s="774"/>
      <c r="O901" s="774"/>
      <c r="P901" s="774"/>
      <c r="Q901" s="774"/>
      <c r="R901" s="774"/>
      <c r="S901" s="774"/>
      <c r="T901" s="774"/>
      <c r="U901" s="774"/>
      <c r="V901" s="774"/>
      <c r="W901" s="774"/>
      <c r="X901" s="774"/>
      <c r="Y901" s="774"/>
      <c r="Z901" s="774"/>
      <c r="AA901" s="774"/>
      <c r="AB901" s="774"/>
      <c r="AC901" s="774"/>
      <c r="AD901" s="774"/>
      <c r="AE901" s="774"/>
      <c r="AF901" s="774"/>
      <c r="AG901" s="774"/>
      <c r="AH901" s="774"/>
      <c r="AI901" s="774"/>
      <c r="AJ901" s="774"/>
      <c r="AK901" s="774"/>
      <c r="AL901" s="774"/>
      <c r="AM901" s="774"/>
      <c r="AN901" s="774"/>
      <c r="AO901" s="774"/>
      <c r="AP901" s="774"/>
      <c r="AQ901" s="774"/>
      <c r="AR901" s="774"/>
      <c r="AS901" s="774"/>
      <c r="AT901" s="774"/>
      <c r="AU901" s="774"/>
      <c r="AV901" s="774"/>
      <c r="AW901" s="774"/>
      <c r="AX901" s="774"/>
      <c r="AY901" s="774"/>
      <c r="AZ901" s="774"/>
      <c r="BA901" s="774"/>
      <c r="BB901" s="774"/>
      <c r="BC901" s="774"/>
      <c r="BD901" s="774"/>
      <c r="BE901" s="774"/>
      <c r="BF901" s="774"/>
      <c r="BG901" s="774"/>
      <c r="BH901" s="774"/>
      <c r="BI901" s="774"/>
      <c r="BJ901" s="774"/>
      <c r="BK901" s="774"/>
      <c r="BL901" s="774"/>
      <c r="BM901" s="774"/>
      <c r="BN901" s="774"/>
      <c r="BO901" s="774"/>
      <c r="BP901" s="774"/>
      <c r="BQ901" s="774"/>
      <c r="BR901" s="774"/>
      <c r="BS901" s="774"/>
      <c r="BT901" s="774"/>
      <c r="BU901" s="774"/>
      <c r="BV901" s="774"/>
      <c r="BW901" s="774"/>
      <c r="BX901" s="774"/>
      <c r="BY901" s="774"/>
      <c r="BZ901" s="774"/>
      <c r="CA901" s="774"/>
      <c r="CB901" s="774"/>
      <c r="CC901" s="774"/>
      <c r="CD901" s="774"/>
      <c r="CE901" s="774"/>
      <c r="CF901" s="774"/>
      <c r="CG901" s="774"/>
      <c r="CH901" s="774"/>
      <c r="CI901" s="774"/>
      <c r="CJ901" s="774"/>
      <c r="CK901" s="774"/>
      <c r="CL901" s="774"/>
      <c r="CM901" s="774"/>
      <c r="CN901" s="774"/>
      <c r="CO901" s="774"/>
      <c r="CP901" s="774"/>
      <c r="CQ901" s="774"/>
      <c r="CR901" s="774"/>
      <c r="CS901" s="774"/>
      <c r="CT901" s="774"/>
      <c r="CU901" s="774"/>
      <c r="CV901" s="774"/>
      <c r="CW901" s="774"/>
      <c r="CX901" s="774"/>
      <c r="CY901" s="774"/>
      <c r="CZ901" s="774"/>
      <c r="DA901" s="774"/>
      <c r="DB901" s="774"/>
      <c r="DC901" s="774"/>
      <c r="DD901" s="774"/>
      <c r="DE901" s="774"/>
      <c r="DF901" s="774"/>
      <c r="DG901" s="774"/>
      <c r="DH901" s="774"/>
      <c r="DI901" s="774"/>
      <c r="DJ901" s="774"/>
      <c r="DK901" s="774"/>
      <c r="DL901" s="774"/>
      <c r="DM901" s="774"/>
      <c r="DN901" s="774"/>
      <c r="DO901" s="774"/>
      <c r="DP901" s="774"/>
      <c r="DQ901" s="774"/>
      <c r="DR901" s="774"/>
      <c r="DS901" s="774"/>
      <c r="DT901" s="774"/>
      <c r="DU901" s="774"/>
      <c r="DV901" s="774"/>
      <c r="DW901" s="774"/>
      <c r="DX901" s="774"/>
      <c r="DY901" s="774"/>
      <c r="DZ901" s="774"/>
      <c r="EA901" s="774"/>
      <c r="EB901" s="774"/>
      <c r="EC901" s="774"/>
    </row>
    <row r="902" spans="1:133" x14ac:dyDescent="0.2">
      <c r="A902" s="783"/>
      <c r="B902" s="755" t="s">
        <v>4185</v>
      </c>
      <c r="C902" s="797">
        <v>1006903578</v>
      </c>
      <c r="D902" s="755" t="s">
        <v>997</v>
      </c>
      <c r="E902" s="760" t="s">
        <v>273</v>
      </c>
      <c r="F902" s="767" t="s">
        <v>332</v>
      </c>
      <c r="G902" s="779" t="s">
        <v>280</v>
      </c>
      <c r="H902" s="765" t="s">
        <v>4186</v>
      </c>
      <c r="I902" s="774"/>
      <c r="J902" s="774"/>
      <c r="K902" s="774"/>
      <c r="L902" s="774"/>
      <c r="M902" s="774"/>
      <c r="N902" s="774"/>
      <c r="O902" s="774"/>
      <c r="P902" s="774"/>
      <c r="Q902" s="774"/>
      <c r="R902" s="774"/>
      <c r="S902" s="774"/>
      <c r="T902" s="774"/>
      <c r="U902" s="774"/>
      <c r="V902" s="774"/>
      <c r="W902" s="774"/>
      <c r="X902" s="774"/>
      <c r="Y902" s="774"/>
      <c r="Z902" s="774"/>
      <c r="AA902" s="774"/>
      <c r="AB902" s="774"/>
      <c r="AC902" s="774"/>
      <c r="AD902" s="774"/>
      <c r="AE902" s="774"/>
      <c r="AF902" s="774"/>
      <c r="AG902" s="774"/>
      <c r="AH902" s="774"/>
      <c r="AI902" s="774"/>
      <c r="AJ902" s="774"/>
      <c r="AK902" s="774"/>
      <c r="AL902" s="774"/>
      <c r="AM902" s="774"/>
      <c r="AN902" s="774"/>
      <c r="AO902" s="774"/>
      <c r="AP902" s="774"/>
      <c r="AQ902" s="774"/>
      <c r="AR902" s="774"/>
      <c r="AS902" s="774"/>
      <c r="AT902" s="774"/>
      <c r="AU902" s="774"/>
      <c r="AV902" s="774"/>
      <c r="AW902" s="774"/>
      <c r="AX902" s="774"/>
      <c r="AY902" s="774"/>
      <c r="AZ902" s="774"/>
      <c r="BA902" s="774"/>
      <c r="BB902" s="774"/>
      <c r="BC902" s="774"/>
      <c r="BD902" s="774"/>
      <c r="BE902" s="774"/>
      <c r="BF902" s="774"/>
      <c r="BG902" s="774"/>
      <c r="BH902" s="774"/>
      <c r="BI902" s="774"/>
      <c r="BJ902" s="774"/>
      <c r="BK902" s="774"/>
      <c r="BL902" s="774"/>
      <c r="BM902" s="774"/>
      <c r="BN902" s="774"/>
      <c r="BO902" s="774"/>
      <c r="BP902" s="774"/>
      <c r="BQ902" s="774"/>
      <c r="BR902" s="774"/>
      <c r="BS902" s="774"/>
      <c r="BT902" s="774"/>
      <c r="BU902" s="774"/>
      <c r="BV902" s="774"/>
      <c r="BW902" s="774"/>
      <c r="BX902" s="774"/>
      <c r="BY902" s="774"/>
      <c r="BZ902" s="774"/>
      <c r="CA902" s="774"/>
      <c r="CB902" s="774"/>
      <c r="CC902" s="774"/>
      <c r="CD902" s="774"/>
      <c r="CE902" s="774"/>
      <c r="CF902" s="774"/>
      <c r="CG902" s="774"/>
      <c r="CH902" s="774"/>
      <c r="CI902" s="774"/>
      <c r="CJ902" s="774"/>
      <c r="CK902" s="774"/>
      <c r="CL902" s="774"/>
      <c r="CM902" s="774"/>
      <c r="CN902" s="774"/>
      <c r="CO902" s="774"/>
      <c r="CP902" s="774"/>
      <c r="CQ902" s="774"/>
      <c r="CR902" s="774"/>
      <c r="CS902" s="774"/>
      <c r="CT902" s="774"/>
      <c r="CU902" s="774"/>
      <c r="CV902" s="774"/>
      <c r="CW902" s="774"/>
      <c r="CX902" s="774"/>
      <c r="CY902" s="774"/>
      <c r="CZ902" s="774"/>
      <c r="DA902" s="774"/>
      <c r="DB902" s="774"/>
      <c r="DC902" s="774"/>
      <c r="DD902" s="774"/>
      <c r="DE902" s="774"/>
      <c r="DF902" s="774"/>
      <c r="DG902" s="774"/>
      <c r="DH902" s="774"/>
      <c r="DI902" s="774"/>
      <c r="DJ902" s="774"/>
      <c r="DK902" s="774"/>
      <c r="DL902" s="774"/>
      <c r="DM902" s="774"/>
      <c r="DN902" s="774"/>
      <c r="DO902" s="774"/>
      <c r="DP902" s="774"/>
      <c r="DQ902" s="774"/>
      <c r="DR902" s="774"/>
      <c r="DS902" s="774"/>
      <c r="DT902" s="774"/>
      <c r="DU902" s="774"/>
      <c r="DV902" s="774"/>
      <c r="DW902" s="774"/>
      <c r="DX902" s="774"/>
      <c r="DY902" s="774"/>
      <c r="DZ902" s="774"/>
      <c r="EA902" s="774"/>
      <c r="EB902" s="774"/>
      <c r="EC902" s="774"/>
    </row>
    <row r="903" spans="1:133" x14ac:dyDescent="0.2">
      <c r="A903" s="783"/>
      <c r="B903" s="755" t="s">
        <v>4187</v>
      </c>
      <c r="C903" s="797">
        <v>1121966701</v>
      </c>
      <c r="D903" s="755" t="s">
        <v>1291</v>
      </c>
      <c r="E903" s="760" t="s">
        <v>273</v>
      </c>
      <c r="F903" s="767" t="s">
        <v>332</v>
      </c>
      <c r="G903" s="779" t="s">
        <v>280</v>
      </c>
      <c r="H903" s="765" t="s">
        <v>4188</v>
      </c>
      <c r="I903" s="774"/>
      <c r="J903" s="774"/>
      <c r="K903" s="774"/>
      <c r="L903" s="774"/>
      <c r="M903" s="774"/>
      <c r="N903" s="774"/>
      <c r="O903" s="774"/>
      <c r="P903" s="774"/>
      <c r="Q903" s="774"/>
      <c r="R903" s="774"/>
      <c r="S903" s="774"/>
      <c r="T903" s="774"/>
      <c r="U903" s="774"/>
      <c r="V903" s="774"/>
      <c r="W903" s="774"/>
      <c r="X903" s="774"/>
      <c r="Y903" s="774"/>
      <c r="Z903" s="774"/>
      <c r="AA903" s="774"/>
      <c r="AB903" s="774"/>
      <c r="AC903" s="774"/>
      <c r="AD903" s="774"/>
      <c r="AE903" s="774"/>
      <c r="AF903" s="774"/>
      <c r="AG903" s="774"/>
      <c r="AH903" s="774"/>
      <c r="AI903" s="774"/>
      <c r="AJ903" s="774"/>
      <c r="AK903" s="774"/>
      <c r="AL903" s="774"/>
      <c r="AM903" s="774"/>
      <c r="AN903" s="774"/>
      <c r="AO903" s="774"/>
      <c r="AP903" s="774"/>
      <c r="AQ903" s="774"/>
      <c r="AR903" s="774"/>
      <c r="AS903" s="774"/>
      <c r="AT903" s="774"/>
      <c r="AU903" s="774"/>
      <c r="AV903" s="774"/>
      <c r="AW903" s="774"/>
      <c r="AX903" s="774"/>
      <c r="AY903" s="774"/>
      <c r="AZ903" s="774"/>
      <c r="BA903" s="774"/>
      <c r="BB903" s="774"/>
      <c r="BC903" s="774"/>
      <c r="BD903" s="774"/>
      <c r="BE903" s="774"/>
      <c r="BF903" s="774"/>
      <c r="BG903" s="774"/>
      <c r="BH903" s="774"/>
      <c r="BI903" s="774"/>
      <c r="BJ903" s="774"/>
      <c r="BK903" s="774"/>
      <c r="BL903" s="774"/>
      <c r="BM903" s="774"/>
      <c r="BN903" s="774"/>
      <c r="BO903" s="774"/>
      <c r="BP903" s="774"/>
      <c r="BQ903" s="774"/>
      <c r="BR903" s="774"/>
      <c r="BS903" s="774"/>
      <c r="BT903" s="774"/>
      <c r="BU903" s="774"/>
      <c r="BV903" s="774"/>
      <c r="BW903" s="774"/>
      <c r="BX903" s="774"/>
      <c r="BY903" s="774"/>
      <c r="BZ903" s="774"/>
      <c r="CA903" s="774"/>
      <c r="CB903" s="774"/>
      <c r="CC903" s="774"/>
      <c r="CD903" s="774"/>
      <c r="CE903" s="774"/>
      <c r="CF903" s="774"/>
      <c r="CG903" s="774"/>
      <c r="CH903" s="774"/>
      <c r="CI903" s="774"/>
      <c r="CJ903" s="774"/>
      <c r="CK903" s="774"/>
      <c r="CL903" s="774"/>
      <c r="CM903" s="774"/>
      <c r="CN903" s="774"/>
      <c r="CO903" s="774"/>
      <c r="CP903" s="774"/>
      <c r="CQ903" s="774"/>
      <c r="CR903" s="774"/>
      <c r="CS903" s="774"/>
      <c r="CT903" s="774"/>
      <c r="CU903" s="774"/>
      <c r="CV903" s="774"/>
      <c r="CW903" s="774"/>
      <c r="CX903" s="774"/>
      <c r="CY903" s="774"/>
      <c r="CZ903" s="774"/>
      <c r="DA903" s="774"/>
      <c r="DB903" s="774"/>
      <c r="DC903" s="774"/>
      <c r="DD903" s="774"/>
      <c r="DE903" s="774"/>
      <c r="DF903" s="774"/>
      <c r="DG903" s="774"/>
      <c r="DH903" s="774"/>
      <c r="DI903" s="774"/>
      <c r="DJ903" s="774"/>
      <c r="DK903" s="774"/>
      <c r="DL903" s="774"/>
      <c r="DM903" s="774"/>
      <c r="DN903" s="774"/>
      <c r="DO903" s="774"/>
      <c r="DP903" s="774"/>
      <c r="DQ903" s="774"/>
      <c r="DR903" s="774"/>
      <c r="DS903" s="774"/>
      <c r="DT903" s="774"/>
      <c r="DU903" s="774"/>
      <c r="DV903" s="774"/>
      <c r="DW903" s="774"/>
      <c r="DX903" s="774"/>
      <c r="DY903" s="774"/>
      <c r="DZ903" s="774"/>
      <c r="EA903" s="774"/>
      <c r="EB903" s="774"/>
      <c r="EC903" s="774"/>
    </row>
    <row r="904" spans="1:133" x14ac:dyDescent="0.2">
      <c r="A904" s="783"/>
      <c r="B904" s="755" t="s">
        <v>4189</v>
      </c>
      <c r="C904" s="797">
        <v>1121889070</v>
      </c>
      <c r="D904" s="755" t="s">
        <v>2867</v>
      </c>
      <c r="E904" s="760" t="s">
        <v>273</v>
      </c>
      <c r="F904" s="767" t="s">
        <v>332</v>
      </c>
      <c r="G904" s="779" t="s">
        <v>280</v>
      </c>
      <c r="H904" s="765" t="s">
        <v>4190</v>
      </c>
      <c r="I904" s="774"/>
      <c r="J904" s="774"/>
      <c r="K904" s="774"/>
      <c r="L904" s="774"/>
      <c r="M904" s="774"/>
      <c r="N904" s="774"/>
      <c r="O904" s="774"/>
      <c r="P904" s="774"/>
      <c r="Q904" s="774"/>
      <c r="R904" s="774"/>
      <c r="S904" s="774"/>
      <c r="T904" s="774"/>
      <c r="U904" s="774"/>
      <c r="V904" s="774"/>
      <c r="W904" s="774"/>
      <c r="X904" s="774"/>
      <c r="Y904" s="774"/>
      <c r="Z904" s="774"/>
      <c r="AA904" s="774"/>
      <c r="AB904" s="774"/>
      <c r="AC904" s="774"/>
      <c r="AD904" s="774"/>
      <c r="AE904" s="774"/>
      <c r="AF904" s="774"/>
      <c r="AG904" s="774"/>
      <c r="AH904" s="774"/>
      <c r="AI904" s="774"/>
      <c r="AJ904" s="774"/>
      <c r="AK904" s="774"/>
      <c r="AL904" s="774"/>
      <c r="AM904" s="774"/>
      <c r="AN904" s="774"/>
      <c r="AO904" s="774"/>
      <c r="AP904" s="774"/>
      <c r="AQ904" s="774"/>
      <c r="AR904" s="774"/>
      <c r="AS904" s="774"/>
      <c r="AT904" s="774"/>
      <c r="AU904" s="774"/>
      <c r="AV904" s="774"/>
      <c r="AW904" s="774"/>
      <c r="AX904" s="774"/>
      <c r="AY904" s="774"/>
      <c r="AZ904" s="774"/>
      <c r="BA904" s="774"/>
      <c r="BB904" s="774"/>
      <c r="BC904" s="774"/>
      <c r="BD904" s="774"/>
      <c r="BE904" s="774"/>
      <c r="BF904" s="774"/>
      <c r="BG904" s="774"/>
      <c r="BH904" s="774"/>
      <c r="BI904" s="774"/>
      <c r="BJ904" s="774"/>
      <c r="BK904" s="774"/>
      <c r="BL904" s="774"/>
      <c r="BM904" s="774"/>
      <c r="BN904" s="774"/>
      <c r="BO904" s="774"/>
      <c r="BP904" s="774"/>
      <c r="BQ904" s="774"/>
      <c r="BR904" s="774"/>
      <c r="BS904" s="774"/>
      <c r="BT904" s="774"/>
      <c r="BU904" s="774"/>
      <c r="BV904" s="774"/>
      <c r="BW904" s="774"/>
      <c r="BX904" s="774"/>
      <c r="BY904" s="774"/>
      <c r="BZ904" s="774"/>
      <c r="CA904" s="774"/>
      <c r="CB904" s="774"/>
      <c r="CC904" s="774"/>
      <c r="CD904" s="774"/>
      <c r="CE904" s="774"/>
      <c r="CF904" s="774"/>
      <c r="CG904" s="774"/>
      <c r="CH904" s="774"/>
      <c r="CI904" s="774"/>
      <c r="CJ904" s="774"/>
      <c r="CK904" s="774"/>
      <c r="CL904" s="774"/>
      <c r="CM904" s="774"/>
      <c r="CN904" s="774"/>
      <c r="CO904" s="774"/>
      <c r="CP904" s="774"/>
      <c r="CQ904" s="774"/>
      <c r="CR904" s="774"/>
      <c r="CS904" s="774"/>
      <c r="CT904" s="774"/>
      <c r="CU904" s="774"/>
      <c r="CV904" s="774"/>
      <c r="CW904" s="774"/>
      <c r="CX904" s="774"/>
      <c r="CY904" s="774"/>
      <c r="CZ904" s="774"/>
      <c r="DA904" s="774"/>
      <c r="DB904" s="774"/>
      <c r="DC904" s="774"/>
      <c r="DD904" s="774"/>
      <c r="DE904" s="774"/>
      <c r="DF904" s="774"/>
      <c r="DG904" s="774"/>
      <c r="DH904" s="774"/>
      <c r="DI904" s="774"/>
      <c r="DJ904" s="774"/>
      <c r="DK904" s="774"/>
      <c r="DL904" s="774"/>
      <c r="DM904" s="774"/>
      <c r="DN904" s="774"/>
      <c r="DO904" s="774"/>
      <c r="DP904" s="774"/>
      <c r="DQ904" s="774"/>
      <c r="DR904" s="774"/>
      <c r="DS904" s="774"/>
      <c r="DT904" s="774"/>
      <c r="DU904" s="774"/>
      <c r="DV904" s="774"/>
      <c r="DW904" s="774"/>
      <c r="DX904" s="774"/>
      <c r="DY904" s="774"/>
      <c r="DZ904" s="774"/>
      <c r="EA904" s="774"/>
      <c r="EB904" s="774"/>
      <c r="EC904" s="774"/>
    </row>
    <row r="905" spans="1:133" x14ac:dyDescent="0.2">
      <c r="A905" s="783"/>
      <c r="B905" s="755" t="s">
        <v>4191</v>
      </c>
      <c r="C905" s="797">
        <v>1121964380</v>
      </c>
      <c r="D905" s="756" t="s">
        <v>1034</v>
      </c>
      <c r="E905" s="760" t="s">
        <v>273</v>
      </c>
      <c r="F905" s="767" t="s">
        <v>332</v>
      </c>
      <c r="G905" s="779" t="s">
        <v>280</v>
      </c>
      <c r="H905" s="765" t="s">
        <v>4192</v>
      </c>
      <c r="I905" s="774"/>
      <c r="J905" s="774"/>
      <c r="K905" s="774"/>
      <c r="L905" s="774"/>
      <c r="M905" s="774"/>
      <c r="N905" s="774"/>
      <c r="O905" s="774"/>
      <c r="P905" s="774"/>
      <c r="Q905" s="774"/>
      <c r="R905" s="774"/>
      <c r="S905" s="774"/>
      <c r="T905" s="774"/>
      <c r="U905" s="774"/>
      <c r="V905" s="774"/>
      <c r="W905" s="774"/>
      <c r="X905" s="774"/>
      <c r="Y905" s="774"/>
      <c r="Z905" s="774"/>
      <c r="AA905" s="774"/>
      <c r="AB905" s="774"/>
      <c r="AC905" s="774"/>
      <c r="AD905" s="774"/>
      <c r="AE905" s="774"/>
      <c r="AF905" s="774"/>
      <c r="AG905" s="774"/>
      <c r="AH905" s="774"/>
      <c r="AI905" s="774"/>
      <c r="AJ905" s="774"/>
      <c r="AK905" s="774"/>
      <c r="AL905" s="774"/>
      <c r="AM905" s="774"/>
      <c r="AN905" s="774"/>
      <c r="AO905" s="774"/>
      <c r="AP905" s="774"/>
      <c r="AQ905" s="774"/>
      <c r="AR905" s="774"/>
      <c r="AS905" s="774"/>
      <c r="AT905" s="774"/>
      <c r="AU905" s="774"/>
      <c r="AV905" s="774"/>
      <c r="AW905" s="774"/>
      <c r="AX905" s="774"/>
      <c r="AY905" s="774"/>
      <c r="AZ905" s="774"/>
      <c r="BA905" s="774"/>
      <c r="BB905" s="774"/>
      <c r="BC905" s="774"/>
      <c r="BD905" s="774"/>
      <c r="BE905" s="774"/>
      <c r="BF905" s="774"/>
      <c r="BG905" s="774"/>
      <c r="BH905" s="774"/>
      <c r="BI905" s="774"/>
      <c r="BJ905" s="774"/>
      <c r="BK905" s="774"/>
      <c r="BL905" s="774"/>
      <c r="BM905" s="774"/>
      <c r="BN905" s="774"/>
      <c r="BO905" s="774"/>
      <c r="BP905" s="774"/>
      <c r="BQ905" s="774"/>
      <c r="BR905" s="774"/>
      <c r="BS905" s="774"/>
      <c r="BT905" s="774"/>
      <c r="BU905" s="774"/>
      <c r="BV905" s="774"/>
      <c r="BW905" s="774"/>
      <c r="BX905" s="774"/>
      <c r="BY905" s="774"/>
      <c r="BZ905" s="774"/>
      <c r="CA905" s="774"/>
      <c r="CB905" s="774"/>
      <c r="CC905" s="774"/>
      <c r="CD905" s="774"/>
      <c r="CE905" s="774"/>
      <c r="CF905" s="774"/>
      <c r="CG905" s="774"/>
      <c r="CH905" s="774"/>
      <c r="CI905" s="774"/>
      <c r="CJ905" s="774"/>
      <c r="CK905" s="774"/>
      <c r="CL905" s="774"/>
      <c r="CM905" s="774"/>
      <c r="CN905" s="774"/>
      <c r="CO905" s="774"/>
      <c r="CP905" s="774"/>
      <c r="CQ905" s="774"/>
      <c r="CR905" s="774"/>
      <c r="CS905" s="774"/>
      <c r="CT905" s="774"/>
      <c r="CU905" s="774"/>
      <c r="CV905" s="774"/>
      <c r="CW905" s="774"/>
      <c r="CX905" s="774"/>
      <c r="CY905" s="774"/>
      <c r="CZ905" s="774"/>
      <c r="DA905" s="774"/>
      <c r="DB905" s="774"/>
      <c r="DC905" s="774"/>
      <c r="DD905" s="774"/>
      <c r="DE905" s="774"/>
      <c r="DF905" s="774"/>
      <c r="DG905" s="774"/>
      <c r="DH905" s="774"/>
      <c r="DI905" s="774"/>
      <c r="DJ905" s="774"/>
      <c r="DK905" s="774"/>
      <c r="DL905" s="774"/>
      <c r="DM905" s="774"/>
      <c r="DN905" s="774"/>
      <c r="DO905" s="774"/>
      <c r="DP905" s="774"/>
      <c r="DQ905" s="774"/>
      <c r="DR905" s="774"/>
      <c r="DS905" s="774"/>
      <c r="DT905" s="774"/>
      <c r="DU905" s="774"/>
      <c r="DV905" s="774"/>
      <c r="DW905" s="774"/>
      <c r="DX905" s="774"/>
      <c r="DY905" s="774"/>
      <c r="DZ905" s="774"/>
      <c r="EA905" s="774"/>
      <c r="EB905" s="774"/>
      <c r="EC905" s="774"/>
    </row>
    <row r="906" spans="1:133" x14ac:dyDescent="0.2">
      <c r="A906" s="783"/>
      <c r="B906" s="755" t="s">
        <v>4193</v>
      </c>
      <c r="C906" s="798">
        <v>79325573</v>
      </c>
      <c r="D906" s="756" t="s">
        <v>1090</v>
      </c>
      <c r="E906" s="760" t="s">
        <v>273</v>
      </c>
      <c r="F906" s="767" t="s">
        <v>332</v>
      </c>
      <c r="G906" s="779" t="s">
        <v>280</v>
      </c>
      <c r="H906" s="765" t="s">
        <v>4194</v>
      </c>
      <c r="I906" s="774"/>
      <c r="J906" s="774"/>
      <c r="K906" s="774"/>
      <c r="L906" s="774"/>
      <c r="M906" s="774"/>
      <c r="N906" s="774"/>
      <c r="O906" s="774"/>
      <c r="P906" s="774"/>
      <c r="Q906" s="774"/>
      <c r="R906" s="774"/>
      <c r="S906" s="774"/>
      <c r="T906" s="774"/>
      <c r="U906" s="774"/>
      <c r="V906" s="774"/>
      <c r="W906" s="774"/>
      <c r="X906" s="774"/>
      <c r="Y906" s="774"/>
      <c r="Z906" s="774"/>
      <c r="AA906" s="774"/>
      <c r="AB906" s="774"/>
      <c r="AC906" s="774"/>
      <c r="AD906" s="774"/>
      <c r="AE906" s="774"/>
      <c r="AF906" s="774"/>
      <c r="AG906" s="774"/>
      <c r="AH906" s="774"/>
      <c r="AI906" s="774"/>
      <c r="AJ906" s="774"/>
      <c r="AK906" s="774"/>
      <c r="AL906" s="774"/>
      <c r="AM906" s="774"/>
      <c r="AN906" s="774"/>
      <c r="AO906" s="774"/>
      <c r="AP906" s="774"/>
      <c r="AQ906" s="774"/>
      <c r="AR906" s="774"/>
      <c r="AS906" s="774"/>
      <c r="AT906" s="774"/>
      <c r="AU906" s="774"/>
      <c r="AV906" s="774"/>
      <c r="AW906" s="774"/>
      <c r="AX906" s="774"/>
      <c r="AY906" s="774"/>
      <c r="AZ906" s="774"/>
      <c r="BA906" s="774"/>
      <c r="BB906" s="774"/>
      <c r="BC906" s="774"/>
      <c r="BD906" s="774"/>
      <c r="BE906" s="774"/>
      <c r="BF906" s="774"/>
      <c r="BG906" s="774"/>
      <c r="BH906" s="774"/>
      <c r="BI906" s="774"/>
      <c r="BJ906" s="774"/>
      <c r="BK906" s="774"/>
      <c r="BL906" s="774"/>
      <c r="BM906" s="774"/>
      <c r="BN906" s="774"/>
      <c r="BO906" s="774"/>
      <c r="BP906" s="774"/>
      <c r="BQ906" s="774"/>
      <c r="BR906" s="774"/>
      <c r="BS906" s="774"/>
      <c r="BT906" s="774"/>
      <c r="BU906" s="774"/>
      <c r="BV906" s="774"/>
      <c r="BW906" s="774"/>
      <c r="BX906" s="774"/>
      <c r="BY906" s="774"/>
      <c r="BZ906" s="774"/>
      <c r="CA906" s="774"/>
      <c r="CB906" s="774"/>
      <c r="CC906" s="774"/>
      <c r="CD906" s="774"/>
      <c r="CE906" s="774"/>
      <c r="CF906" s="774"/>
      <c r="CG906" s="774"/>
      <c r="CH906" s="774"/>
      <c r="CI906" s="774"/>
      <c r="CJ906" s="774"/>
      <c r="CK906" s="774"/>
      <c r="CL906" s="774"/>
      <c r="CM906" s="774"/>
      <c r="CN906" s="774"/>
      <c r="CO906" s="774"/>
      <c r="CP906" s="774"/>
      <c r="CQ906" s="774"/>
      <c r="CR906" s="774"/>
      <c r="CS906" s="774"/>
      <c r="CT906" s="774"/>
      <c r="CU906" s="774"/>
      <c r="CV906" s="774"/>
      <c r="CW906" s="774"/>
      <c r="CX906" s="774"/>
      <c r="CY906" s="774"/>
      <c r="CZ906" s="774"/>
      <c r="DA906" s="774"/>
      <c r="DB906" s="774"/>
      <c r="DC906" s="774"/>
      <c r="DD906" s="774"/>
      <c r="DE906" s="774"/>
      <c r="DF906" s="774"/>
      <c r="DG906" s="774"/>
      <c r="DH906" s="774"/>
      <c r="DI906" s="774"/>
      <c r="DJ906" s="774"/>
      <c r="DK906" s="774"/>
      <c r="DL906" s="774"/>
      <c r="DM906" s="774"/>
      <c r="DN906" s="774"/>
      <c r="DO906" s="774"/>
      <c r="DP906" s="774"/>
      <c r="DQ906" s="774"/>
      <c r="DR906" s="774"/>
      <c r="DS906" s="774"/>
      <c r="DT906" s="774"/>
      <c r="DU906" s="774"/>
      <c r="DV906" s="774"/>
      <c r="DW906" s="774"/>
      <c r="DX906" s="774"/>
      <c r="DY906" s="774"/>
      <c r="DZ906" s="774"/>
      <c r="EA906" s="774"/>
      <c r="EB906" s="774"/>
      <c r="EC906" s="774"/>
    </row>
    <row r="907" spans="1:133" x14ac:dyDescent="0.2">
      <c r="A907" s="783"/>
      <c r="B907" s="755" t="s">
        <v>4195</v>
      </c>
      <c r="C907" s="797">
        <v>1121954011</v>
      </c>
      <c r="D907" s="755" t="s">
        <v>1101</v>
      </c>
      <c r="E907" s="760" t="s">
        <v>273</v>
      </c>
      <c r="F907" s="767" t="s">
        <v>332</v>
      </c>
      <c r="G907" s="779" t="s">
        <v>280</v>
      </c>
      <c r="H907" s="765" t="s">
        <v>4196</v>
      </c>
      <c r="I907" s="774"/>
      <c r="J907" s="774"/>
      <c r="K907" s="774"/>
      <c r="L907" s="774"/>
      <c r="M907" s="774"/>
      <c r="N907" s="774"/>
      <c r="O907" s="774"/>
      <c r="P907" s="774"/>
      <c r="Q907" s="774"/>
      <c r="R907" s="774"/>
      <c r="S907" s="774"/>
      <c r="T907" s="774"/>
      <c r="U907" s="774"/>
      <c r="V907" s="774"/>
      <c r="W907" s="774"/>
      <c r="X907" s="774"/>
      <c r="Y907" s="774"/>
      <c r="Z907" s="774"/>
      <c r="AA907" s="774"/>
      <c r="AB907" s="774"/>
      <c r="AC907" s="774"/>
      <c r="AD907" s="774"/>
      <c r="AE907" s="774"/>
      <c r="AF907" s="774"/>
      <c r="AG907" s="774"/>
      <c r="AH907" s="774"/>
      <c r="AI907" s="774"/>
      <c r="AJ907" s="774"/>
      <c r="AK907" s="774"/>
      <c r="AL907" s="774"/>
      <c r="AM907" s="774"/>
      <c r="AN907" s="774"/>
      <c r="AO907" s="774"/>
      <c r="AP907" s="774"/>
      <c r="AQ907" s="774"/>
      <c r="AR907" s="774"/>
      <c r="AS907" s="774"/>
      <c r="AT907" s="774"/>
      <c r="AU907" s="774"/>
      <c r="AV907" s="774"/>
      <c r="AW907" s="774"/>
      <c r="AX907" s="774"/>
      <c r="AY907" s="774"/>
      <c r="AZ907" s="774"/>
      <c r="BA907" s="774"/>
      <c r="BB907" s="774"/>
      <c r="BC907" s="774"/>
      <c r="BD907" s="774"/>
      <c r="BE907" s="774"/>
      <c r="BF907" s="774"/>
      <c r="BG907" s="774"/>
      <c r="BH907" s="774"/>
      <c r="BI907" s="774"/>
      <c r="BJ907" s="774"/>
      <c r="BK907" s="774"/>
      <c r="BL907" s="774"/>
      <c r="BM907" s="774"/>
      <c r="BN907" s="774"/>
      <c r="BO907" s="774"/>
      <c r="BP907" s="774"/>
      <c r="BQ907" s="774"/>
      <c r="BR907" s="774"/>
      <c r="BS907" s="774"/>
      <c r="BT907" s="774"/>
      <c r="BU907" s="774"/>
      <c r="BV907" s="774"/>
      <c r="BW907" s="774"/>
      <c r="BX907" s="774"/>
      <c r="BY907" s="774"/>
      <c r="BZ907" s="774"/>
      <c r="CA907" s="774"/>
      <c r="CB907" s="774"/>
      <c r="CC907" s="774"/>
      <c r="CD907" s="774"/>
      <c r="CE907" s="774"/>
      <c r="CF907" s="774"/>
      <c r="CG907" s="774"/>
      <c r="CH907" s="774"/>
      <c r="CI907" s="774"/>
      <c r="CJ907" s="774"/>
      <c r="CK907" s="774"/>
      <c r="CL907" s="774"/>
      <c r="CM907" s="774"/>
      <c r="CN907" s="774"/>
      <c r="CO907" s="774"/>
      <c r="CP907" s="774"/>
      <c r="CQ907" s="774"/>
      <c r="CR907" s="774"/>
      <c r="CS907" s="774"/>
      <c r="CT907" s="774"/>
      <c r="CU907" s="774"/>
      <c r="CV907" s="774"/>
      <c r="CW907" s="774"/>
      <c r="CX907" s="774"/>
      <c r="CY907" s="774"/>
      <c r="CZ907" s="774"/>
      <c r="DA907" s="774"/>
      <c r="DB907" s="774"/>
      <c r="DC907" s="774"/>
      <c r="DD907" s="774"/>
      <c r="DE907" s="774"/>
      <c r="DF907" s="774"/>
      <c r="DG907" s="774"/>
      <c r="DH907" s="774"/>
      <c r="DI907" s="774"/>
      <c r="DJ907" s="774"/>
      <c r="DK907" s="774"/>
      <c r="DL907" s="774"/>
      <c r="DM907" s="774"/>
      <c r="DN907" s="774"/>
      <c r="DO907" s="774"/>
      <c r="DP907" s="774"/>
      <c r="DQ907" s="774"/>
      <c r="DR907" s="774"/>
      <c r="DS907" s="774"/>
      <c r="DT907" s="774"/>
      <c r="DU907" s="774"/>
      <c r="DV907" s="774"/>
      <c r="DW907" s="774"/>
      <c r="DX907" s="774"/>
      <c r="DY907" s="774"/>
      <c r="DZ907" s="774"/>
      <c r="EA907" s="774"/>
      <c r="EB907" s="774"/>
      <c r="EC907" s="774"/>
    </row>
    <row r="908" spans="1:133" x14ac:dyDescent="0.2">
      <c r="A908" s="783"/>
      <c r="B908" s="755" t="s">
        <v>4197</v>
      </c>
      <c r="C908" s="797">
        <v>30083797</v>
      </c>
      <c r="D908" s="755" t="s">
        <v>866</v>
      </c>
      <c r="E908" s="760" t="s">
        <v>297</v>
      </c>
      <c r="F908" s="767" t="s">
        <v>332</v>
      </c>
      <c r="G908" s="779" t="s">
        <v>280</v>
      </c>
      <c r="H908" s="765" t="s">
        <v>4198</v>
      </c>
      <c r="I908" s="774"/>
      <c r="J908" s="774"/>
      <c r="K908" s="774"/>
      <c r="L908" s="774"/>
      <c r="M908" s="774"/>
      <c r="N908" s="774"/>
      <c r="O908" s="774"/>
      <c r="P908" s="774"/>
      <c r="Q908" s="774"/>
      <c r="R908" s="774"/>
      <c r="S908" s="774"/>
      <c r="T908" s="774"/>
      <c r="U908" s="774"/>
      <c r="V908" s="774"/>
      <c r="W908" s="774"/>
      <c r="X908" s="774"/>
      <c r="Y908" s="774"/>
      <c r="Z908" s="774"/>
      <c r="AA908" s="774"/>
      <c r="AB908" s="774"/>
      <c r="AC908" s="774"/>
      <c r="AD908" s="774"/>
      <c r="AE908" s="774"/>
      <c r="AF908" s="774"/>
      <c r="AG908" s="774"/>
      <c r="AH908" s="774"/>
      <c r="AI908" s="774"/>
      <c r="AJ908" s="774"/>
      <c r="AK908" s="774"/>
      <c r="AL908" s="774"/>
      <c r="AM908" s="774"/>
      <c r="AN908" s="774"/>
      <c r="AO908" s="774"/>
      <c r="AP908" s="774"/>
      <c r="AQ908" s="774"/>
      <c r="AR908" s="774"/>
      <c r="AS908" s="774"/>
      <c r="AT908" s="774"/>
      <c r="AU908" s="774"/>
      <c r="AV908" s="774"/>
      <c r="AW908" s="774"/>
      <c r="AX908" s="774"/>
      <c r="AY908" s="774"/>
      <c r="AZ908" s="774"/>
      <c r="BA908" s="774"/>
      <c r="BB908" s="774"/>
      <c r="BC908" s="774"/>
      <c r="BD908" s="774"/>
      <c r="BE908" s="774"/>
      <c r="BF908" s="774"/>
      <c r="BG908" s="774"/>
      <c r="BH908" s="774"/>
      <c r="BI908" s="774"/>
      <c r="BJ908" s="774"/>
      <c r="BK908" s="774"/>
      <c r="BL908" s="774"/>
      <c r="BM908" s="774"/>
      <c r="BN908" s="774"/>
      <c r="BO908" s="774"/>
      <c r="BP908" s="774"/>
      <c r="BQ908" s="774"/>
      <c r="BR908" s="774"/>
      <c r="BS908" s="774"/>
      <c r="BT908" s="774"/>
      <c r="BU908" s="774"/>
      <c r="BV908" s="774"/>
      <c r="BW908" s="774"/>
      <c r="BX908" s="774"/>
      <c r="BY908" s="774"/>
      <c r="BZ908" s="774"/>
      <c r="CA908" s="774"/>
      <c r="CB908" s="774"/>
      <c r="CC908" s="774"/>
      <c r="CD908" s="774"/>
      <c r="CE908" s="774"/>
      <c r="CF908" s="774"/>
      <c r="CG908" s="774"/>
      <c r="CH908" s="774"/>
      <c r="CI908" s="774"/>
      <c r="CJ908" s="774"/>
      <c r="CK908" s="774"/>
      <c r="CL908" s="774"/>
      <c r="CM908" s="774"/>
      <c r="CN908" s="774"/>
      <c r="CO908" s="774"/>
      <c r="CP908" s="774"/>
      <c r="CQ908" s="774"/>
      <c r="CR908" s="774"/>
      <c r="CS908" s="774"/>
      <c r="CT908" s="774"/>
      <c r="CU908" s="774"/>
      <c r="CV908" s="774"/>
      <c r="CW908" s="774"/>
      <c r="CX908" s="774"/>
      <c r="CY908" s="774"/>
      <c r="CZ908" s="774"/>
      <c r="DA908" s="774"/>
      <c r="DB908" s="774"/>
      <c r="DC908" s="774"/>
      <c r="DD908" s="774"/>
      <c r="DE908" s="774"/>
      <c r="DF908" s="774"/>
      <c r="DG908" s="774"/>
      <c r="DH908" s="774"/>
      <c r="DI908" s="774"/>
      <c r="DJ908" s="774"/>
      <c r="DK908" s="774"/>
      <c r="DL908" s="774"/>
      <c r="DM908" s="774"/>
      <c r="DN908" s="774"/>
      <c r="DO908" s="774"/>
      <c r="DP908" s="774"/>
      <c r="DQ908" s="774"/>
      <c r="DR908" s="774"/>
      <c r="DS908" s="774"/>
      <c r="DT908" s="774"/>
      <c r="DU908" s="774"/>
      <c r="DV908" s="774"/>
      <c r="DW908" s="774"/>
      <c r="DX908" s="774"/>
      <c r="DY908" s="774"/>
      <c r="DZ908" s="774"/>
      <c r="EA908" s="774"/>
      <c r="EB908" s="774"/>
      <c r="EC908" s="774"/>
    </row>
    <row r="909" spans="1:133" x14ac:dyDescent="0.2">
      <c r="A909" s="783"/>
      <c r="B909" s="755" t="s">
        <v>4199</v>
      </c>
      <c r="C909" s="797">
        <v>1121922443</v>
      </c>
      <c r="D909" s="755" t="s">
        <v>868</v>
      </c>
      <c r="E909" s="760" t="s">
        <v>297</v>
      </c>
      <c r="F909" s="767" t="s">
        <v>332</v>
      </c>
      <c r="G909" s="779" t="s">
        <v>280</v>
      </c>
      <c r="H909" s="765" t="s">
        <v>4200</v>
      </c>
      <c r="I909" s="774"/>
      <c r="J909" s="774"/>
      <c r="K909" s="774"/>
      <c r="L909" s="774"/>
      <c r="M909" s="774"/>
      <c r="N909" s="774"/>
      <c r="O909" s="774"/>
      <c r="P909" s="774"/>
      <c r="Q909" s="774"/>
      <c r="R909" s="774"/>
      <c r="S909" s="774"/>
      <c r="T909" s="774"/>
      <c r="U909" s="774"/>
      <c r="V909" s="774"/>
      <c r="W909" s="774"/>
      <c r="X909" s="774"/>
      <c r="Y909" s="774"/>
      <c r="Z909" s="774"/>
      <c r="AA909" s="774"/>
      <c r="AB909" s="774"/>
      <c r="AC909" s="774"/>
      <c r="AD909" s="774"/>
      <c r="AE909" s="774"/>
      <c r="AF909" s="774"/>
      <c r="AG909" s="774"/>
      <c r="AH909" s="774"/>
      <c r="AI909" s="774"/>
      <c r="AJ909" s="774"/>
      <c r="AK909" s="774"/>
      <c r="AL909" s="774"/>
      <c r="AM909" s="774"/>
      <c r="AN909" s="774"/>
      <c r="AO909" s="774"/>
      <c r="AP909" s="774"/>
      <c r="AQ909" s="774"/>
      <c r="AR909" s="774"/>
      <c r="AS909" s="774"/>
      <c r="AT909" s="774"/>
      <c r="AU909" s="774"/>
      <c r="AV909" s="774"/>
      <c r="AW909" s="774"/>
      <c r="AX909" s="774"/>
      <c r="AY909" s="774"/>
      <c r="AZ909" s="774"/>
      <c r="BA909" s="774"/>
      <c r="BB909" s="774"/>
      <c r="BC909" s="774"/>
      <c r="BD909" s="774"/>
      <c r="BE909" s="774"/>
      <c r="BF909" s="774"/>
      <c r="BG909" s="774"/>
      <c r="BH909" s="774"/>
      <c r="BI909" s="774"/>
      <c r="BJ909" s="774"/>
      <c r="BK909" s="774"/>
      <c r="BL909" s="774"/>
      <c r="BM909" s="774"/>
      <c r="BN909" s="774"/>
      <c r="BO909" s="774"/>
      <c r="BP909" s="774"/>
      <c r="BQ909" s="774"/>
      <c r="BR909" s="774"/>
      <c r="BS909" s="774"/>
      <c r="BT909" s="774"/>
      <c r="BU909" s="774"/>
      <c r="BV909" s="774"/>
      <c r="BW909" s="774"/>
      <c r="BX909" s="774"/>
      <c r="BY909" s="774"/>
      <c r="BZ909" s="774"/>
      <c r="CA909" s="774"/>
      <c r="CB909" s="774"/>
      <c r="CC909" s="774"/>
      <c r="CD909" s="774"/>
      <c r="CE909" s="774"/>
      <c r="CF909" s="774"/>
      <c r="CG909" s="774"/>
      <c r="CH909" s="774"/>
      <c r="CI909" s="774"/>
      <c r="CJ909" s="774"/>
      <c r="CK909" s="774"/>
      <c r="CL909" s="774"/>
      <c r="CM909" s="774"/>
      <c r="CN909" s="774"/>
      <c r="CO909" s="774"/>
      <c r="CP909" s="774"/>
      <c r="CQ909" s="774"/>
      <c r="CR909" s="774"/>
      <c r="CS909" s="774"/>
      <c r="CT909" s="774"/>
      <c r="CU909" s="774"/>
      <c r="CV909" s="774"/>
      <c r="CW909" s="774"/>
      <c r="CX909" s="774"/>
      <c r="CY909" s="774"/>
      <c r="CZ909" s="774"/>
      <c r="DA909" s="774"/>
      <c r="DB909" s="774"/>
      <c r="DC909" s="774"/>
      <c r="DD909" s="774"/>
      <c r="DE909" s="774"/>
      <c r="DF909" s="774"/>
      <c r="DG909" s="774"/>
      <c r="DH909" s="774"/>
      <c r="DI909" s="774"/>
      <c r="DJ909" s="774"/>
      <c r="DK909" s="774"/>
      <c r="DL909" s="774"/>
      <c r="DM909" s="774"/>
      <c r="DN909" s="774"/>
      <c r="DO909" s="774"/>
      <c r="DP909" s="774"/>
      <c r="DQ909" s="774"/>
      <c r="DR909" s="774"/>
      <c r="DS909" s="774"/>
      <c r="DT909" s="774"/>
      <c r="DU909" s="774"/>
      <c r="DV909" s="774"/>
      <c r="DW909" s="774"/>
      <c r="DX909" s="774"/>
      <c r="DY909" s="774"/>
      <c r="DZ909" s="774"/>
      <c r="EA909" s="774"/>
      <c r="EB909" s="774"/>
      <c r="EC909" s="774"/>
    </row>
    <row r="910" spans="1:133" x14ac:dyDescent="0.2">
      <c r="A910" s="783"/>
      <c r="B910" s="755" t="s">
        <v>4201</v>
      </c>
      <c r="C910" s="797">
        <v>1010214691</v>
      </c>
      <c r="D910" s="755" t="s">
        <v>870</v>
      </c>
      <c r="E910" s="760" t="s">
        <v>297</v>
      </c>
      <c r="F910" s="767" t="s">
        <v>332</v>
      </c>
      <c r="G910" s="779" t="s">
        <v>280</v>
      </c>
      <c r="H910" s="765" t="s">
        <v>4202</v>
      </c>
      <c r="I910" s="774"/>
      <c r="J910" s="774"/>
      <c r="K910" s="774"/>
      <c r="L910" s="774"/>
      <c r="M910" s="774"/>
      <c r="N910" s="774"/>
      <c r="O910" s="774"/>
      <c r="P910" s="774"/>
      <c r="Q910" s="774"/>
      <c r="R910" s="774"/>
      <c r="S910" s="774"/>
      <c r="T910" s="774"/>
      <c r="U910" s="774"/>
      <c r="V910" s="774"/>
      <c r="W910" s="774"/>
      <c r="X910" s="774"/>
      <c r="Y910" s="774"/>
      <c r="Z910" s="774"/>
      <c r="AA910" s="774"/>
      <c r="AB910" s="774"/>
      <c r="AC910" s="774"/>
      <c r="AD910" s="774"/>
      <c r="AE910" s="774"/>
      <c r="AF910" s="774"/>
      <c r="AG910" s="774"/>
      <c r="AH910" s="774"/>
      <c r="AI910" s="774"/>
      <c r="AJ910" s="774"/>
      <c r="AK910" s="774"/>
      <c r="AL910" s="774"/>
      <c r="AM910" s="774"/>
      <c r="AN910" s="774"/>
      <c r="AO910" s="774"/>
      <c r="AP910" s="774"/>
      <c r="AQ910" s="774"/>
      <c r="AR910" s="774"/>
      <c r="AS910" s="774"/>
      <c r="AT910" s="774"/>
      <c r="AU910" s="774"/>
      <c r="AV910" s="774"/>
      <c r="AW910" s="774"/>
      <c r="AX910" s="774"/>
      <c r="AY910" s="774"/>
      <c r="AZ910" s="774"/>
      <c r="BA910" s="774"/>
      <c r="BB910" s="774"/>
      <c r="BC910" s="774"/>
      <c r="BD910" s="774"/>
      <c r="BE910" s="774"/>
      <c r="BF910" s="774"/>
      <c r="BG910" s="774"/>
      <c r="BH910" s="774"/>
      <c r="BI910" s="774"/>
      <c r="BJ910" s="774"/>
      <c r="BK910" s="774"/>
      <c r="BL910" s="774"/>
      <c r="BM910" s="774"/>
      <c r="BN910" s="774"/>
      <c r="BO910" s="774"/>
      <c r="BP910" s="774"/>
      <c r="BQ910" s="774"/>
      <c r="BR910" s="774"/>
      <c r="BS910" s="774"/>
      <c r="BT910" s="774"/>
      <c r="BU910" s="774"/>
      <c r="BV910" s="774"/>
      <c r="BW910" s="774"/>
      <c r="BX910" s="774"/>
      <c r="BY910" s="774"/>
      <c r="BZ910" s="774"/>
      <c r="CA910" s="774"/>
      <c r="CB910" s="774"/>
      <c r="CC910" s="774"/>
      <c r="CD910" s="774"/>
      <c r="CE910" s="774"/>
      <c r="CF910" s="774"/>
      <c r="CG910" s="774"/>
      <c r="CH910" s="774"/>
      <c r="CI910" s="774"/>
      <c r="CJ910" s="774"/>
      <c r="CK910" s="774"/>
      <c r="CL910" s="774"/>
      <c r="CM910" s="774"/>
      <c r="CN910" s="774"/>
      <c r="CO910" s="774"/>
      <c r="CP910" s="774"/>
      <c r="CQ910" s="774"/>
      <c r="CR910" s="774"/>
      <c r="CS910" s="774"/>
      <c r="CT910" s="774"/>
      <c r="CU910" s="774"/>
      <c r="CV910" s="774"/>
      <c r="CW910" s="774"/>
      <c r="CX910" s="774"/>
      <c r="CY910" s="774"/>
      <c r="CZ910" s="774"/>
      <c r="DA910" s="774"/>
      <c r="DB910" s="774"/>
      <c r="DC910" s="774"/>
      <c r="DD910" s="774"/>
      <c r="DE910" s="774"/>
      <c r="DF910" s="774"/>
      <c r="DG910" s="774"/>
      <c r="DH910" s="774"/>
      <c r="DI910" s="774"/>
      <c r="DJ910" s="774"/>
      <c r="DK910" s="774"/>
      <c r="DL910" s="774"/>
      <c r="DM910" s="774"/>
      <c r="DN910" s="774"/>
      <c r="DO910" s="774"/>
      <c r="DP910" s="774"/>
      <c r="DQ910" s="774"/>
      <c r="DR910" s="774"/>
      <c r="DS910" s="774"/>
      <c r="DT910" s="774"/>
      <c r="DU910" s="774"/>
      <c r="DV910" s="774"/>
      <c r="DW910" s="774"/>
      <c r="DX910" s="774"/>
      <c r="DY910" s="774"/>
      <c r="DZ910" s="774"/>
      <c r="EA910" s="774"/>
      <c r="EB910" s="774"/>
      <c r="EC910" s="774"/>
    </row>
    <row r="911" spans="1:133" x14ac:dyDescent="0.2">
      <c r="A911" s="783"/>
      <c r="B911" s="755" t="s">
        <v>4203</v>
      </c>
      <c r="C911" s="797">
        <v>1143845435</v>
      </c>
      <c r="D911" s="755" t="s">
        <v>872</v>
      </c>
      <c r="E911" s="760" t="s">
        <v>297</v>
      </c>
      <c r="F911" s="767" t="s">
        <v>332</v>
      </c>
      <c r="G911" s="779" t="s">
        <v>280</v>
      </c>
      <c r="H911" s="765" t="s">
        <v>4204</v>
      </c>
      <c r="I911" s="774"/>
      <c r="J911" s="774"/>
      <c r="K911" s="774"/>
      <c r="L911" s="774"/>
      <c r="M911" s="774"/>
      <c r="N911" s="774"/>
      <c r="O911" s="774"/>
      <c r="P911" s="774"/>
      <c r="Q911" s="774"/>
      <c r="R911" s="774"/>
      <c r="S911" s="774"/>
      <c r="T911" s="774"/>
      <c r="U911" s="774"/>
      <c r="V911" s="774"/>
      <c r="W911" s="774"/>
      <c r="X911" s="774"/>
      <c r="Y911" s="774"/>
      <c r="Z911" s="774"/>
      <c r="AA911" s="774"/>
      <c r="AB911" s="774"/>
      <c r="AC911" s="774"/>
      <c r="AD911" s="774"/>
      <c r="AE911" s="774"/>
      <c r="AF911" s="774"/>
      <c r="AG911" s="774"/>
      <c r="AH911" s="774"/>
      <c r="AI911" s="774"/>
      <c r="AJ911" s="774"/>
      <c r="AK911" s="774"/>
      <c r="AL911" s="774"/>
      <c r="AM911" s="774"/>
      <c r="AN911" s="774"/>
      <c r="AO911" s="774"/>
      <c r="AP911" s="774"/>
      <c r="AQ911" s="774"/>
      <c r="AR911" s="774"/>
      <c r="AS911" s="774"/>
      <c r="AT911" s="774"/>
      <c r="AU911" s="774"/>
      <c r="AV911" s="774"/>
      <c r="AW911" s="774"/>
      <c r="AX911" s="774"/>
      <c r="AY911" s="774"/>
      <c r="AZ911" s="774"/>
      <c r="BA911" s="774"/>
      <c r="BB911" s="774"/>
      <c r="BC911" s="774"/>
      <c r="BD911" s="774"/>
      <c r="BE911" s="774"/>
      <c r="BF911" s="774"/>
      <c r="BG911" s="774"/>
      <c r="BH911" s="774"/>
      <c r="BI911" s="774"/>
      <c r="BJ911" s="774"/>
      <c r="BK911" s="774"/>
      <c r="BL911" s="774"/>
      <c r="BM911" s="774"/>
      <c r="BN911" s="774"/>
      <c r="BO911" s="774"/>
      <c r="BP911" s="774"/>
      <c r="BQ911" s="774"/>
      <c r="BR911" s="774"/>
      <c r="BS911" s="774"/>
      <c r="BT911" s="774"/>
      <c r="BU911" s="774"/>
      <c r="BV911" s="774"/>
      <c r="BW911" s="774"/>
      <c r="BX911" s="774"/>
      <c r="BY911" s="774"/>
      <c r="BZ911" s="774"/>
      <c r="CA911" s="774"/>
      <c r="CB911" s="774"/>
      <c r="CC911" s="774"/>
      <c r="CD911" s="774"/>
      <c r="CE911" s="774"/>
      <c r="CF911" s="774"/>
      <c r="CG911" s="774"/>
      <c r="CH911" s="774"/>
      <c r="CI911" s="774"/>
      <c r="CJ911" s="774"/>
      <c r="CK911" s="774"/>
      <c r="CL911" s="774"/>
      <c r="CM911" s="774"/>
      <c r="CN911" s="774"/>
      <c r="CO911" s="774"/>
      <c r="CP911" s="774"/>
      <c r="CQ911" s="774"/>
      <c r="CR911" s="774"/>
      <c r="CS911" s="774"/>
      <c r="CT911" s="774"/>
      <c r="CU911" s="774"/>
      <c r="CV911" s="774"/>
      <c r="CW911" s="774"/>
      <c r="CX911" s="774"/>
      <c r="CY911" s="774"/>
      <c r="CZ911" s="774"/>
      <c r="DA911" s="774"/>
      <c r="DB911" s="774"/>
      <c r="DC911" s="774"/>
      <c r="DD911" s="774"/>
      <c r="DE911" s="774"/>
      <c r="DF911" s="774"/>
      <c r="DG911" s="774"/>
      <c r="DH911" s="774"/>
      <c r="DI911" s="774"/>
      <c r="DJ911" s="774"/>
      <c r="DK911" s="774"/>
      <c r="DL911" s="774"/>
      <c r="DM911" s="774"/>
      <c r="DN911" s="774"/>
      <c r="DO911" s="774"/>
      <c r="DP911" s="774"/>
      <c r="DQ911" s="774"/>
      <c r="DR911" s="774"/>
      <c r="DS911" s="774"/>
      <c r="DT911" s="774"/>
      <c r="DU911" s="774"/>
      <c r="DV911" s="774"/>
      <c r="DW911" s="774"/>
      <c r="DX911" s="774"/>
      <c r="DY911" s="774"/>
      <c r="DZ911" s="774"/>
      <c r="EA911" s="774"/>
      <c r="EB911" s="774"/>
      <c r="EC911" s="774"/>
    </row>
    <row r="912" spans="1:133" x14ac:dyDescent="0.2">
      <c r="A912" s="783"/>
      <c r="B912" s="755" t="s">
        <v>4205</v>
      </c>
      <c r="C912" s="797">
        <v>1121855065</v>
      </c>
      <c r="D912" s="755" t="s">
        <v>873</v>
      </c>
      <c r="E912" s="760" t="s">
        <v>297</v>
      </c>
      <c r="F912" s="767" t="s">
        <v>332</v>
      </c>
      <c r="G912" s="779" t="s">
        <v>280</v>
      </c>
      <c r="H912" s="765" t="s">
        <v>4206</v>
      </c>
      <c r="I912" s="774"/>
      <c r="J912" s="774"/>
      <c r="K912" s="774"/>
      <c r="L912" s="774"/>
      <c r="M912" s="774"/>
      <c r="N912" s="774"/>
      <c r="O912" s="774"/>
      <c r="P912" s="774"/>
      <c r="Q912" s="774"/>
      <c r="R912" s="774"/>
      <c r="S912" s="774"/>
      <c r="T912" s="774"/>
      <c r="U912" s="774"/>
      <c r="V912" s="774"/>
      <c r="W912" s="774"/>
      <c r="X912" s="774"/>
      <c r="Y912" s="774"/>
      <c r="Z912" s="774"/>
      <c r="AA912" s="774"/>
      <c r="AB912" s="774"/>
      <c r="AC912" s="774"/>
      <c r="AD912" s="774"/>
      <c r="AE912" s="774"/>
      <c r="AF912" s="774"/>
      <c r="AG912" s="774"/>
      <c r="AH912" s="774"/>
      <c r="AI912" s="774"/>
      <c r="AJ912" s="774"/>
      <c r="AK912" s="774"/>
      <c r="AL912" s="774"/>
      <c r="AM912" s="774"/>
      <c r="AN912" s="774"/>
      <c r="AO912" s="774"/>
      <c r="AP912" s="774"/>
      <c r="AQ912" s="774"/>
      <c r="AR912" s="774"/>
      <c r="AS912" s="774"/>
      <c r="AT912" s="774"/>
      <c r="AU912" s="774"/>
      <c r="AV912" s="774"/>
      <c r="AW912" s="774"/>
      <c r="AX912" s="774"/>
      <c r="AY912" s="774"/>
      <c r="AZ912" s="774"/>
      <c r="BA912" s="774"/>
      <c r="BB912" s="774"/>
      <c r="BC912" s="774"/>
      <c r="BD912" s="774"/>
      <c r="BE912" s="774"/>
      <c r="BF912" s="774"/>
      <c r="BG912" s="774"/>
      <c r="BH912" s="774"/>
      <c r="BI912" s="774"/>
      <c r="BJ912" s="774"/>
      <c r="BK912" s="774"/>
      <c r="BL912" s="774"/>
      <c r="BM912" s="774"/>
      <c r="BN912" s="774"/>
      <c r="BO912" s="774"/>
      <c r="BP912" s="774"/>
      <c r="BQ912" s="774"/>
      <c r="BR912" s="774"/>
      <c r="BS912" s="774"/>
      <c r="BT912" s="774"/>
      <c r="BU912" s="774"/>
      <c r="BV912" s="774"/>
      <c r="BW912" s="774"/>
      <c r="BX912" s="774"/>
      <c r="BY912" s="774"/>
      <c r="BZ912" s="774"/>
      <c r="CA912" s="774"/>
      <c r="CB912" s="774"/>
      <c r="CC912" s="774"/>
      <c r="CD912" s="774"/>
      <c r="CE912" s="774"/>
      <c r="CF912" s="774"/>
      <c r="CG912" s="774"/>
      <c r="CH912" s="774"/>
      <c r="CI912" s="774"/>
      <c r="CJ912" s="774"/>
      <c r="CK912" s="774"/>
      <c r="CL912" s="774"/>
      <c r="CM912" s="774"/>
      <c r="CN912" s="774"/>
      <c r="CO912" s="774"/>
      <c r="CP912" s="774"/>
      <c r="CQ912" s="774"/>
      <c r="CR912" s="774"/>
      <c r="CS912" s="774"/>
      <c r="CT912" s="774"/>
      <c r="CU912" s="774"/>
      <c r="CV912" s="774"/>
      <c r="CW912" s="774"/>
      <c r="CX912" s="774"/>
      <c r="CY912" s="774"/>
      <c r="CZ912" s="774"/>
      <c r="DA912" s="774"/>
      <c r="DB912" s="774"/>
      <c r="DC912" s="774"/>
      <c r="DD912" s="774"/>
      <c r="DE912" s="774"/>
      <c r="DF912" s="774"/>
      <c r="DG912" s="774"/>
      <c r="DH912" s="774"/>
      <c r="DI912" s="774"/>
      <c r="DJ912" s="774"/>
      <c r="DK912" s="774"/>
      <c r="DL912" s="774"/>
      <c r="DM912" s="774"/>
      <c r="DN912" s="774"/>
      <c r="DO912" s="774"/>
      <c r="DP912" s="774"/>
      <c r="DQ912" s="774"/>
      <c r="DR912" s="774"/>
      <c r="DS912" s="774"/>
      <c r="DT912" s="774"/>
      <c r="DU912" s="774"/>
      <c r="DV912" s="774"/>
      <c r="DW912" s="774"/>
      <c r="DX912" s="774"/>
      <c r="DY912" s="774"/>
      <c r="DZ912" s="774"/>
      <c r="EA912" s="774"/>
      <c r="EB912" s="774"/>
      <c r="EC912" s="774"/>
    </row>
    <row r="913" spans="1:133" x14ac:dyDescent="0.2">
      <c r="A913" s="759"/>
      <c r="B913" s="755" t="s">
        <v>4207</v>
      </c>
      <c r="C913" s="797">
        <v>1006878959</v>
      </c>
      <c r="D913" s="755" t="s">
        <v>3311</v>
      </c>
      <c r="E913" s="760" t="s">
        <v>1141</v>
      </c>
      <c r="F913" s="767" t="s">
        <v>332</v>
      </c>
      <c r="G913" s="779" t="s">
        <v>280</v>
      </c>
      <c r="H913" s="765" t="s">
        <v>4208</v>
      </c>
      <c r="I913" s="774"/>
      <c r="J913" s="774"/>
      <c r="K913" s="774"/>
      <c r="L913" s="774"/>
      <c r="M913" s="774"/>
      <c r="N913" s="774"/>
      <c r="O913" s="774"/>
      <c r="P913" s="774"/>
      <c r="Q913" s="774"/>
      <c r="R913" s="774"/>
      <c r="S913" s="774"/>
      <c r="T913" s="774"/>
      <c r="U913" s="774"/>
      <c r="V913" s="774"/>
      <c r="W913" s="774"/>
      <c r="X913" s="774"/>
      <c r="Y913" s="774"/>
      <c r="Z913" s="774"/>
      <c r="AA913" s="774"/>
      <c r="AB913" s="774"/>
      <c r="AC913" s="774"/>
      <c r="AD913" s="774"/>
      <c r="AE913" s="774"/>
      <c r="AF913" s="774"/>
      <c r="AG913" s="774"/>
      <c r="AH913" s="774"/>
      <c r="AI913" s="774"/>
      <c r="AJ913" s="774"/>
      <c r="AK913" s="774"/>
      <c r="AL913" s="774"/>
      <c r="AM913" s="774"/>
      <c r="AN913" s="774"/>
      <c r="AO913" s="774"/>
      <c r="AP913" s="774"/>
      <c r="AQ913" s="774"/>
      <c r="AR913" s="774"/>
      <c r="AS913" s="774"/>
      <c r="AT913" s="774"/>
      <c r="AU913" s="774"/>
      <c r="AV913" s="774"/>
      <c r="AW913" s="774"/>
      <c r="AX913" s="774"/>
      <c r="AY913" s="774"/>
      <c r="AZ913" s="774"/>
      <c r="BA913" s="774"/>
      <c r="BB913" s="774"/>
      <c r="BC913" s="774"/>
      <c r="BD913" s="774"/>
      <c r="BE913" s="774"/>
      <c r="BF913" s="774"/>
      <c r="BG913" s="774"/>
      <c r="BH913" s="774"/>
      <c r="BI913" s="774"/>
      <c r="BJ913" s="774"/>
      <c r="BK913" s="774"/>
      <c r="BL913" s="774"/>
      <c r="BM913" s="774"/>
      <c r="BN913" s="774"/>
      <c r="BO913" s="774"/>
      <c r="BP913" s="774"/>
      <c r="BQ913" s="774"/>
      <c r="BR913" s="774"/>
      <c r="BS913" s="774"/>
      <c r="BT913" s="774"/>
      <c r="BU913" s="774"/>
      <c r="BV913" s="774"/>
      <c r="BW913" s="774"/>
      <c r="BX913" s="774"/>
      <c r="BY913" s="774"/>
      <c r="BZ913" s="774"/>
      <c r="CA913" s="774"/>
      <c r="CB913" s="774"/>
      <c r="CC913" s="774"/>
      <c r="CD913" s="774"/>
      <c r="CE913" s="774"/>
      <c r="CF913" s="774"/>
      <c r="CG913" s="774"/>
      <c r="CH913" s="774"/>
      <c r="CI913" s="774"/>
      <c r="CJ913" s="774"/>
      <c r="CK913" s="774"/>
      <c r="CL913" s="774"/>
      <c r="CM913" s="774"/>
      <c r="CN913" s="774"/>
      <c r="CO913" s="774"/>
      <c r="CP913" s="774"/>
      <c r="CQ913" s="774"/>
      <c r="CR913" s="774"/>
      <c r="CS913" s="774"/>
      <c r="CT913" s="774"/>
      <c r="CU913" s="774"/>
      <c r="CV913" s="774"/>
      <c r="CW913" s="774"/>
      <c r="CX913" s="774"/>
      <c r="CY913" s="774"/>
      <c r="CZ913" s="774"/>
      <c r="DA913" s="774"/>
      <c r="DB913" s="774"/>
      <c r="DC913" s="774"/>
      <c r="DD913" s="774"/>
      <c r="DE913" s="774"/>
      <c r="DF913" s="774"/>
      <c r="DG913" s="774"/>
      <c r="DH913" s="774"/>
      <c r="DI913" s="774"/>
      <c r="DJ913" s="774"/>
      <c r="DK913" s="774"/>
      <c r="DL913" s="774"/>
      <c r="DM913" s="774"/>
      <c r="DN913" s="774"/>
      <c r="DO913" s="774"/>
      <c r="DP913" s="774"/>
      <c r="DQ913" s="774"/>
      <c r="DR913" s="774"/>
      <c r="DS913" s="774"/>
      <c r="DT913" s="774"/>
      <c r="DU913" s="774"/>
      <c r="DV913" s="774"/>
      <c r="DW913" s="774"/>
      <c r="DX913" s="774"/>
      <c r="DY913" s="774"/>
      <c r="DZ913" s="774"/>
      <c r="EA913" s="774"/>
      <c r="EB913" s="774"/>
      <c r="EC913" s="774"/>
    </row>
    <row r="914" spans="1:133" x14ac:dyDescent="0.2">
      <c r="A914" s="783"/>
      <c r="B914" s="755" t="s">
        <v>4209</v>
      </c>
      <c r="C914" s="797">
        <v>1003712176</v>
      </c>
      <c r="D914" s="755" t="s">
        <v>1104</v>
      </c>
      <c r="E914" s="760" t="s">
        <v>297</v>
      </c>
      <c r="F914" s="767" t="s">
        <v>332</v>
      </c>
      <c r="G914" s="779" t="s">
        <v>280</v>
      </c>
      <c r="H914" s="765" t="s">
        <v>4210</v>
      </c>
      <c r="I914" s="774"/>
      <c r="J914" s="774"/>
      <c r="K914" s="774"/>
      <c r="L914" s="774"/>
      <c r="M914" s="774"/>
      <c r="N914" s="774"/>
      <c r="O914" s="774"/>
      <c r="P914" s="774"/>
      <c r="Q914" s="774"/>
      <c r="R914" s="774"/>
      <c r="S914" s="774"/>
      <c r="T914" s="774"/>
      <c r="U914" s="774"/>
      <c r="V914" s="774"/>
      <c r="W914" s="774"/>
      <c r="X914" s="774"/>
      <c r="Y914" s="774"/>
      <c r="Z914" s="774"/>
      <c r="AA914" s="774"/>
      <c r="AB914" s="774"/>
      <c r="AC914" s="774"/>
      <c r="AD914" s="774"/>
      <c r="AE914" s="774"/>
      <c r="AF914" s="774"/>
      <c r="AG914" s="774"/>
      <c r="AH914" s="774"/>
      <c r="AI914" s="774"/>
      <c r="AJ914" s="774"/>
      <c r="AK914" s="774"/>
      <c r="AL914" s="774"/>
      <c r="AM914" s="774"/>
      <c r="AN914" s="774"/>
      <c r="AO914" s="774"/>
      <c r="AP914" s="774"/>
      <c r="AQ914" s="774"/>
      <c r="AR914" s="774"/>
      <c r="AS914" s="774"/>
      <c r="AT914" s="774"/>
      <c r="AU914" s="774"/>
      <c r="AV914" s="774"/>
      <c r="AW914" s="774"/>
      <c r="AX914" s="774"/>
      <c r="AY914" s="774"/>
      <c r="AZ914" s="774"/>
      <c r="BA914" s="774"/>
      <c r="BB914" s="774"/>
      <c r="BC914" s="774"/>
      <c r="BD914" s="774"/>
      <c r="BE914" s="774"/>
      <c r="BF914" s="774"/>
      <c r="BG914" s="774"/>
      <c r="BH914" s="774"/>
      <c r="BI914" s="774"/>
      <c r="BJ914" s="774"/>
      <c r="BK914" s="774"/>
      <c r="BL914" s="774"/>
      <c r="BM914" s="774"/>
      <c r="BN914" s="774"/>
      <c r="BO914" s="774"/>
      <c r="BP914" s="774"/>
      <c r="BQ914" s="774"/>
      <c r="BR914" s="774"/>
      <c r="BS914" s="774"/>
      <c r="BT914" s="774"/>
      <c r="BU914" s="774"/>
      <c r="BV914" s="774"/>
      <c r="BW914" s="774"/>
      <c r="BX914" s="774"/>
      <c r="BY914" s="774"/>
      <c r="BZ914" s="774"/>
      <c r="CA914" s="774"/>
      <c r="CB914" s="774"/>
      <c r="CC914" s="774"/>
      <c r="CD914" s="774"/>
      <c r="CE914" s="774"/>
      <c r="CF914" s="774"/>
      <c r="CG914" s="774"/>
      <c r="CH914" s="774"/>
      <c r="CI914" s="774"/>
      <c r="CJ914" s="774"/>
      <c r="CK914" s="774"/>
      <c r="CL914" s="774"/>
      <c r="CM914" s="774"/>
      <c r="CN914" s="774"/>
      <c r="CO914" s="774"/>
      <c r="CP914" s="774"/>
      <c r="CQ914" s="774"/>
      <c r="CR914" s="774"/>
      <c r="CS914" s="774"/>
      <c r="CT914" s="774"/>
      <c r="CU914" s="774"/>
      <c r="CV914" s="774"/>
      <c r="CW914" s="774"/>
      <c r="CX914" s="774"/>
      <c r="CY914" s="774"/>
      <c r="CZ914" s="774"/>
      <c r="DA914" s="774"/>
      <c r="DB914" s="774"/>
      <c r="DC914" s="774"/>
      <c r="DD914" s="774"/>
      <c r="DE914" s="774"/>
      <c r="DF914" s="774"/>
      <c r="DG914" s="774"/>
      <c r="DH914" s="774"/>
      <c r="DI914" s="774"/>
      <c r="DJ914" s="774"/>
      <c r="DK914" s="774"/>
      <c r="DL914" s="774"/>
      <c r="DM914" s="774"/>
      <c r="DN914" s="774"/>
      <c r="DO914" s="774"/>
      <c r="DP914" s="774"/>
      <c r="DQ914" s="774"/>
      <c r="DR914" s="774"/>
      <c r="DS914" s="774"/>
      <c r="DT914" s="774"/>
      <c r="DU914" s="774"/>
      <c r="DV914" s="774"/>
      <c r="DW914" s="774"/>
      <c r="DX914" s="774"/>
      <c r="DY914" s="774"/>
      <c r="DZ914" s="774"/>
      <c r="EA914" s="774"/>
      <c r="EB914" s="774"/>
      <c r="EC914" s="774"/>
    </row>
    <row r="915" spans="1:133" x14ac:dyDescent="0.2">
      <c r="A915" s="783"/>
      <c r="B915" s="755" t="s">
        <v>4211</v>
      </c>
      <c r="C915" s="797">
        <v>1121962640</v>
      </c>
      <c r="D915" s="755" t="s">
        <v>1295</v>
      </c>
      <c r="E915" s="760" t="s">
        <v>297</v>
      </c>
      <c r="F915" s="767" t="s">
        <v>332</v>
      </c>
      <c r="G915" s="779" t="s">
        <v>280</v>
      </c>
      <c r="H915" s="765" t="s">
        <v>4212</v>
      </c>
      <c r="I915" s="774"/>
      <c r="J915" s="774"/>
      <c r="K915" s="774"/>
      <c r="L915" s="774"/>
      <c r="M915" s="774"/>
      <c r="N915" s="774"/>
      <c r="O915" s="774"/>
      <c r="P915" s="774"/>
      <c r="Q915" s="774"/>
      <c r="R915" s="774"/>
      <c r="S915" s="774"/>
      <c r="T915" s="774"/>
      <c r="U915" s="774"/>
      <c r="V915" s="774"/>
      <c r="W915" s="774"/>
      <c r="X915" s="774"/>
      <c r="Y915" s="774"/>
      <c r="Z915" s="774"/>
      <c r="AA915" s="774"/>
      <c r="AB915" s="774"/>
      <c r="AC915" s="774"/>
      <c r="AD915" s="774"/>
      <c r="AE915" s="774"/>
      <c r="AF915" s="774"/>
      <c r="AG915" s="774"/>
      <c r="AH915" s="774"/>
      <c r="AI915" s="774"/>
      <c r="AJ915" s="774"/>
      <c r="AK915" s="774"/>
      <c r="AL915" s="774"/>
      <c r="AM915" s="774"/>
      <c r="AN915" s="774"/>
      <c r="AO915" s="774"/>
      <c r="AP915" s="774"/>
      <c r="AQ915" s="774"/>
      <c r="AR915" s="774"/>
      <c r="AS915" s="774"/>
      <c r="AT915" s="774"/>
      <c r="AU915" s="774"/>
      <c r="AV915" s="774"/>
      <c r="AW915" s="774"/>
      <c r="AX915" s="774"/>
      <c r="AY915" s="774"/>
      <c r="AZ915" s="774"/>
      <c r="BA915" s="774"/>
      <c r="BB915" s="774"/>
      <c r="BC915" s="774"/>
      <c r="BD915" s="774"/>
      <c r="BE915" s="774"/>
      <c r="BF915" s="774"/>
      <c r="BG915" s="774"/>
      <c r="BH915" s="774"/>
      <c r="BI915" s="774"/>
      <c r="BJ915" s="774"/>
      <c r="BK915" s="774"/>
      <c r="BL915" s="774"/>
      <c r="BM915" s="774"/>
      <c r="BN915" s="774"/>
      <c r="BO915" s="774"/>
      <c r="BP915" s="774"/>
      <c r="BQ915" s="774"/>
      <c r="BR915" s="774"/>
      <c r="BS915" s="774"/>
      <c r="BT915" s="774"/>
      <c r="BU915" s="774"/>
      <c r="BV915" s="774"/>
      <c r="BW915" s="774"/>
      <c r="BX915" s="774"/>
      <c r="BY915" s="774"/>
      <c r="BZ915" s="774"/>
      <c r="CA915" s="774"/>
      <c r="CB915" s="774"/>
      <c r="CC915" s="774"/>
      <c r="CD915" s="774"/>
      <c r="CE915" s="774"/>
      <c r="CF915" s="774"/>
      <c r="CG915" s="774"/>
      <c r="CH915" s="774"/>
      <c r="CI915" s="774"/>
      <c r="CJ915" s="774"/>
      <c r="CK915" s="774"/>
      <c r="CL915" s="774"/>
      <c r="CM915" s="774"/>
      <c r="CN915" s="774"/>
      <c r="CO915" s="774"/>
      <c r="CP915" s="774"/>
      <c r="CQ915" s="774"/>
      <c r="CR915" s="774"/>
      <c r="CS915" s="774"/>
      <c r="CT915" s="774"/>
      <c r="CU915" s="774"/>
      <c r="CV915" s="774"/>
      <c r="CW915" s="774"/>
      <c r="CX915" s="774"/>
      <c r="CY915" s="774"/>
      <c r="CZ915" s="774"/>
      <c r="DA915" s="774"/>
      <c r="DB915" s="774"/>
      <c r="DC915" s="774"/>
      <c r="DD915" s="774"/>
      <c r="DE915" s="774"/>
      <c r="DF915" s="774"/>
      <c r="DG915" s="774"/>
      <c r="DH915" s="774"/>
      <c r="DI915" s="774"/>
      <c r="DJ915" s="774"/>
      <c r="DK915" s="774"/>
      <c r="DL915" s="774"/>
      <c r="DM915" s="774"/>
      <c r="DN915" s="774"/>
      <c r="DO915" s="774"/>
      <c r="DP915" s="774"/>
      <c r="DQ915" s="774"/>
      <c r="DR915" s="774"/>
      <c r="DS915" s="774"/>
      <c r="DT915" s="774"/>
      <c r="DU915" s="774"/>
      <c r="DV915" s="774"/>
      <c r="DW915" s="774"/>
      <c r="DX915" s="774"/>
      <c r="DY915" s="774"/>
      <c r="DZ915" s="774"/>
      <c r="EA915" s="774"/>
      <c r="EB915" s="774"/>
      <c r="EC915" s="774"/>
    </row>
    <row r="916" spans="1:133" x14ac:dyDescent="0.2">
      <c r="A916" s="759"/>
      <c r="B916" s="755" t="s">
        <v>4213</v>
      </c>
      <c r="C916" s="797">
        <v>40389413</v>
      </c>
      <c r="D916" s="755" t="s">
        <v>878</v>
      </c>
      <c r="E916" s="760" t="s">
        <v>282</v>
      </c>
      <c r="F916" s="767" t="s">
        <v>332</v>
      </c>
      <c r="G916" s="779" t="s">
        <v>280</v>
      </c>
      <c r="H916" s="765" t="s">
        <v>4214</v>
      </c>
      <c r="I916" s="774"/>
      <c r="J916" s="774"/>
      <c r="K916" s="774"/>
      <c r="L916" s="774"/>
      <c r="M916" s="774"/>
      <c r="N916" s="774"/>
      <c r="O916" s="774"/>
      <c r="P916" s="774"/>
      <c r="Q916" s="774"/>
      <c r="R916" s="774"/>
      <c r="S916" s="774"/>
      <c r="T916" s="774"/>
      <c r="U916" s="774"/>
      <c r="V916" s="774"/>
      <c r="W916" s="774"/>
      <c r="X916" s="774"/>
      <c r="Y916" s="774"/>
      <c r="Z916" s="774"/>
      <c r="AA916" s="774"/>
      <c r="AB916" s="774"/>
      <c r="AC916" s="774"/>
      <c r="AD916" s="774"/>
      <c r="AE916" s="774"/>
      <c r="AF916" s="774"/>
      <c r="AG916" s="774"/>
      <c r="AH916" s="774"/>
      <c r="AI916" s="774"/>
      <c r="AJ916" s="774"/>
      <c r="AK916" s="774"/>
      <c r="AL916" s="774"/>
      <c r="AM916" s="774"/>
      <c r="AN916" s="774"/>
      <c r="AO916" s="774"/>
      <c r="AP916" s="774"/>
      <c r="AQ916" s="774"/>
      <c r="AR916" s="774"/>
      <c r="AS916" s="774"/>
      <c r="AT916" s="774"/>
      <c r="AU916" s="774"/>
      <c r="AV916" s="774"/>
      <c r="AW916" s="774"/>
      <c r="AX916" s="774"/>
      <c r="AY916" s="774"/>
      <c r="AZ916" s="774"/>
      <c r="BA916" s="774"/>
      <c r="BB916" s="774"/>
      <c r="BC916" s="774"/>
      <c r="BD916" s="774"/>
      <c r="BE916" s="774"/>
      <c r="BF916" s="774"/>
      <c r="BG916" s="774"/>
      <c r="BH916" s="774"/>
      <c r="BI916" s="774"/>
      <c r="BJ916" s="774"/>
      <c r="BK916" s="774"/>
      <c r="BL916" s="774"/>
      <c r="BM916" s="774"/>
      <c r="BN916" s="774"/>
      <c r="BO916" s="774"/>
      <c r="BP916" s="774"/>
      <c r="BQ916" s="774"/>
      <c r="BR916" s="774"/>
      <c r="BS916" s="774"/>
      <c r="BT916" s="774"/>
      <c r="BU916" s="774"/>
      <c r="BV916" s="774"/>
      <c r="BW916" s="774"/>
      <c r="BX916" s="774"/>
      <c r="BY916" s="774"/>
      <c r="BZ916" s="774"/>
      <c r="CA916" s="774"/>
      <c r="CB916" s="774"/>
      <c r="CC916" s="774"/>
      <c r="CD916" s="774"/>
      <c r="CE916" s="774"/>
      <c r="CF916" s="774"/>
      <c r="CG916" s="774"/>
      <c r="CH916" s="774"/>
      <c r="CI916" s="774"/>
      <c r="CJ916" s="774"/>
      <c r="CK916" s="774"/>
      <c r="CL916" s="774"/>
      <c r="CM916" s="774"/>
      <c r="CN916" s="774"/>
      <c r="CO916" s="774"/>
      <c r="CP916" s="774"/>
      <c r="CQ916" s="774"/>
      <c r="CR916" s="774"/>
      <c r="CS916" s="774"/>
      <c r="CT916" s="774"/>
      <c r="CU916" s="774"/>
      <c r="CV916" s="774"/>
      <c r="CW916" s="774"/>
      <c r="CX916" s="774"/>
      <c r="CY916" s="774"/>
      <c r="CZ916" s="774"/>
      <c r="DA916" s="774"/>
      <c r="DB916" s="774"/>
      <c r="DC916" s="774"/>
      <c r="DD916" s="774"/>
      <c r="DE916" s="774"/>
      <c r="DF916" s="774"/>
      <c r="DG916" s="774"/>
      <c r="DH916" s="774"/>
      <c r="DI916" s="774"/>
      <c r="DJ916" s="774"/>
      <c r="DK916" s="774"/>
      <c r="DL916" s="774"/>
      <c r="DM916" s="774"/>
      <c r="DN916" s="774"/>
      <c r="DO916" s="774"/>
      <c r="DP916" s="774"/>
      <c r="DQ916" s="774"/>
      <c r="DR916" s="774"/>
      <c r="DS916" s="774"/>
      <c r="DT916" s="774"/>
      <c r="DU916" s="774"/>
      <c r="DV916" s="774"/>
      <c r="DW916" s="774"/>
      <c r="DX916" s="774"/>
      <c r="DY916" s="774"/>
      <c r="DZ916" s="774"/>
      <c r="EA916" s="774"/>
      <c r="EB916" s="774"/>
      <c r="EC916" s="774"/>
    </row>
    <row r="917" spans="1:133" x14ac:dyDescent="0.2">
      <c r="A917" s="783"/>
      <c r="B917" s="755" t="s">
        <v>4215</v>
      </c>
      <c r="C917" s="797">
        <v>40401855</v>
      </c>
      <c r="D917" s="755" t="s">
        <v>880</v>
      </c>
      <c r="E917" s="760" t="s">
        <v>282</v>
      </c>
      <c r="F917" s="767" t="s">
        <v>332</v>
      </c>
      <c r="G917" s="779" t="s">
        <v>280</v>
      </c>
      <c r="H917" s="765" t="s">
        <v>4216</v>
      </c>
      <c r="I917" s="774"/>
      <c r="J917" s="774"/>
      <c r="K917" s="774"/>
      <c r="L917" s="774"/>
      <c r="M917" s="774"/>
      <c r="N917" s="774"/>
      <c r="O917" s="774"/>
      <c r="P917" s="774"/>
      <c r="Q917" s="774"/>
      <c r="R917" s="774"/>
      <c r="S917" s="774"/>
      <c r="T917" s="774"/>
      <c r="U917" s="774"/>
      <c r="V917" s="774"/>
      <c r="W917" s="774"/>
      <c r="X917" s="774"/>
      <c r="Y917" s="774"/>
      <c r="Z917" s="774"/>
      <c r="AA917" s="774"/>
      <c r="AB917" s="774"/>
      <c r="AC917" s="774"/>
      <c r="AD917" s="774"/>
      <c r="AE917" s="774"/>
      <c r="AF917" s="774"/>
      <c r="AG917" s="774"/>
      <c r="AH917" s="774"/>
      <c r="AI917" s="774"/>
      <c r="AJ917" s="774"/>
      <c r="AK917" s="774"/>
      <c r="AL917" s="774"/>
      <c r="AM917" s="774"/>
      <c r="AN917" s="774"/>
      <c r="AO917" s="774"/>
      <c r="AP917" s="774"/>
      <c r="AQ917" s="774"/>
      <c r="AR917" s="774"/>
      <c r="AS917" s="774"/>
      <c r="AT917" s="774"/>
      <c r="AU917" s="774"/>
      <c r="AV917" s="774"/>
      <c r="AW917" s="774"/>
      <c r="AX917" s="774"/>
      <c r="AY917" s="774"/>
      <c r="AZ917" s="774"/>
      <c r="BA917" s="774"/>
      <c r="BB917" s="774"/>
      <c r="BC917" s="774"/>
      <c r="BD917" s="774"/>
      <c r="BE917" s="774"/>
      <c r="BF917" s="774"/>
      <c r="BG917" s="774"/>
      <c r="BH917" s="774"/>
      <c r="BI917" s="774"/>
      <c r="BJ917" s="774"/>
      <c r="BK917" s="774"/>
      <c r="BL917" s="774"/>
      <c r="BM917" s="774"/>
      <c r="BN917" s="774"/>
      <c r="BO917" s="774"/>
      <c r="BP917" s="774"/>
      <c r="BQ917" s="774"/>
      <c r="BR917" s="774"/>
      <c r="BS917" s="774"/>
      <c r="BT917" s="774"/>
      <c r="BU917" s="774"/>
      <c r="BV917" s="774"/>
      <c r="BW917" s="774"/>
      <c r="BX917" s="774"/>
      <c r="BY917" s="774"/>
      <c r="BZ917" s="774"/>
      <c r="CA917" s="774"/>
      <c r="CB917" s="774"/>
      <c r="CC917" s="774"/>
      <c r="CD917" s="774"/>
      <c r="CE917" s="774"/>
      <c r="CF917" s="774"/>
      <c r="CG917" s="774"/>
      <c r="CH917" s="774"/>
      <c r="CI917" s="774"/>
      <c r="CJ917" s="774"/>
      <c r="CK917" s="774"/>
      <c r="CL917" s="774"/>
      <c r="CM917" s="774"/>
      <c r="CN917" s="774"/>
      <c r="CO917" s="774"/>
      <c r="CP917" s="774"/>
      <c r="CQ917" s="774"/>
      <c r="CR917" s="774"/>
      <c r="CS917" s="774"/>
      <c r="CT917" s="774"/>
      <c r="CU917" s="774"/>
      <c r="CV917" s="774"/>
      <c r="CW917" s="774"/>
      <c r="CX917" s="774"/>
      <c r="CY917" s="774"/>
      <c r="CZ917" s="774"/>
      <c r="DA917" s="774"/>
      <c r="DB917" s="774"/>
      <c r="DC917" s="774"/>
      <c r="DD917" s="774"/>
      <c r="DE917" s="774"/>
      <c r="DF917" s="774"/>
      <c r="DG917" s="774"/>
      <c r="DH917" s="774"/>
      <c r="DI917" s="774"/>
      <c r="DJ917" s="774"/>
      <c r="DK917" s="774"/>
      <c r="DL917" s="774"/>
      <c r="DM917" s="774"/>
      <c r="DN917" s="774"/>
      <c r="DO917" s="774"/>
      <c r="DP917" s="774"/>
      <c r="DQ917" s="774"/>
      <c r="DR917" s="774"/>
      <c r="DS917" s="774"/>
      <c r="DT917" s="774"/>
      <c r="DU917" s="774"/>
      <c r="DV917" s="774"/>
      <c r="DW917" s="774"/>
      <c r="DX917" s="774"/>
      <c r="DY917" s="774"/>
      <c r="DZ917" s="774"/>
      <c r="EA917" s="774"/>
      <c r="EB917" s="774"/>
      <c r="EC917" s="774"/>
    </row>
    <row r="918" spans="1:133" x14ac:dyDescent="0.2">
      <c r="A918" s="783"/>
      <c r="B918" s="755" t="s">
        <v>4217</v>
      </c>
      <c r="C918" s="797">
        <v>1121949731</v>
      </c>
      <c r="D918" s="755" t="s">
        <v>882</v>
      </c>
      <c r="E918" s="760" t="s">
        <v>282</v>
      </c>
      <c r="F918" s="767" t="s">
        <v>332</v>
      </c>
      <c r="G918" s="779" t="s">
        <v>280</v>
      </c>
      <c r="H918" s="765" t="s">
        <v>4218</v>
      </c>
      <c r="I918" s="774"/>
      <c r="J918" s="774"/>
      <c r="K918" s="774"/>
      <c r="L918" s="774"/>
      <c r="M918" s="774"/>
      <c r="N918" s="774"/>
      <c r="O918" s="774"/>
      <c r="P918" s="774"/>
      <c r="Q918" s="774"/>
      <c r="R918" s="774"/>
      <c r="S918" s="774"/>
      <c r="T918" s="774"/>
      <c r="U918" s="774"/>
      <c r="V918" s="774"/>
      <c r="W918" s="774"/>
      <c r="X918" s="774"/>
      <c r="Y918" s="774"/>
      <c r="Z918" s="774"/>
      <c r="AA918" s="774"/>
      <c r="AB918" s="774"/>
      <c r="AC918" s="774"/>
      <c r="AD918" s="774"/>
      <c r="AE918" s="774"/>
      <c r="AF918" s="774"/>
      <c r="AG918" s="774"/>
      <c r="AH918" s="774"/>
      <c r="AI918" s="774"/>
      <c r="AJ918" s="774"/>
      <c r="AK918" s="774"/>
      <c r="AL918" s="774"/>
      <c r="AM918" s="774"/>
      <c r="AN918" s="774"/>
      <c r="AO918" s="774"/>
      <c r="AP918" s="774"/>
      <c r="AQ918" s="774"/>
      <c r="AR918" s="774"/>
      <c r="AS918" s="774"/>
      <c r="AT918" s="774"/>
      <c r="AU918" s="774"/>
      <c r="AV918" s="774"/>
      <c r="AW918" s="774"/>
      <c r="AX918" s="774"/>
      <c r="AY918" s="774"/>
      <c r="AZ918" s="774"/>
      <c r="BA918" s="774"/>
      <c r="BB918" s="774"/>
      <c r="BC918" s="774"/>
      <c r="BD918" s="774"/>
      <c r="BE918" s="774"/>
      <c r="BF918" s="774"/>
      <c r="BG918" s="774"/>
      <c r="BH918" s="774"/>
      <c r="BI918" s="774"/>
      <c r="BJ918" s="774"/>
      <c r="BK918" s="774"/>
      <c r="BL918" s="774"/>
      <c r="BM918" s="774"/>
      <c r="BN918" s="774"/>
      <c r="BO918" s="774"/>
      <c r="BP918" s="774"/>
      <c r="BQ918" s="774"/>
      <c r="BR918" s="774"/>
      <c r="BS918" s="774"/>
      <c r="BT918" s="774"/>
      <c r="BU918" s="774"/>
      <c r="BV918" s="774"/>
      <c r="BW918" s="774"/>
      <c r="BX918" s="774"/>
      <c r="BY918" s="774"/>
      <c r="BZ918" s="774"/>
      <c r="CA918" s="774"/>
      <c r="CB918" s="774"/>
      <c r="CC918" s="774"/>
      <c r="CD918" s="774"/>
      <c r="CE918" s="774"/>
      <c r="CF918" s="774"/>
      <c r="CG918" s="774"/>
      <c r="CH918" s="774"/>
      <c r="CI918" s="774"/>
      <c r="CJ918" s="774"/>
      <c r="CK918" s="774"/>
      <c r="CL918" s="774"/>
      <c r="CM918" s="774"/>
      <c r="CN918" s="774"/>
      <c r="CO918" s="774"/>
      <c r="CP918" s="774"/>
      <c r="CQ918" s="774"/>
      <c r="CR918" s="774"/>
      <c r="CS918" s="774"/>
      <c r="CT918" s="774"/>
      <c r="CU918" s="774"/>
      <c r="CV918" s="774"/>
      <c r="CW918" s="774"/>
      <c r="CX918" s="774"/>
      <c r="CY918" s="774"/>
      <c r="CZ918" s="774"/>
      <c r="DA918" s="774"/>
      <c r="DB918" s="774"/>
      <c r="DC918" s="774"/>
      <c r="DD918" s="774"/>
      <c r="DE918" s="774"/>
      <c r="DF918" s="774"/>
      <c r="DG918" s="774"/>
      <c r="DH918" s="774"/>
      <c r="DI918" s="774"/>
      <c r="DJ918" s="774"/>
      <c r="DK918" s="774"/>
      <c r="DL918" s="774"/>
      <c r="DM918" s="774"/>
      <c r="DN918" s="774"/>
      <c r="DO918" s="774"/>
      <c r="DP918" s="774"/>
      <c r="DQ918" s="774"/>
      <c r="DR918" s="774"/>
      <c r="DS918" s="774"/>
      <c r="DT918" s="774"/>
      <c r="DU918" s="774"/>
      <c r="DV918" s="774"/>
      <c r="DW918" s="774"/>
      <c r="DX918" s="774"/>
      <c r="DY918" s="774"/>
      <c r="DZ918" s="774"/>
      <c r="EA918" s="774"/>
      <c r="EB918" s="774"/>
      <c r="EC918" s="774"/>
    </row>
    <row r="919" spans="1:133" x14ac:dyDescent="0.2">
      <c r="A919" s="783"/>
      <c r="B919" s="755" t="s">
        <v>4219</v>
      </c>
      <c r="C919" s="797">
        <v>1006718252</v>
      </c>
      <c r="D919" s="755" t="s">
        <v>2581</v>
      </c>
      <c r="E919" s="760" t="s">
        <v>282</v>
      </c>
      <c r="F919" s="767" t="s">
        <v>332</v>
      </c>
      <c r="G919" s="779" t="s">
        <v>280</v>
      </c>
      <c r="H919" s="765" t="s">
        <v>4220</v>
      </c>
      <c r="I919" s="774"/>
      <c r="J919" s="774"/>
      <c r="K919" s="774"/>
      <c r="L919" s="774"/>
      <c r="M919" s="774"/>
      <c r="N919" s="774"/>
      <c r="O919" s="774"/>
      <c r="P919" s="774"/>
      <c r="Q919" s="774"/>
      <c r="R919" s="774"/>
      <c r="S919" s="774"/>
      <c r="T919" s="774"/>
      <c r="U919" s="774"/>
      <c r="V919" s="774"/>
      <c r="W919" s="774"/>
      <c r="X919" s="774"/>
      <c r="Y919" s="774"/>
      <c r="Z919" s="774"/>
      <c r="AA919" s="774"/>
      <c r="AB919" s="774"/>
      <c r="AC919" s="774"/>
      <c r="AD919" s="774"/>
      <c r="AE919" s="774"/>
      <c r="AF919" s="774"/>
      <c r="AG919" s="774"/>
      <c r="AH919" s="774"/>
      <c r="AI919" s="774"/>
      <c r="AJ919" s="774"/>
      <c r="AK919" s="774"/>
      <c r="AL919" s="774"/>
      <c r="AM919" s="774"/>
      <c r="AN919" s="774"/>
      <c r="AO919" s="774"/>
      <c r="AP919" s="774"/>
      <c r="AQ919" s="774"/>
      <c r="AR919" s="774"/>
      <c r="AS919" s="774"/>
      <c r="AT919" s="774"/>
      <c r="AU919" s="774"/>
      <c r="AV919" s="774"/>
      <c r="AW919" s="774"/>
      <c r="AX919" s="774"/>
      <c r="AY919" s="774"/>
      <c r="AZ919" s="774"/>
      <c r="BA919" s="774"/>
      <c r="BB919" s="774"/>
      <c r="BC919" s="774"/>
      <c r="BD919" s="774"/>
      <c r="BE919" s="774"/>
      <c r="BF919" s="774"/>
      <c r="BG919" s="774"/>
      <c r="BH919" s="774"/>
      <c r="BI919" s="774"/>
      <c r="BJ919" s="774"/>
      <c r="BK919" s="774"/>
      <c r="BL919" s="774"/>
      <c r="BM919" s="774"/>
      <c r="BN919" s="774"/>
      <c r="BO919" s="774"/>
      <c r="BP919" s="774"/>
      <c r="BQ919" s="774"/>
      <c r="BR919" s="774"/>
      <c r="BS919" s="774"/>
      <c r="BT919" s="774"/>
      <c r="BU919" s="774"/>
      <c r="BV919" s="774"/>
      <c r="BW919" s="774"/>
      <c r="BX919" s="774"/>
      <c r="BY919" s="774"/>
      <c r="BZ919" s="774"/>
      <c r="CA919" s="774"/>
      <c r="CB919" s="774"/>
      <c r="CC919" s="774"/>
      <c r="CD919" s="774"/>
      <c r="CE919" s="774"/>
      <c r="CF919" s="774"/>
      <c r="CG919" s="774"/>
      <c r="CH919" s="774"/>
      <c r="CI919" s="774"/>
      <c r="CJ919" s="774"/>
      <c r="CK919" s="774"/>
      <c r="CL919" s="774"/>
      <c r="CM919" s="774"/>
      <c r="CN919" s="774"/>
      <c r="CO919" s="774"/>
      <c r="CP919" s="774"/>
      <c r="CQ919" s="774"/>
      <c r="CR919" s="774"/>
      <c r="CS919" s="774"/>
      <c r="CT919" s="774"/>
      <c r="CU919" s="774"/>
      <c r="CV919" s="774"/>
      <c r="CW919" s="774"/>
      <c r="CX919" s="774"/>
      <c r="CY919" s="774"/>
      <c r="CZ919" s="774"/>
      <c r="DA919" s="774"/>
      <c r="DB919" s="774"/>
      <c r="DC919" s="774"/>
      <c r="DD919" s="774"/>
      <c r="DE919" s="774"/>
      <c r="DF919" s="774"/>
      <c r="DG919" s="774"/>
      <c r="DH919" s="774"/>
      <c r="DI919" s="774"/>
      <c r="DJ919" s="774"/>
      <c r="DK919" s="774"/>
      <c r="DL919" s="774"/>
      <c r="DM919" s="774"/>
      <c r="DN919" s="774"/>
      <c r="DO919" s="774"/>
      <c r="DP919" s="774"/>
      <c r="DQ919" s="774"/>
      <c r="DR919" s="774"/>
      <c r="DS919" s="774"/>
      <c r="DT919" s="774"/>
      <c r="DU919" s="774"/>
      <c r="DV919" s="774"/>
      <c r="DW919" s="774"/>
      <c r="DX919" s="774"/>
      <c r="DY919" s="774"/>
      <c r="DZ919" s="774"/>
      <c r="EA919" s="774"/>
      <c r="EB919" s="774"/>
      <c r="EC919" s="774"/>
    </row>
    <row r="920" spans="1:133" x14ac:dyDescent="0.2">
      <c r="A920" s="783"/>
      <c r="B920" s="755" t="s">
        <v>4221</v>
      </c>
      <c r="C920" s="797">
        <v>1006689964</v>
      </c>
      <c r="D920" s="755" t="s">
        <v>2584</v>
      </c>
      <c r="E920" s="760" t="s">
        <v>282</v>
      </c>
      <c r="F920" s="767" t="s">
        <v>332</v>
      </c>
      <c r="G920" s="779" t="s">
        <v>280</v>
      </c>
      <c r="H920" s="765" t="s">
        <v>4222</v>
      </c>
      <c r="I920" s="774"/>
      <c r="J920" s="774"/>
      <c r="K920" s="774"/>
      <c r="L920" s="774"/>
      <c r="M920" s="774"/>
      <c r="N920" s="774"/>
      <c r="O920" s="774"/>
      <c r="P920" s="774"/>
      <c r="Q920" s="774"/>
      <c r="R920" s="774"/>
      <c r="S920" s="774"/>
      <c r="T920" s="774"/>
      <c r="U920" s="774"/>
      <c r="V920" s="774"/>
      <c r="W920" s="774"/>
      <c r="X920" s="774"/>
      <c r="Y920" s="774"/>
      <c r="Z920" s="774"/>
      <c r="AA920" s="774"/>
      <c r="AB920" s="774"/>
      <c r="AC920" s="774"/>
      <c r="AD920" s="774"/>
      <c r="AE920" s="774"/>
      <c r="AF920" s="774"/>
      <c r="AG920" s="774"/>
      <c r="AH920" s="774"/>
      <c r="AI920" s="774"/>
      <c r="AJ920" s="774"/>
      <c r="AK920" s="774"/>
      <c r="AL920" s="774"/>
      <c r="AM920" s="774"/>
      <c r="AN920" s="774"/>
      <c r="AO920" s="774"/>
      <c r="AP920" s="774"/>
      <c r="AQ920" s="774"/>
      <c r="AR920" s="774"/>
      <c r="AS920" s="774"/>
      <c r="AT920" s="774"/>
      <c r="AU920" s="774"/>
      <c r="AV920" s="774"/>
      <c r="AW920" s="774"/>
      <c r="AX920" s="774"/>
      <c r="AY920" s="774"/>
      <c r="AZ920" s="774"/>
      <c r="BA920" s="774"/>
      <c r="BB920" s="774"/>
      <c r="BC920" s="774"/>
      <c r="BD920" s="774"/>
      <c r="BE920" s="774"/>
      <c r="BF920" s="774"/>
      <c r="BG920" s="774"/>
      <c r="BH920" s="774"/>
      <c r="BI920" s="774"/>
      <c r="BJ920" s="774"/>
      <c r="BK920" s="774"/>
      <c r="BL920" s="774"/>
      <c r="BM920" s="774"/>
      <c r="BN920" s="774"/>
      <c r="BO920" s="774"/>
      <c r="BP920" s="774"/>
      <c r="BQ920" s="774"/>
      <c r="BR920" s="774"/>
      <c r="BS920" s="774"/>
      <c r="BT920" s="774"/>
      <c r="BU920" s="774"/>
      <c r="BV920" s="774"/>
      <c r="BW920" s="774"/>
      <c r="BX920" s="774"/>
      <c r="BY920" s="774"/>
      <c r="BZ920" s="774"/>
      <c r="CA920" s="774"/>
      <c r="CB920" s="774"/>
      <c r="CC920" s="774"/>
      <c r="CD920" s="774"/>
      <c r="CE920" s="774"/>
      <c r="CF920" s="774"/>
      <c r="CG920" s="774"/>
      <c r="CH920" s="774"/>
      <c r="CI920" s="774"/>
      <c r="CJ920" s="774"/>
      <c r="CK920" s="774"/>
      <c r="CL920" s="774"/>
      <c r="CM920" s="774"/>
      <c r="CN920" s="774"/>
      <c r="CO920" s="774"/>
      <c r="CP920" s="774"/>
      <c r="CQ920" s="774"/>
      <c r="CR920" s="774"/>
      <c r="CS920" s="774"/>
      <c r="CT920" s="774"/>
      <c r="CU920" s="774"/>
      <c r="CV920" s="774"/>
      <c r="CW920" s="774"/>
      <c r="CX920" s="774"/>
      <c r="CY920" s="774"/>
      <c r="CZ920" s="774"/>
      <c r="DA920" s="774"/>
      <c r="DB920" s="774"/>
      <c r="DC920" s="774"/>
      <c r="DD920" s="774"/>
      <c r="DE920" s="774"/>
      <c r="DF920" s="774"/>
      <c r="DG920" s="774"/>
      <c r="DH920" s="774"/>
      <c r="DI920" s="774"/>
      <c r="DJ920" s="774"/>
      <c r="DK920" s="774"/>
      <c r="DL920" s="774"/>
      <c r="DM920" s="774"/>
      <c r="DN920" s="774"/>
      <c r="DO920" s="774"/>
      <c r="DP920" s="774"/>
      <c r="DQ920" s="774"/>
      <c r="DR920" s="774"/>
      <c r="DS920" s="774"/>
      <c r="DT920" s="774"/>
      <c r="DU920" s="774"/>
      <c r="DV920" s="774"/>
      <c r="DW920" s="774"/>
      <c r="DX920" s="774"/>
      <c r="DY920" s="774"/>
      <c r="DZ920" s="774"/>
      <c r="EA920" s="774"/>
      <c r="EB920" s="774"/>
      <c r="EC920" s="774"/>
    </row>
    <row r="921" spans="1:133" x14ac:dyDescent="0.2">
      <c r="A921" s="783"/>
      <c r="B921" s="755" t="s">
        <v>4223</v>
      </c>
      <c r="C921" s="797">
        <v>1121937745</v>
      </c>
      <c r="D921" s="755" t="s">
        <v>999</v>
      </c>
      <c r="E921" s="760" t="s">
        <v>282</v>
      </c>
      <c r="F921" s="767" t="s">
        <v>332</v>
      </c>
      <c r="G921" s="779" t="s">
        <v>280</v>
      </c>
      <c r="H921" s="765" t="s">
        <v>4224</v>
      </c>
      <c r="I921" s="774"/>
      <c r="J921" s="774"/>
      <c r="K921" s="774"/>
      <c r="L921" s="774"/>
      <c r="M921" s="774"/>
      <c r="N921" s="774"/>
      <c r="O921" s="774"/>
      <c r="P921" s="774"/>
      <c r="Q921" s="774"/>
      <c r="R921" s="774"/>
      <c r="S921" s="774"/>
      <c r="T921" s="774"/>
      <c r="U921" s="774"/>
      <c r="V921" s="774"/>
      <c r="W921" s="774"/>
      <c r="X921" s="774"/>
      <c r="Y921" s="774"/>
      <c r="Z921" s="774"/>
      <c r="AA921" s="774"/>
      <c r="AB921" s="774"/>
      <c r="AC921" s="774"/>
      <c r="AD921" s="774"/>
      <c r="AE921" s="774"/>
      <c r="AF921" s="774"/>
      <c r="AG921" s="774"/>
      <c r="AH921" s="774"/>
      <c r="AI921" s="774"/>
      <c r="AJ921" s="774"/>
      <c r="AK921" s="774"/>
      <c r="AL921" s="774"/>
      <c r="AM921" s="774"/>
      <c r="AN921" s="774"/>
      <c r="AO921" s="774"/>
      <c r="AP921" s="774"/>
      <c r="AQ921" s="774"/>
      <c r="AR921" s="774"/>
      <c r="AS921" s="774"/>
      <c r="AT921" s="774"/>
      <c r="AU921" s="774"/>
      <c r="AV921" s="774"/>
      <c r="AW921" s="774"/>
      <c r="AX921" s="774"/>
      <c r="AY921" s="774"/>
      <c r="AZ921" s="774"/>
      <c r="BA921" s="774"/>
      <c r="BB921" s="774"/>
      <c r="BC921" s="774"/>
      <c r="BD921" s="774"/>
      <c r="BE921" s="774"/>
      <c r="BF921" s="774"/>
      <c r="BG921" s="774"/>
      <c r="BH921" s="774"/>
      <c r="BI921" s="774"/>
      <c r="BJ921" s="774"/>
      <c r="BK921" s="774"/>
      <c r="BL921" s="774"/>
      <c r="BM921" s="774"/>
      <c r="BN921" s="774"/>
      <c r="BO921" s="774"/>
      <c r="BP921" s="774"/>
      <c r="BQ921" s="774"/>
      <c r="BR921" s="774"/>
      <c r="BS921" s="774"/>
      <c r="BT921" s="774"/>
      <c r="BU921" s="774"/>
      <c r="BV921" s="774"/>
      <c r="BW921" s="774"/>
      <c r="BX921" s="774"/>
      <c r="BY921" s="774"/>
      <c r="BZ921" s="774"/>
      <c r="CA921" s="774"/>
      <c r="CB921" s="774"/>
      <c r="CC921" s="774"/>
      <c r="CD921" s="774"/>
      <c r="CE921" s="774"/>
      <c r="CF921" s="774"/>
      <c r="CG921" s="774"/>
      <c r="CH921" s="774"/>
      <c r="CI921" s="774"/>
      <c r="CJ921" s="774"/>
      <c r="CK921" s="774"/>
      <c r="CL921" s="774"/>
      <c r="CM921" s="774"/>
      <c r="CN921" s="774"/>
      <c r="CO921" s="774"/>
      <c r="CP921" s="774"/>
      <c r="CQ921" s="774"/>
      <c r="CR921" s="774"/>
      <c r="CS921" s="774"/>
      <c r="CT921" s="774"/>
      <c r="CU921" s="774"/>
      <c r="CV921" s="774"/>
      <c r="CW921" s="774"/>
      <c r="CX921" s="774"/>
      <c r="CY921" s="774"/>
      <c r="CZ921" s="774"/>
      <c r="DA921" s="774"/>
      <c r="DB921" s="774"/>
      <c r="DC921" s="774"/>
      <c r="DD921" s="774"/>
      <c r="DE921" s="774"/>
      <c r="DF921" s="774"/>
      <c r="DG921" s="774"/>
      <c r="DH921" s="774"/>
      <c r="DI921" s="774"/>
      <c r="DJ921" s="774"/>
      <c r="DK921" s="774"/>
      <c r="DL921" s="774"/>
      <c r="DM921" s="774"/>
      <c r="DN921" s="774"/>
      <c r="DO921" s="774"/>
      <c r="DP921" s="774"/>
      <c r="DQ921" s="774"/>
      <c r="DR921" s="774"/>
      <c r="DS921" s="774"/>
      <c r="DT921" s="774"/>
      <c r="DU921" s="774"/>
      <c r="DV921" s="774"/>
      <c r="DW921" s="774"/>
      <c r="DX921" s="774"/>
      <c r="DY921" s="774"/>
      <c r="DZ921" s="774"/>
      <c r="EA921" s="774"/>
      <c r="EB921" s="774"/>
      <c r="EC921" s="774"/>
    </row>
    <row r="922" spans="1:133" x14ac:dyDescent="0.2">
      <c r="A922" s="783"/>
      <c r="B922" s="755" t="s">
        <v>4226</v>
      </c>
      <c r="C922" s="797">
        <v>1121825251</v>
      </c>
      <c r="D922" s="755" t="s">
        <v>2897</v>
      </c>
      <c r="E922" s="760" t="s">
        <v>282</v>
      </c>
      <c r="F922" s="767" t="s">
        <v>332</v>
      </c>
      <c r="G922" s="779" t="s">
        <v>280</v>
      </c>
      <c r="H922" s="765" t="s">
        <v>4227</v>
      </c>
      <c r="I922" s="774"/>
      <c r="J922" s="774"/>
      <c r="K922" s="774"/>
      <c r="L922" s="774"/>
      <c r="M922" s="774"/>
      <c r="N922" s="774"/>
      <c r="O922" s="774"/>
      <c r="P922" s="774"/>
      <c r="Q922" s="774"/>
      <c r="R922" s="774"/>
      <c r="S922" s="774"/>
      <c r="T922" s="774"/>
      <c r="U922" s="774"/>
      <c r="V922" s="774"/>
      <c r="W922" s="774"/>
      <c r="X922" s="774"/>
      <c r="Y922" s="774"/>
      <c r="Z922" s="774"/>
      <c r="AA922" s="774"/>
      <c r="AB922" s="774"/>
      <c r="AC922" s="774"/>
      <c r="AD922" s="774"/>
      <c r="AE922" s="774"/>
      <c r="AF922" s="774"/>
      <c r="AG922" s="774"/>
      <c r="AH922" s="774"/>
      <c r="AI922" s="774"/>
      <c r="AJ922" s="774"/>
      <c r="AK922" s="774"/>
      <c r="AL922" s="774"/>
      <c r="AM922" s="774"/>
      <c r="AN922" s="774"/>
      <c r="AO922" s="774"/>
      <c r="AP922" s="774"/>
      <c r="AQ922" s="774"/>
      <c r="AR922" s="774"/>
      <c r="AS922" s="774"/>
      <c r="AT922" s="774"/>
      <c r="AU922" s="774"/>
      <c r="AV922" s="774"/>
      <c r="AW922" s="774"/>
      <c r="AX922" s="774"/>
      <c r="AY922" s="774"/>
      <c r="AZ922" s="774"/>
      <c r="BA922" s="774"/>
      <c r="BB922" s="774"/>
      <c r="BC922" s="774"/>
      <c r="BD922" s="774"/>
      <c r="BE922" s="774"/>
      <c r="BF922" s="774"/>
      <c r="BG922" s="774"/>
      <c r="BH922" s="774"/>
      <c r="BI922" s="774"/>
      <c r="BJ922" s="774"/>
      <c r="BK922" s="774"/>
      <c r="BL922" s="774"/>
      <c r="BM922" s="774"/>
      <c r="BN922" s="774"/>
      <c r="BO922" s="774"/>
      <c r="BP922" s="774"/>
      <c r="BQ922" s="774"/>
      <c r="BR922" s="774"/>
      <c r="BS922" s="774"/>
      <c r="BT922" s="774"/>
      <c r="BU922" s="774"/>
      <c r="BV922" s="774"/>
      <c r="BW922" s="774"/>
      <c r="BX922" s="774"/>
      <c r="BY922" s="774"/>
      <c r="BZ922" s="774"/>
      <c r="CA922" s="774"/>
      <c r="CB922" s="774"/>
      <c r="CC922" s="774"/>
      <c r="CD922" s="774"/>
      <c r="CE922" s="774"/>
      <c r="CF922" s="774"/>
      <c r="CG922" s="774"/>
      <c r="CH922" s="774"/>
      <c r="CI922" s="774"/>
      <c r="CJ922" s="774"/>
      <c r="CK922" s="774"/>
      <c r="CL922" s="774"/>
      <c r="CM922" s="774"/>
      <c r="CN922" s="774"/>
      <c r="CO922" s="774"/>
      <c r="CP922" s="774"/>
      <c r="CQ922" s="774"/>
      <c r="CR922" s="774"/>
      <c r="CS922" s="774"/>
      <c r="CT922" s="774"/>
      <c r="CU922" s="774"/>
      <c r="CV922" s="774"/>
      <c r="CW922" s="774"/>
      <c r="CX922" s="774"/>
      <c r="CY922" s="774"/>
      <c r="CZ922" s="774"/>
      <c r="DA922" s="774"/>
      <c r="DB922" s="774"/>
      <c r="DC922" s="774"/>
      <c r="DD922" s="774"/>
      <c r="DE922" s="774"/>
      <c r="DF922" s="774"/>
      <c r="DG922" s="774"/>
      <c r="DH922" s="774"/>
      <c r="DI922" s="774"/>
      <c r="DJ922" s="774"/>
      <c r="DK922" s="774"/>
      <c r="DL922" s="774"/>
      <c r="DM922" s="774"/>
      <c r="DN922" s="774"/>
      <c r="DO922" s="774"/>
      <c r="DP922" s="774"/>
      <c r="DQ922" s="774"/>
      <c r="DR922" s="774"/>
      <c r="DS922" s="774"/>
      <c r="DT922" s="774"/>
      <c r="DU922" s="774"/>
      <c r="DV922" s="774"/>
      <c r="DW922" s="774"/>
      <c r="DX922" s="774"/>
      <c r="DY922" s="774"/>
      <c r="DZ922" s="774"/>
      <c r="EA922" s="774"/>
      <c r="EB922" s="774"/>
      <c r="EC922" s="774"/>
    </row>
    <row r="923" spans="1:133" ht="12" x14ac:dyDescent="0.2">
      <c r="A923" s="788"/>
      <c r="B923" s="755" t="s">
        <v>4228</v>
      </c>
      <c r="C923" s="797">
        <v>1121860466</v>
      </c>
      <c r="D923" s="755" t="s">
        <v>4229</v>
      </c>
      <c r="E923" s="760" t="s">
        <v>282</v>
      </c>
      <c r="F923" s="767" t="s">
        <v>332</v>
      </c>
      <c r="G923" s="779" t="s">
        <v>280</v>
      </c>
      <c r="H923" s="765" t="s">
        <v>4230</v>
      </c>
      <c r="I923" s="774"/>
      <c r="J923" s="774"/>
      <c r="K923" s="774"/>
      <c r="L923" s="774"/>
      <c r="M923" s="774"/>
      <c r="N923" s="774"/>
      <c r="O923" s="774"/>
      <c r="P923" s="774"/>
      <c r="Q923" s="774"/>
      <c r="R923" s="774"/>
      <c r="S923" s="774"/>
      <c r="T923" s="774"/>
      <c r="U923" s="774"/>
      <c r="V923" s="774"/>
      <c r="W923" s="774"/>
      <c r="X923" s="774"/>
      <c r="Y923" s="774"/>
      <c r="Z923" s="774"/>
      <c r="AA923" s="774"/>
      <c r="AB923" s="774"/>
      <c r="AC923" s="774"/>
      <c r="AD923" s="774"/>
      <c r="AE923" s="774"/>
      <c r="AF923" s="774"/>
      <c r="AG923" s="774"/>
      <c r="AH923" s="774"/>
      <c r="AI923" s="774"/>
      <c r="AJ923" s="774"/>
      <c r="AK923" s="774"/>
      <c r="AL923" s="774"/>
      <c r="AM923" s="774"/>
      <c r="AN923" s="774"/>
      <c r="AO923" s="774"/>
      <c r="AP923" s="774"/>
      <c r="AQ923" s="774"/>
      <c r="AR923" s="774"/>
      <c r="AS923" s="774"/>
      <c r="AT923" s="774"/>
      <c r="AU923" s="774"/>
      <c r="AV923" s="774"/>
      <c r="AW923" s="774"/>
      <c r="AX923" s="774"/>
      <c r="AY923" s="774"/>
      <c r="AZ923" s="774"/>
      <c r="BA923" s="774"/>
      <c r="BB923" s="774"/>
      <c r="BC923" s="774"/>
      <c r="BD923" s="774"/>
      <c r="BE923" s="774"/>
      <c r="BF923" s="774"/>
      <c r="BG923" s="774"/>
      <c r="BH923" s="774"/>
      <c r="BI923" s="774"/>
      <c r="BJ923" s="774"/>
      <c r="BK923" s="774"/>
      <c r="BL923" s="774"/>
      <c r="BM923" s="774"/>
      <c r="BN923" s="774"/>
      <c r="BO923" s="774"/>
      <c r="BP923" s="774"/>
      <c r="BQ923" s="774"/>
      <c r="BR923" s="774"/>
      <c r="BS923" s="774"/>
      <c r="BT923" s="774"/>
      <c r="BU923" s="774"/>
      <c r="BV923" s="774"/>
      <c r="BW923" s="774"/>
      <c r="BX923" s="774"/>
      <c r="BY923" s="774"/>
      <c r="BZ923" s="774"/>
      <c r="CA923" s="774"/>
      <c r="CB923" s="774"/>
      <c r="CC923" s="774"/>
      <c r="CD923" s="774"/>
      <c r="CE923" s="774"/>
      <c r="CF923" s="774"/>
      <c r="CG923" s="774"/>
      <c r="CH923" s="774"/>
      <c r="CI923" s="774"/>
      <c r="CJ923" s="774"/>
      <c r="CK923" s="774"/>
      <c r="CL923" s="774"/>
      <c r="CM923" s="774"/>
      <c r="CN923" s="774"/>
      <c r="CO923" s="774"/>
      <c r="CP923" s="774"/>
      <c r="CQ923" s="774"/>
      <c r="CR923" s="774"/>
      <c r="CS923" s="774"/>
      <c r="CT923" s="774"/>
      <c r="CU923" s="774"/>
      <c r="CV923" s="774"/>
      <c r="CW923" s="774"/>
      <c r="CX923" s="774"/>
      <c r="CY923" s="774"/>
      <c r="CZ923" s="774"/>
      <c r="DA923" s="774"/>
      <c r="DB923" s="774"/>
      <c r="DC923" s="774"/>
      <c r="DD923" s="774"/>
      <c r="DE923" s="774"/>
      <c r="DF923" s="774"/>
      <c r="DG923" s="774"/>
      <c r="DH923" s="774"/>
      <c r="DI923" s="774"/>
      <c r="DJ923" s="774"/>
      <c r="DK923" s="774"/>
      <c r="DL923" s="774"/>
      <c r="DM923" s="774"/>
      <c r="DN923" s="774"/>
      <c r="DO923" s="774"/>
      <c r="DP923" s="774"/>
      <c r="DQ923" s="774"/>
      <c r="DR923" s="774"/>
      <c r="DS923" s="774"/>
      <c r="DT923" s="774"/>
      <c r="DU923" s="774"/>
      <c r="DV923" s="774"/>
      <c r="DW923" s="774"/>
      <c r="DX923" s="774"/>
      <c r="DY923" s="774"/>
      <c r="DZ923" s="774"/>
      <c r="EA923" s="774"/>
      <c r="EB923" s="774"/>
      <c r="EC923" s="774"/>
    </row>
    <row r="924" spans="1:133" x14ac:dyDescent="0.2">
      <c r="A924" s="783"/>
      <c r="B924" s="755" t="s">
        <v>4231</v>
      </c>
      <c r="C924" s="797">
        <v>35260257</v>
      </c>
      <c r="D924" s="755" t="s">
        <v>905</v>
      </c>
      <c r="E924" s="760" t="s">
        <v>282</v>
      </c>
      <c r="F924" s="767" t="s">
        <v>332</v>
      </c>
      <c r="G924" s="779" t="s">
        <v>280</v>
      </c>
      <c r="H924" s="765" t="s">
        <v>4232</v>
      </c>
      <c r="I924" s="774"/>
      <c r="J924" s="774"/>
      <c r="K924" s="774"/>
      <c r="L924" s="774"/>
      <c r="M924" s="774"/>
      <c r="N924" s="774"/>
      <c r="O924" s="774"/>
      <c r="P924" s="774"/>
      <c r="Q924" s="774"/>
      <c r="R924" s="774"/>
      <c r="S924" s="774"/>
      <c r="T924" s="774"/>
      <c r="U924" s="774"/>
      <c r="V924" s="774"/>
      <c r="W924" s="774"/>
      <c r="X924" s="774"/>
      <c r="Y924" s="774"/>
      <c r="Z924" s="774"/>
      <c r="AA924" s="774"/>
      <c r="AB924" s="774"/>
      <c r="AC924" s="774"/>
      <c r="AD924" s="774"/>
      <c r="AE924" s="774"/>
      <c r="AF924" s="774"/>
      <c r="AG924" s="774"/>
      <c r="AH924" s="774"/>
      <c r="AI924" s="774"/>
      <c r="AJ924" s="774"/>
      <c r="AK924" s="774"/>
      <c r="AL924" s="774"/>
      <c r="AM924" s="774"/>
      <c r="AN924" s="774"/>
      <c r="AO924" s="774"/>
      <c r="AP924" s="774"/>
      <c r="AQ924" s="774"/>
      <c r="AR924" s="774"/>
      <c r="AS924" s="774"/>
      <c r="AT924" s="774"/>
      <c r="AU924" s="774"/>
      <c r="AV924" s="774"/>
      <c r="AW924" s="774"/>
      <c r="AX924" s="774"/>
      <c r="AY924" s="774"/>
      <c r="AZ924" s="774"/>
      <c r="BA924" s="774"/>
      <c r="BB924" s="774"/>
      <c r="BC924" s="774"/>
      <c r="BD924" s="774"/>
      <c r="BE924" s="774"/>
      <c r="BF924" s="774"/>
      <c r="BG924" s="774"/>
      <c r="BH924" s="774"/>
      <c r="BI924" s="774"/>
      <c r="BJ924" s="774"/>
      <c r="BK924" s="774"/>
      <c r="BL924" s="774"/>
      <c r="BM924" s="774"/>
      <c r="BN924" s="774"/>
      <c r="BO924" s="774"/>
      <c r="BP924" s="774"/>
      <c r="BQ924" s="774"/>
      <c r="BR924" s="774"/>
      <c r="BS924" s="774"/>
      <c r="BT924" s="774"/>
      <c r="BU924" s="774"/>
      <c r="BV924" s="774"/>
      <c r="BW924" s="774"/>
      <c r="BX924" s="774"/>
      <c r="BY924" s="774"/>
      <c r="BZ924" s="774"/>
      <c r="CA924" s="774"/>
      <c r="CB924" s="774"/>
      <c r="CC924" s="774"/>
      <c r="CD924" s="774"/>
      <c r="CE924" s="774"/>
      <c r="CF924" s="774"/>
      <c r="CG924" s="774"/>
      <c r="CH924" s="774"/>
      <c r="CI924" s="774"/>
      <c r="CJ924" s="774"/>
      <c r="CK924" s="774"/>
      <c r="CL924" s="774"/>
      <c r="CM924" s="774"/>
      <c r="CN924" s="774"/>
      <c r="CO924" s="774"/>
      <c r="CP924" s="774"/>
      <c r="CQ924" s="774"/>
      <c r="CR924" s="774"/>
      <c r="CS924" s="774"/>
      <c r="CT924" s="774"/>
      <c r="CU924" s="774"/>
      <c r="CV924" s="774"/>
      <c r="CW924" s="774"/>
      <c r="CX924" s="774"/>
      <c r="CY924" s="774"/>
      <c r="CZ924" s="774"/>
      <c r="DA924" s="774"/>
      <c r="DB924" s="774"/>
      <c r="DC924" s="774"/>
      <c r="DD924" s="774"/>
      <c r="DE924" s="774"/>
      <c r="DF924" s="774"/>
      <c r="DG924" s="774"/>
      <c r="DH924" s="774"/>
      <c r="DI924" s="774"/>
      <c r="DJ924" s="774"/>
      <c r="DK924" s="774"/>
      <c r="DL924" s="774"/>
      <c r="DM924" s="774"/>
      <c r="DN924" s="774"/>
      <c r="DO924" s="774"/>
      <c r="DP924" s="774"/>
      <c r="DQ924" s="774"/>
      <c r="DR924" s="774"/>
      <c r="DS924" s="774"/>
      <c r="DT924" s="774"/>
      <c r="DU924" s="774"/>
      <c r="DV924" s="774"/>
      <c r="DW924" s="774"/>
      <c r="DX924" s="774"/>
      <c r="DY924" s="774"/>
      <c r="DZ924" s="774"/>
      <c r="EA924" s="774"/>
      <c r="EB924" s="774"/>
      <c r="EC924" s="774"/>
    </row>
    <row r="925" spans="1:133" ht="12" x14ac:dyDescent="0.2">
      <c r="A925" s="785"/>
      <c r="B925" s="755" t="s">
        <v>4233</v>
      </c>
      <c r="C925" s="797">
        <v>1121859581</v>
      </c>
      <c r="D925" s="755" t="s">
        <v>664</v>
      </c>
      <c r="E925" s="760" t="s">
        <v>282</v>
      </c>
      <c r="F925" s="767" t="s">
        <v>332</v>
      </c>
      <c r="G925" s="779" t="s">
        <v>280</v>
      </c>
      <c r="H925" s="765" t="s">
        <v>4234</v>
      </c>
      <c r="I925" s="774"/>
      <c r="J925" s="774"/>
      <c r="K925" s="774"/>
      <c r="L925" s="774"/>
      <c r="M925" s="774"/>
      <c r="N925" s="774"/>
      <c r="O925" s="774"/>
      <c r="P925" s="774"/>
      <c r="Q925" s="774"/>
      <c r="R925" s="774"/>
      <c r="S925" s="774"/>
      <c r="T925" s="774"/>
      <c r="U925" s="774"/>
      <c r="V925" s="774"/>
      <c r="W925" s="774"/>
      <c r="X925" s="774"/>
      <c r="Y925" s="774"/>
      <c r="Z925" s="774"/>
      <c r="AA925" s="774"/>
      <c r="AB925" s="774"/>
      <c r="AC925" s="774"/>
      <c r="AD925" s="774"/>
      <c r="AE925" s="774"/>
      <c r="AF925" s="774"/>
      <c r="AG925" s="774"/>
      <c r="AH925" s="774"/>
      <c r="AI925" s="774"/>
      <c r="AJ925" s="774"/>
      <c r="AK925" s="774"/>
      <c r="AL925" s="774"/>
      <c r="AM925" s="774"/>
      <c r="AN925" s="774"/>
      <c r="AO925" s="774"/>
      <c r="AP925" s="774"/>
      <c r="AQ925" s="774"/>
      <c r="AR925" s="774"/>
      <c r="AS925" s="774"/>
      <c r="AT925" s="774"/>
      <c r="AU925" s="774"/>
      <c r="AV925" s="774"/>
      <c r="AW925" s="774"/>
      <c r="AX925" s="774"/>
      <c r="AY925" s="774"/>
      <c r="AZ925" s="774"/>
      <c r="BA925" s="774"/>
      <c r="BB925" s="774"/>
      <c r="BC925" s="774"/>
      <c r="BD925" s="774"/>
      <c r="BE925" s="774"/>
      <c r="BF925" s="774"/>
      <c r="BG925" s="774"/>
      <c r="BH925" s="774"/>
      <c r="BI925" s="774"/>
      <c r="BJ925" s="774"/>
      <c r="BK925" s="774"/>
      <c r="BL925" s="774"/>
      <c r="BM925" s="774"/>
      <c r="BN925" s="774"/>
      <c r="BO925" s="774"/>
      <c r="BP925" s="774"/>
      <c r="BQ925" s="774"/>
      <c r="BR925" s="774"/>
      <c r="BS925" s="774"/>
      <c r="BT925" s="774"/>
      <c r="BU925" s="774"/>
      <c r="BV925" s="774"/>
      <c r="BW925" s="774"/>
      <c r="BX925" s="774"/>
      <c r="BY925" s="774"/>
      <c r="BZ925" s="774"/>
      <c r="CA925" s="774"/>
      <c r="CB925" s="774"/>
      <c r="CC925" s="774"/>
      <c r="CD925" s="774"/>
      <c r="CE925" s="774"/>
      <c r="CF925" s="774"/>
      <c r="CG925" s="774"/>
      <c r="CH925" s="774"/>
      <c r="CI925" s="774"/>
      <c r="CJ925" s="774"/>
      <c r="CK925" s="774"/>
      <c r="CL925" s="774"/>
      <c r="CM925" s="774"/>
      <c r="CN925" s="774"/>
      <c r="CO925" s="774"/>
      <c r="CP925" s="774"/>
      <c r="CQ925" s="774"/>
      <c r="CR925" s="774"/>
      <c r="CS925" s="774"/>
      <c r="CT925" s="774"/>
      <c r="CU925" s="774"/>
      <c r="CV925" s="774"/>
      <c r="CW925" s="774"/>
      <c r="CX925" s="774"/>
      <c r="CY925" s="774"/>
      <c r="CZ925" s="774"/>
      <c r="DA925" s="774"/>
      <c r="DB925" s="774"/>
      <c r="DC925" s="774"/>
      <c r="DD925" s="774"/>
      <c r="DE925" s="774"/>
      <c r="DF925" s="774"/>
      <c r="DG925" s="774"/>
      <c r="DH925" s="774"/>
      <c r="DI925" s="774"/>
      <c r="DJ925" s="774"/>
      <c r="DK925" s="774"/>
      <c r="DL925" s="774"/>
      <c r="DM925" s="774"/>
      <c r="DN925" s="774"/>
      <c r="DO925" s="774"/>
      <c r="DP925" s="774"/>
      <c r="DQ925" s="774"/>
      <c r="DR925" s="774"/>
      <c r="DS925" s="774"/>
      <c r="DT925" s="774"/>
      <c r="DU925" s="774"/>
      <c r="DV925" s="774"/>
      <c r="DW925" s="774"/>
      <c r="DX925" s="774"/>
      <c r="DY925" s="774"/>
      <c r="DZ925" s="774"/>
      <c r="EA925" s="774"/>
      <c r="EB925" s="774"/>
      <c r="EC925" s="774"/>
    </row>
    <row r="926" spans="1:133" x14ac:dyDescent="0.2">
      <c r="A926" s="783"/>
      <c r="B926" s="755" t="s">
        <v>4235</v>
      </c>
      <c r="C926" s="797">
        <v>1121931560</v>
      </c>
      <c r="D926" s="755" t="s">
        <v>885</v>
      </c>
      <c r="E926" s="760" t="s">
        <v>299</v>
      </c>
      <c r="F926" s="767" t="s">
        <v>332</v>
      </c>
      <c r="G926" s="779" t="s">
        <v>280</v>
      </c>
      <c r="H926" s="765" t="s">
        <v>4236</v>
      </c>
      <c r="I926" s="774"/>
      <c r="J926" s="774"/>
      <c r="K926" s="774"/>
      <c r="L926" s="774"/>
      <c r="M926" s="774"/>
      <c r="N926" s="774"/>
      <c r="O926" s="774"/>
      <c r="P926" s="774"/>
      <c r="Q926" s="774"/>
      <c r="R926" s="774"/>
      <c r="S926" s="774"/>
      <c r="T926" s="774"/>
      <c r="U926" s="774"/>
      <c r="V926" s="774"/>
      <c r="W926" s="774"/>
      <c r="X926" s="774"/>
      <c r="Y926" s="774"/>
      <c r="Z926" s="774"/>
      <c r="AA926" s="774"/>
      <c r="AB926" s="774"/>
      <c r="AC926" s="774"/>
      <c r="AD926" s="774"/>
      <c r="AE926" s="774"/>
      <c r="AF926" s="774"/>
      <c r="AG926" s="774"/>
      <c r="AH926" s="774"/>
      <c r="AI926" s="774"/>
      <c r="AJ926" s="774"/>
      <c r="AK926" s="774"/>
      <c r="AL926" s="774"/>
      <c r="AM926" s="774"/>
      <c r="AN926" s="774"/>
      <c r="AO926" s="774"/>
      <c r="AP926" s="774"/>
      <c r="AQ926" s="774"/>
      <c r="AR926" s="774"/>
      <c r="AS926" s="774"/>
      <c r="AT926" s="774"/>
      <c r="AU926" s="774"/>
      <c r="AV926" s="774"/>
      <c r="AW926" s="774"/>
      <c r="AX926" s="774"/>
      <c r="AY926" s="774"/>
      <c r="AZ926" s="774"/>
      <c r="BA926" s="774"/>
      <c r="BB926" s="774"/>
      <c r="BC926" s="774"/>
      <c r="BD926" s="774"/>
      <c r="BE926" s="774"/>
      <c r="BF926" s="774"/>
      <c r="BG926" s="774"/>
      <c r="BH926" s="774"/>
      <c r="BI926" s="774"/>
      <c r="BJ926" s="774"/>
      <c r="BK926" s="774"/>
      <c r="BL926" s="774"/>
      <c r="BM926" s="774"/>
      <c r="BN926" s="774"/>
      <c r="BO926" s="774"/>
      <c r="BP926" s="774"/>
      <c r="BQ926" s="774"/>
      <c r="BR926" s="774"/>
      <c r="BS926" s="774"/>
      <c r="BT926" s="774"/>
      <c r="BU926" s="774"/>
      <c r="BV926" s="774"/>
      <c r="BW926" s="774"/>
      <c r="BX926" s="774"/>
      <c r="BY926" s="774"/>
      <c r="BZ926" s="774"/>
      <c r="CA926" s="774"/>
      <c r="CB926" s="774"/>
      <c r="CC926" s="774"/>
      <c r="CD926" s="774"/>
      <c r="CE926" s="774"/>
      <c r="CF926" s="774"/>
      <c r="CG926" s="774"/>
      <c r="CH926" s="774"/>
      <c r="CI926" s="774"/>
      <c r="CJ926" s="774"/>
      <c r="CK926" s="774"/>
      <c r="CL926" s="774"/>
      <c r="CM926" s="774"/>
      <c r="CN926" s="774"/>
      <c r="CO926" s="774"/>
      <c r="CP926" s="774"/>
      <c r="CQ926" s="774"/>
      <c r="CR926" s="774"/>
      <c r="CS926" s="774"/>
      <c r="CT926" s="774"/>
      <c r="CU926" s="774"/>
      <c r="CV926" s="774"/>
      <c r="CW926" s="774"/>
      <c r="CX926" s="774"/>
      <c r="CY926" s="774"/>
      <c r="CZ926" s="774"/>
      <c r="DA926" s="774"/>
      <c r="DB926" s="774"/>
      <c r="DC926" s="774"/>
      <c r="DD926" s="774"/>
      <c r="DE926" s="774"/>
      <c r="DF926" s="774"/>
      <c r="DG926" s="774"/>
      <c r="DH926" s="774"/>
      <c r="DI926" s="774"/>
      <c r="DJ926" s="774"/>
      <c r="DK926" s="774"/>
      <c r="DL926" s="774"/>
      <c r="DM926" s="774"/>
      <c r="DN926" s="774"/>
      <c r="DO926" s="774"/>
      <c r="DP926" s="774"/>
      <c r="DQ926" s="774"/>
      <c r="DR926" s="774"/>
      <c r="DS926" s="774"/>
      <c r="DT926" s="774"/>
      <c r="DU926" s="774"/>
      <c r="DV926" s="774"/>
      <c r="DW926" s="774"/>
      <c r="DX926" s="774"/>
      <c r="DY926" s="774"/>
      <c r="DZ926" s="774"/>
      <c r="EA926" s="774"/>
      <c r="EB926" s="774"/>
      <c r="EC926" s="774"/>
    </row>
    <row r="927" spans="1:133" ht="12" x14ac:dyDescent="0.2">
      <c r="A927" s="785"/>
      <c r="B927" s="755" t="s">
        <v>4237</v>
      </c>
      <c r="C927" s="797">
        <v>1121852835</v>
      </c>
      <c r="D927" s="755" t="s">
        <v>1402</v>
      </c>
      <c r="E927" s="760" t="s">
        <v>299</v>
      </c>
      <c r="F927" s="767" t="s">
        <v>332</v>
      </c>
      <c r="G927" s="779" t="s">
        <v>280</v>
      </c>
      <c r="H927" s="765" t="s">
        <v>4238</v>
      </c>
      <c r="I927" s="774"/>
      <c r="J927" s="774"/>
      <c r="K927" s="774"/>
      <c r="L927" s="774"/>
      <c r="M927" s="774"/>
      <c r="N927" s="774"/>
      <c r="O927" s="774"/>
      <c r="P927" s="774"/>
      <c r="Q927" s="774"/>
      <c r="R927" s="774"/>
      <c r="S927" s="774"/>
      <c r="T927" s="774"/>
      <c r="U927" s="774"/>
      <c r="V927" s="774"/>
      <c r="W927" s="774"/>
      <c r="X927" s="774"/>
      <c r="Y927" s="774"/>
      <c r="Z927" s="774"/>
      <c r="AA927" s="774"/>
      <c r="AB927" s="774"/>
      <c r="AC927" s="774"/>
      <c r="AD927" s="774"/>
      <c r="AE927" s="774"/>
      <c r="AF927" s="774"/>
      <c r="AG927" s="774"/>
      <c r="AH927" s="774"/>
      <c r="AI927" s="774"/>
      <c r="AJ927" s="774"/>
      <c r="AK927" s="774"/>
      <c r="AL927" s="774"/>
      <c r="AM927" s="774"/>
      <c r="AN927" s="774"/>
      <c r="AO927" s="774"/>
      <c r="AP927" s="774"/>
      <c r="AQ927" s="774"/>
      <c r="AR927" s="774"/>
      <c r="AS927" s="774"/>
      <c r="AT927" s="774"/>
      <c r="AU927" s="774"/>
      <c r="AV927" s="774"/>
      <c r="AW927" s="774"/>
      <c r="AX927" s="774"/>
      <c r="AY927" s="774"/>
      <c r="AZ927" s="774"/>
      <c r="BA927" s="774"/>
      <c r="BB927" s="774"/>
      <c r="BC927" s="774"/>
      <c r="BD927" s="774"/>
      <c r="BE927" s="774"/>
      <c r="BF927" s="774"/>
      <c r="BG927" s="774"/>
      <c r="BH927" s="774"/>
      <c r="BI927" s="774"/>
      <c r="BJ927" s="774"/>
      <c r="BK927" s="774"/>
      <c r="BL927" s="774"/>
      <c r="BM927" s="774"/>
      <c r="BN927" s="774"/>
      <c r="BO927" s="774"/>
      <c r="BP927" s="774"/>
      <c r="BQ927" s="774"/>
      <c r="BR927" s="774"/>
      <c r="BS927" s="774"/>
      <c r="BT927" s="774"/>
      <c r="BU927" s="774"/>
      <c r="BV927" s="774"/>
      <c r="BW927" s="774"/>
      <c r="BX927" s="774"/>
      <c r="BY927" s="774"/>
      <c r="BZ927" s="774"/>
      <c r="CA927" s="774"/>
      <c r="CB927" s="774"/>
      <c r="CC927" s="774"/>
      <c r="CD927" s="774"/>
      <c r="CE927" s="774"/>
      <c r="CF927" s="774"/>
      <c r="CG927" s="774"/>
      <c r="CH927" s="774"/>
      <c r="CI927" s="774"/>
      <c r="CJ927" s="774"/>
      <c r="CK927" s="774"/>
      <c r="CL927" s="774"/>
      <c r="CM927" s="774"/>
      <c r="CN927" s="774"/>
      <c r="CO927" s="774"/>
      <c r="CP927" s="774"/>
      <c r="CQ927" s="774"/>
      <c r="CR927" s="774"/>
      <c r="CS927" s="774"/>
      <c r="CT927" s="774"/>
      <c r="CU927" s="774"/>
      <c r="CV927" s="774"/>
      <c r="CW927" s="774"/>
      <c r="CX927" s="774"/>
      <c r="CY927" s="774"/>
      <c r="CZ927" s="774"/>
      <c r="DA927" s="774"/>
      <c r="DB927" s="774"/>
      <c r="DC927" s="774"/>
      <c r="DD927" s="774"/>
      <c r="DE927" s="774"/>
      <c r="DF927" s="774"/>
      <c r="DG927" s="774"/>
      <c r="DH927" s="774"/>
      <c r="DI927" s="774"/>
      <c r="DJ927" s="774"/>
      <c r="DK927" s="774"/>
      <c r="DL927" s="774"/>
      <c r="DM927" s="774"/>
      <c r="DN927" s="774"/>
      <c r="DO927" s="774"/>
      <c r="DP927" s="774"/>
      <c r="DQ927" s="774"/>
      <c r="DR927" s="774"/>
      <c r="DS927" s="774"/>
      <c r="DT927" s="774"/>
      <c r="DU927" s="774"/>
      <c r="DV927" s="774"/>
      <c r="DW927" s="774"/>
      <c r="DX927" s="774"/>
      <c r="DY927" s="774"/>
      <c r="DZ927" s="774"/>
      <c r="EA927" s="774"/>
      <c r="EB927" s="774"/>
      <c r="EC927" s="774"/>
    </row>
    <row r="928" spans="1:133" x14ac:dyDescent="0.2">
      <c r="A928" s="783"/>
      <c r="B928" s="755" t="s">
        <v>4239</v>
      </c>
      <c r="C928" s="797">
        <v>1071169129</v>
      </c>
      <c r="D928" s="755" t="s">
        <v>1002</v>
      </c>
      <c r="E928" s="760" t="s">
        <v>299</v>
      </c>
      <c r="F928" s="767" t="s">
        <v>332</v>
      </c>
      <c r="G928" s="779" t="s">
        <v>280</v>
      </c>
      <c r="H928" s="765" t="s">
        <v>4240</v>
      </c>
      <c r="I928" s="774"/>
      <c r="J928" s="774"/>
      <c r="K928" s="774"/>
      <c r="L928" s="774"/>
      <c r="M928" s="774"/>
      <c r="N928" s="774"/>
      <c r="O928" s="774"/>
      <c r="P928" s="774"/>
      <c r="Q928" s="774"/>
      <c r="R928" s="774"/>
      <c r="S928" s="774"/>
      <c r="T928" s="774"/>
      <c r="U928" s="774"/>
      <c r="V928" s="774"/>
      <c r="W928" s="774"/>
      <c r="X928" s="774"/>
      <c r="Y928" s="774"/>
      <c r="Z928" s="774"/>
      <c r="AA928" s="774"/>
      <c r="AB928" s="774"/>
      <c r="AC928" s="774"/>
      <c r="AD928" s="774"/>
      <c r="AE928" s="774"/>
      <c r="AF928" s="774"/>
      <c r="AG928" s="774"/>
      <c r="AH928" s="774"/>
      <c r="AI928" s="774"/>
      <c r="AJ928" s="774"/>
      <c r="AK928" s="774"/>
      <c r="AL928" s="774"/>
      <c r="AM928" s="774"/>
      <c r="AN928" s="774"/>
      <c r="AO928" s="774"/>
      <c r="AP928" s="774"/>
      <c r="AQ928" s="774"/>
      <c r="AR928" s="774"/>
      <c r="AS928" s="774"/>
      <c r="AT928" s="774"/>
      <c r="AU928" s="774"/>
      <c r="AV928" s="774"/>
      <c r="AW928" s="774"/>
      <c r="AX928" s="774"/>
      <c r="AY928" s="774"/>
      <c r="AZ928" s="774"/>
      <c r="BA928" s="774"/>
      <c r="BB928" s="774"/>
      <c r="BC928" s="774"/>
      <c r="BD928" s="774"/>
      <c r="BE928" s="774"/>
      <c r="BF928" s="774"/>
      <c r="BG928" s="774"/>
      <c r="BH928" s="774"/>
      <c r="BI928" s="774"/>
      <c r="BJ928" s="774"/>
      <c r="BK928" s="774"/>
      <c r="BL928" s="774"/>
      <c r="BM928" s="774"/>
      <c r="BN928" s="774"/>
      <c r="BO928" s="774"/>
      <c r="BP928" s="774"/>
      <c r="BQ928" s="774"/>
      <c r="BR928" s="774"/>
      <c r="BS928" s="774"/>
      <c r="BT928" s="774"/>
      <c r="BU928" s="774"/>
      <c r="BV928" s="774"/>
      <c r="BW928" s="774"/>
      <c r="BX928" s="774"/>
      <c r="BY928" s="774"/>
      <c r="BZ928" s="774"/>
      <c r="CA928" s="774"/>
      <c r="CB928" s="774"/>
      <c r="CC928" s="774"/>
      <c r="CD928" s="774"/>
      <c r="CE928" s="774"/>
      <c r="CF928" s="774"/>
      <c r="CG928" s="774"/>
      <c r="CH928" s="774"/>
      <c r="CI928" s="774"/>
      <c r="CJ928" s="774"/>
      <c r="CK928" s="774"/>
      <c r="CL928" s="774"/>
      <c r="CM928" s="774"/>
      <c r="CN928" s="774"/>
      <c r="CO928" s="774"/>
      <c r="CP928" s="774"/>
      <c r="CQ928" s="774"/>
      <c r="CR928" s="774"/>
      <c r="CS928" s="774"/>
      <c r="CT928" s="774"/>
      <c r="CU928" s="774"/>
      <c r="CV928" s="774"/>
      <c r="CW928" s="774"/>
      <c r="CX928" s="774"/>
      <c r="CY928" s="774"/>
      <c r="CZ928" s="774"/>
      <c r="DA928" s="774"/>
      <c r="DB928" s="774"/>
      <c r="DC928" s="774"/>
      <c r="DD928" s="774"/>
      <c r="DE928" s="774"/>
      <c r="DF928" s="774"/>
      <c r="DG928" s="774"/>
      <c r="DH928" s="774"/>
      <c r="DI928" s="774"/>
      <c r="DJ928" s="774"/>
      <c r="DK928" s="774"/>
      <c r="DL928" s="774"/>
      <c r="DM928" s="774"/>
      <c r="DN928" s="774"/>
      <c r="DO928" s="774"/>
      <c r="DP928" s="774"/>
      <c r="DQ928" s="774"/>
      <c r="DR928" s="774"/>
      <c r="DS928" s="774"/>
      <c r="DT928" s="774"/>
      <c r="DU928" s="774"/>
      <c r="DV928" s="774"/>
      <c r="DW928" s="774"/>
      <c r="DX928" s="774"/>
      <c r="DY928" s="774"/>
      <c r="DZ928" s="774"/>
      <c r="EA928" s="774"/>
      <c r="EB928" s="774"/>
      <c r="EC928" s="774"/>
    </row>
    <row r="929" spans="1:133" x14ac:dyDescent="0.2">
      <c r="A929" s="783"/>
      <c r="B929" s="755" t="s">
        <v>4241</v>
      </c>
      <c r="C929" s="797">
        <v>1081397038</v>
      </c>
      <c r="D929" s="755" t="s">
        <v>1004</v>
      </c>
      <c r="E929" s="760" t="s">
        <v>299</v>
      </c>
      <c r="F929" s="767" t="s">
        <v>332</v>
      </c>
      <c r="G929" s="779" t="s">
        <v>280</v>
      </c>
      <c r="H929" s="765" t="s">
        <v>4242</v>
      </c>
      <c r="I929" s="774"/>
      <c r="J929" s="774"/>
      <c r="K929" s="774"/>
      <c r="L929" s="774"/>
      <c r="M929" s="774"/>
      <c r="N929" s="774"/>
      <c r="O929" s="774"/>
      <c r="P929" s="774"/>
      <c r="Q929" s="774"/>
      <c r="R929" s="774"/>
      <c r="S929" s="774"/>
      <c r="T929" s="774"/>
      <c r="U929" s="774"/>
      <c r="V929" s="774"/>
      <c r="W929" s="774"/>
      <c r="X929" s="774"/>
      <c r="Y929" s="774"/>
      <c r="Z929" s="774"/>
      <c r="AA929" s="774"/>
      <c r="AB929" s="774"/>
      <c r="AC929" s="774"/>
      <c r="AD929" s="774"/>
      <c r="AE929" s="774"/>
      <c r="AF929" s="774"/>
      <c r="AG929" s="774"/>
      <c r="AH929" s="774"/>
      <c r="AI929" s="774"/>
      <c r="AJ929" s="774"/>
      <c r="AK929" s="774"/>
      <c r="AL929" s="774"/>
      <c r="AM929" s="774"/>
      <c r="AN929" s="774"/>
      <c r="AO929" s="774"/>
      <c r="AP929" s="774"/>
      <c r="AQ929" s="774"/>
      <c r="AR929" s="774"/>
      <c r="AS929" s="774"/>
      <c r="AT929" s="774"/>
      <c r="AU929" s="774"/>
      <c r="AV929" s="774"/>
      <c r="AW929" s="774"/>
      <c r="AX929" s="774"/>
      <c r="AY929" s="774"/>
      <c r="AZ929" s="774"/>
      <c r="BA929" s="774"/>
      <c r="BB929" s="774"/>
      <c r="BC929" s="774"/>
      <c r="BD929" s="774"/>
      <c r="BE929" s="774"/>
      <c r="BF929" s="774"/>
      <c r="BG929" s="774"/>
      <c r="BH929" s="774"/>
      <c r="BI929" s="774"/>
      <c r="BJ929" s="774"/>
      <c r="BK929" s="774"/>
      <c r="BL929" s="774"/>
      <c r="BM929" s="774"/>
      <c r="BN929" s="774"/>
      <c r="BO929" s="774"/>
      <c r="BP929" s="774"/>
      <c r="BQ929" s="774"/>
      <c r="BR929" s="774"/>
      <c r="BS929" s="774"/>
      <c r="BT929" s="774"/>
      <c r="BU929" s="774"/>
      <c r="BV929" s="774"/>
      <c r="BW929" s="774"/>
      <c r="BX929" s="774"/>
      <c r="BY929" s="774"/>
      <c r="BZ929" s="774"/>
      <c r="CA929" s="774"/>
      <c r="CB929" s="774"/>
      <c r="CC929" s="774"/>
      <c r="CD929" s="774"/>
      <c r="CE929" s="774"/>
      <c r="CF929" s="774"/>
      <c r="CG929" s="774"/>
      <c r="CH929" s="774"/>
      <c r="CI929" s="774"/>
      <c r="CJ929" s="774"/>
      <c r="CK929" s="774"/>
      <c r="CL929" s="774"/>
      <c r="CM929" s="774"/>
      <c r="CN929" s="774"/>
      <c r="CO929" s="774"/>
      <c r="CP929" s="774"/>
      <c r="CQ929" s="774"/>
      <c r="CR929" s="774"/>
      <c r="CS929" s="774"/>
      <c r="CT929" s="774"/>
      <c r="CU929" s="774"/>
      <c r="CV929" s="774"/>
      <c r="CW929" s="774"/>
      <c r="CX929" s="774"/>
      <c r="CY929" s="774"/>
      <c r="CZ929" s="774"/>
      <c r="DA929" s="774"/>
      <c r="DB929" s="774"/>
      <c r="DC929" s="774"/>
      <c r="DD929" s="774"/>
      <c r="DE929" s="774"/>
      <c r="DF929" s="774"/>
      <c r="DG929" s="774"/>
      <c r="DH929" s="774"/>
      <c r="DI929" s="774"/>
      <c r="DJ929" s="774"/>
      <c r="DK929" s="774"/>
      <c r="DL929" s="774"/>
      <c r="DM929" s="774"/>
      <c r="DN929" s="774"/>
      <c r="DO929" s="774"/>
      <c r="DP929" s="774"/>
      <c r="DQ929" s="774"/>
      <c r="DR929" s="774"/>
      <c r="DS929" s="774"/>
      <c r="DT929" s="774"/>
      <c r="DU929" s="774"/>
      <c r="DV929" s="774"/>
      <c r="DW929" s="774"/>
      <c r="DX929" s="774"/>
      <c r="DY929" s="774"/>
      <c r="DZ929" s="774"/>
      <c r="EA929" s="774"/>
      <c r="EB929" s="774"/>
      <c r="EC929" s="774"/>
    </row>
    <row r="930" spans="1:133" x14ac:dyDescent="0.2">
      <c r="A930" s="783"/>
      <c r="B930" s="755" t="s">
        <v>4243</v>
      </c>
      <c r="C930" s="797">
        <v>1121922565</v>
      </c>
      <c r="D930" s="755" t="s">
        <v>1006</v>
      </c>
      <c r="E930" s="760" t="s">
        <v>299</v>
      </c>
      <c r="F930" s="767" t="s">
        <v>332</v>
      </c>
      <c r="G930" s="779" t="s">
        <v>280</v>
      </c>
      <c r="H930" s="765" t="s">
        <v>4244</v>
      </c>
      <c r="I930" s="774"/>
      <c r="J930" s="774"/>
      <c r="K930" s="774"/>
      <c r="L930" s="774"/>
      <c r="M930" s="774"/>
      <c r="N930" s="774"/>
      <c r="O930" s="774"/>
      <c r="P930" s="774"/>
      <c r="Q930" s="774"/>
      <c r="R930" s="774"/>
      <c r="S930" s="774"/>
      <c r="T930" s="774"/>
      <c r="U930" s="774"/>
      <c r="V930" s="774"/>
      <c r="W930" s="774"/>
      <c r="X930" s="774"/>
      <c r="Y930" s="774"/>
      <c r="Z930" s="774"/>
      <c r="AA930" s="774"/>
      <c r="AB930" s="774"/>
      <c r="AC930" s="774"/>
      <c r="AD930" s="774"/>
      <c r="AE930" s="774"/>
      <c r="AF930" s="774"/>
      <c r="AG930" s="774"/>
      <c r="AH930" s="774"/>
      <c r="AI930" s="774"/>
      <c r="AJ930" s="774"/>
      <c r="AK930" s="774"/>
      <c r="AL930" s="774"/>
      <c r="AM930" s="774"/>
      <c r="AN930" s="774"/>
      <c r="AO930" s="774"/>
      <c r="AP930" s="774"/>
      <c r="AQ930" s="774"/>
      <c r="AR930" s="774"/>
      <c r="AS930" s="774"/>
      <c r="AT930" s="774"/>
      <c r="AU930" s="774"/>
      <c r="AV930" s="774"/>
      <c r="AW930" s="774"/>
      <c r="AX930" s="774"/>
      <c r="AY930" s="774"/>
      <c r="AZ930" s="774"/>
      <c r="BA930" s="774"/>
      <c r="BB930" s="774"/>
      <c r="BC930" s="774"/>
      <c r="BD930" s="774"/>
      <c r="BE930" s="774"/>
      <c r="BF930" s="774"/>
      <c r="BG930" s="774"/>
      <c r="BH930" s="774"/>
      <c r="BI930" s="774"/>
      <c r="BJ930" s="774"/>
      <c r="BK930" s="774"/>
      <c r="BL930" s="774"/>
      <c r="BM930" s="774"/>
      <c r="BN930" s="774"/>
      <c r="BO930" s="774"/>
      <c r="BP930" s="774"/>
      <c r="BQ930" s="774"/>
      <c r="BR930" s="774"/>
      <c r="BS930" s="774"/>
      <c r="BT930" s="774"/>
      <c r="BU930" s="774"/>
      <c r="BV930" s="774"/>
      <c r="BW930" s="774"/>
      <c r="BX930" s="774"/>
      <c r="BY930" s="774"/>
      <c r="BZ930" s="774"/>
      <c r="CA930" s="774"/>
      <c r="CB930" s="774"/>
      <c r="CC930" s="774"/>
      <c r="CD930" s="774"/>
      <c r="CE930" s="774"/>
      <c r="CF930" s="774"/>
      <c r="CG930" s="774"/>
      <c r="CH930" s="774"/>
      <c r="CI930" s="774"/>
      <c r="CJ930" s="774"/>
      <c r="CK930" s="774"/>
      <c r="CL930" s="774"/>
      <c r="CM930" s="774"/>
      <c r="CN930" s="774"/>
      <c r="CO930" s="774"/>
      <c r="CP930" s="774"/>
      <c r="CQ930" s="774"/>
      <c r="CR930" s="774"/>
      <c r="CS930" s="774"/>
      <c r="CT930" s="774"/>
      <c r="CU930" s="774"/>
      <c r="CV930" s="774"/>
      <c r="CW930" s="774"/>
      <c r="CX930" s="774"/>
      <c r="CY930" s="774"/>
      <c r="CZ930" s="774"/>
      <c r="DA930" s="774"/>
      <c r="DB930" s="774"/>
      <c r="DC930" s="774"/>
      <c r="DD930" s="774"/>
      <c r="DE930" s="774"/>
      <c r="DF930" s="774"/>
      <c r="DG930" s="774"/>
      <c r="DH930" s="774"/>
      <c r="DI930" s="774"/>
      <c r="DJ930" s="774"/>
      <c r="DK930" s="774"/>
      <c r="DL930" s="774"/>
      <c r="DM930" s="774"/>
      <c r="DN930" s="774"/>
      <c r="DO930" s="774"/>
      <c r="DP930" s="774"/>
      <c r="DQ930" s="774"/>
      <c r="DR930" s="774"/>
      <c r="DS930" s="774"/>
      <c r="DT930" s="774"/>
      <c r="DU930" s="774"/>
      <c r="DV930" s="774"/>
      <c r="DW930" s="774"/>
      <c r="DX930" s="774"/>
      <c r="DY930" s="774"/>
      <c r="DZ930" s="774"/>
      <c r="EA930" s="774"/>
      <c r="EB930" s="774"/>
      <c r="EC930" s="774"/>
    </row>
    <row r="931" spans="1:133" x14ac:dyDescent="0.2">
      <c r="A931" s="783"/>
      <c r="B931" s="755" t="s">
        <v>4245</v>
      </c>
      <c r="C931" s="797">
        <v>1121828357</v>
      </c>
      <c r="D931" s="755" t="s">
        <v>1137</v>
      </c>
      <c r="E931" s="760" t="s">
        <v>299</v>
      </c>
      <c r="F931" s="767" t="s">
        <v>332</v>
      </c>
      <c r="G931" s="779" t="s">
        <v>280</v>
      </c>
      <c r="H931" s="765" t="s">
        <v>4246</v>
      </c>
      <c r="I931" s="774"/>
      <c r="J931" s="774"/>
      <c r="K931" s="774"/>
      <c r="L931" s="774"/>
      <c r="M931" s="774"/>
      <c r="N931" s="774"/>
      <c r="O931" s="774"/>
      <c r="P931" s="774"/>
      <c r="Q931" s="774"/>
      <c r="R931" s="774"/>
      <c r="S931" s="774"/>
      <c r="T931" s="774"/>
      <c r="U931" s="774"/>
      <c r="V931" s="774"/>
      <c r="W931" s="774"/>
      <c r="X931" s="774"/>
      <c r="Y931" s="774"/>
      <c r="Z931" s="774"/>
      <c r="AA931" s="774"/>
      <c r="AB931" s="774"/>
      <c r="AC931" s="774"/>
      <c r="AD931" s="774"/>
      <c r="AE931" s="774"/>
      <c r="AF931" s="774"/>
      <c r="AG931" s="774"/>
      <c r="AH931" s="774"/>
      <c r="AI931" s="774"/>
      <c r="AJ931" s="774"/>
      <c r="AK931" s="774"/>
      <c r="AL931" s="774"/>
      <c r="AM931" s="774"/>
      <c r="AN931" s="774"/>
      <c r="AO931" s="774"/>
      <c r="AP931" s="774"/>
      <c r="AQ931" s="774"/>
      <c r="AR931" s="774"/>
      <c r="AS931" s="774"/>
      <c r="AT931" s="774"/>
      <c r="AU931" s="774"/>
      <c r="AV931" s="774"/>
      <c r="AW931" s="774"/>
      <c r="AX931" s="774"/>
      <c r="AY931" s="774"/>
      <c r="AZ931" s="774"/>
      <c r="BA931" s="774"/>
      <c r="BB931" s="774"/>
      <c r="BC931" s="774"/>
      <c r="BD931" s="774"/>
      <c r="BE931" s="774"/>
      <c r="BF931" s="774"/>
      <c r="BG931" s="774"/>
      <c r="BH931" s="774"/>
      <c r="BI931" s="774"/>
      <c r="BJ931" s="774"/>
      <c r="BK931" s="774"/>
      <c r="BL931" s="774"/>
      <c r="BM931" s="774"/>
      <c r="BN931" s="774"/>
      <c r="BO931" s="774"/>
      <c r="BP931" s="774"/>
      <c r="BQ931" s="774"/>
      <c r="BR931" s="774"/>
      <c r="BS931" s="774"/>
      <c r="BT931" s="774"/>
      <c r="BU931" s="774"/>
      <c r="BV931" s="774"/>
      <c r="BW931" s="774"/>
      <c r="BX931" s="774"/>
      <c r="BY931" s="774"/>
      <c r="BZ931" s="774"/>
      <c r="CA931" s="774"/>
      <c r="CB931" s="774"/>
      <c r="CC931" s="774"/>
      <c r="CD931" s="774"/>
      <c r="CE931" s="774"/>
      <c r="CF931" s="774"/>
      <c r="CG931" s="774"/>
      <c r="CH931" s="774"/>
      <c r="CI931" s="774"/>
      <c r="CJ931" s="774"/>
      <c r="CK931" s="774"/>
      <c r="CL931" s="774"/>
      <c r="CM931" s="774"/>
      <c r="CN931" s="774"/>
      <c r="CO931" s="774"/>
      <c r="CP931" s="774"/>
      <c r="CQ931" s="774"/>
      <c r="CR931" s="774"/>
      <c r="CS931" s="774"/>
      <c r="CT931" s="774"/>
      <c r="CU931" s="774"/>
      <c r="CV931" s="774"/>
      <c r="CW931" s="774"/>
      <c r="CX931" s="774"/>
      <c r="CY931" s="774"/>
      <c r="CZ931" s="774"/>
      <c r="DA931" s="774"/>
      <c r="DB931" s="774"/>
      <c r="DC931" s="774"/>
      <c r="DD931" s="774"/>
      <c r="DE931" s="774"/>
      <c r="DF931" s="774"/>
      <c r="DG931" s="774"/>
      <c r="DH931" s="774"/>
      <c r="DI931" s="774"/>
      <c r="DJ931" s="774"/>
      <c r="DK931" s="774"/>
      <c r="DL931" s="774"/>
      <c r="DM931" s="774"/>
      <c r="DN931" s="774"/>
      <c r="DO931" s="774"/>
      <c r="DP931" s="774"/>
      <c r="DQ931" s="774"/>
      <c r="DR931" s="774"/>
      <c r="DS931" s="774"/>
      <c r="DT931" s="774"/>
      <c r="DU931" s="774"/>
      <c r="DV931" s="774"/>
      <c r="DW931" s="774"/>
      <c r="DX931" s="774"/>
      <c r="DY931" s="774"/>
      <c r="DZ931" s="774"/>
      <c r="EA931" s="774"/>
      <c r="EB931" s="774"/>
      <c r="EC931" s="774"/>
    </row>
    <row r="932" spans="1:133" x14ac:dyDescent="0.2">
      <c r="A932" s="783"/>
      <c r="B932" s="755" t="s">
        <v>4247</v>
      </c>
      <c r="C932" s="797">
        <v>1007014095</v>
      </c>
      <c r="D932" s="755" t="s">
        <v>1116</v>
      </c>
      <c r="E932" s="760" t="s">
        <v>299</v>
      </c>
      <c r="F932" s="767" t="s">
        <v>332</v>
      </c>
      <c r="G932" s="779" t="s">
        <v>280</v>
      </c>
      <c r="H932" s="765" t="s">
        <v>4248</v>
      </c>
      <c r="I932" s="774"/>
      <c r="J932" s="774"/>
      <c r="K932" s="774"/>
      <c r="L932" s="774"/>
      <c r="M932" s="774"/>
      <c r="N932" s="774"/>
      <c r="O932" s="774"/>
      <c r="P932" s="774"/>
      <c r="Q932" s="774"/>
      <c r="R932" s="774"/>
      <c r="S932" s="774"/>
      <c r="T932" s="774"/>
      <c r="U932" s="774"/>
      <c r="V932" s="774"/>
      <c r="W932" s="774"/>
      <c r="X932" s="774"/>
      <c r="Y932" s="774"/>
      <c r="Z932" s="774"/>
      <c r="AA932" s="774"/>
      <c r="AB932" s="774"/>
      <c r="AC932" s="774"/>
      <c r="AD932" s="774"/>
      <c r="AE932" s="774"/>
      <c r="AF932" s="774"/>
      <c r="AG932" s="774"/>
      <c r="AH932" s="774"/>
      <c r="AI932" s="774"/>
      <c r="AJ932" s="774"/>
      <c r="AK932" s="774"/>
      <c r="AL932" s="774"/>
      <c r="AM932" s="774"/>
      <c r="AN932" s="774"/>
      <c r="AO932" s="774"/>
      <c r="AP932" s="774"/>
      <c r="AQ932" s="774"/>
      <c r="AR932" s="774"/>
      <c r="AS932" s="774"/>
      <c r="AT932" s="774"/>
      <c r="AU932" s="774"/>
      <c r="AV932" s="774"/>
      <c r="AW932" s="774"/>
      <c r="AX932" s="774"/>
      <c r="AY932" s="774"/>
      <c r="AZ932" s="774"/>
      <c r="BA932" s="774"/>
      <c r="BB932" s="774"/>
      <c r="BC932" s="774"/>
      <c r="BD932" s="774"/>
      <c r="BE932" s="774"/>
      <c r="BF932" s="774"/>
      <c r="BG932" s="774"/>
      <c r="BH932" s="774"/>
      <c r="BI932" s="774"/>
      <c r="BJ932" s="774"/>
      <c r="BK932" s="774"/>
      <c r="BL932" s="774"/>
      <c r="BM932" s="774"/>
      <c r="BN932" s="774"/>
      <c r="BO932" s="774"/>
      <c r="BP932" s="774"/>
      <c r="BQ932" s="774"/>
      <c r="BR932" s="774"/>
      <c r="BS932" s="774"/>
      <c r="BT932" s="774"/>
      <c r="BU932" s="774"/>
      <c r="BV932" s="774"/>
      <c r="BW932" s="774"/>
      <c r="BX932" s="774"/>
      <c r="BY932" s="774"/>
      <c r="BZ932" s="774"/>
      <c r="CA932" s="774"/>
      <c r="CB932" s="774"/>
      <c r="CC932" s="774"/>
      <c r="CD932" s="774"/>
      <c r="CE932" s="774"/>
      <c r="CF932" s="774"/>
      <c r="CG932" s="774"/>
      <c r="CH932" s="774"/>
      <c r="CI932" s="774"/>
      <c r="CJ932" s="774"/>
      <c r="CK932" s="774"/>
      <c r="CL932" s="774"/>
      <c r="CM932" s="774"/>
      <c r="CN932" s="774"/>
      <c r="CO932" s="774"/>
      <c r="CP932" s="774"/>
      <c r="CQ932" s="774"/>
      <c r="CR932" s="774"/>
      <c r="CS932" s="774"/>
      <c r="CT932" s="774"/>
      <c r="CU932" s="774"/>
      <c r="CV932" s="774"/>
      <c r="CW932" s="774"/>
      <c r="CX932" s="774"/>
      <c r="CY932" s="774"/>
      <c r="CZ932" s="774"/>
      <c r="DA932" s="774"/>
      <c r="DB932" s="774"/>
      <c r="DC932" s="774"/>
      <c r="DD932" s="774"/>
      <c r="DE932" s="774"/>
      <c r="DF932" s="774"/>
      <c r="DG932" s="774"/>
      <c r="DH932" s="774"/>
      <c r="DI932" s="774"/>
      <c r="DJ932" s="774"/>
      <c r="DK932" s="774"/>
      <c r="DL932" s="774"/>
      <c r="DM932" s="774"/>
      <c r="DN932" s="774"/>
      <c r="DO932" s="774"/>
      <c r="DP932" s="774"/>
      <c r="DQ932" s="774"/>
      <c r="DR932" s="774"/>
      <c r="DS932" s="774"/>
      <c r="DT932" s="774"/>
      <c r="DU932" s="774"/>
      <c r="DV932" s="774"/>
      <c r="DW932" s="774"/>
      <c r="DX932" s="774"/>
      <c r="DY932" s="774"/>
      <c r="DZ932" s="774"/>
      <c r="EA932" s="774"/>
      <c r="EB932" s="774"/>
      <c r="EC932" s="774"/>
    </row>
    <row r="933" spans="1:133" x14ac:dyDescent="0.2">
      <c r="A933" s="783"/>
      <c r="B933" s="755" t="s">
        <v>4249</v>
      </c>
      <c r="C933" s="797">
        <v>52705751</v>
      </c>
      <c r="D933" s="755" t="s">
        <v>1130</v>
      </c>
      <c r="E933" s="760" t="s">
        <v>299</v>
      </c>
      <c r="F933" s="767" t="s">
        <v>332</v>
      </c>
      <c r="G933" s="779" t="s">
        <v>280</v>
      </c>
      <c r="H933" s="765" t="s">
        <v>4250</v>
      </c>
      <c r="I933" s="774"/>
      <c r="J933" s="774"/>
      <c r="K933" s="774"/>
      <c r="L933" s="774"/>
      <c r="M933" s="774"/>
      <c r="N933" s="774"/>
      <c r="O933" s="774"/>
      <c r="P933" s="774"/>
      <c r="Q933" s="774"/>
      <c r="R933" s="774"/>
      <c r="S933" s="774"/>
      <c r="T933" s="774"/>
      <c r="U933" s="774"/>
      <c r="V933" s="774"/>
      <c r="W933" s="774"/>
      <c r="X933" s="774"/>
      <c r="Y933" s="774"/>
      <c r="Z933" s="774"/>
      <c r="AA933" s="774"/>
      <c r="AB933" s="774"/>
      <c r="AC933" s="774"/>
      <c r="AD933" s="774"/>
      <c r="AE933" s="774"/>
      <c r="AF933" s="774"/>
      <c r="AG933" s="774"/>
      <c r="AH933" s="774"/>
      <c r="AI933" s="774"/>
      <c r="AJ933" s="774"/>
      <c r="AK933" s="774"/>
      <c r="AL933" s="774"/>
      <c r="AM933" s="774"/>
      <c r="AN933" s="774"/>
      <c r="AO933" s="774"/>
      <c r="AP933" s="774"/>
      <c r="AQ933" s="774"/>
      <c r="AR933" s="774"/>
      <c r="AS933" s="774"/>
      <c r="AT933" s="774"/>
      <c r="AU933" s="774"/>
      <c r="AV933" s="774"/>
      <c r="AW933" s="774"/>
      <c r="AX933" s="774"/>
      <c r="AY933" s="774"/>
      <c r="AZ933" s="774"/>
      <c r="BA933" s="774"/>
      <c r="BB933" s="774"/>
      <c r="BC933" s="774"/>
      <c r="BD933" s="774"/>
      <c r="BE933" s="774"/>
      <c r="BF933" s="774"/>
      <c r="BG933" s="774"/>
      <c r="BH933" s="774"/>
      <c r="BI933" s="774"/>
      <c r="BJ933" s="774"/>
      <c r="BK933" s="774"/>
      <c r="BL933" s="774"/>
      <c r="BM933" s="774"/>
      <c r="BN933" s="774"/>
      <c r="BO933" s="774"/>
      <c r="BP933" s="774"/>
      <c r="BQ933" s="774"/>
      <c r="BR933" s="774"/>
      <c r="BS933" s="774"/>
      <c r="BT933" s="774"/>
      <c r="BU933" s="774"/>
      <c r="BV933" s="774"/>
      <c r="BW933" s="774"/>
      <c r="BX933" s="774"/>
      <c r="BY933" s="774"/>
      <c r="BZ933" s="774"/>
      <c r="CA933" s="774"/>
      <c r="CB933" s="774"/>
      <c r="CC933" s="774"/>
      <c r="CD933" s="774"/>
      <c r="CE933" s="774"/>
      <c r="CF933" s="774"/>
      <c r="CG933" s="774"/>
      <c r="CH933" s="774"/>
      <c r="CI933" s="774"/>
      <c r="CJ933" s="774"/>
      <c r="CK933" s="774"/>
      <c r="CL933" s="774"/>
      <c r="CM933" s="774"/>
      <c r="CN933" s="774"/>
      <c r="CO933" s="774"/>
      <c r="CP933" s="774"/>
      <c r="CQ933" s="774"/>
      <c r="CR933" s="774"/>
      <c r="CS933" s="774"/>
      <c r="CT933" s="774"/>
      <c r="CU933" s="774"/>
      <c r="CV933" s="774"/>
      <c r="CW933" s="774"/>
      <c r="CX933" s="774"/>
      <c r="CY933" s="774"/>
      <c r="CZ933" s="774"/>
      <c r="DA933" s="774"/>
      <c r="DB933" s="774"/>
      <c r="DC933" s="774"/>
      <c r="DD933" s="774"/>
      <c r="DE933" s="774"/>
      <c r="DF933" s="774"/>
      <c r="DG933" s="774"/>
      <c r="DH933" s="774"/>
      <c r="DI933" s="774"/>
      <c r="DJ933" s="774"/>
      <c r="DK933" s="774"/>
      <c r="DL933" s="774"/>
      <c r="DM933" s="774"/>
      <c r="DN933" s="774"/>
      <c r="DO933" s="774"/>
      <c r="DP933" s="774"/>
      <c r="DQ933" s="774"/>
      <c r="DR933" s="774"/>
      <c r="DS933" s="774"/>
      <c r="DT933" s="774"/>
      <c r="DU933" s="774"/>
      <c r="DV933" s="774"/>
      <c r="DW933" s="774"/>
      <c r="DX933" s="774"/>
      <c r="DY933" s="774"/>
      <c r="DZ933" s="774"/>
      <c r="EA933" s="774"/>
      <c r="EB933" s="774"/>
      <c r="EC933" s="774"/>
    </row>
    <row r="934" spans="1:133" x14ac:dyDescent="0.2">
      <c r="A934" s="783"/>
      <c r="B934" s="755" t="s">
        <v>4251</v>
      </c>
      <c r="C934" s="797">
        <v>1006780132</v>
      </c>
      <c r="D934" s="755" t="s">
        <v>685</v>
      </c>
      <c r="E934" s="760" t="s">
        <v>714</v>
      </c>
      <c r="F934" s="767" t="s">
        <v>332</v>
      </c>
      <c r="G934" s="779" t="s">
        <v>280</v>
      </c>
      <c r="H934" s="765" t="s">
        <v>4253</v>
      </c>
      <c r="I934" s="774"/>
      <c r="J934" s="774"/>
      <c r="K934" s="774"/>
      <c r="L934" s="774"/>
      <c r="M934" s="774"/>
      <c r="N934" s="774"/>
      <c r="O934" s="774"/>
      <c r="P934" s="774"/>
      <c r="Q934" s="774"/>
      <c r="R934" s="774"/>
      <c r="S934" s="774"/>
      <c r="T934" s="774"/>
      <c r="U934" s="774"/>
      <c r="V934" s="774"/>
      <c r="W934" s="774"/>
      <c r="X934" s="774"/>
      <c r="Y934" s="774"/>
      <c r="Z934" s="774"/>
      <c r="AA934" s="774"/>
      <c r="AB934" s="774"/>
      <c r="AC934" s="774"/>
      <c r="AD934" s="774"/>
      <c r="AE934" s="774"/>
      <c r="AF934" s="774"/>
      <c r="AG934" s="774"/>
      <c r="AH934" s="774"/>
      <c r="AI934" s="774"/>
      <c r="AJ934" s="774"/>
      <c r="AK934" s="774"/>
      <c r="AL934" s="774"/>
      <c r="AM934" s="774"/>
      <c r="AN934" s="774"/>
      <c r="AO934" s="774"/>
      <c r="AP934" s="774"/>
      <c r="AQ934" s="774"/>
      <c r="AR934" s="774"/>
      <c r="AS934" s="774"/>
      <c r="AT934" s="774"/>
      <c r="AU934" s="774"/>
      <c r="AV934" s="774"/>
      <c r="AW934" s="774"/>
      <c r="AX934" s="774"/>
      <c r="AY934" s="774"/>
      <c r="AZ934" s="774"/>
      <c r="BA934" s="774"/>
      <c r="BB934" s="774"/>
      <c r="BC934" s="774"/>
      <c r="BD934" s="774"/>
      <c r="BE934" s="774"/>
      <c r="BF934" s="774"/>
      <c r="BG934" s="774"/>
      <c r="BH934" s="774"/>
      <c r="BI934" s="774"/>
      <c r="BJ934" s="774"/>
      <c r="BK934" s="774"/>
      <c r="BL934" s="774"/>
      <c r="BM934" s="774"/>
      <c r="BN934" s="774"/>
      <c r="BO934" s="774"/>
      <c r="BP934" s="774"/>
      <c r="BQ934" s="774"/>
      <c r="BR934" s="774"/>
      <c r="BS934" s="774"/>
      <c r="BT934" s="774"/>
      <c r="BU934" s="774"/>
      <c r="BV934" s="774"/>
      <c r="BW934" s="774"/>
      <c r="BX934" s="774"/>
      <c r="BY934" s="774"/>
      <c r="BZ934" s="774"/>
      <c r="CA934" s="774"/>
      <c r="CB934" s="774"/>
      <c r="CC934" s="774"/>
      <c r="CD934" s="774"/>
      <c r="CE934" s="774"/>
      <c r="CF934" s="774"/>
      <c r="CG934" s="774"/>
      <c r="CH934" s="774"/>
      <c r="CI934" s="774"/>
      <c r="CJ934" s="774"/>
      <c r="CK934" s="774"/>
      <c r="CL934" s="774"/>
      <c r="CM934" s="774"/>
      <c r="CN934" s="774"/>
      <c r="CO934" s="774"/>
      <c r="CP934" s="774"/>
      <c r="CQ934" s="774"/>
      <c r="CR934" s="774"/>
      <c r="CS934" s="774"/>
      <c r="CT934" s="774"/>
      <c r="CU934" s="774"/>
      <c r="CV934" s="774"/>
      <c r="CW934" s="774"/>
      <c r="CX934" s="774"/>
      <c r="CY934" s="774"/>
      <c r="CZ934" s="774"/>
      <c r="DA934" s="774"/>
      <c r="DB934" s="774"/>
      <c r="DC934" s="774"/>
      <c r="DD934" s="774"/>
      <c r="DE934" s="774"/>
      <c r="DF934" s="774"/>
      <c r="DG934" s="774"/>
      <c r="DH934" s="774"/>
      <c r="DI934" s="774"/>
      <c r="DJ934" s="774"/>
      <c r="DK934" s="774"/>
      <c r="DL934" s="774"/>
      <c r="DM934" s="774"/>
      <c r="DN934" s="774"/>
      <c r="DO934" s="774"/>
      <c r="DP934" s="774"/>
      <c r="DQ934" s="774"/>
      <c r="DR934" s="774"/>
      <c r="DS934" s="774"/>
      <c r="DT934" s="774"/>
      <c r="DU934" s="774"/>
      <c r="DV934" s="774"/>
      <c r="DW934" s="774"/>
      <c r="DX934" s="774"/>
      <c r="DY934" s="774"/>
      <c r="DZ934" s="774"/>
      <c r="EA934" s="774"/>
      <c r="EB934" s="774"/>
      <c r="EC934" s="774"/>
    </row>
    <row r="935" spans="1:133" x14ac:dyDescent="0.2">
      <c r="A935" s="783"/>
      <c r="B935" s="755" t="s">
        <v>4254</v>
      </c>
      <c r="C935" s="797">
        <v>1121940663</v>
      </c>
      <c r="D935" s="755" t="s">
        <v>1097</v>
      </c>
      <c r="E935" s="760" t="s">
        <v>714</v>
      </c>
      <c r="F935" s="767" t="s">
        <v>332</v>
      </c>
      <c r="G935" s="779" t="s">
        <v>280</v>
      </c>
      <c r="H935" s="765" t="s">
        <v>4256</v>
      </c>
      <c r="I935" s="774"/>
      <c r="J935" s="774"/>
      <c r="K935" s="774"/>
      <c r="L935" s="774"/>
      <c r="M935" s="774"/>
      <c r="N935" s="774"/>
      <c r="O935" s="774"/>
      <c r="P935" s="774"/>
      <c r="Q935" s="774"/>
      <c r="R935" s="774"/>
      <c r="S935" s="774"/>
      <c r="T935" s="774"/>
      <c r="U935" s="774"/>
      <c r="V935" s="774"/>
      <c r="W935" s="774"/>
      <c r="X935" s="774"/>
      <c r="Y935" s="774"/>
      <c r="Z935" s="774"/>
      <c r="AA935" s="774"/>
      <c r="AB935" s="774"/>
      <c r="AC935" s="774"/>
      <c r="AD935" s="774"/>
      <c r="AE935" s="774"/>
      <c r="AF935" s="774"/>
      <c r="AG935" s="774"/>
      <c r="AH935" s="774"/>
      <c r="AI935" s="774"/>
      <c r="AJ935" s="774"/>
      <c r="AK935" s="774"/>
      <c r="AL935" s="774"/>
      <c r="AM935" s="774"/>
      <c r="AN935" s="774"/>
      <c r="AO935" s="774"/>
      <c r="AP935" s="774"/>
      <c r="AQ935" s="774"/>
      <c r="AR935" s="774"/>
      <c r="AS935" s="774"/>
      <c r="AT935" s="774"/>
      <c r="AU935" s="774"/>
      <c r="AV935" s="774"/>
      <c r="AW935" s="774"/>
      <c r="AX935" s="774"/>
      <c r="AY935" s="774"/>
      <c r="AZ935" s="774"/>
      <c r="BA935" s="774"/>
      <c r="BB935" s="774"/>
      <c r="BC935" s="774"/>
      <c r="BD935" s="774"/>
      <c r="BE935" s="774"/>
      <c r="BF935" s="774"/>
      <c r="BG935" s="774"/>
      <c r="BH935" s="774"/>
      <c r="BI935" s="774"/>
      <c r="BJ935" s="774"/>
      <c r="BK935" s="774"/>
      <c r="BL935" s="774"/>
      <c r="BM935" s="774"/>
      <c r="BN935" s="774"/>
      <c r="BO935" s="774"/>
      <c r="BP935" s="774"/>
      <c r="BQ935" s="774"/>
      <c r="BR935" s="774"/>
      <c r="BS935" s="774"/>
      <c r="BT935" s="774"/>
      <c r="BU935" s="774"/>
      <c r="BV935" s="774"/>
      <c r="BW935" s="774"/>
      <c r="BX935" s="774"/>
      <c r="BY935" s="774"/>
      <c r="BZ935" s="774"/>
      <c r="CA935" s="774"/>
      <c r="CB935" s="774"/>
      <c r="CC935" s="774"/>
      <c r="CD935" s="774"/>
      <c r="CE935" s="774"/>
      <c r="CF935" s="774"/>
      <c r="CG935" s="774"/>
      <c r="CH935" s="774"/>
      <c r="CI935" s="774"/>
      <c r="CJ935" s="774"/>
      <c r="CK935" s="774"/>
      <c r="CL935" s="774"/>
      <c r="CM935" s="774"/>
      <c r="CN935" s="774"/>
      <c r="CO935" s="774"/>
      <c r="CP935" s="774"/>
      <c r="CQ935" s="774"/>
      <c r="CR935" s="774"/>
      <c r="CS935" s="774"/>
      <c r="CT935" s="774"/>
      <c r="CU935" s="774"/>
      <c r="CV935" s="774"/>
      <c r="CW935" s="774"/>
      <c r="CX935" s="774"/>
      <c r="CY935" s="774"/>
      <c r="CZ935" s="774"/>
      <c r="DA935" s="774"/>
      <c r="DB935" s="774"/>
      <c r="DC935" s="774"/>
      <c r="DD935" s="774"/>
      <c r="DE935" s="774"/>
      <c r="DF935" s="774"/>
      <c r="DG935" s="774"/>
      <c r="DH935" s="774"/>
      <c r="DI935" s="774"/>
      <c r="DJ935" s="774"/>
      <c r="DK935" s="774"/>
      <c r="DL935" s="774"/>
      <c r="DM935" s="774"/>
      <c r="DN935" s="774"/>
      <c r="DO935" s="774"/>
      <c r="DP935" s="774"/>
      <c r="DQ935" s="774"/>
      <c r="DR935" s="774"/>
      <c r="DS935" s="774"/>
      <c r="DT935" s="774"/>
      <c r="DU935" s="774"/>
      <c r="DV935" s="774"/>
      <c r="DW935" s="774"/>
      <c r="DX935" s="774"/>
      <c r="DY935" s="774"/>
      <c r="DZ935" s="774"/>
      <c r="EA935" s="774"/>
      <c r="EB935" s="774"/>
      <c r="EC935" s="774"/>
    </row>
    <row r="936" spans="1:133" x14ac:dyDescent="0.2">
      <c r="A936" s="783"/>
      <c r="B936" s="755" t="s">
        <v>4257</v>
      </c>
      <c r="C936" s="797">
        <v>1121893083</v>
      </c>
      <c r="D936" s="755" t="s">
        <v>900</v>
      </c>
      <c r="E936" s="760" t="s">
        <v>279</v>
      </c>
      <c r="F936" s="767" t="s">
        <v>332</v>
      </c>
      <c r="G936" s="779" t="s">
        <v>280</v>
      </c>
      <c r="H936" s="763" t="s">
        <v>4258</v>
      </c>
      <c r="I936" s="774"/>
      <c r="J936" s="774"/>
      <c r="K936" s="774"/>
      <c r="L936" s="774"/>
      <c r="M936" s="774"/>
      <c r="N936" s="774"/>
      <c r="O936" s="774"/>
      <c r="P936" s="774"/>
      <c r="Q936" s="774"/>
      <c r="R936" s="774"/>
      <c r="S936" s="774"/>
      <c r="T936" s="774"/>
      <c r="U936" s="774"/>
      <c r="V936" s="774"/>
      <c r="W936" s="774"/>
      <c r="X936" s="774"/>
      <c r="Y936" s="774"/>
      <c r="Z936" s="774"/>
      <c r="AA936" s="774"/>
      <c r="AB936" s="774"/>
      <c r="AC936" s="774"/>
      <c r="AD936" s="774"/>
      <c r="AE936" s="774"/>
      <c r="AF936" s="774"/>
      <c r="AG936" s="774"/>
      <c r="AH936" s="774"/>
      <c r="AI936" s="774"/>
      <c r="AJ936" s="774"/>
      <c r="AK936" s="774"/>
      <c r="AL936" s="774"/>
      <c r="AM936" s="774"/>
      <c r="AN936" s="774"/>
      <c r="AO936" s="774"/>
      <c r="AP936" s="774"/>
      <c r="AQ936" s="774"/>
      <c r="AR936" s="774"/>
      <c r="AS936" s="774"/>
      <c r="AT936" s="774"/>
      <c r="AU936" s="774"/>
      <c r="AV936" s="774"/>
      <c r="AW936" s="774"/>
      <c r="AX936" s="774"/>
      <c r="AY936" s="774"/>
      <c r="AZ936" s="774"/>
      <c r="BA936" s="774"/>
      <c r="BB936" s="774"/>
      <c r="BC936" s="774"/>
      <c r="BD936" s="774"/>
      <c r="BE936" s="774"/>
      <c r="BF936" s="774"/>
      <c r="BG936" s="774"/>
      <c r="BH936" s="774"/>
      <c r="BI936" s="774"/>
      <c r="BJ936" s="774"/>
      <c r="BK936" s="774"/>
      <c r="BL936" s="774"/>
      <c r="BM936" s="774"/>
      <c r="BN936" s="774"/>
      <c r="BO936" s="774"/>
      <c r="BP936" s="774"/>
      <c r="BQ936" s="774"/>
      <c r="BR936" s="774"/>
      <c r="BS936" s="774"/>
      <c r="BT936" s="774"/>
      <c r="BU936" s="774"/>
      <c r="BV936" s="774"/>
      <c r="BW936" s="774"/>
      <c r="BX936" s="774"/>
      <c r="BY936" s="774"/>
      <c r="BZ936" s="774"/>
      <c r="CA936" s="774"/>
      <c r="CB936" s="774"/>
      <c r="CC936" s="774"/>
      <c r="CD936" s="774"/>
      <c r="CE936" s="774"/>
      <c r="CF936" s="774"/>
      <c r="CG936" s="774"/>
      <c r="CH936" s="774"/>
      <c r="CI936" s="774"/>
      <c r="CJ936" s="774"/>
      <c r="CK936" s="774"/>
      <c r="CL936" s="774"/>
      <c r="CM936" s="774"/>
      <c r="CN936" s="774"/>
      <c r="CO936" s="774"/>
      <c r="CP936" s="774"/>
      <c r="CQ936" s="774"/>
      <c r="CR936" s="774"/>
      <c r="CS936" s="774"/>
      <c r="CT936" s="774"/>
      <c r="CU936" s="774"/>
      <c r="CV936" s="774"/>
      <c r="CW936" s="774"/>
      <c r="CX936" s="774"/>
      <c r="CY936" s="774"/>
      <c r="CZ936" s="774"/>
      <c r="DA936" s="774"/>
      <c r="DB936" s="774"/>
      <c r="DC936" s="774"/>
      <c r="DD936" s="774"/>
      <c r="DE936" s="774"/>
      <c r="DF936" s="774"/>
      <c r="DG936" s="774"/>
      <c r="DH936" s="774"/>
      <c r="DI936" s="774"/>
      <c r="DJ936" s="774"/>
      <c r="DK936" s="774"/>
      <c r="DL936" s="774"/>
      <c r="DM936" s="774"/>
      <c r="DN936" s="774"/>
      <c r="DO936" s="774"/>
      <c r="DP936" s="774"/>
      <c r="DQ936" s="774"/>
      <c r="DR936" s="774"/>
      <c r="DS936" s="774"/>
      <c r="DT936" s="774"/>
      <c r="DU936" s="774"/>
      <c r="DV936" s="774"/>
      <c r="DW936" s="774"/>
      <c r="DX936" s="774"/>
      <c r="DY936" s="774"/>
      <c r="DZ936" s="774"/>
      <c r="EA936" s="774"/>
      <c r="EB936" s="774"/>
      <c r="EC936" s="774"/>
    </row>
    <row r="937" spans="1:133" x14ac:dyDescent="0.2">
      <c r="A937" s="783"/>
      <c r="B937" s="755" t="s">
        <v>4259</v>
      </c>
      <c r="C937" s="797">
        <v>1007503168</v>
      </c>
      <c r="D937" s="755" t="s">
        <v>1296</v>
      </c>
      <c r="E937" s="760" t="s">
        <v>1072</v>
      </c>
      <c r="F937" s="767" t="s">
        <v>332</v>
      </c>
      <c r="G937" s="779" t="s">
        <v>280</v>
      </c>
      <c r="H937" s="765" t="s">
        <v>4261</v>
      </c>
      <c r="I937" s="774"/>
      <c r="J937" s="774"/>
      <c r="K937" s="774"/>
      <c r="L937" s="774"/>
      <c r="M937" s="774"/>
      <c r="N937" s="774"/>
      <c r="O937" s="774"/>
      <c r="P937" s="774"/>
      <c r="Q937" s="774"/>
      <c r="R937" s="774"/>
      <c r="S937" s="774"/>
      <c r="T937" s="774"/>
      <c r="U937" s="774"/>
      <c r="V937" s="774"/>
      <c r="W937" s="774"/>
      <c r="X937" s="774"/>
      <c r="Y937" s="774"/>
      <c r="Z937" s="774"/>
      <c r="AA937" s="774"/>
      <c r="AB937" s="774"/>
      <c r="AC937" s="774"/>
      <c r="AD937" s="774"/>
      <c r="AE937" s="774"/>
      <c r="AF937" s="774"/>
      <c r="AG937" s="774"/>
      <c r="AH937" s="774"/>
      <c r="AI937" s="774"/>
      <c r="AJ937" s="774"/>
      <c r="AK937" s="774"/>
      <c r="AL937" s="774"/>
      <c r="AM937" s="774"/>
      <c r="AN937" s="774"/>
      <c r="AO937" s="774"/>
      <c r="AP937" s="774"/>
      <c r="AQ937" s="774"/>
      <c r="AR937" s="774"/>
      <c r="AS937" s="774"/>
      <c r="AT937" s="774"/>
      <c r="AU937" s="774"/>
      <c r="AV937" s="774"/>
      <c r="AW937" s="774"/>
      <c r="AX937" s="774"/>
      <c r="AY937" s="774"/>
      <c r="AZ937" s="774"/>
      <c r="BA937" s="774"/>
      <c r="BB937" s="774"/>
      <c r="BC937" s="774"/>
      <c r="BD937" s="774"/>
      <c r="BE937" s="774"/>
      <c r="BF937" s="774"/>
      <c r="BG937" s="774"/>
      <c r="BH937" s="774"/>
      <c r="BI937" s="774"/>
      <c r="BJ937" s="774"/>
      <c r="BK937" s="774"/>
      <c r="BL937" s="774"/>
      <c r="BM937" s="774"/>
      <c r="BN937" s="774"/>
      <c r="BO937" s="774"/>
      <c r="BP937" s="774"/>
      <c r="BQ937" s="774"/>
      <c r="BR937" s="774"/>
      <c r="BS937" s="774"/>
      <c r="BT937" s="774"/>
      <c r="BU937" s="774"/>
      <c r="BV937" s="774"/>
      <c r="BW937" s="774"/>
      <c r="BX937" s="774"/>
      <c r="BY937" s="774"/>
      <c r="BZ937" s="774"/>
      <c r="CA937" s="774"/>
      <c r="CB937" s="774"/>
      <c r="CC937" s="774"/>
      <c r="CD937" s="774"/>
      <c r="CE937" s="774"/>
      <c r="CF937" s="774"/>
      <c r="CG937" s="774"/>
      <c r="CH937" s="774"/>
      <c r="CI937" s="774"/>
      <c r="CJ937" s="774"/>
      <c r="CK937" s="774"/>
      <c r="CL937" s="774"/>
      <c r="CM937" s="774"/>
      <c r="CN937" s="774"/>
      <c r="CO937" s="774"/>
      <c r="CP937" s="774"/>
      <c r="CQ937" s="774"/>
      <c r="CR937" s="774"/>
      <c r="CS937" s="774"/>
      <c r="CT937" s="774"/>
      <c r="CU937" s="774"/>
      <c r="CV937" s="774"/>
      <c r="CW937" s="774"/>
      <c r="CX937" s="774"/>
      <c r="CY937" s="774"/>
      <c r="CZ937" s="774"/>
      <c r="DA937" s="774"/>
      <c r="DB937" s="774"/>
      <c r="DC937" s="774"/>
      <c r="DD937" s="774"/>
      <c r="DE937" s="774"/>
      <c r="DF937" s="774"/>
      <c r="DG937" s="774"/>
      <c r="DH937" s="774"/>
      <c r="DI937" s="774"/>
      <c r="DJ937" s="774"/>
      <c r="DK937" s="774"/>
      <c r="DL937" s="774"/>
      <c r="DM937" s="774"/>
      <c r="DN937" s="774"/>
      <c r="DO937" s="774"/>
      <c r="DP937" s="774"/>
      <c r="DQ937" s="774"/>
      <c r="DR937" s="774"/>
      <c r="DS937" s="774"/>
      <c r="DT937" s="774"/>
      <c r="DU937" s="774"/>
      <c r="DV937" s="774"/>
      <c r="DW937" s="774"/>
      <c r="DX937" s="774"/>
      <c r="DY937" s="774"/>
      <c r="DZ937" s="774"/>
      <c r="EA937" s="774"/>
      <c r="EB937" s="774"/>
      <c r="EC937" s="774"/>
    </row>
    <row r="938" spans="1:133" x14ac:dyDescent="0.2">
      <c r="A938" s="783"/>
      <c r="B938" s="755" t="s">
        <v>4262</v>
      </c>
      <c r="C938" s="797">
        <v>1120358889</v>
      </c>
      <c r="D938" s="755" t="s">
        <v>562</v>
      </c>
      <c r="E938" s="760" t="s">
        <v>278</v>
      </c>
      <c r="F938" s="767" t="s">
        <v>332</v>
      </c>
      <c r="G938" s="779" t="s">
        <v>280</v>
      </c>
      <c r="H938" s="765" t="s">
        <v>4264</v>
      </c>
      <c r="I938" s="774"/>
      <c r="J938" s="774"/>
      <c r="K938" s="774"/>
      <c r="L938" s="774"/>
      <c r="M938" s="774"/>
      <c r="N938" s="774"/>
      <c r="O938" s="774"/>
      <c r="P938" s="774"/>
      <c r="Q938" s="774"/>
      <c r="R938" s="774"/>
      <c r="S938" s="774"/>
      <c r="T938" s="774"/>
      <c r="U938" s="774"/>
      <c r="V938" s="774"/>
      <c r="W938" s="774"/>
      <c r="X938" s="774"/>
      <c r="Y938" s="774"/>
      <c r="Z938" s="774"/>
      <c r="AA938" s="774"/>
      <c r="AB938" s="774"/>
      <c r="AC938" s="774"/>
      <c r="AD938" s="774"/>
      <c r="AE938" s="774"/>
      <c r="AF938" s="774"/>
      <c r="AG938" s="774"/>
      <c r="AH938" s="774"/>
      <c r="AI938" s="774"/>
      <c r="AJ938" s="774"/>
      <c r="AK938" s="774"/>
      <c r="AL938" s="774"/>
      <c r="AM938" s="774"/>
      <c r="AN938" s="774"/>
      <c r="AO938" s="774"/>
      <c r="AP938" s="774"/>
      <c r="AQ938" s="774"/>
      <c r="AR938" s="774"/>
      <c r="AS938" s="774"/>
      <c r="AT938" s="774"/>
      <c r="AU938" s="774"/>
      <c r="AV938" s="774"/>
      <c r="AW938" s="774"/>
      <c r="AX938" s="774"/>
      <c r="AY938" s="774"/>
      <c r="AZ938" s="774"/>
      <c r="BA938" s="774"/>
      <c r="BB938" s="774"/>
      <c r="BC938" s="774"/>
      <c r="BD938" s="774"/>
      <c r="BE938" s="774"/>
      <c r="BF938" s="774"/>
      <c r="BG938" s="774"/>
      <c r="BH938" s="774"/>
      <c r="BI938" s="774"/>
      <c r="BJ938" s="774"/>
      <c r="BK938" s="774"/>
      <c r="BL938" s="774"/>
      <c r="BM938" s="774"/>
      <c r="BN938" s="774"/>
      <c r="BO938" s="774"/>
      <c r="BP938" s="774"/>
      <c r="BQ938" s="774"/>
      <c r="BR938" s="774"/>
      <c r="BS938" s="774"/>
      <c r="BT938" s="774"/>
      <c r="BU938" s="774"/>
      <c r="BV938" s="774"/>
      <c r="BW938" s="774"/>
      <c r="BX938" s="774"/>
      <c r="BY938" s="774"/>
      <c r="BZ938" s="774"/>
      <c r="CA938" s="774"/>
      <c r="CB938" s="774"/>
      <c r="CC938" s="774"/>
      <c r="CD938" s="774"/>
      <c r="CE938" s="774"/>
      <c r="CF938" s="774"/>
      <c r="CG938" s="774"/>
      <c r="CH938" s="774"/>
      <c r="CI938" s="774"/>
      <c r="CJ938" s="774"/>
      <c r="CK938" s="774"/>
      <c r="CL938" s="774"/>
      <c r="CM938" s="774"/>
      <c r="CN938" s="774"/>
      <c r="CO938" s="774"/>
      <c r="CP938" s="774"/>
      <c r="CQ938" s="774"/>
      <c r="CR938" s="774"/>
      <c r="CS938" s="774"/>
      <c r="CT938" s="774"/>
      <c r="CU938" s="774"/>
      <c r="CV938" s="774"/>
      <c r="CW938" s="774"/>
      <c r="CX938" s="774"/>
      <c r="CY938" s="774"/>
      <c r="CZ938" s="774"/>
      <c r="DA938" s="774"/>
      <c r="DB938" s="774"/>
      <c r="DC938" s="774"/>
      <c r="DD938" s="774"/>
      <c r="DE938" s="774"/>
      <c r="DF938" s="774"/>
      <c r="DG938" s="774"/>
      <c r="DH938" s="774"/>
      <c r="DI938" s="774"/>
      <c r="DJ938" s="774"/>
      <c r="DK938" s="774"/>
      <c r="DL938" s="774"/>
      <c r="DM938" s="774"/>
      <c r="DN938" s="774"/>
      <c r="DO938" s="774"/>
      <c r="DP938" s="774"/>
      <c r="DQ938" s="774"/>
      <c r="DR938" s="774"/>
      <c r="DS938" s="774"/>
      <c r="DT938" s="774"/>
      <c r="DU938" s="774"/>
      <c r="DV938" s="774"/>
      <c r="DW938" s="774"/>
      <c r="DX938" s="774"/>
      <c r="DY938" s="774"/>
      <c r="DZ938" s="774"/>
      <c r="EA938" s="774"/>
      <c r="EB938" s="774"/>
      <c r="EC938" s="774"/>
    </row>
    <row r="939" spans="1:133" ht="12" x14ac:dyDescent="0.2">
      <c r="A939" s="785"/>
      <c r="B939" s="755" t="s">
        <v>4306</v>
      </c>
      <c r="C939" s="797">
        <v>1121930527</v>
      </c>
      <c r="D939" s="755" t="s">
        <v>1297</v>
      </c>
      <c r="E939" s="760" t="s">
        <v>299</v>
      </c>
      <c r="F939" s="761" t="s">
        <v>332</v>
      </c>
      <c r="G939" s="760" t="s">
        <v>280</v>
      </c>
      <c r="H939" s="765" t="s">
        <v>4307</v>
      </c>
    </row>
    <row r="940" spans="1:133" x14ac:dyDescent="0.2">
      <c r="A940" s="783"/>
      <c r="B940" s="755" t="s">
        <v>4308</v>
      </c>
      <c r="C940" s="797">
        <v>1121396500</v>
      </c>
      <c r="D940" s="755" t="s">
        <v>549</v>
      </c>
      <c r="E940" s="760" t="s">
        <v>1072</v>
      </c>
      <c r="F940" s="761" t="s">
        <v>332</v>
      </c>
      <c r="G940" s="760" t="s">
        <v>280</v>
      </c>
      <c r="H940" s="765" t="s">
        <v>4310</v>
      </c>
    </row>
    <row r="941" spans="1:133" x14ac:dyDescent="0.2">
      <c r="A941" s="783"/>
      <c r="B941" s="755" t="s">
        <v>4312</v>
      </c>
      <c r="C941" s="797">
        <v>1010248217</v>
      </c>
      <c r="D941" s="755" t="s">
        <v>4313</v>
      </c>
      <c r="E941" s="760" t="s">
        <v>273</v>
      </c>
      <c r="F941" s="761" t="s">
        <v>332</v>
      </c>
      <c r="G941" s="760" t="s">
        <v>280</v>
      </c>
      <c r="H941" s="765" t="s">
        <v>4315</v>
      </c>
    </row>
    <row r="942" spans="1:133" x14ac:dyDescent="0.2">
      <c r="A942" s="783"/>
      <c r="B942" s="755" t="s">
        <v>4320</v>
      </c>
      <c r="C942" s="798">
        <v>40437751</v>
      </c>
      <c r="D942" s="756" t="s">
        <v>1300</v>
      </c>
      <c r="E942" s="760" t="s">
        <v>295</v>
      </c>
      <c r="F942" s="761" t="s">
        <v>332</v>
      </c>
      <c r="G942" s="760" t="s">
        <v>280</v>
      </c>
      <c r="H942" s="765" t="s">
        <v>4322</v>
      </c>
    </row>
    <row r="943" spans="1:133" x14ac:dyDescent="0.2">
      <c r="A943" s="783"/>
      <c r="B943" s="755" t="s">
        <v>4324</v>
      </c>
      <c r="C943" s="797">
        <v>1006797996</v>
      </c>
      <c r="D943" s="755" t="s">
        <v>953</v>
      </c>
      <c r="E943" s="760" t="s">
        <v>295</v>
      </c>
      <c r="F943" s="761" t="s">
        <v>332</v>
      </c>
      <c r="G943" s="760" t="s">
        <v>280</v>
      </c>
      <c r="H943" s="765" t="s">
        <v>4325</v>
      </c>
    </row>
    <row r="944" spans="1:133" x14ac:dyDescent="0.2">
      <c r="A944" s="783"/>
      <c r="B944" s="755" t="s">
        <v>4326</v>
      </c>
      <c r="C944" s="797">
        <v>1123562312</v>
      </c>
      <c r="D944" s="755" t="s">
        <v>1139</v>
      </c>
      <c r="E944" s="760" t="s">
        <v>295</v>
      </c>
      <c r="F944" s="767" t="s">
        <v>332</v>
      </c>
      <c r="G944" s="779" t="s">
        <v>280</v>
      </c>
      <c r="H944" s="765" t="s">
        <v>4327</v>
      </c>
    </row>
    <row r="945" spans="1:8" x14ac:dyDescent="0.2">
      <c r="A945" s="783"/>
      <c r="B945" s="755" t="s">
        <v>4333</v>
      </c>
      <c r="C945" s="797">
        <v>1121960705</v>
      </c>
      <c r="D945" s="755" t="s">
        <v>1302</v>
      </c>
      <c r="E945" s="760" t="s">
        <v>278</v>
      </c>
      <c r="F945" s="761" t="s">
        <v>332</v>
      </c>
      <c r="G945" s="760" t="s">
        <v>280</v>
      </c>
      <c r="H945" s="765" t="s">
        <v>4335</v>
      </c>
    </row>
    <row r="946" spans="1:8" x14ac:dyDescent="0.2">
      <c r="A946" s="783"/>
      <c r="B946" s="755" t="s">
        <v>4420</v>
      </c>
      <c r="C946" s="797">
        <v>1121964497</v>
      </c>
      <c r="D946" s="755" t="s">
        <v>823</v>
      </c>
      <c r="E946" s="760" t="s">
        <v>295</v>
      </c>
      <c r="F946" s="761" t="s">
        <v>332</v>
      </c>
      <c r="G946" s="760" t="s">
        <v>280</v>
      </c>
      <c r="H946" s="765" t="s">
        <v>4422</v>
      </c>
    </row>
    <row r="947" spans="1:8" x14ac:dyDescent="0.2">
      <c r="A947" s="783"/>
      <c r="B947" s="755" t="s">
        <v>4423</v>
      </c>
      <c r="C947" s="797">
        <v>1121931537</v>
      </c>
      <c r="D947" s="755" t="s">
        <v>1301</v>
      </c>
      <c r="E947" s="760" t="s">
        <v>295</v>
      </c>
      <c r="F947" s="761" t="s">
        <v>332</v>
      </c>
      <c r="G947" s="760" t="s">
        <v>280</v>
      </c>
      <c r="H947" s="765" t="s">
        <v>4424</v>
      </c>
    </row>
    <row r="948" spans="1:8" x14ac:dyDescent="0.2">
      <c r="A948" s="783"/>
      <c r="B948" s="755" t="s">
        <v>4425</v>
      </c>
      <c r="C948" s="797">
        <v>1018405643</v>
      </c>
      <c r="D948" s="755" t="s">
        <v>903</v>
      </c>
      <c r="E948" s="760" t="s">
        <v>295</v>
      </c>
      <c r="F948" s="761" t="s">
        <v>332</v>
      </c>
      <c r="G948" s="760" t="s">
        <v>280</v>
      </c>
      <c r="H948" s="765" t="s">
        <v>4426</v>
      </c>
    </row>
    <row r="949" spans="1:8" x14ac:dyDescent="0.2">
      <c r="A949" s="783"/>
      <c r="B949" s="755" t="s">
        <v>4427</v>
      </c>
      <c r="C949" s="798">
        <v>1029980150</v>
      </c>
      <c r="D949" s="755" t="s">
        <v>2884</v>
      </c>
      <c r="E949" s="760" t="s">
        <v>295</v>
      </c>
      <c r="F949" s="761" t="s">
        <v>332</v>
      </c>
      <c r="G949" s="760" t="s">
        <v>280</v>
      </c>
      <c r="H949" s="765" t="s">
        <v>4429</v>
      </c>
    </row>
    <row r="950" spans="1:8" x14ac:dyDescent="0.2">
      <c r="A950" s="783"/>
      <c r="B950" s="755" t="s">
        <v>4434</v>
      </c>
      <c r="C950" s="797">
        <v>40397362</v>
      </c>
      <c r="D950" s="755" t="s">
        <v>4435</v>
      </c>
      <c r="E950" s="760" t="s">
        <v>273</v>
      </c>
      <c r="F950" s="761" t="s">
        <v>332</v>
      </c>
      <c r="G950" s="760" t="s">
        <v>280</v>
      </c>
      <c r="H950" s="765" t="s">
        <v>4436</v>
      </c>
    </row>
    <row r="951" spans="1:8" x14ac:dyDescent="0.2">
      <c r="A951" s="783"/>
      <c r="B951" s="755" t="s">
        <v>4437</v>
      </c>
      <c r="C951" s="797">
        <v>3276471</v>
      </c>
      <c r="D951" s="755" t="s">
        <v>1311</v>
      </c>
      <c r="E951" s="760" t="s">
        <v>437</v>
      </c>
      <c r="F951" s="761" t="s">
        <v>332</v>
      </c>
      <c r="G951" s="760" t="s">
        <v>280</v>
      </c>
      <c r="H951" s="763" t="s">
        <v>4438</v>
      </c>
    </row>
    <row r="952" spans="1:8" x14ac:dyDescent="0.2">
      <c r="A952" s="783"/>
      <c r="B952" s="755" t="s">
        <v>4446</v>
      </c>
      <c r="C952" s="797">
        <v>1095822674</v>
      </c>
      <c r="D952" s="755" t="s">
        <v>989</v>
      </c>
      <c r="E952" s="760" t="s">
        <v>273</v>
      </c>
      <c r="F952" s="761" t="s">
        <v>332</v>
      </c>
      <c r="G952" s="760" t="s">
        <v>280</v>
      </c>
      <c r="H952" s="765" t="s">
        <v>4447</v>
      </c>
    </row>
    <row r="953" spans="1:8" x14ac:dyDescent="0.2">
      <c r="A953" s="783"/>
      <c r="B953" s="755" t="s">
        <v>4463</v>
      </c>
      <c r="C953" s="797">
        <v>1121899585</v>
      </c>
      <c r="D953" s="755" t="s">
        <v>1315</v>
      </c>
      <c r="E953" s="760" t="s">
        <v>279</v>
      </c>
      <c r="F953" s="761" t="s">
        <v>332</v>
      </c>
      <c r="G953" s="760" t="s">
        <v>280</v>
      </c>
      <c r="H953" s="763" t="s">
        <v>4465</v>
      </c>
    </row>
    <row r="954" spans="1:8" x14ac:dyDescent="0.2">
      <c r="A954" s="783"/>
      <c r="B954" s="755" t="s">
        <v>4483</v>
      </c>
      <c r="C954" s="797">
        <v>1010129630</v>
      </c>
      <c r="D954" s="755" t="s">
        <v>1320</v>
      </c>
      <c r="E954" s="760" t="s">
        <v>273</v>
      </c>
      <c r="F954" s="761" t="s">
        <v>332</v>
      </c>
      <c r="G954" s="760" t="s">
        <v>280</v>
      </c>
      <c r="H954" s="763" t="s">
        <v>4485</v>
      </c>
    </row>
    <row r="955" spans="1:8" x14ac:dyDescent="0.2">
      <c r="A955" s="783"/>
      <c r="B955" s="755" t="s">
        <v>4491</v>
      </c>
      <c r="C955" s="797">
        <v>40388605</v>
      </c>
      <c r="D955" s="755" t="s">
        <v>652</v>
      </c>
      <c r="E955" s="760" t="s">
        <v>282</v>
      </c>
      <c r="F955" s="767" t="s">
        <v>332</v>
      </c>
      <c r="G955" s="779" t="s">
        <v>280</v>
      </c>
      <c r="H955" s="763" t="s">
        <v>4492</v>
      </c>
    </row>
    <row r="956" spans="1:8" x14ac:dyDescent="0.2">
      <c r="A956" s="783"/>
      <c r="B956" s="755" t="s">
        <v>4520</v>
      </c>
      <c r="C956" s="797">
        <v>51732122</v>
      </c>
      <c r="D956" s="755" t="s">
        <v>976</v>
      </c>
      <c r="E956" s="760" t="s">
        <v>271</v>
      </c>
      <c r="F956" s="761" t="s">
        <v>332</v>
      </c>
      <c r="G956" s="760" t="s">
        <v>280</v>
      </c>
      <c r="H956" s="765" t="s">
        <v>4522</v>
      </c>
    </row>
    <row r="957" spans="1:8" x14ac:dyDescent="0.2">
      <c r="A957" s="759"/>
      <c r="B957" s="755" t="s">
        <v>4544</v>
      </c>
      <c r="C957" s="797">
        <v>35263210</v>
      </c>
      <c r="D957" s="755" t="s">
        <v>422</v>
      </c>
      <c r="E957" s="760" t="s">
        <v>278</v>
      </c>
      <c r="F957" s="761" t="s">
        <v>332</v>
      </c>
      <c r="G957" s="760" t="s">
        <v>280</v>
      </c>
      <c r="H957" s="765" t="s">
        <v>4546</v>
      </c>
    </row>
    <row r="958" spans="1:8" x14ac:dyDescent="0.2">
      <c r="A958" s="759"/>
      <c r="B958" s="755" t="s">
        <v>4574</v>
      </c>
      <c r="C958" s="797">
        <v>17337579</v>
      </c>
      <c r="D958" s="755" t="s">
        <v>1329</v>
      </c>
      <c r="E958" s="760" t="s">
        <v>281</v>
      </c>
      <c r="F958" s="761" t="s">
        <v>332</v>
      </c>
      <c r="G958" s="760" t="s">
        <v>280</v>
      </c>
      <c r="H958" s="763" t="s">
        <v>4575</v>
      </c>
    </row>
    <row r="959" spans="1:8" ht="12" x14ac:dyDescent="0.2">
      <c r="A959" s="785"/>
      <c r="B959" s="755" t="s">
        <v>4627</v>
      </c>
      <c r="C959" s="797">
        <v>1010016370</v>
      </c>
      <c r="D959" s="755" t="s">
        <v>4628</v>
      </c>
      <c r="E959" s="760" t="s">
        <v>281</v>
      </c>
      <c r="F959" s="767" t="s">
        <v>332</v>
      </c>
      <c r="G959" s="779" t="s">
        <v>280</v>
      </c>
      <c r="H959" s="763" t="s">
        <v>4629</v>
      </c>
    </row>
    <row r="960" spans="1:8" ht="12" x14ac:dyDescent="0.2">
      <c r="A960" s="785"/>
      <c r="B960" s="755" t="s">
        <v>4630</v>
      </c>
      <c r="C960" s="797">
        <v>52768588</v>
      </c>
      <c r="D960" s="755" t="s">
        <v>1331</v>
      </c>
      <c r="E960" s="760" t="s">
        <v>297</v>
      </c>
      <c r="F960" s="767" t="s">
        <v>332</v>
      </c>
      <c r="G960" s="779" t="s">
        <v>280</v>
      </c>
      <c r="H960" s="763" t="s">
        <v>4631</v>
      </c>
    </row>
    <row r="961" spans="1:133" x14ac:dyDescent="0.2">
      <c r="A961" s="783"/>
      <c r="B961" s="755" t="s">
        <v>4659</v>
      </c>
      <c r="C961" s="797">
        <v>1006693145</v>
      </c>
      <c r="D961" s="755" t="s">
        <v>1333</v>
      </c>
      <c r="E961" s="760" t="s">
        <v>281</v>
      </c>
      <c r="F961" s="761" t="s">
        <v>332</v>
      </c>
      <c r="G961" s="760" t="s">
        <v>280</v>
      </c>
      <c r="H961" s="763" t="s">
        <v>4660</v>
      </c>
    </row>
    <row r="962" spans="1:133" x14ac:dyDescent="0.2">
      <c r="A962" s="783"/>
      <c r="B962" s="755" t="s">
        <v>4701</v>
      </c>
      <c r="C962" s="797">
        <v>79797679</v>
      </c>
      <c r="D962" s="755" t="s">
        <v>1335</v>
      </c>
      <c r="E962" s="760" t="s">
        <v>278</v>
      </c>
      <c r="F962" s="761" t="s">
        <v>332</v>
      </c>
      <c r="G962" s="760" t="s">
        <v>280</v>
      </c>
      <c r="H962" s="763" t="s">
        <v>4702</v>
      </c>
    </row>
    <row r="963" spans="1:133" x14ac:dyDescent="0.2">
      <c r="A963" s="783"/>
      <c r="B963" s="755" t="s">
        <v>4703</v>
      </c>
      <c r="C963" s="797">
        <v>1119889071</v>
      </c>
      <c r="D963" s="755" t="s">
        <v>1337</v>
      </c>
      <c r="E963" s="760" t="s">
        <v>278</v>
      </c>
      <c r="F963" s="761" t="s">
        <v>332</v>
      </c>
      <c r="G963" s="760" t="s">
        <v>280</v>
      </c>
      <c r="H963" s="763" t="s">
        <v>4704</v>
      </c>
    </row>
    <row r="964" spans="1:133" x14ac:dyDescent="0.2">
      <c r="A964" s="790"/>
      <c r="B964" s="755" t="s">
        <v>4705</v>
      </c>
      <c r="C964" s="797">
        <v>1193218812</v>
      </c>
      <c r="D964" s="755" t="s">
        <v>1698</v>
      </c>
      <c r="E964" s="760" t="s">
        <v>1074</v>
      </c>
      <c r="F964" s="761" t="s">
        <v>332</v>
      </c>
      <c r="G964" s="760" t="s">
        <v>280</v>
      </c>
      <c r="H964" s="765" t="s">
        <v>4706</v>
      </c>
    </row>
    <row r="965" spans="1:133" x14ac:dyDescent="0.2">
      <c r="A965" s="794"/>
      <c r="B965" s="755" t="s">
        <v>1193</v>
      </c>
      <c r="C965" s="797">
        <v>1122121514</v>
      </c>
      <c r="D965" s="755" t="s">
        <v>300</v>
      </c>
      <c r="E965" s="760" t="s">
        <v>275</v>
      </c>
      <c r="F965" s="761" t="s">
        <v>332</v>
      </c>
      <c r="G965" s="760" t="s">
        <v>280</v>
      </c>
      <c r="H965" s="765" t="s">
        <v>1194</v>
      </c>
    </row>
    <row r="966" spans="1:133" x14ac:dyDescent="0.2">
      <c r="A966" s="789"/>
      <c r="B966" s="755" t="s">
        <v>4707</v>
      </c>
      <c r="C966" s="797">
        <v>12636578</v>
      </c>
      <c r="D966" s="755" t="s">
        <v>371</v>
      </c>
      <c r="E966" s="760" t="s">
        <v>1077</v>
      </c>
      <c r="F966" s="761" t="s">
        <v>332</v>
      </c>
      <c r="G966" s="760" t="s">
        <v>280</v>
      </c>
      <c r="H966" s="765" t="s">
        <v>4709</v>
      </c>
    </row>
    <row r="967" spans="1:133" x14ac:dyDescent="0.2">
      <c r="A967" s="784"/>
      <c r="B967" s="755" t="s">
        <v>1205</v>
      </c>
      <c r="C967" s="797">
        <v>40343210</v>
      </c>
      <c r="D967" s="755" t="s">
        <v>974</v>
      </c>
      <c r="E967" s="760" t="s">
        <v>271</v>
      </c>
      <c r="F967" s="761" t="s">
        <v>332</v>
      </c>
      <c r="G967" s="760" t="s">
        <v>280</v>
      </c>
      <c r="H967" s="765" t="s">
        <v>1206</v>
      </c>
    </row>
    <row r="968" spans="1:133" x14ac:dyDescent="0.2">
      <c r="A968" s="783"/>
      <c r="B968" s="755" t="s">
        <v>1212</v>
      </c>
      <c r="C968" s="797">
        <v>1121936276</v>
      </c>
      <c r="D968" s="755" t="s">
        <v>875</v>
      </c>
      <c r="E968" s="760" t="s">
        <v>297</v>
      </c>
      <c r="F968" s="761" t="s">
        <v>332</v>
      </c>
      <c r="G968" s="760" t="s">
        <v>280</v>
      </c>
      <c r="H968" s="765" t="s">
        <v>1213</v>
      </c>
    </row>
    <row r="969" spans="1:133" x14ac:dyDescent="0.2">
      <c r="A969" s="790"/>
      <c r="B969" s="755" t="s">
        <v>4710</v>
      </c>
      <c r="C969" s="798">
        <v>40325585</v>
      </c>
      <c r="D969" s="755" t="s">
        <v>661</v>
      </c>
      <c r="E969" s="760" t="s">
        <v>282</v>
      </c>
      <c r="F969" s="761" t="s">
        <v>332</v>
      </c>
      <c r="G969" s="760" t="s">
        <v>280</v>
      </c>
      <c r="H969" s="765" t="s">
        <v>4712</v>
      </c>
    </row>
    <row r="970" spans="1:133" x14ac:dyDescent="0.2">
      <c r="A970" s="790"/>
      <c r="B970" s="755" t="s">
        <v>1218</v>
      </c>
      <c r="C970" s="798">
        <v>1121883647</v>
      </c>
      <c r="D970" s="756" t="s">
        <v>522</v>
      </c>
      <c r="E970" s="760" t="s">
        <v>279</v>
      </c>
      <c r="F970" s="761" t="s">
        <v>332</v>
      </c>
      <c r="G970" s="760" t="s">
        <v>280</v>
      </c>
      <c r="H970" s="765" t="s">
        <v>1219</v>
      </c>
    </row>
    <row r="971" spans="1:133" x14ac:dyDescent="0.2">
      <c r="A971" s="786"/>
      <c r="B971" s="755" t="s">
        <v>1273</v>
      </c>
      <c r="C971" s="797">
        <v>1022439066</v>
      </c>
      <c r="D971" s="755" t="s">
        <v>824</v>
      </c>
      <c r="E971" s="760" t="s">
        <v>295</v>
      </c>
      <c r="F971" s="767" t="s">
        <v>332</v>
      </c>
      <c r="G971" s="779" t="s">
        <v>280</v>
      </c>
      <c r="H971" s="765" t="s">
        <v>1275</v>
      </c>
      <c r="I971" s="774"/>
      <c r="J971" s="774"/>
      <c r="K971" s="774"/>
      <c r="L971" s="774"/>
      <c r="M971" s="774"/>
      <c r="N971" s="774"/>
      <c r="O971" s="774"/>
      <c r="P971" s="774"/>
      <c r="Q971" s="774"/>
      <c r="R971" s="774"/>
      <c r="S971" s="774"/>
      <c r="T971" s="774"/>
      <c r="U971" s="774"/>
      <c r="V971" s="774"/>
      <c r="W971" s="774"/>
      <c r="X971" s="774"/>
      <c r="Y971" s="774"/>
      <c r="Z971" s="774"/>
      <c r="AA971" s="774"/>
      <c r="AB971" s="774"/>
      <c r="AC971" s="774"/>
      <c r="AD971" s="774"/>
      <c r="AE971" s="774"/>
      <c r="AF971" s="774"/>
      <c r="AG971" s="774"/>
      <c r="AH971" s="774"/>
      <c r="AI971" s="774"/>
      <c r="AJ971" s="774"/>
      <c r="AK971" s="774"/>
      <c r="AL971" s="774"/>
      <c r="AM971" s="774"/>
      <c r="AN971" s="774"/>
      <c r="AO971" s="774"/>
      <c r="AP971" s="774"/>
      <c r="AQ971" s="774"/>
      <c r="AR971" s="774"/>
      <c r="AS971" s="774"/>
      <c r="AT971" s="774"/>
      <c r="AU971" s="774"/>
      <c r="AV971" s="774"/>
      <c r="AW971" s="774"/>
      <c r="AX971" s="774"/>
      <c r="AY971" s="774"/>
      <c r="AZ971" s="774"/>
      <c r="BA971" s="774"/>
      <c r="BB971" s="774"/>
      <c r="BC971" s="774"/>
      <c r="BD971" s="774"/>
      <c r="BE971" s="774"/>
      <c r="BF971" s="774"/>
      <c r="BG971" s="774"/>
      <c r="BH971" s="774"/>
      <c r="BI971" s="774"/>
      <c r="BJ971" s="774"/>
      <c r="BK971" s="774"/>
      <c r="BL971" s="774"/>
      <c r="BM971" s="774"/>
      <c r="BN971" s="774"/>
      <c r="BO971" s="774"/>
      <c r="BP971" s="774"/>
      <c r="BQ971" s="774"/>
      <c r="BR971" s="774"/>
      <c r="BS971" s="774"/>
      <c r="BT971" s="774"/>
      <c r="BU971" s="774"/>
      <c r="BV971" s="774"/>
      <c r="BW971" s="774"/>
      <c r="BX971" s="774"/>
      <c r="BY971" s="774"/>
      <c r="BZ971" s="774"/>
      <c r="CA971" s="774"/>
      <c r="CB971" s="774"/>
      <c r="CC971" s="774"/>
      <c r="CD971" s="774"/>
      <c r="CE971" s="774"/>
      <c r="CF971" s="774"/>
      <c r="CG971" s="774"/>
      <c r="CH971" s="774"/>
      <c r="CI971" s="774"/>
      <c r="CJ971" s="774"/>
      <c r="CK971" s="774"/>
      <c r="CL971" s="774"/>
      <c r="CM971" s="774"/>
      <c r="CN971" s="774"/>
      <c r="CO971" s="774"/>
      <c r="CP971" s="774"/>
      <c r="CQ971" s="774"/>
      <c r="CR971" s="774"/>
      <c r="CS971" s="774"/>
      <c r="CT971" s="774"/>
      <c r="CU971" s="774"/>
      <c r="CV971" s="774"/>
      <c r="CW971" s="774"/>
      <c r="CX971" s="774"/>
      <c r="CY971" s="774"/>
      <c r="CZ971" s="774"/>
      <c r="DA971" s="774"/>
      <c r="DB971" s="774"/>
      <c r="DC971" s="774"/>
      <c r="DD971" s="774"/>
      <c r="DE971" s="774"/>
      <c r="DF971" s="774"/>
      <c r="DG971" s="774"/>
      <c r="DH971" s="774"/>
      <c r="DI971" s="774"/>
      <c r="DJ971" s="774"/>
      <c r="DK971" s="774"/>
      <c r="DL971" s="774"/>
      <c r="DM971" s="774"/>
      <c r="DN971" s="774"/>
      <c r="DO971" s="774"/>
      <c r="DP971" s="774"/>
      <c r="DQ971" s="774"/>
      <c r="DR971" s="774"/>
      <c r="DS971" s="774"/>
      <c r="DT971" s="774"/>
      <c r="DU971" s="774"/>
      <c r="DV971" s="774"/>
      <c r="DW971" s="774"/>
      <c r="DX971" s="774"/>
      <c r="DY971" s="774"/>
      <c r="DZ971" s="774"/>
      <c r="EA971" s="774"/>
      <c r="EB971" s="774"/>
      <c r="EC971" s="774"/>
    </row>
    <row r="972" spans="1:133" x14ac:dyDescent="0.2">
      <c r="A972" s="786"/>
      <c r="B972" s="755" t="s">
        <v>4719</v>
      </c>
      <c r="C972" s="798">
        <v>40326722</v>
      </c>
      <c r="D972" s="755" t="s">
        <v>624</v>
      </c>
      <c r="E972" s="760" t="s">
        <v>271</v>
      </c>
      <c r="F972" s="767" t="s">
        <v>332</v>
      </c>
      <c r="G972" s="779" t="s">
        <v>280</v>
      </c>
      <c r="H972" s="765" t="s">
        <v>4720</v>
      </c>
      <c r="I972" s="774"/>
      <c r="J972" s="774"/>
      <c r="K972" s="774"/>
      <c r="L972" s="774"/>
      <c r="M972" s="774"/>
      <c r="N972" s="774"/>
      <c r="O972" s="774"/>
      <c r="P972" s="774"/>
      <c r="Q972" s="774"/>
      <c r="R972" s="774"/>
      <c r="S972" s="774"/>
      <c r="T972" s="774"/>
      <c r="U972" s="774"/>
      <c r="V972" s="774"/>
      <c r="W972" s="774"/>
      <c r="X972" s="774"/>
      <c r="Y972" s="774"/>
      <c r="Z972" s="774"/>
      <c r="AA972" s="774"/>
      <c r="AB972" s="774"/>
      <c r="AC972" s="774"/>
      <c r="AD972" s="774"/>
      <c r="AE972" s="774"/>
      <c r="AF972" s="774"/>
      <c r="AG972" s="774"/>
      <c r="AH972" s="774"/>
      <c r="AI972" s="774"/>
      <c r="AJ972" s="774"/>
      <c r="AK972" s="774"/>
      <c r="AL972" s="774"/>
      <c r="AM972" s="774"/>
      <c r="AN972" s="774"/>
      <c r="AO972" s="774"/>
      <c r="AP972" s="774"/>
      <c r="AQ972" s="774"/>
      <c r="AR972" s="774"/>
      <c r="AS972" s="774"/>
      <c r="AT972" s="774"/>
      <c r="AU972" s="774"/>
      <c r="AV972" s="774"/>
      <c r="AW972" s="774"/>
      <c r="AX972" s="774"/>
      <c r="AY972" s="774"/>
      <c r="AZ972" s="774"/>
      <c r="BA972" s="774"/>
      <c r="BB972" s="774"/>
      <c r="BC972" s="774"/>
      <c r="BD972" s="774"/>
      <c r="BE972" s="774"/>
      <c r="BF972" s="774"/>
      <c r="BG972" s="774"/>
      <c r="BH972" s="774"/>
      <c r="BI972" s="774"/>
      <c r="BJ972" s="774"/>
      <c r="BK972" s="774"/>
      <c r="BL972" s="774"/>
      <c r="BM972" s="774"/>
      <c r="BN972" s="774"/>
      <c r="BO972" s="774"/>
      <c r="BP972" s="774"/>
      <c r="BQ972" s="774"/>
      <c r="BR972" s="774"/>
      <c r="BS972" s="774"/>
      <c r="BT972" s="774"/>
      <c r="BU972" s="774"/>
      <c r="BV972" s="774"/>
      <c r="BW972" s="774"/>
      <c r="BX972" s="774"/>
      <c r="BY972" s="774"/>
      <c r="BZ972" s="774"/>
      <c r="CA972" s="774"/>
      <c r="CB972" s="774"/>
      <c r="CC972" s="774"/>
      <c r="CD972" s="774"/>
      <c r="CE972" s="774"/>
      <c r="CF972" s="774"/>
      <c r="CG972" s="774"/>
      <c r="CH972" s="774"/>
      <c r="CI972" s="774"/>
      <c r="CJ972" s="774"/>
      <c r="CK972" s="774"/>
      <c r="CL972" s="774"/>
      <c r="CM972" s="774"/>
      <c r="CN972" s="774"/>
      <c r="CO972" s="774"/>
      <c r="CP972" s="774"/>
      <c r="CQ972" s="774"/>
      <c r="CR972" s="774"/>
      <c r="CS972" s="774"/>
      <c r="CT972" s="774"/>
      <c r="CU972" s="774"/>
      <c r="CV972" s="774"/>
      <c r="CW972" s="774"/>
      <c r="CX972" s="774"/>
      <c r="CY972" s="774"/>
      <c r="CZ972" s="774"/>
      <c r="DA972" s="774"/>
      <c r="DB972" s="774"/>
      <c r="DC972" s="774"/>
      <c r="DD972" s="774"/>
      <c r="DE972" s="774"/>
      <c r="DF972" s="774"/>
      <c r="DG972" s="774"/>
      <c r="DH972" s="774"/>
      <c r="DI972" s="774"/>
      <c r="DJ972" s="774"/>
      <c r="DK972" s="774"/>
      <c r="DL972" s="774"/>
      <c r="DM972" s="774"/>
      <c r="DN972" s="774"/>
      <c r="DO972" s="774"/>
      <c r="DP972" s="774"/>
      <c r="DQ972" s="774"/>
      <c r="DR972" s="774"/>
      <c r="DS972" s="774"/>
      <c r="DT972" s="774"/>
      <c r="DU972" s="774"/>
      <c r="DV972" s="774"/>
      <c r="DW972" s="774"/>
      <c r="DX972" s="774"/>
      <c r="DY972" s="774"/>
      <c r="DZ972" s="774"/>
      <c r="EA972" s="774"/>
      <c r="EB972" s="774"/>
      <c r="EC972" s="774"/>
    </row>
    <row r="973" spans="1:133" x14ac:dyDescent="0.2">
      <c r="A973" s="786"/>
      <c r="B973" s="755" t="s">
        <v>4721</v>
      </c>
      <c r="C973" s="797">
        <v>1121881267</v>
      </c>
      <c r="D973" s="755" t="s">
        <v>848</v>
      </c>
      <c r="E973" s="760" t="s">
        <v>271</v>
      </c>
      <c r="F973" s="767" t="s">
        <v>332</v>
      </c>
      <c r="G973" s="779" t="s">
        <v>280</v>
      </c>
      <c r="H973" s="765" t="s">
        <v>4722</v>
      </c>
      <c r="I973" s="774"/>
      <c r="J973" s="774"/>
      <c r="K973" s="774"/>
      <c r="L973" s="774"/>
      <c r="M973" s="774"/>
      <c r="N973" s="774"/>
      <c r="O973" s="774"/>
      <c r="P973" s="774"/>
      <c r="Q973" s="774"/>
      <c r="R973" s="774"/>
      <c r="S973" s="774"/>
      <c r="T973" s="774"/>
      <c r="U973" s="774"/>
      <c r="V973" s="774"/>
      <c r="W973" s="774"/>
      <c r="X973" s="774"/>
      <c r="Y973" s="774"/>
      <c r="Z973" s="774"/>
      <c r="AA973" s="774"/>
      <c r="AB973" s="774"/>
      <c r="AC973" s="774"/>
      <c r="AD973" s="774"/>
      <c r="AE973" s="774"/>
      <c r="AF973" s="774"/>
      <c r="AG973" s="774"/>
      <c r="AH973" s="774"/>
      <c r="AI973" s="774"/>
      <c r="AJ973" s="774"/>
      <c r="AK973" s="774"/>
      <c r="AL973" s="774"/>
      <c r="AM973" s="774"/>
      <c r="AN973" s="774"/>
      <c r="AO973" s="774"/>
      <c r="AP973" s="774"/>
      <c r="AQ973" s="774"/>
      <c r="AR973" s="774"/>
      <c r="AS973" s="774"/>
      <c r="AT973" s="774"/>
      <c r="AU973" s="774"/>
      <c r="AV973" s="774"/>
      <c r="AW973" s="774"/>
      <c r="AX973" s="774"/>
      <c r="AY973" s="774"/>
      <c r="AZ973" s="774"/>
      <c r="BA973" s="774"/>
      <c r="BB973" s="774"/>
      <c r="BC973" s="774"/>
      <c r="BD973" s="774"/>
      <c r="BE973" s="774"/>
      <c r="BF973" s="774"/>
      <c r="BG973" s="774"/>
      <c r="BH973" s="774"/>
      <c r="BI973" s="774"/>
      <c r="BJ973" s="774"/>
      <c r="BK973" s="774"/>
      <c r="BL973" s="774"/>
      <c r="BM973" s="774"/>
      <c r="BN973" s="774"/>
      <c r="BO973" s="774"/>
      <c r="BP973" s="774"/>
      <c r="BQ973" s="774"/>
      <c r="BR973" s="774"/>
      <c r="BS973" s="774"/>
      <c r="BT973" s="774"/>
      <c r="BU973" s="774"/>
      <c r="BV973" s="774"/>
      <c r="BW973" s="774"/>
      <c r="BX973" s="774"/>
      <c r="BY973" s="774"/>
      <c r="BZ973" s="774"/>
      <c r="CA973" s="774"/>
      <c r="CB973" s="774"/>
      <c r="CC973" s="774"/>
      <c r="CD973" s="774"/>
      <c r="CE973" s="774"/>
      <c r="CF973" s="774"/>
      <c r="CG973" s="774"/>
      <c r="CH973" s="774"/>
      <c r="CI973" s="774"/>
      <c r="CJ973" s="774"/>
      <c r="CK973" s="774"/>
      <c r="CL973" s="774"/>
      <c r="CM973" s="774"/>
      <c r="CN973" s="774"/>
      <c r="CO973" s="774"/>
      <c r="CP973" s="774"/>
      <c r="CQ973" s="774"/>
      <c r="CR973" s="774"/>
      <c r="CS973" s="774"/>
      <c r="CT973" s="774"/>
      <c r="CU973" s="774"/>
      <c r="CV973" s="774"/>
      <c r="CW973" s="774"/>
      <c r="CX973" s="774"/>
      <c r="CY973" s="774"/>
      <c r="CZ973" s="774"/>
      <c r="DA973" s="774"/>
      <c r="DB973" s="774"/>
      <c r="DC973" s="774"/>
      <c r="DD973" s="774"/>
      <c r="DE973" s="774"/>
      <c r="DF973" s="774"/>
      <c r="DG973" s="774"/>
      <c r="DH973" s="774"/>
      <c r="DI973" s="774"/>
      <c r="DJ973" s="774"/>
      <c r="DK973" s="774"/>
      <c r="DL973" s="774"/>
      <c r="DM973" s="774"/>
      <c r="DN973" s="774"/>
      <c r="DO973" s="774"/>
      <c r="DP973" s="774"/>
      <c r="DQ973" s="774"/>
      <c r="DR973" s="774"/>
      <c r="DS973" s="774"/>
      <c r="DT973" s="774"/>
      <c r="DU973" s="774"/>
      <c r="DV973" s="774"/>
      <c r="DW973" s="774"/>
      <c r="DX973" s="774"/>
      <c r="DY973" s="774"/>
      <c r="DZ973" s="774"/>
      <c r="EA973" s="774"/>
      <c r="EB973" s="774"/>
      <c r="EC973" s="774"/>
    </row>
    <row r="974" spans="1:133" x14ac:dyDescent="0.2">
      <c r="A974" s="786"/>
      <c r="B974" s="755" t="s">
        <v>4723</v>
      </c>
      <c r="C974" s="797">
        <v>1121930623</v>
      </c>
      <c r="D974" s="755" t="s">
        <v>1102</v>
      </c>
      <c r="E974" s="760" t="s">
        <v>271</v>
      </c>
      <c r="F974" s="767" t="s">
        <v>332</v>
      </c>
      <c r="G974" s="779" t="s">
        <v>280</v>
      </c>
      <c r="H974" s="765" t="s">
        <v>4724</v>
      </c>
      <c r="I974" s="774"/>
      <c r="J974" s="774"/>
      <c r="K974" s="774"/>
      <c r="L974" s="774"/>
      <c r="M974" s="774"/>
      <c r="N974" s="774"/>
      <c r="O974" s="774"/>
      <c r="P974" s="774"/>
      <c r="Q974" s="774"/>
      <c r="R974" s="774"/>
      <c r="S974" s="774"/>
      <c r="T974" s="774"/>
      <c r="U974" s="774"/>
      <c r="V974" s="774"/>
      <c r="W974" s="774"/>
      <c r="X974" s="774"/>
      <c r="Y974" s="774"/>
      <c r="Z974" s="774"/>
      <c r="AA974" s="774"/>
      <c r="AB974" s="774"/>
      <c r="AC974" s="774"/>
      <c r="AD974" s="774"/>
      <c r="AE974" s="774"/>
      <c r="AF974" s="774"/>
      <c r="AG974" s="774"/>
      <c r="AH974" s="774"/>
      <c r="AI974" s="774"/>
      <c r="AJ974" s="774"/>
      <c r="AK974" s="774"/>
      <c r="AL974" s="774"/>
      <c r="AM974" s="774"/>
      <c r="AN974" s="774"/>
      <c r="AO974" s="774"/>
      <c r="AP974" s="774"/>
      <c r="AQ974" s="774"/>
      <c r="AR974" s="774"/>
      <c r="AS974" s="774"/>
      <c r="AT974" s="774"/>
      <c r="AU974" s="774"/>
      <c r="AV974" s="774"/>
      <c r="AW974" s="774"/>
      <c r="AX974" s="774"/>
      <c r="AY974" s="774"/>
      <c r="AZ974" s="774"/>
      <c r="BA974" s="774"/>
      <c r="BB974" s="774"/>
      <c r="BC974" s="774"/>
      <c r="BD974" s="774"/>
      <c r="BE974" s="774"/>
      <c r="BF974" s="774"/>
      <c r="BG974" s="774"/>
      <c r="BH974" s="774"/>
      <c r="BI974" s="774"/>
      <c r="BJ974" s="774"/>
      <c r="BK974" s="774"/>
      <c r="BL974" s="774"/>
      <c r="BM974" s="774"/>
      <c r="BN974" s="774"/>
      <c r="BO974" s="774"/>
      <c r="BP974" s="774"/>
      <c r="BQ974" s="774"/>
      <c r="BR974" s="774"/>
      <c r="BS974" s="774"/>
      <c r="BT974" s="774"/>
      <c r="BU974" s="774"/>
      <c r="BV974" s="774"/>
      <c r="BW974" s="774"/>
      <c r="BX974" s="774"/>
      <c r="BY974" s="774"/>
      <c r="BZ974" s="774"/>
      <c r="CA974" s="774"/>
      <c r="CB974" s="774"/>
      <c r="CC974" s="774"/>
      <c r="CD974" s="774"/>
      <c r="CE974" s="774"/>
      <c r="CF974" s="774"/>
      <c r="CG974" s="774"/>
      <c r="CH974" s="774"/>
      <c r="CI974" s="774"/>
      <c r="CJ974" s="774"/>
      <c r="CK974" s="774"/>
      <c r="CL974" s="774"/>
      <c r="CM974" s="774"/>
      <c r="CN974" s="774"/>
      <c r="CO974" s="774"/>
      <c r="CP974" s="774"/>
      <c r="CQ974" s="774"/>
      <c r="CR974" s="774"/>
      <c r="CS974" s="774"/>
      <c r="CT974" s="774"/>
      <c r="CU974" s="774"/>
      <c r="CV974" s="774"/>
      <c r="CW974" s="774"/>
      <c r="CX974" s="774"/>
      <c r="CY974" s="774"/>
      <c r="CZ974" s="774"/>
      <c r="DA974" s="774"/>
      <c r="DB974" s="774"/>
      <c r="DC974" s="774"/>
      <c r="DD974" s="774"/>
      <c r="DE974" s="774"/>
      <c r="DF974" s="774"/>
      <c r="DG974" s="774"/>
      <c r="DH974" s="774"/>
      <c r="DI974" s="774"/>
      <c r="DJ974" s="774"/>
      <c r="DK974" s="774"/>
      <c r="DL974" s="774"/>
      <c r="DM974" s="774"/>
      <c r="DN974" s="774"/>
      <c r="DO974" s="774"/>
      <c r="DP974" s="774"/>
      <c r="DQ974" s="774"/>
      <c r="DR974" s="774"/>
      <c r="DS974" s="774"/>
      <c r="DT974" s="774"/>
      <c r="DU974" s="774"/>
      <c r="DV974" s="774"/>
      <c r="DW974" s="774"/>
      <c r="DX974" s="774"/>
      <c r="DY974" s="774"/>
      <c r="DZ974" s="774"/>
      <c r="EA974" s="774"/>
      <c r="EB974" s="774"/>
      <c r="EC974" s="774"/>
    </row>
    <row r="975" spans="1:133" x14ac:dyDescent="0.2">
      <c r="A975" s="790"/>
      <c r="B975" s="755" t="s">
        <v>1312</v>
      </c>
      <c r="C975" s="798">
        <v>13761421</v>
      </c>
      <c r="D975" s="756" t="s">
        <v>1313</v>
      </c>
      <c r="E975" s="760" t="s">
        <v>271</v>
      </c>
      <c r="F975" s="761" t="s">
        <v>332</v>
      </c>
      <c r="G975" s="760" t="s">
        <v>280</v>
      </c>
      <c r="H975" s="763" t="s">
        <v>1314</v>
      </c>
    </row>
    <row r="976" spans="1:133" x14ac:dyDescent="0.2">
      <c r="A976" s="786"/>
      <c r="B976" s="755" t="s">
        <v>1325</v>
      </c>
      <c r="C976" s="797">
        <v>1010052404</v>
      </c>
      <c r="D976" s="755" t="s">
        <v>387</v>
      </c>
      <c r="E976" s="760" t="s">
        <v>281</v>
      </c>
      <c r="F976" s="761" t="s">
        <v>332</v>
      </c>
      <c r="G976" s="760" t="s">
        <v>280</v>
      </c>
      <c r="H976" s="763" t="s">
        <v>1327</v>
      </c>
    </row>
    <row r="977" spans="1:8" x14ac:dyDescent="0.2">
      <c r="A977" s="786"/>
      <c r="B977" s="755" t="s">
        <v>1223</v>
      </c>
      <c r="C977" s="798">
        <v>1121969024</v>
      </c>
      <c r="D977" s="756" t="s">
        <v>358</v>
      </c>
      <c r="E977" s="760" t="s">
        <v>716</v>
      </c>
      <c r="F977" s="761" t="s">
        <v>332</v>
      </c>
      <c r="G977" s="760" t="s">
        <v>280</v>
      </c>
      <c r="H977" s="765" t="s">
        <v>1224</v>
      </c>
    </row>
    <row r="978" spans="1:8" x14ac:dyDescent="0.2">
      <c r="A978" s="786"/>
      <c r="B978" s="755" t="s">
        <v>4728</v>
      </c>
      <c r="C978" s="798">
        <v>30083064</v>
      </c>
      <c r="D978" s="756" t="s">
        <v>361</v>
      </c>
      <c r="E978" s="760" t="s">
        <v>1073</v>
      </c>
      <c r="F978" s="761" t="s">
        <v>332</v>
      </c>
      <c r="G978" s="760" t="s">
        <v>280</v>
      </c>
      <c r="H978" s="765" t="s">
        <v>4731</v>
      </c>
    </row>
    <row r="979" spans="1:8" x14ac:dyDescent="0.2">
      <c r="A979" s="786"/>
      <c r="B979" s="755" t="s">
        <v>4732</v>
      </c>
      <c r="C979" s="797">
        <v>1033681036</v>
      </c>
      <c r="D979" s="756" t="s">
        <v>1151</v>
      </c>
      <c r="E979" s="760" t="s">
        <v>1073</v>
      </c>
      <c r="F979" s="761" t="s">
        <v>332</v>
      </c>
      <c r="G979" s="760" t="s">
        <v>280</v>
      </c>
      <c r="H979" s="765" t="s">
        <v>4733</v>
      </c>
    </row>
    <row r="980" spans="1:8" x14ac:dyDescent="0.2">
      <c r="A980" s="786"/>
      <c r="B980" s="755" t="s">
        <v>1229</v>
      </c>
      <c r="C980" s="797">
        <v>1121855170</v>
      </c>
      <c r="D980" s="755" t="s">
        <v>378</v>
      </c>
      <c r="E980" s="760" t="s">
        <v>437</v>
      </c>
      <c r="F980" s="761" t="s">
        <v>332</v>
      </c>
      <c r="G980" s="760" t="s">
        <v>280</v>
      </c>
      <c r="H980" s="765" t="s">
        <v>1231</v>
      </c>
    </row>
    <row r="981" spans="1:8" x14ac:dyDescent="0.2">
      <c r="A981" s="783"/>
      <c r="B981" s="755" t="s">
        <v>2194</v>
      </c>
      <c r="C981" s="797">
        <v>1121899808</v>
      </c>
      <c r="D981" s="755" t="s">
        <v>600</v>
      </c>
      <c r="E981" s="760" t="s">
        <v>277</v>
      </c>
      <c r="F981" s="761" t="s">
        <v>707</v>
      </c>
      <c r="G981" s="762" t="s">
        <v>708</v>
      </c>
      <c r="H981" s="763" t="s">
        <v>2197</v>
      </c>
    </row>
    <row r="982" spans="1:8" x14ac:dyDescent="0.2">
      <c r="A982" s="783"/>
      <c r="B982" s="755" t="s">
        <v>2198</v>
      </c>
      <c r="C982" s="797">
        <v>35261992</v>
      </c>
      <c r="D982" s="755" t="s">
        <v>601</v>
      </c>
      <c r="E982" s="760" t="s">
        <v>277</v>
      </c>
      <c r="F982" s="761" t="s">
        <v>707</v>
      </c>
      <c r="G982" s="762" t="s">
        <v>708</v>
      </c>
      <c r="H982" s="763" t="s">
        <v>2200</v>
      </c>
    </row>
    <row r="983" spans="1:8" x14ac:dyDescent="0.2">
      <c r="A983" s="783"/>
      <c r="B983" s="755" t="s">
        <v>2201</v>
      </c>
      <c r="C983" s="797">
        <v>1121833001</v>
      </c>
      <c r="D983" s="755" t="s">
        <v>602</v>
      </c>
      <c r="E983" s="760" t="s">
        <v>277</v>
      </c>
      <c r="F983" s="761" t="s">
        <v>707</v>
      </c>
      <c r="G983" s="762" t="s">
        <v>708</v>
      </c>
      <c r="H983" s="763" t="s">
        <v>2203</v>
      </c>
    </row>
    <row r="984" spans="1:8" x14ac:dyDescent="0.2">
      <c r="A984" s="783"/>
      <c r="B984" s="755" t="s">
        <v>2204</v>
      </c>
      <c r="C984" s="798">
        <v>1121948633</v>
      </c>
      <c r="D984" s="755" t="s">
        <v>603</v>
      </c>
      <c r="E984" s="760" t="s">
        <v>277</v>
      </c>
      <c r="F984" s="761" t="s">
        <v>707</v>
      </c>
      <c r="G984" s="762" t="s">
        <v>708</v>
      </c>
      <c r="H984" s="763" t="s">
        <v>2206</v>
      </c>
    </row>
    <row r="985" spans="1:8" x14ac:dyDescent="0.2">
      <c r="A985" s="783"/>
      <c r="B985" s="755" t="s">
        <v>2207</v>
      </c>
      <c r="C985" s="797">
        <v>52964097</v>
      </c>
      <c r="D985" s="755" t="s">
        <v>604</v>
      </c>
      <c r="E985" s="760" t="s">
        <v>277</v>
      </c>
      <c r="F985" s="761" t="s">
        <v>707</v>
      </c>
      <c r="G985" s="762" t="s">
        <v>708</v>
      </c>
      <c r="H985" s="763" t="s">
        <v>2209</v>
      </c>
    </row>
    <row r="986" spans="1:8" x14ac:dyDescent="0.2">
      <c r="A986" s="759"/>
      <c r="B986" s="755" t="s">
        <v>2210</v>
      </c>
      <c r="C986" s="797">
        <v>40215055</v>
      </c>
      <c r="D986" s="755" t="s">
        <v>605</v>
      </c>
      <c r="E986" s="760" t="s">
        <v>277</v>
      </c>
      <c r="F986" s="761" t="s">
        <v>707</v>
      </c>
      <c r="G986" s="762" t="s">
        <v>708</v>
      </c>
      <c r="H986" s="763" t="s">
        <v>2211</v>
      </c>
    </row>
    <row r="987" spans="1:8" x14ac:dyDescent="0.2">
      <c r="A987" s="783"/>
      <c r="B987" s="755" t="s">
        <v>2212</v>
      </c>
      <c r="C987" s="797">
        <v>40447942</v>
      </c>
      <c r="D987" s="755" t="s">
        <v>606</v>
      </c>
      <c r="E987" s="760" t="s">
        <v>277</v>
      </c>
      <c r="F987" s="761" t="s">
        <v>707</v>
      </c>
      <c r="G987" s="762" t="s">
        <v>708</v>
      </c>
      <c r="H987" s="763" t="s">
        <v>2214</v>
      </c>
    </row>
    <row r="988" spans="1:8" x14ac:dyDescent="0.2">
      <c r="A988" s="783"/>
      <c r="B988" s="755" t="s">
        <v>2215</v>
      </c>
      <c r="C988" s="797">
        <v>1085298952</v>
      </c>
      <c r="D988" s="755" t="s">
        <v>607</v>
      </c>
      <c r="E988" s="760" t="s">
        <v>277</v>
      </c>
      <c r="F988" s="761" t="s">
        <v>707</v>
      </c>
      <c r="G988" s="762" t="s">
        <v>708</v>
      </c>
      <c r="H988" s="763" t="s">
        <v>2217</v>
      </c>
    </row>
    <row r="989" spans="1:8" x14ac:dyDescent="0.2">
      <c r="A989" s="783"/>
      <c r="B989" s="755" t="s">
        <v>2218</v>
      </c>
      <c r="C989" s="798">
        <v>24716432</v>
      </c>
      <c r="D989" s="755" t="s">
        <v>608</v>
      </c>
      <c r="E989" s="760" t="s">
        <v>277</v>
      </c>
      <c r="F989" s="761" t="s">
        <v>707</v>
      </c>
      <c r="G989" s="762" t="s">
        <v>708</v>
      </c>
      <c r="H989" s="763" t="s">
        <v>2220</v>
      </c>
    </row>
    <row r="990" spans="1:8" x14ac:dyDescent="0.2">
      <c r="A990" s="783"/>
      <c r="B990" s="755" t="s">
        <v>2447</v>
      </c>
      <c r="C990" s="797">
        <v>1121935319</v>
      </c>
      <c r="D990" s="755" t="s">
        <v>2448</v>
      </c>
      <c r="E990" s="760" t="s">
        <v>277</v>
      </c>
      <c r="F990" s="761" t="s">
        <v>707</v>
      </c>
      <c r="G990" s="762" t="s">
        <v>708</v>
      </c>
      <c r="H990" s="763" t="s">
        <v>2450</v>
      </c>
    </row>
    <row r="991" spans="1:8" x14ac:dyDescent="0.2">
      <c r="A991" s="783"/>
      <c r="B991" s="755" t="s">
        <v>2451</v>
      </c>
      <c r="C991" s="798">
        <v>1019041601</v>
      </c>
      <c r="D991" s="755" t="s">
        <v>2452</v>
      </c>
      <c r="E991" s="760" t="s">
        <v>277</v>
      </c>
      <c r="F991" s="761" t="s">
        <v>707</v>
      </c>
      <c r="G991" s="762" t="s">
        <v>708</v>
      </c>
      <c r="H991" s="763" t="s">
        <v>2454</v>
      </c>
    </row>
    <row r="992" spans="1:8" x14ac:dyDescent="0.2">
      <c r="A992" s="783"/>
      <c r="B992" s="755" t="s">
        <v>3129</v>
      </c>
      <c r="C992" s="797">
        <v>80422380</v>
      </c>
      <c r="D992" s="755" t="s">
        <v>3130</v>
      </c>
      <c r="E992" s="760" t="s">
        <v>277</v>
      </c>
      <c r="F992" s="761" t="s">
        <v>707</v>
      </c>
      <c r="G992" s="762" t="s">
        <v>708</v>
      </c>
      <c r="H992" s="765" t="s">
        <v>3133</v>
      </c>
    </row>
    <row r="993" spans="1:133" s="774" customFormat="1" ht="12" x14ac:dyDescent="0.2">
      <c r="A993" s="788"/>
      <c r="B993" s="755" t="s">
        <v>1157</v>
      </c>
      <c r="C993" s="797">
        <v>52204196</v>
      </c>
      <c r="D993" s="755" t="s">
        <v>1158</v>
      </c>
      <c r="E993" s="760" t="s">
        <v>277</v>
      </c>
      <c r="F993" s="761" t="s">
        <v>707</v>
      </c>
      <c r="G993" s="762" t="s">
        <v>708</v>
      </c>
      <c r="H993" s="765" t="s">
        <v>1162</v>
      </c>
      <c r="I993" s="759"/>
      <c r="J993" s="759"/>
      <c r="K993" s="759"/>
      <c r="L993" s="759"/>
      <c r="M993" s="759"/>
      <c r="N993" s="759"/>
      <c r="O993" s="759"/>
      <c r="P993" s="759"/>
      <c r="Q993" s="759"/>
      <c r="R993" s="759"/>
      <c r="S993" s="759"/>
      <c r="T993" s="759"/>
      <c r="U993" s="759"/>
      <c r="V993" s="759"/>
      <c r="W993" s="759"/>
      <c r="X993" s="759"/>
      <c r="Y993" s="759"/>
      <c r="Z993" s="759"/>
      <c r="AA993" s="759"/>
      <c r="AB993" s="759"/>
      <c r="AC993" s="759"/>
      <c r="AD993" s="759"/>
      <c r="AE993" s="759"/>
      <c r="AF993" s="759"/>
      <c r="AG993" s="759"/>
      <c r="AH993" s="759"/>
      <c r="AI993" s="759"/>
      <c r="AJ993" s="759"/>
      <c r="AK993" s="759"/>
      <c r="AL993" s="759"/>
      <c r="AM993" s="759"/>
      <c r="AN993" s="759"/>
      <c r="AO993" s="759"/>
      <c r="AP993" s="759"/>
      <c r="AQ993" s="759"/>
      <c r="AR993" s="759"/>
      <c r="AS993" s="759"/>
      <c r="AT993" s="759"/>
      <c r="AU993" s="759"/>
      <c r="AV993" s="759"/>
      <c r="AW993" s="759"/>
      <c r="AX993" s="759"/>
      <c r="AY993" s="759"/>
      <c r="AZ993" s="759"/>
      <c r="BA993" s="759"/>
      <c r="BB993" s="759"/>
      <c r="BC993" s="759"/>
      <c r="BD993" s="759"/>
      <c r="BE993" s="759"/>
      <c r="BF993" s="759"/>
      <c r="BG993" s="759"/>
      <c r="BH993" s="759"/>
      <c r="BI993" s="759"/>
      <c r="BJ993" s="759"/>
      <c r="BK993" s="759"/>
      <c r="BL993" s="759"/>
      <c r="BM993" s="759"/>
      <c r="BN993" s="759"/>
      <c r="BO993" s="759"/>
      <c r="BP993" s="759"/>
      <c r="BQ993" s="759"/>
      <c r="BR993" s="759"/>
      <c r="BS993" s="759"/>
      <c r="BT993" s="759"/>
      <c r="BU993" s="759"/>
      <c r="BV993" s="759"/>
      <c r="BW993" s="759"/>
      <c r="BX993" s="759"/>
      <c r="BY993" s="759"/>
      <c r="BZ993" s="759"/>
      <c r="CA993" s="759"/>
      <c r="CB993" s="759"/>
      <c r="CC993" s="759"/>
      <c r="CD993" s="759"/>
      <c r="CE993" s="759"/>
      <c r="CF993" s="759"/>
      <c r="CG993" s="759"/>
      <c r="CH993" s="759"/>
      <c r="CI993" s="759"/>
      <c r="CJ993" s="759"/>
      <c r="CK993" s="759"/>
      <c r="CL993" s="759"/>
      <c r="CM993" s="759"/>
      <c r="CN993" s="759"/>
      <c r="CO993" s="759"/>
      <c r="CP993" s="759"/>
      <c r="CQ993" s="759"/>
      <c r="CR993" s="759"/>
      <c r="CS993" s="759"/>
      <c r="CT993" s="759"/>
      <c r="CU993" s="759"/>
      <c r="CV993" s="759"/>
      <c r="CW993" s="759"/>
      <c r="CX993" s="759"/>
      <c r="CY993" s="759"/>
      <c r="CZ993" s="759"/>
      <c r="DA993" s="759"/>
      <c r="DB993" s="759"/>
      <c r="DC993" s="759"/>
      <c r="DD993" s="759"/>
      <c r="DE993" s="759"/>
      <c r="DF993" s="759"/>
      <c r="DG993" s="759"/>
      <c r="DH993" s="759"/>
      <c r="DI993" s="759"/>
      <c r="DJ993" s="759"/>
      <c r="DK993" s="759"/>
      <c r="DL993" s="759"/>
      <c r="DM993" s="759"/>
      <c r="DN993" s="759"/>
      <c r="DO993" s="759"/>
      <c r="DP993" s="759"/>
      <c r="DQ993" s="759"/>
      <c r="DR993" s="759"/>
      <c r="DS993" s="759"/>
      <c r="DT993" s="759"/>
      <c r="DU993" s="759"/>
      <c r="DV993" s="759"/>
      <c r="DW993" s="759"/>
      <c r="DX993" s="759"/>
      <c r="DY993" s="759"/>
      <c r="DZ993" s="759"/>
      <c r="EA993" s="759"/>
      <c r="EB993" s="759"/>
      <c r="EC993" s="759"/>
    </row>
    <row r="994" spans="1:133" s="774" customFormat="1" x14ac:dyDescent="0.2">
      <c r="A994" s="783"/>
      <c r="B994" s="755" t="s">
        <v>3945</v>
      </c>
      <c r="C994" s="797">
        <v>35261992</v>
      </c>
      <c r="D994" s="755" t="s">
        <v>601</v>
      </c>
      <c r="E994" s="760" t="s">
        <v>277</v>
      </c>
      <c r="F994" s="761" t="s">
        <v>707</v>
      </c>
      <c r="G994" s="762" t="s">
        <v>708</v>
      </c>
      <c r="H994" s="763" t="s">
        <v>3946</v>
      </c>
      <c r="I994" s="759"/>
      <c r="J994" s="759"/>
      <c r="K994" s="759"/>
      <c r="L994" s="759"/>
      <c r="M994" s="759"/>
      <c r="N994" s="759"/>
      <c r="O994" s="759"/>
      <c r="P994" s="759"/>
      <c r="Q994" s="759"/>
      <c r="R994" s="759"/>
      <c r="S994" s="759"/>
      <c r="T994" s="759"/>
      <c r="U994" s="759"/>
      <c r="V994" s="759"/>
      <c r="W994" s="759"/>
      <c r="X994" s="759"/>
      <c r="Y994" s="759"/>
      <c r="Z994" s="759"/>
      <c r="AA994" s="759"/>
      <c r="AB994" s="759"/>
      <c r="AC994" s="759"/>
      <c r="AD994" s="759"/>
      <c r="AE994" s="759"/>
      <c r="AF994" s="759"/>
      <c r="AG994" s="759"/>
      <c r="AH994" s="759"/>
      <c r="AI994" s="759"/>
      <c r="AJ994" s="759"/>
      <c r="AK994" s="759"/>
      <c r="AL994" s="759"/>
      <c r="AM994" s="759"/>
      <c r="AN994" s="759"/>
      <c r="AO994" s="759"/>
      <c r="AP994" s="759"/>
      <c r="AQ994" s="759"/>
      <c r="AR994" s="759"/>
      <c r="AS994" s="759"/>
      <c r="AT994" s="759"/>
      <c r="AU994" s="759"/>
      <c r="AV994" s="759"/>
      <c r="AW994" s="759"/>
      <c r="AX994" s="759"/>
      <c r="AY994" s="759"/>
      <c r="AZ994" s="759"/>
      <c r="BA994" s="759"/>
      <c r="BB994" s="759"/>
      <c r="BC994" s="759"/>
      <c r="BD994" s="759"/>
      <c r="BE994" s="759"/>
      <c r="BF994" s="759"/>
      <c r="BG994" s="759"/>
      <c r="BH994" s="759"/>
      <c r="BI994" s="759"/>
      <c r="BJ994" s="759"/>
      <c r="BK994" s="759"/>
      <c r="BL994" s="759"/>
      <c r="BM994" s="759"/>
      <c r="BN994" s="759"/>
      <c r="BO994" s="759"/>
      <c r="BP994" s="759"/>
      <c r="BQ994" s="759"/>
      <c r="BR994" s="759"/>
      <c r="BS994" s="759"/>
      <c r="BT994" s="759"/>
      <c r="BU994" s="759"/>
      <c r="BV994" s="759"/>
      <c r="BW994" s="759"/>
      <c r="BX994" s="759"/>
      <c r="BY994" s="759"/>
      <c r="BZ994" s="759"/>
      <c r="CA994" s="759"/>
      <c r="CB994" s="759"/>
      <c r="CC994" s="759"/>
      <c r="CD994" s="759"/>
      <c r="CE994" s="759"/>
      <c r="CF994" s="759"/>
      <c r="CG994" s="759"/>
      <c r="CH994" s="759"/>
      <c r="CI994" s="759"/>
      <c r="CJ994" s="759"/>
      <c r="CK994" s="759"/>
      <c r="CL994" s="759"/>
      <c r="CM994" s="759"/>
      <c r="CN994" s="759"/>
      <c r="CO994" s="759"/>
      <c r="CP994" s="759"/>
      <c r="CQ994" s="759"/>
      <c r="CR994" s="759"/>
      <c r="CS994" s="759"/>
      <c r="CT994" s="759"/>
      <c r="CU994" s="759"/>
      <c r="CV994" s="759"/>
      <c r="CW994" s="759"/>
      <c r="CX994" s="759"/>
      <c r="CY994" s="759"/>
      <c r="CZ994" s="759"/>
      <c r="DA994" s="759"/>
      <c r="DB994" s="759"/>
      <c r="DC994" s="759"/>
      <c r="DD994" s="759"/>
      <c r="DE994" s="759"/>
      <c r="DF994" s="759"/>
      <c r="DG994" s="759"/>
      <c r="DH994" s="759"/>
      <c r="DI994" s="759"/>
      <c r="DJ994" s="759"/>
      <c r="DK994" s="759"/>
      <c r="DL994" s="759"/>
      <c r="DM994" s="759"/>
      <c r="DN994" s="759"/>
      <c r="DO994" s="759"/>
      <c r="DP994" s="759"/>
      <c r="DQ994" s="759"/>
      <c r="DR994" s="759"/>
      <c r="DS994" s="759"/>
      <c r="DT994" s="759"/>
      <c r="DU994" s="759"/>
      <c r="DV994" s="759"/>
      <c r="DW994" s="759"/>
      <c r="DX994" s="759"/>
      <c r="DY994" s="759"/>
      <c r="DZ994" s="759"/>
      <c r="EA994" s="759"/>
      <c r="EB994" s="759"/>
      <c r="EC994" s="759"/>
    </row>
    <row r="995" spans="1:133" s="774" customFormat="1" x14ac:dyDescent="0.2">
      <c r="A995" s="783"/>
      <c r="B995" s="755" t="s">
        <v>3947</v>
      </c>
      <c r="C995" s="797">
        <v>1121833001</v>
      </c>
      <c r="D995" s="755" t="s">
        <v>602</v>
      </c>
      <c r="E995" s="760" t="s">
        <v>277</v>
      </c>
      <c r="F995" s="761" t="s">
        <v>707</v>
      </c>
      <c r="G995" s="762" t="s">
        <v>708</v>
      </c>
      <c r="H995" s="763" t="s">
        <v>3948</v>
      </c>
      <c r="I995" s="759"/>
      <c r="J995" s="759"/>
      <c r="K995" s="759"/>
      <c r="L995" s="759"/>
      <c r="M995" s="759"/>
      <c r="N995" s="759"/>
      <c r="O995" s="759"/>
      <c r="P995" s="759"/>
      <c r="Q995" s="759"/>
      <c r="R995" s="759"/>
      <c r="S995" s="759"/>
      <c r="T995" s="759"/>
      <c r="U995" s="759"/>
      <c r="V995" s="759"/>
      <c r="W995" s="759"/>
      <c r="X995" s="759"/>
      <c r="Y995" s="759"/>
      <c r="Z995" s="759"/>
      <c r="AA995" s="759"/>
      <c r="AB995" s="759"/>
      <c r="AC995" s="759"/>
      <c r="AD995" s="759"/>
      <c r="AE995" s="759"/>
      <c r="AF995" s="759"/>
      <c r="AG995" s="759"/>
      <c r="AH995" s="759"/>
      <c r="AI995" s="759"/>
      <c r="AJ995" s="759"/>
      <c r="AK995" s="759"/>
      <c r="AL995" s="759"/>
      <c r="AM995" s="759"/>
      <c r="AN995" s="759"/>
      <c r="AO995" s="759"/>
      <c r="AP995" s="759"/>
      <c r="AQ995" s="759"/>
      <c r="AR995" s="759"/>
      <c r="AS995" s="759"/>
      <c r="AT995" s="759"/>
      <c r="AU995" s="759"/>
      <c r="AV995" s="759"/>
      <c r="AW995" s="759"/>
      <c r="AX995" s="759"/>
      <c r="AY995" s="759"/>
      <c r="AZ995" s="759"/>
      <c r="BA995" s="759"/>
      <c r="BB995" s="759"/>
      <c r="BC995" s="759"/>
      <c r="BD995" s="759"/>
      <c r="BE995" s="759"/>
      <c r="BF995" s="759"/>
      <c r="BG995" s="759"/>
      <c r="BH995" s="759"/>
      <c r="BI995" s="759"/>
      <c r="BJ995" s="759"/>
      <c r="BK995" s="759"/>
      <c r="BL995" s="759"/>
      <c r="BM995" s="759"/>
      <c r="BN995" s="759"/>
      <c r="BO995" s="759"/>
      <c r="BP995" s="759"/>
      <c r="BQ995" s="759"/>
      <c r="BR995" s="759"/>
      <c r="BS995" s="759"/>
      <c r="BT995" s="759"/>
      <c r="BU995" s="759"/>
      <c r="BV995" s="759"/>
      <c r="BW995" s="759"/>
      <c r="BX995" s="759"/>
      <c r="BY995" s="759"/>
      <c r="BZ995" s="759"/>
      <c r="CA995" s="759"/>
      <c r="CB995" s="759"/>
      <c r="CC995" s="759"/>
      <c r="CD995" s="759"/>
      <c r="CE995" s="759"/>
      <c r="CF995" s="759"/>
      <c r="CG995" s="759"/>
      <c r="CH995" s="759"/>
      <c r="CI995" s="759"/>
      <c r="CJ995" s="759"/>
      <c r="CK995" s="759"/>
      <c r="CL995" s="759"/>
      <c r="CM995" s="759"/>
      <c r="CN995" s="759"/>
      <c r="CO995" s="759"/>
      <c r="CP995" s="759"/>
      <c r="CQ995" s="759"/>
      <c r="CR995" s="759"/>
      <c r="CS995" s="759"/>
      <c r="CT995" s="759"/>
      <c r="CU995" s="759"/>
      <c r="CV995" s="759"/>
      <c r="CW995" s="759"/>
      <c r="CX995" s="759"/>
      <c r="CY995" s="759"/>
      <c r="CZ995" s="759"/>
      <c r="DA995" s="759"/>
      <c r="DB995" s="759"/>
      <c r="DC995" s="759"/>
      <c r="DD995" s="759"/>
      <c r="DE995" s="759"/>
      <c r="DF995" s="759"/>
      <c r="DG995" s="759"/>
      <c r="DH995" s="759"/>
      <c r="DI995" s="759"/>
      <c r="DJ995" s="759"/>
      <c r="DK995" s="759"/>
      <c r="DL995" s="759"/>
      <c r="DM995" s="759"/>
      <c r="DN995" s="759"/>
      <c r="DO995" s="759"/>
      <c r="DP995" s="759"/>
      <c r="DQ995" s="759"/>
      <c r="DR995" s="759"/>
      <c r="DS995" s="759"/>
      <c r="DT995" s="759"/>
      <c r="DU995" s="759"/>
      <c r="DV995" s="759"/>
      <c r="DW995" s="759"/>
      <c r="DX995" s="759"/>
      <c r="DY995" s="759"/>
      <c r="DZ995" s="759"/>
      <c r="EA995" s="759"/>
      <c r="EB995" s="759"/>
      <c r="EC995" s="759"/>
    </row>
    <row r="996" spans="1:133" s="774" customFormat="1" x14ac:dyDescent="0.2">
      <c r="A996" s="783"/>
      <c r="B996" s="755" t="s">
        <v>3949</v>
      </c>
      <c r="C996" s="798">
        <v>1121948633</v>
      </c>
      <c r="D996" s="755" t="s">
        <v>603</v>
      </c>
      <c r="E996" s="760" t="s">
        <v>277</v>
      </c>
      <c r="F996" s="761" t="s">
        <v>707</v>
      </c>
      <c r="G996" s="762" t="s">
        <v>708</v>
      </c>
      <c r="H996" s="763" t="s">
        <v>3951</v>
      </c>
      <c r="I996" s="759"/>
      <c r="J996" s="759"/>
      <c r="K996" s="759"/>
      <c r="L996" s="759"/>
      <c r="M996" s="759"/>
      <c r="N996" s="759"/>
      <c r="O996" s="759"/>
      <c r="P996" s="759"/>
      <c r="Q996" s="759"/>
      <c r="R996" s="759"/>
      <c r="S996" s="759"/>
      <c r="T996" s="759"/>
      <c r="U996" s="759"/>
      <c r="V996" s="759"/>
      <c r="W996" s="759"/>
      <c r="X996" s="759"/>
      <c r="Y996" s="759"/>
      <c r="Z996" s="759"/>
      <c r="AA996" s="759"/>
      <c r="AB996" s="759"/>
      <c r="AC996" s="759"/>
      <c r="AD996" s="759"/>
      <c r="AE996" s="759"/>
      <c r="AF996" s="759"/>
      <c r="AG996" s="759"/>
      <c r="AH996" s="759"/>
      <c r="AI996" s="759"/>
      <c r="AJ996" s="759"/>
      <c r="AK996" s="759"/>
      <c r="AL996" s="759"/>
      <c r="AM996" s="759"/>
      <c r="AN996" s="759"/>
      <c r="AO996" s="759"/>
      <c r="AP996" s="759"/>
      <c r="AQ996" s="759"/>
      <c r="AR996" s="759"/>
      <c r="AS996" s="759"/>
      <c r="AT996" s="759"/>
      <c r="AU996" s="759"/>
      <c r="AV996" s="759"/>
      <c r="AW996" s="759"/>
      <c r="AX996" s="759"/>
      <c r="AY996" s="759"/>
      <c r="AZ996" s="759"/>
      <c r="BA996" s="759"/>
      <c r="BB996" s="759"/>
      <c r="BC996" s="759"/>
      <c r="BD996" s="759"/>
      <c r="BE996" s="759"/>
      <c r="BF996" s="759"/>
      <c r="BG996" s="759"/>
      <c r="BH996" s="759"/>
      <c r="BI996" s="759"/>
      <c r="BJ996" s="759"/>
      <c r="BK996" s="759"/>
      <c r="BL996" s="759"/>
      <c r="BM996" s="759"/>
      <c r="BN996" s="759"/>
      <c r="BO996" s="759"/>
      <c r="BP996" s="759"/>
      <c r="BQ996" s="759"/>
      <c r="BR996" s="759"/>
      <c r="BS996" s="759"/>
      <c r="BT996" s="759"/>
      <c r="BU996" s="759"/>
      <c r="BV996" s="759"/>
      <c r="BW996" s="759"/>
      <c r="BX996" s="759"/>
      <c r="BY996" s="759"/>
      <c r="BZ996" s="759"/>
      <c r="CA996" s="759"/>
      <c r="CB996" s="759"/>
      <c r="CC996" s="759"/>
      <c r="CD996" s="759"/>
      <c r="CE996" s="759"/>
      <c r="CF996" s="759"/>
      <c r="CG996" s="759"/>
      <c r="CH996" s="759"/>
      <c r="CI996" s="759"/>
      <c r="CJ996" s="759"/>
      <c r="CK996" s="759"/>
      <c r="CL996" s="759"/>
      <c r="CM996" s="759"/>
      <c r="CN996" s="759"/>
      <c r="CO996" s="759"/>
      <c r="CP996" s="759"/>
      <c r="CQ996" s="759"/>
      <c r="CR996" s="759"/>
      <c r="CS996" s="759"/>
      <c r="CT996" s="759"/>
      <c r="CU996" s="759"/>
      <c r="CV996" s="759"/>
      <c r="CW996" s="759"/>
      <c r="CX996" s="759"/>
      <c r="CY996" s="759"/>
      <c r="CZ996" s="759"/>
      <c r="DA996" s="759"/>
      <c r="DB996" s="759"/>
      <c r="DC996" s="759"/>
      <c r="DD996" s="759"/>
      <c r="DE996" s="759"/>
      <c r="DF996" s="759"/>
      <c r="DG996" s="759"/>
      <c r="DH996" s="759"/>
      <c r="DI996" s="759"/>
      <c r="DJ996" s="759"/>
      <c r="DK996" s="759"/>
      <c r="DL996" s="759"/>
      <c r="DM996" s="759"/>
      <c r="DN996" s="759"/>
      <c r="DO996" s="759"/>
      <c r="DP996" s="759"/>
      <c r="DQ996" s="759"/>
      <c r="DR996" s="759"/>
      <c r="DS996" s="759"/>
      <c r="DT996" s="759"/>
      <c r="DU996" s="759"/>
      <c r="DV996" s="759"/>
      <c r="DW996" s="759"/>
      <c r="DX996" s="759"/>
      <c r="DY996" s="759"/>
      <c r="DZ996" s="759"/>
      <c r="EA996" s="759"/>
      <c r="EB996" s="759"/>
      <c r="EC996" s="759"/>
    </row>
    <row r="997" spans="1:133" x14ac:dyDescent="0.2">
      <c r="A997" s="783"/>
      <c r="B997" s="755" t="s">
        <v>3952</v>
      </c>
      <c r="C997" s="797">
        <v>52964097</v>
      </c>
      <c r="D997" s="755" t="s">
        <v>604</v>
      </c>
      <c r="E997" s="760" t="s">
        <v>277</v>
      </c>
      <c r="F997" s="761" t="s">
        <v>707</v>
      </c>
      <c r="G997" s="762" t="s">
        <v>708</v>
      </c>
      <c r="H997" s="763" t="s">
        <v>3953</v>
      </c>
    </row>
    <row r="998" spans="1:133" x14ac:dyDescent="0.2">
      <c r="A998" s="783"/>
      <c r="B998" s="755" t="s">
        <v>3954</v>
      </c>
      <c r="C998" s="797">
        <v>40447942</v>
      </c>
      <c r="D998" s="755" t="s">
        <v>606</v>
      </c>
      <c r="E998" s="760" t="s">
        <v>277</v>
      </c>
      <c r="F998" s="761" t="s">
        <v>707</v>
      </c>
      <c r="G998" s="762" t="s">
        <v>708</v>
      </c>
      <c r="H998" s="763" t="s">
        <v>3955</v>
      </c>
    </row>
    <row r="999" spans="1:133" x14ac:dyDescent="0.2">
      <c r="A999" s="783"/>
      <c r="B999" s="755" t="s">
        <v>3956</v>
      </c>
      <c r="C999" s="797">
        <v>1085298952</v>
      </c>
      <c r="D999" s="755" t="s">
        <v>607</v>
      </c>
      <c r="E999" s="760" t="s">
        <v>277</v>
      </c>
      <c r="F999" s="761" t="s">
        <v>707</v>
      </c>
      <c r="G999" s="762" t="s">
        <v>708</v>
      </c>
      <c r="H999" s="763" t="s">
        <v>3957</v>
      </c>
    </row>
    <row r="1000" spans="1:133" x14ac:dyDescent="0.2">
      <c r="A1000" s="783"/>
      <c r="B1000" s="755" t="s">
        <v>3958</v>
      </c>
      <c r="C1000" s="797">
        <v>80029191</v>
      </c>
      <c r="D1000" s="755" t="s">
        <v>1255</v>
      </c>
      <c r="E1000" s="760" t="s">
        <v>277</v>
      </c>
      <c r="F1000" s="761" t="s">
        <v>707</v>
      </c>
      <c r="G1000" s="762" t="s">
        <v>708</v>
      </c>
      <c r="H1000" s="763" t="s">
        <v>3959</v>
      </c>
    </row>
    <row r="1001" spans="1:133" x14ac:dyDescent="0.2">
      <c r="A1001" s="783"/>
      <c r="B1001" s="755" t="s">
        <v>3960</v>
      </c>
      <c r="C1001" s="797">
        <v>1121935319</v>
      </c>
      <c r="D1001" s="755" t="s">
        <v>2448</v>
      </c>
      <c r="E1001" s="760" t="s">
        <v>277</v>
      </c>
      <c r="F1001" s="761" t="s">
        <v>707</v>
      </c>
      <c r="G1001" s="762" t="s">
        <v>708</v>
      </c>
      <c r="H1001" s="763" t="s">
        <v>3961</v>
      </c>
    </row>
    <row r="1002" spans="1:133" x14ac:dyDescent="0.2">
      <c r="A1002" s="759"/>
      <c r="B1002" s="755" t="s">
        <v>4540</v>
      </c>
      <c r="C1002" s="797">
        <v>39626133</v>
      </c>
      <c r="D1002" s="755" t="s">
        <v>1429</v>
      </c>
      <c r="E1002" s="760" t="s">
        <v>277</v>
      </c>
      <c r="F1002" s="761" t="s">
        <v>707</v>
      </c>
      <c r="G1002" s="762" t="s">
        <v>708</v>
      </c>
      <c r="H1002" s="765" t="s">
        <v>4543</v>
      </c>
    </row>
    <row r="1003" spans="1:133" x14ac:dyDescent="0.2">
      <c r="A1003" s="786"/>
      <c r="B1003" s="755" t="s">
        <v>4713</v>
      </c>
      <c r="C1003" s="797">
        <v>1121899808</v>
      </c>
      <c r="D1003" s="755" t="s">
        <v>600</v>
      </c>
      <c r="E1003" s="760" t="s">
        <v>277</v>
      </c>
      <c r="F1003" s="761" t="s">
        <v>707</v>
      </c>
      <c r="G1003" s="762" t="s">
        <v>708</v>
      </c>
      <c r="H1003" s="763" t="s">
        <v>4714</v>
      </c>
    </row>
    <row r="1004" spans="1:133" x14ac:dyDescent="0.2">
      <c r="A1004" s="786"/>
      <c r="B1004" s="755" t="s">
        <v>4715</v>
      </c>
      <c r="C1004" s="797">
        <v>40215055</v>
      </c>
      <c r="D1004" s="755" t="s">
        <v>605</v>
      </c>
      <c r="E1004" s="760" t="s">
        <v>277</v>
      </c>
      <c r="F1004" s="761" t="s">
        <v>707</v>
      </c>
      <c r="G1004" s="762" t="s">
        <v>708</v>
      </c>
      <c r="H1004" s="763" t="s">
        <v>4716</v>
      </c>
    </row>
    <row r="1005" spans="1:133" x14ac:dyDescent="0.2">
      <c r="A1005" s="786"/>
      <c r="B1005" s="755" t="s">
        <v>4717</v>
      </c>
      <c r="C1005" s="798">
        <v>24716432</v>
      </c>
      <c r="D1005" s="755" t="s">
        <v>608</v>
      </c>
      <c r="E1005" s="760" t="s">
        <v>277</v>
      </c>
      <c r="F1005" s="761" t="s">
        <v>707</v>
      </c>
      <c r="G1005" s="762" t="s">
        <v>708</v>
      </c>
      <c r="H1005" s="763" t="s">
        <v>4718</v>
      </c>
    </row>
    <row r="1006" spans="1:133" ht="5.4" customHeight="1" x14ac:dyDescent="0.3"/>
  </sheetData>
  <sheetProtection algorithmName="SHA-512" hashValue="4MOlY7aURwkGy4H6RX/HkGu8DD1jOEnOYGALaoxIhqZ+p2xXrBj1sXEyeChFP5XYQAfTnWGwXOvlaC4JZnU3Ag==" saltValue="s2ksrzyDhrBaFsx5CM7IxQ==" spinCount="100000" sheet="1" autoFilter="0"/>
  <autoFilter ref="A2:EC2" xr:uid="{00000000-0009-0000-0000-000000000000}">
    <sortState xmlns:xlrd2="http://schemas.microsoft.com/office/spreadsheetml/2017/richdata2" ref="A3:EC1005">
      <sortCondition ref="F2"/>
    </sortState>
  </autoFilter>
  <conditionalFormatting sqref="H276">
    <cfRule type="duplicateValues" dxfId="3094" priority="862"/>
  </conditionalFormatting>
  <conditionalFormatting sqref="H276">
    <cfRule type="duplicateValues" dxfId="3093" priority="861"/>
  </conditionalFormatting>
  <conditionalFormatting sqref="H276">
    <cfRule type="duplicateValues" dxfId="3092" priority="860"/>
  </conditionalFormatting>
  <conditionalFormatting sqref="H276">
    <cfRule type="duplicateValues" dxfId="3091" priority="858"/>
    <cfRule type="duplicateValues" dxfId="3090" priority="859"/>
  </conditionalFormatting>
  <conditionalFormatting sqref="H251 H70:H192">
    <cfRule type="duplicateValues" dxfId="3089" priority="857"/>
  </conditionalFormatting>
  <conditionalFormatting sqref="H251 H70:H192">
    <cfRule type="duplicateValues" dxfId="3088" priority="855"/>
    <cfRule type="duplicateValues" dxfId="3087" priority="856"/>
  </conditionalFormatting>
  <conditionalFormatting sqref="H423">
    <cfRule type="duplicateValues" dxfId="3086" priority="854"/>
  </conditionalFormatting>
  <conditionalFormatting sqref="H423">
    <cfRule type="duplicateValues" dxfId="3085" priority="852"/>
    <cfRule type="duplicateValues" dxfId="3084" priority="853"/>
  </conditionalFormatting>
  <conditionalFormatting sqref="H423">
    <cfRule type="duplicateValues" dxfId="3083" priority="851"/>
  </conditionalFormatting>
  <conditionalFormatting sqref="H423">
    <cfRule type="duplicateValues" dxfId="3082" priority="850"/>
  </conditionalFormatting>
  <conditionalFormatting sqref="H423">
    <cfRule type="duplicateValues" dxfId="3081" priority="848"/>
    <cfRule type="duplicateValues" dxfId="3080" priority="849"/>
  </conditionalFormatting>
  <conditionalFormatting sqref="H423">
    <cfRule type="duplicateValues" dxfId="3079" priority="847"/>
  </conditionalFormatting>
  <conditionalFormatting sqref="H424">
    <cfRule type="duplicateValues" dxfId="3078" priority="846"/>
  </conditionalFormatting>
  <conditionalFormatting sqref="H424">
    <cfRule type="duplicateValues" dxfId="3077" priority="844"/>
    <cfRule type="duplicateValues" dxfId="3076" priority="845"/>
  </conditionalFormatting>
  <conditionalFormatting sqref="H424">
    <cfRule type="duplicateValues" dxfId="3075" priority="843"/>
  </conditionalFormatting>
  <conditionalFormatting sqref="H424">
    <cfRule type="duplicateValues" dxfId="3074" priority="842"/>
  </conditionalFormatting>
  <conditionalFormatting sqref="H424">
    <cfRule type="duplicateValues" dxfId="3073" priority="840"/>
    <cfRule type="duplicateValues" dxfId="3072" priority="841"/>
  </conditionalFormatting>
  <conditionalFormatting sqref="H424">
    <cfRule type="duplicateValues" dxfId="3071" priority="839"/>
  </conditionalFormatting>
  <conditionalFormatting sqref="H425">
    <cfRule type="duplicateValues" dxfId="3070" priority="838"/>
  </conditionalFormatting>
  <conditionalFormatting sqref="H425">
    <cfRule type="duplicateValues" dxfId="3069" priority="836"/>
    <cfRule type="duplicateValues" dxfId="3068" priority="837"/>
  </conditionalFormatting>
  <conditionalFormatting sqref="H425">
    <cfRule type="duplicateValues" dxfId="3067" priority="835"/>
  </conditionalFormatting>
  <conditionalFormatting sqref="H425">
    <cfRule type="duplicateValues" dxfId="3066" priority="834"/>
  </conditionalFormatting>
  <conditionalFormatting sqref="H425">
    <cfRule type="duplicateValues" dxfId="3065" priority="832"/>
    <cfRule type="duplicateValues" dxfId="3064" priority="833"/>
  </conditionalFormatting>
  <conditionalFormatting sqref="H425">
    <cfRule type="duplicateValues" dxfId="3063" priority="831"/>
  </conditionalFormatting>
  <conditionalFormatting sqref="H426">
    <cfRule type="duplicateValues" dxfId="3062" priority="830"/>
  </conditionalFormatting>
  <conditionalFormatting sqref="H426">
    <cfRule type="duplicateValues" dxfId="3061" priority="828"/>
    <cfRule type="duplicateValues" dxfId="3060" priority="829"/>
  </conditionalFormatting>
  <conditionalFormatting sqref="H426">
    <cfRule type="duplicateValues" dxfId="3059" priority="827"/>
  </conditionalFormatting>
  <conditionalFormatting sqref="H426">
    <cfRule type="duplicateValues" dxfId="3058" priority="826"/>
  </conditionalFormatting>
  <conditionalFormatting sqref="H426">
    <cfRule type="duplicateValues" dxfId="3057" priority="824"/>
    <cfRule type="duplicateValues" dxfId="3056" priority="825"/>
  </conditionalFormatting>
  <conditionalFormatting sqref="H426">
    <cfRule type="duplicateValues" dxfId="3055" priority="823"/>
  </conditionalFormatting>
  <conditionalFormatting sqref="H427 H408:H422">
    <cfRule type="duplicateValues" dxfId="3054" priority="822"/>
  </conditionalFormatting>
  <conditionalFormatting sqref="H427 H408:H422">
    <cfRule type="duplicateValues" dxfId="3053" priority="820"/>
    <cfRule type="duplicateValues" dxfId="3052" priority="821"/>
  </conditionalFormatting>
  <conditionalFormatting sqref="H427">
    <cfRule type="duplicateValues" dxfId="3051" priority="819"/>
  </conditionalFormatting>
  <conditionalFormatting sqref="H427">
    <cfRule type="duplicateValues" dxfId="3050" priority="817"/>
    <cfRule type="duplicateValues" dxfId="3049" priority="818"/>
  </conditionalFormatting>
  <conditionalFormatting sqref="H427 H408:H422">
    <cfRule type="duplicateValues" dxfId="3048" priority="816"/>
  </conditionalFormatting>
  <conditionalFormatting sqref="H428:H437">
    <cfRule type="duplicateValues" dxfId="3047" priority="813"/>
    <cfRule type="duplicateValues" dxfId="3046" priority="814"/>
    <cfRule type="duplicateValues" dxfId="3045" priority="815"/>
  </conditionalFormatting>
  <conditionalFormatting sqref="H438">
    <cfRule type="duplicateValues" dxfId="3044" priority="805"/>
    <cfRule type="duplicateValues" dxfId="3043" priority="806"/>
    <cfRule type="duplicateValues" dxfId="3042" priority="807"/>
    <cfRule type="duplicateValues" dxfId="3041" priority="808"/>
    <cfRule type="duplicateValues" dxfId="3040" priority="809"/>
    <cfRule type="duplicateValues" dxfId="3039" priority="810"/>
    <cfRule type="duplicateValues" dxfId="3038" priority="811"/>
    <cfRule type="duplicateValues" dxfId="3037" priority="812"/>
  </conditionalFormatting>
  <conditionalFormatting sqref="H428:H437">
    <cfRule type="duplicateValues" dxfId="3036" priority="801"/>
    <cfRule type="duplicateValues" dxfId="3035" priority="802"/>
    <cfRule type="duplicateValues" dxfId="3034" priority="803"/>
    <cfRule type="duplicateValues" dxfId="3033" priority="804"/>
  </conditionalFormatting>
  <conditionalFormatting sqref="H440:H441">
    <cfRule type="duplicateValues" dxfId="3032" priority="798"/>
    <cfRule type="duplicateValues" dxfId="3031" priority="799"/>
    <cfRule type="duplicateValues" dxfId="3030" priority="800"/>
  </conditionalFormatting>
  <conditionalFormatting sqref="H442">
    <cfRule type="duplicateValues" dxfId="3029" priority="789"/>
    <cfRule type="duplicateValues" dxfId="3028" priority="790"/>
    <cfRule type="duplicateValues" dxfId="3027" priority="791"/>
    <cfRule type="duplicateValues" dxfId="3026" priority="792"/>
    <cfRule type="duplicateValues" dxfId="3025" priority="793"/>
    <cfRule type="duplicateValues" dxfId="3024" priority="794"/>
    <cfRule type="duplicateValues" dxfId="3023" priority="795"/>
    <cfRule type="duplicateValues" dxfId="3022" priority="796"/>
    <cfRule type="duplicateValues" dxfId="3021" priority="797"/>
  </conditionalFormatting>
  <conditionalFormatting sqref="H443">
    <cfRule type="duplicateValues" dxfId="3020" priority="779"/>
    <cfRule type="duplicateValues" dxfId="3019" priority="780"/>
    <cfRule type="duplicateValues" dxfId="3018" priority="781"/>
    <cfRule type="duplicateValues" dxfId="3017" priority="782"/>
    <cfRule type="duplicateValues" dxfId="3016" priority="783"/>
    <cfRule type="duplicateValues" dxfId="3015" priority="784"/>
    <cfRule type="duplicateValues" dxfId="3014" priority="785"/>
    <cfRule type="duplicateValues" dxfId="3013" priority="786"/>
    <cfRule type="duplicateValues" dxfId="3012" priority="787"/>
    <cfRule type="duplicateValues" dxfId="3011" priority="788"/>
  </conditionalFormatting>
  <conditionalFormatting sqref="H444">
    <cfRule type="duplicateValues" dxfId="3010" priority="770"/>
    <cfRule type="duplicateValues" dxfId="3009" priority="771"/>
    <cfRule type="duplicateValues" dxfId="3008" priority="772"/>
    <cfRule type="duplicateValues" dxfId="3007" priority="773"/>
    <cfRule type="duplicateValues" dxfId="3006" priority="774"/>
    <cfRule type="duplicateValues" dxfId="3005" priority="775"/>
    <cfRule type="duplicateValues" dxfId="3004" priority="776"/>
    <cfRule type="duplicateValues" dxfId="3003" priority="777"/>
    <cfRule type="duplicateValues" dxfId="3002" priority="778"/>
  </conditionalFormatting>
  <conditionalFormatting sqref="H445">
    <cfRule type="duplicateValues" dxfId="3001" priority="761"/>
    <cfRule type="duplicateValues" dxfId="3000" priority="762"/>
    <cfRule type="duplicateValues" dxfId="2999" priority="763"/>
    <cfRule type="duplicateValues" dxfId="2998" priority="764"/>
    <cfRule type="duplicateValues" dxfId="2997" priority="765"/>
    <cfRule type="duplicateValues" dxfId="2996" priority="766"/>
    <cfRule type="duplicateValues" dxfId="2995" priority="767"/>
    <cfRule type="duplicateValues" dxfId="2994" priority="768"/>
    <cfRule type="duplicateValues" dxfId="2993" priority="769"/>
  </conditionalFormatting>
  <conditionalFormatting sqref="H446">
    <cfRule type="duplicateValues" dxfId="2992" priority="751"/>
    <cfRule type="duplicateValues" dxfId="2991" priority="752"/>
    <cfRule type="duplicateValues" dxfId="2990" priority="753"/>
    <cfRule type="duplicateValues" dxfId="2989" priority="754"/>
    <cfRule type="duplicateValues" dxfId="2988" priority="755"/>
    <cfRule type="duplicateValues" dxfId="2987" priority="756"/>
    <cfRule type="duplicateValues" dxfId="2986" priority="757"/>
    <cfRule type="duplicateValues" dxfId="2985" priority="758"/>
    <cfRule type="duplicateValues" dxfId="2984" priority="759"/>
    <cfRule type="duplicateValues" dxfId="2983" priority="760"/>
  </conditionalFormatting>
  <conditionalFormatting sqref="H447">
    <cfRule type="duplicateValues" dxfId="2982" priority="743"/>
    <cfRule type="duplicateValues" dxfId="2981" priority="744"/>
    <cfRule type="duplicateValues" dxfId="2980" priority="745"/>
    <cfRule type="duplicateValues" dxfId="2979" priority="746"/>
    <cfRule type="duplicateValues" dxfId="2978" priority="747"/>
    <cfRule type="duplicateValues" dxfId="2977" priority="748"/>
    <cfRule type="duplicateValues" dxfId="2976" priority="749"/>
    <cfRule type="duplicateValues" dxfId="2975" priority="750"/>
  </conditionalFormatting>
  <conditionalFormatting sqref="H440:H447">
    <cfRule type="duplicateValues" dxfId="2974" priority="742"/>
  </conditionalFormatting>
  <conditionalFormatting sqref="H440:H441">
    <cfRule type="duplicateValues" dxfId="2973" priority="737"/>
    <cfRule type="duplicateValues" dxfId="2972" priority="738"/>
    <cfRule type="duplicateValues" dxfId="2971" priority="739"/>
    <cfRule type="duplicateValues" dxfId="2970" priority="740"/>
    <cfRule type="duplicateValues" dxfId="2969" priority="741"/>
  </conditionalFormatting>
  <conditionalFormatting sqref="H440:H442">
    <cfRule type="duplicateValues" dxfId="2968" priority="736"/>
  </conditionalFormatting>
  <conditionalFormatting sqref="H450">
    <cfRule type="duplicateValues" dxfId="2967" priority="727"/>
    <cfRule type="duplicateValues" dxfId="2966" priority="728"/>
    <cfRule type="duplicateValues" dxfId="2965" priority="729"/>
    <cfRule type="duplicateValues" dxfId="2964" priority="730"/>
    <cfRule type="duplicateValues" dxfId="2963" priority="731"/>
    <cfRule type="duplicateValues" dxfId="2962" priority="732"/>
    <cfRule type="duplicateValues" dxfId="2961" priority="733"/>
    <cfRule type="duplicateValues" dxfId="2960" priority="734"/>
    <cfRule type="duplicateValues" dxfId="2959" priority="735"/>
  </conditionalFormatting>
  <conditionalFormatting sqref="H451">
    <cfRule type="duplicateValues" dxfId="2958" priority="718"/>
    <cfRule type="duplicateValues" dxfId="2957" priority="719"/>
    <cfRule type="duplicateValues" dxfId="2956" priority="720"/>
    <cfRule type="duplicateValues" dxfId="2955" priority="721"/>
    <cfRule type="duplicateValues" dxfId="2954" priority="722"/>
    <cfRule type="duplicateValues" dxfId="2953" priority="723"/>
    <cfRule type="duplicateValues" dxfId="2952" priority="724"/>
    <cfRule type="duplicateValues" dxfId="2951" priority="725"/>
    <cfRule type="duplicateValues" dxfId="2950" priority="726"/>
  </conditionalFormatting>
  <conditionalFormatting sqref="H452">
    <cfRule type="duplicateValues" dxfId="2949" priority="709"/>
    <cfRule type="duplicateValues" dxfId="2948" priority="710"/>
    <cfRule type="duplicateValues" dxfId="2947" priority="711"/>
    <cfRule type="duplicateValues" dxfId="2946" priority="712"/>
    <cfRule type="duplicateValues" dxfId="2945" priority="713"/>
    <cfRule type="duplicateValues" dxfId="2944" priority="714"/>
    <cfRule type="duplicateValues" dxfId="2943" priority="715"/>
    <cfRule type="duplicateValues" dxfId="2942" priority="716"/>
    <cfRule type="duplicateValues" dxfId="2941" priority="717"/>
  </conditionalFormatting>
  <conditionalFormatting sqref="H454">
    <cfRule type="duplicateValues" dxfId="2940" priority="703"/>
    <cfRule type="duplicateValues" dxfId="2939" priority="704"/>
    <cfRule type="duplicateValues" dxfId="2938" priority="705"/>
    <cfRule type="duplicateValues" dxfId="2937" priority="706"/>
    <cfRule type="duplicateValues" dxfId="2936" priority="707"/>
    <cfRule type="duplicateValues" dxfId="2935" priority="708"/>
  </conditionalFormatting>
  <conditionalFormatting sqref="H458:H459">
    <cfRule type="duplicateValues" dxfId="2934" priority="690"/>
    <cfRule type="duplicateValues" dxfId="2933" priority="691"/>
    <cfRule type="duplicateValues" dxfId="2932" priority="692"/>
    <cfRule type="duplicateValues" dxfId="2931" priority="693"/>
    <cfRule type="duplicateValues" dxfId="2930" priority="694"/>
    <cfRule type="duplicateValues" dxfId="2929" priority="695"/>
    <cfRule type="duplicateValues" dxfId="2928" priority="696"/>
    <cfRule type="duplicateValues" dxfId="2927" priority="697"/>
    <cfRule type="duplicateValues" dxfId="2926" priority="698"/>
    <cfRule type="duplicateValues" dxfId="2925" priority="699"/>
    <cfRule type="duplicateValues" dxfId="2924" priority="700"/>
    <cfRule type="duplicateValues" dxfId="2923" priority="701"/>
    <cfRule type="duplicateValues" dxfId="2922" priority="702"/>
  </conditionalFormatting>
  <conditionalFormatting sqref="H455:H457">
    <cfRule type="duplicateValues" dxfId="2921" priority="688"/>
    <cfRule type="duplicateValues" dxfId="2920" priority="689"/>
  </conditionalFormatting>
  <conditionalFormatting sqref="H448:H449">
    <cfRule type="duplicateValues" dxfId="2919" priority="685"/>
    <cfRule type="duplicateValues" dxfId="2918" priority="686"/>
    <cfRule type="duplicateValues" dxfId="2917" priority="687"/>
  </conditionalFormatting>
  <conditionalFormatting sqref="H455:H457">
    <cfRule type="duplicateValues" dxfId="2916" priority="684"/>
  </conditionalFormatting>
  <conditionalFormatting sqref="H448:H459">
    <cfRule type="duplicateValues" dxfId="2915" priority="683"/>
  </conditionalFormatting>
  <conditionalFormatting sqref="H448:H457">
    <cfRule type="duplicateValues" dxfId="2914" priority="681"/>
    <cfRule type="duplicateValues" dxfId="2913" priority="682"/>
  </conditionalFormatting>
  <conditionalFormatting sqref="H448:H449">
    <cfRule type="duplicateValues" dxfId="2912" priority="676"/>
    <cfRule type="duplicateValues" dxfId="2911" priority="677"/>
    <cfRule type="duplicateValues" dxfId="2910" priority="678"/>
    <cfRule type="duplicateValues" dxfId="2909" priority="679"/>
    <cfRule type="duplicateValues" dxfId="2908" priority="680"/>
  </conditionalFormatting>
  <conditionalFormatting sqref="H448:H450">
    <cfRule type="duplicateValues" dxfId="2907" priority="675"/>
  </conditionalFormatting>
  <conditionalFormatting sqref="H448:H452">
    <cfRule type="duplicateValues" dxfId="2906" priority="674"/>
  </conditionalFormatting>
  <conditionalFormatting sqref="H448:H453">
    <cfRule type="duplicateValues" dxfId="2905" priority="672"/>
    <cfRule type="duplicateValues" dxfId="2904" priority="673"/>
  </conditionalFormatting>
  <conditionalFormatting sqref="H462">
    <cfRule type="duplicateValues" dxfId="2903" priority="671"/>
  </conditionalFormatting>
  <conditionalFormatting sqref="H462">
    <cfRule type="duplicateValues" dxfId="2902" priority="670"/>
  </conditionalFormatting>
  <conditionalFormatting sqref="H462">
    <cfRule type="duplicateValues" dxfId="2901" priority="668"/>
    <cfRule type="duplicateValues" dxfId="2900" priority="669"/>
  </conditionalFormatting>
  <conditionalFormatting sqref="H462">
    <cfRule type="duplicateValues" dxfId="2899" priority="666"/>
    <cfRule type="duplicateValues" dxfId="2898" priority="667"/>
  </conditionalFormatting>
  <conditionalFormatting sqref="H460:H461">
    <cfRule type="duplicateValues" dxfId="2897" priority="661"/>
    <cfRule type="duplicateValues" dxfId="2896" priority="662"/>
    <cfRule type="duplicateValues" dxfId="2895" priority="663"/>
    <cfRule type="duplicateValues" dxfId="2894" priority="664"/>
    <cfRule type="duplicateValues" dxfId="2893" priority="665"/>
  </conditionalFormatting>
  <conditionalFormatting sqref="H460:H461">
    <cfRule type="duplicateValues" dxfId="2892" priority="660"/>
  </conditionalFormatting>
  <conditionalFormatting sqref="H460:H461">
    <cfRule type="duplicateValues" dxfId="2891" priority="659"/>
  </conditionalFormatting>
  <conditionalFormatting sqref="H460:H461">
    <cfRule type="duplicateValues" dxfId="2890" priority="656"/>
    <cfRule type="duplicateValues" dxfId="2889" priority="657"/>
    <cfRule type="duplicateValues" dxfId="2888" priority="658"/>
  </conditionalFormatting>
  <conditionalFormatting sqref="H460:H461">
    <cfRule type="duplicateValues" dxfId="2887" priority="654"/>
    <cfRule type="duplicateValues" dxfId="2886" priority="655"/>
  </conditionalFormatting>
  <conditionalFormatting sqref="H460:H461">
    <cfRule type="duplicateValues" dxfId="2885" priority="652"/>
    <cfRule type="duplicateValues" dxfId="2884" priority="653"/>
  </conditionalFormatting>
  <conditionalFormatting sqref="H460:H461">
    <cfRule type="duplicateValues" dxfId="2883" priority="651"/>
  </conditionalFormatting>
  <conditionalFormatting sqref="H467">
    <cfRule type="duplicateValues" dxfId="2882" priority="646"/>
    <cfRule type="duplicateValues" dxfId="2881" priority="647"/>
    <cfRule type="duplicateValues" dxfId="2880" priority="648"/>
    <cfRule type="duplicateValues" dxfId="2879" priority="649"/>
    <cfRule type="duplicateValues" dxfId="2878" priority="650"/>
  </conditionalFormatting>
  <conditionalFormatting sqref="H467">
    <cfRule type="duplicateValues" dxfId="2877" priority="645"/>
  </conditionalFormatting>
  <conditionalFormatting sqref="H467">
    <cfRule type="duplicateValues" dxfId="2876" priority="644"/>
  </conditionalFormatting>
  <conditionalFormatting sqref="H467">
    <cfRule type="duplicateValues" dxfId="2875" priority="641"/>
    <cfRule type="duplicateValues" dxfId="2874" priority="642"/>
    <cfRule type="duplicateValues" dxfId="2873" priority="643"/>
  </conditionalFormatting>
  <conditionalFormatting sqref="H467">
    <cfRule type="duplicateValues" dxfId="2872" priority="639"/>
    <cfRule type="duplicateValues" dxfId="2871" priority="640"/>
  </conditionalFormatting>
  <conditionalFormatting sqref="H467">
    <cfRule type="duplicateValues" dxfId="2870" priority="637"/>
    <cfRule type="duplicateValues" dxfId="2869" priority="638"/>
  </conditionalFormatting>
  <conditionalFormatting sqref="H467">
    <cfRule type="duplicateValues" dxfId="2868" priority="636"/>
  </conditionalFormatting>
  <conditionalFormatting sqref="H467">
    <cfRule type="duplicateValues" dxfId="2867" priority="635"/>
  </conditionalFormatting>
  <conditionalFormatting sqref="H467">
    <cfRule type="duplicateValues" dxfId="2866" priority="634"/>
  </conditionalFormatting>
  <conditionalFormatting sqref="H467">
    <cfRule type="duplicateValues" dxfId="2865" priority="633"/>
  </conditionalFormatting>
  <conditionalFormatting sqref="H462">
    <cfRule type="duplicateValues" dxfId="2864" priority="632"/>
  </conditionalFormatting>
  <conditionalFormatting sqref="H460:H465">
    <cfRule type="duplicateValues" dxfId="2863" priority="631"/>
  </conditionalFormatting>
  <conditionalFormatting sqref="H463:H465">
    <cfRule type="duplicateValues" dxfId="2862" priority="626"/>
    <cfRule type="duplicateValues" dxfId="2861" priority="627"/>
    <cfRule type="duplicateValues" dxfId="2860" priority="628"/>
    <cfRule type="duplicateValues" dxfId="2859" priority="629"/>
    <cfRule type="duplicateValues" dxfId="2858" priority="630"/>
  </conditionalFormatting>
  <conditionalFormatting sqref="H463:H465">
    <cfRule type="duplicateValues" dxfId="2857" priority="625"/>
  </conditionalFormatting>
  <conditionalFormatting sqref="H463:H465">
    <cfRule type="duplicateValues" dxfId="2856" priority="622"/>
    <cfRule type="duplicateValues" dxfId="2855" priority="623"/>
    <cfRule type="duplicateValues" dxfId="2854" priority="624"/>
  </conditionalFormatting>
  <conditionalFormatting sqref="H463:H465">
    <cfRule type="duplicateValues" dxfId="2853" priority="620"/>
    <cfRule type="duplicateValues" dxfId="2852" priority="621"/>
  </conditionalFormatting>
  <conditionalFormatting sqref="H463:H465">
    <cfRule type="duplicateValues" dxfId="2851" priority="618"/>
    <cfRule type="duplicateValues" dxfId="2850" priority="619"/>
  </conditionalFormatting>
  <conditionalFormatting sqref="H468:H474">
    <cfRule type="duplicateValues" dxfId="2849" priority="613"/>
    <cfRule type="duplicateValues" dxfId="2848" priority="614"/>
    <cfRule type="duplicateValues" dxfId="2847" priority="615"/>
    <cfRule type="duplicateValues" dxfId="2846" priority="616"/>
    <cfRule type="duplicateValues" dxfId="2845" priority="617"/>
  </conditionalFormatting>
  <conditionalFormatting sqref="H468:H474">
    <cfRule type="duplicateValues" dxfId="2844" priority="612"/>
  </conditionalFormatting>
  <conditionalFormatting sqref="H468:H474">
    <cfRule type="duplicateValues" dxfId="2843" priority="609"/>
    <cfRule type="duplicateValues" dxfId="2842" priority="610"/>
    <cfRule type="duplicateValues" dxfId="2841" priority="611"/>
  </conditionalFormatting>
  <conditionalFormatting sqref="H468:H474">
    <cfRule type="duplicateValues" dxfId="2840" priority="607"/>
    <cfRule type="duplicateValues" dxfId="2839" priority="608"/>
  </conditionalFormatting>
  <conditionalFormatting sqref="H468:H474">
    <cfRule type="duplicateValues" dxfId="2838" priority="605"/>
    <cfRule type="duplicateValues" dxfId="2837" priority="606"/>
  </conditionalFormatting>
  <conditionalFormatting sqref="H477">
    <cfRule type="duplicateValues" dxfId="2836" priority="604"/>
  </conditionalFormatting>
  <conditionalFormatting sqref="H477">
    <cfRule type="duplicateValues" dxfId="2835" priority="599"/>
    <cfRule type="duplicateValues" dxfId="2834" priority="600"/>
    <cfRule type="duplicateValues" dxfId="2833" priority="601"/>
    <cfRule type="duplicateValues" dxfId="2832" priority="602"/>
    <cfRule type="duplicateValues" dxfId="2831" priority="603"/>
  </conditionalFormatting>
  <conditionalFormatting sqref="H477">
    <cfRule type="duplicateValues" dxfId="2830" priority="598"/>
  </conditionalFormatting>
  <conditionalFormatting sqref="H477">
    <cfRule type="duplicateValues" dxfId="2829" priority="595"/>
    <cfRule type="duplicateValues" dxfId="2828" priority="596"/>
    <cfRule type="duplicateValues" dxfId="2827" priority="597"/>
  </conditionalFormatting>
  <conditionalFormatting sqref="H477">
    <cfRule type="duplicateValues" dxfId="2826" priority="593"/>
    <cfRule type="duplicateValues" dxfId="2825" priority="594"/>
  </conditionalFormatting>
  <conditionalFormatting sqref="H477">
    <cfRule type="duplicateValues" dxfId="2824" priority="591"/>
    <cfRule type="duplicateValues" dxfId="2823" priority="592"/>
  </conditionalFormatting>
  <conditionalFormatting sqref="H477">
    <cfRule type="duplicateValues" dxfId="2822" priority="590"/>
  </conditionalFormatting>
  <conditionalFormatting sqref="H476">
    <cfRule type="duplicateValues" dxfId="2821" priority="585"/>
    <cfRule type="duplicateValues" dxfId="2820" priority="586"/>
    <cfRule type="duplicateValues" dxfId="2819" priority="587"/>
    <cfRule type="duplicateValues" dxfId="2818" priority="588"/>
    <cfRule type="duplicateValues" dxfId="2817" priority="589"/>
  </conditionalFormatting>
  <conditionalFormatting sqref="H476">
    <cfRule type="duplicateValues" dxfId="2816" priority="584"/>
  </conditionalFormatting>
  <conditionalFormatting sqref="H476">
    <cfRule type="duplicateValues" dxfId="2815" priority="581"/>
    <cfRule type="duplicateValues" dxfId="2814" priority="582"/>
    <cfRule type="duplicateValues" dxfId="2813" priority="583"/>
  </conditionalFormatting>
  <conditionalFormatting sqref="H475">
    <cfRule type="duplicateValues" dxfId="2812" priority="580"/>
  </conditionalFormatting>
  <conditionalFormatting sqref="H475">
    <cfRule type="duplicateValues" dxfId="2811" priority="579"/>
  </conditionalFormatting>
  <conditionalFormatting sqref="H475">
    <cfRule type="duplicateValues" dxfId="2810" priority="577"/>
    <cfRule type="duplicateValues" dxfId="2809" priority="578"/>
  </conditionalFormatting>
  <conditionalFormatting sqref="H475">
    <cfRule type="duplicateValues" dxfId="2808" priority="575"/>
    <cfRule type="duplicateValues" dxfId="2807" priority="576"/>
  </conditionalFormatting>
  <conditionalFormatting sqref="H475">
    <cfRule type="duplicateValues" dxfId="2806" priority="574"/>
  </conditionalFormatting>
  <conditionalFormatting sqref="H475">
    <cfRule type="duplicateValues" dxfId="2805" priority="569"/>
    <cfRule type="duplicateValues" dxfId="2804" priority="570"/>
    <cfRule type="duplicateValues" dxfId="2803" priority="571"/>
    <cfRule type="duplicateValues" dxfId="2802" priority="572"/>
    <cfRule type="duplicateValues" dxfId="2801" priority="573"/>
  </conditionalFormatting>
  <conditionalFormatting sqref="H475">
    <cfRule type="duplicateValues" dxfId="2800" priority="568"/>
  </conditionalFormatting>
  <conditionalFormatting sqref="H475">
    <cfRule type="duplicateValues" dxfId="2799" priority="565"/>
    <cfRule type="duplicateValues" dxfId="2798" priority="566"/>
    <cfRule type="duplicateValues" dxfId="2797" priority="567"/>
  </conditionalFormatting>
  <conditionalFormatting sqref="H475">
    <cfRule type="duplicateValues" dxfId="2796" priority="563"/>
    <cfRule type="duplicateValues" dxfId="2795" priority="564"/>
  </conditionalFormatting>
  <conditionalFormatting sqref="H479">
    <cfRule type="duplicateValues" dxfId="2794" priority="562"/>
  </conditionalFormatting>
  <conditionalFormatting sqref="H479">
    <cfRule type="duplicateValues" dxfId="2793" priority="561"/>
  </conditionalFormatting>
  <conditionalFormatting sqref="H479">
    <cfRule type="duplicateValues" dxfId="2792" priority="559"/>
    <cfRule type="duplicateValues" dxfId="2791" priority="560"/>
  </conditionalFormatting>
  <conditionalFormatting sqref="H479">
    <cfRule type="duplicateValues" dxfId="2790" priority="554"/>
    <cfRule type="duplicateValues" dxfId="2789" priority="555"/>
    <cfRule type="duplicateValues" dxfId="2788" priority="556"/>
    <cfRule type="duplicateValues" dxfId="2787" priority="557"/>
    <cfRule type="duplicateValues" dxfId="2786" priority="558"/>
  </conditionalFormatting>
  <conditionalFormatting sqref="H479">
    <cfRule type="duplicateValues" dxfId="2785" priority="553"/>
  </conditionalFormatting>
  <conditionalFormatting sqref="H479">
    <cfRule type="duplicateValues" dxfId="2784" priority="550"/>
    <cfRule type="duplicateValues" dxfId="2783" priority="551"/>
    <cfRule type="duplicateValues" dxfId="2782" priority="552"/>
  </conditionalFormatting>
  <conditionalFormatting sqref="H479">
    <cfRule type="duplicateValues" dxfId="2781" priority="548"/>
    <cfRule type="duplicateValues" dxfId="2780" priority="549"/>
  </conditionalFormatting>
  <conditionalFormatting sqref="H479">
    <cfRule type="duplicateValues" dxfId="2779" priority="546"/>
    <cfRule type="duplicateValues" dxfId="2778" priority="547"/>
  </conditionalFormatting>
  <conditionalFormatting sqref="H479">
    <cfRule type="duplicateValues" dxfId="2777" priority="545"/>
  </conditionalFormatting>
  <conditionalFormatting sqref="H478">
    <cfRule type="duplicateValues" dxfId="2776" priority="540"/>
    <cfRule type="duplicateValues" dxfId="2775" priority="541"/>
    <cfRule type="duplicateValues" dxfId="2774" priority="542"/>
    <cfRule type="duplicateValues" dxfId="2773" priority="543"/>
    <cfRule type="duplicateValues" dxfId="2772" priority="544"/>
  </conditionalFormatting>
  <conditionalFormatting sqref="H478">
    <cfRule type="duplicateValues" dxfId="2771" priority="539"/>
  </conditionalFormatting>
  <conditionalFormatting sqref="H478">
    <cfRule type="duplicateValues" dxfId="2770" priority="536"/>
    <cfRule type="duplicateValues" dxfId="2769" priority="537"/>
    <cfRule type="duplicateValues" dxfId="2768" priority="538"/>
  </conditionalFormatting>
  <conditionalFormatting sqref="H478">
    <cfRule type="duplicateValues" dxfId="2767" priority="534"/>
    <cfRule type="duplicateValues" dxfId="2766" priority="535"/>
  </conditionalFormatting>
  <conditionalFormatting sqref="H478">
    <cfRule type="duplicateValues" dxfId="2765" priority="532"/>
    <cfRule type="duplicateValues" dxfId="2764" priority="533"/>
  </conditionalFormatting>
  <conditionalFormatting sqref="H478 H476">
    <cfRule type="duplicateValues" dxfId="2763" priority="531"/>
  </conditionalFormatting>
  <conditionalFormatting sqref="H476">
    <cfRule type="duplicateValues" dxfId="2762" priority="530"/>
  </conditionalFormatting>
  <conditionalFormatting sqref="H476">
    <cfRule type="duplicateValues" dxfId="2761" priority="528"/>
    <cfRule type="duplicateValues" dxfId="2760" priority="529"/>
  </conditionalFormatting>
  <conditionalFormatting sqref="H476">
    <cfRule type="duplicateValues" dxfId="2759" priority="526"/>
    <cfRule type="duplicateValues" dxfId="2758" priority="527"/>
  </conditionalFormatting>
  <conditionalFormatting sqref="H476:H478">
    <cfRule type="duplicateValues" dxfId="2757" priority="525"/>
  </conditionalFormatting>
  <conditionalFormatting sqref="H476:H478">
    <cfRule type="duplicateValues" dxfId="2756" priority="523"/>
    <cfRule type="duplicateValues" dxfId="2755" priority="524"/>
  </conditionalFormatting>
  <conditionalFormatting sqref="H475:H478">
    <cfRule type="duplicateValues" dxfId="2754" priority="522"/>
  </conditionalFormatting>
  <conditionalFormatting sqref="H475:H479">
    <cfRule type="duplicateValues" dxfId="2753" priority="521"/>
  </conditionalFormatting>
  <conditionalFormatting sqref="H480">
    <cfRule type="duplicateValues" dxfId="2752" priority="520"/>
  </conditionalFormatting>
  <conditionalFormatting sqref="H480">
    <cfRule type="duplicateValues" dxfId="2751" priority="518"/>
    <cfRule type="duplicateValues" dxfId="2750" priority="519"/>
  </conditionalFormatting>
  <conditionalFormatting sqref="H480">
    <cfRule type="duplicateValues" dxfId="2749" priority="517"/>
  </conditionalFormatting>
  <conditionalFormatting sqref="H480">
    <cfRule type="duplicateValues" dxfId="2748" priority="516"/>
  </conditionalFormatting>
  <conditionalFormatting sqref="H480">
    <cfRule type="duplicateValues" dxfId="2747" priority="514"/>
    <cfRule type="duplicateValues" dxfId="2746" priority="515"/>
  </conditionalFormatting>
  <conditionalFormatting sqref="H480">
    <cfRule type="duplicateValues" dxfId="2745" priority="512"/>
    <cfRule type="duplicateValues" dxfId="2744" priority="513"/>
  </conditionalFormatting>
  <conditionalFormatting sqref="H480">
    <cfRule type="duplicateValues" dxfId="2743" priority="507"/>
    <cfRule type="duplicateValues" dxfId="2742" priority="508"/>
    <cfRule type="duplicateValues" dxfId="2741" priority="509"/>
    <cfRule type="duplicateValues" dxfId="2740" priority="510"/>
    <cfRule type="duplicateValues" dxfId="2739" priority="511"/>
  </conditionalFormatting>
  <conditionalFormatting sqref="H480">
    <cfRule type="duplicateValues" dxfId="2738" priority="504"/>
    <cfRule type="duplicateValues" dxfId="2737" priority="505"/>
    <cfRule type="duplicateValues" dxfId="2736" priority="506"/>
  </conditionalFormatting>
  <conditionalFormatting sqref="H484">
    <cfRule type="duplicateValues" dxfId="2735" priority="503"/>
  </conditionalFormatting>
  <conditionalFormatting sqref="H484">
    <cfRule type="duplicateValues" dxfId="2734" priority="501"/>
    <cfRule type="duplicateValues" dxfId="2733" priority="502"/>
  </conditionalFormatting>
  <conditionalFormatting sqref="H484">
    <cfRule type="duplicateValues" dxfId="2732" priority="499"/>
    <cfRule type="duplicateValues" dxfId="2731" priority="500"/>
  </conditionalFormatting>
  <conditionalFormatting sqref="H484">
    <cfRule type="duplicateValues" dxfId="2730" priority="494"/>
    <cfRule type="duplicateValues" dxfId="2729" priority="495"/>
    <cfRule type="duplicateValues" dxfId="2728" priority="496"/>
    <cfRule type="duplicateValues" dxfId="2727" priority="497"/>
    <cfRule type="duplicateValues" dxfId="2726" priority="498"/>
  </conditionalFormatting>
  <conditionalFormatting sqref="H484">
    <cfRule type="duplicateValues" dxfId="2725" priority="491"/>
    <cfRule type="duplicateValues" dxfId="2724" priority="492"/>
    <cfRule type="duplicateValues" dxfId="2723" priority="493"/>
  </conditionalFormatting>
  <conditionalFormatting sqref="H484">
    <cfRule type="duplicateValues" dxfId="2722" priority="490"/>
  </conditionalFormatting>
  <conditionalFormatting sqref="H484">
    <cfRule type="duplicateValues" dxfId="2721" priority="488"/>
    <cfRule type="duplicateValues" dxfId="2720" priority="489"/>
  </conditionalFormatting>
  <conditionalFormatting sqref="H481">
    <cfRule type="duplicateValues" dxfId="2719" priority="483"/>
    <cfRule type="duplicateValues" dxfId="2718" priority="484"/>
    <cfRule type="duplicateValues" dxfId="2717" priority="485"/>
    <cfRule type="duplicateValues" dxfId="2716" priority="486"/>
    <cfRule type="duplicateValues" dxfId="2715" priority="487"/>
  </conditionalFormatting>
  <conditionalFormatting sqref="H481">
    <cfRule type="duplicateValues" dxfId="2714" priority="482"/>
  </conditionalFormatting>
  <conditionalFormatting sqref="H481">
    <cfRule type="duplicateValues" dxfId="2713" priority="479"/>
    <cfRule type="duplicateValues" dxfId="2712" priority="480"/>
    <cfRule type="duplicateValues" dxfId="2711" priority="481"/>
  </conditionalFormatting>
  <conditionalFormatting sqref="H483">
    <cfRule type="duplicateValues" dxfId="2710" priority="478"/>
  </conditionalFormatting>
  <conditionalFormatting sqref="H483">
    <cfRule type="duplicateValues" dxfId="2709" priority="476"/>
    <cfRule type="duplicateValues" dxfId="2708" priority="477"/>
  </conditionalFormatting>
  <conditionalFormatting sqref="H483">
    <cfRule type="duplicateValues" dxfId="2707" priority="475"/>
  </conditionalFormatting>
  <conditionalFormatting sqref="H483">
    <cfRule type="duplicateValues" dxfId="2706" priority="474"/>
  </conditionalFormatting>
  <conditionalFormatting sqref="H483">
    <cfRule type="duplicateValues" dxfId="2705" priority="473"/>
  </conditionalFormatting>
  <conditionalFormatting sqref="H483">
    <cfRule type="duplicateValues" dxfId="2704" priority="471"/>
    <cfRule type="duplicateValues" dxfId="2703" priority="472"/>
  </conditionalFormatting>
  <conditionalFormatting sqref="H483">
    <cfRule type="duplicateValues" dxfId="2702" priority="469"/>
    <cfRule type="duplicateValues" dxfId="2701" priority="470"/>
  </conditionalFormatting>
  <conditionalFormatting sqref="H483">
    <cfRule type="duplicateValues" dxfId="2700" priority="464"/>
    <cfRule type="duplicateValues" dxfId="2699" priority="465"/>
    <cfRule type="duplicateValues" dxfId="2698" priority="466"/>
    <cfRule type="duplicateValues" dxfId="2697" priority="467"/>
    <cfRule type="duplicateValues" dxfId="2696" priority="468"/>
  </conditionalFormatting>
  <conditionalFormatting sqref="H483">
    <cfRule type="duplicateValues" dxfId="2695" priority="461"/>
    <cfRule type="duplicateValues" dxfId="2694" priority="462"/>
    <cfRule type="duplicateValues" dxfId="2693" priority="463"/>
  </conditionalFormatting>
  <conditionalFormatting sqref="H482">
    <cfRule type="duplicateValues" dxfId="2692" priority="460"/>
  </conditionalFormatting>
  <conditionalFormatting sqref="H482">
    <cfRule type="duplicateValues" dxfId="2691" priority="458"/>
    <cfRule type="duplicateValues" dxfId="2690" priority="459"/>
  </conditionalFormatting>
  <conditionalFormatting sqref="H482">
    <cfRule type="duplicateValues" dxfId="2689" priority="456"/>
    <cfRule type="duplicateValues" dxfId="2688" priority="457"/>
  </conditionalFormatting>
  <conditionalFormatting sqref="H482">
    <cfRule type="duplicateValues" dxfId="2687" priority="451"/>
    <cfRule type="duplicateValues" dxfId="2686" priority="452"/>
    <cfRule type="duplicateValues" dxfId="2685" priority="453"/>
    <cfRule type="duplicateValues" dxfId="2684" priority="454"/>
    <cfRule type="duplicateValues" dxfId="2683" priority="455"/>
  </conditionalFormatting>
  <conditionalFormatting sqref="H482">
    <cfRule type="duplicateValues" dxfId="2682" priority="448"/>
    <cfRule type="duplicateValues" dxfId="2681" priority="449"/>
    <cfRule type="duplicateValues" dxfId="2680" priority="450"/>
  </conditionalFormatting>
  <conditionalFormatting sqref="H481:H482 H484">
    <cfRule type="duplicateValues" dxfId="2679" priority="447"/>
  </conditionalFormatting>
  <conditionalFormatting sqref="H481:H484">
    <cfRule type="duplicateValues" dxfId="2678" priority="446"/>
  </conditionalFormatting>
  <conditionalFormatting sqref="H481:H482">
    <cfRule type="duplicateValues" dxfId="2677" priority="445"/>
  </conditionalFormatting>
  <conditionalFormatting sqref="H481">
    <cfRule type="duplicateValues" dxfId="2676" priority="444"/>
  </conditionalFormatting>
  <conditionalFormatting sqref="H481">
    <cfRule type="duplicateValues" dxfId="2675" priority="442"/>
    <cfRule type="duplicateValues" dxfId="2674" priority="443"/>
  </conditionalFormatting>
  <conditionalFormatting sqref="H481">
    <cfRule type="duplicateValues" dxfId="2673" priority="440"/>
    <cfRule type="duplicateValues" dxfId="2672" priority="441"/>
  </conditionalFormatting>
  <conditionalFormatting sqref="H481:H482">
    <cfRule type="duplicateValues" dxfId="2671" priority="438"/>
    <cfRule type="duplicateValues" dxfId="2670" priority="439"/>
  </conditionalFormatting>
  <conditionalFormatting sqref="H353">
    <cfRule type="duplicateValues" dxfId="2669" priority="437"/>
  </conditionalFormatting>
  <conditionalFormatting sqref="H353">
    <cfRule type="duplicateValues" dxfId="2668" priority="435"/>
    <cfRule type="duplicateValues" dxfId="2667" priority="436"/>
  </conditionalFormatting>
  <conditionalFormatting sqref="H353">
    <cfRule type="duplicateValues" dxfId="2666" priority="434"/>
  </conditionalFormatting>
  <conditionalFormatting sqref="B353">
    <cfRule type="duplicateValues" dxfId="2665" priority="433"/>
  </conditionalFormatting>
  <conditionalFormatting sqref="B353">
    <cfRule type="duplicateValues" dxfId="2664" priority="432"/>
  </conditionalFormatting>
  <conditionalFormatting sqref="B353">
    <cfRule type="duplicateValues" dxfId="2663" priority="431"/>
  </conditionalFormatting>
  <conditionalFormatting sqref="B353">
    <cfRule type="duplicateValues" dxfId="2662" priority="430"/>
  </conditionalFormatting>
  <conditionalFormatting sqref="H490">
    <cfRule type="duplicateValues" dxfId="2661" priority="428"/>
    <cfRule type="duplicateValues" dxfId="2660" priority="429"/>
  </conditionalFormatting>
  <conditionalFormatting sqref="H490">
    <cfRule type="duplicateValues" dxfId="2659" priority="427"/>
  </conditionalFormatting>
  <conditionalFormatting sqref="H490">
    <cfRule type="duplicateValues" dxfId="2658" priority="426"/>
  </conditionalFormatting>
  <conditionalFormatting sqref="H490">
    <cfRule type="duplicateValues" dxfId="2657" priority="425"/>
  </conditionalFormatting>
  <conditionalFormatting sqref="H490">
    <cfRule type="duplicateValues" dxfId="2656" priority="423"/>
    <cfRule type="duplicateValues" dxfId="2655" priority="424"/>
  </conditionalFormatting>
  <conditionalFormatting sqref="H490">
    <cfRule type="duplicateValues" dxfId="2654" priority="422"/>
  </conditionalFormatting>
  <conditionalFormatting sqref="H485">
    <cfRule type="duplicateValues" dxfId="2653" priority="421"/>
  </conditionalFormatting>
  <conditionalFormatting sqref="H485">
    <cfRule type="duplicateValues" dxfId="2652" priority="419"/>
    <cfRule type="duplicateValues" dxfId="2651" priority="420"/>
  </conditionalFormatting>
  <conditionalFormatting sqref="H485">
    <cfRule type="duplicateValues" dxfId="2650" priority="418"/>
  </conditionalFormatting>
  <conditionalFormatting sqref="H485">
    <cfRule type="duplicateValues" dxfId="2649" priority="417"/>
  </conditionalFormatting>
  <conditionalFormatting sqref="H485">
    <cfRule type="duplicateValues" dxfId="2648" priority="416"/>
  </conditionalFormatting>
  <conditionalFormatting sqref="H486:H489">
    <cfRule type="duplicateValues" dxfId="2647" priority="415"/>
  </conditionalFormatting>
  <conditionalFormatting sqref="H486:H489">
    <cfRule type="duplicateValues" dxfId="2646" priority="413"/>
    <cfRule type="duplicateValues" dxfId="2645" priority="414"/>
  </conditionalFormatting>
  <conditionalFormatting sqref="H486:H489">
    <cfRule type="duplicateValues" dxfId="2644" priority="411"/>
    <cfRule type="duplicateValues" dxfId="2643" priority="412"/>
  </conditionalFormatting>
  <conditionalFormatting sqref="H486:H489">
    <cfRule type="duplicateValues" dxfId="2642" priority="406"/>
    <cfRule type="duplicateValues" dxfId="2641" priority="407"/>
    <cfRule type="duplicateValues" dxfId="2640" priority="408"/>
    <cfRule type="duplicateValues" dxfId="2639" priority="409"/>
    <cfRule type="duplicateValues" dxfId="2638" priority="410"/>
  </conditionalFormatting>
  <conditionalFormatting sqref="H486:H489">
    <cfRule type="duplicateValues" dxfId="2637" priority="403"/>
    <cfRule type="duplicateValues" dxfId="2636" priority="404"/>
    <cfRule type="duplicateValues" dxfId="2635" priority="405"/>
  </conditionalFormatting>
  <conditionalFormatting sqref="H486:H489">
    <cfRule type="duplicateValues" dxfId="2634" priority="402"/>
  </conditionalFormatting>
  <conditionalFormatting sqref="H486:H489">
    <cfRule type="duplicateValues" dxfId="2633" priority="400"/>
    <cfRule type="duplicateValues" dxfId="2632" priority="401"/>
  </conditionalFormatting>
  <conditionalFormatting sqref="H486:H489">
    <cfRule type="duplicateValues" dxfId="2631" priority="399"/>
  </conditionalFormatting>
  <conditionalFormatting sqref="H486:H490">
    <cfRule type="duplicateValues" dxfId="2630" priority="398"/>
  </conditionalFormatting>
  <conditionalFormatting sqref="H485:H490">
    <cfRule type="duplicateValues" dxfId="2629" priority="397"/>
  </conditionalFormatting>
  <conditionalFormatting sqref="B491:B495 B497:B506">
    <cfRule type="duplicateValues" dxfId="2628" priority="396"/>
  </conditionalFormatting>
  <conditionalFormatting sqref="H506">
    <cfRule type="duplicateValues" dxfId="2627" priority="395"/>
  </conditionalFormatting>
  <conditionalFormatting sqref="H506">
    <cfRule type="duplicateValues" dxfId="2626" priority="393"/>
    <cfRule type="duplicateValues" dxfId="2625" priority="394"/>
  </conditionalFormatting>
  <conditionalFormatting sqref="H506">
    <cfRule type="duplicateValues" dxfId="2624" priority="392"/>
  </conditionalFormatting>
  <conditionalFormatting sqref="H501:H505">
    <cfRule type="duplicateValues" dxfId="2623" priority="391"/>
  </conditionalFormatting>
  <conditionalFormatting sqref="H501:H505">
    <cfRule type="duplicateValues" dxfId="2622" priority="389"/>
    <cfRule type="duplicateValues" dxfId="2621" priority="390"/>
  </conditionalFormatting>
  <conditionalFormatting sqref="H501:H505">
    <cfRule type="duplicateValues" dxfId="2620" priority="388"/>
  </conditionalFormatting>
  <conditionalFormatting sqref="H491:H494">
    <cfRule type="duplicateValues" dxfId="2619" priority="387"/>
  </conditionalFormatting>
  <conditionalFormatting sqref="H491:H494">
    <cfRule type="duplicateValues" dxfId="2618" priority="385"/>
    <cfRule type="duplicateValues" dxfId="2617" priority="386"/>
  </conditionalFormatting>
  <conditionalFormatting sqref="H491:H494">
    <cfRule type="duplicateValues" dxfId="2616" priority="384"/>
  </conditionalFormatting>
  <conditionalFormatting sqref="H496">
    <cfRule type="duplicateValues" dxfId="2615" priority="382"/>
    <cfRule type="duplicateValues" dxfId="2614" priority="383"/>
  </conditionalFormatting>
  <conditionalFormatting sqref="H496">
    <cfRule type="duplicateValues" dxfId="2613" priority="381"/>
  </conditionalFormatting>
  <conditionalFormatting sqref="H496">
    <cfRule type="duplicateValues" dxfId="2612" priority="380"/>
  </conditionalFormatting>
  <conditionalFormatting sqref="H496">
    <cfRule type="duplicateValues" dxfId="2611" priority="379"/>
  </conditionalFormatting>
  <conditionalFormatting sqref="H496">
    <cfRule type="duplicateValues" dxfId="2610" priority="378"/>
  </conditionalFormatting>
  <conditionalFormatting sqref="H496">
    <cfRule type="duplicateValues" dxfId="2609" priority="376"/>
    <cfRule type="duplicateValues" dxfId="2608" priority="377"/>
  </conditionalFormatting>
  <conditionalFormatting sqref="B496">
    <cfRule type="duplicateValues" dxfId="2607" priority="375"/>
  </conditionalFormatting>
  <conditionalFormatting sqref="B496">
    <cfRule type="duplicateValues" dxfId="2606" priority="374"/>
  </conditionalFormatting>
  <conditionalFormatting sqref="B496">
    <cfRule type="duplicateValues" dxfId="2605" priority="373"/>
  </conditionalFormatting>
  <conditionalFormatting sqref="B496">
    <cfRule type="duplicateValues" dxfId="2604" priority="372"/>
  </conditionalFormatting>
  <conditionalFormatting sqref="B496">
    <cfRule type="duplicateValues" dxfId="2603" priority="371"/>
  </conditionalFormatting>
  <conditionalFormatting sqref="B496">
    <cfRule type="duplicateValues" dxfId="2602" priority="370"/>
  </conditionalFormatting>
  <conditionalFormatting sqref="H408:H427">
    <cfRule type="duplicateValues" dxfId="2601" priority="369"/>
  </conditionalFormatting>
  <conditionalFormatting sqref="H193:H275">
    <cfRule type="duplicateValues" dxfId="2600" priority="368"/>
  </conditionalFormatting>
  <conditionalFormatting sqref="H193:H275">
    <cfRule type="duplicateValues" dxfId="2599" priority="366"/>
    <cfRule type="duplicateValues" dxfId="2598" priority="367"/>
  </conditionalFormatting>
  <conditionalFormatting sqref="H193:H275">
    <cfRule type="duplicateValues" dxfId="2597" priority="365"/>
  </conditionalFormatting>
  <conditionalFormatting sqref="B491:B495 B497:B500">
    <cfRule type="duplicateValues" dxfId="2596" priority="364"/>
  </conditionalFormatting>
  <conditionalFormatting sqref="B491:B495 B497:B505">
    <cfRule type="duplicateValues" dxfId="2595" priority="363"/>
  </conditionalFormatting>
  <conditionalFormatting sqref="B491:B495 B497:B506">
    <cfRule type="duplicateValues" dxfId="2594" priority="362"/>
  </conditionalFormatting>
  <conditionalFormatting sqref="H495 H497:H500">
    <cfRule type="duplicateValues" dxfId="2593" priority="360"/>
    <cfRule type="duplicateValues" dxfId="2592" priority="361"/>
  </conditionalFormatting>
  <conditionalFormatting sqref="H495 H497:H500">
    <cfRule type="duplicateValues" dxfId="2591" priority="359"/>
  </conditionalFormatting>
  <conditionalFormatting sqref="H495 H497:H500">
    <cfRule type="duplicateValues" dxfId="2590" priority="358"/>
  </conditionalFormatting>
  <conditionalFormatting sqref="B507">
    <cfRule type="duplicateValues" dxfId="2589" priority="357"/>
  </conditionalFormatting>
  <conditionalFormatting sqref="B507">
    <cfRule type="duplicateValues" dxfId="2588" priority="356"/>
  </conditionalFormatting>
  <conditionalFormatting sqref="B507">
    <cfRule type="duplicateValues" dxfId="2587" priority="355"/>
  </conditionalFormatting>
  <conditionalFormatting sqref="B507">
    <cfRule type="duplicateValues" dxfId="2586" priority="354"/>
  </conditionalFormatting>
  <conditionalFormatting sqref="B507">
    <cfRule type="duplicateValues" dxfId="2585" priority="353"/>
  </conditionalFormatting>
  <conditionalFormatting sqref="H507">
    <cfRule type="duplicateValues" dxfId="2584" priority="351"/>
    <cfRule type="duplicateValues" dxfId="2583" priority="352"/>
  </conditionalFormatting>
  <conditionalFormatting sqref="H507">
    <cfRule type="duplicateValues" dxfId="2582" priority="350"/>
  </conditionalFormatting>
  <conditionalFormatting sqref="H507">
    <cfRule type="duplicateValues" dxfId="2581" priority="349"/>
  </conditionalFormatting>
  <conditionalFormatting sqref="B508">
    <cfRule type="duplicateValues" dxfId="2580" priority="348"/>
  </conditionalFormatting>
  <conditionalFormatting sqref="B508">
    <cfRule type="duplicateValues" dxfId="2579" priority="347"/>
  </conditionalFormatting>
  <conditionalFormatting sqref="B508">
    <cfRule type="duplicateValues" dxfId="2578" priority="346"/>
  </conditionalFormatting>
  <conditionalFormatting sqref="B508">
    <cfRule type="duplicateValues" dxfId="2577" priority="345"/>
  </conditionalFormatting>
  <conditionalFormatting sqref="B508">
    <cfRule type="duplicateValues" dxfId="2576" priority="344"/>
  </conditionalFormatting>
  <conditionalFormatting sqref="B508">
    <cfRule type="duplicateValues" dxfId="2575" priority="343"/>
  </conditionalFormatting>
  <conditionalFormatting sqref="B508">
    <cfRule type="duplicateValues" dxfId="2574" priority="342"/>
  </conditionalFormatting>
  <conditionalFormatting sqref="H508">
    <cfRule type="duplicateValues" dxfId="2573" priority="341"/>
  </conditionalFormatting>
  <conditionalFormatting sqref="H508">
    <cfRule type="duplicateValues" dxfId="2572" priority="339"/>
    <cfRule type="duplicateValues" dxfId="2571" priority="340"/>
  </conditionalFormatting>
  <conditionalFormatting sqref="H508">
    <cfRule type="duplicateValues" dxfId="2570" priority="338"/>
  </conditionalFormatting>
  <conditionalFormatting sqref="H508">
    <cfRule type="duplicateValues" dxfId="2569" priority="337"/>
  </conditionalFormatting>
  <conditionalFormatting sqref="H509">
    <cfRule type="duplicateValues" dxfId="2568" priority="336"/>
  </conditionalFormatting>
  <conditionalFormatting sqref="H509">
    <cfRule type="duplicateValues" dxfId="2567" priority="334"/>
    <cfRule type="duplicateValues" dxfId="2566" priority="335"/>
  </conditionalFormatting>
  <conditionalFormatting sqref="H509">
    <cfRule type="duplicateValues" dxfId="2565" priority="333"/>
  </conditionalFormatting>
  <conditionalFormatting sqref="H509">
    <cfRule type="duplicateValues" dxfId="2564" priority="332"/>
  </conditionalFormatting>
  <conditionalFormatting sqref="H509">
    <cfRule type="duplicateValues" dxfId="2563" priority="330"/>
    <cfRule type="duplicateValues" dxfId="2562" priority="331"/>
  </conditionalFormatting>
  <conditionalFormatting sqref="H509">
    <cfRule type="duplicateValues" dxfId="2561" priority="329"/>
  </conditionalFormatting>
  <conditionalFormatting sqref="H509">
    <cfRule type="duplicateValues" dxfId="2560" priority="327"/>
    <cfRule type="duplicateValues" dxfId="2559" priority="328"/>
  </conditionalFormatting>
  <conditionalFormatting sqref="H509">
    <cfRule type="duplicateValues" dxfId="2558" priority="325"/>
    <cfRule type="duplicateValues" dxfId="2557" priority="326"/>
  </conditionalFormatting>
  <conditionalFormatting sqref="H509">
    <cfRule type="duplicateValues" dxfId="2556" priority="320"/>
    <cfRule type="duplicateValues" dxfId="2555" priority="321"/>
    <cfRule type="duplicateValues" dxfId="2554" priority="322"/>
    <cfRule type="duplicateValues" dxfId="2553" priority="323"/>
    <cfRule type="duplicateValues" dxfId="2552" priority="324"/>
  </conditionalFormatting>
  <conditionalFormatting sqref="H509">
    <cfRule type="duplicateValues" dxfId="2551" priority="317"/>
    <cfRule type="duplicateValues" dxfId="2550" priority="318"/>
    <cfRule type="duplicateValues" dxfId="2549" priority="319"/>
  </conditionalFormatting>
  <conditionalFormatting sqref="H511">
    <cfRule type="duplicateValues" dxfId="2548" priority="316"/>
  </conditionalFormatting>
  <conditionalFormatting sqref="H511">
    <cfRule type="duplicateValues" dxfId="2547" priority="315"/>
  </conditionalFormatting>
  <conditionalFormatting sqref="H511">
    <cfRule type="duplicateValues" dxfId="2546" priority="314"/>
  </conditionalFormatting>
  <conditionalFormatting sqref="H511">
    <cfRule type="duplicateValues" dxfId="2545" priority="312"/>
    <cfRule type="duplicateValues" dxfId="2544" priority="313"/>
  </conditionalFormatting>
  <conditionalFormatting sqref="H511">
    <cfRule type="duplicateValues" dxfId="2543" priority="310"/>
    <cfRule type="duplicateValues" dxfId="2542" priority="311"/>
  </conditionalFormatting>
  <conditionalFormatting sqref="H511">
    <cfRule type="duplicateValues" dxfId="2541" priority="308"/>
    <cfRule type="duplicateValues" dxfId="2540" priority="309"/>
  </conditionalFormatting>
  <conditionalFormatting sqref="H511">
    <cfRule type="duplicateValues" dxfId="2539" priority="307"/>
  </conditionalFormatting>
  <conditionalFormatting sqref="H511">
    <cfRule type="duplicateValues" dxfId="2538" priority="306"/>
  </conditionalFormatting>
  <conditionalFormatting sqref="H511">
    <cfRule type="duplicateValues" dxfId="2537" priority="305"/>
  </conditionalFormatting>
  <conditionalFormatting sqref="H510">
    <cfRule type="duplicateValues" dxfId="2536" priority="304"/>
  </conditionalFormatting>
  <conditionalFormatting sqref="H510">
    <cfRule type="duplicateValues" dxfId="2535" priority="302"/>
    <cfRule type="duplicateValues" dxfId="2534" priority="303"/>
  </conditionalFormatting>
  <conditionalFormatting sqref="H510">
    <cfRule type="duplicateValues" dxfId="2533" priority="297"/>
    <cfRule type="duplicateValues" dxfId="2532" priority="298"/>
    <cfRule type="duplicateValues" dxfId="2531" priority="299"/>
    <cfRule type="duplicateValues" dxfId="2530" priority="300"/>
    <cfRule type="duplicateValues" dxfId="2529" priority="301"/>
  </conditionalFormatting>
  <conditionalFormatting sqref="H510">
    <cfRule type="duplicateValues" dxfId="2528" priority="294"/>
    <cfRule type="duplicateValues" dxfId="2527" priority="295"/>
    <cfRule type="duplicateValues" dxfId="2526" priority="296"/>
  </conditionalFormatting>
  <conditionalFormatting sqref="H510">
    <cfRule type="duplicateValues" dxfId="2525" priority="292"/>
    <cfRule type="duplicateValues" dxfId="2524" priority="293"/>
  </conditionalFormatting>
  <conditionalFormatting sqref="H510">
    <cfRule type="duplicateValues" dxfId="2523" priority="290"/>
    <cfRule type="duplicateValues" dxfId="2522" priority="291"/>
  </conditionalFormatting>
  <conditionalFormatting sqref="H510">
    <cfRule type="duplicateValues" dxfId="2521" priority="289"/>
  </conditionalFormatting>
  <conditionalFormatting sqref="H510">
    <cfRule type="duplicateValues" dxfId="2520" priority="287"/>
    <cfRule type="duplicateValues" dxfId="2519" priority="288"/>
  </conditionalFormatting>
  <conditionalFormatting sqref="H510">
    <cfRule type="duplicateValues" dxfId="2518" priority="286"/>
  </conditionalFormatting>
  <conditionalFormatting sqref="H510">
    <cfRule type="duplicateValues" dxfId="2517" priority="285"/>
  </conditionalFormatting>
  <conditionalFormatting sqref="H510">
    <cfRule type="duplicateValues" dxfId="2516" priority="284"/>
  </conditionalFormatting>
  <conditionalFormatting sqref="H511">
    <cfRule type="duplicateValues" dxfId="2515" priority="279"/>
    <cfRule type="duplicateValues" dxfId="2514" priority="280"/>
    <cfRule type="duplicateValues" dxfId="2513" priority="281"/>
    <cfRule type="duplicateValues" dxfId="2512" priority="282"/>
    <cfRule type="duplicateValues" dxfId="2511" priority="283"/>
  </conditionalFormatting>
  <conditionalFormatting sqref="H511">
    <cfRule type="duplicateValues" dxfId="2510" priority="276"/>
    <cfRule type="duplicateValues" dxfId="2509" priority="277"/>
    <cfRule type="duplicateValues" dxfId="2508" priority="278"/>
  </conditionalFormatting>
  <conditionalFormatting sqref="H511 H509">
    <cfRule type="duplicateValues" dxfId="2507" priority="275"/>
  </conditionalFormatting>
  <conditionalFormatting sqref="H966:H971">
    <cfRule type="duplicateValues" dxfId="2506" priority="274"/>
  </conditionalFormatting>
  <conditionalFormatting sqref="B35">
    <cfRule type="duplicateValues" dxfId="2505" priority="273"/>
  </conditionalFormatting>
  <conditionalFormatting sqref="B35">
    <cfRule type="duplicateValues" dxfId="2504" priority="272"/>
  </conditionalFormatting>
  <conditionalFormatting sqref="B35">
    <cfRule type="duplicateValues" dxfId="2503" priority="271"/>
  </conditionalFormatting>
  <conditionalFormatting sqref="B35">
    <cfRule type="duplicateValues" dxfId="2502" priority="270"/>
  </conditionalFormatting>
  <conditionalFormatting sqref="B35">
    <cfRule type="duplicateValues" dxfId="2501" priority="269"/>
  </conditionalFormatting>
  <conditionalFormatting sqref="B35">
    <cfRule type="duplicateValues" dxfId="2500" priority="268"/>
  </conditionalFormatting>
  <conditionalFormatting sqref="B35">
    <cfRule type="duplicateValues" dxfId="2499" priority="267"/>
  </conditionalFormatting>
  <conditionalFormatting sqref="H788:H792">
    <cfRule type="duplicateValues" dxfId="2498" priority="266"/>
  </conditionalFormatting>
  <conditionalFormatting sqref="H788:H792">
    <cfRule type="duplicateValues" dxfId="2497" priority="264"/>
    <cfRule type="duplicateValues" dxfId="2496" priority="265"/>
  </conditionalFormatting>
  <conditionalFormatting sqref="H788:H792">
    <cfRule type="duplicateValues" dxfId="2495" priority="259"/>
    <cfRule type="duplicateValues" dxfId="2494" priority="260"/>
    <cfRule type="duplicateValues" dxfId="2493" priority="261"/>
    <cfRule type="duplicateValues" dxfId="2492" priority="262"/>
    <cfRule type="duplicateValues" dxfId="2491" priority="263"/>
  </conditionalFormatting>
  <conditionalFormatting sqref="H788:H792">
    <cfRule type="duplicateValues" dxfId="2490" priority="256"/>
    <cfRule type="duplicateValues" dxfId="2489" priority="257"/>
    <cfRule type="duplicateValues" dxfId="2488" priority="258"/>
  </conditionalFormatting>
  <conditionalFormatting sqref="H788:H792">
    <cfRule type="duplicateValues" dxfId="2487" priority="254"/>
    <cfRule type="duplicateValues" dxfId="2486" priority="255"/>
  </conditionalFormatting>
  <conditionalFormatting sqref="H788:H792">
    <cfRule type="duplicateValues" dxfId="2485" priority="252"/>
    <cfRule type="duplicateValues" dxfId="2484" priority="253"/>
  </conditionalFormatting>
  <conditionalFormatting sqref="H788:H792">
    <cfRule type="duplicateValues" dxfId="2483" priority="251"/>
  </conditionalFormatting>
  <conditionalFormatting sqref="H788:H792">
    <cfRule type="duplicateValues" dxfId="2482" priority="249"/>
    <cfRule type="duplicateValues" dxfId="2481" priority="250"/>
  </conditionalFormatting>
  <conditionalFormatting sqref="H788:H792">
    <cfRule type="duplicateValues" dxfId="2480" priority="247"/>
    <cfRule type="duplicateValues" dxfId="2479" priority="248"/>
  </conditionalFormatting>
  <conditionalFormatting sqref="H788:H792">
    <cfRule type="duplicateValues" dxfId="2478" priority="245"/>
    <cfRule type="duplicateValues" dxfId="2477" priority="246"/>
  </conditionalFormatting>
  <conditionalFormatting sqref="H788:H792">
    <cfRule type="duplicateValues" dxfId="2476" priority="244"/>
  </conditionalFormatting>
  <conditionalFormatting sqref="H786">
    <cfRule type="duplicateValues" dxfId="2475" priority="243"/>
  </conditionalFormatting>
  <conditionalFormatting sqref="H786">
    <cfRule type="duplicateValues" dxfId="2474" priority="241"/>
    <cfRule type="duplicateValues" dxfId="2473" priority="242"/>
  </conditionalFormatting>
  <conditionalFormatting sqref="H786">
    <cfRule type="duplicateValues" dxfId="2472" priority="240"/>
  </conditionalFormatting>
  <conditionalFormatting sqref="H786">
    <cfRule type="duplicateValues" dxfId="2471" priority="239"/>
  </conditionalFormatting>
  <conditionalFormatting sqref="H786">
    <cfRule type="duplicateValues" dxfId="2470" priority="237"/>
    <cfRule type="duplicateValues" dxfId="2469" priority="238"/>
  </conditionalFormatting>
  <conditionalFormatting sqref="H786">
    <cfRule type="duplicateValues" dxfId="2468" priority="236"/>
  </conditionalFormatting>
  <conditionalFormatting sqref="H786">
    <cfRule type="duplicateValues" dxfId="2467" priority="234"/>
    <cfRule type="duplicateValues" dxfId="2466" priority="235"/>
  </conditionalFormatting>
  <conditionalFormatting sqref="H786">
    <cfRule type="duplicateValues" dxfId="2465" priority="232"/>
    <cfRule type="duplicateValues" dxfId="2464" priority="233"/>
  </conditionalFormatting>
  <conditionalFormatting sqref="H786">
    <cfRule type="duplicateValues" dxfId="2463" priority="227"/>
    <cfRule type="duplicateValues" dxfId="2462" priority="228"/>
    <cfRule type="duplicateValues" dxfId="2461" priority="229"/>
    <cfRule type="duplicateValues" dxfId="2460" priority="230"/>
    <cfRule type="duplicateValues" dxfId="2459" priority="231"/>
  </conditionalFormatting>
  <conditionalFormatting sqref="H786">
    <cfRule type="duplicateValues" dxfId="2458" priority="224"/>
    <cfRule type="duplicateValues" dxfId="2457" priority="225"/>
    <cfRule type="duplicateValues" dxfId="2456" priority="226"/>
  </conditionalFormatting>
  <conditionalFormatting sqref="H786">
    <cfRule type="duplicateValues" dxfId="2455" priority="223"/>
  </conditionalFormatting>
  <conditionalFormatting sqref="H787">
    <cfRule type="duplicateValues" dxfId="2454" priority="222"/>
  </conditionalFormatting>
  <conditionalFormatting sqref="H787">
    <cfRule type="duplicateValues" dxfId="2453" priority="220"/>
    <cfRule type="duplicateValues" dxfId="2452" priority="221"/>
  </conditionalFormatting>
  <conditionalFormatting sqref="H787">
    <cfRule type="duplicateValues" dxfId="2451" priority="215"/>
    <cfRule type="duplicateValues" dxfId="2450" priority="216"/>
    <cfRule type="duplicateValues" dxfId="2449" priority="217"/>
    <cfRule type="duplicateValues" dxfId="2448" priority="218"/>
    <cfRule type="duplicateValues" dxfId="2447" priority="219"/>
  </conditionalFormatting>
  <conditionalFormatting sqref="H787">
    <cfRule type="duplicateValues" dxfId="2446" priority="212"/>
    <cfRule type="duplicateValues" dxfId="2445" priority="213"/>
    <cfRule type="duplicateValues" dxfId="2444" priority="214"/>
  </conditionalFormatting>
  <conditionalFormatting sqref="H787">
    <cfRule type="duplicateValues" dxfId="2443" priority="210"/>
    <cfRule type="duplicateValues" dxfId="2442" priority="211"/>
  </conditionalFormatting>
  <conditionalFormatting sqref="H787">
    <cfRule type="duplicateValues" dxfId="2441" priority="208"/>
    <cfRule type="duplicateValues" dxfId="2440" priority="209"/>
  </conditionalFormatting>
  <conditionalFormatting sqref="H787">
    <cfRule type="duplicateValues" dxfId="2439" priority="207"/>
  </conditionalFormatting>
  <conditionalFormatting sqref="H787">
    <cfRule type="duplicateValues" dxfId="2438" priority="205"/>
    <cfRule type="duplicateValues" dxfId="2437" priority="206"/>
  </conditionalFormatting>
  <conditionalFormatting sqref="H787">
    <cfRule type="duplicateValues" dxfId="2436" priority="204"/>
  </conditionalFormatting>
  <conditionalFormatting sqref="H787">
    <cfRule type="duplicateValues" dxfId="2435" priority="203"/>
  </conditionalFormatting>
  <conditionalFormatting sqref="H787">
    <cfRule type="duplicateValues" dxfId="2434" priority="202"/>
  </conditionalFormatting>
  <conditionalFormatting sqref="H788:H792">
    <cfRule type="duplicateValues" dxfId="2433" priority="201"/>
  </conditionalFormatting>
  <conditionalFormatting sqref="H788:H792">
    <cfRule type="duplicateValues" dxfId="2432" priority="199"/>
    <cfRule type="duplicateValues" dxfId="2431" priority="200"/>
  </conditionalFormatting>
  <conditionalFormatting sqref="H788:H792">
    <cfRule type="duplicateValues" dxfId="2430" priority="198"/>
  </conditionalFormatting>
  <conditionalFormatting sqref="H786:H792">
    <cfRule type="duplicateValues" dxfId="2429" priority="197"/>
  </conditionalFormatting>
  <conditionalFormatting sqref="H830">
    <cfRule type="duplicateValues" dxfId="2428" priority="196"/>
  </conditionalFormatting>
  <conditionalFormatting sqref="H894">
    <cfRule type="duplicateValues" dxfId="2427" priority="195"/>
  </conditionalFormatting>
  <conditionalFormatting sqref="H894">
    <cfRule type="duplicateValues" dxfId="2426" priority="194"/>
  </conditionalFormatting>
  <conditionalFormatting sqref="H894">
    <cfRule type="duplicateValues" dxfId="2425" priority="193"/>
  </conditionalFormatting>
  <conditionalFormatting sqref="H894">
    <cfRule type="duplicateValues" dxfId="2424" priority="192"/>
  </conditionalFormatting>
  <conditionalFormatting sqref="H880">
    <cfRule type="duplicateValues" dxfId="2423" priority="191"/>
  </conditionalFormatting>
  <conditionalFormatting sqref="H880">
    <cfRule type="duplicateValues" dxfId="2422" priority="190"/>
  </conditionalFormatting>
  <conditionalFormatting sqref="H880">
    <cfRule type="duplicateValues" dxfId="2421" priority="189"/>
  </conditionalFormatting>
  <conditionalFormatting sqref="H883:H893">
    <cfRule type="duplicateValues" dxfId="2420" priority="188"/>
  </conditionalFormatting>
  <conditionalFormatting sqref="H881:H893 H793:H879">
    <cfRule type="duplicateValues" dxfId="2419" priority="187"/>
  </conditionalFormatting>
  <conditionalFormatting sqref="H831:H879 H793:H829 H881:H882">
    <cfRule type="duplicateValues" dxfId="2418" priority="186"/>
  </conditionalFormatting>
  <conditionalFormatting sqref="H881:H894 H793:H879">
    <cfRule type="duplicateValues" dxfId="2417" priority="185"/>
  </conditionalFormatting>
  <conditionalFormatting sqref="H895">
    <cfRule type="duplicateValues" dxfId="2416" priority="184"/>
  </conditionalFormatting>
  <conditionalFormatting sqref="H895">
    <cfRule type="duplicateValues" dxfId="2415" priority="183"/>
  </conditionalFormatting>
  <conditionalFormatting sqref="H895">
    <cfRule type="duplicateValues" dxfId="2414" priority="182"/>
  </conditionalFormatting>
  <conditionalFormatting sqref="H895">
    <cfRule type="duplicateValues" dxfId="2413" priority="181"/>
  </conditionalFormatting>
  <conditionalFormatting sqref="H896">
    <cfRule type="duplicateValues" dxfId="2412" priority="180"/>
  </conditionalFormatting>
  <conditionalFormatting sqref="H896">
    <cfRule type="duplicateValues" dxfId="2411" priority="179"/>
  </conditionalFormatting>
  <conditionalFormatting sqref="H896">
    <cfRule type="duplicateValues" dxfId="2410" priority="178"/>
  </conditionalFormatting>
  <conditionalFormatting sqref="H896">
    <cfRule type="duplicateValues" dxfId="2409" priority="177"/>
  </conditionalFormatting>
  <conditionalFormatting sqref="H897">
    <cfRule type="duplicateValues" dxfId="2408" priority="176"/>
  </conditionalFormatting>
  <conditionalFormatting sqref="H897">
    <cfRule type="duplicateValues" dxfId="2407" priority="175"/>
  </conditionalFormatting>
  <conditionalFormatting sqref="H897">
    <cfRule type="duplicateValues" dxfId="2406" priority="174"/>
  </conditionalFormatting>
  <conditionalFormatting sqref="H897">
    <cfRule type="duplicateValues" dxfId="2405" priority="173"/>
  </conditionalFormatting>
  <conditionalFormatting sqref="H898">
    <cfRule type="duplicateValues" dxfId="2404" priority="172"/>
  </conditionalFormatting>
  <conditionalFormatting sqref="H895:H898">
    <cfRule type="duplicateValues" dxfId="2403" priority="171"/>
  </conditionalFormatting>
  <conditionalFormatting sqref="H932">
    <cfRule type="duplicateValues" dxfId="2402" priority="170"/>
  </conditionalFormatting>
  <conditionalFormatting sqref="H932">
    <cfRule type="duplicateValues" dxfId="2401" priority="168"/>
    <cfRule type="duplicateValues" dxfId="2400" priority="169"/>
  </conditionalFormatting>
  <conditionalFormatting sqref="H932">
    <cfRule type="duplicateValues" dxfId="2399" priority="163"/>
    <cfRule type="duplicateValues" dxfId="2398" priority="164"/>
    <cfRule type="duplicateValues" dxfId="2397" priority="165"/>
    <cfRule type="duplicateValues" dxfId="2396" priority="166"/>
    <cfRule type="duplicateValues" dxfId="2395" priority="167"/>
  </conditionalFormatting>
  <conditionalFormatting sqref="H932">
    <cfRule type="duplicateValues" dxfId="2394" priority="160"/>
    <cfRule type="duplicateValues" dxfId="2393" priority="161"/>
    <cfRule type="duplicateValues" dxfId="2392" priority="162"/>
  </conditionalFormatting>
  <conditionalFormatting sqref="H932">
    <cfRule type="duplicateValues" dxfId="2391" priority="158"/>
    <cfRule type="duplicateValues" dxfId="2390" priority="159"/>
  </conditionalFormatting>
  <conditionalFormatting sqref="H932">
    <cfRule type="duplicateValues" dxfId="2389" priority="156"/>
    <cfRule type="duplicateValues" dxfId="2388" priority="157"/>
  </conditionalFormatting>
  <conditionalFormatting sqref="H932">
    <cfRule type="duplicateValues" dxfId="2387" priority="155"/>
  </conditionalFormatting>
  <conditionalFormatting sqref="H932">
    <cfRule type="duplicateValues" dxfId="2386" priority="153"/>
    <cfRule type="duplicateValues" dxfId="2385" priority="154"/>
  </conditionalFormatting>
  <conditionalFormatting sqref="H932">
    <cfRule type="duplicateValues" dxfId="2384" priority="152"/>
  </conditionalFormatting>
  <conditionalFormatting sqref="H932">
    <cfRule type="duplicateValues" dxfId="2383" priority="151"/>
  </conditionalFormatting>
  <conditionalFormatting sqref="H932">
    <cfRule type="duplicateValues" dxfId="2382" priority="150"/>
  </conditionalFormatting>
  <conditionalFormatting sqref="H933">
    <cfRule type="duplicateValues" dxfId="2381" priority="149"/>
  </conditionalFormatting>
  <conditionalFormatting sqref="H933">
    <cfRule type="duplicateValues" dxfId="2380" priority="148"/>
  </conditionalFormatting>
  <conditionalFormatting sqref="H933">
    <cfRule type="duplicateValues" dxfId="2379" priority="147"/>
  </conditionalFormatting>
  <conditionalFormatting sqref="H933">
    <cfRule type="duplicateValues" dxfId="2378" priority="146"/>
  </conditionalFormatting>
  <conditionalFormatting sqref="H933">
    <cfRule type="duplicateValues" dxfId="2377" priority="145"/>
  </conditionalFormatting>
  <conditionalFormatting sqref="H934">
    <cfRule type="duplicateValues" dxfId="2376" priority="144"/>
  </conditionalFormatting>
  <conditionalFormatting sqref="H934">
    <cfRule type="duplicateValues" dxfId="2375" priority="143"/>
  </conditionalFormatting>
  <conditionalFormatting sqref="H935">
    <cfRule type="duplicateValues" dxfId="2374" priority="142"/>
  </conditionalFormatting>
  <conditionalFormatting sqref="H935">
    <cfRule type="duplicateValues" dxfId="2373" priority="141"/>
  </conditionalFormatting>
  <conditionalFormatting sqref="H936">
    <cfRule type="duplicateValues" dxfId="2372" priority="140"/>
  </conditionalFormatting>
  <conditionalFormatting sqref="H944">
    <cfRule type="duplicateValues" dxfId="2371" priority="139"/>
  </conditionalFormatting>
  <conditionalFormatting sqref="H944">
    <cfRule type="duplicateValues" dxfId="2370" priority="138"/>
  </conditionalFormatting>
  <conditionalFormatting sqref="H944">
    <cfRule type="duplicateValues" dxfId="2369" priority="137"/>
  </conditionalFormatting>
  <conditionalFormatting sqref="H944">
    <cfRule type="duplicateValues" dxfId="2368" priority="136"/>
  </conditionalFormatting>
  <conditionalFormatting sqref="H945">
    <cfRule type="duplicateValues" dxfId="2367" priority="135"/>
  </conditionalFormatting>
  <conditionalFormatting sqref="H945">
    <cfRule type="duplicateValues" dxfId="2366" priority="134"/>
  </conditionalFormatting>
  <conditionalFormatting sqref="H945">
    <cfRule type="duplicateValues" dxfId="2365" priority="133"/>
  </conditionalFormatting>
  <conditionalFormatting sqref="H945">
    <cfRule type="duplicateValues" dxfId="2364" priority="132"/>
  </conditionalFormatting>
  <conditionalFormatting sqref="H946">
    <cfRule type="duplicateValues" dxfId="2363" priority="131"/>
  </conditionalFormatting>
  <conditionalFormatting sqref="H946">
    <cfRule type="duplicateValues" dxfId="2362" priority="130"/>
  </conditionalFormatting>
  <conditionalFormatting sqref="H937:H939">
    <cfRule type="duplicateValues" dxfId="2361" priority="129"/>
  </conditionalFormatting>
  <conditionalFormatting sqref="H937:H938">
    <cfRule type="duplicateValues" dxfId="2360" priority="128"/>
  </conditionalFormatting>
  <conditionalFormatting sqref="H944">
    <cfRule type="duplicateValues" dxfId="2359" priority="127"/>
  </conditionalFormatting>
  <conditionalFormatting sqref="H942:H943">
    <cfRule type="duplicateValues" dxfId="2358" priority="126"/>
  </conditionalFormatting>
  <conditionalFormatting sqref="H939">
    <cfRule type="duplicateValues" dxfId="2357" priority="125"/>
  </conditionalFormatting>
  <conditionalFormatting sqref="H937:H946">
    <cfRule type="duplicateValues" dxfId="2356" priority="124"/>
  </conditionalFormatting>
  <conditionalFormatting sqref="H948">
    <cfRule type="duplicateValues" dxfId="2355" priority="123"/>
  </conditionalFormatting>
  <conditionalFormatting sqref="H948">
    <cfRule type="duplicateValues" dxfId="2354" priority="122"/>
  </conditionalFormatting>
  <conditionalFormatting sqref="H948">
    <cfRule type="duplicateValues" dxfId="2353" priority="121"/>
  </conditionalFormatting>
  <conditionalFormatting sqref="H948">
    <cfRule type="duplicateValues" dxfId="2352" priority="120"/>
  </conditionalFormatting>
  <conditionalFormatting sqref="H953">
    <cfRule type="duplicateValues" dxfId="2351" priority="119"/>
  </conditionalFormatting>
  <conditionalFormatting sqref="H953">
    <cfRule type="duplicateValues" dxfId="2350" priority="118"/>
  </conditionalFormatting>
  <conditionalFormatting sqref="H953">
    <cfRule type="duplicateValues" dxfId="2349" priority="117"/>
  </conditionalFormatting>
  <conditionalFormatting sqref="H953">
    <cfRule type="duplicateValues" dxfId="2348" priority="113"/>
    <cfRule type="duplicateValues" dxfId="2347" priority="114"/>
    <cfRule type="duplicateValues" dxfId="2346" priority="115"/>
    <cfRule type="duplicateValues" dxfId="2345" priority="116"/>
  </conditionalFormatting>
  <conditionalFormatting sqref="H953">
    <cfRule type="duplicateValues" dxfId="2344" priority="112"/>
  </conditionalFormatting>
  <conditionalFormatting sqref="H955">
    <cfRule type="duplicateValues" dxfId="2343" priority="111"/>
  </conditionalFormatting>
  <conditionalFormatting sqref="H955">
    <cfRule type="duplicateValues" dxfId="2342" priority="110"/>
  </conditionalFormatting>
  <conditionalFormatting sqref="H955">
    <cfRule type="duplicateValues" dxfId="2341" priority="109"/>
  </conditionalFormatting>
  <conditionalFormatting sqref="H955">
    <cfRule type="duplicateValues" dxfId="2340" priority="105"/>
    <cfRule type="duplicateValues" dxfId="2339" priority="106"/>
    <cfRule type="duplicateValues" dxfId="2338" priority="107"/>
    <cfRule type="duplicateValues" dxfId="2337" priority="108"/>
  </conditionalFormatting>
  <conditionalFormatting sqref="H955">
    <cfRule type="duplicateValues" dxfId="2336" priority="104"/>
  </conditionalFormatting>
  <conditionalFormatting sqref="H956">
    <cfRule type="duplicateValues" dxfId="2335" priority="103"/>
  </conditionalFormatting>
  <conditionalFormatting sqref="H956">
    <cfRule type="duplicateValues" dxfId="2334" priority="102"/>
  </conditionalFormatting>
  <conditionalFormatting sqref="H956">
    <cfRule type="duplicateValues" dxfId="2333" priority="101"/>
  </conditionalFormatting>
  <conditionalFormatting sqref="H956">
    <cfRule type="duplicateValues" dxfId="2332" priority="100"/>
  </conditionalFormatting>
  <conditionalFormatting sqref="H956">
    <cfRule type="duplicateValues" dxfId="2331" priority="99"/>
  </conditionalFormatting>
  <conditionalFormatting sqref="H956">
    <cfRule type="duplicateValues" dxfId="2330" priority="98"/>
  </conditionalFormatting>
  <conditionalFormatting sqref="H952 H954">
    <cfRule type="duplicateValues" dxfId="2329" priority="94"/>
    <cfRule type="duplicateValues" dxfId="2328" priority="95"/>
    <cfRule type="duplicateValues" dxfId="2327" priority="96"/>
    <cfRule type="duplicateValues" dxfId="2326" priority="97"/>
  </conditionalFormatting>
  <conditionalFormatting sqref="H947 H949:H952 H954">
    <cfRule type="duplicateValues" dxfId="2325" priority="93"/>
  </conditionalFormatting>
  <conditionalFormatting sqref="H947:H956">
    <cfRule type="duplicateValues" dxfId="2324" priority="92"/>
  </conditionalFormatting>
  <conditionalFormatting sqref="H947">
    <cfRule type="duplicateValues" dxfId="2323" priority="91"/>
  </conditionalFormatting>
  <conditionalFormatting sqref="H958">
    <cfRule type="duplicateValues" dxfId="2322" priority="90"/>
  </conditionalFormatting>
  <conditionalFormatting sqref="H958">
    <cfRule type="duplicateValues" dxfId="2321" priority="89"/>
  </conditionalFormatting>
  <conditionalFormatting sqref="H958">
    <cfRule type="duplicateValues" dxfId="2320" priority="88"/>
  </conditionalFormatting>
  <conditionalFormatting sqref="H959">
    <cfRule type="duplicateValues" dxfId="2319" priority="84"/>
    <cfRule type="duplicateValues" dxfId="2318" priority="85"/>
    <cfRule type="duplicateValues" dxfId="2317" priority="86"/>
    <cfRule type="duplicateValues" dxfId="2316" priority="87"/>
  </conditionalFormatting>
  <conditionalFormatting sqref="H959">
    <cfRule type="duplicateValues" dxfId="2315" priority="83"/>
  </conditionalFormatting>
  <conditionalFormatting sqref="H959">
    <cfRule type="duplicateValues" dxfId="2314" priority="82"/>
  </conditionalFormatting>
  <conditionalFormatting sqref="H959">
    <cfRule type="duplicateValues" dxfId="2313" priority="81"/>
  </conditionalFormatting>
  <conditionalFormatting sqref="H959">
    <cfRule type="duplicateValues" dxfId="2312" priority="80"/>
  </conditionalFormatting>
  <conditionalFormatting sqref="H959">
    <cfRule type="duplicateValues" dxfId="2311" priority="79"/>
  </conditionalFormatting>
  <conditionalFormatting sqref="H958">
    <cfRule type="duplicateValues" dxfId="2310" priority="78"/>
  </conditionalFormatting>
  <conditionalFormatting sqref="H958">
    <cfRule type="duplicateValues" dxfId="2309" priority="77"/>
  </conditionalFormatting>
  <conditionalFormatting sqref="H957">
    <cfRule type="duplicateValues" dxfId="2308" priority="76"/>
  </conditionalFormatting>
  <conditionalFormatting sqref="H957">
    <cfRule type="duplicateValues" dxfId="2307" priority="75"/>
  </conditionalFormatting>
  <conditionalFormatting sqref="H957">
    <cfRule type="duplicateValues" dxfId="2306" priority="74"/>
  </conditionalFormatting>
  <conditionalFormatting sqref="H957">
    <cfRule type="duplicateValues" dxfId="2305" priority="73"/>
  </conditionalFormatting>
  <conditionalFormatting sqref="H957">
    <cfRule type="duplicateValues" dxfId="2304" priority="72"/>
  </conditionalFormatting>
  <conditionalFormatting sqref="H957">
    <cfRule type="duplicateValues" dxfId="2303" priority="71"/>
  </conditionalFormatting>
  <conditionalFormatting sqref="H957">
    <cfRule type="duplicateValues" dxfId="2302" priority="70"/>
  </conditionalFormatting>
  <conditionalFormatting sqref="H961">
    <cfRule type="duplicateValues" dxfId="2301" priority="69"/>
  </conditionalFormatting>
  <conditionalFormatting sqref="H961">
    <cfRule type="duplicateValues" dxfId="2300" priority="68"/>
  </conditionalFormatting>
  <conditionalFormatting sqref="H961">
    <cfRule type="duplicateValues" dxfId="2299" priority="67"/>
  </conditionalFormatting>
  <conditionalFormatting sqref="H961">
    <cfRule type="duplicateValues" dxfId="2298" priority="66"/>
  </conditionalFormatting>
  <conditionalFormatting sqref="H961">
    <cfRule type="duplicateValues" dxfId="2297" priority="65"/>
  </conditionalFormatting>
  <conditionalFormatting sqref="H961">
    <cfRule type="duplicateValues" dxfId="2296" priority="64"/>
  </conditionalFormatting>
  <conditionalFormatting sqref="H961">
    <cfRule type="duplicateValues" dxfId="2295" priority="63"/>
  </conditionalFormatting>
  <conditionalFormatting sqref="H960">
    <cfRule type="duplicateValues" dxfId="2294" priority="62"/>
  </conditionalFormatting>
  <conditionalFormatting sqref="H960:H961">
    <cfRule type="duplicateValues" dxfId="2293" priority="61"/>
  </conditionalFormatting>
  <conditionalFormatting sqref="H960">
    <cfRule type="duplicateValues" dxfId="2292" priority="60"/>
  </conditionalFormatting>
  <conditionalFormatting sqref="H960">
    <cfRule type="duplicateValues" dxfId="2291" priority="59"/>
  </conditionalFormatting>
  <conditionalFormatting sqref="H960:H961">
    <cfRule type="duplicateValues" dxfId="2290" priority="58"/>
  </conditionalFormatting>
  <conditionalFormatting sqref="H964">
    <cfRule type="duplicateValues" dxfId="2289" priority="57"/>
  </conditionalFormatting>
  <conditionalFormatting sqref="H964">
    <cfRule type="duplicateValues" dxfId="2288" priority="56"/>
  </conditionalFormatting>
  <conditionalFormatting sqref="H965">
    <cfRule type="duplicateValues" dxfId="2287" priority="55"/>
  </conditionalFormatting>
  <conditionalFormatting sqref="H966:H968">
    <cfRule type="duplicateValues" dxfId="2286" priority="51"/>
    <cfRule type="duplicateValues" dxfId="2285" priority="52"/>
    <cfRule type="duplicateValues" dxfId="2284" priority="53"/>
    <cfRule type="duplicateValues" dxfId="2283" priority="54"/>
  </conditionalFormatting>
  <conditionalFormatting sqref="H974">
    <cfRule type="duplicateValues" dxfId="2282" priority="49"/>
    <cfRule type="duplicateValues" dxfId="2281" priority="50"/>
  </conditionalFormatting>
  <conditionalFormatting sqref="H978">
    <cfRule type="duplicateValues" dxfId="2280" priority="48"/>
  </conditionalFormatting>
  <conditionalFormatting sqref="H979:H980">
    <cfRule type="duplicateValues" dxfId="2279" priority="47"/>
  </conditionalFormatting>
  <conditionalFormatting sqref="H958:H959">
    <cfRule type="duplicateValues" dxfId="2278" priority="46"/>
  </conditionalFormatting>
  <conditionalFormatting sqref="H998">
    <cfRule type="duplicateValues" dxfId="2277" priority="45"/>
  </conditionalFormatting>
  <conditionalFormatting sqref="B981:B984 B986:B998">
    <cfRule type="duplicateValues" dxfId="2276" priority="44"/>
  </conditionalFormatting>
  <conditionalFormatting sqref="H997">
    <cfRule type="duplicateValues" dxfId="2275" priority="43"/>
  </conditionalFormatting>
  <conditionalFormatting sqref="H993:H996">
    <cfRule type="duplicateValues" dxfId="2274" priority="42"/>
  </conditionalFormatting>
  <conditionalFormatting sqref="H988:H992">
    <cfRule type="duplicateValues" dxfId="2273" priority="41"/>
  </conditionalFormatting>
  <conditionalFormatting sqref="H981:H984 H986:H987">
    <cfRule type="duplicateValues" dxfId="2272" priority="40"/>
  </conditionalFormatting>
  <conditionalFormatting sqref="H981:H984 H986:H992">
    <cfRule type="duplicateValues" dxfId="2271" priority="39"/>
  </conditionalFormatting>
  <conditionalFormatting sqref="B1000">
    <cfRule type="duplicateValues" dxfId="2270" priority="38"/>
  </conditionalFormatting>
  <conditionalFormatting sqref="B1000">
    <cfRule type="duplicateValues" dxfId="2269" priority="37"/>
  </conditionalFormatting>
  <conditionalFormatting sqref="H1000">
    <cfRule type="duplicateValues" dxfId="2268" priority="36"/>
  </conditionalFormatting>
  <conditionalFormatting sqref="H1000">
    <cfRule type="duplicateValues" dxfId="2267" priority="35"/>
  </conditionalFormatting>
  <conditionalFormatting sqref="H999">
    <cfRule type="duplicateValues" dxfId="2266" priority="34"/>
  </conditionalFormatting>
  <conditionalFormatting sqref="H999">
    <cfRule type="duplicateValues" dxfId="2265" priority="33"/>
  </conditionalFormatting>
  <conditionalFormatting sqref="H999">
    <cfRule type="duplicateValues" dxfId="2264" priority="32"/>
  </conditionalFormatting>
  <conditionalFormatting sqref="H999">
    <cfRule type="duplicateValues" dxfId="2263" priority="31"/>
  </conditionalFormatting>
  <conditionalFormatting sqref="H999">
    <cfRule type="duplicateValues" dxfId="2262" priority="30"/>
  </conditionalFormatting>
  <conditionalFormatting sqref="H999">
    <cfRule type="duplicateValues" dxfId="2261" priority="29"/>
  </conditionalFormatting>
  <conditionalFormatting sqref="H999">
    <cfRule type="duplicateValues" dxfId="2260" priority="28"/>
  </conditionalFormatting>
  <conditionalFormatting sqref="B999">
    <cfRule type="duplicateValues" dxfId="2259" priority="27"/>
  </conditionalFormatting>
  <conditionalFormatting sqref="B999">
    <cfRule type="duplicateValues" dxfId="2258" priority="26"/>
  </conditionalFormatting>
  <conditionalFormatting sqref="B981:B984">
    <cfRule type="duplicateValues" dxfId="2257" priority="25"/>
  </conditionalFormatting>
  <conditionalFormatting sqref="B1001:B1003">
    <cfRule type="duplicateValues" dxfId="2256" priority="24"/>
  </conditionalFormatting>
  <conditionalFormatting sqref="H1001:H1003">
    <cfRule type="duplicateValues" dxfId="2255" priority="23"/>
  </conditionalFormatting>
  <conditionalFormatting sqref="H985">
    <cfRule type="duplicateValues" dxfId="2254" priority="22"/>
  </conditionalFormatting>
  <conditionalFormatting sqref="H985">
    <cfRule type="duplicateValues" dxfId="2253" priority="21"/>
  </conditionalFormatting>
  <conditionalFormatting sqref="H985">
    <cfRule type="duplicateValues" dxfId="2252" priority="20"/>
  </conditionalFormatting>
  <conditionalFormatting sqref="H1004:H1005">
    <cfRule type="duplicateValues" dxfId="2251" priority="19"/>
  </conditionalFormatting>
  <conditionalFormatting sqref="B1004:B1005">
    <cfRule type="duplicateValues" dxfId="2250" priority="18"/>
  </conditionalFormatting>
  <conditionalFormatting sqref="H940:H941">
    <cfRule type="duplicateValues" dxfId="2249" priority="863"/>
  </conditionalFormatting>
  <conditionalFormatting sqref="H940:H943">
    <cfRule type="duplicateValues" dxfId="2248" priority="864"/>
  </conditionalFormatting>
  <conditionalFormatting sqref="H937:H943">
    <cfRule type="duplicateValues" dxfId="2247" priority="865"/>
  </conditionalFormatting>
  <conditionalFormatting sqref="H937:H945">
    <cfRule type="duplicateValues" dxfId="2246" priority="866"/>
  </conditionalFormatting>
  <conditionalFormatting sqref="H903:H931">
    <cfRule type="duplicateValues" dxfId="2245" priority="867"/>
  </conditionalFormatting>
  <conditionalFormatting sqref="H899:H902">
    <cfRule type="duplicateValues" dxfId="2244" priority="868"/>
  </conditionalFormatting>
  <conditionalFormatting sqref="H899:H931">
    <cfRule type="duplicateValues" dxfId="2243" priority="869"/>
  </conditionalFormatting>
  <conditionalFormatting sqref="H899:H936">
    <cfRule type="duplicateValues" dxfId="2242" priority="870"/>
  </conditionalFormatting>
  <conditionalFormatting sqref="H699:H785">
    <cfRule type="duplicateValues" dxfId="2241" priority="871"/>
  </conditionalFormatting>
  <conditionalFormatting sqref="H512:H698">
    <cfRule type="duplicateValues" dxfId="2240" priority="872"/>
  </conditionalFormatting>
  <conditionalFormatting sqref="H512:H785">
    <cfRule type="duplicateValues" dxfId="2239" priority="873"/>
  </conditionalFormatting>
  <conditionalFormatting sqref="H466">
    <cfRule type="duplicateValues" dxfId="2238" priority="874"/>
  </conditionalFormatting>
  <conditionalFormatting sqref="H466">
    <cfRule type="duplicateValues" dxfId="2237" priority="875"/>
    <cfRule type="duplicateValues" dxfId="2236" priority="876"/>
  </conditionalFormatting>
  <conditionalFormatting sqref="H466">
    <cfRule type="duplicateValues" dxfId="2235" priority="877"/>
    <cfRule type="duplicateValues" dxfId="2234" priority="878"/>
  </conditionalFormatting>
  <conditionalFormatting sqref="H466">
    <cfRule type="duplicateValues" dxfId="2233" priority="879"/>
    <cfRule type="duplicateValues" dxfId="2232" priority="880"/>
    <cfRule type="duplicateValues" dxfId="2231" priority="881"/>
    <cfRule type="duplicateValues" dxfId="2230" priority="882"/>
    <cfRule type="duplicateValues" dxfId="2229" priority="883"/>
  </conditionalFormatting>
  <conditionalFormatting sqref="H466">
    <cfRule type="duplicateValues" dxfId="2228" priority="884"/>
    <cfRule type="duplicateValues" dxfId="2227" priority="885"/>
    <cfRule type="duplicateValues" dxfId="2226" priority="886"/>
  </conditionalFormatting>
  <conditionalFormatting sqref="H428:H439">
    <cfRule type="duplicateValues" dxfId="2225" priority="887"/>
  </conditionalFormatting>
  <conditionalFormatting sqref="H439">
    <cfRule type="duplicateValues" dxfId="2224" priority="888"/>
    <cfRule type="duplicateValues" dxfId="2223" priority="889"/>
    <cfRule type="duplicateValues" dxfId="2222" priority="890"/>
    <cfRule type="duplicateValues" dxfId="2221" priority="891"/>
    <cfRule type="duplicateValues" dxfId="2220" priority="892"/>
    <cfRule type="duplicateValues" dxfId="2219" priority="893"/>
    <cfRule type="duplicateValues" dxfId="2218" priority="894"/>
  </conditionalFormatting>
  <conditionalFormatting sqref="H354:H407 H336:H352">
    <cfRule type="duplicateValues" dxfId="2217" priority="895"/>
  </conditionalFormatting>
  <conditionalFormatting sqref="H354:H407 H336:H352">
    <cfRule type="duplicateValues" dxfId="2216" priority="896"/>
    <cfRule type="duplicateValues" dxfId="2215" priority="897"/>
  </conditionalFormatting>
  <conditionalFormatting sqref="H354:H407 H336:H352">
    <cfRule type="duplicateValues" dxfId="2214" priority="898"/>
  </conditionalFormatting>
  <conditionalFormatting sqref="B354:B427 B3:B34 B36:B352">
    <cfRule type="duplicateValues" dxfId="2213" priority="899"/>
  </conditionalFormatting>
  <conditionalFormatting sqref="B354:B407 B3:B34 B36:B352">
    <cfRule type="duplicateValues" dxfId="2212" priority="900"/>
  </conditionalFormatting>
  <conditionalFormatting sqref="B354:B427 B3:B34 B36:B352">
    <cfRule type="duplicateValues" dxfId="2211" priority="901"/>
  </conditionalFormatting>
  <conditionalFormatting sqref="B354:B474 B3:B34 B36:B352">
    <cfRule type="duplicateValues" dxfId="2210" priority="902"/>
  </conditionalFormatting>
  <conditionalFormatting sqref="H277:H335">
    <cfRule type="duplicateValues" dxfId="2209" priority="903"/>
    <cfRule type="duplicateValues" dxfId="2208" priority="904"/>
  </conditionalFormatting>
  <conditionalFormatting sqref="H277:H335">
    <cfRule type="duplicateValues" dxfId="2207" priority="905"/>
  </conditionalFormatting>
  <conditionalFormatting sqref="H277:H335">
    <cfRule type="duplicateValues" dxfId="2206" priority="906"/>
  </conditionalFormatting>
  <conditionalFormatting sqref="H70:H275">
    <cfRule type="duplicateValues" dxfId="2205" priority="907"/>
  </conditionalFormatting>
  <conditionalFormatting sqref="H70:H192 H251">
    <cfRule type="duplicateValues" dxfId="2204" priority="908"/>
  </conditionalFormatting>
  <conditionalFormatting sqref="B36:B335 B3:B34">
    <cfRule type="duplicateValues" dxfId="2203" priority="909"/>
  </conditionalFormatting>
  <conditionalFormatting sqref="B36:B506 B3:B34">
    <cfRule type="duplicateValues" dxfId="2202" priority="910"/>
  </conditionalFormatting>
  <conditionalFormatting sqref="B36:B490 B3:B34">
    <cfRule type="duplicateValues" dxfId="2201" priority="911"/>
  </conditionalFormatting>
  <conditionalFormatting sqref="B3:B963">
    <cfRule type="duplicateValues" dxfId="2200" priority="912"/>
  </conditionalFormatting>
  <conditionalFormatting sqref="B2">
    <cfRule type="duplicateValues" dxfId="2199" priority="3"/>
  </conditionalFormatting>
  <conditionalFormatting sqref="B2">
    <cfRule type="duplicateValues" dxfId="2198" priority="10"/>
  </conditionalFormatting>
  <conditionalFormatting sqref="B2">
    <cfRule type="duplicateValues" dxfId="2197" priority="13" stopIfTrue="1"/>
  </conditionalFormatting>
  <conditionalFormatting sqref="B2">
    <cfRule type="duplicateValues" dxfId="2196" priority="12"/>
  </conditionalFormatting>
  <conditionalFormatting sqref="B2">
    <cfRule type="duplicateValues" dxfId="2195" priority="11"/>
  </conditionalFormatting>
  <conditionalFormatting sqref="B2">
    <cfRule type="duplicateValues" dxfId="2194" priority="14" stopIfTrue="1"/>
    <cfRule type="duplicateValues" priority="15" stopIfTrue="1"/>
  </conditionalFormatting>
  <conditionalFormatting sqref="B2">
    <cfRule type="duplicateValues" dxfId="2193" priority="16" stopIfTrue="1"/>
  </conditionalFormatting>
  <conditionalFormatting sqref="C2">
    <cfRule type="duplicateValues" dxfId="2192" priority="17" stopIfTrue="1"/>
  </conditionalFormatting>
  <conditionalFormatting sqref="B2">
    <cfRule type="duplicateValues" dxfId="2191" priority="9"/>
  </conditionalFormatting>
  <conditionalFormatting sqref="B2">
    <cfRule type="duplicateValues" dxfId="2190" priority="8"/>
  </conditionalFormatting>
  <conditionalFormatting sqref="B2">
    <cfRule type="duplicateValues" dxfId="2189" priority="7"/>
  </conditionalFormatting>
  <conditionalFormatting sqref="B2">
    <cfRule type="duplicateValues" dxfId="2188" priority="6"/>
  </conditionalFormatting>
  <conditionalFormatting sqref="B2">
    <cfRule type="duplicateValues" dxfId="2187" priority="5"/>
  </conditionalFormatting>
  <conditionalFormatting sqref="B2">
    <cfRule type="duplicateValues" dxfId="2186" priority="4"/>
  </conditionalFormatting>
  <conditionalFormatting sqref="H2">
    <cfRule type="duplicateValues" dxfId="2185" priority="2"/>
  </conditionalFormatting>
  <conditionalFormatting sqref="B2">
    <cfRule type="duplicateValues" dxfId="2184" priority="1"/>
  </conditionalFormatting>
  <conditionalFormatting sqref="C1">
    <cfRule type="duplicateValues" dxfId="2183" priority="913"/>
    <cfRule type="duplicateValues" dxfId="2182" priority="914"/>
  </conditionalFormatting>
  <conditionalFormatting sqref="B1">
    <cfRule type="duplicateValues" dxfId="2181" priority="915"/>
  </conditionalFormatting>
  <conditionalFormatting sqref="B1">
    <cfRule type="duplicateValues" dxfId="2180" priority="916"/>
    <cfRule type="duplicateValues" dxfId="2179" priority="917"/>
  </conditionalFormatting>
  <conditionalFormatting sqref="B1">
    <cfRule type="duplicateValues" dxfId="2178" priority="918"/>
    <cfRule type="duplicateValues" dxfId="2177" priority="919"/>
    <cfRule type="duplicateValues" dxfId="2176" priority="920"/>
  </conditionalFormatting>
  <conditionalFormatting sqref="B1">
    <cfRule type="duplicateValues" dxfId="2175" priority="921"/>
    <cfRule type="duplicateValues" priority="922"/>
  </conditionalFormatting>
  <conditionalFormatting sqref="B1">
    <cfRule type="duplicateValues" dxfId="2174" priority="923"/>
  </conditionalFormatting>
  <conditionalFormatting sqref="B1">
    <cfRule type="duplicateValues" dxfId="2173" priority="924"/>
  </conditionalFormatting>
  <conditionalFormatting sqref="B1">
    <cfRule type="duplicateValues" dxfId="2172" priority="925"/>
    <cfRule type="duplicateValues" priority="926"/>
  </conditionalFormatting>
  <conditionalFormatting sqref="B1">
    <cfRule type="duplicateValues" dxfId="2171" priority="927"/>
    <cfRule type="duplicateValues" dxfId="2170" priority="928"/>
  </conditionalFormatting>
  <conditionalFormatting sqref="B1">
    <cfRule type="duplicateValues" dxfId="2169" priority="929"/>
  </conditionalFormatting>
  <conditionalFormatting sqref="B1">
    <cfRule type="duplicateValues" dxfId="2168" priority="930"/>
    <cfRule type="duplicateValues" dxfId="2167" priority="931"/>
  </conditionalFormatting>
  <conditionalFormatting sqref="B1">
    <cfRule type="duplicateValues" dxfId="2166" priority="932"/>
  </conditionalFormatting>
  <conditionalFormatting sqref="B1">
    <cfRule type="duplicateValues" dxfId="2165" priority="933"/>
  </conditionalFormatting>
  <conditionalFormatting sqref="B1">
    <cfRule type="duplicateValues" dxfId="2164" priority="934"/>
  </conditionalFormatting>
  <conditionalFormatting sqref="B1">
    <cfRule type="duplicateValues" dxfId="2163" priority="935"/>
  </conditionalFormatting>
  <conditionalFormatting sqref="B1">
    <cfRule type="duplicateValues" dxfId="2162" priority="936"/>
  </conditionalFormatting>
  <conditionalFormatting sqref="B3:B980">
    <cfRule type="duplicateValues" dxfId="2161" priority="937"/>
  </conditionalFormatting>
  <conditionalFormatting sqref="B986:B1003 B3:B984">
    <cfRule type="duplicateValues" dxfId="2160" priority="938"/>
  </conditionalFormatting>
  <conditionalFormatting sqref="B1">
    <cfRule type="duplicateValues" dxfId="2159" priority="939"/>
  </conditionalFormatting>
  <conditionalFormatting sqref="B1">
    <cfRule type="duplicateValues" dxfId="2158" priority="940"/>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A1:EC1401"/>
  <sheetViews>
    <sheetView zoomScaleNormal="100" zoomScaleSheetLayoutView="100" workbookViewId="0">
      <pane xSplit="4" ySplit="3" topLeftCell="DX1322" activePane="bottomRight" state="frozen"/>
      <selection pane="topRight" activeCell="E1" sqref="E1"/>
      <selection pane="bottomLeft" activeCell="A4" sqref="A4"/>
      <selection pane="bottomRight" activeCell="A1328" sqref="A1328"/>
    </sheetView>
  </sheetViews>
  <sheetFormatPr baseColWidth="10" defaultColWidth="11.44140625" defaultRowHeight="13.8" x14ac:dyDescent="0.3"/>
  <cols>
    <col min="1" max="1" width="4.33203125" style="138" customWidth="1"/>
    <col min="2" max="2" width="14.88671875" style="130" customWidth="1"/>
    <col min="3" max="3" width="15.6640625" style="130" customWidth="1"/>
    <col min="4" max="4" width="24.5546875" style="130" customWidth="1"/>
    <col min="5" max="5" width="17.44140625" style="130" customWidth="1"/>
    <col min="6" max="6" width="15.6640625" style="130" customWidth="1"/>
    <col min="7" max="7" width="13.33203125" style="168" customWidth="1"/>
    <col min="8" max="8" width="15" style="139" customWidth="1"/>
    <col min="9" max="9" width="16" style="130" customWidth="1"/>
    <col min="10" max="10" width="13.44140625" style="168" customWidth="1"/>
    <col min="11" max="11" width="12" style="168" customWidth="1"/>
    <col min="12" max="14" width="10.88671875" style="130" customWidth="1"/>
    <col min="15" max="15" width="9.109375" style="172" customWidth="1"/>
    <col min="16" max="16" width="16.88671875" style="171" customWidth="1"/>
    <col min="17" max="17" width="11.44140625" style="172" customWidth="1"/>
    <col min="18" max="18" width="11.44140625" style="168" customWidth="1"/>
    <col min="19" max="19" width="16.33203125" style="137" customWidth="1"/>
    <col min="20" max="20" width="11.44140625" style="168" customWidth="1"/>
    <col min="21" max="21" width="12.109375" style="168" customWidth="1"/>
    <col min="22" max="22" width="15.6640625" style="137" customWidth="1"/>
    <col min="23" max="24" width="11.44140625" style="168" customWidth="1"/>
    <col min="25" max="25" width="15.6640625" style="137" customWidth="1"/>
    <col min="26" max="27" width="11.44140625" style="168" customWidth="1"/>
    <col min="28" max="28" width="15.6640625" style="137" customWidth="1"/>
    <col min="29" max="30" width="11.44140625" style="168" customWidth="1"/>
    <col min="31" max="31" width="15.6640625" style="137" customWidth="1"/>
    <col min="32" max="32" width="14.88671875" style="168" customWidth="1"/>
    <col min="33" max="33" width="11.44140625" style="168" customWidth="1"/>
    <col min="34" max="34" width="15.6640625" style="137" customWidth="1"/>
    <col min="35" max="36" width="11.44140625" style="130" customWidth="1"/>
    <col min="37" max="37" width="15.6640625" style="137" customWidth="1"/>
    <col min="38" max="39" width="11.44140625" style="130" customWidth="1"/>
    <col min="40" max="40" width="15.6640625" style="137" customWidth="1"/>
    <col min="41" max="42" width="11.44140625" style="130" customWidth="1"/>
    <col min="43" max="43" width="15.6640625" style="137" customWidth="1"/>
    <col min="44" max="45" width="11.44140625" style="130" customWidth="1"/>
    <col min="46" max="46" width="15.6640625" style="137" customWidth="1"/>
    <col min="47" max="48" width="11.44140625" style="130" customWidth="1"/>
    <col min="49" max="49" width="15.6640625" style="137" customWidth="1"/>
    <col min="50" max="60" width="15.6640625" style="130" customWidth="1"/>
    <col min="61" max="61" width="12.6640625" style="130" customWidth="1"/>
    <col min="62" max="62" width="20.109375" style="130" customWidth="1"/>
    <col min="63" max="63" width="19" style="130" customWidth="1"/>
    <col min="64" max="64" width="9" style="166" customWidth="1"/>
    <col min="65" max="65" width="12.88671875" style="168" customWidth="1"/>
    <col min="66" max="66" width="14.88671875" style="171" customWidth="1"/>
    <col min="67" max="67" width="8.6640625" style="166" customWidth="1"/>
    <col min="68" max="68" width="12.109375" style="130" customWidth="1"/>
    <col min="69" max="69" width="12.5546875" style="171" customWidth="1"/>
    <col min="70" max="70" width="15.6640625" style="171" customWidth="1"/>
    <col min="71" max="71" width="15.6640625" style="169" customWidth="1"/>
    <col min="72" max="72" width="14" style="130" customWidth="1"/>
    <col min="73" max="73" width="14.88671875" style="130" customWidth="1"/>
    <col min="74" max="75" width="21.44140625" style="130" customWidth="1"/>
    <col min="76" max="76" width="21.44140625" style="166" customWidth="1"/>
    <col min="77" max="77" width="21.44140625" style="168" customWidth="1"/>
    <col min="78" max="78" width="13.33203125" style="137" customWidth="1"/>
    <col min="79" max="79" width="11.88671875" style="166" customWidth="1"/>
    <col min="80" max="80" width="11.88671875" style="130" customWidth="1"/>
    <col min="81" max="81" width="15.109375" style="137" customWidth="1"/>
    <col min="82" max="82" width="11.44140625" style="166" customWidth="1"/>
    <col min="83" max="83" width="11.44140625" style="130" customWidth="1"/>
    <col min="84" max="85" width="12.44140625" style="167" customWidth="1"/>
    <col min="86" max="93" width="17.109375" style="167" customWidth="1"/>
    <col min="94" max="97" width="19.44140625" style="167" customWidth="1"/>
    <col min="98" max="98" width="17.33203125" style="170" customWidth="1"/>
    <col min="99" max="99" width="19.88671875" style="166" customWidth="1"/>
    <col min="100" max="100" width="27.33203125" style="166" customWidth="1"/>
    <col min="101" max="101" width="19.109375" style="166" customWidth="1"/>
    <col min="102" max="102" width="16.88671875" style="166" customWidth="1"/>
    <col min="103" max="103" width="14" style="130" customWidth="1"/>
    <col min="104" max="106" width="11.44140625" style="130" customWidth="1"/>
    <col min="107" max="107" width="12.44140625" style="130" customWidth="1"/>
    <col min="108" max="109" width="11.44140625" style="130" customWidth="1"/>
    <col min="110" max="16384" width="11.44140625" style="130"/>
  </cols>
  <sheetData>
    <row r="1" spans="1:133" x14ac:dyDescent="0.3">
      <c r="B1" s="361"/>
      <c r="C1" s="361"/>
      <c r="D1" s="361"/>
      <c r="E1" s="361"/>
      <c r="F1" s="361"/>
      <c r="G1" s="361"/>
      <c r="I1" s="361"/>
      <c r="J1" s="361"/>
      <c r="K1" s="361"/>
      <c r="L1" s="361"/>
      <c r="M1" s="361"/>
      <c r="N1" s="361"/>
      <c r="O1" s="361"/>
      <c r="P1" s="751" t="s">
        <v>0</v>
      </c>
      <c r="Q1" s="751"/>
      <c r="R1" s="751"/>
      <c r="S1" s="751" t="s">
        <v>1</v>
      </c>
      <c r="T1" s="751"/>
      <c r="U1" s="751"/>
      <c r="V1" s="751" t="s">
        <v>44</v>
      </c>
      <c r="W1" s="751"/>
      <c r="X1" s="751"/>
      <c r="Y1" s="751" t="s">
        <v>2</v>
      </c>
      <c r="Z1" s="751"/>
      <c r="AA1" s="751"/>
      <c r="AB1" s="751" t="s">
        <v>3</v>
      </c>
      <c r="AC1" s="751"/>
      <c r="AD1" s="751"/>
      <c r="AE1" s="751" t="s">
        <v>43</v>
      </c>
      <c r="AF1" s="751"/>
      <c r="AG1" s="751"/>
      <c r="AH1" s="751" t="s">
        <v>42</v>
      </c>
      <c r="AI1" s="751"/>
      <c r="AJ1" s="751"/>
      <c r="AK1" s="751" t="s">
        <v>41</v>
      </c>
      <c r="AL1" s="751"/>
      <c r="AM1" s="751"/>
      <c r="AN1" s="751" t="s">
        <v>40</v>
      </c>
      <c r="AO1" s="751"/>
      <c r="AP1" s="751"/>
      <c r="AQ1" s="751" t="s">
        <v>39</v>
      </c>
      <c r="AR1" s="751"/>
      <c r="AS1" s="751"/>
      <c r="AT1" s="751" t="s">
        <v>80</v>
      </c>
      <c r="AU1" s="751"/>
      <c r="AV1" s="751"/>
      <c r="AW1" s="751" t="s">
        <v>83</v>
      </c>
      <c r="AX1" s="751"/>
      <c r="AY1" s="751"/>
      <c r="AZ1" s="751" t="s">
        <v>79</v>
      </c>
      <c r="BA1" s="751"/>
      <c r="BB1" s="751"/>
      <c r="BC1" s="751" t="s">
        <v>85</v>
      </c>
      <c r="BD1" s="751"/>
      <c r="BE1" s="751"/>
      <c r="BF1" s="751" t="s">
        <v>87</v>
      </c>
      <c r="BG1" s="751"/>
      <c r="BH1" s="751"/>
      <c r="BI1" s="361"/>
      <c r="BJ1" s="361"/>
      <c r="BK1" s="361"/>
      <c r="BL1" s="140"/>
      <c r="BM1" s="361"/>
      <c r="BN1" s="141"/>
      <c r="BO1" s="140"/>
      <c r="BP1" s="361"/>
      <c r="BQ1" s="141"/>
      <c r="BR1" s="141"/>
      <c r="BS1" s="142"/>
      <c r="BT1" s="361"/>
      <c r="BU1" s="361"/>
      <c r="BV1" s="361"/>
      <c r="BW1" s="361"/>
      <c r="BX1" s="140"/>
      <c r="BY1" s="143"/>
      <c r="BZ1" s="361"/>
      <c r="CA1" s="140"/>
      <c r="CB1" s="361"/>
      <c r="CC1" s="361"/>
      <c r="CD1" s="140"/>
      <c r="CE1" s="361"/>
      <c r="CF1" s="141"/>
      <c r="CG1" s="141"/>
      <c r="CH1" s="141"/>
      <c r="CI1" s="141"/>
      <c r="CJ1" s="141"/>
      <c r="CK1" s="141"/>
      <c r="CL1" s="141"/>
      <c r="CM1" s="141"/>
      <c r="CN1" s="141"/>
      <c r="CO1" s="141"/>
      <c r="CP1" s="141"/>
      <c r="CQ1" s="141"/>
      <c r="CR1" s="141"/>
      <c r="CS1" s="141"/>
      <c r="CT1" s="750" t="s">
        <v>293</v>
      </c>
      <c r="CU1" s="750"/>
      <c r="CV1" s="750"/>
      <c r="CW1" s="750"/>
      <c r="CX1" s="750"/>
      <c r="CY1" s="750"/>
      <c r="CZ1" s="750"/>
    </row>
    <row r="2" spans="1:133" x14ac:dyDescent="0.3">
      <c r="B2" s="144">
        <v>1</v>
      </c>
      <c r="C2" s="144">
        <v>2</v>
      </c>
      <c r="D2" s="144">
        <v>3</v>
      </c>
      <c r="E2" s="144">
        <v>4</v>
      </c>
      <c r="F2" s="144">
        <v>5</v>
      </c>
      <c r="G2" s="144">
        <v>6</v>
      </c>
      <c r="H2" s="281">
        <v>7</v>
      </c>
      <c r="I2" s="144">
        <v>8</v>
      </c>
      <c r="J2" s="144">
        <v>9</v>
      </c>
      <c r="K2" s="144">
        <v>10</v>
      </c>
      <c r="L2" s="144">
        <v>11</v>
      </c>
      <c r="M2" s="144">
        <v>12</v>
      </c>
      <c r="N2" s="144">
        <v>13</v>
      </c>
      <c r="O2" s="144">
        <v>14</v>
      </c>
      <c r="P2" s="144">
        <v>15</v>
      </c>
      <c r="Q2" s="144">
        <v>16</v>
      </c>
      <c r="R2" s="144">
        <v>17</v>
      </c>
      <c r="S2" s="144">
        <v>18</v>
      </c>
      <c r="T2" s="144">
        <v>19</v>
      </c>
      <c r="U2" s="144">
        <v>20</v>
      </c>
      <c r="V2" s="144">
        <v>21</v>
      </c>
      <c r="W2" s="144">
        <v>22</v>
      </c>
      <c r="X2" s="144">
        <v>23</v>
      </c>
      <c r="Y2" s="144">
        <v>24</v>
      </c>
      <c r="Z2" s="144">
        <v>25</v>
      </c>
      <c r="AA2" s="144">
        <v>26</v>
      </c>
      <c r="AB2" s="144">
        <v>27</v>
      </c>
      <c r="AC2" s="144">
        <v>28</v>
      </c>
      <c r="AD2" s="144">
        <v>29</v>
      </c>
      <c r="AE2" s="144">
        <v>30</v>
      </c>
      <c r="AF2" s="144">
        <v>31</v>
      </c>
      <c r="AG2" s="144">
        <v>32</v>
      </c>
      <c r="AH2" s="144">
        <v>33</v>
      </c>
      <c r="AI2" s="144">
        <v>34</v>
      </c>
      <c r="AJ2" s="144">
        <v>35</v>
      </c>
      <c r="AK2" s="144">
        <v>36</v>
      </c>
      <c r="AL2" s="144">
        <v>37</v>
      </c>
      <c r="AM2" s="144">
        <v>38</v>
      </c>
      <c r="AN2" s="144">
        <v>39</v>
      </c>
      <c r="AO2" s="144">
        <v>40</v>
      </c>
      <c r="AP2" s="144">
        <v>41</v>
      </c>
      <c r="AQ2" s="144">
        <v>42</v>
      </c>
      <c r="AR2" s="144">
        <v>43</v>
      </c>
      <c r="AS2" s="144">
        <v>44</v>
      </c>
      <c r="AT2" s="144">
        <v>45</v>
      </c>
      <c r="AU2" s="144">
        <v>46</v>
      </c>
      <c r="AV2" s="144">
        <v>47</v>
      </c>
      <c r="AW2" s="144">
        <v>48</v>
      </c>
      <c r="AX2" s="144">
        <v>49</v>
      </c>
      <c r="AY2" s="144">
        <v>50</v>
      </c>
      <c r="AZ2" s="144">
        <v>51</v>
      </c>
      <c r="BA2" s="144">
        <v>52</v>
      </c>
      <c r="BB2" s="144">
        <v>53</v>
      </c>
      <c r="BC2" s="144">
        <v>54</v>
      </c>
      <c r="BD2" s="144">
        <v>55</v>
      </c>
      <c r="BE2" s="144">
        <v>56</v>
      </c>
      <c r="BF2" s="144">
        <v>57</v>
      </c>
      <c r="BG2" s="144">
        <v>58</v>
      </c>
      <c r="BH2" s="144">
        <v>59</v>
      </c>
      <c r="BI2" s="144">
        <v>60</v>
      </c>
      <c r="BJ2" s="144">
        <v>61</v>
      </c>
      <c r="BK2" s="144">
        <v>62</v>
      </c>
      <c r="BL2" s="144">
        <v>63</v>
      </c>
      <c r="BM2" s="144">
        <v>64</v>
      </c>
      <c r="BN2" s="144">
        <v>65</v>
      </c>
      <c r="BO2" s="144">
        <v>66</v>
      </c>
      <c r="BP2" s="144">
        <v>67</v>
      </c>
      <c r="BQ2" s="144">
        <v>68</v>
      </c>
      <c r="BR2" s="144">
        <v>69</v>
      </c>
      <c r="BS2" s="144">
        <v>70</v>
      </c>
      <c r="BT2" s="144">
        <v>71</v>
      </c>
      <c r="BU2" s="144">
        <v>72</v>
      </c>
      <c r="BV2" s="144">
        <v>73</v>
      </c>
      <c r="BW2" s="144">
        <v>74</v>
      </c>
      <c r="BX2" s="144">
        <v>75</v>
      </c>
      <c r="BY2" s="144">
        <v>76</v>
      </c>
      <c r="BZ2" s="144">
        <v>77</v>
      </c>
      <c r="CA2" s="144">
        <v>78</v>
      </c>
      <c r="CB2" s="144">
        <v>79</v>
      </c>
      <c r="CC2" s="144">
        <v>80</v>
      </c>
      <c r="CD2" s="144">
        <v>81</v>
      </c>
      <c r="CE2" s="144">
        <v>82</v>
      </c>
      <c r="CF2" s="144">
        <v>83</v>
      </c>
      <c r="CG2" s="144">
        <v>84</v>
      </c>
      <c r="CH2" s="144">
        <v>85</v>
      </c>
      <c r="CI2" s="144">
        <v>86</v>
      </c>
      <c r="CJ2" s="144">
        <v>87</v>
      </c>
      <c r="CK2" s="144">
        <v>88</v>
      </c>
      <c r="CL2" s="144">
        <v>89</v>
      </c>
      <c r="CM2" s="144">
        <v>90</v>
      </c>
      <c r="CN2" s="144">
        <v>91</v>
      </c>
      <c r="CO2" s="144">
        <v>92</v>
      </c>
      <c r="CP2" s="144">
        <v>93</v>
      </c>
      <c r="CQ2" s="144">
        <v>94</v>
      </c>
      <c r="CR2" s="144">
        <v>95</v>
      </c>
      <c r="CS2" s="144">
        <v>96</v>
      </c>
      <c r="CT2" s="144">
        <v>97</v>
      </c>
      <c r="CU2" s="144">
        <v>98</v>
      </c>
      <c r="CV2" s="144">
        <v>99</v>
      </c>
      <c r="CW2" s="144">
        <v>100</v>
      </c>
      <c r="CX2" s="144">
        <v>101</v>
      </c>
      <c r="CY2" s="144">
        <v>102</v>
      </c>
      <c r="CZ2" s="144">
        <v>103</v>
      </c>
      <c r="DA2" s="144">
        <v>104</v>
      </c>
      <c r="DB2" s="144">
        <v>105</v>
      </c>
      <c r="DC2" s="144">
        <v>106</v>
      </c>
      <c r="DD2" s="144">
        <v>107</v>
      </c>
      <c r="DE2" s="144">
        <v>108</v>
      </c>
      <c r="DF2" s="144">
        <v>109</v>
      </c>
      <c r="DG2" s="144">
        <v>110</v>
      </c>
      <c r="DH2" s="144">
        <v>111</v>
      </c>
      <c r="DI2" s="144">
        <v>112</v>
      </c>
      <c r="DJ2" s="144">
        <v>113</v>
      </c>
      <c r="DK2" s="144">
        <v>114</v>
      </c>
      <c r="DL2" s="144">
        <v>115</v>
      </c>
      <c r="DM2" s="144">
        <v>116</v>
      </c>
      <c r="DN2" s="144">
        <v>117</v>
      </c>
      <c r="DO2" s="144">
        <v>118</v>
      </c>
      <c r="DP2" s="144">
        <v>119</v>
      </c>
      <c r="DQ2" s="144">
        <v>120</v>
      </c>
      <c r="DR2" s="144">
        <v>121</v>
      </c>
      <c r="DS2" s="144">
        <v>122</v>
      </c>
      <c r="DT2" s="144">
        <v>123</v>
      </c>
      <c r="DU2" s="144">
        <v>124</v>
      </c>
      <c r="DV2" s="144">
        <v>125</v>
      </c>
      <c r="DW2" s="144">
        <v>126</v>
      </c>
      <c r="DX2" s="144">
        <v>127</v>
      </c>
      <c r="DY2" s="182">
        <v>128</v>
      </c>
      <c r="DZ2" s="144">
        <v>129</v>
      </c>
      <c r="EA2" s="182">
        <v>130</v>
      </c>
      <c r="EB2" s="144">
        <v>131</v>
      </c>
      <c r="EC2" s="182">
        <v>132</v>
      </c>
    </row>
    <row r="3" spans="1:133" s="162" customFormat="1" ht="110.4" x14ac:dyDescent="0.3">
      <c r="A3" s="145"/>
      <c r="B3" s="146" t="s">
        <v>4</v>
      </c>
      <c r="C3" s="146" t="s">
        <v>5</v>
      </c>
      <c r="D3" s="146" t="s">
        <v>6</v>
      </c>
      <c r="E3" s="146" t="s">
        <v>7</v>
      </c>
      <c r="F3" s="146" t="s">
        <v>8</v>
      </c>
      <c r="G3" s="147" t="s">
        <v>9</v>
      </c>
      <c r="H3" s="148" t="s">
        <v>10</v>
      </c>
      <c r="I3" s="146" t="s">
        <v>11</v>
      </c>
      <c r="J3" s="147" t="s">
        <v>12</v>
      </c>
      <c r="K3" s="147" t="s">
        <v>13</v>
      </c>
      <c r="L3" s="146" t="s">
        <v>14</v>
      </c>
      <c r="M3" s="146" t="s">
        <v>76</v>
      </c>
      <c r="N3" s="146" t="s">
        <v>77</v>
      </c>
      <c r="O3" s="149" t="s">
        <v>16</v>
      </c>
      <c r="P3" s="148" t="s">
        <v>15</v>
      </c>
      <c r="Q3" s="150" t="s">
        <v>17</v>
      </c>
      <c r="R3" s="151" t="s">
        <v>18</v>
      </c>
      <c r="S3" s="148" t="s">
        <v>38</v>
      </c>
      <c r="T3" s="151" t="s">
        <v>17</v>
      </c>
      <c r="U3" s="151" t="s">
        <v>18</v>
      </c>
      <c r="V3" s="148" t="s">
        <v>37</v>
      </c>
      <c r="W3" s="151" t="s">
        <v>17</v>
      </c>
      <c r="X3" s="151" t="s">
        <v>18</v>
      </c>
      <c r="Y3" s="148" t="s">
        <v>36</v>
      </c>
      <c r="Z3" s="151" t="s">
        <v>17</v>
      </c>
      <c r="AA3" s="151" t="s">
        <v>18</v>
      </c>
      <c r="AB3" s="148" t="s">
        <v>35</v>
      </c>
      <c r="AC3" s="152" t="s">
        <v>17</v>
      </c>
      <c r="AD3" s="152" t="s">
        <v>18</v>
      </c>
      <c r="AE3" s="153" t="s">
        <v>34</v>
      </c>
      <c r="AF3" s="152" t="s">
        <v>17</v>
      </c>
      <c r="AG3" s="152" t="s">
        <v>18</v>
      </c>
      <c r="AH3" s="153" t="s">
        <v>33</v>
      </c>
      <c r="AI3" s="151" t="s">
        <v>17</v>
      </c>
      <c r="AJ3" s="151" t="s">
        <v>18</v>
      </c>
      <c r="AK3" s="153" t="s">
        <v>32</v>
      </c>
      <c r="AL3" s="151" t="s">
        <v>17</v>
      </c>
      <c r="AM3" s="151" t="s">
        <v>18</v>
      </c>
      <c r="AN3" s="153" t="s">
        <v>31</v>
      </c>
      <c r="AO3" s="151" t="s">
        <v>17</v>
      </c>
      <c r="AP3" s="151" t="s">
        <v>18</v>
      </c>
      <c r="AQ3" s="153" t="s">
        <v>30</v>
      </c>
      <c r="AR3" s="151" t="s">
        <v>17</v>
      </c>
      <c r="AS3" s="151" t="s">
        <v>18</v>
      </c>
      <c r="AT3" s="153" t="s">
        <v>81</v>
      </c>
      <c r="AU3" s="151" t="s">
        <v>17</v>
      </c>
      <c r="AV3" s="151" t="s">
        <v>18</v>
      </c>
      <c r="AW3" s="153" t="s">
        <v>82</v>
      </c>
      <c r="AX3" s="151" t="s">
        <v>17</v>
      </c>
      <c r="AY3" s="151" t="s">
        <v>18</v>
      </c>
      <c r="AZ3" s="153" t="s">
        <v>78</v>
      </c>
      <c r="BA3" s="151" t="s">
        <v>17</v>
      </c>
      <c r="BB3" s="151" t="s">
        <v>18</v>
      </c>
      <c r="BC3" s="153" t="s">
        <v>84</v>
      </c>
      <c r="BD3" s="151" t="s">
        <v>17</v>
      </c>
      <c r="BE3" s="151" t="s">
        <v>18</v>
      </c>
      <c r="BF3" s="153" t="s">
        <v>86</v>
      </c>
      <c r="BG3" s="151" t="s">
        <v>17</v>
      </c>
      <c r="BH3" s="151" t="s">
        <v>18</v>
      </c>
      <c r="BI3" s="154" t="s">
        <v>244</v>
      </c>
      <c r="BJ3" s="146" t="s">
        <v>19</v>
      </c>
      <c r="BK3" s="146" t="s">
        <v>20</v>
      </c>
      <c r="BL3" s="154" t="s">
        <v>29</v>
      </c>
      <c r="BM3" s="147" t="s">
        <v>21</v>
      </c>
      <c r="BN3" s="148" t="s">
        <v>22</v>
      </c>
      <c r="BO3" s="154" t="s">
        <v>208</v>
      </c>
      <c r="BP3" s="146" t="s">
        <v>209</v>
      </c>
      <c r="BQ3" s="148" t="s">
        <v>210</v>
      </c>
      <c r="BR3" s="148" t="s">
        <v>88</v>
      </c>
      <c r="BS3" s="155" t="s">
        <v>89</v>
      </c>
      <c r="BT3" s="156" t="s">
        <v>24</v>
      </c>
      <c r="BU3" s="156" t="s">
        <v>25</v>
      </c>
      <c r="BV3" s="156" t="s">
        <v>28</v>
      </c>
      <c r="BW3" s="156" t="s">
        <v>90</v>
      </c>
      <c r="BX3" s="157" t="s">
        <v>91</v>
      </c>
      <c r="BY3" s="155" t="s">
        <v>92</v>
      </c>
      <c r="BZ3" s="157" t="s">
        <v>26</v>
      </c>
      <c r="CA3" s="154" t="s">
        <v>66</v>
      </c>
      <c r="CB3" s="146" t="s">
        <v>67</v>
      </c>
      <c r="CC3" s="154" t="s">
        <v>68</v>
      </c>
      <c r="CD3" s="157" t="s">
        <v>93</v>
      </c>
      <c r="CE3" s="156" t="s">
        <v>94</v>
      </c>
      <c r="CF3" s="156" t="s">
        <v>95</v>
      </c>
      <c r="CG3" s="156" t="s">
        <v>96</v>
      </c>
      <c r="CH3" s="156" t="s">
        <v>97</v>
      </c>
      <c r="CI3" s="156" t="s">
        <v>98</v>
      </c>
      <c r="CJ3" s="156" t="s">
        <v>99</v>
      </c>
      <c r="CK3" s="156" t="s">
        <v>100</v>
      </c>
      <c r="CL3" s="156" t="s">
        <v>101</v>
      </c>
      <c r="CM3" s="156" t="s">
        <v>102</v>
      </c>
      <c r="CN3" s="156" t="s">
        <v>103</v>
      </c>
      <c r="CO3" s="156" t="s">
        <v>104</v>
      </c>
      <c r="CP3" s="156" t="s">
        <v>314</v>
      </c>
      <c r="CQ3" s="156" t="s">
        <v>105</v>
      </c>
      <c r="CR3" s="156" t="s">
        <v>106</v>
      </c>
      <c r="CS3" s="156" t="s">
        <v>75</v>
      </c>
      <c r="CT3" s="158" t="s">
        <v>64</v>
      </c>
      <c r="CU3" s="157" t="s">
        <v>69</v>
      </c>
      <c r="CV3" s="157" t="s">
        <v>70</v>
      </c>
      <c r="CW3" s="157" t="s">
        <v>71</v>
      </c>
      <c r="CX3" s="157" t="s">
        <v>72</v>
      </c>
      <c r="CY3" s="159" t="s">
        <v>74</v>
      </c>
      <c r="CZ3" s="160" t="s">
        <v>73</v>
      </c>
      <c r="DA3" s="161" t="s">
        <v>306</v>
      </c>
      <c r="DB3" s="161" t="s">
        <v>315</v>
      </c>
      <c r="DC3" s="161" t="s">
        <v>316</v>
      </c>
      <c r="DD3" s="127" t="s">
        <v>100</v>
      </c>
      <c r="DE3" s="127" t="s">
        <v>307</v>
      </c>
      <c r="DF3" s="127" t="s">
        <v>102</v>
      </c>
      <c r="DG3" s="127" t="s">
        <v>103</v>
      </c>
      <c r="DH3" s="127" t="s">
        <v>104</v>
      </c>
      <c r="DI3" s="127" t="s">
        <v>308</v>
      </c>
      <c r="DJ3" s="173" t="s">
        <v>88</v>
      </c>
      <c r="DK3" s="174" t="s">
        <v>89</v>
      </c>
      <c r="DL3" s="175" t="s">
        <v>24</v>
      </c>
      <c r="DM3" s="175" t="s">
        <v>25</v>
      </c>
      <c r="DN3" s="175" t="s">
        <v>28</v>
      </c>
      <c r="DO3" s="175" t="s">
        <v>90</v>
      </c>
      <c r="DP3" s="176" t="s">
        <v>91</v>
      </c>
      <c r="DQ3" s="174" t="s">
        <v>92</v>
      </c>
      <c r="DR3" s="176" t="s">
        <v>26</v>
      </c>
      <c r="DS3" s="154" t="s">
        <v>66</v>
      </c>
      <c r="DT3" s="146" t="s">
        <v>67</v>
      </c>
      <c r="DU3" s="154" t="s">
        <v>68</v>
      </c>
      <c r="DV3" s="177" t="s">
        <v>93</v>
      </c>
      <c r="DW3" s="178" t="s">
        <v>94</v>
      </c>
      <c r="DX3" s="178" t="s">
        <v>95</v>
      </c>
      <c r="DY3" s="127" t="s">
        <v>308</v>
      </c>
      <c r="DZ3" s="277" t="s">
        <v>305</v>
      </c>
      <c r="EA3" s="280" t="s">
        <v>1071</v>
      </c>
      <c r="EB3" s="161" t="s">
        <v>4734</v>
      </c>
      <c r="EC3" s="161" t="s">
        <v>4735</v>
      </c>
    </row>
    <row r="4" spans="1:133" x14ac:dyDescent="0.3">
      <c r="A4" s="194" t="s">
        <v>311</v>
      </c>
      <c r="B4" s="194" t="s">
        <v>1466</v>
      </c>
      <c r="C4" s="251">
        <v>86042424</v>
      </c>
      <c r="D4" s="194" t="s">
        <v>1467</v>
      </c>
      <c r="E4" s="194" t="s">
        <v>292</v>
      </c>
      <c r="F4" s="194" t="s">
        <v>312</v>
      </c>
      <c r="G4" s="124">
        <v>44944</v>
      </c>
      <c r="H4" s="261">
        <v>9459480</v>
      </c>
      <c r="I4" s="194" t="s">
        <v>294</v>
      </c>
      <c r="J4" s="124">
        <v>44944</v>
      </c>
      <c r="K4" s="124">
        <v>45124</v>
      </c>
      <c r="L4" s="194" t="s">
        <v>288</v>
      </c>
      <c r="M4" s="194" t="s">
        <v>288</v>
      </c>
      <c r="N4" s="194" t="s">
        <v>288</v>
      </c>
      <c r="O4" s="209">
        <v>7</v>
      </c>
      <c r="P4" s="131">
        <v>683185</v>
      </c>
      <c r="Q4" s="128">
        <v>44944</v>
      </c>
      <c r="R4" s="128">
        <v>44957</v>
      </c>
      <c r="S4" s="131">
        <v>1576580</v>
      </c>
      <c r="T4" s="128">
        <v>44958</v>
      </c>
      <c r="U4" s="190">
        <v>44985</v>
      </c>
      <c r="V4" s="131">
        <v>1576580</v>
      </c>
      <c r="W4" s="128">
        <v>44986</v>
      </c>
      <c r="X4" s="128">
        <v>45016</v>
      </c>
      <c r="Y4" s="131">
        <v>1576580</v>
      </c>
      <c r="Z4" s="190">
        <v>45017</v>
      </c>
      <c r="AA4" s="190">
        <v>45046</v>
      </c>
      <c r="AB4" s="131">
        <v>1576580</v>
      </c>
      <c r="AC4" s="190">
        <v>45047</v>
      </c>
      <c r="AD4" s="190">
        <v>45077</v>
      </c>
      <c r="AE4" s="131">
        <v>1576580</v>
      </c>
      <c r="AF4" s="190">
        <v>45078</v>
      </c>
      <c r="AG4" s="190">
        <v>45107</v>
      </c>
      <c r="AH4" s="129">
        <v>893395</v>
      </c>
      <c r="AI4" s="190">
        <v>45108</v>
      </c>
      <c r="AJ4" s="190">
        <v>45124</v>
      </c>
      <c r="AK4" s="376"/>
      <c r="AL4" s="364"/>
      <c r="AM4" s="364"/>
      <c r="AN4" s="376"/>
      <c r="AO4" s="364"/>
      <c r="AP4" s="165"/>
      <c r="AQ4" s="376"/>
      <c r="AR4" s="364"/>
      <c r="AS4" s="364"/>
      <c r="AT4" s="201"/>
      <c r="AU4" s="191"/>
      <c r="AV4" s="191"/>
      <c r="AW4" s="201"/>
      <c r="AX4" s="186"/>
      <c r="AY4" s="186"/>
      <c r="AZ4" s="186"/>
      <c r="BA4" s="186"/>
      <c r="BB4" s="186"/>
      <c r="BC4" s="186"/>
      <c r="BD4" s="186"/>
      <c r="BE4" s="186"/>
      <c r="BF4" s="186"/>
      <c r="BG4" s="186"/>
      <c r="BH4" s="186"/>
      <c r="BI4" s="192" t="s">
        <v>278</v>
      </c>
      <c r="BJ4" s="193" t="s">
        <v>1468</v>
      </c>
      <c r="BK4" s="377" t="s">
        <v>1469</v>
      </c>
      <c r="BL4" s="189">
        <v>12</v>
      </c>
      <c r="BM4" s="190">
        <v>44944.787187499998</v>
      </c>
      <c r="BN4" s="208">
        <v>2431266061</v>
      </c>
      <c r="BO4" s="203">
        <v>106</v>
      </c>
      <c r="BP4" s="190">
        <v>44944</v>
      </c>
      <c r="BQ4" s="204">
        <v>9459480</v>
      </c>
      <c r="BR4" s="194"/>
      <c r="BS4" s="124"/>
      <c r="BT4" s="124"/>
      <c r="BU4" s="124"/>
      <c r="BV4" s="194"/>
      <c r="BW4" s="194"/>
      <c r="BX4" s="194"/>
      <c r="BY4" s="124"/>
      <c r="BZ4" s="131"/>
      <c r="CA4" s="189"/>
      <c r="CB4" s="190"/>
      <c r="CC4" s="202"/>
      <c r="CD4" s="189"/>
      <c r="CE4" s="190"/>
      <c r="CF4" s="202"/>
      <c r="CG4" s="206"/>
      <c r="CH4" s="206"/>
      <c r="CI4" s="206"/>
      <c r="CJ4" s="206"/>
      <c r="CK4" s="206"/>
      <c r="CL4" s="206"/>
      <c r="CM4" s="206"/>
      <c r="CN4" s="206"/>
      <c r="CO4" s="206"/>
      <c r="CP4" s="205"/>
      <c r="CQ4" s="378"/>
      <c r="CR4" s="206"/>
      <c r="CS4" s="197" t="s">
        <v>1470</v>
      </c>
      <c r="CT4" s="199">
        <v>86042424</v>
      </c>
      <c r="CU4" s="203">
        <v>436</v>
      </c>
      <c r="CV4" s="203" t="s">
        <v>1471</v>
      </c>
      <c r="CW4" s="189"/>
      <c r="CX4" s="189"/>
      <c r="CY4" s="192">
        <v>8299</v>
      </c>
      <c r="CZ4" s="192" t="s">
        <v>290</v>
      </c>
      <c r="DA4" s="201">
        <f t="shared" ref="DA4:DA67" si="0">P4+S4+V4+Y4+AB4+AE4+AH4+AK4+AN4+AQ4+AT4+AW4+AZ4+BC4+BF4</f>
        <v>9459480</v>
      </c>
      <c r="DB4" s="129">
        <f t="shared" ref="DB4:DB67" si="1">H4+BZ4-DA4</f>
        <v>0</v>
      </c>
      <c r="DC4" s="201">
        <f t="shared" ref="DC4:DC67" si="2">BQ4+CF4-DA4</f>
        <v>0</v>
      </c>
      <c r="DD4" s="207"/>
      <c r="DZ4" s="181" t="s">
        <v>1472</v>
      </c>
      <c r="EA4" s="516" t="e">
        <v>#N/A</v>
      </c>
      <c r="EB4" s="130">
        <v>40390987</v>
      </c>
      <c r="EC4" s="168" t="e">
        <v>#N/A</v>
      </c>
    </row>
    <row r="5" spans="1:133" x14ac:dyDescent="0.3">
      <c r="A5" s="194" t="s">
        <v>1473</v>
      </c>
      <c r="B5" s="194" t="s">
        <v>1474</v>
      </c>
      <c r="C5" s="251">
        <v>86064731</v>
      </c>
      <c r="D5" s="194" t="s">
        <v>1475</v>
      </c>
      <c r="E5" s="194" t="s">
        <v>292</v>
      </c>
      <c r="F5" s="194" t="s">
        <v>312</v>
      </c>
      <c r="G5" s="124">
        <v>44944</v>
      </c>
      <c r="H5" s="261">
        <v>9459480</v>
      </c>
      <c r="I5" s="194" t="s">
        <v>294</v>
      </c>
      <c r="J5" s="124">
        <v>44944</v>
      </c>
      <c r="K5" s="124">
        <v>45124</v>
      </c>
      <c r="L5" s="194" t="s">
        <v>288</v>
      </c>
      <c r="M5" s="194" t="s">
        <v>288</v>
      </c>
      <c r="N5" s="194" t="s">
        <v>288</v>
      </c>
      <c r="O5" s="209">
        <v>8</v>
      </c>
      <c r="P5" s="131">
        <v>683185</v>
      </c>
      <c r="Q5" s="128">
        <v>44944</v>
      </c>
      <c r="R5" s="128">
        <v>44957</v>
      </c>
      <c r="S5" s="131">
        <v>1576580</v>
      </c>
      <c r="T5" s="128">
        <v>44958</v>
      </c>
      <c r="U5" s="190">
        <v>44985</v>
      </c>
      <c r="V5" s="131">
        <v>1576580</v>
      </c>
      <c r="W5" s="128">
        <v>44986</v>
      </c>
      <c r="X5" s="128">
        <v>45016</v>
      </c>
      <c r="Y5" s="131">
        <v>525527</v>
      </c>
      <c r="Z5" s="190">
        <v>45017</v>
      </c>
      <c r="AA5" s="190">
        <v>45026</v>
      </c>
      <c r="AB5" s="131">
        <v>1576580</v>
      </c>
      <c r="AC5" s="190">
        <v>45047</v>
      </c>
      <c r="AD5" s="190">
        <v>45077</v>
      </c>
      <c r="AE5" s="131">
        <v>1576580</v>
      </c>
      <c r="AF5" s="190">
        <v>45078</v>
      </c>
      <c r="AG5" s="190">
        <v>45107</v>
      </c>
      <c r="AH5" s="129">
        <v>1576580</v>
      </c>
      <c r="AI5" s="190">
        <v>45108</v>
      </c>
      <c r="AJ5" s="190">
        <v>45138</v>
      </c>
      <c r="AK5" s="376">
        <v>367868</v>
      </c>
      <c r="AL5" s="364">
        <v>45139</v>
      </c>
      <c r="AM5" s="364">
        <v>45144</v>
      </c>
      <c r="AN5" s="376"/>
      <c r="AO5" s="364"/>
      <c r="AP5" s="165"/>
      <c r="AQ5" s="376"/>
      <c r="AR5" s="364"/>
      <c r="AS5" s="364"/>
      <c r="AT5" s="201"/>
      <c r="AU5" s="191"/>
      <c r="AV5" s="191"/>
      <c r="AW5" s="201"/>
      <c r="AX5" s="186"/>
      <c r="AY5" s="186"/>
      <c r="AZ5" s="186"/>
      <c r="BA5" s="186"/>
      <c r="BB5" s="186"/>
      <c r="BC5" s="186"/>
      <c r="BD5" s="186"/>
      <c r="BE5" s="186"/>
      <c r="BF5" s="186"/>
      <c r="BG5" s="186"/>
      <c r="BH5" s="186"/>
      <c r="BI5" s="192" t="s">
        <v>278</v>
      </c>
      <c r="BJ5" s="193" t="s">
        <v>1468</v>
      </c>
      <c r="BK5" s="377" t="s">
        <v>1469</v>
      </c>
      <c r="BL5" s="189">
        <v>12</v>
      </c>
      <c r="BM5" s="190">
        <v>44944.787187499998</v>
      </c>
      <c r="BN5" s="208">
        <v>2431266061</v>
      </c>
      <c r="BO5" s="203">
        <v>111</v>
      </c>
      <c r="BP5" s="190">
        <v>44944</v>
      </c>
      <c r="BQ5" s="204">
        <v>9459480</v>
      </c>
      <c r="BR5" s="194"/>
      <c r="BS5" s="124"/>
      <c r="BT5" s="124"/>
      <c r="BU5" s="124"/>
      <c r="BV5" s="194"/>
      <c r="BW5" s="194"/>
      <c r="BX5" s="194"/>
      <c r="BY5" s="124"/>
      <c r="BZ5" s="131"/>
      <c r="CA5" s="189"/>
      <c r="CB5" s="190"/>
      <c r="CC5" s="202"/>
      <c r="CD5" s="189"/>
      <c r="CE5" s="190"/>
      <c r="CF5" s="202"/>
      <c r="CG5" s="206"/>
      <c r="CH5" s="206"/>
      <c r="CI5" s="206"/>
      <c r="CJ5" s="206"/>
      <c r="CK5" s="379">
        <v>1</v>
      </c>
      <c r="CL5" s="380">
        <v>45027</v>
      </c>
      <c r="CM5" s="379">
        <v>1</v>
      </c>
      <c r="CN5" s="380">
        <v>45047</v>
      </c>
      <c r="CO5" s="380">
        <v>45144</v>
      </c>
      <c r="CP5" s="380">
        <v>45144</v>
      </c>
      <c r="CQ5" s="378"/>
      <c r="CR5" s="206"/>
      <c r="CS5" s="197" t="s">
        <v>1476</v>
      </c>
      <c r="CT5" s="199">
        <v>86064731</v>
      </c>
      <c r="CU5" s="203">
        <v>436</v>
      </c>
      <c r="CV5" s="203" t="s">
        <v>1471</v>
      </c>
      <c r="CW5" s="189"/>
      <c r="CX5" s="189"/>
      <c r="CY5" s="192">
        <v>8299</v>
      </c>
      <c r="CZ5" s="192" t="s">
        <v>290</v>
      </c>
      <c r="DA5" s="201">
        <f t="shared" si="0"/>
        <v>9459480</v>
      </c>
      <c r="DB5" s="129">
        <f t="shared" si="1"/>
        <v>0</v>
      </c>
      <c r="DC5" s="201">
        <f t="shared" si="2"/>
        <v>0</v>
      </c>
      <c r="DD5" s="207"/>
      <c r="DZ5" s="181" t="s">
        <v>1477</v>
      </c>
      <c r="EA5" s="134" t="e">
        <v>#N/A</v>
      </c>
      <c r="EB5" s="130">
        <v>40390987</v>
      </c>
      <c r="EC5" s="168" t="e">
        <v>#N/A</v>
      </c>
    </row>
    <row r="6" spans="1:133" x14ac:dyDescent="0.3">
      <c r="A6" s="252"/>
      <c r="B6" s="194" t="s">
        <v>1478</v>
      </c>
      <c r="C6" s="253">
        <v>1119886943</v>
      </c>
      <c r="D6" s="186" t="s">
        <v>1479</v>
      </c>
      <c r="E6" s="194" t="s">
        <v>292</v>
      </c>
      <c r="F6" s="186" t="s">
        <v>320</v>
      </c>
      <c r="G6" s="124">
        <v>44944</v>
      </c>
      <c r="H6" s="261">
        <v>11911944</v>
      </c>
      <c r="I6" s="194" t="s">
        <v>294</v>
      </c>
      <c r="J6" s="124">
        <v>44944</v>
      </c>
      <c r="K6" s="124">
        <v>45124</v>
      </c>
      <c r="L6" s="186" t="s">
        <v>288</v>
      </c>
      <c r="M6" s="194" t="s">
        <v>288</v>
      </c>
      <c r="N6" s="194" t="s">
        <v>288</v>
      </c>
      <c r="O6" s="209">
        <v>7</v>
      </c>
      <c r="P6" s="131">
        <v>860307</v>
      </c>
      <c r="Q6" s="128">
        <v>44944</v>
      </c>
      <c r="R6" s="128">
        <v>44957</v>
      </c>
      <c r="S6" s="131">
        <v>1985324</v>
      </c>
      <c r="T6" s="128">
        <v>44958</v>
      </c>
      <c r="U6" s="190">
        <v>44985</v>
      </c>
      <c r="V6" s="131">
        <v>1985324</v>
      </c>
      <c r="W6" s="128">
        <v>44986</v>
      </c>
      <c r="X6" s="128">
        <v>45016</v>
      </c>
      <c r="Y6" s="131">
        <v>1985324</v>
      </c>
      <c r="Z6" s="190">
        <v>45017</v>
      </c>
      <c r="AA6" s="190">
        <v>45046</v>
      </c>
      <c r="AB6" s="131">
        <v>1985324</v>
      </c>
      <c r="AC6" s="190">
        <v>45047</v>
      </c>
      <c r="AD6" s="190">
        <v>45077</v>
      </c>
      <c r="AE6" s="131">
        <v>1985324</v>
      </c>
      <c r="AF6" s="190">
        <v>45078</v>
      </c>
      <c r="AG6" s="190">
        <v>45107</v>
      </c>
      <c r="AH6" s="129">
        <v>1125017</v>
      </c>
      <c r="AI6" s="190">
        <v>45108</v>
      </c>
      <c r="AJ6" s="190">
        <v>45124</v>
      </c>
      <c r="AK6" s="376"/>
      <c r="AL6" s="364"/>
      <c r="AM6" s="364"/>
      <c r="AN6" s="376"/>
      <c r="AO6" s="364"/>
      <c r="AP6" s="165"/>
      <c r="AQ6" s="376"/>
      <c r="AR6" s="364"/>
      <c r="AS6" s="364"/>
      <c r="AT6" s="201"/>
      <c r="AU6" s="191"/>
      <c r="AV6" s="191"/>
      <c r="AW6" s="201"/>
      <c r="AX6" s="186"/>
      <c r="AY6" s="186"/>
      <c r="AZ6" s="186"/>
      <c r="BA6" s="186"/>
      <c r="BB6" s="186"/>
      <c r="BC6" s="186"/>
      <c r="BD6" s="186"/>
      <c r="BE6" s="186"/>
      <c r="BF6" s="186"/>
      <c r="BG6" s="186"/>
      <c r="BH6" s="186"/>
      <c r="BI6" s="187" t="s">
        <v>271</v>
      </c>
      <c r="BJ6" s="193" t="s">
        <v>1440</v>
      </c>
      <c r="BK6" s="187" t="s">
        <v>1441</v>
      </c>
      <c r="BL6" s="189">
        <v>11</v>
      </c>
      <c r="BM6" s="190">
        <v>44944.774837962963</v>
      </c>
      <c r="BN6" s="208">
        <v>949606500</v>
      </c>
      <c r="BO6" s="203">
        <v>139</v>
      </c>
      <c r="BP6" s="190">
        <v>44944</v>
      </c>
      <c r="BQ6" s="204">
        <v>11911944</v>
      </c>
      <c r="BR6" s="194"/>
      <c r="BS6" s="124"/>
      <c r="BT6" s="124"/>
      <c r="BU6" s="124"/>
      <c r="BV6" s="194"/>
      <c r="BW6" s="194"/>
      <c r="BX6" s="194"/>
      <c r="BY6" s="124"/>
      <c r="BZ6" s="131"/>
      <c r="CA6" s="189"/>
      <c r="CB6" s="190"/>
      <c r="CC6" s="202"/>
      <c r="CD6" s="189"/>
      <c r="CE6" s="190"/>
      <c r="CF6" s="202"/>
      <c r="CG6" s="206"/>
      <c r="CH6" s="206"/>
      <c r="CI6" s="206"/>
      <c r="CJ6" s="206"/>
      <c r="CK6" s="206"/>
      <c r="CL6" s="206"/>
      <c r="CM6" s="206"/>
      <c r="CN6" s="206"/>
      <c r="CO6" s="206"/>
      <c r="CP6" s="205"/>
      <c r="CQ6" s="378"/>
      <c r="CR6" s="206"/>
      <c r="CS6" s="197" t="s">
        <v>323</v>
      </c>
      <c r="CT6" s="136">
        <v>1119886943</v>
      </c>
      <c r="CU6" s="203">
        <v>27</v>
      </c>
      <c r="CV6" s="203" t="s">
        <v>1480</v>
      </c>
      <c r="CW6" s="189"/>
      <c r="CX6" s="189"/>
      <c r="CY6" s="192">
        <v>8299</v>
      </c>
      <c r="CZ6" s="192" t="s">
        <v>290</v>
      </c>
      <c r="DA6" s="201">
        <f t="shared" si="0"/>
        <v>11911944</v>
      </c>
      <c r="DB6" s="129">
        <f t="shared" si="1"/>
        <v>0</v>
      </c>
      <c r="DC6" s="201">
        <f t="shared" si="2"/>
        <v>0</v>
      </c>
      <c r="DD6" s="207"/>
      <c r="DZ6" s="181" t="s">
        <v>1481</v>
      </c>
      <c r="EA6" s="134" t="e">
        <v>#N/A</v>
      </c>
      <c r="EB6" s="130">
        <v>14244920</v>
      </c>
      <c r="EC6" s="168" t="e">
        <v>#N/A</v>
      </c>
    </row>
    <row r="7" spans="1:133" x14ac:dyDescent="0.3">
      <c r="A7" s="186"/>
      <c r="B7" s="194" t="s">
        <v>1482</v>
      </c>
      <c r="C7" s="251">
        <v>12201507</v>
      </c>
      <c r="D7" s="194" t="s">
        <v>1483</v>
      </c>
      <c r="E7" s="194" t="s">
        <v>291</v>
      </c>
      <c r="F7" s="194" t="s">
        <v>1484</v>
      </c>
      <c r="G7" s="124">
        <v>44944</v>
      </c>
      <c r="H7" s="261">
        <v>14014044</v>
      </c>
      <c r="I7" s="194" t="s">
        <v>294</v>
      </c>
      <c r="J7" s="124">
        <v>44944</v>
      </c>
      <c r="K7" s="124">
        <v>45124</v>
      </c>
      <c r="L7" s="186" t="s">
        <v>288</v>
      </c>
      <c r="M7" s="194" t="s">
        <v>288</v>
      </c>
      <c r="N7" s="194" t="s">
        <v>288</v>
      </c>
      <c r="O7" s="209">
        <v>7</v>
      </c>
      <c r="P7" s="131">
        <v>1012125</v>
      </c>
      <c r="Q7" s="128">
        <v>44944</v>
      </c>
      <c r="R7" s="128">
        <v>44957</v>
      </c>
      <c r="S7" s="131">
        <v>2335674</v>
      </c>
      <c r="T7" s="128">
        <v>44958</v>
      </c>
      <c r="U7" s="190">
        <v>44985</v>
      </c>
      <c r="V7" s="131">
        <v>2335674</v>
      </c>
      <c r="W7" s="128">
        <v>44986</v>
      </c>
      <c r="X7" s="128">
        <v>45016</v>
      </c>
      <c r="Y7" s="131">
        <v>2335674</v>
      </c>
      <c r="Z7" s="190">
        <v>45017</v>
      </c>
      <c r="AA7" s="190">
        <v>45046</v>
      </c>
      <c r="AB7" s="131">
        <v>2335674</v>
      </c>
      <c r="AC7" s="190">
        <v>45047</v>
      </c>
      <c r="AD7" s="190">
        <v>45077</v>
      </c>
      <c r="AE7" s="131">
        <v>2335674</v>
      </c>
      <c r="AF7" s="190">
        <v>45078</v>
      </c>
      <c r="AG7" s="190">
        <v>45107</v>
      </c>
      <c r="AH7" s="129">
        <v>1323549</v>
      </c>
      <c r="AI7" s="190">
        <v>45108</v>
      </c>
      <c r="AJ7" s="190">
        <v>45124</v>
      </c>
      <c r="AK7" s="376"/>
      <c r="AL7" s="364"/>
      <c r="AM7" s="364"/>
      <c r="AN7" s="376"/>
      <c r="AO7" s="364"/>
      <c r="AP7" s="165"/>
      <c r="AQ7" s="376"/>
      <c r="AR7" s="364"/>
      <c r="AS7" s="364"/>
      <c r="AT7" s="201"/>
      <c r="AU7" s="191"/>
      <c r="AV7" s="191"/>
      <c r="AW7" s="201"/>
      <c r="AX7" s="186"/>
      <c r="AY7" s="186"/>
      <c r="AZ7" s="186"/>
      <c r="BA7" s="186"/>
      <c r="BB7" s="186"/>
      <c r="BC7" s="186"/>
      <c r="BD7" s="186"/>
      <c r="BE7" s="186"/>
      <c r="BF7" s="186"/>
      <c r="BG7" s="186"/>
      <c r="BH7" s="186"/>
      <c r="BI7" s="185" t="s">
        <v>282</v>
      </c>
      <c r="BJ7" s="187" t="s">
        <v>1181</v>
      </c>
      <c r="BK7" s="185" t="s">
        <v>1182</v>
      </c>
      <c r="BL7" s="189">
        <v>16</v>
      </c>
      <c r="BM7" s="190">
        <v>44944.929143518515</v>
      </c>
      <c r="BN7" s="208">
        <v>99096906</v>
      </c>
      <c r="BO7" s="203">
        <v>288</v>
      </c>
      <c r="BP7" s="190">
        <v>44944</v>
      </c>
      <c r="BQ7" s="204">
        <v>14014044</v>
      </c>
      <c r="BR7" s="194"/>
      <c r="BS7" s="124"/>
      <c r="BT7" s="124"/>
      <c r="BU7" s="124"/>
      <c r="BV7" s="194"/>
      <c r="BW7" s="194"/>
      <c r="BX7" s="194"/>
      <c r="BY7" s="124"/>
      <c r="BZ7" s="131"/>
      <c r="CA7" s="189"/>
      <c r="CB7" s="190"/>
      <c r="CC7" s="202"/>
      <c r="CD7" s="189"/>
      <c r="CE7" s="190"/>
      <c r="CF7" s="202"/>
      <c r="CG7" s="206"/>
      <c r="CH7" s="206"/>
      <c r="CI7" s="206"/>
      <c r="CJ7" s="206"/>
      <c r="CK7" s="206"/>
      <c r="CL7" s="206"/>
      <c r="CM7" s="206"/>
      <c r="CN7" s="206"/>
      <c r="CO7" s="206"/>
      <c r="CP7" s="205"/>
      <c r="CQ7" s="378"/>
      <c r="CR7" s="206"/>
      <c r="CS7" s="197" t="s">
        <v>1485</v>
      </c>
      <c r="CT7" s="198">
        <v>12201507</v>
      </c>
      <c r="CU7" s="203">
        <v>471</v>
      </c>
      <c r="CV7" s="203" t="s">
        <v>1486</v>
      </c>
      <c r="CW7" s="189"/>
      <c r="CX7" s="189"/>
      <c r="CY7" s="192">
        <v>7490</v>
      </c>
      <c r="CZ7" s="192" t="s">
        <v>290</v>
      </c>
      <c r="DA7" s="201">
        <f t="shared" si="0"/>
        <v>14014044</v>
      </c>
      <c r="DB7" s="129">
        <f t="shared" si="1"/>
        <v>0</v>
      </c>
      <c r="DC7" s="201">
        <f t="shared" si="2"/>
        <v>0</v>
      </c>
      <c r="DD7" s="207"/>
      <c r="DZ7" s="181" t="s">
        <v>1487</v>
      </c>
      <c r="EA7" s="134" t="e">
        <v>#N/A</v>
      </c>
      <c r="EB7" s="130">
        <v>12191587</v>
      </c>
      <c r="EC7" s="168" t="e">
        <v>#N/A</v>
      </c>
    </row>
    <row r="8" spans="1:133" x14ac:dyDescent="0.3">
      <c r="A8" s="194"/>
      <c r="B8" s="194" t="s">
        <v>1488</v>
      </c>
      <c r="C8" s="251">
        <v>1121885815</v>
      </c>
      <c r="D8" s="194" t="s">
        <v>1489</v>
      </c>
      <c r="E8" s="194" t="s">
        <v>292</v>
      </c>
      <c r="F8" s="194" t="s">
        <v>317</v>
      </c>
      <c r="G8" s="124">
        <v>44958</v>
      </c>
      <c r="H8" s="261">
        <v>1261264</v>
      </c>
      <c r="I8" s="194" t="s">
        <v>1490</v>
      </c>
      <c r="J8" s="124">
        <v>44958</v>
      </c>
      <c r="K8" s="124">
        <v>44981</v>
      </c>
      <c r="L8" s="194" t="s">
        <v>288</v>
      </c>
      <c r="M8" s="194" t="s">
        <v>288</v>
      </c>
      <c r="N8" s="194" t="s">
        <v>288</v>
      </c>
      <c r="O8" s="209">
        <v>1</v>
      </c>
      <c r="P8" s="131">
        <v>1261264</v>
      </c>
      <c r="Q8" s="200">
        <v>44958</v>
      </c>
      <c r="R8" s="190">
        <v>44981</v>
      </c>
      <c r="S8" s="131"/>
      <c r="T8" s="128"/>
      <c r="U8" s="128"/>
      <c r="V8" s="131"/>
      <c r="W8" s="190"/>
      <c r="X8" s="190"/>
      <c r="Y8" s="131"/>
      <c r="Z8" s="190"/>
      <c r="AA8" s="190"/>
      <c r="AB8" s="131"/>
      <c r="AC8" s="190"/>
      <c r="AD8" s="190"/>
      <c r="AE8" s="186"/>
      <c r="AF8" s="190"/>
      <c r="AG8" s="190"/>
      <c r="AH8" s="188"/>
      <c r="AI8" s="196"/>
      <c r="AJ8" s="196"/>
      <c r="AK8" s="376"/>
      <c r="AL8" s="364"/>
      <c r="AM8" s="364"/>
      <c r="AN8" s="376"/>
      <c r="AO8" s="364"/>
      <c r="AP8" s="165"/>
      <c r="AQ8" s="376"/>
      <c r="AR8" s="364"/>
      <c r="AS8" s="364"/>
      <c r="AT8" s="201"/>
      <c r="AU8" s="191"/>
      <c r="AV8" s="191"/>
      <c r="AW8" s="201"/>
      <c r="AX8" s="186"/>
      <c r="AY8" s="186"/>
      <c r="AZ8" s="186"/>
      <c r="BA8" s="186"/>
      <c r="BB8" s="186"/>
      <c r="BC8" s="186"/>
      <c r="BD8" s="186"/>
      <c r="BE8" s="186"/>
      <c r="BF8" s="186"/>
      <c r="BG8" s="186"/>
      <c r="BH8" s="186"/>
      <c r="BI8" s="189" t="s">
        <v>295</v>
      </c>
      <c r="BJ8" s="189" t="s">
        <v>1491</v>
      </c>
      <c r="BK8" s="189" t="s">
        <v>276</v>
      </c>
      <c r="BL8" s="196">
        <v>12</v>
      </c>
      <c r="BM8" s="200">
        <v>44944.787187499998</v>
      </c>
      <c r="BN8" s="133">
        <v>2431266061</v>
      </c>
      <c r="BO8" s="196">
        <v>606</v>
      </c>
      <c r="BP8" s="200">
        <v>44958</v>
      </c>
      <c r="BQ8" s="133">
        <v>1261264</v>
      </c>
      <c r="BR8" s="194"/>
      <c r="BS8" s="124"/>
      <c r="BT8" s="124"/>
      <c r="BU8" s="124"/>
      <c r="BV8" s="194"/>
      <c r="BW8" s="194"/>
      <c r="BX8" s="194"/>
      <c r="BY8" s="124"/>
      <c r="BZ8" s="131"/>
      <c r="CA8" s="189"/>
      <c r="CB8" s="190"/>
      <c r="CC8" s="202"/>
      <c r="CD8" s="189"/>
      <c r="CE8" s="190"/>
      <c r="CF8" s="202"/>
      <c r="CG8" s="206"/>
      <c r="CH8" s="206"/>
      <c r="CI8" s="206"/>
      <c r="CJ8" s="206"/>
      <c r="CK8" s="206"/>
      <c r="CL8" s="206"/>
      <c r="CM8" s="206"/>
      <c r="CN8" s="206"/>
      <c r="CO8" s="206"/>
      <c r="CP8" s="205"/>
      <c r="CQ8" s="378"/>
      <c r="CR8" s="206"/>
      <c r="CS8" s="197" t="s">
        <v>1492</v>
      </c>
      <c r="CT8" s="198">
        <v>1121885815</v>
      </c>
      <c r="CU8" s="196">
        <v>436</v>
      </c>
      <c r="CV8" s="196" t="s">
        <v>1493</v>
      </c>
      <c r="CW8" s="189"/>
      <c r="CX8" s="189"/>
      <c r="CY8" s="192">
        <v>7490</v>
      </c>
      <c r="CZ8" s="192" t="s">
        <v>290</v>
      </c>
      <c r="DA8" s="201">
        <f t="shared" si="0"/>
        <v>1261264</v>
      </c>
      <c r="DB8" s="129">
        <f t="shared" si="1"/>
        <v>0</v>
      </c>
      <c r="DC8" s="201">
        <f t="shared" si="2"/>
        <v>0</v>
      </c>
      <c r="DD8" s="207"/>
      <c r="DZ8" s="381" t="s">
        <v>1494</v>
      </c>
      <c r="EA8" s="134" t="e">
        <v>#N/A</v>
      </c>
      <c r="EB8" s="130">
        <v>40384755</v>
      </c>
      <c r="EC8" s="168" t="e">
        <v>#N/A</v>
      </c>
    </row>
    <row r="9" spans="1:133" x14ac:dyDescent="0.3">
      <c r="A9" s="194"/>
      <c r="B9" s="194" t="s">
        <v>1495</v>
      </c>
      <c r="C9" s="251">
        <v>86073607</v>
      </c>
      <c r="D9" s="194" t="s">
        <v>1496</v>
      </c>
      <c r="E9" s="194" t="s">
        <v>292</v>
      </c>
      <c r="F9" s="194" t="s">
        <v>1497</v>
      </c>
      <c r="G9" s="124">
        <v>44958</v>
      </c>
      <c r="H9" s="261">
        <v>1588259</v>
      </c>
      <c r="I9" s="194" t="s">
        <v>1490</v>
      </c>
      <c r="J9" s="124">
        <v>44958</v>
      </c>
      <c r="K9" s="124">
        <v>44981</v>
      </c>
      <c r="L9" s="194" t="s">
        <v>288</v>
      </c>
      <c r="M9" s="194" t="s">
        <v>288</v>
      </c>
      <c r="N9" s="194" t="s">
        <v>288</v>
      </c>
      <c r="O9" s="209">
        <v>1</v>
      </c>
      <c r="P9" s="131">
        <v>1588259</v>
      </c>
      <c r="Q9" s="200">
        <v>44958</v>
      </c>
      <c r="R9" s="190">
        <v>44981</v>
      </c>
      <c r="S9" s="131"/>
      <c r="T9" s="128"/>
      <c r="U9" s="128"/>
      <c r="V9" s="131"/>
      <c r="W9" s="190"/>
      <c r="X9" s="190"/>
      <c r="Y9" s="131"/>
      <c r="Z9" s="190"/>
      <c r="AA9" s="190"/>
      <c r="AB9" s="131"/>
      <c r="AC9" s="190"/>
      <c r="AD9" s="190"/>
      <c r="AE9" s="186"/>
      <c r="AF9" s="190"/>
      <c r="AG9" s="190"/>
      <c r="AH9" s="188"/>
      <c r="AI9" s="196"/>
      <c r="AJ9" s="196"/>
      <c r="AK9" s="376"/>
      <c r="AL9" s="364"/>
      <c r="AM9" s="364"/>
      <c r="AN9" s="376"/>
      <c r="AO9" s="364"/>
      <c r="AP9" s="165"/>
      <c r="AQ9" s="376"/>
      <c r="AR9" s="364"/>
      <c r="AS9" s="364"/>
      <c r="AT9" s="201"/>
      <c r="AU9" s="191"/>
      <c r="AV9" s="191"/>
      <c r="AW9" s="201"/>
      <c r="AX9" s="186"/>
      <c r="AY9" s="186"/>
      <c r="AZ9" s="186"/>
      <c r="BA9" s="186"/>
      <c r="BB9" s="186"/>
      <c r="BC9" s="186"/>
      <c r="BD9" s="186"/>
      <c r="BE9" s="186"/>
      <c r="BF9" s="186"/>
      <c r="BG9" s="186"/>
      <c r="BH9" s="186"/>
      <c r="BI9" s="185" t="s">
        <v>275</v>
      </c>
      <c r="BJ9" s="185" t="s">
        <v>283</v>
      </c>
      <c r="BK9" s="185" t="s">
        <v>276</v>
      </c>
      <c r="BL9" s="196">
        <v>291</v>
      </c>
      <c r="BM9" s="200">
        <v>44958</v>
      </c>
      <c r="BN9" s="133">
        <v>21815205</v>
      </c>
      <c r="BO9" s="196">
        <v>632</v>
      </c>
      <c r="BP9" s="200">
        <v>44958</v>
      </c>
      <c r="BQ9" s="133">
        <v>1588259</v>
      </c>
      <c r="BR9" s="194"/>
      <c r="BS9" s="124"/>
      <c r="BT9" s="124"/>
      <c r="BU9" s="124"/>
      <c r="BV9" s="194"/>
      <c r="BW9" s="194"/>
      <c r="BX9" s="194"/>
      <c r="BY9" s="124"/>
      <c r="BZ9" s="131"/>
      <c r="CA9" s="189"/>
      <c r="CB9" s="190"/>
      <c r="CC9" s="202"/>
      <c r="CD9" s="189"/>
      <c r="CE9" s="190"/>
      <c r="CF9" s="202"/>
      <c r="CG9" s="206"/>
      <c r="CH9" s="206"/>
      <c r="CI9" s="206"/>
      <c r="CJ9" s="206"/>
      <c r="CK9" s="206"/>
      <c r="CL9" s="206"/>
      <c r="CM9" s="206"/>
      <c r="CN9" s="206"/>
      <c r="CO9" s="206"/>
      <c r="CP9" s="205"/>
      <c r="CQ9" s="378"/>
      <c r="CR9" s="206"/>
      <c r="CS9" s="196" t="s">
        <v>1498</v>
      </c>
      <c r="CT9" s="198">
        <v>86073607</v>
      </c>
      <c r="CU9" s="196">
        <v>453</v>
      </c>
      <c r="CV9" s="196" t="s">
        <v>1499</v>
      </c>
      <c r="CW9" s="189"/>
      <c r="CX9" s="189"/>
      <c r="CY9" s="192">
        <v>8299</v>
      </c>
      <c r="CZ9" s="192" t="s">
        <v>290</v>
      </c>
      <c r="DA9" s="201">
        <f t="shared" si="0"/>
        <v>1588259</v>
      </c>
      <c r="DB9" s="129">
        <f t="shared" si="1"/>
        <v>0</v>
      </c>
      <c r="DC9" s="201">
        <f t="shared" si="2"/>
        <v>0</v>
      </c>
      <c r="DD9" s="207"/>
      <c r="DZ9" s="181" t="s">
        <v>1500</v>
      </c>
      <c r="EA9" s="134" t="e">
        <v>#N/A</v>
      </c>
      <c r="EB9" s="130">
        <v>86074342</v>
      </c>
      <c r="EC9" s="168" t="e">
        <v>#N/A</v>
      </c>
    </row>
    <row r="10" spans="1:133" x14ac:dyDescent="0.3">
      <c r="A10" s="194" t="s">
        <v>309</v>
      </c>
      <c r="B10" s="194" t="s">
        <v>1501</v>
      </c>
      <c r="C10" s="251">
        <v>1121924363</v>
      </c>
      <c r="D10" s="194" t="s">
        <v>304</v>
      </c>
      <c r="E10" s="194" t="s">
        <v>292</v>
      </c>
      <c r="F10" s="194" t="s">
        <v>321</v>
      </c>
      <c r="G10" s="124">
        <v>44986</v>
      </c>
      <c r="H10" s="261">
        <v>9319338</v>
      </c>
      <c r="I10" s="194" t="s">
        <v>326</v>
      </c>
      <c r="J10" s="124">
        <v>44986</v>
      </c>
      <c r="K10" s="124">
        <v>45113</v>
      </c>
      <c r="L10" s="194" t="s">
        <v>288</v>
      </c>
      <c r="M10" s="194" t="s">
        <v>288</v>
      </c>
      <c r="N10" s="194" t="s">
        <v>288</v>
      </c>
      <c r="O10" s="209">
        <v>6</v>
      </c>
      <c r="P10" s="131">
        <v>2218890</v>
      </c>
      <c r="Q10" s="200">
        <v>44986</v>
      </c>
      <c r="R10" s="128">
        <v>45016</v>
      </c>
      <c r="S10" s="131">
        <v>2218890</v>
      </c>
      <c r="T10" s="190">
        <v>45017</v>
      </c>
      <c r="U10" s="190">
        <v>45046</v>
      </c>
      <c r="V10" s="131">
        <v>2218890</v>
      </c>
      <c r="W10" s="190">
        <v>45047</v>
      </c>
      <c r="X10" s="190">
        <v>45077</v>
      </c>
      <c r="Y10" s="131">
        <v>2218890</v>
      </c>
      <c r="Z10" s="190">
        <v>45078</v>
      </c>
      <c r="AA10" s="190">
        <v>45107</v>
      </c>
      <c r="AB10" s="131">
        <v>443778</v>
      </c>
      <c r="AC10" s="190">
        <v>45108</v>
      </c>
      <c r="AD10" s="190">
        <v>45113</v>
      </c>
      <c r="AE10" s="129">
        <v>1109445</v>
      </c>
      <c r="AF10" s="200">
        <v>45114</v>
      </c>
      <c r="AG10" s="200">
        <v>45128</v>
      </c>
      <c r="AH10" s="188"/>
      <c r="AI10" s="196"/>
      <c r="AJ10" s="196"/>
      <c r="AK10" s="376"/>
      <c r="AL10" s="364"/>
      <c r="AM10" s="364"/>
      <c r="AN10" s="376"/>
      <c r="AO10" s="364"/>
      <c r="AP10" s="165"/>
      <c r="AQ10" s="376"/>
      <c r="AR10" s="364"/>
      <c r="AS10" s="364"/>
      <c r="AT10" s="201"/>
      <c r="AU10" s="191"/>
      <c r="AV10" s="191"/>
      <c r="AW10" s="201"/>
      <c r="AX10" s="186"/>
      <c r="AY10" s="186"/>
      <c r="AZ10" s="186"/>
      <c r="BA10" s="186"/>
      <c r="BB10" s="186"/>
      <c r="BC10" s="186"/>
      <c r="BD10" s="186"/>
      <c r="BE10" s="186"/>
      <c r="BF10" s="186"/>
      <c r="BG10" s="186"/>
      <c r="BH10" s="186"/>
      <c r="BI10" s="194" t="s">
        <v>271</v>
      </c>
      <c r="BJ10" s="186" t="s">
        <v>1440</v>
      </c>
      <c r="BK10" s="187" t="s">
        <v>1441</v>
      </c>
      <c r="BL10" s="189">
        <v>521</v>
      </c>
      <c r="BM10" s="190">
        <v>44986.661608796298</v>
      </c>
      <c r="BN10" s="208">
        <v>18662046</v>
      </c>
      <c r="BO10" s="203">
        <v>989</v>
      </c>
      <c r="BP10" s="190">
        <v>44986</v>
      </c>
      <c r="BQ10" s="204">
        <v>9331023</v>
      </c>
      <c r="BR10" s="194">
        <v>1</v>
      </c>
      <c r="BS10" s="124">
        <v>45113</v>
      </c>
      <c r="BT10" s="124">
        <v>45114</v>
      </c>
      <c r="BU10" s="124">
        <v>45128</v>
      </c>
      <c r="BV10" s="194" t="s">
        <v>1502</v>
      </c>
      <c r="BW10" s="194" t="s">
        <v>1503</v>
      </c>
      <c r="BX10" s="194">
        <v>1</v>
      </c>
      <c r="BY10" s="124">
        <v>45113</v>
      </c>
      <c r="BZ10" s="131">
        <v>1109445</v>
      </c>
      <c r="CA10" s="196">
        <v>1578</v>
      </c>
      <c r="CB10" s="200">
        <v>45113</v>
      </c>
      <c r="CC10" s="133">
        <v>1109445</v>
      </c>
      <c r="CD10" s="196">
        <v>3251</v>
      </c>
      <c r="CE10" s="200">
        <v>45113</v>
      </c>
      <c r="CF10" s="133">
        <v>1109445</v>
      </c>
      <c r="CG10" s="206"/>
      <c r="CH10" s="206"/>
      <c r="CI10" s="206"/>
      <c r="CJ10" s="206"/>
      <c r="CK10" s="206"/>
      <c r="CL10" s="206"/>
      <c r="CM10" s="206"/>
      <c r="CN10" s="206"/>
      <c r="CO10" s="206"/>
      <c r="CP10" s="205">
        <v>45128</v>
      </c>
      <c r="CQ10" s="378"/>
      <c r="CR10" s="206"/>
      <c r="CS10" s="197" t="s">
        <v>324</v>
      </c>
      <c r="CT10" s="125">
        <v>1121924363</v>
      </c>
      <c r="CU10" s="203">
        <v>27</v>
      </c>
      <c r="CV10" s="203" t="s">
        <v>1504</v>
      </c>
      <c r="CW10" s="196">
        <v>27</v>
      </c>
      <c r="CX10" s="196">
        <v>54614</v>
      </c>
      <c r="CY10" s="192">
        <v>8299</v>
      </c>
      <c r="CZ10" s="192" t="s">
        <v>290</v>
      </c>
      <c r="DA10" s="201">
        <f t="shared" si="0"/>
        <v>10428783</v>
      </c>
      <c r="DB10" s="129">
        <f t="shared" si="1"/>
        <v>0</v>
      </c>
      <c r="DC10" s="201">
        <f t="shared" si="2"/>
        <v>11685</v>
      </c>
      <c r="DD10" s="207"/>
      <c r="DZ10" s="181" t="s">
        <v>1505</v>
      </c>
      <c r="EA10" s="134" t="e">
        <v>#N/A</v>
      </c>
      <c r="EB10" s="130">
        <v>14244920</v>
      </c>
      <c r="EC10" s="168" t="e">
        <v>#N/A</v>
      </c>
    </row>
    <row r="11" spans="1:133" x14ac:dyDescent="0.3">
      <c r="A11" s="194"/>
      <c r="B11" s="194" t="s">
        <v>1506</v>
      </c>
      <c r="C11" s="251">
        <v>1121874914</v>
      </c>
      <c r="D11" s="194" t="s">
        <v>1507</v>
      </c>
      <c r="E11" s="194" t="s">
        <v>292</v>
      </c>
      <c r="F11" s="194" t="s">
        <v>1508</v>
      </c>
      <c r="G11" s="191">
        <v>45084</v>
      </c>
      <c r="H11" s="261">
        <v>8933958</v>
      </c>
      <c r="I11" s="194" t="s">
        <v>1509</v>
      </c>
      <c r="J11" s="191">
        <v>45084</v>
      </c>
      <c r="K11" s="382">
        <v>45220</v>
      </c>
      <c r="L11" s="194" t="s">
        <v>288</v>
      </c>
      <c r="M11" s="194" t="s">
        <v>288</v>
      </c>
      <c r="N11" s="194" t="s">
        <v>288</v>
      </c>
      <c r="O11" s="209">
        <v>5</v>
      </c>
      <c r="P11" s="131">
        <v>1588259</v>
      </c>
      <c r="Q11" s="128">
        <v>45084</v>
      </c>
      <c r="R11" s="190">
        <v>45107</v>
      </c>
      <c r="S11" s="131">
        <v>1985324</v>
      </c>
      <c r="T11" s="190">
        <v>45108</v>
      </c>
      <c r="U11" s="190">
        <v>45138</v>
      </c>
      <c r="V11" s="131">
        <v>1985324</v>
      </c>
      <c r="W11" s="190">
        <v>45139</v>
      </c>
      <c r="X11" s="190">
        <v>45169</v>
      </c>
      <c r="Y11" s="131">
        <v>1985324</v>
      </c>
      <c r="Z11" s="190">
        <v>45170</v>
      </c>
      <c r="AA11" s="190">
        <v>45199</v>
      </c>
      <c r="AB11" s="129">
        <v>1389727</v>
      </c>
      <c r="AC11" s="190">
        <v>45200</v>
      </c>
      <c r="AD11" s="190">
        <v>45220</v>
      </c>
      <c r="AE11" s="131"/>
      <c r="AF11" s="190"/>
      <c r="AG11" s="190"/>
      <c r="AH11" s="129"/>
      <c r="AI11" s="190"/>
      <c r="AJ11" s="190"/>
      <c r="AK11" s="376"/>
      <c r="AL11" s="364"/>
      <c r="AM11" s="364"/>
      <c r="AN11" s="376"/>
      <c r="AO11" s="364"/>
      <c r="AP11" s="165"/>
      <c r="AQ11" s="376"/>
      <c r="AR11" s="364"/>
      <c r="AS11" s="364"/>
      <c r="AT11" s="201"/>
      <c r="AU11" s="191"/>
      <c r="AV11" s="191"/>
      <c r="AW11" s="201"/>
      <c r="AX11" s="186"/>
      <c r="AY11" s="186"/>
      <c r="AZ11" s="186"/>
      <c r="BA11" s="186"/>
      <c r="BB11" s="186"/>
      <c r="BC11" s="186"/>
      <c r="BD11" s="186"/>
      <c r="BE11" s="186"/>
      <c r="BF11" s="186"/>
      <c r="BG11" s="186"/>
      <c r="BH11" s="186"/>
      <c r="BI11" s="187" t="s">
        <v>279</v>
      </c>
      <c r="BJ11" s="187" t="s">
        <v>328</v>
      </c>
      <c r="BK11" s="187" t="s">
        <v>327</v>
      </c>
      <c r="BL11" s="196">
        <v>1357</v>
      </c>
      <c r="BM11" s="200">
        <v>45084.635416666664</v>
      </c>
      <c r="BN11" s="133">
        <v>8933958</v>
      </c>
      <c r="BO11" s="196">
        <v>2841</v>
      </c>
      <c r="BP11" s="200">
        <v>45084</v>
      </c>
      <c r="BQ11" s="133">
        <v>8933958</v>
      </c>
      <c r="BR11" s="194"/>
      <c r="BS11" s="124"/>
      <c r="BT11" s="124"/>
      <c r="BU11" s="124"/>
      <c r="BV11" s="194"/>
      <c r="BW11" s="194"/>
      <c r="BX11" s="194"/>
      <c r="BY11" s="124"/>
      <c r="BZ11" s="131"/>
      <c r="CA11" s="189"/>
      <c r="CB11" s="190"/>
      <c r="CC11" s="202"/>
      <c r="CD11" s="189"/>
      <c r="CE11" s="190"/>
      <c r="CF11" s="202"/>
      <c r="CG11" s="206"/>
      <c r="CH11" s="206"/>
      <c r="CI11" s="206"/>
      <c r="CJ11" s="206"/>
      <c r="CK11" s="206"/>
      <c r="CL11" s="206"/>
      <c r="CM11" s="206"/>
      <c r="CN11" s="206"/>
      <c r="CO11" s="206"/>
      <c r="CP11" s="205"/>
      <c r="CQ11" s="378"/>
      <c r="CR11" s="206"/>
      <c r="CS11" s="179" t="s">
        <v>1510</v>
      </c>
      <c r="CT11" s="125">
        <v>1121874914</v>
      </c>
      <c r="CU11" s="196">
        <v>486</v>
      </c>
      <c r="CV11" s="196" t="s">
        <v>1511</v>
      </c>
      <c r="CW11" s="189"/>
      <c r="CX11" s="189"/>
      <c r="CY11" s="192">
        <v>7490</v>
      </c>
      <c r="CZ11" s="192" t="s">
        <v>290</v>
      </c>
      <c r="DA11" s="201">
        <f t="shared" si="0"/>
        <v>8933958</v>
      </c>
      <c r="DB11" s="129">
        <f t="shared" si="1"/>
        <v>0</v>
      </c>
      <c r="DC11" s="201">
        <f t="shared" si="2"/>
        <v>0</v>
      </c>
      <c r="DD11" s="207"/>
      <c r="DZ11" s="181" t="s">
        <v>1512</v>
      </c>
      <c r="EA11" s="134" t="e">
        <v>#N/A</v>
      </c>
      <c r="EB11" s="130">
        <v>1121822030</v>
      </c>
      <c r="EC11" s="168" t="e">
        <v>#N/A</v>
      </c>
    </row>
    <row r="12" spans="1:133" x14ac:dyDescent="0.3">
      <c r="A12" s="194"/>
      <c r="B12" s="194" t="s">
        <v>1513</v>
      </c>
      <c r="C12" s="251">
        <v>1144024742</v>
      </c>
      <c r="D12" s="194" t="s">
        <v>1514</v>
      </c>
      <c r="E12" s="194" t="s">
        <v>291</v>
      </c>
      <c r="F12" s="194" t="s">
        <v>1515</v>
      </c>
      <c r="G12" s="124">
        <v>45125</v>
      </c>
      <c r="H12" s="261">
        <v>13827191</v>
      </c>
      <c r="I12" s="194" t="s">
        <v>1516</v>
      </c>
      <c r="J12" s="124">
        <v>45125</v>
      </c>
      <c r="K12" s="124">
        <v>45275</v>
      </c>
      <c r="L12" s="194" t="s">
        <v>288</v>
      </c>
      <c r="M12" s="194" t="s">
        <v>288</v>
      </c>
      <c r="N12" s="194" t="s">
        <v>288</v>
      </c>
      <c r="O12" s="209">
        <v>6</v>
      </c>
      <c r="P12" s="131">
        <v>1214551</v>
      </c>
      <c r="Q12" s="128">
        <v>45125</v>
      </c>
      <c r="R12" s="190">
        <v>45138</v>
      </c>
      <c r="S12" s="131">
        <v>2802809</v>
      </c>
      <c r="T12" s="190">
        <v>45139</v>
      </c>
      <c r="U12" s="190">
        <v>45169</v>
      </c>
      <c r="V12" s="131">
        <v>2802809</v>
      </c>
      <c r="W12" s="190">
        <v>45170</v>
      </c>
      <c r="X12" s="190">
        <v>45199</v>
      </c>
      <c r="Y12" s="131">
        <v>2802809</v>
      </c>
      <c r="Z12" s="190">
        <v>45200</v>
      </c>
      <c r="AA12" s="190">
        <v>45230</v>
      </c>
      <c r="AB12" s="131">
        <v>2802809</v>
      </c>
      <c r="AC12" s="190">
        <v>45231</v>
      </c>
      <c r="AD12" s="190">
        <v>45260</v>
      </c>
      <c r="AE12" s="129">
        <v>1401404</v>
      </c>
      <c r="AF12" s="190">
        <v>45261</v>
      </c>
      <c r="AG12" s="190">
        <v>45275</v>
      </c>
      <c r="AH12" s="188"/>
      <c r="AI12" s="196"/>
      <c r="AJ12" s="196"/>
      <c r="AK12" s="376"/>
      <c r="AL12" s="364"/>
      <c r="AM12" s="364"/>
      <c r="AN12" s="376"/>
      <c r="AO12" s="364"/>
      <c r="AP12" s="165"/>
      <c r="AQ12" s="376"/>
      <c r="AR12" s="364"/>
      <c r="AS12" s="364"/>
      <c r="AT12" s="201"/>
      <c r="AU12" s="191"/>
      <c r="AV12" s="191"/>
      <c r="AW12" s="201"/>
      <c r="AX12" s="186"/>
      <c r="AY12" s="186"/>
      <c r="AZ12" s="186"/>
      <c r="BA12" s="186"/>
      <c r="BB12" s="186"/>
      <c r="BC12" s="186"/>
      <c r="BD12" s="186"/>
      <c r="BE12" s="186"/>
      <c r="BF12" s="186"/>
      <c r="BG12" s="186"/>
      <c r="BH12" s="186"/>
      <c r="BI12" s="185" t="s">
        <v>270</v>
      </c>
      <c r="BJ12" s="187" t="s">
        <v>1517</v>
      </c>
      <c r="BK12" s="185" t="s">
        <v>346</v>
      </c>
      <c r="BL12" s="189">
        <v>1621</v>
      </c>
      <c r="BM12" s="190">
        <v>45121</v>
      </c>
      <c r="BN12" s="208">
        <v>177137529</v>
      </c>
      <c r="BO12" s="203">
        <v>3703</v>
      </c>
      <c r="BP12" s="190">
        <v>45125</v>
      </c>
      <c r="BQ12" s="204">
        <v>13827191</v>
      </c>
      <c r="BR12" s="203"/>
      <c r="BS12" s="190"/>
      <c r="BT12" s="204"/>
      <c r="BU12" s="124"/>
      <c r="BV12" s="194"/>
      <c r="BW12" s="194"/>
      <c r="BX12" s="194"/>
      <c r="BY12" s="124"/>
      <c r="BZ12" s="131"/>
      <c r="CA12" s="189"/>
      <c r="CB12" s="190"/>
      <c r="CC12" s="202"/>
      <c r="CD12" s="189"/>
      <c r="CE12" s="190"/>
      <c r="CF12" s="202"/>
      <c r="CG12" s="206"/>
      <c r="CH12" s="206"/>
      <c r="CI12" s="206"/>
      <c r="CJ12" s="206"/>
      <c r="CK12" s="206"/>
      <c r="CL12" s="206"/>
      <c r="CM12" s="206"/>
      <c r="CN12" s="206"/>
      <c r="CO12" s="206"/>
      <c r="CP12" s="205"/>
      <c r="CQ12" s="378"/>
      <c r="CR12" s="206"/>
      <c r="CS12" s="197" t="s">
        <v>1518</v>
      </c>
      <c r="CT12" s="198">
        <v>1144024742</v>
      </c>
      <c r="CU12" s="203">
        <v>469</v>
      </c>
      <c r="CV12" s="203" t="s">
        <v>1519</v>
      </c>
      <c r="CW12" s="189"/>
      <c r="CX12" s="189"/>
      <c r="CY12" s="192">
        <v>7310</v>
      </c>
      <c r="CZ12" s="192" t="s">
        <v>290</v>
      </c>
      <c r="DA12" s="201">
        <f t="shared" si="0"/>
        <v>13827191</v>
      </c>
      <c r="DB12" s="129">
        <f t="shared" si="1"/>
        <v>0</v>
      </c>
      <c r="DC12" s="201">
        <f t="shared" si="2"/>
        <v>0</v>
      </c>
      <c r="DD12" s="207"/>
      <c r="DZ12" s="181" t="s">
        <v>1520</v>
      </c>
      <c r="EA12" s="134" t="e">
        <v>#N/A</v>
      </c>
      <c r="EB12" s="130" t="e">
        <v>#N/A</v>
      </c>
      <c r="EC12" s="168" t="e">
        <v>#N/A</v>
      </c>
    </row>
    <row r="13" spans="1:133" x14ac:dyDescent="0.3">
      <c r="A13" s="194"/>
      <c r="B13" s="194" t="s">
        <v>1521</v>
      </c>
      <c r="C13" s="251">
        <v>1121888669</v>
      </c>
      <c r="D13" s="194" t="s">
        <v>1522</v>
      </c>
      <c r="E13" s="194" t="s">
        <v>292</v>
      </c>
      <c r="F13" s="194" t="s">
        <v>317</v>
      </c>
      <c r="G13" s="124">
        <v>45334</v>
      </c>
      <c r="H13" s="261">
        <v>7028069</v>
      </c>
      <c r="I13" s="194" t="s">
        <v>1523</v>
      </c>
      <c r="J13" s="124">
        <v>45334</v>
      </c>
      <c r="K13" s="124">
        <v>45450</v>
      </c>
      <c r="L13" s="194" t="s">
        <v>288</v>
      </c>
      <c r="M13" s="194" t="s">
        <v>288</v>
      </c>
      <c r="N13" s="194" t="s">
        <v>288</v>
      </c>
      <c r="O13" s="209">
        <v>5</v>
      </c>
      <c r="P13" s="131">
        <v>1151149</v>
      </c>
      <c r="Q13" s="200">
        <v>45334</v>
      </c>
      <c r="R13" s="190">
        <v>45351</v>
      </c>
      <c r="S13" s="131">
        <v>1817604</v>
      </c>
      <c r="T13" s="128">
        <v>45352</v>
      </c>
      <c r="U13" s="128">
        <v>45382</v>
      </c>
      <c r="V13" s="131">
        <v>1817604</v>
      </c>
      <c r="W13" s="190">
        <v>45383</v>
      </c>
      <c r="X13" s="190">
        <v>45412</v>
      </c>
      <c r="Y13" s="131">
        <v>1817604</v>
      </c>
      <c r="Z13" s="190">
        <v>45413</v>
      </c>
      <c r="AA13" s="190">
        <v>45443</v>
      </c>
      <c r="AB13" s="131">
        <v>424108</v>
      </c>
      <c r="AC13" s="190">
        <v>45444</v>
      </c>
      <c r="AD13" s="190">
        <v>45450</v>
      </c>
      <c r="AE13" s="129"/>
      <c r="AF13" s="190"/>
      <c r="AG13" s="190"/>
      <c r="AH13" s="188"/>
      <c r="AI13" s="196"/>
      <c r="AJ13" s="196"/>
      <c r="AK13" s="376"/>
      <c r="AL13" s="364"/>
      <c r="AM13" s="364"/>
      <c r="AN13" s="376"/>
      <c r="AO13" s="364"/>
      <c r="AP13" s="165"/>
      <c r="AQ13" s="376"/>
      <c r="AR13" s="364"/>
      <c r="AS13" s="364"/>
      <c r="AT13" s="201"/>
      <c r="AU13" s="191"/>
      <c r="AV13" s="191"/>
      <c r="AW13" s="201"/>
      <c r="AX13" s="186"/>
      <c r="AY13" s="186"/>
      <c r="AZ13" s="186"/>
      <c r="BA13" s="186"/>
      <c r="BB13" s="186"/>
      <c r="BC13" s="186"/>
      <c r="BD13" s="186"/>
      <c r="BE13" s="186"/>
      <c r="BF13" s="186"/>
      <c r="BG13" s="186"/>
      <c r="BH13" s="186"/>
      <c r="BI13" s="189" t="s">
        <v>295</v>
      </c>
      <c r="BJ13" s="189" t="s">
        <v>1491</v>
      </c>
      <c r="BK13" s="189" t="s">
        <v>276</v>
      </c>
      <c r="BL13" s="189">
        <v>153</v>
      </c>
      <c r="BM13" s="190">
        <v>45327.49181712963</v>
      </c>
      <c r="BN13" s="208">
        <v>275013935</v>
      </c>
      <c r="BO13" s="203">
        <v>966</v>
      </c>
      <c r="BP13" s="190">
        <v>45334</v>
      </c>
      <c r="BQ13" s="204">
        <v>7028069</v>
      </c>
      <c r="BR13" s="203"/>
      <c r="BS13" s="203"/>
      <c r="BT13" s="124"/>
      <c r="BU13" s="124"/>
      <c r="BV13" s="194"/>
      <c r="BW13" s="194"/>
      <c r="BX13" s="194"/>
      <c r="BY13" s="124"/>
      <c r="BZ13" s="131"/>
      <c r="CA13" s="189"/>
      <c r="CB13" s="190"/>
      <c r="CC13" s="202"/>
      <c r="CD13" s="189"/>
      <c r="CE13" s="190"/>
      <c r="CF13" s="202"/>
      <c r="CG13" s="206"/>
      <c r="CH13" s="206"/>
      <c r="CI13" s="206"/>
      <c r="CJ13" s="206"/>
      <c r="CK13" s="206"/>
      <c r="CL13" s="206"/>
      <c r="CM13" s="206"/>
      <c r="CN13" s="206"/>
      <c r="CO13" s="206"/>
      <c r="CP13" s="205"/>
      <c r="CQ13" s="378"/>
      <c r="CR13" s="206"/>
      <c r="CS13" s="197" t="s">
        <v>1524</v>
      </c>
      <c r="CT13" s="199">
        <v>1121888669</v>
      </c>
      <c r="CU13" s="203">
        <v>436</v>
      </c>
      <c r="CV13" s="203" t="s">
        <v>1493</v>
      </c>
      <c r="CW13" s="189"/>
      <c r="CX13" s="189"/>
      <c r="CY13" s="192">
        <v>8299</v>
      </c>
      <c r="CZ13" s="192" t="s">
        <v>290</v>
      </c>
      <c r="DA13" s="201">
        <f t="shared" si="0"/>
        <v>7028069</v>
      </c>
      <c r="DB13" s="129">
        <f t="shared" si="1"/>
        <v>0</v>
      </c>
      <c r="DC13" s="201">
        <f t="shared" si="2"/>
        <v>0</v>
      </c>
      <c r="DD13" s="207"/>
      <c r="DZ13" s="181" t="s">
        <v>1525</v>
      </c>
      <c r="EA13" s="134" t="e">
        <v>#N/A</v>
      </c>
      <c r="EB13" s="130">
        <v>40384755</v>
      </c>
      <c r="EC13" s="168" t="e">
        <v>#N/A</v>
      </c>
    </row>
    <row r="14" spans="1:133" s="186" customFormat="1" x14ac:dyDescent="0.3">
      <c r="B14" s="194" t="s">
        <v>1526</v>
      </c>
      <c r="C14" s="251">
        <v>1234791093</v>
      </c>
      <c r="D14" s="194" t="s">
        <v>1527</v>
      </c>
      <c r="E14" s="186" t="s">
        <v>1528</v>
      </c>
      <c r="F14" s="194" t="s">
        <v>1529</v>
      </c>
      <c r="G14" s="124">
        <v>45383</v>
      </c>
      <c r="H14" s="201">
        <v>14940000</v>
      </c>
      <c r="I14" s="186" t="s">
        <v>1530</v>
      </c>
      <c r="J14" s="124">
        <v>45383</v>
      </c>
      <c r="K14" s="124">
        <v>45635</v>
      </c>
      <c r="L14" s="194" t="s">
        <v>288</v>
      </c>
      <c r="M14" s="194" t="s">
        <v>288</v>
      </c>
      <c r="N14" s="194" t="s">
        <v>288</v>
      </c>
      <c r="O14" s="383">
        <v>9</v>
      </c>
      <c r="P14" s="131">
        <v>1800000</v>
      </c>
      <c r="Q14" s="200">
        <v>45383</v>
      </c>
      <c r="R14" s="190">
        <v>45412</v>
      </c>
      <c r="S14" s="131">
        <v>1800000</v>
      </c>
      <c r="T14" s="190">
        <v>45413</v>
      </c>
      <c r="U14" s="190">
        <v>45443</v>
      </c>
      <c r="V14" s="131">
        <v>1800000</v>
      </c>
      <c r="W14" s="190">
        <v>45444</v>
      </c>
      <c r="X14" s="190">
        <v>45473</v>
      </c>
      <c r="Y14" s="131">
        <v>1800000</v>
      </c>
      <c r="Z14" s="190">
        <v>45474</v>
      </c>
      <c r="AA14" s="190">
        <v>45504</v>
      </c>
      <c r="AB14" s="131">
        <v>1800000</v>
      </c>
      <c r="AC14" s="190">
        <v>45505</v>
      </c>
      <c r="AD14" s="190">
        <v>45535</v>
      </c>
      <c r="AE14" s="131">
        <v>1800000</v>
      </c>
      <c r="AF14" s="190">
        <v>45536</v>
      </c>
      <c r="AG14" s="190">
        <v>45565</v>
      </c>
      <c r="AH14" s="131">
        <v>1800000</v>
      </c>
      <c r="AI14" s="190">
        <v>45566</v>
      </c>
      <c r="AJ14" s="190">
        <v>45596</v>
      </c>
      <c r="AK14" s="131">
        <v>1800000</v>
      </c>
      <c r="AL14" s="190">
        <v>45597</v>
      </c>
      <c r="AM14" s="190">
        <v>45626</v>
      </c>
      <c r="AN14" s="129">
        <v>540000</v>
      </c>
      <c r="AO14" s="190">
        <v>45627</v>
      </c>
      <c r="AP14" s="190">
        <v>45635</v>
      </c>
      <c r="AQ14" s="376"/>
      <c r="AR14" s="364"/>
      <c r="AS14" s="364"/>
      <c r="AT14" s="201"/>
      <c r="AU14" s="191"/>
      <c r="AV14" s="191"/>
      <c r="AW14" s="201"/>
      <c r="BI14" s="195" t="s">
        <v>277</v>
      </c>
      <c r="BJ14" s="187" t="s">
        <v>1531</v>
      </c>
      <c r="BK14" s="195" t="s">
        <v>1532</v>
      </c>
      <c r="BL14" s="189">
        <v>670</v>
      </c>
      <c r="BM14" s="190">
        <v>45373</v>
      </c>
      <c r="BN14" s="208">
        <v>60240000</v>
      </c>
      <c r="BO14" s="203">
        <v>1873</v>
      </c>
      <c r="BP14" s="190">
        <v>45383</v>
      </c>
      <c r="BQ14" s="204">
        <v>14940000</v>
      </c>
      <c r="BR14" s="194"/>
      <c r="BS14" s="124"/>
      <c r="BT14" s="124"/>
      <c r="BU14" s="124"/>
      <c r="BV14" s="194"/>
      <c r="BW14" s="194"/>
      <c r="BX14" s="194"/>
      <c r="BY14" s="124"/>
      <c r="BZ14" s="131"/>
      <c r="CA14" s="189"/>
      <c r="CB14" s="190"/>
      <c r="CC14" s="202"/>
      <c r="CD14" s="189"/>
      <c r="CE14" s="190"/>
      <c r="CF14" s="202"/>
      <c r="CG14" s="206"/>
      <c r="CH14" s="206"/>
      <c r="CI14" s="206"/>
      <c r="CJ14" s="206"/>
      <c r="CK14" s="206"/>
      <c r="CL14" s="206"/>
      <c r="CM14" s="206"/>
      <c r="CN14" s="206"/>
      <c r="CO14" s="206"/>
      <c r="CP14" s="205"/>
      <c r="CQ14" s="378"/>
      <c r="CR14" s="206"/>
      <c r="CS14" s="378" t="s">
        <v>1533</v>
      </c>
      <c r="CT14" s="199">
        <v>1234791093</v>
      </c>
      <c r="CU14" s="203">
        <v>660</v>
      </c>
      <c r="CV14" s="203" t="s">
        <v>1534</v>
      </c>
      <c r="CW14" s="189"/>
      <c r="CX14" s="189"/>
      <c r="CY14" s="192">
        <v>7490</v>
      </c>
      <c r="CZ14" s="192" t="s">
        <v>290</v>
      </c>
      <c r="DA14" s="201">
        <f t="shared" si="0"/>
        <v>14940000</v>
      </c>
      <c r="DB14" s="129">
        <f t="shared" si="1"/>
        <v>0</v>
      </c>
      <c r="DC14" s="201">
        <f t="shared" si="2"/>
        <v>0</v>
      </c>
      <c r="DZ14" s="181" t="s">
        <v>1535</v>
      </c>
      <c r="EA14" s="134" t="e">
        <v>#N/A</v>
      </c>
      <c r="EB14" s="130">
        <v>1032381384</v>
      </c>
      <c r="EC14" s="168" t="e">
        <v>#N/A</v>
      </c>
    </row>
    <row r="15" spans="1:133" x14ac:dyDescent="0.3">
      <c r="A15" s="254"/>
      <c r="B15" s="384" t="s">
        <v>1536</v>
      </c>
      <c r="C15" s="366">
        <v>41749943</v>
      </c>
      <c r="D15" s="254" t="s">
        <v>1537</v>
      </c>
      <c r="E15" s="254" t="s">
        <v>291</v>
      </c>
      <c r="F15" s="254" t="s">
        <v>1538</v>
      </c>
      <c r="G15" s="255">
        <v>45457</v>
      </c>
      <c r="H15" s="385">
        <v>18100000</v>
      </c>
      <c r="I15" s="254" t="s">
        <v>303</v>
      </c>
      <c r="J15" s="255">
        <v>45457</v>
      </c>
      <c r="K15" s="255">
        <v>45578</v>
      </c>
      <c r="L15" s="254" t="s">
        <v>288</v>
      </c>
      <c r="M15" s="254" t="s">
        <v>288</v>
      </c>
      <c r="N15" s="254" t="s">
        <v>288</v>
      </c>
      <c r="O15" s="209">
        <v>5</v>
      </c>
      <c r="P15" s="256">
        <v>2564167</v>
      </c>
      <c r="Q15" s="200">
        <v>45457</v>
      </c>
      <c r="R15" s="190">
        <v>45473</v>
      </c>
      <c r="S15" s="256">
        <v>4525000</v>
      </c>
      <c r="T15" s="190">
        <v>45474</v>
      </c>
      <c r="U15" s="190">
        <v>45504</v>
      </c>
      <c r="V15" s="256">
        <v>4525000</v>
      </c>
      <c r="W15" s="190">
        <v>45505</v>
      </c>
      <c r="X15" s="190">
        <v>45535</v>
      </c>
      <c r="Y15" s="256">
        <v>4525000</v>
      </c>
      <c r="Z15" s="190">
        <v>45536</v>
      </c>
      <c r="AA15" s="190">
        <v>45565</v>
      </c>
      <c r="AB15" s="257">
        <v>1960833</v>
      </c>
      <c r="AC15" s="190">
        <v>45566</v>
      </c>
      <c r="AD15" s="190">
        <v>45578</v>
      </c>
      <c r="AE15" s="256"/>
      <c r="AF15" s="190"/>
      <c r="AG15" s="190"/>
      <c r="AH15" s="257"/>
      <c r="AI15" s="190"/>
      <c r="AJ15" s="190"/>
      <c r="AK15" s="376"/>
      <c r="AL15" s="364"/>
      <c r="AM15" s="364"/>
      <c r="AN15" s="376"/>
      <c r="AO15" s="364"/>
      <c r="AP15" s="165"/>
      <c r="AQ15" s="376"/>
      <c r="AR15" s="364"/>
      <c r="AS15" s="364"/>
      <c r="AT15" s="201"/>
      <c r="AU15" s="191"/>
      <c r="AV15" s="191"/>
      <c r="AW15" s="201"/>
      <c r="AX15" s="186"/>
      <c r="AY15" s="186"/>
      <c r="AZ15" s="186"/>
      <c r="BA15" s="186"/>
      <c r="BB15" s="186"/>
      <c r="BC15" s="186"/>
      <c r="BD15" s="186"/>
      <c r="BE15" s="186"/>
      <c r="BF15" s="186"/>
      <c r="BG15" s="186"/>
      <c r="BH15" s="186"/>
      <c r="BI15" s="193" t="s">
        <v>274</v>
      </c>
      <c r="BJ15" s="187" t="s">
        <v>1181</v>
      </c>
      <c r="BK15" s="185" t="s">
        <v>1182</v>
      </c>
      <c r="BL15" s="189">
        <v>945</v>
      </c>
      <c r="BM15" s="190">
        <v>45411.381099537037</v>
      </c>
      <c r="BN15" s="208">
        <v>18100000</v>
      </c>
      <c r="BO15" s="203">
        <v>3801</v>
      </c>
      <c r="BP15" s="190">
        <v>45457</v>
      </c>
      <c r="BQ15" s="204">
        <v>18100000</v>
      </c>
      <c r="BR15" s="194"/>
      <c r="BS15" s="124"/>
      <c r="BT15" s="124"/>
      <c r="BU15" s="124"/>
      <c r="BV15" s="194"/>
      <c r="BW15" s="194"/>
      <c r="BX15" s="194"/>
      <c r="BY15" s="124"/>
      <c r="BZ15" s="131"/>
      <c r="CA15" s="189"/>
      <c r="CB15" s="190"/>
      <c r="CC15" s="202"/>
      <c r="CD15" s="189"/>
      <c r="CE15" s="190"/>
      <c r="CF15" s="202"/>
      <c r="CG15" s="206"/>
      <c r="CH15" s="206"/>
      <c r="CI15" s="206"/>
      <c r="CJ15" s="206"/>
      <c r="CK15" s="206"/>
      <c r="CL15" s="206"/>
      <c r="CM15" s="206"/>
      <c r="CN15" s="206"/>
      <c r="CO15" s="206"/>
      <c r="CP15" s="205"/>
      <c r="CQ15" s="378"/>
      <c r="CR15" s="206"/>
      <c r="CS15" s="197" t="s">
        <v>1539</v>
      </c>
      <c r="CT15" s="198">
        <v>41749943</v>
      </c>
      <c r="CU15" s="203">
        <v>472</v>
      </c>
      <c r="CV15" s="203" t="s">
        <v>1540</v>
      </c>
      <c r="CW15" s="189"/>
      <c r="CX15" s="189"/>
      <c r="CY15" s="192">
        <v>7490</v>
      </c>
      <c r="CZ15" s="192" t="s">
        <v>290</v>
      </c>
      <c r="DA15" s="201">
        <f t="shared" si="0"/>
        <v>18100000</v>
      </c>
      <c r="DB15" s="129">
        <f t="shared" si="1"/>
        <v>0</v>
      </c>
      <c r="DC15" s="201">
        <f t="shared" si="2"/>
        <v>0</v>
      </c>
      <c r="DD15" s="207"/>
      <c r="DZ15" s="386" t="s">
        <v>1541</v>
      </c>
      <c r="EA15" s="134" t="e">
        <v>#N/A</v>
      </c>
      <c r="EB15" s="130">
        <v>12191587</v>
      </c>
      <c r="EC15" s="168">
        <v>45901</v>
      </c>
    </row>
    <row r="16" spans="1:133" x14ac:dyDescent="0.3">
      <c r="A16" s="194"/>
      <c r="B16" s="367" t="s">
        <v>1542</v>
      </c>
      <c r="C16" s="253">
        <v>52556099</v>
      </c>
      <c r="D16" s="194" t="s">
        <v>1543</v>
      </c>
      <c r="E16" s="194" t="s">
        <v>291</v>
      </c>
      <c r="F16" s="194" t="s">
        <v>1544</v>
      </c>
      <c r="G16" s="124">
        <v>45475</v>
      </c>
      <c r="H16" s="261">
        <v>12000000</v>
      </c>
      <c r="I16" s="194" t="s">
        <v>319</v>
      </c>
      <c r="J16" s="124">
        <v>45475</v>
      </c>
      <c r="K16" s="124">
        <v>45566</v>
      </c>
      <c r="L16" s="194" t="s">
        <v>288</v>
      </c>
      <c r="M16" s="194" t="s">
        <v>288</v>
      </c>
      <c r="N16" s="194" t="s">
        <v>288</v>
      </c>
      <c r="O16" s="209">
        <v>3</v>
      </c>
      <c r="P16" s="131">
        <v>3866667</v>
      </c>
      <c r="Q16" s="190">
        <v>45475</v>
      </c>
      <c r="R16" s="190">
        <v>45504</v>
      </c>
      <c r="S16" s="131">
        <v>4000000</v>
      </c>
      <c r="T16" s="190">
        <v>45505</v>
      </c>
      <c r="U16" s="190">
        <v>45535</v>
      </c>
      <c r="V16" s="129">
        <v>4133333</v>
      </c>
      <c r="W16" s="190">
        <v>45536</v>
      </c>
      <c r="X16" s="190">
        <v>45566</v>
      </c>
      <c r="Y16" s="131"/>
      <c r="Z16" s="190"/>
      <c r="AA16" s="190"/>
      <c r="AB16" s="129"/>
      <c r="AC16" s="190"/>
      <c r="AD16" s="190"/>
      <c r="AE16" s="129"/>
      <c r="AF16" s="220"/>
      <c r="AG16" s="190"/>
      <c r="AH16" s="188"/>
      <c r="AI16" s="196"/>
      <c r="AJ16" s="196"/>
      <c r="AK16" s="376"/>
      <c r="AL16" s="364"/>
      <c r="AM16" s="364"/>
      <c r="AN16" s="376"/>
      <c r="AO16" s="364"/>
      <c r="AP16" s="165"/>
      <c r="AQ16" s="376"/>
      <c r="AR16" s="364"/>
      <c r="AS16" s="364"/>
      <c r="AT16" s="201"/>
      <c r="AU16" s="191"/>
      <c r="AV16" s="191"/>
      <c r="AW16" s="201"/>
      <c r="AX16" s="186"/>
      <c r="AY16" s="186"/>
      <c r="AZ16" s="186"/>
      <c r="BA16" s="186"/>
      <c r="BB16" s="186"/>
      <c r="BC16" s="186"/>
      <c r="BD16" s="186"/>
      <c r="BE16" s="186"/>
      <c r="BF16" s="186"/>
      <c r="BG16" s="186"/>
      <c r="BH16" s="186"/>
      <c r="BI16" s="193" t="s">
        <v>299</v>
      </c>
      <c r="BJ16" s="196" t="s">
        <v>1415</v>
      </c>
      <c r="BK16" s="193" t="s">
        <v>1416</v>
      </c>
      <c r="BL16" s="189">
        <v>1480</v>
      </c>
      <c r="BM16" s="190">
        <v>45475.586909722224</v>
      </c>
      <c r="BN16" s="208">
        <v>12000000</v>
      </c>
      <c r="BO16" s="203">
        <v>3927</v>
      </c>
      <c r="BP16" s="190">
        <v>45475.615011574075</v>
      </c>
      <c r="BQ16" s="204">
        <v>12000000</v>
      </c>
      <c r="BR16" s="194"/>
      <c r="BS16" s="124"/>
      <c r="BT16" s="124"/>
      <c r="BU16" s="124"/>
      <c r="BV16" s="194"/>
      <c r="BW16" s="194"/>
      <c r="BX16" s="194"/>
      <c r="BY16" s="124"/>
      <c r="BZ16" s="131"/>
      <c r="CA16" s="189"/>
      <c r="CB16" s="190"/>
      <c r="CC16" s="202"/>
      <c r="CD16" s="189"/>
      <c r="CE16" s="190"/>
      <c r="CF16" s="202"/>
      <c r="CG16" s="206"/>
      <c r="CH16" s="206"/>
      <c r="CI16" s="206"/>
      <c r="CJ16" s="206"/>
      <c r="CK16" s="206"/>
      <c r="CL16" s="206"/>
      <c r="CM16" s="206"/>
      <c r="CN16" s="206"/>
      <c r="CO16" s="206"/>
      <c r="CP16" s="205"/>
      <c r="CQ16" s="378"/>
      <c r="CR16" s="206"/>
      <c r="CS16" s="197" t="s">
        <v>1545</v>
      </c>
      <c r="CT16" s="198">
        <v>52556099</v>
      </c>
      <c r="CU16" s="203">
        <v>244</v>
      </c>
      <c r="CV16" s="203" t="s">
        <v>1546</v>
      </c>
      <c r="CW16" s="189"/>
      <c r="CX16" s="189"/>
      <c r="CY16" s="192">
        <v>7490</v>
      </c>
      <c r="CZ16" s="192" t="s">
        <v>290</v>
      </c>
      <c r="DA16" s="201">
        <f t="shared" si="0"/>
        <v>12000000</v>
      </c>
      <c r="DB16" s="129">
        <f t="shared" si="1"/>
        <v>0</v>
      </c>
      <c r="DC16" s="201">
        <f t="shared" si="2"/>
        <v>0</v>
      </c>
      <c r="DD16" s="207"/>
      <c r="DZ16" s="278" t="s">
        <v>1547</v>
      </c>
      <c r="EA16" s="134" t="e">
        <v>#N/A</v>
      </c>
      <c r="EB16" s="130">
        <v>40382398</v>
      </c>
      <c r="EC16" s="168">
        <v>45747</v>
      </c>
    </row>
    <row r="17" spans="1:133" x14ac:dyDescent="0.3">
      <c r="A17" s="194"/>
      <c r="B17" s="194" t="s">
        <v>1548</v>
      </c>
      <c r="C17" s="251">
        <v>1120504145</v>
      </c>
      <c r="D17" s="194" t="s">
        <v>1549</v>
      </c>
      <c r="E17" s="194" t="s">
        <v>292</v>
      </c>
      <c r="F17" s="194" t="s">
        <v>1411</v>
      </c>
      <c r="G17" s="124">
        <v>45495</v>
      </c>
      <c r="H17" s="261">
        <v>10263623</v>
      </c>
      <c r="I17" s="194" t="s">
        <v>1550</v>
      </c>
      <c r="J17" s="124">
        <v>45495</v>
      </c>
      <c r="K17" s="124">
        <v>45639</v>
      </c>
      <c r="L17" s="194" t="s">
        <v>288</v>
      </c>
      <c r="M17" s="194" t="s">
        <v>288</v>
      </c>
      <c r="N17" s="194" t="s">
        <v>288</v>
      </c>
      <c r="O17" s="209">
        <v>6</v>
      </c>
      <c r="P17" s="131">
        <v>650511</v>
      </c>
      <c r="Q17" s="128">
        <v>45495</v>
      </c>
      <c r="R17" s="190">
        <v>45504</v>
      </c>
      <c r="S17" s="131">
        <v>2168371</v>
      </c>
      <c r="T17" s="190">
        <v>45505</v>
      </c>
      <c r="U17" s="190">
        <v>45535</v>
      </c>
      <c r="V17" s="131">
        <v>2168371</v>
      </c>
      <c r="W17" s="190">
        <v>45536</v>
      </c>
      <c r="X17" s="190">
        <v>45565</v>
      </c>
      <c r="Y17" s="131">
        <v>2168371</v>
      </c>
      <c r="Z17" s="190">
        <v>45566</v>
      </c>
      <c r="AA17" s="190">
        <v>45596</v>
      </c>
      <c r="AB17" s="131">
        <v>2168371</v>
      </c>
      <c r="AC17" s="190">
        <v>45597</v>
      </c>
      <c r="AD17" s="190">
        <v>45626</v>
      </c>
      <c r="AE17" s="129">
        <v>939628</v>
      </c>
      <c r="AF17" s="190">
        <v>45627</v>
      </c>
      <c r="AG17" s="190">
        <v>45639</v>
      </c>
      <c r="BI17" s="185" t="s">
        <v>282</v>
      </c>
      <c r="BJ17" s="187" t="s">
        <v>1181</v>
      </c>
      <c r="BK17" s="185" t="s">
        <v>1182</v>
      </c>
      <c r="BL17" s="189">
        <v>1555</v>
      </c>
      <c r="BM17" s="190">
        <v>45488.71471064815</v>
      </c>
      <c r="BN17" s="208">
        <v>843740769</v>
      </c>
      <c r="BO17" s="203">
        <v>4391</v>
      </c>
      <c r="BP17" s="190">
        <v>45495</v>
      </c>
      <c r="BQ17" s="204">
        <v>10263623</v>
      </c>
      <c r="CS17" s="214" t="s">
        <v>1412</v>
      </c>
      <c r="CT17" s="199">
        <v>1120504145</v>
      </c>
      <c r="CU17" s="203">
        <v>82</v>
      </c>
      <c r="CV17" s="203" t="s">
        <v>1551</v>
      </c>
      <c r="CY17" s="192">
        <v>7490</v>
      </c>
      <c r="CZ17" s="192" t="s">
        <v>290</v>
      </c>
      <c r="DA17" s="201">
        <f t="shared" si="0"/>
        <v>10263623</v>
      </c>
      <c r="DB17" s="129">
        <f t="shared" si="1"/>
        <v>0</v>
      </c>
      <c r="DC17" s="201">
        <f t="shared" si="2"/>
        <v>0</v>
      </c>
      <c r="DZ17" s="181" t="s">
        <v>1552</v>
      </c>
      <c r="EA17" s="134" t="e">
        <v>#N/A</v>
      </c>
      <c r="EB17" s="130">
        <v>12191587</v>
      </c>
      <c r="EC17" s="168" t="e">
        <v>#N/A</v>
      </c>
    </row>
    <row r="18" spans="1:133" x14ac:dyDescent="0.3">
      <c r="A18" s="194"/>
      <c r="B18" s="194" t="s">
        <v>1553</v>
      </c>
      <c r="C18" s="251">
        <v>1123801560</v>
      </c>
      <c r="D18" s="194" t="s">
        <v>1554</v>
      </c>
      <c r="E18" s="194" t="s">
        <v>292</v>
      </c>
      <c r="F18" s="194" t="s">
        <v>1555</v>
      </c>
      <c r="G18" s="124">
        <v>45516</v>
      </c>
      <c r="H18" s="261">
        <v>6000000</v>
      </c>
      <c r="I18" s="194" t="s">
        <v>319</v>
      </c>
      <c r="J18" s="124">
        <v>45516</v>
      </c>
      <c r="K18" s="124">
        <v>45607</v>
      </c>
      <c r="L18" s="194" t="s">
        <v>288</v>
      </c>
      <c r="M18" s="194" t="s">
        <v>288</v>
      </c>
      <c r="N18" s="194" t="s">
        <v>288</v>
      </c>
      <c r="O18" s="209">
        <v>4</v>
      </c>
      <c r="P18" s="131">
        <v>1266667</v>
      </c>
      <c r="Q18" s="200">
        <v>45516</v>
      </c>
      <c r="R18" s="190">
        <v>45535</v>
      </c>
      <c r="S18" s="131">
        <v>2000000</v>
      </c>
      <c r="T18" s="190">
        <v>45536</v>
      </c>
      <c r="U18" s="190">
        <v>45565</v>
      </c>
      <c r="V18" s="131">
        <v>2000000</v>
      </c>
      <c r="W18" s="190">
        <v>45566</v>
      </c>
      <c r="X18" s="190">
        <v>45596</v>
      </c>
      <c r="Y18" s="131">
        <v>733333</v>
      </c>
      <c r="Z18" s="190">
        <v>45597</v>
      </c>
      <c r="AA18" s="190">
        <v>45607</v>
      </c>
      <c r="AB18" s="129"/>
      <c r="AC18" s="190"/>
      <c r="AD18" s="190"/>
      <c r="AE18" s="129"/>
      <c r="AF18" s="190"/>
      <c r="AG18" s="190"/>
      <c r="BI18" s="195" t="s">
        <v>277</v>
      </c>
      <c r="BJ18" s="187" t="s">
        <v>1556</v>
      </c>
      <c r="BK18" s="195" t="s">
        <v>272</v>
      </c>
      <c r="BL18" s="189">
        <v>1443</v>
      </c>
      <c r="BM18" s="190">
        <v>45467.606793981482</v>
      </c>
      <c r="BN18" s="208">
        <v>21800000</v>
      </c>
      <c r="BO18" s="203">
        <v>5033</v>
      </c>
      <c r="BP18" s="190">
        <v>45516</v>
      </c>
      <c r="BQ18" s="204">
        <v>6000000</v>
      </c>
      <c r="CS18" s="197" t="s">
        <v>1557</v>
      </c>
      <c r="CT18" s="198">
        <v>1123801560</v>
      </c>
      <c r="CU18" s="203">
        <v>660</v>
      </c>
      <c r="CV18" s="203" t="s">
        <v>1534</v>
      </c>
      <c r="CY18" s="192">
        <v>8560</v>
      </c>
      <c r="CZ18" s="192" t="s">
        <v>289</v>
      </c>
      <c r="DA18" s="201">
        <f t="shared" si="0"/>
        <v>6000000</v>
      </c>
      <c r="DB18" s="129">
        <f t="shared" si="1"/>
        <v>0</v>
      </c>
      <c r="DC18" s="201">
        <f t="shared" si="2"/>
        <v>0</v>
      </c>
      <c r="DZ18" s="181" t="s">
        <v>1558</v>
      </c>
      <c r="EA18" s="134" t="e">
        <v>#N/A</v>
      </c>
      <c r="EB18" s="130">
        <v>23781207</v>
      </c>
      <c r="EC18" s="168">
        <v>45811</v>
      </c>
    </row>
    <row r="19" spans="1:133" x14ac:dyDescent="0.3">
      <c r="A19" s="194"/>
      <c r="B19" s="194" t="s">
        <v>1559</v>
      </c>
      <c r="C19" s="251">
        <v>52935228</v>
      </c>
      <c r="D19" s="258" t="s">
        <v>1560</v>
      </c>
      <c r="E19" s="194" t="s">
        <v>292</v>
      </c>
      <c r="F19" s="194" t="s">
        <v>1561</v>
      </c>
      <c r="G19" s="124">
        <v>45537</v>
      </c>
      <c r="H19" s="261">
        <v>12000000</v>
      </c>
      <c r="I19" s="194" t="s">
        <v>319</v>
      </c>
      <c r="J19" s="124">
        <v>45537</v>
      </c>
      <c r="K19" s="124">
        <v>45627</v>
      </c>
      <c r="L19" s="194" t="s">
        <v>288</v>
      </c>
      <c r="M19" s="194" t="s">
        <v>288</v>
      </c>
      <c r="N19" s="194" t="s">
        <v>288</v>
      </c>
      <c r="O19" s="209">
        <v>3</v>
      </c>
      <c r="P19" s="131">
        <v>3866667</v>
      </c>
      <c r="Q19" s="190">
        <v>45537</v>
      </c>
      <c r="R19" s="190">
        <v>45565</v>
      </c>
      <c r="S19" s="131">
        <v>4000000</v>
      </c>
      <c r="T19" s="190">
        <v>45566</v>
      </c>
      <c r="U19" s="190">
        <v>45596</v>
      </c>
      <c r="V19" s="129">
        <v>4133333</v>
      </c>
      <c r="W19" s="190">
        <v>45597</v>
      </c>
      <c r="X19" s="190">
        <v>45627</v>
      </c>
      <c r="Y19" s="129"/>
      <c r="Z19" s="190"/>
      <c r="AA19" s="190"/>
      <c r="AB19" s="131"/>
      <c r="AC19" s="190"/>
      <c r="AD19" s="190"/>
      <c r="AE19" s="129"/>
      <c r="AF19" s="190"/>
      <c r="AG19" s="190"/>
      <c r="BI19" s="195" t="s">
        <v>277</v>
      </c>
      <c r="BJ19" s="187" t="s">
        <v>1556</v>
      </c>
      <c r="BK19" s="195" t="s">
        <v>272</v>
      </c>
      <c r="BL19" s="189">
        <v>1443</v>
      </c>
      <c r="BM19" s="190">
        <v>45467.606793981482</v>
      </c>
      <c r="BN19" s="208">
        <v>21800000</v>
      </c>
      <c r="BO19" s="203">
        <v>5429</v>
      </c>
      <c r="BP19" s="190">
        <v>45537</v>
      </c>
      <c r="BQ19" s="208">
        <v>12000000</v>
      </c>
      <c r="CS19" s="213" t="s">
        <v>1562</v>
      </c>
      <c r="CT19" s="198">
        <v>52935228</v>
      </c>
      <c r="CU19" s="203">
        <v>660</v>
      </c>
      <c r="CV19" s="203" t="s">
        <v>1534</v>
      </c>
      <c r="CY19" s="192">
        <v>7490</v>
      </c>
      <c r="CZ19" s="192" t="s">
        <v>290</v>
      </c>
      <c r="DA19" s="201">
        <f t="shared" si="0"/>
        <v>12000000</v>
      </c>
      <c r="DB19" s="129">
        <f t="shared" si="1"/>
        <v>0</v>
      </c>
      <c r="DC19" s="201">
        <f t="shared" si="2"/>
        <v>0</v>
      </c>
      <c r="DZ19" s="387" t="s">
        <v>1563</v>
      </c>
      <c r="EA19" s="134" t="e">
        <v>#N/A</v>
      </c>
      <c r="EB19" s="130">
        <v>23781207</v>
      </c>
      <c r="EC19" s="168">
        <v>45992</v>
      </c>
    </row>
    <row r="20" spans="1:133" x14ac:dyDescent="0.3">
      <c r="A20" s="194"/>
      <c r="B20" s="194" t="s">
        <v>1564</v>
      </c>
      <c r="C20" s="253">
        <v>1152717436</v>
      </c>
      <c r="D20" s="186" t="s">
        <v>1565</v>
      </c>
      <c r="E20" s="194" t="s">
        <v>292</v>
      </c>
      <c r="F20" s="194" t="s">
        <v>1566</v>
      </c>
      <c r="G20" s="124">
        <v>45566</v>
      </c>
      <c r="H20" s="261">
        <v>2500000</v>
      </c>
      <c r="I20" s="194" t="s">
        <v>1567</v>
      </c>
      <c r="J20" s="124">
        <v>45566</v>
      </c>
      <c r="K20" s="124">
        <v>45596</v>
      </c>
      <c r="L20" s="194" t="s">
        <v>288</v>
      </c>
      <c r="M20" s="194" t="s">
        <v>288</v>
      </c>
      <c r="N20" s="194" t="s">
        <v>288</v>
      </c>
      <c r="O20" s="388">
        <v>1</v>
      </c>
      <c r="P20" s="131">
        <v>2500000</v>
      </c>
      <c r="Q20" s="200">
        <v>45566</v>
      </c>
      <c r="R20" s="190">
        <v>45596</v>
      </c>
      <c r="S20" s="131"/>
      <c r="T20" s="190"/>
      <c r="U20" s="190"/>
      <c r="V20" s="186"/>
      <c r="W20" s="190"/>
      <c r="X20" s="190"/>
      <c r="Y20" s="131"/>
      <c r="Z20" s="190"/>
      <c r="AA20" s="190"/>
      <c r="AB20" s="131"/>
      <c r="AC20" s="190"/>
      <c r="AD20" s="190"/>
      <c r="AE20" s="129"/>
      <c r="AF20" s="190"/>
      <c r="AG20" s="190"/>
      <c r="BI20" s="195" t="s">
        <v>277</v>
      </c>
      <c r="BJ20" s="187" t="s">
        <v>1568</v>
      </c>
      <c r="BK20" s="195" t="s">
        <v>272</v>
      </c>
      <c r="BL20" s="189">
        <v>1786</v>
      </c>
      <c r="BM20" s="190">
        <v>45520.697754629633</v>
      </c>
      <c r="BN20" s="208">
        <v>2500000</v>
      </c>
      <c r="BO20" s="203">
        <v>6315</v>
      </c>
      <c r="BP20" s="190">
        <v>45566.683032407411</v>
      </c>
      <c r="BQ20" s="206">
        <v>2500000</v>
      </c>
      <c r="CS20" s="197" t="s">
        <v>1569</v>
      </c>
      <c r="CT20" s="199">
        <v>1152717436</v>
      </c>
      <c r="CU20" s="203">
        <v>660</v>
      </c>
      <c r="CV20" s="203" t="s">
        <v>1534</v>
      </c>
      <c r="CW20" s="192"/>
      <c r="CX20" s="192"/>
      <c r="CY20" s="192">
        <v>8299</v>
      </c>
      <c r="CZ20" s="192" t="s">
        <v>290</v>
      </c>
      <c r="DA20" s="201">
        <f t="shared" si="0"/>
        <v>2500000</v>
      </c>
      <c r="DB20" s="129">
        <f t="shared" si="1"/>
        <v>0</v>
      </c>
      <c r="DC20" s="201">
        <f t="shared" si="2"/>
        <v>0</v>
      </c>
      <c r="DZ20" s="181" t="s">
        <v>1570</v>
      </c>
      <c r="EA20" s="134" t="e">
        <v>#N/A</v>
      </c>
      <c r="EB20" s="130">
        <v>79721653</v>
      </c>
      <c r="EC20" s="168">
        <v>45869</v>
      </c>
    </row>
    <row r="21" spans="1:133" x14ac:dyDescent="0.3">
      <c r="A21" s="194"/>
      <c r="B21" s="194" t="s">
        <v>1571</v>
      </c>
      <c r="C21" s="251">
        <v>86088956</v>
      </c>
      <c r="D21" s="258" t="s">
        <v>1572</v>
      </c>
      <c r="E21" s="194" t="s">
        <v>291</v>
      </c>
      <c r="F21" s="194" t="s">
        <v>1573</v>
      </c>
      <c r="G21" s="124">
        <v>45572</v>
      </c>
      <c r="H21" s="261">
        <v>6938783</v>
      </c>
      <c r="I21" s="194" t="s">
        <v>1574</v>
      </c>
      <c r="J21" s="124">
        <v>45572</v>
      </c>
      <c r="K21" s="124">
        <v>45640</v>
      </c>
      <c r="L21" s="194" t="s">
        <v>288</v>
      </c>
      <c r="M21" s="194" t="s">
        <v>288</v>
      </c>
      <c r="N21" s="194" t="s">
        <v>288</v>
      </c>
      <c r="O21" s="259">
        <v>3</v>
      </c>
      <c r="P21" s="131">
        <v>2448982</v>
      </c>
      <c r="Q21" s="200">
        <v>45572</v>
      </c>
      <c r="R21" s="190">
        <v>45596</v>
      </c>
      <c r="S21" s="131">
        <v>3061228</v>
      </c>
      <c r="T21" s="190">
        <v>45597</v>
      </c>
      <c r="U21" s="190">
        <v>45626</v>
      </c>
      <c r="V21" s="129">
        <v>1428573</v>
      </c>
      <c r="W21" s="190">
        <v>45627</v>
      </c>
      <c r="X21" s="190">
        <v>45640</v>
      </c>
      <c r="Y21" s="194"/>
      <c r="Z21" s="196"/>
      <c r="AA21" s="196"/>
      <c r="AB21" s="194"/>
      <c r="AC21" s="196"/>
      <c r="AD21" s="196"/>
      <c r="AE21" s="194"/>
      <c r="AF21" s="196"/>
      <c r="AG21" s="196"/>
      <c r="BI21" s="185" t="s">
        <v>270</v>
      </c>
      <c r="BJ21" s="187" t="s">
        <v>1517</v>
      </c>
      <c r="BK21" s="185" t="s">
        <v>346</v>
      </c>
      <c r="BL21" s="189">
        <v>2270</v>
      </c>
      <c r="BM21" s="389">
        <v>45572.605983796297</v>
      </c>
      <c r="BN21" s="208">
        <v>6938783</v>
      </c>
      <c r="BO21" s="203">
        <v>6601</v>
      </c>
      <c r="BP21" s="190">
        <v>45572</v>
      </c>
      <c r="BQ21" s="206">
        <v>6938783</v>
      </c>
      <c r="CS21" s="197" t="s">
        <v>1575</v>
      </c>
      <c r="CT21" s="199">
        <v>86088956</v>
      </c>
      <c r="CU21" s="203">
        <v>624</v>
      </c>
      <c r="CV21" s="203" t="s">
        <v>1576</v>
      </c>
      <c r="CY21" s="192">
        <v>7490</v>
      </c>
      <c r="CZ21" s="192" t="s">
        <v>290</v>
      </c>
      <c r="DA21" s="201">
        <f t="shared" si="0"/>
        <v>6938783</v>
      </c>
      <c r="DB21" s="129">
        <f t="shared" si="1"/>
        <v>0</v>
      </c>
      <c r="DC21" s="201">
        <f t="shared" si="2"/>
        <v>0</v>
      </c>
      <c r="DZ21" s="390" t="s">
        <v>1577</v>
      </c>
      <c r="EA21" s="134" t="e">
        <v>#N/A</v>
      </c>
      <c r="EB21" s="130" t="e">
        <v>#N/A</v>
      </c>
      <c r="EC21" s="168">
        <v>45747</v>
      </c>
    </row>
    <row r="22" spans="1:133" s="186" customFormat="1" x14ac:dyDescent="0.3">
      <c r="A22" s="194"/>
      <c r="B22" s="194" t="s">
        <v>1578</v>
      </c>
      <c r="C22" s="251">
        <v>1121894892</v>
      </c>
      <c r="D22" s="258" t="s">
        <v>1579</v>
      </c>
      <c r="E22" s="194" t="s">
        <v>291</v>
      </c>
      <c r="F22" s="194" t="s">
        <v>1580</v>
      </c>
      <c r="G22" s="124">
        <v>45595</v>
      </c>
      <c r="H22" s="261">
        <v>4459817</v>
      </c>
      <c r="I22" s="194" t="s">
        <v>1581</v>
      </c>
      <c r="J22" s="124">
        <v>45595</v>
      </c>
      <c r="K22" s="124">
        <v>45644</v>
      </c>
      <c r="L22" s="194" t="s">
        <v>288</v>
      </c>
      <c r="M22" s="194" t="s">
        <v>288</v>
      </c>
      <c r="N22" s="194" t="s">
        <v>288</v>
      </c>
      <c r="O22" s="260">
        <v>2</v>
      </c>
      <c r="P22" s="131">
        <v>2821517</v>
      </c>
      <c r="Q22" s="220">
        <v>45595</v>
      </c>
      <c r="R22" s="190">
        <v>45626</v>
      </c>
      <c r="S22" s="129">
        <v>1638300</v>
      </c>
      <c r="T22" s="220">
        <v>45627</v>
      </c>
      <c r="U22" s="190">
        <v>45644</v>
      </c>
      <c r="V22" s="129"/>
      <c r="W22" s="190"/>
      <c r="X22" s="190"/>
      <c r="Y22" s="194"/>
      <c r="Z22" s="196"/>
      <c r="AA22" s="196"/>
      <c r="AB22" s="194"/>
      <c r="AC22" s="196"/>
      <c r="AD22" s="196"/>
      <c r="AE22" s="194"/>
      <c r="AF22" s="196"/>
      <c r="AG22" s="196"/>
      <c r="AH22" s="201"/>
      <c r="AK22" s="201"/>
      <c r="AN22" s="201"/>
      <c r="AQ22" s="201"/>
      <c r="AT22" s="201"/>
      <c r="AW22" s="201"/>
      <c r="BI22" s="194" t="s">
        <v>271</v>
      </c>
      <c r="BJ22" s="186" t="s">
        <v>1440</v>
      </c>
      <c r="BK22" s="187" t="s">
        <v>1441</v>
      </c>
      <c r="BL22" s="189">
        <v>2515</v>
      </c>
      <c r="BM22" s="190">
        <v>45595.620150462964</v>
      </c>
      <c r="BN22" s="208">
        <v>4459817</v>
      </c>
      <c r="BO22" s="203">
        <v>6947</v>
      </c>
      <c r="BP22" s="190">
        <v>45595.631238425929</v>
      </c>
      <c r="BQ22" s="208">
        <v>4459817</v>
      </c>
      <c r="BR22" s="163"/>
      <c r="BS22" s="164"/>
      <c r="BX22" s="134"/>
      <c r="BY22" s="191"/>
      <c r="BZ22" s="201"/>
      <c r="CA22" s="134"/>
      <c r="CC22" s="201"/>
      <c r="CD22" s="134"/>
      <c r="CF22" s="135"/>
      <c r="CG22" s="135"/>
      <c r="CH22" s="135"/>
      <c r="CI22" s="135"/>
      <c r="CJ22" s="135"/>
      <c r="CK22" s="135"/>
      <c r="CL22" s="135"/>
      <c r="CM22" s="135"/>
      <c r="CN22" s="135"/>
      <c r="CO22" s="135"/>
      <c r="CP22" s="135"/>
      <c r="CQ22" s="135"/>
      <c r="CR22" s="135"/>
      <c r="CS22" s="213" t="s">
        <v>1582</v>
      </c>
      <c r="CT22" s="198">
        <v>1121894892</v>
      </c>
      <c r="CU22" s="203">
        <v>241</v>
      </c>
      <c r="CV22" s="203" t="s">
        <v>1583</v>
      </c>
      <c r="CW22" s="134"/>
      <c r="CX22" s="134"/>
      <c r="CY22" s="192">
        <v>7490</v>
      </c>
      <c r="CZ22" s="192" t="s">
        <v>290</v>
      </c>
      <c r="DA22" s="201">
        <f t="shared" si="0"/>
        <v>4459817</v>
      </c>
      <c r="DB22" s="129">
        <f t="shared" si="1"/>
        <v>0</v>
      </c>
      <c r="DC22" s="201">
        <f t="shared" si="2"/>
        <v>0</v>
      </c>
      <c r="DZ22" s="181" t="s">
        <v>1584</v>
      </c>
      <c r="EA22" s="134" t="e">
        <v>#N/A</v>
      </c>
      <c r="EB22" s="130">
        <v>14244920</v>
      </c>
      <c r="EC22" s="168">
        <v>45777</v>
      </c>
    </row>
    <row r="23" spans="1:133" s="186" customFormat="1" x14ac:dyDescent="0.3">
      <c r="A23" s="194"/>
      <c r="B23" s="194" t="s">
        <v>1585</v>
      </c>
      <c r="C23" s="251">
        <v>40327946</v>
      </c>
      <c r="D23" s="194" t="s">
        <v>1586</v>
      </c>
      <c r="E23" s="194" t="s">
        <v>292</v>
      </c>
      <c r="F23" s="194" t="s">
        <v>1587</v>
      </c>
      <c r="G23" s="124">
        <v>45595</v>
      </c>
      <c r="H23" s="261">
        <v>4083333</v>
      </c>
      <c r="I23" s="194" t="s">
        <v>1581</v>
      </c>
      <c r="J23" s="124">
        <v>45595</v>
      </c>
      <c r="K23" s="124">
        <v>45644</v>
      </c>
      <c r="L23" s="194" t="s">
        <v>288</v>
      </c>
      <c r="M23" s="194" t="s">
        <v>288</v>
      </c>
      <c r="N23" s="194" t="s">
        <v>288</v>
      </c>
      <c r="O23" s="260">
        <v>2</v>
      </c>
      <c r="P23" s="131">
        <v>2583333</v>
      </c>
      <c r="Q23" s="220">
        <v>45595</v>
      </c>
      <c r="R23" s="190">
        <v>45626</v>
      </c>
      <c r="S23" s="129">
        <v>1500000</v>
      </c>
      <c r="T23" s="220">
        <v>45627</v>
      </c>
      <c r="U23" s="190">
        <v>45644</v>
      </c>
      <c r="V23" s="129"/>
      <c r="W23" s="190"/>
      <c r="X23" s="190"/>
      <c r="Y23" s="194"/>
      <c r="Z23" s="196"/>
      <c r="AA23" s="196"/>
      <c r="AB23" s="194"/>
      <c r="AC23" s="196"/>
      <c r="AD23" s="196"/>
      <c r="AE23" s="194"/>
      <c r="AF23" s="196"/>
      <c r="AG23" s="196"/>
      <c r="AH23" s="201"/>
      <c r="AK23" s="201"/>
      <c r="AN23" s="201"/>
      <c r="AQ23" s="201"/>
      <c r="AT23" s="201"/>
      <c r="AW23" s="201"/>
      <c r="BI23" s="391" t="s">
        <v>277</v>
      </c>
      <c r="BJ23" s="211" t="s">
        <v>1588</v>
      </c>
      <c r="BK23" s="391" t="s">
        <v>272</v>
      </c>
      <c r="BL23" s="189">
        <v>2356</v>
      </c>
      <c r="BM23" s="190">
        <v>45581.364351851851</v>
      </c>
      <c r="BN23" s="208">
        <v>5000000</v>
      </c>
      <c r="BO23" s="203">
        <v>6949</v>
      </c>
      <c r="BP23" s="190">
        <v>45595.646701388891</v>
      </c>
      <c r="BQ23" s="208">
        <v>4083333</v>
      </c>
      <c r="BR23" s="163"/>
      <c r="BS23" s="164"/>
      <c r="BX23" s="134"/>
      <c r="BY23" s="191"/>
      <c r="BZ23" s="201"/>
      <c r="CA23" s="134"/>
      <c r="CC23" s="201"/>
      <c r="CD23" s="134"/>
      <c r="CF23" s="135"/>
      <c r="CG23" s="135"/>
      <c r="CH23" s="135"/>
      <c r="CI23" s="135"/>
      <c r="CJ23" s="135"/>
      <c r="CK23" s="135"/>
      <c r="CL23" s="135"/>
      <c r="CM23" s="135"/>
      <c r="CN23" s="135"/>
      <c r="CO23" s="135"/>
      <c r="CP23" s="135"/>
      <c r="CQ23" s="135"/>
      <c r="CR23" s="135"/>
      <c r="CS23" s="392" t="s">
        <v>1589</v>
      </c>
      <c r="CT23" s="180">
        <v>40327946</v>
      </c>
      <c r="CU23" s="203">
        <v>660</v>
      </c>
      <c r="CV23" s="203" t="s">
        <v>1534</v>
      </c>
      <c r="CW23" s="134"/>
      <c r="CX23" s="134"/>
      <c r="CY23" s="210">
        <v>8299</v>
      </c>
      <c r="CZ23" s="210" t="s">
        <v>290</v>
      </c>
      <c r="DA23" s="201">
        <f t="shared" si="0"/>
        <v>4083333</v>
      </c>
      <c r="DB23" s="129">
        <f t="shared" si="1"/>
        <v>0</v>
      </c>
      <c r="DC23" s="201">
        <f t="shared" si="2"/>
        <v>0</v>
      </c>
      <c r="DZ23" s="393" t="s">
        <v>1590</v>
      </c>
      <c r="EA23" s="134" t="e">
        <v>#N/A</v>
      </c>
      <c r="EB23" s="130">
        <v>46673774</v>
      </c>
      <c r="EC23" s="168">
        <v>45688</v>
      </c>
    </row>
    <row r="24" spans="1:133" x14ac:dyDescent="0.3">
      <c r="A24" s="194" t="s">
        <v>309</v>
      </c>
      <c r="B24" s="367" t="s">
        <v>1591</v>
      </c>
      <c r="C24" s="251">
        <v>1121960792</v>
      </c>
      <c r="D24" s="194" t="s">
        <v>1592</v>
      </c>
      <c r="E24" s="194" t="s">
        <v>292</v>
      </c>
      <c r="F24" s="194" t="s">
        <v>1593</v>
      </c>
      <c r="G24" s="124">
        <v>45449</v>
      </c>
      <c r="H24" s="261">
        <v>13588458</v>
      </c>
      <c r="I24" s="194" t="s">
        <v>1594</v>
      </c>
      <c r="J24" s="124">
        <v>45449</v>
      </c>
      <c r="K24" s="124">
        <v>45639</v>
      </c>
      <c r="L24" s="194" t="s">
        <v>288</v>
      </c>
      <c r="M24" s="194" t="s">
        <v>288</v>
      </c>
      <c r="N24" s="194" t="s">
        <v>288</v>
      </c>
      <c r="O24" s="209">
        <v>9</v>
      </c>
      <c r="P24" s="131">
        <v>1806976</v>
      </c>
      <c r="Q24" s="200">
        <v>45449</v>
      </c>
      <c r="R24" s="190">
        <v>45473</v>
      </c>
      <c r="S24" s="131">
        <v>2168371</v>
      </c>
      <c r="T24" s="190">
        <v>45474</v>
      </c>
      <c r="U24" s="190">
        <v>45504</v>
      </c>
      <c r="V24" s="131">
        <v>2168371</v>
      </c>
      <c r="W24" s="190">
        <v>45505</v>
      </c>
      <c r="X24" s="190">
        <v>45535</v>
      </c>
      <c r="Y24" s="131">
        <v>2168371</v>
      </c>
      <c r="Z24" s="190">
        <v>45536</v>
      </c>
      <c r="AA24" s="190">
        <v>45565</v>
      </c>
      <c r="AB24" s="131">
        <v>2168371</v>
      </c>
      <c r="AC24" s="190">
        <v>45566</v>
      </c>
      <c r="AD24" s="190">
        <v>45596</v>
      </c>
      <c r="AE24" s="131">
        <v>2168371</v>
      </c>
      <c r="AF24" s="190">
        <v>45597</v>
      </c>
      <c r="AG24" s="190">
        <v>45626</v>
      </c>
      <c r="AH24" s="129">
        <v>939627</v>
      </c>
      <c r="AI24" s="190">
        <v>45627</v>
      </c>
      <c r="AJ24" s="190">
        <v>45639</v>
      </c>
      <c r="AK24" s="131">
        <v>1011906</v>
      </c>
      <c r="AL24" s="190">
        <v>45640</v>
      </c>
      <c r="AM24" s="190">
        <v>45653</v>
      </c>
      <c r="AN24" s="131">
        <v>1517860</v>
      </c>
      <c r="AO24" s="190">
        <v>45654</v>
      </c>
      <c r="AP24" s="200">
        <v>45675</v>
      </c>
      <c r="AQ24" s="376"/>
      <c r="AR24" s="187"/>
      <c r="AS24" s="364"/>
      <c r="AT24" s="201"/>
      <c r="AU24" s="191"/>
      <c r="AV24" s="191"/>
      <c r="AW24" s="201"/>
      <c r="AX24" s="186"/>
      <c r="AY24" s="186"/>
      <c r="AZ24" s="186"/>
      <c r="BA24" s="186"/>
      <c r="BB24" s="186"/>
      <c r="BC24" s="186"/>
      <c r="BD24" s="186"/>
      <c r="BE24" s="186"/>
      <c r="BF24" s="186"/>
      <c r="BG24" s="186"/>
      <c r="BH24" s="186"/>
      <c r="BI24" s="187" t="s">
        <v>273</v>
      </c>
      <c r="BJ24" s="193" t="s">
        <v>1434</v>
      </c>
      <c r="BK24" s="187" t="s">
        <v>1595</v>
      </c>
      <c r="BL24" s="189">
        <v>1331</v>
      </c>
      <c r="BM24" s="190">
        <v>45449.64167824074</v>
      </c>
      <c r="BN24" s="208">
        <v>31930769</v>
      </c>
      <c r="BO24" s="203">
        <v>3700</v>
      </c>
      <c r="BP24" s="190">
        <v>45449</v>
      </c>
      <c r="BQ24" s="183">
        <v>13588458</v>
      </c>
      <c r="BR24" s="194">
        <v>1</v>
      </c>
      <c r="BS24" s="124">
        <v>45616</v>
      </c>
      <c r="BT24" s="124">
        <v>45640</v>
      </c>
      <c r="BU24" s="124">
        <v>45675</v>
      </c>
      <c r="BV24" s="194" t="s">
        <v>1596</v>
      </c>
      <c r="BW24" s="194" t="s">
        <v>1597</v>
      </c>
      <c r="BX24" s="194">
        <v>1</v>
      </c>
      <c r="BY24" s="124">
        <v>45616</v>
      </c>
      <c r="BZ24" s="131">
        <v>2529766</v>
      </c>
      <c r="CA24" s="212">
        <v>2709</v>
      </c>
      <c r="CB24" s="190">
        <v>45611.642210648148</v>
      </c>
      <c r="CC24" s="202">
        <v>2529766</v>
      </c>
      <c r="CD24" s="189">
        <v>7336</v>
      </c>
      <c r="CE24" s="190">
        <v>45616.635231481479</v>
      </c>
      <c r="CF24" s="202">
        <v>2529766</v>
      </c>
      <c r="CG24" s="206"/>
      <c r="CH24" s="206"/>
      <c r="CI24" s="206"/>
      <c r="CJ24" s="206"/>
      <c r="CK24" s="206"/>
      <c r="CL24" s="206"/>
      <c r="CM24" s="206"/>
      <c r="CN24" s="206"/>
      <c r="CO24" s="206"/>
      <c r="CP24" s="205">
        <v>45675</v>
      </c>
      <c r="CQ24" s="378"/>
      <c r="CR24" s="206"/>
      <c r="CS24" s="197" t="s">
        <v>1598</v>
      </c>
      <c r="CT24" s="199">
        <v>1121960792</v>
      </c>
      <c r="CU24" s="203">
        <v>337</v>
      </c>
      <c r="CV24" s="203" t="s">
        <v>1599</v>
      </c>
      <c r="CW24" s="189">
        <v>337</v>
      </c>
      <c r="CX24" s="189" t="s">
        <v>1599</v>
      </c>
      <c r="CY24" s="192">
        <v>7490</v>
      </c>
      <c r="CZ24" s="192" t="s">
        <v>290</v>
      </c>
      <c r="DA24" s="201">
        <f t="shared" si="0"/>
        <v>16118224</v>
      </c>
      <c r="DB24" s="129">
        <f t="shared" si="1"/>
        <v>0</v>
      </c>
      <c r="DC24" s="201">
        <f t="shared" si="2"/>
        <v>0</v>
      </c>
      <c r="DD24" s="207"/>
      <c r="DZ24" s="394" t="s">
        <v>1600</v>
      </c>
      <c r="EA24" s="134" t="e">
        <v>#N/A</v>
      </c>
      <c r="EB24" s="130">
        <v>17413048</v>
      </c>
      <c r="EC24" s="168">
        <v>45688</v>
      </c>
    </row>
    <row r="25" spans="1:133" x14ac:dyDescent="0.3">
      <c r="A25" s="194" t="s">
        <v>309</v>
      </c>
      <c r="B25" s="194" t="s">
        <v>1601</v>
      </c>
      <c r="C25" s="251">
        <v>1122121514</v>
      </c>
      <c r="D25" s="194" t="s">
        <v>300</v>
      </c>
      <c r="E25" s="194" t="s">
        <v>291</v>
      </c>
      <c r="F25" s="194" t="s">
        <v>318</v>
      </c>
      <c r="G25" s="124">
        <v>45488</v>
      </c>
      <c r="H25" s="261">
        <v>20097813</v>
      </c>
      <c r="I25" s="194" t="s">
        <v>1602</v>
      </c>
      <c r="J25" s="124">
        <v>45488</v>
      </c>
      <c r="K25" s="124">
        <v>45653</v>
      </c>
      <c r="L25" s="194" t="s">
        <v>288</v>
      </c>
      <c r="M25" s="194" t="s">
        <v>288</v>
      </c>
      <c r="N25" s="194" t="s">
        <v>288</v>
      </c>
      <c r="O25" s="209">
        <v>7</v>
      </c>
      <c r="P25" s="261">
        <v>1972791</v>
      </c>
      <c r="Q25" s="128">
        <v>45488</v>
      </c>
      <c r="R25" s="190">
        <v>45504</v>
      </c>
      <c r="S25" s="261">
        <v>3698984</v>
      </c>
      <c r="T25" s="190">
        <v>45505</v>
      </c>
      <c r="U25" s="190">
        <v>45535</v>
      </c>
      <c r="V25" s="261">
        <v>3698984</v>
      </c>
      <c r="W25" s="190">
        <v>45536</v>
      </c>
      <c r="X25" s="190">
        <v>45565</v>
      </c>
      <c r="Y25" s="261">
        <v>3698984</v>
      </c>
      <c r="Z25" s="190">
        <v>45566</v>
      </c>
      <c r="AA25" s="190">
        <v>45596</v>
      </c>
      <c r="AB25" s="261">
        <v>3698984</v>
      </c>
      <c r="AC25" s="190">
        <v>45597</v>
      </c>
      <c r="AD25" s="190">
        <v>45626</v>
      </c>
      <c r="AE25" s="201">
        <v>3329086</v>
      </c>
      <c r="AF25" s="190">
        <v>45627</v>
      </c>
      <c r="AG25" s="190">
        <v>45653</v>
      </c>
      <c r="AH25" s="131">
        <v>1602893</v>
      </c>
      <c r="AI25" s="190">
        <v>45654</v>
      </c>
      <c r="AJ25" s="205">
        <v>45666</v>
      </c>
      <c r="AK25" s="194"/>
      <c r="AL25" s="189"/>
      <c r="AM25" s="189"/>
      <c r="AN25" s="194"/>
      <c r="AO25" s="189"/>
      <c r="AP25" s="189"/>
      <c r="AQ25" s="376"/>
      <c r="AR25" s="187"/>
      <c r="AS25" s="364"/>
      <c r="AT25" s="201"/>
      <c r="AU25" s="191"/>
      <c r="AV25" s="191"/>
      <c r="AW25" s="201"/>
      <c r="AX25" s="186"/>
      <c r="AY25" s="186"/>
      <c r="AZ25" s="186"/>
      <c r="BA25" s="186"/>
      <c r="BB25" s="186"/>
      <c r="BC25" s="186"/>
      <c r="BD25" s="186"/>
      <c r="BE25" s="186"/>
      <c r="BF25" s="186"/>
      <c r="BG25" s="186"/>
      <c r="BH25" s="186"/>
      <c r="BI25" s="185" t="s">
        <v>275</v>
      </c>
      <c r="BJ25" s="185" t="s">
        <v>283</v>
      </c>
      <c r="BK25" s="185" t="s">
        <v>276</v>
      </c>
      <c r="BL25" s="189">
        <v>1554</v>
      </c>
      <c r="BM25" s="190">
        <v>45488.714699074073</v>
      </c>
      <c r="BN25" s="208">
        <v>1668331667</v>
      </c>
      <c r="BO25" s="203">
        <v>4192</v>
      </c>
      <c r="BP25" s="190">
        <v>45488</v>
      </c>
      <c r="BQ25" s="183">
        <v>20097813</v>
      </c>
      <c r="BR25" s="194">
        <v>1</v>
      </c>
      <c r="BS25" s="124">
        <v>45617</v>
      </c>
      <c r="BT25" s="124">
        <v>45654</v>
      </c>
      <c r="BU25" s="124">
        <v>45666</v>
      </c>
      <c r="BV25" s="194" t="s">
        <v>1603</v>
      </c>
      <c r="BW25" s="194" t="s">
        <v>1604</v>
      </c>
      <c r="BX25" s="194">
        <v>1</v>
      </c>
      <c r="BY25" s="124">
        <v>45617</v>
      </c>
      <c r="BZ25" s="131">
        <v>1602893</v>
      </c>
      <c r="CA25" s="212">
        <v>2684</v>
      </c>
      <c r="CB25" s="190">
        <v>45610.695937500001</v>
      </c>
      <c r="CC25" s="202">
        <v>32288892</v>
      </c>
      <c r="CD25" s="189">
        <v>7369</v>
      </c>
      <c r="CE25" s="190">
        <v>45617.63181712963</v>
      </c>
      <c r="CF25" s="202">
        <v>1602893</v>
      </c>
      <c r="CG25" s="206"/>
      <c r="CH25" s="206"/>
      <c r="CI25" s="206"/>
      <c r="CJ25" s="206"/>
      <c r="CK25" s="206"/>
      <c r="CL25" s="206"/>
      <c r="CM25" s="206"/>
      <c r="CN25" s="206"/>
      <c r="CO25" s="206"/>
      <c r="CP25" s="205">
        <v>45666</v>
      </c>
      <c r="CQ25" s="378"/>
      <c r="CR25" s="206"/>
      <c r="CS25" s="197" t="s">
        <v>1605</v>
      </c>
      <c r="CT25" s="198">
        <v>1122121514</v>
      </c>
      <c r="CU25" s="203">
        <v>436</v>
      </c>
      <c r="CV25" s="203" t="s">
        <v>1606</v>
      </c>
      <c r="CW25" s="189">
        <v>436</v>
      </c>
      <c r="CX25" s="189" t="s">
        <v>1606</v>
      </c>
      <c r="CY25" s="192">
        <v>7220</v>
      </c>
      <c r="CZ25" s="192" t="s">
        <v>290</v>
      </c>
      <c r="DA25" s="201">
        <f t="shared" si="0"/>
        <v>21700706</v>
      </c>
      <c r="DB25" s="129">
        <f t="shared" si="1"/>
        <v>0</v>
      </c>
      <c r="DC25" s="201">
        <f t="shared" si="2"/>
        <v>0</v>
      </c>
      <c r="DD25" s="207"/>
      <c r="DZ25" s="181" t="s">
        <v>1607</v>
      </c>
      <c r="EA25" s="134" t="e">
        <v>#N/A</v>
      </c>
      <c r="EB25" s="130">
        <v>86074342</v>
      </c>
      <c r="EC25" s="168">
        <v>45688</v>
      </c>
    </row>
    <row r="26" spans="1:133" x14ac:dyDescent="0.3">
      <c r="A26" s="194" t="s">
        <v>309</v>
      </c>
      <c r="B26" s="194" t="s">
        <v>1608</v>
      </c>
      <c r="C26" s="251">
        <v>1121883302</v>
      </c>
      <c r="D26" s="194" t="s">
        <v>1609</v>
      </c>
      <c r="E26" s="194" t="s">
        <v>291</v>
      </c>
      <c r="F26" s="194" t="s">
        <v>310</v>
      </c>
      <c r="G26" s="124">
        <v>45488</v>
      </c>
      <c r="H26" s="261">
        <v>15714304</v>
      </c>
      <c r="I26" s="194" t="s">
        <v>1610</v>
      </c>
      <c r="J26" s="124">
        <v>45488</v>
      </c>
      <c r="K26" s="124">
        <v>45644</v>
      </c>
      <c r="L26" s="194" t="s">
        <v>288</v>
      </c>
      <c r="M26" s="194" t="s">
        <v>288</v>
      </c>
      <c r="N26" s="194" t="s">
        <v>288</v>
      </c>
      <c r="O26" s="189">
        <v>8</v>
      </c>
      <c r="P26" s="261">
        <v>1632655</v>
      </c>
      <c r="Q26" s="128">
        <v>45488</v>
      </c>
      <c r="R26" s="190">
        <v>45504</v>
      </c>
      <c r="S26" s="261">
        <v>3061228</v>
      </c>
      <c r="T26" s="190">
        <v>45505</v>
      </c>
      <c r="U26" s="190">
        <v>45535</v>
      </c>
      <c r="V26" s="261">
        <v>3061228</v>
      </c>
      <c r="W26" s="190">
        <v>45536</v>
      </c>
      <c r="X26" s="190">
        <v>45565</v>
      </c>
      <c r="Y26" s="261">
        <v>3061228</v>
      </c>
      <c r="Z26" s="190">
        <v>45566</v>
      </c>
      <c r="AA26" s="190">
        <v>45596</v>
      </c>
      <c r="AB26" s="261">
        <v>3061228</v>
      </c>
      <c r="AC26" s="190">
        <v>45597</v>
      </c>
      <c r="AD26" s="190">
        <v>45626</v>
      </c>
      <c r="AE26" s="201">
        <v>1836737</v>
      </c>
      <c r="AF26" s="190">
        <v>45627</v>
      </c>
      <c r="AG26" s="190">
        <v>45644</v>
      </c>
      <c r="AH26" s="131">
        <v>918368</v>
      </c>
      <c r="AI26" s="190">
        <v>45645</v>
      </c>
      <c r="AJ26" s="190">
        <v>45653</v>
      </c>
      <c r="AK26" s="131">
        <v>1326533</v>
      </c>
      <c r="AL26" s="190">
        <v>45654</v>
      </c>
      <c r="AM26" s="200">
        <v>45666</v>
      </c>
      <c r="AN26" s="376"/>
      <c r="AO26" s="190"/>
      <c r="AP26" s="200"/>
      <c r="AQ26" s="376"/>
      <c r="AR26" s="187"/>
      <c r="AS26" s="364"/>
      <c r="AT26" s="201"/>
      <c r="AU26" s="191"/>
      <c r="AV26" s="191"/>
      <c r="AW26" s="201"/>
      <c r="AX26" s="186"/>
      <c r="AY26" s="186"/>
      <c r="AZ26" s="186"/>
      <c r="BA26" s="186"/>
      <c r="BB26" s="186"/>
      <c r="BC26" s="186"/>
      <c r="BD26" s="186"/>
      <c r="BE26" s="186"/>
      <c r="BF26" s="186"/>
      <c r="BG26" s="186"/>
      <c r="BH26" s="186"/>
      <c r="BI26" s="187" t="s">
        <v>281</v>
      </c>
      <c r="BJ26" s="187" t="s">
        <v>1611</v>
      </c>
      <c r="BK26" s="189" t="s">
        <v>1612</v>
      </c>
      <c r="BL26" s="189">
        <v>1554</v>
      </c>
      <c r="BM26" s="190">
        <v>45488.714699074073</v>
      </c>
      <c r="BN26" s="208">
        <v>1668331667</v>
      </c>
      <c r="BO26" s="203">
        <v>4177</v>
      </c>
      <c r="BP26" s="190">
        <v>45488</v>
      </c>
      <c r="BQ26" s="183">
        <v>15714304</v>
      </c>
      <c r="BR26" s="194">
        <v>1</v>
      </c>
      <c r="BS26" s="124">
        <v>45616</v>
      </c>
      <c r="BT26" s="124">
        <v>45645</v>
      </c>
      <c r="BU26" s="124">
        <v>45666</v>
      </c>
      <c r="BV26" s="194" t="s">
        <v>1613</v>
      </c>
      <c r="BW26" s="194" t="s">
        <v>1604</v>
      </c>
      <c r="BX26" s="194">
        <v>1</v>
      </c>
      <c r="BY26" s="124">
        <v>45616</v>
      </c>
      <c r="BZ26" s="131">
        <v>2244901</v>
      </c>
      <c r="CA26" s="212">
        <v>2684</v>
      </c>
      <c r="CB26" s="190">
        <v>45610.695937500001</v>
      </c>
      <c r="CC26" s="202">
        <v>32288892</v>
      </c>
      <c r="CD26" s="189">
        <v>7326</v>
      </c>
      <c r="CE26" s="190">
        <v>45616.624594907407</v>
      </c>
      <c r="CF26" s="202">
        <v>2244901</v>
      </c>
      <c r="CG26" s="206"/>
      <c r="CH26" s="206"/>
      <c r="CI26" s="206"/>
      <c r="CJ26" s="206"/>
      <c r="CK26" s="206"/>
      <c r="CL26" s="206"/>
      <c r="CM26" s="206"/>
      <c r="CN26" s="206"/>
      <c r="CO26" s="206"/>
      <c r="CP26" s="205">
        <v>45666</v>
      </c>
      <c r="CQ26" s="378"/>
      <c r="CR26" s="206"/>
      <c r="CS26" s="197" t="s">
        <v>1614</v>
      </c>
      <c r="CT26" s="132">
        <v>1121883302</v>
      </c>
      <c r="CU26" s="203">
        <v>436</v>
      </c>
      <c r="CV26" s="203" t="s">
        <v>1615</v>
      </c>
      <c r="CW26" s="189">
        <v>436</v>
      </c>
      <c r="CX26" s="189" t="s">
        <v>1615</v>
      </c>
      <c r="CY26" s="192">
        <v>7490</v>
      </c>
      <c r="CZ26" s="192" t="s">
        <v>290</v>
      </c>
      <c r="DA26" s="201">
        <f t="shared" si="0"/>
        <v>17959205</v>
      </c>
      <c r="DB26" s="129">
        <f t="shared" si="1"/>
        <v>0</v>
      </c>
      <c r="DC26" s="201">
        <f t="shared" si="2"/>
        <v>0</v>
      </c>
      <c r="DD26" s="207"/>
      <c r="DZ26" s="181" t="s">
        <v>1616</v>
      </c>
      <c r="EA26" s="134" t="e">
        <v>#N/A</v>
      </c>
      <c r="EB26" s="130">
        <v>53016744</v>
      </c>
      <c r="EC26" s="168">
        <v>45666</v>
      </c>
    </row>
    <row r="27" spans="1:133" x14ac:dyDescent="0.3">
      <c r="A27" s="194" t="s">
        <v>309</v>
      </c>
      <c r="B27" s="194" t="s">
        <v>1617</v>
      </c>
      <c r="C27" s="253">
        <v>1006826802</v>
      </c>
      <c r="D27" s="194" t="s">
        <v>1618</v>
      </c>
      <c r="E27" s="194" t="s">
        <v>291</v>
      </c>
      <c r="F27" s="194" t="s">
        <v>310</v>
      </c>
      <c r="G27" s="124">
        <v>45488</v>
      </c>
      <c r="H27" s="261">
        <v>14016567</v>
      </c>
      <c r="I27" s="194" t="s">
        <v>1610</v>
      </c>
      <c r="J27" s="124">
        <v>45488</v>
      </c>
      <c r="K27" s="124">
        <v>45644</v>
      </c>
      <c r="L27" s="194" t="s">
        <v>288</v>
      </c>
      <c r="M27" s="194" t="s">
        <v>288</v>
      </c>
      <c r="N27" s="194" t="s">
        <v>288</v>
      </c>
      <c r="O27" s="189">
        <v>8</v>
      </c>
      <c r="P27" s="261">
        <v>1456267</v>
      </c>
      <c r="Q27" s="128">
        <v>45488</v>
      </c>
      <c r="R27" s="190">
        <v>45504</v>
      </c>
      <c r="S27" s="261">
        <v>2730500</v>
      </c>
      <c r="T27" s="190">
        <v>45505</v>
      </c>
      <c r="U27" s="190">
        <v>45535</v>
      </c>
      <c r="V27" s="261">
        <v>2730500</v>
      </c>
      <c r="W27" s="190">
        <v>45536</v>
      </c>
      <c r="X27" s="190">
        <v>45565</v>
      </c>
      <c r="Y27" s="261">
        <v>2730500</v>
      </c>
      <c r="Z27" s="190">
        <v>45566</v>
      </c>
      <c r="AA27" s="190">
        <v>45596</v>
      </c>
      <c r="AB27" s="261">
        <v>2730500</v>
      </c>
      <c r="AC27" s="190">
        <v>45597</v>
      </c>
      <c r="AD27" s="190">
        <v>45626</v>
      </c>
      <c r="AE27" s="201">
        <v>1638300</v>
      </c>
      <c r="AF27" s="190">
        <v>45627</v>
      </c>
      <c r="AG27" s="190">
        <v>45644</v>
      </c>
      <c r="AH27" s="131">
        <v>819150</v>
      </c>
      <c r="AI27" s="190">
        <v>45645</v>
      </c>
      <c r="AJ27" s="190">
        <v>45653</v>
      </c>
      <c r="AK27" s="131">
        <v>1183217</v>
      </c>
      <c r="AL27" s="190">
        <v>45654</v>
      </c>
      <c r="AM27" s="200">
        <v>45666</v>
      </c>
      <c r="AN27" s="376"/>
      <c r="AO27" s="190"/>
      <c r="AP27" s="200"/>
      <c r="AQ27" s="376"/>
      <c r="AR27" s="187"/>
      <c r="AS27" s="364"/>
      <c r="AT27" s="201"/>
      <c r="AU27" s="191"/>
      <c r="AV27" s="191"/>
      <c r="AW27" s="201"/>
      <c r="AX27" s="186"/>
      <c r="AY27" s="186"/>
      <c r="AZ27" s="186"/>
      <c r="BA27" s="186"/>
      <c r="BB27" s="186"/>
      <c r="BC27" s="186"/>
      <c r="BD27" s="186"/>
      <c r="BE27" s="186"/>
      <c r="BF27" s="186"/>
      <c r="BG27" s="186"/>
      <c r="BH27" s="186"/>
      <c r="BI27" s="187" t="s">
        <v>281</v>
      </c>
      <c r="BJ27" s="187" t="s">
        <v>1611</v>
      </c>
      <c r="BK27" s="189" t="s">
        <v>1612</v>
      </c>
      <c r="BL27" s="189">
        <v>1554</v>
      </c>
      <c r="BM27" s="190">
        <v>45488.714699074073</v>
      </c>
      <c r="BN27" s="208">
        <v>1668331667</v>
      </c>
      <c r="BO27" s="203">
        <v>4145</v>
      </c>
      <c r="BP27" s="190">
        <v>45488</v>
      </c>
      <c r="BQ27" s="183">
        <v>14016567</v>
      </c>
      <c r="BR27" s="194">
        <v>1</v>
      </c>
      <c r="BS27" s="124">
        <v>45616</v>
      </c>
      <c r="BT27" s="124">
        <v>45645</v>
      </c>
      <c r="BU27" s="124">
        <v>45666</v>
      </c>
      <c r="BV27" s="194" t="s">
        <v>1613</v>
      </c>
      <c r="BW27" s="194" t="s">
        <v>1604</v>
      </c>
      <c r="BX27" s="194">
        <v>1</v>
      </c>
      <c r="BY27" s="124">
        <v>45616</v>
      </c>
      <c r="BZ27" s="131">
        <v>2002367</v>
      </c>
      <c r="CA27" s="212">
        <v>2684</v>
      </c>
      <c r="CB27" s="190">
        <v>45610.695937500001</v>
      </c>
      <c r="CC27" s="202">
        <v>32288892</v>
      </c>
      <c r="CD27" s="189">
        <v>7325</v>
      </c>
      <c r="CE27" s="190">
        <v>45616.623993055553</v>
      </c>
      <c r="CF27" s="202">
        <v>2002367</v>
      </c>
      <c r="CG27" s="206"/>
      <c r="CH27" s="206"/>
      <c r="CI27" s="206"/>
      <c r="CJ27" s="206"/>
      <c r="CK27" s="206"/>
      <c r="CL27" s="206"/>
      <c r="CM27" s="206"/>
      <c r="CN27" s="206"/>
      <c r="CO27" s="206"/>
      <c r="CP27" s="205">
        <v>45666</v>
      </c>
      <c r="CQ27" s="378"/>
      <c r="CR27" s="206"/>
      <c r="CS27" s="197" t="s">
        <v>1619</v>
      </c>
      <c r="CT27" s="198">
        <v>1006826802</v>
      </c>
      <c r="CU27" s="203">
        <v>436</v>
      </c>
      <c r="CV27" s="203" t="s">
        <v>1615</v>
      </c>
      <c r="CW27" s="189">
        <v>436</v>
      </c>
      <c r="CX27" s="189" t="s">
        <v>1615</v>
      </c>
      <c r="CY27" s="186">
        <v>6910</v>
      </c>
      <c r="CZ27" s="186" t="s">
        <v>289</v>
      </c>
      <c r="DA27" s="201">
        <f t="shared" si="0"/>
        <v>16018934</v>
      </c>
      <c r="DB27" s="129">
        <f t="shared" si="1"/>
        <v>0</v>
      </c>
      <c r="DC27" s="201">
        <f t="shared" si="2"/>
        <v>0</v>
      </c>
      <c r="DD27" s="207"/>
      <c r="DZ27" s="181" t="s">
        <v>1620</v>
      </c>
      <c r="EA27" s="134" t="e">
        <v>#N/A</v>
      </c>
      <c r="EB27" s="130">
        <v>53016744</v>
      </c>
      <c r="EC27" s="168">
        <v>45666</v>
      </c>
    </row>
    <row r="28" spans="1:133" x14ac:dyDescent="0.3">
      <c r="A28" s="194" t="s">
        <v>309</v>
      </c>
      <c r="B28" s="194" t="s">
        <v>1621</v>
      </c>
      <c r="C28" s="251">
        <v>86053801</v>
      </c>
      <c r="D28" s="194" t="s">
        <v>1622</v>
      </c>
      <c r="E28" s="194" t="s">
        <v>292</v>
      </c>
      <c r="F28" s="194" t="s">
        <v>331</v>
      </c>
      <c r="G28" s="124">
        <v>45488</v>
      </c>
      <c r="H28" s="261">
        <v>12440490</v>
      </c>
      <c r="I28" s="194" t="s">
        <v>1610</v>
      </c>
      <c r="J28" s="124">
        <v>45488</v>
      </c>
      <c r="K28" s="124">
        <v>45644</v>
      </c>
      <c r="L28" s="186" t="s">
        <v>288</v>
      </c>
      <c r="M28" s="194" t="s">
        <v>288</v>
      </c>
      <c r="N28" s="194" t="s">
        <v>288</v>
      </c>
      <c r="O28" s="189">
        <v>8</v>
      </c>
      <c r="P28" s="261">
        <v>1292518</v>
      </c>
      <c r="Q28" s="128">
        <v>45488</v>
      </c>
      <c r="R28" s="190">
        <v>45504</v>
      </c>
      <c r="S28" s="261">
        <v>2423472</v>
      </c>
      <c r="T28" s="190">
        <v>45505</v>
      </c>
      <c r="U28" s="190">
        <v>45535</v>
      </c>
      <c r="V28" s="261">
        <v>2423472</v>
      </c>
      <c r="W28" s="190">
        <v>45536</v>
      </c>
      <c r="X28" s="190">
        <v>45565</v>
      </c>
      <c r="Y28" s="261">
        <v>2423472</v>
      </c>
      <c r="Z28" s="190">
        <v>45566</v>
      </c>
      <c r="AA28" s="190">
        <v>45596</v>
      </c>
      <c r="AB28" s="261">
        <v>2423472</v>
      </c>
      <c r="AC28" s="190">
        <v>45597</v>
      </c>
      <c r="AD28" s="190">
        <v>45626</v>
      </c>
      <c r="AE28" s="201">
        <v>1454084</v>
      </c>
      <c r="AF28" s="190">
        <v>45627</v>
      </c>
      <c r="AG28" s="190">
        <v>45644</v>
      </c>
      <c r="AH28" s="131">
        <v>727042</v>
      </c>
      <c r="AI28" s="190">
        <v>45645</v>
      </c>
      <c r="AJ28" s="190">
        <v>45653</v>
      </c>
      <c r="AK28" s="131">
        <v>1050171</v>
      </c>
      <c r="AL28" s="190">
        <v>45654</v>
      </c>
      <c r="AM28" s="200">
        <v>45666</v>
      </c>
      <c r="AN28" s="376"/>
      <c r="AO28" s="190"/>
      <c r="AP28" s="200"/>
      <c r="AQ28" s="376"/>
      <c r="AR28" s="187"/>
      <c r="AS28" s="364"/>
      <c r="AT28" s="201"/>
      <c r="AU28" s="191"/>
      <c r="AV28" s="191"/>
      <c r="AW28" s="201"/>
      <c r="AX28" s="186"/>
      <c r="AY28" s="186"/>
      <c r="AZ28" s="186"/>
      <c r="BA28" s="186"/>
      <c r="BB28" s="186"/>
      <c r="BC28" s="186"/>
      <c r="BD28" s="186"/>
      <c r="BE28" s="186"/>
      <c r="BF28" s="186"/>
      <c r="BG28" s="186"/>
      <c r="BH28" s="186"/>
      <c r="BI28" s="192" t="s">
        <v>278</v>
      </c>
      <c r="BJ28" s="193" t="s">
        <v>1468</v>
      </c>
      <c r="BK28" s="377" t="s">
        <v>1469</v>
      </c>
      <c r="BL28" s="189">
        <v>1554</v>
      </c>
      <c r="BM28" s="190">
        <v>45488.714699074073</v>
      </c>
      <c r="BN28" s="208">
        <v>1668331667</v>
      </c>
      <c r="BO28" s="203">
        <v>4138</v>
      </c>
      <c r="BP28" s="190">
        <v>45488</v>
      </c>
      <c r="BQ28" s="183">
        <v>12440490</v>
      </c>
      <c r="BR28" s="194">
        <v>1</v>
      </c>
      <c r="BS28" s="124">
        <v>45617</v>
      </c>
      <c r="BT28" s="124">
        <v>45645</v>
      </c>
      <c r="BU28" s="124">
        <v>45666</v>
      </c>
      <c r="BV28" s="194" t="s">
        <v>1613</v>
      </c>
      <c r="BW28" s="194" t="s">
        <v>1604</v>
      </c>
      <c r="BX28" s="194">
        <v>1</v>
      </c>
      <c r="BY28" s="124">
        <v>45617</v>
      </c>
      <c r="BZ28" s="131">
        <v>1777213</v>
      </c>
      <c r="CA28" s="212">
        <v>2684</v>
      </c>
      <c r="CB28" s="190">
        <v>45610.695937500001</v>
      </c>
      <c r="CC28" s="202">
        <v>32288892</v>
      </c>
      <c r="CD28" s="189">
        <v>7368</v>
      </c>
      <c r="CE28" s="190">
        <v>45617.631354166668</v>
      </c>
      <c r="CF28" s="202">
        <v>1777213</v>
      </c>
      <c r="CG28" s="206"/>
      <c r="CH28" s="206"/>
      <c r="CI28" s="206"/>
      <c r="CJ28" s="206"/>
      <c r="CK28" s="206"/>
      <c r="CL28" s="206"/>
      <c r="CM28" s="206"/>
      <c r="CN28" s="206"/>
      <c r="CO28" s="206"/>
      <c r="CP28" s="205">
        <v>45666</v>
      </c>
      <c r="CQ28" s="378"/>
      <c r="CR28" s="206"/>
      <c r="CS28" s="197" t="s">
        <v>1623</v>
      </c>
      <c r="CT28" s="126">
        <v>86053801</v>
      </c>
      <c r="CU28" s="203">
        <v>436</v>
      </c>
      <c r="CV28" s="203" t="s">
        <v>1471</v>
      </c>
      <c r="CW28" s="189">
        <v>436</v>
      </c>
      <c r="CX28" s="189" t="s">
        <v>1471</v>
      </c>
      <c r="CY28" s="192">
        <v>7010</v>
      </c>
      <c r="CZ28" s="192" t="s">
        <v>290</v>
      </c>
      <c r="DA28" s="201">
        <f t="shared" si="0"/>
        <v>14217703</v>
      </c>
      <c r="DB28" s="129">
        <f t="shared" si="1"/>
        <v>0</v>
      </c>
      <c r="DC28" s="201">
        <f t="shared" si="2"/>
        <v>0</v>
      </c>
      <c r="DD28" s="207"/>
      <c r="DZ28" s="181" t="s">
        <v>1624</v>
      </c>
      <c r="EA28" s="134" t="e">
        <v>#N/A</v>
      </c>
      <c r="EB28" s="130">
        <v>40390987</v>
      </c>
      <c r="EC28" s="168" t="e">
        <v>#N/A</v>
      </c>
    </row>
    <row r="29" spans="1:133" x14ac:dyDescent="0.3">
      <c r="A29" s="194" t="s">
        <v>309</v>
      </c>
      <c r="B29" s="194" t="s">
        <v>1625</v>
      </c>
      <c r="C29" s="251">
        <v>1121860221</v>
      </c>
      <c r="D29" s="194" t="s">
        <v>298</v>
      </c>
      <c r="E29" s="194" t="s">
        <v>292</v>
      </c>
      <c r="F29" s="194" t="s">
        <v>322</v>
      </c>
      <c r="G29" s="124">
        <v>45488</v>
      </c>
      <c r="H29" s="261">
        <v>10769576</v>
      </c>
      <c r="I29" s="194" t="s">
        <v>1626</v>
      </c>
      <c r="J29" s="124">
        <v>45488</v>
      </c>
      <c r="K29" s="124">
        <v>45639</v>
      </c>
      <c r="L29" s="194" t="s">
        <v>288</v>
      </c>
      <c r="M29" s="194" t="s">
        <v>288</v>
      </c>
      <c r="N29" s="194" t="s">
        <v>288</v>
      </c>
      <c r="O29" s="189">
        <v>8</v>
      </c>
      <c r="P29" s="261">
        <v>1156465</v>
      </c>
      <c r="Q29" s="128">
        <v>45488</v>
      </c>
      <c r="R29" s="190">
        <v>45504</v>
      </c>
      <c r="S29" s="261">
        <v>2168371</v>
      </c>
      <c r="T29" s="190">
        <v>45505</v>
      </c>
      <c r="U29" s="190">
        <v>45535</v>
      </c>
      <c r="V29" s="261">
        <v>2168371</v>
      </c>
      <c r="W29" s="190">
        <v>45536</v>
      </c>
      <c r="X29" s="190">
        <v>45565</v>
      </c>
      <c r="Y29" s="261">
        <v>2168371</v>
      </c>
      <c r="Z29" s="190">
        <v>45566</v>
      </c>
      <c r="AA29" s="190">
        <v>45596</v>
      </c>
      <c r="AB29" s="261">
        <v>2168371</v>
      </c>
      <c r="AC29" s="190">
        <v>45597</v>
      </c>
      <c r="AD29" s="190">
        <v>45626</v>
      </c>
      <c r="AE29" s="201">
        <v>939627</v>
      </c>
      <c r="AF29" s="190">
        <v>45627</v>
      </c>
      <c r="AG29" s="190">
        <v>45639</v>
      </c>
      <c r="AH29" s="131">
        <v>1011906</v>
      </c>
      <c r="AI29" s="190">
        <v>45640</v>
      </c>
      <c r="AJ29" s="190">
        <v>45653</v>
      </c>
      <c r="AK29" s="131">
        <v>939628</v>
      </c>
      <c r="AL29" s="190">
        <v>45654</v>
      </c>
      <c r="AM29" s="200">
        <v>45666</v>
      </c>
      <c r="AN29" s="376"/>
      <c r="AO29" s="190"/>
      <c r="AP29" s="200"/>
      <c r="AQ29" s="376"/>
      <c r="AR29" s="187"/>
      <c r="AS29" s="364"/>
      <c r="AT29" s="201"/>
      <c r="AU29" s="191"/>
      <c r="AV29" s="191"/>
      <c r="AW29" s="201"/>
      <c r="AX29" s="186"/>
      <c r="AY29" s="186"/>
      <c r="AZ29" s="186"/>
      <c r="BA29" s="186"/>
      <c r="BB29" s="186"/>
      <c r="BC29" s="186"/>
      <c r="BD29" s="186"/>
      <c r="BE29" s="186"/>
      <c r="BF29" s="186"/>
      <c r="BG29" s="186"/>
      <c r="BH29" s="186"/>
      <c r="BI29" s="187" t="s">
        <v>297</v>
      </c>
      <c r="BJ29" s="187" t="s">
        <v>1627</v>
      </c>
      <c r="BK29" s="187" t="s">
        <v>1433</v>
      </c>
      <c r="BL29" s="189">
        <v>1555</v>
      </c>
      <c r="BM29" s="190">
        <v>45488.71471064815</v>
      </c>
      <c r="BN29" s="208">
        <v>843740769</v>
      </c>
      <c r="BO29" s="203">
        <v>4285</v>
      </c>
      <c r="BP29" s="190">
        <v>45488</v>
      </c>
      <c r="BQ29" s="183">
        <v>10769576</v>
      </c>
      <c r="BR29" s="186">
        <v>1</v>
      </c>
      <c r="BS29" s="124">
        <v>45622</v>
      </c>
      <c r="BT29" s="191">
        <v>45640</v>
      </c>
      <c r="BU29" s="191">
        <v>45666</v>
      </c>
      <c r="BV29" s="194" t="s">
        <v>1628</v>
      </c>
      <c r="BW29" s="186" t="s">
        <v>1604</v>
      </c>
      <c r="BX29" s="194">
        <v>1</v>
      </c>
      <c r="BY29" s="124">
        <v>45622</v>
      </c>
      <c r="BZ29" s="131">
        <v>1951534</v>
      </c>
      <c r="CA29" s="212">
        <v>1555</v>
      </c>
      <c r="CB29" s="190">
        <v>45488</v>
      </c>
      <c r="CC29" s="202">
        <v>843740769</v>
      </c>
      <c r="CD29" s="189">
        <v>7416</v>
      </c>
      <c r="CE29" s="190">
        <v>45622</v>
      </c>
      <c r="CF29" s="202">
        <v>1951534</v>
      </c>
      <c r="CG29" s="206"/>
      <c r="CH29" s="206"/>
      <c r="CI29" s="206"/>
      <c r="CJ29" s="206"/>
      <c r="CK29" s="206"/>
      <c r="CL29" s="206"/>
      <c r="CM29" s="206"/>
      <c r="CN29" s="206"/>
      <c r="CO29" s="206"/>
      <c r="CP29" s="205">
        <v>45666</v>
      </c>
      <c r="CQ29" s="378"/>
      <c r="CR29" s="206"/>
      <c r="CS29" s="214" t="s">
        <v>325</v>
      </c>
      <c r="CT29" s="125">
        <v>1121860221</v>
      </c>
      <c r="CU29" s="203">
        <v>109</v>
      </c>
      <c r="CV29" s="203" t="s">
        <v>1629</v>
      </c>
      <c r="CW29" s="189">
        <v>109</v>
      </c>
      <c r="CX29" s="189" t="s">
        <v>1630</v>
      </c>
      <c r="CY29" s="192">
        <v>8299</v>
      </c>
      <c r="CZ29" s="192" t="s">
        <v>290</v>
      </c>
      <c r="DA29" s="201">
        <f t="shared" si="0"/>
        <v>12721110</v>
      </c>
      <c r="DB29" s="129">
        <f t="shared" si="1"/>
        <v>0</v>
      </c>
      <c r="DC29" s="201">
        <f t="shared" si="2"/>
        <v>0</v>
      </c>
      <c r="DD29" s="207"/>
      <c r="DZ29" s="181" t="s">
        <v>1631</v>
      </c>
      <c r="EA29" s="134" t="e">
        <v>#N/A</v>
      </c>
      <c r="EB29" s="130">
        <v>79685462</v>
      </c>
      <c r="EC29" s="168">
        <v>45688</v>
      </c>
    </row>
    <row r="30" spans="1:133" x14ac:dyDescent="0.3">
      <c r="A30" s="194" t="s">
        <v>309</v>
      </c>
      <c r="B30" s="194" t="s">
        <v>1632</v>
      </c>
      <c r="C30" s="253">
        <v>35264344</v>
      </c>
      <c r="D30" s="186" t="s">
        <v>302</v>
      </c>
      <c r="E30" s="194" t="s">
        <v>292</v>
      </c>
      <c r="F30" s="194" t="s">
        <v>1633</v>
      </c>
      <c r="G30" s="124">
        <v>45488</v>
      </c>
      <c r="H30" s="261">
        <v>10841855</v>
      </c>
      <c r="I30" s="194" t="s">
        <v>296</v>
      </c>
      <c r="J30" s="124">
        <v>45488</v>
      </c>
      <c r="K30" s="124">
        <v>45640</v>
      </c>
      <c r="L30" s="194" t="s">
        <v>288</v>
      </c>
      <c r="M30" s="194" t="s">
        <v>288</v>
      </c>
      <c r="N30" s="194" t="s">
        <v>288</v>
      </c>
      <c r="O30" s="189">
        <v>8</v>
      </c>
      <c r="P30" s="261">
        <v>1156465</v>
      </c>
      <c r="Q30" s="128">
        <v>45488</v>
      </c>
      <c r="R30" s="190">
        <v>45504</v>
      </c>
      <c r="S30" s="261">
        <v>2168371</v>
      </c>
      <c r="T30" s="190">
        <v>45505</v>
      </c>
      <c r="U30" s="190">
        <v>45535</v>
      </c>
      <c r="V30" s="261">
        <v>2168371</v>
      </c>
      <c r="W30" s="190">
        <v>45536</v>
      </c>
      <c r="X30" s="190">
        <v>45565</v>
      </c>
      <c r="Y30" s="261">
        <v>2168371</v>
      </c>
      <c r="Z30" s="190">
        <v>45566</v>
      </c>
      <c r="AA30" s="190">
        <v>45596</v>
      </c>
      <c r="AB30" s="261">
        <v>2168371</v>
      </c>
      <c r="AC30" s="190">
        <v>45597</v>
      </c>
      <c r="AD30" s="190">
        <v>45626</v>
      </c>
      <c r="AE30" s="201">
        <v>1011906</v>
      </c>
      <c r="AF30" s="190">
        <v>45627</v>
      </c>
      <c r="AG30" s="190">
        <v>45640</v>
      </c>
      <c r="AH30" s="131">
        <v>939627</v>
      </c>
      <c r="AI30" s="190">
        <v>45641</v>
      </c>
      <c r="AJ30" s="190">
        <v>45653</v>
      </c>
      <c r="AK30" s="131">
        <v>939628</v>
      </c>
      <c r="AL30" s="190">
        <v>45654</v>
      </c>
      <c r="AM30" s="200">
        <v>45666</v>
      </c>
      <c r="AN30" s="376"/>
      <c r="AO30" s="190"/>
      <c r="AP30" s="200"/>
      <c r="AQ30" s="376"/>
      <c r="AR30" s="187"/>
      <c r="AS30" s="364"/>
      <c r="AT30" s="201"/>
      <c r="AU30" s="191"/>
      <c r="AV30" s="191"/>
      <c r="AW30" s="201"/>
      <c r="AX30" s="186"/>
      <c r="AY30" s="186"/>
      <c r="AZ30" s="186"/>
      <c r="BA30" s="186"/>
      <c r="BB30" s="186"/>
      <c r="BC30" s="186"/>
      <c r="BD30" s="186"/>
      <c r="BE30" s="186"/>
      <c r="BF30" s="186"/>
      <c r="BG30" s="186"/>
      <c r="BH30" s="186"/>
      <c r="BI30" s="185" t="s">
        <v>275</v>
      </c>
      <c r="BJ30" s="185" t="s">
        <v>283</v>
      </c>
      <c r="BK30" s="185" t="s">
        <v>276</v>
      </c>
      <c r="BL30" s="189">
        <v>1538</v>
      </c>
      <c r="BM30" s="190">
        <v>45485.410810185182</v>
      </c>
      <c r="BN30" s="208">
        <v>607126686</v>
      </c>
      <c r="BO30" s="203">
        <v>4048</v>
      </c>
      <c r="BP30" s="190">
        <v>45488</v>
      </c>
      <c r="BQ30" s="183">
        <v>10841855</v>
      </c>
      <c r="BR30" s="194">
        <v>1</v>
      </c>
      <c r="BS30" s="124">
        <v>45617</v>
      </c>
      <c r="BT30" s="124">
        <v>45641</v>
      </c>
      <c r="BU30" s="124">
        <v>45666</v>
      </c>
      <c r="BV30" s="194" t="s">
        <v>1634</v>
      </c>
      <c r="BW30" s="194" t="s">
        <v>1604</v>
      </c>
      <c r="BX30" s="194">
        <v>1</v>
      </c>
      <c r="BY30" s="124">
        <v>45617</v>
      </c>
      <c r="BZ30" s="131">
        <v>1879255</v>
      </c>
      <c r="CA30" s="212">
        <v>2684</v>
      </c>
      <c r="CB30" s="190">
        <v>45610.695937500001</v>
      </c>
      <c r="CC30" s="202">
        <v>32288892</v>
      </c>
      <c r="CD30" s="189">
        <v>7370</v>
      </c>
      <c r="CE30" s="190">
        <v>45617.632106481484</v>
      </c>
      <c r="CF30" s="202">
        <v>1879255</v>
      </c>
      <c r="CG30" s="206"/>
      <c r="CH30" s="206"/>
      <c r="CI30" s="206"/>
      <c r="CJ30" s="206"/>
      <c r="CK30" s="206"/>
      <c r="CL30" s="206"/>
      <c r="CM30" s="206"/>
      <c r="CN30" s="206"/>
      <c r="CO30" s="206"/>
      <c r="CP30" s="205">
        <v>45666</v>
      </c>
      <c r="CQ30" s="378"/>
      <c r="CR30" s="206"/>
      <c r="CS30" s="197" t="s">
        <v>1635</v>
      </c>
      <c r="CT30" s="126">
        <v>35264344</v>
      </c>
      <c r="CU30" s="203">
        <v>612</v>
      </c>
      <c r="CV30" s="203" t="s">
        <v>1636</v>
      </c>
      <c r="CW30" s="189">
        <v>436</v>
      </c>
      <c r="CX30" s="189" t="s">
        <v>1606</v>
      </c>
      <c r="CY30" s="192">
        <v>7490</v>
      </c>
      <c r="CZ30" s="192" t="s">
        <v>290</v>
      </c>
      <c r="DA30" s="201">
        <f t="shared" si="0"/>
        <v>12721110</v>
      </c>
      <c r="DB30" s="129">
        <f t="shared" si="1"/>
        <v>0</v>
      </c>
      <c r="DC30" s="201">
        <f t="shared" si="2"/>
        <v>0</v>
      </c>
      <c r="DD30" s="207"/>
      <c r="DZ30" s="181" t="s">
        <v>1637</v>
      </c>
      <c r="EA30" s="134" t="e">
        <v>#N/A</v>
      </c>
      <c r="EB30" s="130">
        <v>86074342</v>
      </c>
      <c r="EC30" s="168">
        <v>45688</v>
      </c>
    </row>
    <row r="31" spans="1:133" x14ac:dyDescent="0.3">
      <c r="A31" s="262" t="s">
        <v>309</v>
      </c>
      <c r="B31" s="262" t="s">
        <v>1638</v>
      </c>
      <c r="C31" s="263">
        <v>1121830981</v>
      </c>
      <c r="D31" s="264" t="s">
        <v>301</v>
      </c>
      <c r="E31" s="262" t="s">
        <v>292</v>
      </c>
      <c r="F31" s="262" t="s">
        <v>1633</v>
      </c>
      <c r="G31" s="265">
        <v>45488</v>
      </c>
      <c r="H31" s="282">
        <v>10841855</v>
      </c>
      <c r="I31" s="262" t="s">
        <v>296</v>
      </c>
      <c r="J31" s="265">
        <v>45488</v>
      </c>
      <c r="K31" s="265">
        <v>45640</v>
      </c>
      <c r="L31" s="262" t="s">
        <v>288</v>
      </c>
      <c r="M31" s="262" t="s">
        <v>288</v>
      </c>
      <c r="N31" s="262" t="s">
        <v>288</v>
      </c>
      <c r="O31" s="189">
        <v>8</v>
      </c>
      <c r="P31" s="261">
        <v>1156465</v>
      </c>
      <c r="Q31" s="128">
        <v>45488</v>
      </c>
      <c r="R31" s="190">
        <v>45504</v>
      </c>
      <c r="S31" s="261">
        <v>2168371</v>
      </c>
      <c r="T31" s="190">
        <v>45505</v>
      </c>
      <c r="U31" s="190">
        <v>45535</v>
      </c>
      <c r="V31" s="261">
        <v>2168371</v>
      </c>
      <c r="W31" s="190">
        <v>45536</v>
      </c>
      <c r="X31" s="190">
        <v>45565</v>
      </c>
      <c r="Y31" s="261">
        <v>2168371</v>
      </c>
      <c r="Z31" s="190">
        <v>45566</v>
      </c>
      <c r="AA31" s="190">
        <v>45596</v>
      </c>
      <c r="AB31" s="261">
        <v>2168371</v>
      </c>
      <c r="AC31" s="190">
        <v>45597</v>
      </c>
      <c r="AD31" s="190">
        <v>45626</v>
      </c>
      <c r="AE31" s="201">
        <v>1011906</v>
      </c>
      <c r="AF31" s="190">
        <v>45627</v>
      </c>
      <c r="AG31" s="190">
        <v>45640</v>
      </c>
      <c r="AH31" s="131">
        <v>939627</v>
      </c>
      <c r="AI31" s="190">
        <v>45641</v>
      </c>
      <c r="AJ31" s="190">
        <v>45653</v>
      </c>
      <c r="AK31" s="131">
        <v>939628</v>
      </c>
      <c r="AL31" s="190">
        <v>45654</v>
      </c>
      <c r="AM31" s="200">
        <v>45666</v>
      </c>
      <c r="AN31" s="376"/>
      <c r="AO31" s="190"/>
      <c r="AP31" s="200"/>
      <c r="AQ31" s="376"/>
      <c r="AR31" s="187"/>
      <c r="AS31" s="364"/>
      <c r="AT31" s="201"/>
      <c r="AU31" s="191"/>
      <c r="AV31" s="191"/>
      <c r="AW31" s="201"/>
      <c r="AX31" s="186"/>
      <c r="AY31" s="186"/>
      <c r="AZ31" s="186"/>
      <c r="BA31" s="186"/>
      <c r="BB31" s="186"/>
      <c r="BC31" s="186"/>
      <c r="BD31" s="186"/>
      <c r="BE31" s="186"/>
      <c r="BF31" s="186"/>
      <c r="BG31" s="186"/>
      <c r="BH31" s="186"/>
      <c r="BI31" s="185" t="s">
        <v>275</v>
      </c>
      <c r="BJ31" s="185" t="s">
        <v>283</v>
      </c>
      <c r="BK31" s="185" t="s">
        <v>276</v>
      </c>
      <c r="BL31" s="189">
        <v>1538</v>
      </c>
      <c r="BM31" s="190">
        <v>45485.410810185182</v>
      </c>
      <c r="BN31" s="208">
        <v>607126686</v>
      </c>
      <c r="BO31" s="203">
        <v>4049</v>
      </c>
      <c r="BP31" s="190">
        <v>45488</v>
      </c>
      <c r="BQ31" s="183">
        <v>10841855</v>
      </c>
      <c r="BR31" s="194">
        <v>1</v>
      </c>
      <c r="BS31" s="124">
        <v>45617</v>
      </c>
      <c r="BT31" s="124">
        <v>45641</v>
      </c>
      <c r="BU31" s="124">
        <v>45666</v>
      </c>
      <c r="BV31" s="194" t="s">
        <v>1634</v>
      </c>
      <c r="BW31" s="194" t="s">
        <v>1604</v>
      </c>
      <c r="BX31" s="194">
        <v>1</v>
      </c>
      <c r="BY31" s="124">
        <v>45617</v>
      </c>
      <c r="BZ31" s="131">
        <v>1879255</v>
      </c>
      <c r="CA31" s="212">
        <v>2684</v>
      </c>
      <c r="CB31" s="190">
        <v>45610.695937500001</v>
      </c>
      <c r="CC31" s="202">
        <v>32288892</v>
      </c>
      <c r="CD31" s="189">
        <v>7371</v>
      </c>
      <c r="CE31" s="190">
        <v>45617.632453703707</v>
      </c>
      <c r="CF31" s="202">
        <v>1879255</v>
      </c>
      <c r="CG31" s="206"/>
      <c r="CH31" s="206"/>
      <c r="CI31" s="206"/>
      <c r="CJ31" s="206"/>
      <c r="CK31" s="206"/>
      <c r="CL31" s="206"/>
      <c r="CM31" s="206"/>
      <c r="CN31" s="206"/>
      <c r="CO31" s="206"/>
      <c r="CP31" s="205">
        <v>45666</v>
      </c>
      <c r="CQ31" s="378"/>
      <c r="CR31" s="206"/>
      <c r="CS31" s="197" t="s">
        <v>1635</v>
      </c>
      <c r="CT31" s="199">
        <v>1121830981</v>
      </c>
      <c r="CU31" s="203">
        <v>612</v>
      </c>
      <c r="CV31" s="203" t="s">
        <v>1636</v>
      </c>
      <c r="CW31" s="189">
        <v>436</v>
      </c>
      <c r="CX31" s="189" t="s">
        <v>1606</v>
      </c>
      <c r="CY31" s="192">
        <v>7490</v>
      </c>
      <c r="CZ31" s="192" t="s">
        <v>290</v>
      </c>
      <c r="DA31" s="201">
        <f t="shared" si="0"/>
        <v>12721110</v>
      </c>
      <c r="DB31" s="129">
        <f t="shared" si="1"/>
        <v>0</v>
      </c>
      <c r="DC31" s="201">
        <f t="shared" si="2"/>
        <v>0</v>
      </c>
      <c r="DD31" s="207"/>
      <c r="DZ31" s="181" t="s">
        <v>1639</v>
      </c>
      <c r="EA31" s="134" t="e">
        <v>#N/A</v>
      </c>
      <c r="EB31" s="130">
        <v>86074342</v>
      </c>
      <c r="EC31" s="168">
        <v>45688</v>
      </c>
    </row>
    <row r="32" spans="1:133" s="186" customFormat="1" x14ac:dyDescent="0.3">
      <c r="B32" s="194" t="s">
        <v>1640</v>
      </c>
      <c r="C32" s="251">
        <v>1234791971</v>
      </c>
      <c r="D32" s="194" t="s">
        <v>329</v>
      </c>
      <c r="E32" s="194" t="s">
        <v>291</v>
      </c>
      <c r="F32" s="194" t="s">
        <v>310</v>
      </c>
      <c r="G32" s="124">
        <v>45666</v>
      </c>
      <c r="H32" s="261">
        <v>17944846</v>
      </c>
      <c r="I32" s="194" t="s">
        <v>1641</v>
      </c>
      <c r="J32" s="124">
        <v>45666</v>
      </c>
      <c r="K32" s="124">
        <v>45852</v>
      </c>
      <c r="L32" s="194" t="s">
        <v>288</v>
      </c>
      <c r="M32" s="194" t="s">
        <v>288</v>
      </c>
      <c r="N32" s="194" t="s">
        <v>288</v>
      </c>
      <c r="O32" s="209">
        <v>7</v>
      </c>
      <c r="P32" s="131">
        <v>2122509</v>
      </c>
      <c r="Q32" s="200">
        <v>45666</v>
      </c>
      <c r="R32" s="128">
        <v>45688</v>
      </c>
      <c r="S32" s="131">
        <v>2894330</v>
      </c>
      <c r="T32" s="128">
        <v>45689</v>
      </c>
      <c r="U32" s="190">
        <v>45716</v>
      </c>
      <c r="V32" s="131">
        <v>2894330</v>
      </c>
      <c r="W32" s="128">
        <v>45717</v>
      </c>
      <c r="X32" s="128">
        <v>45747</v>
      </c>
      <c r="Y32" s="131">
        <v>2894330</v>
      </c>
      <c r="Z32" s="190">
        <v>45748</v>
      </c>
      <c r="AA32" s="190">
        <v>45777</v>
      </c>
      <c r="AB32" s="131">
        <v>2894330</v>
      </c>
      <c r="AC32" s="190">
        <v>45778</v>
      </c>
      <c r="AD32" s="190">
        <v>45808</v>
      </c>
      <c r="AE32" s="131">
        <v>2894330</v>
      </c>
      <c r="AF32" s="190">
        <v>45809</v>
      </c>
      <c r="AG32" s="190">
        <v>45838</v>
      </c>
      <c r="AH32" s="129">
        <v>1350687</v>
      </c>
      <c r="AI32" s="190">
        <v>45839</v>
      </c>
      <c r="AJ32" s="190">
        <v>45852</v>
      </c>
      <c r="AK32" s="201"/>
      <c r="AN32" s="201"/>
      <c r="AQ32" s="201"/>
      <c r="AT32" s="201"/>
      <c r="AW32" s="201"/>
      <c r="BI32" s="192" t="s">
        <v>278</v>
      </c>
      <c r="BJ32" s="187" t="s">
        <v>332</v>
      </c>
      <c r="BK32" s="192" t="s">
        <v>280</v>
      </c>
      <c r="BL32" s="189">
        <v>2</v>
      </c>
      <c r="BM32" s="190">
        <v>45666</v>
      </c>
      <c r="BN32" s="208">
        <v>286175130</v>
      </c>
      <c r="BO32" s="203">
        <v>1</v>
      </c>
      <c r="BP32" s="190">
        <v>45666</v>
      </c>
      <c r="BQ32" s="204">
        <v>17944846</v>
      </c>
      <c r="BR32" s="163"/>
      <c r="BS32" s="164"/>
      <c r="BX32" s="134"/>
      <c r="BY32" s="191"/>
      <c r="BZ32" s="201"/>
      <c r="CA32" s="134"/>
      <c r="CC32" s="201"/>
      <c r="CD32" s="134"/>
      <c r="CF32" s="135"/>
      <c r="CG32" s="135"/>
      <c r="CH32" s="135"/>
      <c r="CI32" s="135"/>
      <c r="CJ32" s="135"/>
      <c r="CK32" s="135"/>
      <c r="CL32" s="135"/>
      <c r="CM32" s="135"/>
      <c r="CN32" s="135"/>
      <c r="CO32" s="135"/>
      <c r="CP32" s="135"/>
      <c r="CQ32" s="135"/>
      <c r="CR32" s="135"/>
      <c r="CS32" s="197" t="s">
        <v>1642</v>
      </c>
      <c r="CT32" s="198">
        <v>1234791971</v>
      </c>
      <c r="CU32" s="203">
        <v>504</v>
      </c>
      <c r="CV32" s="203" t="s">
        <v>1615</v>
      </c>
      <c r="CW32" s="134"/>
      <c r="CX32" s="134"/>
      <c r="CY32" s="192">
        <v>8299</v>
      </c>
      <c r="CZ32" s="192" t="s">
        <v>290</v>
      </c>
      <c r="DA32" s="201">
        <f t="shared" si="0"/>
        <v>17944846</v>
      </c>
      <c r="DB32" s="129">
        <f t="shared" si="1"/>
        <v>0</v>
      </c>
      <c r="DC32" s="201">
        <f t="shared" si="2"/>
        <v>0</v>
      </c>
      <c r="DZ32" s="181" t="s">
        <v>1643</v>
      </c>
      <c r="EA32" s="134" t="s">
        <v>281</v>
      </c>
      <c r="EB32" s="130">
        <v>17346234</v>
      </c>
      <c r="EC32" s="168">
        <v>45852</v>
      </c>
    </row>
    <row r="33" spans="1:133" x14ac:dyDescent="0.3">
      <c r="A33" s="266"/>
      <c r="B33" s="194" t="s">
        <v>1644</v>
      </c>
      <c r="C33" s="251">
        <v>1121845439</v>
      </c>
      <c r="D33" s="194" t="s">
        <v>285</v>
      </c>
      <c r="E33" s="194" t="s">
        <v>291</v>
      </c>
      <c r="F33" s="194" t="s">
        <v>347</v>
      </c>
      <c r="G33" s="124">
        <v>45666</v>
      </c>
      <c r="H33" s="261">
        <v>24309723</v>
      </c>
      <c r="I33" s="194" t="s">
        <v>1641</v>
      </c>
      <c r="J33" s="124">
        <v>45666</v>
      </c>
      <c r="K33" s="124">
        <v>45852</v>
      </c>
      <c r="L33" s="186" t="s">
        <v>288</v>
      </c>
      <c r="M33" s="194" t="s">
        <v>288</v>
      </c>
      <c r="N33" s="194" t="s">
        <v>288</v>
      </c>
      <c r="O33" s="209">
        <v>7</v>
      </c>
      <c r="P33" s="131">
        <v>2875344</v>
      </c>
      <c r="Q33" s="200">
        <v>45666</v>
      </c>
      <c r="R33" s="128">
        <v>45688</v>
      </c>
      <c r="S33" s="131">
        <v>3920923</v>
      </c>
      <c r="T33" s="128">
        <v>45689</v>
      </c>
      <c r="U33" s="190">
        <v>45716</v>
      </c>
      <c r="V33" s="131">
        <v>3920923</v>
      </c>
      <c r="W33" s="128">
        <v>45717</v>
      </c>
      <c r="X33" s="128">
        <v>45747</v>
      </c>
      <c r="Y33" s="131">
        <v>3920923</v>
      </c>
      <c r="Z33" s="190">
        <v>45748</v>
      </c>
      <c r="AA33" s="190">
        <v>45777</v>
      </c>
      <c r="AB33" s="131">
        <v>3920923</v>
      </c>
      <c r="AC33" s="190">
        <v>45778</v>
      </c>
      <c r="AD33" s="190">
        <v>45808</v>
      </c>
      <c r="AE33" s="131">
        <v>3920923</v>
      </c>
      <c r="AF33" s="190">
        <v>45809</v>
      </c>
      <c r="AG33" s="190">
        <v>45838</v>
      </c>
      <c r="AH33" s="129">
        <v>1829764</v>
      </c>
      <c r="AI33" s="190">
        <v>45839</v>
      </c>
      <c r="AJ33" s="190">
        <v>45852</v>
      </c>
      <c r="BI33" s="192" t="s">
        <v>278</v>
      </c>
      <c r="BJ33" s="187" t="s">
        <v>332</v>
      </c>
      <c r="BK33" s="192" t="s">
        <v>280</v>
      </c>
      <c r="BL33" s="189">
        <v>2</v>
      </c>
      <c r="BM33" s="190">
        <v>45666</v>
      </c>
      <c r="BN33" s="208">
        <v>286175130</v>
      </c>
      <c r="BO33" s="203">
        <v>2</v>
      </c>
      <c r="BP33" s="190">
        <v>45666</v>
      </c>
      <c r="BQ33" s="204">
        <v>24309723</v>
      </c>
      <c r="CS33" s="197" t="s">
        <v>1359</v>
      </c>
      <c r="CT33" s="125">
        <v>1121845439.5999999</v>
      </c>
      <c r="CU33" s="203">
        <v>504</v>
      </c>
      <c r="CV33" s="203" t="s">
        <v>1615</v>
      </c>
      <c r="CY33" s="192">
        <v>6920</v>
      </c>
      <c r="CZ33" s="192" t="s">
        <v>289</v>
      </c>
      <c r="DA33" s="201">
        <f t="shared" si="0"/>
        <v>24309723</v>
      </c>
      <c r="DB33" s="221">
        <f t="shared" si="1"/>
        <v>0</v>
      </c>
      <c r="DC33" s="201">
        <f t="shared" si="2"/>
        <v>0</v>
      </c>
      <c r="DZ33" s="181" t="s">
        <v>1645</v>
      </c>
      <c r="EA33" s="134" t="s">
        <v>281</v>
      </c>
      <c r="EB33" s="130">
        <v>17346234</v>
      </c>
      <c r="EC33" s="168">
        <v>45852</v>
      </c>
    </row>
    <row r="34" spans="1:133" x14ac:dyDescent="0.3">
      <c r="A34" s="266"/>
      <c r="B34" s="194" t="s">
        <v>1646</v>
      </c>
      <c r="C34" s="251">
        <v>86080967</v>
      </c>
      <c r="D34" s="194" t="s">
        <v>330</v>
      </c>
      <c r="E34" s="194" t="s">
        <v>292</v>
      </c>
      <c r="F34" s="194" t="s">
        <v>348</v>
      </c>
      <c r="G34" s="124">
        <v>45666</v>
      </c>
      <c r="H34" s="261">
        <v>15927056</v>
      </c>
      <c r="I34" s="194" t="s">
        <v>1641</v>
      </c>
      <c r="J34" s="124">
        <v>45666</v>
      </c>
      <c r="K34" s="124">
        <v>45852</v>
      </c>
      <c r="L34" s="194" t="s">
        <v>288</v>
      </c>
      <c r="M34" s="194" t="s">
        <v>288</v>
      </c>
      <c r="N34" s="194" t="s">
        <v>288</v>
      </c>
      <c r="O34" s="209">
        <v>7</v>
      </c>
      <c r="P34" s="131">
        <v>1883845</v>
      </c>
      <c r="Q34" s="200">
        <v>45666</v>
      </c>
      <c r="R34" s="128">
        <v>45688</v>
      </c>
      <c r="S34" s="131">
        <v>2568880</v>
      </c>
      <c r="T34" s="128">
        <v>45689</v>
      </c>
      <c r="U34" s="190">
        <v>45716</v>
      </c>
      <c r="V34" s="131">
        <v>2568880</v>
      </c>
      <c r="W34" s="128">
        <v>45717</v>
      </c>
      <c r="X34" s="128">
        <v>45747</v>
      </c>
      <c r="Y34" s="131">
        <v>2568880</v>
      </c>
      <c r="Z34" s="190">
        <v>45748</v>
      </c>
      <c r="AA34" s="190">
        <v>45777</v>
      </c>
      <c r="AB34" s="131">
        <v>2568880</v>
      </c>
      <c r="AC34" s="190">
        <v>45778</v>
      </c>
      <c r="AD34" s="190">
        <v>45808</v>
      </c>
      <c r="AE34" s="131">
        <v>2568880</v>
      </c>
      <c r="AF34" s="190">
        <v>45809</v>
      </c>
      <c r="AG34" s="190">
        <v>45838</v>
      </c>
      <c r="AH34" s="129">
        <v>1198811</v>
      </c>
      <c r="AI34" s="190">
        <v>45839</v>
      </c>
      <c r="AJ34" s="190">
        <v>45852</v>
      </c>
      <c r="BI34" s="192" t="s">
        <v>278</v>
      </c>
      <c r="BJ34" s="187" t="s">
        <v>332</v>
      </c>
      <c r="BK34" s="192" t="s">
        <v>280</v>
      </c>
      <c r="BL34" s="189">
        <v>2</v>
      </c>
      <c r="BM34" s="190">
        <v>45666</v>
      </c>
      <c r="BN34" s="208">
        <v>286175130</v>
      </c>
      <c r="BO34" s="203">
        <v>3</v>
      </c>
      <c r="BP34" s="190">
        <v>45666</v>
      </c>
      <c r="BQ34" s="204">
        <v>15927056</v>
      </c>
      <c r="CS34" s="197" t="s">
        <v>1360</v>
      </c>
      <c r="CT34" s="198">
        <v>86080967</v>
      </c>
      <c r="CU34" s="203">
        <v>504</v>
      </c>
      <c r="CV34" s="203" t="s">
        <v>1615</v>
      </c>
      <c r="CY34" s="192">
        <v>7490</v>
      </c>
      <c r="CZ34" s="192" t="s">
        <v>290</v>
      </c>
      <c r="DA34" s="201">
        <f t="shared" si="0"/>
        <v>15927056</v>
      </c>
      <c r="DB34" s="129">
        <f t="shared" si="1"/>
        <v>0</v>
      </c>
      <c r="DC34" s="201">
        <f t="shared" si="2"/>
        <v>0</v>
      </c>
      <c r="DZ34" s="181" t="s">
        <v>1647</v>
      </c>
      <c r="EA34" s="134" t="s">
        <v>281</v>
      </c>
      <c r="EB34" s="130">
        <v>17346234</v>
      </c>
      <c r="EC34" s="168">
        <v>45852</v>
      </c>
    </row>
    <row r="35" spans="1:133" x14ac:dyDescent="0.3">
      <c r="A35" s="266"/>
      <c r="B35" s="194" t="s">
        <v>1648</v>
      </c>
      <c r="C35" s="251">
        <v>40439797</v>
      </c>
      <c r="D35" s="194" t="s">
        <v>286</v>
      </c>
      <c r="E35" s="194" t="s">
        <v>291</v>
      </c>
      <c r="F35" s="194" t="s">
        <v>349</v>
      </c>
      <c r="G35" s="124">
        <v>45666</v>
      </c>
      <c r="H35" s="261">
        <v>32273251</v>
      </c>
      <c r="I35" s="194" t="s">
        <v>1641</v>
      </c>
      <c r="J35" s="124">
        <v>45666</v>
      </c>
      <c r="K35" s="124">
        <v>45852</v>
      </c>
      <c r="L35" s="186" t="s">
        <v>288</v>
      </c>
      <c r="M35" s="194" t="s">
        <v>288</v>
      </c>
      <c r="N35" s="194" t="s">
        <v>288</v>
      </c>
      <c r="O35" s="209">
        <v>7</v>
      </c>
      <c r="P35" s="131">
        <v>3817266</v>
      </c>
      <c r="Q35" s="200">
        <v>45666</v>
      </c>
      <c r="R35" s="128">
        <v>45688</v>
      </c>
      <c r="S35" s="131">
        <v>5205363</v>
      </c>
      <c r="T35" s="128">
        <v>45689</v>
      </c>
      <c r="U35" s="190">
        <v>45716</v>
      </c>
      <c r="V35" s="131">
        <v>5205363</v>
      </c>
      <c r="W35" s="128">
        <v>45717</v>
      </c>
      <c r="X35" s="128">
        <v>45747</v>
      </c>
      <c r="Y35" s="131">
        <v>5205363</v>
      </c>
      <c r="Z35" s="190">
        <v>45748</v>
      </c>
      <c r="AA35" s="190">
        <v>45777</v>
      </c>
      <c r="AB35" s="131">
        <v>5205363</v>
      </c>
      <c r="AC35" s="190">
        <v>45778</v>
      </c>
      <c r="AD35" s="190">
        <v>45808</v>
      </c>
      <c r="AE35" s="131">
        <v>5205363</v>
      </c>
      <c r="AF35" s="190">
        <v>45809</v>
      </c>
      <c r="AG35" s="190">
        <v>45838</v>
      </c>
      <c r="AH35" s="129">
        <v>2429170</v>
      </c>
      <c r="AI35" s="190">
        <v>45839</v>
      </c>
      <c r="AJ35" s="190">
        <v>45852</v>
      </c>
      <c r="BI35" s="192" t="s">
        <v>278</v>
      </c>
      <c r="BJ35" s="187" t="s">
        <v>332</v>
      </c>
      <c r="BK35" s="192" t="s">
        <v>280</v>
      </c>
      <c r="BL35" s="189">
        <v>2</v>
      </c>
      <c r="BM35" s="190">
        <v>45666</v>
      </c>
      <c r="BN35" s="208">
        <v>286175130</v>
      </c>
      <c r="BO35" s="203">
        <v>4</v>
      </c>
      <c r="BP35" s="190">
        <v>45666</v>
      </c>
      <c r="BQ35" s="204">
        <v>32273251</v>
      </c>
      <c r="CS35" s="197" t="s">
        <v>1361</v>
      </c>
      <c r="CT35" s="199">
        <v>40439797.200000003</v>
      </c>
      <c r="CU35" s="203">
        <v>504</v>
      </c>
      <c r="CV35" s="203" t="s">
        <v>1615</v>
      </c>
      <c r="CY35" s="192">
        <v>6920</v>
      </c>
      <c r="CZ35" s="192" t="s">
        <v>289</v>
      </c>
      <c r="DA35" s="201">
        <f t="shared" si="0"/>
        <v>32273251</v>
      </c>
      <c r="DB35" s="129">
        <f t="shared" si="1"/>
        <v>0</v>
      </c>
      <c r="DC35" s="201">
        <f t="shared" si="2"/>
        <v>0</v>
      </c>
      <c r="DZ35" s="181" t="s">
        <v>1649</v>
      </c>
      <c r="EA35" s="134" t="s">
        <v>281</v>
      </c>
      <c r="EB35" s="130">
        <v>17346234</v>
      </c>
      <c r="EC35" s="168">
        <v>45852</v>
      </c>
    </row>
    <row r="36" spans="1:133" x14ac:dyDescent="0.3">
      <c r="A36" s="266"/>
      <c r="B36" s="194" t="s">
        <v>1650</v>
      </c>
      <c r="C36" s="251">
        <v>1121912878</v>
      </c>
      <c r="D36" s="194" t="s">
        <v>287</v>
      </c>
      <c r="E36" s="194" t="s">
        <v>291</v>
      </c>
      <c r="F36" s="194" t="s">
        <v>350</v>
      </c>
      <c r="G36" s="124">
        <v>45666</v>
      </c>
      <c r="H36" s="261">
        <v>26546211</v>
      </c>
      <c r="I36" s="194" t="s">
        <v>1641</v>
      </c>
      <c r="J36" s="124">
        <v>45666</v>
      </c>
      <c r="K36" s="124">
        <v>45852</v>
      </c>
      <c r="L36" s="186" t="s">
        <v>288</v>
      </c>
      <c r="M36" s="194" t="s">
        <v>288</v>
      </c>
      <c r="N36" s="194" t="s">
        <v>288</v>
      </c>
      <c r="O36" s="209">
        <v>7</v>
      </c>
      <c r="P36" s="131">
        <v>3139874</v>
      </c>
      <c r="Q36" s="200">
        <v>45666</v>
      </c>
      <c r="R36" s="128">
        <v>45688</v>
      </c>
      <c r="S36" s="131">
        <v>4281647</v>
      </c>
      <c r="T36" s="128">
        <v>45689</v>
      </c>
      <c r="U36" s="190">
        <v>45716</v>
      </c>
      <c r="V36" s="131">
        <v>4281647</v>
      </c>
      <c r="W36" s="128">
        <v>45717</v>
      </c>
      <c r="X36" s="128">
        <v>45747</v>
      </c>
      <c r="Y36" s="131">
        <v>4281647</v>
      </c>
      <c r="Z36" s="190">
        <v>45748</v>
      </c>
      <c r="AA36" s="190">
        <v>45777</v>
      </c>
      <c r="AB36" s="131">
        <v>4281647</v>
      </c>
      <c r="AC36" s="190">
        <v>45778</v>
      </c>
      <c r="AD36" s="190">
        <v>45808</v>
      </c>
      <c r="AE36" s="131">
        <v>4281647</v>
      </c>
      <c r="AF36" s="190">
        <v>45809</v>
      </c>
      <c r="AG36" s="190">
        <v>45838</v>
      </c>
      <c r="AH36" s="129">
        <v>1998102</v>
      </c>
      <c r="AI36" s="190">
        <v>45839</v>
      </c>
      <c r="AJ36" s="190">
        <v>45852</v>
      </c>
      <c r="BI36" s="192" t="s">
        <v>278</v>
      </c>
      <c r="BJ36" s="187" t="s">
        <v>332</v>
      </c>
      <c r="BK36" s="192" t="s">
        <v>280</v>
      </c>
      <c r="BL36" s="189">
        <v>2</v>
      </c>
      <c r="BM36" s="190">
        <v>45666</v>
      </c>
      <c r="BN36" s="208">
        <v>286175130</v>
      </c>
      <c r="BO36" s="203">
        <v>5</v>
      </c>
      <c r="BP36" s="190">
        <v>45666</v>
      </c>
      <c r="BQ36" s="204">
        <v>26546211</v>
      </c>
      <c r="CS36" s="197" t="s">
        <v>1362</v>
      </c>
      <c r="CT36" s="198">
        <v>1121912878</v>
      </c>
      <c r="CU36" s="203">
        <v>504</v>
      </c>
      <c r="CV36" s="203" t="s">
        <v>1615</v>
      </c>
      <c r="CY36" s="192">
        <v>7490</v>
      </c>
      <c r="CZ36" s="192" t="s">
        <v>290</v>
      </c>
      <c r="DA36" s="201">
        <f t="shared" si="0"/>
        <v>26546211</v>
      </c>
      <c r="DB36" s="129">
        <f t="shared" si="1"/>
        <v>0</v>
      </c>
      <c r="DC36" s="201">
        <f t="shared" si="2"/>
        <v>0</v>
      </c>
      <c r="DZ36" s="181" t="s">
        <v>1651</v>
      </c>
      <c r="EA36" s="134" t="s">
        <v>281</v>
      </c>
      <c r="EB36" s="130">
        <v>17346234</v>
      </c>
      <c r="EC36" s="168">
        <v>45852</v>
      </c>
    </row>
    <row r="37" spans="1:133" x14ac:dyDescent="0.3">
      <c r="A37" s="194"/>
      <c r="B37" s="194" t="s">
        <v>1652</v>
      </c>
      <c r="C37" s="251">
        <v>37293593</v>
      </c>
      <c r="D37" s="194" t="s">
        <v>1653</v>
      </c>
      <c r="E37" s="194" t="s">
        <v>291</v>
      </c>
      <c r="F37" s="194" t="s">
        <v>310</v>
      </c>
      <c r="G37" s="124">
        <v>45666</v>
      </c>
      <c r="H37" s="261">
        <v>17944846</v>
      </c>
      <c r="I37" s="194" t="s">
        <v>1641</v>
      </c>
      <c r="J37" s="124">
        <v>45666</v>
      </c>
      <c r="K37" s="124">
        <v>45852</v>
      </c>
      <c r="L37" s="194" t="s">
        <v>288</v>
      </c>
      <c r="M37" s="194" t="s">
        <v>288</v>
      </c>
      <c r="N37" s="194" t="s">
        <v>288</v>
      </c>
      <c r="O37" s="209">
        <v>7</v>
      </c>
      <c r="P37" s="131">
        <v>2122509</v>
      </c>
      <c r="Q37" s="200">
        <v>45666</v>
      </c>
      <c r="R37" s="128">
        <v>45688</v>
      </c>
      <c r="S37" s="131">
        <v>2894330</v>
      </c>
      <c r="T37" s="128">
        <v>45689</v>
      </c>
      <c r="U37" s="190">
        <v>45716</v>
      </c>
      <c r="V37" s="131">
        <v>2894330</v>
      </c>
      <c r="W37" s="128">
        <v>45717</v>
      </c>
      <c r="X37" s="128">
        <v>45747</v>
      </c>
      <c r="Y37" s="131">
        <v>2894330</v>
      </c>
      <c r="Z37" s="190">
        <v>45748</v>
      </c>
      <c r="AA37" s="190">
        <v>45777</v>
      </c>
      <c r="AB37" s="131">
        <v>2894330</v>
      </c>
      <c r="AC37" s="190">
        <v>45778</v>
      </c>
      <c r="AD37" s="190">
        <v>45808</v>
      </c>
      <c r="AE37" s="131">
        <v>2894330</v>
      </c>
      <c r="AF37" s="190">
        <v>45809</v>
      </c>
      <c r="AG37" s="190">
        <v>45838</v>
      </c>
      <c r="AH37" s="129">
        <v>1350687</v>
      </c>
      <c r="AI37" s="190">
        <v>45839</v>
      </c>
      <c r="AJ37" s="190">
        <v>45852</v>
      </c>
      <c r="BI37" s="192" t="s">
        <v>278</v>
      </c>
      <c r="BJ37" s="187" t="s">
        <v>332</v>
      </c>
      <c r="BK37" s="192" t="s">
        <v>280</v>
      </c>
      <c r="BL37" s="189">
        <v>2</v>
      </c>
      <c r="BM37" s="190">
        <v>45666</v>
      </c>
      <c r="BN37" s="208">
        <v>286175130</v>
      </c>
      <c r="BO37" s="203">
        <v>6</v>
      </c>
      <c r="BP37" s="190">
        <v>45666</v>
      </c>
      <c r="BQ37" s="204">
        <v>17944846</v>
      </c>
      <c r="CS37" s="197" t="s">
        <v>1654</v>
      </c>
      <c r="CT37" s="199">
        <v>37293593</v>
      </c>
      <c r="CU37" s="203">
        <v>504</v>
      </c>
      <c r="CV37" s="203" t="s">
        <v>1615</v>
      </c>
      <c r="CY37" s="192">
        <v>8299</v>
      </c>
      <c r="CZ37" s="192" t="s">
        <v>290</v>
      </c>
      <c r="DA37" s="201">
        <f t="shared" si="0"/>
        <v>17944846</v>
      </c>
      <c r="DB37" s="129">
        <f t="shared" si="1"/>
        <v>0</v>
      </c>
      <c r="DC37" s="201">
        <f t="shared" si="2"/>
        <v>0</v>
      </c>
      <c r="DZ37" s="181" t="s">
        <v>1655</v>
      </c>
      <c r="EA37" s="134" t="s">
        <v>281</v>
      </c>
      <c r="EB37" s="130">
        <v>17346234</v>
      </c>
      <c r="EC37" s="168">
        <v>45852</v>
      </c>
    </row>
    <row r="38" spans="1:133" s="186" customFormat="1" x14ac:dyDescent="0.3">
      <c r="A38" s="194" t="s">
        <v>1656</v>
      </c>
      <c r="B38" s="194" t="s">
        <v>1657</v>
      </c>
      <c r="C38" s="251">
        <v>17267844</v>
      </c>
      <c r="D38" s="395" t="s">
        <v>1658</v>
      </c>
      <c r="E38" s="194" t="s">
        <v>292</v>
      </c>
      <c r="F38" s="194" t="s">
        <v>351</v>
      </c>
      <c r="G38" s="124">
        <v>45666</v>
      </c>
      <c r="H38" s="261">
        <v>14250533</v>
      </c>
      <c r="I38" s="194" t="s">
        <v>1641</v>
      </c>
      <c r="J38" s="124">
        <v>45666</v>
      </c>
      <c r="K38" s="124">
        <v>45852</v>
      </c>
      <c r="L38" s="194" t="s">
        <v>288</v>
      </c>
      <c r="M38" s="194" t="s">
        <v>288</v>
      </c>
      <c r="N38" s="194" t="s">
        <v>288</v>
      </c>
      <c r="O38" s="209">
        <v>7</v>
      </c>
      <c r="P38" s="131">
        <v>1685547</v>
      </c>
      <c r="Q38" s="200">
        <v>45666</v>
      </c>
      <c r="R38" s="128">
        <v>45688</v>
      </c>
      <c r="S38" s="131">
        <v>459695</v>
      </c>
      <c r="T38" s="128">
        <v>45689</v>
      </c>
      <c r="U38" s="190">
        <v>45694</v>
      </c>
      <c r="V38" s="131"/>
      <c r="W38" s="128">
        <v>45717</v>
      </c>
      <c r="X38" s="128">
        <v>45747</v>
      </c>
      <c r="Y38" s="131"/>
      <c r="Z38" s="190">
        <v>45748</v>
      </c>
      <c r="AA38" s="190">
        <v>45777</v>
      </c>
      <c r="AB38" s="131"/>
      <c r="AC38" s="190">
        <v>45778</v>
      </c>
      <c r="AD38" s="190">
        <v>45808</v>
      </c>
      <c r="AE38" s="131"/>
      <c r="AF38" s="190">
        <v>45809</v>
      </c>
      <c r="AG38" s="190">
        <v>45838</v>
      </c>
      <c r="AH38" s="129"/>
      <c r="AI38" s="190">
        <v>45839</v>
      </c>
      <c r="AJ38" s="190">
        <v>45852</v>
      </c>
      <c r="AK38" s="201"/>
      <c r="AN38" s="201"/>
      <c r="AQ38" s="201"/>
      <c r="AT38" s="201"/>
      <c r="AW38" s="201"/>
      <c r="BI38" s="192" t="s">
        <v>278</v>
      </c>
      <c r="BJ38" s="187" t="s">
        <v>332</v>
      </c>
      <c r="BK38" s="192" t="s">
        <v>280</v>
      </c>
      <c r="BL38" s="189">
        <v>2</v>
      </c>
      <c r="BM38" s="190">
        <v>45666</v>
      </c>
      <c r="BN38" s="208">
        <v>286175130</v>
      </c>
      <c r="BO38" s="203">
        <v>7</v>
      </c>
      <c r="BP38" s="190">
        <v>45666</v>
      </c>
      <c r="BQ38" s="204">
        <v>14250533</v>
      </c>
      <c r="BR38" s="163"/>
      <c r="BS38" s="164"/>
      <c r="BX38" s="134"/>
      <c r="BY38" s="191"/>
      <c r="BZ38" s="201"/>
      <c r="CA38" s="134"/>
      <c r="CC38" s="201"/>
      <c r="CD38" s="134"/>
      <c r="CF38" s="135"/>
      <c r="CG38" s="135"/>
      <c r="CH38" s="135"/>
      <c r="CI38" s="135"/>
      <c r="CJ38" s="135"/>
      <c r="CK38" s="135"/>
      <c r="CL38" s="135"/>
      <c r="CM38" s="135"/>
      <c r="CN38" s="135"/>
      <c r="CO38" s="135"/>
      <c r="CP38" s="135"/>
      <c r="CQ38" s="135"/>
      <c r="CR38" s="135"/>
      <c r="CS38" s="197" t="s">
        <v>1659</v>
      </c>
      <c r="CT38" s="199">
        <v>17267844</v>
      </c>
      <c r="CU38" s="203">
        <v>27</v>
      </c>
      <c r="CV38" s="203" t="s">
        <v>1480</v>
      </c>
      <c r="CW38" s="134"/>
      <c r="CX38" s="134"/>
      <c r="CY38" s="192">
        <v>8299</v>
      </c>
      <c r="CZ38" s="192" t="s">
        <v>290</v>
      </c>
      <c r="DA38" s="201">
        <f t="shared" si="0"/>
        <v>2145242</v>
      </c>
      <c r="DB38" s="129">
        <f t="shared" si="1"/>
        <v>12105291</v>
      </c>
      <c r="DC38" s="201">
        <f t="shared" si="2"/>
        <v>12105291</v>
      </c>
      <c r="DZ38" s="181" t="s">
        <v>1660</v>
      </c>
      <c r="EA38" s="134" t="s">
        <v>271</v>
      </c>
      <c r="EB38" s="130">
        <v>17346234</v>
      </c>
      <c r="EC38" s="168">
        <v>45694</v>
      </c>
    </row>
    <row r="39" spans="1:133" s="186" customFormat="1" x14ac:dyDescent="0.3">
      <c r="A39" s="266"/>
      <c r="B39" s="194" t="s">
        <v>1661</v>
      </c>
      <c r="C39" s="253">
        <v>11518445</v>
      </c>
      <c r="D39" s="186" t="s">
        <v>284</v>
      </c>
      <c r="E39" s="194" t="s">
        <v>292</v>
      </c>
      <c r="F39" s="194" t="s">
        <v>352</v>
      </c>
      <c r="G39" s="124">
        <v>45666</v>
      </c>
      <c r="H39" s="261">
        <v>14250532</v>
      </c>
      <c r="I39" s="194" t="s">
        <v>1641</v>
      </c>
      <c r="J39" s="124">
        <v>45666</v>
      </c>
      <c r="K39" s="124">
        <v>45852</v>
      </c>
      <c r="L39" s="194" t="s">
        <v>288</v>
      </c>
      <c r="M39" s="194" t="s">
        <v>288</v>
      </c>
      <c r="N39" s="194" t="s">
        <v>288</v>
      </c>
      <c r="O39" s="209">
        <v>7</v>
      </c>
      <c r="P39" s="131">
        <v>1685547</v>
      </c>
      <c r="Q39" s="200">
        <v>45666</v>
      </c>
      <c r="R39" s="128">
        <v>45688</v>
      </c>
      <c r="S39" s="131">
        <v>2298473</v>
      </c>
      <c r="T39" s="128">
        <v>45689</v>
      </c>
      <c r="U39" s="190">
        <v>45716</v>
      </c>
      <c r="V39" s="131">
        <v>2298473</v>
      </c>
      <c r="W39" s="128">
        <v>45717</v>
      </c>
      <c r="X39" s="128">
        <v>45747</v>
      </c>
      <c r="Y39" s="131">
        <v>2298473</v>
      </c>
      <c r="Z39" s="190">
        <v>45748</v>
      </c>
      <c r="AA39" s="190">
        <v>45777</v>
      </c>
      <c r="AB39" s="131">
        <v>2298473</v>
      </c>
      <c r="AC39" s="190">
        <v>45778</v>
      </c>
      <c r="AD39" s="190">
        <v>45808</v>
      </c>
      <c r="AE39" s="131">
        <v>2298473</v>
      </c>
      <c r="AF39" s="190">
        <v>45809</v>
      </c>
      <c r="AG39" s="190">
        <v>45838</v>
      </c>
      <c r="AH39" s="129">
        <v>1072620</v>
      </c>
      <c r="AI39" s="190">
        <v>45839</v>
      </c>
      <c r="AJ39" s="190">
        <v>45852</v>
      </c>
      <c r="AK39" s="201"/>
      <c r="AN39" s="201"/>
      <c r="AQ39" s="201"/>
      <c r="AT39" s="201"/>
      <c r="AW39" s="201"/>
      <c r="BI39" s="192" t="s">
        <v>278</v>
      </c>
      <c r="BJ39" s="187" t="s">
        <v>332</v>
      </c>
      <c r="BK39" s="192" t="s">
        <v>280</v>
      </c>
      <c r="BL39" s="189">
        <v>2</v>
      </c>
      <c r="BM39" s="190">
        <v>45666</v>
      </c>
      <c r="BN39" s="208">
        <v>286175130</v>
      </c>
      <c r="BO39" s="203">
        <v>10</v>
      </c>
      <c r="BP39" s="190">
        <v>45666</v>
      </c>
      <c r="BQ39" s="204">
        <v>14250532</v>
      </c>
      <c r="BR39" s="163"/>
      <c r="BS39" s="164"/>
      <c r="BX39" s="134"/>
      <c r="BY39" s="191"/>
      <c r="BZ39" s="201"/>
      <c r="CA39" s="134"/>
      <c r="CC39" s="201"/>
      <c r="CD39" s="134"/>
      <c r="CF39" s="135"/>
      <c r="CG39" s="135"/>
      <c r="CH39" s="135"/>
      <c r="CI39" s="135"/>
      <c r="CJ39" s="135"/>
      <c r="CK39" s="135"/>
      <c r="CL39" s="135"/>
      <c r="CM39" s="135"/>
      <c r="CN39" s="135"/>
      <c r="CO39" s="135"/>
      <c r="CP39" s="135"/>
      <c r="CQ39" s="135"/>
      <c r="CR39" s="135"/>
      <c r="CS39" s="197" t="s">
        <v>356</v>
      </c>
      <c r="CT39" s="198">
        <v>11518445</v>
      </c>
      <c r="CU39" s="203">
        <v>27</v>
      </c>
      <c r="CV39" s="203" t="s">
        <v>1480</v>
      </c>
      <c r="CW39" s="134"/>
      <c r="CX39" s="134"/>
      <c r="CY39" s="192">
        <v>7490</v>
      </c>
      <c r="CZ39" s="192" t="s">
        <v>290</v>
      </c>
      <c r="DA39" s="201">
        <f t="shared" si="0"/>
        <v>14250532</v>
      </c>
      <c r="DB39" s="129">
        <f t="shared" si="1"/>
        <v>0</v>
      </c>
      <c r="DC39" s="201">
        <f t="shared" si="2"/>
        <v>0</v>
      </c>
      <c r="DZ39" s="181" t="s">
        <v>1662</v>
      </c>
      <c r="EA39" s="134" t="s">
        <v>271</v>
      </c>
      <c r="EB39" s="130">
        <v>17346234</v>
      </c>
      <c r="EC39" s="168">
        <v>45852</v>
      </c>
    </row>
    <row r="40" spans="1:133" s="186" customFormat="1" x14ac:dyDescent="0.3">
      <c r="A40" s="266"/>
      <c r="B40" s="194" t="s">
        <v>1663</v>
      </c>
      <c r="C40" s="253">
        <v>1006729308</v>
      </c>
      <c r="D40" s="194" t="s">
        <v>1664</v>
      </c>
      <c r="E40" s="194" t="s">
        <v>291</v>
      </c>
      <c r="F40" s="194" t="s">
        <v>353</v>
      </c>
      <c r="G40" s="124">
        <v>45666</v>
      </c>
      <c r="H40" s="261">
        <v>24309723</v>
      </c>
      <c r="I40" s="194" t="s">
        <v>1641</v>
      </c>
      <c r="J40" s="124">
        <v>45666</v>
      </c>
      <c r="K40" s="124">
        <v>45852</v>
      </c>
      <c r="L40" s="194" t="s">
        <v>288</v>
      </c>
      <c r="M40" s="194" t="s">
        <v>288</v>
      </c>
      <c r="N40" s="194" t="s">
        <v>288</v>
      </c>
      <c r="O40" s="209">
        <v>7</v>
      </c>
      <c r="P40" s="131">
        <v>2875344</v>
      </c>
      <c r="Q40" s="200">
        <v>45666</v>
      </c>
      <c r="R40" s="128">
        <v>45688</v>
      </c>
      <c r="S40" s="131">
        <v>3920923</v>
      </c>
      <c r="T40" s="128">
        <v>45689</v>
      </c>
      <c r="U40" s="190">
        <v>45716</v>
      </c>
      <c r="V40" s="131">
        <v>3920923</v>
      </c>
      <c r="W40" s="128">
        <v>45717</v>
      </c>
      <c r="X40" s="128">
        <v>45747</v>
      </c>
      <c r="Y40" s="131">
        <v>3920923</v>
      </c>
      <c r="Z40" s="190">
        <v>45748</v>
      </c>
      <c r="AA40" s="190">
        <v>45777</v>
      </c>
      <c r="AB40" s="131">
        <v>3920923</v>
      </c>
      <c r="AC40" s="190">
        <v>45778</v>
      </c>
      <c r="AD40" s="190">
        <v>45808</v>
      </c>
      <c r="AE40" s="131">
        <v>3920923</v>
      </c>
      <c r="AF40" s="190">
        <v>45809</v>
      </c>
      <c r="AG40" s="190">
        <v>45838</v>
      </c>
      <c r="AH40" s="129">
        <v>1829764</v>
      </c>
      <c r="AI40" s="190">
        <v>45839</v>
      </c>
      <c r="AJ40" s="190">
        <v>45852</v>
      </c>
      <c r="AK40" s="201"/>
      <c r="AN40" s="201"/>
      <c r="AQ40" s="201"/>
      <c r="AT40" s="201"/>
      <c r="AW40" s="201"/>
      <c r="BI40" s="192" t="s">
        <v>278</v>
      </c>
      <c r="BJ40" s="187" t="s">
        <v>332</v>
      </c>
      <c r="BK40" s="192" t="s">
        <v>280</v>
      </c>
      <c r="BL40" s="189">
        <v>2</v>
      </c>
      <c r="BM40" s="190">
        <v>45666</v>
      </c>
      <c r="BN40" s="208">
        <v>286175130</v>
      </c>
      <c r="BO40" s="203">
        <v>8</v>
      </c>
      <c r="BP40" s="190">
        <v>45666</v>
      </c>
      <c r="BQ40" s="204">
        <v>24309723</v>
      </c>
      <c r="BR40" s="163"/>
      <c r="BS40" s="164"/>
      <c r="BX40" s="134"/>
      <c r="BY40" s="191"/>
      <c r="BZ40" s="201"/>
      <c r="CA40" s="134"/>
      <c r="CC40" s="201"/>
      <c r="CD40" s="134"/>
      <c r="CF40" s="135"/>
      <c r="CG40" s="135"/>
      <c r="CH40" s="135"/>
      <c r="CI40" s="135"/>
      <c r="CJ40" s="135"/>
      <c r="CK40" s="135"/>
      <c r="CL40" s="135"/>
      <c r="CM40" s="135"/>
      <c r="CN40" s="135"/>
      <c r="CO40" s="135"/>
      <c r="CP40" s="135"/>
      <c r="CQ40" s="135"/>
      <c r="CR40" s="135"/>
      <c r="CS40" s="197" t="s">
        <v>1665</v>
      </c>
      <c r="CT40" s="199">
        <v>1006729308</v>
      </c>
      <c r="CU40" s="203">
        <v>504</v>
      </c>
      <c r="CV40" s="203" t="s">
        <v>1666</v>
      </c>
      <c r="CW40" s="134"/>
      <c r="CX40" s="134"/>
      <c r="CY40" s="192">
        <v>7490</v>
      </c>
      <c r="CZ40" s="192" t="s">
        <v>290</v>
      </c>
      <c r="DA40" s="201">
        <f t="shared" si="0"/>
        <v>24309723</v>
      </c>
      <c r="DB40" s="129">
        <f t="shared" si="1"/>
        <v>0</v>
      </c>
      <c r="DC40" s="201">
        <f t="shared" si="2"/>
        <v>0</v>
      </c>
      <c r="DZ40" s="181" t="s">
        <v>1667</v>
      </c>
      <c r="EA40" s="134" t="s">
        <v>716</v>
      </c>
      <c r="EB40" s="130">
        <v>17346234</v>
      </c>
      <c r="EC40" s="168">
        <v>45852</v>
      </c>
    </row>
    <row r="41" spans="1:133" s="186" customFormat="1" x14ac:dyDescent="0.3">
      <c r="A41" s="266"/>
      <c r="B41" s="194" t="s">
        <v>1668</v>
      </c>
      <c r="C41" s="251">
        <v>40340708</v>
      </c>
      <c r="D41" s="194" t="s">
        <v>313</v>
      </c>
      <c r="E41" s="194" t="s">
        <v>291</v>
      </c>
      <c r="F41" s="194" t="s">
        <v>354</v>
      </c>
      <c r="G41" s="124">
        <v>45666</v>
      </c>
      <c r="H41" s="261">
        <v>20118392</v>
      </c>
      <c r="I41" s="194" t="s">
        <v>1641</v>
      </c>
      <c r="J41" s="124">
        <v>45666</v>
      </c>
      <c r="K41" s="124">
        <v>45852</v>
      </c>
      <c r="L41" s="186" t="s">
        <v>288</v>
      </c>
      <c r="M41" s="194" t="s">
        <v>288</v>
      </c>
      <c r="N41" s="194" t="s">
        <v>288</v>
      </c>
      <c r="O41" s="209">
        <v>7</v>
      </c>
      <c r="P41" s="131">
        <v>2379595</v>
      </c>
      <c r="Q41" s="200">
        <v>45666</v>
      </c>
      <c r="R41" s="128">
        <v>45688</v>
      </c>
      <c r="S41" s="131">
        <v>3244902</v>
      </c>
      <c r="T41" s="128">
        <v>45689</v>
      </c>
      <c r="U41" s="190">
        <v>45716</v>
      </c>
      <c r="V41" s="131">
        <v>3244902</v>
      </c>
      <c r="W41" s="128">
        <v>45717</v>
      </c>
      <c r="X41" s="128">
        <v>45747</v>
      </c>
      <c r="Y41" s="131">
        <v>3244902</v>
      </c>
      <c r="Z41" s="190">
        <v>45748</v>
      </c>
      <c r="AA41" s="190">
        <v>45777</v>
      </c>
      <c r="AB41" s="131">
        <v>3244902</v>
      </c>
      <c r="AC41" s="190">
        <v>45778</v>
      </c>
      <c r="AD41" s="190">
        <v>45808</v>
      </c>
      <c r="AE41" s="131">
        <v>3244902</v>
      </c>
      <c r="AF41" s="190">
        <v>45809</v>
      </c>
      <c r="AG41" s="190">
        <v>45838</v>
      </c>
      <c r="AH41" s="129">
        <v>1514287</v>
      </c>
      <c r="AI41" s="190">
        <v>45839</v>
      </c>
      <c r="AJ41" s="190">
        <v>45852</v>
      </c>
      <c r="AK41" s="201"/>
      <c r="AN41" s="201"/>
      <c r="AQ41" s="201"/>
      <c r="AT41" s="201"/>
      <c r="AW41" s="201"/>
      <c r="BI41" s="192" t="s">
        <v>278</v>
      </c>
      <c r="BJ41" s="187" t="s">
        <v>332</v>
      </c>
      <c r="BK41" s="192" t="s">
        <v>280</v>
      </c>
      <c r="BL41" s="189">
        <v>2</v>
      </c>
      <c r="BM41" s="190">
        <v>45666</v>
      </c>
      <c r="BN41" s="208">
        <v>286175130</v>
      </c>
      <c r="BO41" s="203">
        <v>9</v>
      </c>
      <c r="BP41" s="190">
        <v>45666</v>
      </c>
      <c r="BQ41" s="204">
        <v>20118392</v>
      </c>
      <c r="BR41" s="163"/>
      <c r="BS41" s="164"/>
      <c r="BX41" s="134"/>
      <c r="BY41" s="191"/>
      <c r="BZ41" s="201"/>
      <c r="CA41" s="134"/>
      <c r="CC41" s="201"/>
      <c r="CD41" s="134"/>
      <c r="CF41" s="135"/>
      <c r="CG41" s="135"/>
      <c r="CH41" s="135"/>
      <c r="CI41" s="135"/>
      <c r="CJ41" s="135"/>
      <c r="CK41" s="135"/>
      <c r="CL41" s="135"/>
      <c r="CM41" s="135"/>
      <c r="CN41" s="135"/>
      <c r="CO41" s="135"/>
      <c r="CP41" s="135"/>
      <c r="CQ41" s="135"/>
      <c r="CR41" s="135"/>
      <c r="CS41" s="223" t="s">
        <v>1669</v>
      </c>
      <c r="CT41" s="199">
        <v>40340708</v>
      </c>
      <c r="CU41" s="203">
        <v>504</v>
      </c>
      <c r="CV41" s="203" t="s">
        <v>1670</v>
      </c>
      <c r="CW41" s="134"/>
      <c r="CX41" s="134"/>
      <c r="CY41" s="192">
        <v>6920</v>
      </c>
      <c r="CZ41" s="192" t="s">
        <v>289</v>
      </c>
      <c r="DA41" s="201">
        <f t="shared" si="0"/>
        <v>20118392</v>
      </c>
      <c r="DB41" s="129">
        <f t="shared" si="1"/>
        <v>0</v>
      </c>
      <c r="DC41" s="201">
        <f t="shared" si="2"/>
        <v>0</v>
      </c>
      <c r="DZ41" s="181" t="s">
        <v>1671</v>
      </c>
      <c r="EA41" s="134" t="s">
        <v>1072</v>
      </c>
      <c r="EB41" s="130">
        <v>17346234</v>
      </c>
      <c r="EC41" s="168">
        <v>45852</v>
      </c>
    </row>
    <row r="42" spans="1:133" s="186" customFormat="1" x14ac:dyDescent="0.3">
      <c r="A42" s="194"/>
      <c r="B42" s="194" t="s">
        <v>1672</v>
      </c>
      <c r="C42" s="251">
        <v>1121883302</v>
      </c>
      <c r="D42" s="194" t="s">
        <v>1609</v>
      </c>
      <c r="E42" s="194" t="s">
        <v>291</v>
      </c>
      <c r="F42" s="194" t="s">
        <v>310</v>
      </c>
      <c r="G42" s="124">
        <v>45667</v>
      </c>
      <c r="H42" s="261">
        <v>20010229</v>
      </c>
      <c r="I42" s="194" t="s">
        <v>1673</v>
      </c>
      <c r="J42" s="124">
        <v>45667</v>
      </c>
      <c r="K42" s="124">
        <v>45852</v>
      </c>
      <c r="L42" s="194" t="s">
        <v>288</v>
      </c>
      <c r="M42" s="194" t="s">
        <v>288</v>
      </c>
      <c r="N42" s="194" t="s">
        <v>288</v>
      </c>
      <c r="O42" s="209">
        <v>7</v>
      </c>
      <c r="P42" s="131">
        <v>2271431</v>
      </c>
      <c r="Q42" s="200">
        <v>45667</v>
      </c>
      <c r="R42" s="128">
        <v>45688</v>
      </c>
      <c r="S42" s="131">
        <v>3244902</v>
      </c>
      <c r="T42" s="128">
        <v>45689</v>
      </c>
      <c r="U42" s="190">
        <v>45716</v>
      </c>
      <c r="V42" s="131">
        <v>3244902</v>
      </c>
      <c r="W42" s="128">
        <v>45717</v>
      </c>
      <c r="X42" s="128">
        <v>45747</v>
      </c>
      <c r="Y42" s="131">
        <v>3244902</v>
      </c>
      <c r="Z42" s="190">
        <v>45748</v>
      </c>
      <c r="AA42" s="190">
        <v>45777</v>
      </c>
      <c r="AB42" s="131">
        <v>3244902</v>
      </c>
      <c r="AC42" s="190">
        <v>45778</v>
      </c>
      <c r="AD42" s="190">
        <v>45808</v>
      </c>
      <c r="AE42" s="131">
        <v>3244902</v>
      </c>
      <c r="AF42" s="190">
        <v>45809</v>
      </c>
      <c r="AG42" s="190">
        <v>45838</v>
      </c>
      <c r="AH42" s="129">
        <v>1514288</v>
      </c>
      <c r="AI42" s="190">
        <v>45839</v>
      </c>
      <c r="AJ42" s="190">
        <v>45852</v>
      </c>
      <c r="AK42" s="201"/>
      <c r="AN42" s="201"/>
      <c r="AQ42" s="201"/>
      <c r="AT42" s="201"/>
      <c r="AW42" s="201"/>
      <c r="BI42" s="192" t="s">
        <v>278</v>
      </c>
      <c r="BJ42" s="187" t="s">
        <v>332</v>
      </c>
      <c r="BK42" s="192" t="s">
        <v>280</v>
      </c>
      <c r="BL42" s="189">
        <v>2</v>
      </c>
      <c r="BM42" s="190">
        <v>45666</v>
      </c>
      <c r="BN42" s="208">
        <v>286175130</v>
      </c>
      <c r="BO42" s="203">
        <v>11</v>
      </c>
      <c r="BP42" s="190">
        <v>45667</v>
      </c>
      <c r="BQ42" s="204">
        <v>20010229</v>
      </c>
      <c r="BR42" s="163"/>
      <c r="BS42" s="164"/>
      <c r="BX42" s="134"/>
      <c r="BY42" s="191"/>
      <c r="BZ42" s="201"/>
      <c r="CA42" s="134"/>
      <c r="CC42" s="201"/>
      <c r="CD42" s="134"/>
      <c r="CF42" s="135"/>
      <c r="CG42" s="135"/>
      <c r="CH42" s="135"/>
      <c r="CI42" s="135"/>
      <c r="CJ42" s="135"/>
      <c r="CK42" s="135"/>
      <c r="CL42" s="135"/>
      <c r="CM42" s="135"/>
      <c r="CN42" s="135"/>
      <c r="CO42" s="135"/>
      <c r="CP42" s="135"/>
      <c r="CQ42" s="135"/>
      <c r="CR42" s="135"/>
      <c r="CS42" s="197" t="s">
        <v>1614</v>
      </c>
      <c r="CT42" s="132">
        <v>1121883302</v>
      </c>
      <c r="CU42" s="203">
        <v>504</v>
      </c>
      <c r="CV42" s="203" t="s">
        <v>1615</v>
      </c>
      <c r="CW42" s="134"/>
      <c r="CX42" s="134"/>
      <c r="CY42" s="192">
        <v>7490</v>
      </c>
      <c r="CZ42" s="192" t="s">
        <v>290</v>
      </c>
      <c r="DA42" s="201">
        <f t="shared" si="0"/>
        <v>20010229</v>
      </c>
      <c r="DB42" s="129">
        <f t="shared" si="1"/>
        <v>0</v>
      </c>
      <c r="DC42" s="201">
        <f t="shared" si="2"/>
        <v>0</v>
      </c>
      <c r="DZ42" s="181" t="s">
        <v>1674</v>
      </c>
      <c r="EA42" s="134" t="s">
        <v>281</v>
      </c>
      <c r="EB42" s="130">
        <v>17346234</v>
      </c>
      <c r="EC42" s="168">
        <v>45852</v>
      </c>
    </row>
    <row r="43" spans="1:133" s="186" customFormat="1" x14ac:dyDescent="0.3">
      <c r="A43" s="194"/>
      <c r="B43" s="194" t="s">
        <v>1675</v>
      </c>
      <c r="C43" s="253">
        <v>1006826802</v>
      </c>
      <c r="D43" s="194" t="s">
        <v>1618</v>
      </c>
      <c r="E43" s="194" t="s">
        <v>291</v>
      </c>
      <c r="F43" s="194" t="s">
        <v>310</v>
      </c>
      <c r="G43" s="124">
        <v>45667</v>
      </c>
      <c r="H43" s="261">
        <v>17848368</v>
      </c>
      <c r="I43" s="194" t="s">
        <v>1673</v>
      </c>
      <c r="J43" s="124">
        <v>45667</v>
      </c>
      <c r="K43" s="124">
        <v>45852</v>
      </c>
      <c r="L43" s="194" t="s">
        <v>288</v>
      </c>
      <c r="M43" s="194" t="s">
        <v>288</v>
      </c>
      <c r="N43" s="194" t="s">
        <v>288</v>
      </c>
      <c r="O43" s="209">
        <v>7</v>
      </c>
      <c r="P43" s="131">
        <v>2026031</v>
      </c>
      <c r="Q43" s="200">
        <v>45667</v>
      </c>
      <c r="R43" s="128">
        <v>45688</v>
      </c>
      <c r="S43" s="131">
        <v>2894330</v>
      </c>
      <c r="T43" s="128">
        <v>45689</v>
      </c>
      <c r="U43" s="190">
        <v>45716</v>
      </c>
      <c r="V43" s="131">
        <v>2894330</v>
      </c>
      <c r="W43" s="128">
        <v>45717</v>
      </c>
      <c r="X43" s="128">
        <v>45747</v>
      </c>
      <c r="Y43" s="131">
        <v>2894330</v>
      </c>
      <c r="Z43" s="190">
        <v>45748</v>
      </c>
      <c r="AA43" s="190">
        <v>45777</v>
      </c>
      <c r="AB43" s="131">
        <v>2894330</v>
      </c>
      <c r="AC43" s="190">
        <v>45778</v>
      </c>
      <c r="AD43" s="190">
        <v>45808</v>
      </c>
      <c r="AE43" s="131">
        <v>2894330</v>
      </c>
      <c r="AF43" s="190">
        <v>45809</v>
      </c>
      <c r="AG43" s="190">
        <v>45838</v>
      </c>
      <c r="AH43" s="129">
        <v>1350687</v>
      </c>
      <c r="AI43" s="190">
        <v>45839</v>
      </c>
      <c r="AJ43" s="190">
        <v>45852</v>
      </c>
      <c r="AK43" s="201"/>
      <c r="AN43" s="201"/>
      <c r="AQ43" s="201"/>
      <c r="AT43" s="201"/>
      <c r="AW43" s="201"/>
      <c r="BI43" s="192" t="s">
        <v>278</v>
      </c>
      <c r="BJ43" s="187" t="s">
        <v>332</v>
      </c>
      <c r="BK43" s="192" t="s">
        <v>280</v>
      </c>
      <c r="BL43" s="189">
        <v>2</v>
      </c>
      <c r="BM43" s="190">
        <v>45666</v>
      </c>
      <c r="BN43" s="208">
        <v>286175130</v>
      </c>
      <c r="BO43" s="203">
        <v>12</v>
      </c>
      <c r="BP43" s="190">
        <v>45667</v>
      </c>
      <c r="BQ43" s="204">
        <v>17848368</v>
      </c>
      <c r="BR43" s="163"/>
      <c r="BS43" s="164"/>
      <c r="BX43" s="134"/>
      <c r="BY43" s="191"/>
      <c r="BZ43" s="201"/>
      <c r="CA43" s="134"/>
      <c r="CC43" s="201"/>
      <c r="CD43" s="134"/>
      <c r="CF43" s="135"/>
      <c r="CG43" s="135"/>
      <c r="CH43" s="135"/>
      <c r="CI43" s="135"/>
      <c r="CJ43" s="135"/>
      <c r="CK43" s="135"/>
      <c r="CL43" s="135"/>
      <c r="CM43" s="135"/>
      <c r="CN43" s="135"/>
      <c r="CO43" s="135"/>
      <c r="CP43" s="135"/>
      <c r="CQ43" s="135"/>
      <c r="CR43" s="135"/>
      <c r="CS43" s="197" t="s">
        <v>1619</v>
      </c>
      <c r="CT43" s="198">
        <v>1006826802</v>
      </c>
      <c r="CU43" s="203">
        <v>504</v>
      </c>
      <c r="CV43" s="203" t="s">
        <v>1615</v>
      </c>
      <c r="CW43" s="134"/>
      <c r="CX43" s="134"/>
      <c r="CY43" s="186">
        <v>6910</v>
      </c>
      <c r="CZ43" s="186" t="s">
        <v>289</v>
      </c>
      <c r="DA43" s="201">
        <f t="shared" si="0"/>
        <v>17848368</v>
      </c>
      <c r="DB43" s="129">
        <f t="shared" si="1"/>
        <v>0</v>
      </c>
      <c r="DC43" s="201">
        <f t="shared" si="2"/>
        <v>0</v>
      </c>
      <c r="DZ43" s="181" t="s">
        <v>1676</v>
      </c>
      <c r="EA43" s="134" t="s">
        <v>281</v>
      </c>
      <c r="EB43" s="130">
        <v>17346234</v>
      </c>
      <c r="EC43" s="168">
        <v>45852</v>
      </c>
    </row>
    <row r="44" spans="1:133" x14ac:dyDescent="0.3">
      <c r="A44" s="194"/>
      <c r="B44" s="194" t="s">
        <v>1677</v>
      </c>
      <c r="C44" s="253">
        <v>35264344</v>
      </c>
      <c r="D44" s="186" t="s">
        <v>302</v>
      </c>
      <c r="E44" s="194" t="s">
        <v>292</v>
      </c>
      <c r="F44" s="194" t="s">
        <v>355</v>
      </c>
      <c r="G44" s="124">
        <v>45667</v>
      </c>
      <c r="H44" s="261">
        <v>14173917</v>
      </c>
      <c r="I44" s="194" t="s">
        <v>1673</v>
      </c>
      <c r="J44" s="124">
        <v>45667</v>
      </c>
      <c r="K44" s="124">
        <v>45852</v>
      </c>
      <c r="L44" s="194" t="s">
        <v>288</v>
      </c>
      <c r="M44" s="194" t="s">
        <v>288</v>
      </c>
      <c r="N44" s="194" t="s">
        <v>288</v>
      </c>
      <c r="O44" s="209">
        <v>7</v>
      </c>
      <c r="P44" s="131">
        <v>1608931</v>
      </c>
      <c r="Q44" s="200">
        <v>45667</v>
      </c>
      <c r="R44" s="128">
        <v>45688</v>
      </c>
      <c r="S44" s="131">
        <v>2298473</v>
      </c>
      <c r="T44" s="128">
        <v>45689</v>
      </c>
      <c r="U44" s="190">
        <v>45716</v>
      </c>
      <c r="V44" s="131">
        <v>2298473</v>
      </c>
      <c r="W44" s="128">
        <v>45717</v>
      </c>
      <c r="X44" s="128">
        <v>45747</v>
      </c>
      <c r="Y44" s="131">
        <v>2298473</v>
      </c>
      <c r="Z44" s="190">
        <v>45748</v>
      </c>
      <c r="AA44" s="190">
        <v>45777</v>
      </c>
      <c r="AB44" s="131">
        <v>2298473</v>
      </c>
      <c r="AC44" s="190">
        <v>45778</v>
      </c>
      <c r="AD44" s="190">
        <v>45808</v>
      </c>
      <c r="AE44" s="131">
        <v>2298473</v>
      </c>
      <c r="AF44" s="190">
        <v>45809</v>
      </c>
      <c r="AG44" s="190">
        <v>45838</v>
      </c>
      <c r="AH44" s="129">
        <v>1072621</v>
      </c>
      <c r="AI44" s="190">
        <v>45839</v>
      </c>
      <c r="AJ44" s="190">
        <v>45852</v>
      </c>
      <c r="BI44" s="185" t="s">
        <v>275</v>
      </c>
      <c r="BJ44" s="185" t="s">
        <v>283</v>
      </c>
      <c r="BK44" s="185" t="s">
        <v>276</v>
      </c>
      <c r="BL44" s="189">
        <v>8</v>
      </c>
      <c r="BM44" s="190">
        <v>45667</v>
      </c>
      <c r="BN44" s="208">
        <v>28501065</v>
      </c>
      <c r="BO44" s="203">
        <v>17</v>
      </c>
      <c r="BP44" s="190">
        <v>45667</v>
      </c>
      <c r="BQ44" s="204">
        <v>14173917</v>
      </c>
      <c r="CS44" s="197" t="s">
        <v>1678</v>
      </c>
      <c r="CT44" s="126">
        <v>35264344</v>
      </c>
      <c r="CU44" s="203">
        <v>717</v>
      </c>
      <c r="CV44" s="203" t="s">
        <v>357</v>
      </c>
      <c r="CY44" s="192">
        <v>7490</v>
      </c>
      <c r="CZ44" s="192" t="s">
        <v>290</v>
      </c>
      <c r="DA44" s="201">
        <f t="shared" si="0"/>
        <v>14173917</v>
      </c>
      <c r="DB44" s="221">
        <f t="shared" si="1"/>
        <v>0</v>
      </c>
      <c r="DC44" s="201">
        <f t="shared" si="2"/>
        <v>0</v>
      </c>
      <c r="DZ44" s="181" t="s">
        <v>1679</v>
      </c>
      <c r="EA44" s="134"/>
      <c r="EB44" s="130">
        <v>86074342</v>
      </c>
      <c r="EC44" s="168">
        <v>45852</v>
      </c>
    </row>
    <row r="45" spans="1:133" x14ac:dyDescent="0.3">
      <c r="A45" s="194"/>
      <c r="B45" s="194" t="s">
        <v>1680</v>
      </c>
      <c r="C45" s="253">
        <v>1121830981</v>
      </c>
      <c r="D45" s="186" t="s">
        <v>301</v>
      </c>
      <c r="E45" s="194" t="s">
        <v>292</v>
      </c>
      <c r="F45" s="194" t="s">
        <v>355</v>
      </c>
      <c r="G45" s="124">
        <v>45667</v>
      </c>
      <c r="H45" s="261">
        <v>14173917</v>
      </c>
      <c r="I45" s="194" t="s">
        <v>1673</v>
      </c>
      <c r="J45" s="124">
        <v>45667</v>
      </c>
      <c r="K45" s="124">
        <v>45852</v>
      </c>
      <c r="L45" s="194" t="s">
        <v>288</v>
      </c>
      <c r="M45" s="194" t="s">
        <v>288</v>
      </c>
      <c r="N45" s="194" t="s">
        <v>288</v>
      </c>
      <c r="O45" s="209">
        <v>7</v>
      </c>
      <c r="P45" s="131">
        <v>1608931</v>
      </c>
      <c r="Q45" s="200">
        <v>45667</v>
      </c>
      <c r="R45" s="128">
        <v>45688</v>
      </c>
      <c r="S45" s="131">
        <v>2298473</v>
      </c>
      <c r="T45" s="128">
        <v>45689</v>
      </c>
      <c r="U45" s="190">
        <v>45716</v>
      </c>
      <c r="V45" s="131">
        <v>2298473</v>
      </c>
      <c r="W45" s="128">
        <v>45717</v>
      </c>
      <c r="X45" s="128">
        <v>45747</v>
      </c>
      <c r="Y45" s="131">
        <v>2298473</v>
      </c>
      <c r="Z45" s="190">
        <v>45748</v>
      </c>
      <c r="AA45" s="190">
        <v>45777</v>
      </c>
      <c r="AB45" s="131">
        <v>2298473</v>
      </c>
      <c r="AC45" s="190">
        <v>45778</v>
      </c>
      <c r="AD45" s="190">
        <v>45808</v>
      </c>
      <c r="AE45" s="131">
        <v>2298473</v>
      </c>
      <c r="AF45" s="190">
        <v>45809</v>
      </c>
      <c r="AG45" s="190">
        <v>45838</v>
      </c>
      <c r="AH45" s="129">
        <v>1072621</v>
      </c>
      <c r="AI45" s="190">
        <v>45839</v>
      </c>
      <c r="AJ45" s="190">
        <v>45852</v>
      </c>
      <c r="BI45" s="185" t="s">
        <v>275</v>
      </c>
      <c r="BJ45" s="185" t="s">
        <v>283</v>
      </c>
      <c r="BK45" s="185" t="s">
        <v>276</v>
      </c>
      <c r="BL45" s="189">
        <v>8</v>
      </c>
      <c r="BM45" s="190">
        <v>45667</v>
      </c>
      <c r="BN45" s="208">
        <v>28501065</v>
      </c>
      <c r="BO45" s="203">
        <v>18</v>
      </c>
      <c r="BP45" s="190">
        <v>45667</v>
      </c>
      <c r="BQ45" s="204">
        <v>14173917</v>
      </c>
      <c r="CS45" s="197" t="s">
        <v>1678</v>
      </c>
      <c r="CT45" s="199">
        <v>1121830981</v>
      </c>
      <c r="CU45" s="203">
        <v>717</v>
      </c>
      <c r="CV45" s="203" t="s">
        <v>357</v>
      </c>
      <c r="CY45" s="192">
        <v>7490</v>
      </c>
      <c r="CZ45" s="192" t="s">
        <v>290</v>
      </c>
      <c r="DA45" s="201">
        <f t="shared" si="0"/>
        <v>14173917</v>
      </c>
      <c r="DB45" s="221">
        <f t="shared" si="1"/>
        <v>0</v>
      </c>
      <c r="DC45" s="201">
        <f t="shared" si="2"/>
        <v>0</v>
      </c>
      <c r="DZ45" s="181" t="s">
        <v>1681</v>
      </c>
      <c r="EA45" s="134"/>
      <c r="EB45" s="130">
        <v>86074342</v>
      </c>
      <c r="EC45" s="168">
        <v>45852</v>
      </c>
    </row>
    <row r="46" spans="1:133" x14ac:dyDescent="0.3">
      <c r="A46" s="264"/>
      <c r="B46" s="262" t="s">
        <v>1682</v>
      </c>
      <c r="C46" s="368">
        <v>1122121514</v>
      </c>
      <c r="D46" s="262" t="s">
        <v>300</v>
      </c>
      <c r="E46" s="262" t="s">
        <v>291</v>
      </c>
      <c r="F46" s="262" t="s">
        <v>318</v>
      </c>
      <c r="G46" s="265">
        <v>45667</v>
      </c>
      <c r="H46" s="282">
        <v>24179025</v>
      </c>
      <c r="I46" s="262" t="s">
        <v>1673</v>
      </c>
      <c r="J46" s="265">
        <v>45667</v>
      </c>
      <c r="K46" s="265">
        <v>45852</v>
      </c>
      <c r="L46" s="262" t="s">
        <v>288</v>
      </c>
      <c r="M46" s="262" t="s">
        <v>288</v>
      </c>
      <c r="N46" s="262" t="s">
        <v>288</v>
      </c>
      <c r="O46" s="209">
        <v>7</v>
      </c>
      <c r="P46" s="131">
        <v>2744646</v>
      </c>
      <c r="Q46" s="200">
        <v>45667</v>
      </c>
      <c r="R46" s="128">
        <v>45688</v>
      </c>
      <c r="S46" s="131">
        <v>3920923</v>
      </c>
      <c r="T46" s="128">
        <v>45689</v>
      </c>
      <c r="U46" s="190">
        <v>45716</v>
      </c>
      <c r="V46" s="131">
        <v>3920923</v>
      </c>
      <c r="W46" s="128">
        <v>45717</v>
      </c>
      <c r="X46" s="128">
        <v>45747</v>
      </c>
      <c r="Y46" s="131">
        <v>3920923</v>
      </c>
      <c r="Z46" s="190">
        <v>45748</v>
      </c>
      <c r="AA46" s="190">
        <v>45777</v>
      </c>
      <c r="AB46" s="131">
        <v>3920923</v>
      </c>
      <c r="AC46" s="190">
        <v>45778</v>
      </c>
      <c r="AD46" s="190">
        <v>45808</v>
      </c>
      <c r="AE46" s="131">
        <v>3920923</v>
      </c>
      <c r="AF46" s="190">
        <v>45809</v>
      </c>
      <c r="AG46" s="190">
        <v>45838</v>
      </c>
      <c r="AH46" s="129">
        <v>1829764</v>
      </c>
      <c r="AI46" s="190">
        <v>45839</v>
      </c>
      <c r="AJ46" s="190">
        <v>45852</v>
      </c>
      <c r="BI46" s="192" t="s">
        <v>278</v>
      </c>
      <c r="BJ46" s="187" t="s">
        <v>332</v>
      </c>
      <c r="BK46" s="192" t="s">
        <v>280</v>
      </c>
      <c r="BL46" s="189">
        <v>2</v>
      </c>
      <c r="BM46" s="190">
        <v>45666</v>
      </c>
      <c r="BN46" s="208">
        <v>286175130</v>
      </c>
      <c r="BO46" s="203">
        <v>13</v>
      </c>
      <c r="BP46" s="190">
        <v>45667</v>
      </c>
      <c r="BQ46" s="204">
        <v>24179025</v>
      </c>
      <c r="CS46" s="197" t="s">
        <v>1352</v>
      </c>
      <c r="CT46" s="198">
        <v>1122121514</v>
      </c>
      <c r="CU46" s="203">
        <v>504</v>
      </c>
      <c r="CV46" s="203" t="s">
        <v>1606</v>
      </c>
      <c r="CY46" s="192">
        <v>7220</v>
      </c>
      <c r="CZ46" s="192" t="s">
        <v>290</v>
      </c>
      <c r="DA46" s="201">
        <f t="shared" si="0"/>
        <v>24179025</v>
      </c>
      <c r="DB46" s="221">
        <f t="shared" si="1"/>
        <v>0</v>
      </c>
      <c r="DC46" s="201">
        <f t="shared" si="2"/>
        <v>0</v>
      </c>
      <c r="DZ46" s="181" t="s">
        <v>1683</v>
      </c>
      <c r="EA46" s="134" t="s">
        <v>275</v>
      </c>
      <c r="EB46" s="130">
        <v>17346234</v>
      </c>
      <c r="EC46" s="168">
        <v>45852</v>
      </c>
    </row>
    <row r="47" spans="1:133" x14ac:dyDescent="0.3">
      <c r="A47" s="194"/>
      <c r="B47" s="194" t="s">
        <v>1684</v>
      </c>
      <c r="C47" s="253">
        <v>1121969024</v>
      </c>
      <c r="D47" s="186" t="s">
        <v>358</v>
      </c>
      <c r="E47" s="194" t="s">
        <v>291</v>
      </c>
      <c r="F47" s="194" t="s">
        <v>353</v>
      </c>
      <c r="G47" s="124">
        <v>45672</v>
      </c>
      <c r="H47" s="261">
        <v>19469412</v>
      </c>
      <c r="I47" s="194" t="s">
        <v>294</v>
      </c>
      <c r="J47" s="124">
        <v>45672</v>
      </c>
      <c r="K47" s="124">
        <v>45852</v>
      </c>
      <c r="L47" s="194" t="s">
        <v>288</v>
      </c>
      <c r="M47" s="194" t="s">
        <v>288</v>
      </c>
      <c r="N47" s="194" t="s">
        <v>288</v>
      </c>
      <c r="O47" s="209">
        <v>7</v>
      </c>
      <c r="P47" s="131">
        <v>1730614</v>
      </c>
      <c r="Q47" s="200">
        <v>45672</v>
      </c>
      <c r="R47" s="128">
        <v>45688</v>
      </c>
      <c r="S47" s="131">
        <v>3244902</v>
      </c>
      <c r="T47" s="128">
        <v>45689</v>
      </c>
      <c r="U47" s="190">
        <v>45716</v>
      </c>
      <c r="V47" s="131">
        <v>3244902</v>
      </c>
      <c r="W47" s="128">
        <v>45717</v>
      </c>
      <c r="X47" s="128">
        <v>45747</v>
      </c>
      <c r="Y47" s="131">
        <v>3244902</v>
      </c>
      <c r="Z47" s="190">
        <v>45748</v>
      </c>
      <c r="AA47" s="190">
        <v>45777</v>
      </c>
      <c r="AB47" s="131">
        <v>3244902</v>
      </c>
      <c r="AC47" s="190">
        <v>45778</v>
      </c>
      <c r="AD47" s="190">
        <v>45808</v>
      </c>
      <c r="AE47" s="131">
        <v>3244902</v>
      </c>
      <c r="AF47" s="190">
        <v>45809</v>
      </c>
      <c r="AG47" s="190">
        <v>45838</v>
      </c>
      <c r="AH47" s="129">
        <v>1514288</v>
      </c>
      <c r="AI47" s="190">
        <v>45839</v>
      </c>
      <c r="AJ47" s="190">
        <v>45852</v>
      </c>
      <c r="BI47" s="192" t="s">
        <v>278</v>
      </c>
      <c r="BJ47" s="187" t="s">
        <v>332</v>
      </c>
      <c r="BK47" s="192" t="s">
        <v>280</v>
      </c>
      <c r="BL47" s="189">
        <v>89</v>
      </c>
      <c r="BM47" s="190">
        <v>45672</v>
      </c>
      <c r="BN47" s="208">
        <v>1044514812</v>
      </c>
      <c r="BO47" s="203">
        <v>35</v>
      </c>
      <c r="BP47" s="190">
        <v>45672</v>
      </c>
      <c r="BQ47" s="204">
        <v>19469412</v>
      </c>
      <c r="CS47" s="203" t="s">
        <v>1685</v>
      </c>
      <c r="CT47" s="126">
        <v>1121969024</v>
      </c>
      <c r="CU47" s="203">
        <v>504</v>
      </c>
      <c r="CV47" s="203" t="s">
        <v>1666</v>
      </c>
      <c r="CY47" s="227">
        <v>6920</v>
      </c>
      <c r="CZ47" s="188" t="s">
        <v>289</v>
      </c>
      <c r="DA47" s="201">
        <f t="shared" si="0"/>
        <v>19469412</v>
      </c>
      <c r="DB47" s="221">
        <f t="shared" si="1"/>
        <v>0</v>
      </c>
      <c r="DC47" s="201">
        <f t="shared" si="2"/>
        <v>0</v>
      </c>
      <c r="DZ47" s="181" t="s">
        <v>1686</v>
      </c>
      <c r="EA47" s="134" t="s">
        <v>716</v>
      </c>
      <c r="EB47" s="130">
        <v>17346234</v>
      </c>
      <c r="EC47" s="168">
        <v>45852</v>
      </c>
    </row>
    <row r="48" spans="1:133" x14ac:dyDescent="0.3">
      <c r="A48" s="252"/>
      <c r="B48" s="194" t="s">
        <v>1687</v>
      </c>
      <c r="C48" s="253">
        <v>35263186</v>
      </c>
      <c r="D48" s="186" t="s">
        <v>359</v>
      </c>
      <c r="E48" s="194" t="s">
        <v>291</v>
      </c>
      <c r="F48" s="186" t="s">
        <v>360</v>
      </c>
      <c r="G48" s="124">
        <v>45672</v>
      </c>
      <c r="H48" s="261">
        <v>23525538</v>
      </c>
      <c r="I48" s="194" t="s">
        <v>294</v>
      </c>
      <c r="J48" s="124">
        <v>45672</v>
      </c>
      <c r="K48" s="124">
        <v>45852</v>
      </c>
      <c r="L48" s="194" t="s">
        <v>288</v>
      </c>
      <c r="M48" s="194" t="s">
        <v>288</v>
      </c>
      <c r="N48" s="194" t="s">
        <v>288</v>
      </c>
      <c r="O48" s="209">
        <v>7</v>
      </c>
      <c r="P48" s="131">
        <v>2091159</v>
      </c>
      <c r="Q48" s="200">
        <v>45672</v>
      </c>
      <c r="R48" s="128">
        <v>45688</v>
      </c>
      <c r="S48" s="131">
        <v>3920923</v>
      </c>
      <c r="T48" s="128">
        <v>45689</v>
      </c>
      <c r="U48" s="190">
        <v>45716</v>
      </c>
      <c r="V48" s="131">
        <v>3920923</v>
      </c>
      <c r="W48" s="128">
        <v>45717</v>
      </c>
      <c r="X48" s="128">
        <v>45747</v>
      </c>
      <c r="Y48" s="131">
        <v>3920923</v>
      </c>
      <c r="Z48" s="190">
        <v>45748</v>
      </c>
      <c r="AA48" s="190">
        <v>45777</v>
      </c>
      <c r="AB48" s="131">
        <v>3920923</v>
      </c>
      <c r="AC48" s="190">
        <v>45778</v>
      </c>
      <c r="AD48" s="190">
        <v>45808</v>
      </c>
      <c r="AE48" s="131">
        <v>3920923</v>
      </c>
      <c r="AF48" s="190">
        <v>45809</v>
      </c>
      <c r="AG48" s="190">
        <v>45838</v>
      </c>
      <c r="AH48" s="129">
        <v>1829764</v>
      </c>
      <c r="AI48" s="190">
        <v>45839</v>
      </c>
      <c r="AJ48" s="190">
        <v>45852</v>
      </c>
      <c r="BI48" s="192" t="s">
        <v>278</v>
      </c>
      <c r="BJ48" s="187" t="s">
        <v>332</v>
      </c>
      <c r="BK48" s="192" t="s">
        <v>280</v>
      </c>
      <c r="BL48" s="189">
        <v>89</v>
      </c>
      <c r="BM48" s="190">
        <v>45672</v>
      </c>
      <c r="BN48" s="208">
        <v>1044514812</v>
      </c>
      <c r="BO48" s="203">
        <v>36</v>
      </c>
      <c r="BP48" s="190">
        <v>45672</v>
      </c>
      <c r="BQ48" s="204">
        <v>23525538</v>
      </c>
      <c r="CS48" s="197" t="s">
        <v>1688</v>
      </c>
      <c r="CT48" s="136">
        <v>35263186</v>
      </c>
      <c r="CU48" s="203">
        <v>504</v>
      </c>
      <c r="CV48" s="203" t="s">
        <v>1689</v>
      </c>
      <c r="CY48" s="192">
        <v>7110</v>
      </c>
      <c r="CZ48" s="192" t="s">
        <v>289</v>
      </c>
      <c r="DA48" s="201">
        <f t="shared" si="0"/>
        <v>23525538</v>
      </c>
      <c r="DB48" s="221">
        <f t="shared" si="1"/>
        <v>0</v>
      </c>
      <c r="DC48" s="201">
        <f t="shared" si="2"/>
        <v>0</v>
      </c>
      <c r="DZ48" s="181" t="s">
        <v>1690</v>
      </c>
      <c r="EA48" s="134" t="s">
        <v>1073</v>
      </c>
      <c r="EB48" s="130">
        <v>17346234</v>
      </c>
      <c r="EC48" s="168">
        <v>45852</v>
      </c>
    </row>
    <row r="49" spans="1:133" x14ac:dyDescent="0.3">
      <c r="A49" s="194"/>
      <c r="B49" s="194" t="s">
        <v>1691</v>
      </c>
      <c r="C49" s="253">
        <v>30083064</v>
      </c>
      <c r="D49" s="186" t="s">
        <v>361</v>
      </c>
      <c r="E49" s="194" t="s">
        <v>292</v>
      </c>
      <c r="F49" s="194" t="s">
        <v>362</v>
      </c>
      <c r="G49" s="124">
        <v>45672</v>
      </c>
      <c r="H49" s="261">
        <v>15413280</v>
      </c>
      <c r="I49" s="194" t="s">
        <v>294</v>
      </c>
      <c r="J49" s="124">
        <v>45672</v>
      </c>
      <c r="K49" s="124">
        <v>45852</v>
      </c>
      <c r="L49" s="194" t="s">
        <v>288</v>
      </c>
      <c r="M49" s="194" t="s">
        <v>288</v>
      </c>
      <c r="N49" s="194" t="s">
        <v>288</v>
      </c>
      <c r="O49" s="209">
        <v>7</v>
      </c>
      <c r="P49" s="131">
        <v>1370069</v>
      </c>
      <c r="Q49" s="200">
        <v>45672</v>
      </c>
      <c r="R49" s="128">
        <v>45688</v>
      </c>
      <c r="S49" s="131">
        <v>2568880</v>
      </c>
      <c r="T49" s="128">
        <v>45689</v>
      </c>
      <c r="U49" s="190">
        <v>45716</v>
      </c>
      <c r="V49" s="131">
        <v>2568880</v>
      </c>
      <c r="W49" s="128">
        <v>45717</v>
      </c>
      <c r="X49" s="128">
        <v>45747</v>
      </c>
      <c r="Y49" s="131">
        <v>2568880</v>
      </c>
      <c r="Z49" s="190">
        <v>45748</v>
      </c>
      <c r="AA49" s="190">
        <v>45777</v>
      </c>
      <c r="AB49" s="131">
        <v>2568880</v>
      </c>
      <c r="AC49" s="190">
        <v>45778</v>
      </c>
      <c r="AD49" s="190">
        <v>45808</v>
      </c>
      <c r="AE49" s="131">
        <v>2568880</v>
      </c>
      <c r="AF49" s="190">
        <v>45809</v>
      </c>
      <c r="AG49" s="190">
        <v>45838</v>
      </c>
      <c r="AH49" s="129">
        <v>1198811</v>
      </c>
      <c r="AI49" s="190">
        <v>45839</v>
      </c>
      <c r="AJ49" s="190">
        <v>45852</v>
      </c>
      <c r="BI49" s="192" t="s">
        <v>278</v>
      </c>
      <c r="BJ49" s="187" t="s">
        <v>332</v>
      </c>
      <c r="BK49" s="192" t="s">
        <v>280</v>
      </c>
      <c r="BL49" s="189">
        <v>89</v>
      </c>
      <c r="BM49" s="190">
        <v>45672</v>
      </c>
      <c r="BN49" s="208">
        <v>1044514812</v>
      </c>
      <c r="BO49" s="203">
        <v>37</v>
      </c>
      <c r="BP49" s="190">
        <v>45672</v>
      </c>
      <c r="BQ49" s="204">
        <v>15413280</v>
      </c>
      <c r="CS49" s="197" t="s">
        <v>1692</v>
      </c>
      <c r="CT49" s="126">
        <v>30083064.600000001</v>
      </c>
      <c r="CU49" s="203">
        <v>504</v>
      </c>
      <c r="CV49" s="203" t="s">
        <v>1689</v>
      </c>
      <c r="CY49" s="192">
        <v>8299</v>
      </c>
      <c r="CZ49" s="192" t="s">
        <v>290</v>
      </c>
      <c r="DA49" s="201">
        <f t="shared" si="0"/>
        <v>15413280</v>
      </c>
      <c r="DB49" s="221">
        <f t="shared" si="1"/>
        <v>0</v>
      </c>
      <c r="DC49" s="201">
        <f t="shared" si="2"/>
        <v>0</v>
      </c>
      <c r="DZ49" s="181" t="s">
        <v>1693</v>
      </c>
      <c r="EA49" s="134" t="s">
        <v>1073</v>
      </c>
      <c r="EB49" s="130">
        <v>17346234</v>
      </c>
      <c r="EC49" s="168">
        <v>45852</v>
      </c>
    </row>
    <row r="50" spans="1:133" x14ac:dyDescent="0.3">
      <c r="A50" s="194"/>
      <c r="B50" s="194" t="s">
        <v>1694</v>
      </c>
      <c r="C50" s="251">
        <v>1121832460</v>
      </c>
      <c r="D50" s="194" t="s">
        <v>363</v>
      </c>
      <c r="E50" s="194" t="s">
        <v>292</v>
      </c>
      <c r="F50" s="194" t="s">
        <v>362</v>
      </c>
      <c r="G50" s="124">
        <v>45672</v>
      </c>
      <c r="H50" s="261">
        <v>15413280</v>
      </c>
      <c r="I50" s="194" t="s">
        <v>294</v>
      </c>
      <c r="J50" s="124">
        <v>45672</v>
      </c>
      <c r="K50" s="124">
        <v>45852</v>
      </c>
      <c r="L50" s="194" t="s">
        <v>288</v>
      </c>
      <c r="M50" s="194" t="s">
        <v>288</v>
      </c>
      <c r="N50" s="194" t="s">
        <v>288</v>
      </c>
      <c r="O50" s="209">
        <v>7</v>
      </c>
      <c r="P50" s="131">
        <v>1370069</v>
      </c>
      <c r="Q50" s="200">
        <v>45672</v>
      </c>
      <c r="R50" s="128">
        <v>45688</v>
      </c>
      <c r="S50" s="131">
        <v>2568880</v>
      </c>
      <c r="T50" s="128">
        <v>45689</v>
      </c>
      <c r="U50" s="190">
        <v>45716</v>
      </c>
      <c r="V50" s="131">
        <v>2568880</v>
      </c>
      <c r="W50" s="128">
        <v>45717</v>
      </c>
      <c r="X50" s="128">
        <v>45747</v>
      </c>
      <c r="Y50" s="131">
        <v>2568880</v>
      </c>
      <c r="Z50" s="190">
        <v>45748</v>
      </c>
      <c r="AA50" s="190">
        <v>45777</v>
      </c>
      <c r="AB50" s="131">
        <v>2568880</v>
      </c>
      <c r="AC50" s="190">
        <v>45778</v>
      </c>
      <c r="AD50" s="190">
        <v>45808</v>
      </c>
      <c r="AE50" s="131">
        <v>2568880</v>
      </c>
      <c r="AF50" s="190">
        <v>45809</v>
      </c>
      <c r="AG50" s="190">
        <v>45838</v>
      </c>
      <c r="AH50" s="129">
        <v>1198811</v>
      </c>
      <c r="AI50" s="190">
        <v>45839</v>
      </c>
      <c r="AJ50" s="190">
        <v>45852</v>
      </c>
      <c r="BI50" s="192" t="s">
        <v>278</v>
      </c>
      <c r="BJ50" s="187" t="s">
        <v>332</v>
      </c>
      <c r="BK50" s="192" t="s">
        <v>280</v>
      </c>
      <c r="BL50" s="189">
        <v>89</v>
      </c>
      <c r="BM50" s="190">
        <v>45672</v>
      </c>
      <c r="BN50" s="208">
        <v>1044514812</v>
      </c>
      <c r="BO50" s="203">
        <v>38</v>
      </c>
      <c r="BP50" s="190">
        <v>45672</v>
      </c>
      <c r="BQ50" s="204">
        <v>15413280</v>
      </c>
      <c r="CS50" s="197" t="s">
        <v>1695</v>
      </c>
      <c r="CT50" s="198">
        <v>1121832460.5</v>
      </c>
      <c r="CU50" s="203">
        <v>504</v>
      </c>
      <c r="CV50" s="203" t="s">
        <v>1689</v>
      </c>
      <c r="CY50" s="192">
        <v>8299</v>
      </c>
      <c r="CZ50" s="192" t="s">
        <v>290</v>
      </c>
      <c r="DA50" s="201">
        <f t="shared" si="0"/>
        <v>15413280</v>
      </c>
      <c r="DB50" s="221">
        <f t="shared" si="1"/>
        <v>0</v>
      </c>
      <c r="DC50" s="201">
        <f t="shared" si="2"/>
        <v>0</v>
      </c>
      <c r="DZ50" s="181" t="s">
        <v>1696</v>
      </c>
      <c r="EA50" s="134" t="s">
        <v>1073</v>
      </c>
      <c r="EB50" s="130">
        <v>17346234</v>
      </c>
      <c r="EC50" s="168">
        <v>45852</v>
      </c>
    </row>
    <row r="51" spans="1:133" x14ac:dyDescent="0.3">
      <c r="A51" s="194" t="s">
        <v>556</v>
      </c>
      <c r="B51" s="194" t="s">
        <v>1697</v>
      </c>
      <c r="C51" s="251">
        <v>1193218812</v>
      </c>
      <c r="D51" s="194" t="s">
        <v>1698</v>
      </c>
      <c r="E51" s="194" t="s">
        <v>292</v>
      </c>
      <c r="F51" s="194" t="s">
        <v>364</v>
      </c>
      <c r="G51" s="124">
        <v>45672</v>
      </c>
      <c r="H51" s="261">
        <v>13790838</v>
      </c>
      <c r="I51" s="194" t="s">
        <v>294</v>
      </c>
      <c r="J51" s="124">
        <v>45672</v>
      </c>
      <c r="K51" s="124">
        <v>45852</v>
      </c>
      <c r="L51" s="194" t="s">
        <v>288</v>
      </c>
      <c r="M51" s="194" t="s">
        <v>288</v>
      </c>
      <c r="N51" s="194" t="s">
        <v>288</v>
      </c>
      <c r="O51" s="209">
        <v>7</v>
      </c>
      <c r="P51" s="131">
        <v>1225852</v>
      </c>
      <c r="Q51" s="200">
        <v>45672</v>
      </c>
      <c r="R51" s="128">
        <v>45688</v>
      </c>
      <c r="S51" s="131">
        <v>2298473</v>
      </c>
      <c r="T51" s="128">
        <v>45689</v>
      </c>
      <c r="U51" s="190">
        <v>45716</v>
      </c>
      <c r="V51" s="131">
        <v>2298473</v>
      </c>
      <c r="W51" s="128">
        <v>45717</v>
      </c>
      <c r="X51" s="128">
        <v>45747</v>
      </c>
      <c r="Y51" s="131">
        <v>2298473</v>
      </c>
      <c r="Z51" s="190">
        <v>45748</v>
      </c>
      <c r="AA51" s="190">
        <v>45777</v>
      </c>
      <c r="AB51" s="131">
        <v>2298473</v>
      </c>
      <c r="AC51" s="190">
        <v>45778</v>
      </c>
      <c r="AD51" s="190">
        <v>45808</v>
      </c>
      <c r="AE51" s="131">
        <v>2298473</v>
      </c>
      <c r="AF51" s="190">
        <v>45809</v>
      </c>
      <c r="AG51" s="190">
        <v>45838</v>
      </c>
      <c r="AH51" s="129">
        <v>1072621</v>
      </c>
      <c r="AI51" s="190">
        <v>45839</v>
      </c>
      <c r="AJ51" s="190">
        <v>45852</v>
      </c>
      <c r="BI51" s="192" t="s">
        <v>278</v>
      </c>
      <c r="BJ51" s="187" t="s">
        <v>332</v>
      </c>
      <c r="BK51" s="192" t="s">
        <v>280</v>
      </c>
      <c r="BL51" s="189">
        <v>89</v>
      </c>
      <c r="BM51" s="190">
        <v>45672</v>
      </c>
      <c r="BN51" s="208">
        <v>1044514812</v>
      </c>
      <c r="BO51" s="203">
        <v>39</v>
      </c>
      <c r="BP51" s="190">
        <v>45672</v>
      </c>
      <c r="BQ51" s="204">
        <v>13790838</v>
      </c>
      <c r="CS51" s="197" t="s">
        <v>1699</v>
      </c>
      <c r="CT51" s="199">
        <v>1193218812</v>
      </c>
      <c r="CU51" s="203">
        <v>504</v>
      </c>
      <c r="CV51" s="203" t="s">
        <v>1700</v>
      </c>
      <c r="CY51" s="192">
        <v>8211</v>
      </c>
      <c r="CZ51" s="192" t="s">
        <v>290</v>
      </c>
      <c r="DA51" s="201">
        <f t="shared" si="0"/>
        <v>13790838</v>
      </c>
      <c r="DB51" s="221">
        <f t="shared" si="1"/>
        <v>0</v>
      </c>
      <c r="DC51" s="201">
        <f t="shared" si="2"/>
        <v>0</v>
      </c>
      <c r="DZ51" s="181" t="s">
        <v>1701</v>
      </c>
      <c r="EA51" s="134" t="s">
        <v>1074</v>
      </c>
      <c r="EB51" s="130">
        <v>17346234</v>
      </c>
      <c r="EC51" s="168">
        <v>45852</v>
      </c>
    </row>
    <row r="52" spans="1:133" x14ac:dyDescent="0.3">
      <c r="A52" s="194"/>
      <c r="B52" s="194" t="s">
        <v>1702</v>
      </c>
      <c r="C52" s="251">
        <v>52821671</v>
      </c>
      <c r="D52" s="194" t="s">
        <v>365</v>
      </c>
      <c r="E52" s="194" t="s">
        <v>292</v>
      </c>
      <c r="F52" s="194" t="s">
        <v>364</v>
      </c>
      <c r="G52" s="124">
        <v>45672</v>
      </c>
      <c r="H52" s="261">
        <v>13790838</v>
      </c>
      <c r="I52" s="194" t="s">
        <v>294</v>
      </c>
      <c r="J52" s="124">
        <v>45672</v>
      </c>
      <c r="K52" s="124">
        <v>45852</v>
      </c>
      <c r="L52" s="186" t="s">
        <v>288</v>
      </c>
      <c r="M52" s="194" t="s">
        <v>288</v>
      </c>
      <c r="N52" s="194" t="s">
        <v>288</v>
      </c>
      <c r="O52" s="209">
        <v>7</v>
      </c>
      <c r="P52" s="131">
        <v>1225852</v>
      </c>
      <c r="Q52" s="200">
        <v>45672</v>
      </c>
      <c r="R52" s="128">
        <v>45688</v>
      </c>
      <c r="S52" s="131">
        <v>2298473</v>
      </c>
      <c r="T52" s="128">
        <v>45689</v>
      </c>
      <c r="U52" s="190">
        <v>45716</v>
      </c>
      <c r="V52" s="131">
        <v>2298473</v>
      </c>
      <c r="W52" s="128">
        <v>45717</v>
      </c>
      <c r="X52" s="128">
        <v>45747</v>
      </c>
      <c r="Y52" s="131">
        <v>2298473</v>
      </c>
      <c r="Z52" s="190">
        <v>45748</v>
      </c>
      <c r="AA52" s="190">
        <v>45777</v>
      </c>
      <c r="AB52" s="131">
        <v>2298473</v>
      </c>
      <c r="AC52" s="190">
        <v>45778</v>
      </c>
      <c r="AD52" s="190">
        <v>45808</v>
      </c>
      <c r="AE52" s="131">
        <v>2298473</v>
      </c>
      <c r="AF52" s="190">
        <v>45809</v>
      </c>
      <c r="AG52" s="190">
        <v>45838</v>
      </c>
      <c r="AH52" s="129">
        <v>1072621</v>
      </c>
      <c r="AI52" s="190">
        <v>45839</v>
      </c>
      <c r="AJ52" s="190">
        <v>45852</v>
      </c>
      <c r="BI52" s="192" t="s">
        <v>278</v>
      </c>
      <c r="BJ52" s="187" t="s">
        <v>332</v>
      </c>
      <c r="BK52" s="192" t="s">
        <v>280</v>
      </c>
      <c r="BL52" s="189">
        <v>89</v>
      </c>
      <c r="BM52" s="190">
        <v>45672</v>
      </c>
      <c r="BN52" s="208">
        <v>1044514812</v>
      </c>
      <c r="BO52" s="203">
        <v>40</v>
      </c>
      <c r="BP52" s="190">
        <v>45672</v>
      </c>
      <c r="BQ52" s="204">
        <v>13790838</v>
      </c>
      <c r="CS52" s="197" t="s">
        <v>1699</v>
      </c>
      <c r="CT52" s="125">
        <v>52821671</v>
      </c>
      <c r="CU52" s="203">
        <v>504</v>
      </c>
      <c r="CV52" s="203" t="s">
        <v>1700</v>
      </c>
      <c r="CY52" s="192">
        <v>8299</v>
      </c>
      <c r="CZ52" s="192" t="s">
        <v>290</v>
      </c>
      <c r="DA52" s="201">
        <f t="shared" si="0"/>
        <v>13790838</v>
      </c>
      <c r="DB52" s="221">
        <f t="shared" si="1"/>
        <v>0</v>
      </c>
      <c r="DC52" s="201">
        <f t="shared" si="2"/>
        <v>0</v>
      </c>
      <c r="DZ52" s="181" t="s">
        <v>1703</v>
      </c>
      <c r="EA52" s="134" t="s">
        <v>1074</v>
      </c>
      <c r="EB52" s="130">
        <v>17346234</v>
      </c>
      <c r="EC52" s="168">
        <v>45852</v>
      </c>
    </row>
    <row r="53" spans="1:133" x14ac:dyDescent="0.3">
      <c r="A53" s="252" t="s">
        <v>366</v>
      </c>
      <c r="B53" s="194" t="s">
        <v>1704</v>
      </c>
      <c r="C53" s="251">
        <v>1121839035</v>
      </c>
      <c r="D53" s="194" t="s">
        <v>367</v>
      </c>
      <c r="E53" s="194" t="s">
        <v>292</v>
      </c>
      <c r="F53" s="194" t="s">
        <v>368</v>
      </c>
      <c r="G53" s="124">
        <v>45672</v>
      </c>
      <c r="H53" s="261">
        <v>18413280</v>
      </c>
      <c r="I53" s="194" t="s">
        <v>294</v>
      </c>
      <c r="J53" s="124">
        <v>45672</v>
      </c>
      <c r="K53" s="124">
        <v>45852</v>
      </c>
      <c r="L53" s="194" t="s">
        <v>288</v>
      </c>
      <c r="M53" s="194" t="s">
        <v>288</v>
      </c>
      <c r="N53" s="194" t="s">
        <v>288</v>
      </c>
      <c r="O53" s="209">
        <v>7</v>
      </c>
      <c r="P53" s="131">
        <v>1636736</v>
      </c>
      <c r="Q53" s="200">
        <v>45672</v>
      </c>
      <c r="R53" s="128">
        <v>45688</v>
      </c>
      <c r="S53" s="131">
        <v>3068880</v>
      </c>
      <c r="T53" s="128">
        <v>45689</v>
      </c>
      <c r="U53" s="190">
        <v>45716</v>
      </c>
      <c r="V53" s="131">
        <v>3068880</v>
      </c>
      <c r="W53" s="128">
        <v>45717</v>
      </c>
      <c r="X53" s="128">
        <v>45747</v>
      </c>
      <c r="Y53" s="131">
        <v>3068880</v>
      </c>
      <c r="Z53" s="190">
        <v>45748</v>
      </c>
      <c r="AA53" s="190">
        <v>45777</v>
      </c>
      <c r="AB53" s="131">
        <v>3068880</v>
      </c>
      <c r="AC53" s="190">
        <v>45778</v>
      </c>
      <c r="AD53" s="190">
        <v>45808</v>
      </c>
      <c r="AE53" s="131">
        <v>3068880</v>
      </c>
      <c r="AF53" s="190">
        <v>45809</v>
      </c>
      <c r="AG53" s="190">
        <v>45838</v>
      </c>
      <c r="AH53" s="129">
        <v>1432144</v>
      </c>
      <c r="AI53" s="190">
        <v>45839</v>
      </c>
      <c r="AJ53" s="190">
        <v>45852</v>
      </c>
      <c r="BI53" s="192" t="s">
        <v>278</v>
      </c>
      <c r="BJ53" s="187" t="s">
        <v>332</v>
      </c>
      <c r="BK53" s="192" t="s">
        <v>280</v>
      </c>
      <c r="BL53" s="189">
        <v>89</v>
      </c>
      <c r="BM53" s="190">
        <v>45672</v>
      </c>
      <c r="BN53" s="208">
        <v>1044514812</v>
      </c>
      <c r="BO53" s="203">
        <v>41</v>
      </c>
      <c r="BP53" s="190">
        <v>45672</v>
      </c>
      <c r="BQ53" s="204">
        <v>18413280</v>
      </c>
      <c r="CS53" s="197" t="s">
        <v>1705</v>
      </c>
      <c r="CT53" s="198">
        <v>1121839035.0999999</v>
      </c>
      <c r="CU53" s="203">
        <v>504</v>
      </c>
      <c r="CV53" s="203" t="s">
        <v>1706</v>
      </c>
      <c r="CY53" s="192">
        <v>9007</v>
      </c>
      <c r="CZ53" s="192" t="s">
        <v>290</v>
      </c>
      <c r="DA53" s="201">
        <f t="shared" si="0"/>
        <v>18413280</v>
      </c>
      <c r="DB53" s="221">
        <f t="shared" si="1"/>
        <v>0</v>
      </c>
      <c r="DC53" s="201">
        <f t="shared" si="2"/>
        <v>0</v>
      </c>
      <c r="DZ53" s="181" t="s">
        <v>1707</v>
      </c>
      <c r="EA53" s="134" t="s">
        <v>1075</v>
      </c>
      <c r="EB53" s="130">
        <v>17346234</v>
      </c>
      <c r="EC53" s="168">
        <v>45852</v>
      </c>
    </row>
    <row r="54" spans="1:133" x14ac:dyDescent="0.3">
      <c r="A54" s="194"/>
      <c r="B54" s="194" t="s">
        <v>1708</v>
      </c>
      <c r="C54" s="251">
        <v>1121936076</v>
      </c>
      <c r="D54" s="194" t="s">
        <v>369</v>
      </c>
      <c r="E54" s="194" t="s">
        <v>291</v>
      </c>
      <c r="F54" s="194" t="s">
        <v>370</v>
      </c>
      <c r="G54" s="124">
        <v>45672</v>
      </c>
      <c r="H54" s="261">
        <v>19469412</v>
      </c>
      <c r="I54" s="194" t="s">
        <v>294</v>
      </c>
      <c r="J54" s="124">
        <v>45672</v>
      </c>
      <c r="K54" s="124">
        <v>45852</v>
      </c>
      <c r="L54" s="194" t="s">
        <v>288</v>
      </c>
      <c r="M54" s="194" t="s">
        <v>288</v>
      </c>
      <c r="N54" s="194" t="s">
        <v>288</v>
      </c>
      <c r="O54" s="209">
        <v>7</v>
      </c>
      <c r="P54" s="131">
        <v>1730614</v>
      </c>
      <c r="Q54" s="200">
        <v>45672</v>
      </c>
      <c r="R54" s="128">
        <v>45688</v>
      </c>
      <c r="S54" s="131">
        <v>3244902</v>
      </c>
      <c r="T54" s="128">
        <v>45689</v>
      </c>
      <c r="U54" s="190">
        <v>45716</v>
      </c>
      <c r="V54" s="131">
        <v>3244902</v>
      </c>
      <c r="W54" s="128">
        <v>45717</v>
      </c>
      <c r="X54" s="128">
        <v>45747</v>
      </c>
      <c r="Y54" s="131">
        <v>3244902</v>
      </c>
      <c r="Z54" s="190">
        <v>45748</v>
      </c>
      <c r="AA54" s="190">
        <v>45777</v>
      </c>
      <c r="AB54" s="131">
        <v>3244902</v>
      </c>
      <c r="AC54" s="190">
        <v>45778</v>
      </c>
      <c r="AD54" s="190">
        <v>45808</v>
      </c>
      <c r="AE54" s="131">
        <v>3244902</v>
      </c>
      <c r="AF54" s="190">
        <v>45809</v>
      </c>
      <c r="AG54" s="190">
        <v>45838</v>
      </c>
      <c r="AH54" s="129">
        <v>1514288</v>
      </c>
      <c r="AI54" s="190">
        <v>45839</v>
      </c>
      <c r="AJ54" s="190">
        <v>45852</v>
      </c>
      <c r="BI54" s="192" t="s">
        <v>278</v>
      </c>
      <c r="BJ54" s="187" t="s">
        <v>332</v>
      </c>
      <c r="BK54" s="192" t="s">
        <v>280</v>
      </c>
      <c r="BL54" s="189">
        <v>89</v>
      </c>
      <c r="BM54" s="190">
        <v>45672</v>
      </c>
      <c r="BN54" s="208">
        <v>1044514812</v>
      </c>
      <c r="BO54" s="203">
        <v>42</v>
      </c>
      <c r="BP54" s="190">
        <v>45672</v>
      </c>
      <c r="BQ54" s="204">
        <v>19469412</v>
      </c>
      <c r="CS54" s="197" t="s">
        <v>439</v>
      </c>
      <c r="CT54" s="199">
        <v>1121936076</v>
      </c>
      <c r="CU54" s="203">
        <v>504</v>
      </c>
      <c r="CV54" s="203" t="s">
        <v>1709</v>
      </c>
      <c r="CY54" s="192">
        <v>8299</v>
      </c>
      <c r="CZ54" s="192" t="s">
        <v>290</v>
      </c>
      <c r="DA54" s="201">
        <f t="shared" si="0"/>
        <v>19469412</v>
      </c>
      <c r="DB54" s="221">
        <f t="shared" si="1"/>
        <v>0</v>
      </c>
      <c r="DC54" s="201">
        <f t="shared" si="2"/>
        <v>0</v>
      </c>
      <c r="DZ54" s="181" t="s">
        <v>1710</v>
      </c>
      <c r="EA54" s="134" t="s">
        <v>1076</v>
      </c>
      <c r="EB54" s="130">
        <v>17346234</v>
      </c>
      <c r="EC54" s="168">
        <v>45852</v>
      </c>
    </row>
    <row r="55" spans="1:133" x14ac:dyDescent="0.3">
      <c r="A55" s="194"/>
      <c r="B55" s="194" t="s">
        <v>1711</v>
      </c>
      <c r="C55" s="251">
        <v>12636578</v>
      </c>
      <c r="D55" s="194" t="s">
        <v>371</v>
      </c>
      <c r="E55" s="194" t="s">
        <v>291</v>
      </c>
      <c r="F55" s="194" t="s">
        <v>372</v>
      </c>
      <c r="G55" s="124">
        <v>45672</v>
      </c>
      <c r="H55" s="261">
        <v>19469412</v>
      </c>
      <c r="I55" s="194" t="s">
        <v>294</v>
      </c>
      <c r="J55" s="124">
        <v>45672</v>
      </c>
      <c r="K55" s="124">
        <v>45852</v>
      </c>
      <c r="L55" s="194" t="s">
        <v>288</v>
      </c>
      <c r="M55" s="194" t="s">
        <v>288</v>
      </c>
      <c r="N55" s="194" t="s">
        <v>288</v>
      </c>
      <c r="O55" s="209">
        <v>7</v>
      </c>
      <c r="P55" s="131">
        <v>1730614</v>
      </c>
      <c r="Q55" s="200">
        <v>45672</v>
      </c>
      <c r="R55" s="128">
        <v>45688</v>
      </c>
      <c r="S55" s="131">
        <v>3244902</v>
      </c>
      <c r="T55" s="128">
        <v>45689</v>
      </c>
      <c r="U55" s="190">
        <v>45716</v>
      </c>
      <c r="V55" s="131">
        <v>3244902</v>
      </c>
      <c r="W55" s="128">
        <v>45717</v>
      </c>
      <c r="X55" s="128">
        <v>45747</v>
      </c>
      <c r="Y55" s="131">
        <v>3244902</v>
      </c>
      <c r="Z55" s="190">
        <v>45748</v>
      </c>
      <c r="AA55" s="190">
        <v>45777</v>
      </c>
      <c r="AB55" s="131">
        <v>3244902</v>
      </c>
      <c r="AC55" s="190">
        <v>45778</v>
      </c>
      <c r="AD55" s="190">
        <v>45808</v>
      </c>
      <c r="AE55" s="131">
        <v>3244902</v>
      </c>
      <c r="AF55" s="190">
        <v>45809</v>
      </c>
      <c r="AG55" s="190">
        <v>45838</v>
      </c>
      <c r="AH55" s="129">
        <v>1514288</v>
      </c>
      <c r="AI55" s="190">
        <v>45839</v>
      </c>
      <c r="AJ55" s="190">
        <v>45852</v>
      </c>
      <c r="BI55" s="192" t="s">
        <v>278</v>
      </c>
      <c r="BJ55" s="187" t="s">
        <v>332</v>
      </c>
      <c r="BK55" s="192" t="s">
        <v>280</v>
      </c>
      <c r="BL55" s="189">
        <v>89</v>
      </c>
      <c r="BM55" s="190">
        <v>45672</v>
      </c>
      <c r="BN55" s="208">
        <v>1044514812</v>
      </c>
      <c r="BO55" s="203">
        <v>43</v>
      </c>
      <c r="BP55" s="190">
        <v>45672</v>
      </c>
      <c r="BQ55" s="204">
        <v>19469412</v>
      </c>
      <c r="CS55" s="197" t="s">
        <v>1712</v>
      </c>
      <c r="CT55" s="125">
        <v>12636578</v>
      </c>
      <c r="CU55" s="203">
        <v>504</v>
      </c>
      <c r="CV55" s="203" t="s">
        <v>1713</v>
      </c>
      <c r="CY55" s="192">
        <v>7490</v>
      </c>
      <c r="CZ55" s="192" t="s">
        <v>290</v>
      </c>
      <c r="DA55" s="201">
        <f t="shared" si="0"/>
        <v>19469412</v>
      </c>
      <c r="DB55" s="221">
        <f t="shared" si="1"/>
        <v>0</v>
      </c>
      <c r="DC55" s="201">
        <f t="shared" si="2"/>
        <v>0</v>
      </c>
      <c r="DZ55" s="181" t="s">
        <v>1714</v>
      </c>
      <c r="EA55" s="134" t="s">
        <v>1077</v>
      </c>
      <c r="EB55" s="130">
        <v>17346234</v>
      </c>
      <c r="EC55" s="168">
        <v>45852</v>
      </c>
    </row>
    <row r="56" spans="1:133" x14ac:dyDescent="0.3">
      <c r="A56" s="194" t="s">
        <v>1715</v>
      </c>
      <c r="B56" s="194" t="s">
        <v>1716</v>
      </c>
      <c r="C56" s="253">
        <v>53122303</v>
      </c>
      <c r="D56" s="186" t="s">
        <v>1717</v>
      </c>
      <c r="E56" s="194" t="s">
        <v>291</v>
      </c>
      <c r="F56" s="194" t="s">
        <v>372</v>
      </c>
      <c r="G56" s="124">
        <v>45672</v>
      </c>
      <c r="H56" s="261">
        <v>23525538</v>
      </c>
      <c r="I56" s="194" t="s">
        <v>294</v>
      </c>
      <c r="J56" s="124">
        <v>45672</v>
      </c>
      <c r="K56" s="124">
        <v>45852</v>
      </c>
      <c r="L56" s="186" t="s">
        <v>288</v>
      </c>
      <c r="M56" s="194" t="s">
        <v>288</v>
      </c>
      <c r="N56" s="194" t="s">
        <v>288</v>
      </c>
      <c r="O56" s="209">
        <v>7</v>
      </c>
      <c r="P56" s="131">
        <v>914882</v>
      </c>
      <c r="Q56" s="200">
        <v>45672</v>
      </c>
      <c r="R56" s="128">
        <v>45678</v>
      </c>
      <c r="S56" s="131"/>
      <c r="T56" s="128">
        <v>45689</v>
      </c>
      <c r="U56" s="190">
        <v>45716</v>
      </c>
      <c r="V56" s="131"/>
      <c r="W56" s="128">
        <v>45717</v>
      </c>
      <c r="X56" s="128">
        <v>45747</v>
      </c>
      <c r="Y56" s="131"/>
      <c r="Z56" s="190">
        <v>45748</v>
      </c>
      <c r="AA56" s="190">
        <v>45777</v>
      </c>
      <c r="AB56" s="131"/>
      <c r="AC56" s="190">
        <v>45778</v>
      </c>
      <c r="AD56" s="190">
        <v>45808</v>
      </c>
      <c r="AE56" s="131"/>
      <c r="AF56" s="190">
        <v>45809</v>
      </c>
      <c r="AG56" s="190">
        <v>45838</v>
      </c>
      <c r="AH56" s="129"/>
      <c r="AI56" s="190">
        <v>45839</v>
      </c>
      <c r="AJ56" s="190">
        <v>45852</v>
      </c>
      <c r="BI56" s="192" t="s">
        <v>278</v>
      </c>
      <c r="BJ56" s="187" t="s">
        <v>332</v>
      </c>
      <c r="BK56" s="192" t="s">
        <v>280</v>
      </c>
      <c r="BL56" s="189">
        <v>89</v>
      </c>
      <c r="BM56" s="190">
        <v>45672</v>
      </c>
      <c r="BN56" s="208">
        <v>1044514812</v>
      </c>
      <c r="BO56" s="203">
        <v>44</v>
      </c>
      <c r="BP56" s="190">
        <v>45672</v>
      </c>
      <c r="BQ56" s="204">
        <v>23525538</v>
      </c>
      <c r="CS56" s="197" t="s">
        <v>1718</v>
      </c>
      <c r="CT56" s="198">
        <v>53122303</v>
      </c>
      <c r="CU56" s="203">
        <v>504</v>
      </c>
      <c r="CV56" s="203" t="s">
        <v>1713</v>
      </c>
      <c r="CY56" s="192">
        <v>6920</v>
      </c>
      <c r="CZ56" s="192" t="s">
        <v>289</v>
      </c>
      <c r="DA56" s="201">
        <f t="shared" si="0"/>
        <v>914882</v>
      </c>
      <c r="DB56" s="221">
        <f t="shared" si="1"/>
        <v>22610656</v>
      </c>
      <c r="DC56" s="201">
        <f t="shared" si="2"/>
        <v>22610656</v>
      </c>
      <c r="DZ56" s="181" t="s">
        <v>1719</v>
      </c>
      <c r="EA56" s="134" t="s">
        <v>1077</v>
      </c>
      <c r="EB56" s="130">
        <v>17346234</v>
      </c>
      <c r="EC56" s="168">
        <v>45679</v>
      </c>
    </row>
    <row r="57" spans="1:133" x14ac:dyDescent="0.3">
      <c r="A57" s="266"/>
      <c r="B57" s="194" t="s">
        <v>1720</v>
      </c>
      <c r="C57" s="253">
        <v>17266494</v>
      </c>
      <c r="D57" s="186" t="s">
        <v>373</v>
      </c>
      <c r="E57" s="194" t="s">
        <v>291</v>
      </c>
      <c r="F57" s="194" t="s">
        <v>372</v>
      </c>
      <c r="G57" s="124">
        <v>45672</v>
      </c>
      <c r="H57" s="261">
        <v>23525538</v>
      </c>
      <c r="I57" s="194" t="s">
        <v>294</v>
      </c>
      <c r="J57" s="124">
        <v>45672</v>
      </c>
      <c r="K57" s="124">
        <v>45852</v>
      </c>
      <c r="L57" s="194" t="s">
        <v>288</v>
      </c>
      <c r="M57" s="194" t="s">
        <v>288</v>
      </c>
      <c r="N57" s="194" t="s">
        <v>288</v>
      </c>
      <c r="O57" s="209">
        <v>7</v>
      </c>
      <c r="P57" s="131">
        <v>2091159</v>
      </c>
      <c r="Q57" s="200">
        <v>45672</v>
      </c>
      <c r="R57" s="128">
        <v>45688</v>
      </c>
      <c r="S57" s="131">
        <v>3920923</v>
      </c>
      <c r="T57" s="128">
        <v>45689</v>
      </c>
      <c r="U57" s="190">
        <v>45716</v>
      </c>
      <c r="V57" s="131">
        <v>3920923</v>
      </c>
      <c r="W57" s="128">
        <v>45717</v>
      </c>
      <c r="X57" s="128">
        <v>45747</v>
      </c>
      <c r="Y57" s="131">
        <v>3920923</v>
      </c>
      <c r="Z57" s="190">
        <v>45748</v>
      </c>
      <c r="AA57" s="190">
        <v>45777</v>
      </c>
      <c r="AB57" s="131">
        <v>3920923</v>
      </c>
      <c r="AC57" s="190">
        <v>45778</v>
      </c>
      <c r="AD57" s="190">
        <v>45808</v>
      </c>
      <c r="AE57" s="131">
        <v>3920923</v>
      </c>
      <c r="AF57" s="190">
        <v>45809</v>
      </c>
      <c r="AG57" s="190">
        <v>45838</v>
      </c>
      <c r="AH57" s="129">
        <v>1829764</v>
      </c>
      <c r="AI57" s="190">
        <v>45839</v>
      </c>
      <c r="AJ57" s="190">
        <v>45852</v>
      </c>
      <c r="BI57" s="192" t="s">
        <v>278</v>
      </c>
      <c r="BJ57" s="187" t="s">
        <v>332</v>
      </c>
      <c r="BK57" s="192" t="s">
        <v>280</v>
      </c>
      <c r="BL57" s="189">
        <v>89</v>
      </c>
      <c r="BM57" s="190">
        <v>45672</v>
      </c>
      <c r="BN57" s="208">
        <v>1044514812</v>
      </c>
      <c r="BO57" s="203">
        <v>45</v>
      </c>
      <c r="BP57" s="190">
        <v>45672</v>
      </c>
      <c r="BQ57" s="204">
        <v>23525538</v>
      </c>
      <c r="CS57" s="197" t="s">
        <v>1721</v>
      </c>
      <c r="CT57" s="126">
        <v>17266494</v>
      </c>
      <c r="CU57" s="203">
        <v>504</v>
      </c>
      <c r="CV57" s="203" t="s">
        <v>1713</v>
      </c>
      <c r="CY57" s="192">
        <v>6920</v>
      </c>
      <c r="CZ57" s="192" t="s">
        <v>289</v>
      </c>
      <c r="DA57" s="201">
        <f t="shared" si="0"/>
        <v>23525538</v>
      </c>
      <c r="DB57" s="221">
        <f t="shared" si="1"/>
        <v>0</v>
      </c>
      <c r="DC57" s="201">
        <f t="shared" si="2"/>
        <v>0</v>
      </c>
      <c r="DZ57" s="181" t="s">
        <v>1722</v>
      </c>
      <c r="EA57" s="134" t="s">
        <v>1077</v>
      </c>
      <c r="EB57" s="130">
        <v>17346234</v>
      </c>
      <c r="EC57" s="168">
        <v>45852</v>
      </c>
    </row>
    <row r="58" spans="1:133" x14ac:dyDescent="0.3">
      <c r="A58" s="194"/>
      <c r="B58" s="194" t="s">
        <v>1723</v>
      </c>
      <c r="C58" s="251">
        <v>1121860595</v>
      </c>
      <c r="D58" s="194" t="s">
        <v>374</v>
      </c>
      <c r="E58" s="194" t="s">
        <v>291</v>
      </c>
      <c r="F58" s="194" t="s">
        <v>372</v>
      </c>
      <c r="G58" s="124">
        <v>45672</v>
      </c>
      <c r="H58" s="261">
        <v>19469412</v>
      </c>
      <c r="I58" s="194" t="s">
        <v>294</v>
      </c>
      <c r="J58" s="124">
        <v>45672</v>
      </c>
      <c r="K58" s="124">
        <v>45852</v>
      </c>
      <c r="L58" s="186" t="s">
        <v>288</v>
      </c>
      <c r="M58" s="194" t="s">
        <v>288</v>
      </c>
      <c r="N58" s="194" t="s">
        <v>288</v>
      </c>
      <c r="O58" s="209">
        <v>7</v>
      </c>
      <c r="P58" s="131">
        <v>1730614</v>
      </c>
      <c r="Q58" s="200">
        <v>45672</v>
      </c>
      <c r="R58" s="128">
        <v>45688</v>
      </c>
      <c r="S58" s="131">
        <v>3244902</v>
      </c>
      <c r="T58" s="128">
        <v>45689</v>
      </c>
      <c r="U58" s="190">
        <v>45716</v>
      </c>
      <c r="V58" s="131">
        <v>3244902</v>
      </c>
      <c r="W58" s="128">
        <v>45717</v>
      </c>
      <c r="X58" s="128">
        <v>45747</v>
      </c>
      <c r="Y58" s="131">
        <v>3244902</v>
      </c>
      <c r="Z58" s="190">
        <v>45748</v>
      </c>
      <c r="AA58" s="190">
        <v>45777</v>
      </c>
      <c r="AB58" s="131">
        <v>3244902</v>
      </c>
      <c r="AC58" s="190">
        <v>45778</v>
      </c>
      <c r="AD58" s="190">
        <v>45808</v>
      </c>
      <c r="AE58" s="131">
        <v>3244902</v>
      </c>
      <c r="AF58" s="190">
        <v>45809</v>
      </c>
      <c r="AG58" s="190">
        <v>45838</v>
      </c>
      <c r="AH58" s="129">
        <v>1514288</v>
      </c>
      <c r="AI58" s="190">
        <v>45839</v>
      </c>
      <c r="AJ58" s="190">
        <v>45852</v>
      </c>
      <c r="BI58" s="192" t="s">
        <v>278</v>
      </c>
      <c r="BJ58" s="187" t="s">
        <v>332</v>
      </c>
      <c r="BK58" s="192" t="s">
        <v>280</v>
      </c>
      <c r="BL58" s="189">
        <v>89</v>
      </c>
      <c r="BM58" s="190">
        <v>45672</v>
      </c>
      <c r="BN58" s="208">
        <v>1044514812</v>
      </c>
      <c r="BO58" s="203">
        <v>46</v>
      </c>
      <c r="BP58" s="190">
        <v>45672</v>
      </c>
      <c r="BQ58" s="204">
        <v>19469412</v>
      </c>
      <c r="CS58" s="197" t="s">
        <v>1724</v>
      </c>
      <c r="CT58" s="198">
        <v>1121860595</v>
      </c>
      <c r="CU58" s="203">
        <v>504</v>
      </c>
      <c r="CV58" s="203" t="s">
        <v>1713</v>
      </c>
      <c r="CY58" s="187">
        <v>6920</v>
      </c>
      <c r="CZ58" s="189" t="s">
        <v>289</v>
      </c>
      <c r="DA58" s="201">
        <f t="shared" si="0"/>
        <v>19469412</v>
      </c>
      <c r="DB58" s="221">
        <f t="shared" si="1"/>
        <v>0</v>
      </c>
      <c r="DC58" s="201">
        <f t="shared" si="2"/>
        <v>0</v>
      </c>
      <c r="DZ58" s="181" t="s">
        <v>1725</v>
      </c>
      <c r="EA58" s="134" t="s">
        <v>1077</v>
      </c>
      <c r="EB58" s="130">
        <v>17346234</v>
      </c>
      <c r="EC58" s="168">
        <v>45852</v>
      </c>
    </row>
    <row r="59" spans="1:133" x14ac:dyDescent="0.3">
      <c r="A59" s="194" t="s">
        <v>1726</v>
      </c>
      <c r="B59" s="194" t="s">
        <v>1727</v>
      </c>
      <c r="C59" s="251">
        <v>1121845699</v>
      </c>
      <c r="D59" s="194" t="s">
        <v>1728</v>
      </c>
      <c r="E59" s="194" t="s">
        <v>291</v>
      </c>
      <c r="F59" s="194" t="s">
        <v>375</v>
      </c>
      <c r="G59" s="124">
        <v>45672</v>
      </c>
      <c r="H59" s="261">
        <v>23525538</v>
      </c>
      <c r="I59" s="194" t="s">
        <v>294</v>
      </c>
      <c r="J59" s="124">
        <v>45672</v>
      </c>
      <c r="K59" s="124">
        <v>45852</v>
      </c>
      <c r="L59" s="186" t="s">
        <v>288</v>
      </c>
      <c r="M59" s="194" t="s">
        <v>288</v>
      </c>
      <c r="N59" s="194" t="s">
        <v>288</v>
      </c>
      <c r="O59" s="209">
        <v>7</v>
      </c>
      <c r="P59" s="131">
        <v>2091159</v>
      </c>
      <c r="Q59" s="200">
        <v>45672</v>
      </c>
      <c r="R59" s="128">
        <v>45688</v>
      </c>
      <c r="S59" s="131">
        <v>3920923</v>
      </c>
      <c r="T59" s="128">
        <v>45689</v>
      </c>
      <c r="U59" s="190">
        <v>45716</v>
      </c>
      <c r="V59" s="131">
        <v>3920923</v>
      </c>
      <c r="W59" s="128">
        <v>45717</v>
      </c>
      <c r="X59" s="128">
        <v>45747</v>
      </c>
      <c r="Y59" s="131">
        <v>3920923</v>
      </c>
      <c r="Z59" s="190">
        <v>45748</v>
      </c>
      <c r="AA59" s="190">
        <v>45777</v>
      </c>
      <c r="AB59" s="131">
        <v>3920923</v>
      </c>
      <c r="AC59" s="190">
        <v>45778</v>
      </c>
      <c r="AD59" s="190">
        <v>45808</v>
      </c>
      <c r="AE59" s="131"/>
      <c r="AF59" s="190">
        <v>45809</v>
      </c>
      <c r="AG59" s="190">
        <v>45838</v>
      </c>
      <c r="AH59" s="129"/>
      <c r="AI59" s="190">
        <v>45839</v>
      </c>
      <c r="AJ59" s="190">
        <v>45852</v>
      </c>
      <c r="BI59" s="192" t="s">
        <v>278</v>
      </c>
      <c r="BJ59" s="187" t="s">
        <v>332</v>
      </c>
      <c r="BK59" s="192" t="s">
        <v>280</v>
      </c>
      <c r="BL59" s="189">
        <v>89</v>
      </c>
      <c r="BM59" s="190">
        <v>45672</v>
      </c>
      <c r="BN59" s="208">
        <v>1044514812</v>
      </c>
      <c r="BO59" s="203">
        <v>47</v>
      </c>
      <c r="BP59" s="190">
        <v>45672</v>
      </c>
      <c r="BQ59" s="204">
        <v>23525538</v>
      </c>
      <c r="CS59" s="197" t="s">
        <v>1729</v>
      </c>
      <c r="CT59" s="136">
        <v>1121845699</v>
      </c>
      <c r="CU59" s="203">
        <v>504</v>
      </c>
      <c r="CV59" s="203" t="s">
        <v>1730</v>
      </c>
      <c r="CY59" s="192">
        <v>7110</v>
      </c>
      <c r="CZ59" s="192" t="s">
        <v>289</v>
      </c>
      <c r="DA59" s="201">
        <f t="shared" si="0"/>
        <v>17774851</v>
      </c>
      <c r="DB59" s="221">
        <f t="shared" si="1"/>
        <v>5750687</v>
      </c>
      <c r="DC59" s="201">
        <f t="shared" si="2"/>
        <v>5750687</v>
      </c>
      <c r="DZ59" s="181" t="s">
        <v>1731</v>
      </c>
      <c r="EA59" s="134" t="s">
        <v>437</v>
      </c>
      <c r="EB59" s="130">
        <v>17346234</v>
      </c>
      <c r="EC59" s="168">
        <v>45807</v>
      </c>
    </row>
    <row r="60" spans="1:133" x14ac:dyDescent="0.3">
      <c r="A60" s="194" t="s">
        <v>311</v>
      </c>
      <c r="B60" s="194" t="s">
        <v>1732</v>
      </c>
      <c r="C60" s="251">
        <v>1121825157</v>
      </c>
      <c r="D60" s="194" t="s">
        <v>376</v>
      </c>
      <c r="E60" s="194" t="s">
        <v>291</v>
      </c>
      <c r="F60" s="194" t="s">
        <v>377</v>
      </c>
      <c r="G60" s="124">
        <v>45672</v>
      </c>
      <c r="H60" s="261">
        <v>19469412</v>
      </c>
      <c r="I60" s="194" t="s">
        <v>294</v>
      </c>
      <c r="J60" s="124">
        <v>45672</v>
      </c>
      <c r="K60" s="124">
        <v>45852</v>
      </c>
      <c r="L60" s="194" t="s">
        <v>288</v>
      </c>
      <c r="M60" s="194" t="s">
        <v>288</v>
      </c>
      <c r="N60" s="194" t="s">
        <v>288</v>
      </c>
      <c r="O60" s="209">
        <v>7</v>
      </c>
      <c r="P60" s="131">
        <v>1730614</v>
      </c>
      <c r="Q60" s="200">
        <v>45672</v>
      </c>
      <c r="R60" s="128">
        <v>45688</v>
      </c>
      <c r="S60" s="131">
        <v>3244902</v>
      </c>
      <c r="T60" s="128">
        <v>45689</v>
      </c>
      <c r="U60" s="190">
        <v>45716</v>
      </c>
      <c r="V60" s="131">
        <v>3244902</v>
      </c>
      <c r="W60" s="128">
        <v>45717</v>
      </c>
      <c r="X60" s="128">
        <v>45747</v>
      </c>
      <c r="Y60" s="131">
        <v>3244902</v>
      </c>
      <c r="Z60" s="190">
        <v>45748</v>
      </c>
      <c r="AA60" s="190">
        <v>45777</v>
      </c>
      <c r="AB60" s="131">
        <v>3244902</v>
      </c>
      <c r="AC60" s="190">
        <v>45778</v>
      </c>
      <c r="AD60" s="190">
        <v>45808</v>
      </c>
      <c r="AE60" s="131">
        <v>3244902</v>
      </c>
      <c r="AF60" s="190">
        <v>45809</v>
      </c>
      <c r="AG60" s="190">
        <v>45838</v>
      </c>
      <c r="AH60" s="129">
        <v>1514288</v>
      </c>
      <c r="AI60" s="190">
        <v>45839</v>
      </c>
      <c r="AJ60" s="190">
        <v>45852</v>
      </c>
      <c r="BI60" s="192" t="s">
        <v>278</v>
      </c>
      <c r="BJ60" s="187" t="s">
        <v>332</v>
      </c>
      <c r="BK60" s="192" t="s">
        <v>280</v>
      </c>
      <c r="BL60" s="189">
        <v>89</v>
      </c>
      <c r="BM60" s="190">
        <v>45672</v>
      </c>
      <c r="BN60" s="208">
        <v>1044514812</v>
      </c>
      <c r="BO60" s="203">
        <v>48</v>
      </c>
      <c r="BP60" s="190">
        <v>45672</v>
      </c>
      <c r="BQ60" s="204">
        <v>19469412</v>
      </c>
      <c r="CS60" s="197" t="s">
        <v>1733</v>
      </c>
      <c r="CT60" s="198">
        <v>1121825157</v>
      </c>
      <c r="CU60" s="203">
        <v>504</v>
      </c>
      <c r="CV60" s="203" t="s">
        <v>1730</v>
      </c>
      <c r="CY60" s="192">
        <v>6209</v>
      </c>
      <c r="CZ60" s="192" t="s">
        <v>290</v>
      </c>
      <c r="DA60" s="201">
        <f t="shared" si="0"/>
        <v>19469412</v>
      </c>
      <c r="DB60" s="221">
        <f t="shared" si="1"/>
        <v>0</v>
      </c>
      <c r="DC60" s="201">
        <f t="shared" si="2"/>
        <v>0</v>
      </c>
      <c r="DZ60" s="181" t="s">
        <v>1734</v>
      </c>
      <c r="EA60" s="134" t="s">
        <v>437</v>
      </c>
      <c r="EB60" s="130">
        <v>17346234</v>
      </c>
      <c r="EC60" s="168">
        <v>45852</v>
      </c>
    </row>
    <row r="61" spans="1:133" x14ac:dyDescent="0.3">
      <c r="A61" s="266"/>
      <c r="B61" s="194" t="s">
        <v>1735</v>
      </c>
      <c r="C61" s="251">
        <v>1121855170</v>
      </c>
      <c r="D61" s="194" t="s">
        <v>378</v>
      </c>
      <c r="E61" s="194" t="s">
        <v>291</v>
      </c>
      <c r="F61" s="194" t="s">
        <v>379</v>
      </c>
      <c r="G61" s="124">
        <v>45672</v>
      </c>
      <c r="H61" s="261">
        <v>19469412</v>
      </c>
      <c r="I61" s="194" t="s">
        <v>294</v>
      </c>
      <c r="J61" s="124">
        <v>45672</v>
      </c>
      <c r="K61" s="124">
        <v>45852</v>
      </c>
      <c r="L61" s="194" t="s">
        <v>288</v>
      </c>
      <c r="M61" s="194" t="s">
        <v>288</v>
      </c>
      <c r="N61" s="194" t="s">
        <v>288</v>
      </c>
      <c r="O61" s="209">
        <v>7</v>
      </c>
      <c r="P61" s="131">
        <v>1730614</v>
      </c>
      <c r="Q61" s="200">
        <v>45672</v>
      </c>
      <c r="R61" s="128">
        <v>45688</v>
      </c>
      <c r="S61" s="131">
        <v>3244902</v>
      </c>
      <c r="T61" s="128">
        <v>45689</v>
      </c>
      <c r="U61" s="190">
        <v>45716</v>
      </c>
      <c r="V61" s="131">
        <v>3244902</v>
      </c>
      <c r="W61" s="128">
        <v>45717</v>
      </c>
      <c r="X61" s="128">
        <v>45747</v>
      </c>
      <c r="Y61" s="131">
        <v>3244902</v>
      </c>
      <c r="Z61" s="190">
        <v>45748</v>
      </c>
      <c r="AA61" s="190">
        <v>45777</v>
      </c>
      <c r="AB61" s="131">
        <v>3244902</v>
      </c>
      <c r="AC61" s="190">
        <v>45778</v>
      </c>
      <c r="AD61" s="190">
        <v>45808</v>
      </c>
      <c r="AE61" s="131">
        <v>3244902</v>
      </c>
      <c r="AF61" s="190">
        <v>45809</v>
      </c>
      <c r="AG61" s="190">
        <v>45838</v>
      </c>
      <c r="AH61" s="129">
        <v>1514288</v>
      </c>
      <c r="AI61" s="190">
        <v>45839</v>
      </c>
      <c r="AJ61" s="190">
        <v>45852</v>
      </c>
      <c r="BI61" s="192" t="s">
        <v>278</v>
      </c>
      <c r="BJ61" s="187" t="s">
        <v>332</v>
      </c>
      <c r="BK61" s="192" t="s">
        <v>280</v>
      </c>
      <c r="BL61" s="189">
        <v>89</v>
      </c>
      <c r="BM61" s="190">
        <v>45672</v>
      </c>
      <c r="BN61" s="208">
        <v>1044514812</v>
      </c>
      <c r="BO61" s="203">
        <v>49</v>
      </c>
      <c r="BP61" s="190">
        <v>45672</v>
      </c>
      <c r="BQ61" s="204">
        <v>19469412</v>
      </c>
      <c r="CS61" s="197" t="s">
        <v>1736</v>
      </c>
      <c r="CT61" s="136">
        <v>1121855170</v>
      </c>
      <c r="CU61" s="203">
        <v>504</v>
      </c>
      <c r="CV61" s="203" t="s">
        <v>1730</v>
      </c>
      <c r="CY61" s="192">
        <v>8299</v>
      </c>
      <c r="CZ61" s="192" t="s">
        <v>290</v>
      </c>
      <c r="DA61" s="201">
        <f t="shared" si="0"/>
        <v>19469412</v>
      </c>
      <c r="DB61" s="221">
        <f t="shared" si="1"/>
        <v>0</v>
      </c>
      <c r="DC61" s="201">
        <f t="shared" si="2"/>
        <v>0</v>
      </c>
      <c r="DZ61" s="181" t="s">
        <v>1737</v>
      </c>
      <c r="EA61" s="134" t="s">
        <v>437</v>
      </c>
      <c r="EB61" s="130">
        <v>17346234</v>
      </c>
      <c r="EC61" s="168">
        <v>45852</v>
      </c>
    </row>
    <row r="62" spans="1:133" x14ac:dyDescent="0.3">
      <c r="A62" s="194" t="s">
        <v>311</v>
      </c>
      <c r="B62" s="194" t="s">
        <v>1738</v>
      </c>
      <c r="C62" s="251">
        <v>1121859904</v>
      </c>
      <c r="D62" s="194" t="s">
        <v>380</v>
      </c>
      <c r="E62" s="194" t="s">
        <v>291</v>
      </c>
      <c r="F62" s="194" t="s">
        <v>379</v>
      </c>
      <c r="G62" s="124">
        <v>45672</v>
      </c>
      <c r="H62" s="261">
        <v>19469412</v>
      </c>
      <c r="I62" s="194" t="s">
        <v>294</v>
      </c>
      <c r="J62" s="124">
        <v>45672</v>
      </c>
      <c r="K62" s="124">
        <v>45852</v>
      </c>
      <c r="L62" s="194" t="s">
        <v>288</v>
      </c>
      <c r="M62" s="194" t="s">
        <v>288</v>
      </c>
      <c r="N62" s="194" t="s">
        <v>288</v>
      </c>
      <c r="O62" s="209">
        <v>7</v>
      </c>
      <c r="P62" s="131">
        <v>1730614</v>
      </c>
      <c r="Q62" s="200">
        <v>45672</v>
      </c>
      <c r="R62" s="128">
        <v>45688</v>
      </c>
      <c r="S62" s="131">
        <v>3244902</v>
      </c>
      <c r="T62" s="128">
        <v>45689</v>
      </c>
      <c r="U62" s="190">
        <v>45716</v>
      </c>
      <c r="V62" s="131">
        <v>3244902</v>
      </c>
      <c r="W62" s="128">
        <v>45717</v>
      </c>
      <c r="X62" s="128">
        <v>45747</v>
      </c>
      <c r="Y62" s="131">
        <v>3244902</v>
      </c>
      <c r="Z62" s="190">
        <v>45748</v>
      </c>
      <c r="AA62" s="190">
        <v>45777</v>
      </c>
      <c r="AB62" s="131">
        <v>3244902</v>
      </c>
      <c r="AC62" s="190">
        <v>45778</v>
      </c>
      <c r="AD62" s="190">
        <v>45808</v>
      </c>
      <c r="AE62" s="131">
        <v>3244902</v>
      </c>
      <c r="AF62" s="190">
        <v>45809</v>
      </c>
      <c r="AG62" s="190">
        <v>45838</v>
      </c>
      <c r="AH62" s="129">
        <v>1514288</v>
      </c>
      <c r="AI62" s="190">
        <v>45839</v>
      </c>
      <c r="AJ62" s="190">
        <v>45852</v>
      </c>
      <c r="BI62" s="192" t="s">
        <v>278</v>
      </c>
      <c r="BJ62" s="187" t="s">
        <v>332</v>
      </c>
      <c r="BK62" s="192" t="s">
        <v>280</v>
      </c>
      <c r="BL62" s="189">
        <v>89</v>
      </c>
      <c r="BM62" s="190">
        <v>45672</v>
      </c>
      <c r="BN62" s="208">
        <v>1044514812</v>
      </c>
      <c r="BO62" s="203">
        <v>50</v>
      </c>
      <c r="BP62" s="190">
        <v>45672</v>
      </c>
      <c r="BQ62" s="204">
        <v>19469412</v>
      </c>
      <c r="CS62" s="197" t="s">
        <v>447</v>
      </c>
      <c r="CT62" s="198">
        <v>1121859904</v>
      </c>
      <c r="CU62" s="203">
        <v>504</v>
      </c>
      <c r="CV62" s="203" t="s">
        <v>1730</v>
      </c>
      <c r="CY62" s="192">
        <v>8299</v>
      </c>
      <c r="CZ62" s="192" t="s">
        <v>290</v>
      </c>
      <c r="DA62" s="201">
        <f t="shared" si="0"/>
        <v>19469412</v>
      </c>
      <c r="DB62" s="221">
        <f t="shared" si="1"/>
        <v>0</v>
      </c>
      <c r="DC62" s="201">
        <f t="shared" si="2"/>
        <v>0</v>
      </c>
      <c r="DZ62" s="181" t="s">
        <v>1739</v>
      </c>
      <c r="EA62" s="134" t="s">
        <v>437</v>
      </c>
      <c r="EB62" s="130">
        <v>17346234</v>
      </c>
      <c r="EC62" s="168">
        <v>45852</v>
      </c>
    </row>
    <row r="63" spans="1:133" x14ac:dyDescent="0.3">
      <c r="A63" s="194"/>
      <c r="B63" s="194" t="s">
        <v>1740</v>
      </c>
      <c r="C63" s="251">
        <v>1121902199</v>
      </c>
      <c r="D63" s="194" t="s">
        <v>381</v>
      </c>
      <c r="E63" s="194" t="s">
        <v>291</v>
      </c>
      <c r="F63" s="194" t="s">
        <v>382</v>
      </c>
      <c r="G63" s="124">
        <v>45672</v>
      </c>
      <c r="H63" s="261">
        <v>31232178</v>
      </c>
      <c r="I63" s="194" t="s">
        <v>294</v>
      </c>
      <c r="J63" s="124">
        <v>45672</v>
      </c>
      <c r="K63" s="124">
        <v>45852</v>
      </c>
      <c r="L63" s="194" t="s">
        <v>288</v>
      </c>
      <c r="M63" s="194" t="s">
        <v>288</v>
      </c>
      <c r="N63" s="194" t="s">
        <v>288</v>
      </c>
      <c r="O63" s="209">
        <v>7</v>
      </c>
      <c r="P63" s="131">
        <v>2776194</v>
      </c>
      <c r="Q63" s="200">
        <v>45672</v>
      </c>
      <c r="R63" s="128">
        <v>45688</v>
      </c>
      <c r="S63" s="131">
        <v>5205363</v>
      </c>
      <c r="T63" s="128">
        <v>45689</v>
      </c>
      <c r="U63" s="190">
        <v>45716</v>
      </c>
      <c r="V63" s="131">
        <v>5205363</v>
      </c>
      <c r="W63" s="128">
        <v>45717</v>
      </c>
      <c r="X63" s="128">
        <v>45747</v>
      </c>
      <c r="Y63" s="131">
        <v>5205363</v>
      </c>
      <c r="Z63" s="190">
        <v>45748</v>
      </c>
      <c r="AA63" s="190">
        <v>45777</v>
      </c>
      <c r="AB63" s="131">
        <v>5205363</v>
      </c>
      <c r="AC63" s="190">
        <v>45778</v>
      </c>
      <c r="AD63" s="190">
        <v>45808</v>
      </c>
      <c r="AE63" s="131">
        <v>5205363</v>
      </c>
      <c r="AF63" s="190">
        <v>45809</v>
      </c>
      <c r="AG63" s="190">
        <v>45838</v>
      </c>
      <c r="AH63" s="129">
        <v>2429169</v>
      </c>
      <c r="AI63" s="190">
        <v>45839</v>
      </c>
      <c r="AJ63" s="190">
        <v>45852</v>
      </c>
      <c r="BI63" s="187" t="s">
        <v>437</v>
      </c>
      <c r="BJ63" s="187" t="s">
        <v>438</v>
      </c>
      <c r="BK63" s="187" t="s">
        <v>276</v>
      </c>
      <c r="BL63" s="189">
        <v>88</v>
      </c>
      <c r="BM63" s="190">
        <v>45672</v>
      </c>
      <c r="BN63" s="208">
        <v>117222072</v>
      </c>
      <c r="BO63" s="203">
        <v>31</v>
      </c>
      <c r="BP63" s="190">
        <v>45672</v>
      </c>
      <c r="BQ63" s="204">
        <v>31232178</v>
      </c>
      <c r="CS63" s="213" t="s">
        <v>1741</v>
      </c>
      <c r="CT63" s="198">
        <v>1121902199.8</v>
      </c>
      <c r="CU63" s="203">
        <v>761</v>
      </c>
      <c r="CV63" s="203" t="s">
        <v>452</v>
      </c>
      <c r="CY63" s="192">
        <v>8299</v>
      </c>
      <c r="CZ63" s="192" t="s">
        <v>290</v>
      </c>
      <c r="DA63" s="201">
        <f t="shared" si="0"/>
        <v>31232178</v>
      </c>
      <c r="DB63" s="221">
        <f t="shared" si="1"/>
        <v>0</v>
      </c>
      <c r="DC63" s="201">
        <f t="shared" si="2"/>
        <v>0</v>
      </c>
      <c r="DZ63" s="181" t="s">
        <v>1742</v>
      </c>
      <c r="EA63" s="134"/>
      <c r="EB63" s="130">
        <v>86057944</v>
      </c>
      <c r="EC63" s="168">
        <v>45852</v>
      </c>
    </row>
    <row r="64" spans="1:133" s="186" customFormat="1" x14ac:dyDescent="0.3">
      <c r="A64" s="194" t="s">
        <v>1743</v>
      </c>
      <c r="B64" s="194" t="s">
        <v>1744</v>
      </c>
      <c r="C64" s="251">
        <v>1121919590</v>
      </c>
      <c r="D64" s="194" t="s">
        <v>1745</v>
      </c>
      <c r="E64" s="194" t="s">
        <v>291</v>
      </c>
      <c r="F64" s="194" t="s">
        <v>382</v>
      </c>
      <c r="G64" s="124">
        <v>45672</v>
      </c>
      <c r="H64" s="261">
        <v>31232178</v>
      </c>
      <c r="I64" s="194" t="s">
        <v>294</v>
      </c>
      <c r="J64" s="124">
        <v>45672</v>
      </c>
      <c r="K64" s="124">
        <v>45852</v>
      </c>
      <c r="L64" s="194" t="s">
        <v>288</v>
      </c>
      <c r="M64" s="194" t="s">
        <v>288</v>
      </c>
      <c r="N64" s="194" t="s">
        <v>288</v>
      </c>
      <c r="O64" s="209">
        <v>9</v>
      </c>
      <c r="P64" s="131">
        <v>2776194</v>
      </c>
      <c r="Q64" s="200">
        <v>45672</v>
      </c>
      <c r="R64" s="128">
        <v>45688</v>
      </c>
      <c r="S64" s="131">
        <v>5205363</v>
      </c>
      <c r="T64" s="128">
        <v>45689</v>
      </c>
      <c r="U64" s="190">
        <v>45716</v>
      </c>
      <c r="V64" s="131">
        <v>5205363</v>
      </c>
      <c r="W64" s="128">
        <v>45717</v>
      </c>
      <c r="X64" s="128">
        <v>45747</v>
      </c>
      <c r="Y64" s="131">
        <v>5205363</v>
      </c>
      <c r="Z64" s="190">
        <v>45748</v>
      </c>
      <c r="AA64" s="190">
        <v>45777</v>
      </c>
      <c r="AB64" s="131">
        <v>5205363</v>
      </c>
      <c r="AC64" s="190">
        <v>45778</v>
      </c>
      <c r="AD64" s="190">
        <v>45808</v>
      </c>
      <c r="AE64" s="131">
        <v>5205363</v>
      </c>
      <c r="AF64" s="190">
        <v>45809</v>
      </c>
      <c r="AG64" s="190">
        <v>45838</v>
      </c>
      <c r="AH64" s="129">
        <v>2429169</v>
      </c>
      <c r="AI64" s="190">
        <v>45839</v>
      </c>
      <c r="AJ64" s="190">
        <v>45852</v>
      </c>
      <c r="AK64" s="201">
        <v>3470242</v>
      </c>
      <c r="AL64" s="244">
        <v>45853</v>
      </c>
      <c r="AM64" s="244">
        <v>45872</v>
      </c>
      <c r="AN64" s="201"/>
      <c r="AQ64" s="201"/>
      <c r="AT64" s="201"/>
      <c r="AW64" s="201"/>
      <c r="BI64" s="187" t="s">
        <v>437</v>
      </c>
      <c r="BJ64" s="187" t="s">
        <v>438</v>
      </c>
      <c r="BK64" s="187" t="s">
        <v>276</v>
      </c>
      <c r="BL64" s="189">
        <v>88</v>
      </c>
      <c r="BM64" s="190">
        <v>45672</v>
      </c>
      <c r="BN64" s="208">
        <v>117222072</v>
      </c>
      <c r="BO64" s="203">
        <v>32</v>
      </c>
      <c r="BP64" s="190">
        <v>45672</v>
      </c>
      <c r="BQ64" s="204">
        <v>31232178</v>
      </c>
      <c r="BR64" s="242">
        <v>1</v>
      </c>
      <c r="BS64" s="244">
        <v>45841</v>
      </c>
      <c r="BT64" s="244">
        <v>45853</v>
      </c>
      <c r="BU64" s="244">
        <v>45872</v>
      </c>
      <c r="BV64" s="242" t="s">
        <v>1746</v>
      </c>
      <c r="BW64" s="242" t="s">
        <v>1747</v>
      </c>
      <c r="BX64" s="242">
        <v>1</v>
      </c>
      <c r="BY64" s="244">
        <v>45841</v>
      </c>
      <c r="BZ64" s="201">
        <v>3470242</v>
      </c>
      <c r="CA64" s="187">
        <v>1469</v>
      </c>
      <c r="CB64" s="205">
        <v>45841</v>
      </c>
      <c r="CC64" s="206">
        <v>3470242</v>
      </c>
      <c r="CD64" s="187">
        <v>3601</v>
      </c>
      <c r="CE64" s="205">
        <v>45841</v>
      </c>
      <c r="CF64" s="206">
        <v>3470242</v>
      </c>
      <c r="CG64" s="135"/>
      <c r="CH64" s="135"/>
      <c r="CI64" s="135"/>
      <c r="CJ64" s="135"/>
      <c r="CK64" s="135"/>
      <c r="CL64" s="135"/>
      <c r="CM64" s="135"/>
      <c r="CN64" s="135"/>
      <c r="CO64" s="135"/>
      <c r="CP64" s="164">
        <v>45872</v>
      </c>
      <c r="CQ64" s="135"/>
      <c r="CR64" s="135"/>
      <c r="CS64" s="187" t="s">
        <v>1741</v>
      </c>
      <c r="CT64" s="125">
        <v>1121919590.0999999</v>
      </c>
      <c r="CU64" s="203">
        <v>761</v>
      </c>
      <c r="CV64" s="203" t="s">
        <v>452</v>
      </c>
      <c r="CW64" s="187">
        <v>761</v>
      </c>
      <c r="CX64" s="187">
        <v>170204</v>
      </c>
      <c r="CY64" s="192">
        <v>6201</v>
      </c>
      <c r="CZ64" s="192" t="s">
        <v>290</v>
      </c>
      <c r="DA64" s="201">
        <f t="shared" si="0"/>
        <v>34702420</v>
      </c>
      <c r="DB64" s="129">
        <f t="shared" si="1"/>
        <v>0</v>
      </c>
      <c r="DC64" s="201">
        <f t="shared" si="2"/>
        <v>0</v>
      </c>
      <c r="DZ64" s="188" t="s">
        <v>1748</v>
      </c>
      <c r="EA64" s="134"/>
      <c r="EB64" s="130">
        <v>86057944</v>
      </c>
      <c r="EC64" s="168">
        <v>45873</v>
      </c>
    </row>
    <row r="65" spans="1:133" x14ac:dyDescent="0.3">
      <c r="A65" s="194"/>
      <c r="B65" s="194" t="s">
        <v>1749</v>
      </c>
      <c r="C65" s="253">
        <v>1121905626</v>
      </c>
      <c r="D65" s="186" t="s">
        <v>383</v>
      </c>
      <c r="E65" s="194" t="s">
        <v>291</v>
      </c>
      <c r="F65" s="194" t="s">
        <v>382</v>
      </c>
      <c r="G65" s="124">
        <v>45672</v>
      </c>
      <c r="H65" s="261">
        <v>23525538</v>
      </c>
      <c r="I65" s="194" t="s">
        <v>294</v>
      </c>
      <c r="J65" s="124">
        <v>45672</v>
      </c>
      <c r="K65" s="124">
        <v>45852</v>
      </c>
      <c r="L65" s="194" t="s">
        <v>288</v>
      </c>
      <c r="M65" s="194" t="s">
        <v>288</v>
      </c>
      <c r="N65" s="194" t="s">
        <v>288</v>
      </c>
      <c r="O65" s="209">
        <v>7</v>
      </c>
      <c r="P65" s="131">
        <v>2091159</v>
      </c>
      <c r="Q65" s="200">
        <v>45672</v>
      </c>
      <c r="R65" s="128">
        <v>45688</v>
      </c>
      <c r="S65" s="131">
        <v>3920923</v>
      </c>
      <c r="T65" s="128">
        <v>45689</v>
      </c>
      <c r="U65" s="190">
        <v>45716</v>
      </c>
      <c r="V65" s="131">
        <v>3920923</v>
      </c>
      <c r="W65" s="128">
        <v>45717</v>
      </c>
      <c r="X65" s="128">
        <v>45747</v>
      </c>
      <c r="Y65" s="131">
        <v>3920923</v>
      </c>
      <c r="Z65" s="190">
        <v>45748</v>
      </c>
      <c r="AA65" s="190">
        <v>45777</v>
      </c>
      <c r="AB65" s="131">
        <v>3920923</v>
      </c>
      <c r="AC65" s="190">
        <v>45778</v>
      </c>
      <c r="AD65" s="190">
        <v>45808</v>
      </c>
      <c r="AE65" s="131">
        <v>3920923</v>
      </c>
      <c r="AF65" s="190">
        <v>45809</v>
      </c>
      <c r="AG65" s="190">
        <v>45838</v>
      </c>
      <c r="AH65" s="129">
        <v>1829764</v>
      </c>
      <c r="AI65" s="190">
        <v>45839</v>
      </c>
      <c r="AJ65" s="190">
        <v>45852</v>
      </c>
      <c r="BI65" s="187" t="s">
        <v>437</v>
      </c>
      <c r="BJ65" s="187" t="s">
        <v>438</v>
      </c>
      <c r="BK65" s="187" t="s">
        <v>276</v>
      </c>
      <c r="BL65" s="189">
        <v>88</v>
      </c>
      <c r="BM65" s="190">
        <v>45672</v>
      </c>
      <c r="BN65" s="208">
        <v>117222072</v>
      </c>
      <c r="BO65" s="203">
        <v>33</v>
      </c>
      <c r="BP65" s="190">
        <v>45672</v>
      </c>
      <c r="BQ65" s="204">
        <v>23525538</v>
      </c>
      <c r="CS65" s="223" t="s">
        <v>1741</v>
      </c>
      <c r="CT65" s="199">
        <v>1121905626</v>
      </c>
      <c r="CU65" s="203">
        <v>761</v>
      </c>
      <c r="CV65" s="203" t="s">
        <v>452</v>
      </c>
      <c r="CY65" s="192">
        <v>6201</v>
      </c>
      <c r="CZ65" s="192" t="s">
        <v>290</v>
      </c>
      <c r="DA65" s="201">
        <f t="shared" si="0"/>
        <v>23525538</v>
      </c>
      <c r="DB65" s="221">
        <f t="shared" si="1"/>
        <v>0</v>
      </c>
      <c r="DC65" s="201">
        <f t="shared" si="2"/>
        <v>0</v>
      </c>
      <c r="DZ65" s="181" t="s">
        <v>1750</v>
      </c>
      <c r="EA65" s="134"/>
      <c r="EB65" s="130">
        <v>86057944</v>
      </c>
      <c r="EC65" s="168">
        <v>45852</v>
      </c>
    </row>
    <row r="66" spans="1:133" x14ac:dyDescent="0.3">
      <c r="A66" s="194"/>
      <c r="B66" s="194" t="s">
        <v>1751</v>
      </c>
      <c r="C66" s="251">
        <v>1121926294</v>
      </c>
      <c r="D66" s="194" t="s">
        <v>384</v>
      </c>
      <c r="E66" s="194" t="s">
        <v>291</v>
      </c>
      <c r="F66" s="194" t="s">
        <v>382</v>
      </c>
      <c r="G66" s="124">
        <v>45672</v>
      </c>
      <c r="H66" s="261">
        <v>31232178</v>
      </c>
      <c r="I66" s="194" t="s">
        <v>294</v>
      </c>
      <c r="J66" s="124">
        <v>45672</v>
      </c>
      <c r="K66" s="124">
        <v>45852</v>
      </c>
      <c r="L66" s="194" t="s">
        <v>288</v>
      </c>
      <c r="M66" s="194" t="s">
        <v>288</v>
      </c>
      <c r="N66" s="194" t="s">
        <v>288</v>
      </c>
      <c r="O66" s="209">
        <v>7</v>
      </c>
      <c r="P66" s="131">
        <v>2776194</v>
      </c>
      <c r="Q66" s="200">
        <v>45672</v>
      </c>
      <c r="R66" s="128">
        <v>45688</v>
      </c>
      <c r="S66" s="131">
        <v>5205363</v>
      </c>
      <c r="T66" s="128">
        <v>45689</v>
      </c>
      <c r="U66" s="190">
        <v>45716</v>
      </c>
      <c r="V66" s="131">
        <v>5205363</v>
      </c>
      <c r="W66" s="128">
        <v>45717</v>
      </c>
      <c r="X66" s="128">
        <v>45747</v>
      </c>
      <c r="Y66" s="131">
        <v>5205363</v>
      </c>
      <c r="Z66" s="190">
        <v>45748</v>
      </c>
      <c r="AA66" s="190">
        <v>45777</v>
      </c>
      <c r="AB66" s="131">
        <v>5205363</v>
      </c>
      <c r="AC66" s="190">
        <v>45778</v>
      </c>
      <c r="AD66" s="190">
        <v>45808</v>
      </c>
      <c r="AE66" s="131">
        <v>5205363</v>
      </c>
      <c r="AF66" s="190">
        <v>45809</v>
      </c>
      <c r="AG66" s="190">
        <v>45838</v>
      </c>
      <c r="AH66" s="129">
        <v>2429169</v>
      </c>
      <c r="AI66" s="190">
        <v>45839</v>
      </c>
      <c r="AJ66" s="190">
        <v>45852</v>
      </c>
      <c r="BI66" s="187" t="s">
        <v>437</v>
      </c>
      <c r="BJ66" s="187" t="s">
        <v>438</v>
      </c>
      <c r="BK66" s="187" t="s">
        <v>276</v>
      </c>
      <c r="BL66" s="189">
        <v>88</v>
      </c>
      <c r="BM66" s="190">
        <v>45672</v>
      </c>
      <c r="BN66" s="208">
        <v>117222072</v>
      </c>
      <c r="BO66" s="203">
        <v>34</v>
      </c>
      <c r="BP66" s="190">
        <v>45672</v>
      </c>
      <c r="BQ66" s="204">
        <v>31232178</v>
      </c>
      <c r="CS66" s="213" t="s">
        <v>1752</v>
      </c>
      <c r="CT66" s="198">
        <v>1121926294</v>
      </c>
      <c r="CU66" s="203">
        <v>761</v>
      </c>
      <c r="CV66" s="203" t="s">
        <v>452</v>
      </c>
      <c r="CY66" s="192">
        <v>6201</v>
      </c>
      <c r="CZ66" s="192" t="s">
        <v>290</v>
      </c>
      <c r="DA66" s="201">
        <f t="shared" si="0"/>
        <v>31232178</v>
      </c>
      <c r="DB66" s="221">
        <f t="shared" si="1"/>
        <v>0</v>
      </c>
      <c r="DC66" s="201">
        <f t="shared" si="2"/>
        <v>0</v>
      </c>
      <c r="DZ66" s="181" t="s">
        <v>1753</v>
      </c>
      <c r="EA66" s="134"/>
      <c r="EB66" s="130">
        <v>86057944</v>
      </c>
      <c r="EC66" s="168">
        <v>45852</v>
      </c>
    </row>
    <row r="67" spans="1:133" x14ac:dyDescent="0.3">
      <c r="A67" s="252"/>
      <c r="B67" s="194" t="s">
        <v>1754</v>
      </c>
      <c r="C67" s="251">
        <v>1026577505</v>
      </c>
      <c r="D67" s="194" t="s">
        <v>385</v>
      </c>
      <c r="E67" s="194" t="s">
        <v>291</v>
      </c>
      <c r="F67" s="194" t="s">
        <v>310</v>
      </c>
      <c r="G67" s="124">
        <v>45672</v>
      </c>
      <c r="H67" s="261">
        <v>31232178</v>
      </c>
      <c r="I67" s="194" t="s">
        <v>294</v>
      </c>
      <c r="J67" s="124">
        <v>45672</v>
      </c>
      <c r="K67" s="124">
        <v>45852</v>
      </c>
      <c r="L67" s="194" t="s">
        <v>288</v>
      </c>
      <c r="M67" s="194" t="s">
        <v>288</v>
      </c>
      <c r="N67" s="194" t="s">
        <v>288</v>
      </c>
      <c r="O67" s="209">
        <v>7</v>
      </c>
      <c r="P67" s="131">
        <v>2776194</v>
      </c>
      <c r="Q67" s="200">
        <v>45672</v>
      </c>
      <c r="R67" s="128">
        <v>45688</v>
      </c>
      <c r="S67" s="131">
        <v>5205363</v>
      </c>
      <c r="T67" s="128">
        <v>45689</v>
      </c>
      <c r="U67" s="190">
        <v>45716</v>
      </c>
      <c r="V67" s="131">
        <v>5205363</v>
      </c>
      <c r="W67" s="128">
        <v>45717</v>
      </c>
      <c r="X67" s="128">
        <v>45747</v>
      </c>
      <c r="Y67" s="131">
        <v>5205363</v>
      </c>
      <c r="Z67" s="190">
        <v>45748</v>
      </c>
      <c r="AA67" s="190">
        <v>45777</v>
      </c>
      <c r="AB67" s="131">
        <v>5205363</v>
      </c>
      <c r="AC67" s="190">
        <v>45778</v>
      </c>
      <c r="AD67" s="190">
        <v>45808</v>
      </c>
      <c r="AE67" s="131">
        <v>5205363</v>
      </c>
      <c r="AF67" s="190">
        <v>45809</v>
      </c>
      <c r="AG67" s="190">
        <v>45838</v>
      </c>
      <c r="AH67" s="129">
        <v>2429169</v>
      </c>
      <c r="AI67" s="190">
        <v>45839</v>
      </c>
      <c r="AJ67" s="190">
        <v>45852</v>
      </c>
      <c r="BI67" s="192" t="s">
        <v>278</v>
      </c>
      <c r="BJ67" s="187" t="s">
        <v>332</v>
      </c>
      <c r="BK67" s="192" t="s">
        <v>280</v>
      </c>
      <c r="BL67" s="189">
        <v>89</v>
      </c>
      <c r="BM67" s="190">
        <v>45672</v>
      </c>
      <c r="BN67" s="208">
        <v>1044514812</v>
      </c>
      <c r="BO67" s="203">
        <v>51</v>
      </c>
      <c r="BP67" s="190">
        <v>45672</v>
      </c>
      <c r="BQ67" s="204">
        <v>31232178</v>
      </c>
      <c r="CS67" s="197" t="s">
        <v>1755</v>
      </c>
      <c r="CT67" s="198">
        <v>1026577505</v>
      </c>
      <c r="CU67" s="203">
        <v>504</v>
      </c>
      <c r="CV67" s="203" t="s">
        <v>1615</v>
      </c>
      <c r="CY67" s="192">
        <v>6920</v>
      </c>
      <c r="CZ67" s="192" t="s">
        <v>289</v>
      </c>
      <c r="DA67" s="201">
        <f t="shared" si="0"/>
        <v>31232178</v>
      </c>
      <c r="DB67" s="221">
        <f t="shared" si="1"/>
        <v>0</v>
      </c>
      <c r="DC67" s="201">
        <f t="shared" si="2"/>
        <v>0</v>
      </c>
      <c r="DZ67" s="181" t="s">
        <v>1756</v>
      </c>
      <c r="EA67" s="134" t="s">
        <v>281</v>
      </c>
      <c r="EB67" s="130">
        <v>17346234</v>
      </c>
      <c r="EC67" s="168">
        <v>45852</v>
      </c>
    </row>
    <row r="68" spans="1:133" x14ac:dyDescent="0.3">
      <c r="A68" s="194"/>
      <c r="B68" s="194" t="s">
        <v>1757</v>
      </c>
      <c r="C68" s="251">
        <v>1122138868</v>
      </c>
      <c r="D68" s="194" t="s">
        <v>386</v>
      </c>
      <c r="E68" s="194" t="s">
        <v>291</v>
      </c>
      <c r="F68" s="194" t="s">
        <v>310</v>
      </c>
      <c r="G68" s="124">
        <v>45672</v>
      </c>
      <c r="H68" s="261">
        <v>19469412</v>
      </c>
      <c r="I68" s="194" t="s">
        <v>294</v>
      </c>
      <c r="J68" s="124">
        <v>45672</v>
      </c>
      <c r="K68" s="124">
        <v>45852</v>
      </c>
      <c r="L68" s="194" t="s">
        <v>288</v>
      </c>
      <c r="M68" s="194" t="s">
        <v>288</v>
      </c>
      <c r="N68" s="194" t="s">
        <v>288</v>
      </c>
      <c r="O68" s="209">
        <v>7</v>
      </c>
      <c r="P68" s="131">
        <v>1730614</v>
      </c>
      <c r="Q68" s="200">
        <v>45672</v>
      </c>
      <c r="R68" s="128">
        <v>45688</v>
      </c>
      <c r="S68" s="131">
        <v>3244902</v>
      </c>
      <c r="T68" s="128">
        <v>45689</v>
      </c>
      <c r="U68" s="190">
        <v>45716</v>
      </c>
      <c r="V68" s="131">
        <v>3244902</v>
      </c>
      <c r="W68" s="128">
        <v>45717</v>
      </c>
      <c r="X68" s="128">
        <v>45747</v>
      </c>
      <c r="Y68" s="131">
        <v>3244902</v>
      </c>
      <c r="Z68" s="190">
        <v>45748</v>
      </c>
      <c r="AA68" s="190">
        <v>45777</v>
      </c>
      <c r="AB68" s="131">
        <v>3244902</v>
      </c>
      <c r="AC68" s="190">
        <v>45778</v>
      </c>
      <c r="AD68" s="190">
        <v>45808</v>
      </c>
      <c r="AE68" s="131">
        <v>3244902</v>
      </c>
      <c r="AF68" s="190">
        <v>45809</v>
      </c>
      <c r="AG68" s="190">
        <v>45838</v>
      </c>
      <c r="AH68" s="129">
        <v>1514288</v>
      </c>
      <c r="AI68" s="190">
        <v>45839</v>
      </c>
      <c r="AJ68" s="190">
        <v>45852</v>
      </c>
      <c r="BI68" s="192" t="s">
        <v>278</v>
      </c>
      <c r="BJ68" s="187" t="s">
        <v>332</v>
      </c>
      <c r="BK68" s="192" t="s">
        <v>280</v>
      </c>
      <c r="BL68" s="189">
        <v>89</v>
      </c>
      <c r="BM68" s="190">
        <v>45672</v>
      </c>
      <c r="BN68" s="208">
        <v>1044514812</v>
      </c>
      <c r="BO68" s="203">
        <v>52</v>
      </c>
      <c r="BP68" s="190">
        <v>45672</v>
      </c>
      <c r="BQ68" s="204">
        <v>19469412</v>
      </c>
      <c r="CS68" s="197" t="s">
        <v>1758</v>
      </c>
      <c r="CT68" s="198">
        <v>1122138868</v>
      </c>
      <c r="CU68" s="203">
        <v>504</v>
      </c>
      <c r="CV68" s="203" t="s">
        <v>1615</v>
      </c>
      <c r="CY68" s="192">
        <v>6910</v>
      </c>
      <c r="CZ68" s="192" t="s">
        <v>289</v>
      </c>
      <c r="DA68" s="201">
        <f t="shared" ref="DA68:DA147" si="3">P68+S68+V68+Y68+AB68+AE68+AH68+AK68+AN68+AQ68+AT68+AW68+AZ68+BC68+BF68</f>
        <v>19469412</v>
      </c>
      <c r="DB68" s="221">
        <f t="shared" ref="DB68:DB148" si="4">H68+BZ68-DA68</f>
        <v>0</v>
      </c>
      <c r="DC68" s="201">
        <f t="shared" ref="DC68:DC131" si="5">BQ68+CF68-DA68</f>
        <v>0</v>
      </c>
      <c r="DZ68" s="181" t="s">
        <v>1759</v>
      </c>
      <c r="EA68" s="134" t="s">
        <v>281</v>
      </c>
      <c r="EB68" s="130">
        <v>17346234</v>
      </c>
      <c r="EC68" s="168">
        <v>45852</v>
      </c>
    </row>
    <row r="69" spans="1:133" x14ac:dyDescent="0.3">
      <c r="A69" s="194" t="s">
        <v>436</v>
      </c>
      <c r="B69" s="194" t="s">
        <v>1760</v>
      </c>
      <c r="C69" s="194"/>
      <c r="D69" s="194" t="s">
        <v>436</v>
      </c>
      <c r="E69" s="194"/>
      <c r="F69" s="194"/>
      <c r="G69" s="194"/>
      <c r="H69" s="261"/>
      <c r="I69" s="194"/>
      <c r="J69" s="194"/>
      <c r="K69" s="194"/>
      <c r="L69" s="186"/>
      <c r="M69" s="194"/>
      <c r="N69" s="194"/>
      <c r="O69" s="209"/>
      <c r="P69" s="194"/>
      <c r="Q69" s="200"/>
      <c r="R69" s="128"/>
      <c r="S69" s="194"/>
      <c r="T69" s="128"/>
      <c r="U69" s="190"/>
      <c r="V69" s="194"/>
      <c r="W69" s="128"/>
      <c r="X69" s="128"/>
      <c r="Y69" s="194"/>
      <c r="Z69" s="190"/>
      <c r="AA69" s="190"/>
      <c r="AB69" s="194"/>
      <c r="AC69" s="190"/>
      <c r="AD69" s="190"/>
      <c r="AE69" s="194"/>
      <c r="AF69" s="190"/>
      <c r="AG69" s="190"/>
      <c r="AH69" s="186"/>
      <c r="AI69" s="190"/>
      <c r="AJ69" s="190"/>
      <c r="BI69" s="192"/>
      <c r="BJ69" s="187"/>
      <c r="BK69" s="192"/>
      <c r="BL69" s="189" t="e">
        <v>#N/A</v>
      </c>
      <c r="BM69" s="190" t="e">
        <v>#N/A</v>
      </c>
      <c r="BN69" s="208" t="e">
        <v>#N/A</v>
      </c>
      <c r="BO69" s="203" t="e">
        <v>#N/A</v>
      </c>
      <c r="BP69" s="190" t="e">
        <v>#N/A</v>
      </c>
      <c r="BQ69" s="204" t="e">
        <v>#N/A</v>
      </c>
      <c r="CS69" s="225"/>
      <c r="CT69" s="199"/>
      <c r="CU69" s="203" t="e">
        <v>#N/A</v>
      </c>
      <c r="CV69" s="203" t="e">
        <v>#N/A</v>
      </c>
      <c r="CY69" s="192"/>
      <c r="CZ69" s="192"/>
      <c r="DA69" s="201">
        <f t="shared" si="3"/>
        <v>0</v>
      </c>
      <c r="DB69" s="221">
        <f t="shared" si="4"/>
        <v>0</v>
      </c>
      <c r="DC69" s="201" t="e">
        <f t="shared" si="5"/>
        <v>#N/A</v>
      </c>
      <c r="DZ69" s="181"/>
      <c r="EA69" s="134"/>
      <c r="EB69" s="130" t="e">
        <v>#N/A</v>
      </c>
      <c r="EC69" s="168" t="e">
        <v>#N/A</v>
      </c>
    </row>
    <row r="70" spans="1:133" x14ac:dyDescent="0.3">
      <c r="A70" s="194" t="s">
        <v>556</v>
      </c>
      <c r="B70" s="194" t="s">
        <v>1761</v>
      </c>
      <c r="C70" s="251">
        <v>1010052404</v>
      </c>
      <c r="D70" s="194" t="s">
        <v>387</v>
      </c>
      <c r="E70" s="194" t="s">
        <v>291</v>
      </c>
      <c r="F70" s="194" t="s">
        <v>310</v>
      </c>
      <c r="G70" s="124">
        <v>45672</v>
      </c>
      <c r="H70" s="261">
        <v>17365980</v>
      </c>
      <c r="I70" s="194" t="s">
        <v>294</v>
      </c>
      <c r="J70" s="124">
        <v>45672</v>
      </c>
      <c r="K70" s="124">
        <v>45852</v>
      </c>
      <c r="L70" s="186" t="s">
        <v>288</v>
      </c>
      <c r="M70" s="194" t="s">
        <v>288</v>
      </c>
      <c r="N70" s="194" t="s">
        <v>288</v>
      </c>
      <c r="O70" s="209">
        <v>7</v>
      </c>
      <c r="P70" s="131">
        <v>1543643</v>
      </c>
      <c r="Q70" s="200">
        <v>45672</v>
      </c>
      <c r="R70" s="128">
        <v>45688</v>
      </c>
      <c r="S70" s="131">
        <v>2894330</v>
      </c>
      <c r="T70" s="128">
        <v>45689</v>
      </c>
      <c r="U70" s="190">
        <v>45716</v>
      </c>
      <c r="V70" s="131">
        <v>2894330</v>
      </c>
      <c r="W70" s="128">
        <v>45717</v>
      </c>
      <c r="X70" s="128">
        <v>45747</v>
      </c>
      <c r="Y70" s="131">
        <v>2894330</v>
      </c>
      <c r="Z70" s="190">
        <v>45748</v>
      </c>
      <c r="AA70" s="190">
        <v>45777</v>
      </c>
      <c r="AB70" s="131">
        <v>2894330</v>
      </c>
      <c r="AC70" s="190">
        <v>45778</v>
      </c>
      <c r="AD70" s="190">
        <v>45808</v>
      </c>
      <c r="AE70" s="131">
        <v>2894330</v>
      </c>
      <c r="AF70" s="190">
        <v>45809</v>
      </c>
      <c r="AG70" s="190">
        <v>45838</v>
      </c>
      <c r="AH70" s="129">
        <v>1350687</v>
      </c>
      <c r="AI70" s="190">
        <v>45839</v>
      </c>
      <c r="AJ70" s="190">
        <v>45852</v>
      </c>
      <c r="BI70" s="192" t="s">
        <v>278</v>
      </c>
      <c r="BJ70" s="187" t="s">
        <v>332</v>
      </c>
      <c r="BK70" s="192" t="s">
        <v>280</v>
      </c>
      <c r="BL70" s="189">
        <v>89</v>
      </c>
      <c r="BM70" s="190">
        <v>45672</v>
      </c>
      <c r="BN70" s="208">
        <v>1044514812</v>
      </c>
      <c r="BO70" s="203">
        <v>53</v>
      </c>
      <c r="BP70" s="190">
        <v>45672</v>
      </c>
      <c r="BQ70" s="204">
        <v>17365980</v>
      </c>
      <c r="CS70" s="197" t="s">
        <v>440</v>
      </c>
      <c r="CT70" s="125">
        <v>1010052404</v>
      </c>
      <c r="CU70" s="203">
        <v>504</v>
      </c>
      <c r="CV70" s="203" t="s">
        <v>1615</v>
      </c>
      <c r="CY70" s="192">
        <v>6910</v>
      </c>
      <c r="CZ70" s="192" t="s">
        <v>289</v>
      </c>
      <c r="DA70" s="201">
        <f t="shared" si="3"/>
        <v>17365980</v>
      </c>
      <c r="DB70" s="221">
        <f t="shared" si="4"/>
        <v>0</v>
      </c>
      <c r="DC70" s="201">
        <f t="shared" si="5"/>
        <v>0</v>
      </c>
      <c r="DZ70" s="181" t="s">
        <v>1762</v>
      </c>
      <c r="EA70" s="134" t="s">
        <v>281</v>
      </c>
      <c r="EB70" s="130">
        <v>17346234</v>
      </c>
      <c r="EC70" s="168">
        <v>45852</v>
      </c>
    </row>
    <row r="71" spans="1:133" x14ac:dyDescent="0.3">
      <c r="A71" s="267"/>
      <c r="B71" s="194" t="s">
        <v>1763</v>
      </c>
      <c r="C71" s="251">
        <v>40218615</v>
      </c>
      <c r="D71" s="186" t="s">
        <v>388</v>
      </c>
      <c r="E71" s="194" t="s">
        <v>291</v>
      </c>
      <c r="F71" s="194" t="s">
        <v>389</v>
      </c>
      <c r="G71" s="124">
        <v>45672</v>
      </c>
      <c r="H71" s="261">
        <v>23525538</v>
      </c>
      <c r="I71" s="194" t="s">
        <v>294</v>
      </c>
      <c r="J71" s="124">
        <v>45672</v>
      </c>
      <c r="K71" s="124">
        <v>45852</v>
      </c>
      <c r="L71" s="186" t="s">
        <v>288</v>
      </c>
      <c r="M71" s="194" t="s">
        <v>288</v>
      </c>
      <c r="N71" s="194" t="s">
        <v>288</v>
      </c>
      <c r="O71" s="209">
        <v>7</v>
      </c>
      <c r="P71" s="131">
        <v>2091159</v>
      </c>
      <c r="Q71" s="200">
        <v>45672</v>
      </c>
      <c r="R71" s="128">
        <v>45688</v>
      </c>
      <c r="S71" s="131">
        <v>3920923</v>
      </c>
      <c r="T71" s="128">
        <v>45689</v>
      </c>
      <c r="U71" s="190">
        <v>45716</v>
      </c>
      <c r="V71" s="131">
        <v>3920923</v>
      </c>
      <c r="W71" s="128">
        <v>45717</v>
      </c>
      <c r="X71" s="128">
        <v>45747</v>
      </c>
      <c r="Y71" s="131">
        <v>3920923</v>
      </c>
      <c r="Z71" s="190">
        <v>45748</v>
      </c>
      <c r="AA71" s="190">
        <v>45777</v>
      </c>
      <c r="AB71" s="131">
        <v>3920923</v>
      </c>
      <c r="AC71" s="190">
        <v>45778</v>
      </c>
      <c r="AD71" s="190">
        <v>45808</v>
      </c>
      <c r="AE71" s="131">
        <v>3920923</v>
      </c>
      <c r="AF71" s="190">
        <v>45809</v>
      </c>
      <c r="AG71" s="190">
        <v>45838</v>
      </c>
      <c r="AH71" s="129">
        <v>1829764</v>
      </c>
      <c r="AI71" s="190">
        <v>45839</v>
      </c>
      <c r="AJ71" s="190">
        <v>45852</v>
      </c>
      <c r="BI71" s="192" t="s">
        <v>278</v>
      </c>
      <c r="BJ71" s="187" t="s">
        <v>332</v>
      </c>
      <c r="BK71" s="192" t="s">
        <v>280</v>
      </c>
      <c r="BL71" s="189">
        <v>89</v>
      </c>
      <c r="BM71" s="190">
        <v>45672</v>
      </c>
      <c r="BN71" s="208">
        <v>1044514812</v>
      </c>
      <c r="BO71" s="203">
        <v>54</v>
      </c>
      <c r="BP71" s="190">
        <v>45672</v>
      </c>
      <c r="BQ71" s="204">
        <v>23525538</v>
      </c>
      <c r="CS71" s="197" t="s">
        <v>1764</v>
      </c>
      <c r="CT71" s="199">
        <v>40218615</v>
      </c>
      <c r="CU71" s="203">
        <v>504</v>
      </c>
      <c r="CV71" s="203" t="s">
        <v>1765</v>
      </c>
      <c r="CY71" s="192">
        <v>8299</v>
      </c>
      <c r="CZ71" s="192" t="s">
        <v>290</v>
      </c>
      <c r="DA71" s="201">
        <f t="shared" si="3"/>
        <v>23525538</v>
      </c>
      <c r="DB71" s="221">
        <f t="shared" si="4"/>
        <v>0</v>
      </c>
      <c r="DC71" s="201">
        <f t="shared" si="5"/>
        <v>0</v>
      </c>
      <c r="DZ71" s="181" t="s">
        <v>1766</v>
      </c>
      <c r="EA71" s="134" t="s">
        <v>1078</v>
      </c>
      <c r="EB71" s="130">
        <v>17346234</v>
      </c>
      <c r="EC71" s="168">
        <v>45852</v>
      </c>
    </row>
    <row r="72" spans="1:133" x14ac:dyDescent="0.3">
      <c r="A72" s="267"/>
      <c r="B72" s="194" t="s">
        <v>1767</v>
      </c>
      <c r="C72" s="253">
        <v>40447397</v>
      </c>
      <c r="D72" s="186" t="s">
        <v>390</v>
      </c>
      <c r="E72" s="194" t="s">
        <v>291</v>
      </c>
      <c r="F72" s="194" t="s">
        <v>389</v>
      </c>
      <c r="G72" s="124">
        <v>45672</v>
      </c>
      <c r="H72" s="261">
        <v>23525538</v>
      </c>
      <c r="I72" s="194" t="s">
        <v>294</v>
      </c>
      <c r="J72" s="124">
        <v>45672</v>
      </c>
      <c r="K72" s="124">
        <v>45852</v>
      </c>
      <c r="L72" s="186" t="s">
        <v>288</v>
      </c>
      <c r="M72" s="194" t="s">
        <v>288</v>
      </c>
      <c r="N72" s="194" t="s">
        <v>288</v>
      </c>
      <c r="O72" s="209">
        <v>7</v>
      </c>
      <c r="P72" s="131">
        <v>2091159</v>
      </c>
      <c r="Q72" s="200">
        <v>45672</v>
      </c>
      <c r="R72" s="128">
        <v>45688</v>
      </c>
      <c r="S72" s="131">
        <v>3920923</v>
      </c>
      <c r="T72" s="128">
        <v>45689</v>
      </c>
      <c r="U72" s="190">
        <v>45716</v>
      </c>
      <c r="V72" s="131">
        <v>3920923</v>
      </c>
      <c r="W72" s="128">
        <v>45717</v>
      </c>
      <c r="X72" s="128">
        <v>45747</v>
      </c>
      <c r="Y72" s="131">
        <v>3920923</v>
      </c>
      <c r="Z72" s="190">
        <v>45748</v>
      </c>
      <c r="AA72" s="190">
        <v>45777</v>
      </c>
      <c r="AB72" s="131">
        <v>3920923</v>
      </c>
      <c r="AC72" s="190">
        <v>45778</v>
      </c>
      <c r="AD72" s="190">
        <v>45808</v>
      </c>
      <c r="AE72" s="131">
        <v>3920923</v>
      </c>
      <c r="AF72" s="190">
        <v>45809</v>
      </c>
      <c r="AG72" s="190">
        <v>45838</v>
      </c>
      <c r="AH72" s="129">
        <v>1829764</v>
      </c>
      <c r="AI72" s="190">
        <v>45839</v>
      </c>
      <c r="AJ72" s="190">
        <v>45852</v>
      </c>
      <c r="BI72" s="192" t="s">
        <v>278</v>
      </c>
      <c r="BJ72" s="187" t="s">
        <v>332</v>
      </c>
      <c r="BK72" s="192" t="s">
        <v>280</v>
      </c>
      <c r="BL72" s="189">
        <v>89</v>
      </c>
      <c r="BM72" s="190">
        <v>45672</v>
      </c>
      <c r="BN72" s="208">
        <v>1044514812</v>
      </c>
      <c r="BO72" s="203">
        <v>55</v>
      </c>
      <c r="BP72" s="190">
        <v>45672</v>
      </c>
      <c r="BQ72" s="204">
        <v>23525538</v>
      </c>
      <c r="CS72" s="197" t="s">
        <v>1768</v>
      </c>
      <c r="CT72" s="126">
        <v>40447397</v>
      </c>
      <c r="CU72" s="203">
        <v>504</v>
      </c>
      <c r="CV72" s="203" t="s">
        <v>1765</v>
      </c>
      <c r="CY72" s="192">
        <v>8299</v>
      </c>
      <c r="CZ72" s="192" t="s">
        <v>290</v>
      </c>
      <c r="DA72" s="201">
        <f t="shared" si="3"/>
        <v>23525538</v>
      </c>
      <c r="DB72" s="221">
        <f t="shared" si="4"/>
        <v>0</v>
      </c>
      <c r="DC72" s="201">
        <f t="shared" si="5"/>
        <v>0</v>
      </c>
      <c r="DZ72" s="181" t="s">
        <v>1769</v>
      </c>
      <c r="EA72" s="134" t="s">
        <v>1078</v>
      </c>
      <c r="EB72" s="130">
        <v>17346234</v>
      </c>
      <c r="EC72" s="168">
        <v>45852</v>
      </c>
    </row>
    <row r="73" spans="1:133" x14ac:dyDescent="0.3">
      <c r="A73" s="194"/>
      <c r="B73" s="194" t="s">
        <v>1770</v>
      </c>
      <c r="C73" s="251">
        <v>1121845390</v>
      </c>
      <c r="D73" s="194" t="s">
        <v>391</v>
      </c>
      <c r="E73" s="194" t="s">
        <v>292</v>
      </c>
      <c r="F73" s="194" t="s">
        <v>392</v>
      </c>
      <c r="G73" s="124">
        <v>45672</v>
      </c>
      <c r="H73" s="261">
        <v>15413280</v>
      </c>
      <c r="I73" s="194" t="s">
        <v>294</v>
      </c>
      <c r="J73" s="124">
        <v>45672</v>
      </c>
      <c r="K73" s="124">
        <v>45852</v>
      </c>
      <c r="L73" s="186" t="s">
        <v>288</v>
      </c>
      <c r="M73" s="194" t="s">
        <v>288</v>
      </c>
      <c r="N73" s="194" t="s">
        <v>288</v>
      </c>
      <c r="O73" s="209">
        <v>7</v>
      </c>
      <c r="P73" s="131">
        <v>1370069</v>
      </c>
      <c r="Q73" s="200">
        <v>45672</v>
      </c>
      <c r="R73" s="128">
        <v>45688</v>
      </c>
      <c r="S73" s="131">
        <v>2568880</v>
      </c>
      <c r="T73" s="128">
        <v>45689</v>
      </c>
      <c r="U73" s="190">
        <v>45716</v>
      </c>
      <c r="V73" s="131">
        <v>2568880</v>
      </c>
      <c r="W73" s="128">
        <v>45717</v>
      </c>
      <c r="X73" s="128">
        <v>45747</v>
      </c>
      <c r="Y73" s="131">
        <v>2568880</v>
      </c>
      <c r="Z73" s="190">
        <v>45748</v>
      </c>
      <c r="AA73" s="190">
        <v>45777</v>
      </c>
      <c r="AB73" s="131">
        <v>2568880</v>
      </c>
      <c r="AC73" s="190">
        <v>45778</v>
      </c>
      <c r="AD73" s="190">
        <v>45808</v>
      </c>
      <c r="AE73" s="131">
        <v>2568880</v>
      </c>
      <c r="AF73" s="190">
        <v>45809</v>
      </c>
      <c r="AG73" s="190">
        <v>45838</v>
      </c>
      <c r="AH73" s="129">
        <v>1198811</v>
      </c>
      <c r="AI73" s="190">
        <v>45839</v>
      </c>
      <c r="AJ73" s="190">
        <v>45852</v>
      </c>
      <c r="BI73" s="192" t="s">
        <v>278</v>
      </c>
      <c r="BJ73" s="187" t="s">
        <v>332</v>
      </c>
      <c r="BK73" s="192" t="s">
        <v>280</v>
      </c>
      <c r="BL73" s="189">
        <v>89</v>
      </c>
      <c r="BM73" s="190">
        <v>45672</v>
      </c>
      <c r="BN73" s="208">
        <v>1044514812</v>
      </c>
      <c r="BO73" s="203">
        <v>56</v>
      </c>
      <c r="BP73" s="190">
        <v>45672</v>
      </c>
      <c r="BQ73" s="204">
        <v>15413280</v>
      </c>
      <c r="CS73" s="197" t="s">
        <v>1771</v>
      </c>
      <c r="CT73" s="125">
        <v>1121845390.4000001</v>
      </c>
      <c r="CU73" s="203">
        <v>504</v>
      </c>
      <c r="CV73" s="203" t="s">
        <v>1765</v>
      </c>
      <c r="CY73" s="192">
        <v>9609</v>
      </c>
      <c r="CZ73" s="192" t="s">
        <v>290</v>
      </c>
      <c r="DA73" s="201">
        <f t="shared" si="3"/>
        <v>15413280</v>
      </c>
      <c r="DB73" s="221">
        <f t="shared" si="4"/>
        <v>0</v>
      </c>
      <c r="DC73" s="201">
        <f t="shared" si="5"/>
        <v>0</v>
      </c>
      <c r="DZ73" s="181" t="s">
        <v>1772</v>
      </c>
      <c r="EA73" s="134" t="s">
        <v>1078</v>
      </c>
      <c r="EB73" s="130">
        <v>17346234</v>
      </c>
      <c r="EC73" s="168">
        <v>45852</v>
      </c>
    </row>
    <row r="74" spans="1:133" x14ac:dyDescent="0.3">
      <c r="A74" s="266"/>
      <c r="B74" s="194" t="s">
        <v>1773</v>
      </c>
      <c r="C74" s="251">
        <v>40445474</v>
      </c>
      <c r="D74" s="194" t="s">
        <v>393</v>
      </c>
      <c r="E74" s="194" t="s">
        <v>291</v>
      </c>
      <c r="F74" s="194" t="s">
        <v>394</v>
      </c>
      <c r="G74" s="124">
        <v>45672</v>
      </c>
      <c r="H74" s="261">
        <v>31232178</v>
      </c>
      <c r="I74" s="194" t="s">
        <v>294</v>
      </c>
      <c r="J74" s="124">
        <v>45672</v>
      </c>
      <c r="K74" s="124">
        <v>45852</v>
      </c>
      <c r="L74" s="194" t="s">
        <v>288</v>
      </c>
      <c r="M74" s="194" t="s">
        <v>288</v>
      </c>
      <c r="N74" s="194" t="s">
        <v>288</v>
      </c>
      <c r="O74" s="209">
        <v>7</v>
      </c>
      <c r="P74" s="131">
        <v>2776194</v>
      </c>
      <c r="Q74" s="200">
        <v>45672</v>
      </c>
      <c r="R74" s="128">
        <v>45688</v>
      </c>
      <c r="S74" s="131">
        <v>5205363</v>
      </c>
      <c r="T74" s="128">
        <v>45689</v>
      </c>
      <c r="U74" s="190">
        <v>45716</v>
      </c>
      <c r="V74" s="131">
        <v>5205363</v>
      </c>
      <c r="W74" s="128">
        <v>45717</v>
      </c>
      <c r="X74" s="128">
        <v>45747</v>
      </c>
      <c r="Y74" s="131">
        <v>5205363</v>
      </c>
      <c r="Z74" s="190">
        <v>45748</v>
      </c>
      <c r="AA74" s="190">
        <v>45777</v>
      </c>
      <c r="AB74" s="131">
        <v>5205363</v>
      </c>
      <c r="AC74" s="190">
        <v>45778</v>
      </c>
      <c r="AD74" s="190">
        <v>45808</v>
      </c>
      <c r="AE74" s="131">
        <v>5205363</v>
      </c>
      <c r="AF74" s="190">
        <v>45809</v>
      </c>
      <c r="AG74" s="190">
        <v>45838</v>
      </c>
      <c r="AH74" s="129">
        <v>2429169</v>
      </c>
      <c r="AI74" s="190">
        <v>45839</v>
      </c>
      <c r="AJ74" s="190">
        <v>45852</v>
      </c>
      <c r="BI74" s="192" t="s">
        <v>278</v>
      </c>
      <c r="BJ74" s="187" t="s">
        <v>332</v>
      </c>
      <c r="BK74" s="192" t="s">
        <v>280</v>
      </c>
      <c r="BL74" s="189">
        <v>89</v>
      </c>
      <c r="BM74" s="190">
        <v>45672</v>
      </c>
      <c r="BN74" s="208">
        <v>1044514812</v>
      </c>
      <c r="BO74" s="203">
        <v>57</v>
      </c>
      <c r="BP74" s="190">
        <v>45672</v>
      </c>
      <c r="BQ74" s="204">
        <v>31232178</v>
      </c>
      <c r="CS74" s="197" t="s">
        <v>1366</v>
      </c>
      <c r="CT74" s="196">
        <v>40445474.299999997</v>
      </c>
      <c r="CU74" s="203">
        <v>504</v>
      </c>
      <c r="CV74" s="203" t="s">
        <v>1765</v>
      </c>
      <c r="CY74" s="192">
        <v>7110</v>
      </c>
      <c r="CZ74" s="192" t="s">
        <v>289</v>
      </c>
      <c r="DA74" s="201">
        <f t="shared" si="3"/>
        <v>31232178</v>
      </c>
      <c r="DB74" s="221">
        <f t="shared" si="4"/>
        <v>0</v>
      </c>
      <c r="DC74" s="201">
        <f t="shared" si="5"/>
        <v>0</v>
      </c>
      <c r="DZ74" s="181" t="s">
        <v>1774</v>
      </c>
      <c r="EA74" s="134" t="s">
        <v>1078</v>
      </c>
      <c r="EB74" s="130">
        <v>17346234</v>
      </c>
      <c r="EC74" s="168">
        <v>45852</v>
      </c>
    </row>
    <row r="75" spans="1:133" x14ac:dyDescent="0.3">
      <c r="A75" s="194"/>
      <c r="B75" s="194" t="s">
        <v>1775</v>
      </c>
      <c r="C75" s="251">
        <v>1121880108</v>
      </c>
      <c r="D75" s="194" t="s">
        <v>395</v>
      </c>
      <c r="E75" s="194" t="s">
        <v>292</v>
      </c>
      <c r="F75" s="194" t="s">
        <v>396</v>
      </c>
      <c r="G75" s="124">
        <v>45672</v>
      </c>
      <c r="H75" s="261">
        <v>15413280</v>
      </c>
      <c r="I75" s="194" t="s">
        <v>294</v>
      </c>
      <c r="J75" s="124">
        <v>45672</v>
      </c>
      <c r="K75" s="124">
        <v>45852</v>
      </c>
      <c r="L75" s="194" t="s">
        <v>288</v>
      </c>
      <c r="M75" s="194" t="s">
        <v>288</v>
      </c>
      <c r="N75" s="194" t="s">
        <v>288</v>
      </c>
      <c r="O75" s="209">
        <v>7</v>
      </c>
      <c r="P75" s="131">
        <v>1370069</v>
      </c>
      <c r="Q75" s="200">
        <v>45672</v>
      </c>
      <c r="R75" s="128">
        <v>45688</v>
      </c>
      <c r="S75" s="131">
        <v>2568880</v>
      </c>
      <c r="T75" s="128">
        <v>45689</v>
      </c>
      <c r="U75" s="190">
        <v>45716</v>
      </c>
      <c r="V75" s="131">
        <v>2568880</v>
      </c>
      <c r="W75" s="128">
        <v>45717</v>
      </c>
      <c r="X75" s="128">
        <v>45747</v>
      </c>
      <c r="Y75" s="131">
        <v>2568880</v>
      </c>
      <c r="Z75" s="190">
        <v>45748</v>
      </c>
      <c r="AA75" s="190">
        <v>45777</v>
      </c>
      <c r="AB75" s="131">
        <v>2568880</v>
      </c>
      <c r="AC75" s="190">
        <v>45778</v>
      </c>
      <c r="AD75" s="190">
        <v>45808</v>
      </c>
      <c r="AE75" s="131">
        <v>2568880</v>
      </c>
      <c r="AF75" s="190">
        <v>45809</v>
      </c>
      <c r="AG75" s="190">
        <v>45838</v>
      </c>
      <c r="AH75" s="129">
        <v>1198811</v>
      </c>
      <c r="AI75" s="190">
        <v>45839</v>
      </c>
      <c r="AJ75" s="190">
        <v>45852</v>
      </c>
      <c r="BI75" s="192" t="s">
        <v>278</v>
      </c>
      <c r="BJ75" s="187" t="s">
        <v>332</v>
      </c>
      <c r="BK75" s="192" t="s">
        <v>280</v>
      </c>
      <c r="BL75" s="189">
        <v>89</v>
      </c>
      <c r="BM75" s="190">
        <v>45672</v>
      </c>
      <c r="BN75" s="208">
        <v>1044514812</v>
      </c>
      <c r="BO75" s="203">
        <v>58</v>
      </c>
      <c r="BP75" s="190">
        <v>45672</v>
      </c>
      <c r="BQ75" s="204">
        <v>15413280</v>
      </c>
      <c r="CS75" s="197" t="s">
        <v>1776</v>
      </c>
      <c r="CT75" s="125">
        <v>1121880108</v>
      </c>
      <c r="CU75" s="203">
        <v>504</v>
      </c>
      <c r="CV75" s="203" t="s">
        <v>1765</v>
      </c>
      <c r="CY75" s="192">
        <v>8299</v>
      </c>
      <c r="CZ75" s="192" t="s">
        <v>290</v>
      </c>
      <c r="DA75" s="201">
        <f t="shared" si="3"/>
        <v>15413280</v>
      </c>
      <c r="DB75" s="221">
        <f t="shared" si="4"/>
        <v>0</v>
      </c>
      <c r="DC75" s="201">
        <f t="shared" si="5"/>
        <v>0</v>
      </c>
      <c r="DZ75" s="181" t="s">
        <v>1777</v>
      </c>
      <c r="EA75" s="134" t="s">
        <v>1078</v>
      </c>
      <c r="EB75" s="130">
        <v>17346234</v>
      </c>
      <c r="EC75" s="168">
        <v>45852</v>
      </c>
    </row>
    <row r="76" spans="1:133" x14ac:dyDescent="0.3">
      <c r="A76" s="266"/>
      <c r="B76" s="194" t="s">
        <v>1778</v>
      </c>
      <c r="C76" s="253">
        <v>40441513</v>
      </c>
      <c r="D76" s="186" t="s">
        <v>397</v>
      </c>
      <c r="E76" s="194" t="s">
        <v>291</v>
      </c>
      <c r="F76" s="194" t="s">
        <v>398</v>
      </c>
      <c r="G76" s="124">
        <v>45672</v>
      </c>
      <c r="H76" s="261">
        <v>23525538</v>
      </c>
      <c r="I76" s="194" t="s">
        <v>294</v>
      </c>
      <c r="J76" s="124">
        <v>45672</v>
      </c>
      <c r="K76" s="124">
        <v>45852</v>
      </c>
      <c r="L76" s="194" t="s">
        <v>288</v>
      </c>
      <c r="M76" s="194" t="s">
        <v>288</v>
      </c>
      <c r="N76" s="194" t="s">
        <v>288</v>
      </c>
      <c r="O76" s="209">
        <v>7</v>
      </c>
      <c r="P76" s="131">
        <v>2091159</v>
      </c>
      <c r="Q76" s="200">
        <v>45672</v>
      </c>
      <c r="R76" s="128">
        <v>45688</v>
      </c>
      <c r="S76" s="131">
        <v>3920923</v>
      </c>
      <c r="T76" s="128">
        <v>45689</v>
      </c>
      <c r="U76" s="190">
        <v>45716</v>
      </c>
      <c r="V76" s="131">
        <v>3920923</v>
      </c>
      <c r="W76" s="128">
        <v>45717</v>
      </c>
      <c r="X76" s="128">
        <v>45747</v>
      </c>
      <c r="Y76" s="131">
        <v>3920923</v>
      </c>
      <c r="Z76" s="190">
        <v>45748</v>
      </c>
      <c r="AA76" s="190">
        <v>45777</v>
      </c>
      <c r="AB76" s="131">
        <v>3920923</v>
      </c>
      <c r="AC76" s="190">
        <v>45778</v>
      </c>
      <c r="AD76" s="190">
        <v>45808</v>
      </c>
      <c r="AE76" s="131">
        <v>3920923</v>
      </c>
      <c r="AF76" s="190">
        <v>45809</v>
      </c>
      <c r="AG76" s="190">
        <v>45838</v>
      </c>
      <c r="AH76" s="129">
        <v>1829764</v>
      </c>
      <c r="AI76" s="190">
        <v>45839</v>
      </c>
      <c r="AJ76" s="190">
        <v>45852</v>
      </c>
      <c r="BI76" s="192" t="s">
        <v>278</v>
      </c>
      <c r="BJ76" s="187" t="s">
        <v>332</v>
      </c>
      <c r="BK76" s="192" t="s">
        <v>280</v>
      </c>
      <c r="BL76" s="189">
        <v>89</v>
      </c>
      <c r="BM76" s="190">
        <v>45672</v>
      </c>
      <c r="BN76" s="208">
        <v>1044514812</v>
      </c>
      <c r="BO76" s="203">
        <v>59</v>
      </c>
      <c r="BP76" s="190">
        <v>45672</v>
      </c>
      <c r="BQ76" s="204">
        <v>23525538</v>
      </c>
      <c r="CS76" s="197" t="s">
        <v>441</v>
      </c>
      <c r="CT76" s="126">
        <v>40441513</v>
      </c>
      <c r="CU76" s="203">
        <v>504</v>
      </c>
      <c r="CV76" s="203" t="s">
        <v>1779</v>
      </c>
      <c r="CY76" s="192">
        <v>8299</v>
      </c>
      <c r="CZ76" s="192" t="s">
        <v>290</v>
      </c>
      <c r="DA76" s="201">
        <f t="shared" si="3"/>
        <v>23525538</v>
      </c>
      <c r="DB76" s="221">
        <f t="shared" si="4"/>
        <v>0</v>
      </c>
      <c r="DC76" s="201">
        <f t="shared" si="5"/>
        <v>0</v>
      </c>
      <c r="DZ76" s="181" t="s">
        <v>1780</v>
      </c>
      <c r="EA76" s="134" t="s">
        <v>279</v>
      </c>
      <c r="EB76" s="130">
        <v>17346234</v>
      </c>
      <c r="EC76" s="168">
        <v>45852</v>
      </c>
    </row>
    <row r="77" spans="1:133" x14ac:dyDescent="0.3">
      <c r="A77" s="266"/>
      <c r="B77" s="194" t="s">
        <v>1781</v>
      </c>
      <c r="C77" s="253">
        <v>80830452</v>
      </c>
      <c r="D77" s="186" t="s">
        <v>399</v>
      </c>
      <c r="E77" s="194" t="s">
        <v>291</v>
      </c>
      <c r="F77" s="194" t="s">
        <v>400</v>
      </c>
      <c r="G77" s="124">
        <v>45672</v>
      </c>
      <c r="H77" s="261">
        <v>31232178</v>
      </c>
      <c r="I77" s="194" t="s">
        <v>294</v>
      </c>
      <c r="J77" s="124">
        <v>45672</v>
      </c>
      <c r="K77" s="124">
        <v>45852</v>
      </c>
      <c r="L77" s="194" t="s">
        <v>288</v>
      </c>
      <c r="M77" s="194" t="s">
        <v>288</v>
      </c>
      <c r="N77" s="194" t="s">
        <v>288</v>
      </c>
      <c r="O77" s="209">
        <v>7</v>
      </c>
      <c r="P77" s="131">
        <v>2776194</v>
      </c>
      <c r="Q77" s="200">
        <v>45672</v>
      </c>
      <c r="R77" s="128">
        <v>45688</v>
      </c>
      <c r="S77" s="131">
        <v>5205363</v>
      </c>
      <c r="T77" s="128">
        <v>45689</v>
      </c>
      <c r="U77" s="190">
        <v>45716</v>
      </c>
      <c r="V77" s="131">
        <v>5205363</v>
      </c>
      <c r="W77" s="128">
        <v>45717</v>
      </c>
      <c r="X77" s="128">
        <v>45747</v>
      </c>
      <c r="Y77" s="131">
        <v>5205363</v>
      </c>
      <c r="Z77" s="190">
        <v>45748</v>
      </c>
      <c r="AA77" s="190">
        <v>45777</v>
      </c>
      <c r="AB77" s="131">
        <v>5205363</v>
      </c>
      <c r="AC77" s="190">
        <v>45778</v>
      </c>
      <c r="AD77" s="190">
        <v>45808</v>
      </c>
      <c r="AE77" s="131">
        <v>5205363</v>
      </c>
      <c r="AF77" s="190">
        <v>45809</v>
      </c>
      <c r="AG77" s="190">
        <v>45838</v>
      </c>
      <c r="AH77" s="129">
        <v>2429169</v>
      </c>
      <c r="AI77" s="190">
        <v>45839</v>
      </c>
      <c r="AJ77" s="190">
        <v>45852</v>
      </c>
      <c r="BI77" s="192" t="s">
        <v>278</v>
      </c>
      <c r="BJ77" s="187" t="s">
        <v>332</v>
      </c>
      <c r="BK77" s="192" t="s">
        <v>280</v>
      </c>
      <c r="BL77" s="189">
        <v>89</v>
      </c>
      <c r="BM77" s="190">
        <v>45672</v>
      </c>
      <c r="BN77" s="208">
        <v>1044514812</v>
      </c>
      <c r="BO77" s="203">
        <v>60</v>
      </c>
      <c r="BP77" s="190">
        <v>45672</v>
      </c>
      <c r="BQ77" s="204">
        <v>31232178</v>
      </c>
      <c r="CS77" s="197" t="s">
        <v>448</v>
      </c>
      <c r="CT77" s="199">
        <v>80830452</v>
      </c>
      <c r="CU77" s="203">
        <v>504</v>
      </c>
      <c r="CV77" s="203" t="s">
        <v>1779</v>
      </c>
      <c r="CY77" s="192">
        <v>4290</v>
      </c>
      <c r="CZ77" s="192" t="s">
        <v>289</v>
      </c>
      <c r="DA77" s="201">
        <f t="shared" si="3"/>
        <v>31232178</v>
      </c>
      <c r="DB77" s="221">
        <f t="shared" si="4"/>
        <v>0</v>
      </c>
      <c r="DC77" s="201">
        <f t="shared" si="5"/>
        <v>0</v>
      </c>
      <c r="DZ77" s="181" t="s">
        <v>1782</v>
      </c>
      <c r="EA77" s="134" t="s">
        <v>279</v>
      </c>
      <c r="EB77" s="130">
        <v>17346234</v>
      </c>
      <c r="EC77" s="168">
        <v>45852</v>
      </c>
    </row>
    <row r="78" spans="1:133" x14ac:dyDescent="0.3">
      <c r="A78" s="252"/>
      <c r="B78" s="194" t="s">
        <v>1783</v>
      </c>
      <c r="C78" s="253">
        <v>17342779</v>
      </c>
      <c r="D78" s="186" t="s">
        <v>401</v>
      </c>
      <c r="E78" s="194" t="s">
        <v>291</v>
      </c>
      <c r="F78" s="194" t="s">
        <v>400</v>
      </c>
      <c r="G78" s="124">
        <v>45672</v>
      </c>
      <c r="H78" s="261">
        <v>31232178</v>
      </c>
      <c r="I78" s="194" t="s">
        <v>294</v>
      </c>
      <c r="J78" s="124">
        <v>45672</v>
      </c>
      <c r="K78" s="124">
        <v>45852</v>
      </c>
      <c r="L78" s="194" t="s">
        <v>288</v>
      </c>
      <c r="M78" s="194" t="s">
        <v>288</v>
      </c>
      <c r="N78" s="194" t="s">
        <v>288</v>
      </c>
      <c r="O78" s="209">
        <v>7</v>
      </c>
      <c r="P78" s="131">
        <v>2776194</v>
      </c>
      <c r="Q78" s="200">
        <v>45672</v>
      </c>
      <c r="R78" s="128">
        <v>45688</v>
      </c>
      <c r="S78" s="131">
        <v>5205363</v>
      </c>
      <c r="T78" s="128">
        <v>45689</v>
      </c>
      <c r="U78" s="190">
        <v>45716</v>
      </c>
      <c r="V78" s="131">
        <v>5205363</v>
      </c>
      <c r="W78" s="128">
        <v>45717</v>
      </c>
      <c r="X78" s="128">
        <v>45747</v>
      </c>
      <c r="Y78" s="131">
        <v>5205363</v>
      </c>
      <c r="Z78" s="190">
        <v>45748</v>
      </c>
      <c r="AA78" s="190">
        <v>45777</v>
      </c>
      <c r="AB78" s="131">
        <v>5205363</v>
      </c>
      <c r="AC78" s="190">
        <v>45778</v>
      </c>
      <c r="AD78" s="190">
        <v>45808</v>
      </c>
      <c r="AE78" s="131">
        <v>5205363</v>
      </c>
      <c r="AF78" s="190">
        <v>45809</v>
      </c>
      <c r="AG78" s="190">
        <v>45838</v>
      </c>
      <c r="AH78" s="129">
        <v>2429169</v>
      </c>
      <c r="AI78" s="190">
        <v>45839</v>
      </c>
      <c r="AJ78" s="190">
        <v>45852</v>
      </c>
      <c r="BI78" s="192" t="s">
        <v>278</v>
      </c>
      <c r="BJ78" s="187" t="s">
        <v>332</v>
      </c>
      <c r="BK78" s="192" t="s">
        <v>280</v>
      </c>
      <c r="BL78" s="189">
        <v>89</v>
      </c>
      <c r="BM78" s="190">
        <v>45672</v>
      </c>
      <c r="BN78" s="208">
        <v>1044514812</v>
      </c>
      <c r="BO78" s="203">
        <v>61</v>
      </c>
      <c r="BP78" s="190">
        <v>45672</v>
      </c>
      <c r="BQ78" s="204">
        <v>31232178</v>
      </c>
      <c r="CS78" s="197" t="s">
        <v>449</v>
      </c>
      <c r="CT78" s="126">
        <v>17342779</v>
      </c>
      <c r="CU78" s="203">
        <v>504</v>
      </c>
      <c r="CV78" s="203" t="s">
        <v>1779</v>
      </c>
      <c r="CY78" s="192">
        <v>7020</v>
      </c>
      <c r="CZ78" s="192" t="s">
        <v>289</v>
      </c>
      <c r="DA78" s="201">
        <f t="shared" si="3"/>
        <v>31232178</v>
      </c>
      <c r="DB78" s="221">
        <f t="shared" si="4"/>
        <v>0</v>
      </c>
      <c r="DC78" s="201">
        <f t="shared" si="5"/>
        <v>0</v>
      </c>
      <c r="DZ78" s="181" t="s">
        <v>1784</v>
      </c>
      <c r="EA78" s="134" t="s">
        <v>279</v>
      </c>
      <c r="EB78" s="130">
        <v>17346234</v>
      </c>
      <c r="EC78" s="168">
        <v>45852</v>
      </c>
    </row>
    <row r="79" spans="1:133" x14ac:dyDescent="0.3">
      <c r="A79" s="194"/>
      <c r="B79" s="194" t="s">
        <v>1785</v>
      </c>
      <c r="C79" s="251">
        <v>1121848597</v>
      </c>
      <c r="D79" s="194" t="s">
        <v>402</v>
      </c>
      <c r="E79" s="194" t="s">
        <v>291</v>
      </c>
      <c r="F79" s="194" t="s">
        <v>403</v>
      </c>
      <c r="G79" s="124">
        <v>45672</v>
      </c>
      <c r="H79" s="261">
        <v>23525538</v>
      </c>
      <c r="I79" s="194" t="s">
        <v>294</v>
      </c>
      <c r="J79" s="124">
        <v>45672</v>
      </c>
      <c r="K79" s="124">
        <v>45852</v>
      </c>
      <c r="L79" s="194" t="s">
        <v>288</v>
      </c>
      <c r="M79" s="194" t="s">
        <v>288</v>
      </c>
      <c r="N79" s="194" t="s">
        <v>288</v>
      </c>
      <c r="O79" s="209">
        <v>7</v>
      </c>
      <c r="P79" s="131">
        <v>2091159</v>
      </c>
      <c r="Q79" s="200">
        <v>45672</v>
      </c>
      <c r="R79" s="128">
        <v>45688</v>
      </c>
      <c r="S79" s="131">
        <v>3920923</v>
      </c>
      <c r="T79" s="128">
        <v>45689</v>
      </c>
      <c r="U79" s="190">
        <v>45716</v>
      </c>
      <c r="V79" s="131">
        <v>3920923</v>
      </c>
      <c r="W79" s="128">
        <v>45717</v>
      </c>
      <c r="X79" s="128">
        <v>45747</v>
      </c>
      <c r="Y79" s="131">
        <v>3920923</v>
      </c>
      <c r="Z79" s="190">
        <v>45748</v>
      </c>
      <c r="AA79" s="190">
        <v>45777</v>
      </c>
      <c r="AB79" s="131">
        <v>3920923</v>
      </c>
      <c r="AC79" s="190">
        <v>45778</v>
      </c>
      <c r="AD79" s="190">
        <v>45808</v>
      </c>
      <c r="AE79" s="131">
        <v>3920923</v>
      </c>
      <c r="AF79" s="190">
        <v>45809</v>
      </c>
      <c r="AG79" s="190">
        <v>45838</v>
      </c>
      <c r="AH79" s="129">
        <v>1829764</v>
      </c>
      <c r="AI79" s="190">
        <v>45839</v>
      </c>
      <c r="AJ79" s="190">
        <v>45852</v>
      </c>
      <c r="BI79" s="192" t="s">
        <v>278</v>
      </c>
      <c r="BJ79" s="187" t="s">
        <v>332</v>
      </c>
      <c r="BK79" s="192" t="s">
        <v>280</v>
      </c>
      <c r="BL79" s="189">
        <v>89</v>
      </c>
      <c r="BM79" s="190">
        <v>45672</v>
      </c>
      <c r="BN79" s="208">
        <v>1044514812</v>
      </c>
      <c r="BO79" s="203">
        <v>62</v>
      </c>
      <c r="BP79" s="190">
        <v>45672</v>
      </c>
      <c r="BQ79" s="204">
        <v>23525538</v>
      </c>
      <c r="CS79" s="197" t="s">
        <v>1786</v>
      </c>
      <c r="CT79" s="199">
        <v>1121848597</v>
      </c>
      <c r="CU79" s="203">
        <v>504</v>
      </c>
      <c r="CV79" s="203" t="s">
        <v>1779</v>
      </c>
      <c r="CY79" s="192">
        <v>7490</v>
      </c>
      <c r="CZ79" s="192" t="s">
        <v>290</v>
      </c>
      <c r="DA79" s="201">
        <f t="shared" si="3"/>
        <v>23525538</v>
      </c>
      <c r="DB79" s="221">
        <f t="shared" si="4"/>
        <v>0</v>
      </c>
      <c r="DC79" s="201">
        <f t="shared" si="5"/>
        <v>0</v>
      </c>
      <c r="DZ79" s="181" t="s">
        <v>1787</v>
      </c>
      <c r="EA79" s="134" t="s">
        <v>279</v>
      </c>
      <c r="EB79" s="130">
        <v>17346234</v>
      </c>
      <c r="EC79" s="168">
        <v>45852</v>
      </c>
    </row>
    <row r="80" spans="1:133" x14ac:dyDescent="0.3">
      <c r="A80" s="194"/>
      <c r="B80" s="194" t="s">
        <v>1788</v>
      </c>
      <c r="C80" s="253">
        <v>1121889543</v>
      </c>
      <c r="D80" s="186" t="s">
        <v>404</v>
      </c>
      <c r="E80" s="194" t="s">
        <v>291</v>
      </c>
      <c r="F80" s="194" t="s">
        <v>403</v>
      </c>
      <c r="G80" s="124">
        <v>45672</v>
      </c>
      <c r="H80" s="261">
        <v>31232178</v>
      </c>
      <c r="I80" s="194" t="s">
        <v>294</v>
      </c>
      <c r="J80" s="124">
        <v>45672</v>
      </c>
      <c r="K80" s="124">
        <v>45852</v>
      </c>
      <c r="L80" s="194" t="s">
        <v>288</v>
      </c>
      <c r="M80" s="194" t="s">
        <v>288</v>
      </c>
      <c r="N80" s="194" t="s">
        <v>288</v>
      </c>
      <c r="O80" s="209">
        <v>7</v>
      </c>
      <c r="P80" s="131">
        <v>2776194</v>
      </c>
      <c r="Q80" s="200">
        <v>45672</v>
      </c>
      <c r="R80" s="128">
        <v>45688</v>
      </c>
      <c r="S80" s="131">
        <v>5205363</v>
      </c>
      <c r="T80" s="128">
        <v>45689</v>
      </c>
      <c r="U80" s="190">
        <v>45716</v>
      </c>
      <c r="V80" s="131">
        <v>5205363</v>
      </c>
      <c r="W80" s="128">
        <v>45717</v>
      </c>
      <c r="X80" s="128">
        <v>45747</v>
      </c>
      <c r="Y80" s="131">
        <v>5205363</v>
      </c>
      <c r="Z80" s="190">
        <v>45748</v>
      </c>
      <c r="AA80" s="190">
        <v>45777</v>
      </c>
      <c r="AB80" s="131">
        <v>5205363</v>
      </c>
      <c r="AC80" s="190">
        <v>45778</v>
      </c>
      <c r="AD80" s="190">
        <v>45808</v>
      </c>
      <c r="AE80" s="131">
        <v>5205363</v>
      </c>
      <c r="AF80" s="190">
        <v>45809</v>
      </c>
      <c r="AG80" s="190">
        <v>45838</v>
      </c>
      <c r="AH80" s="129">
        <v>2429169</v>
      </c>
      <c r="AI80" s="190">
        <v>45839</v>
      </c>
      <c r="AJ80" s="190">
        <v>45852</v>
      </c>
      <c r="BI80" s="192" t="s">
        <v>278</v>
      </c>
      <c r="BJ80" s="187" t="s">
        <v>332</v>
      </c>
      <c r="BK80" s="192" t="s">
        <v>280</v>
      </c>
      <c r="BL80" s="189">
        <v>89</v>
      </c>
      <c r="BM80" s="190">
        <v>45672</v>
      </c>
      <c r="BN80" s="208">
        <v>1044514812</v>
      </c>
      <c r="BO80" s="203">
        <v>63</v>
      </c>
      <c r="BP80" s="190">
        <v>45672</v>
      </c>
      <c r="BQ80" s="204">
        <v>31232178</v>
      </c>
      <c r="CS80" s="197" t="s">
        <v>442</v>
      </c>
      <c r="CT80" s="198">
        <v>1121889543</v>
      </c>
      <c r="CU80" s="203">
        <v>504</v>
      </c>
      <c r="CV80" s="203" t="s">
        <v>1779</v>
      </c>
      <c r="CY80" s="192">
        <v>8299</v>
      </c>
      <c r="CZ80" s="192" t="s">
        <v>290</v>
      </c>
      <c r="DA80" s="201">
        <f t="shared" si="3"/>
        <v>31232178</v>
      </c>
      <c r="DB80" s="221">
        <f t="shared" si="4"/>
        <v>0</v>
      </c>
      <c r="DC80" s="201">
        <f t="shared" si="5"/>
        <v>0</v>
      </c>
      <c r="DZ80" s="181" t="s">
        <v>1789</v>
      </c>
      <c r="EA80" s="134" t="s">
        <v>279</v>
      </c>
      <c r="EB80" s="130">
        <v>17346234</v>
      </c>
      <c r="EC80" s="168">
        <v>45852</v>
      </c>
    </row>
    <row r="81" spans="1:133" x14ac:dyDescent="0.3">
      <c r="A81" s="194" t="s">
        <v>436</v>
      </c>
      <c r="B81" s="194" t="s">
        <v>1790</v>
      </c>
      <c r="C81" s="194"/>
      <c r="D81" s="194" t="s">
        <v>436</v>
      </c>
      <c r="E81" s="194"/>
      <c r="F81" s="194"/>
      <c r="G81" s="194"/>
      <c r="H81" s="261"/>
      <c r="I81" s="194"/>
      <c r="J81" s="194"/>
      <c r="K81" s="194"/>
      <c r="L81" s="186"/>
      <c r="M81" s="194"/>
      <c r="N81" s="194"/>
      <c r="O81" s="209"/>
      <c r="P81" s="194"/>
      <c r="Q81" s="200"/>
      <c r="R81" s="128"/>
      <c r="S81" s="194"/>
      <c r="T81" s="128"/>
      <c r="U81" s="190"/>
      <c r="V81" s="194"/>
      <c r="W81" s="128"/>
      <c r="X81" s="128"/>
      <c r="Y81" s="194"/>
      <c r="Z81" s="190"/>
      <c r="AA81" s="190"/>
      <c r="AB81" s="194"/>
      <c r="AC81" s="190"/>
      <c r="AD81" s="190"/>
      <c r="AE81" s="194"/>
      <c r="AF81" s="190"/>
      <c r="AG81" s="190"/>
      <c r="AH81" s="186"/>
      <c r="AI81" s="190"/>
      <c r="AJ81" s="190"/>
      <c r="BI81" s="192"/>
      <c r="BJ81" s="187"/>
      <c r="BK81" s="192"/>
      <c r="BL81" s="189" t="e">
        <v>#N/A</v>
      </c>
      <c r="BM81" s="190" t="e">
        <v>#N/A</v>
      </c>
      <c r="BN81" s="208" t="e">
        <v>#N/A</v>
      </c>
      <c r="BO81" s="203" t="e">
        <v>#N/A</v>
      </c>
      <c r="BP81" s="190" t="e">
        <v>#N/A</v>
      </c>
      <c r="BQ81" s="204" t="e">
        <v>#N/A</v>
      </c>
      <c r="CS81" s="197"/>
      <c r="CT81" s="199"/>
      <c r="CU81" s="203" t="e">
        <v>#N/A</v>
      </c>
      <c r="CV81" s="203" t="e">
        <v>#N/A</v>
      </c>
      <c r="CY81" s="192"/>
      <c r="CZ81" s="192"/>
      <c r="DA81" s="201">
        <f t="shared" si="3"/>
        <v>0</v>
      </c>
      <c r="DB81" s="221">
        <f t="shared" si="4"/>
        <v>0</v>
      </c>
      <c r="DC81" s="201" t="e">
        <f t="shared" si="5"/>
        <v>#N/A</v>
      </c>
      <c r="DZ81" s="181"/>
      <c r="EA81" s="134"/>
      <c r="EB81" s="130" t="e">
        <v>#N/A</v>
      </c>
      <c r="EC81" s="168" t="e">
        <v>#N/A</v>
      </c>
    </row>
    <row r="82" spans="1:133" x14ac:dyDescent="0.3">
      <c r="A82" s="194"/>
      <c r="B82" s="194" t="s">
        <v>1791</v>
      </c>
      <c r="C82" s="251">
        <v>1121884982</v>
      </c>
      <c r="D82" s="194" t="s">
        <v>405</v>
      </c>
      <c r="E82" s="194" t="s">
        <v>291</v>
      </c>
      <c r="F82" s="194" t="s">
        <v>406</v>
      </c>
      <c r="G82" s="124">
        <v>45672</v>
      </c>
      <c r="H82" s="261">
        <v>23525538</v>
      </c>
      <c r="I82" s="194" t="s">
        <v>294</v>
      </c>
      <c r="J82" s="124">
        <v>45672</v>
      </c>
      <c r="K82" s="124">
        <v>45852</v>
      </c>
      <c r="L82" s="194" t="s">
        <v>288</v>
      </c>
      <c r="M82" s="194" t="s">
        <v>288</v>
      </c>
      <c r="N82" s="194" t="s">
        <v>288</v>
      </c>
      <c r="O82" s="209">
        <v>7</v>
      </c>
      <c r="P82" s="131">
        <v>2091159</v>
      </c>
      <c r="Q82" s="200">
        <v>45672</v>
      </c>
      <c r="R82" s="128">
        <v>45688</v>
      </c>
      <c r="S82" s="131">
        <v>3920923</v>
      </c>
      <c r="T82" s="128">
        <v>45689</v>
      </c>
      <c r="U82" s="190">
        <v>45716</v>
      </c>
      <c r="V82" s="131">
        <v>3920923</v>
      </c>
      <c r="W82" s="128">
        <v>45717</v>
      </c>
      <c r="X82" s="128">
        <v>45747</v>
      </c>
      <c r="Y82" s="131">
        <v>3920923</v>
      </c>
      <c r="Z82" s="190">
        <v>45748</v>
      </c>
      <c r="AA82" s="190">
        <v>45777</v>
      </c>
      <c r="AB82" s="131">
        <v>3920923</v>
      </c>
      <c r="AC82" s="190">
        <v>45778</v>
      </c>
      <c r="AD82" s="190">
        <v>45808</v>
      </c>
      <c r="AE82" s="131">
        <v>3920923</v>
      </c>
      <c r="AF82" s="190">
        <v>45809</v>
      </c>
      <c r="AG82" s="190">
        <v>45838</v>
      </c>
      <c r="AH82" s="129">
        <v>1829764</v>
      </c>
      <c r="AI82" s="190">
        <v>45839</v>
      </c>
      <c r="AJ82" s="190">
        <v>45852</v>
      </c>
      <c r="BI82" s="192" t="s">
        <v>278</v>
      </c>
      <c r="BJ82" s="187" t="s">
        <v>332</v>
      </c>
      <c r="BK82" s="192" t="s">
        <v>280</v>
      </c>
      <c r="BL82" s="189">
        <v>89</v>
      </c>
      <c r="BM82" s="190">
        <v>45672</v>
      </c>
      <c r="BN82" s="208">
        <v>1044514812</v>
      </c>
      <c r="BO82" s="203">
        <v>64</v>
      </c>
      <c r="BP82" s="190">
        <v>45672</v>
      </c>
      <c r="BQ82" s="204">
        <v>23525538</v>
      </c>
      <c r="CS82" s="197" t="s">
        <v>450</v>
      </c>
      <c r="CT82" s="125">
        <v>1121884982</v>
      </c>
      <c r="CU82" s="203">
        <v>504</v>
      </c>
      <c r="CV82" s="203" t="s">
        <v>1792</v>
      </c>
      <c r="CY82" s="192">
        <v>7490</v>
      </c>
      <c r="CZ82" s="192" t="s">
        <v>290</v>
      </c>
      <c r="DA82" s="201">
        <f t="shared" si="3"/>
        <v>23525538</v>
      </c>
      <c r="DB82" s="221">
        <f t="shared" si="4"/>
        <v>0</v>
      </c>
      <c r="DC82" s="201">
        <f t="shared" si="5"/>
        <v>0</v>
      </c>
      <c r="DZ82" s="181" t="s">
        <v>1793</v>
      </c>
      <c r="EA82" s="134" t="s">
        <v>1079</v>
      </c>
      <c r="EB82" s="130">
        <v>17346234</v>
      </c>
      <c r="EC82" s="168">
        <v>45852</v>
      </c>
    </row>
    <row r="83" spans="1:133" x14ac:dyDescent="0.3">
      <c r="A83" s="268"/>
      <c r="B83" s="194" t="s">
        <v>1794</v>
      </c>
      <c r="C83" s="253">
        <v>86067232</v>
      </c>
      <c r="D83" s="186" t="s">
        <v>407</v>
      </c>
      <c r="E83" s="194" t="s">
        <v>292</v>
      </c>
      <c r="F83" s="186" t="s">
        <v>408</v>
      </c>
      <c r="G83" s="124">
        <v>45672</v>
      </c>
      <c r="H83" s="261">
        <v>13790838</v>
      </c>
      <c r="I83" s="194" t="s">
        <v>294</v>
      </c>
      <c r="J83" s="124">
        <v>45672</v>
      </c>
      <c r="K83" s="124">
        <v>45852</v>
      </c>
      <c r="L83" s="194" t="s">
        <v>288</v>
      </c>
      <c r="M83" s="194" t="s">
        <v>288</v>
      </c>
      <c r="N83" s="194" t="s">
        <v>288</v>
      </c>
      <c r="O83" s="209">
        <v>7</v>
      </c>
      <c r="P83" s="131">
        <v>1225852</v>
      </c>
      <c r="Q83" s="200">
        <v>45672</v>
      </c>
      <c r="R83" s="128">
        <v>45688</v>
      </c>
      <c r="S83" s="131">
        <v>2298473</v>
      </c>
      <c r="T83" s="128">
        <v>45689</v>
      </c>
      <c r="U83" s="190">
        <v>45716</v>
      </c>
      <c r="V83" s="131">
        <v>2298473</v>
      </c>
      <c r="W83" s="128">
        <v>45717</v>
      </c>
      <c r="X83" s="128">
        <v>45747</v>
      </c>
      <c r="Y83" s="131">
        <v>2298473</v>
      </c>
      <c r="Z83" s="190">
        <v>45748</v>
      </c>
      <c r="AA83" s="190">
        <v>45777</v>
      </c>
      <c r="AB83" s="131">
        <v>2298473</v>
      </c>
      <c r="AC83" s="190">
        <v>45778</v>
      </c>
      <c r="AD83" s="190">
        <v>45808</v>
      </c>
      <c r="AE83" s="131">
        <v>2298473</v>
      </c>
      <c r="AF83" s="190">
        <v>45809</v>
      </c>
      <c r="AG83" s="190">
        <v>45838</v>
      </c>
      <c r="AH83" s="129">
        <v>1072621</v>
      </c>
      <c r="AI83" s="190">
        <v>45839</v>
      </c>
      <c r="AJ83" s="190">
        <v>45852</v>
      </c>
      <c r="BI83" s="192" t="s">
        <v>278</v>
      </c>
      <c r="BJ83" s="187" t="s">
        <v>332</v>
      </c>
      <c r="BK83" s="192" t="s">
        <v>280</v>
      </c>
      <c r="BL83" s="189">
        <v>89</v>
      </c>
      <c r="BM83" s="190">
        <v>45672</v>
      </c>
      <c r="BN83" s="208">
        <v>1044514812</v>
      </c>
      <c r="BO83" s="203">
        <v>66</v>
      </c>
      <c r="BP83" s="190">
        <v>45672</v>
      </c>
      <c r="BQ83" s="204">
        <v>13790838</v>
      </c>
      <c r="CS83" s="197" t="s">
        <v>1795</v>
      </c>
      <c r="CT83" s="126">
        <v>86067232</v>
      </c>
      <c r="CU83" s="203">
        <v>27</v>
      </c>
      <c r="CV83" s="203" t="s">
        <v>1480</v>
      </c>
      <c r="CY83" s="192">
        <v>4111</v>
      </c>
      <c r="CZ83" s="192" t="s">
        <v>289</v>
      </c>
      <c r="DA83" s="201">
        <f t="shared" si="3"/>
        <v>13790838</v>
      </c>
      <c r="DB83" s="221">
        <f t="shared" si="4"/>
        <v>0</v>
      </c>
      <c r="DC83" s="201">
        <f t="shared" si="5"/>
        <v>0</v>
      </c>
      <c r="DZ83" s="181" t="s">
        <v>1796</v>
      </c>
      <c r="EA83" s="134" t="s">
        <v>271</v>
      </c>
      <c r="EB83" s="130">
        <v>17346234</v>
      </c>
      <c r="EC83" s="168">
        <v>45852</v>
      </c>
    </row>
    <row r="84" spans="1:133" x14ac:dyDescent="0.3">
      <c r="A84" s="194"/>
      <c r="B84" s="194" t="s">
        <v>1797</v>
      </c>
      <c r="C84" s="253">
        <v>1122651218</v>
      </c>
      <c r="D84" s="186" t="s">
        <v>409</v>
      </c>
      <c r="E84" s="194" t="s">
        <v>292</v>
      </c>
      <c r="F84" s="194" t="s">
        <v>410</v>
      </c>
      <c r="G84" s="124">
        <v>45672</v>
      </c>
      <c r="H84" s="261">
        <v>11559960</v>
      </c>
      <c r="I84" s="194" t="s">
        <v>294</v>
      </c>
      <c r="J84" s="124">
        <v>45672</v>
      </c>
      <c r="K84" s="124">
        <v>45852</v>
      </c>
      <c r="L84" s="194" t="s">
        <v>288</v>
      </c>
      <c r="M84" s="194" t="s">
        <v>288</v>
      </c>
      <c r="N84" s="194" t="s">
        <v>288</v>
      </c>
      <c r="O84" s="209">
        <v>7</v>
      </c>
      <c r="P84" s="131">
        <v>1027552</v>
      </c>
      <c r="Q84" s="200">
        <v>45672</v>
      </c>
      <c r="R84" s="128">
        <v>45688</v>
      </c>
      <c r="S84" s="131">
        <v>1926660</v>
      </c>
      <c r="T84" s="128">
        <v>45689</v>
      </c>
      <c r="U84" s="190">
        <v>45716</v>
      </c>
      <c r="V84" s="131">
        <v>1926660</v>
      </c>
      <c r="W84" s="128">
        <v>45717</v>
      </c>
      <c r="X84" s="128">
        <v>45747</v>
      </c>
      <c r="Y84" s="131">
        <v>1926660</v>
      </c>
      <c r="Z84" s="190">
        <v>45748</v>
      </c>
      <c r="AA84" s="190">
        <v>45777</v>
      </c>
      <c r="AB84" s="131">
        <v>1926660</v>
      </c>
      <c r="AC84" s="190">
        <v>45778</v>
      </c>
      <c r="AD84" s="190">
        <v>45808</v>
      </c>
      <c r="AE84" s="131">
        <v>1926660</v>
      </c>
      <c r="AF84" s="190">
        <v>45809</v>
      </c>
      <c r="AG84" s="190">
        <v>45838</v>
      </c>
      <c r="AH84" s="129">
        <v>899108</v>
      </c>
      <c r="AI84" s="190">
        <v>45839</v>
      </c>
      <c r="AJ84" s="190">
        <v>45852</v>
      </c>
      <c r="BI84" s="192" t="s">
        <v>278</v>
      </c>
      <c r="BJ84" s="187" t="s">
        <v>332</v>
      </c>
      <c r="BK84" s="192" t="s">
        <v>280</v>
      </c>
      <c r="BL84" s="189">
        <v>89</v>
      </c>
      <c r="BM84" s="190">
        <v>45672</v>
      </c>
      <c r="BN84" s="208">
        <v>1044514812</v>
      </c>
      <c r="BO84" s="203">
        <v>67</v>
      </c>
      <c r="BP84" s="190">
        <v>45672</v>
      </c>
      <c r="BQ84" s="204">
        <v>11559960</v>
      </c>
      <c r="CS84" s="197" t="s">
        <v>451</v>
      </c>
      <c r="CT84" s="199">
        <v>1122651218.5</v>
      </c>
      <c r="CU84" s="203">
        <v>27</v>
      </c>
      <c r="CV84" s="203" t="s">
        <v>1480</v>
      </c>
      <c r="CY84" s="192">
        <v>8299</v>
      </c>
      <c r="CZ84" s="192" t="s">
        <v>290</v>
      </c>
      <c r="DA84" s="201">
        <f t="shared" si="3"/>
        <v>11559960</v>
      </c>
      <c r="DB84" s="221">
        <f t="shared" si="4"/>
        <v>0</v>
      </c>
      <c r="DC84" s="201">
        <f t="shared" si="5"/>
        <v>0</v>
      </c>
      <c r="DZ84" s="181" t="s">
        <v>1798</v>
      </c>
      <c r="EA84" s="134" t="s">
        <v>271</v>
      </c>
      <c r="EB84" s="130">
        <v>17346234</v>
      </c>
      <c r="EC84" s="168">
        <v>45852</v>
      </c>
    </row>
    <row r="85" spans="1:133" x14ac:dyDescent="0.3">
      <c r="A85" s="252"/>
      <c r="B85" s="194" t="s">
        <v>1799</v>
      </c>
      <c r="C85" s="253">
        <v>1119888213</v>
      </c>
      <c r="D85" s="186" t="s">
        <v>411</v>
      </c>
      <c r="E85" s="194" t="s">
        <v>292</v>
      </c>
      <c r="F85" s="186" t="s">
        <v>320</v>
      </c>
      <c r="G85" s="124">
        <v>45672</v>
      </c>
      <c r="H85" s="261">
        <v>13790838</v>
      </c>
      <c r="I85" s="194" t="s">
        <v>294</v>
      </c>
      <c r="J85" s="124">
        <v>45672</v>
      </c>
      <c r="K85" s="124">
        <v>45852</v>
      </c>
      <c r="L85" s="186" t="s">
        <v>288</v>
      </c>
      <c r="M85" s="194" t="s">
        <v>288</v>
      </c>
      <c r="N85" s="194" t="s">
        <v>288</v>
      </c>
      <c r="O85" s="209">
        <v>7</v>
      </c>
      <c r="P85" s="131">
        <v>1225852</v>
      </c>
      <c r="Q85" s="200">
        <v>45672</v>
      </c>
      <c r="R85" s="128">
        <v>45688</v>
      </c>
      <c r="S85" s="131">
        <v>2298473</v>
      </c>
      <c r="T85" s="128">
        <v>45689</v>
      </c>
      <c r="U85" s="190">
        <v>45716</v>
      </c>
      <c r="V85" s="131">
        <v>2298473</v>
      </c>
      <c r="W85" s="128">
        <v>45717</v>
      </c>
      <c r="X85" s="128">
        <v>45747</v>
      </c>
      <c r="Y85" s="131">
        <v>2298473</v>
      </c>
      <c r="Z85" s="190">
        <v>45748</v>
      </c>
      <c r="AA85" s="190">
        <v>45777</v>
      </c>
      <c r="AB85" s="131">
        <v>2298473</v>
      </c>
      <c r="AC85" s="190">
        <v>45778</v>
      </c>
      <c r="AD85" s="190">
        <v>45808</v>
      </c>
      <c r="AE85" s="131">
        <v>2298473</v>
      </c>
      <c r="AF85" s="190">
        <v>45809</v>
      </c>
      <c r="AG85" s="190">
        <v>45838</v>
      </c>
      <c r="AH85" s="129">
        <v>1072621</v>
      </c>
      <c r="AI85" s="190">
        <v>45839</v>
      </c>
      <c r="AJ85" s="190">
        <v>45852</v>
      </c>
      <c r="BI85" s="192" t="s">
        <v>278</v>
      </c>
      <c r="BJ85" s="187" t="s">
        <v>332</v>
      </c>
      <c r="BK85" s="192" t="s">
        <v>280</v>
      </c>
      <c r="BL85" s="189">
        <v>89</v>
      </c>
      <c r="BM85" s="190">
        <v>45672</v>
      </c>
      <c r="BN85" s="208">
        <v>1044514812</v>
      </c>
      <c r="BO85" s="203">
        <v>68</v>
      </c>
      <c r="BP85" s="190">
        <v>45672</v>
      </c>
      <c r="BQ85" s="204">
        <v>13790838</v>
      </c>
      <c r="CS85" s="197" t="s">
        <v>323</v>
      </c>
      <c r="CT85" s="136">
        <v>1119888213</v>
      </c>
      <c r="CU85" s="203">
        <v>27</v>
      </c>
      <c r="CV85" s="203" t="s">
        <v>1480</v>
      </c>
      <c r="CY85" s="192">
        <v>8299</v>
      </c>
      <c r="CZ85" s="192" t="s">
        <v>290</v>
      </c>
      <c r="DA85" s="201">
        <f t="shared" si="3"/>
        <v>13790838</v>
      </c>
      <c r="DB85" s="221">
        <f t="shared" si="4"/>
        <v>0</v>
      </c>
      <c r="DC85" s="201">
        <f t="shared" si="5"/>
        <v>0</v>
      </c>
      <c r="DZ85" s="181" t="s">
        <v>1800</v>
      </c>
      <c r="EA85" s="134" t="s">
        <v>271</v>
      </c>
      <c r="EB85" s="130">
        <v>17346234</v>
      </c>
      <c r="EC85" s="168">
        <v>45852</v>
      </c>
    </row>
    <row r="86" spans="1:133" x14ac:dyDescent="0.3">
      <c r="A86" s="266"/>
      <c r="B86" s="194" t="s">
        <v>1801</v>
      </c>
      <c r="C86" s="251">
        <v>1121849188</v>
      </c>
      <c r="D86" s="194" t="s">
        <v>412</v>
      </c>
      <c r="E86" s="194" t="s">
        <v>291</v>
      </c>
      <c r="F86" s="194" t="s">
        <v>413</v>
      </c>
      <c r="G86" s="124">
        <v>45672</v>
      </c>
      <c r="H86" s="261">
        <v>23525538</v>
      </c>
      <c r="I86" s="194" t="s">
        <v>294</v>
      </c>
      <c r="J86" s="124">
        <v>45672</v>
      </c>
      <c r="K86" s="124">
        <v>45852</v>
      </c>
      <c r="L86" s="194" t="s">
        <v>288</v>
      </c>
      <c r="M86" s="194" t="s">
        <v>288</v>
      </c>
      <c r="N86" s="194" t="s">
        <v>288</v>
      </c>
      <c r="O86" s="209">
        <v>7</v>
      </c>
      <c r="P86" s="131">
        <v>2091159</v>
      </c>
      <c r="Q86" s="200">
        <v>45672</v>
      </c>
      <c r="R86" s="128">
        <v>45688</v>
      </c>
      <c r="S86" s="131">
        <v>3920923</v>
      </c>
      <c r="T86" s="128">
        <v>45689</v>
      </c>
      <c r="U86" s="190">
        <v>45716</v>
      </c>
      <c r="V86" s="131">
        <v>3920923</v>
      </c>
      <c r="W86" s="128">
        <v>45717</v>
      </c>
      <c r="X86" s="128">
        <v>45747</v>
      </c>
      <c r="Y86" s="131">
        <v>3920923</v>
      </c>
      <c r="Z86" s="190">
        <v>45748</v>
      </c>
      <c r="AA86" s="190">
        <v>45777</v>
      </c>
      <c r="AB86" s="131">
        <v>3920923</v>
      </c>
      <c r="AC86" s="190">
        <v>45778</v>
      </c>
      <c r="AD86" s="190">
        <v>45808</v>
      </c>
      <c r="AE86" s="131">
        <v>3920923</v>
      </c>
      <c r="AF86" s="190">
        <v>45809</v>
      </c>
      <c r="AG86" s="190">
        <v>45838</v>
      </c>
      <c r="AH86" s="129">
        <v>1829764</v>
      </c>
      <c r="AI86" s="190">
        <v>45839</v>
      </c>
      <c r="AJ86" s="190">
        <v>45852</v>
      </c>
      <c r="BI86" s="192" t="s">
        <v>278</v>
      </c>
      <c r="BJ86" s="187" t="s">
        <v>332</v>
      </c>
      <c r="BK86" s="192" t="s">
        <v>280</v>
      </c>
      <c r="BL86" s="189">
        <v>89</v>
      </c>
      <c r="BM86" s="190">
        <v>45672</v>
      </c>
      <c r="BN86" s="208">
        <v>1044514812</v>
      </c>
      <c r="BO86" s="203">
        <v>69</v>
      </c>
      <c r="BP86" s="190">
        <v>45672</v>
      </c>
      <c r="BQ86" s="204">
        <v>23525538</v>
      </c>
      <c r="CS86" s="197" t="s">
        <v>443</v>
      </c>
      <c r="CT86" s="199">
        <v>1121849188</v>
      </c>
      <c r="CU86" s="203">
        <v>504</v>
      </c>
      <c r="CV86" s="203" t="s">
        <v>1802</v>
      </c>
      <c r="CY86" s="192">
        <v>6910</v>
      </c>
      <c r="CZ86" s="192" t="s">
        <v>289</v>
      </c>
      <c r="DA86" s="201">
        <f t="shared" si="3"/>
        <v>23525538</v>
      </c>
      <c r="DB86" s="221">
        <f t="shared" si="4"/>
        <v>0</v>
      </c>
      <c r="DC86" s="201">
        <f t="shared" si="5"/>
        <v>0</v>
      </c>
      <c r="DZ86" s="181" t="s">
        <v>1803</v>
      </c>
      <c r="EA86" s="134" t="s">
        <v>704</v>
      </c>
      <c r="EB86" s="130">
        <v>17346234</v>
      </c>
      <c r="EC86" s="168">
        <v>45852</v>
      </c>
    </row>
    <row r="87" spans="1:133" x14ac:dyDescent="0.3">
      <c r="A87" s="266"/>
      <c r="B87" s="194" t="s">
        <v>1804</v>
      </c>
      <c r="C87" s="253">
        <v>86058755</v>
      </c>
      <c r="D87" s="186" t="s">
        <v>414</v>
      </c>
      <c r="E87" s="194" t="s">
        <v>291</v>
      </c>
      <c r="F87" s="194" t="s">
        <v>415</v>
      </c>
      <c r="G87" s="124">
        <v>45672</v>
      </c>
      <c r="H87" s="261">
        <v>19469412</v>
      </c>
      <c r="I87" s="194" t="s">
        <v>294</v>
      </c>
      <c r="J87" s="124">
        <v>45672</v>
      </c>
      <c r="K87" s="124">
        <v>45852</v>
      </c>
      <c r="L87" s="194" t="s">
        <v>288</v>
      </c>
      <c r="M87" s="194" t="s">
        <v>288</v>
      </c>
      <c r="N87" s="194" t="s">
        <v>288</v>
      </c>
      <c r="O87" s="209">
        <v>7</v>
      </c>
      <c r="P87" s="131">
        <v>1730614</v>
      </c>
      <c r="Q87" s="200">
        <v>45672</v>
      </c>
      <c r="R87" s="128">
        <v>45688</v>
      </c>
      <c r="S87" s="131">
        <v>3244902</v>
      </c>
      <c r="T87" s="128">
        <v>45689</v>
      </c>
      <c r="U87" s="190">
        <v>45716</v>
      </c>
      <c r="V87" s="131">
        <v>3244902</v>
      </c>
      <c r="W87" s="128">
        <v>45717</v>
      </c>
      <c r="X87" s="128">
        <v>45747</v>
      </c>
      <c r="Y87" s="131">
        <v>3244902</v>
      </c>
      <c r="Z87" s="190">
        <v>45748</v>
      </c>
      <c r="AA87" s="190">
        <v>45777</v>
      </c>
      <c r="AB87" s="131">
        <v>3244902</v>
      </c>
      <c r="AC87" s="190">
        <v>45778</v>
      </c>
      <c r="AD87" s="190">
        <v>45808</v>
      </c>
      <c r="AE87" s="131">
        <v>3244902</v>
      </c>
      <c r="AF87" s="190">
        <v>45809</v>
      </c>
      <c r="AG87" s="190">
        <v>45838</v>
      </c>
      <c r="AH87" s="129">
        <v>1514288</v>
      </c>
      <c r="AI87" s="190">
        <v>45839</v>
      </c>
      <c r="AJ87" s="190">
        <v>45852</v>
      </c>
      <c r="BI87" s="192" t="s">
        <v>278</v>
      </c>
      <c r="BJ87" s="187" t="s">
        <v>332</v>
      </c>
      <c r="BK87" s="192" t="s">
        <v>280</v>
      </c>
      <c r="BL87" s="189">
        <v>89</v>
      </c>
      <c r="BM87" s="190">
        <v>45672</v>
      </c>
      <c r="BN87" s="208">
        <v>1044514812</v>
      </c>
      <c r="BO87" s="203">
        <v>70</v>
      </c>
      <c r="BP87" s="190">
        <v>45672</v>
      </c>
      <c r="BQ87" s="204">
        <v>19469412</v>
      </c>
      <c r="CS87" s="197" t="s">
        <v>444</v>
      </c>
      <c r="CT87" s="199">
        <v>86058755</v>
      </c>
      <c r="CU87" s="203">
        <v>504</v>
      </c>
      <c r="CV87" s="203" t="s">
        <v>1802</v>
      </c>
      <c r="CY87" s="192">
        <v>7020</v>
      </c>
      <c r="CZ87" s="192" t="s">
        <v>289</v>
      </c>
      <c r="DA87" s="201">
        <f t="shared" si="3"/>
        <v>19469412</v>
      </c>
      <c r="DB87" s="221">
        <f t="shared" si="4"/>
        <v>0</v>
      </c>
      <c r="DC87" s="201">
        <f t="shared" si="5"/>
        <v>0</v>
      </c>
      <c r="DZ87" s="181" t="s">
        <v>1805</v>
      </c>
      <c r="EA87" s="134" t="s">
        <v>704</v>
      </c>
      <c r="EB87" s="130">
        <v>17346234</v>
      </c>
      <c r="EC87" s="168">
        <v>45852</v>
      </c>
    </row>
    <row r="88" spans="1:133" x14ac:dyDescent="0.3">
      <c r="A88" s="266"/>
      <c r="B88" s="194" t="s">
        <v>1806</v>
      </c>
      <c r="C88" s="251">
        <v>1120870734</v>
      </c>
      <c r="D88" s="194" t="s">
        <v>416</v>
      </c>
      <c r="E88" s="194" t="s">
        <v>291</v>
      </c>
      <c r="F88" s="194" t="s">
        <v>417</v>
      </c>
      <c r="G88" s="124">
        <v>45672</v>
      </c>
      <c r="H88" s="261">
        <v>17365980</v>
      </c>
      <c r="I88" s="194" t="s">
        <v>294</v>
      </c>
      <c r="J88" s="124">
        <v>45672</v>
      </c>
      <c r="K88" s="124">
        <v>45852</v>
      </c>
      <c r="L88" s="186" t="s">
        <v>288</v>
      </c>
      <c r="M88" s="194" t="s">
        <v>288</v>
      </c>
      <c r="N88" s="194" t="s">
        <v>288</v>
      </c>
      <c r="O88" s="209">
        <v>7</v>
      </c>
      <c r="P88" s="131">
        <v>1543643</v>
      </c>
      <c r="Q88" s="200">
        <v>45672</v>
      </c>
      <c r="R88" s="128">
        <v>45688</v>
      </c>
      <c r="S88" s="131">
        <v>2894330</v>
      </c>
      <c r="T88" s="128">
        <v>45689</v>
      </c>
      <c r="U88" s="190">
        <v>45716</v>
      </c>
      <c r="V88" s="131">
        <v>2894330</v>
      </c>
      <c r="W88" s="128">
        <v>45717</v>
      </c>
      <c r="X88" s="128">
        <v>45747</v>
      </c>
      <c r="Y88" s="131">
        <v>2894330</v>
      </c>
      <c r="Z88" s="190">
        <v>45748</v>
      </c>
      <c r="AA88" s="190">
        <v>45777</v>
      </c>
      <c r="AB88" s="131">
        <v>2894330</v>
      </c>
      <c r="AC88" s="190">
        <v>45778</v>
      </c>
      <c r="AD88" s="190">
        <v>45808</v>
      </c>
      <c r="AE88" s="131">
        <v>2894330</v>
      </c>
      <c r="AF88" s="190">
        <v>45809</v>
      </c>
      <c r="AG88" s="190">
        <v>45838</v>
      </c>
      <c r="AH88" s="129">
        <v>1350687</v>
      </c>
      <c r="AI88" s="190">
        <v>45839</v>
      </c>
      <c r="AJ88" s="190">
        <v>45852</v>
      </c>
      <c r="BI88" s="192" t="s">
        <v>278</v>
      </c>
      <c r="BJ88" s="187" t="s">
        <v>332</v>
      </c>
      <c r="BK88" s="192" t="s">
        <v>280</v>
      </c>
      <c r="BL88" s="189">
        <v>89</v>
      </c>
      <c r="BM88" s="190">
        <v>45672</v>
      </c>
      <c r="BN88" s="208">
        <v>1044514812</v>
      </c>
      <c r="BO88" s="203">
        <v>71</v>
      </c>
      <c r="BP88" s="190">
        <v>45672</v>
      </c>
      <c r="BQ88" s="204">
        <v>17365980</v>
      </c>
      <c r="CS88" s="197" t="s">
        <v>445</v>
      </c>
      <c r="CT88" s="199">
        <v>1120870734</v>
      </c>
      <c r="CU88" s="203">
        <v>504</v>
      </c>
      <c r="CV88" s="203" t="s">
        <v>1802</v>
      </c>
      <c r="CY88" s="192">
        <v>8299</v>
      </c>
      <c r="CZ88" s="192" t="s">
        <v>290</v>
      </c>
      <c r="DA88" s="201">
        <f t="shared" si="3"/>
        <v>17365980</v>
      </c>
      <c r="DB88" s="221">
        <f t="shared" si="4"/>
        <v>0</v>
      </c>
      <c r="DC88" s="201">
        <f t="shared" si="5"/>
        <v>0</v>
      </c>
      <c r="DZ88" s="181" t="s">
        <v>1807</v>
      </c>
      <c r="EA88" s="134" t="s">
        <v>704</v>
      </c>
      <c r="EB88" s="130">
        <v>17346234</v>
      </c>
      <c r="EC88" s="168">
        <v>45852</v>
      </c>
    </row>
    <row r="89" spans="1:133" x14ac:dyDescent="0.3">
      <c r="A89" s="266"/>
      <c r="B89" s="194" t="s">
        <v>1808</v>
      </c>
      <c r="C89" s="253">
        <v>38239974</v>
      </c>
      <c r="D89" s="186" t="s">
        <v>418</v>
      </c>
      <c r="E89" s="194" t="s">
        <v>291</v>
      </c>
      <c r="F89" s="194" t="s">
        <v>354</v>
      </c>
      <c r="G89" s="124">
        <v>45672</v>
      </c>
      <c r="H89" s="261">
        <v>19469412</v>
      </c>
      <c r="I89" s="194" t="s">
        <v>294</v>
      </c>
      <c r="J89" s="124">
        <v>45672</v>
      </c>
      <c r="K89" s="124">
        <v>45852</v>
      </c>
      <c r="L89" s="186" t="s">
        <v>288</v>
      </c>
      <c r="M89" s="194" t="s">
        <v>288</v>
      </c>
      <c r="N89" s="194" t="s">
        <v>288</v>
      </c>
      <c r="O89" s="209">
        <v>7</v>
      </c>
      <c r="P89" s="131">
        <v>1730614</v>
      </c>
      <c r="Q89" s="200">
        <v>45672</v>
      </c>
      <c r="R89" s="128">
        <v>45688</v>
      </c>
      <c r="S89" s="131">
        <v>3244902</v>
      </c>
      <c r="T89" s="128">
        <v>45689</v>
      </c>
      <c r="U89" s="190">
        <v>45716</v>
      </c>
      <c r="V89" s="131">
        <v>3244902</v>
      </c>
      <c r="W89" s="128">
        <v>45717</v>
      </c>
      <c r="X89" s="128">
        <v>45747</v>
      </c>
      <c r="Y89" s="131">
        <v>3244902</v>
      </c>
      <c r="Z89" s="190">
        <v>45748</v>
      </c>
      <c r="AA89" s="190">
        <v>45777</v>
      </c>
      <c r="AB89" s="131">
        <v>3244902</v>
      </c>
      <c r="AC89" s="190">
        <v>45778</v>
      </c>
      <c r="AD89" s="190">
        <v>45808</v>
      </c>
      <c r="AE89" s="131">
        <v>3244902</v>
      </c>
      <c r="AF89" s="190">
        <v>45809</v>
      </c>
      <c r="AG89" s="190">
        <v>45838</v>
      </c>
      <c r="AH89" s="129">
        <v>1514288</v>
      </c>
      <c r="AI89" s="190">
        <v>45839</v>
      </c>
      <c r="AJ89" s="190">
        <v>45852</v>
      </c>
      <c r="BI89" s="192" t="s">
        <v>278</v>
      </c>
      <c r="BJ89" s="187" t="s">
        <v>332</v>
      </c>
      <c r="BK89" s="192" t="s">
        <v>280</v>
      </c>
      <c r="BL89" s="189">
        <v>89</v>
      </c>
      <c r="BM89" s="190">
        <v>45672</v>
      </c>
      <c r="BN89" s="208">
        <v>1044514812</v>
      </c>
      <c r="BO89" s="203">
        <v>72</v>
      </c>
      <c r="BP89" s="190">
        <v>45672</v>
      </c>
      <c r="BQ89" s="204">
        <v>19469412</v>
      </c>
      <c r="CS89" s="226" t="s">
        <v>1809</v>
      </c>
      <c r="CT89" s="126">
        <v>38239974</v>
      </c>
      <c r="CU89" s="203">
        <v>504</v>
      </c>
      <c r="CV89" s="203" t="s">
        <v>1670</v>
      </c>
      <c r="CY89" s="189">
        <v>9609</v>
      </c>
      <c r="CZ89" s="189" t="s">
        <v>290</v>
      </c>
      <c r="DA89" s="201">
        <f t="shared" si="3"/>
        <v>19469412</v>
      </c>
      <c r="DB89" s="221">
        <f t="shared" si="4"/>
        <v>0</v>
      </c>
      <c r="DC89" s="201">
        <f t="shared" si="5"/>
        <v>0</v>
      </c>
      <c r="DZ89" s="181" t="s">
        <v>1810</v>
      </c>
      <c r="EA89" s="134" t="s">
        <v>1072</v>
      </c>
      <c r="EB89" s="130">
        <v>17346234</v>
      </c>
      <c r="EC89" s="168">
        <v>45852</v>
      </c>
    </row>
    <row r="90" spans="1:133" x14ac:dyDescent="0.3">
      <c r="A90" s="266" t="s">
        <v>1811</v>
      </c>
      <c r="B90" s="194" t="s">
        <v>1812</v>
      </c>
      <c r="C90" s="251">
        <v>1016064134</v>
      </c>
      <c r="D90" s="194" t="s">
        <v>419</v>
      </c>
      <c r="E90" s="194" t="s">
        <v>291</v>
      </c>
      <c r="F90" s="194" t="s">
        <v>354</v>
      </c>
      <c r="G90" s="124">
        <v>45672</v>
      </c>
      <c r="H90" s="261">
        <v>19469412</v>
      </c>
      <c r="I90" s="194" t="s">
        <v>294</v>
      </c>
      <c r="J90" s="124">
        <v>45672</v>
      </c>
      <c r="K90" s="124">
        <v>45852</v>
      </c>
      <c r="L90" s="186" t="s">
        <v>288</v>
      </c>
      <c r="M90" s="194" t="s">
        <v>288</v>
      </c>
      <c r="N90" s="194" t="s">
        <v>288</v>
      </c>
      <c r="O90" s="209">
        <v>7</v>
      </c>
      <c r="P90" s="131">
        <v>1730614</v>
      </c>
      <c r="Q90" s="200">
        <v>45672</v>
      </c>
      <c r="R90" s="128">
        <v>45688</v>
      </c>
      <c r="S90" s="131">
        <v>216327</v>
      </c>
      <c r="T90" s="128">
        <v>45689</v>
      </c>
      <c r="U90" s="190">
        <v>45690</v>
      </c>
      <c r="V90" s="131"/>
      <c r="W90" s="128">
        <v>45717</v>
      </c>
      <c r="X90" s="128">
        <v>45747</v>
      </c>
      <c r="Y90" s="131"/>
      <c r="Z90" s="190">
        <v>45748</v>
      </c>
      <c r="AA90" s="190">
        <v>45777</v>
      </c>
      <c r="AB90" s="131"/>
      <c r="AC90" s="190">
        <v>45778</v>
      </c>
      <c r="AD90" s="190">
        <v>45808</v>
      </c>
      <c r="AE90" s="131"/>
      <c r="AF90" s="190">
        <v>45809</v>
      </c>
      <c r="AG90" s="190">
        <v>45838</v>
      </c>
      <c r="AH90" s="129"/>
      <c r="AI90" s="190">
        <v>45839</v>
      </c>
      <c r="AJ90" s="190">
        <v>45852</v>
      </c>
      <c r="BI90" s="192" t="s">
        <v>278</v>
      </c>
      <c r="BJ90" s="187" t="s">
        <v>332</v>
      </c>
      <c r="BK90" s="192" t="s">
        <v>280</v>
      </c>
      <c r="BL90" s="189">
        <v>89</v>
      </c>
      <c r="BM90" s="190">
        <v>45672</v>
      </c>
      <c r="BN90" s="208">
        <v>1044514812</v>
      </c>
      <c r="BO90" s="203">
        <v>73</v>
      </c>
      <c r="BP90" s="190">
        <v>45672</v>
      </c>
      <c r="BQ90" s="204">
        <v>19469412</v>
      </c>
      <c r="CS90" s="223" t="s">
        <v>1813</v>
      </c>
      <c r="CT90" s="136">
        <v>1016064134</v>
      </c>
      <c r="CU90" s="203">
        <v>504</v>
      </c>
      <c r="CV90" s="203" t="s">
        <v>1670</v>
      </c>
      <c r="CY90" s="192">
        <v>6920</v>
      </c>
      <c r="CZ90" s="192" t="s">
        <v>289</v>
      </c>
      <c r="DA90" s="201">
        <f t="shared" si="3"/>
        <v>1946941</v>
      </c>
      <c r="DB90" s="221">
        <f t="shared" si="4"/>
        <v>17522471</v>
      </c>
      <c r="DC90" s="201">
        <f t="shared" si="5"/>
        <v>17522471</v>
      </c>
      <c r="DZ90" s="181" t="s">
        <v>1814</v>
      </c>
      <c r="EA90" s="134" t="s">
        <v>1072</v>
      </c>
      <c r="EB90" s="130">
        <v>17346234</v>
      </c>
      <c r="EC90" s="168">
        <v>45691</v>
      </c>
    </row>
    <row r="91" spans="1:133" x14ac:dyDescent="0.3">
      <c r="A91" s="266"/>
      <c r="B91" s="194" t="s">
        <v>1815</v>
      </c>
      <c r="C91" s="253">
        <v>40442774</v>
      </c>
      <c r="D91" s="186" t="s">
        <v>420</v>
      </c>
      <c r="E91" s="194" t="s">
        <v>291</v>
      </c>
      <c r="F91" s="194" t="s">
        <v>421</v>
      </c>
      <c r="G91" s="124">
        <v>45672</v>
      </c>
      <c r="H91" s="261">
        <v>23525538</v>
      </c>
      <c r="I91" s="194" t="s">
        <v>294</v>
      </c>
      <c r="J91" s="124">
        <v>45672</v>
      </c>
      <c r="K91" s="124">
        <v>45852</v>
      </c>
      <c r="L91" s="186" t="s">
        <v>288</v>
      </c>
      <c r="M91" s="194" t="s">
        <v>288</v>
      </c>
      <c r="N91" s="194" t="s">
        <v>288</v>
      </c>
      <c r="O91" s="209">
        <v>7</v>
      </c>
      <c r="P91" s="131">
        <v>2091159</v>
      </c>
      <c r="Q91" s="200">
        <v>45672</v>
      </c>
      <c r="R91" s="128">
        <v>45688</v>
      </c>
      <c r="S91" s="131">
        <v>3920923</v>
      </c>
      <c r="T91" s="128">
        <v>45689</v>
      </c>
      <c r="U91" s="190">
        <v>45716</v>
      </c>
      <c r="V91" s="131">
        <v>3920923</v>
      </c>
      <c r="W91" s="128">
        <v>45717</v>
      </c>
      <c r="X91" s="128">
        <v>45747</v>
      </c>
      <c r="Y91" s="131">
        <v>3920923</v>
      </c>
      <c r="Z91" s="190">
        <v>45748</v>
      </c>
      <c r="AA91" s="190">
        <v>45777</v>
      </c>
      <c r="AB91" s="131">
        <v>3920923</v>
      </c>
      <c r="AC91" s="190">
        <v>45778</v>
      </c>
      <c r="AD91" s="190">
        <v>45808</v>
      </c>
      <c r="AE91" s="131">
        <v>3920923</v>
      </c>
      <c r="AF91" s="190">
        <v>45809</v>
      </c>
      <c r="AG91" s="190">
        <v>45838</v>
      </c>
      <c r="AH91" s="129">
        <v>1829764</v>
      </c>
      <c r="AI91" s="190">
        <v>45839</v>
      </c>
      <c r="AJ91" s="190">
        <v>45852</v>
      </c>
      <c r="BI91" s="192" t="s">
        <v>278</v>
      </c>
      <c r="BJ91" s="187" t="s">
        <v>332</v>
      </c>
      <c r="BK91" s="192" t="s">
        <v>280</v>
      </c>
      <c r="BL91" s="189">
        <v>89</v>
      </c>
      <c r="BM91" s="190">
        <v>45672</v>
      </c>
      <c r="BN91" s="208">
        <v>1044514812</v>
      </c>
      <c r="BO91" s="203">
        <v>74</v>
      </c>
      <c r="BP91" s="190">
        <v>45672</v>
      </c>
      <c r="BQ91" s="204">
        <v>23525538</v>
      </c>
      <c r="CS91" s="197" t="s">
        <v>1375</v>
      </c>
      <c r="CT91" s="136">
        <v>40442774</v>
      </c>
      <c r="CU91" s="203">
        <v>504</v>
      </c>
      <c r="CV91" s="203" t="s">
        <v>1816</v>
      </c>
      <c r="CY91" s="224">
        <v>6209</v>
      </c>
      <c r="CZ91" s="224" t="s">
        <v>290</v>
      </c>
      <c r="DA91" s="201">
        <f t="shared" si="3"/>
        <v>23525538</v>
      </c>
      <c r="DB91" s="221">
        <f t="shared" si="4"/>
        <v>0</v>
      </c>
      <c r="DC91" s="201">
        <f t="shared" si="5"/>
        <v>0</v>
      </c>
      <c r="DZ91" s="181" t="s">
        <v>1817</v>
      </c>
      <c r="EA91" s="134" t="s">
        <v>703</v>
      </c>
      <c r="EB91" s="130">
        <v>17346234</v>
      </c>
      <c r="EC91" s="168">
        <v>45852</v>
      </c>
    </row>
    <row r="92" spans="1:133" x14ac:dyDescent="0.3">
      <c r="A92" s="252"/>
      <c r="B92" s="194" t="s">
        <v>1818</v>
      </c>
      <c r="C92" s="251">
        <v>35263210</v>
      </c>
      <c r="D92" s="194" t="s">
        <v>422</v>
      </c>
      <c r="E92" s="194" t="s">
        <v>291</v>
      </c>
      <c r="F92" s="194" t="s">
        <v>423</v>
      </c>
      <c r="G92" s="124">
        <v>45672</v>
      </c>
      <c r="H92" s="261">
        <v>23525538</v>
      </c>
      <c r="I92" s="194" t="s">
        <v>294</v>
      </c>
      <c r="J92" s="124">
        <v>45672</v>
      </c>
      <c r="K92" s="124">
        <v>45852</v>
      </c>
      <c r="L92" s="186" t="s">
        <v>288</v>
      </c>
      <c r="M92" s="194" t="s">
        <v>288</v>
      </c>
      <c r="N92" s="194" t="s">
        <v>288</v>
      </c>
      <c r="O92" s="209">
        <v>7</v>
      </c>
      <c r="P92" s="131">
        <v>2091159</v>
      </c>
      <c r="Q92" s="200">
        <v>45672</v>
      </c>
      <c r="R92" s="128">
        <v>45688</v>
      </c>
      <c r="S92" s="131">
        <v>3920923</v>
      </c>
      <c r="T92" s="128">
        <v>45689</v>
      </c>
      <c r="U92" s="190">
        <v>45716</v>
      </c>
      <c r="V92" s="131">
        <v>3920923</v>
      </c>
      <c r="W92" s="128">
        <v>45717</v>
      </c>
      <c r="X92" s="128">
        <v>45747</v>
      </c>
      <c r="Y92" s="131">
        <v>3920923</v>
      </c>
      <c r="Z92" s="190">
        <v>45748</v>
      </c>
      <c r="AA92" s="190">
        <v>45777</v>
      </c>
      <c r="AB92" s="131">
        <v>3920923</v>
      </c>
      <c r="AC92" s="190">
        <v>45778</v>
      </c>
      <c r="AD92" s="190">
        <v>45808</v>
      </c>
      <c r="AE92" s="131">
        <v>3920923</v>
      </c>
      <c r="AF92" s="190">
        <v>45809</v>
      </c>
      <c r="AG92" s="190">
        <v>45838</v>
      </c>
      <c r="AH92" s="129">
        <v>1829764</v>
      </c>
      <c r="AI92" s="190">
        <v>45839</v>
      </c>
      <c r="AJ92" s="190">
        <v>45852</v>
      </c>
      <c r="BI92" s="192" t="s">
        <v>278</v>
      </c>
      <c r="BJ92" s="187" t="s">
        <v>332</v>
      </c>
      <c r="BK92" s="192" t="s">
        <v>280</v>
      </c>
      <c r="BL92" s="189">
        <v>89</v>
      </c>
      <c r="BM92" s="190">
        <v>45672</v>
      </c>
      <c r="BN92" s="208">
        <v>1044514812</v>
      </c>
      <c r="BO92" s="203">
        <v>78</v>
      </c>
      <c r="BP92" s="190">
        <v>45672</v>
      </c>
      <c r="BQ92" s="204">
        <v>23525538</v>
      </c>
      <c r="CS92" s="197" t="s">
        <v>1819</v>
      </c>
      <c r="CT92" s="198">
        <v>35263210</v>
      </c>
      <c r="CU92" s="203">
        <v>504</v>
      </c>
      <c r="CV92" s="203" t="s">
        <v>1820</v>
      </c>
      <c r="CY92" s="192">
        <v>6920</v>
      </c>
      <c r="CZ92" s="192" t="s">
        <v>289</v>
      </c>
      <c r="DA92" s="201">
        <f t="shared" si="3"/>
        <v>23525538</v>
      </c>
      <c r="DB92" s="221">
        <f t="shared" si="4"/>
        <v>0</v>
      </c>
      <c r="DC92" s="201">
        <f t="shared" si="5"/>
        <v>0</v>
      </c>
      <c r="DZ92" s="181" t="s">
        <v>1821</v>
      </c>
      <c r="EA92" s="134" t="s">
        <v>278</v>
      </c>
      <c r="EB92" s="130">
        <v>17346234</v>
      </c>
      <c r="EC92" s="168">
        <v>45852</v>
      </c>
    </row>
    <row r="93" spans="1:133" x14ac:dyDescent="0.3">
      <c r="A93" s="194"/>
      <c r="B93" s="194" t="s">
        <v>1822</v>
      </c>
      <c r="C93" s="251">
        <v>40386556</v>
      </c>
      <c r="D93" s="194" t="s">
        <v>424</v>
      </c>
      <c r="E93" s="194" t="s">
        <v>291</v>
      </c>
      <c r="F93" s="194" t="s">
        <v>425</v>
      </c>
      <c r="G93" s="124">
        <v>45672</v>
      </c>
      <c r="H93" s="261">
        <v>23525538</v>
      </c>
      <c r="I93" s="194" t="s">
        <v>294</v>
      </c>
      <c r="J93" s="124">
        <v>45672</v>
      </c>
      <c r="K93" s="124">
        <v>45852</v>
      </c>
      <c r="L93" s="194" t="s">
        <v>288</v>
      </c>
      <c r="M93" s="194" t="s">
        <v>288</v>
      </c>
      <c r="N93" s="194" t="s">
        <v>288</v>
      </c>
      <c r="O93" s="209">
        <v>7</v>
      </c>
      <c r="P93" s="131">
        <v>2091159</v>
      </c>
      <c r="Q93" s="200">
        <v>45672</v>
      </c>
      <c r="R93" s="128">
        <v>45688</v>
      </c>
      <c r="S93" s="131">
        <v>3920923</v>
      </c>
      <c r="T93" s="128">
        <v>45689</v>
      </c>
      <c r="U93" s="190">
        <v>45716</v>
      </c>
      <c r="V93" s="131">
        <v>3920923</v>
      </c>
      <c r="W93" s="128">
        <v>45717</v>
      </c>
      <c r="X93" s="128">
        <v>45747</v>
      </c>
      <c r="Y93" s="131">
        <v>3920923</v>
      </c>
      <c r="Z93" s="190">
        <v>45748</v>
      </c>
      <c r="AA93" s="190">
        <v>45777</v>
      </c>
      <c r="AB93" s="131">
        <v>3920923</v>
      </c>
      <c r="AC93" s="190">
        <v>45778</v>
      </c>
      <c r="AD93" s="190">
        <v>45808</v>
      </c>
      <c r="AE93" s="131">
        <v>3920923</v>
      </c>
      <c r="AF93" s="190">
        <v>45809</v>
      </c>
      <c r="AG93" s="190">
        <v>45838</v>
      </c>
      <c r="AH93" s="129">
        <v>1829764</v>
      </c>
      <c r="AI93" s="190">
        <v>45839</v>
      </c>
      <c r="AJ93" s="190">
        <v>45852</v>
      </c>
      <c r="BI93" s="192" t="s">
        <v>278</v>
      </c>
      <c r="BJ93" s="187" t="s">
        <v>332</v>
      </c>
      <c r="BK93" s="192" t="s">
        <v>280</v>
      </c>
      <c r="BL93" s="189">
        <v>89</v>
      </c>
      <c r="BM93" s="190">
        <v>45672</v>
      </c>
      <c r="BN93" s="208">
        <v>1044514812</v>
      </c>
      <c r="BO93" s="203">
        <v>79</v>
      </c>
      <c r="BP93" s="190">
        <v>45672</v>
      </c>
      <c r="BQ93" s="204">
        <v>23525538</v>
      </c>
      <c r="CS93" s="197" t="s">
        <v>1823</v>
      </c>
      <c r="CT93" s="198">
        <v>40386556</v>
      </c>
      <c r="CU93" s="203">
        <v>504</v>
      </c>
      <c r="CV93" s="203" t="s">
        <v>1820</v>
      </c>
      <c r="CY93" s="192">
        <v>8299</v>
      </c>
      <c r="CZ93" s="192" t="s">
        <v>290</v>
      </c>
      <c r="DA93" s="201">
        <f t="shared" si="3"/>
        <v>23525538</v>
      </c>
      <c r="DB93" s="221">
        <f t="shared" si="4"/>
        <v>0</v>
      </c>
      <c r="DC93" s="201">
        <f t="shared" si="5"/>
        <v>0</v>
      </c>
      <c r="DZ93" s="181" t="s">
        <v>1824</v>
      </c>
      <c r="EA93" s="134" t="s">
        <v>278</v>
      </c>
      <c r="EB93" s="130">
        <v>17346234</v>
      </c>
      <c r="EC93" s="168">
        <v>45852</v>
      </c>
    </row>
    <row r="94" spans="1:133" x14ac:dyDescent="0.3">
      <c r="A94" s="194"/>
      <c r="B94" s="194" t="s">
        <v>1825</v>
      </c>
      <c r="C94" s="251">
        <v>86054622</v>
      </c>
      <c r="D94" s="194" t="s">
        <v>426</v>
      </c>
      <c r="E94" s="194" t="s">
        <v>291</v>
      </c>
      <c r="F94" s="194" t="s">
        <v>427</v>
      </c>
      <c r="G94" s="124">
        <v>45672</v>
      </c>
      <c r="H94" s="261">
        <v>31232178</v>
      </c>
      <c r="I94" s="194" t="s">
        <v>294</v>
      </c>
      <c r="J94" s="124">
        <v>45672</v>
      </c>
      <c r="K94" s="124">
        <v>45852</v>
      </c>
      <c r="L94" s="194" t="s">
        <v>288</v>
      </c>
      <c r="M94" s="194" t="s">
        <v>288</v>
      </c>
      <c r="N94" s="194" t="s">
        <v>288</v>
      </c>
      <c r="O94" s="209">
        <v>7</v>
      </c>
      <c r="P94" s="131">
        <v>2776194</v>
      </c>
      <c r="Q94" s="200">
        <v>45672</v>
      </c>
      <c r="R94" s="128">
        <v>45688</v>
      </c>
      <c r="S94" s="131">
        <v>5205363</v>
      </c>
      <c r="T94" s="128">
        <v>45689</v>
      </c>
      <c r="U94" s="190">
        <v>45716</v>
      </c>
      <c r="V94" s="131">
        <v>5205363</v>
      </c>
      <c r="W94" s="128">
        <v>45717</v>
      </c>
      <c r="X94" s="128">
        <v>45747</v>
      </c>
      <c r="Y94" s="131">
        <v>5205363</v>
      </c>
      <c r="Z94" s="190">
        <v>45748</v>
      </c>
      <c r="AA94" s="190">
        <v>45777</v>
      </c>
      <c r="AB94" s="131">
        <v>5205363</v>
      </c>
      <c r="AC94" s="190">
        <v>45778</v>
      </c>
      <c r="AD94" s="190">
        <v>45808</v>
      </c>
      <c r="AE94" s="131">
        <v>5205363</v>
      </c>
      <c r="AF94" s="190">
        <v>45809</v>
      </c>
      <c r="AG94" s="190">
        <v>45838</v>
      </c>
      <c r="AH94" s="129">
        <v>2429169</v>
      </c>
      <c r="AI94" s="190">
        <v>45839</v>
      </c>
      <c r="AJ94" s="190">
        <v>45852</v>
      </c>
      <c r="BI94" s="192" t="s">
        <v>278</v>
      </c>
      <c r="BJ94" s="187" t="s">
        <v>332</v>
      </c>
      <c r="BK94" s="192" t="s">
        <v>280</v>
      </c>
      <c r="BL94" s="189">
        <v>89</v>
      </c>
      <c r="BM94" s="190">
        <v>45672</v>
      </c>
      <c r="BN94" s="208">
        <v>1044514812</v>
      </c>
      <c r="BO94" s="203">
        <v>80</v>
      </c>
      <c r="BP94" s="190">
        <v>45672</v>
      </c>
      <c r="BQ94" s="204">
        <v>31232178</v>
      </c>
      <c r="CS94" s="197" t="s">
        <v>1826</v>
      </c>
      <c r="CT94" s="125">
        <v>86054622.599999994</v>
      </c>
      <c r="CU94" s="203">
        <v>504</v>
      </c>
      <c r="CV94" s="203" t="s">
        <v>1820</v>
      </c>
      <c r="CY94" s="192">
        <v>4290</v>
      </c>
      <c r="CZ94" s="192" t="s">
        <v>289</v>
      </c>
      <c r="DA94" s="201">
        <f t="shared" si="3"/>
        <v>31232178</v>
      </c>
      <c r="DB94" s="221">
        <f t="shared" si="4"/>
        <v>0</v>
      </c>
      <c r="DC94" s="201">
        <f t="shared" si="5"/>
        <v>0</v>
      </c>
      <c r="DZ94" s="181" t="s">
        <v>1827</v>
      </c>
      <c r="EA94" s="134" t="s">
        <v>278</v>
      </c>
      <c r="EB94" s="130">
        <v>17346234</v>
      </c>
      <c r="EC94" s="168">
        <v>45852</v>
      </c>
    </row>
    <row r="95" spans="1:133" x14ac:dyDescent="0.3">
      <c r="A95" s="194"/>
      <c r="B95" s="194" t="s">
        <v>1828</v>
      </c>
      <c r="C95" s="253">
        <v>1121955665</v>
      </c>
      <c r="D95" s="194" t="s">
        <v>1829</v>
      </c>
      <c r="E95" s="194" t="s">
        <v>291</v>
      </c>
      <c r="F95" s="186" t="s">
        <v>428</v>
      </c>
      <c r="G95" s="124">
        <v>45672</v>
      </c>
      <c r="H95" s="261">
        <v>19469412</v>
      </c>
      <c r="I95" s="194" t="s">
        <v>294</v>
      </c>
      <c r="J95" s="124">
        <v>45672</v>
      </c>
      <c r="K95" s="124">
        <v>45852</v>
      </c>
      <c r="L95" s="194" t="s">
        <v>288</v>
      </c>
      <c r="M95" s="194" t="s">
        <v>288</v>
      </c>
      <c r="N95" s="194" t="s">
        <v>288</v>
      </c>
      <c r="O95" s="209">
        <v>7</v>
      </c>
      <c r="P95" s="131">
        <v>1730614</v>
      </c>
      <c r="Q95" s="200">
        <v>45672</v>
      </c>
      <c r="R95" s="128">
        <v>45688</v>
      </c>
      <c r="S95" s="131">
        <v>3244902</v>
      </c>
      <c r="T95" s="128">
        <v>45689</v>
      </c>
      <c r="U95" s="190">
        <v>45716</v>
      </c>
      <c r="V95" s="131">
        <v>3244902</v>
      </c>
      <c r="W95" s="128">
        <v>45717</v>
      </c>
      <c r="X95" s="128">
        <v>45747</v>
      </c>
      <c r="Y95" s="131">
        <v>3244902</v>
      </c>
      <c r="Z95" s="190">
        <v>45748</v>
      </c>
      <c r="AA95" s="190">
        <v>45777</v>
      </c>
      <c r="AB95" s="131">
        <v>3244902</v>
      </c>
      <c r="AC95" s="190">
        <v>45778</v>
      </c>
      <c r="AD95" s="190">
        <v>45808</v>
      </c>
      <c r="AE95" s="131">
        <v>3244902</v>
      </c>
      <c r="AF95" s="190">
        <v>45809</v>
      </c>
      <c r="AG95" s="190">
        <v>45838</v>
      </c>
      <c r="AH95" s="129">
        <v>1514288</v>
      </c>
      <c r="AI95" s="190">
        <v>45839</v>
      </c>
      <c r="AJ95" s="190">
        <v>45852</v>
      </c>
      <c r="BI95" s="192" t="s">
        <v>278</v>
      </c>
      <c r="BJ95" s="187" t="s">
        <v>332</v>
      </c>
      <c r="BK95" s="192" t="s">
        <v>280</v>
      </c>
      <c r="BL95" s="189">
        <v>89</v>
      </c>
      <c r="BM95" s="190">
        <v>45672</v>
      </c>
      <c r="BN95" s="208">
        <v>1044514812</v>
      </c>
      <c r="BO95" s="203">
        <v>81</v>
      </c>
      <c r="BP95" s="190">
        <v>45672</v>
      </c>
      <c r="BQ95" s="204">
        <v>19469412</v>
      </c>
      <c r="CS95" s="197" t="s">
        <v>1830</v>
      </c>
      <c r="CT95" s="198">
        <v>1121955665</v>
      </c>
      <c r="CU95" s="203">
        <v>504</v>
      </c>
      <c r="CV95" s="203" t="s">
        <v>1820</v>
      </c>
      <c r="CY95" s="192">
        <v>7490</v>
      </c>
      <c r="CZ95" s="192" t="s">
        <v>290</v>
      </c>
      <c r="DA95" s="201">
        <f t="shared" si="3"/>
        <v>19469412</v>
      </c>
      <c r="DB95" s="221">
        <f t="shared" si="4"/>
        <v>0</v>
      </c>
      <c r="DC95" s="201">
        <f t="shared" si="5"/>
        <v>0</v>
      </c>
      <c r="DZ95" s="181" t="s">
        <v>1831</v>
      </c>
      <c r="EA95" s="134" t="s">
        <v>278</v>
      </c>
      <c r="EB95" s="130">
        <v>17346234</v>
      </c>
      <c r="EC95" s="168">
        <v>45852</v>
      </c>
    </row>
    <row r="96" spans="1:133" x14ac:dyDescent="0.3">
      <c r="A96" s="258"/>
      <c r="B96" s="194" t="s">
        <v>1832</v>
      </c>
      <c r="C96" s="251">
        <v>1121894142</v>
      </c>
      <c r="D96" s="258" t="s">
        <v>429</v>
      </c>
      <c r="E96" s="194" t="s">
        <v>291</v>
      </c>
      <c r="F96" s="194" t="s">
        <v>430</v>
      </c>
      <c r="G96" s="124">
        <v>45672</v>
      </c>
      <c r="H96" s="261">
        <v>23525538</v>
      </c>
      <c r="I96" s="194" t="s">
        <v>294</v>
      </c>
      <c r="J96" s="124">
        <v>45672</v>
      </c>
      <c r="K96" s="124">
        <v>45852</v>
      </c>
      <c r="L96" s="194" t="s">
        <v>288</v>
      </c>
      <c r="M96" s="194" t="s">
        <v>288</v>
      </c>
      <c r="N96" s="194" t="s">
        <v>288</v>
      </c>
      <c r="O96" s="209">
        <v>7</v>
      </c>
      <c r="P96" s="131">
        <v>2091159</v>
      </c>
      <c r="Q96" s="200">
        <v>45672</v>
      </c>
      <c r="R96" s="128">
        <v>45688</v>
      </c>
      <c r="S96" s="131">
        <v>3920923</v>
      </c>
      <c r="T96" s="128">
        <v>45689</v>
      </c>
      <c r="U96" s="190">
        <v>45716</v>
      </c>
      <c r="V96" s="131">
        <v>3920923</v>
      </c>
      <c r="W96" s="128">
        <v>45717</v>
      </c>
      <c r="X96" s="128">
        <v>45747</v>
      </c>
      <c r="Y96" s="131">
        <v>3920923</v>
      </c>
      <c r="Z96" s="190">
        <v>45748</v>
      </c>
      <c r="AA96" s="190">
        <v>45777</v>
      </c>
      <c r="AB96" s="131">
        <v>3920923</v>
      </c>
      <c r="AC96" s="190">
        <v>45778</v>
      </c>
      <c r="AD96" s="190">
        <v>45808</v>
      </c>
      <c r="AE96" s="131">
        <v>3920923</v>
      </c>
      <c r="AF96" s="190">
        <v>45809</v>
      </c>
      <c r="AG96" s="190">
        <v>45838</v>
      </c>
      <c r="AH96" s="129">
        <v>1829764</v>
      </c>
      <c r="AI96" s="190">
        <v>45839</v>
      </c>
      <c r="AJ96" s="190">
        <v>45852</v>
      </c>
      <c r="BI96" s="192" t="s">
        <v>278</v>
      </c>
      <c r="BJ96" s="187" t="s">
        <v>332</v>
      </c>
      <c r="BK96" s="192" t="s">
        <v>280</v>
      </c>
      <c r="BL96" s="189">
        <v>89</v>
      </c>
      <c r="BM96" s="190">
        <v>45672</v>
      </c>
      <c r="BN96" s="208">
        <v>1044514812</v>
      </c>
      <c r="BO96" s="203">
        <v>82</v>
      </c>
      <c r="BP96" s="190">
        <v>45672</v>
      </c>
      <c r="BQ96" s="204">
        <v>23525538</v>
      </c>
      <c r="CS96" s="197" t="s">
        <v>1833</v>
      </c>
      <c r="CT96" s="198">
        <v>1121894142</v>
      </c>
      <c r="CU96" s="203">
        <v>504</v>
      </c>
      <c r="CV96" s="203" t="s">
        <v>1820</v>
      </c>
      <c r="CY96" s="192">
        <v>8299</v>
      </c>
      <c r="CZ96" s="192" t="s">
        <v>290</v>
      </c>
      <c r="DA96" s="201">
        <f t="shared" si="3"/>
        <v>23525538</v>
      </c>
      <c r="DB96" s="221">
        <f t="shared" si="4"/>
        <v>0</v>
      </c>
      <c r="DC96" s="201">
        <f t="shared" si="5"/>
        <v>0</v>
      </c>
      <c r="DZ96" s="181" t="s">
        <v>1834</v>
      </c>
      <c r="EA96" s="134" t="s">
        <v>278</v>
      </c>
      <c r="EB96" s="130">
        <v>17346234</v>
      </c>
      <c r="EC96" s="168">
        <v>45852</v>
      </c>
    </row>
    <row r="97" spans="1:133" x14ac:dyDescent="0.3">
      <c r="A97" s="186"/>
      <c r="B97" s="194" t="s">
        <v>1835</v>
      </c>
      <c r="C97" s="251">
        <v>86059230</v>
      </c>
      <c r="D97" s="194" t="s">
        <v>431</v>
      </c>
      <c r="E97" s="194" t="s">
        <v>291</v>
      </c>
      <c r="F97" s="194" t="s">
        <v>432</v>
      </c>
      <c r="G97" s="124">
        <v>45672</v>
      </c>
      <c r="H97" s="261">
        <v>31232178</v>
      </c>
      <c r="I97" s="194" t="s">
        <v>294</v>
      </c>
      <c r="J97" s="124">
        <v>45672</v>
      </c>
      <c r="K97" s="124">
        <v>45852</v>
      </c>
      <c r="L97" s="186" t="s">
        <v>288</v>
      </c>
      <c r="M97" s="194" t="s">
        <v>288</v>
      </c>
      <c r="N97" s="194" t="s">
        <v>288</v>
      </c>
      <c r="O97" s="209">
        <v>7</v>
      </c>
      <c r="P97" s="131">
        <v>2776194</v>
      </c>
      <c r="Q97" s="200">
        <v>45672</v>
      </c>
      <c r="R97" s="128">
        <v>45688</v>
      </c>
      <c r="S97" s="131">
        <v>5205363</v>
      </c>
      <c r="T97" s="128">
        <v>45689</v>
      </c>
      <c r="U97" s="190">
        <v>45716</v>
      </c>
      <c r="V97" s="131">
        <v>5205363</v>
      </c>
      <c r="W97" s="128">
        <v>45717</v>
      </c>
      <c r="X97" s="128">
        <v>45747</v>
      </c>
      <c r="Y97" s="131">
        <v>5205363</v>
      </c>
      <c r="Z97" s="190">
        <v>45748</v>
      </c>
      <c r="AA97" s="190">
        <v>45777</v>
      </c>
      <c r="AB97" s="131">
        <v>5205363</v>
      </c>
      <c r="AC97" s="190">
        <v>45778</v>
      </c>
      <c r="AD97" s="190">
        <v>45808</v>
      </c>
      <c r="AE97" s="131">
        <v>5205363</v>
      </c>
      <c r="AF97" s="190">
        <v>45809</v>
      </c>
      <c r="AG97" s="190">
        <v>45838</v>
      </c>
      <c r="AH97" s="129">
        <v>2429169</v>
      </c>
      <c r="AI97" s="190">
        <v>45839</v>
      </c>
      <c r="AJ97" s="190">
        <v>45852</v>
      </c>
      <c r="BI97" s="192" t="s">
        <v>278</v>
      </c>
      <c r="BJ97" s="187" t="s">
        <v>332</v>
      </c>
      <c r="BK97" s="192" t="s">
        <v>280</v>
      </c>
      <c r="BL97" s="189">
        <v>89</v>
      </c>
      <c r="BM97" s="190">
        <v>45672</v>
      </c>
      <c r="BN97" s="208">
        <v>1044514812</v>
      </c>
      <c r="BO97" s="203">
        <v>83</v>
      </c>
      <c r="BP97" s="190">
        <v>45672</v>
      </c>
      <c r="BQ97" s="204">
        <v>31232178</v>
      </c>
      <c r="CS97" s="197" t="s">
        <v>1836</v>
      </c>
      <c r="CT97" s="199">
        <v>86059230</v>
      </c>
      <c r="CU97" s="203">
        <v>504</v>
      </c>
      <c r="CV97" s="203" t="s">
        <v>1820</v>
      </c>
      <c r="CY97" s="227">
        <v>7310</v>
      </c>
      <c r="CZ97" s="188" t="s">
        <v>290</v>
      </c>
      <c r="DA97" s="201">
        <f t="shared" si="3"/>
        <v>31232178</v>
      </c>
      <c r="DB97" s="221">
        <f t="shared" si="4"/>
        <v>0</v>
      </c>
      <c r="DC97" s="201">
        <f t="shared" si="5"/>
        <v>0</v>
      </c>
      <c r="DZ97" s="181" t="s">
        <v>1837</v>
      </c>
      <c r="EA97" s="134" t="s">
        <v>278</v>
      </c>
      <c r="EB97" s="130">
        <v>17346234</v>
      </c>
      <c r="EC97" s="168">
        <v>45852</v>
      </c>
    </row>
    <row r="98" spans="1:133" x14ac:dyDescent="0.3">
      <c r="A98" s="194" t="s">
        <v>311</v>
      </c>
      <c r="B98" s="194" t="s">
        <v>1838</v>
      </c>
      <c r="C98" s="251">
        <v>17335623</v>
      </c>
      <c r="D98" s="194" t="s">
        <v>433</v>
      </c>
      <c r="E98" s="194" t="s">
        <v>292</v>
      </c>
      <c r="F98" s="194" t="s">
        <v>312</v>
      </c>
      <c r="G98" s="124">
        <v>45672</v>
      </c>
      <c r="H98" s="261">
        <v>11559960</v>
      </c>
      <c r="I98" s="194" t="s">
        <v>294</v>
      </c>
      <c r="J98" s="124">
        <v>45672</v>
      </c>
      <c r="K98" s="124">
        <v>45852</v>
      </c>
      <c r="L98" s="186" t="s">
        <v>288</v>
      </c>
      <c r="M98" s="194" t="s">
        <v>288</v>
      </c>
      <c r="N98" s="194" t="s">
        <v>288</v>
      </c>
      <c r="O98" s="209">
        <v>7</v>
      </c>
      <c r="P98" s="131">
        <v>1027552</v>
      </c>
      <c r="Q98" s="200">
        <v>45672</v>
      </c>
      <c r="R98" s="128">
        <v>45688</v>
      </c>
      <c r="S98" s="131">
        <v>1926660</v>
      </c>
      <c r="T98" s="128">
        <v>45689</v>
      </c>
      <c r="U98" s="190">
        <v>45716</v>
      </c>
      <c r="V98" s="131">
        <v>1926660</v>
      </c>
      <c r="W98" s="128">
        <v>45717</v>
      </c>
      <c r="X98" s="128">
        <v>45747</v>
      </c>
      <c r="Y98" s="131">
        <v>1926660</v>
      </c>
      <c r="Z98" s="190">
        <v>45748</v>
      </c>
      <c r="AA98" s="190">
        <v>45777</v>
      </c>
      <c r="AB98" s="131">
        <v>1926660</v>
      </c>
      <c r="AC98" s="190">
        <v>45778</v>
      </c>
      <c r="AD98" s="190">
        <v>45808</v>
      </c>
      <c r="AE98" s="131">
        <v>1926660</v>
      </c>
      <c r="AF98" s="190">
        <v>45809</v>
      </c>
      <c r="AG98" s="190">
        <v>45838</v>
      </c>
      <c r="AH98" s="129">
        <v>899108</v>
      </c>
      <c r="AI98" s="190">
        <v>45839</v>
      </c>
      <c r="AJ98" s="190">
        <v>45852</v>
      </c>
      <c r="BI98" s="192" t="s">
        <v>278</v>
      </c>
      <c r="BJ98" s="187" t="s">
        <v>332</v>
      </c>
      <c r="BK98" s="192" t="s">
        <v>280</v>
      </c>
      <c r="BL98" s="189">
        <v>89</v>
      </c>
      <c r="BM98" s="190">
        <v>45672</v>
      </c>
      <c r="BN98" s="208">
        <v>1044514812</v>
      </c>
      <c r="BO98" s="203">
        <v>84</v>
      </c>
      <c r="BP98" s="190">
        <v>45672</v>
      </c>
      <c r="BQ98" s="204">
        <v>11559960</v>
      </c>
      <c r="CS98" s="197" t="s">
        <v>1839</v>
      </c>
      <c r="CT98" s="199">
        <v>17335623</v>
      </c>
      <c r="CU98" s="203">
        <v>504</v>
      </c>
      <c r="CV98" s="203" t="s">
        <v>1471</v>
      </c>
      <c r="CY98" s="192">
        <v>8010</v>
      </c>
      <c r="CZ98" s="192" t="s">
        <v>290</v>
      </c>
      <c r="DA98" s="201">
        <f t="shared" si="3"/>
        <v>11559960</v>
      </c>
      <c r="DB98" s="221">
        <f t="shared" si="4"/>
        <v>0</v>
      </c>
      <c r="DC98" s="201">
        <f t="shared" si="5"/>
        <v>0</v>
      </c>
      <c r="DZ98" s="181" t="s">
        <v>1840</v>
      </c>
      <c r="EA98" s="134" t="s">
        <v>278</v>
      </c>
      <c r="EB98" s="130">
        <v>17346234</v>
      </c>
      <c r="EC98" s="168">
        <v>45852</v>
      </c>
    </row>
    <row r="99" spans="1:133" x14ac:dyDescent="0.3">
      <c r="A99" s="194" t="s">
        <v>311</v>
      </c>
      <c r="B99" s="194" t="s">
        <v>1841</v>
      </c>
      <c r="C99" s="251">
        <v>86067601</v>
      </c>
      <c r="D99" s="194" t="s">
        <v>434</v>
      </c>
      <c r="E99" s="194" t="s">
        <v>292</v>
      </c>
      <c r="F99" s="194" t="s">
        <v>312</v>
      </c>
      <c r="G99" s="124">
        <v>45672</v>
      </c>
      <c r="H99" s="261">
        <v>11559960</v>
      </c>
      <c r="I99" s="194" t="s">
        <v>294</v>
      </c>
      <c r="J99" s="124">
        <v>45672</v>
      </c>
      <c r="K99" s="124">
        <v>45852</v>
      </c>
      <c r="L99" s="194" t="s">
        <v>288</v>
      </c>
      <c r="M99" s="194" t="s">
        <v>288</v>
      </c>
      <c r="N99" s="194" t="s">
        <v>288</v>
      </c>
      <c r="O99" s="209">
        <v>7</v>
      </c>
      <c r="P99" s="131">
        <v>1027552</v>
      </c>
      <c r="Q99" s="200">
        <v>45672</v>
      </c>
      <c r="R99" s="128">
        <v>45688</v>
      </c>
      <c r="S99" s="131">
        <v>1926660</v>
      </c>
      <c r="T99" s="128">
        <v>45689</v>
      </c>
      <c r="U99" s="190">
        <v>45716</v>
      </c>
      <c r="V99" s="131">
        <v>1926660</v>
      </c>
      <c r="W99" s="128">
        <v>45717</v>
      </c>
      <c r="X99" s="128">
        <v>45747</v>
      </c>
      <c r="Y99" s="131">
        <v>1926660</v>
      </c>
      <c r="Z99" s="190">
        <v>45748</v>
      </c>
      <c r="AA99" s="190">
        <v>45777</v>
      </c>
      <c r="AB99" s="131">
        <v>1926660</v>
      </c>
      <c r="AC99" s="190">
        <v>45778</v>
      </c>
      <c r="AD99" s="190">
        <v>45808</v>
      </c>
      <c r="AE99" s="131">
        <v>1926660</v>
      </c>
      <c r="AF99" s="190">
        <v>45809</v>
      </c>
      <c r="AG99" s="190">
        <v>45838</v>
      </c>
      <c r="AH99" s="129">
        <v>899108</v>
      </c>
      <c r="AI99" s="190">
        <v>45839</v>
      </c>
      <c r="AJ99" s="190">
        <v>45852</v>
      </c>
      <c r="BI99" s="192" t="s">
        <v>278</v>
      </c>
      <c r="BJ99" s="187" t="s">
        <v>332</v>
      </c>
      <c r="BK99" s="192" t="s">
        <v>280</v>
      </c>
      <c r="BL99" s="189">
        <v>89</v>
      </c>
      <c r="BM99" s="190">
        <v>45672</v>
      </c>
      <c r="BN99" s="208">
        <v>1044514812</v>
      </c>
      <c r="BO99" s="203">
        <v>85</v>
      </c>
      <c r="BP99" s="190">
        <v>45672</v>
      </c>
      <c r="BQ99" s="204">
        <v>11559960</v>
      </c>
      <c r="CS99" s="197" t="s">
        <v>1839</v>
      </c>
      <c r="CT99" s="198">
        <v>86067601</v>
      </c>
      <c r="CU99" s="203">
        <v>504</v>
      </c>
      <c r="CV99" s="203" t="s">
        <v>1471</v>
      </c>
      <c r="CY99" s="192">
        <v>8299</v>
      </c>
      <c r="CZ99" s="192" t="s">
        <v>290</v>
      </c>
      <c r="DA99" s="201">
        <f t="shared" si="3"/>
        <v>11559960</v>
      </c>
      <c r="DB99" s="221">
        <f t="shared" si="4"/>
        <v>0</v>
      </c>
      <c r="DC99" s="201">
        <f t="shared" si="5"/>
        <v>0</v>
      </c>
      <c r="DZ99" s="181" t="s">
        <v>1842</v>
      </c>
      <c r="EA99" s="134" t="s">
        <v>278</v>
      </c>
      <c r="EB99" s="130">
        <v>17346234</v>
      </c>
      <c r="EC99" s="168">
        <v>45852</v>
      </c>
    </row>
    <row r="100" spans="1:133" x14ac:dyDescent="0.3">
      <c r="A100" s="194"/>
      <c r="B100" s="194" t="s">
        <v>1843</v>
      </c>
      <c r="C100" s="251">
        <v>1018406309</v>
      </c>
      <c r="D100" s="194" t="s">
        <v>435</v>
      </c>
      <c r="E100" s="194" t="s">
        <v>291</v>
      </c>
      <c r="F100" s="194" t="s">
        <v>403</v>
      </c>
      <c r="G100" s="124">
        <v>45672</v>
      </c>
      <c r="H100" s="261">
        <v>23525538</v>
      </c>
      <c r="I100" s="194" t="s">
        <v>294</v>
      </c>
      <c r="J100" s="124">
        <v>45672</v>
      </c>
      <c r="K100" s="124">
        <v>45852</v>
      </c>
      <c r="L100" s="194" t="s">
        <v>288</v>
      </c>
      <c r="M100" s="194" t="s">
        <v>288</v>
      </c>
      <c r="N100" s="194" t="s">
        <v>288</v>
      </c>
      <c r="O100" s="209">
        <v>7</v>
      </c>
      <c r="P100" s="131">
        <v>2091159</v>
      </c>
      <c r="Q100" s="200">
        <v>45672</v>
      </c>
      <c r="R100" s="128">
        <v>45688</v>
      </c>
      <c r="S100" s="131">
        <v>3920923</v>
      </c>
      <c r="T100" s="128">
        <v>45689</v>
      </c>
      <c r="U100" s="190">
        <v>45716</v>
      </c>
      <c r="V100" s="131">
        <v>3920923</v>
      </c>
      <c r="W100" s="128">
        <v>45717</v>
      </c>
      <c r="X100" s="128">
        <v>45747</v>
      </c>
      <c r="Y100" s="131">
        <v>3920923</v>
      </c>
      <c r="Z100" s="190">
        <v>45748</v>
      </c>
      <c r="AA100" s="190">
        <v>45777</v>
      </c>
      <c r="AB100" s="131">
        <v>3920923</v>
      </c>
      <c r="AC100" s="190">
        <v>45778</v>
      </c>
      <c r="AD100" s="190">
        <v>45808</v>
      </c>
      <c r="AE100" s="131">
        <v>3920923</v>
      </c>
      <c r="AF100" s="190">
        <v>45809</v>
      </c>
      <c r="AG100" s="190">
        <v>45838</v>
      </c>
      <c r="AH100" s="129">
        <v>1829764</v>
      </c>
      <c r="AI100" s="190">
        <v>45839</v>
      </c>
      <c r="AJ100" s="190">
        <v>45852</v>
      </c>
      <c r="BI100" s="192" t="s">
        <v>278</v>
      </c>
      <c r="BJ100" s="187" t="s">
        <v>332</v>
      </c>
      <c r="BK100" s="192" t="s">
        <v>280</v>
      </c>
      <c r="BL100" s="189">
        <v>89</v>
      </c>
      <c r="BM100" s="190">
        <v>45672</v>
      </c>
      <c r="BN100" s="208">
        <v>1044514812</v>
      </c>
      <c r="BO100" s="203">
        <v>86</v>
      </c>
      <c r="BP100" s="190">
        <v>45672</v>
      </c>
      <c r="BQ100" s="204">
        <v>23525538</v>
      </c>
      <c r="CS100" s="197" t="s">
        <v>446</v>
      </c>
      <c r="CT100" s="198">
        <v>1018406309</v>
      </c>
      <c r="CU100" s="203">
        <v>504</v>
      </c>
      <c r="CV100" s="203" t="s">
        <v>1779</v>
      </c>
      <c r="CY100" s="192">
        <v>7490</v>
      </c>
      <c r="CZ100" s="192" t="s">
        <v>290</v>
      </c>
      <c r="DA100" s="201">
        <f t="shared" si="3"/>
        <v>23525538</v>
      </c>
      <c r="DB100" s="221">
        <f t="shared" si="4"/>
        <v>0</v>
      </c>
      <c r="DC100" s="201">
        <f t="shared" si="5"/>
        <v>0</v>
      </c>
      <c r="DZ100" s="181" t="s">
        <v>1844</v>
      </c>
      <c r="EA100" s="134" t="s">
        <v>279</v>
      </c>
      <c r="EB100" s="130">
        <v>17346234</v>
      </c>
      <c r="EC100" s="168">
        <v>45852</v>
      </c>
    </row>
    <row r="101" spans="1:133" ht="14.4" x14ac:dyDescent="0.3">
      <c r="A101" s="396" t="s">
        <v>453</v>
      </c>
      <c r="B101" s="194" t="s">
        <v>1845</v>
      </c>
      <c r="C101" s="375"/>
      <c r="D101" s="375" t="s">
        <v>453</v>
      </c>
      <c r="E101" s="375"/>
      <c r="F101" s="375"/>
      <c r="G101" s="375"/>
      <c r="H101" s="397"/>
      <c r="I101" s="375"/>
      <c r="J101" s="375"/>
      <c r="K101" s="375"/>
      <c r="L101" s="375"/>
      <c r="M101" s="375"/>
      <c r="N101" s="375"/>
      <c r="O101" s="398"/>
      <c r="P101" s="131"/>
      <c r="Q101" s="128"/>
      <c r="R101" s="190"/>
      <c r="S101" s="131"/>
      <c r="T101" s="190"/>
      <c r="U101" s="190"/>
      <c r="V101" s="131"/>
      <c r="W101" s="190"/>
      <c r="X101" s="190"/>
      <c r="Y101" s="131"/>
      <c r="Z101" s="190"/>
      <c r="AA101" s="190"/>
      <c r="AB101" s="131"/>
      <c r="AC101" s="190"/>
      <c r="AD101" s="190"/>
      <c r="AE101" s="129"/>
      <c r="AF101" s="190"/>
      <c r="AG101" s="190"/>
      <c r="BI101" s="222"/>
      <c r="BJ101" s="222"/>
      <c r="BK101" s="222"/>
      <c r="BL101" s="222"/>
      <c r="BM101" s="222"/>
      <c r="BN101" s="222"/>
      <c r="BO101" s="222"/>
      <c r="BP101" s="222"/>
      <c r="BQ101" s="222"/>
      <c r="CS101" s="222"/>
      <c r="CT101" s="222"/>
      <c r="CU101" s="222"/>
      <c r="CV101" s="222"/>
      <c r="CY101" s="222"/>
      <c r="CZ101" s="222"/>
      <c r="DA101" s="201">
        <f t="shared" si="3"/>
        <v>0</v>
      </c>
      <c r="DB101" s="221">
        <f t="shared" si="4"/>
        <v>0</v>
      </c>
      <c r="DC101" s="201">
        <f t="shared" si="5"/>
        <v>0</v>
      </c>
      <c r="DZ101" s="222"/>
      <c r="EA101" s="134"/>
      <c r="EB101" s="130" t="e">
        <v>#N/A</v>
      </c>
      <c r="EC101" s="168" t="e">
        <v>#N/A</v>
      </c>
    </row>
    <row r="102" spans="1:133" ht="14.4" x14ac:dyDescent="0.3">
      <c r="A102" s="396" t="s">
        <v>453</v>
      </c>
      <c r="B102" s="194" t="s">
        <v>1846</v>
      </c>
      <c r="C102" s="194"/>
      <c r="D102" s="375" t="s">
        <v>453</v>
      </c>
      <c r="E102" s="194"/>
      <c r="F102" s="194"/>
      <c r="G102" s="194"/>
      <c r="H102" s="261"/>
      <c r="I102" s="194"/>
      <c r="J102" s="194"/>
      <c r="K102" s="194"/>
      <c r="L102" s="194"/>
      <c r="M102" s="194"/>
      <c r="N102" s="194"/>
      <c r="O102" s="196"/>
      <c r="P102" s="194"/>
      <c r="Q102" s="196"/>
      <c r="R102" s="196"/>
      <c r="S102" s="194"/>
      <c r="T102" s="196"/>
      <c r="U102" s="196"/>
      <c r="V102" s="194"/>
      <c r="W102" s="196"/>
      <c r="X102" s="196"/>
      <c r="Y102" s="194"/>
      <c r="Z102" s="196"/>
      <c r="AA102" s="196"/>
      <c r="AB102" s="194"/>
      <c r="AC102" s="196"/>
      <c r="AD102" s="196"/>
      <c r="AE102" s="194"/>
      <c r="AF102" s="196"/>
      <c r="AG102" s="196"/>
      <c r="BI102" s="196"/>
      <c r="BJ102" s="196"/>
      <c r="BK102" s="196"/>
      <c r="BL102" s="196"/>
      <c r="BM102" s="196"/>
      <c r="BN102" s="196"/>
      <c r="BO102" s="196"/>
      <c r="BP102" s="196"/>
      <c r="BQ102" s="196"/>
      <c r="CS102" s="196"/>
      <c r="CT102" s="196"/>
      <c r="CU102" s="196"/>
      <c r="CV102" s="196"/>
      <c r="CY102" s="196"/>
      <c r="CZ102" s="196"/>
      <c r="DA102" s="201">
        <f t="shared" si="3"/>
        <v>0</v>
      </c>
      <c r="DB102" s="221">
        <f t="shared" si="4"/>
        <v>0</v>
      </c>
      <c r="DC102" s="201">
        <f t="shared" si="5"/>
        <v>0</v>
      </c>
      <c r="DZ102" s="239"/>
      <c r="EA102" s="134"/>
      <c r="EB102" s="130" t="e">
        <v>#N/A</v>
      </c>
      <c r="EC102" s="168" t="e">
        <v>#N/A</v>
      </c>
    </row>
    <row r="103" spans="1:133" ht="14.4" x14ac:dyDescent="0.3">
      <c r="A103" s="396" t="s">
        <v>453</v>
      </c>
      <c r="B103" s="194" t="s">
        <v>1847</v>
      </c>
      <c r="C103" s="375"/>
      <c r="D103" s="375" t="s">
        <v>453</v>
      </c>
      <c r="E103" s="375"/>
      <c r="F103" s="375"/>
      <c r="G103" s="375"/>
      <c r="H103" s="397"/>
      <c r="I103" s="375"/>
      <c r="J103" s="375"/>
      <c r="K103" s="375"/>
      <c r="L103" s="375"/>
      <c r="M103" s="375"/>
      <c r="N103" s="375"/>
      <c r="O103" s="222"/>
      <c r="P103" s="375"/>
      <c r="Q103" s="222"/>
      <c r="R103" s="222"/>
      <c r="S103" s="375"/>
      <c r="T103" s="222"/>
      <c r="U103" s="222"/>
      <c r="V103" s="375"/>
      <c r="W103" s="222"/>
      <c r="X103" s="222"/>
      <c r="Y103" s="375"/>
      <c r="Z103" s="222"/>
      <c r="AA103" s="222"/>
      <c r="AB103" s="375"/>
      <c r="AC103" s="222"/>
      <c r="AD103" s="222"/>
      <c r="AE103" s="375"/>
      <c r="AF103" s="222"/>
      <c r="AG103" s="222"/>
      <c r="AH103" s="375"/>
      <c r="AI103" s="222"/>
      <c r="AJ103" s="222"/>
      <c r="BI103" s="222"/>
      <c r="BJ103" s="222"/>
      <c r="BK103" s="222"/>
      <c r="BL103" s="222"/>
      <c r="BM103" s="222"/>
      <c r="BN103" s="222"/>
      <c r="BO103" s="222"/>
      <c r="BP103" s="222"/>
      <c r="BQ103" s="222"/>
      <c r="CS103" s="222"/>
      <c r="CT103" s="222"/>
      <c r="CU103" s="222"/>
      <c r="CV103" s="222"/>
      <c r="CY103" s="222"/>
      <c r="CZ103" s="222"/>
      <c r="DA103" s="201">
        <f t="shared" si="3"/>
        <v>0</v>
      </c>
      <c r="DB103" s="221">
        <f t="shared" si="4"/>
        <v>0</v>
      </c>
      <c r="DC103" s="201">
        <f t="shared" si="5"/>
        <v>0</v>
      </c>
      <c r="DZ103" s="222"/>
      <c r="EA103" s="134"/>
      <c r="EB103" s="130" t="e">
        <v>#N/A</v>
      </c>
      <c r="EC103" s="168" t="e">
        <v>#N/A</v>
      </c>
    </row>
    <row r="104" spans="1:133" ht="14.4" x14ac:dyDescent="0.3">
      <c r="A104" s="396" t="s">
        <v>453</v>
      </c>
      <c r="B104" s="194" t="s">
        <v>1848</v>
      </c>
      <c r="C104" s="375"/>
      <c r="D104" s="375" t="s">
        <v>453</v>
      </c>
      <c r="E104" s="375"/>
      <c r="F104" s="375"/>
      <c r="G104" s="375"/>
      <c r="H104" s="397"/>
      <c r="I104" s="375"/>
      <c r="J104" s="375"/>
      <c r="K104" s="375"/>
      <c r="L104" s="375"/>
      <c r="M104" s="375"/>
      <c r="N104" s="375"/>
      <c r="O104" s="398"/>
      <c r="P104" s="131"/>
      <c r="Q104" s="128"/>
      <c r="R104" s="190"/>
      <c r="S104" s="131"/>
      <c r="T104" s="190"/>
      <c r="U104" s="190"/>
      <c r="V104" s="131"/>
      <c r="W104" s="190"/>
      <c r="X104" s="190"/>
      <c r="Y104" s="131"/>
      <c r="Z104" s="190"/>
      <c r="AA104" s="190"/>
      <c r="AB104" s="131"/>
      <c r="AC104" s="190"/>
      <c r="AD104" s="190"/>
      <c r="AE104" s="129"/>
      <c r="AF104" s="190"/>
      <c r="AG104" s="190"/>
      <c r="BI104" s="187"/>
      <c r="BJ104" s="193"/>
      <c r="BK104" s="187"/>
      <c r="BL104" s="189"/>
      <c r="BM104" s="190"/>
      <c r="BN104" s="208"/>
      <c r="BO104" s="203"/>
      <c r="BP104" s="190"/>
      <c r="BQ104" s="204"/>
      <c r="CS104" s="197"/>
      <c r="CT104" s="198"/>
      <c r="CU104" s="203"/>
      <c r="CV104" s="203"/>
      <c r="CY104" s="192"/>
      <c r="CZ104" s="192"/>
      <c r="DA104" s="201">
        <f t="shared" si="3"/>
        <v>0</v>
      </c>
      <c r="DB104" s="221">
        <f t="shared" si="4"/>
        <v>0</v>
      </c>
      <c r="DC104" s="201">
        <f t="shared" si="5"/>
        <v>0</v>
      </c>
      <c r="DZ104" s="181"/>
      <c r="EA104" s="134"/>
      <c r="EB104" s="130" t="e">
        <v>#N/A</v>
      </c>
      <c r="EC104" s="168" t="e">
        <v>#N/A</v>
      </c>
    </row>
    <row r="105" spans="1:133" ht="14.4" x14ac:dyDescent="0.3">
      <c r="A105" s="396" t="s">
        <v>453</v>
      </c>
      <c r="B105" s="194" t="s">
        <v>1849</v>
      </c>
      <c r="C105" s="251"/>
      <c r="D105" s="375" t="s">
        <v>453</v>
      </c>
      <c r="E105" s="194"/>
      <c r="F105" s="194"/>
      <c r="G105" s="124"/>
      <c r="H105" s="261"/>
      <c r="I105" s="194"/>
      <c r="J105" s="124"/>
      <c r="K105" s="124"/>
      <c r="L105" s="194"/>
      <c r="M105" s="194"/>
      <c r="N105" s="194"/>
      <c r="O105" s="398"/>
      <c r="P105" s="131"/>
      <c r="Q105" s="200"/>
      <c r="R105" s="128"/>
      <c r="S105" s="131"/>
      <c r="T105" s="128"/>
      <c r="U105" s="190"/>
      <c r="V105" s="131"/>
      <c r="W105" s="128"/>
      <c r="X105" s="128"/>
      <c r="Y105" s="131"/>
      <c r="Z105" s="190"/>
      <c r="AA105" s="190"/>
      <c r="AB105" s="131"/>
      <c r="AC105" s="190"/>
      <c r="AD105" s="190"/>
      <c r="AE105" s="131"/>
      <c r="AF105" s="190"/>
      <c r="AG105" s="190"/>
      <c r="AH105" s="399"/>
      <c r="AI105" s="400"/>
      <c r="AJ105" s="400"/>
      <c r="BI105" s="192"/>
      <c r="BJ105" s="187"/>
      <c r="BK105" s="192"/>
      <c r="BL105" s="189"/>
      <c r="BM105" s="190"/>
      <c r="BN105" s="208"/>
      <c r="BO105" s="203"/>
      <c r="BP105" s="190"/>
      <c r="BQ105" s="204"/>
      <c r="CS105" s="197"/>
      <c r="CT105" s="198"/>
      <c r="CU105" s="203"/>
      <c r="CV105" s="203"/>
      <c r="CY105" s="192"/>
      <c r="CZ105" s="192"/>
      <c r="DA105" s="201">
        <f t="shared" si="3"/>
        <v>0</v>
      </c>
      <c r="DB105" s="221">
        <f t="shared" si="4"/>
        <v>0</v>
      </c>
      <c r="DC105" s="201">
        <f t="shared" si="5"/>
        <v>0</v>
      </c>
      <c r="DZ105" s="181"/>
      <c r="EA105" s="134"/>
      <c r="EB105" s="130" t="e">
        <v>#N/A</v>
      </c>
      <c r="EC105" s="168" t="e">
        <v>#N/A</v>
      </c>
    </row>
    <row r="106" spans="1:133" ht="14.4" x14ac:dyDescent="0.3">
      <c r="A106" s="401" t="s">
        <v>453</v>
      </c>
      <c r="B106" s="262" t="s">
        <v>1850</v>
      </c>
      <c r="C106" s="368"/>
      <c r="D106" s="402" t="s">
        <v>453</v>
      </c>
      <c r="E106" s="262"/>
      <c r="F106" s="262"/>
      <c r="G106" s="265"/>
      <c r="H106" s="282"/>
      <c r="I106" s="262"/>
      <c r="J106" s="265"/>
      <c r="K106" s="265"/>
      <c r="L106" s="262"/>
      <c r="M106" s="262"/>
      <c r="N106" s="262"/>
      <c r="O106" s="398"/>
      <c r="P106" s="131"/>
      <c r="Q106" s="200"/>
      <c r="R106" s="128"/>
      <c r="S106" s="131"/>
      <c r="T106" s="128"/>
      <c r="U106" s="190"/>
      <c r="V106" s="131"/>
      <c r="W106" s="128"/>
      <c r="X106" s="128"/>
      <c r="Y106" s="131"/>
      <c r="Z106" s="190"/>
      <c r="AA106" s="190"/>
      <c r="AB106" s="131"/>
      <c r="AC106" s="190"/>
      <c r="AD106" s="190"/>
      <c r="AE106" s="131"/>
      <c r="AF106" s="190"/>
      <c r="AG106" s="190"/>
      <c r="AH106" s="399"/>
      <c r="AI106" s="400"/>
      <c r="AJ106" s="400"/>
      <c r="BI106" s="192"/>
      <c r="BJ106" s="187"/>
      <c r="BK106" s="192"/>
      <c r="BL106" s="189"/>
      <c r="BM106" s="190"/>
      <c r="BN106" s="208"/>
      <c r="BO106" s="203"/>
      <c r="BP106" s="190"/>
      <c r="BQ106" s="204"/>
      <c r="CS106" s="197"/>
      <c r="CT106" s="198"/>
      <c r="CU106" s="203"/>
      <c r="CV106" s="203"/>
      <c r="CY106" s="192"/>
      <c r="CZ106" s="192"/>
      <c r="DA106" s="201">
        <f t="shared" si="3"/>
        <v>0</v>
      </c>
      <c r="DB106" s="221">
        <f t="shared" si="4"/>
        <v>0</v>
      </c>
      <c r="DC106" s="201">
        <f t="shared" si="5"/>
        <v>0</v>
      </c>
      <c r="DZ106" s="181"/>
      <c r="EA106" s="134"/>
      <c r="EB106" s="130" t="e">
        <v>#N/A</v>
      </c>
      <c r="EC106" s="168" t="e">
        <v>#N/A</v>
      </c>
    </row>
    <row r="107" spans="1:133" x14ac:dyDescent="0.3">
      <c r="A107" s="266"/>
      <c r="B107" s="194" t="s">
        <v>1851</v>
      </c>
      <c r="C107" s="251">
        <v>40383789</v>
      </c>
      <c r="D107" s="194" t="s">
        <v>454</v>
      </c>
      <c r="E107" s="194" t="s">
        <v>292</v>
      </c>
      <c r="F107" s="194" t="s">
        <v>362</v>
      </c>
      <c r="G107" s="124">
        <v>45680</v>
      </c>
      <c r="H107" s="261">
        <v>13177912</v>
      </c>
      <c r="I107" s="194" t="s">
        <v>1852</v>
      </c>
      <c r="J107" s="124">
        <v>45680</v>
      </c>
      <c r="K107" s="124">
        <v>45852</v>
      </c>
      <c r="L107" s="194" t="s">
        <v>288</v>
      </c>
      <c r="M107" s="194" t="s">
        <v>288</v>
      </c>
      <c r="N107" s="194" t="s">
        <v>288</v>
      </c>
      <c r="O107" s="209">
        <v>6</v>
      </c>
      <c r="P107" s="131">
        <v>2911399</v>
      </c>
      <c r="Q107" s="200">
        <v>45680</v>
      </c>
      <c r="R107" s="190">
        <v>45716</v>
      </c>
      <c r="S107" s="131">
        <v>2298473</v>
      </c>
      <c r="T107" s="128">
        <v>45717</v>
      </c>
      <c r="U107" s="128">
        <v>45747</v>
      </c>
      <c r="V107" s="131">
        <v>2298473</v>
      </c>
      <c r="W107" s="190">
        <v>45748</v>
      </c>
      <c r="X107" s="190">
        <v>45777</v>
      </c>
      <c r="Y107" s="131">
        <v>2298473</v>
      </c>
      <c r="Z107" s="190">
        <v>45778</v>
      </c>
      <c r="AA107" s="190">
        <v>45808</v>
      </c>
      <c r="AB107" s="131">
        <v>2298473</v>
      </c>
      <c r="AC107" s="190">
        <v>45809</v>
      </c>
      <c r="AD107" s="190">
        <v>45838</v>
      </c>
      <c r="AE107" s="129">
        <v>1072621</v>
      </c>
      <c r="AF107" s="190">
        <v>45839</v>
      </c>
      <c r="AG107" s="190">
        <v>45852</v>
      </c>
      <c r="BI107" s="192" t="s">
        <v>278</v>
      </c>
      <c r="BJ107" s="187" t="s">
        <v>332</v>
      </c>
      <c r="BK107" s="192" t="s">
        <v>280</v>
      </c>
      <c r="BL107" s="189">
        <v>138</v>
      </c>
      <c r="BM107" s="190">
        <v>45680</v>
      </c>
      <c r="BN107" s="208">
        <v>2002609177</v>
      </c>
      <c r="BO107" s="203">
        <v>335</v>
      </c>
      <c r="BP107" s="190">
        <v>45680</v>
      </c>
      <c r="BQ107" s="204">
        <v>13177912</v>
      </c>
      <c r="CS107" s="197" t="s">
        <v>1853</v>
      </c>
      <c r="CT107" s="125">
        <v>40383789</v>
      </c>
      <c r="CU107" s="203">
        <v>504</v>
      </c>
      <c r="CV107" s="203" t="s">
        <v>754</v>
      </c>
      <c r="CY107" s="192">
        <v>8219</v>
      </c>
      <c r="CZ107" s="192" t="s">
        <v>290</v>
      </c>
      <c r="DA107" s="201">
        <f t="shared" si="3"/>
        <v>13177912</v>
      </c>
      <c r="DB107" s="221">
        <f t="shared" si="4"/>
        <v>0</v>
      </c>
      <c r="DC107" s="201">
        <f t="shared" si="5"/>
        <v>0</v>
      </c>
      <c r="DZ107" s="278" t="s">
        <v>1854</v>
      </c>
      <c r="EA107" s="134" t="s">
        <v>1073</v>
      </c>
      <c r="EB107" s="130">
        <v>17346234</v>
      </c>
      <c r="EC107" s="168">
        <v>45852</v>
      </c>
    </row>
    <row r="108" spans="1:133" ht="14.4" x14ac:dyDescent="0.3">
      <c r="A108" s="266"/>
      <c r="B108" s="194" t="s">
        <v>1855</v>
      </c>
      <c r="C108" s="251">
        <v>1121838496</v>
      </c>
      <c r="D108" s="194" t="s">
        <v>455</v>
      </c>
      <c r="E108" s="194" t="s">
        <v>291</v>
      </c>
      <c r="F108" s="194" t="s">
        <v>456</v>
      </c>
      <c r="G108" s="124">
        <v>45680</v>
      </c>
      <c r="H108" s="261">
        <v>18604105</v>
      </c>
      <c r="I108" s="194" t="s">
        <v>1852</v>
      </c>
      <c r="J108" s="124">
        <v>45680</v>
      </c>
      <c r="K108" s="124">
        <v>45852</v>
      </c>
      <c r="L108" s="194" t="s">
        <v>288</v>
      </c>
      <c r="M108" s="194" t="s">
        <v>288</v>
      </c>
      <c r="N108" s="194" t="s">
        <v>288</v>
      </c>
      <c r="O108" s="209">
        <v>6</v>
      </c>
      <c r="P108" s="131">
        <v>4110209</v>
      </c>
      <c r="Q108" s="200">
        <v>45680</v>
      </c>
      <c r="R108" s="190">
        <v>45716</v>
      </c>
      <c r="S108" s="131">
        <v>3244902</v>
      </c>
      <c r="T108" s="128">
        <v>45717</v>
      </c>
      <c r="U108" s="128">
        <v>45747</v>
      </c>
      <c r="V108" s="131">
        <v>3244902</v>
      </c>
      <c r="W108" s="190">
        <v>45748</v>
      </c>
      <c r="X108" s="190">
        <v>45777</v>
      </c>
      <c r="Y108" s="131">
        <v>3244902</v>
      </c>
      <c r="Z108" s="190">
        <v>45778</v>
      </c>
      <c r="AA108" s="190">
        <v>45808</v>
      </c>
      <c r="AB108" s="131">
        <v>3244902</v>
      </c>
      <c r="AC108" s="190">
        <v>45809</v>
      </c>
      <c r="AD108" s="190">
        <v>45838</v>
      </c>
      <c r="AE108" s="129">
        <v>1514288</v>
      </c>
      <c r="AF108" s="190">
        <v>45839</v>
      </c>
      <c r="AG108" s="190">
        <v>45852</v>
      </c>
      <c r="AH108" s="375"/>
      <c r="AI108" s="222"/>
      <c r="AJ108" s="222"/>
      <c r="BI108" s="192" t="s">
        <v>278</v>
      </c>
      <c r="BJ108" s="187" t="s">
        <v>332</v>
      </c>
      <c r="BK108" s="192" t="s">
        <v>280</v>
      </c>
      <c r="BL108" s="189">
        <v>138</v>
      </c>
      <c r="BM108" s="190">
        <v>45680</v>
      </c>
      <c r="BN108" s="208">
        <v>2002609177</v>
      </c>
      <c r="BO108" s="203">
        <v>306</v>
      </c>
      <c r="BP108" s="190">
        <v>45680</v>
      </c>
      <c r="BQ108" s="204">
        <v>18604105</v>
      </c>
      <c r="CS108" s="197" t="s">
        <v>1856</v>
      </c>
      <c r="CT108" s="198">
        <v>1121838496.7</v>
      </c>
      <c r="CU108" s="203">
        <v>504</v>
      </c>
      <c r="CV108" s="203" t="s">
        <v>755</v>
      </c>
      <c r="CY108" s="192">
        <v>7490</v>
      </c>
      <c r="CZ108" s="192" t="s">
        <v>290</v>
      </c>
      <c r="DA108" s="201">
        <f t="shared" si="3"/>
        <v>18604105</v>
      </c>
      <c r="DB108" s="221">
        <f t="shared" si="4"/>
        <v>0</v>
      </c>
      <c r="DC108" s="201">
        <f t="shared" si="5"/>
        <v>0</v>
      </c>
      <c r="DZ108" s="278" t="s">
        <v>1857</v>
      </c>
      <c r="EA108" s="134" t="s">
        <v>1074</v>
      </c>
      <c r="EB108" s="130">
        <v>17346234</v>
      </c>
      <c r="EC108" s="168">
        <v>45852</v>
      </c>
    </row>
    <row r="109" spans="1:133" x14ac:dyDescent="0.3">
      <c r="A109" s="194"/>
      <c r="B109" s="194" t="s">
        <v>1858</v>
      </c>
      <c r="C109" s="251">
        <v>1121875719</v>
      </c>
      <c r="D109" s="194" t="s">
        <v>457</v>
      </c>
      <c r="E109" s="194" t="s">
        <v>292</v>
      </c>
      <c r="F109" s="194" t="s">
        <v>364</v>
      </c>
      <c r="G109" s="124">
        <v>45680</v>
      </c>
      <c r="H109" s="261">
        <v>13177912</v>
      </c>
      <c r="I109" s="194" t="s">
        <v>1852</v>
      </c>
      <c r="J109" s="124">
        <v>45680</v>
      </c>
      <c r="K109" s="124">
        <v>45852</v>
      </c>
      <c r="L109" s="194" t="s">
        <v>288</v>
      </c>
      <c r="M109" s="194" t="s">
        <v>288</v>
      </c>
      <c r="N109" s="194" t="s">
        <v>288</v>
      </c>
      <c r="O109" s="209">
        <v>6</v>
      </c>
      <c r="P109" s="131">
        <v>2911399</v>
      </c>
      <c r="Q109" s="200">
        <v>45680</v>
      </c>
      <c r="R109" s="190">
        <v>45716</v>
      </c>
      <c r="S109" s="131">
        <v>2298473</v>
      </c>
      <c r="T109" s="128">
        <v>45717</v>
      </c>
      <c r="U109" s="128">
        <v>45747</v>
      </c>
      <c r="V109" s="131">
        <v>2298473</v>
      </c>
      <c r="W109" s="190">
        <v>45748</v>
      </c>
      <c r="X109" s="190">
        <v>45777</v>
      </c>
      <c r="Y109" s="131">
        <v>2298473</v>
      </c>
      <c r="Z109" s="190">
        <v>45778</v>
      </c>
      <c r="AA109" s="190">
        <v>45808</v>
      </c>
      <c r="AB109" s="131">
        <v>2298473</v>
      </c>
      <c r="AC109" s="190">
        <v>45809</v>
      </c>
      <c r="AD109" s="190">
        <v>45838</v>
      </c>
      <c r="AE109" s="129">
        <v>1072621</v>
      </c>
      <c r="AF109" s="190">
        <v>45839</v>
      </c>
      <c r="AG109" s="190">
        <v>45852</v>
      </c>
      <c r="BI109" s="192" t="s">
        <v>278</v>
      </c>
      <c r="BJ109" s="187" t="s">
        <v>332</v>
      </c>
      <c r="BK109" s="192" t="s">
        <v>280</v>
      </c>
      <c r="BL109" s="189">
        <v>138</v>
      </c>
      <c r="BM109" s="190">
        <v>45680</v>
      </c>
      <c r="BN109" s="208">
        <v>2002609177</v>
      </c>
      <c r="BO109" s="203">
        <v>361</v>
      </c>
      <c r="BP109" s="190">
        <v>45680</v>
      </c>
      <c r="BQ109" s="204">
        <v>13177912</v>
      </c>
      <c r="CS109" s="197" t="s">
        <v>1699</v>
      </c>
      <c r="CT109" s="125">
        <v>1121875719</v>
      </c>
      <c r="CU109" s="203">
        <v>504</v>
      </c>
      <c r="CV109" s="203" t="s">
        <v>755</v>
      </c>
      <c r="CY109" s="192">
        <v>8299</v>
      </c>
      <c r="CZ109" s="192" t="s">
        <v>290</v>
      </c>
      <c r="DA109" s="201">
        <f t="shared" si="3"/>
        <v>13177912</v>
      </c>
      <c r="DB109" s="221">
        <f t="shared" si="4"/>
        <v>0</v>
      </c>
      <c r="DC109" s="201">
        <f t="shared" si="5"/>
        <v>0</v>
      </c>
      <c r="DZ109" s="278" t="s">
        <v>1859</v>
      </c>
      <c r="EA109" s="134" t="s">
        <v>1074</v>
      </c>
      <c r="EB109" s="130">
        <v>17346234</v>
      </c>
      <c r="EC109" s="168">
        <v>45852</v>
      </c>
    </row>
    <row r="110" spans="1:133" ht="14.4" x14ac:dyDescent="0.3">
      <c r="A110" s="186"/>
      <c r="B110" s="194" t="s">
        <v>1860</v>
      </c>
      <c r="C110" s="251">
        <v>40391742</v>
      </c>
      <c r="D110" s="194" t="s">
        <v>458</v>
      </c>
      <c r="E110" s="194" t="s">
        <v>292</v>
      </c>
      <c r="F110" s="194" t="s">
        <v>459</v>
      </c>
      <c r="G110" s="124">
        <v>45680</v>
      </c>
      <c r="H110" s="261">
        <v>13177912</v>
      </c>
      <c r="I110" s="194" t="s">
        <v>1852</v>
      </c>
      <c r="J110" s="124">
        <v>45680</v>
      </c>
      <c r="K110" s="124">
        <v>45852</v>
      </c>
      <c r="L110" s="194" t="s">
        <v>288</v>
      </c>
      <c r="M110" s="194" t="s">
        <v>288</v>
      </c>
      <c r="N110" s="194" t="s">
        <v>288</v>
      </c>
      <c r="O110" s="209">
        <v>6</v>
      </c>
      <c r="P110" s="131">
        <v>2911399</v>
      </c>
      <c r="Q110" s="200">
        <v>45680</v>
      </c>
      <c r="R110" s="190">
        <v>45716</v>
      </c>
      <c r="S110" s="131">
        <v>2298473</v>
      </c>
      <c r="T110" s="128">
        <v>45717</v>
      </c>
      <c r="U110" s="128">
        <v>45747</v>
      </c>
      <c r="V110" s="131">
        <v>2298473</v>
      </c>
      <c r="W110" s="190">
        <v>45748</v>
      </c>
      <c r="X110" s="190">
        <v>45777</v>
      </c>
      <c r="Y110" s="131">
        <v>2298473</v>
      </c>
      <c r="Z110" s="190">
        <v>45778</v>
      </c>
      <c r="AA110" s="190">
        <v>45808</v>
      </c>
      <c r="AB110" s="131">
        <v>2298473</v>
      </c>
      <c r="AC110" s="190">
        <v>45809</v>
      </c>
      <c r="AD110" s="190">
        <v>45838</v>
      </c>
      <c r="AE110" s="129">
        <v>1072621</v>
      </c>
      <c r="AF110" s="190">
        <v>45839</v>
      </c>
      <c r="AG110" s="190">
        <v>45852</v>
      </c>
      <c r="AH110" s="375"/>
      <c r="AI110" s="222"/>
      <c r="AJ110" s="222"/>
      <c r="BI110" s="192" t="s">
        <v>278</v>
      </c>
      <c r="BJ110" s="187" t="s">
        <v>332</v>
      </c>
      <c r="BK110" s="192" t="s">
        <v>280</v>
      </c>
      <c r="BL110" s="189">
        <v>138</v>
      </c>
      <c r="BM110" s="190">
        <v>45680</v>
      </c>
      <c r="BN110" s="208">
        <v>2002609177</v>
      </c>
      <c r="BO110" s="203">
        <v>336</v>
      </c>
      <c r="BP110" s="190">
        <v>45680</v>
      </c>
      <c r="BQ110" s="204">
        <v>13177912</v>
      </c>
      <c r="CS110" s="197" t="s">
        <v>717</v>
      </c>
      <c r="CT110" s="198">
        <v>40391742</v>
      </c>
      <c r="CU110" s="203">
        <v>504</v>
      </c>
      <c r="CV110" s="203" t="s">
        <v>756</v>
      </c>
      <c r="CY110" s="192">
        <v>7490</v>
      </c>
      <c r="CZ110" s="192" t="s">
        <v>290</v>
      </c>
      <c r="DA110" s="201">
        <f t="shared" si="3"/>
        <v>13177912</v>
      </c>
      <c r="DB110" s="221">
        <f t="shared" si="4"/>
        <v>0</v>
      </c>
      <c r="DC110" s="201">
        <f t="shared" si="5"/>
        <v>0</v>
      </c>
      <c r="DZ110" s="278" t="s">
        <v>1861</v>
      </c>
      <c r="EA110" s="134" t="s">
        <v>1075</v>
      </c>
      <c r="EB110" s="130">
        <v>17346234</v>
      </c>
      <c r="EC110" s="168">
        <v>45852</v>
      </c>
    </row>
    <row r="111" spans="1:133" x14ac:dyDescent="0.3">
      <c r="A111" s="258"/>
      <c r="B111" s="194" t="s">
        <v>1862</v>
      </c>
      <c r="C111" s="251">
        <v>35261474</v>
      </c>
      <c r="D111" s="258" t="s">
        <v>460</v>
      </c>
      <c r="E111" s="194" t="s">
        <v>292</v>
      </c>
      <c r="F111" s="194" t="s">
        <v>461</v>
      </c>
      <c r="G111" s="124">
        <v>45680</v>
      </c>
      <c r="H111" s="261">
        <v>13177912</v>
      </c>
      <c r="I111" s="194" t="s">
        <v>1852</v>
      </c>
      <c r="J111" s="124">
        <v>45680</v>
      </c>
      <c r="K111" s="124">
        <v>45852</v>
      </c>
      <c r="L111" s="194" t="s">
        <v>288</v>
      </c>
      <c r="M111" s="194" t="s">
        <v>288</v>
      </c>
      <c r="N111" s="194" t="s">
        <v>288</v>
      </c>
      <c r="O111" s="209">
        <v>6</v>
      </c>
      <c r="P111" s="131">
        <v>2911399</v>
      </c>
      <c r="Q111" s="200">
        <v>45680</v>
      </c>
      <c r="R111" s="190">
        <v>45716</v>
      </c>
      <c r="S111" s="131">
        <v>2298473</v>
      </c>
      <c r="T111" s="128">
        <v>45717</v>
      </c>
      <c r="U111" s="128">
        <v>45747</v>
      </c>
      <c r="V111" s="131">
        <v>2298473</v>
      </c>
      <c r="W111" s="190">
        <v>45748</v>
      </c>
      <c r="X111" s="190">
        <v>45777</v>
      </c>
      <c r="Y111" s="131">
        <v>2298473</v>
      </c>
      <c r="Z111" s="190">
        <v>45778</v>
      </c>
      <c r="AA111" s="190">
        <v>45808</v>
      </c>
      <c r="AB111" s="131">
        <v>2298473</v>
      </c>
      <c r="AC111" s="190">
        <v>45809</v>
      </c>
      <c r="AD111" s="190">
        <v>45838</v>
      </c>
      <c r="AE111" s="129">
        <v>1072621</v>
      </c>
      <c r="AF111" s="190">
        <v>45839</v>
      </c>
      <c r="AG111" s="190">
        <v>45852</v>
      </c>
      <c r="BI111" s="192" t="s">
        <v>278</v>
      </c>
      <c r="BJ111" s="187" t="s">
        <v>332</v>
      </c>
      <c r="BK111" s="192" t="s">
        <v>280</v>
      </c>
      <c r="BL111" s="189">
        <v>138</v>
      </c>
      <c r="BM111" s="190">
        <v>45680</v>
      </c>
      <c r="BN111" s="208">
        <v>2002609177</v>
      </c>
      <c r="BO111" s="203">
        <v>330</v>
      </c>
      <c r="BP111" s="190">
        <v>45680</v>
      </c>
      <c r="BQ111" s="204">
        <v>13177912</v>
      </c>
      <c r="CS111" s="197" t="s">
        <v>1863</v>
      </c>
      <c r="CT111" s="198">
        <v>35261474</v>
      </c>
      <c r="CU111" s="203">
        <v>504</v>
      </c>
      <c r="CV111" s="203" t="s">
        <v>756</v>
      </c>
      <c r="CY111" s="192">
        <v>8299</v>
      </c>
      <c r="CZ111" s="192" t="s">
        <v>290</v>
      </c>
      <c r="DA111" s="201">
        <f t="shared" si="3"/>
        <v>13177912</v>
      </c>
      <c r="DB111" s="221">
        <f t="shared" si="4"/>
        <v>0</v>
      </c>
      <c r="DC111" s="201">
        <f t="shared" si="5"/>
        <v>0</v>
      </c>
      <c r="DZ111" s="278" t="s">
        <v>1864</v>
      </c>
      <c r="EA111" s="134" t="s">
        <v>1075</v>
      </c>
      <c r="EB111" s="130">
        <v>17346234</v>
      </c>
      <c r="EC111" s="168">
        <v>45852</v>
      </c>
    </row>
    <row r="112" spans="1:133" x14ac:dyDescent="0.3">
      <c r="A112" s="194"/>
      <c r="B112" s="194" t="s">
        <v>1865</v>
      </c>
      <c r="C112" s="251">
        <v>35261731</v>
      </c>
      <c r="D112" s="194" t="s">
        <v>462</v>
      </c>
      <c r="E112" s="194" t="s">
        <v>292</v>
      </c>
      <c r="F112" s="194" t="s">
        <v>461</v>
      </c>
      <c r="G112" s="124">
        <v>45680</v>
      </c>
      <c r="H112" s="261">
        <v>13177912</v>
      </c>
      <c r="I112" s="194" t="s">
        <v>1852</v>
      </c>
      <c r="J112" s="124">
        <v>45680</v>
      </c>
      <c r="K112" s="124">
        <v>45852</v>
      </c>
      <c r="L112" s="194" t="s">
        <v>288</v>
      </c>
      <c r="M112" s="194" t="s">
        <v>288</v>
      </c>
      <c r="N112" s="194" t="s">
        <v>288</v>
      </c>
      <c r="O112" s="209">
        <v>6</v>
      </c>
      <c r="P112" s="131">
        <v>2911399</v>
      </c>
      <c r="Q112" s="200">
        <v>45680</v>
      </c>
      <c r="R112" s="190">
        <v>45716</v>
      </c>
      <c r="S112" s="131">
        <v>2298473</v>
      </c>
      <c r="T112" s="128">
        <v>45717</v>
      </c>
      <c r="U112" s="128">
        <v>45747</v>
      </c>
      <c r="V112" s="131">
        <v>2298473</v>
      </c>
      <c r="W112" s="190">
        <v>45748</v>
      </c>
      <c r="X112" s="190">
        <v>45777</v>
      </c>
      <c r="Y112" s="131">
        <v>2298473</v>
      </c>
      <c r="Z112" s="190">
        <v>45778</v>
      </c>
      <c r="AA112" s="190">
        <v>45808</v>
      </c>
      <c r="AB112" s="131">
        <v>2298473</v>
      </c>
      <c r="AC112" s="190">
        <v>45809</v>
      </c>
      <c r="AD112" s="190">
        <v>45838</v>
      </c>
      <c r="AE112" s="129">
        <v>1072621</v>
      </c>
      <c r="AF112" s="190">
        <v>45839</v>
      </c>
      <c r="AG112" s="190">
        <v>45852</v>
      </c>
      <c r="AH112" s="399"/>
      <c r="AI112" s="400"/>
      <c r="AJ112" s="400"/>
      <c r="BI112" s="192" t="s">
        <v>278</v>
      </c>
      <c r="BJ112" s="187" t="s">
        <v>332</v>
      </c>
      <c r="BK112" s="192" t="s">
        <v>280</v>
      </c>
      <c r="BL112" s="189">
        <v>138</v>
      </c>
      <c r="BM112" s="190">
        <v>45680</v>
      </c>
      <c r="BN112" s="208">
        <v>2002609177</v>
      </c>
      <c r="BO112" s="203">
        <v>331</v>
      </c>
      <c r="BP112" s="190">
        <v>45680</v>
      </c>
      <c r="BQ112" s="204">
        <v>13177912</v>
      </c>
      <c r="CS112" s="197" t="s">
        <v>718</v>
      </c>
      <c r="CT112" s="199">
        <v>35261731</v>
      </c>
      <c r="CU112" s="203">
        <v>504</v>
      </c>
      <c r="CV112" s="203" t="s">
        <v>756</v>
      </c>
      <c r="CY112" s="192">
        <v>8211</v>
      </c>
      <c r="CZ112" s="192" t="s">
        <v>290</v>
      </c>
      <c r="DA112" s="201">
        <f t="shared" si="3"/>
        <v>13177912</v>
      </c>
      <c r="DB112" s="221">
        <f t="shared" si="4"/>
        <v>0</v>
      </c>
      <c r="DC112" s="201">
        <f t="shared" si="5"/>
        <v>0</v>
      </c>
      <c r="DZ112" s="278" t="s">
        <v>1866</v>
      </c>
      <c r="EA112" s="134" t="s">
        <v>1075</v>
      </c>
      <c r="EB112" s="130">
        <v>17346234</v>
      </c>
      <c r="EC112" s="168">
        <v>45852</v>
      </c>
    </row>
    <row r="113" spans="1:133" x14ac:dyDescent="0.3">
      <c r="A113" s="194" t="s">
        <v>1656</v>
      </c>
      <c r="B113" s="194" t="s">
        <v>1867</v>
      </c>
      <c r="C113" s="251">
        <v>21181039</v>
      </c>
      <c r="D113" s="395" t="s">
        <v>1868</v>
      </c>
      <c r="E113" s="194" t="s">
        <v>291</v>
      </c>
      <c r="F113" s="194" t="s">
        <v>370</v>
      </c>
      <c r="G113" s="124">
        <v>45680</v>
      </c>
      <c r="H113" s="261">
        <v>18604105</v>
      </c>
      <c r="I113" s="194" t="s">
        <v>1852</v>
      </c>
      <c r="J113" s="124">
        <v>45680</v>
      </c>
      <c r="K113" s="124">
        <v>45852</v>
      </c>
      <c r="L113" s="194" t="s">
        <v>288</v>
      </c>
      <c r="M113" s="194" t="s">
        <v>288</v>
      </c>
      <c r="N113" s="194" t="s">
        <v>288</v>
      </c>
      <c r="O113" s="209">
        <v>6</v>
      </c>
      <c r="P113" s="131">
        <v>1622451</v>
      </c>
      <c r="Q113" s="200">
        <v>45680</v>
      </c>
      <c r="R113" s="190">
        <v>45694</v>
      </c>
      <c r="S113" s="261"/>
      <c r="T113" s="128">
        <v>45717</v>
      </c>
      <c r="U113" s="128">
        <v>45747</v>
      </c>
      <c r="V113" s="131"/>
      <c r="W113" s="190">
        <v>45748</v>
      </c>
      <c r="X113" s="190">
        <v>45777</v>
      </c>
      <c r="Y113" s="131"/>
      <c r="Z113" s="190">
        <v>45778</v>
      </c>
      <c r="AA113" s="190">
        <v>45808</v>
      </c>
      <c r="AB113" s="131"/>
      <c r="AC113" s="190">
        <v>45809</v>
      </c>
      <c r="AD113" s="190">
        <v>45838</v>
      </c>
      <c r="AE113" s="129"/>
      <c r="AF113" s="190">
        <v>45839</v>
      </c>
      <c r="AG113" s="190">
        <v>45852</v>
      </c>
      <c r="BI113" s="192" t="s">
        <v>278</v>
      </c>
      <c r="BJ113" s="187" t="s">
        <v>332</v>
      </c>
      <c r="BK113" s="192" t="s">
        <v>280</v>
      </c>
      <c r="BL113" s="189">
        <v>138</v>
      </c>
      <c r="BM113" s="190">
        <v>45680</v>
      </c>
      <c r="BN113" s="208">
        <v>2002609177</v>
      </c>
      <c r="BO113" s="203">
        <v>328</v>
      </c>
      <c r="BP113" s="190">
        <v>45680</v>
      </c>
      <c r="BQ113" s="204">
        <v>18604105</v>
      </c>
      <c r="CS113" s="197" t="s">
        <v>1869</v>
      </c>
      <c r="CT113" s="199">
        <v>21181039</v>
      </c>
      <c r="CU113" s="203">
        <v>504</v>
      </c>
      <c r="CV113" s="203" t="s">
        <v>757</v>
      </c>
      <c r="CY113" s="192">
        <v>8299</v>
      </c>
      <c r="CZ113" s="192" t="s">
        <v>290</v>
      </c>
      <c r="DA113" s="201">
        <f t="shared" si="3"/>
        <v>1622451</v>
      </c>
      <c r="DB113" s="221">
        <f t="shared" si="4"/>
        <v>16981654</v>
      </c>
      <c r="DC113" s="201">
        <f t="shared" si="5"/>
        <v>16981654</v>
      </c>
      <c r="DZ113" s="278" t="s">
        <v>1870</v>
      </c>
      <c r="EA113" s="134" t="s">
        <v>1076</v>
      </c>
      <c r="EB113" s="130">
        <v>17346234</v>
      </c>
      <c r="EC113" s="168">
        <v>45694</v>
      </c>
    </row>
    <row r="114" spans="1:133" x14ac:dyDescent="0.3">
      <c r="A114" s="266"/>
      <c r="B114" s="194" t="s">
        <v>1871</v>
      </c>
      <c r="C114" s="253">
        <v>40443276</v>
      </c>
      <c r="D114" s="186" t="s">
        <v>463</v>
      </c>
      <c r="E114" s="194" t="s">
        <v>291</v>
      </c>
      <c r="F114" s="194" t="s">
        <v>370</v>
      </c>
      <c r="G114" s="124">
        <v>45680</v>
      </c>
      <c r="H114" s="261">
        <v>18604105</v>
      </c>
      <c r="I114" s="194" t="s">
        <v>1852</v>
      </c>
      <c r="J114" s="124">
        <v>45680</v>
      </c>
      <c r="K114" s="124">
        <v>45852</v>
      </c>
      <c r="L114" s="194" t="s">
        <v>288</v>
      </c>
      <c r="M114" s="194" t="s">
        <v>288</v>
      </c>
      <c r="N114" s="194" t="s">
        <v>288</v>
      </c>
      <c r="O114" s="209">
        <v>6</v>
      </c>
      <c r="P114" s="131">
        <v>4110209</v>
      </c>
      <c r="Q114" s="200">
        <v>45680</v>
      </c>
      <c r="R114" s="190">
        <v>45716</v>
      </c>
      <c r="S114" s="131">
        <v>3244902</v>
      </c>
      <c r="T114" s="128">
        <v>45717</v>
      </c>
      <c r="U114" s="128">
        <v>45747</v>
      </c>
      <c r="V114" s="131">
        <v>3244902</v>
      </c>
      <c r="W114" s="190">
        <v>45748</v>
      </c>
      <c r="X114" s="190">
        <v>45777</v>
      </c>
      <c r="Y114" s="131">
        <v>3244902</v>
      </c>
      <c r="Z114" s="190">
        <v>45778</v>
      </c>
      <c r="AA114" s="190">
        <v>45808</v>
      </c>
      <c r="AB114" s="131">
        <v>3244902</v>
      </c>
      <c r="AC114" s="190">
        <v>45809</v>
      </c>
      <c r="AD114" s="190">
        <v>45838</v>
      </c>
      <c r="AE114" s="129">
        <v>1514288</v>
      </c>
      <c r="AF114" s="190">
        <v>45839</v>
      </c>
      <c r="AG114" s="190">
        <v>45852</v>
      </c>
      <c r="BI114" s="192" t="s">
        <v>278</v>
      </c>
      <c r="BJ114" s="187" t="s">
        <v>332</v>
      </c>
      <c r="BK114" s="192" t="s">
        <v>280</v>
      </c>
      <c r="BL114" s="189">
        <v>138</v>
      </c>
      <c r="BM114" s="190">
        <v>45680</v>
      </c>
      <c r="BN114" s="208">
        <v>2002609177</v>
      </c>
      <c r="BO114" s="203">
        <v>339</v>
      </c>
      <c r="BP114" s="190">
        <v>45680</v>
      </c>
      <c r="BQ114" s="204">
        <v>18604105</v>
      </c>
      <c r="CS114" s="197" t="s">
        <v>1872</v>
      </c>
      <c r="CT114" s="126">
        <v>40443276</v>
      </c>
      <c r="CU114" s="203">
        <v>504</v>
      </c>
      <c r="CV114" s="203" t="s">
        <v>757</v>
      </c>
      <c r="CY114" s="192">
        <v>8299</v>
      </c>
      <c r="CZ114" s="192" t="s">
        <v>290</v>
      </c>
      <c r="DA114" s="201">
        <f t="shared" si="3"/>
        <v>18604105</v>
      </c>
      <c r="DB114" s="221">
        <f t="shared" si="4"/>
        <v>0</v>
      </c>
      <c r="DC114" s="201">
        <f t="shared" si="5"/>
        <v>0</v>
      </c>
      <c r="DZ114" s="278" t="s">
        <v>1873</v>
      </c>
      <c r="EA114" s="134" t="s">
        <v>1076</v>
      </c>
      <c r="EB114" s="130">
        <v>17346234</v>
      </c>
      <c r="EC114" s="168">
        <v>45852</v>
      </c>
    </row>
    <row r="115" spans="1:133" ht="14.4" x14ac:dyDescent="0.3">
      <c r="A115" s="194"/>
      <c r="B115" s="194" t="s">
        <v>1874</v>
      </c>
      <c r="C115" s="251">
        <v>40444467</v>
      </c>
      <c r="D115" s="194" t="s">
        <v>464</v>
      </c>
      <c r="E115" s="194" t="s">
        <v>291</v>
      </c>
      <c r="F115" s="194" t="s">
        <v>465</v>
      </c>
      <c r="G115" s="124">
        <v>45680</v>
      </c>
      <c r="H115" s="261">
        <v>16594159</v>
      </c>
      <c r="I115" s="194" t="s">
        <v>1852</v>
      </c>
      <c r="J115" s="124">
        <v>45680</v>
      </c>
      <c r="K115" s="124">
        <v>45852</v>
      </c>
      <c r="L115" s="194" t="s">
        <v>288</v>
      </c>
      <c r="M115" s="194" t="s">
        <v>288</v>
      </c>
      <c r="N115" s="194" t="s">
        <v>288</v>
      </c>
      <c r="O115" s="209">
        <v>6</v>
      </c>
      <c r="P115" s="131">
        <v>3666151</v>
      </c>
      <c r="Q115" s="200">
        <v>45680</v>
      </c>
      <c r="R115" s="190">
        <v>45716</v>
      </c>
      <c r="S115" s="131">
        <v>2894330</v>
      </c>
      <c r="T115" s="128">
        <v>45717</v>
      </c>
      <c r="U115" s="128">
        <v>45747</v>
      </c>
      <c r="V115" s="131">
        <v>2894330</v>
      </c>
      <c r="W115" s="190">
        <v>45748</v>
      </c>
      <c r="X115" s="190">
        <v>45777</v>
      </c>
      <c r="Y115" s="131">
        <v>2894330</v>
      </c>
      <c r="Z115" s="190">
        <v>45778</v>
      </c>
      <c r="AA115" s="190">
        <v>45808</v>
      </c>
      <c r="AB115" s="131">
        <v>2894330</v>
      </c>
      <c r="AC115" s="190">
        <v>45809</v>
      </c>
      <c r="AD115" s="190">
        <v>45838</v>
      </c>
      <c r="AE115" s="129">
        <v>1350688</v>
      </c>
      <c r="AF115" s="190">
        <v>45839</v>
      </c>
      <c r="AG115" s="190">
        <v>45852</v>
      </c>
      <c r="AH115" s="375"/>
      <c r="AI115" s="222"/>
      <c r="AJ115" s="222"/>
      <c r="BI115" s="192" t="s">
        <v>278</v>
      </c>
      <c r="BJ115" s="187" t="s">
        <v>332</v>
      </c>
      <c r="BK115" s="192" t="s">
        <v>280</v>
      </c>
      <c r="BL115" s="189">
        <v>138</v>
      </c>
      <c r="BM115" s="190">
        <v>45680</v>
      </c>
      <c r="BN115" s="208">
        <v>2002609177</v>
      </c>
      <c r="BO115" s="203">
        <v>340</v>
      </c>
      <c r="BP115" s="190">
        <v>45680</v>
      </c>
      <c r="BQ115" s="204">
        <v>16594159</v>
      </c>
      <c r="CS115" s="197" t="s">
        <v>1368</v>
      </c>
      <c r="CT115" s="199">
        <v>40444467</v>
      </c>
      <c r="CU115" s="203">
        <v>504</v>
      </c>
      <c r="CV115" s="203" t="s">
        <v>757</v>
      </c>
      <c r="CY115" s="192">
        <v>8299</v>
      </c>
      <c r="CZ115" s="192" t="s">
        <v>290</v>
      </c>
      <c r="DA115" s="201">
        <f t="shared" si="3"/>
        <v>16594159</v>
      </c>
      <c r="DB115" s="221">
        <f t="shared" si="4"/>
        <v>0</v>
      </c>
      <c r="DC115" s="201">
        <f t="shared" si="5"/>
        <v>0</v>
      </c>
      <c r="DZ115" s="278" t="s">
        <v>1875</v>
      </c>
      <c r="EA115" s="134" t="s">
        <v>703</v>
      </c>
      <c r="EB115" s="130">
        <v>17346234</v>
      </c>
      <c r="EC115" s="168">
        <v>45852</v>
      </c>
    </row>
    <row r="116" spans="1:133" x14ac:dyDescent="0.3">
      <c r="A116" s="194"/>
      <c r="B116" s="194" t="s">
        <v>1876</v>
      </c>
      <c r="C116" s="253">
        <v>40362349</v>
      </c>
      <c r="D116" s="194" t="s">
        <v>466</v>
      </c>
      <c r="E116" s="194" t="s">
        <v>292</v>
      </c>
      <c r="F116" s="194" t="s">
        <v>467</v>
      </c>
      <c r="G116" s="124">
        <v>45680</v>
      </c>
      <c r="H116" s="261">
        <v>14728245</v>
      </c>
      <c r="I116" s="194" t="s">
        <v>1852</v>
      </c>
      <c r="J116" s="124">
        <v>45680</v>
      </c>
      <c r="K116" s="124">
        <v>45852</v>
      </c>
      <c r="L116" s="194" t="s">
        <v>288</v>
      </c>
      <c r="M116" s="194" t="s">
        <v>288</v>
      </c>
      <c r="N116" s="194" t="s">
        <v>288</v>
      </c>
      <c r="O116" s="209">
        <v>6</v>
      </c>
      <c r="P116" s="131">
        <v>3253915</v>
      </c>
      <c r="Q116" s="200">
        <v>45680</v>
      </c>
      <c r="R116" s="190">
        <v>45716</v>
      </c>
      <c r="S116" s="131">
        <v>2568880</v>
      </c>
      <c r="T116" s="128">
        <v>45717</v>
      </c>
      <c r="U116" s="128">
        <v>45747</v>
      </c>
      <c r="V116" s="131">
        <v>2568880</v>
      </c>
      <c r="W116" s="190">
        <v>45748</v>
      </c>
      <c r="X116" s="190">
        <v>45777</v>
      </c>
      <c r="Y116" s="131">
        <v>2568880</v>
      </c>
      <c r="Z116" s="190">
        <v>45778</v>
      </c>
      <c r="AA116" s="190">
        <v>45808</v>
      </c>
      <c r="AB116" s="131">
        <v>2568880</v>
      </c>
      <c r="AC116" s="190">
        <v>45809</v>
      </c>
      <c r="AD116" s="190">
        <v>45838</v>
      </c>
      <c r="AE116" s="129">
        <v>1198810</v>
      </c>
      <c r="AF116" s="190">
        <v>45839</v>
      </c>
      <c r="AG116" s="190">
        <v>45852</v>
      </c>
      <c r="BI116" s="192" t="s">
        <v>278</v>
      </c>
      <c r="BJ116" s="187" t="s">
        <v>332</v>
      </c>
      <c r="BK116" s="192" t="s">
        <v>280</v>
      </c>
      <c r="BL116" s="189">
        <v>138</v>
      </c>
      <c r="BM116" s="190">
        <v>45680</v>
      </c>
      <c r="BN116" s="208">
        <v>2002609177</v>
      </c>
      <c r="BO116" s="203">
        <v>334</v>
      </c>
      <c r="BP116" s="190">
        <v>45680</v>
      </c>
      <c r="BQ116" s="204">
        <v>14728245</v>
      </c>
      <c r="CS116" s="197" t="s">
        <v>719</v>
      </c>
      <c r="CT116" s="136">
        <v>40362349</v>
      </c>
      <c r="CU116" s="203">
        <v>504</v>
      </c>
      <c r="CV116" s="203" t="s">
        <v>757</v>
      </c>
      <c r="CY116" s="192">
        <v>8299</v>
      </c>
      <c r="CZ116" s="192" t="s">
        <v>290</v>
      </c>
      <c r="DA116" s="201">
        <f t="shared" si="3"/>
        <v>14728245</v>
      </c>
      <c r="DB116" s="221">
        <f t="shared" si="4"/>
        <v>0</v>
      </c>
      <c r="DC116" s="201">
        <f t="shared" si="5"/>
        <v>0</v>
      </c>
      <c r="DZ116" s="278" t="s">
        <v>1877</v>
      </c>
      <c r="EA116" s="134" t="s">
        <v>703</v>
      </c>
      <c r="EB116" s="130">
        <v>17346234</v>
      </c>
      <c r="EC116" s="168">
        <v>45852</v>
      </c>
    </row>
    <row r="117" spans="1:133" x14ac:dyDescent="0.3">
      <c r="A117" s="194"/>
      <c r="B117" s="194" t="s">
        <v>1878</v>
      </c>
      <c r="C117" s="251">
        <v>1006775775</v>
      </c>
      <c r="D117" s="194" t="s">
        <v>468</v>
      </c>
      <c r="E117" s="194" t="s">
        <v>292</v>
      </c>
      <c r="F117" s="194" t="s">
        <v>469</v>
      </c>
      <c r="G117" s="124">
        <v>45680</v>
      </c>
      <c r="H117" s="261">
        <v>13177912</v>
      </c>
      <c r="I117" s="194" t="s">
        <v>1852</v>
      </c>
      <c r="J117" s="124">
        <v>45680</v>
      </c>
      <c r="K117" s="124">
        <v>45852</v>
      </c>
      <c r="L117" s="194" t="s">
        <v>288</v>
      </c>
      <c r="M117" s="194" t="s">
        <v>288</v>
      </c>
      <c r="N117" s="194" t="s">
        <v>288</v>
      </c>
      <c r="O117" s="209">
        <v>6</v>
      </c>
      <c r="P117" s="131">
        <v>2911399</v>
      </c>
      <c r="Q117" s="200">
        <v>45680</v>
      </c>
      <c r="R117" s="190">
        <v>45716</v>
      </c>
      <c r="S117" s="131">
        <v>2298473</v>
      </c>
      <c r="T117" s="128">
        <v>45717</v>
      </c>
      <c r="U117" s="128">
        <v>45747</v>
      </c>
      <c r="V117" s="131">
        <v>2298473</v>
      </c>
      <c r="W117" s="190">
        <v>45748</v>
      </c>
      <c r="X117" s="190">
        <v>45777</v>
      </c>
      <c r="Y117" s="131">
        <v>2298473</v>
      </c>
      <c r="Z117" s="190">
        <v>45778</v>
      </c>
      <c r="AA117" s="190">
        <v>45808</v>
      </c>
      <c r="AB117" s="131">
        <v>2298473</v>
      </c>
      <c r="AC117" s="190">
        <v>45809</v>
      </c>
      <c r="AD117" s="190">
        <v>45838</v>
      </c>
      <c r="AE117" s="129">
        <v>1072621</v>
      </c>
      <c r="AF117" s="190">
        <v>45839</v>
      </c>
      <c r="AG117" s="190">
        <v>45852</v>
      </c>
      <c r="AH117" s="399"/>
      <c r="AI117" s="400"/>
      <c r="AJ117" s="400"/>
      <c r="BI117" s="192" t="s">
        <v>278</v>
      </c>
      <c r="BJ117" s="187" t="s">
        <v>332</v>
      </c>
      <c r="BK117" s="192" t="s">
        <v>280</v>
      </c>
      <c r="BL117" s="189">
        <v>138</v>
      </c>
      <c r="BM117" s="190">
        <v>45680</v>
      </c>
      <c r="BN117" s="208">
        <v>2002609177</v>
      </c>
      <c r="BO117" s="203">
        <v>349</v>
      </c>
      <c r="BP117" s="190">
        <v>45680</v>
      </c>
      <c r="BQ117" s="204">
        <v>13177912</v>
      </c>
      <c r="CS117" s="179" t="s">
        <v>1879</v>
      </c>
      <c r="CT117" s="125">
        <v>1006775775</v>
      </c>
      <c r="CU117" s="203">
        <v>504</v>
      </c>
      <c r="CV117" s="203" t="s">
        <v>758</v>
      </c>
      <c r="CY117" s="192">
        <v>7490</v>
      </c>
      <c r="CZ117" s="192" t="s">
        <v>290</v>
      </c>
      <c r="DA117" s="201">
        <f t="shared" si="3"/>
        <v>13177912</v>
      </c>
      <c r="DB117" s="221">
        <f t="shared" si="4"/>
        <v>0</v>
      </c>
      <c r="DC117" s="201">
        <f t="shared" si="5"/>
        <v>0</v>
      </c>
      <c r="DZ117" s="278" t="s">
        <v>1880</v>
      </c>
      <c r="EA117" s="134" t="s">
        <v>1080</v>
      </c>
      <c r="EB117" s="130">
        <v>17346234</v>
      </c>
      <c r="EC117" s="168">
        <v>45852</v>
      </c>
    </row>
    <row r="118" spans="1:133" x14ac:dyDescent="0.3">
      <c r="A118" s="266"/>
      <c r="B118" s="194" t="s">
        <v>1881</v>
      </c>
      <c r="C118" s="253">
        <v>17333043</v>
      </c>
      <c r="D118" s="186" t="s">
        <v>470</v>
      </c>
      <c r="E118" s="194" t="s">
        <v>291</v>
      </c>
      <c r="F118" s="194" t="s">
        <v>471</v>
      </c>
      <c r="G118" s="124">
        <v>45680</v>
      </c>
      <c r="H118" s="261">
        <v>22479958</v>
      </c>
      <c r="I118" s="194" t="s">
        <v>1852</v>
      </c>
      <c r="J118" s="124">
        <v>45680</v>
      </c>
      <c r="K118" s="124">
        <v>45852</v>
      </c>
      <c r="L118" s="194" t="s">
        <v>288</v>
      </c>
      <c r="M118" s="194" t="s">
        <v>288</v>
      </c>
      <c r="N118" s="194" t="s">
        <v>288</v>
      </c>
      <c r="O118" s="209">
        <v>6</v>
      </c>
      <c r="P118" s="131">
        <v>4966502</v>
      </c>
      <c r="Q118" s="200">
        <v>45680</v>
      </c>
      <c r="R118" s="190">
        <v>45716</v>
      </c>
      <c r="S118" s="131">
        <v>3920923</v>
      </c>
      <c r="T118" s="128">
        <v>45717</v>
      </c>
      <c r="U118" s="128">
        <v>45747</v>
      </c>
      <c r="V118" s="131">
        <v>3920923</v>
      </c>
      <c r="W118" s="190">
        <v>45748</v>
      </c>
      <c r="X118" s="190">
        <v>45777</v>
      </c>
      <c r="Y118" s="131">
        <v>3920923</v>
      </c>
      <c r="Z118" s="190">
        <v>45778</v>
      </c>
      <c r="AA118" s="190">
        <v>45808</v>
      </c>
      <c r="AB118" s="131">
        <v>3920923</v>
      </c>
      <c r="AC118" s="190">
        <v>45809</v>
      </c>
      <c r="AD118" s="190">
        <v>45838</v>
      </c>
      <c r="AE118" s="129">
        <v>1829764</v>
      </c>
      <c r="AF118" s="190">
        <v>45839</v>
      </c>
      <c r="AG118" s="190">
        <v>45852</v>
      </c>
      <c r="BI118" s="192" t="s">
        <v>278</v>
      </c>
      <c r="BJ118" s="187" t="s">
        <v>332</v>
      </c>
      <c r="BK118" s="192" t="s">
        <v>280</v>
      </c>
      <c r="BL118" s="189">
        <v>138</v>
      </c>
      <c r="BM118" s="190">
        <v>45680</v>
      </c>
      <c r="BN118" s="208">
        <v>2002609177</v>
      </c>
      <c r="BO118" s="203">
        <v>326</v>
      </c>
      <c r="BP118" s="190">
        <v>45680</v>
      </c>
      <c r="BQ118" s="204">
        <v>22479958</v>
      </c>
      <c r="CS118" s="197" t="s">
        <v>1882</v>
      </c>
      <c r="CT118" s="199">
        <v>17333043</v>
      </c>
      <c r="CU118" s="203">
        <v>504</v>
      </c>
      <c r="CV118" s="203" t="s">
        <v>759</v>
      </c>
      <c r="CY118" s="192">
        <v>8299</v>
      </c>
      <c r="CZ118" s="192" t="s">
        <v>290</v>
      </c>
      <c r="DA118" s="201">
        <f t="shared" si="3"/>
        <v>22479958</v>
      </c>
      <c r="DB118" s="221">
        <f t="shared" si="4"/>
        <v>0</v>
      </c>
      <c r="DC118" s="201">
        <f t="shared" si="5"/>
        <v>0</v>
      </c>
      <c r="DZ118" s="278" t="s">
        <v>1883</v>
      </c>
      <c r="EA118" s="134" t="s">
        <v>275</v>
      </c>
      <c r="EB118" s="130">
        <v>17346234</v>
      </c>
      <c r="EC118" s="168">
        <v>45852</v>
      </c>
    </row>
    <row r="119" spans="1:133" x14ac:dyDescent="0.3">
      <c r="A119" s="266"/>
      <c r="B119" s="194" t="s">
        <v>1884</v>
      </c>
      <c r="C119" s="251">
        <v>1121817216</v>
      </c>
      <c r="D119" s="194" t="s">
        <v>472</v>
      </c>
      <c r="E119" s="194" t="s">
        <v>292</v>
      </c>
      <c r="F119" s="194" t="s">
        <v>473</v>
      </c>
      <c r="G119" s="124">
        <v>45680</v>
      </c>
      <c r="H119" s="261">
        <v>14728245</v>
      </c>
      <c r="I119" s="194" t="s">
        <v>1852</v>
      </c>
      <c r="J119" s="124">
        <v>45680</v>
      </c>
      <c r="K119" s="124">
        <v>45852</v>
      </c>
      <c r="L119" s="194" t="s">
        <v>288</v>
      </c>
      <c r="M119" s="194" t="s">
        <v>288</v>
      </c>
      <c r="N119" s="194" t="s">
        <v>288</v>
      </c>
      <c r="O119" s="209">
        <v>6</v>
      </c>
      <c r="P119" s="131">
        <v>3253915</v>
      </c>
      <c r="Q119" s="200">
        <v>45680</v>
      </c>
      <c r="R119" s="190">
        <v>45716</v>
      </c>
      <c r="S119" s="131">
        <v>2568880</v>
      </c>
      <c r="T119" s="128">
        <v>45717</v>
      </c>
      <c r="U119" s="128">
        <v>45747</v>
      </c>
      <c r="V119" s="131">
        <v>2568880</v>
      </c>
      <c r="W119" s="190">
        <v>45748</v>
      </c>
      <c r="X119" s="190">
        <v>45777</v>
      </c>
      <c r="Y119" s="131">
        <v>2568880</v>
      </c>
      <c r="Z119" s="190">
        <v>45778</v>
      </c>
      <c r="AA119" s="190">
        <v>45808</v>
      </c>
      <c r="AB119" s="131">
        <v>2568880</v>
      </c>
      <c r="AC119" s="190">
        <v>45809</v>
      </c>
      <c r="AD119" s="190">
        <v>45838</v>
      </c>
      <c r="AE119" s="129">
        <v>1198810</v>
      </c>
      <c r="AF119" s="190">
        <v>45839</v>
      </c>
      <c r="AG119" s="190">
        <v>45852</v>
      </c>
      <c r="BI119" s="192" t="s">
        <v>278</v>
      </c>
      <c r="BJ119" s="187" t="s">
        <v>332</v>
      </c>
      <c r="BK119" s="192" t="s">
        <v>280</v>
      </c>
      <c r="BL119" s="189">
        <v>138</v>
      </c>
      <c r="BM119" s="190">
        <v>45680</v>
      </c>
      <c r="BN119" s="208">
        <v>2002609177</v>
      </c>
      <c r="BO119" s="203">
        <v>305</v>
      </c>
      <c r="BP119" s="190">
        <v>45680</v>
      </c>
      <c r="BQ119" s="204">
        <v>14728245</v>
      </c>
      <c r="CS119" s="197" t="s">
        <v>1885</v>
      </c>
      <c r="CT119" s="198">
        <v>1121817216.0999999</v>
      </c>
      <c r="CU119" s="203">
        <v>504</v>
      </c>
      <c r="CV119" s="203" t="s">
        <v>760</v>
      </c>
      <c r="CY119" s="192">
        <v>6202</v>
      </c>
      <c r="CZ119" s="192" t="s">
        <v>290</v>
      </c>
      <c r="DA119" s="201">
        <f t="shared" si="3"/>
        <v>14728245</v>
      </c>
      <c r="DB119" s="221">
        <f t="shared" si="4"/>
        <v>0</v>
      </c>
      <c r="DC119" s="201">
        <f t="shared" si="5"/>
        <v>0</v>
      </c>
      <c r="DZ119" s="278" t="s">
        <v>1886</v>
      </c>
      <c r="EA119" s="134" t="s">
        <v>295</v>
      </c>
      <c r="EB119" s="130">
        <v>17346234</v>
      </c>
      <c r="EC119" s="168">
        <v>45852</v>
      </c>
    </row>
    <row r="120" spans="1:133" ht="14.4" x14ac:dyDescent="0.3">
      <c r="A120" s="194"/>
      <c r="B120" s="194" t="s">
        <v>1887</v>
      </c>
      <c r="C120" s="251">
        <v>1006779215</v>
      </c>
      <c r="D120" s="194" t="s">
        <v>474</v>
      </c>
      <c r="E120" s="194" t="s">
        <v>292</v>
      </c>
      <c r="F120" s="194" t="s">
        <v>475</v>
      </c>
      <c r="G120" s="124">
        <v>45680</v>
      </c>
      <c r="H120" s="261">
        <v>13177912</v>
      </c>
      <c r="I120" s="194" t="s">
        <v>1852</v>
      </c>
      <c r="J120" s="124">
        <v>45680</v>
      </c>
      <c r="K120" s="124">
        <v>45852</v>
      </c>
      <c r="L120" s="194" t="s">
        <v>288</v>
      </c>
      <c r="M120" s="194" t="s">
        <v>288</v>
      </c>
      <c r="N120" s="194" t="s">
        <v>288</v>
      </c>
      <c r="O120" s="209">
        <v>6</v>
      </c>
      <c r="P120" s="131">
        <v>2911399</v>
      </c>
      <c r="Q120" s="200">
        <v>45680</v>
      </c>
      <c r="R120" s="190">
        <v>45716</v>
      </c>
      <c r="S120" s="131">
        <v>2298473</v>
      </c>
      <c r="T120" s="128">
        <v>45717</v>
      </c>
      <c r="U120" s="128">
        <v>45747</v>
      </c>
      <c r="V120" s="131">
        <v>2298473</v>
      </c>
      <c r="W120" s="190">
        <v>45748</v>
      </c>
      <c r="X120" s="190">
        <v>45777</v>
      </c>
      <c r="Y120" s="131">
        <v>2298473</v>
      </c>
      <c r="Z120" s="190">
        <v>45778</v>
      </c>
      <c r="AA120" s="190">
        <v>45808</v>
      </c>
      <c r="AB120" s="131">
        <v>2298473</v>
      </c>
      <c r="AC120" s="190">
        <v>45809</v>
      </c>
      <c r="AD120" s="190">
        <v>45838</v>
      </c>
      <c r="AE120" s="129">
        <v>1072621</v>
      </c>
      <c r="AF120" s="190">
        <v>45839</v>
      </c>
      <c r="AG120" s="190">
        <v>45852</v>
      </c>
      <c r="AH120" s="375"/>
      <c r="AI120" s="222"/>
      <c r="AJ120" s="222"/>
      <c r="BI120" s="192" t="s">
        <v>278</v>
      </c>
      <c r="BJ120" s="187" t="s">
        <v>332</v>
      </c>
      <c r="BK120" s="192" t="s">
        <v>280</v>
      </c>
      <c r="BL120" s="189">
        <v>138</v>
      </c>
      <c r="BM120" s="190">
        <v>45680</v>
      </c>
      <c r="BN120" s="208">
        <v>2002609177</v>
      </c>
      <c r="BO120" s="203">
        <v>397</v>
      </c>
      <c r="BP120" s="190">
        <v>45680</v>
      </c>
      <c r="BQ120" s="204">
        <v>13177912</v>
      </c>
      <c r="CS120" s="197" t="s">
        <v>720</v>
      </c>
      <c r="CT120" s="198">
        <v>1006779215</v>
      </c>
      <c r="CU120" s="203">
        <v>440</v>
      </c>
      <c r="CV120" s="203" t="s">
        <v>761</v>
      </c>
      <c r="CY120" s="192">
        <v>8299</v>
      </c>
      <c r="CZ120" s="192" t="s">
        <v>290</v>
      </c>
      <c r="DA120" s="201">
        <f t="shared" si="3"/>
        <v>13177912</v>
      </c>
      <c r="DB120" s="221">
        <f t="shared" si="4"/>
        <v>0</v>
      </c>
      <c r="DC120" s="201">
        <f t="shared" si="5"/>
        <v>0</v>
      </c>
      <c r="DZ120" s="278" t="s">
        <v>1888</v>
      </c>
      <c r="EA120" s="134" t="s">
        <v>282</v>
      </c>
      <c r="EB120" s="130">
        <v>17346234</v>
      </c>
      <c r="EC120" s="168">
        <v>45852</v>
      </c>
    </row>
    <row r="121" spans="1:133" x14ac:dyDescent="0.3">
      <c r="A121" s="194"/>
      <c r="B121" s="194" t="s">
        <v>1889</v>
      </c>
      <c r="C121" s="251">
        <v>86060931</v>
      </c>
      <c r="D121" s="194" t="s">
        <v>476</v>
      </c>
      <c r="E121" s="194" t="s">
        <v>292</v>
      </c>
      <c r="F121" s="194" t="s">
        <v>477</v>
      </c>
      <c r="G121" s="124">
        <v>45680</v>
      </c>
      <c r="H121" s="261">
        <v>14728245</v>
      </c>
      <c r="I121" s="194" t="s">
        <v>1852</v>
      </c>
      <c r="J121" s="124">
        <v>45680</v>
      </c>
      <c r="K121" s="124">
        <v>45852</v>
      </c>
      <c r="L121" s="194" t="s">
        <v>288</v>
      </c>
      <c r="M121" s="194" t="s">
        <v>288</v>
      </c>
      <c r="N121" s="194" t="s">
        <v>288</v>
      </c>
      <c r="O121" s="209">
        <v>6</v>
      </c>
      <c r="P121" s="131">
        <v>3253915</v>
      </c>
      <c r="Q121" s="200">
        <v>45680</v>
      </c>
      <c r="R121" s="190">
        <v>45716</v>
      </c>
      <c r="S121" s="131">
        <v>2568880</v>
      </c>
      <c r="T121" s="128">
        <v>45717</v>
      </c>
      <c r="U121" s="128">
        <v>45747</v>
      </c>
      <c r="V121" s="131">
        <v>2568880</v>
      </c>
      <c r="W121" s="190">
        <v>45748</v>
      </c>
      <c r="X121" s="190">
        <v>45777</v>
      </c>
      <c r="Y121" s="131">
        <v>2568880</v>
      </c>
      <c r="Z121" s="190">
        <v>45778</v>
      </c>
      <c r="AA121" s="190">
        <v>45808</v>
      </c>
      <c r="AB121" s="131">
        <v>2568880</v>
      </c>
      <c r="AC121" s="190">
        <v>45809</v>
      </c>
      <c r="AD121" s="190">
        <v>45838</v>
      </c>
      <c r="AE121" s="129">
        <v>1198810</v>
      </c>
      <c r="AF121" s="190">
        <v>45839</v>
      </c>
      <c r="AG121" s="190">
        <v>45852</v>
      </c>
      <c r="BI121" s="192" t="s">
        <v>278</v>
      </c>
      <c r="BJ121" s="187" t="s">
        <v>332</v>
      </c>
      <c r="BK121" s="192" t="s">
        <v>280</v>
      </c>
      <c r="BL121" s="189">
        <v>138</v>
      </c>
      <c r="BM121" s="190">
        <v>45680</v>
      </c>
      <c r="BN121" s="208">
        <v>2002609177</v>
      </c>
      <c r="BO121" s="203">
        <v>380</v>
      </c>
      <c r="BP121" s="190">
        <v>45680</v>
      </c>
      <c r="BQ121" s="204">
        <v>14728245</v>
      </c>
      <c r="CS121" s="197" t="s">
        <v>1890</v>
      </c>
      <c r="CT121" s="199">
        <v>86060931</v>
      </c>
      <c r="CU121" s="203">
        <v>440</v>
      </c>
      <c r="CV121" s="203" t="s">
        <v>761</v>
      </c>
      <c r="CY121" s="192">
        <v>7490</v>
      </c>
      <c r="CZ121" s="192" t="s">
        <v>290</v>
      </c>
      <c r="DA121" s="201">
        <f t="shared" si="3"/>
        <v>14728245</v>
      </c>
      <c r="DB121" s="221">
        <f t="shared" si="4"/>
        <v>0</v>
      </c>
      <c r="DC121" s="201">
        <f t="shared" si="5"/>
        <v>0</v>
      </c>
      <c r="DZ121" s="278" t="s">
        <v>1891</v>
      </c>
      <c r="EA121" s="134" t="s">
        <v>282</v>
      </c>
      <c r="EB121" s="130">
        <v>17346234</v>
      </c>
      <c r="EC121" s="168">
        <v>45852</v>
      </c>
    </row>
    <row r="122" spans="1:133" x14ac:dyDescent="0.3">
      <c r="A122" s="194"/>
      <c r="B122" s="194" t="s">
        <v>1892</v>
      </c>
      <c r="C122" s="251">
        <v>1121822577</v>
      </c>
      <c r="D122" s="194" t="s">
        <v>478</v>
      </c>
      <c r="E122" s="194" t="s">
        <v>292</v>
      </c>
      <c r="F122" s="186" t="s">
        <v>475</v>
      </c>
      <c r="G122" s="124">
        <v>45680</v>
      </c>
      <c r="H122" s="261">
        <v>13177912</v>
      </c>
      <c r="I122" s="194" t="s">
        <v>1852</v>
      </c>
      <c r="J122" s="124">
        <v>45680</v>
      </c>
      <c r="K122" s="124">
        <v>45852</v>
      </c>
      <c r="L122" s="194" t="s">
        <v>288</v>
      </c>
      <c r="M122" s="194" t="s">
        <v>288</v>
      </c>
      <c r="N122" s="194" t="s">
        <v>288</v>
      </c>
      <c r="O122" s="209">
        <v>6</v>
      </c>
      <c r="P122" s="131">
        <v>2911399</v>
      </c>
      <c r="Q122" s="200">
        <v>45680</v>
      </c>
      <c r="R122" s="190">
        <v>45716</v>
      </c>
      <c r="S122" s="131">
        <v>2298473</v>
      </c>
      <c r="T122" s="128">
        <v>45717</v>
      </c>
      <c r="U122" s="128">
        <v>45747</v>
      </c>
      <c r="V122" s="131">
        <v>2298473</v>
      </c>
      <c r="W122" s="190">
        <v>45748</v>
      </c>
      <c r="X122" s="190">
        <v>45777</v>
      </c>
      <c r="Y122" s="131">
        <v>2298473</v>
      </c>
      <c r="Z122" s="190">
        <v>45778</v>
      </c>
      <c r="AA122" s="190">
        <v>45808</v>
      </c>
      <c r="AB122" s="131">
        <v>2298473</v>
      </c>
      <c r="AC122" s="190">
        <v>45809</v>
      </c>
      <c r="AD122" s="190">
        <v>45838</v>
      </c>
      <c r="AE122" s="129">
        <v>1072621</v>
      </c>
      <c r="AF122" s="190">
        <v>45839</v>
      </c>
      <c r="AG122" s="190">
        <v>45852</v>
      </c>
      <c r="AH122" s="399"/>
      <c r="AI122" s="400"/>
      <c r="AJ122" s="400"/>
      <c r="BI122" s="192" t="s">
        <v>278</v>
      </c>
      <c r="BJ122" s="187" t="s">
        <v>332</v>
      </c>
      <c r="BK122" s="192" t="s">
        <v>280</v>
      </c>
      <c r="BL122" s="189">
        <v>138</v>
      </c>
      <c r="BM122" s="190">
        <v>45680</v>
      </c>
      <c r="BN122" s="208">
        <v>2002609177</v>
      </c>
      <c r="BO122" s="203">
        <v>384</v>
      </c>
      <c r="BP122" s="190">
        <v>45680</v>
      </c>
      <c r="BQ122" s="204">
        <v>13177912</v>
      </c>
      <c r="CS122" s="197" t="s">
        <v>1893</v>
      </c>
      <c r="CT122" s="199">
        <v>1121822577</v>
      </c>
      <c r="CU122" s="203">
        <v>440</v>
      </c>
      <c r="CV122" s="203" t="s">
        <v>761</v>
      </c>
      <c r="CY122" s="227">
        <v>8299</v>
      </c>
      <c r="CZ122" s="188" t="s">
        <v>290</v>
      </c>
      <c r="DA122" s="201">
        <f t="shared" si="3"/>
        <v>13177912</v>
      </c>
      <c r="DB122" s="221">
        <f t="shared" si="4"/>
        <v>0</v>
      </c>
      <c r="DC122" s="201">
        <f t="shared" si="5"/>
        <v>0</v>
      </c>
      <c r="DZ122" s="278" t="s">
        <v>1894</v>
      </c>
      <c r="EA122" s="134" t="s">
        <v>282</v>
      </c>
      <c r="EB122" s="130">
        <v>17346234</v>
      </c>
      <c r="EC122" s="168">
        <v>45852</v>
      </c>
    </row>
    <row r="123" spans="1:133" x14ac:dyDescent="0.3">
      <c r="A123" s="194"/>
      <c r="B123" s="194" t="s">
        <v>1895</v>
      </c>
      <c r="C123" s="251">
        <v>1121943954</v>
      </c>
      <c r="D123" s="194" t="s">
        <v>479</v>
      </c>
      <c r="E123" s="194" t="s">
        <v>291</v>
      </c>
      <c r="F123" s="194" t="s">
        <v>480</v>
      </c>
      <c r="G123" s="124">
        <v>45680</v>
      </c>
      <c r="H123" s="261">
        <v>18604104</v>
      </c>
      <c r="I123" s="194" t="s">
        <v>1852</v>
      </c>
      <c r="J123" s="124">
        <v>45680</v>
      </c>
      <c r="K123" s="124">
        <v>45852</v>
      </c>
      <c r="L123" s="194" t="s">
        <v>288</v>
      </c>
      <c r="M123" s="194" t="s">
        <v>288</v>
      </c>
      <c r="N123" s="194" t="s">
        <v>288</v>
      </c>
      <c r="O123" s="209">
        <v>6</v>
      </c>
      <c r="P123" s="131">
        <v>4110209</v>
      </c>
      <c r="Q123" s="200">
        <v>45680</v>
      </c>
      <c r="R123" s="190">
        <v>45716</v>
      </c>
      <c r="S123" s="131">
        <v>3244902</v>
      </c>
      <c r="T123" s="128">
        <v>45717</v>
      </c>
      <c r="U123" s="128">
        <v>45747</v>
      </c>
      <c r="V123" s="131">
        <v>3244902</v>
      </c>
      <c r="W123" s="190">
        <v>45748</v>
      </c>
      <c r="X123" s="190">
        <v>45777</v>
      </c>
      <c r="Y123" s="131">
        <v>3244902</v>
      </c>
      <c r="Z123" s="190">
        <v>45778</v>
      </c>
      <c r="AA123" s="190">
        <v>45808</v>
      </c>
      <c r="AB123" s="131">
        <v>3244902</v>
      </c>
      <c r="AC123" s="190">
        <v>45809</v>
      </c>
      <c r="AD123" s="190">
        <v>45838</v>
      </c>
      <c r="AE123" s="129">
        <v>1514287</v>
      </c>
      <c r="AF123" s="190">
        <v>45839</v>
      </c>
      <c r="AG123" s="190">
        <v>45852</v>
      </c>
      <c r="BI123" s="192" t="s">
        <v>278</v>
      </c>
      <c r="BJ123" s="187" t="s">
        <v>332</v>
      </c>
      <c r="BK123" s="192" t="s">
        <v>280</v>
      </c>
      <c r="BL123" s="189">
        <v>138</v>
      </c>
      <c r="BM123" s="190">
        <v>45680</v>
      </c>
      <c r="BN123" s="208">
        <v>2002609177</v>
      </c>
      <c r="BO123" s="203">
        <v>392</v>
      </c>
      <c r="BP123" s="190">
        <v>45680</v>
      </c>
      <c r="BQ123" s="204">
        <v>18604104</v>
      </c>
      <c r="CS123" s="197" t="s">
        <v>1369</v>
      </c>
      <c r="CT123" s="198">
        <v>1121943954</v>
      </c>
      <c r="CU123" s="203">
        <v>440</v>
      </c>
      <c r="CV123" s="203" t="s">
        <v>761</v>
      </c>
      <c r="CY123" s="192">
        <v>8299</v>
      </c>
      <c r="CZ123" s="192" t="s">
        <v>290</v>
      </c>
      <c r="DA123" s="201">
        <f t="shared" si="3"/>
        <v>18604104</v>
      </c>
      <c r="DB123" s="221">
        <f t="shared" si="4"/>
        <v>0</v>
      </c>
      <c r="DC123" s="201">
        <f t="shared" si="5"/>
        <v>0</v>
      </c>
      <c r="DZ123" s="278" t="s">
        <v>1896</v>
      </c>
      <c r="EA123" s="134" t="s">
        <v>282</v>
      </c>
      <c r="EB123" s="130">
        <v>17346234</v>
      </c>
      <c r="EC123" s="168">
        <v>45852</v>
      </c>
    </row>
    <row r="124" spans="1:133" x14ac:dyDescent="0.3">
      <c r="A124" s="194"/>
      <c r="B124" s="194" t="s">
        <v>1897</v>
      </c>
      <c r="C124" s="251">
        <v>40329632</v>
      </c>
      <c r="D124" s="194" t="s">
        <v>481</v>
      </c>
      <c r="E124" s="194" t="s">
        <v>291</v>
      </c>
      <c r="F124" s="186" t="s">
        <v>482</v>
      </c>
      <c r="G124" s="124">
        <v>45680</v>
      </c>
      <c r="H124" s="261">
        <v>16594159</v>
      </c>
      <c r="I124" s="194" t="s">
        <v>1852</v>
      </c>
      <c r="J124" s="124">
        <v>45680</v>
      </c>
      <c r="K124" s="124">
        <v>45852</v>
      </c>
      <c r="L124" s="194" t="s">
        <v>288</v>
      </c>
      <c r="M124" s="194" t="s">
        <v>288</v>
      </c>
      <c r="N124" s="194" t="s">
        <v>288</v>
      </c>
      <c r="O124" s="209">
        <v>6</v>
      </c>
      <c r="P124" s="131">
        <v>3666151</v>
      </c>
      <c r="Q124" s="200">
        <v>45680</v>
      </c>
      <c r="R124" s="190">
        <v>45716</v>
      </c>
      <c r="S124" s="131">
        <v>2894330</v>
      </c>
      <c r="T124" s="128">
        <v>45717</v>
      </c>
      <c r="U124" s="128">
        <v>45747</v>
      </c>
      <c r="V124" s="131">
        <v>2894330</v>
      </c>
      <c r="W124" s="190">
        <v>45748</v>
      </c>
      <c r="X124" s="190">
        <v>45777</v>
      </c>
      <c r="Y124" s="131">
        <v>2894330</v>
      </c>
      <c r="Z124" s="190">
        <v>45778</v>
      </c>
      <c r="AA124" s="190">
        <v>45808</v>
      </c>
      <c r="AB124" s="131">
        <v>2894330</v>
      </c>
      <c r="AC124" s="190">
        <v>45809</v>
      </c>
      <c r="AD124" s="190">
        <v>45838</v>
      </c>
      <c r="AE124" s="129">
        <v>1350688</v>
      </c>
      <c r="AF124" s="190">
        <v>45839</v>
      </c>
      <c r="AG124" s="190">
        <v>45852</v>
      </c>
      <c r="BI124" s="192" t="s">
        <v>278</v>
      </c>
      <c r="BJ124" s="187" t="s">
        <v>332</v>
      </c>
      <c r="BK124" s="192" t="s">
        <v>280</v>
      </c>
      <c r="BL124" s="189">
        <v>138</v>
      </c>
      <c r="BM124" s="190">
        <v>45680</v>
      </c>
      <c r="BN124" s="208">
        <v>2002609177</v>
      </c>
      <c r="BO124" s="203">
        <v>283</v>
      </c>
      <c r="BP124" s="190">
        <v>45680</v>
      </c>
      <c r="BQ124" s="204">
        <v>16594159</v>
      </c>
      <c r="CS124" s="197" t="s">
        <v>810</v>
      </c>
      <c r="CT124" s="199">
        <v>40329632.399999999</v>
      </c>
      <c r="CU124" s="203">
        <v>440</v>
      </c>
      <c r="CV124" s="203" t="s">
        <v>761</v>
      </c>
      <c r="CY124" s="227">
        <v>8299</v>
      </c>
      <c r="CZ124" s="188" t="s">
        <v>290</v>
      </c>
      <c r="DA124" s="201">
        <f t="shared" si="3"/>
        <v>16594159</v>
      </c>
      <c r="DB124" s="221">
        <f t="shared" si="4"/>
        <v>0</v>
      </c>
      <c r="DC124" s="201">
        <f t="shared" si="5"/>
        <v>0</v>
      </c>
      <c r="DZ124" s="278" t="s">
        <v>1898</v>
      </c>
      <c r="EA124" s="134" t="s">
        <v>282</v>
      </c>
      <c r="EB124" s="130">
        <v>17346234</v>
      </c>
      <c r="EC124" s="168">
        <v>45852</v>
      </c>
    </row>
    <row r="125" spans="1:133" ht="14.4" x14ac:dyDescent="0.3">
      <c r="A125" s="194"/>
      <c r="B125" s="194" t="s">
        <v>1899</v>
      </c>
      <c r="C125" s="251">
        <v>1235241161</v>
      </c>
      <c r="D125" s="194" t="s">
        <v>483</v>
      </c>
      <c r="E125" s="194" t="s">
        <v>292</v>
      </c>
      <c r="F125" s="194" t="s">
        <v>484</v>
      </c>
      <c r="G125" s="124">
        <v>45680</v>
      </c>
      <c r="H125" s="261">
        <v>13177912</v>
      </c>
      <c r="I125" s="194" t="s">
        <v>1852</v>
      </c>
      <c r="J125" s="124">
        <v>45680</v>
      </c>
      <c r="K125" s="124">
        <v>45852</v>
      </c>
      <c r="L125" s="194" t="s">
        <v>288</v>
      </c>
      <c r="M125" s="194" t="s">
        <v>288</v>
      </c>
      <c r="N125" s="194" t="s">
        <v>288</v>
      </c>
      <c r="O125" s="209">
        <v>6</v>
      </c>
      <c r="P125" s="131">
        <v>2911399</v>
      </c>
      <c r="Q125" s="200">
        <v>45680</v>
      </c>
      <c r="R125" s="190">
        <v>45716</v>
      </c>
      <c r="S125" s="131">
        <v>2298473</v>
      </c>
      <c r="T125" s="128">
        <v>45717</v>
      </c>
      <c r="U125" s="128">
        <v>45747</v>
      </c>
      <c r="V125" s="131">
        <v>2298473</v>
      </c>
      <c r="W125" s="190">
        <v>45748</v>
      </c>
      <c r="X125" s="190">
        <v>45777</v>
      </c>
      <c r="Y125" s="131">
        <v>2298473</v>
      </c>
      <c r="Z125" s="190">
        <v>45778</v>
      </c>
      <c r="AA125" s="190">
        <v>45808</v>
      </c>
      <c r="AB125" s="131">
        <v>2298473</v>
      </c>
      <c r="AC125" s="190">
        <v>45809</v>
      </c>
      <c r="AD125" s="190">
        <v>45838</v>
      </c>
      <c r="AE125" s="129">
        <v>1072621</v>
      </c>
      <c r="AF125" s="190">
        <v>45839</v>
      </c>
      <c r="AG125" s="190">
        <v>45852</v>
      </c>
      <c r="AH125" s="375"/>
      <c r="AI125" s="222"/>
      <c r="AJ125" s="222"/>
      <c r="BI125" s="192" t="s">
        <v>278</v>
      </c>
      <c r="BJ125" s="187" t="s">
        <v>332</v>
      </c>
      <c r="BK125" s="192" t="s">
        <v>280</v>
      </c>
      <c r="BL125" s="189">
        <v>138</v>
      </c>
      <c r="BM125" s="190">
        <v>45680</v>
      </c>
      <c r="BN125" s="208">
        <v>2002609177</v>
      </c>
      <c r="BO125" s="203">
        <v>395</v>
      </c>
      <c r="BP125" s="190">
        <v>45680</v>
      </c>
      <c r="BQ125" s="204">
        <v>13177912</v>
      </c>
      <c r="CS125" s="197" t="s">
        <v>811</v>
      </c>
      <c r="CT125" s="198">
        <v>1235241161</v>
      </c>
      <c r="CU125" s="203">
        <v>440</v>
      </c>
      <c r="CV125" s="203" t="s">
        <v>761</v>
      </c>
      <c r="CY125" s="192">
        <v>7490</v>
      </c>
      <c r="CZ125" s="192" t="s">
        <v>290</v>
      </c>
      <c r="DA125" s="201">
        <f t="shared" si="3"/>
        <v>13177912</v>
      </c>
      <c r="DB125" s="221">
        <f t="shared" si="4"/>
        <v>0</v>
      </c>
      <c r="DC125" s="201">
        <f t="shared" si="5"/>
        <v>0</v>
      </c>
      <c r="DZ125" s="278" t="s">
        <v>1900</v>
      </c>
      <c r="EA125" s="134" t="s">
        <v>282</v>
      </c>
      <c r="EB125" s="130">
        <v>17346234</v>
      </c>
      <c r="EC125" s="168">
        <v>45852</v>
      </c>
    </row>
    <row r="126" spans="1:133" x14ac:dyDescent="0.3">
      <c r="A126" s="186"/>
      <c r="B126" s="194" t="s">
        <v>1901</v>
      </c>
      <c r="C126" s="251">
        <v>1013667031</v>
      </c>
      <c r="D126" s="194" t="s">
        <v>485</v>
      </c>
      <c r="E126" s="194" t="s">
        <v>291</v>
      </c>
      <c r="F126" s="194" t="s">
        <v>480</v>
      </c>
      <c r="G126" s="124">
        <v>45680</v>
      </c>
      <c r="H126" s="261">
        <v>16594159</v>
      </c>
      <c r="I126" s="194" t="s">
        <v>1852</v>
      </c>
      <c r="J126" s="124">
        <v>45680</v>
      </c>
      <c r="K126" s="124">
        <v>45852</v>
      </c>
      <c r="L126" s="194" t="s">
        <v>288</v>
      </c>
      <c r="M126" s="194" t="s">
        <v>288</v>
      </c>
      <c r="N126" s="194" t="s">
        <v>288</v>
      </c>
      <c r="O126" s="209">
        <v>6</v>
      </c>
      <c r="P126" s="131">
        <v>3666151</v>
      </c>
      <c r="Q126" s="200">
        <v>45680</v>
      </c>
      <c r="R126" s="190">
        <v>45716</v>
      </c>
      <c r="S126" s="131">
        <v>2894330</v>
      </c>
      <c r="T126" s="128">
        <v>45717</v>
      </c>
      <c r="U126" s="128">
        <v>45747</v>
      </c>
      <c r="V126" s="131">
        <v>2894330</v>
      </c>
      <c r="W126" s="190">
        <v>45748</v>
      </c>
      <c r="X126" s="190">
        <v>45777</v>
      </c>
      <c r="Y126" s="131">
        <v>2894330</v>
      </c>
      <c r="Z126" s="190">
        <v>45778</v>
      </c>
      <c r="AA126" s="190">
        <v>45808</v>
      </c>
      <c r="AB126" s="131">
        <v>2894330</v>
      </c>
      <c r="AC126" s="190">
        <v>45809</v>
      </c>
      <c r="AD126" s="190">
        <v>45838</v>
      </c>
      <c r="AE126" s="129">
        <v>1350688</v>
      </c>
      <c r="AF126" s="190">
        <v>45839</v>
      </c>
      <c r="AG126" s="190">
        <v>45852</v>
      </c>
      <c r="BI126" s="192" t="s">
        <v>278</v>
      </c>
      <c r="BJ126" s="187" t="s">
        <v>332</v>
      </c>
      <c r="BK126" s="192" t="s">
        <v>280</v>
      </c>
      <c r="BL126" s="189">
        <v>138</v>
      </c>
      <c r="BM126" s="190">
        <v>45680</v>
      </c>
      <c r="BN126" s="208">
        <v>2002609177</v>
      </c>
      <c r="BO126" s="203">
        <v>297</v>
      </c>
      <c r="BP126" s="190">
        <v>45680</v>
      </c>
      <c r="BQ126" s="204">
        <v>16594159</v>
      </c>
      <c r="CS126" s="197" t="s">
        <v>721</v>
      </c>
      <c r="CT126" s="199">
        <v>1013667031.1</v>
      </c>
      <c r="CU126" s="203">
        <v>440</v>
      </c>
      <c r="CV126" s="203" t="s">
        <v>761</v>
      </c>
      <c r="CY126" s="227">
        <v>8299</v>
      </c>
      <c r="CZ126" s="188" t="s">
        <v>290</v>
      </c>
      <c r="DA126" s="201">
        <f t="shared" si="3"/>
        <v>16594159</v>
      </c>
      <c r="DB126" s="221">
        <f t="shared" si="4"/>
        <v>0</v>
      </c>
      <c r="DC126" s="201">
        <f t="shared" si="5"/>
        <v>0</v>
      </c>
      <c r="DZ126" s="278" t="s">
        <v>1902</v>
      </c>
      <c r="EA126" s="134" t="s">
        <v>282</v>
      </c>
      <c r="EB126" s="130">
        <v>17346234</v>
      </c>
      <c r="EC126" s="168">
        <v>45852</v>
      </c>
    </row>
    <row r="127" spans="1:133" x14ac:dyDescent="0.3">
      <c r="A127" s="186"/>
      <c r="B127" s="194" t="s">
        <v>1903</v>
      </c>
      <c r="C127" s="251">
        <v>1121955600</v>
      </c>
      <c r="D127" s="194" t="s">
        <v>486</v>
      </c>
      <c r="E127" s="194" t="s">
        <v>292</v>
      </c>
      <c r="F127" s="194" t="s">
        <v>475</v>
      </c>
      <c r="G127" s="124">
        <v>45680</v>
      </c>
      <c r="H127" s="261">
        <v>13177912</v>
      </c>
      <c r="I127" s="194" t="s">
        <v>1852</v>
      </c>
      <c r="J127" s="124">
        <v>45680</v>
      </c>
      <c r="K127" s="124">
        <v>45852</v>
      </c>
      <c r="L127" s="194" t="s">
        <v>288</v>
      </c>
      <c r="M127" s="194" t="s">
        <v>288</v>
      </c>
      <c r="N127" s="194" t="s">
        <v>288</v>
      </c>
      <c r="O127" s="209">
        <v>6</v>
      </c>
      <c r="P127" s="131">
        <v>2911399</v>
      </c>
      <c r="Q127" s="200">
        <v>45680</v>
      </c>
      <c r="R127" s="190">
        <v>45716</v>
      </c>
      <c r="S127" s="131">
        <v>2298473</v>
      </c>
      <c r="T127" s="128">
        <v>45717</v>
      </c>
      <c r="U127" s="128">
        <v>45747</v>
      </c>
      <c r="V127" s="131">
        <v>2298473</v>
      </c>
      <c r="W127" s="190">
        <v>45748</v>
      </c>
      <c r="X127" s="190">
        <v>45777</v>
      </c>
      <c r="Y127" s="131">
        <v>2298473</v>
      </c>
      <c r="Z127" s="190">
        <v>45778</v>
      </c>
      <c r="AA127" s="190">
        <v>45808</v>
      </c>
      <c r="AB127" s="131">
        <v>2298473</v>
      </c>
      <c r="AC127" s="190">
        <v>45809</v>
      </c>
      <c r="AD127" s="190">
        <v>45838</v>
      </c>
      <c r="AE127" s="129">
        <v>1072621</v>
      </c>
      <c r="AF127" s="190">
        <v>45839</v>
      </c>
      <c r="AG127" s="190">
        <v>45852</v>
      </c>
      <c r="AH127" s="399"/>
      <c r="AI127" s="400"/>
      <c r="AJ127" s="400"/>
      <c r="BI127" s="192" t="s">
        <v>278</v>
      </c>
      <c r="BJ127" s="187" t="s">
        <v>332</v>
      </c>
      <c r="BK127" s="192" t="s">
        <v>280</v>
      </c>
      <c r="BL127" s="189">
        <v>138</v>
      </c>
      <c r="BM127" s="190">
        <v>45680</v>
      </c>
      <c r="BN127" s="208">
        <v>2002609177</v>
      </c>
      <c r="BO127" s="203">
        <v>393</v>
      </c>
      <c r="BP127" s="190">
        <v>45680</v>
      </c>
      <c r="BQ127" s="204">
        <v>13177912</v>
      </c>
      <c r="CS127" s="197" t="s">
        <v>722</v>
      </c>
      <c r="CT127" s="199">
        <v>1121955600</v>
      </c>
      <c r="CU127" s="203">
        <v>440</v>
      </c>
      <c r="CV127" s="203" t="s">
        <v>761</v>
      </c>
      <c r="CY127" s="227">
        <v>8299</v>
      </c>
      <c r="CZ127" s="188" t="s">
        <v>290</v>
      </c>
      <c r="DA127" s="201">
        <f t="shared" si="3"/>
        <v>13177912</v>
      </c>
      <c r="DB127" s="221">
        <f t="shared" si="4"/>
        <v>0</v>
      </c>
      <c r="DC127" s="201">
        <f t="shared" si="5"/>
        <v>0</v>
      </c>
      <c r="DZ127" s="278" t="s">
        <v>1904</v>
      </c>
      <c r="EA127" s="134" t="s">
        <v>282</v>
      </c>
      <c r="EB127" s="130">
        <v>17346234</v>
      </c>
      <c r="EC127" s="168">
        <v>45852</v>
      </c>
    </row>
    <row r="128" spans="1:133" x14ac:dyDescent="0.3">
      <c r="A128" s="186"/>
      <c r="B128" s="194" t="s">
        <v>1905</v>
      </c>
      <c r="C128" s="253">
        <v>1119894154</v>
      </c>
      <c r="D128" s="194" t="s">
        <v>487</v>
      </c>
      <c r="E128" s="194" t="s">
        <v>291</v>
      </c>
      <c r="F128" s="194" t="s">
        <v>488</v>
      </c>
      <c r="G128" s="124">
        <v>45680</v>
      </c>
      <c r="H128" s="261">
        <v>18604105</v>
      </c>
      <c r="I128" s="194" t="s">
        <v>1852</v>
      </c>
      <c r="J128" s="124">
        <v>45680</v>
      </c>
      <c r="K128" s="124">
        <v>45852</v>
      </c>
      <c r="L128" s="194" t="s">
        <v>288</v>
      </c>
      <c r="M128" s="194" t="s">
        <v>288</v>
      </c>
      <c r="N128" s="194" t="s">
        <v>288</v>
      </c>
      <c r="O128" s="209">
        <v>6</v>
      </c>
      <c r="P128" s="131">
        <v>4110209</v>
      </c>
      <c r="Q128" s="200">
        <v>45680</v>
      </c>
      <c r="R128" s="190">
        <v>45716</v>
      </c>
      <c r="S128" s="131">
        <v>3244902</v>
      </c>
      <c r="T128" s="128">
        <v>45717</v>
      </c>
      <c r="U128" s="128">
        <v>45747</v>
      </c>
      <c r="V128" s="131">
        <v>3244902</v>
      </c>
      <c r="W128" s="190">
        <v>45748</v>
      </c>
      <c r="X128" s="190">
        <v>45777</v>
      </c>
      <c r="Y128" s="131">
        <v>3244902</v>
      </c>
      <c r="Z128" s="190">
        <v>45778</v>
      </c>
      <c r="AA128" s="190">
        <v>45808</v>
      </c>
      <c r="AB128" s="131">
        <v>3244902</v>
      </c>
      <c r="AC128" s="190">
        <v>45809</v>
      </c>
      <c r="AD128" s="190">
        <v>45838</v>
      </c>
      <c r="AE128" s="129">
        <v>1514288</v>
      </c>
      <c r="AF128" s="190">
        <v>45839</v>
      </c>
      <c r="AG128" s="190">
        <v>45852</v>
      </c>
      <c r="BI128" s="192" t="s">
        <v>278</v>
      </c>
      <c r="BJ128" s="187" t="s">
        <v>332</v>
      </c>
      <c r="BK128" s="192" t="s">
        <v>280</v>
      </c>
      <c r="BL128" s="189">
        <v>138</v>
      </c>
      <c r="BM128" s="190">
        <v>45680</v>
      </c>
      <c r="BN128" s="208">
        <v>2002609177</v>
      </c>
      <c r="BO128" s="203">
        <v>300</v>
      </c>
      <c r="BP128" s="190">
        <v>45680</v>
      </c>
      <c r="BQ128" s="204">
        <v>18604105</v>
      </c>
      <c r="CS128" s="197" t="s">
        <v>812</v>
      </c>
      <c r="CT128" s="198">
        <v>1119894154.4000001</v>
      </c>
      <c r="CU128" s="203">
        <v>440</v>
      </c>
      <c r="CV128" s="203" t="s">
        <v>761</v>
      </c>
      <c r="CY128" s="192">
        <v>8299</v>
      </c>
      <c r="CZ128" s="192" t="s">
        <v>290</v>
      </c>
      <c r="DA128" s="201">
        <f t="shared" si="3"/>
        <v>18604105</v>
      </c>
      <c r="DB128" s="221">
        <f t="shared" si="4"/>
        <v>0</v>
      </c>
      <c r="DC128" s="201">
        <f t="shared" si="5"/>
        <v>0</v>
      </c>
      <c r="DZ128" s="278" t="s">
        <v>1906</v>
      </c>
      <c r="EA128" s="134" t="s">
        <v>282</v>
      </c>
      <c r="EB128" s="130">
        <v>17346234</v>
      </c>
      <c r="EC128" s="168">
        <v>45852</v>
      </c>
    </row>
    <row r="129" spans="1:133" x14ac:dyDescent="0.3">
      <c r="A129" s="252"/>
      <c r="B129" s="194" t="s">
        <v>1907</v>
      </c>
      <c r="C129" s="251">
        <v>1121900999</v>
      </c>
      <c r="D129" s="194" t="s">
        <v>489</v>
      </c>
      <c r="E129" s="194" t="s">
        <v>291</v>
      </c>
      <c r="F129" s="194" t="s">
        <v>490</v>
      </c>
      <c r="G129" s="124">
        <v>45680</v>
      </c>
      <c r="H129" s="261">
        <v>22479958</v>
      </c>
      <c r="I129" s="194" t="s">
        <v>1852</v>
      </c>
      <c r="J129" s="124">
        <v>45680</v>
      </c>
      <c r="K129" s="124">
        <v>45852</v>
      </c>
      <c r="L129" s="194" t="s">
        <v>288</v>
      </c>
      <c r="M129" s="194" t="s">
        <v>288</v>
      </c>
      <c r="N129" s="194" t="s">
        <v>288</v>
      </c>
      <c r="O129" s="209">
        <v>6</v>
      </c>
      <c r="P129" s="131">
        <v>4966502</v>
      </c>
      <c r="Q129" s="200">
        <v>45680</v>
      </c>
      <c r="R129" s="190">
        <v>45716</v>
      </c>
      <c r="S129" s="131">
        <v>3920923</v>
      </c>
      <c r="T129" s="128">
        <v>45717</v>
      </c>
      <c r="U129" s="128">
        <v>45747</v>
      </c>
      <c r="V129" s="131">
        <v>3920923</v>
      </c>
      <c r="W129" s="190">
        <v>45748</v>
      </c>
      <c r="X129" s="190">
        <v>45777</v>
      </c>
      <c r="Y129" s="131">
        <v>3920923</v>
      </c>
      <c r="Z129" s="190">
        <v>45778</v>
      </c>
      <c r="AA129" s="190">
        <v>45808</v>
      </c>
      <c r="AB129" s="131">
        <v>3920923</v>
      </c>
      <c r="AC129" s="190">
        <v>45809</v>
      </c>
      <c r="AD129" s="190">
        <v>45838</v>
      </c>
      <c r="AE129" s="129">
        <v>1829764</v>
      </c>
      <c r="AF129" s="190">
        <v>45839</v>
      </c>
      <c r="AG129" s="190">
        <v>45852</v>
      </c>
      <c r="BI129" s="192" t="s">
        <v>278</v>
      </c>
      <c r="BJ129" s="187" t="s">
        <v>332</v>
      </c>
      <c r="BK129" s="192" t="s">
        <v>280</v>
      </c>
      <c r="BL129" s="189">
        <v>138</v>
      </c>
      <c r="BM129" s="190">
        <v>45680</v>
      </c>
      <c r="BN129" s="208">
        <v>2002609177</v>
      </c>
      <c r="BO129" s="203">
        <v>365</v>
      </c>
      <c r="BP129" s="190">
        <v>45680</v>
      </c>
      <c r="BQ129" s="204">
        <v>22479958</v>
      </c>
      <c r="CS129" s="197" t="s">
        <v>723</v>
      </c>
      <c r="CT129" s="199">
        <v>1121900999</v>
      </c>
      <c r="CU129" s="203">
        <v>504</v>
      </c>
      <c r="CV129" s="203" t="s">
        <v>762</v>
      </c>
      <c r="CY129" s="192">
        <v>8299</v>
      </c>
      <c r="CZ129" s="192" t="s">
        <v>290</v>
      </c>
      <c r="DA129" s="201">
        <f t="shared" si="3"/>
        <v>22479958</v>
      </c>
      <c r="DB129" s="221">
        <f t="shared" si="4"/>
        <v>0</v>
      </c>
      <c r="DC129" s="201">
        <f t="shared" si="5"/>
        <v>0</v>
      </c>
      <c r="DZ129" s="278" t="s">
        <v>1908</v>
      </c>
      <c r="EA129" s="134" t="s">
        <v>1081</v>
      </c>
      <c r="EB129" s="130">
        <v>17346234</v>
      </c>
      <c r="EC129" s="168">
        <v>45852</v>
      </c>
    </row>
    <row r="130" spans="1:133" ht="14.4" x14ac:dyDescent="0.3">
      <c r="A130" s="194"/>
      <c r="B130" s="194" t="s">
        <v>1909</v>
      </c>
      <c r="C130" s="251">
        <v>1121963548</v>
      </c>
      <c r="D130" s="194" t="s">
        <v>491</v>
      </c>
      <c r="E130" s="194" t="s">
        <v>291</v>
      </c>
      <c r="F130" s="194" t="s">
        <v>490</v>
      </c>
      <c r="G130" s="124">
        <v>45680</v>
      </c>
      <c r="H130" s="261">
        <v>16594159</v>
      </c>
      <c r="I130" s="194" t="s">
        <v>1852</v>
      </c>
      <c r="J130" s="124">
        <v>45680</v>
      </c>
      <c r="K130" s="124">
        <v>45852</v>
      </c>
      <c r="L130" s="194" t="s">
        <v>288</v>
      </c>
      <c r="M130" s="194" t="s">
        <v>288</v>
      </c>
      <c r="N130" s="194" t="s">
        <v>288</v>
      </c>
      <c r="O130" s="209">
        <v>6</v>
      </c>
      <c r="P130" s="131">
        <v>3666151</v>
      </c>
      <c r="Q130" s="200">
        <v>45680</v>
      </c>
      <c r="R130" s="190">
        <v>45716</v>
      </c>
      <c r="S130" s="131">
        <v>2894330</v>
      </c>
      <c r="T130" s="128">
        <v>45717</v>
      </c>
      <c r="U130" s="128">
        <v>45747</v>
      </c>
      <c r="V130" s="131">
        <v>2894330</v>
      </c>
      <c r="W130" s="190">
        <v>45748</v>
      </c>
      <c r="X130" s="190">
        <v>45777</v>
      </c>
      <c r="Y130" s="131">
        <v>2894330</v>
      </c>
      <c r="Z130" s="190">
        <v>45778</v>
      </c>
      <c r="AA130" s="190">
        <v>45808</v>
      </c>
      <c r="AB130" s="131">
        <v>2894330</v>
      </c>
      <c r="AC130" s="190">
        <v>45809</v>
      </c>
      <c r="AD130" s="190">
        <v>45838</v>
      </c>
      <c r="AE130" s="129">
        <v>1350688</v>
      </c>
      <c r="AF130" s="190">
        <v>45839</v>
      </c>
      <c r="AG130" s="190">
        <v>45852</v>
      </c>
      <c r="AH130" s="375"/>
      <c r="AI130" s="222"/>
      <c r="AJ130" s="222"/>
      <c r="BI130" s="192" t="s">
        <v>278</v>
      </c>
      <c r="BJ130" s="187" t="s">
        <v>332</v>
      </c>
      <c r="BK130" s="192" t="s">
        <v>280</v>
      </c>
      <c r="BL130" s="189">
        <v>138</v>
      </c>
      <c r="BM130" s="190">
        <v>45680</v>
      </c>
      <c r="BN130" s="208">
        <v>2002609177</v>
      </c>
      <c r="BO130" s="203">
        <v>368</v>
      </c>
      <c r="BP130" s="190">
        <v>45680</v>
      </c>
      <c r="BQ130" s="204">
        <v>16594159</v>
      </c>
      <c r="CS130" s="197" t="s">
        <v>1910</v>
      </c>
      <c r="CT130" s="125">
        <v>1121963548</v>
      </c>
      <c r="CU130" s="203">
        <v>504</v>
      </c>
      <c r="CV130" s="203" t="s">
        <v>762</v>
      </c>
      <c r="CY130" s="192">
        <v>8299</v>
      </c>
      <c r="CZ130" s="192" t="s">
        <v>290</v>
      </c>
      <c r="DA130" s="201">
        <f t="shared" si="3"/>
        <v>16594159</v>
      </c>
      <c r="DB130" s="221">
        <f t="shared" si="4"/>
        <v>0</v>
      </c>
      <c r="DC130" s="201">
        <f t="shared" si="5"/>
        <v>0</v>
      </c>
      <c r="DZ130" s="278" t="s">
        <v>1911</v>
      </c>
      <c r="EA130" s="134" t="s">
        <v>1081</v>
      </c>
      <c r="EB130" s="130">
        <v>17346234</v>
      </c>
      <c r="EC130" s="168">
        <v>45852</v>
      </c>
    </row>
    <row r="131" spans="1:133" x14ac:dyDescent="0.3">
      <c r="A131" s="194"/>
      <c r="B131" s="194" t="s">
        <v>1912</v>
      </c>
      <c r="C131" s="251">
        <v>1013599680</v>
      </c>
      <c r="D131" s="194" t="s">
        <v>492</v>
      </c>
      <c r="E131" s="194" t="s">
        <v>291</v>
      </c>
      <c r="F131" s="194" t="s">
        <v>490</v>
      </c>
      <c r="G131" s="124">
        <v>45680</v>
      </c>
      <c r="H131" s="261">
        <v>16594159</v>
      </c>
      <c r="I131" s="194" t="s">
        <v>1852</v>
      </c>
      <c r="J131" s="124">
        <v>45680</v>
      </c>
      <c r="K131" s="124">
        <v>45852</v>
      </c>
      <c r="L131" s="194" t="s">
        <v>288</v>
      </c>
      <c r="M131" s="194" t="s">
        <v>288</v>
      </c>
      <c r="N131" s="194" t="s">
        <v>288</v>
      </c>
      <c r="O131" s="209">
        <v>6</v>
      </c>
      <c r="P131" s="131">
        <v>3666151</v>
      </c>
      <c r="Q131" s="200">
        <v>45680</v>
      </c>
      <c r="R131" s="190">
        <v>45716</v>
      </c>
      <c r="S131" s="131">
        <v>2894330</v>
      </c>
      <c r="T131" s="128">
        <v>45717</v>
      </c>
      <c r="U131" s="128">
        <v>45747</v>
      </c>
      <c r="V131" s="131">
        <v>2894330</v>
      </c>
      <c r="W131" s="190">
        <v>45748</v>
      </c>
      <c r="X131" s="190">
        <v>45777</v>
      </c>
      <c r="Y131" s="131">
        <v>2894330</v>
      </c>
      <c r="Z131" s="190">
        <v>45778</v>
      </c>
      <c r="AA131" s="190">
        <v>45808</v>
      </c>
      <c r="AB131" s="131">
        <v>2894330</v>
      </c>
      <c r="AC131" s="190">
        <v>45809</v>
      </c>
      <c r="AD131" s="190">
        <v>45838</v>
      </c>
      <c r="AE131" s="129">
        <v>1350688</v>
      </c>
      <c r="AF131" s="190">
        <v>45839</v>
      </c>
      <c r="AG131" s="190">
        <v>45852</v>
      </c>
      <c r="BI131" s="192" t="s">
        <v>278</v>
      </c>
      <c r="BJ131" s="187" t="s">
        <v>332</v>
      </c>
      <c r="BK131" s="192" t="s">
        <v>280</v>
      </c>
      <c r="BL131" s="189">
        <v>138</v>
      </c>
      <c r="BM131" s="190">
        <v>45680</v>
      </c>
      <c r="BN131" s="208">
        <v>2002609177</v>
      </c>
      <c r="BO131" s="203">
        <v>352</v>
      </c>
      <c r="BP131" s="190">
        <v>45680</v>
      </c>
      <c r="BQ131" s="204">
        <v>16594159</v>
      </c>
      <c r="CS131" s="197" t="s">
        <v>724</v>
      </c>
      <c r="CT131" s="198">
        <v>1013599680</v>
      </c>
      <c r="CU131" s="203">
        <v>504</v>
      </c>
      <c r="CV131" s="203" t="s">
        <v>762</v>
      </c>
      <c r="CY131" s="192">
        <v>8299</v>
      </c>
      <c r="CZ131" s="192" t="s">
        <v>290</v>
      </c>
      <c r="DA131" s="201">
        <f t="shared" si="3"/>
        <v>16594159</v>
      </c>
      <c r="DB131" s="221">
        <f t="shared" si="4"/>
        <v>0</v>
      </c>
      <c r="DC131" s="201">
        <f t="shared" si="5"/>
        <v>0</v>
      </c>
      <c r="DZ131" s="278" t="s">
        <v>1913</v>
      </c>
      <c r="EA131" s="134" t="s">
        <v>1081</v>
      </c>
      <c r="EB131" s="130">
        <v>17346234</v>
      </c>
      <c r="EC131" s="168">
        <v>45852</v>
      </c>
    </row>
    <row r="132" spans="1:133" x14ac:dyDescent="0.3">
      <c r="A132" s="194"/>
      <c r="B132" s="194" t="s">
        <v>1914</v>
      </c>
      <c r="C132" s="251">
        <v>1006877996</v>
      </c>
      <c r="D132" s="194" t="s">
        <v>493</v>
      </c>
      <c r="E132" s="194" t="s">
        <v>292</v>
      </c>
      <c r="F132" s="194" t="s">
        <v>494</v>
      </c>
      <c r="G132" s="124">
        <v>45680</v>
      </c>
      <c r="H132" s="261">
        <v>8930974</v>
      </c>
      <c r="I132" s="194" t="s">
        <v>1852</v>
      </c>
      <c r="J132" s="124">
        <v>45680</v>
      </c>
      <c r="K132" s="124">
        <v>45852</v>
      </c>
      <c r="L132" s="194" t="s">
        <v>288</v>
      </c>
      <c r="M132" s="194" t="s">
        <v>288</v>
      </c>
      <c r="N132" s="194" t="s">
        <v>288</v>
      </c>
      <c r="O132" s="209">
        <v>6</v>
      </c>
      <c r="P132" s="131">
        <v>1973122</v>
      </c>
      <c r="Q132" s="200">
        <v>45680</v>
      </c>
      <c r="R132" s="190">
        <v>45716</v>
      </c>
      <c r="S132" s="131">
        <v>1557728</v>
      </c>
      <c r="T132" s="128">
        <v>45717</v>
      </c>
      <c r="U132" s="128">
        <v>45747</v>
      </c>
      <c r="V132" s="131">
        <v>1557728</v>
      </c>
      <c r="W132" s="190">
        <v>45748</v>
      </c>
      <c r="X132" s="190">
        <v>45777</v>
      </c>
      <c r="Y132" s="131">
        <v>1557728</v>
      </c>
      <c r="Z132" s="190">
        <v>45778</v>
      </c>
      <c r="AA132" s="190">
        <v>45808</v>
      </c>
      <c r="AB132" s="131">
        <v>1557728</v>
      </c>
      <c r="AC132" s="190">
        <v>45809</v>
      </c>
      <c r="AD132" s="190">
        <v>45838</v>
      </c>
      <c r="AE132" s="129">
        <v>726940</v>
      </c>
      <c r="AF132" s="190">
        <v>45839</v>
      </c>
      <c r="AG132" s="190">
        <v>45852</v>
      </c>
      <c r="AH132" s="399"/>
      <c r="AI132" s="400"/>
      <c r="AJ132" s="400"/>
      <c r="BI132" s="192" t="s">
        <v>278</v>
      </c>
      <c r="BJ132" s="187" t="s">
        <v>332</v>
      </c>
      <c r="BK132" s="192" t="s">
        <v>280</v>
      </c>
      <c r="BL132" s="189">
        <v>138</v>
      </c>
      <c r="BM132" s="190">
        <v>45680</v>
      </c>
      <c r="BN132" s="208">
        <v>2002609177</v>
      </c>
      <c r="BO132" s="203">
        <v>350</v>
      </c>
      <c r="BP132" s="190">
        <v>45680</v>
      </c>
      <c r="BQ132" s="204">
        <v>8930974</v>
      </c>
      <c r="CS132" s="197" t="s">
        <v>1915</v>
      </c>
      <c r="CT132" s="199">
        <v>1006877996</v>
      </c>
      <c r="CU132" s="203">
        <v>504</v>
      </c>
      <c r="CV132" s="203" t="s">
        <v>762</v>
      </c>
      <c r="CY132" s="192">
        <v>8299</v>
      </c>
      <c r="CZ132" s="192" t="s">
        <v>290</v>
      </c>
      <c r="DA132" s="201">
        <f t="shared" si="3"/>
        <v>8930974</v>
      </c>
      <c r="DB132" s="221">
        <f t="shared" si="4"/>
        <v>0</v>
      </c>
      <c r="DC132" s="201">
        <f t="shared" ref="DC132:DC195" si="6">BQ132+CF132-DA132</f>
        <v>0</v>
      </c>
      <c r="DZ132" s="278" t="s">
        <v>1916</v>
      </c>
      <c r="EA132" s="134" t="s">
        <v>1081</v>
      </c>
      <c r="EB132" s="130">
        <v>17346234</v>
      </c>
      <c r="EC132" s="168">
        <v>45852</v>
      </c>
    </row>
    <row r="133" spans="1:133" x14ac:dyDescent="0.3">
      <c r="A133" s="194"/>
      <c r="B133" s="194" t="s">
        <v>1917</v>
      </c>
      <c r="C133" s="251">
        <v>40326102</v>
      </c>
      <c r="D133" s="194" t="s">
        <v>495</v>
      </c>
      <c r="E133" s="194" t="s">
        <v>291</v>
      </c>
      <c r="F133" s="194" t="s">
        <v>496</v>
      </c>
      <c r="G133" s="124">
        <v>45680</v>
      </c>
      <c r="H133" s="261">
        <v>18604105</v>
      </c>
      <c r="I133" s="194" t="s">
        <v>1852</v>
      </c>
      <c r="J133" s="124">
        <v>45680</v>
      </c>
      <c r="K133" s="124">
        <v>45852</v>
      </c>
      <c r="L133" s="194" t="s">
        <v>288</v>
      </c>
      <c r="M133" s="194" t="s">
        <v>288</v>
      </c>
      <c r="N133" s="194" t="s">
        <v>288</v>
      </c>
      <c r="O133" s="209">
        <v>6</v>
      </c>
      <c r="P133" s="131">
        <v>4110209</v>
      </c>
      <c r="Q133" s="200">
        <v>45680</v>
      </c>
      <c r="R133" s="190">
        <v>45716</v>
      </c>
      <c r="S133" s="131">
        <v>3244902</v>
      </c>
      <c r="T133" s="128">
        <v>45717</v>
      </c>
      <c r="U133" s="128">
        <v>45747</v>
      </c>
      <c r="V133" s="131">
        <v>3244902</v>
      </c>
      <c r="W133" s="190">
        <v>45748</v>
      </c>
      <c r="X133" s="190">
        <v>45777</v>
      </c>
      <c r="Y133" s="131">
        <v>3244902</v>
      </c>
      <c r="Z133" s="190">
        <v>45778</v>
      </c>
      <c r="AA133" s="190">
        <v>45808</v>
      </c>
      <c r="AB133" s="131">
        <v>3244902</v>
      </c>
      <c r="AC133" s="190">
        <v>45809</v>
      </c>
      <c r="AD133" s="190">
        <v>45838</v>
      </c>
      <c r="AE133" s="129">
        <v>1514288</v>
      </c>
      <c r="AF133" s="190">
        <v>45839</v>
      </c>
      <c r="AG133" s="190">
        <v>45852</v>
      </c>
      <c r="BI133" s="192" t="s">
        <v>278</v>
      </c>
      <c r="BJ133" s="187" t="s">
        <v>332</v>
      </c>
      <c r="BK133" s="192" t="s">
        <v>280</v>
      </c>
      <c r="BL133" s="189">
        <v>138</v>
      </c>
      <c r="BM133" s="190">
        <v>45680</v>
      </c>
      <c r="BN133" s="208">
        <v>2002609177</v>
      </c>
      <c r="BO133" s="203">
        <v>333</v>
      </c>
      <c r="BP133" s="190">
        <v>45680</v>
      </c>
      <c r="BQ133" s="204">
        <v>18604105</v>
      </c>
      <c r="CS133" s="197" t="s">
        <v>1918</v>
      </c>
      <c r="CT133" s="125">
        <v>40326102</v>
      </c>
      <c r="CU133" s="203">
        <v>504</v>
      </c>
      <c r="CV133" s="203" t="s">
        <v>763</v>
      </c>
      <c r="CY133" s="192">
        <v>8211</v>
      </c>
      <c r="CZ133" s="192" t="s">
        <v>290</v>
      </c>
      <c r="DA133" s="201">
        <f t="shared" si="3"/>
        <v>18604105</v>
      </c>
      <c r="DB133" s="221">
        <f t="shared" si="4"/>
        <v>0</v>
      </c>
      <c r="DC133" s="201">
        <f t="shared" si="6"/>
        <v>0</v>
      </c>
      <c r="DZ133" s="278" t="s">
        <v>1919</v>
      </c>
      <c r="EA133" s="134" t="s">
        <v>1082</v>
      </c>
      <c r="EB133" s="130">
        <v>17346234</v>
      </c>
      <c r="EC133" s="168">
        <v>45852</v>
      </c>
    </row>
    <row r="134" spans="1:133" x14ac:dyDescent="0.3">
      <c r="A134" s="266"/>
      <c r="B134" s="194" t="s">
        <v>1920</v>
      </c>
      <c r="C134" s="251">
        <v>52726343</v>
      </c>
      <c r="D134" s="194" t="s">
        <v>497</v>
      </c>
      <c r="E134" s="194" t="s">
        <v>291</v>
      </c>
      <c r="F134" s="194" t="s">
        <v>496</v>
      </c>
      <c r="G134" s="124">
        <v>45680</v>
      </c>
      <c r="H134" s="261">
        <v>18604105</v>
      </c>
      <c r="I134" s="194" t="s">
        <v>1852</v>
      </c>
      <c r="J134" s="124">
        <v>45680</v>
      </c>
      <c r="K134" s="124">
        <v>45852</v>
      </c>
      <c r="L134" s="194" t="s">
        <v>288</v>
      </c>
      <c r="M134" s="194" t="s">
        <v>288</v>
      </c>
      <c r="N134" s="194" t="s">
        <v>288</v>
      </c>
      <c r="O134" s="209">
        <v>6</v>
      </c>
      <c r="P134" s="131">
        <v>4110209</v>
      </c>
      <c r="Q134" s="200">
        <v>45680</v>
      </c>
      <c r="R134" s="190">
        <v>45716</v>
      </c>
      <c r="S134" s="131">
        <v>3244902</v>
      </c>
      <c r="T134" s="128">
        <v>45717</v>
      </c>
      <c r="U134" s="128">
        <v>45747</v>
      </c>
      <c r="V134" s="131">
        <v>3244902</v>
      </c>
      <c r="W134" s="190">
        <v>45748</v>
      </c>
      <c r="X134" s="190">
        <v>45777</v>
      </c>
      <c r="Y134" s="131">
        <v>3244902</v>
      </c>
      <c r="Z134" s="190">
        <v>45778</v>
      </c>
      <c r="AA134" s="190">
        <v>45808</v>
      </c>
      <c r="AB134" s="131">
        <v>3244902</v>
      </c>
      <c r="AC134" s="190">
        <v>45809</v>
      </c>
      <c r="AD134" s="190">
        <v>45838</v>
      </c>
      <c r="AE134" s="129">
        <v>1514288</v>
      </c>
      <c r="AF134" s="190">
        <v>45839</v>
      </c>
      <c r="AG134" s="190">
        <v>45852</v>
      </c>
      <c r="BI134" s="192" t="s">
        <v>278</v>
      </c>
      <c r="BJ134" s="187" t="s">
        <v>332</v>
      </c>
      <c r="BK134" s="192" t="s">
        <v>280</v>
      </c>
      <c r="BL134" s="189">
        <v>138</v>
      </c>
      <c r="BM134" s="190">
        <v>45680</v>
      </c>
      <c r="BN134" s="208">
        <v>2002609177</v>
      </c>
      <c r="BO134" s="203">
        <v>291</v>
      </c>
      <c r="BP134" s="190">
        <v>45680</v>
      </c>
      <c r="BQ134" s="204">
        <v>18604105</v>
      </c>
      <c r="CS134" s="197" t="s">
        <v>1921</v>
      </c>
      <c r="CT134" s="125">
        <v>52726343</v>
      </c>
      <c r="CU134" s="203">
        <v>504</v>
      </c>
      <c r="CV134" s="203" t="s">
        <v>763</v>
      </c>
      <c r="CY134" s="192">
        <v>6920</v>
      </c>
      <c r="CZ134" s="192" t="s">
        <v>289</v>
      </c>
      <c r="DA134" s="201">
        <f t="shared" si="3"/>
        <v>18604105</v>
      </c>
      <c r="DB134" s="221">
        <f t="shared" si="4"/>
        <v>0</v>
      </c>
      <c r="DC134" s="201">
        <f t="shared" si="6"/>
        <v>0</v>
      </c>
      <c r="DZ134" s="278" t="s">
        <v>1922</v>
      </c>
      <c r="EA134" s="134" t="s">
        <v>1082</v>
      </c>
      <c r="EB134" s="130">
        <v>17346234</v>
      </c>
      <c r="EC134" s="168">
        <v>45852</v>
      </c>
    </row>
    <row r="135" spans="1:133" ht="14.4" x14ac:dyDescent="0.3">
      <c r="A135" s="266"/>
      <c r="B135" s="194" t="s">
        <v>1923</v>
      </c>
      <c r="C135" s="251">
        <v>17338535</v>
      </c>
      <c r="D135" s="194" t="s">
        <v>498</v>
      </c>
      <c r="E135" s="194" t="s">
        <v>291</v>
      </c>
      <c r="F135" s="194" t="s">
        <v>496</v>
      </c>
      <c r="G135" s="124">
        <v>45680</v>
      </c>
      <c r="H135" s="261">
        <v>18604105</v>
      </c>
      <c r="I135" s="194" t="s">
        <v>1852</v>
      </c>
      <c r="J135" s="124">
        <v>45680</v>
      </c>
      <c r="K135" s="124">
        <v>45852</v>
      </c>
      <c r="L135" s="194" t="s">
        <v>288</v>
      </c>
      <c r="M135" s="194" t="s">
        <v>288</v>
      </c>
      <c r="N135" s="194" t="s">
        <v>288</v>
      </c>
      <c r="O135" s="209">
        <v>6</v>
      </c>
      <c r="P135" s="131">
        <v>4110209</v>
      </c>
      <c r="Q135" s="200">
        <v>45680</v>
      </c>
      <c r="R135" s="190">
        <v>45716</v>
      </c>
      <c r="S135" s="131">
        <v>3244902</v>
      </c>
      <c r="T135" s="128">
        <v>45717</v>
      </c>
      <c r="U135" s="128">
        <v>45747</v>
      </c>
      <c r="V135" s="131">
        <v>3244902</v>
      </c>
      <c r="W135" s="190">
        <v>45748</v>
      </c>
      <c r="X135" s="190">
        <v>45777</v>
      </c>
      <c r="Y135" s="131">
        <v>3244902</v>
      </c>
      <c r="Z135" s="190">
        <v>45778</v>
      </c>
      <c r="AA135" s="190">
        <v>45808</v>
      </c>
      <c r="AB135" s="131">
        <v>3244902</v>
      </c>
      <c r="AC135" s="190">
        <v>45809</v>
      </c>
      <c r="AD135" s="190">
        <v>45838</v>
      </c>
      <c r="AE135" s="129">
        <v>1514288</v>
      </c>
      <c r="AF135" s="190">
        <v>45839</v>
      </c>
      <c r="AG135" s="190">
        <v>45852</v>
      </c>
      <c r="AH135" s="375"/>
      <c r="AI135" s="222"/>
      <c r="AJ135" s="222"/>
      <c r="BI135" s="192" t="s">
        <v>278</v>
      </c>
      <c r="BJ135" s="187" t="s">
        <v>332</v>
      </c>
      <c r="BK135" s="192" t="s">
        <v>280</v>
      </c>
      <c r="BL135" s="189">
        <v>138</v>
      </c>
      <c r="BM135" s="190">
        <v>45680</v>
      </c>
      <c r="BN135" s="208">
        <v>2002609177</v>
      </c>
      <c r="BO135" s="203">
        <v>278</v>
      </c>
      <c r="BP135" s="190">
        <v>45680</v>
      </c>
      <c r="BQ135" s="204">
        <v>18604105</v>
      </c>
      <c r="CS135" s="197" t="s">
        <v>1924</v>
      </c>
      <c r="CT135" s="198">
        <v>17338535</v>
      </c>
      <c r="CU135" s="203">
        <v>504</v>
      </c>
      <c r="CV135" s="203" t="s">
        <v>763</v>
      </c>
      <c r="CY135" s="192">
        <v>8299</v>
      </c>
      <c r="CZ135" s="192" t="s">
        <v>290</v>
      </c>
      <c r="DA135" s="201">
        <f t="shared" si="3"/>
        <v>18604105</v>
      </c>
      <c r="DB135" s="221">
        <f t="shared" si="4"/>
        <v>0</v>
      </c>
      <c r="DC135" s="201">
        <f t="shared" si="6"/>
        <v>0</v>
      </c>
      <c r="DZ135" s="278" t="s">
        <v>1925</v>
      </c>
      <c r="EA135" s="134" t="s">
        <v>1082</v>
      </c>
      <c r="EB135" s="130">
        <v>17346234</v>
      </c>
      <c r="EC135" s="168">
        <v>45852</v>
      </c>
    </row>
    <row r="136" spans="1:133" x14ac:dyDescent="0.3">
      <c r="A136" s="194"/>
      <c r="B136" s="194" t="s">
        <v>1926</v>
      </c>
      <c r="C136" s="253">
        <v>40411676</v>
      </c>
      <c r="D136" s="186" t="s">
        <v>499</v>
      </c>
      <c r="E136" s="194" t="s">
        <v>291</v>
      </c>
      <c r="F136" s="194" t="s">
        <v>496</v>
      </c>
      <c r="G136" s="124">
        <v>45680</v>
      </c>
      <c r="H136" s="261">
        <v>22479958</v>
      </c>
      <c r="I136" s="194" t="s">
        <v>1852</v>
      </c>
      <c r="J136" s="124">
        <v>45680</v>
      </c>
      <c r="K136" s="124">
        <v>45852</v>
      </c>
      <c r="L136" s="194" t="s">
        <v>288</v>
      </c>
      <c r="M136" s="194" t="s">
        <v>288</v>
      </c>
      <c r="N136" s="194" t="s">
        <v>288</v>
      </c>
      <c r="O136" s="209">
        <v>6</v>
      </c>
      <c r="P136" s="131">
        <v>4966502</v>
      </c>
      <c r="Q136" s="200">
        <v>45680</v>
      </c>
      <c r="R136" s="190">
        <v>45716</v>
      </c>
      <c r="S136" s="131">
        <v>3920923</v>
      </c>
      <c r="T136" s="128">
        <v>45717</v>
      </c>
      <c r="U136" s="128">
        <v>45747</v>
      </c>
      <c r="V136" s="131">
        <v>3920923</v>
      </c>
      <c r="W136" s="190">
        <v>45748</v>
      </c>
      <c r="X136" s="190">
        <v>45777</v>
      </c>
      <c r="Y136" s="131">
        <v>3920923</v>
      </c>
      <c r="Z136" s="190">
        <v>45778</v>
      </c>
      <c r="AA136" s="190">
        <v>45808</v>
      </c>
      <c r="AB136" s="131">
        <v>3920923</v>
      </c>
      <c r="AC136" s="190">
        <v>45809</v>
      </c>
      <c r="AD136" s="190">
        <v>45838</v>
      </c>
      <c r="AE136" s="129">
        <v>1829764</v>
      </c>
      <c r="AF136" s="190">
        <v>45839</v>
      </c>
      <c r="AG136" s="190">
        <v>45852</v>
      </c>
      <c r="BI136" s="192" t="s">
        <v>278</v>
      </c>
      <c r="BJ136" s="187" t="s">
        <v>332</v>
      </c>
      <c r="BK136" s="192" t="s">
        <v>280</v>
      </c>
      <c r="BL136" s="189">
        <v>138</v>
      </c>
      <c r="BM136" s="190">
        <v>45680</v>
      </c>
      <c r="BN136" s="208">
        <v>2002609177</v>
      </c>
      <c r="BO136" s="203">
        <v>337</v>
      </c>
      <c r="BP136" s="190">
        <v>45680</v>
      </c>
      <c r="BQ136" s="204">
        <v>22479958</v>
      </c>
      <c r="CS136" s="197" t="s">
        <v>1927</v>
      </c>
      <c r="CT136" s="126">
        <v>40411676</v>
      </c>
      <c r="CU136" s="203">
        <v>504</v>
      </c>
      <c r="CV136" s="203" t="s">
        <v>763</v>
      </c>
      <c r="CY136" s="227">
        <v>7020</v>
      </c>
      <c r="CZ136" s="188" t="s">
        <v>289</v>
      </c>
      <c r="DA136" s="201">
        <f t="shared" si="3"/>
        <v>22479958</v>
      </c>
      <c r="DB136" s="221">
        <f t="shared" si="4"/>
        <v>0</v>
      </c>
      <c r="DC136" s="201">
        <f t="shared" si="6"/>
        <v>0</v>
      </c>
      <c r="DZ136" s="278" t="s">
        <v>1928</v>
      </c>
      <c r="EA136" s="134" t="s">
        <v>1082</v>
      </c>
      <c r="EB136" s="130">
        <v>17346234</v>
      </c>
      <c r="EC136" s="168">
        <v>45852</v>
      </c>
    </row>
    <row r="137" spans="1:133" x14ac:dyDescent="0.3">
      <c r="A137" s="266"/>
      <c r="B137" s="194" t="s">
        <v>1929</v>
      </c>
      <c r="C137" s="251">
        <v>40334933</v>
      </c>
      <c r="D137" s="194" t="s">
        <v>500</v>
      </c>
      <c r="E137" s="194" t="s">
        <v>291</v>
      </c>
      <c r="F137" s="194" t="s">
        <v>501</v>
      </c>
      <c r="G137" s="124">
        <v>45680</v>
      </c>
      <c r="H137" s="261">
        <v>18604105</v>
      </c>
      <c r="I137" s="194" t="s">
        <v>1852</v>
      </c>
      <c r="J137" s="124">
        <v>45680</v>
      </c>
      <c r="K137" s="124">
        <v>45852</v>
      </c>
      <c r="L137" s="194" t="s">
        <v>288</v>
      </c>
      <c r="M137" s="194" t="s">
        <v>288</v>
      </c>
      <c r="N137" s="194" t="s">
        <v>288</v>
      </c>
      <c r="O137" s="209">
        <v>6</v>
      </c>
      <c r="P137" s="131">
        <v>4110209</v>
      </c>
      <c r="Q137" s="200">
        <v>45680</v>
      </c>
      <c r="R137" s="190">
        <v>45716</v>
      </c>
      <c r="S137" s="131">
        <v>3244902</v>
      </c>
      <c r="T137" s="128">
        <v>45717</v>
      </c>
      <c r="U137" s="128">
        <v>45747</v>
      </c>
      <c r="V137" s="131">
        <v>3244902</v>
      </c>
      <c r="W137" s="190">
        <v>45748</v>
      </c>
      <c r="X137" s="190">
        <v>45777</v>
      </c>
      <c r="Y137" s="131">
        <v>3244902</v>
      </c>
      <c r="Z137" s="190">
        <v>45778</v>
      </c>
      <c r="AA137" s="190">
        <v>45808</v>
      </c>
      <c r="AB137" s="131">
        <v>3244902</v>
      </c>
      <c r="AC137" s="190">
        <v>45809</v>
      </c>
      <c r="AD137" s="190">
        <v>45838</v>
      </c>
      <c r="AE137" s="129">
        <v>1514288</v>
      </c>
      <c r="AF137" s="190">
        <v>45839</v>
      </c>
      <c r="AG137" s="190">
        <v>45852</v>
      </c>
      <c r="AH137" s="399"/>
      <c r="AI137" s="400"/>
      <c r="AJ137" s="400"/>
      <c r="BI137" s="192" t="s">
        <v>278</v>
      </c>
      <c r="BJ137" s="187" t="s">
        <v>332</v>
      </c>
      <c r="BK137" s="192" t="s">
        <v>280</v>
      </c>
      <c r="BL137" s="189">
        <v>138</v>
      </c>
      <c r="BM137" s="190">
        <v>45680</v>
      </c>
      <c r="BN137" s="208">
        <v>2002609177</v>
      </c>
      <c r="BO137" s="203">
        <v>286</v>
      </c>
      <c r="BP137" s="190">
        <v>45680</v>
      </c>
      <c r="BQ137" s="204">
        <v>18604105</v>
      </c>
      <c r="CS137" s="197" t="s">
        <v>1930</v>
      </c>
      <c r="CT137" s="198">
        <v>40334933</v>
      </c>
      <c r="CU137" s="203">
        <v>504</v>
      </c>
      <c r="CV137" s="203" t="s">
        <v>764</v>
      </c>
      <c r="CY137" s="192">
        <v>8299</v>
      </c>
      <c r="CZ137" s="192" t="s">
        <v>290</v>
      </c>
      <c r="DA137" s="201">
        <f t="shared" si="3"/>
        <v>18604105</v>
      </c>
      <c r="DB137" s="221">
        <f t="shared" si="4"/>
        <v>0</v>
      </c>
      <c r="DC137" s="201">
        <f t="shared" si="6"/>
        <v>0</v>
      </c>
      <c r="DZ137" s="278" t="s">
        <v>1931</v>
      </c>
      <c r="EA137" s="134" t="s">
        <v>274</v>
      </c>
      <c r="EB137" s="130">
        <v>17346234</v>
      </c>
      <c r="EC137" s="168">
        <v>45852</v>
      </c>
    </row>
    <row r="138" spans="1:133" x14ac:dyDescent="0.3">
      <c r="A138" s="186"/>
      <c r="B138" s="194" t="s">
        <v>1932</v>
      </c>
      <c r="C138" s="253">
        <v>86078257</v>
      </c>
      <c r="D138" s="186" t="s">
        <v>1933</v>
      </c>
      <c r="E138" s="194" t="s">
        <v>291</v>
      </c>
      <c r="F138" s="194" t="s">
        <v>1934</v>
      </c>
      <c r="G138" s="124">
        <v>45680</v>
      </c>
      <c r="H138" s="261">
        <v>18604105</v>
      </c>
      <c r="I138" s="194" t="s">
        <v>1852</v>
      </c>
      <c r="J138" s="124">
        <v>45680</v>
      </c>
      <c r="K138" s="124">
        <v>45852</v>
      </c>
      <c r="L138" s="194" t="s">
        <v>288</v>
      </c>
      <c r="M138" s="194" t="s">
        <v>288</v>
      </c>
      <c r="N138" s="194" t="s">
        <v>288</v>
      </c>
      <c r="O138" s="209">
        <v>6</v>
      </c>
      <c r="P138" s="131">
        <v>4110209</v>
      </c>
      <c r="Q138" s="200">
        <v>45680</v>
      </c>
      <c r="R138" s="190">
        <v>45716</v>
      </c>
      <c r="S138" s="131">
        <v>3244902</v>
      </c>
      <c r="T138" s="128">
        <v>45717</v>
      </c>
      <c r="U138" s="128">
        <v>45747</v>
      </c>
      <c r="V138" s="131">
        <v>3244902</v>
      </c>
      <c r="W138" s="190">
        <v>45748</v>
      </c>
      <c r="X138" s="190">
        <v>45777</v>
      </c>
      <c r="Y138" s="131">
        <v>3244902</v>
      </c>
      <c r="Z138" s="190">
        <v>45778</v>
      </c>
      <c r="AA138" s="190">
        <v>45808</v>
      </c>
      <c r="AB138" s="131">
        <v>3244902</v>
      </c>
      <c r="AC138" s="190">
        <v>45809</v>
      </c>
      <c r="AD138" s="190">
        <v>45838</v>
      </c>
      <c r="AE138" s="129">
        <v>1514288</v>
      </c>
      <c r="AF138" s="190">
        <v>45839</v>
      </c>
      <c r="AG138" s="190">
        <v>45852</v>
      </c>
      <c r="AH138" s="399"/>
      <c r="AI138" s="400"/>
      <c r="AJ138" s="400"/>
      <c r="BI138" s="192" t="s">
        <v>278</v>
      </c>
      <c r="BJ138" s="187" t="s">
        <v>332</v>
      </c>
      <c r="BK138" s="192" t="s">
        <v>280</v>
      </c>
      <c r="BL138" s="189">
        <v>138</v>
      </c>
      <c r="BM138" s="190">
        <v>45680</v>
      </c>
      <c r="BN138" s="208">
        <v>2002609177</v>
      </c>
      <c r="BO138" s="203">
        <v>294</v>
      </c>
      <c r="BP138" s="190">
        <v>45680</v>
      </c>
      <c r="BQ138" s="204">
        <v>18604105</v>
      </c>
      <c r="CS138" s="197" t="s">
        <v>1935</v>
      </c>
      <c r="CT138" s="126">
        <v>86078257</v>
      </c>
      <c r="CU138" s="203">
        <v>504</v>
      </c>
      <c r="CV138" s="203" t="s">
        <v>764</v>
      </c>
      <c r="CY138" s="192">
        <v>7490</v>
      </c>
      <c r="CZ138" s="192" t="s">
        <v>290</v>
      </c>
      <c r="DA138" s="201">
        <f t="shared" si="3"/>
        <v>18604105</v>
      </c>
      <c r="DB138" s="221">
        <f t="shared" si="4"/>
        <v>0</v>
      </c>
      <c r="DC138" s="201">
        <f t="shared" si="6"/>
        <v>0</v>
      </c>
      <c r="DZ138" s="278" t="s">
        <v>1936</v>
      </c>
      <c r="EA138" s="134" t="s">
        <v>274</v>
      </c>
      <c r="EB138" s="130">
        <v>17346234</v>
      </c>
      <c r="EC138" s="168">
        <v>45852</v>
      </c>
    </row>
    <row r="139" spans="1:133" x14ac:dyDescent="0.3">
      <c r="A139" s="266"/>
      <c r="B139" s="194" t="s">
        <v>1937</v>
      </c>
      <c r="C139" s="251">
        <v>1119887606</v>
      </c>
      <c r="D139" s="194" t="s">
        <v>502</v>
      </c>
      <c r="E139" s="194" t="s">
        <v>291</v>
      </c>
      <c r="F139" s="194" t="s">
        <v>503</v>
      </c>
      <c r="G139" s="124">
        <v>45680</v>
      </c>
      <c r="H139" s="261">
        <v>22479958</v>
      </c>
      <c r="I139" s="194" t="s">
        <v>1852</v>
      </c>
      <c r="J139" s="124">
        <v>45680</v>
      </c>
      <c r="K139" s="124">
        <v>45852</v>
      </c>
      <c r="L139" s="194" t="s">
        <v>288</v>
      </c>
      <c r="M139" s="194" t="s">
        <v>288</v>
      </c>
      <c r="N139" s="194" t="s">
        <v>288</v>
      </c>
      <c r="O139" s="209">
        <v>6</v>
      </c>
      <c r="P139" s="131">
        <v>4966502</v>
      </c>
      <c r="Q139" s="200">
        <v>45680</v>
      </c>
      <c r="R139" s="190">
        <v>45716</v>
      </c>
      <c r="S139" s="131">
        <v>3920923</v>
      </c>
      <c r="T139" s="128">
        <v>45717</v>
      </c>
      <c r="U139" s="128">
        <v>45747</v>
      </c>
      <c r="V139" s="131">
        <v>3920923</v>
      </c>
      <c r="W139" s="190">
        <v>45748</v>
      </c>
      <c r="X139" s="190">
        <v>45777</v>
      </c>
      <c r="Y139" s="131">
        <v>3920923</v>
      </c>
      <c r="Z139" s="190">
        <v>45778</v>
      </c>
      <c r="AA139" s="190">
        <v>45808</v>
      </c>
      <c r="AB139" s="131">
        <v>3920923</v>
      </c>
      <c r="AC139" s="190">
        <v>45809</v>
      </c>
      <c r="AD139" s="190">
        <v>45838</v>
      </c>
      <c r="AE139" s="129">
        <v>1829764</v>
      </c>
      <c r="AF139" s="190">
        <v>45839</v>
      </c>
      <c r="AG139" s="190">
        <v>45852</v>
      </c>
      <c r="BI139" s="192" t="s">
        <v>278</v>
      </c>
      <c r="BJ139" s="187" t="s">
        <v>332</v>
      </c>
      <c r="BK139" s="192" t="s">
        <v>280</v>
      </c>
      <c r="BL139" s="189">
        <v>138</v>
      </c>
      <c r="BM139" s="190">
        <v>45680</v>
      </c>
      <c r="BN139" s="208">
        <v>2002609177</v>
      </c>
      <c r="BO139" s="203">
        <v>299</v>
      </c>
      <c r="BP139" s="190">
        <v>45680</v>
      </c>
      <c r="BQ139" s="204">
        <v>22479958</v>
      </c>
      <c r="CS139" s="197" t="s">
        <v>1938</v>
      </c>
      <c r="CT139" s="199">
        <v>1119887606</v>
      </c>
      <c r="CU139" s="203">
        <v>504</v>
      </c>
      <c r="CV139" s="203" t="s">
        <v>765</v>
      </c>
      <c r="CY139" s="192">
        <v>6201</v>
      </c>
      <c r="CZ139" s="192" t="s">
        <v>290</v>
      </c>
      <c r="DA139" s="201">
        <f t="shared" si="3"/>
        <v>22479958</v>
      </c>
      <c r="DB139" s="221">
        <f t="shared" si="4"/>
        <v>0</v>
      </c>
      <c r="DC139" s="201">
        <f t="shared" si="6"/>
        <v>0</v>
      </c>
      <c r="DZ139" s="278" t="s">
        <v>1939</v>
      </c>
      <c r="EA139" s="134" t="s">
        <v>709</v>
      </c>
      <c r="EB139" s="130">
        <v>17346234</v>
      </c>
      <c r="EC139" s="168">
        <v>45852</v>
      </c>
    </row>
    <row r="140" spans="1:133" x14ac:dyDescent="0.3">
      <c r="A140" s="194"/>
      <c r="B140" s="194" t="s">
        <v>1940</v>
      </c>
      <c r="C140" s="251">
        <v>40185261</v>
      </c>
      <c r="D140" s="194" t="s">
        <v>504</v>
      </c>
      <c r="E140" s="194" t="s">
        <v>292</v>
      </c>
      <c r="F140" s="194" t="s">
        <v>1941</v>
      </c>
      <c r="G140" s="124">
        <v>45680</v>
      </c>
      <c r="H140" s="261">
        <v>13177912</v>
      </c>
      <c r="I140" s="194" t="s">
        <v>1852</v>
      </c>
      <c r="J140" s="124">
        <v>45680</v>
      </c>
      <c r="K140" s="124">
        <v>45852</v>
      </c>
      <c r="L140" s="194" t="s">
        <v>288</v>
      </c>
      <c r="M140" s="194" t="s">
        <v>288</v>
      </c>
      <c r="N140" s="194" t="s">
        <v>288</v>
      </c>
      <c r="O140" s="209">
        <v>6</v>
      </c>
      <c r="P140" s="131">
        <v>2911399</v>
      </c>
      <c r="Q140" s="200">
        <v>45680</v>
      </c>
      <c r="R140" s="190">
        <v>45716</v>
      </c>
      <c r="S140" s="131">
        <v>2298473</v>
      </c>
      <c r="T140" s="128">
        <v>45717</v>
      </c>
      <c r="U140" s="128">
        <v>45747</v>
      </c>
      <c r="V140" s="131">
        <v>2298473</v>
      </c>
      <c r="W140" s="190">
        <v>45748</v>
      </c>
      <c r="X140" s="190">
        <v>45777</v>
      </c>
      <c r="Y140" s="131">
        <v>2298473</v>
      </c>
      <c r="Z140" s="190">
        <v>45778</v>
      </c>
      <c r="AA140" s="190">
        <v>45808</v>
      </c>
      <c r="AB140" s="131">
        <v>2298473</v>
      </c>
      <c r="AC140" s="190">
        <v>45809</v>
      </c>
      <c r="AD140" s="190">
        <v>45838</v>
      </c>
      <c r="AE140" s="129">
        <v>1072621</v>
      </c>
      <c r="AF140" s="190">
        <v>45839</v>
      </c>
      <c r="AG140" s="190">
        <v>45852</v>
      </c>
      <c r="BI140" s="192" t="s">
        <v>278</v>
      </c>
      <c r="BJ140" s="187" t="s">
        <v>332</v>
      </c>
      <c r="BK140" s="192" t="s">
        <v>280</v>
      </c>
      <c r="BL140" s="189">
        <v>138</v>
      </c>
      <c r="BM140" s="190">
        <v>45680</v>
      </c>
      <c r="BN140" s="208">
        <v>2002609177</v>
      </c>
      <c r="BO140" s="203">
        <v>281</v>
      </c>
      <c r="BP140" s="190">
        <v>45680</v>
      </c>
      <c r="BQ140" s="204">
        <v>13177912</v>
      </c>
      <c r="CS140" s="179" t="s">
        <v>1942</v>
      </c>
      <c r="CT140" s="125">
        <v>40185261</v>
      </c>
      <c r="CU140" s="203">
        <v>504</v>
      </c>
      <c r="CV140" s="203" t="s">
        <v>765</v>
      </c>
      <c r="CY140" s="192">
        <v>7020</v>
      </c>
      <c r="CZ140" s="192" t="s">
        <v>289</v>
      </c>
      <c r="DA140" s="201">
        <f t="shared" si="3"/>
        <v>13177912</v>
      </c>
      <c r="DB140" s="221">
        <f t="shared" si="4"/>
        <v>0</v>
      </c>
      <c r="DC140" s="201">
        <f t="shared" si="6"/>
        <v>0</v>
      </c>
      <c r="DZ140" s="278" t="s">
        <v>1943</v>
      </c>
      <c r="EA140" s="134" t="s">
        <v>709</v>
      </c>
      <c r="EB140" s="130">
        <v>17346234</v>
      </c>
      <c r="EC140" s="168">
        <v>45852</v>
      </c>
    </row>
    <row r="141" spans="1:133" ht="14.4" x14ac:dyDescent="0.3">
      <c r="A141" s="252"/>
      <c r="B141" s="194" t="s">
        <v>1944</v>
      </c>
      <c r="C141" s="251">
        <v>1006874501</v>
      </c>
      <c r="D141" s="194" t="s">
        <v>505</v>
      </c>
      <c r="E141" s="194" t="s">
        <v>291</v>
      </c>
      <c r="F141" s="194" t="s">
        <v>506</v>
      </c>
      <c r="G141" s="124">
        <v>45680</v>
      </c>
      <c r="H141" s="261">
        <v>18604105</v>
      </c>
      <c r="I141" s="194" t="s">
        <v>1852</v>
      </c>
      <c r="J141" s="124">
        <v>45680</v>
      </c>
      <c r="K141" s="124">
        <v>45852</v>
      </c>
      <c r="L141" s="194" t="s">
        <v>288</v>
      </c>
      <c r="M141" s="194" t="s">
        <v>288</v>
      </c>
      <c r="N141" s="194" t="s">
        <v>288</v>
      </c>
      <c r="O141" s="209">
        <v>6</v>
      </c>
      <c r="P141" s="131">
        <v>4110209</v>
      </c>
      <c r="Q141" s="200">
        <v>45680</v>
      </c>
      <c r="R141" s="190">
        <v>45716</v>
      </c>
      <c r="S141" s="131">
        <v>3244902</v>
      </c>
      <c r="T141" s="128">
        <v>45717</v>
      </c>
      <c r="U141" s="128">
        <v>45747</v>
      </c>
      <c r="V141" s="131">
        <v>3244902</v>
      </c>
      <c r="W141" s="190">
        <v>45748</v>
      </c>
      <c r="X141" s="190">
        <v>45777</v>
      </c>
      <c r="Y141" s="131">
        <v>3244902</v>
      </c>
      <c r="Z141" s="190">
        <v>45778</v>
      </c>
      <c r="AA141" s="190">
        <v>45808</v>
      </c>
      <c r="AB141" s="131">
        <v>3244902</v>
      </c>
      <c r="AC141" s="190">
        <v>45809</v>
      </c>
      <c r="AD141" s="190">
        <v>45838</v>
      </c>
      <c r="AE141" s="129">
        <v>1514288</v>
      </c>
      <c r="AF141" s="190">
        <v>45839</v>
      </c>
      <c r="AG141" s="190">
        <v>45852</v>
      </c>
      <c r="AH141" s="375"/>
      <c r="AI141" s="222"/>
      <c r="AJ141" s="222"/>
      <c r="BI141" s="192" t="s">
        <v>278</v>
      </c>
      <c r="BJ141" s="187" t="s">
        <v>332</v>
      </c>
      <c r="BK141" s="192" t="s">
        <v>280</v>
      </c>
      <c r="BL141" s="189">
        <v>138</v>
      </c>
      <c r="BM141" s="190">
        <v>45680</v>
      </c>
      <c r="BN141" s="208">
        <v>2002609177</v>
      </c>
      <c r="BO141" s="203">
        <v>295</v>
      </c>
      <c r="BP141" s="190">
        <v>45680</v>
      </c>
      <c r="BQ141" s="204">
        <v>18604105</v>
      </c>
      <c r="CS141" s="197" t="s">
        <v>1945</v>
      </c>
      <c r="CT141" s="198">
        <v>1006874501</v>
      </c>
      <c r="CU141" s="203">
        <v>504</v>
      </c>
      <c r="CV141" s="203" t="s">
        <v>765</v>
      </c>
      <c r="CY141" s="192">
        <v>8299</v>
      </c>
      <c r="CZ141" s="192" t="s">
        <v>290</v>
      </c>
      <c r="DA141" s="201">
        <f t="shared" si="3"/>
        <v>18604105</v>
      </c>
      <c r="DB141" s="221">
        <f t="shared" si="4"/>
        <v>0</v>
      </c>
      <c r="DC141" s="201">
        <f t="shared" si="6"/>
        <v>0</v>
      </c>
      <c r="DZ141" s="278" t="s">
        <v>1946</v>
      </c>
      <c r="EA141" s="134" t="s">
        <v>709</v>
      </c>
      <c r="EB141" s="130">
        <v>17346234</v>
      </c>
      <c r="EC141" s="168">
        <v>45852</v>
      </c>
    </row>
    <row r="142" spans="1:133" x14ac:dyDescent="0.3">
      <c r="A142" s="266"/>
      <c r="B142" s="194" t="s">
        <v>1947</v>
      </c>
      <c r="C142" s="251">
        <v>1121948386</v>
      </c>
      <c r="D142" s="194" t="s">
        <v>507</v>
      </c>
      <c r="E142" s="194" t="s">
        <v>291</v>
      </c>
      <c r="F142" s="194" t="s">
        <v>310</v>
      </c>
      <c r="G142" s="124">
        <v>45680</v>
      </c>
      <c r="H142" s="261">
        <v>16593987</v>
      </c>
      <c r="I142" s="194" t="s">
        <v>1852</v>
      </c>
      <c r="J142" s="124">
        <v>45680</v>
      </c>
      <c r="K142" s="124">
        <v>45852</v>
      </c>
      <c r="L142" s="194" t="s">
        <v>288</v>
      </c>
      <c r="M142" s="194" t="s">
        <v>288</v>
      </c>
      <c r="N142" s="194" t="s">
        <v>288</v>
      </c>
      <c r="O142" s="209">
        <v>6</v>
      </c>
      <c r="P142" s="131">
        <v>3666151</v>
      </c>
      <c r="Q142" s="200">
        <v>45680</v>
      </c>
      <c r="R142" s="190">
        <v>45716</v>
      </c>
      <c r="S142" s="131">
        <v>2894330</v>
      </c>
      <c r="T142" s="128">
        <v>45717</v>
      </c>
      <c r="U142" s="128">
        <v>45747</v>
      </c>
      <c r="V142" s="131">
        <v>2894330</v>
      </c>
      <c r="W142" s="190">
        <v>45748</v>
      </c>
      <c r="X142" s="190">
        <v>45777</v>
      </c>
      <c r="Y142" s="131">
        <v>2894330</v>
      </c>
      <c r="Z142" s="190">
        <v>45778</v>
      </c>
      <c r="AA142" s="190">
        <v>45808</v>
      </c>
      <c r="AB142" s="131">
        <v>2894330</v>
      </c>
      <c r="AC142" s="190">
        <v>45809</v>
      </c>
      <c r="AD142" s="190">
        <v>45838</v>
      </c>
      <c r="AE142" s="129">
        <v>1350516</v>
      </c>
      <c r="AF142" s="190">
        <v>45839</v>
      </c>
      <c r="AG142" s="190">
        <v>45852</v>
      </c>
      <c r="BI142" s="192" t="s">
        <v>278</v>
      </c>
      <c r="BJ142" s="187" t="s">
        <v>332</v>
      </c>
      <c r="BK142" s="192" t="s">
        <v>280</v>
      </c>
      <c r="BL142" s="189">
        <v>138</v>
      </c>
      <c r="BM142" s="190">
        <v>45680</v>
      </c>
      <c r="BN142" s="208">
        <v>2002609177</v>
      </c>
      <c r="BO142" s="203">
        <v>320</v>
      </c>
      <c r="BP142" s="190">
        <v>45680</v>
      </c>
      <c r="BQ142" s="204">
        <v>16593987</v>
      </c>
      <c r="CS142" s="197" t="s">
        <v>1371</v>
      </c>
      <c r="CT142" s="125">
        <v>1121948386</v>
      </c>
      <c r="CU142" s="203">
        <v>504</v>
      </c>
      <c r="CV142" s="203" t="s">
        <v>766</v>
      </c>
      <c r="CY142" s="192">
        <v>6910</v>
      </c>
      <c r="CZ142" s="192" t="s">
        <v>289</v>
      </c>
      <c r="DA142" s="201">
        <f t="shared" si="3"/>
        <v>16593987</v>
      </c>
      <c r="DB142" s="221">
        <f t="shared" si="4"/>
        <v>0</v>
      </c>
      <c r="DC142" s="201">
        <f t="shared" si="6"/>
        <v>0</v>
      </c>
      <c r="DZ142" s="278" t="s">
        <v>1948</v>
      </c>
      <c r="EA142" s="134" t="s">
        <v>281</v>
      </c>
      <c r="EB142" s="130">
        <v>17346234</v>
      </c>
      <c r="EC142" s="168">
        <v>45852</v>
      </c>
    </row>
    <row r="143" spans="1:133" ht="14.4" x14ac:dyDescent="0.3">
      <c r="A143" s="266"/>
      <c r="B143" s="194" t="s">
        <v>1949</v>
      </c>
      <c r="C143" s="251">
        <v>1120352344</v>
      </c>
      <c r="D143" s="194" t="s">
        <v>508</v>
      </c>
      <c r="E143" s="194" t="s">
        <v>292</v>
      </c>
      <c r="F143" s="194" t="s">
        <v>509</v>
      </c>
      <c r="G143" s="124">
        <v>45680</v>
      </c>
      <c r="H143" s="261">
        <v>8930974</v>
      </c>
      <c r="I143" s="194" t="s">
        <v>1852</v>
      </c>
      <c r="J143" s="124">
        <v>45680</v>
      </c>
      <c r="K143" s="124">
        <v>45852</v>
      </c>
      <c r="L143" s="194" t="s">
        <v>288</v>
      </c>
      <c r="M143" s="194" t="s">
        <v>288</v>
      </c>
      <c r="N143" s="194" t="s">
        <v>288</v>
      </c>
      <c r="O143" s="209">
        <v>6</v>
      </c>
      <c r="P143" s="131">
        <v>1973122</v>
      </c>
      <c r="Q143" s="200">
        <v>45680</v>
      </c>
      <c r="R143" s="190">
        <v>45716</v>
      </c>
      <c r="S143" s="131">
        <v>1557728</v>
      </c>
      <c r="T143" s="128">
        <v>45717</v>
      </c>
      <c r="U143" s="128">
        <v>45747</v>
      </c>
      <c r="V143" s="131">
        <v>1557728</v>
      </c>
      <c r="W143" s="190">
        <v>45748</v>
      </c>
      <c r="X143" s="190">
        <v>45777</v>
      </c>
      <c r="Y143" s="131">
        <v>1557728</v>
      </c>
      <c r="Z143" s="190">
        <v>45778</v>
      </c>
      <c r="AA143" s="190">
        <v>45808</v>
      </c>
      <c r="AB143" s="131">
        <v>1557728</v>
      </c>
      <c r="AC143" s="190">
        <v>45809</v>
      </c>
      <c r="AD143" s="190">
        <v>45838</v>
      </c>
      <c r="AE143" s="129">
        <v>726940</v>
      </c>
      <c r="AF143" s="190">
        <v>45839</v>
      </c>
      <c r="AG143" s="190">
        <v>45852</v>
      </c>
      <c r="AH143" s="375"/>
      <c r="AI143" s="222"/>
      <c r="AJ143" s="222"/>
      <c r="BI143" s="192" t="s">
        <v>278</v>
      </c>
      <c r="BJ143" s="187" t="s">
        <v>332</v>
      </c>
      <c r="BK143" s="192" t="s">
        <v>280</v>
      </c>
      <c r="BL143" s="189">
        <v>138</v>
      </c>
      <c r="BM143" s="190">
        <v>45680</v>
      </c>
      <c r="BN143" s="208">
        <v>2002609177</v>
      </c>
      <c r="BO143" s="203">
        <v>301</v>
      </c>
      <c r="BP143" s="190">
        <v>45680</v>
      </c>
      <c r="BQ143" s="204">
        <v>8930974</v>
      </c>
      <c r="CS143" s="197" t="s">
        <v>725</v>
      </c>
      <c r="CT143" s="125">
        <v>1120352344</v>
      </c>
      <c r="CU143" s="203">
        <v>504</v>
      </c>
      <c r="CV143" s="203" t="s">
        <v>766</v>
      </c>
      <c r="CY143" s="192">
        <v>7490</v>
      </c>
      <c r="CZ143" s="192" t="s">
        <v>290</v>
      </c>
      <c r="DA143" s="201">
        <f t="shared" si="3"/>
        <v>8930974</v>
      </c>
      <c r="DB143" s="221">
        <f t="shared" si="4"/>
        <v>0</v>
      </c>
      <c r="DC143" s="201">
        <f t="shared" si="6"/>
        <v>0</v>
      </c>
      <c r="DZ143" s="278" t="s">
        <v>1950</v>
      </c>
      <c r="EA143" s="134" t="s">
        <v>281</v>
      </c>
      <c r="EB143" s="130">
        <v>17346234</v>
      </c>
      <c r="EC143" s="168">
        <v>45852</v>
      </c>
    </row>
    <row r="144" spans="1:133" x14ac:dyDescent="0.3">
      <c r="A144" s="266"/>
      <c r="B144" s="194" t="s">
        <v>1951</v>
      </c>
      <c r="C144" s="251">
        <v>1121898024</v>
      </c>
      <c r="D144" s="194" t="s">
        <v>510</v>
      </c>
      <c r="E144" s="194" t="s">
        <v>291</v>
      </c>
      <c r="F144" s="194" t="s">
        <v>310</v>
      </c>
      <c r="G144" s="124">
        <v>45680</v>
      </c>
      <c r="H144" s="261">
        <v>16594158</v>
      </c>
      <c r="I144" s="194" t="s">
        <v>1852</v>
      </c>
      <c r="J144" s="124">
        <v>45680</v>
      </c>
      <c r="K144" s="124">
        <v>45852</v>
      </c>
      <c r="L144" s="194" t="s">
        <v>288</v>
      </c>
      <c r="M144" s="194" t="s">
        <v>288</v>
      </c>
      <c r="N144" s="194" t="s">
        <v>288</v>
      </c>
      <c r="O144" s="209">
        <v>6</v>
      </c>
      <c r="P144" s="131">
        <v>3666151</v>
      </c>
      <c r="Q144" s="200">
        <v>45680</v>
      </c>
      <c r="R144" s="190">
        <v>45716</v>
      </c>
      <c r="S144" s="131">
        <v>2894330</v>
      </c>
      <c r="T144" s="128">
        <v>45717</v>
      </c>
      <c r="U144" s="128">
        <v>45747</v>
      </c>
      <c r="V144" s="131">
        <v>2894330</v>
      </c>
      <c r="W144" s="190">
        <v>45748</v>
      </c>
      <c r="X144" s="190">
        <v>45777</v>
      </c>
      <c r="Y144" s="131">
        <v>2894330</v>
      </c>
      <c r="Z144" s="190">
        <v>45778</v>
      </c>
      <c r="AA144" s="190">
        <v>45808</v>
      </c>
      <c r="AB144" s="131">
        <v>2894330</v>
      </c>
      <c r="AC144" s="190">
        <v>45809</v>
      </c>
      <c r="AD144" s="190">
        <v>45838</v>
      </c>
      <c r="AE144" s="129">
        <v>1350687</v>
      </c>
      <c r="AF144" s="190">
        <v>45839</v>
      </c>
      <c r="AG144" s="190">
        <v>45852</v>
      </c>
      <c r="BI144" s="192" t="s">
        <v>278</v>
      </c>
      <c r="BJ144" s="187" t="s">
        <v>332</v>
      </c>
      <c r="BK144" s="192" t="s">
        <v>280</v>
      </c>
      <c r="BL144" s="189">
        <v>138</v>
      </c>
      <c r="BM144" s="190">
        <v>45680</v>
      </c>
      <c r="BN144" s="208">
        <v>2002609177</v>
      </c>
      <c r="BO144" s="203">
        <v>314</v>
      </c>
      <c r="BP144" s="190">
        <v>45680</v>
      </c>
      <c r="BQ144" s="204">
        <v>16594158</v>
      </c>
      <c r="CS144" s="197" t="s">
        <v>1952</v>
      </c>
      <c r="CT144" s="125">
        <v>1121898024</v>
      </c>
      <c r="CU144" s="203">
        <v>504</v>
      </c>
      <c r="CV144" s="203" t="s">
        <v>766</v>
      </c>
      <c r="CY144" s="186">
        <v>6910</v>
      </c>
      <c r="CZ144" s="186" t="s">
        <v>289</v>
      </c>
      <c r="DA144" s="201">
        <f t="shared" si="3"/>
        <v>16594158</v>
      </c>
      <c r="DB144" s="221">
        <f t="shared" si="4"/>
        <v>0</v>
      </c>
      <c r="DC144" s="201">
        <f t="shared" si="6"/>
        <v>0</v>
      </c>
      <c r="DZ144" s="278" t="s">
        <v>1953</v>
      </c>
      <c r="EA144" s="134" t="s">
        <v>281</v>
      </c>
      <c r="EB144" s="130">
        <v>17346234</v>
      </c>
      <c r="EC144" s="168">
        <v>45852</v>
      </c>
    </row>
    <row r="145" spans="1:133" x14ac:dyDescent="0.3">
      <c r="A145" s="194"/>
      <c r="B145" s="194" t="s">
        <v>1954</v>
      </c>
      <c r="C145" s="251">
        <v>1121840543</v>
      </c>
      <c r="D145" s="194" t="s">
        <v>511</v>
      </c>
      <c r="E145" s="194" t="s">
        <v>291</v>
      </c>
      <c r="F145" s="194" t="s">
        <v>512</v>
      </c>
      <c r="G145" s="124">
        <v>45680</v>
      </c>
      <c r="H145" s="261">
        <v>16594159</v>
      </c>
      <c r="I145" s="194" t="s">
        <v>1852</v>
      </c>
      <c r="J145" s="124">
        <v>45680</v>
      </c>
      <c r="K145" s="124">
        <v>45852</v>
      </c>
      <c r="L145" s="194" t="s">
        <v>288</v>
      </c>
      <c r="M145" s="194" t="s">
        <v>288</v>
      </c>
      <c r="N145" s="194" t="s">
        <v>288</v>
      </c>
      <c r="O145" s="209">
        <v>6</v>
      </c>
      <c r="P145" s="131">
        <v>3666151</v>
      </c>
      <c r="Q145" s="200">
        <v>45680</v>
      </c>
      <c r="R145" s="190">
        <v>45716</v>
      </c>
      <c r="S145" s="131">
        <v>2894330</v>
      </c>
      <c r="T145" s="128">
        <v>45717</v>
      </c>
      <c r="U145" s="128">
        <v>45747</v>
      </c>
      <c r="V145" s="131">
        <v>2894330</v>
      </c>
      <c r="W145" s="190">
        <v>45748</v>
      </c>
      <c r="X145" s="190">
        <v>45777</v>
      </c>
      <c r="Y145" s="131">
        <v>2894330</v>
      </c>
      <c r="Z145" s="190">
        <v>45778</v>
      </c>
      <c r="AA145" s="190">
        <v>45808</v>
      </c>
      <c r="AB145" s="131">
        <v>2894330</v>
      </c>
      <c r="AC145" s="190">
        <v>45809</v>
      </c>
      <c r="AD145" s="190">
        <v>45838</v>
      </c>
      <c r="AE145" s="129">
        <v>1350688</v>
      </c>
      <c r="AF145" s="190">
        <v>45839</v>
      </c>
      <c r="AG145" s="190">
        <v>45852</v>
      </c>
      <c r="AH145" s="399"/>
      <c r="AI145" s="400"/>
      <c r="AJ145" s="400"/>
      <c r="BI145" s="192" t="s">
        <v>278</v>
      </c>
      <c r="BJ145" s="187" t="s">
        <v>332</v>
      </c>
      <c r="BK145" s="192" t="s">
        <v>280</v>
      </c>
      <c r="BL145" s="189">
        <v>138</v>
      </c>
      <c r="BM145" s="190">
        <v>45680</v>
      </c>
      <c r="BN145" s="208">
        <v>2002609177</v>
      </c>
      <c r="BO145" s="203">
        <v>357</v>
      </c>
      <c r="BP145" s="190">
        <v>45680</v>
      </c>
      <c r="BQ145" s="204">
        <v>16594159</v>
      </c>
      <c r="CS145" s="197" t="s">
        <v>1955</v>
      </c>
      <c r="CT145" s="199">
        <v>1121840543</v>
      </c>
      <c r="CU145" s="203">
        <v>504</v>
      </c>
      <c r="CV145" s="203" t="s">
        <v>767</v>
      </c>
      <c r="CY145" s="192">
        <v>8299</v>
      </c>
      <c r="CZ145" s="192" t="s">
        <v>290</v>
      </c>
      <c r="DA145" s="201">
        <f t="shared" si="3"/>
        <v>16594159</v>
      </c>
      <c r="DB145" s="221">
        <f t="shared" si="4"/>
        <v>0</v>
      </c>
      <c r="DC145" s="201">
        <f t="shared" si="6"/>
        <v>0</v>
      </c>
      <c r="DZ145" s="278" t="s">
        <v>1956</v>
      </c>
      <c r="EA145" s="134" t="s">
        <v>1078</v>
      </c>
      <c r="EB145" s="130">
        <v>17346234</v>
      </c>
      <c r="EC145" s="168">
        <v>45852</v>
      </c>
    </row>
    <row r="146" spans="1:133" x14ac:dyDescent="0.3">
      <c r="A146" s="266"/>
      <c r="B146" s="194" t="s">
        <v>1957</v>
      </c>
      <c r="C146" s="251">
        <v>40441400</v>
      </c>
      <c r="D146" s="194" t="s">
        <v>513</v>
      </c>
      <c r="E146" s="194" t="s">
        <v>292</v>
      </c>
      <c r="F146" s="194" t="s">
        <v>514</v>
      </c>
      <c r="G146" s="124">
        <v>45680</v>
      </c>
      <c r="H146" s="261">
        <v>13177912</v>
      </c>
      <c r="I146" s="194" t="s">
        <v>1852</v>
      </c>
      <c r="J146" s="124">
        <v>45680</v>
      </c>
      <c r="K146" s="124">
        <v>45852</v>
      </c>
      <c r="L146" s="194" t="s">
        <v>288</v>
      </c>
      <c r="M146" s="194" t="s">
        <v>288</v>
      </c>
      <c r="N146" s="194" t="s">
        <v>288</v>
      </c>
      <c r="O146" s="209">
        <v>6</v>
      </c>
      <c r="P146" s="131">
        <v>2911399</v>
      </c>
      <c r="Q146" s="200">
        <v>45680</v>
      </c>
      <c r="R146" s="190">
        <v>45716</v>
      </c>
      <c r="S146" s="131">
        <v>2298473</v>
      </c>
      <c r="T146" s="128">
        <v>45717</v>
      </c>
      <c r="U146" s="128">
        <v>45747</v>
      </c>
      <c r="V146" s="131">
        <v>2298473</v>
      </c>
      <c r="W146" s="190">
        <v>45748</v>
      </c>
      <c r="X146" s="190">
        <v>45777</v>
      </c>
      <c r="Y146" s="131">
        <v>2298473</v>
      </c>
      <c r="Z146" s="190">
        <v>45778</v>
      </c>
      <c r="AA146" s="190">
        <v>45808</v>
      </c>
      <c r="AB146" s="131">
        <v>2298473</v>
      </c>
      <c r="AC146" s="190">
        <v>45809</v>
      </c>
      <c r="AD146" s="190">
        <v>45838</v>
      </c>
      <c r="AE146" s="129">
        <v>1072621</v>
      </c>
      <c r="AF146" s="190">
        <v>45839</v>
      </c>
      <c r="AG146" s="190">
        <v>45852</v>
      </c>
      <c r="BI146" s="192" t="s">
        <v>278</v>
      </c>
      <c r="BJ146" s="187" t="s">
        <v>332</v>
      </c>
      <c r="BK146" s="192" t="s">
        <v>280</v>
      </c>
      <c r="BL146" s="189">
        <v>138</v>
      </c>
      <c r="BM146" s="190">
        <v>45680</v>
      </c>
      <c r="BN146" s="208">
        <v>2002609177</v>
      </c>
      <c r="BO146" s="203">
        <v>290</v>
      </c>
      <c r="BP146" s="190">
        <v>45680</v>
      </c>
      <c r="BQ146" s="204">
        <v>13177912</v>
      </c>
      <c r="CS146" s="197" t="s">
        <v>1958</v>
      </c>
      <c r="CT146" s="199">
        <v>40441400</v>
      </c>
      <c r="CU146" s="203">
        <v>504</v>
      </c>
      <c r="CV146" s="203" t="s">
        <v>767</v>
      </c>
      <c r="CY146" s="192">
        <v>8211</v>
      </c>
      <c r="CZ146" s="192" t="s">
        <v>290</v>
      </c>
      <c r="DA146" s="201">
        <f t="shared" si="3"/>
        <v>13177912</v>
      </c>
      <c r="DB146" s="221">
        <f t="shared" si="4"/>
        <v>0</v>
      </c>
      <c r="DC146" s="201">
        <f t="shared" si="6"/>
        <v>0</v>
      </c>
      <c r="DZ146" s="278" t="s">
        <v>1959</v>
      </c>
      <c r="EA146" s="134" t="s">
        <v>1078</v>
      </c>
      <c r="EB146" s="130">
        <v>17346234</v>
      </c>
      <c r="EC146" s="168">
        <v>45852</v>
      </c>
    </row>
    <row r="147" spans="1:133" x14ac:dyDescent="0.3">
      <c r="A147" s="266"/>
      <c r="B147" s="194" t="s">
        <v>1960</v>
      </c>
      <c r="C147" s="251">
        <v>1121932495</v>
      </c>
      <c r="D147" s="194" t="s">
        <v>515</v>
      </c>
      <c r="E147" s="194" t="s">
        <v>291</v>
      </c>
      <c r="F147" s="194" t="s">
        <v>516</v>
      </c>
      <c r="G147" s="124">
        <v>45680</v>
      </c>
      <c r="H147" s="261">
        <v>18604104</v>
      </c>
      <c r="I147" s="194" t="s">
        <v>1852</v>
      </c>
      <c r="J147" s="124">
        <v>45680</v>
      </c>
      <c r="K147" s="124">
        <v>45852</v>
      </c>
      <c r="L147" s="194" t="s">
        <v>288</v>
      </c>
      <c r="M147" s="194" t="s">
        <v>288</v>
      </c>
      <c r="N147" s="194" t="s">
        <v>288</v>
      </c>
      <c r="O147" s="209">
        <v>6</v>
      </c>
      <c r="P147" s="131">
        <v>4110209</v>
      </c>
      <c r="Q147" s="200">
        <v>45680</v>
      </c>
      <c r="R147" s="190">
        <v>45716</v>
      </c>
      <c r="S147" s="131">
        <v>3244902</v>
      </c>
      <c r="T147" s="128">
        <v>45717</v>
      </c>
      <c r="U147" s="128">
        <v>45747</v>
      </c>
      <c r="V147" s="131">
        <v>3244902</v>
      </c>
      <c r="W147" s="190">
        <v>45748</v>
      </c>
      <c r="X147" s="190">
        <v>45777</v>
      </c>
      <c r="Y147" s="131">
        <v>3244902</v>
      </c>
      <c r="Z147" s="190">
        <v>45778</v>
      </c>
      <c r="AA147" s="190">
        <v>45808</v>
      </c>
      <c r="AB147" s="131">
        <v>3244902</v>
      </c>
      <c r="AC147" s="190">
        <v>45809</v>
      </c>
      <c r="AD147" s="190">
        <v>45838</v>
      </c>
      <c r="AE147" s="129">
        <v>1514287</v>
      </c>
      <c r="AF147" s="190">
        <v>45839</v>
      </c>
      <c r="AG147" s="190">
        <v>45852</v>
      </c>
      <c r="BI147" s="192" t="s">
        <v>278</v>
      </c>
      <c r="BJ147" s="187" t="s">
        <v>332</v>
      </c>
      <c r="BK147" s="192" t="s">
        <v>280</v>
      </c>
      <c r="BL147" s="189">
        <v>138</v>
      </c>
      <c r="BM147" s="190">
        <v>45680</v>
      </c>
      <c r="BN147" s="208">
        <v>2002609177</v>
      </c>
      <c r="BO147" s="203">
        <v>366</v>
      </c>
      <c r="BP147" s="190">
        <v>45680</v>
      </c>
      <c r="BQ147" s="204">
        <v>18604104</v>
      </c>
      <c r="CS147" s="197" t="s">
        <v>1374</v>
      </c>
      <c r="CT147" s="136">
        <v>1121932495</v>
      </c>
      <c r="CU147" s="203">
        <v>504</v>
      </c>
      <c r="CV147" s="203" t="s">
        <v>767</v>
      </c>
      <c r="CY147" s="192">
        <v>8299</v>
      </c>
      <c r="CZ147" s="192" t="s">
        <v>290</v>
      </c>
      <c r="DA147" s="201">
        <f t="shared" si="3"/>
        <v>18604104</v>
      </c>
      <c r="DB147" s="221">
        <f t="shared" si="4"/>
        <v>0</v>
      </c>
      <c r="DC147" s="201">
        <f t="shared" si="6"/>
        <v>0</v>
      </c>
      <c r="DZ147" s="278" t="s">
        <v>1961</v>
      </c>
      <c r="EA147" s="134" t="s">
        <v>1078</v>
      </c>
      <c r="EB147" s="130">
        <v>17346234</v>
      </c>
      <c r="EC147" s="168">
        <v>45852</v>
      </c>
    </row>
    <row r="148" spans="1:133" ht="14.4" x14ac:dyDescent="0.3">
      <c r="A148" s="194"/>
      <c r="B148" s="194" t="s">
        <v>1962</v>
      </c>
      <c r="C148" s="251">
        <v>21176898</v>
      </c>
      <c r="D148" s="194" t="s">
        <v>517</v>
      </c>
      <c r="E148" s="194" t="s">
        <v>291</v>
      </c>
      <c r="F148" s="186" t="s">
        <v>518</v>
      </c>
      <c r="G148" s="124">
        <v>45680</v>
      </c>
      <c r="H148" s="261">
        <v>18604105</v>
      </c>
      <c r="I148" s="194" t="s">
        <v>1852</v>
      </c>
      <c r="J148" s="124">
        <v>45680</v>
      </c>
      <c r="K148" s="124">
        <v>45852</v>
      </c>
      <c r="L148" s="194" t="s">
        <v>288</v>
      </c>
      <c r="M148" s="194" t="s">
        <v>288</v>
      </c>
      <c r="N148" s="194" t="s">
        <v>288</v>
      </c>
      <c r="O148" s="209">
        <v>6</v>
      </c>
      <c r="P148" s="131">
        <v>4110209</v>
      </c>
      <c r="Q148" s="200">
        <v>45680</v>
      </c>
      <c r="R148" s="190">
        <v>45716</v>
      </c>
      <c r="S148" s="131">
        <v>3244902</v>
      </c>
      <c r="T148" s="128">
        <v>45717</v>
      </c>
      <c r="U148" s="128">
        <v>45747</v>
      </c>
      <c r="V148" s="131">
        <v>3244902</v>
      </c>
      <c r="W148" s="190">
        <v>45748</v>
      </c>
      <c r="X148" s="190">
        <v>45777</v>
      </c>
      <c r="Y148" s="131">
        <v>3244902</v>
      </c>
      <c r="Z148" s="190">
        <v>45778</v>
      </c>
      <c r="AA148" s="190">
        <v>45808</v>
      </c>
      <c r="AB148" s="131">
        <v>3244902</v>
      </c>
      <c r="AC148" s="190">
        <v>45809</v>
      </c>
      <c r="AD148" s="190">
        <v>45838</v>
      </c>
      <c r="AE148" s="129">
        <v>1514288</v>
      </c>
      <c r="AF148" s="190">
        <v>45839</v>
      </c>
      <c r="AG148" s="190">
        <v>45852</v>
      </c>
      <c r="AH148" s="375"/>
      <c r="AI148" s="222"/>
      <c r="AJ148" s="222"/>
      <c r="BI148" s="192" t="s">
        <v>278</v>
      </c>
      <c r="BJ148" s="187" t="s">
        <v>332</v>
      </c>
      <c r="BK148" s="192" t="s">
        <v>280</v>
      </c>
      <c r="BL148" s="189">
        <v>138</v>
      </c>
      <c r="BM148" s="190">
        <v>45680</v>
      </c>
      <c r="BN148" s="208">
        <v>2002609177</v>
      </c>
      <c r="BO148" s="203">
        <v>280</v>
      </c>
      <c r="BP148" s="190">
        <v>45680</v>
      </c>
      <c r="BQ148" s="204">
        <v>18604105</v>
      </c>
      <c r="CS148" s="197" t="s">
        <v>1963</v>
      </c>
      <c r="CT148" s="198">
        <v>21176898.899999999</v>
      </c>
      <c r="CU148" s="203">
        <v>504</v>
      </c>
      <c r="CV148" s="203" t="s">
        <v>767</v>
      </c>
      <c r="CY148" s="192">
        <v>8299</v>
      </c>
      <c r="CZ148" s="192" t="s">
        <v>290</v>
      </c>
      <c r="DA148" s="201">
        <f t="shared" ref="DA148:DA211" si="7">P148+S148+V148+Y148+AB148+AE148+AH148+AK148+AN148+AQ148+AT148+AW148+AZ148+BC148+BF148</f>
        <v>18604105</v>
      </c>
      <c r="DB148" s="221">
        <f t="shared" si="4"/>
        <v>0</v>
      </c>
      <c r="DC148" s="201">
        <f t="shared" si="6"/>
        <v>0</v>
      </c>
      <c r="DZ148" s="278" t="s">
        <v>1964</v>
      </c>
      <c r="EA148" s="134" t="s">
        <v>1078</v>
      </c>
      <c r="EB148" s="130">
        <v>17346234</v>
      </c>
      <c r="EC148" s="168">
        <v>45852</v>
      </c>
    </row>
    <row r="149" spans="1:133" x14ac:dyDescent="0.3">
      <c r="A149" s="266"/>
      <c r="B149" s="194" t="s">
        <v>1965</v>
      </c>
      <c r="C149" s="251">
        <v>1121892819</v>
      </c>
      <c r="D149" s="194" t="s">
        <v>519</v>
      </c>
      <c r="E149" s="194" t="s">
        <v>291</v>
      </c>
      <c r="F149" s="194" t="s">
        <v>520</v>
      </c>
      <c r="G149" s="124">
        <v>45680</v>
      </c>
      <c r="H149" s="261">
        <v>16594159</v>
      </c>
      <c r="I149" s="194" t="s">
        <v>1852</v>
      </c>
      <c r="J149" s="124">
        <v>45680</v>
      </c>
      <c r="K149" s="124">
        <v>45852</v>
      </c>
      <c r="L149" s="194" t="s">
        <v>288</v>
      </c>
      <c r="M149" s="194" t="s">
        <v>288</v>
      </c>
      <c r="N149" s="194" t="s">
        <v>288</v>
      </c>
      <c r="O149" s="209">
        <v>6</v>
      </c>
      <c r="P149" s="131">
        <v>3666151</v>
      </c>
      <c r="Q149" s="200">
        <v>45680</v>
      </c>
      <c r="R149" s="190">
        <v>45716</v>
      </c>
      <c r="S149" s="131">
        <v>2894330</v>
      </c>
      <c r="T149" s="128">
        <v>45717</v>
      </c>
      <c r="U149" s="128">
        <v>45747</v>
      </c>
      <c r="V149" s="131">
        <v>2894330</v>
      </c>
      <c r="W149" s="190">
        <v>45748</v>
      </c>
      <c r="X149" s="190">
        <v>45777</v>
      </c>
      <c r="Y149" s="131">
        <v>2894330</v>
      </c>
      <c r="Z149" s="190">
        <v>45778</v>
      </c>
      <c r="AA149" s="190">
        <v>45808</v>
      </c>
      <c r="AB149" s="131">
        <v>2894330</v>
      </c>
      <c r="AC149" s="190">
        <v>45809</v>
      </c>
      <c r="AD149" s="190">
        <v>45838</v>
      </c>
      <c r="AE149" s="129">
        <v>1350688</v>
      </c>
      <c r="AF149" s="190">
        <v>45839</v>
      </c>
      <c r="AG149" s="190">
        <v>45852</v>
      </c>
      <c r="BI149" s="192" t="s">
        <v>278</v>
      </c>
      <c r="BJ149" s="187" t="s">
        <v>332</v>
      </c>
      <c r="BK149" s="192" t="s">
        <v>280</v>
      </c>
      <c r="BL149" s="189">
        <v>138</v>
      </c>
      <c r="BM149" s="190">
        <v>45680</v>
      </c>
      <c r="BN149" s="208">
        <v>2002609177</v>
      </c>
      <c r="BO149" s="203">
        <v>312</v>
      </c>
      <c r="BP149" s="190">
        <v>45680</v>
      </c>
      <c r="BQ149" s="204">
        <v>16594159</v>
      </c>
      <c r="CS149" s="197" t="s">
        <v>1966</v>
      </c>
      <c r="CT149" s="199">
        <v>1121892819</v>
      </c>
      <c r="CU149" s="203">
        <v>504</v>
      </c>
      <c r="CV149" s="203" t="s">
        <v>767</v>
      </c>
      <c r="CY149" s="192">
        <v>8211</v>
      </c>
      <c r="CZ149" s="192" t="s">
        <v>290</v>
      </c>
      <c r="DA149" s="201">
        <f t="shared" si="7"/>
        <v>16594159</v>
      </c>
      <c r="DB149" s="221">
        <f t="shared" ref="DB149:DB212" si="8">H149+BZ149-DA149</f>
        <v>0</v>
      </c>
      <c r="DC149" s="201">
        <f t="shared" si="6"/>
        <v>0</v>
      </c>
      <c r="DZ149" s="278" t="s">
        <v>1967</v>
      </c>
      <c r="EA149" s="134" t="s">
        <v>1078</v>
      </c>
      <c r="EB149" s="130">
        <v>17346234</v>
      </c>
      <c r="EC149" s="168">
        <v>45852</v>
      </c>
    </row>
    <row r="150" spans="1:133" x14ac:dyDescent="0.3">
      <c r="A150" s="266"/>
      <c r="B150" s="194" t="s">
        <v>1968</v>
      </c>
      <c r="C150" s="253">
        <v>1121936007</v>
      </c>
      <c r="D150" s="186" t="s">
        <v>521</v>
      </c>
      <c r="E150" s="194" t="s">
        <v>291</v>
      </c>
      <c r="F150" s="194" t="s">
        <v>400</v>
      </c>
      <c r="G150" s="124">
        <v>45680</v>
      </c>
      <c r="H150" s="261">
        <v>22479958</v>
      </c>
      <c r="I150" s="194" t="s">
        <v>1852</v>
      </c>
      <c r="J150" s="124">
        <v>45680</v>
      </c>
      <c r="K150" s="124">
        <v>45852</v>
      </c>
      <c r="L150" s="194" t="s">
        <v>288</v>
      </c>
      <c r="M150" s="194" t="s">
        <v>288</v>
      </c>
      <c r="N150" s="194" t="s">
        <v>288</v>
      </c>
      <c r="O150" s="209">
        <v>6</v>
      </c>
      <c r="P150" s="131">
        <v>4966502</v>
      </c>
      <c r="Q150" s="200">
        <v>45680</v>
      </c>
      <c r="R150" s="190">
        <v>45716</v>
      </c>
      <c r="S150" s="131">
        <v>3920923</v>
      </c>
      <c r="T150" s="128">
        <v>45717</v>
      </c>
      <c r="U150" s="128">
        <v>45747</v>
      </c>
      <c r="V150" s="131">
        <v>3920923</v>
      </c>
      <c r="W150" s="190">
        <v>45748</v>
      </c>
      <c r="X150" s="190">
        <v>45777</v>
      </c>
      <c r="Y150" s="131">
        <v>3920923</v>
      </c>
      <c r="Z150" s="190">
        <v>45778</v>
      </c>
      <c r="AA150" s="190">
        <v>45808</v>
      </c>
      <c r="AB150" s="131">
        <v>3920923</v>
      </c>
      <c r="AC150" s="190">
        <v>45809</v>
      </c>
      <c r="AD150" s="190">
        <v>45838</v>
      </c>
      <c r="AE150" s="129">
        <v>1829764</v>
      </c>
      <c r="AF150" s="190">
        <v>45839</v>
      </c>
      <c r="AG150" s="190">
        <v>45852</v>
      </c>
      <c r="AH150" s="399"/>
      <c r="AI150" s="400"/>
      <c r="AJ150" s="400"/>
      <c r="BI150" s="192" t="s">
        <v>278</v>
      </c>
      <c r="BJ150" s="187" t="s">
        <v>332</v>
      </c>
      <c r="BK150" s="192" t="s">
        <v>280</v>
      </c>
      <c r="BL150" s="189">
        <v>138</v>
      </c>
      <c r="BM150" s="190">
        <v>45680</v>
      </c>
      <c r="BN150" s="208">
        <v>2002609177</v>
      </c>
      <c r="BO150" s="203">
        <v>317</v>
      </c>
      <c r="BP150" s="190">
        <v>45680</v>
      </c>
      <c r="BQ150" s="204">
        <v>22479958</v>
      </c>
      <c r="CS150" s="197" t="s">
        <v>1969</v>
      </c>
      <c r="CT150" s="199">
        <v>1121936007.9000001</v>
      </c>
      <c r="CU150" s="203">
        <v>504</v>
      </c>
      <c r="CV150" s="203" t="s">
        <v>768</v>
      </c>
      <c r="CY150" s="192">
        <v>9609</v>
      </c>
      <c r="CZ150" s="192" t="s">
        <v>290</v>
      </c>
      <c r="DA150" s="201">
        <f t="shared" si="7"/>
        <v>22479958</v>
      </c>
      <c r="DB150" s="221">
        <f t="shared" si="8"/>
        <v>0</v>
      </c>
      <c r="DC150" s="201">
        <f t="shared" si="6"/>
        <v>0</v>
      </c>
      <c r="DZ150" s="278" t="s">
        <v>1970</v>
      </c>
      <c r="EA150" s="134" t="s">
        <v>279</v>
      </c>
      <c r="EB150" s="130">
        <v>17346234</v>
      </c>
      <c r="EC150" s="168">
        <v>45852</v>
      </c>
    </row>
    <row r="151" spans="1:133" x14ac:dyDescent="0.3">
      <c r="A151" s="194" t="s">
        <v>556</v>
      </c>
      <c r="B151" s="194" t="s">
        <v>1971</v>
      </c>
      <c r="C151" s="253">
        <v>1121883647</v>
      </c>
      <c r="D151" s="186" t="s">
        <v>522</v>
      </c>
      <c r="E151" s="194" t="s">
        <v>291</v>
      </c>
      <c r="F151" s="194" t="s">
        <v>400</v>
      </c>
      <c r="G151" s="124">
        <v>45680</v>
      </c>
      <c r="H151" s="261">
        <v>22479958</v>
      </c>
      <c r="I151" s="194" t="s">
        <v>1852</v>
      </c>
      <c r="J151" s="124">
        <v>45680</v>
      </c>
      <c r="K151" s="124">
        <v>45852</v>
      </c>
      <c r="L151" s="194" t="s">
        <v>288</v>
      </c>
      <c r="M151" s="194" t="s">
        <v>288</v>
      </c>
      <c r="N151" s="194" t="s">
        <v>288</v>
      </c>
      <c r="O151" s="209">
        <v>6</v>
      </c>
      <c r="P151" s="131">
        <v>4966502</v>
      </c>
      <c r="Q151" s="200">
        <v>45680</v>
      </c>
      <c r="R151" s="190">
        <v>45716</v>
      </c>
      <c r="S151" s="131">
        <v>3920923</v>
      </c>
      <c r="T151" s="128">
        <v>45717</v>
      </c>
      <c r="U151" s="128">
        <v>45747</v>
      </c>
      <c r="V151" s="131">
        <v>3920923</v>
      </c>
      <c r="W151" s="190">
        <v>45748</v>
      </c>
      <c r="X151" s="190">
        <v>45777</v>
      </c>
      <c r="Y151" s="131">
        <v>3920923</v>
      </c>
      <c r="Z151" s="190">
        <v>45778</v>
      </c>
      <c r="AA151" s="190">
        <v>45808</v>
      </c>
      <c r="AB151" s="131">
        <v>3920923</v>
      </c>
      <c r="AC151" s="190">
        <v>45809</v>
      </c>
      <c r="AD151" s="190">
        <v>45838</v>
      </c>
      <c r="AE151" s="129">
        <v>1829764</v>
      </c>
      <c r="AF151" s="190">
        <v>45839</v>
      </c>
      <c r="AG151" s="190">
        <v>45852</v>
      </c>
      <c r="BI151" s="192" t="s">
        <v>278</v>
      </c>
      <c r="BJ151" s="187" t="s">
        <v>332</v>
      </c>
      <c r="BK151" s="192" t="s">
        <v>280</v>
      </c>
      <c r="BL151" s="189">
        <v>138</v>
      </c>
      <c r="BM151" s="190">
        <v>45680</v>
      </c>
      <c r="BN151" s="208">
        <v>2002609177</v>
      </c>
      <c r="BO151" s="203">
        <v>363</v>
      </c>
      <c r="BP151" s="190">
        <v>45680</v>
      </c>
      <c r="BQ151" s="204">
        <v>22479958</v>
      </c>
      <c r="CS151" s="197" t="s">
        <v>813</v>
      </c>
      <c r="CT151" s="199">
        <v>1121883647</v>
      </c>
      <c r="CU151" s="203">
        <v>504</v>
      </c>
      <c r="CV151" s="203" t="s">
        <v>768</v>
      </c>
      <c r="CY151" s="192">
        <v>4111</v>
      </c>
      <c r="CZ151" s="192" t="s">
        <v>289</v>
      </c>
      <c r="DA151" s="201">
        <f t="shared" si="7"/>
        <v>22479958</v>
      </c>
      <c r="DB151" s="221">
        <f t="shared" si="8"/>
        <v>0</v>
      </c>
      <c r="DC151" s="201">
        <f t="shared" si="6"/>
        <v>0</v>
      </c>
      <c r="DZ151" s="278" t="s">
        <v>1972</v>
      </c>
      <c r="EA151" s="134" t="s">
        <v>279</v>
      </c>
      <c r="EB151" s="130">
        <v>17346234</v>
      </c>
      <c r="EC151" s="168">
        <v>45852</v>
      </c>
    </row>
    <row r="152" spans="1:133" x14ac:dyDescent="0.3">
      <c r="A152" s="252"/>
      <c r="B152" s="194" t="s">
        <v>1973</v>
      </c>
      <c r="C152" s="251">
        <v>1121835568</v>
      </c>
      <c r="D152" s="194" t="s">
        <v>1974</v>
      </c>
      <c r="E152" s="194" t="s">
        <v>291</v>
      </c>
      <c r="F152" s="194" t="s">
        <v>523</v>
      </c>
      <c r="G152" s="124">
        <v>45680</v>
      </c>
      <c r="H152" s="261">
        <v>29844080</v>
      </c>
      <c r="I152" s="194" t="s">
        <v>1852</v>
      </c>
      <c r="J152" s="124">
        <v>45680</v>
      </c>
      <c r="K152" s="124">
        <v>45852</v>
      </c>
      <c r="L152" s="194" t="s">
        <v>288</v>
      </c>
      <c r="M152" s="194" t="s">
        <v>288</v>
      </c>
      <c r="N152" s="194" t="s">
        <v>288</v>
      </c>
      <c r="O152" s="209">
        <v>6</v>
      </c>
      <c r="P152" s="131">
        <v>6593460</v>
      </c>
      <c r="Q152" s="200">
        <v>45680</v>
      </c>
      <c r="R152" s="190">
        <v>45716</v>
      </c>
      <c r="S152" s="131">
        <v>5205363</v>
      </c>
      <c r="T152" s="128">
        <v>45717</v>
      </c>
      <c r="U152" s="128">
        <v>45747</v>
      </c>
      <c r="V152" s="131">
        <v>5205363</v>
      </c>
      <c r="W152" s="190">
        <v>45748</v>
      </c>
      <c r="X152" s="190">
        <v>45777</v>
      </c>
      <c r="Y152" s="131">
        <v>5205363</v>
      </c>
      <c r="Z152" s="190">
        <v>45778</v>
      </c>
      <c r="AA152" s="190">
        <v>45808</v>
      </c>
      <c r="AB152" s="131">
        <v>5205363</v>
      </c>
      <c r="AC152" s="190">
        <v>45809</v>
      </c>
      <c r="AD152" s="190">
        <v>45838</v>
      </c>
      <c r="AE152" s="129">
        <v>2429168</v>
      </c>
      <c r="AF152" s="190">
        <v>45839</v>
      </c>
      <c r="AG152" s="190">
        <v>45852</v>
      </c>
      <c r="BI152" s="192" t="s">
        <v>278</v>
      </c>
      <c r="BJ152" s="187" t="s">
        <v>332</v>
      </c>
      <c r="BK152" s="192" t="s">
        <v>280</v>
      </c>
      <c r="BL152" s="189">
        <v>138</v>
      </c>
      <c r="BM152" s="190">
        <v>45680</v>
      </c>
      <c r="BN152" s="208">
        <v>2002609177</v>
      </c>
      <c r="BO152" s="203">
        <v>356</v>
      </c>
      <c r="BP152" s="190">
        <v>45680</v>
      </c>
      <c r="BQ152" s="204">
        <v>29844080</v>
      </c>
      <c r="CS152" s="197" t="s">
        <v>1975</v>
      </c>
      <c r="CT152" s="199">
        <v>1121835568</v>
      </c>
      <c r="CU152" s="203">
        <v>504</v>
      </c>
      <c r="CV152" s="203" t="s">
        <v>768</v>
      </c>
      <c r="CY152" s="192">
        <v>8211</v>
      </c>
      <c r="CZ152" s="192" t="s">
        <v>290</v>
      </c>
      <c r="DA152" s="201">
        <f t="shared" si="7"/>
        <v>29844080</v>
      </c>
      <c r="DB152" s="221">
        <f t="shared" si="8"/>
        <v>0</v>
      </c>
      <c r="DC152" s="201">
        <f t="shared" si="6"/>
        <v>0</v>
      </c>
      <c r="DZ152" s="278" t="s">
        <v>1976</v>
      </c>
      <c r="EA152" s="134" t="s">
        <v>279</v>
      </c>
      <c r="EB152" s="130">
        <v>17346234</v>
      </c>
      <c r="EC152" s="168">
        <v>45852</v>
      </c>
    </row>
    <row r="153" spans="1:133" ht="14.4" x14ac:dyDescent="0.3">
      <c r="A153" s="194"/>
      <c r="B153" s="194" t="s">
        <v>1977</v>
      </c>
      <c r="C153" s="251">
        <v>1121862805</v>
      </c>
      <c r="D153" s="194" t="s">
        <v>524</v>
      </c>
      <c r="E153" s="194" t="s">
        <v>291</v>
      </c>
      <c r="F153" s="194" t="s">
        <v>403</v>
      </c>
      <c r="G153" s="124">
        <v>45680</v>
      </c>
      <c r="H153" s="261">
        <v>29844080</v>
      </c>
      <c r="I153" s="194" t="s">
        <v>1852</v>
      </c>
      <c r="J153" s="124">
        <v>45680</v>
      </c>
      <c r="K153" s="124">
        <v>45852</v>
      </c>
      <c r="L153" s="194" t="s">
        <v>288</v>
      </c>
      <c r="M153" s="194" t="s">
        <v>288</v>
      </c>
      <c r="N153" s="194" t="s">
        <v>288</v>
      </c>
      <c r="O153" s="209">
        <v>6</v>
      </c>
      <c r="P153" s="131">
        <v>6593460</v>
      </c>
      <c r="Q153" s="200">
        <v>45680</v>
      </c>
      <c r="R153" s="190">
        <v>45716</v>
      </c>
      <c r="S153" s="131">
        <v>5205363</v>
      </c>
      <c r="T153" s="128">
        <v>45717</v>
      </c>
      <c r="U153" s="128">
        <v>45747</v>
      </c>
      <c r="V153" s="131">
        <v>5205363</v>
      </c>
      <c r="W153" s="190">
        <v>45748</v>
      </c>
      <c r="X153" s="190">
        <v>45777</v>
      </c>
      <c r="Y153" s="131">
        <v>5205363</v>
      </c>
      <c r="Z153" s="190">
        <v>45778</v>
      </c>
      <c r="AA153" s="190">
        <v>45808</v>
      </c>
      <c r="AB153" s="131">
        <v>5205363</v>
      </c>
      <c r="AC153" s="190">
        <v>45809</v>
      </c>
      <c r="AD153" s="190">
        <v>45838</v>
      </c>
      <c r="AE153" s="129">
        <v>2429168</v>
      </c>
      <c r="AF153" s="190">
        <v>45839</v>
      </c>
      <c r="AG153" s="190">
        <v>45852</v>
      </c>
      <c r="AH153" s="375"/>
      <c r="AI153" s="222"/>
      <c r="AJ153" s="222"/>
      <c r="BI153" s="192" t="s">
        <v>278</v>
      </c>
      <c r="BJ153" s="187" t="s">
        <v>332</v>
      </c>
      <c r="BK153" s="192" t="s">
        <v>280</v>
      </c>
      <c r="BL153" s="189">
        <v>138</v>
      </c>
      <c r="BM153" s="190">
        <v>45680</v>
      </c>
      <c r="BN153" s="208">
        <v>2002609177</v>
      </c>
      <c r="BO153" s="203">
        <v>309</v>
      </c>
      <c r="BP153" s="190">
        <v>45680</v>
      </c>
      <c r="BQ153" s="204">
        <v>29844080</v>
      </c>
      <c r="CS153" s="197" t="s">
        <v>814</v>
      </c>
      <c r="CT153" s="125">
        <v>1121862805</v>
      </c>
      <c r="CU153" s="203">
        <v>504</v>
      </c>
      <c r="CV153" s="203" t="s">
        <v>768</v>
      </c>
      <c r="CY153" s="192">
        <v>6920</v>
      </c>
      <c r="CZ153" s="192" t="s">
        <v>289</v>
      </c>
      <c r="DA153" s="201">
        <f t="shared" si="7"/>
        <v>29844080</v>
      </c>
      <c r="DB153" s="221">
        <f t="shared" si="8"/>
        <v>0</v>
      </c>
      <c r="DC153" s="201">
        <f t="shared" si="6"/>
        <v>0</v>
      </c>
      <c r="DZ153" s="278" t="s">
        <v>1978</v>
      </c>
      <c r="EA153" s="134" t="s">
        <v>279</v>
      </c>
      <c r="EB153" s="130">
        <v>17346234</v>
      </c>
      <c r="EC153" s="168">
        <v>45852</v>
      </c>
    </row>
    <row r="154" spans="1:133" x14ac:dyDescent="0.3">
      <c r="A154" s="194"/>
      <c r="B154" s="194" t="s">
        <v>1979</v>
      </c>
      <c r="C154" s="253">
        <v>40441260</v>
      </c>
      <c r="D154" s="186" t="s">
        <v>525</v>
      </c>
      <c r="E154" s="194" t="s">
        <v>291</v>
      </c>
      <c r="F154" s="194" t="s">
        <v>403</v>
      </c>
      <c r="G154" s="124">
        <v>45680</v>
      </c>
      <c r="H154" s="261">
        <v>29844080</v>
      </c>
      <c r="I154" s="194" t="s">
        <v>1852</v>
      </c>
      <c r="J154" s="124">
        <v>45680</v>
      </c>
      <c r="K154" s="124">
        <v>45852</v>
      </c>
      <c r="L154" s="194" t="s">
        <v>288</v>
      </c>
      <c r="M154" s="194" t="s">
        <v>288</v>
      </c>
      <c r="N154" s="194" t="s">
        <v>288</v>
      </c>
      <c r="O154" s="209">
        <v>6</v>
      </c>
      <c r="P154" s="131">
        <v>6593460</v>
      </c>
      <c r="Q154" s="200">
        <v>45680</v>
      </c>
      <c r="R154" s="190">
        <v>45716</v>
      </c>
      <c r="S154" s="131">
        <v>5205363</v>
      </c>
      <c r="T154" s="128">
        <v>45717</v>
      </c>
      <c r="U154" s="128">
        <v>45747</v>
      </c>
      <c r="V154" s="131">
        <v>5205363</v>
      </c>
      <c r="W154" s="190">
        <v>45748</v>
      </c>
      <c r="X154" s="190">
        <v>45777</v>
      </c>
      <c r="Y154" s="131">
        <v>5205363</v>
      </c>
      <c r="Z154" s="190">
        <v>45778</v>
      </c>
      <c r="AA154" s="190">
        <v>45808</v>
      </c>
      <c r="AB154" s="131">
        <v>5205363</v>
      </c>
      <c r="AC154" s="190">
        <v>45809</v>
      </c>
      <c r="AD154" s="190">
        <v>45838</v>
      </c>
      <c r="AE154" s="129">
        <v>2429168</v>
      </c>
      <c r="AF154" s="190">
        <v>45839</v>
      </c>
      <c r="AG154" s="190">
        <v>45852</v>
      </c>
      <c r="BI154" s="192" t="s">
        <v>278</v>
      </c>
      <c r="BJ154" s="187" t="s">
        <v>332</v>
      </c>
      <c r="BK154" s="192" t="s">
        <v>280</v>
      </c>
      <c r="BL154" s="189">
        <v>138</v>
      </c>
      <c r="BM154" s="190">
        <v>45680</v>
      </c>
      <c r="BN154" s="208">
        <v>2002609177</v>
      </c>
      <c r="BO154" s="203">
        <v>338</v>
      </c>
      <c r="BP154" s="190">
        <v>45680</v>
      </c>
      <c r="BQ154" s="204">
        <v>29844080</v>
      </c>
      <c r="CS154" s="197" t="s">
        <v>1980</v>
      </c>
      <c r="CT154" s="199">
        <v>40441260</v>
      </c>
      <c r="CU154" s="203">
        <v>504</v>
      </c>
      <c r="CV154" s="203" t="s">
        <v>768</v>
      </c>
      <c r="CY154" s="192">
        <v>8299</v>
      </c>
      <c r="CZ154" s="192" t="s">
        <v>290</v>
      </c>
      <c r="DA154" s="201">
        <f t="shared" si="7"/>
        <v>29844080</v>
      </c>
      <c r="DB154" s="221">
        <f t="shared" si="8"/>
        <v>0</v>
      </c>
      <c r="DC154" s="201">
        <f t="shared" si="6"/>
        <v>0</v>
      </c>
      <c r="DZ154" s="278" t="s">
        <v>1981</v>
      </c>
      <c r="EA154" s="134" t="s">
        <v>279</v>
      </c>
      <c r="EB154" s="130">
        <v>17346234</v>
      </c>
      <c r="EC154" s="168">
        <v>45852</v>
      </c>
    </row>
    <row r="155" spans="1:133" x14ac:dyDescent="0.3">
      <c r="A155" s="194"/>
      <c r="B155" s="194" t="s">
        <v>1982</v>
      </c>
      <c r="C155" s="253">
        <v>1121867716</v>
      </c>
      <c r="D155" s="194" t="s">
        <v>526</v>
      </c>
      <c r="E155" s="194" t="s">
        <v>291</v>
      </c>
      <c r="F155" s="194" t="s">
        <v>403</v>
      </c>
      <c r="G155" s="124">
        <v>45680</v>
      </c>
      <c r="H155" s="261">
        <v>22479958</v>
      </c>
      <c r="I155" s="194" t="s">
        <v>1852</v>
      </c>
      <c r="J155" s="124">
        <v>45680</v>
      </c>
      <c r="K155" s="124">
        <v>45852</v>
      </c>
      <c r="L155" s="194" t="s">
        <v>288</v>
      </c>
      <c r="M155" s="194" t="s">
        <v>288</v>
      </c>
      <c r="N155" s="194" t="s">
        <v>288</v>
      </c>
      <c r="O155" s="209">
        <v>6</v>
      </c>
      <c r="P155" s="131">
        <v>4966502</v>
      </c>
      <c r="Q155" s="200">
        <v>45680</v>
      </c>
      <c r="R155" s="190">
        <v>45716</v>
      </c>
      <c r="S155" s="131">
        <v>3920923</v>
      </c>
      <c r="T155" s="128">
        <v>45717</v>
      </c>
      <c r="U155" s="128">
        <v>45747</v>
      </c>
      <c r="V155" s="131">
        <v>3920923</v>
      </c>
      <c r="W155" s="190">
        <v>45748</v>
      </c>
      <c r="X155" s="190">
        <v>45777</v>
      </c>
      <c r="Y155" s="131">
        <v>3920923</v>
      </c>
      <c r="Z155" s="190">
        <v>45778</v>
      </c>
      <c r="AA155" s="190">
        <v>45808</v>
      </c>
      <c r="AB155" s="131">
        <v>3920923</v>
      </c>
      <c r="AC155" s="190">
        <v>45809</v>
      </c>
      <c r="AD155" s="190">
        <v>45838</v>
      </c>
      <c r="AE155" s="129">
        <v>1829764</v>
      </c>
      <c r="AF155" s="190">
        <v>45839</v>
      </c>
      <c r="AG155" s="190">
        <v>45852</v>
      </c>
      <c r="AH155" s="399"/>
      <c r="AI155" s="400"/>
      <c r="AJ155" s="400"/>
      <c r="BI155" s="192" t="s">
        <v>278</v>
      </c>
      <c r="BJ155" s="187" t="s">
        <v>332</v>
      </c>
      <c r="BK155" s="192" t="s">
        <v>280</v>
      </c>
      <c r="BL155" s="189">
        <v>138</v>
      </c>
      <c r="BM155" s="190">
        <v>45680</v>
      </c>
      <c r="BN155" s="208">
        <v>2002609177</v>
      </c>
      <c r="BO155" s="203">
        <v>310</v>
      </c>
      <c r="BP155" s="190">
        <v>45680</v>
      </c>
      <c r="BQ155" s="204">
        <v>22479958</v>
      </c>
      <c r="CS155" s="197" t="s">
        <v>1983</v>
      </c>
      <c r="CT155" s="198">
        <v>1121867716.5999999</v>
      </c>
      <c r="CU155" s="203">
        <v>504</v>
      </c>
      <c r="CV155" s="203" t="s">
        <v>768</v>
      </c>
      <c r="CY155" s="192">
        <v>7490</v>
      </c>
      <c r="CZ155" s="192" t="s">
        <v>290</v>
      </c>
      <c r="DA155" s="201">
        <f t="shared" si="7"/>
        <v>22479958</v>
      </c>
      <c r="DB155" s="221">
        <f t="shared" si="8"/>
        <v>0</v>
      </c>
      <c r="DC155" s="201">
        <f t="shared" si="6"/>
        <v>0</v>
      </c>
      <c r="DZ155" s="278" t="s">
        <v>1984</v>
      </c>
      <c r="EA155" s="134" t="s">
        <v>279</v>
      </c>
      <c r="EB155" s="130">
        <v>17346234</v>
      </c>
      <c r="EC155" s="168">
        <v>45852</v>
      </c>
    </row>
    <row r="156" spans="1:133" x14ac:dyDescent="0.3">
      <c r="A156" s="252" t="s">
        <v>1985</v>
      </c>
      <c r="B156" s="194" t="s">
        <v>1986</v>
      </c>
      <c r="C156" s="251">
        <v>1121882104</v>
      </c>
      <c r="D156" s="194" t="s">
        <v>1987</v>
      </c>
      <c r="E156" s="194" t="s">
        <v>291</v>
      </c>
      <c r="F156" s="194" t="s">
        <v>527</v>
      </c>
      <c r="G156" s="124">
        <v>45680</v>
      </c>
      <c r="H156" s="261">
        <v>22479958</v>
      </c>
      <c r="I156" s="194" t="s">
        <v>1852</v>
      </c>
      <c r="J156" s="124">
        <v>45680</v>
      </c>
      <c r="K156" s="124">
        <v>45852</v>
      </c>
      <c r="L156" s="194" t="s">
        <v>288</v>
      </c>
      <c r="M156" s="194" t="s">
        <v>288</v>
      </c>
      <c r="N156" s="194" t="s">
        <v>288</v>
      </c>
      <c r="O156" s="209">
        <v>6</v>
      </c>
      <c r="P156" s="131">
        <v>4966502</v>
      </c>
      <c r="Q156" s="200">
        <v>45680</v>
      </c>
      <c r="R156" s="190">
        <v>45716</v>
      </c>
      <c r="S156" s="131">
        <v>3920923</v>
      </c>
      <c r="T156" s="128">
        <v>45717</v>
      </c>
      <c r="U156" s="128">
        <v>45747</v>
      </c>
      <c r="V156" s="131">
        <v>3920923</v>
      </c>
      <c r="W156" s="190">
        <v>45748</v>
      </c>
      <c r="X156" s="190">
        <v>45777</v>
      </c>
      <c r="Y156" s="131">
        <v>3920923</v>
      </c>
      <c r="Z156" s="190">
        <v>45778</v>
      </c>
      <c r="AA156" s="190">
        <v>45808</v>
      </c>
      <c r="AB156" s="131">
        <v>1568369</v>
      </c>
      <c r="AC156" s="190">
        <v>45809</v>
      </c>
      <c r="AD156" s="190">
        <v>45820</v>
      </c>
      <c r="AE156" s="129"/>
      <c r="AF156" s="190">
        <v>45839</v>
      </c>
      <c r="AG156" s="190">
        <v>45852</v>
      </c>
      <c r="BI156" s="192" t="s">
        <v>278</v>
      </c>
      <c r="BJ156" s="187" t="s">
        <v>332</v>
      </c>
      <c r="BK156" s="192" t="s">
        <v>280</v>
      </c>
      <c r="BL156" s="189">
        <v>138</v>
      </c>
      <c r="BM156" s="190">
        <v>45680</v>
      </c>
      <c r="BN156" s="208">
        <v>2002609177</v>
      </c>
      <c r="BO156" s="203">
        <v>362</v>
      </c>
      <c r="BP156" s="190">
        <v>45680</v>
      </c>
      <c r="BQ156" s="204">
        <v>22479958</v>
      </c>
      <c r="CS156" s="197" t="s">
        <v>1988</v>
      </c>
      <c r="CT156" s="198">
        <v>1121882104</v>
      </c>
      <c r="CU156" s="203">
        <v>504</v>
      </c>
      <c r="CV156" s="203" t="s">
        <v>768</v>
      </c>
      <c r="CY156" s="192">
        <v>7020</v>
      </c>
      <c r="CZ156" s="192" t="s">
        <v>289</v>
      </c>
      <c r="DA156" s="201">
        <f t="shared" si="7"/>
        <v>18297640</v>
      </c>
      <c r="DB156" s="221">
        <f t="shared" si="8"/>
        <v>4182318</v>
      </c>
      <c r="DC156" s="201">
        <f t="shared" si="6"/>
        <v>4182318</v>
      </c>
      <c r="DZ156" s="278" t="s">
        <v>1989</v>
      </c>
      <c r="EA156" s="134" t="s">
        <v>279</v>
      </c>
      <c r="EB156" s="130">
        <v>17346234</v>
      </c>
      <c r="EC156" s="168">
        <v>45820</v>
      </c>
    </row>
    <row r="157" spans="1:133" x14ac:dyDescent="0.3">
      <c r="A157" s="266"/>
      <c r="B157" s="194" t="s">
        <v>1990</v>
      </c>
      <c r="C157" s="253">
        <v>40215719</v>
      </c>
      <c r="D157" s="186" t="s">
        <v>528</v>
      </c>
      <c r="E157" s="194" t="s">
        <v>291</v>
      </c>
      <c r="F157" s="194" t="s">
        <v>527</v>
      </c>
      <c r="G157" s="124">
        <v>45680</v>
      </c>
      <c r="H157" s="261">
        <v>22479958</v>
      </c>
      <c r="I157" s="194" t="s">
        <v>1852</v>
      </c>
      <c r="J157" s="124">
        <v>45680</v>
      </c>
      <c r="K157" s="124">
        <v>45852</v>
      </c>
      <c r="L157" s="194" t="s">
        <v>288</v>
      </c>
      <c r="M157" s="194" t="s">
        <v>288</v>
      </c>
      <c r="N157" s="194" t="s">
        <v>288</v>
      </c>
      <c r="O157" s="209">
        <v>6</v>
      </c>
      <c r="P157" s="131">
        <v>4966502</v>
      </c>
      <c r="Q157" s="200">
        <v>45680</v>
      </c>
      <c r="R157" s="190">
        <v>45716</v>
      </c>
      <c r="S157" s="131">
        <v>3920923</v>
      </c>
      <c r="T157" s="128">
        <v>45717</v>
      </c>
      <c r="U157" s="128">
        <v>45747</v>
      </c>
      <c r="V157" s="131">
        <v>3920923</v>
      </c>
      <c r="W157" s="190">
        <v>45748</v>
      </c>
      <c r="X157" s="190">
        <v>45777</v>
      </c>
      <c r="Y157" s="131">
        <v>3920923</v>
      </c>
      <c r="Z157" s="190">
        <v>45778</v>
      </c>
      <c r="AA157" s="190">
        <v>45808</v>
      </c>
      <c r="AB157" s="131">
        <v>3920923</v>
      </c>
      <c r="AC157" s="190">
        <v>45809</v>
      </c>
      <c r="AD157" s="190">
        <v>45838</v>
      </c>
      <c r="AE157" s="129">
        <v>1829764</v>
      </c>
      <c r="AF157" s="190">
        <v>45839</v>
      </c>
      <c r="AG157" s="190">
        <v>45852</v>
      </c>
      <c r="BI157" s="192" t="s">
        <v>278</v>
      </c>
      <c r="BJ157" s="187" t="s">
        <v>332</v>
      </c>
      <c r="BK157" s="192" t="s">
        <v>280</v>
      </c>
      <c r="BL157" s="189">
        <v>138</v>
      </c>
      <c r="BM157" s="190">
        <v>45680</v>
      </c>
      <c r="BN157" s="208">
        <v>2002609177</v>
      </c>
      <c r="BO157" s="203">
        <v>332</v>
      </c>
      <c r="BP157" s="190">
        <v>45680</v>
      </c>
      <c r="BQ157" s="204">
        <v>22479958</v>
      </c>
      <c r="CS157" s="197" t="s">
        <v>1991</v>
      </c>
      <c r="CT157" s="199">
        <v>40215719</v>
      </c>
      <c r="CU157" s="203">
        <v>504</v>
      </c>
      <c r="CV157" s="203" t="s">
        <v>768</v>
      </c>
      <c r="CY157" s="192">
        <v>7110</v>
      </c>
      <c r="CZ157" s="192" t="s">
        <v>289</v>
      </c>
      <c r="DA157" s="201">
        <f t="shared" si="7"/>
        <v>22479958</v>
      </c>
      <c r="DB157" s="221">
        <f t="shared" si="8"/>
        <v>0</v>
      </c>
      <c r="DC157" s="201">
        <f t="shared" si="6"/>
        <v>0</v>
      </c>
      <c r="DZ157" s="278" t="s">
        <v>1992</v>
      </c>
      <c r="EA157" s="134" t="s">
        <v>279</v>
      </c>
      <c r="EB157" s="130">
        <v>17346234</v>
      </c>
      <c r="EC157" s="168">
        <v>45852</v>
      </c>
    </row>
    <row r="158" spans="1:133" ht="14.4" x14ac:dyDescent="0.3">
      <c r="A158" s="194"/>
      <c r="B158" s="194" t="s">
        <v>1993</v>
      </c>
      <c r="C158" s="251">
        <v>1121938368</v>
      </c>
      <c r="D158" s="194" t="s">
        <v>529</v>
      </c>
      <c r="E158" s="194" t="s">
        <v>291</v>
      </c>
      <c r="F158" s="194" t="s">
        <v>527</v>
      </c>
      <c r="G158" s="124">
        <v>45680</v>
      </c>
      <c r="H158" s="261">
        <v>18604105</v>
      </c>
      <c r="I158" s="194" t="s">
        <v>1852</v>
      </c>
      <c r="J158" s="124">
        <v>45680</v>
      </c>
      <c r="K158" s="124">
        <v>45852</v>
      </c>
      <c r="L158" s="194" t="s">
        <v>288</v>
      </c>
      <c r="M158" s="194" t="s">
        <v>288</v>
      </c>
      <c r="N158" s="194" t="s">
        <v>288</v>
      </c>
      <c r="O158" s="209">
        <v>6</v>
      </c>
      <c r="P158" s="131">
        <v>4110209</v>
      </c>
      <c r="Q158" s="200">
        <v>45680</v>
      </c>
      <c r="R158" s="190">
        <v>45716</v>
      </c>
      <c r="S158" s="131">
        <v>3244902</v>
      </c>
      <c r="T158" s="128">
        <v>45717</v>
      </c>
      <c r="U158" s="128">
        <v>45747</v>
      </c>
      <c r="V158" s="131">
        <v>3244902</v>
      </c>
      <c r="W158" s="190">
        <v>45748</v>
      </c>
      <c r="X158" s="190">
        <v>45777</v>
      </c>
      <c r="Y158" s="131">
        <v>3244902</v>
      </c>
      <c r="Z158" s="190">
        <v>45778</v>
      </c>
      <c r="AA158" s="190">
        <v>45808</v>
      </c>
      <c r="AB158" s="131">
        <v>3244902</v>
      </c>
      <c r="AC158" s="190">
        <v>45809</v>
      </c>
      <c r="AD158" s="190">
        <v>45838</v>
      </c>
      <c r="AE158" s="129">
        <v>1514288</v>
      </c>
      <c r="AF158" s="190">
        <v>45839</v>
      </c>
      <c r="AG158" s="190">
        <v>45852</v>
      </c>
      <c r="AH158" s="375"/>
      <c r="AI158" s="222"/>
      <c r="AJ158" s="222"/>
      <c r="BI158" s="192" t="s">
        <v>278</v>
      </c>
      <c r="BJ158" s="187" t="s">
        <v>332</v>
      </c>
      <c r="BK158" s="192" t="s">
        <v>280</v>
      </c>
      <c r="BL158" s="189">
        <v>138</v>
      </c>
      <c r="BM158" s="190">
        <v>45680</v>
      </c>
      <c r="BN158" s="208">
        <v>2002609177</v>
      </c>
      <c r="BO158" s="203">
        <v>319</v>
      </c>
      <c r="BP158" s="190">
        <v>45680</v>
      </c>
      <c r="BQ158" s="204">
        <v>18604105</v>
      </c>
      <c r="CS158" s="197" t="s">
        <v>1994</v>
      </c>
      <c r="CT158" s="198">
        <v>1121938368.0999999</v>
      </c>
      <c r="CU158" s="203">
        <v>504</v>
      </c>
      <c r="CV158" s="203" t="s">
        <v>768</v>
      </c>
      <c r="CY158" s="192">
        <v>8299</v>
      </c>
      <c r="CZ158" s="192" t="s">
        <v>290</v>
      </c>
      <c r="DA158" s="201">
        <f t="shared" si="7"/>
        <v>18604105</v>
      </c>
      <c r="DB158" s="221">
        <f t="shared" si="8"/>
        <v>0</v>
      </c>
      <c r="DC158" s="201">
        <f t="shared" si="6"/>
        <v>0</v>
      </c>
      <c r="DZ158" s="278" t="s">
        <v>1995</v>
      </c>
      <c r="EA158" s="134" t="s">
        <v>279</v>
      </c>
      <c r="EB158" s="130">
        <v>17346234</v>
      </c>
      <c r="EC158" s="168">
        <v>45852</v>
      </c>
    </row>
    <row r="159" spans="1:133" x14ac:dyDescent="0.3">
      <c r="A159" s="266"/>
      <c r="B159" s="194" t="s">
        <v>1996</v>
      </c>
      <c r="C159" s="251">
        <v>17315532</v>
      </c>
      <c r="D159" s="194" t="s">
        <v>530</v>
      </c>
      <c r="E159" s="194" t="s">
        <v>291</v>
      </c>
      <c r="F159" s="194" t="s">
        <v>403</v>
      </c>
      <c r="G159" s="124">
        <v>45680</v>
      </c>
      <c r="H159" s="261">
        <v>29844080</v>
      </c>
      <c r="I159" s="194" t="s">
        <v>1852</v>
      </c>
      <c r="J159" s="124">
        <v>45680</v>
      </c>
      <c r="K159" s="124">
        <v>45852</v>
      </c>
      <c r="L159" s="194" t="s">
        <v>288</v>
      </c>
      <c r="M159" s="194" t="s">
        <v>288</v>
      </c>
      <c r="N159" s="194" t="s">
        <v>288</v>
      </c>
      <c r="O159" s="209">
        <v>6</v>
      </c>
      <c r="P159" s="131">
        <v>6593460</v>
      </c>
      <c r="Q159" s="200">
        <v>45680</v>
      </c>
      <c r="R159" s="190">
        <v>45716</v>
      </c>
      <c r="S159" s="131">
        <v>5205363</v>
      </c>
      <c r="T159" s="128">
        <v>45717</v>
      </c>
      <c r="U159" s="128">
        <v>45747</v>
      </c>
      <c r="V159" s="131">
        <v>5205363</v>
      </c>
      <c r="W159" s="190">
        <v>45748</v>
      </c>
      <c r="X159" s="190">
        <v>45777</v>
      </c>
      <c r="Y159" s="131">
        <v>5205363</v>
      </c>
      <c r="Z159" s="190">
        <v>45778</v>
      </c>
      <c r="AA159" s="190">
        <v>45808</v>
      </c>
      <c r="AB159" s="131">
        <v>5205363</v>
      </c>
      <c r="AC159" s="190">
        <v>45809</v>
      </c>
      <c r="AD159" s="190">
        <v>45838</v>
      </c>
      <c r="AE159" s="129">
        <v>2429168</v>
      </c>
      <c r="AF159" s="190">
        <v>45839</v>
      </c>
      <c r="AG159" s="190">
        <v>45852</v>
      </c>
      <c r="BI159" s="192" t="s">
        <v>278</v>
      </c>
      <c r="BJ159" s="187" t="s">
        <v>332</v>
      </c>
      <c r="BK159" s="192" t="s">
        <v>280</v>
      </c>
      <c r="BL159" s="189">
        <v>138</v>
      </c>
      <c r="BM159" s="190">
        <v>45680</v>
      </c>
      <c r="BN159" s="208">
        <v>2002609177</v>
      </c>
      <c r="BO159" s="203">
        <v>325</v>
      </c>
      <c r="BP159" s="190">
        <v>45680</v>
      </c>
      <c r="BQ159" s="204">
        <v>29844080</v>
      </c>
      <c r="CS159" s="197" t="s">
        <v>726</v>
      </c>
      <c r="CT159" s="199">
        <v>17315532</v>
      </c>
      <c r="CU159" s="203">
        <v>504</v>
      </c>
      <c r="CV159" s="203" t="s">
        <v>768</v>
      </c>
      <c r="CY159" s="227">
        <v>7490</v>
      </c>
      <c r="CZ159" s="188" t="s">
        <v>290</v>
      </c>
      <c r="DA159" s="201">
        <f t="shared" si="7"/>
        <v>29844080</v>
      </c>
      <c r="DB159" s="221">
        <f t="shared" si="8"/>
        <v>0</v>
      </c>
      <c r="DC159" s="201">
        <f t="shared" si="6"/>
        <v>0</v>
      </c>
      <c r="DZ159" s="278" t="s">
        <v>1997</v>
      </c>
      <c r="EA159" s="134" t="s">
        <v>279</v>
      </c>
      <c r="EB159" s="130">
        <v>17346234</v>
      </c>
      <c r="EC159" s="168">
        <v>45852</v>
      </c>
    </row>
    <row r="160" spans="1:133" x14ac:dyDescent="0.3">
      <c r="A160" s="266"/>
      <c r="B160" s="194" t="s">
        <v>1998</v>
      </c>
      <c r="C160" s="251">
        <v>1007701625</v>
      </c>
      <c r="D160" s="194" t="s">
        <v>1999</v>
      </c>
      <c r="E160" s="194" t="s">
        <v>291</v>
      </c>
      <c r="F160" s="194" t="s">
        <v>403</v>
      </c>
      <c r="G160" s="124">
        <v>45680</v>
      </c>
      <c r="H160" s="261">
        <v>16594159</v>
      </c>
      <c r="I160" s="194" t="s">
        <v>1852</v>
      </c>
      <c r="J160" s="124">
        <v>45680</v>
      </c>
      <c r="K160" s="124">
        <v>45852</v>
      </c>
      <c r="L160" s="194" t="s">
        <v>288</v>
      </c>
      <c r="M160" s="194" t="s">
        <v>288</v>
      </c>
      <c r="N160" s="194" t="s">
        <v>288</v>
      </c>
      <c r="O160" s="209">
        <v>6</v>
      </c>
      <c r="P160" s="131">
        <v>3666151</v>
      </c>
      <c r="Q160" s="200">
        <v>45680</v>
      </c>
      <c r="R160" s="190">
        <v>45716</v>
      </c>
      <c r="S160" s="131">
        <v>2894330</v>
      </c>
      <c r="T160" s="128">
        <v>45717</v>
      </c>
      <c r="U160" s="128">
        <v>45747</v>
      </c>
      <c r="V160" s="131">
        <v>2894330</v>
      </c>
      <c r="W160" s="190">
        <v>45748</v>
      </c>
      <c r="X160" s="190">
        <v>45777</v>
      </c>
      <c r="Y160" s="131">
        <v>2894330</v>
      </c>
      <c r="Z160" s="190">
        <v>45778</v>
      </c>
      <c r="AA160" s="190">
        <v>45808</v>
      </c>
      <c r="AB160" s="131">
        <v>2894330</v>
      </c>
      <c r="AC160" s="190">
        <v>45809</v>
      </c>
      <c r="AD160" s="190">
        <v>45838</v>
      </c>
      <c r="AE160" s="129">
        <v>1350688</v>
      </c>
      <c r="AF160" s="190">
        <v>45839</v>
      </c>
      <c r="AG160" s="190">
        <v>45852</v>
      </c>
      <c r="AH160" s="399"/>
      <c r="AI160" s="400"/>
      <c r="AJ160" s="400"/>
      <c r="BI160" s="192" t="s">
        <v>278</v>
      </c>
      <c r="BJ160" s="187" t="s">
        <v>332</v>
      </c>
      <c r="BK160" s="192" t="s">
        <v>280</v>
      </c>
      <c r="BL160" s="189">
        <v>138</v>
      </c>
      <c r="BM160" s="190">
        <v>45680</v>
      </c>
      <c r="BN160" s="208">
        <v>2002609177</v>
      </c>
      <c r="BO160" s="203">
        <v>296</v>
      </c>
      <c r="BP160" s="190">
        <v>45680</v>
      </c>
      <c r="BQ160" s="204">
        <v>16594159</v>
      </c>
      <c r="CS160" s="197" t="s">
        <v>2000</v>
      </c>
      <c r="CT160" s="198">
        <v>1007701625</v>
      </c>
      <c r="CU160" s="203">
        <v>504</v>
      </c>
      <c r="CV160" s="203" t="s">
        <v>768</v>
      </c>
      <c r="CY160" s="192">
        <v>8299</v>
      </c>
      <c r="CZ160" s="192" t="s">
        <v>290</v>
      </c>
      <c r="DA160" s="201">
        <f t="shared" si="7"/>
        <v>16594159</v>
      </c>
      <c r="DB160" s="221">
        <f t="shared" si="8"/>
        <v>0</v>
      </c>
      <c r="DC160" s="201">
        <f t="shared" si="6"/>
        <v>0</v>
      </c>
      <c r="DZ160" s="278" t="s">
        <v>2001</v>
      </c>
      <c r="EA160" s="134" t="s">
        <v>279</v>
      </c>
      <c r="EB160" s="130">
        <v>17346234</v>
      </c>
      <c r="EC160" s="168">
        <v>45852</v>
      </c>
    </row>
    <row r="161" spans="1:133" x14ac:dyDescent="0.3">
      <c r="A161" s="194"/>
      <c r="B161" s="194" t="s">
        <v>2002</v>
      </c>
      <c r="C161" s="251">
        <v>1121954993</v>
      </c>
      <c r="D161" s="194" t="s">
        <v>531</v>
      </c>
      <c r="E161" s="194" t="s">
        <v>291</v>
      </c>
      <c r="F161" s="194" t="s">
        <v>2003</v>
      </c>
      <c r="G161" s="124">
        <v>45680</v>
      </c>
      <c r="H161" s="261">
        <v>18604105</v>
      </c>
      <c r="I161" s="194" t="s">
        <v>1852</v>
      </c>
      <c r="J161" s="124">
        <v>45680</v>
      </c>
      <c r="K161" s="124">
        <v>45852</v>
      </c>
      <c r="L161" s="194" t="s">
        <v>288</v>
      </c>
      <c r="M161" s="194" t="s">
        <v>288</v>
      </c>
      <c r="N161" s="194" t="s">
        <v>288</v>
      </c>
      <c r="O161" s="209">
        <v>6</v>
      </c>
      <c r="P161" s="131">
        <v>4110209</v>
      </c>
      <c r="Q161" s="200">
        <v>45680</v>
      </c>
      <c r="R161" s="190">
        <v>45716</v>
      </c>
      <c r="S161" s="131">
        <v>3244902</v>
      </c>
      <c r="T161" s="128">
        <v>45717</v>
      </c>
      <c r="U161" s="128">
        <v>45747</v>
      </c>
      <c r="V161" s="131">
        <v>3244902</v>
      </c>
      <c r="W161" s="190">
        <v>45748</v>
      </c>
      <c r="X161" s="190">
        <v>45777</v>
      </c>
      <c r="Y161" s="131">
        <v>3244902</v>
      </c>
      <c r="Z161" s="190">
        <v>45778</v>
      </c>
      <c r="AA161" s="190">
        <v>45808</v>
      </c>
      <c r="AB161" s="131">
        <v>3244902</v>
      </c>
      <c r="AC161" s="190">
        <v>45809</v>
      </c>
      <c r="AD161" s="190">
        <v>45838</v>
      </c>
      <c r="AE161" s="129">
        <v>1514288</v>
      </c>
      <c r="AF161" s="190">
        <v>45839</v>
      </c>
      <c r="AG161" s="190">
        <v>45852</v>
      </c>
      <c r="BI161" s="187" t="s">
        <v>279</v>
      </c>
      <c r="BJ161" s="187" t="s">
        <v>328</v>
      </c>
      <c r="BK161" s="187" t="s">
        <v>327</v>
      </c>
      <c r="BL161" s="189">
        <v>123</v>
      </c>
      <c r="BM161" s="190">
        <v>45680</v>
      </c>
      <c r="BN161" s="208">
        <v>63564022</v>
      </c>
      <c r="BO161" s="203">
        <v>191</v>
      </c>
      <c r="BP161" s="190">
        <v>45680</v>
      </c>
      <c r="BQ161" s="204">
        <v>18604105</v>
      </c>
      <c r="CS161" s="197" t="s">
        <v>2004</v>
      </c>
      <c r="CT161" s="125">
        <v>1121954993</v>
      </c>
      <c r="CU161" s="203">
        <v>757</v>
      </c>
      <c r="CV161" s="203" t="s">
        <v>769</v>
      </c>
      <c r="CY161" s="192">
        <v>7490</v>
      </c>
      <c r="CZ161" s="192" t="s">
        <v>290</v>
      </c>
      <c r="DA161" s="201">
        <f t="shared" si="7"/>
        <v>18604105</v>
      </c>
      <c r="DB161" s="221">
        <f t="shared" si="8"/>
        <v>0</v>
      </c>
      <c r="DC161" s="201">
        <f t="shared" si="6"/>
        <v>0</v>
      </c>
      <c r="DZ161" s="403" t="s">
        <v>2005</v>
      </c>
      <c r="EA161" s="134"/>
      <c r="EB161" s="130">
        <v>1121822030</v>
      </c>
      <c r="EC161" s="168">
        <v>45852</v>
      </c>
    </row>
    <row r="162" spans="1:133" x14ac:dyDescent="0.3">
      <c r="A162" s="194"/>
      <c r="B162" s="194" t="s">
        <v>2006</v>
      </c>
      <c r="C162" s="251">
        <v>40187367</v>
      </c>
      <c r="D162" s="194" t="s">
        <v>532</v>
      </c>
      <c r="E162" s="194" t="s">
        <v>291</v>
      </c>
      <c r="F162" s="194" t="s">
        <v>2003</v>
      </c>
      <c r="G162" s="124">
        <v>45680</v>
      </c>
      <c r="H162" s="261">
        <v>22479958</v>
      </c>
      <c r="I162" s="194" t="s">
        <v>1852</v>
      </c>
      <c r="J162" s="124">
        <v>45680</v>
      </c>
      <c r="K162" s="124">
        <v>45852</v>
      </c>
      <c r="L162" s="194" t="s">
        <v>288</v>
      </c>
      <c r="M162" s="194" t="s">
        <v>288</v>
      </c>
      <c r="N162" s="194" t="s">
        <v>288</v>
      </c>
      <c r="O162" s="209">
        <v>6</v>
      </c>
      <c r="P162" s="131">
        <v>4966502</v>
      </c>
      <c r="Q162" s="200">
        <v>45680</v>
      </c>
      <c r="R162" s="190">
        <v>45716</v>
      </c>
      <c r="S162" s="131">
        <v>3920923</v>
      </c>
      <c r="T162" s="128">
        <v>45717</v>
      </c>
      <c r="U162" s="128">
        <v>45747</v>
      </c>
      <c r="V162" s="131">
        <v>3920923</v>
      </c>
      <c r="W162" s="190">
        <v>45748</v>
      </c>
      <c r="X162" s="190">
        <v>45777</v>
      </c>
      <c r="Y162" s="131">
        <v>3920923</v>
      </c>
      <c r="Z162" s="190">
        <v>45778</v>
      </c>
      <c r="AA162" s="190">
        <v>45808</v>
      </c>
      <c r="AB162" s="131">
        <v>3920923</v>
      </c>
      <c r="AC162" s="190">
        <v>45809</v>
      </c>
      <c r="AD162" s="190">
        <v>45838</v>
      </c>
      <c r="AE162" s="129">
        <v>1829764</v>
      </c>
      <c r="AF162" s="190">
        <v>45839</v>
      </c>
      <c r="AG162" s="190">
        <v>45852</v>
      </c>
      <c r="BI162" s="187" t="s">
        <v>279</v>
      </c>
      <c r="BJ162" s="187" t="s">
        <v>328</v>
      </c>
      <c r="BK162" s="187" t="s">
        <v>327</v>
      </c>
      <c r="BL162" s="189">
        <v>123</v>
      </c>
      <c r="BM162" s="190">
        <v>45680</v>
      </c>
      <c r="BN162" s="208">
        <v>63564022</v>
      </c>
      <c r="BO162" s="203">
        <v>193</v>
      </c>
      <c r="BP162" s="190">
        <v>45680</v>
      </c>
      <c r="BQ162" s="204">
        <v>22479958</v>
      </c>
      <c r="CS162" s="197" t="s">
        <v>2007</v>
      </c>
      <c r="CT162" s="199">
        <v>40187367</v>
      </c>
      <c r="CU162" s="203">
        <v>757</v>
      </c>
      <c r="CV162" s="203" t="s">
        <v>769</v>
      </c>
      <c r="CY162" s="192">
        <v>3900</v>
      </c>
      <c r="CZ162" s="192" t="s">
        <v>290</v>
      </c>
      <c r="DA162" s="201">
        <f t="shared" si="7"/>
        <v>22479958</v>
      </c>
      <c r="DB162" s="221">
        <f t="shared" si="8"/>
        <v>0</v>
      </c>
      <c r="DC162" s="201">
        <f t="shared" si="6"/>
        <v>0</v>
      </c>
      <c r="DZ162" s="403" t="s">
        <v>2008</v>
      </c>
      <c r="EA162" s="134"/>
      <c r="EB162" s="130">
        <v>1121822030</v>
      </c>
      <c r="EC162" s="168">
        <v>45852</v>
      </c>
    </row>
    <row r="163" spans="1:133" ht="14.4" x14ac:dyDescent="0.3">
      <c r="A163" s="266"/>
      <c r="B163" s="194" t="s">
        <v>2009</v>
      </c>
      <c r="C163" s="253">
        <v>3141035</v>
      </c>
      <c r="D163" s="186" t="s">
        <v>533</v>
      </c>
      <c r="E163" s="194" t="s">
        <v>292</v>
      </c>
      <c r="F163" s="194" t="s">
        <v>312</v>
      </c>
      <c r="G163" s="124">
        <v>45680</v>
      </c>
      <c r="H163" s="261">
        <v>11046184</v>
      </c>
      <c r="I163" s="194" t="s">
        <v>1852</v>
      </c>
      <c r="J163" s="124">
        <v>45680</v>
      </c>
      <c r="K163" s="124">
        <v>45852</v>
      </c>
      <c r="L163" s="194" t="s">
        <v>288</v>
      </c>
      <c r="M163" s="194" t="s">
        <v>288</v>
      </c>
      <c r="N163" s="194" t="s">
        <v>288</v>
      </c>
      <c r="O163" s="209">
        <v>6</v>
      </c>
      <c r="P163" s="131">
        <v>2440436</v>
      </c>
      <c r="Q163" s="200">
        <v>45680</v>
      </c>
      <c r="R163" s="190">
        <v>45716</v>
      </c>
      <c r="S163" s="131">
        <v>1926660</v>
      </c>
      <c r="T163" s="128">
        <v>45717</v>
      </c>
      <c r="U163" s="128">
        <v>45747</v>
      </c>
      <c r="V163" s="131">
        <v>1926660</v>
      </c>
      <c r="W163" s="190">
        <v>45748</v>
      </c>
      <c r="X163" s="190">
        <v>45777</v>
      </c>
      <c r="Y163" s="131">
        <v>1926660</v>
      </c>
      <c r="Z163" s="190">
        <v>45778</v>
      </c>
      <c r="AA163" s="190">
        <v>45808</v>
      </c>
      <c r="AB163" s="131">
        <v>1926660</v>
      </c>
      <c r="AC163" s="190">
        <v>45809</v>
      </c>
      <c r="AD163" s="190">
        <v>45838</v>
      </c>
      <c r="AE163" s="129">
        <v>899108</v>
      </c>
      <c r="AF163" s="190">
        <v>45839</v>
      </c>
      <c r="AG163" s="190">
        <v>45852</v>
      </c>
      <c r="AH163" s="375"/>
      <c r="AI163" s="222"/>
      <c r="AJ163" s="222"/>
      <c r="BI163" s="192" t="s">
        <v>278</v>
      </c>
      <c r="BJ163" s="187" t="s">
        <v>332</v>
      </c>
      <c r="BK163" s="192" t="s">
        <v>280</v>
      </c>
      <c r="BL163" s="189">
        <v>138</v>
      </c>
      <c r="BM163" s="190">
        <v>45680</v>
      </c>
      <c r="BN163" s="208">
        <v>2002609177</v>
      </c>
      <c r="BO163" s="203">
        <v>275</v>
      </c>
      <c r="BP163" s="190">
        <v>45680</v>
      </c>
      <c r="BQ163" s="204">
        <v>11046184</v>
      </c>
      <c r="CS163" s="197" t="s">
        <v>2010</v>
      </c>
      <c r="CT163" s="199">
        <v>3141035.3</v>
      </c>
      <c r="CU163" s="203">
        <v>504</v>
      </c>
      <c r="CV163" s="203" t="s">
        <v>770</v>
      </c>
      <c r="CY163" s="192">
        <v>8299</v>
      </c>
      <c r="CZ163" s="192" t="s">
        <v>290</v>
      </c>
      <c r="DA163" s="201">
        <f t="shared" si="7"/>
        <v>11046184</v>
      </c>
      <c r="DB163" s="221">
        <f t="shared" si="8"/>
        <v>0</v>
      </c>
      <c r="DC163" s="201">
        <f t="shared" si="6"/>
        <v>0</v>
      </c>
      <c r="DZ163" s="278" t="s">
        <v>2011</v>
      </c>
      <c r="EA163" s="134" t="s">
        <v>278</v>
      </c>
      <c r="EB163" s="130">
        <v>17346234</v>
      </c>
      <c r="EC163" s="168">
        <v>45852</v>
      </c>
    </row>
    <row r="164" spans="1:133" x14ac:dyDescent="0.3">
      <c r="A164" s="252"/>
      <c r="B164" s="194" t="s">
        <v>2012</v>
      </c>
      <c r="C164" s="251">
        <v>17330174</v>
      </c>
      <c r="D164" s="194" t="s">
        <v>534</v>
      </c>
      <c r="E164" s="194" t="s">
        <v>292</v>
      </c>
      <c r="F164" s="194" t="s">
        <v>312</v>
      </c>
      <c r="G164" s="124">
        <v>45680</v>
      </c>
      <c r="H164" s="261">
        <v>13177912</v>
      </c>
      <c r="I164" s="194" t="s">
        <v>1852</v>
      </c>
      <c r="J164" s="124">
        <v>45680</v>
      </c>
      <c r="K164" s="124">
        <v>45852</v>
      </c>
      <c r="L164" s="194" t="s">
        <v>288</v>
      </c>
      <c r="M164" s="194" t="s">
        <v>288</v>
      </c>
      <c r="N164" s="194" t="s">
        <v>288</v>
      </c>
      <c r="O164" s="209">
        <v>6</v>
      </c>
      <c r="P164" s="131">
        <v>2911399</v>
      </c>
      <c r="Q164" s="200">
        <v>45680</v>
      </c>
      <c r="R164" s="190">
        <v>45716</v>
      </c>
      <c r="S164" s="131">
        <v>2298473</v>
      </c>
      <c r="T164" s="128">
        <v>45717</v>
      </c>
      <c r="U164" s="128">
        <v>45747</v>
      </c>
      <c r="V164" s="131">
        <v>2298473</v>
      </c>
      <c r="W164" s="190">
        <v>45748</v>
      </c>
      <c r="X164" s="190">
        <v>45777</v>
      </c>
      <c r="Y164" s="131">
        <v>2298473</v>
      </c>
      <c r="Z164" s="190">
        <v>45778</v>
      </c>
      <c r="AA164" s="190">
        <v>45808</v>
      </c>
      <c r="AB164" s="131">
        <v>2298473</v>
      </c>
      <c r="AC164" s="190">
        <v>45809</v>
      </c>
      <c r="AD164" s="190">
        <v>45838</v>
      </c>
      <c r="AE164" s="129">
        <v>1072621</v>
      </c>
      <c r="AF164" s="190">
        <v>45839</v>
      </c>
      <c r="AG164" s="190">
        <v>45852</v>
      </c>
      <c r="BI164" s="192" t="s">
        <v>278</v>
      </c>
      <c r="BJ164" s="187" t="s">
        <v>332</v>
      </c>
      <c r="BK164" s="192" t="s">
        <v>280</v>
      </c>
      <c r="BL164" s="189">
        <v>138</v>
      </c>
      <c r="BM164" s="190">
        <v>45680</v>
      </c>
      <c r="BN164" s="208">
        <v>2002609177</v>
      </c>
      <c r="BO164" s="203">
        <v>276</v>
      </c>
      <c r="BP164" s="190">
        <v>45680</v>
      </c>
      <c r="BQ164" s="204">
        <v>13177912</v>
      </c>
      <c r="CS164" s="197" t="s">
        <v>2013</v>
      </c>
      <c r="CT164" s="199">
        <v>17330174</v>
      </c>
      <c r="CU164" s="203">
        <v>504</v>
      </c>
      <c r="CV164" s="203" t="s">
        <v>770</v>
      </c>
      <c r="CY164" s="192">
        <v>8299</v>
      </c>
      <c r="CZ164" s="192" t="s">
        <v>290</v>
      </c>
      <c r="DA164" s="201">
        <f t="shared" si="7"/>
        <v>13177912</v>
      </c>
      <c r="DB164" s="221">
        <f t="shared" si="8"/>
        <v>0</v>
      </c>
      <c r="DC164" s="201">
        <f t="shared" si="6"/>
        <v>0</v>
      </c>
      <c r="DZ164" s="278" t="s">
        <v>2014</v>
      </c>
      <c r="EA164" s="134" t="s">
        <v>278</v>
      </c>
      <c r="EB164" s="130">
        <v>17346234</v>
      </c>
      <c r="EC164" s="168">
        <v>45852</v>
      </c>
    </row>
    <row r="165" spans="1:133" x14ac:dyDescent="0.3">
      <c r="A165" s="266"/>
      <c r="B165" s="194" t="s">
        <v>2015</v>
      </c>
      <c r="C165" s="251">
        <v>86060899</v>
      </c>
      <c r="D165" s="194" t="s">
        <v>535</v>
      </c>
      <c r="E165" s="194" t="s">
        <v>292</v>
      </c>
      <c r="F165" s="194" t="s">
        <v>312</v>
      </c>
      <c r="G165" s="124">
        <v>45680</v>
      </c>
      <c r="H165" s="261">
        <v>11046184</v>
      </c>
      <c r="I165" s="194" t="s">
        <v>1852</v>
      </c>
      <c r="J165" s="124">
        <v>45680</v>
      </c>
      <c r="K165" s="124">
        <v>45852</v>
      </c>
      <c r="L165" s="194" t="s">
        <v>288</v>
      </c>
      <c r="M165" s="194" t="s">
        <v>288</v>
      </c>
      <c r="N165" s="194" t="s">
        <v>288</v>
      </c>
      <c r="O165" s="209">
        <v>6</v>
      </c>
      <c r="P165" s="131">
        <v>2440436</v>
      </c>
      <c r="Q165" s="200">
        <v>45680</v>
      </c>
      <c r="R165" s="190">
        <v>45716</v>
      </c>
      <c r="S165" s="131">
        <v>1926660</v>
      </c>
      <c r="T165" s="128">
        <v>45717</v>
      </c>
      <c r="U165" s="128">
        <v>45747</v>
      </c>
      <c r="V165" s="131">
        <v>1926660</v>
      </c>
      <c r="W165" s="190">
        <v>45748</v>
      </c>
      <c r="X165" s="190">
        <v>45777</v>
      </c>
      <c r="Y165" s="131">
        <v>1926660</v>
      </c>
      <c r="Z165" s="190">
        <v>45778</v>
      </c>
      <c r="AA165" s="190">
        <v>45808</v>
      </c>
      <c r="AB165" s="131">
        <v>1926660</v>
      </c>
      <c r="AC165" s="190">
        <v>45809</v>
      </c>
      <c r="AD165" s="190">
        <v>45838</v>
      </c>
      <c r="AE165" s="129">
        <v>899108</v>
      </c>
      <c r="AF165" s="190">
        <v>45839</v>
      </c>
      <c r="AG165" s="190">
        <v>45852</v>
      </c>
      <c r="AH165" s="399"/>
      <c r="AI165" s="400"/>
      <c r="AJ165" s="400"/>
      <c r="BI165" s="192" t="s">
        <v>278</v>
      </c>
      <c r="BJ165" s="187" t="s">
        <v>332</v>
      </c>
      <c r="BK165" s="192" t="s">
        <v>280</v>
      </c>
      <c r="BL165" s="189">
        <v>138</v>
      </c>
      <c r="BM165" s="190">
        <v>45680</v>
      </c>
      <c r="BN165" s="208">
        <v>2002609177</v>
      </c>
      <c r="BO165" s="203">
        <v>293</v>
      </c>
      <c r="BP165" s="190">
        <v>45680</v>
      </c>
      <c r="BQ165" s="204">
        <v>11046184</v>
      </c>
      <c r="CS165" s="197" t="s">
        <v>2016</v>
      </c>
      <c r="CT165" s="199">
        <v>86060899</v>
      </c>
      <c r="CU165" s="203">
        <v>504</v>
      </c>
      <c r="CV165" s="203" t="s">
        <v>770</v>
      </c>
      <c r="CY165" s="192">
        <v>8299</v>
      </c>
      <c r="CZ165" s="192" t="s">
        <v>290</v>
      </c>
      <c r="DA165" s="201">
        <f t="shared" si="7"/>
        <v>11046184</v>
      </c>
      <c r="DB165" s="221">
        <f t="shared" si="8"/>
        <v>0</v>
      </c>
      <c r="DC165" s="201">
        <f t="shared" si="6"/>
        <v>0</v>
      </c>
      <c r="DZ165" s="278" t="s">
        <v>2017</v>
      </c>
      <c r="EA165" s="134" t="s">
        <v>278</v>
      </c>
      <c r="EB165" s="130">
        <v>17346234</v>
      </c>
      <c r="EC165" s="168">
        <v>45852</v>
      </c>
    </row>
    <row r="166" spans="1:133" x14ac:dyDescent="0.3">
      <c r="A166" s="252"/>
      <c r="B166" s="194" t="s">
        <v>2018</v>
      </c>
      <c r="C166" s="251">
        <v>86048667</v>
      </c>
      <c r="D166" s="194" t="s">
        <v>536</v>
      </c>
      <c r="E166" s="194" t="s">
        <v>292</v>
      </c>
      <c r="F166" s="194" t="s">
        <v>331</v>
      </c>
      <c r="G166" s="124">
        <v>45680</v>
      </c>
      <c r="H166" s="261">
        <v>13177911</v>
      </c>
      <c r="I166" s="194" t="s">
        <v>1852</v>
      </c>
      <c r="J166" s="124">
        <v>45680</v>
      </c>
      <c r="K166" s="124">
        <v>45852</v>
      </c>
      <c r="L166" s="194" t="s">
        <v>288</v>
      </c>
      <c r="M166" s="194" t="s">
        <v>288</v>
      </c>
      <c r="N166" s="194" t="s">
        <v>288</v>
      </c>
      <c r="O166" s="209">
        <v>6</v>
      </c>
      <c r="P166" s="131">
        <v>2911399</v>
      </c>
      <c r="Q166" s="200">
        <v>45680</v>
      </c>
      <c r="R166" s="190">
        <v>45716</v>
      </c>
      <c r="S166" s="131">
        <v>2298473</v>
      </c>
      <c r="T166" s="128">
        <v>45717</v>
      </c>
      <c r="U166" s="128">
        <v>45747</v>
      </c>
      <c r="V166" s="131">
        <v>2298473</v>
      </c>
      <c r="W166" s="190">
        <v>45748</v>
      </c>
      <c r="X166" s="190">
        <v>45777</v>
      </c>
      <c r="Y166" s="131">
        <v>2298473</v>
      </c>
      <c r="Z166" s="190">
        <v>45778</v>
      </c>
      <c r="AA166" s="190">
        <v>45808</v>
      </c>
      <c r="AB166" s="131">
        <v>2298473</v>
      </c>
      <c r="AC166" s="190">
        <v>45809</v>
      </c>
      <c r="AD166" s="190">
        <v>45838</v>
      </c>
      <c r="AE166" s="129">
        <v>1072620</v>
      </c>
      <c r="AF166" s="190">
        <v>45839</v>
      </c>
      <c r="AG166" s="190">
        <v>45852</v>
      </c>
      <c r="BI166" s="192" t="s">
        <v>278</v>
      </c>
      <c r="BJ166" s="187" t="s">
        <v>332</v>
      </c>
      <c r="BK166" s="192" t="s">
        <v>280</v>
      </c>
      <c r="BL166" s="189">
        <v>138</v>
      </c>
      <c r="BM166" s="190">
        <v>45680</v>
      </c>
      <c r="BN166" s="208">
        <v>2002609177</v>
      </c>
      <c r="BO166" s="203">
        <v>346</v>
      </c>
      <c r="BP166" s="190">
        <v>45680</v>
      </c>
      <c r="BQ166" s="204">
        <v>13177911</v>
      </c>
      <c r="CS166" s="214" t="s">
        <v>2019</v>
      </c>
      <c r="CT166" s="126">
        <v>86048667</v>
      </c>
      <c r="CU166" s="203">
        <v>504</v>
      </c>
      <c r="CV166" s="203" t="s">
        <v>770</v>
      </c>
      <c r="CY166" s="192">
        <v>8220</v>
      </c>
      <c r="CZ166" s="192" t="s">
        <v>290</v>
      </c>
      <c r="DA166" s="201">
        <f t="shared" si="7"/>
        <v>13177911</v>
      </c>
      <c r="DB166" s="221">
        <f t="shared" si="8"/>
        <v>0</v>
      </c>
      <c r="DC166" s="201">
        <f t="shared" si="6"/>
        <v>0</v>
      </c>
      <c r="DZ166" s="278" t="s">
        <v>2020</v>
      </c>
      <c r="EA166" s="134" t="s">
        <v>278</v>
      </c>
      <c r="EB166" s="130">
        <v>17346234</v>
      </c>
      <c r="EC166" s="168">
        <v>45852</v>
      </c>
    </row>
    <row r="167" spans="1:133" x14ac:dyDescent="0.3">
      <c r="A167" s="266"/>
      <c r="B167" s="194" t="s">
        <v>2021</v>
      </c>
      <c r="C167" s="253">
        <v>17346256</v>
      </c>
      <c r="D167" s="186" t="s">
        <v>537</v>
      </c>
      <c r="E167" s="194" t="s">
        <v>292</v>
      </c>
      <c r="F167" s="194" t="s">
        <v>538</v>
      </c>
      <c r="G167" s="124">
        <v>45680</v>
      </c>
      <c r="H167" s="261">
        <v>11046184</v>
      </c>
      <c r="I167" s="194" t="s">
        <v>1852</v>
      </c>
      <c r="J167" s="124">
        <v>45680</v>
      </c>
      <c r="K167" s="124">
        <v>45852</v>
      </c>
      <c r="L167" s="194" t="s">
        <v>288</v>
      </c>
      <c r="M167" s="194" t="s">
        <v>288</v>
      </c>
      <c r="N167" s="194" t="s">
        <v>288</v>
      </c>
      <c r="O167" s="209">
        <v>6</v>
      </c>
      <c r="P167" s="131">
        <v>2440436</v>
      </c>
      <c r="Q167" s="200">
        <v>45680</v>
      </c>
      <c r="R167" s="190">
        <v>45716</v>
      </c>
      <c r="S167" s="131">
        <v>1926660</v>
      </c>
      <c r="T167" s="128">
        <v>45717</v>
      </c>
      <c r="U167" s="128">
        <v>45747</v>
      </c>
      <c r="V167" s="131">
        <v>1926660</v>
      </c>
      <c r="W167" s="190">
        <v>45748</v>
      </c>
      <c r="X167" s="190">
        <v>45777</v>
      </c>
      <c r="Y167" s="131">
        <v>1926660</v>
      </c>
      <c r="Z167" s="190">
        <v>45778</v>
      </c>
      <c r="AA167" s="190">
        <v>45808</v>
      </c>
      <c r="AB167" s="131">
        <v>1926660</v>
      </c>
      <c r="AC167" s="190">
        <v>45809</v>
      </c>
      <c r="AD167" s="190">
        <v>45838</v>
      </c>
      <c r="AE167" s="129">
        <v>899108</v>
      </c>
      <c r="AF167" s="190">
        <v>45839</v>
      </c>
      <c r="AG167" s="190">
        <v>45852</v>
      </c>
      <c r="BI167" s="192" t="s">
        <v>278</v>
      </c>
      <c r="BJ167" s="187" t="s">
        <v>332</v>
      </c>
      <c r="BK167" s="192" t="s">
        <v>280</v>
      </c>
      <c r="BL167" s="189">
        <v>138</v>
      </c>
      <c r="BM167" s="190">
        <v>45680</v>
      </c>
      <c r="BN167" s="208">
        <v>2002609177</v>
      </c>
      <c r="BO167" s="203">
        <v>279</v>
      </c>
      <c r="BP167" s="190">
        <v>45680</v>
      </c>
      <c r="BQ167" s="204">
        <v>11046184</v>
      </c>
      <c r="CS167" s="197" t="s">
        <v>2022</v>
      </c>
      <c r="CT167" s="199">
        <v>17346256</v>
      </c>
      <c r="CU167" s="203">
        <v>504</v>
      </c>
      <c r="CV167" s="203" t="s">
        <v>770</v>
      </c>
      <c r="CY167" s="192">
        <v>7490</v>
      </c>
      <c r="CZ167" s="192" t="s">
        <v>290</v>
      </c>
      <c r="DA167" s="201">
        <f t="shared" si="7"/>
        <v>11046184</v>
      </c>
      <c r="DB167" s="221">
        <f t="shared" si="8"/>
        <v>0</v>
      </c>
      <c r="DC167" s="201">
        <f t="shared" si="6"/>
        <v>0</v>
      </c>
      <c r="DZ167" s="278" t="s">
        <v>2023</v>
      </c>
      <c r="EA167" s="134" t="s">
        <v>278</v>
      </c>
      <c r="EB167" s="130">
        <v>17346234</v>
      </c>
      <c r="EC167" s="168">
        <v>45852</v>
      </c>
    </row>
    <row r="168" spans="1:133" ht="14.4" x14ac:dyDescent="0.3">
      <c r="A168" s="266"/>
      <c r="B168" s="194" t="s">
        <v>2024</v>
      </c>
      <c r="C168" s="251">
        <v>86047982</v>
      </c>
      <c r="D168" s="194" t="s">
        <v>539</v>
      </c>
      <c r="E168" s="194" t="s">
        <v>292</v>
      </c>
      <c r="F168" s="194" t="s">
        <v>312</v>
      </c>
      <c r="G168" s="124">
        <v>45680</v>
      </c>
      <c r="H168" s="261">
        <v>11046184</v>
      </c>
      <c r="I168" s="194" t="s">
        <v>1852</v>
      </c>
      <c r="J168" s="124">
        <v>45680</v>
      </c>
      <c r="K168" s="124">
        <v>45852</v>
      </c>
      <c r="L168" s="194" t="s">
        <v>288</v>
      </c>
      <c r="M168" s="194" t="s">
        <v>288</v>
      </c>
      <c r="N168" s="194" t="s">
        <v>288</v>
      </c>
      <c r="O168" s="209">
        <v>6</v>
      </c>
      <c r="P168" s="131">
        <v>2440436</v>
      </c>
      <c r="Q168" s="200">
        <v>45680</v>
      </c>
      <c r="R168" s="190">
        <v>45716</v>
      </c>
      <c r="S168" s="131">
        <v>1926660</v>
      </c>
      <c r="T168" s="128">
        <v>45717</v>
      </c>
      <c r="U168" s="128">
        <v>45747</v>
      </c>
      <c r="V168" s="131">
        <v>1926660</v>
      </c>
      <c r="W168" s="190">
        <v>45748</v>
      </c>
      <c r="X168" s="190">
        <v>45777</v>
      </c>
      <c r="Y168" s="131">
        <v>1926660</v>
      </c>
      <c r="Z168" s="190">
        <v>45778</v>
      </c>
      <c r="AA168" s="190">
        <v>45808</v>
      </c>
      <c r="AB168" s="131">
        <v>1926660</v>
      </c>
      <c r="AC168" s="190">
        <v>45809</v>
      </c>
      <c r="AD168" s="190">
        <v>45838</v>
      </c>
      <c r="AE168" s="129">
        <v>899108</v>
      </c>
      <c r="AF168" s="190">
        <v>45839</v>
      </c>
      <c r="AG168" s="190">
        <v>45852</v>
      </c>
      <c r="AH168" s="375"/>
      <c r="AI168" s="222"/>
      <c r="AJ168" s="222"/>
      <c r="BI168" s="192" t="s">
        <v>278</v>
      </c>
      <c r="BJ168" s="187" t="s">
        <v>332</v>
      </c>
      <c r="BK168" s="192" t="s">
        <v>280</v>
      </c>
      <c r="BL168" s="189">
        <v>138</v>
      </c>
      <c r="BM168" s="190">
        <v>45680</v>
      </c>
      <c r="BN168" s="208">
        <v>2002609177</v>
      </c>
      <c r="BO168" s="203">
        <v>345</v>
      </c>
      <c r="BP168" s="190">
        <v>45680</v>
      </c>
      <c r="BQ168" s="204">
        <v>11046184</v>
      </c>
      <c r="CS168" s="197" t="s">
        <v>2025</v>
      </c>
      <c r="CT168" s="199">
        <v>86047982</v>
      </c>
      <c r="CU168" s="203">
        <v>504</v>
      </c>
      <c r="CV168" s="203" t="s">
        <v>770</v>
      </c>
      <c r="CY168" s="192">
        <v>8299</v>
      </c>
      <c r="CZ168" s="192" t="s">
        <v>290</v>
      </c>
      <c r="DA168" s="201">
        <f t="shared" si="7"/>
        <v>11046184</v>
      </c>
      <c r="DB168" s="221">
        <f t="shared" si="8"/>
        <v>0</v>
      </c>
      <c r="DC168" s="201">
        <f t="shared" si="6"/>
        <v>0</v>
      </c>
      <c r="DZ168" s="278" t="s">
        <v>2026</v>
      </c>
      <c r="EA168" s="134" t="s">
        <v>278</v>
      </c>
      <c r="EB168" s="130">
        <v>17346234</v>
      </c>
      <c r="EC168" s="168">
        <v>45852</v>
      </c>
    </row>
    <row r="169" spans="1:133" x14ac:dyDescent="0.3">
      <c r="A169" s="194"/>
      <c r="B169" s="194" t="s">
        <v>2027</v>
      </c>
      <c r="C169" s="251">
        <v>1120502507</v>
      </c>
      <c r="D169" s="194" t="s">
        <v>540</v>
      </c>
      <c r="E169" s="194" t="s">
        <v>292</v>
      </c>
      <c r="F169" s="194" t="s">
        <v>541</v>
      </c>
      <c r="G169" s="124">
        <v>45680</v>
      </c>
      <c r="H169" s="261">
        <v>13177912</v>
      </c>
      <c r="I169" s="194" t="s">
        <v>1852</v>
      </c>
      <c r="J169" s="124">
        <v>45680</v>
      </c>
      <c r="K169" s="124">
        <v>45852</v>
      </c>
      <c r="L169" s="194" t="s">
        <v>288</v>
      </c>
      <c r="M169" s="194" t="s">
        <v>288</v>
      </c>
      <c r="N169" s="194" t="s">
        <v>288</v>
      </c>
      <c r="O169" s="209">
        <v>6</v>
      </c>
      <c r="P169" s="131">
        <v>2911399</v>
      </c>
      <c r="Q169" s="200">
        <v>45680</v>
      </c>
      <c r="R169" s="190">
        <v>45716</v>
      </c>
      <c r="S169" s="131">
        <v>2298473</v>
      </c>
      <c r="T169" s="128">
        <v>45717</v>
      </c>
      <c r="U169" s="128">
        <v>45747</v>
      </c>
      <c r="V169" s="131">
        <v>2298473</v>
      </c>
      <c r="W169" s="190">
        <v>45748</v>
      </c>
      <c r="X169" s="190">
        <v>45777</v>
      </c>
      <c r="Y169" s="131">
        <v>2298473</v>
      </c>
      <c r="Z169" s="190">
        <v>45778</v>
      </c>
      <c r="AA169" s="190">
        <v>45808</v>
      </c>
      <c r="AB169" s="131">
        <v>2298473</v>
      </c>
      <c r="AC169" s="190">
        <v>45809</v>
      </c>
      <c r="AD169" s="190">
        <v>45838</v>
      </c>
      <c r="AE169" s="129">
        <v>1072621</v>
      </c>
      <c r="AF169" s="190">
        <v>45839</v>
      </c>
      <c r="AG169" s="190">
        <v>45852</v>
      </c>
      <c r="BI169" s="192" t="s">
        <v>278</v>
      </c>
      <c r="BJ169" s="187" t="s">
        <v>332</v>
      </c>
      <c r="BK169" s="192" t="s">
        <v>280</v>
      </c>
      <c r="BL169" s="189">
        <v>138</v>
      </c>
      <c r="BM169" s="190">
        <v>45680</v>
      </c>
      <c r="BN169" s="208">
        <v>2002609177</v>
      </c>
      <c r="BO169" s="203">
        <v>355</v>
      </c>
      <c r="BP169" s="190">
        <v>45680</v>
      </c>
      <c r="BQ169" s="204">
        <v>13177912</v>
      </c>
      <c r="CS169" s="197" t="s">
        <v>2028</v>
      </c>
      <c r="CT169" s="199">
        <v>1120502507</v>
      </c>
      <c r="CU169" s="203">
        <v>504</v>
      </c>
      <c r="CV169" s="203" t="s">
        <v>770</v>
      </c>
      <c r="CY169" s="192">
        <v>8299</v>
      </c>
      <c r="CZ169" s="192" t="s">
        <v>290</v>
      </c>
      <c r="DA169" s="201">
        <f t="shared" si="7"/>
        <v>13177912</v>
      </c>
      <c r="DB169" s="221">
        <f t="shared" si="8"/>
        <v>0</v>
      </c>
      <c r="DC169" s="201">
        <f t="shared" si="6"/>
        <v>0</v>
      </c>
      <c r="DZ169" s="278" t="s">
        <v>2029</v>
      </c>
      <c r="EA169" s="134" t="s">
        <v>278</v>
      </c>
      <c r="EB169" s="130">
        <v>17346234</v>
      </c>
      <c r="EC169" s="168">
        <v>45852</v>
      </c>
    </row>
    <row r="170" spans="1:133" x14ac:dyDescent="0.3">
      <c r="A170" s="194"/>
      <c r="B170" s="194" t="s">
        <v>2030</v>
      </c>
      <c r="C170" s="251">
        <v>17331143</v>
      </c>
      <c r="D170" s="194" t="s">
        <v>2031</v>
      </c>
      <c r="E170" s="194" t="s">
        <v>292</v>
      </c>
      <c r="F170" s="194" t="s">
        <v>542</v>
      </c>
      <c r="G170" s="124">
        <v>45680</v>
      </c>
      <c r="H170" s="261">
        <v>13177912</v>
      </c>
      <c r="I170" s="194" t="s">
        <v>1852</v>
      </c>
      <c r="J170" s="124">
        <v>45680</v>
      </c>
      <c r="K170" s="124">
        <v>45852</v>
      </c>
      <c r="L170" s="194" t="s">
        <v>288</v>
      </c>
      <c r="M170" s="194" t="s">
        <v>288</v>
      </c>
      <c r="N170" s="194" t="s">
        <v>288</v>
      </c>
      <c r="O170" s="209">
        <v>6</v>
      </c>
      <c r="P170" s="131">
        <v>2911399</v>
      </c>
      <c r="Q170" s="200">
        <v>45680</v>
      </c>
      <c r="R170" s="190">
        <v>45716</v>
      </c>
      <c r="S170" s="131">
        <v>2298473</v>
      </c>
      <c r="T170" s="128">
        <v>45717</v>
      </c>
      <c r="U170" s="128">
        <v>45747</v>
      </c>
      <c r="V170" s="131">
        <v>2298473</v>
      </c>
      <c r="W170" s="190">
        <v>45748</v>
      </c>
      <c r="X170" s="190">
        <v>45777</v>
      </c>
      <c r="Y170" s="131">
        <v>2298473</v>
      </c>
      <c r="Z170" s="190">
        <v>45778</v>
      </c>
      <c r="AA170" s="190">
        <v>45808</v>
      </c>
      <c r="AB170" s="131">
        <v>2298473</v>
      </c>
      <c r="AC170" s="190">
        <v>45809</v>
      </c>
      <c r="AD170" s="190">
        <v>45838</v>
      </c>
      <c r="AE170" s="129">
        <v>1072621</v>
      </c>
      <c r="AF170" s="190">
        <v>45839</v>
      </c>
      <c r="AG170" s="190">
        <v>45852</v>
      </c>
      <c r="AH170" s="399"/>
      <c r="AI170" s="400"/>
      <c r="AJ170" s="400"/>
      <c r="BI170" s="192" t="s">
        <v>278</v>
      </c>
      <c r="BJ170" s="187" t="s">
        <v>332</v>
      </c>
      <c r="BK170" s="192" t="s">
        <v>280</v>
      </c>
      <c r="BL170" s="189">
        <v>138</v>
      </c>
      <c r="BM170" s="190">
        <v>45680</v>
      </c>
      <c r="BN170" s="208">
        <v>2002609177</v>
      </c>
      <c r="BO170" s="203">
        <v>277</v>
      </c>
      <c r="BP170" s="190">
        <v>45680</v>
      </c>
      <c r="BQ170" s="204">
        <v>13177912</v>
      </c>
      <c r="CS170" s="197" t="s">
        <v>2032</v>
      </c>
      <c r="CT170" s="198">
        <v>17331143.699999999</v>
      </c>
      <c r="CU170" s="203">
        <v>504</v>
      </c>
      <c r="CV170" s="203" t="s">
        <v>770</v>
      </c>
      <c r="CY170" s="192">
        <v>8299</v>
      </c>
      <c r="CZ170" s="192" t="s">
        <v>290</v>
      </c>
      <c r="DA170" s="201">
        <f t="shared" si="7"/>
        <v>13177912</v>
      </c>
      <c r="DB170" s="221">
        <f t="shared" si="8"/>
        <v>0</v>
      </c>
      <c r="DC170" s="201">
        <f t="shared" si="6"/>
        <v>0</v>
      </c>
      <c r="DZ170" s="278" t="s">
        <v>2033</v>
      </c>
      <c r="EA170" s="134" t="s">
        <v>278</v>
      </c>
      <c r="EB170" s="130">
        <v>17346234</v>
      </c>
      <c r="EC170" s="168">
        <v>45852</v>
      </c>
    </row>
    <row r="171" spans="1:133" x14ac:dyDescent="0.3">
      <c r="A171" s="194"/>
      <c r="B171" s="194" t="s">
        <v>2034</v>
      </c>
      <c r="C171" s="251">
        <v>40446918</v>
      </c>
      <c r="D171" s="194" t="s">
        <v>543</v>
      </c>
      <c r="E171" s="194" t="s">
        <v>292</v>
      </c>
      <c r="F171" s="194" t="s">
        <v>544</v>
      </c>
      <c r="G171" s="124">
        <v>45680</v>
      </c>
      <c r="H171" s="261">
        <v>14728245</v>
      </c>
      <c r="I171" s="194" t="s">
        <v>1852</v>
      </c>
      <c r="J171" s="124">
        <v>45680</v>
      </c>
      <c r="K171" s="124">
        <v>45852</v>
      </c>
      <c r="L171" s="194" t="s">
        <v>288</v>
      </c>
      <c r="M171" s="194" t="s">
        <v>288</v>
      </c>
      <c r="N171" s="194" t="s">
        <v>288</v>
      </c>
      <c r="O171" s="209">
        <v>6</v>
      </c>
      <c r="P171" s="131">
        <v>3253915</v>
      </c>
      <c r="Q171" s="200">
        <v>45680</v>
      </c>
      <c r="R171" s="190">
        <v>45716</v>
      </c>
      <c r="S171" s="131">
        <v>2568880</v>
      </c>
      <c r="T171" s="128">
        <v>45717</v>
      </c>
      <c r="U171" s="128">
        <v>45747</v>
      </c>
      <c r="V171" s="131">
        <v>2568880</v>
      </c>
      <c r="W171" s="190">
        <v>45748</v>
      </c>
      <c r="X171" s="190">
        <v>45777</v>
      </c>
      <c r="Y171" s="131">
        <v>2568880</v>
      </c>
      <c r="Z171" s="190">
        <v>45778</v>
      </c>
      <c r="AA171" s="190">
        <v>45808</v>
      </c>
      <c r="AB171" s="131">
        <v>2568880</v>
      </c>
      <c r="AC171" s="190">
        <v>45809</v>
      </c>
      <c r="AD171" s="190">
        <v>45838</v>
      </c>
      <c r="AE171" s="129">
        <v>1198810</v>
      </c>
      <c r="AF171" s="190">
        <v>45839</v>
      </c>
      <c r="AG171" s="190">
        <v>45852</v>
      </c>
      <c r="AH171" s="399"/>
      <c r="AI171" s="400"/>
      <c r="AJ171" s="400"/>
      <c r="BI171" s="192" t="s">
        <v>278</v>
      </c>
      <c r="BJ171" s="187" t="s">
        <v>332</v>
      </c>
      <c r="BK171" s="192" t="s">
        <v>280</v>
      </c>
      <c r="BL171" s="189">
        <v>138</v>
      </c>
      <c r="BM171" s="190">
        <v>45680</v>
      </c>
      <c r="BN171" s="208">
        <v>2002609177</v>
      </c>
      <c r="BO171" s="203">
        <v>341</v>
      </c>
      <c r="BP171" s="190">
        <v>45680</v>
      </c>
      <c r="BQ171" s="204">
        <v>14728245</v>
      </c>
      <c r="CS171" s="197" t="s">
        <v>815</v>
      </c>
      <c r="CT171" s="198">
        <v>40446918</v>
      </c>
      <c r="CU171" s="203">
        <v>504</v>
      </c>
      <c r="CV171" s="203" t="s">
        <v>771</v>
      </c>
      <c r="CY171" s="192">
        <v>6209</v>
      </c>
      <c r="CZ171" s="192" t="s">
        <v>290</v>
      </c>
      <c r="DA171" s="201">
        <f t="shared" si="7"/>
        <v>14728245</v>
      </c>
      <c r="DB171" s="221">
        <f t="shared" si="8"/>
        <v>0</v>
      </c>
      <c r="DC171" s="201">
        <f t="shared" si="6"/>
        <v>0</v>
      </c>
      <c r="DZ171" s="278" t="s">
        <v>2035</v>
      </c>
      <c r="EA171" s="134" t="s">
        <v>437</v>
      </c>
      <c r="EB171" s="130">
        <v>17346234</v>
      </c>
      <c r="EC171" s="168">
        <v>45852</v>
      </c>
    </row>
    <row r="172" spans="1:133" x14ac:dyDescent="0.3">
      <c r="A172" s="194" t="s">
        <v>311</v>
      </c>
      <c r="B172" s="194" t="s">
        <v>2036</v>
      </c>
      <c r="C172" s="253">
        <v>86049427</v>
      </c>
      <c r="D172" s="194" t="s">
        <v>545</v>
      </c>
      <c r="E172" s="194" t="s">
        <v>292</v>
      </c>
      <c r="F172" s="194" t="s">
        <v>546</v>
      </c>
      <c r="G172" s="124">
        <v>45680</v>
      </c>
      <c r="H172" s="261">
        <v>13177912</v>
      </c>
      <c r="I172" s="194" t="s">
        <v>1852</v>
      </c>
      <c r="J172" s="124">
        <v>45680</v>
      </c>
      <c r="K172" s="124">
        <v>45852</v>
      </c>
      <c r="L172" s="194" t="s">
        <v>288</v>
      </c>
      <c r="M172" s="194" t="s">
        <v>288</v>
      </c>
      <c r="N172" s="194" t="s">
        <v>288</v>
      </c>
      <c r="O172" s="209">
        <v>6</v>
      </c>
      <c r="P172" s="131">
        <v>2911399</v>
      </c>
      <c r="Q172" s="200">
        <v>45680</v>
      </c>
      <c r="R172" s="190">
        <v>45716</v>
      </c>
      <c r="S172" s="131">
        <v>2298473</v>
      </c>
      <c r="T172" s="128">
        <v>45717</v>
      </c>
      <c r="U172" s="128">
        <v>45747</v>
      </c>
      <c r="V172" s="131">
        <v>2298473</v>
      </c>
      <c r="W172" s="190">
        <v>45748</v>
      </c>
      <c r="X172" s="190">
        <v>45777</v>
      </c>
      <c r="Y172" s="131">
        <v>2298473</v>
      </c>
      <c r="Z172" s="190">
        <v>45778</v>
      </c>
      <c r="AA172" s="190">
        <v>45808</v>
      </c>
      <c r="AB172" s="131">
        <v>2298473</v>
      </c>
      <c r="AC172" s="190">
        <v>45809</v>
      </c>
      <c r="AD172" s="190">
        <v>45838</v>
      </c>
      <c r="AE172" s="129">
        <v>1072621</v>
      </c>
      <c r="AF172" s="190">
        <v>45839</v>
      </c>
      <c r="AG172" s="190">
        <v>45852</v>
      </c>
      <c r="BI172" s="192" t="s">
        <v>278</v>
      </c>
      <c r="BJ172" s="187" t="s">
        <v>332</v>
      </c>
      <c r="BK172" s="192" t="s">
        <v>280</v>
      </c>
      <c r="BL172" s="189">
        <v>138</v>
      </c>
      <c r="BM172" s="190">
        <v>45680</v>
      </c>
      <c r="BN172" s="208">
        <v>2002609177</v>
      </c>
      <c r="BO172" s="203">
        <v>347</v>
      </c>
      <c r="BP172" s="190">
        <v>45680</v>
      </c>
      <c r="BQ172" s="204">
        <v>13177912</v>
      </c>
      <c r="CS172" s="197" t="s">
        <v>2037</v>
      </c>
      <c r="CT172" s="198">
        <v>86049427</v>
      </c>
      <c r="CU172" s="203">
        <v>504</v>
      </c>
      <c r="CV172" s="203" t="s">
        <v>770</v>
      </c>
      <c r="CY172" s="192">
        <v>4321</v>
      </c>
      <c r="CZ172" s="192" t="s">
        <v>289</v>
      </c>
      <c r="DA172" s="201">
        <f t="shared" si="7"/>
        <v>13177912</v>
      </c>
      <c r="DB172" s="221">
        <f t="shared" si="8"/>
        <v>0</v>
      </c>
      <c r="DC172" s="201">
        <f t="shared" si="6"/>
        <v>0</v>
      </c>
      <c r="DZ172" s="278" t="s">
        <v>2038</v>
      </c>
      <c r="EA172" s="134" t="s">
        <v>278</v>
      </c>
      <c r="EB172" s="130">
        <v>17346234</v>
      </c>
      <c r="EC172" s="168">
        <v>45852</v>
      </c>
    </row>
    <row r="173" spans="1:133" x14ac:dyDescent="0.3">
      <c r="A173" s="194" t="s">
        <v>311</v>
      </c>
      <c r="B173" s="194" t="s">
        <v>2039</v>
      </c>
      <c r="C173" s="251">
        <v>17347467</v>
      </c>
      <c r="D173" s="194" t="s">
        <v>547</v>
      </c>
      <c r="E173" s="194" t="s">
        <v>292</v>
      </c>
      <c r="F173" s="194" t="s">
        <v>312</v>
      </c>
      <c r="G173" s="124">
        <v>45680</v>
      </c>
      <c r="H173" s="261">
        <v>13177912</v>
      </c>
      <c r="I173" s="194" t="s">
        <v>1852</v>
      </c>
      <c r="J173" s="124">
        <v>45680</v>
      </c>
      <c r="K173" s="124">
        <v>45852</v>
      </c>
      <c r="L173" s="194" t="s">
        <v>288</v>
      </c>
      <c r="M173" s="194" t="s">
        <v>288</v>
      </c>
      <c r="N173" s="194" t="s">
        <v>288</v>
      </c>
      <c r="O173" s="209">
        <v>6</v>
      </c>
      <c r="P173" s="131">
        <v>2911399</v>
      </c>
      <c r="Q173" s="200">
        <v>45680</v>
      </c>
      <c r="R173" s="190">
        <v>45716</v>
      </c>
      <c r="S173" s="131">
        <v>2298473</v>
      </c>
      <c r="T173" s="128">
        <v>45717</v>
      </c>
      <c r="U173" s="128">
        <v>45747</v>
      </c>
      <c r="V173" s="131">
        <v>2298473</v>
      </c>
      <c r="W173" s="190">
        <v>45748</v>
      </c>
      <c r="X173" s="190">
        <v>45777</v>
      </c>
      <c r="Y173" s="131">
        <v>2298473</v>
      </c>
      <c r="Z173" s="190">
        <v>45778</v>
      </c>
      <c r="AA173" s="190">
        <v>45808</v>
      </c>
      <c r="AB173" s="131">
        <v>2298473</v>
      </c>
      <c r="AC173" s="190">
        <v>45809</v>
      </c>
      <c r="AD173" s="190">
        <v>45838</v>
      </c>
      <c r="AE173" s="129">
        <v>1072621</v>
      </c>
      <c r="AF173" s="190">
        <v>45839</v>
      </c>
      <c r="AG173" s="190">
        <v>45852</v>
      </c>
      <c r="BI173" s="192" t="s">
        <v>278</v>
      </c>
      <c r="BJ173" s="187" t="s">
        <v>332</v>
      </c>
      <c r="BK173" s="192" t="s">
        <v>280</v>
      </c>
      <c r="BL173" s="189">
        <v>138</v>
      </c>
      <c r="BM173" s="190">
        <v>45680</v>
      </c>
      <c r="BN173" s="208">
        <v>2002609177</v>
      </c>
      <c r="BO173" s="203">
        <v>327</v>
      </c>
      <c r="BP173" s="190">
        <v>45680</v>
      </c>
      <c r="BQ173" s="204">
        <v>13177912</v>
      </c>
      <c r="CS173" s="197" t="s">
        <v>2040</v>
      </c>
      <c r="CT173" s="126">
        <v>17347467</v>
      </c>
      <c r="CU173" s="203">
        <v>504</v>
      </c>
      <c r="CV173" s="203" t="s">
        <v>770</v>
      </c>
      <c r="CY173" s="192">
        <v>8299</v>
      </c>
      <c r="CZ173" s="192" t="s">
        <v>290</v>
      </c>
      <c r="DA173" s="201">
        <f t="shared" si="7"/>
        <v>13177912</v>
      </c>
      <c r="DB173" s="221">
        <f t="shared" si="8"/>
        <v>0</v>
      </c>
      <c r="DC173" s="201">
        <f t="shared" si="6"/>
        <v>0</v>
      </c>
      <c r="DZ173" s="278" t="s">
        <v>2041</v>
      </c>
      <c r="EA173" s="134" t="s">
        <v>278</v>
      </c>
      <c r="EB173" s="130">
        <v>17346234</v>
      </c>
      <c r="EC173" s="168">
        <v>45852</v>
      </c>
    </row>
    <row r="174" spans="1:133" ht="14.4" x14ac:dyDescent="0.3">
      <c r="A174" s="194" t="s">
        <v>311</v>
      </c>
      <c r="B174" s="194" t="s">
        <v>2042</v>
      </c>
      <c r="C174" s="251">
        <v>86067624</v>
      </c>
      <c r="D174" s="194" t="s">
        <v>548</v>
      </c>
      <c r="E174" s="194" t="s">
        <v>292</v>
      </c>
      <c r="F174" s="194" t="s">
        <v>312</v>
      </c>
      <c r="G174" s="124">
        <v>45680</v>
      </c>
      <c r="H174" s="261">
        <v>11046184</v>
      </c>
      <c r="I174" s="194" t="s">
        <v>1852</v>
      </c>
      <c r="J174" s="124">
        <v>45680</v>
      </c>
      <c r="K174" s="124">
        <v>45852</v>
      </c>
      <c r="L174" s="194" t="s">
        <v>288</v>
      </c>
      <c r="M174" s="194" t="s">
        <v>288</v>
      </c>
      <c r="N174" s="194" t="s">
        <v>288</v>
      </c>
      <c r="O174" s="209">
        <v>6</v>
      </c>
      <c r="P174" s="131">
        <v>2440436</v>
      </c>
      <c r="Q174" s="200">
        <v>45680</v>
      </c>
      <c r="R174" s="190">
        <v>45716</v>
      </c>
      <c r="S174" s="131">
        <v>1926660</v>
      </c>
      <c r="T174" s="128">
        <v>45717</v>
      </c>
      <c r="U174" s="128">
        <v>45747</v>
      </c>
      <c r="V174" s="131">
        <v>1926660</v>
      </c>
      <c r="W174" s="190">
        <v>45748</v>
      </c>
      <c r="X174" s="190">
        <v>45777</v>
      </c>
      <c r="Y174" s="131">
        <v>1926660</v>
      </c>
      <c r="Z174" s="190">
        <v>45778</v>
      </c>
      <c r="AA174" s="190">
        <v>45808</v>
      </c>
      <c r="AB174" s="131">
        <v>1926660</v>
      </c>
      <c r="AC174" s="190">
        <v>45809</v>
      </c>
      <c r="AD174" s="190">
        <v>45838</v>
      </c>
      <c r="AE174" s="129">
        <v>899108</v>
      </c>
      <c r="AF174" s="190">
        <v>45839</v>
      </c>
      <c r="AG174" s="190">
        <v>45852</v>
      </c>
      <c r="AH174" s="375"/>
      <c r="AI174" s="222"/>
      <c r="AJ174" s="222"/>
      <c r="BI174" s="192" t="s">
        <v>278</v>
      </c>
      <c r="BJ174" s="187" t="s">
        <v>332</v>
      </c>
      <c r="BK174" s="192" t="s">
        <v>280</v>
      </c>
      <c r="BL174" s="189">
        <v>138</v>
      </c>
      <c r="BM174" s="190">
        <v>45680</v>
      </c>
      <c r="BN174" s="208">
        <v>2002609177</v>
      </c>
      <c r="BO174" s="203">
        <v>348</v>
      </c>
      <c r="BP174" s="190">
        <v>45680</v>
      </c>
      <c r="BQ174" s="204">
        <v>11046184</v>
      </c>
      <c r="CS174" s="197" t="s">
        <v>1839</v>
      </c>
      <c r="CT174" s="199">
        <v>86067624</v>
      </c>
      <c r="CU174" s="203">
        <v>504</v>
      </c>
      <c r="CV174" s="203" t="s">
        <v>770</v>
      </c>
      <c r="CY174" s="192">
        <v>8299</v>
      </c>
      <c r="CZ174" s="192" t="s">
        <v>290</v>
      </c>
      <c r="DA174" s="201">
        <f t="shared" si="7"/>
        <v>11046184</v>
      </c>
      <c r="DB174" s="221">
        <f t="shared" si="8"/>
        <v>0</v>
      </c>
      <c r="DC174" s="201">
        <f t="shared" si="6"/>
        <v>0</v>
      </c>
      <c r="DZ174" s="278" t="s">
        <v>2043</v>
      </c>
      <c r="EA174" s="134" t="s">
        <v>278</v>
      </c>
      <c r="EB174" s="130">
        <v>17346234</v>
      </c>
      <c r="EC174" s="168">
        <v>45852</v>
      </c>
    </row>
    <row r="175" spans="1:133" x14ac:dyDescent="0.3">
      <c r="A175" s="194"/>
      <c r="B175" s="194" t="s">
        <v>2044</v>
      </c>
      <c r="C175" s="251">
        <v>1121396500</v>
      </c>
      <c r="D175" s="194" t="s">
        <v>549</v>
      </c>
      <c r="E175" s="194" t="s">
        <v>291</v>
      </c>
      <c r="F175" s="194" t="s">
        <v>354</v>
      </c>
      <c r="G175" s="124">
        <v>45680</v>
      </c>
      <c r="H175" s="261">
        <v>16594159</v>
      </c>
      <c r="I175" s="194" t="s">
        <v>1852</v>
      </c>
      <c r="J175" s="124">
        <v>45680</v>
      </c>
      <c r="K175" s="124">
        <v>45852</v>
      </c>
      <c r="L175" s="194" t="s">
        <v>288</v>
      </c>
      <c r="M175" s="194" t="s">
        <v>288</v>
      </c>
      <c r="N175" s="194" t="s">
        <v>288</v>
      </c>
      <c r="O175" s="209">
        <v>6</v>
      </c>
      <c r="P175" s="131">
        <v>3666151</v>
      </c>
      <c r="Q175" s="200">
        <v>45680</v>
      </c>
      <c r="R175" s="190">
        <v>45716</v>
      </c>
      <c r="S175" s="131">
        <v>2894330</v>
      </c>
      <c r="T175" s="128">
        <v>45717</v>
      </c>
      <c r="U175" s="128">
        <v>45747</v>
      </c>
      <c r="V175" s="131">
        <v>2894330</v>
      </c>
      <c r="W175" s="190">
        <v>45748</v>
      </c>
      <c r="X175" s="190">
        <v>45777</v>
      </c>
      <c r="Y175" s="131">
        <v>2894330</v>
      </c>
      <c r="Z175" s="190">
        <v>45778</v>
      </c>
      <c r="AA175" s="190">
        <v>45808</v>
      </c>
      <c r="AB175" s="131">
        <v>2894330</v>
      </c>
      <c r="AC175" s="190">
        <v>45809</v>
      </c>
      <c r="AD175" s="190">
        <v>45838</v>
      </c>
      <c r="AE175" s="129">
        <v>1350688</v>
      </c>
      <c r="AF175" s="190">
        <v>45839</v>
      </c>
      <c r="AG175" s="190">
        <v>45852</v>
      </c>
      <c r="BI175" s="192" t="s">
        <v>278</v>
      </c>
      <c r="BJ175" s="187" t="s">
        <v>332</v>
      </c>
      <c r="BK175" s="192" t="s">
        <v>280</v>
      </c>
      <c r="BL175" s="189">
        <v>138</v>
      </c>
      <c r="BM175" s="190">
        <v>45680</v>
      </c>
      <c r="BN175" s="208">
        <v>2002609177</v>
      </c>
      <c r="BO175" s="203">
        <v>303</v>
      </c>
      <c r="BP175" s="190">
        <v>45680</v>
      </c>
      <c r="BQ175" s="204">
        <v>16594159</v>
      </c>
      <c r="CS175" s="229" t="s">
        <v>2045</v>
      </c>
      <c r="CT175" s="125">
        <v>1121396500</v>
      </c>
      <c r="CU175" s="203">
        <v>504</v>
      </c>
      <c r="CV175" s="203" t="s">
        <v>772</v>
      </c>
      <c r="CY175" s="192">
        <v>8299</v>
      </c>
      <c r="CZ175" s="192" t="s">
        <v>290</v>
      </c>
      <c r="DA175" s="201">
        <f t="shared" si="7"/>
        <v>16594159</v>
      </c>
      <c r="DB175" s="221">
        <f t="shared" si="8"/>
        <v>0</v>
      </c>
      <c r="DC175" s="201">
        <f t="shared" si="6"/>
        <v>0</v>
      </c>
      <c r="DZ175" s="278" t="s">
        <v>2046</v>
      </c>
      <c r="EA175" s="134" t="s">
        <v>1072</v>
      </c>
      <c r="EB175" s="130">
        <v>17346234</v>
      </c>
      <c r="EC175" s="168">
        <v>45852</v>
      </c>
    </row>
    <row r="176" spans="1:133" ht="14.4" x14ac:dyDescent="0.3">
      <c r="A176" s="266"/>
      <c r="B176" s="194" t="s">
        <v>2047</v>
      </c>
      <c r="C176" s="251">
        <v>1121894853</v>
      </c>
      <c r="D176" s="194" t="s">
        <v>550</v>
      </c>
      <c r="E176" s="194" t="s">
        <v>291</v>
      </c>
      <c r="F176" s="194" t="s">
        <v>551</v>
      </c>
      <c r="G176" s="124">
        <v>45680</v>
      </c>
      <c r="H176" s="261">
        <v>16594159</v>
      </c>
      <c r="I176" s="194" t="s">
        <v>1852</v>
      </c>
      <c r="J176" s="124">
        <v>45680</v>
      </c>
      <c r="K176" s="124">
        <v>45852</v>
      </c>
      <c r="L176" s="194" t="s">
        <v>288</v>
      </c>
      <c r="M176" s="194" t="s">
        <v>288</v>
      </c>
      <c r="N176" s="194" t="s">
        <v>288</v>
      </c>
      <c r="O176" s="209">
        <v>6</v>
      </c>
      <c r="P176" s="131">
        <v>3666151</v>
      </c>
      <c r="Q176" s="200">
        <v>45680</v>
      </c>
      <c r="R176" s="190">
        <v>45716</v>
      </c>
      <c r="S176" s="131">
        <v>2894330</v>
      </c>
      <c r="T176" s="128">
        <v>45717</v>
      </c>
      <c r="U176" s="128">
        <v>45747</v>
      </c>
      <c r="V176" s="131">
        <v>2894330</v>
      </c>
      <c r="W176" s="190">
        <v>45748</v>
      </c>
      <c r="X176" s="190">
        <v>45777</v>
      </c>
      <c r="Y176" s="131">
        <v>2894330</v>
      </c>
      <c r="Z176" s="190">
        <v>45778</v>
      </c>
      <c r="AA176" s="190">
        <v>45808</v>
      </c>
      <c r="AB176" s="131">
        <v>2894330</v>
      </c>
      <c r="AC176" s="190">
        <v>45809</v>
      </c>
      <c r="AD176" s="190">
        <v>45838</v>
      </c>
      <c r="AE176" s="129">
        <v>1350688</v>
      </c>
      <c r="AF176" s="190">
        <v>45839</v>
      </c>
      <c r="AG176" s="190">
        <v>45852</v>
      </c>
      <c r="AH176" s="375"/>
      <c r="AI176" s="222"/>
      <c r="AJ176" s="222"/>
      <c r="BI176" s="192" t="s">
        <v>278</v>
      </c>
      <c r="BJ176" s="187" t="s">
        <v>332</v>
      </c>
      <c r="BK176" s="192" t="s">
        <v>280</v>
      </c>
      <c r="BL176" s="189">
        <v>138</v>
      </c>
      <c r="BM176" s="190">
        <v>45680</v>
      </c>
      <c r="BN176" s="208">
        <v>2002609177</v>
      </c>
      <c r="BO176" s="203">
        <v>313</v>
      </c>
      <c r="BP176" s="190">
        <v>45680</v>
      </c>
      <c r="BQ176" s="204">
        <v>16594159</v>
      </c>
      <c r="CS176" s="197" t="s">
        <v>1376</v>
      </c>
      <c r="CT176" s="199">
        <v>1121894853.0999999</v>
      </c>
      <c r="CU176" s="203">
        <v>504</v>
      </c>
      <c r="CV176" s="203" t="s">
        <v>773</v>
      </c>
      <c r="CY176" s="192">
        <v>8219</v>
      </c>
      <c r="CZ176" s="192" t="s">
        <v>290</v>
      </c>
      <c r="DA176" s="201">
        <f t="shared" si="7"/>
        <v>16594159</v>
      </c>
      <c r="DB176" s="221">
        <f t="shared" si="8"/>
        <v>0</v>
      </c>
      <c r="DC176" s="201">
        <f t="shared" si="6"/>
        <v>0</v>
      </c>
      <c r="DZ176" s="278" t="s">
        <v>2048</v>
      </c>
      <c r="EA176" s="134" t="s">
        <v>703</v>
      </c>
      <c r="EB176" s="130">
        <v>17346234</v>
      </c>
      <c r="EC176" s="168">
        <v>45852</v>
      </c>
    </row>
    <row r="177" spans="1:133" x14ac:dyDescent="0.3">
      <c r="A177" s="194"/>
      <c r="B177" s="194" t="s">
        <v>2049</v>
      </c>
      <c r="C177" s="251">
        <v>45505263</v>
      </c>
      <c r="D177" s="194" t="s">
        <v>552</v>
      </c>
      <c r="E177" s="194" t="s">
        <v>291</v>
      </c>
      <c r="F177" s="194" t="s">
        <v>553</v>
      </c>
      <c r="G177" s="124">
        <v>45680</v>
      </c>
      <c r="H177" s="261">
        <v>18604104</v>
      </c>
      <c r="I177" s="194" t="s">
        <v>1852</v>
      </c>
      <c r="J177" s="124">
        <v>45680</v>
      </c>
      <c r="K177" s="124">
        <v>45852</v>
      </c>
      <c r="L177" s="194" t="s">
        <v>288</v>
      </c>
      <c r="M177" s="194" t="s">
        <v>288</v>
      </c>
      <c r="N177" s="194" t="s">
        <v>288</v>
      </c>
      <c r="O177" s="209">
        <v>6</v>
      </c>
      <c r="P177" s="131">
        <v>4110209</v>
      </c>
      <c r="Q177" s="200">
        <v>45680</v>
      </c>
      <c r="R177" s="190">
        <v>45716</v>
      </c>
      <c r="S177" s="131">
        <v>3244902</v>
      </c>
      <c r="T177" s="128">
        <v>45717</v>
      </c>
      <c r="U177" s="128">
        <v>45747</v>
      </c>
      <c r="V177" s="131">
        <v>3244902</v>
      </c>
      <c r="W177" s="190">
        <v>45748</v>
      </c>
      <c r="X177" s="190">
        <v>45777</v>
      </c>
      <c r="Y177" s="131">
        <v>3244902</v>
      </c>
      <c r="Z177" s="190">
        <v>45778</v>
      </c>
      <c r="AA177" s="190">
        <v>45808</v>
      </c>
      <c r="AB177" s="131">
        <v>3244902</v>
      </c>
      <c r="AC177" s="190">
        <v>45809</v>
      </c>
      <c r="AD177" s="190">
        <v>45838</v>
      </c>
      <c r="AE177" s="129">
        <v>1514287</v>
      </c>
      <c r="AF177" s="190">
        <v>45839</v>
      </c>
      <c r="AG177" s="190">
        <v>45852</v>
      </c>
      <c r="BI177" s="192" t="s">
        <v>278</v>
      </c>
      <c r="BJ177" s="187" t="s">
        <v>332</v>
      </c>
      <c r="BK177" s="192" t="s">
        <v>280</v>
      </c>
      <c r="BL177" s="189">
        <v>138</v>
      </c>
      <c r="BM177" s="190">
        <v>45680</v>
      </c>
      <c r="BN177" s="208">
        <v>2002609177</v>
      </c>
      <c r="BO177" s="203">
        <v>342</v>
      </c>
      <c r="BP177" s="190">
        <v>45680</v>
      </c>
      <c r="BQ177" s="204">
        <v>18604104</v>
      </c>
      <c r="CS177" s="179" t="s">
        <v>2050</v>
      </c>
      <c r="CT177" s="198">
        <v>45505263</v>
      </c>
      <c r="CU177" s="203">
        <v>504</v>
      </c>
      <c r="CV177" s="203" t="s">
        <v>773</v>
      </c>
      <c r="CY177" s="192">
        <v>8299</v>
      </c>
      <c r="CZ177" s="192" t="s">
        <v>290</v>
      </c>
      <c r="DA177" s="201">
        <f t="shared" si="7"/>
        <v>18604104</v>
      </c>
      <c r="DB177" s="221">
        <f t="shared" si="8"/>
        <v>0</v>
      </c>
      <c r="DC177" s="201">
        <f t="shared" si="6"/>
        <v>0</v>
      </c>
      <c r="DZ177" s="278" t="s">
        <v>2051</v>
      </c>
      <c r="EA177" s="134" t="s">
        <v>703</v>
      </c>
      <c r="EB177" s="130">
        <v>17346234</v>
      </c>
      <c r="EC177" s="168">
        <v>45852</v>
      </c>
    </row>
    <row r="178" spans="1:133" x14ac:dyDescent="0.3">
      <c r="A178" s="269"/>
      <c r="B178" s="194" t="s">
        <v>2052</v>
      </c>
      <c r="C178" s="251">
        <v>52714560</v>
      </c>
      <c r="D178" s="194" t="s">
        <v>554</v>
      </c>
      <c r="E178" s="194" t="s">
        <v>292</v>
      </c>
      <c r="F178" s="194" t="s">
        <v>555</v>
      </c>
      <c r="G178" s="124">
        <v>45680</v>
      </c>
      <c r="H178" s="261">
        <v>11046184</v>
      </c>
      <c r="I178" s="194" t="s">
        <v>1852</v>
      </c>
      <c r="J178" s="124">
        <v>45680</v>
      </c>
      <c r="K178" s="124">
        <v>45852</v>
      </c>
      <c r="L178" s="194" t="s">
        <v>288</v>
      </c>
      <c r="M178" s="194" t="s">
        <v>288</v>
      </c>
      <c r="N178" s="194" t="s">
        <v>288</v>
      </c>
      <c r="O178" s="209">
        <v>6</v>
      </c>
      <c r="P178" s="131">
        <v>2440436</v>
      </c>
      <c r="Q178" s="200">
        <v>45680</v>
      </c>
      <c r="R178" s="190">
        <v>45716</v>
      </c>
      <c r="S178" s="131">
        <v>1926660</v>
      </c>
      <c r="T178" s="128">
        <v>45717</v>
      </c>
      <c r="U178" s="128">
        <v>45747</v>
      </c>
      <c r="V178" s="131">
        <v>1926660</v>
      </c>
      <c r="W178" s="190">
        <v>45748</v>
      </c>
      <c r="X178" s="190">
        <v>45777</v>
      </c>
      <c r="Y178" s="131">
        <v>1926660</v>
      </c>
      <c r="Z178" s="190">
        <v>45778</v>
      </c>
      <c r="AA178" s="190">
        <v>45808</v>
      </c>
      <c r="AB178" s="131">
        <v>1926660</v>
      </c>
      <c r="AC178" s="190">
        <v>45809</v>
      </c>
      <c r="AD178" s="190">
        <v>45838</v>
      </c>
      <c r="AE178" s="129">
        <v>899108</v>
      </c>
      <c r="AF178" s="190">
        <v>45839</v>
      </c>
      <c r="AG178" s="190">
        <v>45852</v>
      </c>
      <c r="AH178" s="399"/>
      <c r="AI178" s="400"/>
      <c r="AJ178" s="400"/>
      <c r="BI178" s="192" t="s">
        <v>278</v>
      </c>
      <c r="BJ178" s="187" t="s">
        <v>332</v>
      </c>
      <c r="BK178" s="192" t="s">
        <v>280</v>
      </c>
      <c r="BL178" s="189">
        <v>138</v>
      </c>
      <c r="BM178" s="190">
        <v>45680</v>
      </c>
      <c r="BN178" s="208">
        <v>2002609177</v>
      </c>
      <c r="BO178" s="203">
        <v>343</v>
      </c>
      <c r="BP178" s="190">
        <v>45680</v>
      </c>
      <c r="BQ178" s="204">
        <v>11046184</v>
      </c>
      <c r="CS178" s="230" t="s">
        <v>2053</v>
      </c>
      <c r="CT178" s="198">
        <v>52714560</v>
      </c>
      <c r="CU178" s="203">
        <v>504</v>
      </c>
      <c r="CV178" s="203" t="s">
        <v>774</v>
      </c>
      <c r="CY178" s="192">
        <v>8299</v>
      </c>
      <c r="CZ178" s="192" t="s">
        <v>290</v>
      </c>
      <c r="DA178" s="201">
        <f t="shared" si="7"/>
        <v>11046184</v>
      </c>
      <c r="DB178" s="221">
        <f t="shared" si="8"/>
        <v>0</v>
      </c>
      <c r="DC178" s="201">
        <f t="shared" si="6"/>
        <v>0</v>
      </c>
      <c r="DZ178" s="278" t="s">
        <v>2054</v>
      </c>
      <c r="EA178" s="134" t="s">
        <v>278</v>
      </c>
      <c r="EB178" s="130">
        <v>17346234</v>
      </c>
      <c r="EC178" s="168">
        <v>45852</v>
      </c>
    </row>
    <row r="179" spans="1:133" x14ac:dyDescent="0.3">
      <c r="A179" s="194" t="s">
        <v>556</v>
      </c>
      <c r="B179" s="194" t="s">
        <v>2055</v>
      </c>
      <c r="C179" s="251">
        <v>1123115650</v>
      </c>
      <c r="D179" s="194" t="s">
        <v>557</v>
      </c>
      <c r="E179" s="194" t="s">
        <v>291</v>
      </c>
      <c r="F179" s="194" t="s">
        <v>558</v>
      </c>
      <c r="G179" s="124">
        <v>45680</v>
      </c>
      <c r="H179" s="261">
        <v>22479958</v>
      </c>
      <c r="I179" s="194" t="s">
        <v>1852</v>
      </c>
      <c r="J179" s="124">
        <v>45680</v>
      </c>
      <c r="K179" s="124">
        <v>45852</v>
      </c>
      <c r="L179" s="194" t="s">
        <v>288</v>
      </c>
      <c r="M179" s="194" t="s">
        <v>288</v>
      </c>
      <c r="N179" s="194" t="s">
        <v>288</v>
      </c>
      <c r="O179" s="209">
        <v>6</v>
      </c>
      <c r="P179" s="131">
        <v>4966502</v>
      </c>
      <c r="Q179" s="200">
        <v>45680</v>
      </c>
      <c r="R179" s="190">
        <v>45716</v>
      </c>
      <c r="S179" s="131">
        <v>3920923</v>
      </c>
      <c r="T179" s="128">
        <v>45717</v>
      </c>
      <c r="U179" s="128">
        <v>45747</v>
      </c>
      <c r="V179" s="131">
        <v>3920923</v>
      </c>
      <c r="W179" s="190">
        <v>45748</v>
      </c>
      <c r="X179" s="190">
        <v>45777</v>
      </c>
      <c r="Y179" s="131">
        <v>3920923</v>
      </c>
      <c r="Z179" s="190">
        <v>45778</v>
      </c>
      <c r="AA179" s="190">
        <v>45808</v>
      </c>
      <c r="AB179" s="131">
        <v>3920923</v>
      </c>
      <c r="AC179" s="190">
        <v>45809</v>
      </c>
      <c r="AD179" s="190">
        <v>45838</v>
      </c>
      <c r="AE179" s="129">
        <v>1829764</v>
      </c>
      <c r="AF179" s="190">
        <v>45839</v>
      </c>
      <c r="AG179" s="190">
        <v>45852</v>
      </c>
      <c r="BI179" s="192" t="s">
        <v>278</v>
      </c>
      <c r="BJ179" s="187" t="s">
        <v>332</v>
      </c>
      <c r="BK179" s="192" t="s">
        <v>280</v>
      </c>
      <c r="BL179" s="189">
        <v>138</v>
      </c>
      <c r="BM179" s="190">
        <v>45680</v>
      </c>
      <c r="BN179" s="208">
        <v>2002609177</v>
      </c>
      <c r="BO179" s="203">
        <v>321</v>
      </c>
      <c r="BP179" s="190">
        <v>45680</v>
      </c>
      <c r="BQ179" s="204">
        <v>22479958</v>
      </c>
      <c r="CS179" s="197" t="s">
        <v>2056</v>
      </c>
      <c r="CT179" s="198">
        <v>1123115650.0999999</v>
      </c>
      <c r="CU179" s="203">
        <v>504</v>
      </c>
      <c r="CV179" s="203" t="s">
        <v>774</v>
      </c>
      <c r="CY179" s="192">
        <v>8299</v>
      </c>
      <c r="CZ179" s="192" t="s">
        <v>290</v>
      </c>
      <c r="DA179" s="201">
        <f t="shared" si="7"/>
        <v>22479958</v>
      </c>
      <c r="DB179" s="221">
        <f t="shared" si="8"/>
        <v>0</v>
      </c>
      <c r="DC179" s="201">
        <f t="shared" si="6"/>
        <v>0</v>
      </c>
      <c r="DZ179" s="278" t="s">
        <v>2057</v>
      </c>
      <c r="EA179" s="134" t="s">
        <v>278</v>
      </c>
      <c r="EB179" s="130">
        <v>17346234</v>
      </c>
      <c r="EC179" s="168">
        <v>45852</v>
      </c>
    </row>
    <row r="180" spans="1:133" x14ac:dyDescent="0.3">
      <c r="A180" s="266"/>
      <c r="B180" s="194" t="s">
        <v>2058</v>
      </c>
      <c r="C180" s="251">
        <v>40332720</v>
      </c>
      <c r="D180" s="194" t="s">
        <v>559</v>
      </c>
      <c r="E180" s="194" t="s">
        <v>291</v>
      </c>
      <c r="F180" s="194" t="s">
        <v>560</v>
      </c>
      <c r="G180" s="124">
        <v>45680</v>
      </c>
      <c r="H180" s="261">
        <v>16594159</v>
      </c>
      <c r="I180" s="194" t="s">
        <v>1852</v>
      </c>
      <c r="J180" s="124">
        <v>45680</v>
      </c>
      <c r="K180" s="124">
        <v>45852</v>
      </c>
      <c r="L180" s="194" t="s">
        <v>288</v>
      </c>
      <c r="M180" s="194" t="s">
        <v>288</v>
      </c>
      <c r="N180" s="194" t="s">
        <v>288</v>
      </c>
      <c r="O180" s="209">
        <v>6</v>
      </c>
      <c r="P180" s="131">
        <v>3666151</v>
      </c>
      <c r="Q180" s="200">
        <v>45680</v>
      </c>
      <c r="R180" s="190">
        <v>45716</v>
      </c>
      <c r="S180" s="131">
        <v>2894330</v>
      </c>
      <c r="T180" s="128">
        <v>45717</v>
      </c>
      <c r="U180" s="128">
        <v>45747</v>
      </c>
      <c r="V180" s="131">
        <v>2894330</v>
      </c>
      <c r="W180" s="190">
        <v>45748</v>
      </c>
      <c r="X180" s="190">
        <v>45777</v>
      </c>
      <c r="Y180" s="131">
        <v>2894330</v>
      </c>
      <c r="Z180" s="190">
        <v>45778</v>
      </c>
      <c r="AA180" s="190">
        <v>45808</v>
      </c>
      <c r="AB180" s="131">
        <v>2894330</v>
      </c>
      <c r="AC180" s="190">
        <v>45809</v>
      </c>
      <c r="AD180" s="190">
        <v>45838</v>
      </c>
      <c r="AE180" s="129">
        <v>1350688</v>
      </c>
      <c r="AF180" s="190">
        <v>45839</v>
      </c>
      <c r="AG180" s="190">
        <v>45852</v>
      </c>
      <c r="BI180" s="192" t="s">
        <v>278</v>
      </c>
      <c r="BJ180" s="187" t="s">
        <v>332</v>
      </c>
      <c r="BK180" s="192" t="s">
        <v>280</v>
      </c>
      <c r="BL180" s="189">
        <v>138</v>
      </c>
      <c r="BM180" s="190">
        <v>45680</v>
      </c>
      <c r="BN180" s="208">
        <v>2002609177</v>
      </c>
      <c r="BO180" s="203">
        <v>284</v>
      </c>
      <c r="BP180" s="190">
        <v>45680</v>
      </c>
      <c r="BQ180" s="204">
        <v>16594159</v>
      </c>
      <c r="CS180" s="197" t="s">
        <v>2059</v>
      </c>
      <c r="CT180" s="199">
        <v>40332720</v>
      </c>
      <c r="CU180" s="203">
        <v>504</v>
      </c>
      <c r="CV180" s="203" t="s">
        <v>774</v>
      </c>
      <c r="CY180" s="192">
        <v>7310</v>
      </c>
      <c r="CZ180" s="192" t="s">
        <v>290</v>
      </c>
      <c r="DA180" s="201">
        <f t="shared" si="7"/>
        <v>16594159</v>
      </c>
      <c r="DB180" s="221">
        <f t="shared" si="8"/>
        <v>0</v>
      </c>
      <c r="DC180" s="201">
        <f t="shared" si="6"/>
        <v>0</v>
      </c>
      <c r="DZ180" s="278" t="s">
        <v>2060</v>
      </c>
      <c r="EA180" s="134" t="s">
        <v>278</v>
      </c>
      <c r="EB180" s="130">
        <v>17346234</v>
      </c>
      <c r="EC180" s="168">
        <v>45852</v>
      </c>
    </row>
    <row r="181" spans="1:133" ht="14.4" x14ac:dyDescent="0.3">
      <c r="A181" s="194"/>
      <c r="B181" s="194" t="s">
        <v>2061</v>
      </c>
      <c r="C181" s="251">
        <v>1120352925</v>
      </c>
      <c r="D181" s="194" t="s">
        <v>2062</v>
      </c>
      <c r="E181" s="194" t="s">
        <v>291</v>
      </c>
      <c r="F181" s="194" t="s">
        <v>430</v>
      </c>
      <c r="G181" s="124">
        <v>45680</v>
      </c>
      <c r="H181" s="261">
        <v>22479958</v>
      </c>
      <c r="I181" s="194" t="s">
        <v>1852</v>
      </c>
      <c r="J181" s="124">
        <v>45680</v>
      </c>
      <c r="K181" s="124">
        <v>45852</v>
      </c>
      <c r="L181" s="194" t="s">
        <v>288</v>
      </c>
      <c r="M181" s="194" t="s">
        <v>288</v>
      </c>
      <c r="N181" s="194" t="s">
        <v>288</v>
      </c>
      <c r="O181" s="209">
        <v>6</v>
      </c>
      <c r="P181" s="131">
        <v>4966502</v>
      </c>
      <c r="Q181" s="200">
        <v>45680</v>
      </c>
      <c r="R181" s="190">
        <v>45716</v>
      </c>
      <c r="S181" s="131">
        <v>3920923</v>
      </c>
      <c r="T181" s="128">
        <v>45717</v>
      </c>
      <c r="U181" s="128">
        <v>45747</v>
      </c>
      <c r="V181" s="131">
        <v>3920923</v>
      </c>
      <c r="W181" s="190">
        <v>45748</v>
      </c>
      <c r="X181" s="190">
        <v>45777</v>
      </c>
      <c r="Y181" s="131">
        <v>3920923</v>
      </c>
      <c r="Z181" s="190">
        <v>45778</v>
      </c>
      <c r="AA181" s="190">
        <v>45808</v>
      </c>
      <c r="AB181" s="131">
        <v>3920923</v>
      </c>
      <c r="AC181" s="190">
        <v>45809</v>
      </c>
      <c r="AD181" s="190">
        <v>45838</v>
      </c>
      <c r="AE181" s="129">
        <v>1829764</v>
      </c>
      <c r="AF181" s="190">
        <v>45839</v>
      </c>
      <c r="AG181" s="190">
        <v>45852</v>
      </c>
      <c r="AH181" s="375"/>
      <c r="AI181" s="222"/>
      <c r="AJ181" s="222"/>
      <c r="BI181" s="192" t="s">
        <v>278</v>
      </c>
      <c r="BJ181" s="187" t="s">
        <v>332</v>
      </c>
      <c r="BK181" s="192" t="s">
        <v>280</v>
      </c>
      <c r="BL181" s="189">
        <v>138</v>
      </c>
      <c r="BM181" s="190">
        <v>45680</v>
      </c>
      <c r="BN181" s="208">
        <v>2002609177</v>
      </c>
      <c r="BO181" s="203">
        <v>354</v>
      </c>
      <c r="BP181" s="190">
        <v>45680</v>
      </c>
      <c r="BQ181" s="204">
        <v>22479958</v>
      </c>
      <c r="CS181" s="197" t="s">
        <v>2063</v>
      </c>
      <c r="CT181" s="198">
        <v>1120352925</v>
      </c>
      <c r="CU181" s="203">
        <v>504</v>
      </c>
      <c r="CV181" s="203" t="s">
        <v>774</v>
      </c>
      <c r="CY181" s="192">
        <v>8299</v>
      </c>
      <c r="CZ181" s="192" t="s">
        <v>290</v>
      </c>
      <c r="DA181" s="201">
        <f t="shared" si="7"/>
        <v>22479958</v>
      </c>
      <c r="DB181" s="221">
        <f t="shared" si="8"/>
        <v>0</v>
      </c>
      <c r="DC181" s="201">
        <f t="shared" si="6"/>
        <v>0</v>
      </c>
      <c r="DZ181" s="278" t="s">
        <v>2064</v>
      </c>
      <c r="EA181" s="134" t="s">
        <v>278</v>
      </c>
      <c r="EB181" s="130">
        <v>17346234</v>
      </c>
      <c r="EC181" s="168">
        <v>45852</v>
      </c>
    </row>
    <row r="182" spans="1:133" x14ac:dyDescent="0.3">
      <c r="A182" s="194"/>
      <c r="B182" s="194" t="s">
        <v>2065</v>
      </c>
      <c r="C182" s="251">
        <v>1121844160</v>
      </c>
      <c r="D182" s="194" t="s">
        <v>561</v>
      </c>
      <c r="E182" s="194" t="s">
        <v>291</v>
      </c>
      <c r="F182" s="194" t="s">
        <v>430</v>
      </c>
      <c r="G182" s="124">
        <v>45680</v>
      </c>
      <c r="H182" s="261">
        <v>16594159</v>
      </c>
      <c r="I182" s="194" t="s">
        <v>1852</v>
      </c>
      <c r="J182" s="124">
        <v>45680</v>
      </c>
      <c r="K182" s="124">
        <v>45852</v>
      </c>
      <c r="L182" s="194" t="s">
        <v>288</v>
      </c>
      <c r="M182" s="194" t="s">
        <v>288</v>
      </c>
      <c r="N182" s="194" t="s">
        <v>288</v>
      </c>
      <c r="O182" s="209">
        <v>6</v>
      </c>
      <c r="P182" s="131">
        <v>3666151</v>
      </c>
      <c r="Q182" s="200">
        <v>45680</v>
      </c>
      <c r="R182" s="190">
        <v>45716</v>
      </c>
      <c r="S182" s="131">
        <v>2894330</v>
      </c>
      <c r="T182" s="128">
        <v>45717</v>
      </c>
      <c r="U182" s="128">
        <v>45747</v>
      </c>
      <c r="V182" s="131">
        <v>2894330</v>
      </c>
      <c r="W182" s="190">
        <v>45748</v>
      </c>
      <c r="X182" s="190">
        <v>45777</v>
      </c>
      <c r="Y182" s="131">
        <v>2894330</v>
      </c>
      <c r="Z182" s="190">
        <v>45778</v>
      </c>
      <c r="AA182" s="190">
        <v>45808</v>
      </c>
      <c r="AB182" s="131">
        <v>2894330</v>
      </c>
      <c r="AC182" s="190">
        <v>45809</v>
      </c>
      <c r="AD182" s="190">
        <v>45838</v>
      </c>
      <c r="AE182" s="129">
        <v>1350688</v>
      </c>
      <c r="AF182" s="190">
        <v>45839</v>
      </c>
      <c r="AG182" s="190">
        <v>45852</v>
      </c>
      <c r="BI182" s="192" t="s">
        <v>278</v>
      </c>
      <c r="BJ182" s="187" t="s">
        <v>332</v>
      </c>
      <c r="BK182" s="192" t="s">
        <v>280</v>
      </c>
      <c r="BL182" s="189">
        <v>138</v>
      </c>
      <c r="BM182" s="190">
        <v>45680</v>
      </c>
      <c r="BN182" s="208">
        <v>2002609177</v>
      </c>
      <c r="BO182" s="203">
        <v>358</v>
      </c>
      <c r="BP182" s="190">
        <v>45680</v>
      </c>
      <c r="BQ182" s="204">
        <v>16594159</v>
      </c>
      <c r="CS182" s="197" t="s">
        <v>2066</v>
      </c>
      <c r="CT182" s="198">
        <v>1121844160</v>
      </c>
      <c r="CU182" s="203">
        <v>504</v>
      </c>
      <c r="CV182" s="203" t="s">
        <v>774</v>
      </c>
      <c r="CY182" s="227">
        <v>8299</v>
      </c>
      <c r="CZ182" s="188" t="s">
        <v>290</v>
      </c>
      <c r="DA182" s="201">
        <f t="shared" si="7"/>
        <v>16594159</v>
      </c>
      <c r="DB182" s="221">
        <f t="shared" si="8"/>
        <v>0</v>
      </c>
      <c r="DC182" s="201">
        <f t="shared" si="6"/>
        <v>0</v>
      </c>
      <c r="DZ182" s="278" t="s">
        <v>2067</v>
      </c>
      <c r="EA182" s="134" t="s">
        <v>278</v>
      </c>
      <c r="EB182" s="130">
        <v>17346234</v>
      </c>
      <c r="EC182" s="168">
        <v>45852</v>
      </c>
    </row>
    <row r="183" spans="1:133" x14ac:dyDescent="0.3">
      <c r="A183" s="194"/>
      <c r="B183" s="194" t="s">
        <v>2068</v>
      </c>
      <c r="C183" s="251">
        <v>1121896951</v>
      </c>
      <c r="D183" s="194" t="s">
        <v>2069</v>
      </c>
      <c r="E183" s="194" t="s">
        <v>292</v>
      </c>
      <c r="F183" s="186" t="s">
        <v>2070</v>
      </c>
      <c r="G183" s="124">
        <v>45680</v>
      </c>
      <c r="H183" s="261">
        <v>14728245</v>
      </c>
      <c r="I183" s="194" t="s">
        <v>1852</v>
      </c>
      <c r="J183" s="124">
        <v>45680</v>
      </c>
      <c r="K183" s="124">
        <v>45852</v>
      </c>
      <c r="L183" s="194" t="s">
        <v>288</v>
      </c>
      <c r="M183" s="194" t="s">
        <v>288</v>
      </c>
      <c r="N183" s="194" t="s">
        <v>288</v>
      </c>
      <c r="O183" s="209">
        <v>6</v>
      </c>
      <c r="P183" s="131">
        <v>3253915</v>
      </c>
      <c r="Q183" s="200">
        <v>45680</v>
      </c>
      <c r="R183" s="190">
        <v>45716</v>
      </c>
      <c r="S183" s="131">
        <v>2568880</v>
      </c>
      <c r="T183" s="128">
        <v>45717</v>
      </c>
      <c r="U183" s="128">
        <v>45747</v>
      </c>
      <c r="V183" s="131">
        <v>2568880</v>
      </c>
      <c r="W183" s="190">
        <v>45748</v>
      </c>
      <c r="X183" s="190">
        <v>45777</v>
      </c>
      <c r="Y183" s="131">
        <v>2568880</v>
      </c>
      <c r="Z183" s="190">
        <v>45778</v>
      </c>
      <c r="AA183" s="190">
        <v>45808</v>
      </c>
      <c r="AB183" s="131">
        <v>2568880</v>
      </c>
      <c r="AC183" s="190">
        <v>45809</v>
      </c>
      <c r="AD183" s="190">
        <v>45838</v>
      </c>
      <c r="AE183" s="129">
        <v>1198810</v>
      </c>
      <c r="AF183" s="190">
        <v>45839</v>
      </c>
      <c r="AG183" s="190">
        <v>45852</v>
      </c>
      <c r="AH183" s="399"/>
      <c r="AI183" s="400"/>
      <c r="AJ183" s="400"/>
      <c r="BI183" s="192" t="s">
        <v>278</v>
      </c>
      <c r="BJ183" s="187" t="s">
        <v>332</v>
      </c>
      <c r="BK183" s="192" t="s">
        <v>280</v>
      </c>
      <c r="BL183" s="189">
        <v>138</v>
      </c>
      <c r="BM183" s="190">
        <v>45680</v>
      </c>
      <c r="BN183" s="208">
        <v>2002609177</v>
      </c>
      <c r="BO183" s="203">
        <v>364</v>
      </c>
      <c r="BP183" s="190">
        <v>45680</v>
      </c>
      <c r="BQ183" s="204">
        <v>14728245</v>
      </c>
      <c r="CS183" s="197" t="s">
        <v>2071</v>
      </c>
      <c r="CT183" s="199">
        <v>1121896951</v>
      </c>
      <c r="CU183" s="203">
        <v>504</v>
      </c>
      <c r="CV183" s="203" t="s">
        <v>774</v>
      </c>
      <c r="CY183" s="227">
        <v>6920</v>
      </c>
      <c r="CZ183" s="188" t="s">
        <v>289</v>
      </c>
      <c r="DA183" s="201">
        <f t="shared" si="7"/>
        <v>14728245</v>
      </c>
      <c r="DB183" s="221">
        <f t="shared" si="8"/>
        <v>0</v>
      </c>
      <c r="DC183" s="201">
        <f t="shared" si="6"/>
        <v>0</v>
      </c>
      <c r="DZ183" s="278" t="s">
        <v>2072</v>
      </c>
      <c r="EA183" s="134" t="s">
        <v>278</v>
      </c>
      <c r="EB183" s="130">
        <v>17346234</v>
      </c>
      <c r="EC183" s="168">
        <v>45852</v>
      </c>
    </row>
    <row r="184" spans="1:133" x14ac:dyDescent="0.3">
      <c r="A184" s="194"/>
      <c r="B184" s="194" t="s">
        <v>2073</v>
      </c>
      <c r="C184" s="251">
        <v>1120358889</v>
      </c>
      <c r="D184" s="194" t="s">
        <v>562</v>
      </c>
      <c r="E184" s="194" t="s">
        <v>292</v>
      </c>
      <c r="F184" s="194" t="s">
        <v>563</v>
      </c>
      <c r="G184" s="124">
        <v>45680</v>
      </c>
      <c r="H184" s="261">
        <v>13177912</v>
      </c>
      <c r="I184" s="194" t="s">
        <v>1852</v>
      </c>
      <c r="J184" s="124">
        <v>45680</v>
      </c>
      <c r="K184" s="124">
        <v>45852</v>
      </c>
      <c r="L184" s="194" t="s">
        <v>288</v>
      </c>
      <c r="M184" s="194" t="s">
        <v>288</v>
      </c>
      <c r="N184" s="194" t="s">
        <v>288</v>
      </c>
      <c r="O184" s="209">
        <v>6</v>
      </c>
      <c r="P184" s="131">
        <v>2911399</v>
      </c>
      <c r="Q184" s="200">
        <v>45680</v>
      </c>
      <c r="R184" s="190">
        <v>45716</v>
      </c>
      <c r="S184" s="131">
        <v>2298473</v>
      </c>
      <c r="T184" s="128">
        <v>45717</v>
      </c>
      <c r="U184" s="128">
        <v>45747</v>
      </c>
      <c r="V184" s="131">
        <v>2298473</v>
      </c>
      <c r="W184" s="190">
        <v>45748</v>
      </c>
      <c r="X184" s="190">
        <v>45777</v>
      </c>
      <c r="Y184" s="131">
        <v>2298473</v>
      </c>
      <c r="Z184" s="190">
        <v>45778</v>
      </c>
      <c r="AA184" s="190">
        <v>45808</v>
      </c>
      <c r="AB184" s="131">
        <v>2298473</v>
      </c>
      <c r="AC184" s="190">
        <v>45809</v>
      </c>
      <c r="AD184" s="190">
        <v>45838</v>
      </c>
      <c r="AE184" s="129">
        <v>1072621</v>
      </c>
      <c r="AF184" s="190">
        <v>45839</v>
      </c>
      <c r="AG184" s="190">
        <v>45852</v>
      </c>
      <c r="BI184" s="192" t="s">
        <v>278</v>
      </c>
      <c r="BJ184" s="187" t="s">
        <v>332</v>
      </c>
      <c r="BK184" s="192" t="s">
        <v>280</v>
      </c>
      <c r="BL184" s="189">
        <v>138</v>
      </c>
      <c r="BM184" s="190">
        <v>45680</v>
      </c>
      <c r="BN184" s="208">
        <v>2002609177</v>
      </c>
      <c r="BO184" s="203">
        <v>302</v>
      </c>
      <c r="BP184" s="190">
        <v>45680</v>
      </c>
      <c r="BQ184" s="204">
        <v>13177912</v>
      </c>
      <c r="CS184" s="197" t="s">
        <v>2074</v>
      </c>
      <c r="CT184" s="199">
        <v>1120358889.4000001</v>
      </c>
      <c r="CU184" s="203">
        <v>504</v>
      </c>
      <c r="CV184" s="203" t="s">
        <v>774</v>
      </c>
      <c r="CY184" s="192">
        <v>8299</v>
      </c>
      <c r="CZ184" s="192" t="s">
        <v>808</v>
      </c>
      <c r="DA184" s="201">
        <f t="shared" si="7"/>
        <v>13177912</v>
      </c>
      <c r="DB184" s="221">
        <f t="shared" si="8"/>
        <v>0</v>
      </c>
      <c r="DC184" s="201">
        <f t="shared" si="6"/>
        <v>0</v>
      </c>
      <c r="DZ184" s="278" t="s">
        <v>2075</v>
      </c>
      <c r="EA184" s="134" t="s">
        <v>278</v>
      </c>
      <c r="EB184" s="130">
        <v>17346234</v>
      </c>
      <c r="EC184" s="168">
        <v>45852</v>
      </c>
    </row>
    <row r="185" spans="1:133" x14ac:dyDescent="0.3">
      <c r="A185" s="194"/>
      <c r="B185" s="194" t="s">
        <v>2076</v>
      </c>
      <c r="C185" s="251">
        <v>53139345</v>
      </c>
      <c r="D185" s="194" t="s">
        <v>564</v>
      </c>
      <c r="E185" s="194" t="s">
        <v>292</v>
      </c>
      <c r="F185" s="194" t="s">
        <v>565</v>
      </c>
      <c r="G185" s="124">
        <v>45680</v>
      </c>
      <c r="H185" s="261">
        <v>13177912</v>
      </c>
      <c r="I185" s="194" t="s">
        <v>1852</v>
      </c>
      <c r="J185" s="124">
        <v>45680</v>
      </c>
      <c r="K185" s="124">
        <v>45852</v>
      </c>
      <c r="L185" s="194" t="s">
        <v>288</v>
      </c>
      <c r="M185" s="194" t="s">
        <v>288</v>
      </c>
      <c r="N185" s="194" t="s">
        <v>288</v>
      </c>
      <c r="O185" s="209">
        <v>6</v>
      </c>
      <c r="P185" s="131">
        <v>2911399</v>
      </c>
      <c r="Q185" s="200">
        <v>45680</v>
      </c>
      <c r="R185" s="190">
        <v>45716</v>
      </c>
      <c r="S185" s="131">
        <v>2298473</v>
      </c>
      <c r="T185" s="128">
        <v>45717</v>
      </c>
      <c r="U185" s="128">
        <v>45747</v>
      </c>
      <c r="V185" s="131">
        <v>2298473</v>
      </c>
      <c r="W185" s="190">
        <v>45748</v>
      </c>
      <c r="X185" s="190">
        <v>45777</v>
      </c>
      <c r="Y185" s="131">
        <v>2298473</v>
      </c>
      <c r="Z185" s="190">
        <v>45778</v>
      </c>
      <c r="AA185" s="190">
        <v>45808</v>
      </c>
      <c r="AB185" s="131">
        <v>2298473</v>
      </c>
      <c r="AC185" s="190">
        <v>45809</v>
      </c>
      <c r="AD185" s="190">
        <v>45838</v>
      </c>
      <c r="AE185" s="129">
        <v>1072621</v>
      </c>
      <c r="AF185" s="190">
        <v>45839</v>
      </c>
      <c r="AG185" s="190">
        <v>45852</v>
      </c>
      <c r="BI185" s="192" t="s">
        <v>278</v>
      </c>
      <c r="BJ185" s="187" t="s">
        <v>332</v>
      </c>
      <c r="BK185" s="192" t="s">
        <v>280</v>
      </c>
      <c r="BL185" s="189">
        <v>138</v>
      </c>
      <c r="BM185" s="190">
        <v>45680</v>
      </c>
      <c r="BN185" s="208">
        <v>2002609177</v>
      </c>
      <c r="BO185" s="203">
        <v>344</v>
      </c>
      <c r="BP185" s="190">
        <v>45680</v>
      </c>
      <c r="BQ185" s="204">
        <v>13177912</v>
      </c>
      <c r="CS185" s="197" t="s">
        <v>2077</v>
      </c>
      <c r="CT185" s="199">
        <v>53139345</v>
      </c>
      <c r="CU185" s="203">
        <v>504</v>
      </c>
      <c r="CV185" s="203" t="s">
        <v>774</v>
      </c>
      <c r="CY185" s="192">
        <v>8299</v>
      </c>
      <c r="CZ185" s="192" t="s">
        <v>290</v>
      </c>
      <c r="DA185" s="201">
        <f t="shared" si="7"/>
        <v>13177912</v>
      </c>
      <c r="DB185" s="221">
        <f t="shared" si="8"/>
        <v>0</v>
      </c>
      <c r="DC185" s="201">
        <f t="shared" si="6"/>
        <v>0</v>
      </c>
      <c r="DZ185" s="278" t="s">
        <v>2078</v>
      </c>
      <c r="EA185" s="134" t="s">
        <v>278</v>
      </c>
      <c r="EB185" s="130">
        <v>17346234</v>
      </c>
      <c r="EC185" s="168">
        <v>45852</v>
      </c>
    </row>
    <row r="186" spans="1:133" ht="14.4" x14ac:dyDescent="0.3">
      <c r="A186" s="194"/>
      <c r="B186" s="194" t="s">
        <v>2079</v>
      </c>
      <c r="C186" s="251">
        <v>1010063403</v>
      </c>
      <c r="D186" s="194" t="s">
        <v>566</v>
      </c>
      <c r="E186" s="194" t="s">
        <v>291</v>
      </c>
      <c r="F186" s="194" t="s">
        <v>560</v>
      </c>
      <c r="G186" s="124">
        <v>45680</v>
      </c>
      <c r="H186" s="261">
        <v>18604105</v>
      </c>
      <c r="I186" s="194" t="s">
        <v>1852</v>
      </c>
      <c r="J186" s="124">
        <v>45680</v>
      </c>
      <c r="K186" s="124">
        <v>45852</v>
      </c>
      <c r="L186" s="194" t="s">
        <v>288</v>
      </c>
      <c r="M186" s="194" t="s">
        <v>288</v>
      </c>
      <c r="N186" s="194" t="s">
        <v>288</v>
      </c>
      <c r="O186" s="209">
        <v>6</v>
      </c>
      <c r="P186" s="131">
        <v>4110209</v>
      </c>
      <c r="Q186" s="200">
        <v>45680</v>
      </c>
      <c r="R186" s="190">
        <v>45716</v>
      </c>
      <c r="S186" s="131">
        <v>3244902</v>
      </c>
      <c r="T186" s="128">
        <v>45717</v>
      </c>
      <c r="U186" s="128">
        <v>45747</v>
      </c>
      <c r="V186" s="131">
        <v>3244902</v>
      </c>
      <c r="W186" s="190">
        <v>45748</v>
      </c>
      <c r="X186" s="190">
        <v>45777</v>
      </c>
      <c r="Y186" s="131">
        <v>3244902</v>
      </c>
      <c r="Z186" s="190">
        <v>45778</v>
      </c>
      <c r="AA186" s="190">
        <v>45808</v>
      </c>
      <c r="AB186" s="131">
        <v>3244902</v>
      </c>
      <c r="AC186" s="190">
        <v>45809</v>
      </c>
      <c r="AD186" s="190">
        <v>45838</v>
      </c>
      <c r="AE186" s="129">
        <v>1514288</v>
      </c>
      <c r="AF186" s="190">
        <v>45839</v>
      </c>
      <c r="AG186" s="190">
        <v>45852</v>
      </c>
      <c r="AH186" s="375"/>
      <c r="AI186" s="222"/>
      <c r="AJ186" s="222"/>
      <c r="BI186" s="192" t="s">
        <v>278</v>
      </c>
      <c r="BJ186" s="187" t="s">
        <v>332</v>
      </c>
      <c r="BK186" s="192" t="s">
        <v>280</v>
      </c>
      <c r="BL186" s="189">
        <v>138</v>
      </c>
      <c r="BM186" s="190">
        <v>45680</v>
      </c>
      <c r="BN186" s="208">
        <v>2002609177</v>
      </c>
      <c r="BO186" s="203">
        <v>351</v>
      </c>
      <c r="BP186" s="190">
        <v>45680</v>
      </c>
      <c r="BQ186" s="204">
        <v>18604105</v>
      </c>
      <c r="CS186" s="214" t="s">
        <v>2080</v>
      </c>
      <c r="CT186" s="199">
        <v>1010063403</v>
      </c>
      <c r="CU186" s="203">
        <v>504</v>
      </c>
      <c r="CV186" s="203" t="s">
        <v>774</v>
      </c>
      <c r="CY186" s="192">
        <v>8299</v>
      </c>
      <c r="CZ186" s="192" t="s">
        <v>290</v>
      </c>
      <c r="DA186" s="201">
        <f t="shared" si="7"/>
        <v>18604105</v>
      </c>
      <c r="DB186" s="221">
        <f t="shared" si="8"/>
        <v>0</v>
      </c>
      <c r="DC186" s="201">
        <f t="shared" si="6"/>
        <v>0</v>
      </c>
      <c r="DZ186" s="278" t="s">
        <v>2081</v>
      </c>
      <c r="EA186" s="134" t="s">
        <v>278</v>
      </c>
      <c r="EB186" s="130">
        <v>17346234</v>
      </c>
      <c r="EC186" s="168">
        <v>45852</v>
      </c>
    </row>
    <row r="187" spans="1:133" x14ac:dyDescent="0.3">
      <c r="A187" s="194"/>
      <c r="B187" s="194" t="s">
        <v>2082</v>
      </c>
      <c r="C187" s="251">
        <v>1121957218</v>
      </c>
      <c r="D187" s="270" t="s">
        <v>567</v>
      </c>
      <c r="E187" s="194" t="s">
        <v>291</v>
      </c>
      <c r="F187" s="194" t="s">
        <v>560</v>
      </c>
      <c r="G187" s="124">
        <v>45680</v>
      </c>
      <c r="H187" s="261">
        <v>16594159</v>
      </c>
      <c r="I187" s="194" t="s">
        <v>1852</v>
      </c>
      <c r="J187" s="124">
        <v>45680</v>
      </c>
      <c r="K187" s="124">
        <v>45852</v>
      </c>
      <c r="L187" s="194" t="s">
        <v>288</v>
      </c>
      <c r="M187" s="194" t="s">
        <v>288</v>
      </c>
      <c r="N187" s="194" t="s">
        <v>288</v>
      </c>
      <c r="O187" s="209">
        <v>6</v>
      </c>
      <c r="P187" s="131">
        <v>3666151</v>
      </c>
      <c r="Q187" s="200">
        <v>45680</v>
      </c>
      <c r="R187" s="190">
        <v>45716</v>
      </c>
      <c r="S187" s="131">
        <v>2894330</v>
      </c>
      <c r="T187" s="128">
        <v>45717</v>
      </c>
      <c r="U187" s="128">
        <v>45747</v>
      </c>
      <c r="V187" s="131">
        <v>2894330</v>
      </c>
      <c r="W187" s="190">
        <v>45748</v>
      </c>
      <c r="X187" s="190">
        <v>45777</v>
      </c>
      <c r="Y187" s="131">
        <v>2894330</v>
      </c>
      <c r="Z187" s="190">
        <v>45778</v>
      </c>
      <c r="AA187" s="190">
        <v>45808</v>
      </c>
      <c r="AB187" s="131">
        <v>2894330</v>
      </c>
      <c r="AC187" s="190">
        <v>45809</v>
      </c>
      <c r="AD187" s="190">
        <v>45838</v>
      </c>
      <c r="AE187" s="129">
        <v>1350688</v>
      </c>
      <c r="AF187" s="190">
        <v>45839</v>
      </c>
      <c r="AG187" s="190">
        <v>45852</v>
      </c>
      <c r="BI187" s="192" t="s">
        <v>278</v>
      </c>
      <c r="BJ187" s="187" t="s">
        <v>332</v>
      </c>
      <c r="BK187" s="192" t="s">
        <v>280</v>
      </c>
      <c r="BL187" s="189">
        <v>138</v>
      </c>
      <c r="BM187" s="190">
        <v>45680</v>
      </c>
      <c r="BN187" s="208">
        <v>2002609177</v>
      </c>
      <c r="BO187" s="203">
        <v>367</v>
      </c>
      <c r="BP187" s="190">
        <v>45680</v>
      </c>
      <c r="BQ187" s="204">
        <v>16594159</v>
      </c>
      <c r="CS187" s="231" t="s">
        <v>2083</v>
      </c>
      <c r="CT187" s="198">
        <v>1121957218</v>
      </c>
      <c r="CU187" s="203">
        <v>504</v>
      </c>
      <c r="CV187" s="203" t="s">
        <v>774</v>
      </c>
      <c r="CY187" s="192">
        <v>8211</v>
      </c>
      <c r="CZ187" s="192" t="s">
        <v>290</v>
      </c>
      <c r="DA187" s="201">
        <f t="shared" si="7"/>
        <v>16594159</v>
      </c>
      <c r="DB187" s="221">
        <f t="shared" si="8"/>
        <v>0</v>
      </c>
      <c r="DC187" s="201">
        <f t="shared" si="6"/>
        <v>0</v>
      </c>
      <c r="DZ187" s="278" t="s">
        <v>2084</v>
      </c>
      <c r="EA187" s="134" t="s">
        <v>278</v>
      </c>
      <c r="EB187" s="130">
        <v>17346234</v>
      </c>
      <c r="EC187" s="168">
        <v>45852</v>
      </c>
    </row>
    <row r="188" spans="1:133" x14ac:dyDescent="0.3">
      <c r="A188" s="194"/>
      <c r="B188" s="194" t="s">
        <v>2085</v>
      </c>
      <c r="C188" s="253">
        <v>35260583</v>
      </c>
      <c r="D188" s="186" t="s">
        <v>568</v>
      </c>
      <c r="E188" s="194" t="s">
        <v>291</v>
      </c>
      <c r="F188" s="194" t="s">
        <v>560</v>
      </c>
      <c r="G188" s="124">
        <v>45680</v>
      </c>
      <c r="H188" s="261">
        <v>18604105</v>
      </c>
      <c r="I188" s="194" t="s">
        <v>1852</v>
      </c>
      <c r="J188" s="124">
        <v>45680</v>
      </c>
      <c r="K188" s="124">
        <v>45852</v>
      </c>
      <c r="L188" s="194" t="s">
        <v>288</v>
      </c>
      <c r="M188" s="194" t="s">
        <v>288</v>
      </c>
      <c r="N188" s="194" t="s">
        <v>288</v>
      </c>
      <c r="O188" s="209">
        <v>6</v>
      </c>
      <c r="P188" s="131">
        <v>4110209</v>
      </c>
      <c r="Q188" s="200">
        <v>45680</v>
      </c>
      <c r="R188" s="190">
        <v>45716</v>
      </c>
      <c r="S188" s="131">
        <v>3244902</v>
      </c>
      <c r="T188" s="128">
        <v>45717</v>
      </c>
      <c r="U188" s="128">
        <v>45747</v>
      </c>
      <c r="V188" s="131">
        <v>3244902</v>
      </c>
      <c r="W188" s="190">
        <v>45748</v>
      </c>
      <c r="X188" s="190">
        <v>45777</v>
      </c>
      <c r="Y188" s="131">
        <v>3244902</v>
      </c>
      <c r="Z188" s="190">
        <v>45778</v>
      </c>
      <c r="AA188" s="190">
        <v>45808</v>
      </c>
      <c r="AB188" s="131">
        <v>3244902</v>
      </c>
      <c r="AC188" s="190">
        <v>45809</v>
      </c>
      <c r="AD188" s="190">
        <v>45838</v>
      </c>
      <c r="AE188" s="129">
        <v>1514288</v>
      </c>
      <c r="AF188" s="190">
        <v>45839</v>
      </c>
      <c r="AG188" s="190">
        <v>45852</v>
      </c>
      <c r="AH188" s="399"/>
      <c r="AI188" s="400"/>
      <c r="AJ188" s="400"/>
      <c r="BI188" s="192" t="s">
        <v>278</v>
      </c>
      <c r="BJ188" s="187" t="s">
        <v>332</v>
      </c>
      <c r="BK188" s="192" t="s">
        <v>280</v>
      </c>
      <c r="BL188" s="189">
        <v>138</v>
      </c>
      <c r="BM188" s="190">
        <v>45680</v>
      </c>
      <c r="BN188" s="208">
        <v>2002609177</v>
      </c>
      <c r="BO188" s="203">
        <v>329</v>
      </c>
      <c r="BP188" s="190">
        <v>45680</v>
      </c>
      <c r="BQ188" s="204">
        <v>18604105</v>
      </c>
      <c r="CS188" s="214" t="s">
        <v>2083</v>
      </c>
      <c r="CT188" s="199">
        <v>35260583</v>
      </c>
      <c r="CU188" s="203">
        <v>504</v>
      </c>
      <c r="CV188" s="203" t="s">
        <v>774</v>
      </c>
      <c r="CY188" s="192">
        <v>7490</v>
      </c>
      <c r="CZ188" s="192" t="s">
        <v>290</v>
      </c>
      <c r="DA188" s="201">
        <f t="shared" si="7"/>
        <v>18604105</v>
      </c>
      <c r="DB188" s="221">
        <f t="shared" si="8"/>
        <v>0</v>
      </c>
      <c r="DC188" s="201">
        <f t="shared" si="6"/>
        <v>0</v>
      </c>
      <c r="DZ188" s="278" t="s">
        <v>2086</v>
      </c>
      <c r="EA188" s="134" t="s">
        <v>278</v>
      </c>
      <c r="EB188" s="130">
        <v>17346234</v>
      </c>
      <c r="EC188" s="168">
        <v>45852</v>
      </c>
    </row>
    <row r="189" spans="1:133" x14ac:dyDescent="0.3">
      <c r="A189" s="194"/>
      <c r="B189" s="194" t="s">
        <v>2087</v>
      </c>
      <c r="C189" s="251">
        <v>1118536819</v>
      </c>
      <c r="D189" s="194" t="s">
        <v>569</v>
      </c>
      <c r="E189" s="194" t="s">
        <v>291</v>
      </c>
      <c r="F189" s="194" t="s">
        <v>2088</v>
      </c>
      <c r="G189" s="124">
        <v>45680</v>
      </c>
      <c r="H189" s="261">
        <v>22479959</v>
      </c>
      <c r="I189" s="194" t="s">
        <v>1852</v>
      </c>
      <c r="J189" s="124">
        <v>45680</v>
      </c>
      <c r="K189" s="124">
        <v>45852</v>
      </c>
      <c r="L189" s="194" t="s">
        <v>288</v>
      </c>
      <c r="M189" s="194" t="s">
        <v>288</v>
      </c>
      <c r="N189" s="194" t="s">
        <v>288</v>
      </c>
      <c r="O189" s="209">
        <v>6</v>
      </c>
      <c r="P189" s="131">
        <v>4966502</v>
      </c>
      <c r="Q189" s="200">
        <v>45680</v>
      </c>
      <c r="R189" s="190">
        <v>45716</v>
      </c>
      <c r="S189" s="131">
        <v>3920923</v>
      </c>
      <c r="T189" s="128">
        <v>45717</v>
      </c>
      <c r="U189" s="128">
        <v>45747</v>
      </c>
      <c r="V189" s="131">
        <v>3920923</v>
      </c>
      <c r="W189" s="190">
        <v>45748</v>
      </c>
      <c r="X189" s="190">
        <v>45777</v>
      </c>
      <c r="Y189" s="131">
        <v>3920923</v>
      </c>
      <c r="Z189" s="190">
        <v>45778</v>
      </c>
      <c r="AA189" s="190">
        <v>45808</v>
      </c>
      <c r="AB189" s="131">
        <v>3920923</v>
      </c>
      <c r="AC189" s="190">
        <v>45809</v>
      </c>
      <c r="AD189" s="190">
        <v>45838</v>
      </c>
      <c r="AE189" s="129">
        <v>1829765</v>
      </c>
      <c r="AF189" s="190">
        <v>45839</v>
      </c>
      <c r="AG189" s="190">
        <v>45852</v>
      </c>
      <c r="BI189" s="185" t="s">
        <v>703</v>
      </c>
      <c r="BJ189" s="185" t="s">
        <v>712</v>
      </c>
      <c r="BK189" s="185" t="s">
        <v>280</v>
      </c>
      <c r="BL189" s="189">
        <v>122</v>
      </c>
      <c r="BM189" s="190">
        <v>45680</v>
      </c>
      <c r="BN189" s="208">
        <v>187203791</v>
      </c>
      <c r="BO189" s="203">
        <v>183</v>
      </c>
      <c r="BP189" s="190">
        <v>45680</v>
      </c>
      <c r="BQ189" s="204">
        <v>22479959</v>
      </c>
      <c r="CS189" s="197" t="s">
        <v>2089</v>
      </c>
      <c r="CT189" s="199">
        <v>1118536819</v>
      </c>
      <c r="CU189" s="203">
        <v>729</v>
      </c>
      <c r="CV189" s="203" t="s">
        <v>775</v>
      </c>
      <c r="CY189" s="192">
        <v>8560</v>
      </c>
      <c r="CZ189" s="192" t="s">
        <v>289</v>
      </c>
      <c r="DA189" s="201">
        <f t="shared" si="7"/>
        <v>22479959</v>
      </c>
      <c r="DB189" s="221">
        <f t="shared" si="8"/>
        <v>0</v>
      </c>
      <c r="DC189" s="201">
        <f t="shared" si="6"/>
        <v>0</v>
      </c>
      <c r="DZ189" s="403" t="s">
        <v>2090</v>
      </c>
      <c r="EA189" s="134"/>
      <c r="EB189" s="130">
        <v>30081676</v>
      </c>
      <c r="EC189" s="168">
        <v>45852</v>
      </c>
    </row>
    <row r="190" spans="1:133" x14ac:dyDescent="0.3">
      <c r="A190" s="194"/>
      <c r="B190" s="194" t="s">
        <v>2091</v>
      </c>
      <c r="C190" s="253">
        <v>37310820</v>
      </c>
      <c r="D190" s="186" t="s">
        <v>570</v>
      </c>
      <c r="E190" s="194" t="s">
        <v>291</v>
      </c>
      <c r="F190" s="194" t="s">
        <v>2088</v>
      </c>
      <c r="G190" s="124">
        <v>45680</v>
      </c>
      <c r="H190" s="261">
        <v>29844081</v>
      </c>
      <c r="I190" s="194" t="s">
        <v>1852</v>
      </c>
      <c r="J190" s="124">
        <v>45680</v>
      </c>
      <c r="K190" s="124">
        <v>45852</v>
      </c>
      <c r="L190" s="194" t="s">
        <v>288</v>
      </c>
      <c r="M190" s="194" t="s">
        <v>288</v>
      </c>
      <c r="N190" s="194" t="s">
        <v>288</v>
      </c>
      <c r="O190" s="209">
        <v>6</v>
      </c>
      <c r="P190" s="131">
        <v>6593460</v>
      </c>
      <c r="Q190" s="200">
        <v>45680</v>
      </c>
      <c r="R190" s="190">
        <v>45716</v>
      </c>
      <c r="S190" s="131">
        <v>5205363</v>
      </c>
      <c r="T190" s="128">
        <v>45717</v>
      </c>
      <c r="U190" s="128">
        <v>45747</v>
      </c>
      <c r="V190" s="131">
        <v>5205363</v>
      </c>
      <c r="W190" s="190">
        <v>45748</v>
      </c>
      <c r="X190" s="190">
        <v>45777</v>
      </c>
      <c r="Y190" s="131">
        <v>5205363</v>
      </c>
      <c r="Z190" s="190">
        <v>45778</v>
      </c>
      <c r="AA190" s="190">
        <v>45808</v>
      </c>
      <c r="AB190" s="131">
        <v>5205363</v>
      </c>
      <c r="AC190" s="190">
        <v>45809</v>
      </c>
      <c r="AD190" s="190">
        <v>45838</v>
      </c>
      <c r="AE190" s="129">
        <v>2429169</v>
      </c>
      <c r="AF190" s="190">
        <v>45839</v>
      </c>
      <c r="AG190" s="190">
        <v>45852</v>
      </c>
      <c r="BI190" s="185" t="s">
        <v>703</v>
      </c>
      <c r="BJ190" s="185" t="s">
        <v>712</v>
      </c>
      <c r="BK190" s="185" t="s">
        <v>280</v>
      </c>
      <c r="BL190" s="189">
        <v>122</v>
      </c>
      <c r="BM190" s="190">
        <v>45680</v>
      </c>
      <c r="BN190" s="208">
        <v>187203791</v>
      </c>
      <c r="BO190" s="203">
        <v>184</v>
      </c>
      <c r="BP190" s="190">
        <v>45680</v>
      </c>
      <c r="BQ190" s="204">
        <v>29844081</v>
      </c>
      <c r="CS190" s="197" t="s">
        <v>2092</v>
      </c>
      <c r="CT190" s="126">
        <v>37310820</v>
      </c>
      <c r="CU190" s="203">
        <v>729</v>
      </c>
      <c r="CV190" s="203" t="s">
        <v>775</v>
      </c>
      <c r="CY190" s="192">
        <v>8299</v>
      </c>
      <c r="CZ190" s="192" t="s">
        <v>290</v>
      </c>
      <c r="DA190" s="201">
        <f t="shared" si="7"/>
        <v>29844081</v>
      </c>
      <c r="DB190" s="221">
        <f t="shared" si="8"/>
        <v>0</v>
      </c>
      <c r="DC190" s="201">
        <f t="shared" si="6"/>
        <v>0</v>
      </c>
      <c r="DZ190" s="403" t="s">
        <v>2093</v>
      </c>
      <c r="EA190" s="134"/>
      <c r="EB190" s="130">
        <v>30081676</v>
      </c>
      <c r="EC190" s="168">
        <v>45852</v>
      </c>
    </row>
    <row r="191" spans="1:133" ht="14.4" x14ac:dyDescent="0.3">
      <c r="A191" s="194"/>
      <c r="B191" s="194" t="s">
        <v>2094</v>
      </c>
      <c r="C191" s="251">
        <v>1121875337</v>
      </c>
      <c r="D191" s="194" t="s">
        <v>2095</v>
      </c>
      <c r="E191" s="194" t="s">
        <v>291</v>
      </c>
      <c r="F191" s="194" t="s">
        <v>2088</v>
      </c>
      <c r="G191" s="124">
        <v>45680</v>
      </c>
      <c r="H191" s="261">
        <v>22479959</v>
      </c>
      <c r="I191" s="194" t="s">
        <v>1852</v>
      </c>
      <c r="J191" s="124">
        <v>45680</v>
      </c>
      <c r="K191" s="124">
        <v>45852</v>
      </c>
      <c r="L191" s="194" t="s">
        <v>288</v>
      </c>
      <c r="M191" s="194" t="s">
        <v>288</v>
      </c>
      <c r="N191" s="194" t="s">
        <v>288</v>
      </c>
      <c r="O191" s="209">
        <v>6</v>
      </c>
      <c r="P191" s="131">
        <v>4966502</v>
      </c>
      <c r="Q191" s="200">
        <v>45680</v>
      </c>
      <c r="R191" s="190">
        <v>45716</v>
      </c>
      <c r="S191" s="131">
        <v>3920923</v>
      </c>
      <c r="T191" s="128">
        <v>45717</v>
      </c>
      <c r="U191" s="128">
        <v>45747</v>
      </c>
      <c r="V191" s="131">
        <v>3920923</v>
      </c>
      <c r="W191" s="190">
        <v>45748</v>
      </c>
      <c r="X191" s="190">
        <v>45777</v>
      </c>
      <c r="Y191" s="131">
        <v>3920923</v>
      </c>
      <c r="Z191" s="190">
        <v>45778</v>
      </c>
      <c r="AA191" s="190">
        <v>45808</v>
      </c>
      <c r="AB191" s="131">
        <v>3920923</v>
      </c>
      <c r="AC191" s="190">
        <v>45809</v>
      </c>
      <c r="AD191" s="190">
        <v>45838</v>
      </c>
      <c r="AE191" s="129">
        <v>1829765</v>
      </c>
      <c r="AF191" s="190">
        <v>45839</v>
      </c>
      <c r="AG191" s="190">
        <v>45852</v>
      </c>
      <c r="AH191" s="375"/>
      <c r="AI191" s="222"/>
      <c r="AJ191" s="222"/>
      <c r="BI191" s="185" t="s">
        <v>703</v>
      </c>
      <c r="BJ191" s="185" t="s">
        <v>712</v>
      </c>
      <c r="BK191" s="185" t="s">
        <v>280</v>
      </c>
      <c r="BL191" s="189">
        <v>122</v>
      </c>
      <c r="BM191" s="190">
        <v>45680</v>
      </c>
      <c r="BN191" s="208">
        <v>187203791</v>
      </c>
      <c r="BO191" s="203">
        <v>185</v>
      </c>
      <c r="BP191" s="190">
        <v>45680</v>
      </c>
      <c r="BQ191" s="204">
        <v>22479959</v>
      </c>
      <c r="CS191" s="197" t="s">
        <v>2096</v>
      </c>
      <c r="CT191" s="199">
        <v>1121875337.0999999</v>
      </c>
      <c r="CU191" s="203">
        <v>729</v>
      </c>
      <c r="CV191" s="203" t="s">
        <v>775</v>
      </c>
      <c r="CY191" s="192">
        <v>8299</v>
      </c>
      <c r="CZ191" s="192" t="s">
        <v>290</v>
      </c>
      <c r="DA191" s="201">
        <f t="shared" si="7"/>
        <v>22479959</v>
      </c>
      <c r="DB191" s="221">
        <f t="shared" si="8"/>
        <v>0</v>
      </c>
      <c r="DC191" s="201">
        <f t="shared" si="6"/>
        <v>0</v>
      </c>
      <c r="DZ191" s="403" t="s">
        <v>2097</v>
      </c>
      <c r="EA191" s="134"/>
      <c r="EB191" s="130">
        <v>30081676</v>
      </c>
      <c r="EC191" s="168">
        <v>45852</v>
      </c>
    </row>
    <row r="192" spans="1:133" x14ac:dyDescent="0.3">
      <c r="A192" s="194"/>
      <c r="B192" s="194" t="s">
        <v>2098</v>
      </c>
      <c r="C192" s="251">
        <v>1121858318</v>
      </c>
      <c r="D192" s="194" t="s">
        <v>571</v>
      </c>
      <c r="E192" s="194" t="s">
        <v>291</v>
      </c>
      <c r="F192" s="194" t="s">
        <v>2088</v>
      </c>
      <c r="G192" s="124">
        <v>45680</v>
      </c>
      <c r="H192" s="261">
        <v>22479959</v>
      </c>
      <c r="I192" s="194" t="s">
        <v>1852</v>
      </c>
      <c r="J192" s="124">
        <v>45680</v>
      </c>
      <c r="K192" s="124">
        <v>45852</v>
      </c>
      <c r="L192" s="194" t="s">
        <v>288</v>
      </c>
      <c r="M192" s="194" t="s">
        <v>288</v>
      </c>
      <c r="N192" s="194" t="s">
        <v>288</v>
      </c>
      <c r="O192" s="209">
        <v>6</v>
      </c>
      <c r="P192" s="131">
        <v>4966502</v>
      </c>
      <c r="Q192" s="200">
        <v>45680</v>
      </c>
      <c r="R192" s="190">
        <v>45716</v>
      </c>
      <c r="S192" s="131">
        <v>3920923</v>
      </c>
      <c r="T192" s="128">
        <v>45717</v>
      </c>
      <c r="U192" s="128">
        <v>45747</v>
      </c>
      <c r="V192" s="131">
        <v>3920923</v>
      </c>
      <c r="W192" s="190">
        <v>45748</v>
      </c>
      <c r="X192" s="190">
        <v>45777</v>
      </c>
      <c r="Y192" s="131">
        <v>3920923</v>
      </c>
      <c r="Z192" s="190">
        <v>45778</v>
      </c>
      <c r="AA192" s="190">
        <v>45808</v>
      </c>
      <c r="AB192" s="131">
        <v>3920923</v>
      </c>
      <c r="AC192" s="190">
        <v>45809</v>
      </c>
      <c r="AD192" s="190">
        <v>45838</v>
      </c>
      <c r="AE192" s="129">
        <v>1829765</v>
      </c>
      <c r="AF192" s="190">
        <v>45839</v>
      </c>
      <c r="AG192" s="190">
        <v>45852</v>
      </c>
      <c r="BI192" s="185" t="s">
        <v>703</v>
      </c>
      <c r="BJ192" s="185" t="s">
        <v>712</v>
      </c>
      <c r="BK192" s="185" t="s">
        <v>280</v>
      </c>
      <c r="BL192" s="189">
        <v>122</v>
      </c>
      <c r="BM192" s="190">
        <v>45680</v>
      </c>
      <c r="BN192" s="208">
        <v>187203791</v>
      </c>
      <c r="BO192" s="203">
        <v>186</v>
      </c>
      <c r="BP192" s="190">
        <v>45680</v>
      </c>
      <c r="BQ192" s="204">
        <v>22479959</v>
      </c>
      <c r="CS192" s="197" t="s">
        <v>2099</v>
      </c>
      <c r="CT192" s="125">
        <v>1121858318.0999999</v>
      </c>
      <c r="CU192" s="203">
        <v>729</v>
      </c>
      <c r="CV192" s="203" t="s">
        <v>775</v>
      </c>
      <c r="CY192" s="192">
        <v>8299</v>
      </c>
      <c r="CZ192" s="192" t="s">
        <v>290</v>
      </c>
      <c r="DA192" s="201">
        <f t="shared" si="7"/>
        <v>22479959</v>
      </c>
      <c r="DB192" s="221">
        <f t="shared" si="8"/>
        <v>0</v>
      </c>
      <c r="DC192" s="201">
        <f t="shared" si="6"/>
        <v>0</v>
      </c>
      <c r="DZ192" s="403" t="s">
        <v>2100</v>
      </c>
      <c r="EA192" s="134"/>
      <c r="EB192" s="130">
        <v>30081676</v>
      </c>
      <c r="EC192" s="168">
        <v>45852</v>
      </c>
    </row>
    <row r="193" spans="1:133" x14ac:dyDescent="0.3">
      <c r="A193" s="194"/>
      <c r="B193" s="194" t="s">
        <v>2101</v>
      </c>
      <c r="C193" s="251">
        <v>86055150</v>
      </c>
      <c r="D193" s="194" t="s">
        <v>572</v>
      </c>
      <c r="E193" s="194" t="s">
        <v>291</v>
      </c>
      <c r="F193" s="194" t="s">
        <v>2088</v>
      </c>
      <c r="G193" s="124">
        <v>45680</v>
      </c>
      <c r="H193" s="261">
        <v>22479959</v>
      </c>
      <c r="I193" s="194" t="s">
        <v>1852</v>
      </c>
      <c r="J193" s="124">
        <v>45680</v>
      </c>
      <c r="K193" s="124">
        <v>45852</v>
      </c>
      <c r="L193" s="194" t="s">
        <v>288</v>
      </c>
      <c r="M193" s="194" t="s">
        <v>288</v>
      </c>
      <c r="N193" s="194" t="s">
        <v>288</v>
      </c>
      <c r="O193" s="209">
        <v>6</v>
      </c>
      <c r="P193" s="131">
        <v>4966502</v>
      </c>
      <c r="Q193" s="200">
        <v>45680</v>
      </c>
      <c r="R193" s="190">
        <v>45716</v>
      </c>
      <c r="S193" s="131">
        <v>3920923</v>
      </c>
      <c r="T193" s="128">
        <v>45717</v>
      </c>
      <c r="U193" s="128">
        <v>45747</v>
      </c>
      <c r="V193" s="131">
        <v>3920923</v>
      </c>
      <c r="W193" s="190">
        <v>45748</v>
      </c>
      <c r="X193" s="190">
        <v>45777</v>
      </c>
      <c r="Y193" s="131">
        <v>3920923</v>
      </c>
      <c r="Z193" s="190">
        <v>45778</v>
      </c>
      <c r="AA193" s="190">
        <v>45808</v>
      </c>
      <c r="AB193" s="131">
        <v>3920923</v>
      </c>
      <c r="AC193" s="190">
        <v>45809</v>
      </c>
      <c r="AD193" s="190">
        <v>45838</v>
      </c>
      <c r="AE193" s="129">
        <v>1829765</v>
      </c>
      <c r="AF193" s="190">
        <v>45839</v>
      </c>
      <c r="AG193" s="190">
        <v>45852</v>
      </c>
      <c r="AH193" s="399"/>
      <c r="AI193" s="400"/>
      <c r="AJ193" s="400"/>
      <c r="BI193" s="185" t="s">
        <v>703</v>
      </c>
      <c r="BJ193" s="185" t="s">
        <v>712</v>
      </c>
      <c r="BK193" s="185" t="s">
        <v>280</v>
      </c>
      <c r="BL193" s="189">
        <v>122</v>
      </c>
      <c r="BM193" s="190">
        <v>45680</v>
      </c>
      <c r="BN193" s="208">
        <v>187203791</v>
      </c>
      <c r="BO193" s="203">
        <v>187</v>
      </c>
      <c r="BP193" s="190">
        <v>45680</v>
      </c>
      <c r="BQ193" s="204">
        <v>22479959</v>
      </c>
      <c r="CS193" s="197" t="s">
        <v>2102</v>
      </c>
      <c r="CT193" s="198">
        <v>86055150</v>
      </c>
      <c r="CU193" s="203">
        <v>729</v>
      </c>
      <c r="CV193" s="203" t="s">
        <v>775</v>
      </c>
      <c r="CY193" s="192">
        <v>7490</v>
      </c>
      <c r="CZ193" s="192" t="s">
        <v>290</v>
      </c>
      <c r="DA193" s="201">
        <f t="shared" si="7"/>
        <v>22479959</v>
      </c>
      <c r="DB193" s="221">
        <f t="shared" si="8"/>
        <v>0</v>
      </c>
      <c r="DC193" s="201">
        <f t="shared" si="6"/>
        <v>0</v>
      </c>
      <c r="DZ193" s="403" t="s">
        <v>2103</v>
      </c>
      <c r="EA193" s="134"/>
      <c r="EB193" s="130">
        <v>30081676</v>
      </c>
      <c r="EC193" s="168">
        <v>45852</v>
      </c>
    </row>
    <row r="194" spans="1:133" x14ac:dyDescent="0.3">
      <c r="A194" s="194"/>
      <c r="B194" s="194" t="s">
        <v>2104</v>
      </c>
      <c r="C194" s="251">
        <v>1121839991</v>
      </c>
      <c r="D194" s="194" t="s">
        <v>1408</v>
      </c>
      <c r="E194" s="194" t="s">
        <v>291</v>
      </c>
      <c r="F194" s="194" t="s">
        <v>2088</v>
      </c>
      <c r="G194" s="124">
        <v>45680</v>
      </c>
      <c r="H194" s="261">
        <v>22479959</v>
      </c>
      <c r="I194" s="194" t="s">
        <v>1852</v>
      </c>
      <c r="J194" s="124">
        <v>45680</v>
      </c>
      <c r="K194" s="124">
        <v>45852</v>
      </c>
      <c r="L194" s="194" t="s">
        <v>288</v>
      </c>
      <c r="M194" s="194" t="s">
        <v>288</v>
      </c>
      <c r="N194" s="194" t="s">
        <v>288</v>
      </c>
      <c r="O194" s="209">
        <v>6</v>
      </c>
      <c r="P194" s="131">
        <v>4966502</v>
      </c>
      <c r="Q194" s="200">
        <v>45680</v>
      </c>
      <c r="R194" s="190">
        <v>45716</v>
      </c>
      <c r="S194" s="131">
        <v>3920923</v>
      </c>
      <c r="T194" s="128">
        <v>45717</v>
      </c>
      <c r="U194" s="128">
        <v>45747</v>
      </c>
      <c r="V194" s="131">
        <v>3920923</v>
      </c>
      <c r="W194" s="190">
        <v>45748</v>
      </c>
      <c r="X194" s="190">
        <v>45777</v>
      </c>
      <c r="Y194" s="131">
        <v>3920923</v>
      </c>
      <c r="Z194" s="190">
        <v>45778</v>
      </c>
      <c r="AA194" s="190">
        <v>45808</v>
      </c>
      <c r="AB194" s="131">
        <v>3920923</v>
      </c>
      <c r="AC194" s="190">
        <v>45809</v>
      </c>
      <c r="AD194" s="190">
        <v>45838</v>
      </c>
      <c r="AE194" s="129">
        <v>1829765</v>
      </c>
      <c r="AF194" s="190">
        <v>45839</v>
      </c>
      <c r="AG194" s="190">
        <v>45852</v>
      </c>
      <c r="BI194" s="185" t="s">
        <v>703</v>
      </c>
      <c r="BJ194" s="185" t="s">
        <v>712</v>
      </c>
      <c r="BK194" s="185" t="s">
        <v>280</v>
      </c>
      <c r="BL194" s="189">
        <v>122</v>
      </c>
      <c r="BM194" s="190">
        <v>45680</v>
      </c>
      <c r="BN194" s="208">
        <v>187203791</v>
      </c>
      <c r="BO194" s="203">
        <v>188</v>
      </c>
      <c r="BP194" s="190">
        <v>45680</v>
      </c>
      <c r="BQ194" s="204">
        <v>22479959</v>
      </c>
      <c r="CS194" s="197" t="s">
        <v>2105</v>
      </c>
      <c r="CT194" s="199">
        <v>1121839991</v>
      </c>
      <c r="CU194" s="203">
        <v>729</v>
      </c>
      <c r="CV194" s="203" t="s">
        <v>775</v>
      </c>
      <c r="CY194" s="192">
        <v>7010</v>
      </c>
      <c r="CZ194" s="192" t="s">
        <v>290</v>
      </c>
      <c r="DA194" s="201">
        <f t="shared" si="7"/>
        <v>22479959</v>
      </c>
      <c r="DB194" s="221">
        <f t="shared" si="8"/>
        <v>0</v>
      </c>
      <c r="DC194" s="201">
        <f t="shared" si="6"/>
        <v>0</v>
      </c>
      <c r="DZ194" s="403" t="s">
        <v>2106</v>
      </c>
      <c r="EA194" s="134"/>
      <c r="EB194" s="130">
        <v>30081676</v>
      </c>
      <c r="EC194" s="168">
        <v>45852</v>
      </c>
    </row>
    <row r="195" spans="1:133" x14ac:dyDescent="0.3">
      <c r="A195" s="194"/>
      <c r="B195" s="194" t="s">
        <v>2107</v>
      </c>
      <c r="C195" s="251">
        <v>40388625</v>
      </c>
      <c r="D195" s="194" t="s">
        <v>573</v>
      </c>
      <c r="E195" s="194" t="s">
        <v>291</v>
      </c>
      <c r="F195" s="194" t="s">
        <v>2088</v>
      </c>
      <c r="G195" s="124">
        <v>45680</v>
      </c>
      <c r="H195" s="261">
        <v>22479959</v>
      </c>
      <c r="I195" s="194" t="s">
        <v>1852</v>
      </c>
      <c r="J195" s="124">
        <v>45680</v>
      </c>
      <c r="K195" s="124">
        <v>45852</v>
      </c>
      <c r="L195" s="194" t="s">
        <v>288</v>
      </c>
      <c r="M195" s="194" t="s">
        <v>288</v>
      </c>
      <c r="N195" s="194" t="s">
        <v>288</v>
      </c>
      <c r="O195" s="209">
        <v>6</v>
      </c>
      <c r="P195" s="131">
        <v>4966502</v>
      </c>
      <c r="Q195" s="200">
        <v>45680</v>
      </c>
      <c r="R195" s="190">
        <v>45716</v>
      </c>
      <c r="S195" s="131">
        <v>3920923</v>
      </c>
      <c r="T195" s="128">
        <v>45717</v>
      </c>
      <c r="U195" s="128">
        <v>45747</v>
      </c>
      <c r="V195" s="131">
        <v>3920923</v>
      </c>
      <c r="W195" s="190">
        <v>45748</v>
      </c>
      <c r="X195" s="190">
        <v>45777</v>
      </c>
      <c r="Y195" s="131">
        <v>3920923</v>
      </c>
      <c r="Z195" s="190">
        <v>45778</v>
      </c>
      <c r="AA195" s="190">
        <v>45808</v>
      </c>
      <c r="AB195" s="131">
        <v>3920923</v>
      </c>
      <c r="AC195" s="190">
        <v>45809</v>
      </c>
      <c r="AD195" s="190">
        <v>45838</v>
      </c>
      <c r="AE195" s="129">
        <v>1829765</v>
      </c>
      <c r="AF195" s="190">
        <v>45839</v>
      </c>
      <c r="AG195" s="190">
        <v>45852</v>
      </c>
      <c r="BI195" s="185" t="s">
        <v>703</v>
      </c>
      <c r="BJ195" s="185" t="s">
        <v>712</v>
      </c>
      <c r="BK195" s="185" t="s">
        <v>280</v>
      </c>
      <c r="BL195" s="189">
        <v>122</v>
      </c>
      <c r="BM195" s="190">
        <v>45680</v>
      </c>
      <c r="BN195" s="208">
        <v>187203791</v>
      </c>
      <c r="BO195" s="203">
        <v>189</v>
      </c>
      <c r="BP195" s="190">
        <v>45680</v>
      </c>
      <c r="BQ195" s="204">
        <v>22479959</v>
      </c>
      <c r="CS195" s="197" t="s">
        <v>2108</v>
      </c>
      <c r="CT195" s="198">
        <v>40388625</v>
      </c>
      <c r="CU195" s="203">
        <v>729</v>
      </c>
      <c r="CV195" s="203" t="s">
        <v>775</v>
      </c>
      <c r="CY195" s="192">
        <v>7500</v>
      </c>
      <c r="CZ195" s="192" t="s">
        <v>290</v>
      </c>
      <c r="DA195" s="201">
        <f t="shared" si="7"/>
        <v>22479959</v>
      </c>
      <c r="DB195" s="221">
        <f t="shared" si="8"/>
        <v>0</v>
      </c>
      <c r="DC195" s="201">
        <f t="shared" si="6"/>
        <v>0</v>
      </c>
      <c r="DZ195" s="403" t="s">
        <v>2109</v>
      </c>
      <c r="EA195" s="134"/>
      <c r="EB195" s="130">
        <v>30081676</v>
      </c>
      <c r="EC195" s="168">
        <v>45852</v>
      </c>
    </row>
    <row r="196" spans="1:133" ht="14.4" x14ac:dyDescent="0.3">
      <c r="A196" s="194"/>
      <c r="B196" s="194" t="s">
        <v>2110</v>
      </c>
      <c r="C196" s="251">
        <v>1121912783</v>
      </c>
      <c r="D196" s="194" t="s">
        <v>2111</v>
      </c>
      <c r="E196" s="194" t="s">
        <v>291</v>
      </c>
      <c r="F196" s="194" t="s">
        <v>2088</v>
      </c>
      <c r="G196" s="124">
        <v>45680</v>
      </c>
      <c r="H196" s="261">
        <v>22479956</v>
      </c>
      <c r="I196" s="194" t="s">
        <v>1852</v>
      </c>
      <c r="J196" s="124">
        <v>45680</v>
      </c>
      <c r="K196" s="124">
        <v>45852</v>
      </c>
      <c r="L196" s="194" t="s">
        <v>288</v>
      </c>
      <c r="M196" s="194" t="s">
        <v>288</v>
      </c>
      <c r="N196" s="194" t="s">
        <v>288</v>
      </c>
      <c r="O196" s="209">
        <v>6</v>
      </c>
      <c r="P196" s="131">
        <v>4966502</v>
      </c>
      <c r="Q196" s="200">
        <v>45680</v>
      </c>
      <c r="R196" s="190">
        <v>45716</v>
      </c>
      <c r="S196" s="131">
        <v>3920923</v>
      </c>
      <c r="T196" s="128">
        <v>45717</v>
      </c>
      <c r="U196" s="128">
        <v>45747</v>
      </c>
      <c r="V196" s="131">
        <v>3920923</v>
      </c>
      <c r="W196" s="190">
        <v>45748</v>
      </c>
      <c r="X196" s="190">
        <v>45777</v>
      </c>
      <c r="Y196" s="131">
        <v>3920923</v>
      </c>
      <c r="Z196" s="190">
        <v>45778</v>
      </c>
      <c r="AA196" s="190">
        <v>45808</v>
      </c>
      <c r="AB196" s="131">
        <v>3920923</v>
      </c>
      <c r="AC196" s="190">
        <v>45809</v>
      </c>
      <c r="AD196" s="190">
        <v>45838</v>
      </c>
      <c r="AE196" s="129">
        <v>1829762</v>
      </c>
      <c r="AF196" s="190">
        <v>45839</v>
      </c>
      <c r="AG196" s="190">
        <v>45852</v>
      </c>
      <c r="AH196" s="375"/>
      <c r="AI196" s="222"/>
      <c r="AJ196" s="222"/>
      <c r="BI196" s="185" t="s">
        <v>703</v>
      </c>
      <c r="BJ196" s="185" t="s">
        <v>712</v>
      </c>
      <c r="BK196" s="185" t="s">
        <v>280</v>
      </c>
      <c r="BL196" s="189">
        <v>122</v>
      </c>
      <c r="BM196" s="190">
        <v>45680</v>
      </c>
      <c r="BN196" s="208">
        <v>187203791</v>
      </c>
      <c r="BO196" s="203">
        <v>190</v>
      </c>
      <c r="BP196" s="190">
        <v>45680</v>
      </c>
      <c r="BQ196" s="204">
        <v>22479956</v>
      </c>
      <c r="CS196" s="197" t="s">
        <v>2112</v>
      </c>
      <c r="CT196" s="198">
        <v>1121912783</v>
      </c>
      <c r="CU196" s="203">
        <v>729</v>
      </c>
      <c r="CV196" s="203" t="s">
        <v>775</v>
      </c>
      <c r="CY196" s="192">
        <v>8299</v>
      </c>
      <c r="CZ196" s="192" t="s">
        <v>290</v>
      </c>
      <c r="DA196" s="201">
        <f t="shared" si="7"/>
        <v>22479956</v>
      </c>
      <c r="DB196" s="221">
        <f t="shared" si="8"/>
        <v>0</v>
      </c>
      <c r="DC196" s="201">
        <f t="shared" ref="DC196:DC259" si="9">BQ196+CF196-DA196</f>
        <v>0</v>
      </c>
      <c r="DZ196" s="403" t="s">
        <v>2113</v>
      </c>
      <c r="EA196" s="134"/>
      <c r="EB196" s="130">
        <v>30081676</v>
      </c>
      <c r="EC196" s="168">
        <v>45852</v>
      </c>
    </row>
    <row r="197" spans="1:133" x14ac:dyDescent="0.3">
      <c r="A197" s="194"/>
      <c r="B197" s="194" t="s">
        <v>2114</v>
      </c>
      <c r="C197" s="251">
        <v>40436886</v>
      </c>
      <c r="D197" s="194" t="s">
        <v>574</v>
      </c>
      <c r="E197" s="194" t="s">
        <v>291</v>
      </c>
      <c r="F197" s="194" t="s">
        <v>2115</v>
      </c>
      <c r="G197" s="124">
        <v>45680</v>
      </c>
      <c r="H197" s="261">
        <v>22479959</v>
      </c>
      <c r="I197" s="194" t="s">
        <v>1852</v>
      </c>
      <c r="J197" s="124">
        <v>45680</v>
      </c>
      <c r="K197" s="124">
        <v>45852</v>
      </c>
      <c r="L197" s="194" t="s">
        <v>288</v>
      </c>
      <c r="M197" s="194" t="s">
        <v>288</v>
      </c>
      <c r="N197" s="194" t="s">
        <v>288</v>
      </c>
      <c r="O197" s="209">
        <v>6</v>
      </c>
      <c r="P197" s="131">
        <v>4966502</v>
      </c>
      <c r="Q197" s="200">
        <v>45680</v>
      </c>
      <c r="R197" s="190">
        <v>45716</v>
      </c>
      <c r="S197" s="131">
        <v>3920923</v>
      </c>
      <c r="T197" s="128">
        <v>45717</v>
      </c>
      <c r="U197" s="128">
        <v>45747</v>
      </c>
      <c r="V197" s="131">
        <v>3920923</v>
      </c>
      <c r="W197" s="190">
        <v>45748</v>
      </c>
      <c r="X197" s="190">
        <v>45777</v>
      </c>
      <c r="Y197" s="131">
        <v>3920923</v>
      </c>
      <c r="Z197" s="190">
        <v>45778</v>
      </c>
      <c r="AA197" s="190">
        <v>45808</v>
      </c>
      <c r="AB197" s="131">
        <v>3920923</v>
      </c>
      <c r="AC197" s="190">
        <v>45809</v>
      </c>
      <c r="AD197" s="190">
        <v>45838</v>
      </c>
      <c r="AE197" s="129">
        <v>1829765</v>
      </c>
      <c r="AF197" s="190">
        <v>45839</v>
      </c>
      <c r="AG197" s="190">
        <v>45852</v>
      </c>
      <c r="BI197" s="185" t="s">
        <v>275</v>
      </c>
      <c r="BJ197" s="185" t="s">
        <v>283</v>
      </c>
      <c r="BK197" s="185" t="s">
        <v>276</v>
      </c>
      <c r="BL197" s="189">
        <v>125</v>
      </c>
      <c r="BM197" s="190">
        <v>45680</v>
      </c>
      <c r="BN197" s="208">
        <v>306967712</v>
      </c>
      <c r="BO197" s="203">
        <v>206</v>
      </c>
      <c r="BP197" s="190">
        <v>45680</v>
      </c>
      <c r="BQ197" s="204">
        <v>22479959</v>
      </c>
      <c r="CS197" s="197" t="s">
        <v>2116</v>
      </c>
      <c r="CT197" s="198">
        <v>40436886.600000001</v>
      </c>
      <c r="CU197" s="203">
        <v>717</v>
      </c>
      <c r="CV197" s="203" t="s">
        <v>357</v>
      </c>
      <c r="CY197" s="192">
        <v>8299</v>
      </c>
      <c r="CZ197" s="192" t="s">
        <v>290</v>
      </c>
      <c r="DA197" s="201">
        <f t="shared" si="7"/>
        <v>22479959</v>
      </c>
      <c r="DB197" s="221">
        <f t="shared" si="8"/>
        <v>0</v>
      </c>
      <c r="DC197" s="201">
        <f t="shared" si="9"/>
        <v>0</v>
      </c>
      <c r="DZ197" s="403" t="s">
        <v>2117</v>
      </c>
      <c r="EA197" s="134"/>
      <c r="EB197" s="130">
        <v>86074342</v>
      </c>
      <c r="EC197" s="168">
        <v>45852</v>
      </c>
    </row>
    <row r="198" spans="1:133" x14ac:dyDescent="0.3">
      <c r="A198" s="194"/>
      <c r="B198" s="194" t="s">
        <v>2118</v>
      </c>
      <c r="C198" s="251">
        <v>40189728</v>
      </c>
      <c r="D198" s="194" t="s">
        <v>575</v>
      </c>
      <c r="E198" s="194" t="s">
        <v>291</v>
      </c>
      <c r="F198" s="194" t="s">
        <v>2119</v>
      </c>
      <c r="G198" s="124">
        <v>45680</v>
      </c>
      <c r="H198" s="261">
        <v>22479959</v>
      </c>
      <c r="I198" s="194" t="s">
        <v>1852</v>
      </c>
      <c r="J198" s="124">
        <v>45680</v>
      </c>
      <c r="K198" s="124">
        <v>45852</v>
      </c>
      <c r="L198" s="194" t="s">
        <v>288</v>
      </c>
      <c r="M198" s="194" t="s">
        <v>288</v>
      </c>
      <c r="N198" s="194" t="s">
        <v>288</v>
      </c>
      <c r="O198" s="209">
        <v>6</v>
      </c>
      <c r="P198" s="131">
        <v>4966502</v>
      </c>
      <c r="Q198" s="200">
        <v>45680</v>
      </c>
      <c r="R198" s="190">
        <v>45716</v>
      </c>
      <c r="S198" s="131">
        <v>3920923</v>
      </c>
      <c r="T198" s="128">
        <v>45717</v>
      </c>
      <c r="U198" s="128">
        <v>45747</v>
      </c>
      <c r="V198" s="131">
        <v>3920923</v>
      </c>
      <c r="W198" s="190">
        <v>45748</v>
      </c>
      <c r="X198" s="190">
        <v>45777</v>
      </c>
      <c r="Y198" s="131">
        <v>3920923</v>
      </c>
      <c r="Z198" s="190">
        <v>45778</v>
      </c>
      <c r="AA198" s="190">
        <v>45808</v>
      </c>
      <c r="AB198" s="131">
        <v>3920923</v>
      </c>
      <c r="AC198" s="190">
        <v>45809</v>
      </c>
      <c r="AD198" s="190">
        <v>45838</v>
      </c>
      <c r="AE198" s="129">
        <v>1829765</v>
      </c>
      <c r="AF198" s="190">
        <v>45839</v>
      </c>
      <c r="AG198" s="190">
        <v>45852</v>
      </c>
      <c r="AH198" s="399"/>
      <c r="AI198" s="400"/>
      <c r="AJ198" s="400"/>
      <c r="BI198" s="185" t="s">
        <v>275</v>
      </c>
      <c r="BJ198" s="185" t="s">
        <v>283</v>
      </c>
      <c r="BK198" s="185" t="s">
        <v>276</v>
      </c>
      <c r="BL198" s="189">
        <v>125</v>
      </c>
      <c r="BM198" s="190">
        <v>45680</v>
      </c>
      <c r="BN198" s="208">
        <v>306967712</v>
      </c>
      <c r="BO198" s="203">
        <v>207</v>
      </c>
      <c r="BP198" s="190">
        <v>45680</v>
      </c>
      <c r="BQ198" s="204">
        <v>22479959</v>
      </c>
      <c r="CS198" s="197" t="s">
        <v>2120</v>
      </c>
      <c r="CT198" s="126">
        <v>40189728</v>
      </c>
      <c r="CU198" s="203">
        <v>717</v>
      </c>
      <c r="CV198" s="203" t="s">
        <v>357</v>
      </c>
      <c r="CY198" s="192">
        <v>7110</v>
      </c>
      <c r="CZ198" s="192" t="s">
        <v>289</v>
      </c>
      <c r="DA198" s="201">
        <f t="shared" si="7"/>
        <v>22479959</v>
      </c>
      <c r="DB198" s="221">
        <f t="shared" si="8"/>
        <v>0</v>
      </c>
      <c r="DC198" s="201">
        <f t="shared" si="9"/>
        <v>0</v>
      </c>
      <c r="DZ198" s="403" t="s">
        <v>2121</v>
      </c>
      <c r="EA198" s="134"/>
      <c r="EB198" s="130">
        <v>86074342</v>
      </c>
      <c r="EC198" s="168">
        <v>45852</v>
      </c>
    </row>
    <row r="199" spans="1:133" x14ac:dyDescent="0.3">
      <c r="A199" s="194"/>
      <c r="B199" s="194" t="s">
        <v>2122</v>
      </c>
      <c r="C199" s="251">
        <v>40342881</v>
      </c>
      <c r="D199" s="194" t="s">
        <v>576</v>
      </c>
      <c r="E199" s="194" t="s">
        <v>291</v>
      </c>
      <c r="F199" s="194" t="s">
        <v>2115</v>
      </c>
      <c r="G199" s="124">
        <v>45680</v>
      </c>
      <c r="H199" s="261">
        <v>22479959</v>
      </c>
      <c r="I199" s="194" t="s">
        <v>1852</v>
      </c>
      <c r="J199" s="124">
        <v>45680</v>
      </c>
      <c r="K199" s="124">
        <v>45852</v>
      </c>
      <c r="L199" s="194" t="s">
        <v>288</v>
      </c>
      <c r="M199" s="194" t="s">
        <v>288</v>
      </c>
      <c r="N199" s="194" t="s">
        <v>288</v>
      </c>
      <c r="O199" s="209">
        <v>6</v>
      </c>
      <c r="P199" s="131">
        <v>4966502</v>
      </c>
      <c r="Q199" s="200">
        <v>45680</v>
      </c>
      <c r="R199" s="190">
        <v>45716</v>
      </c>
      <c r="S199" s="131">
        <v>3920923</v>
      </c>
      <c r="T199" s="128">
        <v>45717</v>
      </c>
      <c r="U199" s="128">
        <v>45747</v>
      </c>
      <c r="V199" s="131">
        <v>3920923</v>
      </c>
      <c r="W199" s="190">
        <v>45748</v>
      </c>
      <c r="X199" s="190">
        <v>45777</v>
      </c>
      <c r="Y199" s="131">
        <v>3920923</v>
      </c>
      <c r="Z199" s="190">
        <v>45778</v>
      </c>
      <c r="AA199" s="190">
        <v>45808</v>
      </c>
      <c r="AB199" s="131">
        <v>3920923</v>
      </c>
      <c r="AC199" s="190">
        <v>45809</v>
      </c>
      <c r="AD199" s="190">
        <v>45838</v>
      </c>
      <c r="AE199" s="129">
        <v>1829765</v>
      </c>
      <c r="AF199" s="190">
        <v>45839</v>
      </c>
      <c r="AG199" s="190">
        <v>45852</v>
      </c>
      <c r="BI199" s="185" t="s">
        <v>275</v>
      </c>
      <c r="BJ199" s="185" t="s">
        <v>283</v>
      </c>
      <c r="BK199" s="185" t="s">
        <v>276</v>
      </c>
      <c r="BL199" s="189">
        <v>125</v>
      </c>
      <c r="BM199" s="190">
        <v>45680</v>
      </c>
      <c r="BN199" s="208">
        <v>306967712</v>
      </c>
      <c r="BO199" s="203">
        <v>208</v>
      </c>
      <c r="BP199" s="190">
        <v>45680</v>
      </c>
      <c r="BQ199" s="204">
        <v>22479959</v>
      </c>
      <c r="CS199" s="197" t="s">
        <v>2123</v>
      </c>
      <c r="CT199" s="198">
        <v>40342881</v>
      </c>
      <c r="CU199" s="203">
        <v>717</v>
      </c>
      <c r="CV199" s="203" t="s">
        <v>357</v>
      </c>
      <c r="CY199" s="192">
        <v>7490</v>
      </c>
      <c r="CZ199" s="192" t="s">
        <v>290</v>
      </c>
      <c r="DA199" s="201">
        <f t="shared" si="7"/>
        <v>22479959</v>
      </c>
      <c r="DB199" s="221">
        <f t="shared" si="8"/>
        <v>0</v>
      </c>
      <c r="DC199" s="201">
        <f t="shared" si="9"/>
        <v>0</v>
      </c>
      <c r="DZ199" s="403" t="s">
        <v>2124</v>
      </c>
      <c r="EA199" s="134"/>
      <c r="EB199" s="130">
        <v>86074342</v>
      </c>
      <c r="EC199" s="168">
        <v>45852</v>
      </c>
    </row>
    <row r="200" spans="1:133" x14ac:dyDescent="0.3">
      <c r="A200" s="194"/>
      <c r="B200" s="194" t="s">
        <v>2125</v>
      </c>
      <c r="C200" s="251">
        <v>1123084249</v>
      </c>
      <c r="D200" s="194" t="s">
        <v>577</v>
      </c>
      <c r="E200" s="194" t="s">
        <v>291</v>
      </c>
      <c r="F200" s="194" t="s">
        <v>2126</v>
      </c>
      <c r="G200" s="124">
        <v>45680</v>
      </c>
      <c r="H200" s="261">
        <v>22479959</v>
      </c>
      <c r="I200" s="194" t="s">
        <v>1852</v>
      </c>
      <c r="J200" s="124">
        <v>45680</v>
      </c>
      <c r="K200" s="124">
        <v>45852</v>
      </c>
      <c r="L200" s="194" t="s">
        <v>288</v>
      </c>
      <c r="M200" s="194" t="s">
        <v>288</v>
      </c>
      <c r="N200" s="194" t="s">
        <v>288</v>
      </c>
      <c r="O200" s="209">
        <v>6</v>
      </c>
      <c r="P200" s="131">
        <v>4966502</v>
      </c>
      <c r="Q200" s="200">
        <v>45680</v>
      </c>
      <c r="R200" s="190">
        <v>45716</v>
      </c>
      <c r="S200" s="131">
        <v>3920923</v>
      </c>
      <c r="T200" s="128">
        <v>45717</v>
      </c>
      <c r="U200" s="128">
        <v>45747</v>
      </c>
      <c r="V200" s="131">
        <v>3920923</v>
      </c>
      <c r="W200" s="190">
        <v>45748</v>
      </c>
      <c r="X200" s="190">
        <v>45777</v>
      </c>
      <c r="Y200" s="131">
        <v>3920923</v>
      </c>
      <c r="Z200" s="190">
        <v>45778</v>
      </c>
      <c r="AA200" s="190">
        <v>45808</v>
      </c>
      <c r="AB200" s="131">
        <v>3920923</v>
      </c>
      <c r="AC200" s="190">
        <v>45809</v>
      </c>
      <c r="AD200" s="190">
        <v>45838</v>
      </c>
      <c r="AE200" s="129">
        <v>1829765</v>
      </c>
      <c r="AF200" s="190">
        <v>45839</v>
      </c>
      <c r="AG200" s="190">
        <v>45852</v>
      </c>
      <c r="BI200" s="185" t="s">
        <v>275</v>
      </c>
      <c r="BJ200" s="185" t="s">
        <v>283</v>
      </c>
      <c r="BK200" s="185" t="s">
        <v>276</v>
      </c>
      <c r="BL200" s="189">
        <v>125</v>
      </c>
      <c r="BM200" s="190">
        <v>45680</v>
      </c>
      <c r="BN200" s="208">
        <v>306967712</v>
      </c>
      <c r="BO200" s="203">
        <v>209</v>
      </c>
      <c r="BP200" s="190">
        <v>45680</v>
      </c>
      <c r="BQ200" s="204">
        <v>22479959</v>
      </c>
      <c r="CS200" s="237" t="s">
        <v>2127</v>
      </c>
      <c r="CT200" s="199">
        <v>1123084249</v>
      </c>
      <c r="CU200" s="203">
        <v>717</v>
      </c>
      <c r="CV200" s="203" t="s">
        <v>357</v>
      </c>
      <c r="CY200" s="192">
        <v>7490</v>
      </c>
      <c r="CZ200" s="192" t="s">
        <v>290</v>
      </c>
      <c r="DA200" s="201">
        <f t="shared" si="7"/>
        <v>22479959</v>
      </c>
      <c r="DB200" s="221">
        <f t="shared" si="8"/>
        <v>0</v>
      </c>
      <c r="DC200" s="201">
        <f t="shared" si="9"/>
        <v>0</v>
      </c>
      <c r="DZ200" s="403" t="s">
        <v>2128</v>
      </c>
      <c r="EA200" s="134"/>
      <c r="EB200" s="130">
        <v>86074342</v>
      </c>
      <c r="EC200" s="168">
        <v>45852</v>
      </c>
    </row>
    <row r="201" spans="1:133" ht="14.4" x14ac:dyDescent="0.3">
      <c r="A201" s="194"/>
      <c r="B201" s="194" t="s">
        <v>2129</v>
      </c>
      <c r="C201" s="251">
        <v>28548137</v>
      </c>
      <c r="D201" s="194" t="s">
        <v>578</v>
      </c>
      <c r="E201" s="194" t="s">
        <v>291</v>
      </c>
      <c r="F201" s="194" t="s">
        <v>2130</v>
      </c>
      <c r="G201" s="124">
        <v>45680</v>
      </c>
      <c r="H201" s="261">
        <v>22479959</v>
      </c>
      <c r="I201" s="194" t="s">
        <v>1852</v>
      </c>
      <c r="J201" s="124">
        <v>45680</v>
      </c>
      <c r="K201" s="124">
        <v>45852</v>
      </c>
      <c r="L201" s="194" t="s">
        <v>288</v>
      </c>
      <c r="M201" s="194" t="s">
        <v>288</v>
      </c>
      <c r="N201" s="194" t="s">
        <v>288</v>
      </c>
      <c r="O201" s="209">
        <v>6</v>
      </c>
      <c r="P201" s="131">
        <v>4966502</v>
      </c>
      <c r="Q201" s="200">
        <v>45680</v>
      </c>
      <c r="R201" s="190">
        <v>45716</v>
      </c>
      <c r="S201" s="131">
        <v>3920923</v>
      </c>
      <c r="T201" s="128">
        <v>45717</v>
      </c>
      <c r="U201" s="128">
        <v>45747</v>
      </c>
      <c r="V201" s="131">
        <v>3920923</v>
      </c>
      <c r="W201" s="190">
        <v>45748</v>
      </c>
      <c r="X201" s="190">
        <v>45777</v>
      </c>
      <c r="Y201" s="131">
        <v>3920923</v>
      </c>
      <c r="Z201" s="190">
        <v>45778</v>
      </c>
      <c r="AA201" s="190">
        <v>45808</v>
      </c>
      <c r="AB201" s="131">
        <v>3920923</v>
      </c>
      <c r="AC201" s="190">
        <v>45809</v>
      </c>
      <c r="AD201" s="190">
        <v>45838</v>
      </c>
      <c r="AE201" s="129">
        <v>1829765</v>
      </c>
      <c r="AF201" s="190">
        <v>45839</v>
      </c>
      <c r="AG201" s="190">
        <v>45852</v>
      </c>
      <c r="AH201" s="375"/>
      <c r="AI201" s="222"/>
      <c r="AJ201" s="222"/>
      <c r="BI201" s="185" t="s">
        <v>275</v>
      </c>
      <c r="BJ201" s="185" t="s">
        <v>283</v>
      </c>
      <c r="BK201" s="185" t="s">
        <v>276</v>
      </c>
      <c r="BL201" s="189">
        <v>125</v>
      </c>
      <c r="BM201" s="190">
        <v>45680</v>
      </c>
      <c r="BN201" s="208">
        <v>306967712</v>
      </c>
      <c r="BO201" s="203">
        <v>210</v>
      </c>
      <c r="BP201" s="190">
        <v>45680</v>
      </c>
      <c r="BQ201" s="204">
        <v>22479959</v>
      </c>
      <c r="CS201" s="197" t="s">
        <v>2131</v>
      </c>
      <c r="CT201" s="199">
        <v>28548137</v>
      </c>
      <c r="CU201" s="203">
        <v>717</v>
      </c>
      <c r="CV201" s="203" t="s">
        <v>357</v>
      </c>
      <c r="CY201" s="192">
        <v>7210</v>
      </c>
      <c r="CZ201" s="192" t="s">
        <v>290</v>
      </c>
      <c r="DA201" s="201">
        <f t="shared" si="7"/>
        <v>22479959</v>
      </c>
      <c r="DB201" s="221">
        <f t="shared" si="8"/>
        <v>0</v>
      </c>
      <c r="DC201" s="201">
        <f t="shared" si="9"/>
        <v>0</v>
      </c>
      <c r="DZ201" s="403" t="s">
        <v>2132</v>
      </c>
      <c r="EA201" s="134"/>
      <c r="EB201" s="130">
        <v>86074342</v>
      </c>
      <c r="EC201" s="168">
        <v>45852</v>
      </c>
    </row>
    <row r="202" spans="1:133" x14ac:dyDescent="0.3">
      <c r="A202" s="194"/>
      <c r="B202" s="194" t="s">
        <v>2133</v>
      </c>
      <c r="C202" s="253">
        <v>1106790776</v>
      </c>
      <c r="D202" s="186" t="s">
        <v>579</v>
      </c>
      <c r="E202" s="194" t="s">
        <v>291</v>
      </c>
      <c r="F202" s="194" t="s">
        <v>2134</v>
      </c>
      <c r="G202" s="124">
        <v>45680</v>
      </c>
      <c r="H202" s="261">
        <v>16594159</v>
      </c>
      <c r="I202" s="194" t="s">
        <v>1852</v>
      </c>
      <c r="J202" s="124">
        <v>45680</v>
      </c>
      <c r="K202" s="124">
        <v>45852</v>
      </c>
      <c r="L202" s="194" t="s">
        <v>288</v>
      </c>
      <c r="M202" s="194" t="s">
        <v>288</v>
      </c>
      <c r="N202" s="194" t="s">
        <v>288</v>
      </c>
      <c r="O202" s="209">
        <v>6</v>
      </c>
      <c r="P202" s="131">
        <v>3666151</v>
      </c>
      <c r="Q202" s="200">
        <v>45680</v>
      </c>
      <c r="R202" s="190">
        <v>45716</v>
      </c>
      <c r="S202" s="131">
        <v>2894330</v>
      </c>
      <c r="T202" s="128">
        <v>45717</v>
      </c>
      <c r="U202" s="128">
        <v>45747</v>
      </c>
      <c r="V202" s="131">
        <v>2894330</v>
      </c>
      <c r="W202" s="190">
        <v>45748</v>
      </c>
      <c r="X202" s="190">
        <v>45777</v>
      </c>
      <c r="Y202" s="131">
        <v>2894330</v>
      </c>
      <c r="Z202" s="190">
        <v>45778</v>
      </c>
      <c r="AA202" s="190">
        <v>45808</v>
      </c>
      <c r="AB202" s="131">
        <v>2894330</v>
      </c>
      <c r="AC202" s="190">
        <v>45809</v>
      </c>
      <c r="AD202" s="190">
        <v>45838</v>
      </c>
      <c r="AE202" s="129">
        <v>1350688</v>
      </c>
      <c r="AF202" s="190">
        <v>45839</v>
      </c>
      <c r="AG202" s="190">
        <v>45852</v>
      </c>
      <c r="BI202" s="185" t="s">
        <v>275</v>
      </c>
      <c r="BJ202" s="185" t="s">
        <v>283</v>
      </c>
      <c r="BK202" s="185" t="s">
        <v>276</v>
      </c>
      <c r="BL202" s="189">
        <v>125</v>
      </c>
      <c r="BM202" s="190">
        <v>45680</v>
      </c>
      <c r="BN202" s="208">
        <v>306967712</v>
      </c>
      <c r="BO202" s="203">
        <v>211</v>
      </c>
      <c r="BP202" s="190">
        <v>45680</v>
      </c>
      <c r="BQ202" s="204">
        <v>22479959</v>
      </c>
      <c r="CS202" s="197" t="s">
        <v>2135</v>
      </c>
      <c r="CT202" s="198">
        <v>1106790776</v>
      </c>
      <c r="CU202" s="203">
        <v>717</v>
      </c>
      <c r="CV202" s="203" t="s">
        <v>357</v>
      </c>
      <c r="CY202" s="192">
        <v>7490</v>
      </c>
      <c r="CZ202" s="192" t="s">
        <v>290</v>
      </c>
      <c r="DA202" s="201">
        <f t="shared" si="7"/>
        <v>16594159</v>
      </c>
      <c r="DB202" s="221">
        <f t="shared" si="8"/>
        <v>0</v>
      </c>
      <c r="DC202" s="201">
        <f t="shared" si="9"/>
        <v>5885800</v>
      </c>
      <c r="DZ202" s="403" t="s">
        <v>2136</v>
      </c>
      <c r="EA202" s="134"/>
      <c r="EB202" s="130">
        <v>86074342</v>
      </c>
      <c r="EC202" s="168">
        <v>45852</v>
      </c>
    </row>
    <row r="203" spans="1:133" x14ac:dyDescent="0.3">
      <c r="A203" s="194"/>
      <c r="B203" s="194" t="s">
        <v>2137</v>
      </c>
      <c r="C203" s="251">
        <v>1007273641</v>
      </c>
      <c r="D203" s="194" t="s">
        <v>580</v>
      </c>
      <c r="E203" s="194" t="s">
        <v>292</v>
      </c>
      <c r="F203" s="194" t="s">
        <v>2138</v>
      </c>
      <c r="G203" s="124">
        <v>45680</v>
      </c>
      <c r="H203" s="261">
        <v>13177912</v>
      </c>
      <c r="I203" s="194" t="s">
        <v>1852</v>
      </c>
      <c r="J203" s="124">
        <v>45680</v>
      </c>
      <c r="K203" s="124">
        <v>45852</v>
      </c>
      <c r="L203" s="194" t="s">
        <v>288</v>
      </c>
      <c r="M203" s="194" t="s">
        <v>288</v>
      </c>
      <c r="N203" s="194" t="s">
        <v>288</v>
      </c>
      <c r="O203" s="209">
        <v>6</v>
      </c>
      <c r="P203" s="131">
        <v>2911399</v>
      </c>
      <c r="Q203" s="200">
        <v>45680</v>
      </c>
      <c r="R203" s="190">
        <v>45716</v>
      </c>
      <c r="S203" s="131">
        <v>2298473</v>
      </c>
      <c r="T203" s="128">
        <v>45717</v>
      </c>
      <c r="U203" s="128">
        <v>45747</v>
      </c>
      <c r="V203" s="131">
        <v>2298473</v>
      </c>
      <c r="W203" s="190">
        <v>45748</v>
      </c>
      <c r="X203" s="190">
        <v>45777</v>
      </c>
      <c r="Y203" s="131">
        <v>2298473</v>
      </c>
      <c r="Z203" s="190">
        <v>45778</v>
      </c>
      <c r="AA203" s="190">
        <v>45808</v>
      </c>
      <c r="AB203" s="131">
        <v>2298473</v>
      </c>
      <c r="AC203" s="190">
        <v>45809</v>
      </c>
      <c r="AD203" s="190">
        <v>45838</v>
      </c>
      <c r="AE203" s="129">
        <v>1072621</v>
      </c>
      <c r="AF203" s="190">
        <v>45839</v>
      </c>
      <c r="AG203" s="190">
        <v>45852</v>
      </c>
      <c r="AH203" s="399"/>
      <c r="AI203" s="400"/>
      <c r="AJ203" s="400"/>
      <c r="BI203" s="185" t="s">
        <v>282</v>
      </c>
      <c r="BJ203" s="187" t="s">
        <v>1181</v>
      </c>
      <c r="BK203" s="185" t="s">
        <v>1182</v>
      </c>
      <c r="BL203" s="189">
        <v>126</v>
      </c>
      <c r="BM203" s="190">
        <v>45680</v>
      </c>
      <c r="BN203" s="208">
        <v>67439887</v>
      </c>
      <c r="BO203" s="203">
        <v>220</v>
      </c>
      <c r="BP203" s="190">
        <v>45680</v>
      </c>
      <c r="BQ203" s="204">
        <v>13177912</v>
      </c>
      <c r="CS203" s="197" t="s">
        <v>2139</v>
      </c>
      <c r="CT203" s="132">
        <v>1007273641</v>
      </c>
      <c r="CU203" s="203">
        <v>744</v>
      </c>
      <c r="CV203" s="203" t="s">
        <v>776</v>
      </c>
      <c r="CY203" s="192">
        <v>8560</v>
      </c>
      <c r="CZ203" s="192" t="s">
        <v>289</v>
      </c>
      <c r="DA203" s="201">
        <f t="shared" si="7"/>
        <v>13177912</v>
      </c>
      <c r="DB203" s="221">
        <f t="shared" si="8"/>
        <v>0</v>
      </c>
      <c r="DC203" s="201">
        <f t="shared" si="9"/>
        <v>0</v>
      </c>
      <c r="DZ203" s="403" t="s">
        <v>2140</v>
      </c>
      <c r="EA203" s="134"/>
      <c r="EB203" s="130">
        <v>12191587</v>
      </c>
      <c r="EC203" s="168">
        <v>45852</v>
      </c>
    </row>
    <row r="204" spans="1:133" x14ac:dyDescent="0.3">
      <c r="A204" s="194"/>
      <c r="B204" s="194" t="s">
        <v>2141</v>
      </c>
      <c r="C204" s="251">
        <v>30082847</v>
      </c>
      <c r="D204" s="194" t="s">
        <v>581</v>
      </c>
      <c r="E204" s="194" t="s">
        <v>292</v>
      </c>
      <c r="F204" s="194" t="s">
        <v>2138</v>
      </c>
      <c r="G204" s="124">
        <v>45680</v>
      </c>
      <c r="H204" s="261">
        <v>13177912</v>
      </c>
      <c r="I204" s="194" t="s">
        <v>1852</v>
      </c>
      <c r="J204" s="124">
        <v>45680</v>
      </c>
      <c r="K204" s="124">
        <v>45852</v>
      </c>
      <c r="L204" s="194" t="s">
        <v>288</v>
      </c>
      <c r="M204" s="194" t="s">
        <v>288</v>
      </c>
      <c r="N204" s="194" t="s">
        <v>288</v>
      </c>
      <c r="O204" s="209">
        <v>6</v>
      </c>
      <c r="P204" s="131">
        <v>2911399</v>
      </c>
      <c r="Q204" s="200">
        <v>45680</v>
      </c>
      <c r="R204" s="190">
        <v>45716</v>
      </c>
      <c r="S204" s="131">
        <v>2298473</v>
      </c>
      <c r="T204" s="128">
        <v>45717</v>
      </c>
      <c r="U204" s="128">
        <v>45747</v>
      </c>
      <c r="V204" s="131">
        <v>2298473</v>
      </c>
      <c r="W204" s="190">
        <v>45748</v>
      </c>
      <c r="X204" s="190">
        <v>45777</v>
      </c>
      <c r="Y204" s="131">
        <v>2298473</v>
      </c>
      <c r="Z204" s="190">
        <v>45778</v>
      </c>
      <c r="AA204" s="190">
        <v>45808</v>
      </c>
      <c r="AB204" s="131">
        <v>2298473</v>
      </c>
      <c r="AC204" s="190">
        <v>45809</v>
      </c>
      <c r="AD204" s="190">
        <v>45838</v>
      </c>
      <c r="AE204" s="129">
        <v>1072621</v>
      </c>
      <c r="AF204" s="190">
        <v>45839</v>
      </c>
      <c r="AG204" s="190">
        <v>45852</v>
      </c>
      <c r="AH204" s="399"/>
      <c r="AI204" s="400"/>
      <c r="AJ204" s="400"/>
      <c r="BI204" s="185" t="s">
        <v>282</v>
      </c>
      <c r="BJ204" s="187" t="s">
        <v>1181</v>
      </c>
      <c r="BK204" s="185" t="s">
        <v>1182</v>
      </c>
      <c r="BL204" s="189">
        <v>126</v>
      </c>
      <c r="BM204" s="190">
        <v>45680</v>
      </c>
      <c r="BN204" s="208">
        <v>67439887</v>
      </c>
      <c r="BO204" s="203">
        <v>221</v>
      </c>
      <c r="BP204" s="190">
        <v>45680</v>
      </c>
      <c r="BQ204" s="204">
        <v>13177912</v>
      </c>
      <c r="CS204" s="197" t="s">
        <v>727</v>
      </c>
      <c r="CT204" s="198">
        <v>30082847</v>
      </c>
      <c r="CU204" s="203">
        <v>744</v>
      </c>
      <c r="CV204" s="203" t="s">
        <v>776</v>
      </c>
      <c r="CY204" s="192">
        <v>8890</v>
      </c>
      <c r="CZ204" s="192" t="s">
        <v>290</v>
      </c>
      <c r="DA204" s="201">
        <f t="shared" si="7"/>
        <v>13177912</v>
      </c>
      <c r="DB204" s="221">
        <f t="shared" si="8"/>
        <v>0</v>
      </c>
      <c r="DC204" s="201">
        <f t="shared" si="9"/>
        <v>0</v>
      </c>
      <c r="DZ204" s="403" t="s">
        <v>2142</v>
      </c>
      <c r="EA204" s="134"/>
      <c r="EB204" s="130">
        <v>12191587</v>
      </c>
      <c r="EC204" s="168">
        <v>45852</v>
      </c>
    </row>
    <row r="205" spans="1:133" x14ac:dyDescent="0.3">
      <c r="A205" s="186"/>
      <c r="B205" s="194" t="s">
        <v>2143</v>
      </c>
      <c r="C205" s="251">
        <v>1121932068</v>
      </c>
      <c r="D205" s="194" t="s">
        <v>582</v>
      </c>
      <c r="E205" s="194" t="s">
        <v>291</v>
      </c>
      <c r="F205" s="194" t="s">
        <v>2144</v>
      </c>
      <c r="G205" s="124">
        <v>45680</v>
      </c>
      <c r="H205" s="261">
        <v>18604105</v>
      </c>
      <c r="I205" s="194" t="s">
        <v>1852</v>
      </c>
      <c r="J205" s="124">
        <v>45680</v>
      </c>
      <c r="K205" s="124">
        <v>45852</v>
      </c>
      <c r="L205" s="194" t="s">
        <v>288</v>
      </c>
      <c r="M205" s="194" t="s">
        <v>288</v>
      </c>
      <c r="N205" s="194" t="s">
        <v>288</v>
      </c>
      <c r="O205" s="209">
        <v>6</v>
      </c>
      <c r="P205" s="131">
        <v>4110209</v>
      </c>
      <c r="Q205" s="200">
        <v>45680</v>
      </c>
      <c r="R205" s="190">
        <v>45716</v>
      </c>
      <c r="S205" s="131">
        <v>3244902</v>
      </c>
      <c r="T205" s="128">
        <v>45717</v>
      </c>
      <c r="U205" s="128">
        <v>45747</v>
      </c>
      <c r="V205" s="131">
        <v>3244902</v>
      </c>
      <c r="W205" s="190">
        <v>45748</v>
      </c>
      <c r="X205" s="190">
        <v>45777</v>
      </c>
      <c r="Y205" s="131">
        <v>3244902</v>
      </c>
      <c r="Z205" s="190">
        <v>45778</v>
      </c>
      <c r="AA205" s="190">
        <v>45808</v>
      </c>
      <c r="AB205" s="131">
        <v>3244902</v>
      </c>
      <c r="AC205" s="190">
        <v>45809</v>
      </c>
      <c r="AD205" s="190">
        <v>45838</v>
      </c>
      <c r="AE205" s="129">
        <v>1514288</v>
      </c>
      <c r="AF205" s="190">
        <v>45839</v>
      </c>
      <c r="AG205" s="190">
        <v>45852</v>
      </c>
      <c r="BI205" s="185" t="s">
        <v>282</v>
      </c>
      <c r="BJ205" s="187" t="s">
        <v>1181</v>
      </c>
      <c r="BK205" s="185" t="s">
        <v>1182</v>
      </c>
      <c r="BL205" s="189">
        <v>126</v>
      </c>
      <c r="BM205" s="190">
        <v>45680</v>
      </c>
      <c r="BN205" s="208">
        <v>67439887</v>
      </c>
      <c r="BO205" s="203">
        <v>222</v>
      </c>
      <c r="BP205" s="190">
        <v>45680</v>
      </c>
      <c r="BQ205" s="204">
        <v>22479959</v>
      </c>
      <c r="CS205" s="197" t="s">
        <v>2145</v>
      </c>
      <c r="CT205" s="199">
        <v>1121932068</v>
      </c>
      <c r="CU205" s="203">
        <v>744</v>
      </c>
      <c r="CV205" s="203" t="s">
        <v>776</v>
      </c>
      <c r="CY205" s="192">
        <v>8299</v>
      </c>
      <c r="CZ205" s="192" t="s">
        <v>290</v>
      </c>
      <c r="DA205" s="201">
        <f t="shared" si="7"/>
        <v>18604105</v>
      </c>
      <c r="DB205" s="221">
        <f t="shared" si="8"/>
        <v>0</v>
      </c>
      <c r="DC205" s="201">
        <f t="shared" si="9"/>
        <v>3875854</v>
      </c>
      <c r="DZ205" s="403" t="s">
        <v>2146</v>
      </c>
      <c r="EA205" s="134"/>
      <c r="EB205" s="130">
        <v>12191587</v>
      </c>
      <c r="EC205" s="168">
        <v>45852</v>
      </c>
    </row>
    <row r="206" spans="1:133" x14ac:dyDescent="0.3">
      <c r="A206" s="186"/>
      <c r="B206" s="194" t="s">
        <v>2147</v>
      </c>
      <c r="C206" s="251">
        <v>40399991</v>
      </c>
      <c r="D206" s="194" t="s">
        <v>583</v>
      </c>
      <c r="E206" s="194" t="s">
        <v>291</v>
      </c>
      <c r="F206" s="194" t="s">
        <v>2144</v>
      </c>
      <c r="G206" s="124">
        <v>45680</v>
      </c>
      <c r="H206" s="261">
        <v>18604104</v>
      </c>
      <c r="I206" s="194" t="s">
        <v>1852</v>
      </c>
      <c r="J206" s="124">
        <v>45680</v>
      </c>
      <c r="K206" s="124">
        <v>45852</v>
      </c>
      <c r="L206" s="194" t="s">
        <v>288</v>
      </c>
      <c r="M206" s="194" t="s">
        <v>288</v>
      </c>
      <c r="N206" s="194" t="s">
        <v>288</v>
      </c>
      <c r="O206" s="209">
        <v>6</v>
      </c>
      <c r="P206" s="131">
        <v>4110209</v>
      </c>
      <c r="Q206" s="200">
        <v>45680</v>
      </c>
      <c r="R206" s="190">
        <v>45716</v>
      </c>
      <c r="S206" s="131">
        <v>3244902</v>
      </c>
      <c r="T206" s="128">
        <v>45717</v>
      </c>
      <c r="U206" s="128">
        <v>45747</v>
      </c>
      <c r="V206" s="131">
        <v>3244902</v>
      </c>
      <c r="W206" s="190">
        <v>45748</v>
      </c>
      <c r="X206" s="190">
        <v>45777</v>
      </c>
      <c r="Y206" s="131">
        <v>3244902</v>
      </c>
      <c r="Z206" s="190">
        <v>45778</v>
      </c>
      <c r="AA206" s="190">
        <v>45808</v>
      </c>
      <c r="AB206" s="131">
        <v>3244902</v>
      </c>
      <c r="AC206" s="190">
        <v>45809</v>
      </c>
      <c r="AD206" s="190">
        <v>45838</v>
      </c>
      <c r="AE206" s="129">
        <v>1514287</v>
      </c>
      <c r="AF206" s="190">
        <v>45839</v>
      </c>
      <c r="AG206" s="190">
        <v>45852</v>
      </c>
      <c r="BI206" s="185" t="s">
        <v>282</v>
      </c>
      <c r="BJ206" s="187" t="s">
        <v>1181</v>
      </c>
      <c r="BK206" s="185" t="s">
        <v>1182</v>
      </c>
      <c r="BL206" s="189">
        <v>126</v>
      </c>
      <c r="BM206" s="190">
        <v>45680</v>
      </c>
      <c r="BN206" s="208">
        <v>67439887</v>
      </c>
      <c r="BO206" s="203">
        <v>223</v>
      </c>
      <c r="BP206" s="190">
        <v>45680</v>
      </c>
      <c r="BQ206" s="204">
        <v>18604104</v>
      </c>
      <c r="CS206" s="197" t="s">
        <v>2148</v>
      </c>
      <c r="CT206" s="198">
        <v>40399991</v>
      </c>
      <c r="CU206" s="203">
        <v>744</v>
      </c>
      <c r="CV206" s="203" t="s">
        <v>776</v>
      </c>
      <c r="CY206" s="192">
        <v>8560</v>
      </c>
      <c r="CZ206" s="192" t="s">
        <v>289</v>
      </c>
      <c r="DA206" s="201">
        <f t="shared" si="7"/>
        <v>18604104</v>
      </c>
      <c r="DB206" s="221">
        <f t="shared" si="8"/>
        <v>0</v>
      </c>
      <c r="DC206" s="201">
        <f t="shared" si="9"/>
        <v>0</v>
      </c>
      <c r="DZ206" s="403" t="s">
        <v>2149</v>
      </c>
      <c r="EA206" s="134"/>
      <c r="EB206" s="130">
        <v>12191587</v>
      </c>
      <c r="EC206" s="168">
        <v>45852</v>
      </c>
    </row>
    <row r="207" spans="1:133" s="417" customFormat="1" ht="14.4" x14ac:dyDescent="0.3">
      <c r="A207" s="404" t="s">
        <v>2150</v>
      </c>
      <c r="B207" s="404" t="s">
        <v>2151</v>
      </c>
      <c r="C207" s="405">
        <v>86014098</v>
      </c>
      <c r="D207" s="404" t="s">
        <v>2152</v>
      </c>
      <c r="E207" s="404" t="s">
        <v>291</v>
      </c>
      <c r="F207" s="404" t="s">
        <v>2153</v>
      </c>
      <c r="G207" s="406">
        <v>45680</v>
      </c>
      <c r="H207" s="407">
        <v>16594159</v>
      </c>
      <c r="I207" s="404" t="s">
        <v>1852</v>
      </c>
      <c r="J207" s="406">
        <v>45680</v>
      </c>
      <c r="K207" s="406">
        <v>45852</v>
      </c>
      <c r="L207" s="404" t="s">
        <v>288</v>
      </c>
      <c r="M207" s="404" t="s">
        <v>288</v>
      </c>
      <c r="N207" s="404" t="s">
        <v>288</v>
      </c>
      <c r="O207" s="408">
        <v>6</v>
      </c>
      <c r="P207" s="409">
        <v>3666151</v>
      </c>
      <c r="Q207" s="410">
        <v>45680</v>
      </c>
      <c r="R207" s="411">
        <v>45716</v>
      </c>
      <c r="S207" s="409">
        <v>2894330</v>
      </c>
      <c r="T207" s="412">
        <v>45717</v>
      </c>
      <c r="U207" s="412">
        <v>45747</v>
      </c>
      <c r="V207" s="409">
        <v>2894330</v>
      </c>
      <c r="W207" s="411">
        <v>45748</v>
      </c>
      <c r="X207" s="411">
        <v>45777</v>
      </c>
      <c r="Y207" s="409">
        <v>2894330</v>
      </c>
      <c r="Z207" s="411">
        <v>45778</v>
      </c>
      <c r="AA207" s="411">
        <v>45808</v>
      </c>
      <c r="AB207" s="409">
        <v>2894330</v>
      </c>
      <c r="AC207" s="411">
        <v>45809</v>
      </c>
      <c r="AD207" s="411">
        <v>45838</v>
      </c>
      <c r="AE207" s="413">
        <v>1350688</v>
      </c>
      <c r="AF207" s="411">
        <v>45839</v>
      </c>
      <c r="AG207" s="411">
        <v>45852</v>
      </c>
      <c r="AH207" s="414"/>
      <c r="AI207" s="415"/>
      <c r="AJ207" s="415"/>
      <c r="AK207" s="416"/>
      <c r="AN207" s="416"/>
      <c r="AQ207" s="416"/>
      <c r="AT207" s="416"/>
      <c r="AW207" s="416"/>
      <c r="BI207" s="418" t="s">
        <v>704</v>
      </c>
      <c r="BJ207" s="419" t="s">
        <v>705</v>
      </c>
      <c r="BK207" s="418" t="s">
        <v>706</v>
      </c>
      <c r="BL207" s="420">
        <v>127</v>
      </c>
      <c r="BM207" s="411">
        <v>45680</v>
      </c>
      <c r="BN207" s="421">
        <v>162885410</v>
      </c>
      <c r="BO207" s="422">
        <v>224</v>
      </c>
      <c r="BP207" s="411">
        <v>45680</v>
      </c>
      <c r="BQ207" s="423">
        <v>16594159</v>
      </c>
      <c r="BR207" s="424"/>
      <c r="BS207" s="425"/>
      <c r="BX207" s="426"/>
      <c r="BY207" s="427"/>
      <c r="BZ207" s="416"/>
      <c r="CA207" s="426"/>
      <c r="CC207" s="416"/>
      <c r="CD207" s="426"/>
      <c r="CF207" s="428"/>
      <c r="CG207" s="428"/>
      <c r="CH207" s="428"/>
      <c r="CI207" s="429">
        <v>1</v>
      </c>
      <c r="CJ207" s="425">
        <v>45713</v>
      </c>
      <c r="CK207" s="428"/>
      <c r="CL207" s="428"/>
      <c r="CM207" s="428"/>
      <c r="CN207" s="428"/>
      <c r="CO207" s="428"/>
      <c r="CP207" s="428"/>
      <c r="CQ207" s="428"/>
      <c r="CR207" s="428"/>
      <c r="CS207" s="430" t="s">
        <v>817</v>
      </c>
      <c r="CT207" s="431">
        <v>86014098</v>
      </c>
      <c r="CU207" s="422">
        <v>732</v>
      </c>
      <c r="CV207" s="422" t="s">
        <v>777</v>
      </c>
      <c r="CW207" s="426"/>
      <c r="CX207" s="426"/>
      <c r="CY207" s="432">
        <v>8299</v>
      </c>
      <c r="CZ207" s="432" t="s">
        <v>290</v>
      </c>
      <c r="DA207" s="433">
        <f t="shared" si="7"/>
        <v>16594159</v>
      </c>
      <c r="DB207" s="434">
        <f t="shared" si="8"/>
        <v>0</v>
      </c>
      <c r="DC207" s="433">
        <f t="shared" si="9"/>
        <v>0</v>
      </c>
      <c r="DZ207" s="435" t="s">
        <v>2154</v>
      </c>
      <c r="EA207" s="436"/>
      <c r="EB207" s="130">
        <v>86062346</v>
      </c>
      <c r="EC207" s="168">
        <v>45852</v>
      </c>
    </row>
    <row r="208" spans="1:133" s="417" customFormat="1" x14ac:dyDescent="0.3">
      <c r="A208" s="404" t="s">
        <v>2150</v>
      </c>
      <c r="B208" s="404" t="s">
        <v>2155</v>
      </c>
      <c r="C208" s="405">
        <v>1121937453</v>
      </c>
      <c r="D208" s="404" t="s">
        <v>584</v>
      </c>
      <c r="E208" s="404" t="s">
        <v>291</v>
      </c>
      <c r="F208" s="404" t="s">
        <v>2153</v>
      </c>
      <c r="G208" s="406">
        <v>45680</v>
      </c>
      <c r="H208" s="407">
        <v>22479959</v>
      </c>
      <c r="I208" s="404" t="s">
        <v>1852</v>
      </c>
      <c r="J208" s="406">
        <v>45680</v>
      </c>
      <c r="K208" s="406">
        <v>45852</v>
      </c>
      <c r="L208" s="404" t="s">
        <v>288</v>
      </c>
      <c r="M208" s="404" t="s">
        <v>288</v>
      </c>
      <c r="N208" s="404" t="s">
        <v>288</v>
      </c>
      <c r="O208" s="408">
        <v>6</v>
      </c>
      <c r="P208" s="409">
        <v>4966502</v>
      </c>
      <c r="Q208" s="410">
        <v>45680</v>
      </c>
      <c r="R208" s="411">
        <v>45716</v>
      </c>
      <c r="S208" s="409">
        <v>3920923</v>
      </c>
      <c r="T208" s="412">
        <v>45717</v>
      </c>
      <c r="U208" s="412">
        <v>45747</v>
      </c>
      <c r="V208" s="409">
        <v>3920923</v>
      </c>
      <c r="W208" s="411">
        <v>45748</v>
      </c>
      <c r="X208" s="411">
        <v>45777</v>
      </c>
      <c r="Y208" s="409">
        <v>3920923</v>
      </c>
      <c r="Z208" s="411">
        <v>45778</v>
      </c>
      <c r="AA208" s="411">
        <v>45808</v>
      </c>
      <c r="AB208" s="409">
        <v>3920923</v>
      </c>
      <c r="AC208" s="411">
        <v>45809</v>
      </c>
      <c r="AD208" s="411">
        <v>45838</v>
      </c>
      <c r="AE208" s="413">
        <v>1829765</v>
      </c>
      <c r="AF208" s="411">
        <v>45839</v>
      </c>
      <c r="AG208" s="411">
        <v>45852</v>
      </c>
      <c r="AH208" s="416"/>
      <c r="AK208" s="416"/>
      <c r="AN208" s="416"/>
      <c r="AQ208" s="416"/>
      <c r="AT208" s="416"/>
      <c r="AW208" s="416"/>
      <c r="BI208" s="418" t="s">
        <v>704</v>
      </c>
      <c r="BJ208" s="419" t="s">
        <v>705</v>
      </c>
      <c r="BK208" s="418" t="s">
        <v>706</v>
      </c>
      <c r="BL208" s="420">
        <v>127</v>
      </c>
      <c r="BM208" s="411">
        <v>45680</v>
      </c>
      <c r="BN208" s="421">
        <v>162885410</v>
      </c>
      <c r="BO208" s="422">
        <v>225</v>
      </c>
      <c r="BP208" s="411">
        <v>45680</v>
      </c>
      <c r="BQ208" s="423">
        <v>22479959</v>
      </c>
      <c r="BR208" s="424"/>
      <c r="BS208" s="425"/>
      <c r="BX208" s="426"/>
      <c r="BY208" s="427"/>
      <c r="BZ208" s="416"/>
      <c r="CA208" s="426"/>
      <c r="CC208" s="416"/>
      <c r="CD208" s="426"/>
      <c r="CF208" s="428"/>
      <c r="CG208" s="428"/>
      <c r="CH208" s="428"/>
      <c r="CI208" s="429">
        <v>1</v>
      </c>
      <c r="CJ208" s="425">
        <v>45713</v>
      </c>
      <c r="CK208" s="428"/>
      <c r="CL208" s="428"/>
      <c r="CM208" s="428"/>
      <c r="CN208" s="428"/>
      <c r="CO208" s="428"/>
      <c r="CP208" s="428"/>
      <c r="CQ208" s="428"/>
      <c r="CR208" s="428"/>
      <c r="CS208" s="430" t="s">
        <v>1129</v>
      </c>
      <c r="CT208" s="437">
        <v>1121937453</v>
      </c>
      <c r="CU208" s="422">
        <v>732</v>
      </c>
      <c r="CV208" s="422" t="s">
        <v>777</v>
      </c>
      <c r="CW208" s="426"/>
      <c r="CX208" s="426"/>
      <c r="CY208" s="432">
        <v>7310</v>
      </c>
      <c r="CZ208" s="432" t="s">
        <v>290</v>
      </c>
      <c r="DA208" s="433">
        <f t="shared" si="7"/>
        <v>22479959</v>
      </c>
      <c r="DB208" s="434">
        <f t="shared" si="8"/>
        <v>0</v>
      </c>
      <c r="DC208" s="433">
        <f t="shared" si="9"/>
        <v>0</v>
      </c>
      <c r="DZ208" s="435" t="s">
        <v>2156</v>
      </c>
      <c r="EA208" s="436"/>
      <c r="EB208" s="130">
        <v>86062346</v>
      </c>
      <c r="EC208" s="168">
        <v>45852</v>
      </c>
    </row>
    <row r="209" spans="1:133" s="417" customFormat="1" ht="14.4" x14ac:dyDescent="0.3">
      <c r="A209" s="404" t="s">
        <v>2150</v>
      </c>
      <c r="B209" s="404" t="s">
        <v>2157</v>
      </c>
      <c r="C209" s="405">
        <v>1053783494</v>
      </c>
      <c r="D209" s="404" t="s">
        <v>585</v>
      </c>
      <c r="E209" s="404" t="s">
        <v>291</v>
      </c>
      <c r="F209" s="404" t="s">
        <v>2153</v>
      </c>
      <c r="G209" s="406">
        <v>45680</v>
      </c>
      <c r="H209" s="407">
        <v>29844081</v>
      </c>
      <c r="I209" s="404" t="s">
        <v>1852</v>
      </c>
      <c r="J209" s="406">
        <v>45680</v>
      </c>
      <c r="K209" s="406">
        <v>45852</v>
      </c>
      <c r="L209" s="404" t="s">
        <v>288</v>
      </c>
      <c r="M209" s="404" t="s">
        <v>288</v>
      </c>
      <c r="N209" s="404" t="s">
        <v>288</v>
      </c>
      <c r="O209" s="408">
        <v>6</v>
      </c>
      <c r="P209" s="409">
        <v>6593460</v>
      </c>
      <c r="Q209" s="410">
        <v>45680</v>
      </c>
      <c r="R209" s="411">
        <v>45716</v>
      </c>
      <c r="S209" s="409">
        <v>5205363</v>
      </c>
      <c r="T209" s="412">
        <v>45717</v>
      </c>
      <c r="U209" s="412">
        <v>45747</v>
      </c>
      <c r="V209" s="409">
        <v>5205363</v>
      </c>
      <c r="W209" s="411">
        <v>45748</v>
      </c>
      <c r="X209" s="411">
        <v>45777</v>
      </c>
      <c r="Y209" s="409">
        <v>5205363</v>
      </c>
      <c r="Z209" s="411">
        <v>45778</v>
      </c>
      <c r="AA209" s="411">
        <v>45808</v>
      </c>
      <c r="AB209" s="409">
        <v>5205363</v>
      </c>
      <c r="AC209" s="411">
        <v>45809</v>
      </c>
      <c r="AD209" s="411">
        <v>45838</v>
      </c>
      <c r="AE209" s="413">
        <v>2429169</v>
      </c>
      <c r="AF209" s="411">
        <v>45839</v>
      </c>
      <c r="AG209" s="411">
        <v>45852</v>
      </c>
      <c r="AH209" s="414"/>
      <c r="AI209" s="415"/>
      <c r="AJ209" s="415"/>
      <c r="AK209" s="416"/>
      <c r="AN209" s="416"/>
      <c r="AQ209" s="416"/>
      <c r="AT209" s="416"/>
      <c r="AW209" s="416"/>
      <c r="BI209" s="418" t="s">
        <v>704</v>
      </c>
      <c r="BJ209" s="419" t="s">
        <v>705</v>
      </c>
      <c r="BK209" s="418" t="s">
        <v>706</v>
      </c>
      <c r="BL209" s="420">
        <v>127</v>
      </c>
      <c r="BM209" s="411">
        <v>45680</v>
      </c>
      <c r="BN209" s="421">
        <v>162885410</v>
      </c>
      <c r="BO209" s="422">
        <v>226</v>
      </c>
      <c r="BP209" s="411">
        <v>45680</v>
      </c>
      <c r="BQ209" s="423">
        <v>29844081</v>
      </c>
      <c r="BR209" s="424"/>
      <c r="BS209" s="425"/>
      <c r="BX209" s="426"/>
      <c r="BY209" s="427"/>
      <c r="BZ209" s="416"/>
      <c r="CA209" s="426"/>
      <c r="CC209" s="416"/>
      <c r="CD209" s="426"/>
      <c r="CF209" s="428"/>
      <c r="CG209" s="428"/>
      <c r="CH209" s="428"/>
      <c r="CI209" s="429">
        <v>1</v>
      </c>
      <c r="CJ209" s="425">
        <v>45713</v>
      </c>
      <c r="CK209" s="428"/>
      <c r="CL209" s="428"/>
      <c r="CM209" s="428"/>
      <c r="CN209" s="428"/>
      <c r="CO209" s="428"/>
      <c r="CP209" s="428"/>
      <c r="CQ209" s="428"/>
      <c r="CR209" s="428"/>
      <c r="CS209" s="430" t="s">
        <v>2158</v>
      </c>
      <c r="CT209" s="438">
        <v>1053783494.8</v>
      </c>
      <c r="CU209" s="422">
        <v>732</v>
      </c>
      <c r="CV209" s="422" t="s">
        <v>777</v>
      </c>
      <c r="CW209" s="426"/>
      <c r="CX209" s="426"/>
      <c r="CY209" s="432">
        <v>9609</v>
      </c>
      <c r="CZ209" s="432" t="s">
        <v>290</v>
      </c>
      <c r="DA209" s="433">
        <f t="shared" si="7"/>
        <v>29844081</v>
      </c>
      <c r="DB209" s="434">
        <f t="shared" si="8"/>
        <v>0</v>
      </c>
      <c r="DC209" s="433">
        <f t="shared" si="9"/>
        <v>0</v>
      </c>
      <c r="DZ209" s="435" t="s">
        <v>2159</v>
      </c>
      <c r="EA209" s="436"/>
      <c r="EB209" s="130">
        <v>86062346</v>
      </c>
      <c r="EC209" s="168">
        <v>45852</v>
      </c>
    </row>
    <row r="210" spans="1:133" s="417" customFormat="1" x14ac:dyDescent="0.3">
      <c r="A210" s="404" t="s">
        <v>2150</v>
      </c>
      <c r="B210" s="404" t="s">
        <v>2160</v>
      </c>
      <c r="C210" s="405">
        <v>1121914875</v>
      </c>
      <c r="D210" s="404" t="s">
        <v>586</v>
      </c>
      <c r="E210" s="404" t="s">
        <v>292</v>
      </c>
      <c r="F210" s="404" t="s">
        <v>2161</v>
      </c>
      <c r="G210" s="406">
        <v>45680</v>
      </c>
      <c r="H210" s="407">
        <v>14728245</v>
      </c>
      <c r="I210" s="404" t="s">
        <v>1852</v>
      </c>
      <c r="J210" s="406">
        <v>45680</v>
      </c>
      <c r="K210" s="406">
        <v>45852</v>
      </c>
      <c r="L210" s="404" t="s">
        <v>288</v>
      </c>
      <c r="M210" s="404" t="s">
        <v>288</v>
      </c>
      <c r="N210" s="404" t="s">
        <v>288</v>
      </c>
      <c r="O210" s="408">
        <v>6</v>
      </c>
      <c r="P210" s="409">
        <v>3253915</v>
      </c>
      <c r="Q210" s="410">
        <v>45680</v>
      </c>
      <c r="R210" s="411">
        <v>45716</v>
      </c>
      <c r="S210" s="409">
        <v>2568880</v>
      </c>
      <c r="T210" s="412">
        <v>45717</v>
      </c>
      <c r="U210" s="412">
        <v>45747</v>
      </c>
      <c r="V210" s="409">
        <v>2568880</v>
      </c>
      <c r="W210" s="411">
        <v>45748</v>
      </c>
      <c r="X210" s="411">
        <v>45777</v>
      </c>
      <c r="Y210" s="409">
        <v>2568880</v>
      </c>
      <c r="Z210" s="411">
        <v>45778</v>
      </c>
      <c r="AA210" s="411">
        <v>45808</v>
      </c>
      <c r="AB210" s="409">
        <v>2568880</v>
      </c>
      <c r="AC210" s="411">
        <v>45809</v>
      </c>
      <c r="AD210" s="411">
        <v>45838</v>
      </c>
      <c r="AE210" s="413">
        <v>1198810</v>
      </c>
      <c r="AF210" s="411">
        <v>45839</v>
      </c>
      <c r="AG210" s="411">
        <v>45852</v>
      </c>
      <c r="AH210" s="416"/>
      <c r="AK210" s="416"/>
      <c r="AN210" s="416"/>
      <c r="AQ210" s="416"/>
      <c r="AT210" s="416"/>
      <c r="AW210" s="416"/>
      <c r="BI210" s="418" t="s">
        <v>704</v>
      </c>
      <c r="BJ210" s="419" t="s">
        <v>705</v>
      </c>
      <c r="BK210" s="418" t="s">
        <v>706</v>
      </c>
      <c r="BL210" s="420">
        <v>127</v>
      </c>
      <c r="BM210" s="411">
        <v>45680</v>
      </c>
      <c r="BN210" s="421">
        <v>162885410</v>
      </c>
      <c r="BO210" s="422">
        <v>227</v>
      </c>
      <c r="BP210" s="411">
        <v>45680</v>
      </c>
      <c r="BQ210" s="423">
        <v>14728245</v>
      </c>
      <c r="BR210" s="424"/>
      <c r="BS210" s="425"/>
      <c r="BX210" s="426"/>
      <c r="BY210" s="427"/>
      <c r="BZ210" s="416"/>
      <c r="CA210" s="426"/>
      <c r="CC210" s="416"/>
      <c r="CD210" s="426"/>
      <c r="CF210" s="428"/>
      <c r="CG210" s="428"/>
      <c r="CH210" s="428"/>
      <c r="CI210" s="429">
        <v>1</v>
      </c>
      <c r="CJ210" s="425">
        <v>45713</v>
      </c>
      <c r="CK210" s="428"/>
      <c r="CL210" s="428"/>
      <c r="CM210" s="428"/>
      <c r="CN210" s="428"/>
      <c r="CO210" s="428"/>
      <c r="CP210" s="428"/>
      <c r="CQ210" s="428"/>
      <c r="CR210" s="428"/>
      <c r="CS210" s="430" t="s">
        <v>816</v>
      </c>
      <c r="CT210" s="431">
        <v>1121914875</v>
      </c>
      <c r="CU210" s="422">
        <v>732</v>
      </c>
      <c r="CV210" s="422" t="s">
        <v>777</v>
      </c>
      <c r="CW210" s="426"/>
      <c r="CX210" s="426"/>
      <c r="CY210" s="432">
        <v>7420</v>
      </c>
      <c r="CZ210" s="432" t="s">
        <v>290</v>
      </c>
      <c r="DA210" s="433">
        <f t="shared" si="7"/>
        <v>14728245</v>
      </c>
      <c r="DB210" s="434">
        <f t="shared" si="8"/>
        <v>0</v>
      </c>
      <c r="DC210" s="433">
        <f t="shared" si="9"/>
        <v>0</v>
      </c>
      <c r="DZ210" s="435" t="s">
        <v>2162</v>
      </c>
      <c r="EA210" s="436"/>
      <c r="EB210" s="130">
        <v>86062346</v>
      </c>
      <c r="EC210" s="168">
        <v>45852</v>
      </c>
    </row>
    <row r="211" spans="1:133" s="417" customFormat="1" x14ac:dyDescent="0.3">
      <c r="A211" s="404" t="s">
        <v>2150</v>
      </c>
      <c r="B211" s="404" t="s">
        <v>2163</v>
      </c>
      <c r="C211" s="405">
        <v>1006876734</v>
      </c>
      <c r="D211" s="404" t="s">
        <v>587</v>
      </c>
      <c r="E211" s="404" t="s">
        <v>291</v>
      </c>
      <c r="F211" s="404" t="s">
        <v>2153</v>
      </c>
      <c r="G211" s="406">
        <v>45680</v>
      </c>
      <c r="H211" s="407">
        <v>16594159</v>
      </c>
      <c r="I211" s="404" t="s">
        <v>1852</v>
      </c>
      <c r="J211" s="406">
        <v>45680</v>
      </c>
      <c r="K211" s="406">
        <v>45852</v>
      </c>
      <c r="L211" s="404" t="s">
        <v>288</v>
      </c>
      <c r="M211" s="404" t="s">
        <v>288</v>
      </c>
      <c r="N211" s="404" t="s">
        <v>288</v>
      </c>
      <c r="O211" s="408">
        <v>6</v>
      </c>
      <c r="P211" s="409">
        <v>3666151</v>
      </c>
      <c r="Q211" s="410">
        <v>45680</v>
      </c>
      <c r="R211" s="411">
        <v>45716</v>
      </c>
      <c r="S211" s="409">
        <v>2894330</v>
      </c>
      <c r="T211" s="412">
        <v>45717</v>
      </c>
      <c r="U211" s="412">
        <v>45747</v>
      </c>
      <c r="V211" s="409">
        <v>2894330</v>
      </c>
      <c r="W211" s="411">
        <v>45748</v>
      </c>
      <c r="X211" s="411">
        <v>45777</v>
      </c>
      <c r="Y211" s="409">
        <v>2894330</v>
      </c>
      <c r="Z211" s="411">
        <v>45778</v>
      </c>
      <c r="AA211" s="411">
        <v>45808</v>
      </c>
      <c r="AB211" s="409">
        <v>2894330</v>
      </c>
      <c r="AC211" s="411">
        <v>45809</v>
      </c>
      <c r="AD211" s="411">
        <v>45838</v>
      </c>
      <c r="AE211" s="413">
        <v>1350688</v>
      </c>
      <c r="AF211" s="411">
        <v>45839</v>
      </c>
      <c r="AG211" s="411">
        <v>45852</v>
      </c>
      <c r="AH211" s="439"/>
      <c r="AI211" s="440"/>
      <c r="AJ211" s="440"/>
      <c r="AK211" s="416"/>
      <c r="AN211" s="416"/>
      <c r="AQ211" s="416"/>
      <c r="AT211" s="416"/>
      <c r="AW211" s="416"/>
      <c r="BI211" s="418" t="s">
        <v>704</v>
      </c>
      <c r="BJ211" s="419" t="s">
        <v>705</v>
      </c>
      <c r="BK211" s="418" t="s">
        <v>706</v>
      </c>
      <c r="BL211" s="420">
        <v>127</v>
      </c>
      <c r="BM211" s="411">
        <v>45680</v>
      </c>
      <c r="BN211" s="421">
        <v>162885410</v>
      </c>
      <c r="BO211" s="422">
        <v>228</v>
      </c>
      <c r="BP211" s="411">
        <v>45680</v>
      </c>
      <c r="BQ211" s="423">
        <v>16594159</v>
      </c>
      <c r="BR211" s="424"/>
      <c r="BS211" s="425"/>
      <c r="BX211" s="426"/>
      <c r="BY211" s="427"/>
      <c r="BZ211" s="416"/>
      <c r="CA211" s="426"/>
      <c r="CC211" s="416"/>
      <c r="CD211" s="426"/>
      <c r="CF211" s="428"/>
      <c r="CG211" s="428"/>
      <c r="CH211" s="428"/>
      <c r="CI211" s="429">
        <v>1</v>
      </c>
      <c r="CJ211" s="425">
        <v>45713</v>
      </c>
      <c r="CK211" s="428"/>
      <c r="CL211" s="428"/>
      <c r="CM211" s="428"/>
      <c r="CN211" s="428"/>
      <c r="CO211" s="428"/>
      <c r="CP211" s="428"/>
      <c r="CQ211" s="428"/>
      <c r="CR211" s="428"/>
      <c r="CS211" s="430" t="s">
        <v>2164</v>
      </c>
      <c r="CT211" s="431">
        <v>1006876734</v>
      </c>
      <c r="CU211" s="422">
        <v>732</v>
      </c>
      <c r="CV211" s="422" t="s">
        <v>777</v>
      </c>
      <c r="CW211" s="426"/>
      <c r="CX211" s="426"/>
      <c r="CY211" s="432">
        <v>8211</v>
      </c>
      <c r="CZ211" s="432" t="s">
        <v>290</v>
      </c>
      <c r="DA211" s="433">
        <f t="shared" si="7"/>
        <v>16594159</v>
      </c>
      <c r="DB211" s="434">
        <f t="shared" si="8"/>
        <v>0</v>
      </c>
      <c r="DC211" s="433">
        <f t="shared" si="9"/>
        <v>0</v>
      </c>
      <c r="DZ211" s="435" t="s">
        <v>2165</v>
      </c>
      <c r="EA211" s="436"/>
      <c r="EB211" s="130">
        <v>86062346</v>
      </c>
      <c r="EC211" s="168">
        <v>45852</v>
      </c>
    </row>
    <row r="212" spans="1:133" s="417" customFormat="1" x14ac:dyDescent="0.3">
      <c r="A212" s="404" t="s">
        <v>2150</v>
      </c>
      <c r="B212" s="404" t="s">
        <v>2166</v>
      </c>
      <c r="C212" s="405">
        <v>1121885006</v>
      </c>
      <c r="D212" s="404" t="s">
        <v>588</v>
      </c>
      <c r="E212" s="404" t="s">
        <v>291</v>
      </c>
      <c r="F212" s="404" t="s">
        <v>2153</v>
      </c>
      <c r="G212" s="406">
        <v>45680</v>
      </c>
      <c r="H212" s="407">
        <v>16594159</v>
      </c>
      <c r="I212" s="404" t="s">
        <v>1852</v>
      </c>
      <c r="J212" s="406">
        <v>45680</v>
      </c>
      <c r="K212" s="406">
        <v>45852</v>
      </c>
      <c r="L212" s="404" t="s">
        <v>288</v>
      </c>
      <c r="M212" s="404" t="s">
        <v>288</v>
      </c>
      <c r="N212" s="404" t="s">
        <v>288</v>
      </c>
      <c r="O212" s="408">
        <v>6</v>
      </c>
      <c r="P212" s="409">
        <v>3666151</v>
      </c>
      <c r="Q212" s="410">
        <v>45680</v>
      </c>
      <c r="R212" s="411">
        <v>45716</v>
      </c>
      <c r="S212" s="409">
        <v>2894330</v>
      </c>
      <c r="T212" s="412">
        <v>45717</v>
      </c>
      <c r="U212" s="412">
        <v>45747</v>
      </c>
      <c r="V212" s="409">
        <v>2894330</v>
      </c>
      <c r="W212" s="411">
        <v>45748</v>
      </c>
      <c r="X212" s="411">
        <v>45777</v>
      </c>
      <c r="Y212" s="409">
        <v>2894330</v>
      </c>
      <c r="Z212" s="411">
        <v>45778</v>
      </c>
      <c r="AA212" s="411">
        <v>45808</v>
      </c>
      <c r="AB212" s="409">
        <v>2894330</v>
      </c>
      <c r="AC212" s="411">
        <v>45809</v>
      </c>
      <c r="AD212" s="411">
        <v>45838</v>
      </c>
      <c r="AE212" s="413">
        <v>1350688</v>
      </c>
      <c r="AF212" s="411">
        <v>45839</v>
      </c>
      <c r="AG212" s="411">
        <v>45852</v>
      </c>
      <c r="AH212" s="416"/>
      <c r="AK212" s="416"/>
      <c r="AN212" s="416"/>
      <c r="AQ212" s="416"/>
      <c r="AT212" s="416"/>
      <c r="AW212" s="416"/>
      <c r="BI212" s="418" t="s">
        <v>704</v>
      </c>
      <c r="BJ212" s="419" t="s">
        <v>705</v>
      </c>
      <c r="BK212" s="418" t="s">
        <v>706</v>
      </c>
      <c r="BL212" s="420">
        <v>127</v>
      </c>
      <c r="BM212" s="411">
        <v>45680</v>
      </c>
      <c r="BN212" s="421">
        <v>162885410</v>
      </c>
      <c r="BO212" s="422">
        <v>229</v>
      </c>
      <c r="BP212" s="411">
        <v>45680</v>
      </c>
      <c r="BQ212" s="423">
        <v>16594159</v>
      </c>
      <c r="BR212" s="424"/>
      <c r="BS212" s="425"/>
      <c r="BX212" s="426"/>
      <c r="BY212" s="427"/>
      <c r="BZ212" s="416"/>
      <c r="CA212" s="426"/>
      <c r="CC212" s="416"/>
      <c r="CD212" s="426"/>
      <c r="CF212" s="428"/>
      <c r="CG212" s="428"/>
      <c r="CH212" s="428"/>
      <c r="CI212" s="429">
        <v>1</v>
      </c>
      <c r="CJ212" s="425">
        <v>45713</v>
      </c>
      <c r="CK212" s="428"/>
      <c r="CL212" s="428"/>
      <c r="CM212" s="428"/>
      <c r="CN212" s="428"/>
      <c r="CO212" s="428"/>
      <c r="CP212" s="428"/>
      <c r="CQ212" s="428"/>
      <c r="CR212" s="428"/>
      <c r="CS212" s="430" t="s">
        <v>1126</v>
      </c>
      <c r="CT212" s="437">
        <v>1121885006</v>
      </c>
      <c r="CU212" s="422">
        <v>732</v>
      </c>
      <c r="CV212" s="422" t="s">
        <v>777</v>
      </c>
      <c r="CW212" s="426"/>
      <c r="CX212" s="426"/>
      <c r="CY212" s="432">
        <v>8299</v>
      </c>
      <c r="CZ212" s="432" t="s">
        <v>290</v>
      </c>
      <c r="DA212" s="433">
        <f t="shared" ref="DA212:DA275" si="10">P212+S212+V212+Y212+AB212+AE212+AH212+AK212+AN212+AQ212+AT212+AW212+AZ212+BC212+BF212</f>
        <v>16594159</v>
      </c>
      <c r="DB212" s="434">
        <f t="shared" si="8"/>
        <v>0</v>
      </c>
      <c r="DC212" s="433">
        <f t="shared" si="9"/>
        <v>0</v>
      </c>
      <c r="DZ212" s="435" t="s">
        <v>2167</v>
      </c>
      <c r="EA212" s="436"/>
      <c r="EB212" s="130">
        <v>86062346</v>
      </c>
      <c r="EC212" s="168">
        <v>45852</v>
      </c>
    </row>
    <row r="213" spans="1:133" s="417" customFormat="1" x14ac:dyDescent="0.3">
      <c r="A213" s="404" t="s">
        <v>2150</v>
      </c>
      <c r="B213" s="404" t="s">
        <v>2168</v>
      </c>
      <c r="C213" s="405">
        <v>1121882349</v>
      </c>
      <c r="D213" s="404" t="s">
        <v>589</v>
      </c>
      <c r="E213" s="404" t="s">
        <v>292</v>
      </c>
      <c r="F213" s="404" t="s">
        <v>2161</v>
      </c>
      <c r="G213" s="406">
        <v>45680</v>
      </c>
      <c r="H213" s="407">
        <v>14728245</v>
      </c>
      <c r="I213" s="404" t="s">
        <v>1852</v>
      </c>
      <c r="J213" s="406">
        <v>45680</v>
      </c>
      <c r="K213" s="406">
        <v>45852</v>
      </c>
      <c r="L213" s="404" t="s">
        <v>288</v>
      </c>
      <c r="M213" s="404" t="s">
        <v>288</v>
      </c>
      <c r="N213" s="404" t="s">
        <v>288</v>
      </c>
      <c r="O213" s="408">
        <v>6</v>
      </c>
      <c r="P213" s="409">
        <v>3253915</v>
      </c>
      <c r="Q213" s="410">
        <v>45680</v>
      </c>
      <c r="R213" s="411">
        <v>45716</v>
      </c>
      <c r="S213" s="409">
        <v>2568880</v>
      </c>
      <c r="T213" s="412">
        <v>45717</v>
      </c>
      <c r="U213" s="412">
        <v>45747</v>
      </c>
      <c r="V213" s="409">
        <v>2568880</v>
      </c>
      <c r="W213" s="411">
        <v>45748</v>
      </c>
      <c r="X213" s="411">
        <v>45777</v>
      </c>
      <c r="Y213" s="409">
        <v>2568880</v>
      </c>
      <c r="Z213" s="411">
        <v>45778</v>
      </c>
      <c r="AA213" s="411">
        <v>45808</v>
      </c>
      <c r="AB213" s="409">
        <v>2568880</v>
      </c>
      <c r="AC213" s="411">
        <v>45809</v>
      </c>
      <c r="AD213" s="411">
        <v>45838</v>
      </c>
      <c r="AE213" s="413">
        <v>1198810</v>
      </c>
      <c r="AF213" s="411">
        <v>45839</v>
      </c>
      <c r="AG213" s="411">
        <v>45852</v>
      </c>
      <c r="AH213" s="416"/>
      <c r="AK213" s="416"/>
      <c r="AN213" s="416"/>
      <c r="AQ213" s="416"/>
      <c r="AT213" s="416"/>
      <c r="AW213" s="416"/>
      <c r="BI213" s="418" t="s">
        <v>704</v>
      </c>
      <c r="BJ213" s="419" t="s">
        <v>705</v>
      </c>
      <c r="BK213" s="418" t="s">
        <v>706</v>
      </c>
      <c r="BL213" s="420">
        <v>127</v>
      </c>
      <c r="BM213" s="411">
        <v>45680</v>
      </c>
      <c r="BN213" s="421">
        <v>162885410</v>
      </c>
      <c r="BO213" s="422">
        <v>230</v>
      </c>
      <c r="BP213" s="411">
        <v>45680</v>
      </c>
      <c r="BQ213" s="423">
        <v>14728245</v>
      </c>
      <c r="BR213" s="424"/>
      <c r="BS213" s="425"/>
      <c r="BX213" s="426"/>
      <c r="BY213" s="427"/>
      <c r="BZ213" s="416"/>
      <c r="CA213" s="426"/>
      <c r="CC213" s="416"/>
      <c r="CD213" s="426"/>
      <c r="CF213" s="428"/>
      <c r="CG213" s="428"/>
      <c r="CH213" s="428"/>
      <c r="CI213" s="429">
        <v>1</v>
      </c>
      <c r="CJ213" s="425">
        <v>45713</v>
      </c>
      <c r="CK213" s="428"/>
      <c r="CL213" s="428"/>
      <c r="CM213" s="428"/>
      <c r="CN213" s="428"/>
      <c r="CO213" s="428"/>
      <c r="CP213" s="428"/>
      <c r="CQ213" s="428"/>
      <c r="CR213" s="428"/>
      <c r="CS213" s="430" t="s">
        <v>1128</v>
      </c>
      <c r="CT213" s="431">
        <v>1121882349</v>
      </c>
      <c r="CU213" s="422">
        <v>732</v>
      </c>
      <c r="CV213" s="422" t="s">
        <v>777</v>
      </c>
      <c r="CW213" s="426"/>
      <c r="CX213" s="426"/>
      <c r="CY213" s="432">
        <v>8299</v>
      </c>
      <c r="CZ213" s="432" t="s">
        <v>290</v>
      </c>
      <c r="DA213" s="433">
        <f t="shared" si="10"/>
        <v>14728245</v>
      </c>
      <c r="DB213" s="434">
        <f t="shared" ref="DB213:DB276" si="11">H213+BZ213-DA213</f>
        <v>0</v>
      </c>
      <c r="DC213" s="433">
        <f t="shared" si="9"/>
        <v>0</v>
      </c>
      <c r="DZ213" s="435" t="s">
        <v>2169</v>
      </c>
      <c r="EA213" s="436"/>
      <c r="EB213" s="130">
        <v>86062346</v>
      </c>
      <c r="EC213" s="168">
        <v>45852</v>
      </c>
    </row>
    <row r="214" spans="1:133" s="417" customFormat="1" ht="14.4" x14ac:dyDescent="0.3">
      <c r="A214" s="404" t="s">
        <v>2150</v>
      </c>
      <c r="B214" s="404" t="s">
        <v>2170</v>
      </c>
      <c r="C214" s="405">
        <v>1022374795</v>
      </c>
      <c r="D214" s="404" t="s">
        <v>590</v>
      </c>
      <c r="E214" s="404" t="s">
        <v>291</v>
      </c>
      <c r="F214" s="404" t="s">
        <v>2153</v>
      </c>
      <c r="G214" s="406">
        <v>45680</v>
      </c>
      <c r="H214" s="407">
        <v>16594159</v>
      </c>
      <c r="I214" s="404" t="s">
        <v>1852</v>
      </c>
      <c r="J214" s="406">
        <v>45680</v>
      </c>
      <c r="K214" s="406">
        <v>45852</v>
      </c>
      <c r="L214" s="404" t="s">
        <v>288</v>
      </c>
      <c r="M214" s="404" t="s">
        <v>288</v>
      </c>
      <c r="N214" s="404" t="s">
        <v>288</v>
      </c>
      <c r="O214" s="408">
        <v>6</v>
      </c>
      <c r="P214" s="409">
        <v>3666151</v>
      </c>
      <c r="Q214" s="410">
        <v>45680</v>
      </c>
      <c r="R214" s="411">
        <v>45716</v>
      </c>
      <c r="S214" s="409">
        <v>2894330</v>
      </c>
      <c r="T214" s="412">
        <v>45717</v>
      </c>
      <c r="U214" s="412">
        <v>45747</v>
      </c>
      <c r="V214" s="409">
        <v>2894330</v>
      </c>
      <c r="W214" s="411">
        <v>45748</v>
      </c>
      <c r="X214" s="411">
        <v>45777</v>
      </c>
      <c r="Y214" s="409">
        <v>2894330</v>
      </c>
      <c r="Z214" s="411">
        <v>45778</v>
      </c>
      <c r="AA214" s="411">
        <v>45808</v>
      </c>
      <c r="AB214" s="409">
        <v>2894330</v>
      </c>
      <c r="AC214" s="411">
        <v>45809</v>
      </c>
      <c r="AD214" s="411">
        <v>45838</v>
      </c>
      <c r="AE214" s="413">
        <v>1350688</v>
      </c>
      <c r="AF214" s="411">
        <v>45839</v>
      </c>
      <c r="AG214" s="411">
        <v>45852</v>
      </c>
      <c r="AH214" s="414"/>
      <c r="AI214" s="415"/>
      <c r="AJ214" s="415"/>
      <c r="AK214" s="416"/>
      <c r="AN214" s="416"/>
      <c r="AQ214" s="416"/>
      <c r="AT214" s="416"/>
      <c r="AW214" s="416"/>
      <c r="BI214" s="418" t="s">
        <v>704</v>
      </c>
      <c r="BJ214" s="419" t="s">
        <v>705</v>
      </c>
      <c r="BK214" s="418" t="s">
        <v>706</v>
      </c>
      <c r="BL214" s="420">
        <v>127</v>
      </c>
      <c r="BM214" s="411">
        <v>45680</v>
      </c>
      <c r="BN214" s="421">
        <v>162885410</v>
      </c>
      <c r="BO214" s="422">
        <v>231</v>
      </c>
      <c r="BP214" s="411">
        <v>45680</v>
      </c>
      <c r="BQ214" s="423">
        <v>16594159</v>
      </c>
      <c r="BR214" s="424"/>
      <c r="BS214" s="425"/>
      <c r="BX214" s="426"/>
      <c r="BY214" s="427"/>
      <c r="BZ214" s="416"/>
      <c r="CA214" s="426"/>
      <c r="CC214" s="416"/>
      <c r="CD214" s="426"/>
      <c r="CF214" s="428"/>
      <c r="CG214" s="428"/>
      <c r="CH214" s="428"/>
      <c r="CI214" s="429">
        <v>1</v>
      </c>
      <c r="CJ214" s="425">
        <v>45713</v>
      </c>
      <c r="CK214" s="428"/>
      <c r="CL214" s="428"/>
      <c r="CM214" s="428"/>
      <c r="CN214" s="428"/>
      <c r="CO214" s="428"/>
      <c r="CP214" s="428"/>
      <c r="CQ214" s="428"/>
      <c r="CR214" s="428"/>
      <c r="CS214" s="430" t="s">
        <v>2171</v>
      </c>
      <c r="CT214" s="437">
        <v>1022374795</v>
      </c>
      <c r="CU214" s="422">
        <v>732</v>
      </c>
      <c r="CV214" s="422" t="s">
        <v>777</v>
      </c>
      <c r="CW214" s="426"/>
      <c r="CX214" s="426"/>
      <c r="CY214" s="432">
        <v>7490</v>
      </c>
      <c r="CZ214" s="432" t="s">
        <v>290</v>
      </c>
      <c r="DA214" s="433">
        <f t="shared" si="10"/>
        <v>16594159</v>
      </c>
      <c r="DB214" s="434">
        <f t="shared" si="11"/>
        <v>0</v>
      </c>
      <c r="DC214" s="433">
        <f t="shared" si="9"/>
        <v>0</v>
      </c>
      <c r="DZ214" s="441" t="s">
        <v>2172</v>
      </c>
      <c r="EA214" s="436"/>
      <c r="EB214" s="130">
        <v>86062346</v>
      </c>
      <c r="EC214" s="168">
        <v>45852</v>
      </c>
    </row>
    <row r="215" spans="1:133" s="417" customFormat="1" x14ac:dyDescent="0.3">
      <c r="A215" s="404" t="s">
        <v>2150</v>
      </c>
      <c r="B215" s="404" t="s">
        <v>2173</v>
      </c>
      <c r="C215" s="405">
        <v>1121962924</v>
      </c>
      <c r="D215" s="404" t="s">
        <v>591</v>
      </c>
      <c r="E215" s="404" t="s">
        <v>292</v>
      </c>
      <c r="F215" s="404" t="s">
        <v>2161</v>
      </c>
      <c r="G215" s="406">
        <v>45680</v>
      </c>
      <c r="H215" s="407">
        <v>14728244</v>
      </c>
      <c r="I215" s="404" t="s">
        <v>1852</v>
      </c>
      <c r="J215" s="406">
        <v>45680</v>
      </c>
      <c r="K215" s="406">
        <v>45852</v>
      </c>
      <c r="L215" s="404" t="s">
        <v>288</v>
      </c>
      <c r="M215" s="404" t="s">
        <v>288</v>
      </c>
      <c r="N215" s="404" t="s">
        <v>288</v>
      </c>
      <c r="O215" s="408">
        <v>6</v>
      </c>
      <c r="P215" s="409">
        <v>3253915</v>
      </c>
      <c r="Q215" s="410">
        <v>45680</v>
      </c>
      <c r="R215" s="411">
        <v>45716</v>
      </c>
      <c r="S215" s="409">
        <v>2568880</v>
      </c>
      <c r="T215" s="412">
        <v>45717</v>
      </c>
      <c r="U215" s="412">
        <v>45747</v>
      </c>
      <c r="V215" s="409">
        <v>2568880</v>
      </c>
      <c r="W215" s="411">
        <v>45748</v>
      </c>
      <c r="X215" s="411">
        <v>45777</v>
      </c>
      <c r="Y215" s="409">
        <v>2568880</v>
      </c>
      <c r="Z215" s="411">
        <v>45778</v>
      </c>
      <c r="AA215" s="411">
        <v>45808</v>
      </c>
      <c r="AB215" s="409">
        <v>2568880</v>
      </c>
      <c r="AC215" s="411">
        <v>45809</v>
      </c>
      <c r="AD215" s="411">
        <v>45838</v>
      </c>
      <c r="AE215" s="413">
        <v>1198809</v>
      </c>
      <c r="AF215" s="411">
        <v>45839</v>
      </c>
      <c r="AG215" s="411">
        <v>45852</v>
      </c>
      <c r="AH215" s="416"/>
      <c r="AK215" s="416"/>
      <c r="AN215" s="416"/>
      <c r="AQ215" s="416"/>
      <c r="AT215" s="416"/>
      <c r="AW215" s="416"/>
      <c r="BI215" s="418" t="s">
        <v>704</v>
      </c>
      <c r="BJ215" s="419" t="s">
        <v>705</v>
      </c>
      <c r="BK215" s="418" t="s">
        <v>706</v>
      </c>
      <c r="BL215" s="420">
        <v>127</v>
      </c>
      <c r="BM215" s="411">
        <v>45680</v>
      </c>
      <c r="BN215" s="421">
        <v>162885410</v>
      </c>
      <c r="BO215" s="422">
        <v>232</v>
      </c>
      <c r="BP215" s="411">
        <v>45680</v>
      </c>
      <c r="BQ215" s="423">
        <v>14728244</v>
      </c>
      <c r="BR215" s="424"/>
      <c r="BS215" s="425"/>
      <c r="BX215" s="426"/>
      <c r="BY215" s="427"/>
      <c r="BZ215" s="416"/>
      <c r="CA215" s="426"/>
      <c r="CC215" s="416"/>
      <c r="CD215" s="426"/>
      <c r="CF215" s="428"/>
      <c r="CG215" s="428"/>
      <c r="CH215" s="428"/>
      <c r="CI215" s="429">
        <v>1</v>
      </c>
      <c r="CJ215" s="425">
        <v>45713</v>
      </c>
      <c r="CK215" s="428"/>
      <c r="CL215" s="428"/>
      <c r="CM215" s="428"/>
      <c r="CN215" s="428"/>
      <c r="CO215" s="428"/>
      <c r="CP215" s="428"/>
      <c r="CQ215" s="428"/>
      <c r="CR215" s="428"/>
      <c r="CS215" s="430" t="s">
        <v>1127</v>
      </c>
      <c r="CT215" s="431">
        <v>1121962924</v>
      </c>
      <c r="CU215" s="422">
        <v>732</v>
      </c>
      <c r="CV215" s="422" t="s">
        <v>777</v>
      </c>
      <c r="CW215" s="426"/>
      <c r="CX215" s="426"/>
      <c r="CY215" s="432">
        <v>8299</v>
      </c>
      <c r="CZ215" s="432" t="s">
        <v>290</v>
      </c>
      <c r="DA215" s="433">
        <f t="shared" si="10"/>
        <v>14728244</v>
      </c>
      <c r="DB215" s="434">
        <f t="shared" si="11"/>
        <v>0</v>
      </c>
      <c r="DC215" s="433">
        <f t="shared" si="9"/>
        <v>0</v>
      </c>
      <c r="DZ215" s="435" t="s">
        <v>2174</v>
      </c>
      <c r="EA215" s="436"/>
      <c r="EB215" s="130">
        <v>86062346</v>
      </c>
      <c r="EC215" s="168">
        <v>45852</v>
      </c>
    </row>
    <row r="216" spans="1:133" x14ac:dyDescent="0.3">
      <c r="A216" s="194"/>
      <c r="B216" s="194" t="s">
        <v>2175</v>
      </c>
      <c r="C216" s="251">
        <v>1013614456</v>
      </c>
      <c r="D216" s="194" t="s">
        <v>592</v>
      </c>
      <c r="E216" s="194" t="s">
        <v>291</v>
      </c>
      <c r="F216" s="194" t="s">
        <v>382</v>
      </c>
      <c r="G216" s="124">
        <v>45680</v>
      </c>
      <c r="H216" s="261">
        <v>22479959</v>
      </c>
      <c r="I216" s="194" t="s">
        <v>1852</v>
      </c>
      <c r="J216" s="124">
        <v>45680</v>
      </c>
      <c r="K216" s="124">
        <v>45852</v>
      </c>
      <c r="L216" s="194" t="s">
        <v>288</v>
      </c>
      <c r="M216" s="194" t="s">
        <v>288</v>
      </c>
      <c r="N216" s="194" t="s">
        <v>288</v>
      </c>
      <c r="O216" s="209">
        <v>6</v>
      </c>
      <c r="P216" s="131">
        <v>4966502</v>
      </c>
      <c r="Q216" s="200">
        <v>45680</v>
      </c>
      <c r="R216" s="190">
        <v>45716</v>
      </c>
      <c r="S216" s="131">
        <v>3920923</v>
      </c>
      <c r="T216" s="128">
        <v>45717</v>
      </c>
      <c r="U216" s="128">
        <v>45747</v>
      </c>
      <c r="V216" s="131">
        <v>3920923</v>
      </c>
      <c r="W216" s="190">
        <v>45748</v>
      </c>
      <c r="X216" s="190">
        <v>45777</v>
      </c>
      <c r="Y216" s="131">
        <v>3920923</v>
      </c>
      <c r="Z216" s="190">
        <v>45778</v>
      </c>
      <c r="AA216" s="190">
        <v>45808</v>
      </c>
      <c r="AB216" s="131">
        <v>3920923</v>
      </c>
      <c r="AC216" s="190">
        <v>45809</v>
      </c>
      <c r="AD216" s="190">
        <v>45838</v>
      </c>
      <c r="AE216" s="129">
        <v>1829765</v>
      </c>
      <c r="AF216" s="190">
        <v>45839</v>
      </c>
      <c r="AG216" s="190">
        <v>45852</v>
      </c>
      <c r="AH216" s="399"/>
      <c r="AI216" s="400"/>
      <c r="AJ216" s="400"/>
      <c r="BI216" s="187" t="s">
        <v>437</v>
      </c>
      <c r="BJ216" s="187" t="s">
        <v>438</v>
      </c>
      <c r="BK216" s="187" t="s">
        <v>276</v>
      </c>
      <c r="BL216" s="189">
        <v>135</v>
      </c>
      <c r="BM216" s="190">
        <v>45680</v>
      </c>
      <c r="BN216" s="208">
        <v>219616944</v>
      </c>
      <c r="BO216" s="203">
        <v>260</v>
      </c>
      <c r="BP216" s="190">
        <v>45680</v>
      </c>
      <c r="BQ216" s="204">
        <v>22479959</v>
      </c>
      <c r="CS216" s="223" t="s">
        <v>728</v>
      </c>
      <c r="CT216" s="199">
        <v>1013614456</v>
      </c>
      <c r="CU216" s="203">
        <v>761</v>
      </c>
      <c r="CV216" s="203" t="s">
        <v>452</v>
      </c>
      <c r="CY216" s="192">
        <v>7110</v>
      </c>
      <c r="CZ216" s="192" t="s">
        <v>289</v>
      </c>
      <c r="DA216" s="201">
        <f t="shared" si="10"/>
        <v>22479959</v>
      </c>
      <c r="DB216" s="221">
        <f t="shared" si="11"/>
        <v>0</v>
      </c>
      <c r="DC216" s="201">
        <f t="shared" si="9"/>
        <v>0</v>
      </c>
      <c r="DZ216" s="403" t="s">
        <v>2176</v>
      </c>
      <c r="EA216" s="134"/>
      <c r="EB216" s="130">
        <v>86057944</v>
      </c>
      <c r="EC216" s="168">
        <v>45852</v>
      </c>
    </row>
    <row r="217" spans="1:133" x14ac:dyDescent="0.3">
      <c r="A217" s="194"/>
      <c r="B217" s="194" t="s">
        <v>2177</v>
      </c>
      <c r="C217" s="251">
        <v>1121828522</v>
      </c>
      <c r="D217" s="194" t="s">
        <v>593</v>
      </c>
      <c r="E217" s="194" t="s">
        <v>291</v>
      </c>
      <c r="F217" s="194" t="s">
        <v>382</v>
      </c>
      <c r="G217" s="124">
        <v>45680</v>
      </c>
      <c r="H217" s="261">
        <v>22479959</v>
      </c>
      <c r="I217" s="194" t="s">
        <v>1852</v>
      </c>
      <c r="J217" s="124">
        <v>45680</v>
      </c>
      <c r="K217" s="124">
        <v>45852</v>
      </c>
      <c r="L217" s="194" t="s">
        <v>288</v>
      </c>
      <c r="M217" s="194" t="s">
        <v>288</v>
      </c>
      <c r="N217" s="194" t="s">
        <v>288</v>
      </c>
      <c r="O217" s="209">
        <v>6</v>
      </c>
      <c r="P217" s="131">
        <v>4966502</v>
      </c>
      <c r="Q217" s="200">
        <v>45680</v>
      </c>
      <c r="R217" s="190">
        <v>45716</v>
      </c>
      <c r="S217" s="131">
        <v>3920923</v>
      </c>
      <c r="T217" s="128">
        <v>45717</v>
      </c>
      <c r="U217" s="128">
        <v>45747</v>
      </c>
      <c r="V217" s="131">
        <v>3920923</v>
      </c>
      <c r="W217" s="190">
        <v>45748</v>
      </c>
      <c r="X217" s="190">
        <v>45777</v>
      </c>
      <c r="Y217" s="131">
        <v>3920923</v>
      </c>
      <c r="Z217" s="190">
        <v>45778</v>
      </c>
      <c r="AA217" s="190">
        <v>45808</v>
      </c>
      <c r="AB217" s="131">
        <v>3920923</v>
      </c>
      <c r="AC217" s="190">
        <v>45809</v>
      </c>
      <c r="AD217" s="190">
        <v>45838</v>
      </c>
      <c r="AE217" s="129">
        <v>1829765</v>
      </c>
      <c r="AF217" s="190">
        <v>45839</v>
      </c>
      <c r="AG217" s="190">
        <v>45852</v>
      </c>
      <c r="BI217" s="187" t="s">
        <v>437</v>
      </c>
      <c r="BJ217" s="187" t="s">
        <v>438</v>
      </c>
      <c r="BK217" s="187" t="s">
        <v>276</v>
      </c>
      <c r="BL217" s="189">
        <v>135</v>
      </c>
      <c r="BM217" s="190">
        <v>45680</v>
      </c>
      <c r="BN217" s="208">
        <v>219616944</v>
      </c>
      <c r="BO217" s="203">
        <v>255</v>
      </c>
      <c r="BP217" s="190">
        <v>45680</v>
      </c>
      <c r="BQ217" s="204">
        <v>22479959</v>
      </c>
      <c r="CS217" s="213" t="s">
        <v>729</v>
      </c>
      <c r="CT217" s="198">
        <v>1121828522</v>
      </c>
      <c r="CU217" s="203">
        <v>761</v>
      </c>
      <c r="CV217" s="203" t="s">
        <v>452</v>
      </c>
      <c r="CY217" s="192">
        <v>6201</v>
      </c>
      <c r="CZ217" s="192" t="s">
        <v>290</v>
      </c>
      <c r="DA217" s="201">
        <f t="shared" si="10"/>
        <v>22479959</v>
      </c>
      <c r="DB217" s="221">
        <f t="shared" si="11"/>
        <v>0</v>
      </c>
      <c r="DC217" s="201">
        <f t="shared" si="9"/>
        <v>0</v>
      </c>
      <c r="DZ217" s="403" t="s">
        <v>2178</v>
      </c>
      <c r="EA217" s="134"/>
      <c r="EB217" s="130">
        <v>86057944</v>
      </c>
      <c r="EC217" s="168">
        <v>45852</v>
      </c>
    </row>
    <row r="218" spans="1:133" x14ac:dyDescent="0.3">
      <c r="A218" s="194"/>
      <c r="B218" s="194" t="s">
        <v>2179</v>
      </c>
      <c r="C218" s="251">
        <v>1121946486</v>
      </c>
      <c r="D218" s="194" t="s">
        <v>594</v>
      </c>
      <c r="E218" s="186" t="s">
        <v>291</v>
      </c>
      <c r="F218" s="186" t="s">
        <v>382</v>
      </c>
      <c r="G218" s="124">
        <v>45680</v>
      </c>
      <c r="H218" s="261">
        <v>18604105</v>
      </c>
      <c r="I218" s="194" t="s">
        <v>1852</v>
      </c>
      <c r="J218" s="124">
        <v>45680</v>
      </c>
      <c r="K218" s="124">
        <v>45852</v>
      </c>
      <c r="L218" s="194" t="s">
        <v>288</v>
      </c>
      <c r="M218" s="194" t="s">
        <v>288</v>
      </c>
      <c r="N218" s="194" t="s">
        <v>288</v>
      </c>
      <c r="O218" s="209">
        <v>6</v>
      </c>
      <c r="P218" s="131">
        <v>4110209</v>
      </c>
      <c r="Q218" s="200">
        <v>45680</v>
      </c>
      <c r="R218" s="190">
        <v>45716</v>
      </c>
      <c r="S218" s="131">
        <v>3244902</v>
      </c>
      <c r="T218" s="128">
        <v>45717</v>
      </c>
      <c r="U218" s="128">
        <v>45747</v>
      </c>
      <c r="V218" s="131">
        <v>3244902</v>
      </c>
      <c r="W218" s="190">
        <v>45748</v>
      </c>
      <c r="X218" s="190">
        <v>45777</v>
      </c>
      <c r="Y218" s="131">
        <v>3244902</v>
      </c>
      <c r="Z218" s="190">
        <v>45778</v>
      </c>
      <c r="AA218" s="190">
        <v>45808</v>
      </c>
      <c r="AB218" s="131">
        <v>3244902</v>
      </c>
      <c r="AC218" s="190">
        <v>45809</v>
      </c>
      <c r="AD218" s="190">
        <v>45838</v>
      </c>
      <c r="AE218" s="129">
        <v>1514288</v>
      </c>
      <c r="AF218" s="190">
        <v>45839</v>
      </c>
      <c r="AG218" s="190">
        <v>45852</v>
      </c>
      <c r="BI218" s="187" t="s">
        <v>437</v>
      </c>
      <c r="BJ218" s="187" t="s">
        <v>438</v>
      </c>
      <c r="BK218" s="187" t="s">
        <v>276</v>
      </c>
      <c r="BL218" s="189">
        <v>135</v>
      </c>
      <c r="BM218" s="190">
        <v>45680</v>
      </c>
      <c r="BN218" s="208">
        <v>219616944</v>
      </c>
      <c r="BO218" s="203">
        <v>256</v>
      </c>
      <c r="BP218" s="190">
        <v>45680</v>
      </c>
      <c r="BQ218" s="204">
        <v>18604105</v>
      </c>
      <c r="CS218" s="213" t="s">
        <v>730</v>
      </c>
      <c r="CT218" s="125">
        <v>1121946486</v>
      </c>
      <c r="CU218" s="203">
        <v>761</v>
      </c>
      <c r="CV218" s="203" t="s">
        <v>452</v>
      </c>
      <c r="CY218" s="192">
        <v>8299</v>
      </c>
      <c r="CZ218" s="192" t="s">
        <v>290</v>
      </c>
      <c r="DA218" s="201">
        <f t="shared" si="10"/>
        <v>18604105</v>
      </c>
      <c r="DB218" s="221">
        <f t="shared" si="11"/>
        <v>0</v>
      </c>
      <c r="DC218" s="201">
        <f t="shared" si="9"/>
        <v>0</v>
      </c>
      <c r="DZ218" s="403" t="s">
        <v>2180</v>
      </c>
      <c r="EA218" s="134"/>
      <c r="EB218" s="130">
        <v>86057944</v>
      </c>
      <c r="EC218" s="168">
        <v>45852</v>
      </c>
    </row>
    <row r="219" spans="1:133" ht="14.4" x14ac:dyDescent="0.3">
      <c r="A219" s="194"/>
      <c r="B219" s="194" t="s">
        <v>2181</v>
      </c>
      <c r="C219" s="251">
        <v>1121920979</v>
      </c>
      <c r="D219" s="194" t="s">
        <v>595</v>
      </c>
      <c r="E219" s="194" t="s">
        <v>291</v>
      </c>
      <c r="F219" s="194" t="s">
        <v>382</v>
      </c>
      <c r="G219" s="124">
        <v>45680</v>
      </c>
      <c r="H219" s="261">
        <v>18604105</v>
      </c>
      <c r="I219" s="194" t="s">
        <v>1852</v>
      </c>
      <c r="J219" s="124">
        <v>45680</v>
      </c>
      <c r="K219" s="124">
        <v>45852</v>
      </c>
      <c r="L219" s="194" t="s">
        <v>288</v>
      </c>
      <c r="M219" s="194" t="s">
        <v>288</v>
      </c>
      <c r="N219" s="194" t="s">
        <v>288</v>
      </c>
      <c r="O219" s="209">
        <v>6</v>
      </c>
      <c r="P219" s="131">
        <v>4110209</v>
      </c>
      <c r="Q219" s="200">
        <v>45680</v>
      </c>
      <c r="R219" s="190">
        <v>45716</v>
      </c>
      <c r="S219" s="131">
        <v>3244902</v>
      </c>
      <c r="T219" s="128">
        <v>45717</v>
      </c>
      <c r="U219" s="128">
        <v>45747</v>
      </c>
      <c r="V219" s="131">
        <v>3244902</v>
      </c>
      <c r="W219" s="190">
        <v>45748</v>
      </c>
      <c r="X219" s="190">
        <v>45777</v>
      </c>
      <c r="Y219" s="131">
        <v>3244902</v>
      </c>
      <c r="Z219" s="190">
        <v>45778</v>
      </c>
      <c r="AA219" s="190">
        <v>45808</v>
      </c>
      <c r="AB219" s="131">
        <v>3244902</v>
      </c>
      <c r="AC219" s="190">
        <v>45809</v>
      </c>
      <c r="AD219" s="190">
        <v>45838</v>
      </c>
      <c r="AE219" s="129">
        <v>1514288</v>
      </c>
      <c r="AF219" s="190">
        <v>45839</v>
      </c>
      <c r="AG219" s="190">
        <v>45852</v>
      </c>
      <c r="AH219" s="375"/>
      <c r="AI219" s="222"/>
      <c r="AJ219" s="222"/>
      <c r="BI219" s="187" t="s">
        <v>437</v>
      </c>
      <c r="BJ219" s="187" t="s">
        <v>438</v>
      </c>
      <c r="BK219" s="187" t="s">
        <v>276</v>
      </c>
      <c r="BL219" s="189">
        <v>135</v>
      </c>
      <c r="BM219" s="190">
        <v>45680</v>
      </c>
      <c r="BN219" s="208">
        <v>219616944</v>
      </c>
      <c r="BO219" s="203">
        <v>253</v>
      </c>
      <c r="BP219" s="190">
        <v>45680</v>
      </c>
      <c r="BQ219" s="204">
        <v>18604105</v>
      </c>
      <c r="CS219" s="226" t="s">
        <v>731</v>
      </c>
      <c r="CT219" s="198">
        <v>1121920979</v>
      </c>
      <c r="CU219" s="203">
        <v>761</v>
      </c>
      <c r="CV219" s="203" t="s">
        <v>452</v>
      </c>
      <c r="CY219" s="192">
        <v>7110</v>
      </c>
      <c r="CZ219" s="192" t="s">
        <v>289</v>
      </c>
      <c r="DA219" s="201">
        <f t="shared" si="10"/>
        <v>18604105</v>
      </c>
      <c r="DB219" s="221">
        <f t="shared" si="11"/>
        <v>0</v>
      </c>
      <c r="DC219" s="201">
        <f t="shared" si="9"/>
        <v>0</v>
      </c>
      <c r="DZ219" s="403" t="s">
        <v>2182</v>
      </c>
      <c r="EA219" s="134"/>
      <c r="EB219" s="130">
        <v>86057944</v>
      </c>
      <c r="EC219" s="168">
        <v>45852</v>
      </c>
    </row>
    <row r="220" spans="1:133" x14ac:dyDescent="0.3">
      <c r="A220" s="194"/>
      <c r="B220" s="194" t="s">
        <v>2183</v>
      </c>
      <c r="C220" s="251">
        <v>40438386</v>
      </c>
      <c r="D220" s="194" t="s">
        <v>596</v>
      </c>
      <c r="E220" s="194" t="s">
        <v>291</v>
      </c>
      <c r="F220" s="194" t="s">
        <v>382</v>
      </c>
      <c r="G220" s="124">
        <v>45680</v>
      </c>
      <c r="H220" s="261">
        <v>29844081</v>
      </c>
      <c r="I220" s="194" t="s">
        <v>1852</v>
      </c>
      <c r="J220" s="124">
        <v>45680</v>
      </c>
      <c r="K220" s="124">
        <v>45852</v>
      </c>
      <c r="L220" s="194" t="s">
        <v>288</v>
      </c>
      <c r="M220" s="194" t="s">
        <v>288</v>
      </c>
      <c r="N220" s="194" t="s">
        <v>288</v>
      </c>
      <c r="O220" s="209">
        <v>6</v>
      </c>
      <c r="P220" s="131">
        <v>6593460</v>
      </c>
      <c r="Q220" s="200">
        <v>45680</v>
      </c>
      <c r="R220" s="190">
        <v>45716</v>
      </c>
      <c r="S220" s="131">
        <v>5205363</v>
      </c>
      <c r="T220" s="128">
        <v>45717</v>
      </c>
      <c r="U220" s="128">
        <v>45747</v>
      </c>
      <c r="V220" s="131">
        <v>5205363</v>
      </c>
      <c r="W220" s="190">
        <v>45748</v>
      </c>
      <c r="X220" s="190">
        <v>45777</v>
      </c>
      <c r="Y220" s="131">
        <v>5205363</v>
      </c>
      <c r="Z220" s="190">
        <v>45778</v>
      </c>
      <c r="AA220" s="190">
        <v>45808</v>
      </c>
      <c r="AB220" s="131">
        <v>5205363</v>
      </c>
      <c r="AC220" s="190">
        <v>45809</v>
      </c>
      <c r="AD220" s="190">
        <v>45838</v>
      </c>
      <c r="AE220" s="129">
        <v>2429169</v>
      </c>
      <c r="AF220" s="190">
        <v>45839</v>
      </c>
      <c r="AG220" s="190">
        <v>45852</v>
      </c>
      <c r="BI220" s="187" t="s">
        <v>437</v>
      </c>
      <c r="BJ220" s="187" t="s">
        <v>438</v>
      </c>
      <c r="BK220" s="187" t="s">
        <v>276</v>
      </c>
      <c r="BL220" s="189">
        <v>135</v>
      </c>
      <c r="BM220" s="190">
        <v>45680</v>
      </c>
      <c r="BN220" s="208">
        <v>219616944</v>
      </c>
      <c r="BO220" s="203">
        <v>261</v>
      </c>
      <c r="BP220" s="190">
        <v>45680</v>
      </c>
      <c r="BQ220" s="204">
        <v>29844081</v>
      </c>
      <c r="CS220" s="232" t="s">
        <v>732</v>
      </c>
      <c r="CT220" s="199">
        <v>40438386</v>
      </c>
      <c r="CU220" s="203">
        <v>761</v>
      </c>
      <c r="CV220" s="203" t="s">
        <v>452</v>
      </c>
      <c r="CY220" s="192">
        <v>6201</v>
      </c>
      <c r="CZ220" s="192" t="s">
        <v>290</v>
      </c>
      <c r="DA220" s="201">
        <f t="shared" si="10"/>
        <v>29844081</v>
      </c>
      <c r="DB220" s="221">
        <f t="shared" si="11"/>
        <v>0</v>
      </c>
      <c r="DC220" s="201">
        <f t="shared" si="9"/>
        <v>0</v>
      </c>
      <c r="DZ220" s="403" t="s">
        <v>2184</v>
      </c>
      <c r="EA220" s="134"/>
      <c r="EB220" s="130">
        <v>86057944</v>
      </c>
      <c r="EC220" s="168">
        <v>45852</v>
      </c>
    </row>
    <row r="221" spans="1:133" x14ac:dyDescent="0.3">
      <c r="A221" s="194"/>
      <c r="B221" s="194" t="s">
        <v>2185</v>
      </c>
      <c r="C221" s="251">
        <v>1121918958</v>
      </c>
      <c r="D221" s="194" t="s">
        <v>597</v>
      </c>
      <c r="E221" s="186" t="s">
        <v>291</v>
      </c>
      <c r="F221" s="186" t="s">
        <v>382</v>
      </c>
      <c r="G221" s="124">
        <v>45680</v>
      </c>
      <c r="H221" s="261">
        <v>18604102</v>
      </c>
      <c r="I221" s="194" t="s">
        <v>1852</v>
      </c>
      <c r="J221" s="124">
        <v>45680</v>
      </c>
      <c r="K221" s="124">
        <v>45852</v>
      </c>
      <c r="L221" s="194" t="s">
        <v>288</v>
      </c>
      <c r="M221" s="194" t="s">
        <v>288</v>
      </c>
      <c r="N221" s="194" t="s">
        <v>288</v>
      </c>
      <c r="O221" s="209">
        <v>6</v>
      </c>
      <c r="P221" s="131">
        <v>4110209</v>
      </c>
      <c r="Q221" s="200">
        <v>45680</v>
      </c>
      <c r="R221" s="190">
        <v>45716</v>
      </c>
      <c r="S221" s="131">
        <v>3244902</v>
      </c>
      <c r="T221" s="128">
        <v>45717</v>
      </c>
      <c r="U221" s="128">
        <v>45747</v>
      </c>
      <c r="V221" s="131">
        <v>3244902</v>
      </c>
      <c r="W221" s="190">
        <v>45748</v>
      </c>
      <c r="X221" s="190">
        <v>45777</v>
      </c>
      <c r="Y221" s="131">
        <v>3244902</v>
      </c>
      <c r="Z221" s="190">
        <v>45778</v>
      </c>
      <c r="AA221" s="190">
        <v>45808</v>
      </c>
      <c r="AB221" s="131">
        <v>3244902</v>
      </c>
      <c r="AC221" s="190">
        <v>45809</v>
      </c>
      <c r="AD221" s="190">
        <v>45838</v>
      </c>
      <c r="AE221" s="129">
        <v>1514285</v>
      </c>
      <c r="AF221" s="190">
        <v>45839</v>
      </c>
      <c r="AG221" s="190">
        <v>45852</v>
      </c>
      <c r="AH221" s="399"/>
      <c r="AI221" s="400"/>
      <c r="AJ221" s="400"/>
      <c r="BI221" s="187" t="s">
        <v>437</v>
      </c>
      <c r="BJ221" s="187" t="s">
        <v>438</v>
      </c>
      <c r="BK221" s="187" t="s">
        <v>276</v>
      </c>
      <c r="BL221" s="189">
        <v>135</v>
      </c>
      <c r="BM221" s="190">
        <v>45680</v>
      </c>
      <c r="BN221" s="208">
        <v>219616944</v>
      </c>
      <c r="BO221" s="203">
        <v>262</v>
      </c>
      <c r="BP221" s="190">
        <v>45680</v>
      </c>
      <c r="BQ221" s="204">
        <v>18604102</v>
      </c>
      <c r="CS221" s="442" t="s">
        <v>2186</v>
      </c>
      <c r="CT221" s="125">
        <v>1121918958</v>
      </c>
      <c r="CU221" s="203">
        <v>761</v>
      </c>
      <c r="CV221" s="203" t="s">
        <v>452</v>
      </c>
      <c r="CY221" s="192">
        <v>8299</v>
      </c>
      <c r="CZ221" s="192" t="s">
        <v>290</v>
      </c>
      <c r="DA221" s="201">
        <f t="shared" si="10"/>
        <v>18604102</v>
      </c>
      <c r="DB221" s="221">
        <f t="shared" si="11"/>
        <v>0</v>
      </c>
      <c r="DC221" s="201">
        <f t="shared" si="9"/>
        <v>0</v>
      </c>
      <c r="DZ221" s="403" t="s">
        <v>2187</v>
      </c>
      <c r="EA221" s="134"/>
      <c r="EB221" s="130">
        <v>86057944</v>
      </c>
      <c r="EC221" s="168">
        <v>45852</v>
      </c>
    </row>
    <row r="222" spans="1:133" x14ac:dyDescent="0.3">
      <c r="A222" s="186"/>
      <c r="B222" s="194" t="s">
        <v>2188</v>
      </c>
      <c r="C222" s="251">
        <v>1121827022</v>
      </c>
      <c r="D222" s="186" t="s">
        <v>598</v>
      </c>
      <c r="E222" s="194" t="s">
        <v>291</v>
      </c>
      <c r="F222" s="194" t="s">
        <v>382</v>
      </c>
      <c r="G222" s="124">
        <v>45680</v>
      </c>
      <c r="H222" s="261">
        <v>18604105</v>
      </c>
      <c r="I222" s="194" t="s">
        <v>1852</v>
      </c>
      <c r="J222" s="124">
        <v>45680</v>
      </c>
      <c r="K222" s="124">
        <v>45852</v>
      </c>
      <c r="L222" s="194" t="s">
        <v>288</v>
      </c>
      <c r="M222" s="194" t="s">
        <v>288</v>
      </c>
      <c r="N222" s="194" t="s">
        <v>288</v>
      </c>
      <c r="O222" s="209">
        <v>6</v>
      </c>
      <c r="P222" s="131">
        <v>4110209</v>
      </c>
      <c r="Q222" s="200">
        <v>45680</v>
      </c>
      <c r="R222" s="190">
        <v>45716</v>
      </c>
      <c r="S222" s="131">
        <v>3244902</v>
      </c>
      <c r="T222" s="128">
        <v>45717</v>
      </c>
      <c r="U222" s="128">
        <v>45747</v>
      </c>
      <c r="V222" s="131">
        <v>3244902</v>
      </c>
      <c r="W222" s="190">
        <v>45748</v>
      </c>
      <c r="X222" s="190">
        <v>45777</v>
      </c>
      <c r="Y222" s="131">
        <v>3244902</v>
      </c>
      <c r="Z222" s="190">
        <v>45778</v>
      </c>
      <c r="AA222" s="190">
        <v>45808</v>
      </c>
      <c r="AB222" s="131">
        <v>3244902</v>
      </c>
      <c r="AC222" s="190">
        <v>45809</v>
      </c>
      <c r="AD222" s="190">
        <v>45838</v>
      </c>
      <c r="AE222" s="129">
        <v>1514288</v>
      </c>
      <c r="AF222" s="190">
        <v>45839</v>
      </c>
      <c r="AG222" s="190">
        <v>45852</v>
      </c>
      <c r="BI222" s="187" t="s">
        <v>437</v>
      </c>
      <c r="BJ222" s="187" t="s">
        <v>438</v>
      </c>
      <c r="BK222" s="187" t="s">
        <v>276</v>
      </c>
      <c r="BL222" s="189">
        <v>135</v>
      </c>
      <c r="BM222" s="190">
        <v>45680</v>
      </c>
      <c r="BN222" s="208">
        <v>219616944</v>
      </c>
      <c r="BO222" s="203">
        <v>252</v>
      </c>
      <c r="BP222" s="190">
        <v>45680</v>
      </c>
      <c r="BQ222" s="204">
        <v>18604105</v>
      </c>
      <c r="CS222" s="232" t="s">
        <v>2189</v>
      </c>
      <c r="CT222" s="199">
        <v>1121827022</v>
      </c>
      <c r="CU222" s="203">
        <v>761</v>
      </c>
      <c r="CV222" s="203" t="s">
        <v>452</v>
      </c>
      <c r="CY222" s="192">
        <v>6201</v>
      </c>
      <c r="CZ222" s="192" t="s">
        <v>290</v>
      </c>
      <c r="DA222" s="201">
        <f t="shared" si="10"/>
        <v>18604105</v>
      </c>
      <c r="DB222" s="221">
        <f t="shared" si="11"/>
        <v>0</v>
      </c>
      <c r="DC222" s="201">
        <f t="shared" si="9"/>
        <v>0</v>
      </c>
      <c r="DZ222" s="403" t="s">
        <v>2190</v>
      </c>
      <c r="EA222" s="134"/>
      <c r="EB222" s="130">
        <v>86057944</v>
      </c>
      <c r="EC222" s="168">
        <v>45852</v>
      </c>
    </row>
    <row r="223" spans="1:133" x14ac:dyDescent="0.3">
      <c r="A223" s="194"/>
      <c r="B223" s="194" t="s">
        <v>2191</v>
      </c>
      <c r="C223" s="253">
        <v>1121943091</v>
      </c>
      <c r="D223" s="186" t="s">
        <v>599</v>
      </c>
      <c r="E223" s="194" t="s">
        <v>291</v>
      </c>
      <c r="F223" s="194" t="s">
        <v>382</v>
      </c>
      <c r="G223" s="124">
        <v>45680</v>
      </c>
      <c r="H223" s="261">
        <v>18604105</v>
      </c>
      <c r="I223" s="194" t="s">
        <v>1852</v>
      </c>
      <c r="J223" s="124">
        <v>45680</v>
      </c>
      <c r="K223" s="124">
        <v>45852</v>
      </c>
      <c r="L223" s="194" t="s">
        <v>288</v>
      </c>
      <c r="M223" s="194" t="s">
        <v>288</v>
      </c>
      <c r="N223" s="194" t="s">
        <v>288</v>
      </c>
      <c r="O223" s="209">
        <v>6</v>
      </c>
      <c r="P223" s="131">
        <v>4110209</v>
      </c>
      <c r="Q223" s="200">
        <v>45680</v>
      </c>
      <c r="R223" s="190">
        <v>45716</v>
      </c>
      <c r="S223" s="131">
        <v>3244902</v>
      </c>
      <c r="T223" s="128">
        <v>45717</v>
      </c>
      <c r="U223" s="128">
        <v>45747</v>
      </c>
      <c r="V223" s="131">
        <v>3244902</v>
      </c>
      <c r="W223" s="190">
        <v>45748</v>
      </c>
      <c r="X223" s="190">
        <v>45777</v>
      </c>
      <c r="Y223" s="131">
        <v>3244902</v>
      </c>
      <c r="Z223" s="190">
        <v>45778</v>
      </c>
      <c r="AA223" s="190">
        <v>45808</v>
      </c>
      <c r="AB223" s="131">
        <v>3244902</v>
      </c>
      <c r="AC223" s="190">
        <v>45809</v>
      </c>
      <c r="AD223" s="190">
        <v>45838</v>
      </c>
      <c r="AE223" s="129">
        <v>1514288</v>
      </c>
      <c r="AF223" s="190">
        <v>45839</v>
      </c>
      <c r="AG223" s="190">
        <v>45852</v>
      </c>
      <c r="BI223" s="187" t="s">
        <v>437</v>
      </c>
      <c r="BJ223" s="187" t="s">
        <v>438</v>
      </c>
      <c r="BK223" s="187" t="s">
        <v>276</v>
      </c>
      <c r="BL223" s="189">
        <v>135</v>
      </c>
      <c r="BM223" s="190">
        <v>45680</v>
      </c>
      <c r="BN223" s="208">
        <v>219616944</v>
      </c>
      <c r="BO223" s="203">
        <v>254</v>
      </c>
      <c r="BP223" s="190">
        <v>45680</v>
      </c>
      <c r="BQ223" s="204">
        <v>18604105</v>
      </c>
      <c r="CS223" s="213" t="s">
        <v>2192</v>
      </c>
      <c r="CT223" s="199">
        <v>1121943091</v>
      </c>
      <c r="CU223" s="203">
        <v>761</v>
      </c>
      <c r="CV223" s="203" t="s">
        <v>452</v>
      </c>
      <c r="CY223" s="192">
        <v>6201</v>
      </c>
      <c r="CZ223" s="192" t="s">
        <v>290</v>
      </c>
      <c r="DA223" s="201">
        <f t="shared" si="10"/>
        <v>18604105</v>
      </c>
      <c r="DB223" s="221">
        <f t="shared" si="11"/>
        <v>0</v>
      </c>
      <c r="DC223" s="201">
        <f t="shared" si="9"/>
        <v>0</v>
      </c>
      <c r="DZ223" s="403" t="s">
        <v>2193</v>
      </c>
      <c r="EA223" s="134"/>
      <c r="EB223" s="130">
        <v>86057944</v>
      </c>
      <c r="EC223" s="168">
        <v>45852</v>
      </c>
    </row>
    <row r="224" spans="1:133" ht="14.4" x14ac:dyDescent="0.3">
      <c r="A224" s="194"/>
      <c r="B224" s="194" t="s">
        <v>2194</v>
      </c>
      <c r="C224" s="251">
        <v>1121899808</v>
      </c>
      <c r="D224" s="194" t="s">
        <v>600</v>
      </c>
      <c r="E224" s="194" t="s">
        <v>291</v>
      </c>
      <c r="F224" s="194" t="s">
        <v>2195</v>
      </c>
      <c r="G224" s="124">
        <v>45680</v>
      </c>
      <c r="H224" s="261">
        <v>29844081</v>
      </c>
      <c r="I224" s="194" t="s">
        <v>1852</v>
      </c>
      <c r="J224" s="124">
        <v>45680</v>
      </c>
      <c r="K224" s="124">
        <v>45852</v>
      </c>
      <c r="L224" s="194" t="s">
        <v>288</v>
      </c>
      <c r="M224" s="194" t="s">
        <v>288</v>
      </c>
      <c r="N224" s="194" t="s">
        <v>288</v>
      </c>
      <c r="O224" s="209">
        <v>6</v>
      </c>
      <c r="P224" s="131">
        <v>6593460</v>
      </c>
      <c r="Q224" s="200">
        <v>45680</v>
      </c>
      <c r="R224" s="190">
        <v>45716</v>
      </c>
      <c r="S224" s="131">
        <v>5205363</v>
      </c>
      <c r="T224" s="128">
        <v>45717</v>
      </c>
      <c r="U224" s="128">
        <v>45747</v>
      </c>
      <c r="V224" s="131">
        <v>5205363</v>
      </c>
      <c r="W224" s="190">
        <v>45748</v>
      </c>
      <c r="X224" s="190">
        <v>45777</v>
      </c>
      <c r="Y224" s="131">
        <v>5205363</v>
      </c>
      <c r="Z224" s="190">
        <v>45778</v>
      </c>
      <c r="AA224" s="190">
        <v>45808</v>
      </c>
      <c r="AB224" s="131">
        <v>5205363</v>
      </c>
      <c r="AC224" s="190">
        <v>45809</v>
      </c>
      <c r="AD224" s="190">
        <v>45838</v>
      </c>
      <c r="AE224" s="129">
        <v>2429169</v>
      </c>
      <c r="AF224" s="190">
        <v>45839</v>
      </c>
      <c r="AG224" s="190">
        <v>45852</v>
      </c>
      <c r="AH224" s="375"/>
      <c r="AI224" s="222"/>
      <c r="AJ224" s="222"/>
      <c r="BI224" s="187" t="s">
        <v>277</v>
      </c>
      <c r="BJ224" s="187" t="s">
        <v>707</v>
      </c>
      <c r="BK224" s="195" t="s">
        <v>708</v>
      </c>
      <c r="BL224" s="189">
        <v>137</v>
      </c>
      <c r="BM224" s="190">
        <v>45680</v>
      </c>
      <c r="BN224" s="208">
        <v>265108473</v>
      </c>
      <c r="BO224" s="203">
        <v>263</v>
      </c>
      <c r="BP224" s="190">
        <v>45680</v>
      </c>
      <c r="BQ224" s="204">
        <v>29844081</v>
      </c>
      <c r="CS224" s="197" t="s">
        <v>2196</v>
      </c>
      <c r="CT224" s="198">
        <v>1121899808</v>
      </c>
      <c r="CU224" s="203">
        <v>734</v>
      </c>
      <c r="CV224" s="203" t="s">
        <v>778</v>
      </c>
      <c r="CY224" s="192">
        <v>8299</v>
      </c>
      <c r="CZ224" s="192" t="s">
        <v>290</v>
      </c>
      <c r="DA224" s="201">
        <f t="shared" si="10"/>
        <v>29844081</v>
      </c>
      <c r="DB224" s="221">
        <f t="shared" si="11"/>
        <v>0</v>
      </c>
      <c r="DC224" s="201">
        <f t="shared" si="9"/>
        <v>0</v>
      </c>
      <c r="DZ224" s="403" t="s">
        <v>2197</v>
      </c>
      <c r="EA224" s="134"/>
      <c r="EB224" s="130">
        <v>52518905</v>
      </c>
      <c r="EC224" s="168">
        <v>45852</v>
      </c>
    </row>
    <row r="225" spans="1:133" x14ac:dyDescent="0.3">
      <c r="A225" s="194"/>
      <c r="B225" s="194" t="s">
        <v>2198</v>
      </c>
      <c r="C225" s="251">
        <v>35261992</v>
      </c>
      <c r="D225" s="194" t="s">
        <v>601</v>
      </c>
      <c r="E225" s="194" t="s">
        <v>292</v>
      </c>
      <c r="F225" s="194" t="s">
        <v>2199</v>
      </c>
      <c r="G225" s="124">
        <v>45680</v>
      </c>
      <c r="H225" s="261">
        <v>18604105</v>
      </c>
      <c r="I225" s="194" t="s">
        <v>1852</v>
      </c>
      <c r="J225" s="124">
        <v>45680</v>
      </c>
      <c r="K225" s="124">
        <v>45852</v>
      </c>
      <c r="L225" s="194" t="s">
        <v>288</v>
      </c>
      <c r="M225" s="194" t="s">
        <v>288</v>
      </c>
      <c r="N225" s="194" t="s">
        <v>288</v>
      </c>
      <c r="O225" s="209">
        <v>6</v>
      </c>
      <c r="P225" s="131">
        <v>4110209</v>
      </c>
      <c r="Q225" s="200">
        <v>45680</v>
      </c>
      <c r="R225" s="190">
        <v>45716</v>
      </c>
      <c r="S225" s="131">
        <v>3244902</v>
      </c>
      <c r="T225" s="128">
        <v>45717</v>
      </c>
      <c r="U225" s="128">
        <v>45747</v>
      </c>
      <c r="V225" s="131">
        <v>3244902</v>
      </c>
      <c r="W225" s="190">
        <v>45748</v>
      </c>
      <c r="X225" s="190">
        <v>45777</v>
      </c>
      <c r="Y225" s="131">
        <v>3244902</v>
      </c>
      <c r="Z225" s="190">
        <v>45778</v>
      </c>
      <c r="AA225" s="190">
        <v>45808</v>
      </c>
      <c r="AB225" s="131">
        <v>3244902</v>
      </c>
      <c r="AC225" s="190">
        <v>45809</v>
      </c>
      <c r="AD225" s="190">
        <v>45838</v>
      </c>
      <c r="AE225" s="129">
        <v>1514288</v>
      </c>
      <c r="AF225" s="190">
        <v>45839</v>
      </c>
      <c r="AG225" s="190">
        <v>45852</v>
      </c>
      <c r="BI225" s="195" t="s">
        <v>277</v>
      </c>
      <c r="BJ225" s="187" t="s">
        <v>707</v>
      </c>
      <c r="BK225" s="195" t="s">
        <v>708</v>
      </c>
      <c r="BL225" s="189">
        <v>137</v>
      </c>
      <c r="BM225" s="190">
        <v>45680</v>
      </c>
      <c r="BN225" s="208">
        <v>265108473</v>
      </c>
      <c r="BO225" s="203">
        <v>264</v>
      </c>
      <c r="BP225" s="190">
        <v>45680</v>
      </c>
      <c r="BQ225" s="204">
        <v>18604105</v>
      </c>
      <c r="CS225" s="197" t="s">
        <v>950</v>
      </c>
      <c r="CT225" s="199">
        <v>35261992.799999997</v>
      </c>
      <c r="CU225" s="203">
        <v>734</v>
      </c>
      <c r="CV225" s="203" t="s">
        <v>778</v>
      </c>
      <c r="CY225" s="192">
        <v>8299</v>
      </c>
      <c r="CZ225" s="192" t="s">
        <v>290</v>
      </c>
      <c r="DA225" s="201">
        <f t="shared" si="10"/>
        <v>18604105</v>
      </c>
      <c r="DB225" s="221">
        <f t="shared" si="11"/>
        <v>0</v>
      </c>
      <c r="DC225" s="201">
        <f t="shared" si="9"/>
        <v>0</v>
      </c>
      <c r="DZ225" s="403" t="s">
        <v>2200</v>
      </c>
      <c r="EA225" s="134"/>
      <c r="EB225" s="130">
        <v>52518905</v>
      </c>
      <c r="EC225" s="168">
        <v>45852</v>
      </c>
    </row>
    <row r="226" spans="1:133" x14ac:dyDescent="0.3">
      <c r="A226" s="194"/>
      <c r="B226" s="194" t="s">
        <v>2201</v>
      </c>
      <c r="C226" s="251">
        <v>1121833001</v>
      </c>
      <c r="D226" s="194" t="s">
        <v>602</v>
      </c>
      <c r="E226" s="194" t="s">
        <v>291</v>
      </c>
      <c r="F226" s="194" t="s">
        <v>2195</v>
      </c>
      <c r="G226" s="124">
        <v>45680</v>
      </c>
      <c r="H226" s="261">
        <v>29844081</v>
      </c>
      <c r="I226" s="194" t="s">
        <v>1852</v>
      </c>
      <c r="J226" s="124">
        <v>45680</v>
      </c>
      <c r="K226" s="124">
        <v>45852</v>
      </c>
      <c r="L226" s="194" t="s">
        <v>288</v>
      </c>
      <c r="M226" s="194" t="s">
        <v>288</v>
      </c>
      <c r="N226" s="194" t="s">
        <v>288</v>
      </c>
      <c r="O226" s="209">
        <v>6</v>
      </c>
      <c r="P226" s="131">
        <v>6593460</v>
      </c>
      <c r="Q226" s="200">
        <v>45680</v>
      </c>
      <c r="R226" s="190">
        <v>45716</v>
      </c>
      <c r="S226" s="131">
        <v>5205363</v>
      </c>
      <c r="T226" s="128">
        <v>45717</v>
      </c>
      <c r="U226" s="128">
        <v>45747</v>
      </c>
      <c r="V226" s="131">
        <v>5205363</v>
      </c>
      <c r="W226" s="190">
        <v>45748</v>
      </c>
      <c r="X226" s="190">
        <v>45777</v>
      </c>
      <c r="Y226" s="131">
        <v>5205363</v>
      </c>
      <c r="Z226" s="190">
        <v>45778</v>
      </c>
      <c r="AA226" s="190">
        <v>45808</v>
      </c>
      <c r="AB226" s="131">
        <v>5205363</v>
      </c>
      <c r="AC226" s="190">
        <v>45809</v>
      </c>
      <c r="AD226" s="190">
        <v>45838</v>
      </c>
      <c r="AE226" s="129">
        <v>2429169</v>
      </c>
      <c r="AF226" s="190">
        <v>45839</v>
      </c>
      <c r="AG226" s="190">
        <v>45852</v>
      </c>
      <c r="AH226" s="399"/>
      <c r="AI226" s="400"/>
      <c r="AJ226" s="400"/>
      <c r="BI226" s="195" t="s">
        <v>277</v>
      </c>
      <c r="BJ226" s="187" t="s">
        <v>707</v>
      </c>
      <c r="BK226" s="195" t="s">
        <v>708</v>
      </c>
      <c r="BL226" s="189">
        <v>137</v>
      </c>
      <c r="BM226" s="190">
        <v>45680</v>
      </c>
      <c r="BN226" s="208">
        <v>265108473</v>
      </c>
      <c r="BO226" s="203">
        <v>266</v>
      </c>
      <c r="BP226" s="190">
        <v>45680</v>
      </c>
      <c r="BQ226" s="204">
        <v>29844081</v>
      </c>
      <c r="CS226" s="197" t="s">
        <v>2202</v>
      </c>
      <c r="CT226" s="199">
        <v>1121833001.2</v>
      </c>
      <c r="CU226" s="203">
        <v>734</v>
      </c>
      <c r="CV226" s="203" t="s">
        <v>778</v>
      </c>
      <c r="CY226" s="192">
        <v>7490</v>
      </c>
      <c r="CZ226" s="192" t="s">
        <v>290</v>
      </c>
      <c r="DA226" s="201">
        <f t="shared" si="10"/>
        <v>29844081</v>
      </c>
      <c r="DB226" s="221">
        <f t="shared" si="11"/>
        <v>0</v>
      </c>
      <c r="DC226" s="201">
        <f t="shared" si="9"/>
        <v>0</v>
      </c>
      <c r="DZ226" s="403" t="s">
        <v>2203</v>
      </c>
      <c r="EA226" s="134"/>
      <c r="EB226" s="130">
        <v>52518905</v>
      </c>
      <c r="EC226" s="168">
        <v>45852</v>
      </c>
    </row>
    <row r="227" spans="1:133" x14ac:dyDescent="0.3">
      <c r="A227" s="194"/>
      <c r="B227" s="194" t="s">
        <v>2204</v>
      </c>
      <c r="C227" s="253">
        <v>1121948633</v>
      </c>
      <c r="D227" s="194" t="s">
        <v>603</v>
      </c>
      <c r="E227" s="194" t="s">
        <v>291</v>
      </c>
      <c r="F227" s="194" t="s">
        <v>2195</v>
      </c>
      <c r="G227" s="124">
        <v>45680</v>
      </c>
      <c r="H227" s="261">
        <v>22479959</v>
      </c>
      <c r="I227" s="194" t="s">
        <v>1852</v>
      </c>
      <c r="J227" s="124">
        <v>45680</v>
      </c>
      <c r="K227" s="124">
        <v>45852</v>
      </c>
      <c r="L227" s="194" t="s">
        <v>288</v>
      </c>
      <c r="M227" s="194" t="s">
        <v>288</v>
      </c>
      <c r="N227" s="194" t="s">
        <v>288</v>
      </c>
      <c r="O227" s="209">
        <v>6</v>
      </c>
      <c r="P227" s="131">
        <v>4966502</v>
      </c>
      <c r="Q227" s="200">
        <v>45680</v>
      </c>
      <c r="R227" s="190">
        <v>45716</v>
      </c>
      <c r="S227" s="131">
        <v>3920923</v>
      </c>
      <c r="T227" s="128">
        <v>45717</v>
      </c>
      <c r="U227" s="128">
        <v>45747</v>
      </c>
      <c r="V227" s="131">
        <v>3920923</v>
      </c>
      <c r="W227" s="190">
        <v>45748</v>
      </c>
      <c r="X227" s="190">
        <v>45777</v>
      </c>
      <c r="Y227" s="131">
        <v>3920923</v>
      </c>
      <c r="Z227" s="190">
        <v>45778</v>
      </c>
      <c r="AA227" s="190">
        <v>45808</v>
      </c>
      <c r="AB227" s="131">
        <v>3920923</v>
      </c>
      <c r="AC227" s="190">
        <v>45809</v>
      </c>
      <c r="AD227" s="190">
        <v>45838</v>
      </c>
      <c r="AE227" s="129">
        <v>1829765</v>
      </c>
      <c r="AF227" s="190">
        <v>45839</v>
      </c>
      <c r="AG227" s="190">
        <v>45852</v>
      </c>
      <c r="BI227" s="195" t="s">
        <v>277</v>
      </c>
      <c r="BJ227" s="187" t="s">
        <v>707</v>
      </c>
      <c r="BK227" s="195" t="s">
        <v>708</v>
      </c>
      <c r="BL227" s="189">
        <v>137</v>
      </c>
      <c r="BM227" s="190">
        <v>45680</v>
      </c>
      <c r="BN227" s="208">
        <v>265108473</v>
      </c>
      <c r="BO227" s="203">
        <v>268</v>
      </c>
      <c r="BP227" s="190">
        <v>45680</v>
      </c>
      <c r="BQ227" s="204">
        <v>22479959</v>
      </c>
      <c r="CS227" s="197" t="s">
        <v>2205</v>
      </c>
      <c r="CT227" s="199">
        <v>1121948633</v>
      </c>
      <c r="CU227" s="203">
        <v>734</v>
      </c>
      <c r="CV227" s="203" t="s">
        <v>778</v>
      </c>
      <c r="CY227" s="192">
        <v>8299</v>
      </c>
      <c r="CZ227" s="192" t="s">
        <v>290</v>
      </c>
      <c r="DA227" s="201">
        <f t="shared" si="10"/>
        <v>22479959</v>
      </c>
      <c r="DB227" s="221">
        <f t="shared" si="11"/>
        <v>0</v>
      </c>
      <c r="DC227" s="201">
        <f t="shared" si="9"/>
        <v>0</v>
      </c>
      <c r="DZ227" s="403" t="s">
        <v>2206</v>
      </c>
      <c r="EA227" s="134"/>
      <c r="EB227" s="130">
        <v>52518905</v>
      </c>
      <c r="EC227" s="168">
        <v>45852</v>
      </c>
    </row>
    <row r="228" spans="1:133" x14ac:dyDescent="0.3">
      <c r="A228" s="194"/>
      <c r="B228" s="194" t="s">
        <v>2207</v>
      </c>
      <c r="C228" s="251">
        <v>52964097</v>
      </c>
      <c r="D228" s="194" t="s">
        <v>604</v>
      </c>
      <c r="E228" s="194" t="s">
        <v>291</v>
      </c>
      <c r="F228" s="194" t="s">
        <v>2195</v>
      </c>
      <c r="G228" s="124">
        <v>45680</v>
      </c>
      <c r="H228" s="261">
        <v>29844081</v>
      </c>
      <c r="I228" s="194" t="s">
        <v>1852</v>
      </c>
      <c r="J228" s="124">
        <v>45680</v>
      </c>
      <c r="K228" s="124">
        <v>45852</v>
      </c>
      <c r="L228" s="194" t="s">
        <v>288</v>
      </c>
      <c r="M228" s="194" t="s">
        <v>288</v>
      </c>
      <c r="N228" s="194" t="s">
        <v>288</v>
      </c>
      <c r="O228" s="209">
        <v>6</v>
      </c>
      <c r="P228" s="131">
        <v>6593460</v>
      </c>
      <c r="Q228" s="200">
        <v>45680</v>
      </c>
      <c r="R228" s="190">
        <v>45716</v>
      </c>
      <c r="S228" s="131">
        <v>5205363</v>
      </c>
      <c r="T228" s="128">
        <v>45717</v>
      </c>
      <c r="U228" s="128">
        <v>45747</v>
      </c>
      <c r="V228" s="131">
        <v>5205363</v>
      </c>
      <c r="W228" s="190">
        <v>45748</v>
      </c>
      <c r="X228" s="190">
        <v>45777</v>
      </c>
      <c r="Y228" s="131">
        <v>5205363</v>
      </c>
      <c r="Z228" s="190">
        <v>45778</v>
      </c>
      <c r="AA228" s="190">
        <v>45808</v>
      </c>
      <c r="AB228" s="131">
        <v>5205363</v>
      </c>
      <c r="AC228" s="190">
        <v>45809</v>
      </c>
      <c r="AD228" s="190">
        <v>45838</v>
      </c>
      <c r="AE228" s="129">
        <v>2429169</v>
      </c>
      <c r="AF228" s="190">
        <v>45839</v>
      </c>
      <c r="AG228" s="190">
        <v>45852</v>
      </c>
      <c r="BI228" s="195" t="s">
        <v>277</v>
      </c>
      <c r="BJ228" s="187" t="s">
        <v>707</v>
      </c>
      <c r="BK228" s="195" t="s">
        <v>708</v>
      </c>
      <c r="BL228" s="189">
        <v>137</v>
      </c>
      <c r="BM228" s="190">
        <v>45680</v>
      </c>
      <c r="BN228" s="208">
        <v>265108473</v>
      </c>
      <c r="BO228" s="203">
        <v>271</v>
      </c>
      <c r="BP228" s="190">
        <v>45680</v>
      </c>
      <c r="BQ228" s="204">
        <v>29844081</v>
      </c>
      <c r="CS228" s="197" t="s">
        <v>2208</v>
      </c>
      <c r="CT228" s="198">
        <v>52964097</v>
      </c>
      <c r="CU228" s="203">
        <v>734</v>
      </c>
      <c r="CV228" s="203" t="s">
        <v>778</v>
      </c>
      <c r="CY228" s="192">
        <v>7020</v>
      </c>
      <c r="CZ228" s="192" t="s">
        <v>289</v>
      </c>
      <c r="DA228" s="201">
        <f t="shared" si="10"/>
        <v>29844081</v>
      </c>
      <c r="DB228" s="221">
        <f t="shared" si="11"/>
        <v>0</v>
      </c>
      <c r="DC228" s="201">
        <f t="shared" si="9"/>
        <v>0</v>
      </c>
      <c r="DZ228" s="403" t="s">
        <v>2209</v>
      </c>
      <c r="EA228" s="134"/>
      <c r="EB228" s="130">
        <v>52518905</v>
      </c>
      <c r="EC228" s="168">
        <v>45852</v>
      </c>
    </row>
    <row r="229" spans="1:133" ht="14.4" x14ac:dyDescent="0.3">
      <c r="A229" s="186"/>
      <c r="B229" s="194" t="s">
        <v>2210</v>
      </c>
      <c r="C229" s="251">
        <v>40215055</v>
      </c>
      <c r="D229" s="194" t="s">
        <v>605</v>
      </c>
      <c r="E229" s="194" t="s">
        <v>291</v>
      </c>
      <c r="F229" s="194" t="s">
        <v>2195</v>
      </c>
      <c r="G229" s="124">
        <v>45680</v>
      </c>
      <c r="H229" s="261">
        <v>22479959</v>
      </c>
      <c r="I229" s="194" t="s">
        <v>1852</v>
      </c>
      <c r="J229" s="124">
        <v>45680</v>
      </c>
      <c r="K229" s="124">
        <v>45852</v>
      </c>
      <c r="L229" s="194" t="s">
        <v>288</v>
      </c>
      <c r="M229" s="194" t="s">
        <v>288</v>
      </c>
      <c r="N229" s="194" t="s">
        <v>288</v>
      </c>
      <c r="O229" s="209">
        <v>6</v>
      </c>
      <c r="P229" s="131">
        <v>4966502</v>
      </c>
      <c r="Q229" s="200">
        <v>45680</v>
      </c>
      <c r="R229" s="190">
        <v>45716</v>
      </c>
      <c r="S229" s="131">
        <v>3920923</v>
      </c>
      <c r="T229" s="128">
        <v>45717</v>
      </c>
      <c r="U229" s="128">
        <v>45747</v>
      </c>
      <c r="V229" s="131">
        <v>3920923</v>
      </c>
      <c r="W229" s="190">
        <v>45748</v>
      </c>
      <c r="X229" s="190">
        <v>45777</v>
      </c>
      <c r="Y229" s="131">
        <v>3920923</v>
      </c>
      <c r="Z229" s="190">
        <v>45778</v>
      </c>
      <c r="AA229" s="190">
        <v>45808</v>
      </c>
      <c r="AB229" s="131">
        <v>3920923</v>
      </c>
      <c r="AC229" s="190">
        <v>45809</v>
      </c>
      <c r="AD229" s="190">
        <v>45838</v>
      </c>
      <c r="AE229" s="129">
        <v>1829765</v>
      </c>
      <c r="AF229" s="190">
        <v>45839</v>
      </c>
      <c r="AG229" s="190">
        <v>45852</v>
      </c>
      <c r="AH229" s="375"/>
      <c r="AI229" s="222"/>
      <c r="AJ229" s="222"/>
      <c r="BI229" s="195" t="s">
        <v>277</v>
      </c>
      <c r="BJ229" s="187" t="s">
        <v>707</v>
      </c>
      <c r="BK229" s="195" t="s">
        <v>708</v>
      </c>
      <c r="BL229" s="189">
        <v>137</v>
      </c>
      <c r="BM229" s="190">
        <v>45680</v>
      </c>
      <c r="BN229" s="208">
        <v>265108473</v>
      </c>
      <c r="BO229" s="203">
        <v>265</v>
      </c>
      <c r="BP229" s="190">
        <v>45680</v>
      </c>
      <c r="BQ229" s="204">
        <v>22479959</v>
      </c>
      <c r="CS229" s="197" t="s">
        <v>951</v>
      </c>
      <c r="CT229" s="199">
        <v>40215055.399999999</v>
      </c>
      <c r="CU229" s="203">
        <v>734</v>
      </c>
      <c r="CV229" s="203" t="s">
        <v>778</v>
      </c>
      <c r="CY229" s="192">
        <v>7020</v>
      </c>
      <c r="CZ229" s="192" t="s">
        <v>289</v>
      </c>
      <c r="DA229" s="201">
        <f t="shared" si="10"/>
        <v>22479959</v>
      </c>
      <c r="DB229" s="221">
        <f t="shared" si="11"/>
        <v>0</v>
      </c>
      <c r="DC229" s="201">
        <f t="shared" si="9"/>
        <v>0</v>
      </c>
      <c r="DZ229" s="403" t="s">
        <v>2211</v>
      </c>
      <c r="EA229" s="134"/>
      <c r="EB229" s="130">
        <v>52518905</v>
      </c>
      <c r="EC229" s="168">
        <v>45852</v>
      </c>
    </row>
    <row r="230" spans="1:133" x14ac:dyDescent="0.3">
      <c r="A230" s="194"/>
      <c r="B230" s="194" t="s">
        <v>2212</v>
      </c>
      <c r="C230" s="251">
        <v>40447942</v>
      </c>
      <c r="D230" s="194" t="s">
        <v>606</v>
      </c>
      <c r="E230" s="194" t="s">
        <v>291</v>
      </c>
      <c r="F230" s="194" t="s">
        <v>2195</v>
      </c>
      <c r="G230" s="124">
        <v>45680</v>
      </c>
      <c r="H230" s="261">
        <v>22479959</v>
      </c>
      <c r="I230" s="194" t="s">
        <v>1852</v>
      </c>
      <c r="J230" s="124">
        <v>45680</v>
      </c>
      <c r="K230" s="124">
        <v>45852</v>
      </c>
      <c r="L230" s="194" t="s">
        <v>288</v>
      </c>
      <c r="M230" s="194" t="s">
        <v>288</v>
      </c>
      <c r="N230" s="194" t="s">
        <v>288</v>
      </c>
      <c r="O230" s="209">
        <v>6</v>
      </c>
      <c r="P230" s="131">
        <v>4966502</v>
      </c>
      <c r="Q230" s="200">
        <v>45680</v>
      </c>
      <c r="R230" s="190">
        <v>45716</v>
      </c>
      <c r="S230" s="131">
        <v>3920923</v>
      </c>
      <c r="T230" s="128">
        <v>45717</v>
      </c>
      <c r="U230" s="128">
        <v>45747</v>
      </c>
      <c r="V230" s="131">
        <v>3920923</v>
      </c>
      <c r="W230" s="190">
        <v>45748</v>
      </c>
      <c r="X230" s="190">
        <v>45777</v>
      </c>
      <c r="Y230" s="131">
        <v>3920923</v>
      </c>
      <c r="Z230" s="190">
        <v>45778</v>
      </c>
      <c r="AA230" s="190">
        <v>45808</v>
      </c>
      <c r="AB230" s="131">
        <v>3920923</v>
      </c>
      <c r="AC230" s="190">
        <v>45809</v>
      </c>
      <c r="AD230" s="190">
        <v>45838</v>
      </c>
      <c r="AE230" s="129">
        <v>1829765</v>
      </c>
      <c r="AF230" s="190">
        <v>45839</v>
      </c>
      <c r="AG230" s="190">
        <v>45852</v>
      </c>
      <c r="BI230" s="195" t="s">
        <v>277</v>
      </c>
      <c r="BJ230" s="187" t="s">
        <v>707</v>
      </c>
      <c r="BK230" s="195" t="s">
        <v>708</v>
      </c>
      <c r="BL230" s="189">
        <v>137</v>
      </c>
      <c r="BM230" s="190">
        <v>45680</v>
      </c>
      <c r="BN230" s="208">
        <v>265108473</v>
      </c>
      <c r="BO230" s="203">
        <v>272</v>
      </c>
      <c r="BP230" s="190">
        <v>45680</v>
      </c>
      <c r="BQ230" s="204">
        <v>22479959</v>
      </c>
      <c r="CS230" s="197" t="s">
        <v>2213</v>
      </c>
      <c r="CT230" s="199">
        <v>40447942</v>
      </c>
      <c r="CU230" s="203">
        <v>734</v>
      </c>
      <c r="CV230" s="203" t="s">
        <v>778</v>
      </c>
      <c r="CY230" s="192">
        <v>7490</v>
      </c>
      <c r="CZ230" s="192" t="s">
        <v>290</v>
      </c>
      <c r="DA230" s="201">
        <f t="shared" si="10"/>
        <v>22479959</v>
      </c>
      <c r="DB230" s="221">
        <f t="shared" si="11"/>
        <v>0</v>
      </c>
      <c r="DC230" s="201">
        <f t="shared" si="9"/>
        <v>0</v>
      </c>
      <c r="DZ230" s="181" t="s">
        <v>2214</v>
      </c>
      <c r="EA230" s="134"/>
      <c r="EB230" s="130">
        <v>52518905</v>
      </c>
      <c r="EC230" s="168">
        <v>45852</v>
      </c>
    </row>
    <row r="231" spans="1:133" x14ac:dyDescent="0.3">
      <c r="A231" s="194"/>
      <c r="B231" s="194" t="s">
        <v>2215</v>
      </c>
      <c r="C231" s="251">
        <v>1085298952</v>
      </c>
      <c r="D231" s="194" t="s">
        <v>607</v>
      </c>
      <c r="E231" s="194" t="s">
        <v>291</v>
      </c>
      <c r="F231" s="194" t="s">
        <v>2195</v>
      </c>
      <c r="G231" s="124">
        <v>45680</v>
      </c>
      <c r="H231" s="261">
        <v>29844081</v>
      </c>
      <c r="I231" s="194" t="s">
        <v>1852</v>
      </c>
      <c r="J231" s="124">
        <v>45680</v>
      </c>
      <c r="K231" s="124">
        <v>45852</v>
      </c>
      <c r="L231" s="194" t="s">
        <v>288</v>
      </c>
      <c r="M231" s="194" t="s">
        <v>288</v>
      </c>
      <c r="N231" s="194" t="s">
        <v>288</v>
      </c>
      <c r="O231" s="209">
        <v>6</v>
      </c>
      <c r="P231" s="131">
        <v>6593460</v>
      </c>
      <c r="Q231" s="200">
        <v>45680</v>
      </c>
      <c r="R231" s="190">
        <v>45716</v>
      </c>
      <c r="S231" s="131">
        <v>5205363</v>
      </c>
      <c r="T231" s="128">
        <v>45717</v>
      </c>
      <c r="U231" s="128">
        <v>45747</v>
      </c>
      <c r="V231" s="131">
        <v>5205363</v>
      </c>
      <c r="W231" s="190">
        <v>45748</v>
      </c>
      <c r="X231" s="190">
        <v>45777</v>
      </c>
      <c r="Y231" s="131">
        <v>5205363</v>
      </c>
      <c r="Z231" s="190">
        <v>45778</v>
      </c>
      <c r="AA231" s="190">
        <v>45808</v>
      </c>
      <c r="AB231" s="131">
        <v>5205363</v>
      </c>
      <c r="AC231" s="190">
        <v>45809</v>
      </c>
      <c r="AD231" s="190">
        <v>45838</v>
      </c>
      <c r="AE231" s="129">
        <v>2429169</v>
      </c>
      <c r="AF231" s="190">
        <v>45839</v>
      </c>
      <c r="AG231" s="190">
        <v>45852</v>
      </c>
      <c r="AH231" s="399"/>
      <c r="AI231" s="400"/>
      <c r="AJ231" s="400"/>
      <c r="BI231" s="195" t="s">
        <v>277</v>
      </c>
      <c r="BJ231" s="187" t="s">
        <v>707</v>
      </c>
      <c r="BK231" s="195" t="s">
        <v>708</v>
      </c>
      <c r="BL231" s="189">
        <v>137</v>
      </c>
      <c r="BM231" s="190">
        <v>45680</v>
      </c>
      <c r="BN231" s="208">
        <v>265108473</v>
      </c>
      <c r="BO231" s="203">
        <v>269</v>
      </c>
      <c r="BP231" s="190">
        <v>45680</v>
      </c>
      <c r="BQ231" s="204">
        <v>29844081</v>
      </c>
      <c r="CS231" s="197" t="s">
        <v>2216</v>
      </c>
      <c r="CT231" s="199">
        <v>1085298952</v>
      </c>
      <c r="CU231" s="203">
        <v>734</v>
      </c>
      <c r="CV231" s="203" t="s">
        <v>778</v>
      </c>
      <c r="CY231" s="227">
        <v>7210</v>
      </c>
      <c r="CZ231" s="188" t="s">
        <v>290</v>
      </c>
      <c r="DA231" s="201">
        <f t="shared" si="10"/>
        <v>29844081</v>
      </c>
      <c r="DB231" s="221">
        <f t="shared" si="11"/>
        <v>0</v>
      </c>
      <c r="DC231" s="201">
        <f t="shared" si="9"/>
        <v>0</v>
      </c>
      <c r="DZ231" s="181" t="s">
        <v>2217</v>
      </c>
      <c r="EA231" s="134"/>
      <c r="EB231" s="130">
        <v>52518905</v>
      </c>
      <c r="EC231" s="168">
        <v>45852</v>
      </c>
    </row>
    <row r="232" spans="1:133" x14ac:dyDescent="0.3">
      <c r="A232" s="194"/>
      <c r="B232" s="194" t="s">
        <v>2218</v>
      </c>
      <c r="C232" s="253">
        <v>24716432</v>
      </c>
      <c r="D232" s="194" t="s">
        <v>608</v>
      </c>
      <c r="E232" s="194" t="s">
        <v>291</v>
      </c>
      <c r="F232" s="194" t="s">
        <v>2195</v>
      </c>
      <c r="G232" s="124">
        <v>45680</v>
      </c>
      <c r="H232" s="261">
        <v>22479959</v>
      </c>
      <c r="I232" s="194" t="s">
        <v>1852</v>
      </c>
      <c r="J232" s="124">
        <v>45680</v>
      </c>
      <c r="K232" s="124">
        <v>45852</v>
      </c>
      <c r="L232" s="194" t="s">
        <v>288</v>
      </c>
      <c r="M232" s="194" t="s">
        <v>288</v>
      </c>
      <c r="N232" s="194" t="s">
        <v>288</v>
      </c>
      <c r="O232" s="209">
        <v>6</v>
      </c>
      <c r="P232" s="131">
        <v>4966502</v>
      </c>
      <c r="Q232" s="200">
        <v>45680</v>
      </c>
      <c r="R232" s="190">
        <v>45716</v>
      </c>
      <c r="S232" s="131">
        <v>3920923</v>
      </c>
      <c r="T232" s="128">
        <v>45717</v>
      </c>
      <c r="U232" s="128">
        <v>45747</v>
      </c>
      <c r="V232" s="131">
        <v>3920923</v>
      </c>
      <c r="W232" s="190">
        <v>45748</v>
      </c>
      <c r="X232" s="190">
        <v>45777</v>
      </c>
      <c r="Y232" s="131">
        <v>3920923</v>
      </c>
      <c r="Z232" s="190">
        <v>45778</v>
      </c>
      <c r="AA232" s="190">
        <v>45808</v>
      </c>
      <c r="AB232" s="131">
        <v>3920923</v>
      </c>
      <c r="AC232" s="190">
        <v>45809</v>
      </c>
      <c r="AD232" s="190">
        <v>45838</v>
      </c>
      <c r="AE232" s="129">
        <v>1829765</v>
      </c>
      <c r="AF232" s="190">
        <v>45839</v>
      </c>
      <c r="AG232" s="190">
        <v>45852</v>
      </c>
      <c r="BI232" s="195" t="s">
        <v>277</v>
      </c>
      <c r="BJ232" s="187" t="s">
        <v>707</v>
      </c>
      <c r="BK232" s="195" t="s">
        <v>708</v>
      </c>
      <c r="BL232" s="189">
        <v>137</v>
      </c>
      <c r="BM232" s="190">
        <v>45680</v>
      </c>
      <c r="BN232" s="208">
        <v>265108473</v>
      </c>
      <c r="BO232" s="203">
        <v>267</v>
      </c>
      <c r="BP232" s="190">
        <v>45680</v>
      </c>
      <c r="BQ232" s="204">
        <v>22479959</v>
      </c>
      <c r="CS232" s="197" t="s">
        <v>2219</v>
      </c>
      <c r="CT232" s="199">
        <v>24716432</v>
      </c>
      <c r="CU232" s="203">
        <v>734</v>
      </c>
      <c r="CV232" s="203" t="s">
        <v>778</v>
      </c>
      <c r="CY232" s="192">
        <v>8299</v>
      </c>
      <c r="CZ232" s="192" t="s">
        <v>290</v>
      </c>
      <c r="DA232" s="201">
        <f t="shared" si="10"/>
        <v>22479959</v>
      </c>
      <c r="DB232" s="221">
        <f t="shared" si="11"/>
        <v>0</v>
      </c>
      <c r="DC232" s="201">
        <f t="shared" si="9"/>
        <v>0</v>
      </c>
      <c r="DZ232" s="181" t="s">
        <v>2220</v>
      </c>
      <c r="EA232" s="134"/>
      <c r="EB232" s="130">
        <v>52518905</v>
      </c>
      <c r="EC232" s="168">
        <v>45852</v>
      </c>
    </row>
    <row r="233" spans="1:133" x14ac:dyDescent="0.3">
      <c r="A233" s="194"/>
      <c r="B233" s="194" t="s">
        <v>2221</v>
      </c>
      <c r="C233" s="253">
        <v>1020745531</v>
      </c>
      <c r="D233" s="186" t="s">
        <v>2222</v>
      </c>
      <c r="E233" s="194" t="s">
        <v>291</v>
      </c>
      <c r="F233" s="194" t="s">
        <v>2223</v>
      </c>
      <c r="G233" s="124">
        <v>45680</v>
      </c>
      <c r="H233" s="261">
        <v>18604105</v>
      </c>
      <c r="I233" s="194" t="s">
        <v>1852</v>
      </c>
      <c r="J233" s="124">
        <v>45680</v>
      </c>
      <c r="K233" s="124">
        <v>45852</v>
      </c>
      <c r="L233" s="194" t="s">
        <v>288</v>
      </c>
      <c r="M233" s="194" t="s">
        <v>288</v>
      </c>
      <c r="N233" s="194" t="s">
        <v>288</v>
      </c>
      <c r="O233" s="209">
        <v>6</v>
      </c>
      <c r="P233" s="131">
        <v>4110209</v>
      </c>
      <c r="Q233" s="200">
        <v>45680</v>
      </c>
      <c r="R233" s="190">
        <v>45716</v>
      </c>
      <c r="S233" s="131">
        <v>3244902</v>
      </c>
      <c r="T233" s="128">
        <v>45717</v>
      </c>
      <c r="U233" s="128">
        <v>45747</v>
      </c>
      <c r="V233" s="131">
        <v>3244902</v>
      </c>
      <c r="W233" s="190">
        <v>45748</v>
      </c>
      <c r="X233" s="190">
        <v>45777</v>
      </c>
      <c r="Y233" s="131">
        <v>3244902</v>
      </c>
      <c r="Z233" s="190">
        <v>45778</v>
      </c>
      <c r="AA233" s="190">
        <v>45808</v>
      </c>
      <c r="AB233" s="131">
        <v>3244902</v>
      </c>
      <c r="AC233" s="190">
        <v>45809</v>
      </c>
      <c r="AD233" s="190">
        <v>45838</v>
      </c>
      <c r="AE233" s="129">
        <v>1514288</v>
      </c>
      <c r="AF233" s="190">
        <v>45839</v>
      </c>
      <c r="AG233" s="190">
        <v>45852</v>
      </c>
      <c r="BI233" s="187" t="s">
        <v>709</v>
      </c>
      <c r="BJ233" s="188" t="s">
        <v>710</v>
      </c>
      <c r="BK233" s="187" t="s">
        <v>711</v>
      </c>
      <c r="BL233" s="189">
        <v>133</v>
      </c>
      <c r="BM233" s="190">
        <v>45680</v>
      </c>
      <c r="BN233" s="208">
        <v>93020524</v>
      </c>
      <c r="BO233" s="203">
        <v>246</v>
      </c>
      <c r="BP233" s="190">
        <v>45680</v>
      </c>
      <c r="BQ233" s="204">
        <v>18604105</v>
      </c>
      <c r="CS233" s="197" t="s">
        <v>2224</v>
      </c>
      <c r="CT233" s="199">
        <v>1020745531</v>
      </c>
      <c r="CU233" s="203">
        <v>755</v>
      </c>
      <c r="CV233" s="203" t="s">
        <v>779</v>
      </c>
      <c r="CY233" s="192">
        <v>7410</v>
      </c>
      <c r="CZ233" s="192" t="s">
        <v>290</v>
      </c>
      <c r="DA233" s="201">
        <f t="shared" si="10"/>
        <v>18604105</v>
      </c>
      <c r="DB233" s="221">
        <f t="shared" si="11"/>
        <v>0</v>
      </c>
      <c r="DC233" s="201">
        <f t="shared" si="9"/>
        <v>0</v>
      </c>
      <c r="DZ233" s="181" t="s">
        <v>2225</v>
      </c>
      <c r="EA233" s="134"/>
      <c r="EB233" s="130">
        <v>52518173</v>
      </c>
      <c r="EC233" s="168">
        <v>45852</v>
      </c>
    </row>
    <row r="234" spans="1:133" ht="14.4" x14ac:dyDescent="0.3">
      <c r="A234" s="194"/>
      <c r="B234" s="194" t="s">
        <v>2226</v>
      </c>
      <c r="C234" s="253">
        <v>20336878</v>
      </c>
      <c r="D234" s="186" t="s">
        <v>2227</v>
      </c>
      <c r="E234" s="194" t="s">
        <v>291</v>
      </c>
      <c r="F234" s="194" t="s">
        <v>2223</v>
      </c>
      <c r="G234" s="124">
        <v>45680</v>
      </c>
      <c r="H234" s="261">
        <v>18604105</v>
      </c>
      <c r="I234" s="194" t="s">
        <v>1852</v>
      </c>
      <c r="J234" s="124">
        <v>45680</v>
      </c>
      <c r="K234" s="124">
        <v>45852</v>
      </c>
      <c r="L234" s="194" t="s">
        <v>288</v>
      </c>
      <c r="M234" s="194" t="s">
        <v>288</v>
      </c>
      <c r="N234" s="194" t="s">
        <v>288</v>
      </c>
      <c r="O234" s="209">
        <v>6</v>
      </c>
      <c r="P234" s="131">
        <v>4110209</v>
      </c>
      <c r="Q234" s="200">
        <v>45680</v>
      </c>
      <c r="R234" s="190">
        <v>45716</v>
      </c>
      <c r="S234" s="131">
        <v>3244902</v>
      </c>
      <c r="T234" s="128">
        <v>45717</v>
      </c>
      <c r="U234" s="128">
        <v>45747</v>
      </c>
      <c r="V234" s="131">
        <v>3244902</v>
      </c>
      <c r="W234" s="190">
        <v>45748</v>
      </c>
      <c r="X234" s="190">
        <v>45777</v>
      </c>
      <c r="Y234" s="131">
        <v>3244902</v>
      </c>
      <c r="Z234" s="190">
        <v>45778</v>
      </c>
      <c r="AA234" s="190">
        <v>45808</v>
      </c>
      <c r="AB234" s="131">
        <v>3244902</v>
      </c>
      <c r="AC234" s="190">
        <v>45809</v>
      </c>
      <c r="AD234" s="190">
        <v>45838</v>
      </c>
      <c r="AE234" s="129">
        <v>1514288</v>
      </c>
      <c r="AF234" s="190">
        <v>45839</v>
      </c>
      <c r="AG234" s="190">
        <v>45852</v>
      </c>
      <c r="AH234" s="375"/>
      <c r="AI234" s="222"/>
      <c r="AJ234" s="222"/>
      <c r="BI234" s="187" t="s">
        <v>709</v>
      </c>
      <c r="BJ234" s="188" t="s">
        <v>710</v>
      </c>
      <c r="BK234" s="187" t="s">
        <v>711</v>
      </c>
      <c r="BL234" s="189">
        <v>133</v>
      </c>
      <c r="BM234" s="190">
        <v>45680</v>
      </c>
      <c r="BN234" s="208">
        <v>93020524</v>
      </c>
      <c r="BO234" s="203">
        <v>247</v>
      </c>
      <c r="BP234" s="190">
        <v>45680</v>
      </c>
      <c r="BQ234" s="204">
        <v>18604105</v>
      </c>
      <c r="CS234" s="197" t="s">
        <v>2228</v>
      </c>
      <c r="CT234" s="199">
        <v>20336878</v>
      </c>
      <c r="CU234" s="203">
        <v>755</v>
      </c>
      <c r="CV234" s="203" t="s">
        <v>779</v>
      </c>
      <c r="CY234" s="192">
        <v>8299</v>
      </c>
      <c r="CZ234" s="192" t="s">
        <v>290</v>
      </c>
      <c r="DA234" s="201">
        <f t="shared" si="10"/>
        <v>18604105</v>
      </c>
      <c r="DB234" s="221">
        <f t="shared" si="11"/>
        <v>0</v>
      </c>
      <c r="DC234" s="201">
        <f t="shared" si="9"/>
        <v>0</v>
      </c>
      <c r="DZ234" s="181" t="s">
        <v>2229</v>
      </c>
      <c r="EA234" s="134"/>
      <c r="EB234" s="130">
        <v>52518173</v>
      </c>
      <c r="EC234" s="168">
        <v>45852</v>
      </c>
    </row>
    <row r="235" spans="1:133" x14ac:dyDescent="0.3">
      <c r="A235" s="194"/>
      <c r="B235" s="194" t="s">
        <v>2230</v>
      </c>
      <c r="C235" s="253">
        <v>1121938572</v>
      </c>
      <c r="D235" s="186" t="s">
        <v>609</v>
      </c>
      <c r="E235" s="194" t="s">
        <v>291</v>
      </c>
      <c r="F235" s="194" t="s">
        <v>2223</v>
      </c>
      <c r="G235" s="124">
        <v>45680</v>
      </c>
      <c r="H235" s="261">
        <v>18604105</v>
      </c>
      <c r="I235" s="194" t="s">
        <v>1852</v>
      </c>
      <c r="J235" s="124">
        <v>45680</v>
      </c>
      <c r="K235" s="124">
        <v>45852</v>
      </c>
      <c r="L235" s="194" t="s">
        <v>288</v>
      </c>
      <c r="M235" s="194" t="s">
        <v>288</v>
      </c>
      <c r="N235" s="194" t="s">
        <v>288</v>
      </c>
      <c r="O235" s="209">
        <v>6</v>
      </c>
      <c r="P235" s="131">
        <v>4110209</v>
      </c>
      <c r="Q235" s="200">
        <v>45680</v>
      </c>
      <c r="R235" s="190">
        <v>45716</v>
      </c>
      <c r="S235" s="131">
        <v>3244902</v>
      </c>
      <c r="T235" s="128">
        <v>45717</v>
      </c>
      <c r="U235" s="128">
        <v>45747</v>
      </c>
      <c r="V235" s="131">
        <v>3244902</v>
      </c>
      <c r="W235" s="190">
        <v>45748</v>
      </c>
      <c r="X235" s="190">
        <v>45777</v>
      </c>
      <c r="Y235" s="131">
        <v>3244902</v>
      </c>
      <c r="Z235" s="190">
        <v>45778</v>
      </c>
      <c r="AA235" s="190">
        <v>45808</v>
      </c>
      <c r="AB235" s="131">
        <v>3244902</v>
      </c>
      <c r="AC235" s="190">
        <v>45809</v>
      </c>
      <c r="AD235" s="190">
        <v>45838</v>
      </c>
      <c r="AE235" s="129">
        <v>1514288</v>
      </c>
      <c r="AF235" s="190">
        <v>45839</v>
      </c>
      <c r="AG235" s="190">
        <v>45852</v>
      </c>
      <c r="BI235" s="187" t="s">
        <v>709</v>
      </c>
      <c r="BJ235" s="188" t="s">
        <v>710</v>
      </c>
      <c r="BK235" s="187" t="s">
        <v>711</v>
      </c>
      <c r="BL235" s="189">
        <v>133</v>
      </c>
      <c r="BM235" s="190">
        <v>45680</v>
      </c>
      <c r="BN235" s="208">
        <v>93020524</v>
      </c>
      <c r="BO235" s="203">
        <v>248</v>
      </c>
      <c r="BP235" s="190">
        <v>45680</v>
      </c>
      <c r="BQ235" s="204">
        <v>18604105</v>
      </c>
      <c r="CS235" s="197" t="s">
        <v>2231</v>
      </c>
      <c r="CT235" s="199">
        <v>1121938572</v>
      </c>
      <c r="CU235" s="203">
        <v>755</v>
      </c>
      <c r="CV235" s="203" t="s">
        <v>779</v>
      </c>
      <c r="CY235" s="192">
        <v>6201</v>
      </c>
      <c r="CZ235" s="192" t="s">
        <v>290</v>
      </c>
      <c r="DA235" s="201">
        <f t="shared" si="10"/>
        <v>18604105</v>
      </c>
      <c r="DB235" s="221">
        <f t="shared" si="11"/>
        <v>0</v>
      </c>
      <c r="DC235" s="201">
        <f t="shared" si="9"/>
        <v>0</v>
      </c>
      <c r="DZ235" s="181" t="s">
        <v>2232</v>
      </c>
      <c r="EA235" s="134"/>
      <c r="EB235" s="130">
        <v>52518173</v>
      </c>
      <c r="EC235" s="168">
        <v>45852</v>
      </c>
    </row>
    <row r="236" spans="1:133" x14ac:dyDescent="0.3">
      <c r="A236" s="194"/>
      <c r="B236" s="194" t="s">
        <v>2233</v>
      </c>
      <c r="C236" s="251">
        <v>1121826918</v>
      </c>
      <c r="D236" s="194" t="s">
        <v>610</v>
      </c>
      <c r="E236" s="194" t="s">
        <v>291</v>
      </c>
      <c r="F236" s="194" t="s">
        <v>2223</v>
      </c>
      <c r="G236" s="124">
        <v>45680</v>
      </c>
      <c r="H236" s="261">
        <v>18604105</v>
      </c>
      <c r="I236" s="194" t="s">
        <v>1852</v>
      </c>
      <c r="J236" s="124">
        <v>45680</v>
      </c>
      <c r="K236" s="124">
        <v>45852</v>
      </c>
      <c r="L236" s="194" t="s">
        <v>288</v>
      </c>
      <c r="M236" s="194" t="s">
        <v>288</v>
      </c>
      <c r="N236" s="194" t="s">
        <v>288</v>
      </c>
      <c r="O236" s="209">
        <v>6</v>
      </c>
      <c r="P236" s="131">
        <v>4110209</v>
      </c>
      <c r="Q236" s="200">
        <v>45680</v>
      </c>
      <c r="R236" s="190">
        <v>45716</v>
      </c>
      <c r="S236" s="131">
        <v>3244902</v>
      </c>
      <c r="T236" s="128">
        <v>45717</v>
      </c>
      <c r="U236" s="128">
        <v>45747</v>
      </c>
      <c r="V236" s="131">
        <v>3244902</v>
      </c>
      <c r="W236" s="190">
        <v>45748</v>
      </c>
      <c r="X236" s="190">
        <v>45777</v>
      </c>
      <c r="Y236" s="131">
        <v>3244902</v>
      </c>
      <c r="Z236" s="190">
        <v>45778</v>
      </c>
      <c r="AA236" s="190">
        <v>45808</v>
      </c>
      <c r="AB236" s="131">
        <v>3244902</v>
      </c>
      <c r="AC236" s="190">
        <v>45809</v>
      </c>
      <c r="AD236" s="190">
        <v>45838</v>
      </c>
      <c r="AE236" s="129">
        <v>1514288</v>
      </c>
      <c r="AF236" s="190">
        <v>45839</v>
      </c>
      <c r="AG236" s="190">
        <v>45852</v>
      </c>
      <c r="AH236" s="399"/>
      <c r="AI236" s="400"/>
      <c r="AJ236" s="400"/>
      <c r="BI236" s="187" t="s">
        <v>709</v>
      </c>
      <c r="BJ236" s="188" t="s">
        <v>710</v>
      </c>
      <c r="BK236" s="187" t="s">
        <v>711</v>
      </c>
      <c r="BL236" s="189">
        <v>133</v>
      </c>
      <c r="BM236" s="190">
        <v>45680</v>
      </c>
      <c r="BN236" s="208">
        <v>93020524</v>
      </c>
      <c r="BO236" s="203">
        <v>249</v>
      </c>
      <c r="BP236" s="190">
        <v>45680</v>
      </c>
      <c r="BQ236" s="204">
        <v>18604105</v>
      </c>
      <c r="CS236" s="197" t="s">
        <v>2234</v>
      </c>
      <c r="CT236" s="198">
        <v>1121826918.0999999</v>
      </c>
      <c r="CU236" s="203">
        <v>755</v>
      </c>
      <c r="CV236" s="203" t="s">
        <v>779</v>
      </c>
      <c r="CY236" s="227">
        <v>8560</v>
      </c>
      <c r="CZ236" s="188" t="s">
        <v>289</v>
      </c>
      <c r="DA236" s="201">
        <f t="shared" si="10"/>
        <v>18604105</v>
      </c>
      <c r="DB236" s="221">
        <f t="shared" si="11"/>
        <v>0</v>
      </c>
      <c r="DC236" s="201">
        <f t="shared" si="9"/>
        <v>0</v>
      </c>
      <c r="DZ236" s="181" t="s">
        <v>2235</v>
      </c>
      <c r="EA236" s="134"/>
      <c r="EB236" s="130">
        <v>52518173</v>
      </c>
      <c r="EC236" s="168">
        <v>45852</v>
      </c>
    </row>
    <row r="237" spans="1:133" x14ac:dyDescent="0.3">
      <c r="A237" s="194"/>
      <c r="B237" s="194" t="s">
        <v>2236</v>
      </c>
      <c r="C237" s="253">
        <v>1010066901</v>
      </c>
      <c r="D237" s="186" t="s">
        <v>611</v>
      </c>
      <c r="E237" s="194" t="s">
        <v>291</v>
      </c>
      <c r="F237" s="194" t="s">
        <v>2223</v>
      </c>
      <c r="G237" s="124">
        <v>45680</v>
      </c>
      <c r="H237" s="261">
        <v>18604104</v>
      </c>
      <c r="I237" s="194" t="s">
        <v>1852</v>
      </c>
      <c r="J237" s="124">
        <v>45680</v>
      </c>
      <c r="K237" s="124">
        <v>45852</v>
      </c>
      <c r="L237" s="194" t="s">
        <v>288</v>
      </c>
      <c r="M237" s="194" t="s">
        <v>288</v>
      </c>
      <c r="N237" s="194" t="s">
        <v>288</v>
      </c>
      <c r="O237" s="209">
        <v>6</v>
      </c>
      <c r="P237" s="131">
        <v>4110209</v>
      </c>
      <c r="Q237" s="200">
        <v>45680</v>
      </c>
      <c r="R237" s="190">
        <v>45716</v>
      </c>
      <c r="S237" s="131">
        <v>3244902</v>
      </c>
      <c r="T237" s="128">
        <v>45717</v>
      </c>
      <c r="U237" s="128">
        <v>45747</v>
      </c>
      <c r="V237" s="131">
        <v>3244902</v>
      </c>
      <c r="W237" s="190">
        <v>45748</v>
      </c>
      <c r="X237" s="190">
        <v>45777</v>
      </c>
      <c r="Y237" s="131">
        <v>3244902</v>
      </c>
      <c r="Z237" s="190">
        <v>45778</v>
      </c>
      <c r="AA237" s="190">
        <v>45808</v>
      </c>
      <c r="AB237" s="131">
        <v>3244902</v>
      </c>
      <c r="AC237" s="190">
        <v>45809</v>
      </c>
      <c r="AD237" s="190">
        <v>45838</v>
      </c>
      <c r="AE237" s="129">
        <v>1514287</v>
      </c>
      <c r="AF237" s="190">
        <v>45839</v>
      </c>
      <c r="AG237" s="190">
        <v>45852</v>
      </c>
      <c r="AH237" s="399"/>
      <c r="AI237" s="400"/>
      <c r="AJ237" s="400"/>
      <c r="BI237" s="187" t="s">
        <v>709</v>
      </c>
      <c r="BJ237" s="188" t="s">
        <v>710</v>
      </c>
      <c r="BK237" s="187" t="s">
        <v>711</v>
      </c>
      <c r="BL237" s="189">
        <v>133</v>
      </c>
      <c r="BM237" s="190">
        <v>45680</v>
      </c>
      <c r="BN237" s="208">
        <v>93020524</v>
      </c>
      <c r="BO237" s="203">
        <v>250</v>
      </c>
      <c r="BP237" s="190">
        <v>45680</v>
      </c>
      <c r="BQ237" s="204">
        <v>18604104</v>
      </c>
      <c r="CS237" s="197" t="s">
        <v>2237</v>
      </c>
      <c r="CT237" s="199">
        <v>1010066901</v>
      </c>
      <c r="CU237" s="203">
        <v>755</v>
      </c>
      <c r="CV237" s="203" t="s">
        <v>779</v>
      </c>
      <c r="CY237" s="192">
        <v>8299</v>
      </c>
      <c r="CZ237" s="192" t="s">
        <v>290</v>
      </c>
      <c r="DA237" s="201">
        <f t="shared" si="10"/>
        <v>18604104</v>
      </c>
      <c r="DB237" s="221">
        <f t="shared" si="11"/>
        <v>0</v>
      </c>
      <c r="DC237" s="201">
        <f t="shared" si="9"/>
        <v>0</v>
      </c>
      <c r="DZ237" s="181" t="s">
        <v>2238</v>
      </c>
      <c r="EA237" s="134"/>
      <c r="EB237" s="130">
        <v>52518173</v>
      </c>
      <c r="EC237" s="168">
        <v>45852</v>
      </c>
    </row>
    <row r="238" spans="1:133" x14ac:dyDescent="0.3">
      <c r="A238" s="194"/>
      <c r="B238" s="194" t="s">
        <v>2239</v>
      </c>
      <c r="C238" s="251">
        <v>17266736</v>
      </c>
      <c r="D238" s="194" t="s">
        <v>612</v>
      </c>
      <c r="E238" s="194" t="s">
        <v>291</v>
      </c>
      <c r="F238" s="194" t="s">
        <v>613</v>
      </c>
      <c r="G238" s="124">
        <v>45680</v>
      </c>
      <c r="H238" s="261">
        <v>18604105</v>
      </c>
      <c r="I238" s="194" t="s">
        <v>1852</v>
      </c>
      <c r="J238" s="124">
        <v>45680</v>
      </c>
      <c r="K238" s="124">
        <v>45852</v>
      </c>
      <c r="L238" s="194" t="s">
        <v>288</v>
      </c>
      <c r="M238" s="194" t="s">
        <v>288</v>
      </c>
      <c r="N238" s="194" t="s">
        <v>288</v>
      </c>
      <c r="O238" s="209">
        <v>6</v>
      </c>
      <c r="P238" s="131">
        <v>4110209</v>
      </c>
      <c r="Q238" s="200">
        <v>45680</v>
      </c>
      <c r="R238" s="190">
        <v>45716</v>
      </c>
      <c r="S238" s="131">
        <v>3244902</v>
      </c>
      <c r="T238" s="128">
        <v>45717</v>
      </c>
      <c r="U238" s="128">
        <v>45747</v>
      </c>
      <c r="V238" s="131">
        <v>3244902</v>
      </c>
      <c r="W238" s="190">
        <v>45748</v>
      </c>
      <c r="X238" s="190">
        <v>45777</v>
      </c>
      <c r="Y238" s="131">
        <v>3244902</v>
      </c>
      <c r="Z238" s="190">
        <v>45778</v>
      </c>
      <c r="AA238" s="190">
        <v>45808</v>
      </c>
      <c r="AB238" s="131">
        <v>3244902</v>
      </c>
      <c r="AC238" s="190">
        <v>45809</v>
      </c>
      <c r="AD238" s="190">
        <v>45838</v>
      </c>
      <c r="AE238" s="129">
        <v>1514288</v>
      </c>
      <c r="AF238" s="190">
        <v>45839</v>
      </c>
      <c r="AG238" s="190">
        <v>45852</v>
      </c>
      <c r="BI238" s="185" t="s">
        <v>703</v>
      </c>
      <c r="BJ238" s="185" t="s">
        <v>712</v>
      </c>
      <c r="BK238" s="185" t="s">
        <v>280</v>
      </c>
      <c r="BL238" s="189">
        <v>130</v>
      </c>
      <c r="BM238" s="190">
        <v>45680</v>
      </c>
      <c r="BN238" s="208">
        <v>72406473</v>
      </c>
      <c r="BO238" s="203">
        <v>234</v>
      </c>
      <c r="BP238" s="190">
        <v>45680</v>
      </c>
      <c r="BQ238" s="204">
        <v>18604105</v>
      </c>
      <c r="CS238" s="197" t="s">
        <v>2240</v>
      </c>
      <c r="CT238" s="198">
        <v>17266736</v>
      </c>
      <c r="CU238" s="203">
        <v>747</v>
      </c>
      <c r="CV238" s="203" t="s">
        <v>780</v>
      </c>
      <c r="CY238" s="192">
        <v>8299</v>
      </c>
      <c r="CZ238" s="192" t="s">
        <v>290</v>
      </c>
      <c r="DA238" s="201">
        <f t="shared" si="10"/>
        <v>18604105</v>
      </c>
      <c r="DB238" s="221">
        <f t="shared" si="11"/>
        <v>0</v>
      </c>
      <c r="DC238" s="201">
        <f t="shared" si="9"/>
        <v>0</v>
      </c>
      <c r="DZ238" s="181" t="s">
        <v>2241</v>
      </c>
      <c r="EA238" s="134"/>
      <c r="EB238" s="130">
        <v>30081676</v>
      </c>
      <c r="EC238" s="168">
        <v>45852</v>
      </c>
    </row>
    <row r="239" spans="1:133" x14ac:dyDescent="0.3">
      <c r="A239" s="266"/>
      <c r="B239" s="194" t="s">
        <v>2242</v>
      </c>
      <c r="C239" s="251">
        <v>35264483</v>
      </c>
      <c r="D239" s="194" t="s">
        <v>614</v>
      </c>
      <c r="E239" s="194" t="s">
        <v>291</v>
      </c>
      <c r="F239" s="194" t="s">
        <v>613</v>
      </c>
      <c r="G239" s="124">
        <v>45680</v>
      </c>
      <c r="H239" s="261">
        <v>18604105</v>
      </c>
      <c r="I239" s="194" t="s">
        <v>1852</v>
      </c>
      <c r="J239" s="124">
        <v>45680</v>
      </c>
      <c r="K239" s="124">
        <v>45852</v>
      </c>
      <c r="L239" s="194" t="s">
        <v>288</v>
      </c>
      <c r="M239" s="194" t="s">
        <v>288</v>
      </c>
      <c r="N239" s="194" t="s">
        <v>288</v>
      </c>
      <c r="O239" s="209">
        <v>6</v>
      </c>
      <c r="P239" s="131">
        <v>4110209</v>
      </c>
      <c r="Q239" s="200">
        <v>45680</v>
      </c>
      <c r="R239" s="190">
        <v>45716</v>
      </c>
      <c r="S239" s="131">
        <v>3244902</v>
      </c>
      <c r="T239" s="128">
        <v>45717</v>
      </c>
      <c r="U239" s="128">
        <v>45747</v>
      </c>
      <c r="V239" s="131">
        <v>3244902</v>
      </c>
      <c r="W239" s="190">
        <v>45748</v>
      </c>
      <c r="X239" s="190">
        <v>45777</v>
      </c>
      <c r="Y239" s="131">
        <v>3244902</v>
      </c>
      <c r="Z239" s="190">
        <v>45778</v>
      </c>
      <c r="AA239" s="190">
        <v>45808</v>
      </c>
      <c r="AB239" s="131">
        <v>3244902</v>
      </c>
      <c r="AC239" s="190">
        <v>45809</v>
      </c>
      <c r="AD239" s="190">
        <v>45838</v>
      </c>
      <c r="AE239" s="129">
        <v>1514288</v>
      </c>
      <c r="AF239" s="190">
        <v>45839</v>
      </c>
      <c r="AG239" s="190">
        <v>45852</v>
      </c>
      <c r="BI239" s="185" t="s">
        <v>703</v>
      </c>
      <c r="BJ239" s="185" t="s">
        <v>712</v>
      </c>
      <c r="BK239" s="185" t="s">
        <v>280</v>
      </c>
      <c r="BL239" s="189">
        <v>130</v>
      </c>
      <c r="BM239" s="190">
        <v>45680</v>
      </c>
      <c r="BN239" s="208">
        <v>72406473</v>
      </c>
      <c r="BO239" s="203">
        <v>235</v>
      </c>
      <c r="BP239" s="190">
        <v>45680</v>
      </c>
      <c r="BQ239" s="204">
        <v>18604105</v>
      </c>
      <c r="CS239" s="197" t="s">
        <v>2243</v>
      </c>
      <c r="CT239" s="198">
        <v>35264483</v>
      </c>
      <c r="CU239" s="203">
        <v>747</v>
      </c>
      <c r="CV239" s="203" t="s">
        <v>780</v>
      </c>
      <c r="CY239" s="192">
        <v>4321</v>
      </c>
      <c r="CZ239" s="192" t="s">
        <v>289</v>
      </c>
      <c r="DA239" s="201">
        <f t="shared" si="10"/>
        <v>18604105</v>
      </c>
      <c r="DB239" s="221">
        <f t="shared" si="11"/>
        <v>0</v>
      </c>
      <c r="DC239" s="201">
        <f t="shared" si="9"/>
        <v>0</v>
      </c>
      <c r="DZ239" s="181" t="s">
        <v>2244</v>
      </c>
      <c r="EA239" s="134"/>
      <c r="EB239" s="130">
        <v>30081676</v>
      </c>
      <c r="EC239" s="168">
        <v>45852</v>
      </c>
    </row>
    <row r="240" spans="1:133" x14ac:dyDescent="0.3">
      <c r="A240" s="194" t="s">
        <v>556</v>
      </c>
      <c r="B240" s="194" t="s">
        <v>2245</v>
      </c>
      <c r="C240" s="251">
        <v>1122648374</v>
      </c>
      <c r="D240" s="194" t="s">
        <v>616</v>
      </c>
      <c r="E240" s="194" t="s">
        <v>291</v>
      </c>
      <c r="F240" s="194" t="s">
        <v>613</v>
      </c>
      <c r="G240" s="124">
        <v>45680</v>
      </c>
      <c r="H240" s="261">
        <v>16594159</v>
      </c>
      <c r="I240" s="194" t="s">
        <v>1852</v>
      </c>
      <c r="J240" s="124">
        <v>45680</v>
      </c>
      <c r="K240" s="124">
        <v>45852</v>
      </c>
      <c r="L240" s="194" t="s">
        <v>288</v>
      </c>
      <c r="M240" s="194" t="s">
        <v>288</v>
      </c>
      <c r="N240" s="194" t="s">
        <v>288</v>
      </c>
      <c r="O240" s="209">
        <v>6</v>
      </c>
      <c r="P240" s="131">
        <v>3666151</v>
      </c>
      <c r="Q240" s="200">
        <v>45680</v>
      </c>
      <c r="R240" s="190">
        <v>45716</v>
      </c>
      <c r="S240" s="131">
        <v>2894330</v>
      </c>
      <c r="T240" s="128">
        <v>45717</v>
      </c>
      <c r="U240" s="128">
        <v>45747</v>
      </c>
      <c r="V240" s="131">
        <v>2894330</v>
      </c>
      <c r="W240" s="190">
        <v>45748</v>
      </c>
      <c r="X240" s="190">
        <v>45777</v>
      </c>
      <c r="Y240" s="131">
        <v>2894330</v>
      </c>
      <c r="Z240" s="190">
        <v>45778</v>
      </c>
      <c r="AA240" s="190">
        <v>45808</v>
      </c>
      <c r="AB240" s="131">
        <v>2894330</v>
      </c>
      <c r="AC240" s="190">
        <v>45809</v>
      </c>
      <c r="AD240" s="190">
        <v>45838</v>
      </c>
      <c r="AE240" s="129">
        <v>1350688</v>
      </c>
      <c r="AF240" s="190">
        <v>45839</v>
      </c>
      <c r="AG240" s="190">
        <v>45852</v>
      </c>
      <c r="BI240" s="228" t="s">
        <v>703</v>
      </c>
      <c r="BJ240" s="228" t="s">
        <v>712</v>
      </c>
      <c r="BK240" s="228" t="s">
        <v>280</v>
      </c>
      <c r="BL240" s="189">
        <v>130</v>
      </c>
      <c r="BM240" s="190">
        <v>45680</v>
      </c>
      <c r="BN240" s="208">
        <v>72406473</v>
      </c>
      <c r="BO240" s="203">
        <v>237</v>
      </c>
      <c r="BP240" s="190">
        <v>45680</v>
      </c>
      <c r="BQ240" s="204">
        <v>18604104</v>
      </c>
      <c r="CS240" s="197" t="s">
        <v>733</v>
      </c>
      <c r="CT240" s="180">
        <v>1122648374</v>
      </c>
      <c r="CU240" s="203">
        <v>747</v>
      </c>
      <c r="CV240" s="203" t="s">
        <v>780</v>
      </c>
      <c r="CY240" s="210">
        <v>7490</v>
      </c>
      <c r="CZ240" s="210" t="s">
        <v>290</v>
      </c>
      <c r="DA240" s="201">
        <f t="shared" si="10"/>
        <v>16594159</v>
      </c>
      <c r="DB240" s="221">
        <f t="shared" si="11"/>
        <v>0</v>
      </c>
      <c r="DC240" s="201">
        <f t="shared" si="9"/>
        <v>2009945</v>
      </c>
      <c r="DZ240" s="181" t="s">
        <v>2246</v>
      </c>
      <c r="EA240" s="134"/>
      <c r="EB240" s="130">
        <v>30081676</v>
      </c>
      <c r="EC240" s="168">
        <v>45852</v>
      </c>
    </row>
    <row r="241" spans="1:133" x14ac:dyDescent="0.3">
      <c r="A241" s="194"/>
      <c r="B241" s="194" t="s">
        <v>2247</v>
      </c>
      <c r="C241" s="251">
        <v>80768541</v>
      </c>
      <c r="D241" s="194" t="s">
        <v>617</v>
      </c>
      <c r="E241" s="194" t="s">
        <v>291</v>
      </c>
      <c r="F241" s="194" t="s">
        <v>2248</v>
      </c>
      <c r="G241" s="124">
        <v>45680</v>
      </c>
      <c r="H241" s="261">
        <v>22479959</v>
      </c>
      <c r="I241" s="194" t="s">
        <v>1852</v>
      </c>
      <c r="J241" s="124">
        <v>45680</v>
      </c>
      <c r="K241" s="124">
        <v>45852</v>
      </c>
      <c r="L241" s="194" t="s">
        <v>288</v>
      </c>
      <c r="M241" s="194" t="s">
        <v>288</v>
      </c>
      <c r="N241" s="194" t="s">
        <v>288</v>
      </c>
      <c r="O241" s="209">
        <v>6</v>
      </c>
      <c r="P241" s="131">
        <v>4966502</v>
      </c>
      <c r="Q241" s="200">
        <v>45680</v>
      </c>
      <c r="R241" s="190">
        <v>45716</v>
      </c>
      <c r="S241" s="131">
        <v>3920923</v>
      </c>
      <c r="T241" s="128">
        <v>45717</v>
      </c>
      <c r="U241" s="128">
        <v>45747</v>
      </c>
      <c r="V241" s="131">
        <v>3920923</v>
      </c>
      <c r="W241" s="190">
        <v>45748</v>
      </c>
      <c r="X241" s="190">
        <v>45777</v>
      </c>
      <c r="Y241" s="131">
        <v>3920923</v>
      </c>
      <c r="Z241" s="190">
        <v>45778</v>
      </c>
      <c r="AA241" s="190">
        <v>45808</v>
      </c>
      <c r="AB241" s="131">
        <v>3920923</v>
      </c>
      <c r="AC241" s="190">
        <v>45809</v>
      </c>
      <c r="AD241" s="190">
        <v>45838</v>
      </c>
      <c r="AE241" s="129">
        <v>1829765</v>
      </c>
      <c r="AF241" s="190">
        <v>45839</v>
      </c>
      <c r="AG241" s="190">
        <v>45852</v>
      </c>
      <c r="BI241" s="228" t="s">
        <v>703</v>
      </c>
      <c r="BJ241" s="185" t="s">
        <v>712</v>
      </c>
      <c r="BK241" s="185" t="s">
        <v>280</v>
      </c>
      <c r="BL241" s="189">
        <v>131</v>
      </c>
      <c r="BM241" s="190">
        <v>45680</v>
      </c>
      <c r="BN241" s="208">
        <v>44959917</v>
      </c>
      <c r="BO241" s="203">
        <v>238</v>
      </c>
      <c r="BP241" s="190">
        <v>45680</v>
      </c>
      <c r="BQ241" s="204">
        <v>22479959</v>
      </c>
      <c r="CS241" s="197" t="s">
        <v>2249</v>
      </c>
      <c r="CT241" s="198">
        <v>80768541</v>
      </c>
      <c r="CU241" s="203">
        <v>752</v>
      </c>
      <c r="CV241" s="203" t="s">
        <v>781</v>
      </c>
      <c r="CY241" s="192">
        <v>8299</v>
      </c>
      <c r="CZ241" s="192" t="s">
        <v>290</v>
      </c>
      <c r="DA241" s="201">
        <f t="shared" si="10"/>
        <v>22479959</v>
      </c>
      <c r="DB241" s="221">
        <f t="shared" si="11"/>
        <v>0</v>
      </c>
      <c r="DC241" s="201">
        <f t="shared" si="9"/>
        <v>0</v>
      </c>
      <c r="DZ241" s="181" t="s">
        <v>2250</v>
      </c>
      <c r="EA241" s="134"/>
      <c r="EB241" s="130">
        <v>30081676</v>
      </c>
      <c r="EC241" s="168">
        <v>45852</v>
      </c>
    </row>
    <row r="242" spans="1:133" ht="14.4" x14ac:dyDescent="0.3">
      <c r="A242" s="194"/>
      <c r="B242" s="194" t="s">
        <v>2251</v>
      </c>
      <c r="C242" s="251">
        <v>1022386794</v>
      </c>
      <c r="D242" s="194" t="s">
        <v>618</v>
      </c>
      <c r="E242" s="194" t="s">
        <v>291</v>
      </c>
      <c r="F242" s="194" t="s">
        <v>2248</v>
      </c>
      <c r="G242" s="124">
        <v>45680</v>
      </c>
      <c r="H242" s="261">
        <v>22479958</v>
      </c>
      <c r="I242" s="194" t="s">
        <v>1852</v>
      </c>
      <c r="J242" s="124">
        <v>45680</v>
      </c>
      <c r="K242" s="124">
        <v>45852</v>
      </c>
      <c r="L242" s="194" t="s">
        <v>288</v>
      </c>
      <c r="M242" s="194" t="s">
        <v>288</v>
      </c>
      <c r="N242" s="194" t="s">
        <v>288</v>
      </c>
      <c r="O242" s="209">
        <v>6</v>
      </c>
      <c r="P242" s="131">
        <v>4966502</v>
      </c>
      <c r="Q242" s="200">
        <v>45680</v>
      </c>
      <c r="R242" s="190">
        <v>45716</v>
      </c>
      <c r="S242" s="131">
        <v>3920923</v>
      </c>
      <c r="T242" s="128">
        <v>45717</v>
      </c>
      <c r="U242" s="128">
        <v>45747</v>
      </c>
      <c r="V242" s="131">
        <v>3920923</v>
      </c>
      <c r="W242" s="190">
        <v>45748</v>
      </c>
      <c r="X242" s="190">
        <v>45777</v>
      </c>
      <c r="Y242" s="131">
        <v>3920923</v>
      </c>
      <c r="Z242" s="190">
        <v>45778</v>
      </c>
      <c r="AA242" s="190">
        <v>45808</v>
      </c>
      <c r="AB242" s="131">
        <v>3920923</v>
      </c>
      <c r="AC242" s="190">
        <v>45809</v>
      </c>
      <c r="AD242" s="190">
        <v>45838</v>
      </c>
      <c r="AE242" s="129">
        <v>1829764</v>
      </c>
      <c r="AF242" s="190">
        <v>45839</v>
      </c>
      <c r="AG242" s="190">
        <v>45852</v>
      </c>
      <c r="AH242" s="375"/>
      <c r="AI242" s="222"/>
      <c r="AJ242" s="222"/>
      <c r="BI242" s="185" t="s">
        <v>703</v>
      </c>
      <c r="BJ242" s="185" t="s">
        <v>712</v>
      </c>
      <c r="BK242" s="185" t="s">
        <v>280</v>
      </c>
      <c r="BL242" s="189">
        <v>131</v>
      </c>
      <c r="BM242" s="190">
        <v>45680</v>
      </c>
      <c r="BN242" s="208">
        <v>44959917</v>
      </c>
      <c r="BO242" s="203">
        <v>239</v>
      </c>
      <c r="BP242" s="190">
        <v>45680</v>
      </c>
      <c r="BQ242" s="204">
        <v>22479958</v>
      </c>
      <c r="CS242" s="197" t="s">
        <v>2252</v>
      </c>
      <c r="CT242" s="198">
        <v>1022386794</v>
      </c>
      <c r="CU242" s="203">
        <v>752</v>
      </c>
      <c r="CV242" s="203" t="s">
        <v>781</v>
      </c>
      <c r="CY242" s="192">
        <v>7490</v>
      </c>
      <c r="CZ242" s="192" t="s">
        <v>290</v>
      </c>
      <c r="DA242" s="201">
        <f t="shared" si="10"/>
        <v>22479958</v>
      </c>
      <c r="DB242" s="221">
        <f t="shared" si="11"/>
        <v>0</v>
      </c>
      <c r="DC242" s="201">
        <f t="shared" si="9"/>
        <v>0</v>
      </c>
      <c r="DZ242" s="181" t="s">
        <v>2253</v>
      </c>
      <c r="EA242" s="134"/>
      <c r="EB242" s="130">
        <v>30081676</v>
      </c>
      <c r="EC242" s="168">
        <v>45852</v>
      </c>
    </row>
    <row r="243" spans="1:133" x14ac:dyDescent="0.3">
      <c r="A243" s="194"/>
      <c r="B243" s="194" t="s">
        <v>2254</v>
      </c>
      <c r="C243" s="251">
        <v>1121831200</v>
      </c>
      <c r="D243" s="194" t="s">
        <v>619</v>
      </c>
      <c r="E243" s="194" t="s">
        <v>291</v>
      </c>
      <c r="F243" s="194" t="s">
        <v>2255</v>
      </c>
      <c r="G243" s="124">
        <v>45680</v>
      </c>
      <c r="H243" s="261">
        <v>22479959</v>
      </c>
      <c r="I243" s="194" t="s">
        <v>1852</v>
      </c>
      <c r="J243" s="124">
        <v>45680</v>
      </c>
      <c r="K243" s="124">
        <v>45852</v>
      </c>
      <c r="L243" s="194" t="s">
        <v>288</v>
      </c>
      <c r="M243" s="194" t="s">
        <v>288</v>
      </c>
      <c r="N243" s="194" t="s">
        <v>288</v>
      </c>
      <c r="O243" s="209">
        <v>6</v>
      </c>
      <c r="P243" s="131">
        <v>4966502</v>
      </c>
      <c r="Q243" s="200">
        <v>45680</v>
      </c>
      <c r="R243" s="190">
        <v>45716</v>
      </c>
      <c r="S243" s="131">
        <v>3920923</v>
      </c>
      <c r="T243" s="128">
        <v>45717</v>
      </c>
      <c r="U243" s="128">
        <v>45747</v>
      </c>
      <c r="V243" s="131">
        <v>3920923</v>
      </c>
      <c r="W243" s="190">
        <v>45748</v>
      </c>
      <c r="X243" s="190">
        <v>45777</v>
      </c>
      <c r="Y243" s="131">
        <v>3920923</v>
      </c>
      <c r="Z243" s="190">
        <v>45778</v>
      </c>
      <c r="AA243" s="190">
        <v>45808</v>
      </c>
      <c r="AB243" s="131">
        <v>3920923</v>
      </c>
      <c r="AC243" s="190">
        <v>45809</v>
      </c>
      <c r="AD243" s="190">
        <v>45838</v>
      </c>
      <c r="AE243" s="129">
        <v>1829765</v>
      </c>
      <c r="AF243" s="190">
        <v>45839</v>
      </c>
      <c r="AG243" s="190">
        <v>45852</v>
      </c>
      <c r="BI243" s="185" t="s">
        <v>270</v>
      </c>
      <c r="BJ243" s="187" t="s">
        <v>713</v>
      </c>
      <c r="BK243" s="185" t="s">
        <v>346</v>
      </c>
      <c r="BL243" s="189">
        <v>132</v>
      </c>
      <c r="BM243" s="190">
        <v>45680</v>
      </c>
      <c r="BN243" s="208">
        <v>113490531</v>
      </c>
      <c r="BO243" s="203">
        <v>240</v>
      </c>
      <c r="BP243" s="190">
        <v>45680</v>
      </c>
      <c r="BQ243" s="204">
        <v>22479959</v>
      </c>
      <c r="CS243" s="197" t="s">
        <v>2256</v>
      </c>
      <c r="CT243" s="198">
        <v>1121831200</v>
      </c>
      <c r="CU243" s="203">
        <v>739</v>
      </c>
      <c r="CV243" s="203" t="s">
        <v>782</v>
      </c>
      <c r="CY243" s="192">
        <v>7490</v>
      </c>
      <c r="CZ243" s="192" t="s">
        <v>290</v>
      </c>
      <c r="DA243" s="201">
        <f t="shared" si="10"/>
        <v>22479959</v>
      </c>
      <c r="DB243" s="221">
        <f t="shared" si="11"/>
        <v>0</v>
      </c>
      <c r="DC243" s="201">
        <f t="shared" si="9"/>
        <v>0</v>
      </c>
      <c r="DZ243" s="181" t="s">
        <v>2257</v>
      </c>
      <c r="EA243" s="134"/>
      <c r="EB243" s="130">
        <v>86059594</v>
      </c>
      <c r="EC243" s="168">
        <v>45852</v>
      </c>
    </row>
    <row r="244" spans="1:133" x14ac:dyDescent="0.3">
      <c r="A244" s="194"/>
      <c r="B244" s="194" t="s">
        <v>2258</v>
      </c>
      <c r="C244" s="251">
        <v>40329528</v>
      </c>
      <c r="D244" s="194" t="s">
        <v>620</v>
      </c>
      <c r="E244" s="194" t="s">
        <v>291</v>
      </c>
      <c r="F244" s="194" t="s">
        <v>2255</v>
      </c>
      <c r="G244" s="124">
        <v>45680</v>
      </c>
      <c r="H244" s="261">
        <v>22479959</v>
      </c>
      <c r="I244" s="194" t="s">
        <v>1852</v>
      </c>
      <c r="J244" s="124">
        <v>45680</v>
      </c>
      <c r="K244" s="124">
        <v>45852</v>
      </c>
      <c r="L244" s="194" t="s">
        <v>288</v>
      </c>
      <c r="M244" s="194" t="s">
        <v>288</v>
      </c>
      <c r="N244" s="194" t="s">
        <v>288</v>
      </c>
      <c r="O244" s="209">
        <v>6</v>
      </c>
      <c r="P244" s="131">
        <v>4966502</v>
      </c>
      <c r="Q244" s="200">
        <v>45680</v>
      </c>
      <c r="R244" s="190">
        <v>45716</v>
      </c>
      <c r="S244" s="131">
        <v>3920923</v>
      </c>
      <c r="T244" s="128">
        <v>45717</v>
      </c>
      <c r="U244" s="128">
        <v>45747</v>
      </c>
      <c r="V244" s="131">
        <v>3920923</v>
      </c>
      <c r="W244" s="190">
        <v>45748</v>
      </c>
      <c r="X244" s="190">
        <v>45777</v>
      </c>
      <c r="Y244" s="131">
        <v>3920923</v>
      </c>
      <c r="Z244" s="190">
        <v>45778</v>
      </c>
      <c r="AA244" s="190">
        <v>45808</v>
      </c>
      <c r="AB244" s="131">
        <v>3920923</v>
      </c>
      <c r="AC244" s="190">
        <v>45809</v>
      </c>
      <c r="AD244" s="190">
        <v>45838</v>
      </c>
      <c r="AE244" s="129">
        <v>1829765</v>
      </c>
      <c r="AF244" s="190">
        <v>45839</v>
      </c>
      <c r="AG244" s="190">
        <v>45852</v>
      </c>
      <c r="AH244" s="399"/>
      <c r="AI244" s="400"/>
      <c r="AJ244" s="400"/>
      <c r="BI244" s="185" t="s">
        <v>270</v>
      </c>
      <c r="BJ244" s="187" t="s">
        <v>713</v>
      </c>
      <c r="BK244" s="185" t="s">
        <v>346</v>
      </c>
      <c r="BL244" s="189">
        <v>132</v>
      </c>
      <c r="BM244" s="190">
        <v>45680</v>
      </c>
      <c r="BN244" s="208">
        <v>113490531</v>
      </c>
      <c r="BO244" s="203">
        <v>241</v>
      </c>
      <c r="BP244" s="190">
        <v>45680</v>
      </c>
      <c r="BQ244" s="204">
        <v>22479959</v>
      </c>
      <c r="CS244" s="197" t="s">
        <v>2259</v>
      </c>
      <c r="CT244" s="125">
        <v>40329528.600000001</v>
      </c>
      <c r="CU244" s="203">
        <v>739</v>
      </c>
      <c r="CV244" s="203" t="s">
        <v>782</v>
      </c>
      <c r="CY244" s="192">
        <v>8299</v>
      </c>
      <c r="CZ244" s="192" t="s">
        <v>290</v>
      </c>
      <c r="DA244" s="201">
        <f t="shared" si="10"/>
        <v>22479959</v>
      </c>
      <c r="DB244" s="221">
        <f t="shared" si="11"/>
        <v>0</v>
      </c>
      <c r="DC244" s="201">
        <f t="shared" si="9"/>
        <v>0</v>
      </c>
      <c r="DZ244" s="181" t="s">
        <v>2260</v>
      </c>
      <c r="EA244" s="134"/>
      <c r="EB244" s="130">
        <v>86059594</v>
      </c>
      <c r="EC244" s="168">
        <v>45852</v>
      </c>
    </row>
    <row r="245" spans="1:133" x14ac:dyDescent="0.3">
      <c r="A245" s="194" t="s">
        <v>1656</v>
      </c>
      <c r="B245" s="194" t="s">
        <v>2261</v>
      </c>
      <c r="C245" s="253">
        <v>17389312</v>
      </c>
      <c r="D245" s="443" t="s">
        <v>2262</v>
      </c>
      <c r="E245" s="194" t="s">
        <v>292</v>
      </c>
      <c r="F245" s="194" t="s">
        <v>2263</v>
      </c>
      <c r="G245" s="124">
        <v>45680</v>
      </c>
      <c r="H245" s="261">
        <v>14728245</v>
      </c>
      <c r="I245" s="194" t="s">
        <v>1852</v>
      </c>
      <c r="J245" s="124">
        <v>45680</v>
      </c>
      <c r="K245" s="124">
        <v>45852</v>
      </c>
      <c r="L245" s="194" t="s">
        <v>288</v>
      </c>
      <c r="M245" s="194" t="s">
        <v>288</v>
      </c>
      <c r="N245" s="194" t="s">
        <v>288</v>
      </c>
      <c r="O245" s="209">
        <v>6</v>
      </c>
      <c r="P245" s="131">
        <v>1284440</v>
      </c>
      <c r="Q245" s="200">
        <v>45680</v>
      </c>
      <c r="R245" s="190">
        <v>45694</v>
      </c>
      <c r="S245" s="261"/>
      <c r="T245" s="128">
        <v>45717</v>
      </c>
      <c r="U245" s="128">
        <v>45747</v>
      </c>
      <c r="V245" s="131"/>
      <c r="W245" s="190">
        <v>45748</v>
      </c>
      <c r="X245" s="190">
        <v>45777</v>
      </c>
      <c r="Y245" s="131"/>
      <c r="Z245" s="190">
        <v>45778</v>
      </c>
      <c r="AA245" s="190">
        <v>45808</v>
      </c>
      <c r="AB245" s="131"/>
      <c r="AC245" s="190">
        <v>45809</v>
      </c>
      <c r="AD245" s="190">
        <v>45838</v>
      </c>
      <c r="AE245" s="129"/>
      <c r="AF245" s="190">
        <v>45839</v>
      </c>
      <c r="AG245" s="190">
        <v>45852</v>
      </c>
      <c r="BI245" s="185" t="s">
        <v>270</v>
      </c>
      <c r="BJ245" s="187" t="s">
        <v>713</v>
      </c>
      <c r="BK245" s="185" t="s">
        <v>346</v>
      </c>
      <c r="BL245" s="189">
        <v>132</v>
      </c>
      <c r="BM245" s="190">
        <v>45680</v>
      </c>
      <c r="BN245" s="208">
        <v>113490531</v>
      </c>
      <c r="BO245" s="203">
        <v>242</v>
      </c>
      <c r="BP245" s="190">
        <v>45680</v>
      </c>
      <c r="BQ245" s="204">
        <v>14728245</v>
      </c>
      <c r="CS245" s="197" t="s">
        <v>2264</v>
      </c>
      <c r="CT245" s="199">
        <v>17389312</v>
      </c>
      <c r="CU245" s="203">
        <v>739</v>
      </c>
      <c r="CV245" s="203" t="s">
        <v>782</v>
      </c>
      <c r="CY245" s="192">
        <v>1811</v>
      </c>
      <c r="CZ245" s="192" t="s">
        <v>290</v>
      </c>
      <c r="DA245" s="201">
        <f t="shared" si="10"/>
        <v>1284440</v>
      </c>
      <c r="DB245" s="221">
        <f t="shared" si="11"/>
        <v>13443805</v>
      </c>
      <c r="DC245" s="201">
        <f t="shared" si="9"/>
        <v>13443805</v>
      </c>
      <c r="DZ245" s="181" t="s">
        <v>2265</v>
      </c>
      <c r="EA245" s="134"/>
      <c r="EB245" s="130">
        <v>86059594</v>
      </c>
      <c r="EC245" s="168">
        <v>45694</v>
      </c>
    </row>
    <row r="246" spans="1:133" x14ac:dyDescent="0.3">
      <c r="A246" s="194"/>
      <c r="B246" s="194" t="s">
        <v>2266</v>
      </c>
      <c r="C246" s="251">
        <v>1121832301</v>
      </c>
      <c r="D246" s="194" t="s">
        <v>621</v>
      </c>
      <c r="E246" s="194" t="s">
        <v>291</v>
      </c>
      <c r="F246" s="194" t="s">
        <v>2255</v>
      </c>
      <c r="G246" s="124">
        <v>45680</v>
      </c>
      <c r="H246" s="261">
        <v>18604105</v>
      </c>
      <c r="I246" s="194" t="s">
        <v>1852</v>
      </c>
      <c r="J246" s="124">
        <v>45680</v>
      </c>
      <c r="K246" s="124">
        <v>45852</v>
      </c>
      <c r="L246" s="194" t="s">
        <v>288</v>
      </c>
      <c r="M246" s="194" t="s">
        <v>288</v>
      </c>
      <c r="N246" s="194" t="s">
        <v>288</v>
      </c>
      <c r="O246" s="209">
        <v>6</v>
      </c>
      <c r="P246" s="131">
        <v>4110209</v>
      </c>
      <c r="Q246" s="200">
        <v>45680</v>
      </c>
      <c r="R246" s="190">
        <v>45716</v>
      </c>
      <c r="S246" s="131">
        <v>3244902</v>
      </c>
      <c r="T246" s="128">
        <v>45717</v>
      </c>
      <c r="U246" s="128">
        <v>45747</v>
      </c>
      <c r="V246" s="131">
        <v>3244902</v>
      </c>
      <c r="W246" s="190">
        <v>45748</v>
      </c>
      <c r="X246" s="190">
        <v>45777</v>
      </c>
      <c r="Y246" s="131">
        <v>3244902</v>
      </c>
      <c r="Z246" s="190">
        <v>45778</v>
      </c>
      <c r="AA246" s="190">
        <v>45808</v>
      </c>
      <c r="AB246" s="131">
        <v>3244902</v>
      </c>
      <c r="AC246" s="190">
        <v>45809</v>
      </c>
      <c r="AD246" s="190">
        <v>45838</v>
      </c>
      <c r="AE246" s="129">
        <v>1514288</v>
      </c>
      <c r="AF246" s="190">
        <v>45839</v>
      </c>
      <c r="AG246" s="190">
        <v>45852</v>
      </c>
      <c r="BI246" s="185" t="s">
        <v>270</v>
      </c>
      <c r="BJ246" s="187" t="s">
        <v>713</v>
      </c>
      <c r="BK246" s="185" t="s">
        <v>346</v>
      </c>
      <c r="BL246" s="189">
        <v>132</v>
      </c>
      <c r="BM246" s="190">
        <v>45680</v>
      </c>
      <c r="BN246" s="208">
        <v>113490531</v>
      </c>
      <c r="BO246" s="203">
        <v>243</v>
      </c>
      <c r="BP246" s="190">
        <v>45680</v>
      </c>
      <c r="BQ246" s="204">
        <v>18604105</v>
      </c>
      <c r="CS246" s="197" t="s">
        <v>2267</v>
      </c>
      <c r="CT246" s="198">
        <v>1121832301</v>
      </c>
      <c r="CU246" s="203">
        <v>739</v>
      </c>
      <c r="CV246" s="203" t="s">
        <v>782</v>
      </c>
      <c r="CY246" s="192">
        <v>8299</v>
      </c>
      <c r="CZ246" s="192" t="s">
        <v>290</v>
      </c>
      <c r="DA246" s="201">
        <f t="shared" si="10"/>
        <v>18604105</v>
      </c>
      <c r="DB246" s="221">
        <f t="shared" si="11"/>
        <v>0</v>
      </c>
      <c r="DC246" s="201">
        <f t="shared" si="9"/>
        <v>0</v>
      </c>
      <c r="DZ246" s="181" t="s">
        <v>2268</v>
      </c>
      <c r="EA246" s="134"/>
      <c r="EB246" s="130">
        <v>86059594</v>
      </c>
      <c r="EC246" s="168">
        <v>45852</v>
      </c>
    </row>
    <row r="247" spans="1:133" ht="14.4" x14ac:dyDescent="0.3">
      <c r="A247" s="194"/>
      <c r="B247" s="194" t="s">
        <v>2269</v>
      </c>
      <c r="C247" s="253">
        <v>1121837760</v>
      </c>
      <c r="D247" s="194" t="s">
        <v>622</v>
      </c>
      <c r="E247" s="194" t="s">
        <v>291</v>
      </c>
      <c r="F247" s="194" t="s">
        <v>2255</v>
      </c>
      <c r="G247" s="124">
        <v>45680</v>
      </c>
      <c r="H247" s="261">
        <v>16594159</v>
      </c>
      <c r="I247" s="194" t="s">
        <v>1852</v>
      </c>
      <c r="J247" s="124">
        <v>45680</v>
      </c>
      <c r="K247" s="124">
        <v>45852</v>
      </c>
      <c r="L247" s="194" t="s">
        <v>288</v>
      </c>
      <c r="M247" s="194" t="s">
        <v>288</v>
      </c>
      <c r="N247" s="194" t="s">
        <v>288</v>
      </c>
      <c r="O247" s="209">
        <v>6</v>
      </c>
      <c r="P247" s="131">
        <v>3666151</v>
      </c>
      <c r="Q247" s="200">
        <v>45680</v>
      </c>
      <c r="R247" s="190">
        <v>45716</v>
      </c>
      <c r="S247" s="131">
        <v>2894330</v>
      </c>
      <c r="T247" s="128">
        <v>45717</v>
      </c>
      <c r="U247" s="128">
        <v>45747</v>
      </c>
      <c r="V247" s="131">
        <v>2894330</v>
      </c>
      <c r="W247" s="190">
        <v>45748</v>
      </c>
      <c r="X247" s="190">
        <v>45777</v>
      </c>
      <c r="Y247" s="131">
        <v>2894330</v>
      </c>
      <c r="Z247" s="190">
        <v>45778</v>
      </c>
      <c r="AA247" s="190">
        <v>45808</v>
      </c>
      <c r="AB247" s="131">
        <v>2894330</v>
      </c>
      <c r="AC247" s="190">
        <v>45809</v>
      </c>
      <c r="AD247" s="190">
        <v>45838</v>
      </c>
      <c r="AE247" s="129">
        <v>1350688</v>
      </c>
      <c r="AF247" s="190">
        <v>45839</v>
      </c>
      <c r="AG247" s="190">
        <v>45852</v>
      </c>
      <c r="AH247" s="375"/>
      <c r="AI247" s="222"/>
      <c r="AJ247" s="222"/>
      <c r="BI247" s="185" t="s">
        <v>270</v>
      </c>
      <c r="BJ247" s="187" t="s">
        <v>713</v>
      </c>
      <c r="BK247" s="185" t="s">
        <v>346</v>
      </c>
      <c r="BL247" s="189">
        <v>132</v>
      </c>
      <c r="BM247" s="190">
        <v>45680</v>
      </c>
      <c r="BN247" s="208">
        <v>113490531</v>
      </c>
      <c r="BO247" s="203">
        <v>244</v>
      </c>
      <c r="BP247" s="190">
        <v>45680</v>
      </c>
      <c r="BQ247" s="204">
        <v>16594159</v>
      </c>
      <c r="CS247" s="197" t="s">
        <v>2270</v>
      </c>
      <c r="CT247" s="198">
        <v>1121837760</v>
      </c>
      <c r="CU247" s="203">
        <v>739</v>
      </c>
      <c r="CV247" s="203" t="s">
        <v>782</v>
      </c>
      <c r="CY247" s="227">
        <v>6209</v>
      </c>
      <c r="CZ247" s="188" t="s">
        <v>290</v>
      </c>
      <c r="DA247" s="201">
        <f t="shared" si="10"/>
        <v>16594159</v>
      </c>
      <c r="DB247" s="221">
        <f t="shared" si="11"/>
        <v>0</v>
      </c>
      <c r="DC247" s="201">
        <f t="shared" si="9"/>
        <v>0</v>
      </c>
      <c r="DZ247" s="181" t="s">
        <v>2271</v>
      </c>
      <c r="EA247" s="134"/>
      <c r="EB247" s="130">
        <v>86059594</v>
      </c>
      <c r="EC247" s="168">
        <v>45852</v>
      </c>
    </row>
    <row r="248" spans="1:133" x14ac:dyDescent="0.3">
      <c r="A248" s="194"/>
      <c r="B248" s="194" t="s">
        <v>2272</v>
      </c>
      <c r="C248" s="251">
        <v>1121819102</v>
      </c>
      <c r="D248" s="194" t="s">
        <v>623</v>
      </c>
      <c r="E248" s="194" t="s">
        <v>291</v>
      </c>
      <c r="F248" s="194" t="s">
        <v>2255</v>
      </c>
      <c r="G248" s="124">
        <v>45680</v>
      </c>
      <c r="H248" s="261">
        <v>18604104</v>
      </c>
      <c r="I248" s="194" t="s">
        <v>1852</v>
      </c>
      <c r="J248" s="124">
        <v>45680</v>
      </c>
      <c r="K248" s="124">
        <v>45852</v>
      </c>
      <c r="L248" s="194" t="s">
        <v>288</v>
      </c>
      <c r="M248" s="194" t="s">
        <v>288</v>
      </c>
      <c r="N248" s="194" t="s">
        <v>288</v>
      </c>
      <c r="O248" s="209">
        <v>6</v>
      </c>
      <c r="P248" s="131">
        <v>4110209</v>
      </c>
      <c r="Q248" s="200">
        <v>45680</v>
      </c>
      <c r="R248" s="190">
        <v>45716</v>
      </c>
      <c r="S248" s="131">
        <v>3244902</v>
      </c>
      <c r="T248" s="128">
        <v>45717</v>
      </c>
      <c r="U248" s="128">
        <v>45747</v>
      </c>
      <c r="V248" s="131">
        <v>3244902</v>
      </c>
      <c r="W248" s="190">
        <v>45748</v>
      </c>
      <c r="X248" s="190">
        <v>45777</v>
      </c>
      <c r="Y248" s="131">
        <v>3244902</v>
      </c>
      <c r="Z248" s="190">
        <v>45778</v>
      </c>
      <c r="AA248" s="190">
        <v>45808</v>
      </c>
      <c r="AB248" s="131">
        <v>3244902</v>
      </c>
      <c r="AC248" s="190">
        <v>45809</v>
      </c>
      <c r="AD248" s="190">
        <v>45838</v>
      </c>
      <c r="AE248" s="129">
        <v>1514287</v>
      </c>
      <c r="AF248" s="190">
        <v>45839</v>
      </c>
      <c r="AG248" s="190">
        <v>45852</v>
      </c>
      <c r="BI248" s="185" t="s">
        <v>270</v>
      </c>
      <c r="BJ248" s="187" t="s">
        <v>713</v>
      </c>
      <c r="BK248" s="185" t="s">
        <v>346</v>
      </c>
      <c r="BL248" s="189">
        <v>132</v>
      </c>
      <c r="BM248" s="190">
        <v>45680</v>
      </c>
      <c r="BN248" s="208">
        <v>113490531</v>
      </c>
      <c r="BO248" s="203">
        <v>245</v>
      </c>
      <c r="BP248" s="190">
        <v>45680</v>
      </c>
      <c r="BQ248" s="204">
        <v>18604104</v>
      </c>
      <c r="CS248" s="197" t="s">
        <v>2273</v>
      </c>
      <c r="CT248" s="199">
        <v>1121819102</v>
      </c>
      <c r="CU248" s="203">
        <v>739</v>
      </c>
      <c r="CV248" s="203" t="s">
        <v>782</v>
      </c>
      <c r="CY248" s="192">
        <v>8299</v>
      </c>
      <c r="CZ248" s="192" t="s">
        <v>290</v>
      </c>
      <c r="DA248" s="201">
        <f t="shared" si="10"/>
        <v>18604104</v>
      </c>
      <c r="DB248" s="221">
        <f t="shared" si="11"/>
        <v>0</v>
      </c>
      <c r="DC248" s="201">
        <f t="shared" si="9"/>
        <v>0</v>
      </c>
      <c r="DZ248" s="181" t="s">
        <v>2274</v>
      </c>
      <c r="EA248" s="134"/>
      <c r="EB248" s="130">
        <v>86059594</v>
      </c>
      <c r="EC248" s="168">
        <v>45852</v>
      </c>
    </row>
    <row r="249" spans="1:133" x14ac:dyDescent="0.3">
      <c r="A249" s="194"/>
      <c r="B249" s="194" t="s">
        <v>2275</v>
      </c>
      <c r="C249" s="253">
        <v>40326722</v>
      </c>
      <c r="D249" s="194" t="s">
        <v>624</v>
      </c>
      <c r="E249" s="194" t="s">
        <v>292</v>
      </c>
      <c r="F249" s="186" t="s">
        <v>408</v>
      </c>
      <c r="G249" s="124">
        <v>45680</v>
      </c>
      <c r="H249" s="261">
        <v>11046184</v>
      </c>
      <c r="I249" s="194" t="s">
        <v>1852</v>
      </c>
      <c r="J249" s="124">
        <v>45680</v>
      </c>
      <c r="K249" s="124">
        <v>45852</v>
      </c>
      <c r="L249" s="194" t="s">
        <v>288</v>
      </c>
      <c r="M249" s="194" t="s">
        <v>288</v>
      </c>
      <c r="N249" s="194" t="s">
        <v>288</v>
      </c>
      <c r="O249" s="209">
        <v>6</v>
      </c>
      <c r="P249" s="131">
        <v>2440436</v>
      </c>
      <c r="Q249" s="200">
        <v>45680</v>
      </c>
      <c r="R249" s="190">
        <v>45716</v>
      </c>
      <c r="S249" s="131">
        <v>1926660</v>
      </c>
      <c r="T249" s="128">
        <v>45717</v>
      </c>
      <c r="U249" s="128">
        <v>45747</v>
      </c>
      <c r="V249" s="131">
        <v>1926660</v>
      </c>
      <c r="W249" s="190">
        <v>45748</v>
      </c>
      <c r="X249" s="190">
        <v>45777</v>
      </c>
      <c r="Y249" s="131">
        <v>1926660</v>
      </c>
      <c r="Z249" s="190">
        <v>45778</v>
      </c>
      <c r="AA249" s="190">
        <v>45808</v>
      </c>
      <c r="AB249" s="131">
        <v>1926660</v>
      </c>
      <c r="AC249" s="190">
        <v>45809</v>
      </c>
      <c r="AD249" s="190">
        <v>45838</v>
      </c>
      <c r="AE249" s="129">
        <v>899108</v>
      </c>
      <c r="AF249" s="190">
        <v>45839</v>
      </c>
      <c r="AG249" s="190">
        <v>45852</v>
      </c>
      <c r="AH249" s="399"/>
      <c r="AI249" s="400"/>
      <c r="AJ249" s="400"/>
      <c r="BI249" s="192" t="s">
        <v>278</v>
      </c>
      <c r="BJ249" s="187" t="s">
        <v>332</v>
      </c>
      <c r="BK249" s="192" t="s">
        <v>280</v>
      </c>
      <c r="BL249" s="189">
        <v>138</v>
      </c>
      <c r="BM249" s="190">
        <v>45680</v>
      </c>
      <c r="BN249" s="208">
        <v>2002609177</v>
      </c>
      <c r="BO249" s="203">
        <v>372</v>
      </c>
      <c r="BP249" s="190">
        <v>45680</v>
      </c>
      <c r="BQ249" s="204">
        <v>11046184</v>
      </c>
      <c r="CS249" s="197" t="s">
        <v>734</v>
      </c>
      <c r="CT249" s="198">
        <v>40326722</v>
      </c>
      <c r="CU249" s="203">
        <v>27</v>
      </c>
      <c r="CV249" s="203" t="s">
        <v>783</v>
      </c>
      <c r="CY249" s="192">
        <v>7490</v>
      </c>
      <c r="CZ249" s="192" t="s">
        <v>290</v>
      </c>
      <c r="DA249" s="201">
        <f t="shared" si="10"/>
        <v>11046184</v>
      </c>
      <c r="DB249" s="221">
        <f t="shared" si="11"/>
        <v>0</v>
      </c>
      <c r="DC249" s="201">
        <f t="shared" si="9"/>
        <v>0</v>
      </c>
      <c r="DZ249" s="279" t="s">
        <v>2276</v>
      </c>
      <c r="EA249" s="134" t="s">
        <v>271</v>
      </c>
      <c r="EB249" s="130">
        <v>17346234</v>
      </c>
      <c r="EC249" s="168">
        <v>45852</v>
      </c>
    </row>
    <row r="250" spans="1:133" x14ac:dyDescent="0.3">
      <c r="A250" s="194"/>
      <c r="B250" s="194" t="s">
        <v>2277</v>
      </c>
      <c r="C250" s="251">
        <v>86046039</v>
      </c>
      <c r="D250" s="194" t="s">
        <v>625</v>
      </c>
      <c r="E250" s="194" t="s">
        <v>292</v>
      </c>
      <c r="F250" s="194" t="s">
        <v>320</v>
      </c>
      <c r="G250" s="124">
        <v>45680</v>
      </c>
      <c r="H250" s="261">
        <v>13177912</v>
      </c>
      <c r="I250" s="194" t="s">
        <v>1852</v>
      </c>
      <c r="J250" s="124">
        <v>45680</v>
      </c>
      <c r="K250" s="124">
        <v>45852</v>
      </c>
      <c r="L250" s="194" t="s">
        <v>288</v>
      </c>
      <c r="M250" s="194" t="s">
        <v>288</v>
      </c>
      <c r="N250" s="194" t="s">
        <v>288</v>
      </c>
      <c r="O250" s="209">
        <v>6</v>
      </c>
      <c r="P250" s="131">
        <v>2911399</v>
      </c>
      <c r="Q250" s="200">
        <v>45680</v>
      </c>
      <c r="R250" s="190">
        <v>45716</v>
      </c>
      <c r="S250" s="131">
        <v>2298473</v>
      </c>
      <c r="T250" s="128">
        <v>45717</v>
      </c>
      <c r="U250" s="128">
        <v>45747</v>
      </c>
      <c r="V250" s="131">
        <v>2298473</v>
      </c>
      <c r="W250" s="190">
        <v>45748</v>
      </c>
      <c r="X250" s="190">
        <v>45777</v>
      </c>
      <c r="Y250" s="131">
        <v>2298473</v>
      </c>
      <c r="Z250" s="190">
        <v>45778</v>
      </c>
      <c r="AA250" s="190">
        <v>45808</v>
      </c>
      <c r="AB250" s="131">
        <v>2298473</v>
      </c>
      <c r="AC250" s="190">
        <v>45809</v>
      </c>
      <c r="AD250" s="190">
        <v>45838</v>
      </c>
      <c r="AE250" s="129">
        <v>1072621</v>
      </c>
      <c r="AF250" s="190">
        <v>45839</v>
      </c>
      <c r="AG250" s="190">
        <v>45852</v>
      </c>
      <c r="BI250" s="192" t="s">
        <v>278</v>
      </c>
      <c r="BJ250" s="187" t="s">
        <v>332</v>
      </c>
      <c r="BK250" s="192" t="s">
        <v>280</v>
      </c>
      <c r="BL250" s="189">
        <v>138</v>
      </c>
      <c r="BM250" s="190">
        <v>45680</v>
      </c>
      <c r="BN250" s="208">
        <v>2002609177</v>
      </c>
      <c r="BO250" s="203">
        <v>379</v>
      </c>
      <c r="BP250" s="190">
        <v>45680</v>
      </c>
      <c r="BQ250" s="204">
        <v>13177912</v>
      </c>
      <c r="CS250" s="197" t="s">
        <v>323</v>
      </c>
      <c r="CT250" s="199">
        <v>86046039</v>
      </c>
      <c r="CU250" s="203">
        <v>27</v>
      </c>
      <c r="CV250" s="203" t="s">
        <v>783</v>
      </c>
      <c r="CY250" s="192">
        <v>8299</v>
      </c>
      <c r="CZ250" s="192" t="s">
        <v>290</v>
      </c>
      <c r="DA250" s="201">
        <f t="shared" si="10"/>
        <v>13177912</v>
      </c>
      <c r="DB250" s="221">
        <f t="shared" si="11"/>
        <v>0</v>
      </c>
      <c r="DC250" s="201">
        <f t="shared" si="9"/>
        <v>0</v>
      </c>
      <c r="DZ250" s="279" t="s">
        <v>2278</v>
      </c>
      <c r="EA250" s="134" t="s">
        <v>271</v>
      </c>
      <c r="EB250" s="130">
        <v>17346234</v>
      </c>
      <c r="EC250" s="168">
        <v>45852</v>
      </c>
    </row>
    <row r="251" spans="1:133" x14ac:dyDescent="0.3">
      <c r="A251" s="186"/>
      <c r="B251" s="194" t="s">
        <v>2279</v>
      </c>
      <c r="C251" s="251">
        <v>40396474</v>
      </c>
      <c r="D251" s="194" t="s">
        <v>626</v>
      </c>
      <c r="E251" s="194" t="s">
        <v>291</v>
      </c>
      <c r="F251" s="194" t="s">
        <v>627</v>
      </c>
      <c r="G251" s="124">
        <v>45680</v>
      </c>
      <c r="H251" s="261">
        <v>18604105</v>
      </c>
      <c r="I251" s="194" t="s">
        <v>1852</v>
      </c>
      <c r="J251" s="124">
        <v>45680</v>
      </c>
      <c r="K251" s="124">
        <v>45852</v>
      </c>
      <c r="L251" s="194" t="s">
        <v>288</v>
      </c>
      <c r="M251" s="194" t="s">
        <v>288</v>
      </c>
      <c r="N251" s="194" t="s">
        <v>288</v>
      </c>
      <c r="O251" s="209">
        <v>6</v>
      </c>
      <c r="P251" s="131">
        <v>4110209</v>
      </c>
      <c r="Q251" s="200">
        <v>45680</v>
      </c>
      <c r="R251" s="190">
        <v>45716</v>
      </c>
      <c r="S251" s="131">
        <v>3244902</v>
      </c>
      <c r="T251" s="128">
        <v>45717</v>
      </c>
      <c r="U251" s="128">
        <v>45747</v>
      </c>
      <c r="V251" s="131">
        <v>3244902</v>
      </c>
      <c r="W251" s="190">
        <v>45748</v>
      </c>
      <c r="X251" s="190">
        <v>45777</v>
      </c>
      <c r="Y251" s="131">
        <v>3244902</v>
      </c>
      <c r="Z251" s="190">
        <v>45778</v>
      </c>
      <c r="AA251" s="190">
        <v>45808</v>
      </c>
      <c r="AB251" s="131">
        <v>3244902</v>
      </c>
      <c r="AC251" s="190">
        <v>45809</v>
      </c>
      <c r="AD251" s="190">
        <v>45838</v>
      </c>
      <c r="AE251" s="129">
        <v>1514288</v>
      </c>
      <c r="AF251" s="190">
        <v>45839</v>
      </c>
      <c r="AG251" s="190">
        <v>45852</v>
      </c>
      <c r="BI251" s="192" t="s">
        <v>278</v>
      </c>
      <c r="BJ251" s="187" t="s">
        <v>332</v>
      </c>
      <c r="BK251" s="192" t="s">
        <v>280</v>
      </c>
      <c r="BL251" s="189">
        <v>138</v>
      </c>
      <c r="BM251" s="190">
        <v>45680</v>
      </c>
      <c r="BN251" s="208">
        <v>2002609177</v>
      </c>
      <c r="BO251" s="203">
        <v>288</v>
      </c>
      <c r="BP251" s="190">
        <v>45680</v>
      </c>
      <c r="BQ251" s="204">
        <v>18604105</v>
      </c>
      <c r="CS251" s="197" t="s">
        <v>735</v>
      </c>
      <c r="CT251" s="198">
        <v>40396474.200000003</v>
      </c>
      <c r="CU251" s="203">
        <v>27</v>
      </c>
      <c r="CV251" s="203" t="s">
        <v>784</v>
      </c>
      <c r="CY251" s="192">
        <v>7020</v>
      </c>
      <c r="CZ251" s="192" t="s">
        <v>289</v>
      </c>
      <c r="DA251" s="201">
        <f t="shared" si="10"/>
        <v>18604105</v>
      </c>
      <c r="DB251" s="221">
        <f t="shared" si="11"/>
        <v>0</v>
      </c>
      <c r="DC251" s="201">
        <f t="shared" si="9"/>
        <v>0</v>
      </c>
      <c r="DZ251" s="279" t="s">
        <v>2280</v>
      </c>
      <c r="EA251" s="134" t="s">
        <v>271</v>
      </c>
      <c r="EB251" s="130">
        <v>17346234</v>
      </c>
      <c r="EC251" s="168">
        <v>45852</v>
      </c>
    </row>
    <row r="252" spans="1:133" ht="14.4" x14ac:dyDescent="0.3">
      <c r="A252" s="194"/>
      <c r="B252" s="194" t="s">
        <v>2281</v>
      </c>
      <c r="C252" s="251">
        <v>1121838218</v>
      </c>
      <c r="D252" s="194" t="s">
        <v>628</v>
      </c>
      <c r="E252" s="194" t="s">
        <v>291</v>
      </c>
      <c r="F252" s="194" t="s">
        <v>629</v>
      </c>
      <c r="G252" s="124">
        <v>45680</v>
      </c>
      <c r="H252" s="261">
        <v>16594159</v>
      </c>
      <c r="I252" s="194" t="s">
        <v>1852</v>
      </c>
      <c r="J252" s="124">
        <v>45680</v>
      </c>
      <c r="K252" s="124">
        <v>45852</v>
      </c>
      <c r="L252" s="194" t="s">
        <v>288</v>
      </c>
      <c r="M252" s="194" t="s">
        <v>288</v>
      </c>
      <c r="N252" s="194" t="s">
        <v>288</v>
      </c>
      <c r="O252" s="209">
        <v>6</v>
      </c>
      <c r="P252" s="131">
        <v>3666151</v>
      </c>
      <c r="Q252" s="200">
        <v>45680</v>
      </c>
      <c r="R252" s="190">
        <v>45716</v>
      </c>
      <c r="S252" s="131">
        <v>2894330</v>
      </c>
      <c r="T252" s="128">
        <v>45717</v>
      </c>
      <c r="U252" s="128">
        <v>45747</v>
      </c>
      <c r="V252" s="131">
        <v>2894330</v>
      </c>
      <c r="W252" s="190">
        <v>45748</v>
      </c>
      <c r="X252" s="190">
        <v>45777</v>
      </c>
      <c r="Y252" s="131">
        <v>2894330</v>
      </c>
      <c r="Z252" s="190">
        <v>45778</v>
      </c>
      <c r="AA252" s="190">
        <v>45808</v>
      </c>
      <c r="AB252" s="131">
        <v>2894330</v>
      </c>
      <c r="AC252" s="190">
        <v>45809</v>
      </c>
      <c r="AD252" s="190">
        <v>45838</v>
      </c>
      <c r="AE252" s="129">
        <v>1350688</v>
      </c>
      <c r="AF252" s="190">
        <v>45839</v>
      </c>
      <c r="AG252" s="190">
        <v>45852</v>
      </c>
      <c r="AH252" s="375"/>
      <c r="AI252" s="222"/>
      <c r="AJ252" s="222"/>
      <c r="BI252" s="192" t="s">
        <v>278</v>
      </c>
      <c r="BJ252" s="187" t="s">
        <v>332</v>
      </c>
      <c r="BK252" s="192" t="s">
        <v>280</v>
      </c>
      <c r="BL252" s="189">
        <v>138</v>
      </c>
      <c r="BM252" s="190">
        <v>45680</v>
      </c>
      <c r="BN252" s="208">
        <v>2002609177</v>
      </c>
      <c r="BO252" s="203">
        <v>386</v>
      </c>
      <c r="BP252" s="190">
        <v>45680</v>
      </c>
      <c r="BQ252" s="204">
        <v>16594159</v>
      </c>
      <c r="CS252" s="197" t="s">
        <v>818</v>
      </c>
      <c r="CT252" s="198">
        <v>1121838218</v>
      </c>
      <c r="CU252" s="203">
        <v>27</v>
      </c>
      <c r="CV252" s="203" t="s">
        <v>783</v>
      </c>
      <c r="CY252" s="192">
        <v>7500</v>
      </c>
      <c r="CZ252" s="192" t="s">
        <v>290</v>
      </c>
      <c r="DA252" s="201">
        <f t="shared" si="10"/>
        <v>16594159</v>
      </c>
      <c r="DB252" s="221">
        <f t="shared" si="11"/>
        <v>0</v>
      </c>
      <c r="DC252" s="201">
        <f t="shared" si="9"/>
        <v>0</v>
      </c>
      <c r="DZ252" s="279" t="s">
        <v>2282</v>
      </c>
      <c r="EA252" s="134" t="s">
        <v>271</v>
      </c>
      <c r="EB252" s="130">
        <v>17346234</v>
      </c>
      <c r="EC252" s="168">
        <v>45852</v>
      </c>
    </row>
    <row r="253" spans="1:133" x14ac:dyDescent="0.3">
      <c r="A253" s="194"/>
      <c r="B253" s="194" t="s">
        <v>2283</v>
      </c>
      <c r="C253" s="251">
        <v>41240855</v>
      </c>
      <c r="D253" s="194" t="s">
        <v>1394</v>
      </c>
      <c r="E253" s="194" t="s">
        <v>292</v>
      </c>
      <c r="F253" s="194" t="s">
        <v>1395</v>
      </c>
      <c r="G253" s="124">
        <v>45680</v>
      </c>
      <c r="H253" s="261">
        <v>13177912</v>
      </c>
      <c r="I253" s="194" t="s">
        <v>1852</v>
      </c>
      <c r="J253" s="124">
        <v>45680</v>
      </c>
      <c r="K253" s="124">
        <v>45852</v>
      </c>
      <c r="L253" s="194" t="s">
        <v>288</v>
      </c>
      <c r="M253" s="194" t="s">
        <v>288</v>
      </c>
      <c r="N253" s="194" t="s">
        <v>288</v>
      </c>
      <c r="O253" s="209">
        <v>6</v>
      </c>
      <c r="P253" s="131">
        <v>2911399</v>
      </c>
      <c r="Q253" s="200">
        <v>45680</v>
      </c>
      <c r="R253" s="190">
        <v>45716</v>
      </c>
      <c r="S253" s="131">
        <v>2298473</v>
      </c>
      <c r="T253" s="128">
        <v>45717</v>
      </c>
      <c r="U253" s="128">
        <v>45747</v>
      </c>
      <c r="V253" s="131">
        <v>2298473</v>
      </c>
      <c r="W253" s="190">
        <v>45748</v>
      </c>
      <c r="X253" s="190">
        <v>45777</v>
      </c>
      <c r="Y253" s="131">
        <v>2298473</v>
      </c>
      <c r="Z253" s="190">
        <v>45778</v>
      </c>
      <c r="AA253" s="190">
        <v>45808</v>
      </c>
      <c r="AB253" s="131">
        <v>2298473</v>
      </c>
      <c r="AC253" s="190">
        <v>45809</v>
      </c>
      <c r="AD253" s="190">
        <v>45838</v>
      </c>
      <c r="AE253" s="129">
        <v>1072621</v>
      </c>
      <c r="AF253" s="190">
        <v>45839</v>
      </c>
      <c r="AG253" s="190">
        <v>45852</v>
      </c>
      <c r="BI253" s="192" t="s">
        <v>278</v>
      </c>
      <c r="BJ253" s="187" t="s">
        <v>332</v>
      </c>
      <c r="BK253" s="192" t="s">
        <v>280</v>
      </c>
      <c r="BL253" s="189">
        <v>138</v>
      </c>
      <c r="BM253" s="190">
        <v>45680</v>
      </c>
      <c r="BN253" s="208">
        <v>2002609177</v>
      </c>
      <c r="BO253" s="203">
        <v>376</v>
      </c>
      <c r="BP253" s="190">
        <v>45680</v>
      </c>
      <c r="BQ253" s="204">
        <v>13177912</v>
      </c>
      <c r="CS253" s="197" t="s">
        <v>1396</v>
      </c>
      <c r="CT253" s="199">
        <v>41240855</v>
      </c>
      <c r="CU253" s="203">
        <v>27</v>
      </c>
      <c r="CV253" s="203" t="s">
        <v>1393</v>
      </c>
      <c r="CY253" s="192">
        <v>8211</v>
      </c>
      <c r="CZ253" s="192" t="s">
        <v>290</v>
      </c>
      <c r="DA253" s="201">
        <f t="shared" si="10"/>
        <v>13177912</v>
      </c>
      <c r="DB253" s="221">
        <f t="shared" si="11"/>
        <v>0</v>
      </c>
      <c r="DC253" s="201">
        <f t="shared" si="9"/>
        <v>0</v>
      </c>
      <c r="DZ253" s="279" t="s">
        <v>2284</v>
      </c>
      <c r="EA253" s="134" t="s">
        <v>271</v>
      </c>
      <c r="EB253" s="130">
        <v>17346234</v>
      </c>
      <c r="EC253" s="168">
        <v>45852</v>
      </c>
    </row>
    <row r="254" spans="1:133" x14ac:dyDescent="0.3">
      <c r="A254" s="266"/>
      <c r="B254" s="194" t="s">
        <v>2285</v>
      </c>
      <c r="C254" s="251">
        <v>1121853382</v>
      </c>
      <c r="D254" s="194" t="s">
        <v>630</v>
      </c>
      <c r="E254" s="194" t="s">
        <v>291</v>
      </c>
      <c r="F254" s="194" t="s">
        <v>631</v>
      </c>
      <c r="G254" s="124">
        <v>45680</v>
      </c>
      <c r="H254" s="261">
        <v>16594159</v>
      </c>
      <c r="I254" s="194" t="s">
        <v>1852</v>
      </c>
      <c r="J254" s="124">
        <v>45680</v>
      </c>
      <c r="K254" s="124">
        <v>45852</v>
      </c>
      <c r="L254" s="194" t="s">
        <v>288</v>
      </c>
      <c r="M254" s="194" t="s">
        <v>288</v>
      </c>
      <c r="N254" s="194" t="s">
        <v>288</v>
      </c>
      <c r="O254" s="209">
        <v>6</v>
      </c>
      <c r="P254" s="131">
        <v>3666151</v>
      </c>
      <c r="Q254" s="200">
        <v>45680</v>
      </c>
      <c r="R254" s="190">
        <v>45716</v>
      </c>
      <c r="S254" s="131">
        <v>2894330</v>
      </c>
      <c r="T254" s="128">
        <v>45717</v>
      </c>
      <c r="U254" s="128">
        <v>45747</v>
      </c>
      <c r="V254" s="131">
        <v>2894330</v>
      </c>
      <c r="W254" s="190">
        <v>45748</v>
      </c>
      <c r="X254" s="190">
        <v>45777</v>
      </c>
      <c r="Y254" s="131">
        <v>2894330</v>
      </c>
      <c r="Z254" s="190">
        <v>45778</v>
      </c>
      <c r="AA254" s="190">
        <v>45808</v>
      </c>
      <c r="AB254" s="131">
        <v>2894330</v>
      </c>
      <c r="AC254" s="190">
        <v>45809</v>
      </c>
      <c r="AD254" s="190">
        <v>45838</v>
      </c>
      <c r="AE254" s="129">
        <v>1350688</v>
      </c>
      <c r="AF254" s="190">
        <v>45839</v>
      </c>
      <c r="AG254" s="190">
        <v>45852</v>
      </c>
      <c r="AH254" s="399"/>
      <c r="AI254" s="400"/>
      <c r="AJ254" s="400"/>
      <c r="BI254" s="192" t="s">
        <v>278</v>
      </c>
      <c r="BJ254" s="187" t="s">
        <v>332</v>
      </c>
      <c r="BK254" s="192" t="s">
        <v>280</v>
      </c>
      <c r="BL254" s="189">
        <v>138</v>
      </c>
      <c r="BM254" s="190">
        <v>45680</v>
      </c>
      <c r="BN254" s="208">
        <v>2002609177</v>
      </c>
      <c r="BO254" s="203">
        <v>307</v>
      </c>
      <c r="BP254" s="190">
        <v>45680</v>
      </c>
      <c r="BQ254" s="204">
        <v>16594159</v>
      </c>
      <c r="CS254" s="197" t="s">
        <v>736</v>
      </c>
      <c r="CT254" s="199">
        <v>1121853382.9000001</v>
      </c>
      <c r="CU254" s="203">
        <v>27</v>
      </c>
      <c r="CV254" s="203" t="s">
        <v>785</v>
      </c>
      <c r="CY254" s="192">
        <v>8299</v>
      </c>
      <c r="CZ254" s="192" t="s">
        <v>290</v>
      </c>
      <c r="DA254" s="201">
        <f t="shared" si="10"/>
        <v>16594159</v>
      </c>
      <c r="DB254" s="221">
        <f t="shared" si="11"/>
        <v>0</v>
      </c>
      <c r="DC254" s="201">
        <f t="shared" si="9"/>
        <v>0</v>
      </c>
      <c r="DZ254" s="279" t="s">
        <v>2286</v>
      </c>
      <c r="EA254" s="134" t="s">
        <v>271</v>
      </c>
      <c r="EB254" s="130">
        <v>17346234</v>
      </c>
      <c r="EC254" s="168">
        <v>45852</v>
      </c>
    </row>
    <row r="255" spans="1:133" x14ac:dyDescent="0.3">
      <c r="A255" s="194" t="s">
        <v>1656</v>
      </c>
      <c r="B255" s="194" t="s">
        <v>2287</v>
      </c>
      <c r="C255" s="253">
        <v>20638232</v>
      </c>
      <c r="D255" s="443" t="s">
        <v>2288</v>
      </c>
      <c r="E255" s="194" t="s">
        <v>292</v>
      </c>
      <c r="F255" s="194" t="s">
        <v>2289</v>
      </c>
      <c r="G255" s="124">
        <v>45680</v>
      </c>
      <c r="H255" s="261">
        <v>11492365</v>
      </c>
      <c r="I255" s="194" t="s">
        <v>296</v>
      </c>
      <c r="J255" s="124">
        <v>45680</v>
      </c>
      <c r="K255" s="124">
        <v>45830</v>
      </c>
      <c r="L255" s="194" t="s">
        <v>288</v>
      </c>
      <c r="M255" s="194" t="s">
        <v>288</v>
      </c>
      <c r="N255" s="194" t="s">
        <v>288</v>
      </c>
      <c r="O255" s="209">
        <v>5</v>
      </c>
      <c r="P255" s="131">
        <v>1149237</v>
      </c>
      <c r="Q255" s="200">
        <v>45680</v>
      </c>
      <c r="R255" s="190">
        <v>45694</v>
      </c>
      <c r="S255" s="261"/>
      <c r="T255" s="128">
        <v>45717</v>
      </c>
      <c r="U255" s="128">
        <v>45747</v>
      </c>
      <c r="V255" s="131"/>
      <c r="W255" s="190">
        <v>45748</v>
      </c>
      <c r="X255" s="190">
        <v>45777</v>
      </c>
      <c r="Y255" s="131"/>
      <c r="Z255" s="190">
        <v>45778</v>
      </c>
      <c r="AA255" s="190">
        <v>45808</v>
      </c>
      <c r="AB255" s="131"/>
      <c r="AC255" s="190">
        <v>45809</v>
      </c>
      <c r="AD255" s="190">
        <v>45830</v>
      </c>
      <c r="AE255" s="129"/>
      <c r="AF255" s="190"/>
      <c r="AG255" s="190"/>
      <c r="BI255" s="192" t="s">
        <v>278</v>
      </c>
      <c r="BJ255" s="187" t="s">
        <v>332</v>
      </c>
      <c r="BK255" s="192" t="s">
        <v>280</v>
      </c>
      <c r="BL255" s="189">
        <v>138</v>
      </c>
      <c r="BM255" s="190">
        <v>45680</v>
      </c>
      <c r="BN255" s="208">
        <v>2002609177</v>
      </c>
      <c r="BO255" s="203">
        <v>369</v>
      </c>
      <c r="BP255" s="190">
        <v>45680</v>
      </c>
      <c r="BQ255" s="204">
        <v>11492365</v>
      </c>
      <c r="CS255" s="197" t="s">
        <v>2290</v>
      </c>
      <c r="CT255" s="126">
        <v>20638232</v>
      </c>
      <c r="CU255" s="203">
        <v>27</v>
      </c>
      <c r="CV255" s="203" t="s">
        <v>786</v>
      </c>
      <c r="CY255" s="192">
        <v>8299</v>
      </c>
      <c r="CZ255" s="192" t="s">
        <v>290</v>
      </c>
      <c r="DA255" s="201">
        <f t="shared" si="10"/>
        <v>1149237</v>
      </c>
      <c r="DB255" s="221">
        <f t="shared" si="11"/>
        <v>10343128</v>
      </c>
      <c r="DC255" s="201">
        <f t="shared" si="9"/>
        <v>10343128</v>
      </c>
      <c r="DZ255" s="279" t="s">
        <v>2291</v>
      </c>
      <c r="EA255" s="134" t="s">
        <v>271</v>
      </c>
      <c r="EB255" s="130">
        <v>17346234</v>
      </c>
      <c r="EC255" s="168">
        <v>45694</v>
      </c>
    </row>
    <row r="256" spans="1:133" x14ac:dyDescent="0.3">
      <c r="A256" s="194"/>
      <c r="B256" s="194" t="s">
        <v>2292</v>
      </c>
      <c r="C256" s="253">
        <v>40398437</v>
      </c>
      <c r="D256" s="194" t="s">
        <v>632</v>
      </c>
      <c r="E256" s="194" t="s">
        <v>292</v>
      </c>
      <c r="F256" s="194" t="s">
        <v>633</v>
      </c>
      <c r="G256" s="124">
        <v>45680</v>
      </c>
      <c r="H256" s="261">
        <v>11492365</v>
      </c>
      <c r="I256" s="194" t="s">
        <v>296</v>
      </c>
      <c r="J256" s="124">
        <v>45680</v>
      </c>
      <c r="K256" s="124">
        <v>45830</v>
      </c>
      <c r="L256" s="194" t="s">
        <v>288</v>
      </c>
      <c r="M256" s="194" t="s">
        <v>288</v>
      </c>
      <c r="N256" s="194" t="s">
        <v>288</v>
      </c>
      <c r="O256" s="209">
        <v>5</v>
      </c>
      <c r="P256" s="131">
        <v>2911399</v>
      </c>
      <c r="Q256" s="200">
        <v>45680</v>
      </c>
      <c r="R256" s="190">
        <v>45716</v>
      </c>
      <c r="S256" s="131">
        <v>2298473</v>
      </c>
      <c r="T256" s="128">
        <v>45717</v>
      </c>
      <c r="U256" s="128">
        <v>45747</v>
      </c>
      <c r="V256" s="131">
        <v>2298473</v>
      </c>
      <c r="W256" s="190">
        <v>45748</v>
      </c>
      <c r="X256" s="190">
        <v>45777</v>
      </c>
      <c r="Y256" s="131">
        <v>2298473</v>
      </c>
      <c r="Z256" s="190">
        <v>45778</v>
      </c>
      <c r="AA256" s="190">
        <v>45808</v>
      </c>
      <c r="AB256" s="131">
        <v>1685547</v>
      </c>
      <c r="AC256" s="190">
        <v>45809</v>
      </c>
      <c r="AD256" s="190">
        <v>45830</v>
      </c>
      <c r="AE256" s="129"/>
      <c r="AF256" s="190"/>
      <c r="AG256" s="190"/>
      <c r="BI256" s="192" t="s">
        <v>278</v>
      </c>
      <c r="BJ256" s="187" t="s">
        <v>332</v>
      </c>
      <c r="BK256" s="192" t="s">
        <v>280</v>
      </c>
      <c r="BL256" s="189">
        <v>138</v>
      </c>
      <c r="BM256" s="190">
        <v>45680</v>
      </c>
      <c r="BN256" s="208">
        <v>2002609177</v>
      </c>
      <c r="BO256" s="203">
        <v>289</v>
      </c>
      <c r="BP256" s="190">
        <v>45680</v>
      </c>
      <c r="BQ256" s="204">
        <v>11492365</v>
      </c>
      <c r="CS256" s="197" t="s">
        <v>737</v>
      </c>
      <c r="CT256" s="198">
        <v>40398437.899999999</v>
      </c>
      <c r="CU256" s="203">
        <v>27</v>
      </c>
      <c r="CV256" s="203" t="s">
        <v>787</v>
      </c>
      <c r="CY256" s="192">
        <v>7010</v>
      </c>
      <c r="CZ256" s="192" t="s">
        <v>290</v>
      </c>
      <c r="DA256" s="201">
        <f t="shared" si="10"/>
        <v>11492365</v>
      </c>
      <c r="DB256" s="221">
        <f t="shared" si="11"/>
        <v>0</v>
      </c>
      <c r="DC256" s="201">
        <f t="shared" si="9"/>
        <v>0</v>
      </c>
      <c r="DZ256" s="279" t="s">
        <v>2293</v>
      </c>
      <c r="EA256" s="134" t="s">
        <v>271</v>
      </c>
      <c r="EB256" s="130">
        <v>17346234</v>
      </c>
      <c r="EC256" s="168">
        <v>45840</v>
      </c>
    </row>
    <row r="257" spans="1:133" ht="14.4" x14ac:dyDescent="0.3">
      <c r="A257" s="266"/>
      <c r="B257" s="194" t="s">
        <v>2294</v>
      </c>
      <c r="C257" s="251">
        <v>1121918680</v>
      </c>
      <c r="D257" s="194" t="s">
        <v>634</v>
      </c>
      <c r="E257" s="194" t="s">
        <v>292</v>
      </c>
      <c r="F257" s="194" t="s">
        <v>635</v>
      </c>
      <c r="G257" s="124">
        <v>45680</v>
      </c>
      <c r="H257" s="261">
        <v>13177912</v>
      </c>
      <c r="I257" s="194" t="s">
        <v>1852</v>
      </c>
      <c r="J257" s="124">
        <v>45680</v>
      </c>
      <c r="K257" s="124">
        <v>45852</v>
      </c>
      <c r="L257" s="194" t="s">
        <v>288</v>
      </c>
      <c r="M257" s="194" t="s">
        <v>288</v>
      </c>
      <c r="N257" s="194" t="s">
        <v>288</v>
      </c>
      <c r="O257" s="209">
        <v>6</v>
      </c>
      <c r="P257" s="131">
        <v>2911399</v>
      </c>
      <c r="Q257" s="200">
        <v>45680</v>
      </c>
      <c r="R257" s="190">
        <v>45716</v>
      </c>
      <c r="S257" s="131">
        <v>2298473</v>
      </c>
      <c r="T257" s="128">
        <v>45717</v>
      </c>
      <c r="U257" s="128">
        <v>45747</v>
      </c>
      <c r="V257" s="131">
        <v>2298473</v>
      </c>
      <c r="W257" s="190">
        <v>45748</v>
      </c>
      <c r="X257" s="190">
        <v>45777</v>
      </c>
      <c r="Y257" s="131">
        <v>2298473</v>
      </c>
      <c r="Z257" s="190">
        <v>45778</v>
      </c>
      <c r="AA257" s="190">
        <v>45808</v>
      </c>
      <c r="AB257" s="131">
        <v>2298473</v>
      </c>
      <c r="AC257" s="190">
        <v>45809</v>
      </c>
      <c r="AD257" s="190">
        <v>45838</v>
      </c>
      <c r="AE257" s="129">
        <v>1072621</v>
      </c>
      <c r="AF257" s="190">
        <v>45839</v>
      </c>
      <c r="AG257" s="190">
        <v>45852</v>
      </c>
      <c r="AH257" s="375"/>
      <c r="AI257" s="222"/>
      <c r="AJ257" s="222"/>
      <c r="BI257" s="192" t="s">
        <v>278</v>
      </c>
      <c r="BJ257" s="187" t="s">
        <v>332</v>
      </c>
      <c r="BK257" s="192" t="s">
        <v>280</v>
      </c>
      <c r="BL257" s="189">
        <v>138</v>
      </c>
      <c r="BM257" s="190">
        <v>45680</v>
      </c>
      <c r="BN257" s="208">
        <v>2002609177</v>
      </c>
      <c r="BO257" s="203">
        <v>315</v>
      </c>
      <c r="BP257" s="190">
        <v>45680</v>
      </c>
      <c r="BQ257" s="204">
        <v>13177912</v>
      </c>
      <c r="CS257" s="197" t="s">
        <v>738</v>
      </c>
      <c r="CT257" s="198">
        <v>1121918680.0999999</v>
      </c>
      <c r="CU257" s="203">
        <v>241</v>
      </c>
      <c r="CV257" s="203" t="s">
        <v>788</v>
      </c>
      <c r="CY257" s="192">
        <v>8299</v>
      </c>
      <c r="CZ257" s="192" t="s">
        <v>290</v>
      </c>
      <c r="DA257" s="201">
        <f t="shared" si="10"/>
        <v>13177912</v>
      </c>
      <c r="DB257" s="221">
        <f t="shared" si="11"/>
        <v>0</v>
      </c>
      <c r="DC257" s="201">
        <f t="shared" si="9"/>
        <v>0</v>
      </c>
      <c r="DZ257" s="279" t="s">
        <v>2295</v>
      </c>
      <c r="EA257" s="134" t="s">
        <v>271</v>
      </c>
      <c r="EB257" s="130">
        <v>17346234</v>
      </c>
      <c r="EC257" s="168">
        <v>45852</v>
      </c>
    </row>
    <row r="258" spans="1:133" x14ac:dyDescent="0.3">
      <c r="A258" s="194"/>
      <c r="B258" s="194" t="s">
        <v>2296</v>
      </c>
      <c r="C258" s="251">
        <v>1121852024</v>
      </c>
      <c r="D258" s="194" t="s">
        <v>636</v>
      </c>
      <c r="E258" s="194" t="s">
        <v>291</v>
      </c>
      <c r="F258" s="194" t="s">
        <v>637</v>
      </c>
      <c r="G258" s="124">
        <v>45680</v>
      </c>
      <c r="H258" s="261">
        <v>18604105</v>
      </c>
      <c r="I258" s="194" t="s">
        <v>1852</v>
      </c>
      <c r="J258" s="124">
        <v>45680</v>
      </c>
      <c r="K258" s="124">
        <v>45852</v>
      </c>
      <c r="L258" s="194" t="s">
        <v>288</v>
      </c>
      <c r="M258" s="194" t="s">
        <v>288</v>
      </c>
      <c r="N258" s="194" t="s">
        <v>288</v>
      </c>
      <c r="O258" s="209">
        <v>6</v>
      </c>
      <c r="P258" s="131">
        <v>4110209</v>
      </c>
      <c r="Q258" s="200">
        <v>45680</v>
      </c>
      <c r="R258" s="190">
        <v>45716</v>
      </c>
      <c r="S258" s="131">
        <v>3244902</v>
      </c>
      <c r="T258" s="128">
        <v>45717</v>
      </c>
      <c r="U258" s="128">
        <v>45747</v>
      </c>
      <c r="V258" s="131">
        <v>3244902</v>
      </c>
      <c r="W258" s="190">
        <v>45748</v>
      </c>
      <c r="X258" s="190">
        <v>45777</v>
      </c>
      <c r="Y258" s="131">
        <v>3244902</v>
      </c>
      <c r="Z258" s="190">
        <v>45778</v>
      </c>
      <c r="AA258" s="190">
        <v>45808</v>
      </c>
      <c r="AB258" s="131">
        <v>3244902</v>
      </c>
      <c r="AC258" s="190">
        <v>45809</v>
      </c>
      <c r="AD258" s="190">
        <v>45838</v>
      </c>
      <c r="AE258" s="129">
        <v>1514288</v>
      </c>
      <c r="AF258" s="190">
        <v>45839</v>
      </c>
      <c r="AG258" s="190">
        <v>45852</v>
      </c>
      <c r="BI258" s="192" t="s">
        <v>278</v>
      </c>
      <c r="BJ258" s="187" t="s">
        <v>332</v>
      </c>
      <c r="BK258" s="192" t="s">
        <v>280</v>
      </c>
      <c r="BL258" s="189">
        <v>138</v>
      </c>
      <c r="BM258" s="190">
        <v>45680</v>
      </c>
      <c r="BN258" s="208">
        <v>2002609177</v>
      </c>
      <c r="BO258" s="203">
        <v>388</v>
      </c>
      <c r="BP258" s="190">
        <v>45680</v>
      </c>
      <c r="BQ258" s="204">
        <v>18604105</v>
      </c>
      <c r="CS258" s="197" t="s">
        <v>2297</v>
      </c>
      <c r="CT258" s="199">
        <v>1121852024</v>
      </c>
      <c r="CU258" s="203">
        <v>241</v>
      </c>
      <c r="CV258" s="203" t="s">
        <v>789</v>
      </c>
      <c r="CY258" s="192">
        <v>7020</v>
      </c>
      <c r="CZ258" s="192" t="s">
        <v>289</v>
      </c>
      <c r="DA258" s="201">
        <f t="shared" si="10"/>
        <v>18604105</v>
      </c>
      <c r="DB258" s="221">
        <f t="shared" si="11"/>
        <v>0</v>
      </c>
      <c r="DC258" s="201">
        <f t="shared" si="9"/>
        <v>0</v>
      </c>
      <c r="DZ258" s="279" t="s">
        <v>2298</v>
      </c>
      <c r="EA258" s="134" t="s">
        <v>271</v>
      </c>
      <c r="EB258" s="130">
        <v>17346234</v>
      </c>
      <c r="EC258" s="168">
        <v>45852</v>
      </c>
    </row>
    <row r="259" spans="1:133" x14ac:dyDescent="0.3">
      <c r="A259" s="266"/>
      <c r="B259" s="194" t="s">
        <v>2299</v>
      </c>
      <c r="C259" s="251">
        <v>40395013</v>
      </c>
      <c r="D259" s="194" t="s">
        <v>638</v>
      </c>
      <c r="E259" s="194" t="s">
        <v>292</v>
      </c>
      <c r="F259" s="194" t="s">
        <v>639</v>
      </c>
      <c r="G259" s="124">
        <v>45680</v>
      </c>
      <c r="H259" s="261">
        <v>13177912</v>
      </c>
      <c r="I259" s="194" t="s">
        <v>1852</v>
      </c>
      <c r="J259" s="124">
        <v>45680</v>
      </c>
      <c r="K259" s="124">
        <v>45852</v>
      </c>
      <c r="L259" s="194" t="s">
        <v>288</v>
      </c>
      <c r="M259" s="194" t="s">
        <v>288</v>
      </c>
      <c r="N259" s="194" t="s">
        <v>288</v>
      </c>
      <c r="O259" s="209">
        <v>6</v>
      </c>
      <c r="P259" s="131">
        <v>2911399</v>
      </c>
      <c r="Q259" s="200">
        <v>45680</v>
      </c>
      <c r="R259" s="190">
        <v>45716</v>
      </c>
      <c r="S259" s="131">
        <v>2298473</v>
      </c>
      <c r="T259" s="128">
        <v>45717</v>
      </c>
      <c r="U259" s="128">
        <v>45747</v>
      </c>
      <c r="V259" s="131">
        <v>2298473</v>
      </c>
      <c r="W259" s="190">
        <v>45748</v>
      </c>
      <c r="X259" s="190">
        <v>45777</v>
      </c>
      <c r="Y259" s="131">
        <v>2298473</v>
      </c>
      <c r="Z259" s="190">
        <v>45778</v>
      </c>
      <c r="AA259" s="190">
        <v>45808</v>
      </c>
      <c r="AB259" s="131">
        <v>2298473</v>
      </c>
      <c r="AC259" s="190">
        <v>45809</v>
      </c>
      <c r="AD259" s="190">
        <v>45838</v>
      </c>
      <c r="AE259" s="129">
        <v>1072621</v>
      </c>
      <c r="AF259" s="190">
        <v>45839</v>
      </c>
      <c r="AG259" s="190">
        <v>45852</v>
      </c>
      <c r="AH259" s="399"/>
      <c r="AI259" s="400"/>
      <c r="AJ259" s="400"/>
      <c r="BI259" s="192" t="s">
        <v>278</v>
      </c>
      <c r="BJ259" s="187" t="s">
        <v>332</v>
      </c>
      <c r="BK259" s="192" t="s">
        <v>280</v>
      </c>
      <c r="BL259" s="189">
        <v>138</v>
      </c>
      <c r="BM259" s="190">
        <v>45680</v>
      </c>
      <c r="BN259" s="208">
        <v>2002609177</v>
      </c>
      <c r="BO259" s="203">
        <v>287</v>
      </c>
      <c r="BP259" s="190">
        <v>45680</v>
      </c>
      <c r="BQ259" s="204">
        <v>13177912</v>
      </c>
      <c r="CS259" s="197" t="s">
        <v>739</v>
      </c>
      <c r="CT259" s="209">
        <v>40395013.600000001</v>
      </c>
      <c r="CU259" s="203">
        <v>241</v>
      </c>
      <c r="CV259" s="203" t="s">
        <v>2300</v>
      </c>
      <c r="CY259" s="192">
        <v>8211</v>
      </c>
      <c r="CZ259" s="192" t="s">
        <v>290</v>
      </c>
      <c r="DA259" s="201">
        <f t="shared" si="10"/>
        <v>13177912</v>
      </c>
      <c r="DB259" s="221">
        <f t="shared" si="11"/>
        <v>0</v>
      </c>
      <c r="DC259" s="201">
        <f t="shared" si="9"/>
        <v>0</v>
      </c>
      <c r="DZ259" s="279" t="s">
        <v>2301</v>
      </c>
      <c r="EA259" s="134" t="s">
        <v>271</v>
      </c>
      <c r="EB259" s="130">
        <v>17346234</v>
      </c>
      <c r="EC259" s="168">
        <v>45852</v>
      </c>
    </row>
    <row r="260" spans="1:133" x14ac:dyDescent="0.3">
      <c r="A260" s="194" t="s">
        <v>1656</v>
      </c>
      <c r="B260" s="194" t="s">
        <v>2302</v>
      </c>
      <c r="C260" s="253">
        <v>40385329</v>
      </c>
      <c r="D260" s="443" t="s">
        <v>2303</v>
      </c>
      <c r="E260" s="194" t="s">
        <v>292</v>
      </c>
      <c r="F260" s="194" t="s">
        <v>640</v>
      </c>
      <c r="G260" s="124">
        <v>45680</v>
      </c>
      <c r="H260" s="261">
        <v>13177912</v>
      </c>
      <c r="I260" s="194" t="s">
        <v>1852</v>
      </c>
      <c r="J260" s="124">
        <v>45680</v>
      </c>
      <c r="K260" s="124">
        <v>45852</v>
      </c>
      <c r="L260" s="194" t="s">
        <v>288</v>
      </c>
      <c r="M260" s="194" t="s">
        <v>288</v>
      </c>
      <c r="N260" s="194" t="s">
        <v>288</v>
      </c>
      <c r="O260" s="209">
        <v>6</v>
      </c>
      <c r="P260" s="131">
        <v>1149237</v>
      </c>
      <c r="Q260" s="200">
        <v>45680</v>
      </c>
      <c r="R260" s="190">
        <v>45694</v>
      </c>
      <c r="S260" s="261"/>
      <c r="T260" s="128">
        <v>45717</v>
      </c>
      <c r="U260" s="128">
        <v>45747</v>
      </c>
      <c r="V260" s="131"/>
      <c r="W260" s="190">
        <v>45748</v>
      </c>
      <c r="X260" s="190">
        <v>45777</v>
      </c>
      <c r="Y260" s="131"/>
      <c r="Z260" s="190">
        <v>45778</v>
      </c>
      <c r="AA260" s="190">
        <v>45808</v>
      </c>
      <c r="AB260" s="131"/>
      <c r="AC260" s="190">
        <v>45809</v>
      </c>
      <c r="AD260" s="190">
        <v>45838</v>
      </c>
      <c r="AE260" s="129"/>
      <c r="AF260" s="190">
        <v>45839</v>
      </c>
      <c r="AG260" s="190">
        <v>45852</v>
      </c>
      <c r="BI260" s="192" t="s">
        <v>278</v>
      </c>
      <c r="BJ260" s="187" t="s">
        <v>332</v>
      </c>
      <c r="BK260" s="192" t="s">
        <v>280</v>
      </c>
      <c r="BL260" s="189">
        <v>138</v>
      </c>
      <c r="BM260" s="190">
        <v>45680</v>
      </c>
      <c r="BN260" s="208">
        <v>2002609177</v>
      </c>
      <c r="BO260" s="203">
        <v>374</v>
      </c>
      <c r="BP260" s="190">
        <v>45680</v>
      </c>
      <c r="BQ260" s="204">
        <v>13177912</v>
      </c>
      <c r="CS260" s="197" t="s">
        <v>2304</v>
      </c>
      <c r="CT260" s="199">
        <v>40385329</v>
      </c>
      <c r="CU260" s="203">
        <v>109</v>
      </c>
      <c r="CV260" s="203" t="s">
        <v>790</v>
      </c>
      <c r="CY260" s="192">
        <v>8299</v>
      </c>
      <c r="CZ260" s="192" t="s">
        <v>290</v>
      </c>
      <c r="DA260" s="201">
        <f t="shared" si="10"/>
        <v>1149237</v>
      </c>
      <c r="DB260" s="221">
        <f t="shared" si="11"/>
        <v>12028675</v>
      </c>
      <c r="DC260" s="201">
        <f t="shared" ref="DC260:DC323" si="12">BQ260+CF260-DA260</f>
        <v>12028675</v>
      </c>
      <c r="DZ260" s="279" t="s">
        <v>2305</v>
      </c>
      <c r="EA260" s="134" t="s">
        <v>297</v>
      </c>
      <c r="EB260" s="130">
        <v>17346234</v>
      </c>
      <c r="EC260" s="168">
        <v>45694</v>
      </c>
    </row>
    <row r="261" spans="1:133" x14ac:dyDescent="0.3">
      <c r="A261" s="194"/>
      <c r="B261" s="194" t="s">
        <v>2306</v>
      </c>
      <c r="C261" s="251">
        <v>1121860221</v>
      </c>
      <c r="D261" s="194" t="s">
        <v>298</v>
      </c>
      <c r="E261" s="194" t="s">
        <v>292</v>
      </c>
      <c r="F261" s="194" t="s">
        <v>322</v>
      </c>
      <c r="G261" s="124">
        <v>45680</v>
      </c>
      <c r="H261" s="261">
        <v>11492365</v>
      </c>
      <c r="I261" s="194" t="s">
        <v>296</v>
      </c>
      <c r="J261" s="124">
        <v>45680</v>
      </c>
      <c r="K261" s="124">
        <v>45830</v>
      </c>
      <c r="L261" s="194" t="s">
        <v>288</v>
      </c>
      <c r="M261" s="194" t="s">
        <v>288</v>
      </c>
      <c r="N261" s="194" t="s">
        <v>288</v>
      </c>
      <c r="O261" s="209">
        <v>5</v>
      </c>
      <c r="P261" s="131">
        <v>2911399</v>
      </c>
      <c r="Q261" s="200">
        <v>45680</v>
      </c>
      <c r="R261" s="190">
        <v>45716</v>
      </c>
      <c r="S261" s="131">
        <v>2298473</v>
      </c>
      <c r="T261" s="128">
        <v>45717</v>
      </c>
      <c r="U261" s="128">
        <v>45747</v>
      </c>
      <c r="V261" s="131">
        <v>2298473</v>
      </c>
      <c r="W261" s="190">
        <v>45748</v>
      </c>
      <c r="X261" s="190">
        <v>45777</v>
      </c>
      <c r="Y261" s="131">
        <v>2298473</v>
      </c>
      <c r="Z261" s="190">
        <v>45778</v>
      </c>
      <c r="AA261" s="190">
        <v>45808</v>
      </c>
      <c r="AB261" s="131">
        <v>1685547</v>
      </c>
      <c r="AC261" s="190">
        <v>45809</v>
      </c>
      <c r="AD261" s="190">
        <v>45830</v>
      </c>
      <c r="AE261" s="129"/>
      <c r="AF261" s="190"/>
      <c r="AG261" s="190"/>
      <c r="BI261" s="192" t="s">
        <v>278</v>
      </c>
      <c r="BJ261" s="187" t="s">
        <v>332</v>
      </c>
      <c r="BK261" s="192" t="s">
        <v>280</v>
      </c>
      <c r="BL261" s="189">
        <v>138</v>
      </c>
      <c r="BM261" s="190">
        <v>45680</v>
      </c>
      <c r="BN261" s="208">
        <v>2002609177</v>
      </c>
      <c r="BO261" s="203">
        <v>308</v>
      </c>
      <c r="BP261" s="190">
        <v>45680</v>
      </c>
      <c r="BQ261" s="204">
        <v>11492365</v>
      </c>
      <c r="CS261" s="197" t="s">
        <v>325</v>
      </c>
      <c r="CT261" s="125">
        <v>1121860221</v>
      </c>
      <c r="CU261" s="203">
        <v>109</v>
      </c>
      <c r="CV261" s="203" t="s">
        <v>791</v>
      </c>
      <c r="CY261" s="192">
        <v>8299</v>
      </c>
      <c r="CZ261" s="192" t="s">
        <v>290</v>
      </c>
      <c r="DA261" s="201">
        <f t="shared" si="10"/>
        <v>11492365</v>
      </c>
      <c r="DB261" s="221">
        <f t="shared" si="11"/>
        <v>0</v>
      </c>
      <c r="DC261" s="201">
        <f t="shared" si="12"/>
        <v>0</v>
      </c>
      <c r="DZ261" s="279" t="s">
        <v>2307</v>
      </c>
      <c r="EA261" s="134" t="s">
        <v>297</v>
      </c>
      <c r="EB261" s="130">
        <v>17346234</v>
      </c>
      <c r="EC261" s="168">
        <v>45840</v>
      </c>
    </row>
    <row r="262" spans="1:133" ht="14.4" x14ac:dyDescent="0.3">
      <c r="A262" s="194"/>
      <c r="B262" s="194" t="s">
        <v>2308</v>
      </c>
      <c r="C262" s="251">
        <v>1121934201</v>
      </c>
      <c r="D262" s="194" t="s">
        <v>641</v>
      </c>
      <c r="E262" s="194" t="s">
        <v>292</v>
      </c>
      <c r="F262" s="194" t="s">
        <v>642</v>
      </c>
      <c r="G262" s="124">
        <v>45680</v>
      </c>
      <c r="H262" s="261">
        <v>11492365</v>
      </c>
      <c r="I262" s="194" t="s">
        <v>296</v>
      </c>
      <c r="J262" s="124">
        <v>45680</v>
      </c>
      <c r="K262" s="124">
        <v>45830</v>
      </c>
      <c r="L262" s="194" t="s">
        <v>288</v>
      </c>
      <c r="M262" s="194" t="s">
        <v>288</v>
      </c>
      <c r="N262" s="194" t="s">
        <v>288</v>
      </c>
      <c r="O262" s="209">
        <v>5</v>
      </c>
      <c r="P262" s="131">
        <v>2911399</v>
      </c>
      <c r="Q262" s="200">
        <v>45680</v>
      </c>
      <c r="R262" s="190">
        <v>45716</v>
      </c>
      <c r="S262" s="131">
        <v>2298473</v>
      </c>
      <c r="T262" s="128">
        <v>45717</v>
      </c>
      <c r="U262" s="128">
        <v>45747</v>
      </c>
      <c r="V262" s="131">
        <v>2298473</v>
      </c>
      <c r="W262" s="190">
        <v>45748</v>
      </c>
      <c r="X262" s="190">
        <v>45777</v>
      </c>
      <c r="Y262" s="131">
        <v>2298473</v>
      </c>
      <c r="Z262" s="190">
        <v>45778</v>
      </c>
      <c r="AA262" s="190">
        <v>45808</v>
      </c>
      <c r="AB262" s="131">
        <v>1685547</v>
      </c>
      <c r="AC262" s="190">
        <v>45809</v>
      </c>
      <c r="AD262" s="190">
        <v>45830</v>
      </c>
      <c r="AE262" s="129"/>
      <c r="AF262" s="190"/>
      <c r="AG262" s="190"/>
      <c r="AH262" s="375"/>
      <c r="AI262" s="222"/>
      <c r="AJ262" s="222"/>
      <c r="BI262" s="192" t="s">
        <v>278</v>
      </c>
      <c r="BJ262" s="187" t="s">
        <v>332</v>
      </c>
      <c r="BK262" s="192" t="s">
        <v>280</v>
      </c>
      <c r="BL262" s="189">
        <v>138</v>
      </c>
      <c r="BM262" s="190">
        <v>45680</v>
      </c>
      <c r="BN262" s="208">
        <v>2002609177</v>
      </c>
      <c r="BO262" s="203">
        <v>316</v>
      </c>
      <c r="BP262" s="190">
        <v>45680</v>
      </c>
      <c r="BQ262" s="204">
        <v>11492365</v>
      </c>
      <c r="CS262" s="197" t="s">
        <v>740</v>
      </c>
      <c r="CT262" s="199">
        <v>1121934201.2</v>
      </c>
      <c r="CU262" s="203">
        <v>109</v>
      </c>
      <c r="CV262" s="203" t="s">
        <v>790</v>
      </c>
      <c r="CY262" s="192">
        <v>8299</v>
      </c>
      <c r="CZ262" s="192" t="s">
        <v>290</v>
      </c>
      <c r="DA262" s="201">
        <f t="shared" si="10"/>
        <v>11492365</v>
      </c>
      <c r="DB262" s="221">
        <f t="shared" si="11"/>
        <v>0</v>
      </c>
      <c r="DC262" s="201">
        <f t="shared" si="12"/>
        <v>0</v>
      </c>
      <c r="DZ262" s="279" t="s">
        <v>2309</v>
      </c>
      <c r="EA262" s="134" t="s">
        <v>297</v>
      </c>
      <c r="EB262" s="130">
        <v>17346234</v>
      </c>
      <c r="EC262" s="168">
        <v>45840</v>
      </c>
    </row>
    <row r="263" spans="1:133" x14ac:dyDescent="0.3">
      <c r="A263" s="266"/>
      <c r="B263" s="194" t="s">
        <v>2310</v>
      </c>
      <c r="C263" s="251">
        <v>1121933991</v>
      </c>
      <c r="D263" s="194" t="s">
        <v>643</v>
      </c>
      <c r="E263" s="194" t="s">
        <v>292</v>
      </c>
      <c r="F263" s="194" t="s">
        <v>644</v>
      </c>
      <c r="G263" s="124">
        <v>45680</v>
      </c>
      <c r="H263" s="261">
        <v>13177912</v>
      </c>
      <c r="I263" s="194" t="s">
        <v>1852</v>
      </c>
      <c r="J263" s="124">
        <v>45680</v>
      </c>
      <c r="K263" s="124">
        <v>45852</v>
      </c>
      <c r="L263" s="194" t="s">
        <v>288</v>
      </c>
      <c r="M263" s="194" t="s">
        <v>288</v>
      </c>
      <c r="N263" s="194" t="s">
        <v>288</v>
      </c>
      <c r="O263" s="209">
        <v>6</v>
      </c>
      <c r="P263" s="131">
        <v>2911399</v>
      </c>
      <c r="Q263" s="200">
        <v>45680</v>
      </c>
      <c r="R263" s="190">
        <v>45716</v>
      </c>
      <c r="S263" s="131">
        <v>2298473</v>
      </c>
      <c r="T263" s="128">
        <v>45717</v>
      </c>
      <c r="U263" s="128">
        <v>45747</v>
      </c>
      <c r="V263" s="131">
        <v>2298473</v>
      </c>
      <c r="W263" s="190">
        <v>45748</v>
      </c>
      <c r="X263" s="190">
        <v>45777</v>
      </c>
      <c r="Y263" s="131">
        <v>2298473</v>
      </c>
      <c r="Z263" s="190">
        <v>45778</v>
      </c>
      <c r="AA263" s="190">
        <v>45808</v>
      </c>
      <c r="AB263" s="131">
        <v>2298473</v>
      </c>
      <c r="AC263" s="190">
        <v>45809</v>
      </c>
      <c r="AD263" s="190">
        <v>45838</v>
      </c>
      <c r="AE263" s="129">
        <v>1072621</v>
      </c>
      <c r="AF263" s="190">
        <v>45839</v>
      </c>
      <c r="AG263" s="190">
        <v>45852</v>
      </c>
      <c r="BI263" s="192" t="s">
        <v>278</v>
      </c>
      <c r="BJ263" s="187" t="s">
        <v>332</v>
      </c>
      <c r="BK263" s="192" t="s">
        <v>280</v>
      </c>
      <c r="BL263" s="189">
        <v>138</v>
      </c>
      <c r="BM263" s="190">
        <v>45680</v>
      </c>
      <c r="BN263" s="208">
        <v>2002609177</v>
      </c>
      <c r="BO263" s="203">
        <v>390</v>
      </c>
      <c r="BP263" s="190">
        <v>45680</v>
      </c>
      <c r="BQ263" s="204">
        <v>13177912</v>
      </c>
      <c r="CS263" s="197" t="s">
        <v>741</v>
      </c>
      <c r="CT263" s="199">
        <v>1121933991</v>
      </c>
      <c r="CU263" s="203">
        <v>249</v>
      </c>
      <c r="CV263" s="203" t="s">
        <v>792</v>
      </c>
      <c r="CY263" s="192">
        <v>8299</v>
      </c>
      <c r="CZ263" s="192" t="s">
        <v>290</v>
      </c>
      <c r="DA263" s="201">
        <f t="shared" si="10"/>
        <v>13177912</v>
      </c>
      <c r="DB263" s="221">
        <f t="shared" si="11"/>
        <v>0</v>
      </c>
      <c r="DC263" s="201">
        <f t="shared" si="12"/>
        <v>0</v>
      </c>
      <c r="DZ263" s="279" t="s">
        <v>2311</v>
      </c>
      <c r="EA263" s="134" t="s">
        <v>297</v>
      </c>
      <c r="EB263" s="130">
        <v>17346234</v>
      </c>
      <c r="EC263" s="168">
        <v>45852</v>
      </c>
    </row>
    <row r="264" spans="1:133" x14ac:dyDescent="0.3">
      <c r="A264" s="194"/>
      <c r="B264" s="194" t="s">
        <v>2312</v>
      </c>
      <c r="C264" s="251">
        <v>1070010607</v>
      </c>
      <c r="D264" s="194" t="s">
        <v>2313</v>
      </c>
      <c r="E264" s="194" t="s">
        <v>292</v>
      </c>
      <c r="F264" s="194" t="s">
        <v>644</v>
      </c>
      <c r="G264" s="124">
        <v>45680</v>
      </c>
      <c r="H264" s="261">
        <v>13177912</v>
      </c>
      <c r="I264" s="194" t="s">
        <v>1852</v>
      </c>
      <c r="J264" s="124">
        <v>45680</v>
      </c>
      <c r="K264" s="124">
        <v>45852</v>
      </c>
      <c r="L264" s="194" t="s">
        <v>288</v>
      </c>
      <c r="M264" s="194" t="s">
        <v>288</v>
      </c>
      <c r="N264" s="194" t="s">
        <v>288</v>
      </c>
      <c r="O264" s="209">
        <v>6</v>
      </c>
      <c r="P264" s="131">
        <v>2911399</v>
      </c>
      <c r="Q264" s="200">
        <v>45680</v>
      </c>
      <c r="R264" s="190">
        <v>45716</v>
      </c>
      <c r="S264" s="131">
        <v>2298473</v>
      </c>
      <c r="T264" s="128">
        <v>45717</v>
      </c>
      <c r="U264" s="128">
        <v>45747</v>
      </c>
      <c r="V264" s="131">
        <v>2298473</v>
      </c>
      <c r="W264" s="190">
        <v>45748</v>
      </c>
      <c r="X264" s="190">
        <v>45777</v>
      </c>
      <c r="Y264" s="131">
        <v>2298473</v>
      </c>
      <c r="Z264" s="190">
        <v>45778</v>
      </c>
      <c r="AA264" s="190">
        <v>45808</v>
      </c>
      <c r="AB264" s="131">
        <v>2298473</v>
      </c>
      <c r="AC264" s="190">
        <v>45809</v>
      </c>
      <c r="AD264" s="190">
        <v>45838</v>
      </c>
      <c r="AE264" s="129">
        <v>1072621</v>
      </c>
      <c r="AF264" s="190">
        <v>45839</v>
      </c>
      <c r="AG264" s="190">
        <v>45852</v>
      </c>
      <c r="AH264" s="399"/>
      <c r="AI264" s="400"/>
      <c r="AJ264" s="400"/>
      <c r="BI264" s="192" t="s">
        <v>278</v>
      </c>
      <c r="BJ264" s="187" t="s">
        <v>332</v>
      </c>
      <c r="BK264" s="192" t="s">
        <v>280</v>
      </c>
      <c r="BL264" s="189">
        <v>138</v>
      </c>
      <c r="BM264" s="190">
        <v>45680</v>
      </c>
      <c r="BN264" s="208">
        <v>2002609177</v>
      </c>
      <c r="BO264" s="203">
        <v>298</v>
      </c>
      <c r="BP264" s="190">
        <v>45680</v>
      </c>
      <c r="BQ264" s="204">
        <v>13177912</v>
      </c>
      <c r="CS264" s="197" t="s">
        <v>741</v>
      </c>
      <c r="CT264" s="199">
        <v>1070010607.9</v>
      </c>
      <c r="CU264" s="203">
        <v>249</v>
      </c>
      <c r="CV264" s="203" t="s">
        <v>793</v>
      </c>
      <c r="CY264" s="192">
        <v>8299</v>
      </c>
      <c r="CZ264" s="192" t="s">
        <v>290</v>
      </c>
      <c r="DA264" s="201">
        <f t="shared" si="10"/>
        <v>13177912</v>
      </c>
      <c r="DB264" s="221">
        <f t="shared" si="11"/>
        <v>0</v>
      </c>
      <c r="DC264" s="201">
        <f t="shared" si="12"/>
        <v>0</v>
      </c>
      <c r="DZ264" s="279" t="s">
        <v>2314</v>
      </c>
      <c r="EA264" s="134" t="s">
        <v>297</v>
      </c>
      <c r="EB264" s="130">
        <v>17346234</v>
      </c>
      <c r="EC264" s="168">
        <v>45852</v>
      </c>
    </row>
    <row r="265" spans="1:133" x14ac:dyDescent="0.3">
      <c r="A265" s="194"/>
      <c r="B265" s="194" t="s">
        <v>2315</v>
      </c>
      <c r="C265" s="251">
        <v>40218260</v>
      </c>
      <c r="D265" s="194" t="s">
        <v>645</v>
      </c>
      <c r="E265" s="194" t="s">
        <v>292</v>
      </c>
      <c r="F265" s="194" t="s">
        <v>644</v>
      </c>
      <c r="G265" s="124">
        <v>45680</v>
      </c>
      <c r="H265" s="261">
        <v>13177912</v>
      </c>
      <c r="I265" s="194" t="s">
        <v>1852</v>
      </c>
      <c r="J265" s="124">
        <v>45680</v>
      </c>
      <c r="K265" s="124">
        <v>45852</v>
      </c>
      <c r="L265" s="194" t="s">
        <v>288</v>
      </c>
      <c r="M265" s="194" t="s">
        <v>288</v>
      </c>
      <c r="N265" s="194" t="s">
        <v>288</v>
      </c>
      <c r="O265" s="209">
        <v>6</v>
      </c>
      <c r="P265" s="131">
        <v>2911399</v>
      </c>
      <c r="Q265" s="200">
        <v>45680</v>
      </c>
      <c r="R265" s="190">
        <v>45716</v>
      </c>
      <c r="S265" s="131">
        <v>2298473</v>
      </c>
      <c r="T265" s="128">
        <v>45717</v>
      </c>
      <c r="U265" s="128">
        <v>45747</v>
      </c>
      <c r="V265" s="131">
        <v>2298473</v>
      </c>
      <c r="W265" s="190">
        <v>45748</v>
      </c>
      <c r="X265" s="190">
        <v>45777</v>
      </c>
      <c r="Y265" s="131">
        <v>2298473</v>
      </c>
      <c r="Z265" s="190">
        <v>45778</v>
      </c>
      <c r="AA265" s="190">
        <v>45808</v>
      </c>
      <c r="AB265" s="131">
        <v>2298473</v>
      </c>
      <c r="AC265" s="190">
        <v>45809</v>
      </c>
      <c r="AD265" s="190">
        <v>45838</v>
      </c>
      <c r="AE265" s="129">
        <v>1072621</v>
      </c>
      <c r="AF265" s="190">
        <v>45839</v>
      </c>
      <c r="AG265" s="190">
        <v>45852</v>
      </c>
      <c r="BI265" s="192" t="s">
        <v>278</v>
      </c>
      <c r="BJ265" s="187" t="s">
        <v>332</v>
      </c>
      <c r="BK265" s="192" t="s">
        <v>280</v>
      </c>
      <c r="BL265" s="189">
        <v>138</v>
      </c>
      <c r="BM265" s="190">
        <v>45680</v>
      </c>
      <c r="BN265" s="208">
        <v>2002609177</v>
      </c>
      <c r="BO265" s="203">
        <v>371</v>
      </c>
      <c r="BP265" s="190">
        <v>45680</v>
      </c>
      <c r="BQ265" s="204">
        <v>13177912</v>
      </c>
      <c r="CS265" s="197" t="s">
        <v>742</v>
      </c>
      <c r="CT265" s="234">
        <v>40218260</v>
      </c>
      <c r="CU265" s="203">
        <v>249</v>
      </c>
      <c r="CV265" s="203" t="s">
        <v>794</v>
      </c>
      <c r="CY265" s="192">
        <v>8299</v>
      </c>
      <c r="CZ265" s="192" t="s">
        <v>290</v>
      </c>
      <c r="DA265" s="201">
        <f t="shared" si="10"/>
        <v>13177912</v>
      </c>
      <c r="DB265" s="221">
        <f t="shared" si="11"/>
        <v>0</v>
      </c>
      <c r="DC265" s="201">
        <f t="shared" si="12"/>
        <v>0</v>
      </c>
      <c r="DZ265" s="279" t="s">
        <v>2316</v>
      </c>
      <c r="EA265" s="134" t="s">
        <v>297</v>
      </c>
      <c r="EB265" s="130">
        <v>17346234</v>
      </c>
      <c r="EC265" s="168">
        <v>45852</v>
      </c>
    </row>
    <row r="266" spans="1:133" ht="14.4" x14ac:dyDescent="0.3">
      <c r="A266" s="194"/>
      <c r="B266" s="194" t="s">
        <v>2317</v>
      </c>
      <c r="C266" s="253">
        <v>53074815</v>
      </c>
      <c r="D266" s="186" t="s">
        <v>648</v>
      </c>
      <c r="E266" s="194" t="s">
        <v>292</v>
      </c>
      <c r="F266" s="194" t="s">
        <v>649</v>
      </c>
      <c r="G266" s="124">
        <v>45680</v>
      </c>
      <c r="H266" s="261">
        <v>11492365</v>
      </c>
      <c r="I266" s="194" t="s">
        <v>296</v>
      </c>
      <c r="J266" s="124">
        <v>45680</v>
      </c>
      <c r="K266" s="124">
        <v>45830</v>
      </c>
      <c r="L266" s="194" t="s">
        <v>288</v>
      </c>
      <c r="M266" s="194" t="s">
        <v>288</v>
      </c>
      <c r="N266" s="194" t="s">
        <v>288</v>
      </c>
      <c r="O266" s="209">
        <v>5</v>
      </c>
      <c r="P266" s="131">
        <v>2911399</v>
      </c>
      <c r="Q266" s="200">
        <v>45680</v>
      </c>
      <c r="R266" s="190">
        <v>45716</v>
      </c>
      <c r="S266" s="131">
        <v>2298473</v>
      </c>
      <c r="T266" s="128">
        <v>45717</v>
      </c>
      <c r="U266" s="128">
        <v>45747</v>
      </c>
      <c r="V266" s="131">
        <v>2298473</v>
      </c>
      <c r="W266" s="190">
        <v>45748</v>
      </c>
      <c r="X266" s="190">
        <v>45777</v>
      </c>
      <c r="Y266" s="131">
        <v>2298473</v>
      </c>
      <c r="Z266" s="190">
        <v>45778</v>
      </c>
      <c r="AA266" s="190">
        <v>45808</v>
      </c>
      <c r="AB266" s="131">
        <v>1685547</v>
      </c>
      <c r="AC266" s="190">
        <v>45809</v>
      </c>
      <c r="AD266" s="190">
        <v>45830</v>
      </c>
      <c r="AE266" s="129"/>
      <c r="AF266" s="190"/>
      <c r="AG266" s="190"/>
      <c r="AH266" s="375"/>
      <c r="AI266" s="222"/>
      <c r="AJ266" s="222"/>
      <c r="BI266" s="192" t="s">
        <v>278</v>
      </c>
      <c r="BJ266" s="187" t="s">
        <v>332</v>
      </c>
      <c r="BK266" s="192" t="s">
        <v>280</v>
      </c>
      <c r="BL266" s="189">
        <v>138</v>
      </c>
      <c r="BM266" s="190">
        <v>45680</v>
      </c>
      <c r="BN266" s="208">
        <v>2002609177</v>
      </c>
      <c r="BO266" s="203">
        <v>377</v>
      </c>
      <c r="BP266" s="190">
        <v>45680</v>
      </c>
      <c r="BQ266" s="204">
        <v>11492365</v>
      </c>
      <c r="CS266" s="197" t="s">
        <v>744</v>
      </c>
      <c r="CT266" s="235">
        <v>53074815</v>
      </c>
      <c r="CU266" s="203">
        <v>54</v>
      </c>
      <c r="CV266" s="203" t="s">
        <v>795</v>
      </c>
      <c r="CY266" s="192">
        <v>8299</v>
      </c>
      <c r="CZ266" s="192" t="s">
        <v>290</v>
      </c>
      <c r="DA266" s="201">
        <f t="shared" si="10"/>
        <v>11492365</v>
      </c>
      <c r="DB266" s="221">
        <f t="shared" si="11"/>
        <v>0</v>
      </c>
      <c r="DC266" s="201">
        <f t="shared" si="12"/>
        <v>0</v>
      </c>
      <c r="DZ266" s="279" t="s">
        <v>2318</v>
      </c>
      <c r="EA266" s="134" t="s">
        <v>299</v>
      </c>
      <c r="EB266" s="130">
        <v>17346234</v>
      </c>
      <c r="EC266" s="168">
        <v>45840</v>
      </c>
    </row>
    <row r="267" spans="1:133" x14ac:dyDescent="0.3">
      <c r="A267" s="194"/>
      <c r="B267" s="194" t="s">
        <v>2319</v>
      </c>
      <c r="C267" s="251">
        <v>40188270</v>
      </c>
      <c r="D267" s="194" t="s">
        <v>650</v>
      </c>
      <c r="E267" s="194" t="s">
        <v>291</v>
      </c>
      <c r="F267" s="194" t="s">
        <v>651</v>
      </c>
      <c r="G267" s="124">
        <v>45680</v>
      </c>
      <c r="H267" s="261">
        <v>18604105</v>
      </c>
      <c r="I267" s="194" t="s">
        <v>1852</v>
      </c>
      <c r="J267" s="124">
        <v>45680</v>
      </c>
      <c r="K267" s="124">
        <v>45852</v>
      </c>
      <c r="L267" s="194" t="s">
        <v>288</v>
      </c>
      <c r="M267" s="194" t="s">
        <v>288</v>
      </c>
      <c r="N267" s="194" t="s">
        <v>288</v>
      </c>
      <c r="O267" s="209">
        <v>6</v>
      </c>
      <c r="P267" s="131">
        <v>4110209</v>
      </c>
      <c r="Q267" s="200">
        <v>45680</v>
      </c>
      <c r="R267" s="190">
        <v>45716</v>
      </c>
      <c r="S267" s="131">
        <v>3244902</v>
      </c>
      <c r="T267" s="128">
        <v>45717</v>
      </c>
      <c r="U267" s="128">
        <v>45747</v>
      </c>
      <c r="V267" s="131">
        <v>3244902</v>
      </c>
      <c r="W267" s="190">
        <v>45748</v>
      </c>
      <c r="X267" s="190">
        <v>45777</v>
      </c>
      <c r="Y267" s="131">
        <v>3244902</v>
      </c>
      <c r="Z267" s="190">
        <v>45778</v>
      </c>
      <c r="AA267" s="190">
        <v>45808</v>
      </c>
      <c r="AB267" s="131">
        <v>3244902</v>
      </c>
      <c r="AC267" s="190">
        <v>45809</v>
      </c>
      <c r="AD267" s="190">
        <v>45838</v>
      </c>
      <c r="AE267" s="129">
        <v>1514288</v>
      </c>
      <c r="AF267" s="190">
        <v>45839</v>
      </c>
      <c r="AG267" s="190">
        <v>45852</v>
      </c>
      <c r="BI267" s="192" t="s">
        <v>278</v>
      </c>
      <c r="BJ267" s="187" t="s">
        <v>332</v>
      </c>
      <c r="BK267" s="192" t="s">
        <v>280</v>
      </c>
      <c r="BL267" s="189">
        <v>138</v>
      </c>
      <c r="BM267" s="190">
        <v>45680</v>
      </c>
      <c r="BN267" s="208">
        <v>2002609177</v>
      </c>
      <c r="BO267" s="203">
        <v>322</v>
      </c>
      <c r="BP267" s="190">
        <v>45680</v>
      </c>
      <c r="BQ267" s="204">
        <v>18604105</v>
      </c>
      <c r="CS267" s="197" t="s">
        <v>1381</v>
      </c>
      <c r="CT267" s="198">
        <v>40188270</v>
      </c>
      <c r="CU267" s="203">
        <v>244</v>
      </c>
      <c r="CV267" s="203" t="s">
        <v>796</v>
      </c>
      <c r="CY267" s="192">
        <v>8299</v>
      </c>
      <c r="CZ267" s="192" t="s">
        <v>290</v>
      </c>
      <c r="DA267" s="201">
        <f t="shared" si="10"/>
        <v>18604105</v>
      </c>
      <c r="DB267" s="221">
        <f t="shared" si="11"/>
        <v>0</v>
      </c>
      <c r="DC267" s="201">
        <f t="shared" si="12"/>
        <v>0</v>
      </c>
      <c r="DZ267" s="279" t="s">
        <v>2320</v>
      </c>
      <c r="EA267" s="134" t="s">
        <v>299</v>
      </c>
      <c r="EB267" s="130">
        <v>17346234</v>
      </c>
      <c r="EC267" s="168">
        <v>45852</v>
      </c>
    </row>
    <row r="268" spans="1:133" x14ac:dyDescent="0.3">
      <c r="A268" s="266"/>
      <c r="B268" s="194" t="s">
        <v>2321</v>
      </c>
      <c r="C268" s="251">
        <v>40388605</v>
      </c>
      <c r="D268" s="194" t="s">
        <v>652</v>
      </c>
      <c r="E268" s="194" t="s">
        <v>292</v>
      </c>
      <c r="F268" s="194" t="s">
        <v>2322</v>
      </c>
      <c r="G268" s="124">
        <v>45680</v>
      </c>
      <c r="H268" s="261">
        <v>13177912</v>
      </c>
      <c r="I268" s="194" t="s">
        <v>1852</v>
      </c>
      <c r="J268" s="124">
        <v>45680</v>
      </c>
      <c r="K268" s="124">
        <v>45852</v>
      </c>
      <c r="L268" s="194" t="s">
        <v>288</v>
      </c>
      <c r="M268" s="194" t="s">
        <v>288</v>
      </c>
      <c r="N268" s="194" t="s">
        <v>288</v>
      </c>
      <c r="O268" s="209">
        <v>6</v>
      </c>
      <c r="P268" s="131">
        <v>2911399</v>
      </c>
      <c r="Q268" s="200">
        <v>45680</v>
      </c>
      <c r="R268" s="190">
        <v>45716</v>
      </c>
      <c r="S268" s="131">
        <v>2298473</v>
      </c>
      <c r="T268" s="128">
        <v>45717</v>
      </c>
      <c r="U268" s="128">
        <v>45747</v>
      </c>
      <c r="V268" s="131">
        <v>2298473</v>
      </c>
      <c r="W268" s="190">
        <v>45748</v>
      </c>
      <c r="X268" s="190">
        <v>45777</v>
      </c>
      <c r="Y268" s="131">
        <v>2298473</v>
      </c>
      <c r="Z268" s="190">
        <v>45778</v>
      </c>
      <c r="AA268" s="190">
        <v>45808</v>
      </c>
      <c r="AB268" s="131">
        <v>2298473</v>
      </c>
      <c r="AC268" s="190">
        <v>45809</v>
      </c>
      <c r="AD268" s="190">
        <v>45838</v>
      </c>
      <c r="AE268" s="129">
        <v>1072621</v>
      </c>
      <c r="AF268" s="190">
        <v>45839</v>
      </c>
      <c r="AG268" s="190">
        <v>45852</v>
      </c>
      <c r="AH268" s="399"/>
      <c r="AI268" s="400"/>
      <c r="AJ268" s="400"/>
      <c r="BI268" s="192" t="s">
        <v>278</v>
      </c>
      <c r="BJ268" s="187" t="s">
        <v>332</v>
      </c>
      <c r="BK268" s="192" t="s">
        <v>280</v>
      </c>
      <c r="BL268" s="189">
        <v>138</v>
      </c>
      <c r="BM268" s="190">
        <v>45680</v>
      </c>
      <c r="BN268" s="208">
        <v>2002609177</v>
      </c>
      <c r="BO268" s="203">
        <v>375</v>
      </c>
      <c r="BP268" s="190">
        <v>45680</v>
      </c>
      <c r="BQ268" s="204">
        <v>13177912</v>
      </c>
      <c r="CS268" s="197" t="s">
        <v>2323</v>
      </c>
      <c r="CT268" s="198">
        <v>40388605</v>
      </c>
      <c r="CU268" s="203">
        <v>244</v>
      </c>
      <c r="CV268" s="203" t="s">
        <v>2324</v>
      </c>
      <c r="CY268" s="192">
        <v>6920</v>
      </c>
      <c r="CZ268" s="192" t="s">
        <v>289</v>
      </c>
      <c r="DA268" s="201">
        <f t="shared" si="10"/>
        <v>13177912</v>
      </c>
      <c r="DB268" s="221">
        <f t="shared" si="11"/>
        <v>0</v>
      </c>
      <c r="DC268" s="201">
        <f t="shared" si="12"/>
        <v>0</v>
      </c>
      <c r="DZ268" s="279" t="s">
        <v>2325</v>
      </c>
      <c r="EA268" s="134" t="s">
        <v>299</v>
      </c>
      <c r="EB268" s="130">
        <v>17346234</v>
      </c>
      <c r="EC268" s="168">
        <v>45852</v>
      </c>
    </row>
    <row r="269" spans="1:133" x14ac:dyDescent="0.3">
      <c r="A269" s="266"/>
      <c r="B269" s="194" t="s">
        <v>2326</v>
      </c>
      <c r="C269" s="253">
        <v>40421005</v>
      </c>
      <c r="D269" s="186" t="s">
        <v>653</v>
      </c>
      <c r="E269" s="194" t="s">
        <v>292</v>
      </c>
      <c r="F269" s="194" t="s">
        <v>654</v>
      </c>
      <c r="G269" s="124">
        <v>45680</v>
      </c>
      <c r="H269" s="261">
        <v>13177911</v>
      </c>
      <c r="I269" s="194" t="s">
        <v>1852</v>
      </c>
      <c r="J269" s="124">
        <v>45680</v>
      </c>
      <c r="K269" s="124">
        <v>45852</v>
      </c>
      <c r="L269" s="194" t="s">
        <v>288</v>
      </c>
      <c r="M269" s="194" t="s">
        <v>288</v>
      </c>
      <c r="N269" s="194" t="s">
        <v>288</v>
      </c>
      <c r="O269" s="209">
        <v>6</v>
      </c>
      <c r="P269" s="131">
        <v>2911399</v>
      </c>
      <c r="Q269" s="200">
        <v>45680</v>
      </c>
      <c r="R269" s="190">
        <v>45716</v>
      </c>
      <c r="S269" s="131">
        <v>2298473</v>
      </c>
      <c r="T269" s="128">
        <v>45717</v>
      </c>
      <c r="U269" s="128">
        <v>45747</v>
      </c>
      <c r="V269" s="131">
        <v>2298473</v>
      </c>
      <c r="W269" s="190">
        <v>45748</v>
      </c>
      <c r="X269" s="190">
        <v>45777</v>
      </c>
      <c r="Y269" s="131">
        <v>2298473</v>
      </c>
      <c r="Z269" s="190">
        <v>45778</v>
      </c>
      <c r="AA269" s="190">
        <v>45808</v>
      </c>
      <c r="AB269" s="131">
        <v>2298473</v>
      </c>
      <c r="AC269" s="190">
        <v>45809</v>
      </c>
      <c r="AD269" s="190">
        <v>45838</v>
      </c>
      <c r="AE269" s="129">
        <v>1072620</v>
      </c>
      <c r="AF269" s="190">
        <v>45839</v>
      </c>
      <c r="AG269" s="190">
        <v>45852</v>
      </c>
      <c r="AH269" s="399"/>
      <c r="AI269" s="400"/>
      <c r="AJ269" s="400"/>
      <c r="BI269" s="192" t="s">
        <v>278</v>
      </c>
      <c r="BJ269" s="187" t="s">
        <v>332</v>
      </c>
      <c r="BK269" s="192" t="s">
        <v>280</v>
      </c>
      <c r="BL269" s="189">
        <v>138</v>
      </c>
      <c r="BM269" s="190">
        <v>45680</v>
      </c>
      <c r="BN269" s="208">
        <v>2002609177</v>
      </c>
      <c r="BO269" s="203">
        <v>396</v>
      </c>
      <c r="BP269" s="190">
        <v>45680</v>
      </c>
      <c r="BQ269" s="204">
        <v>13177911</v>
      </c>
      <c r="CS269" s="197" t="s">
        <v>745</v>
      </c>
      <c r="CT269" s="199">
        <v>40421005.899999999</v>
      </c>
      <c r="CU269" s="203">
        <v>244</v>
      </c>
      <c r="CV269" s="203" t="s">
        <v>797</v>
      </c>
      <c r="CY269" s="192">
        <v>8299</v>
      </c>
      <c r="CZ269" s="192" t="s">
        <v>290</v>
      </c>
      <c r="DA269" s="201">
        <f t="shared" si="10"/>
        <v>13177911</v>
      </c>
      <c r="DB269" s="221">
        <f t="shared" si="11"/>
        <v>0</v>
      </c>
      <c r="DC269" s="201">
        <f t="shared" si="12"/>
        <v>0</v>
      </c>
      <c r="DZ269" s="279" t="s">
        <v>2327</v>
      </c>
      <c r="EA269" s="134" t="s">
        <v>299</v>
      </c>
      <c r="EB269" s="130">
        <v>17346234</v>
      </c>
      <c r="EC269" s="168">
        <v>45852</v>
      </c>
    </row>
    <row r="270" spans="1:133" x14ac:dyDescent="0.3">
      <c r="A270" s="194"/>
      <c r="B270" s="194" t="s">
        <v>2328</v>
      </c>
      <c r="C270" s="251">
        <v>1121849302</v>
      </c>
      <c r="D270" s="194" t="s">
        <v>655</v>
      </c>
      <c r="E270" s="194" t="s">
        <v>292</v>
      </c>
      <c r="F270" s="194" t="s">
        <v>656</v>
      </c>
      <c r="G270" s="124">
        <v>45680</v>
      </c>
      <c r="H270" s="261">
        <v>13177912</v>
      </c>
      <c r="I270" s="194" t="s">
        <v>1852</v>
      </c>
      <c r="J270" s="124">
        <v>45680</v>
      </c>
      <c r="K270" s="124">
        <v>45852</v>
      </c>
      <c r="L270" s="194" t="s">
        <v>288</v>
      </c>
      <c r="M270" s="194" t="s">
        <v>288</v>
      </c>
      <c r="N270" s="194" t="s">
        <v>288</v>
      </c>
      <c r="O270" s="209">
        <v>6</v>
      </c>
      <c r="P270" s="131">
        <v>2911399</v>
      </c>
      <c r="Q270" s="200">
        <v>45680</v>
      </c>
      <c r="R270" s="190">
        <v>45716</v>
      </c>
      <c r="S270" s="131">
        <v>2298473</v>
      </c>
      <c r="T270" s="128">
        <v>45717</v>
      </c>
      <c r="U270" s="128">
        <v>45747</v>
      </c>
      <c r="V270" s="131">
        <v>2298473</v>
      </c>
      <c r="W270" s="190">
        <v>45748</v>
      </c>
      <c r="X270" s="190">
        <v>45777</v>
      </c>
      <c r="Y270" s="131">
        <v>2298473</v>
      </c>
      <c r="Z270" s="190">
        <v>45778</v>
      </c>
      <c r="AA270" s="190">
        <v>45808</v>
      </c>
      <c r="AB270" s="131">
        <v>2298473</v>
      </c>
      <c r="AC270" s="190">
        <v>45809</v>
      </c>
      <c r="AD270" s="190">
        <v>45838</v>
      </c>
      <c r="AE270" s="129">
        <v>1072621</v>
      </c>
      <c r="AF270" s="190">
        <v>45839</v>
      </c>
      <c r="AG270" s="190">
        <v>45852</v>
      </c>
      <c r="BI270" s="192" t="s">
        <v>278</v>
      </c>
      <c r="BJ270" s="187" t="s">
        <v>332</v>
      </c>
      <c r="BK270" s="192" t="s">
        <v>280</v>
      </c>
      <c r="BL270" s="189">
        <v>138</v>
      </c>
      <c r="BM270" s="190">
        <v>45680</v>
      </c>
      <c r="BN270" s="208">
        <v>2002609177</v>
      </c>
      <c r="BO270" s="203">
        <v>323</v>
      </c>
      <c r="BP270" s="190">
        <v>45680</v>
      </c>
      <c r="BQ270" s="204">
        <v>13177912</v>
      </c>
      <c r="CS270" s="197" t="s">
        <v>746</v>
      </c>
      <c r="CT270" s="198">
        <v>1121849302</v>
      </c>
      <c r="CU270" s="203">
        <v>244</v>
      </c>
      <c r="CV270" s="203" t="s">
        <v>798</v>
      </c>
      <c r="CY270" s="192">
        <v>8299</v>
      </c>
      <c r="CZ270" s="192" t="s">
        <v>290</v>
      </c>
      <c r="DA270" s="201">
        <f t="shared" si="10"/>
        <v>13177912</v>
      </c>
      <c r="DB270" s="221">
        <f t="shared" si="11"/>
        <v>0</v>
      </c>
      <c r="DC270" s="201">
        <f t="shared" si="12"/>
        <v>0</v>
      </c>
      <c r="DZ270" s="279" t="s">
        <v>2329</v>
      </c>
      <c r="EA270" s="134" t="s">
        <v>299</v>
      </c>
      <c r="EB270" s="130">
        <v>17346234</v>
      </c>
      <c r="EC270" s="168">
        <v>45852</v>
      </c>
    </row>
    <row r="271" spans="1:133" ht="14.4" x14ac:dyDescent="0.3">
      <c r="A271" s="194" t="s">
        <v>2330</v>
      </c>
      <c r="B271" s="194" t="s">
        <v>2331</v>
      </c>
      <c r="C271" s="251">
        <v>65739948</v>
      </c>
      <c r="D271" s="395" t="s">
        <v>2332</v>
      </c>
      <c r="E271" s="194" t="s">
        <v>292</v>
      </c>
      <c r="F271" s="194" t="s">
        <v>2333</v>
      </c>
      <c r="G271" s="124">
        <v>45680</v>
      </c>
      <c r="H271" s="261">
        <v>11492365</v>
      </c>
      <c r="I271" s="194" t="s">
        <v>296</v>
      </c>
      <c r="J271" s="124">
        <v>45680</v>
      </c>
      <c r="K271" s="124">
        <v>45830</v>
      </c>
      <c r="L271" s="194" t="s">
        <v>288</v>
      </c>
      <c r="M271" s="194" t="s">
        <v>288</v>
      </c>
      <c r="N271" s="194" t="s">
        <v>288</v>
      </c>
      <c r="O271" s="209">
        <v>5</v>
      </c>
      <c r="P271" s="131">
        <v>1379084</v>
      </c>
      <c r="Q271" s="200">
        <v>45680</v>
      </c>
      <c r="R271" s="190">
        <v>45697</v>
      </c>
      <c r="S271" s="261"/>
      <c r="T271" s="128">
        <v>45717</v>
      </c>
      <c r="U271" s="128">
        <v>45747</v>
      </c>
      <c r="V271" s="131"/>
      <c r="W271" s="190">
        <v>45748</v>
      </c>
      <c r="X271" s="190">
        <v>45777</v>
      </c>
      <c r="Y271" s="131"/>
      <c r="Z271" s="190">
        <v>45778</v>
      </c>
      <c r="AA271" s="190">
        <v>45808</v>
      </c>
      <c r="AB271" s="131"/>
      <c r="AC271" s="190">
        <v>45809</v>
      </c>
      <c r="AD271" s="190">
        <v>45830</v>
      </c>
      <c r="AE271" s="129"/>
      <c r="AF271" s="190"/>
      <c r="AG271" s="190"/>
      <c r="AH271" s="375"/>
      <c r="AI271" s="222"/>
      <c r="AJ271" s="222"/>
      <c r="BI271" s="192" t="s">
        <v>278</v>
      </c>
      <c r="BJ271" s="187" t="s">
        <v>332</v>
      </c>
      <c r="BK271" s="192" t="s">
        <v>280</v>
      </c>
      <c r="BL271" s="189">
        <v>138</v>
      </c>
      <c r="BM271" s="190">
        <v>45680</v>
      </c>
      <c r="BN271" s="208">
        <v>2002609177</v>
      </c>
      <c r="BO271" s="203">
        <v>378</v>
      </c>
      <c r="BP271" s="190">
        <v>45680</v>
      </c>
      <c r="BQ271" s="204">
        <v>11492365</v>
      </c>
      <c r="CS271" s="197" t="s">
        <v>2334</v>
      </c>
      <c r="CT271" s="199">
        <v>65739948</v>
      </c>
      <c r="CU271" s="203">
        <v>82</v>
      </c>
      <c r="CV271" s="203" t="s">
        <v>2335</v>
      </c>
      <c r="CY271" s="192">
        <v>9609</v>
      </c>
      <c r="CZ271" s="192" t="s">
        <v>290</v>
      </c>
      <c r="DA271" s="201">
        <f t="shared" si="10"/>
        <v>1379084</v>
      </c>
      <c r="DB271" s="221">
        <f t="shared" si="11"/>
        <v>10113281</v>
      </c>
      <c r="DC271" s="201">
        <f t="shared" si="12"/>
        <v>10113281</v>
      </c>
      <c r="DZ271" s="279" t="s">
        <v>2336</v>
      </c>
      <c r="EA271" s="134" t="s">
        <v>282</v>
      </c>
      <c r="EB271" s="130">
        <v>17346234</v>
      </c>
      <c r="EC271" s="168">
        <v>45695</v>
      </c>
    </row>
    <row r="272" spans="1:133" x14ac:dyDescent="0.3">
      <c r="A272" s="194"/>
      <c r="B272" s="194" t="s">
        <v>2337</v>
      </c>
      <c r="C272" s="251">
        <v>40382841</v>
      </c>
      <c r="D272" s="194" t="s">
        <v>659</v>
      </c>
      <c r="E272" s="194" t="s">
        <v>292</v>
      </c>
      <c r="F272" s="194" t="s">
        <v>660</v>
      </c>
      <c r="G272" s="124">
        <v>45680</v>
      </c>
      <c r="H272" s="261">
        <v>11492365</v>
      </c>
      <c r="I272" s="194" t="s">
        <v>296</v>
      </c>
      <c r="J272" s="124">
        <v>45680</v>
      </c>
      <c r="K272" s="124">
        <v>45830</v>
      </c>
      <c r="L272" s="194" t="s">
        <v>288</v>
      </c>
      <c r="M272" s="194" t="s">
        <v>288</v>
      </c>
      <c r="N272" s="194" t="s">
        <v>288</v>
      </c>
      <c r="O272" s="209">
        <v>5</v>
      </c>
      <c r="P272" s="131">
        <v>2911399</v>
      </c>
      <c r="Q272" s="200">
        <v>45680</v>
      </c>
      <c r="R272" s="190">
        <v>45716</v>
      </c>
      <c r="S272" s="131">
        <v>2298473</v>
      </c>
      <c r="T272" s="128">
        <v>45717</v>
      </c>
      <c r="U272" s="128">
        <v>45747</v>
      </c>
      <c r="V272" s="131">
        <v>2298473</v>
      </c>
      <c r="W272" s="190">
        <v>45748</v>
      </c>
      <c r="X272" s="190">
        <v>45777</v>
      </c>
      <c r="Y272" s="131">
        <v>2298473</v>
      </c>
      <c r="Z272" s="190">
        <v>45778</v>
      </c>
      <c r="AA272" s="190">
        <v>45808</v>
      </c>
      <c r="AB272" s="131">
        <v>1685547</v>
      </c>
      <c r="AC272" s="190">
        <v>45809</v>
      </c>
      <c r="AD272" s="190">
        <v>45830</v>
      </c>
      <c r="AE272" s="129"/>
      <c r="AF272" s="190"/>
      <c r="AG272" s="190"/>
      <c r="BI272" s="192" t="s">
        <v>278</v>
      </c>
      <c r="BJ272" s="187" t="s">
        <v>332</v>
      </c>
      <c r="BK272" s="192" t="s">
        <v>280</v>
      </c>
      <c r="BL272" s="189">
        <v>138</v>
      </c>
      <c r="BM272" s="190">
        <v>45680</v>
      </c>
      <c r="BN272" s="208">
        <v>2002609177</v>
      </c>
      <c r="BO272" s="203">
        <v>373</v>
      </c>
      <c r="BP272" s="190">
        <v>45680</v>
      </c>
      <c r="BQ272" s="204">
        <v>11492365</v>
      </c>
      <c r="CS272" s="197" t="s">
        <v>747</v>
      </c>
      <c r="CT272" s="199">
        <v>40382841</v>
      </c>
      <c r="CU272" s="203">
        <v>82</v>
      </c>
      <c r="CV272" s="203" t="s">
        <v>799</v>
      </c>
      <c r="CY272" s="192">
        <v>4761</v>
      </c>
      <c r="CZ272" s="192" t="s">
        <v>290</v>
      </c>
      <c r="DA272" s="201">
        <f t="shared" si="10"/>
        <v>11492365</v>
      </c>
      <c r="DB272" s="221">
        <f t="shared" si="11"/>
        <v>0</v>
      </c>
      <c r="DC272" s="201">
        <f t="shared" si="12"/>
        <v>0</v>
      </c>
      <c r="DZ272" s="279" t="s">
        <v>2338</v>
      </c>
      <c r="EA272" s="134" t="s">
        <v>282</v>
      </c>
      <c r="EB272" s="130">
        <v>17346234</v>
      </c>
      <c r="EC272" s="168">
        <v>45840</v>
      </c>
    </row>
    <row r="273" spans="1:133" x14ac:dyDescent="0.3">
      <c r="A273" s="194"/>
      <c r="B273" s="194" t="s">
        <v>2339</v>
      </c>
      <c r="C273" s="253">
        <v>40325585</v>
      </c>
      <c r="D273" s="194" t="s">
        <v>661</v>
      </c>
      <c r="E273" s="194" t="s">
        <v>292</v>
      </c>
      <c r="F273" s="186" t="s">
        <v>662</v>
      </c>
      <c r="G273" s="124">
        <v>45680</v>
      </c>
      <c r="H273" s="261">
        <v>11492365</v>
      </c>
      <c r="I273" s="194" t="s">
        <v>296</v>
      </c>
      <c r="J273" s="124">
        <v>45680</v>
      </c>
      <c r="K273" s="124">
        <v>45830</v>
      </c>
      <c r="L273" s="194" t="s">
        <v>288</v>
      </c>
      <c r="M273" s="194" t="s">
        <v>288</v>
      </c>
      <c r="N273" s="194" t="s">
        <v>288</v>
      </c>
      <c r="O273" s="209">
        <v>5</v>
      </c>
      <c r="P273" s="131">
        <v>2911399</v>
      </c>
      <c r="Q273" s="200">
        <v>45680</v>
      </c>
      <c r="R273" s="190">
        <v>45716</v>
      </c>
      <c r="S273" s="131">
        <v>2298473</v>
      </c>
      <c r="T273" s="128">
        <v>45717</v>
      </c>
      <c r="U273" s="128">
        <v>45747</v>
      </c>
      <c r="V273" s="131">
        <v>2298473</v>
      </c>
      <c r="W273" s="190">
        <v>45748</v>
      </c>
      <c r="X273" s="190">
        <v>45777</v>
      </c>
      <c r="Y273" s="131">
        <v>2298473</v>
      </c>
      <c r="Z273" s="190">
        <v>45778</v>
      </c>
      <c r="AA273" s="190">
        <v>45808</v>
      </c>
      <c r="AB273" s="131">
        <v>1685547</v>
      </c>
      <c r="AC273" s="190">
        <v>45809</v>
      </c>
      <c r="AD273" s="190">
        <v>45830</v>
      </c>
      <c r="AE273" s="129"/>
      <c r="AF273" s="190"/>
      <c r="AG273" s="190"/>
      <c r="BI273" s="192" t="s">
        <v>278</v>
      </c>
      <c r="BJ273" s="187" t="s">
        <v>332</v>
      </c>
      <c r="BK273" s="192" t="s">
        <v>280</v>
      </c>
      <c r="BL273" s="189">
        <v>138</v>
      </c>
      <c r="BM273" s="190">
        <v>45680</v>
      </c>
      <c r="BN273" s="208">
        <v>2002609177</v>
      </c>
      <c r="BO273" s="203">
        <v>282</v>
      </c>
      <c r="BP273" s="190">
        <v>45680</v>
      </c>
      <c r="BQ273" s="204">
        <v>11492365</v>
      </c>
      <c r="CS273" s="197" t="s">
        <v>748</v>
      </c>
      <c r="CT273" s="199">
        <v>40325585.799999997</v>
      </c>
      <c r="CU273" s="203">
        <v>598</v>
      </c>
      <c r="CV273" s="203" t="s">
        <v>2340</v>
      </c>
      <c r="CY273" s="192">
        <v>7490</v>
      </c>
      <c r="CZ273" s="192" t="s">
        <v>290</v>
      </c>
      <c r="DA273" s="201">
        <f t="shared" si="10"/>
        <v>11492365</v>
      </c>
      <c r="DB273" s="221">
        <f t="shared" si="11"/>
        <v>0</v>
      </c>
      <c r="DC273" s="201">
        <f t="shared" si="12"/>
        <v>0</v>
      </c>
      <c r="DZ273" s="279" t="s">
        <v>2341</v>
      </c>
      <c r="EA273" s="134" t="s">
        <v>282</v>
      </c>
      <c r="EB273" s="130">
        <v>17346234</v>
      </c>
      <c r="EC273" s="168">
        <v>45840</v>
      </c>
    </row>
    <row r="274" spans="1:133" x14ac:dyDescent="0.3">
      <c r="A274" s="194" t="s">
        <v>2342</v>
      </c>
      <c r="B274" s="194" t="s">
        <v>2343</v>
      </c>
      <c r="C274" s="251">
        <v>1121888586</v>
      </c>
      <c r="D274" s="194" t="s">
        <v>2344</v>
      </c>
      <c r="E274" s="194" t="s">
        <v>292</v>
      </c>
      <c r="F274" s="194" t="s">
        <v>663</v>
      </c>
      <c r="G274" s="124">
        <v>45680</v>
      </c>
      <c r="H274" s="261">
        <v>13177912</v>
      </c>
      <c r="I274" s="194" t="s">
        <v>1852</v>
      </c>
      <c r="J274" s="124">
        <v>45680</v>
      </c>
      <c r="K274" s="124">
        <v>45852</v>
      </c>
      <c r="L274" s="194" t="s">
        <v>288</v>
      </c>
      <c r="M274" s="194" t="s">
        <v>288</v>
      </c>
      <c r="N274" s="194" t="s">
        <v>288</v>
      </c>
      <c r="O274" s="209">
        <v>6</v>
      </c>
      <c r="P274" s="131">
        <v>689542</v>
      </c>
      <c r="Q274" s="200">
        <v>45680</v>
      </c>
      <c r="R274" s="190">
        <v>45688</v>
      </c>
      <c r="S274" s="131"/>
      <c r="T274" s="128">
        <v>45717</v>
      </c>
      <c r="U274" s="128">
        <v>45747</v>
      </c>
      <c r="V274" s="131"/>
      <c r="W274" s="190">
        <v>45748</v>
      </c>
      <c r="X274" s="190">
        <v>45777</v>
      </c>
      <c r="Y274" s="131"/>
      <c r="Z274" s="190">
        <v>45778</v>
      </c>
      <c r="AA274" s="190">
        <v>45808</v>
      </c>
      <c r="AB274" s="131"/>
      <c r="AC274" s="190">
        <v>45809</v>
      </c>
      <c r="AD274" s="190">
        <v>45838</v>
      </c>
      <c r="AE274" s="129"/>
      <c r="AF274" s="190">
        <v>45839</v>
      </c>
      <c r="AG274" s="190">
        <v>45852</v>
      </c>
      <c r="BI274" s="192" t="s">
        <v>278</v>
      </c>
      <c r="BJ274" s="187" t="s">
        <v>332</v>
      </c>
      <c r="BK274" s="192" t="s">
        <v>280</v>
      </c>
      <c r="BL274" s="189">
        <v>138</v>
      </c>
      <c r="BM274" s="190">
        <v>45680</v>
      </c>
      <c r="BN274" s="208">
        <v>2002609177</v>
      </c>
      <c r="BO274" s="203">
        <v>311</v>
      </c>
      <c r="BP274" s="190">
        <v>45680</v>
      </c>
      <c r="BQ274" s="204">
        <v>13177912</v>
      </c>
      <c r="CS274" s="197" t="s">
        <v>749</v>
      </c>
      <c r="CT274" s="198">
        <v>1121888586.5</v>
      </c>
      <c r="CU274" s="203">
        <v>246</v>
      </c>
      <c r="CV274" s="203" t="s">
        <v>800</v>
      </c>
      <c r="CY274" s="192">
        <v>8299</v>
      </c>
      <c r="CZ274" s="192" t="s">
        <v>290</v>
      </c>
      <c r="DA274" s="201">
        <f t="shared" si="10"/>
        <v>689542</v>
      </c>
      <c r="DB274" s="221">
        <f t="shared" si="11"/>
        <v>12488370</v>
      </c>
      <c r="DC274" s="201">
        <f t="shared" si="12"/>
        <v>12488370</v>
      </c>
      <c r="DZ274" s="279" t="s">
        <v>2345</v>
      </c>
      <c r="EA274" s="134" t="s">
        <v>282</v>
      </c>
      <c r="EB274" s="130">
        <v>17346234</v>
      </c>
      <c r="EC274" s="168">
        <v>45901</v>
      </c>
    </row>
    <row r="275" spans="1:133" ht="14.4" x14ac:dyDescent="0.3">
      <c r="A275" s="266"/>
      <c r="B275" s="194" t="s">
        <v>2346</v>
      </c>
      <c r="C275" s="251">
        <v>1121859581</v>
      </c>
      <c r="D275" s="194" t="s">
        <v>664</v>
      </c>
      <c r="E275" s="194" t="s">
        <v>291</v>
      </c>
      <c r="F275" s="194" t="s">
        <v>665</v>
      </c>
      <c r="G275" s="124">
        <v>45680</v>
      </c>
      <c r="H275" s="261">
        <v>18604105</v>
      </c>
      <c r="I275" s="194" t="s">
        <v>1852</v>
      </c>
      <c r="J275" s="124">
        <v>45680</v>
      </c>
      <c r="K275" s="124">
        <v>45852</v>
      </c>
      <c r="L275" s="194" t="s">
        <v>288</v>
      </c>
      <c r="M275" s="194" t="s">
        <v>288</v>
      </c>
      <c r="N275" s="194" t="s">
        <v>288</v>
      </c>
      <c r="O275" s="209">
        <v>6</v>
      </c>
      <c r="P275" s="131">
        <v>4110209</v>
      </c>
      <c r="Q275" s="200">
        <v>45680</v>
      </c>
      <c r="R275" s="190">
        <v>45716</v>
      </c>
      <c r="S275" s="131">
        <v>3244902</v>
      </c>
      <c r="T275" s="128">
        <v>45717</v>
      </c>
      <c r="U275" s="128">
        <v>45747</v>
      </c>
      <c r="V275" s="131">
        <v>3244902</v>
      </c>
      <c r="W275" s="190">
        <v>45748</v>
      </c>
      <c r="X275" s="190">
        <v>45777</v>
      </c>
      <c r="Y275" s="131">
        <v>3244902</v>
      </c>
      <c r="Z275" s="190">
        <v>45778</v>
      </c>
      <c r="AA275" s="190">
        <v>45808</v>
      </c>
      <c r="AB275" s="131">
        <v>3244902</v>
      </c>
      <c r="AC275" s="190">
        <v>45809</v>
      </c>
      <c r="AD275" s="190">
        <v>45838</v>
      </c>
      <c r="AE275" s="129">
        <v>1514288</v>
      </c>
      <c r="AF275" s="190">
        <v>45839</v>
      </c>
      <c r="AG275" s="190">
        <v>45852</v>
      </c>
      <c r="AH275" s="375"/>
      <c r="AI275" s="222"/>
      <c r="AJ275" s="222"/>
      <c r="BI275" s="210" t="s">
        <v>278</v>
      </c>
      <c r="BJ275" s="211" t="s">
        <v>332</v>
      </c>
      <c r="BK275" s="210" t="s">
        <v>280</v>
      </c>
      <c r="BL275" s="189">
        <v>138</v>
      </c>
      <c r="BM275" s="190">
        <v>45680</v>
      </c>
      <c r="BN275" s="208">
        <v>2002609177</v>
      </c>
      <c r="BO275" s="203">
        <v>389</v>
      </c>
      <c r="BP275" s="190">
        <v>45680</v>
      </c>
      <c r="BQ275" s="204">
        <v>18604105</v>
      </c>
      <c r="CS275" s="233" t="s">
        <v>750</v>
      </c>
      <c r="CT275" s="199">
        <v>1121859581</v>
      </c>
      <c r="CU275" s="203">
        <v>253</v>
      </c>
      <c r="CV275" s="203" t="s">
        <v>801</v>
      </c>
      <c r="CY275" s="192">
        <v>8299</v>
      </c>
      <c r="CZ275" s="192" t="s">
        <v>290</v>
      </c>
      <c r="DA275" s="201">
        <f t="shared" si="10"/>
        <v>18604105</v>
      </c>
      <c r="DB275" s="221">
        <f t="shared" si="11"/>
        <v>0</v>
      </c>
      <c r="DC275" s="201">
        <f t="shared" si="12"/>
        <v>0</v>
      </c>
      <c r="DZ275" s="279" t="s">
        <v>2347</v>
      </c>
      <c r="EA275" s="134" t="s">
        <v>282</v>
      </c>
      <c r="EB275" s="130">
        <v>17346234</v>
      </c>
      <c r="EC275" s="168">
        <v>45852</v>
      </c>
    </row>
    <row r="276" spans="1:133" ht="14.4" x14ac:dyDescent="0.3">
      <c r="A276" s="194"/>
      <c r="B276" s="194" t="s">
        <v>2348</v>
      </c>
      <c r="C276" s="251">
        <v>1121834306</v>
      </c>
      <c r="D276" s="194" t="s">
        <v>668</v>
      </c>
      <c r="E276" s="194" t="s">
        <v>292</v>
      </c>
      <c r="F276" s="194" t="s">
        <v>669</v>
      </c>
      <c r="G276" s="124">
        <v>45680</v>
      </c>
      <c r="H276" s="261">
        <v>11492365</v>
      </c>
      <c r="I276" s="194" t="s">
        <v>296</v>
      </c>
      <c r="J276" s="124">
        <v>45680</v>
      </c>
      <c r="K276" s="124">
        <v>45830</v>
      </c>
      <c r="L276" s="194" t="s">
        <v>288</v>
      </c>
      <c r="M276" s="194" t="s">
        <v>288</v>
      </c>
      <c r="N276" s="194" t="s">
        <v>288</v>
      </c>
      <c r="O276" s="209">
        <v>5</v>
      </c>
      <c r="P276" s="131">
        <v>2911399</v>
      </c>
      <c r="Q276" s="200">
        <v>45680</v>
      </c>
      <c r="R276" s="190">
        <v>45716</v>
      </c>
      <c r="S276" s="131">
        <v>2298473</v>
      </c>
      <c r="T276" s="128">
        <v>45717</v>
      </c>
      <c r="U276" s="128">
        <v>45747</v>
      </c>
      <c r="V276" s="131">
        <v>2298473</v>
      </c>
      <c r="W276" s="190">
        <v>45748</v>
      </c>
      <c r="X276" s="190">
        <v>45777</v>
      </c>
      <c r="Y276" s="131">
        <v>2298473</v>
      </c>
      <c r="Z276" s="190">
        <v>45778</v>
      </c>
      <c r="AA276" s="190">
        <v>45808</v>
      </c>
      <c r="AB276" s="131">
        <v>1685547</v>
      </c>
      <c r="AC276" s="190">
        <v>45809</v>
      </c>
      <c r="AD276" s="190">
        <v>45830</v>
      </c>
      <c r="AE276" s="129"/>
      <c r="AF276" s="190"/>
      <c r="AG276" s="190"/>
      <c r="AH276" s="375"/>
      <c r="AI276" s="222"/>
      <c r="AJ276" s="222"/>
      <c r="BI276" s="192" t="s">
        <v>278</v>
      </c>
      <c r="BJ276" s="187" t="s">
        <v>332</v>
      </c>
      <c r="BK276" s="192" t="s">
        <v>280</v>
      </c>
      <c r="BL276" s="189">
        <v>138</v>
      </c>
      <c r="BM276" s="190">
        <v>45680</v>
      </c>
      <c r="BN276" s="208">
        <v>2002609177</v>
      </c>
      <c r="BO276" s="203">
        <v>385</v>
      </c>
      <c r="BP276" s="190">
        <v>45680</v>
      </c>
      <c r="BQ276" s="204">
        <v>11492365</v>
      </c>
      <c r="CS276" s="197" t="s">
        <v>2349</v>
      </c>
      <c r="CT276" s="199">
        <v>1121834306</v>
      </c>
      <c r="CU276" s="203">
        <v>136</v>
      </c>
      <c r="CV276" s="203" t="s">
        <v>803</v>
      </c>
      <c r="CY276" s="192">
        <v>8299</v>
      </c>
      <c r="CZ276" s="192" t="s">
        <v>290</v>
      </c>
      <c r="DA276" s="201">
        <f t="shared" ref="DA276:DA339" si="13">P276+S276+V276+Y276+AB276+AE276+AH276+AK276+AN276+AQ276+AT276+AW276+AZ276+BC276+BF276</f>
        <v>11492365</v>
      </c>
      <c r="DB276" s="221">
        <f t="shared" si="11"/>
        <v>0</v>
      </c>
      <c r="DC276" s="201">
        <f t="shared" si="12"/>
        <v>0</v>
      </c>
      <c r="DZ276" s="279" t="s">
        <v>2350</v>
      </c>
      <c r="EA276" s="134" t="s">
        <v>273</v>
      </c>
      <c r="EB276" s="130">
        <v>17346234</v>
      </c>
      <c r="EC276" s="168">
        <v>45840</v>
      </c>
    </row>
    <row r="277" spans="1:133" x14ac:dyDescent="0.3">
      <c r="A277" s="266"/>
      <c r="B277" s="194" t="s">
        <v>2351</v>
      </c>
      <c r="C277" s="253">
        <v>1054992615</v>
      </c>
      <c r="D277" s="186" t="s">
        <v>2352</v>
      </c>
      <c r="E277" s="194" t="s">
        <v>292</v>
      </c>
      <c r="F277" s="194" t="s">
        <v>1403</v>
      </c>
      <c r="G277" s="124">
        <v>45680</v>
      </c>
      <c r="H277" s="261">
        <v>11492365</v>
      </c>
      <c r="I277" s="194" t="s">
        <v>296</v>
      </c>
      <c r="J277" s="124">
        <v>45680</v>
      </c>
      <c r="K277" s="124">
        <v>45830</v>
      </c>
      <c r="L277" s="194" t="s">
        <v>288</v>
      </c>
      <c r="M277" s="194" t="s">
        <v>288</v>
      </c>
      <c r="N277" s="194" t="s">
        <v>288</v>
      </c>
      <c r="O277" s="209">
        <v>5</v>
      </c>
      <c r="P277" s="131">
        <v>2911399</v>
      </c>
      <c r="Q277" s="200">
        <v>45680</v>
      </c>
      <c r="R277" s="190">
        <v>45716</v>
      </c>
      <c r="S277" s="131">
        <v>2298473</v>
      </c>
      <c r="T277" s="128">
        <v>45717</v>
      </c>
      <c r="U277" s="128">
        <v>45747</v>
      </c>
      <c r="V277" s="131">
        <v>2298473</v>
      </c>
      <c r="W277" s="190">
        <v>45748</v>
      </c>
      <c r="X277" s="190">
        <v>45777</v>
      </c>
      <c r="Y277" s="131">
        <v>2298473</v>
      </c>
      <c r="Z277" s="190">
        <v>45778</v>
      </c>
      <c r="AA277" s="190">
        <v>45808</v>
      </c>
      <c r="AB277" s="131">
        <v>1685547</v>
      </c>
      <c r="AC277" s="190">
        <v>45809</v>
      </c>
      <c r="AD277" s="190">
        <v>45830</v>
      </c>
      <c r="AE277" s="129"/>
      <c r="AF277" s="190"/>
      <c r="AG277" s="190"/>
      <c r="BI277" s="192" t="s">
        <v>278</v>
      </c>
      <c r="BJ277" s="187" t="s">
        <v>332</v>
      </c>
      <c r="BK277" s="192" t="s">
        <v>280</v>
      </c>
      <c r="BL277" s="189">
        <v>138</v>
      </c>
      <c r="BM277" s="190">
        <v>45680</v>
      </c>
      <c r="BN277" s="208">
        <v>2002609177</v>
      </c>
      <c r="BO277" s="203">
        <v>383</v>
      </c>
      <c r="BP277" s="190">
        <v>45680</v>
      </c>
      <c r="BQ277" s="204">
        <v>11492365</v>
      </c>
      <c r="CS277" s="197" t="s">
        <v>2353</v>
      </c>
      <c r="CT277" s="198">
        <v>1054992615</v>
      </c>
      <c r="CU277" s="203">
        <v>136</v>
      </c>
      <c r="CV277" s="203" t="s">
        <v>1407</v>
      </c>
      <c r="CY277" s="192">
        <v>8299</v>
      </c>
      <c r="CZ277" s="192" t="s">
        <v>290</v>
      </c>
      <c r="DA277" s="201">
        <f t="shared" si="13"/>
        <v>11492365</v>
      </c>
      <c r="DB277" s="221">
        <f t="shared" ref="DB277:DB340" si="14">H277+BZ277-DA277</f>
        <v>0</v>
      </c>
      <c r="DC277" s="201">
        <f t="shared" si="12"/>
        <v>0</v>
      </c>
      <c r="DZ277" s="279" t="s">
        <v>2354</v>
      </c>
      <c r="EA277" s="134" t="s">
        <v>273</v>
      </c>
      <c r="EB277" s="130">
        <v>17346234</v>
      </c>
      <c r="EC277" s="168">
        <v>45840</v>
      </c>
    </row>
    <row r="278" spans="1:133" x14ac:dyDescent="0.3">
      <c r="A278" s="194"/>
      <c r="B278" s="194" t="s">
        <v>2355</v>
      </c>
      <c r="C278" s="251">
        <v>40185370</v>
      </c>
      <c r="D278" s="194" t="s">
        <v>670</v>
      </c>
      <c r="E278" s="194" t="s">
        <v>292</v>
      </c>
      <c r="F278" s="194" t="s">
        <v>671</v>
      </c>
      <c r="G278" s="124">
        <v>45680</v>
      </c>
      <c r="H278" s="261">
        <v>11492365</v>
      </c>
      <c r="I278" s="194" t="s">
        <v>296</v>
      </c>
      <c r="J278" s="124">
        <v>45680</v>
      </c>
      <c r="K278" s="124">
        <v>45830</v>
      </c>
      <c r="L278" s="194" t="s">
        <v>288</v>
      </c>
      <c r="M278" s="194" t="s">
        <v>288</v>
      </c>
      <c r="N278" s="194" t="s">
        <v>288</v>
      </c>
      <c r="O278" s="209">
        <v>5</v>
      </c>
      <c r="P278" s="131">
        <v>2911399</v>
      </c>
      <c r="Q278" s="200">
        <v>45680</v>
      </c>
      <c r="R278" s="190">
        <v>45716</v>
      </c>
      <c r="S278" s="131">
        <v>2298473</v>
      </c>
      <c r="T278" s="128">
        <v>45717</v>
      </c>
      <c r="U278" s="128">
        <v>45747</v>
      </c>
      <c r="V278" s="131">
        <v>2298473</v>
      </c>
      <c r="W278" s="190">
        <v>45748</v>
      </c>
      <c r="X278" s="190">
        <v>45777</v>
      </c>
      <c r="Y278" s="131">
        <v>2298473</v>
      </c>
      <c r="Z278" s="190">
        <v>45778</v>
      </c>
      <c r="AA278" s="190">
        <v>45808</v>
      </c>
      <c r="AB278" s="131">
        <v>1685547</v>
      </c>
      <c r="AC278" s="190">
        <v>45809</v>
      </c>
      <c r="AD278" s="190">
        <v>45830</v>
      </c>
      <c r="AE278" s="129"/>
      <c r="AF278" s="190"/>
      <c r="AG278" s="190"/>
      <c r="AH278" s="399"/>
      <c r="AI278" s="400"/>
      <c r="AJ278" s="400"/>
      <c r="BI278" s="192" t="s">
        <v>278</v>
      </c>
      <c r="BJ278" s="187" t="s">
        <v>332</v>
      </c>
      <c r="BK278" s="192" t="s">
        <v>280</v>
      </c>
      <c r="BL278" s="189">
        <v>138</v>
      </c>
      <c r="BM278" s="190">
        <v>45680</v>
      </c>
      <c r="BN278" s="208">
        <v>2002609177</v>
      </c>
      <c r="BO278" s="203">
        <v>370</v>
      </c>
      <c r="BP278" s="190">
        <v>45680</v>
      </c>
      <c r="BQ278" s="204">
        <v>11492365</v>
      </c>
      <c r="CS278" s="197" t="s">
        <v>2356</v>
      </c>
      <c r="CT278" s="198">
        <v>40185370</v>
      </c>
      <c r="CU278" s="203">
        <v>136</v>
      </c>
      <c r="CV278" s="203" t="s">
        <v>2357</v>
      </c>
      <c r="CY278" s="192">
        <v>8299</v>
      </c>
      <c r="CZ278" s="192" t="s">
        <v>290</v>
      </c>
      <c r="DA278" s="201">
        <f t="shared" si="13"/>
        <v>11492365</v>
      </c>
      <c r="DB278" s="221">
        <f t="shared" si="14"/>
        <v>0</v>
      </c>
      <c r="DC278" s="201">
        <f t="shared" si="12"/>
        <v>0</v>
      </c>
      <c r="DZ278" s="279" t="s">
        <v>2358</v>
      </c>
      <c r="EA278" s="134" t="s">
        <v>273</v>
      </c>
      <c r="EB278" s="130">
        <v>17346234</v>
      </c>
      <c r="EC278" s="168">
        <v>45840</v>
      </c>
    </row>
    <row r="279" spans="1:133" x14ac:dyDescent="0.3">
      <c r="A279" s="252"/>
      <c r="B279" s="194" t="s">
        <v>2359</v>
      </c>
      <c r="C279" s="251">
        <v>40334161</v>
      </c>
      <c r="D279" s="194" t="s">
        <v>672</v>
      </c>
      <c r="E279" s="194" t="s">
        <v>291</v>
      </c>
      <c r="F279" s="194" t="s">
        <v>673</v>
      </c>
      <c r="G279" s="124">
        <v>45680</v>
      </c>
      <c r="H279" s="261">
        <v>16594159</v>
      </c>
      <c r="I279" s="194" t="s">
        <v>1852</v>
      </c>
      <c r="J279" s="124">
        <v>45680</v>
      </c>
      <c r="K279" s="124">
        <v>45852</v>
      </c>
      <c r="L279" s="194" t="s">
        <v>288</v>
      </c>
      <c r="M279" s="194" t="s">
        <v>288</v>
      </c>
      <c r="N279" s="194" t="s">
        <v>288</v>
      </c>
      <c r="O279" s="209">
        <v>6</v>
      </c>
      <c r="P279" s="131">
        <v>3666151</v>
      </c>
      <c r="Q279" s="200">
        <v>45680</v>
      </c>
      <c r="R279" s="190">
        <v>45716</v>
      </c>
      <c r="S279" s="131">
        <v>2894330</v>
      </c>
      <c r="T279" s="128">
        <v>45717</v>
      </c>
      <c r="U279" s="128">
        <v>45747</v>
      </c>
      <c r="V279" s="131">
        <v>2894330</v>
      </c>
      <c r="W279" s="190">
        <v>45748</v>
      </c>
      <c r="X279" s="190">
        <v>45777</v>
      </c>
      <c r="Y279" s="131">
        <v>2894330</v>
      </c>
      <c r="Z279" s="190">
        <v>45778</v>
      </c>
      <c r="AA279" s="190">
        <v>45808</v>
      </c>
      <c r="AB279" s="131">
        <v>2894330</v>
      </c>
      <c r="AC279" s="190">
        <v>45809</v>
      </c>
      <c r="AD279" s="190">
        <v>45838</v>
      </c>
      <c r="AE279" s="129">
        <v>1350688</v>
      </c>
      <c r="AF279" s="190">
        <v>45839</v>
      </c>
      <c r="AG279" s="190">
        <v>45852</v>
      </c>
      <c r="BI279" s="192" t="s">
        <v>278</v>
      </c>
      <c r="BJ279" s="187" t="s">
        <v>332</v>
      </c>
      <c r="BK279" s="192" t="s">
        <v>280</v>
      </c>
      <c r="BL279" s="189">
        <v>138</v>
      </c>
      <c r="BM279" s="190">
        <v>45680</v>
      </c>
      <c r="BN279" s="208">
        <v>2002609177</v>
      </c>
      <c r="BO279" s="203">
        <v>285</v>
      </c>
      <c r="BP279" s="190">
        <v>45680</v>
      </c>
      <c r="BQ279" s="204">
        <v>16594159</v>
      </c>
      <c r="CS279" s="197" t="s">
        <v>751</v>
      </c>
      <c r="CT279" s="198">
        <v>40334161.700000003</v>
      </c>
      <c r="CU279" s="203">
        <v>252</v>
      </c>
      <c r="CV279" s="203" t="s">
        <v>804</v>
      </c>
      <c r="CY279" s="192">
        <v>6920</v>
      </c>
      <c r="CZ279" s="192" t="s">
        <v>289</v>
      </c>
      <c r="DA279" s="201">
        <f t="shared" si="13"/>
        <v>16594159</v>
      </c>
      <c r="DB279" s="221">
        <f t="shared" si="14"/>
        <v>0</v>
      </c>
      <c r="DC279" s="201">
        <f t="shared" si="12"/>
        <v>0</v>
      </c>
      <c r="DZ279" s="279" t="s">
        <v>2360</v>
      </c>
      <c r="EA279" s="134" t="s">
        <v>273</v>
      </c>
      <c r="EB279" s="130">
        <v>17346234</v>
      </c>
      <c r="EC279" s="168">
        <v>45852</v>
      </c>
    </row>
    <row r="280" spans="1:133" x14ac:dyDescent="0.3">
      <c r="A280" s="266"/>
      <c r="B280" s="194" t="s">
        <v>2361</v>
      </c>
      <c r="C280" s="253">
        <v>1121833600</v>
      </c>
      <c r="D280" s="186" t="s">
        <v>674</v>
      </c>
      <c r="E280" s="194" t="s">
        <v>292</v>
      </c>
      <c r="F280" s="186" t="s">
        <v>2362</v>
      </c>
      <c r="G280" s="124">
        <v>45680</v>
      </c>
      <c r="H280" s="261">
        <v>13177912</v>
      </c>
      <c r="I280" s="194" t="s">
        <v>1852</v>
      </c>
      <c r="J280" s="124">
        <v>45680</v>
      </c>
      <c r="K280" s="124">
        <v>45852</v>
      </c>
      <c r="L280" s="194" t="s">
        <v>288</v>
      </c>
      <c r="M280" s="194" t="s">
        <v>288</v>
      </c>
      <c r="N280" s="194" t="s">
        <v>288</v>
      </c>
      <c r="O280" s="209">
        <v>6</v>
      </c>
      <c r="P280" s="131">
        <v>2911399</v>
      </c>
      <c r="Q280" s="200">
        <v>45680</v>
      </c>
      <c r="R280" s="190">
        <v>45716</v>
      </c>
      <c r="S280" s="131">
        <v>2298473</v>
      </c>
      <c r="T280" s="128">
        <v>45717</v>
      </c>
      <c r="U280" s="128">
        <v>45747</v>
      </c>
      <c r="V280" s="131">
        <v>2298473</v>
      </c>
      <c r="W280" s="190">
        <v>45748</v>
      </c>
      <c r="X280" s="190">
        <v>45777</v>
      </c>
      <c r="Y280" s="131">
        <v>2298473</v>
      </c>
      <c r="Z280" s="190">
        <v>45778</v>
      </c>
      <c r="AA280" s="190">
        <v>45808</v>
      </c>
      <c r="AB280" s="131">
        <v>2298473</v>
      </c>
      <c r="AC280" s="190">
        <v>45809</v>
      </c>
      <c r="AD280" s="190">
        <v>45838</v>
      </c>
      <c r="AE280" s="129">
        <v>1072621</v>
      </c>
      <c r="AF280" s="190">
        <v>45839</v>
      </c>
      <c r="AG280" s="190">
        <v>45852</v>
      </c>
      <c r="BI280" s="192" t="s">
        <v>278</v>
      </c>
      <c r="BJ280" s="187" t="s">
        <v>332</v>
      </c>
      <c r="BK280" s="192" t="s">
        <v>280</v>
      </c>
      <c r="BL280" s="189">
        <v>138</v>
      </c>
      <c r="BM280" s="190">
        <v>45680</v>
      </c>
      <c r="BN280" s="208">
        <v>2002609177</v>
      </c>
      <c r="BO280" s="203">
        <v>324</v>
      </c>
      <c r="BP280" s="190">
        <v>45680</v>
      </c>
      <c r="BQ280" s="204">
        <v>13177912</v>
      </c>
      <c r="CS280" s="197" t="s">
        <v>2363</v>
      </c>
      <c r="CT280" s="199">
        <v>1121833600.4000001</v>
      </c>
      <c r="CU280" s="203">
        <v>252</v>
      </c>
      <c r="CV280" s="203" t="s">
        <v>805</v>
      </c>
      <c r="CY280" s="192">
        <v>8299</v>
      </c>
      <c r="CZ280" s="192" t="s">
        <v>290</v>
      </c>
      <c r="DA280" s="201">
        <f t="shared" si="13"/>
        <v>13177912</v>
      </c>
      <c r="DB280" s="221">
        <f t="shared" si="14"/>
        <v>0</v>
      </c>
      <c r="DC280" s="201">
        <f t="shared" si="12"/>
        <v>0</v>
      </c>
      <c r="DZ280" s="279" t="s">
        <v>2364</v>
      </c>
      <c r="EA280" s="134" t="s">
        <v>273</v>
      </c>
      <c r="EB280" s="130">
        <v>17346234</v>
      </c>
      <c r="EC280" s="168">
        <v>45852</v>
      </c>
    </row>
    <row r="281" spans="1:133" ht="14.4" x14ac:dyDescent="0.3">
      <c r="A281" s="194"/>
      <c r="B281" s="194" t="s">
        <v>2365</v>
      </c>
      <c r="C281" s="251">
        <v>1018412599</v>
      </c>
      <c r="D281" s="194" t="s">
        <v>675</v>
      </c>
      <c r="E281" s="194" t="s">
        <v>292</v>
      </c>
      <c r="F281" s="194" t="s">
        <v>676</v>
      </c>
      <c r="G281" s="124">
        <v>45680</v>
      </c>
      <c r="H281" s="261">
        <v>11492365</v>
      </c>
      <c r="I281" s="194" t="s">
        <v>296</v>
      </c>
      <c r="J281" s="124">
        <v>45680</v>
      </c>
      <c r="K281" s="124">
        <v>45830</v>
      </c>
      <c r="L281" s="194" t="s">
        <v>288</v>
      </c>
      <c r="M281" s="194" t="s">
        <v>288</v>
      </c>
      <c r="N281" s="194" t="s">
        <v>288</v>
      </c>
      <c r="O281" s="209">
        <v>5</v>
      </c>
      <c r="P281" s="131">
        <v>2911399</v>
      </c>
      <c r="Q281" s="200">
        <v>45680</v>
      </c>
      <c r="R281" s="190">
        <v>45716</v>
      </c>
      <c r="S281" s="131">
        <v>2298473</v>
      </c>
      <c r="T281" s="128">
        <v>45717</v>
      </c>
      <c r="U281" s="128">
        <v>45747</v>
      </c>
      <c r="V281" s="131">
        <v>2298473</v>
      </c>
      <c r="W281" s="190">
        <v>45748</v>
      </c>
      <c r="X281" s="190">
        <v>45777</v>
      </c>
      <c r="Y281" s="131">
        <v>2298473</v>
      </c>
      <c r="Z281" s="190">
        <v>45778</v>
      </c>
      <c r="AA281" s="190">
        <v>45808</v>
      </c>
      <c r="AB281" s="131">
        <v>1685547</v>
      </c>
      <c r="AC281" s="190">
        <v>45809</v>
      </c>
      <c r="AD281" s="190">
        <v>45830</v>
      </c>
      <c r="AE281" s="129"/>
      <c r="AF281" s="190"/>
      <c r="AG281" s="190"/>
      <c r="AH281" s="375"/>
      <c r="AI281" s="222"/>
      <c r="AJ281" s="222"/>
      <c r="BI281" s="192" t="s">
        <v>278</v>
      </c>
      <c r="BJ281" s="187" t="s">
        <v>332</v>
      </c>
      <c r="BK281" s="192" t="s">
        <v>280</v>
      </c>
      <c r="BL281" s="189">
        <v>138</v>
      </c>
      <c r="BM281" s="190">
        <v>45680</v>
      </c>
      <c r="BN281" s="208">
        <v>2002609177</v>
      </c>
      <c r="BO281" s="203">
        <v>382</v>
      </c>
      <c r="BP281" s="190">
        <v>45680</v>
      </c>
      <c r="BQ281" s="204">
        <v>11492365</v>
      </c>
      <c r="CS281" s="213" t="s">
        <v>2366</v>
      </c>
      <c r="CT281" s="198">
        <v>1018412599</v>
      </c>
      <c r="CU281" s="203">
        <v>136</v>
      </c>
      <c r="CV281" s="203" t="s">
        <v>802</v>
      </c>
      <c r="CY281" s="192">
        <v>8299</v>
      </c>
      <c r="CZ281" s="192" t="s">
        <v>290</v>
      </c>
      <c r="DA281" s="201">
        <f t="shared" si="13"/>
        <v>11492365</v>
      </c>
      <c r="DB281" s="221">
        <f t="shared" si="14"/>
        <v>0</v>
      </c>
      <c r="DC281" s="201">
        <f t="shared" si="12"/>
        <v>0</v>
      </c>
      <c r="DZ281" s="279" t="s">
        <v>2367</v>
      </c>
      <c r="EA281" s="134" t="s">
        <v>273</v>
      </c>
      <c r="EB281" s="130">
        <v>17346234</v>
      </c>
      <c r="EC281" s="168">
        <v>45840</v>
      </c>
    </row>
    <row r="282" spans="1:133" x14ac:dyDescent="0.3">
      <c r="A282" s="194"/>
      <c r="B282" s="194" t="s">
        <v>2368</v>
      </c>
      <c r="C282" s="251">
        <v>1006820966</v>
      </c>
      <c r="D282" s="186" t="s">
        <v>677</v>
      </c>
      <c r="E282" s="186" t="s">
        <v>291</v>
      </c>
      <c r="F282" s="186" t="s">
        <v>382</v>
      </c>
      <c r="G282" s="124">
        <v>45680</v>
      </c>
      <c r="H282" s="261">
        <v>16594159</v>
      </c>
      <c r="I282" s="194" t="s">
        <v>1852</v>
      </c>
      <c r="J282" s="124">
        <v>45680</v>
      </c>
      <c r="K282" s="124">
        <v>45852</v>
      </c>
      <c r="L282" s="194" t="s">
        <v>288</v>
      </c>
      <c r="M282" s="194" t="s">
        <v>288</v>
      </c>
      <c r="N282" s="194" t="s">
        <v>288</v>
      </c>
      <c r="O282" s="209">
        <v>6</v>
      </c>
      <c r="P282" s="131">
        <v>3666151</v>
      </c>
      <c r="Q282" s="200">
        <v>45680</v>
      </c>
      <c r="R282" s="190">
        <v>45716</v>
      </c>
      <c r="S282" s="131">
        <v>2894330</v>
      </c>
      <c r="T282" s="128">
        <v>45717</v>
      </c>
      <c r="U282" s="128">
        <v>45747</v>
      </c>
      <c r="V282" s="131">
        <v>2894330</v>
      </c>
      <c r="W282" s="190">
        <v>45748</v>
      </c>
      <c r="X282" s="190">
        <v>45777</v>
      </c>
      <c r="Y282" s="131">
        <v>2894330</v>
      </c>
      <c r="Z282" s="190">
        <v>45778</v>
      </c>
      <c r="AA282" s="190">
        <v>45808</v>
      </c>
      <c r="AB282" s="131">
        <v>2894330</v>
      </c>
      <c r="AC282" s="190">
        <v>45809</v>
      </c>
      <c r="AD282" s="190">
        <v>45838</v>
      </c>
      <c r="AE282" s="129">
        <v>1350688</v>
      </c>
      <c r="AF282" s="190">
        <v>45839</v>
      </c>
      <c r="AG282" s="190">
        <v>45852</v>
      </c>
      <c r="BI282" s="187" t="s">
        <v>437</v>
      </c>
      <c r="BJ282" s="187" t="s">
        <v>438</v>
      </c>
      <c r="BK282" s="187" t="s">
        <v>276</v>
      </c>
      <c r="BL282" s="189">
        <v>135</v>
      </c>
      <c r="BM282" s="190">
        <v>45680</v>
      </c>
      <c r="BN282" s="208">
        <v>219616944</v>
      </c>
      <c r="BO282" s="203">
        <v>257</v>
      </c>
      <c r="BP282" s="190">
        <v>45680</v>
      </c>
      <c r="BQ282" s="204">
        <v>16594159</v>
      </c>
      <c r="CS282" s="213" t="s">
        <v>2369</v>
      </c>
      <c r="CT282" s="125">
        <v>1006820966</v>
      </c>
      <c r="CU282" s="203">
        <v>761</v>
      </c>
      <c r="CV282" s="203" t="s">
        <v>452</v>
      </c>
      <c r="CY282" s="192">
        <v>8299</v>
      </c>
      <c r="CZ282" s="192" t="s">
        <v>290</v>
      </c>
      <c r="DA282" s="201">
        <f t="shared" si="13"/>
        <v>16594159</v>
      </c>
      <c r="DB282" s="221">
        <f t="shared" si="14"/>
        <v>0</v>
      </c>
      <c r="DC282" s="201">
        <f t="shared" si="12"/>
        <v>0</v>
      </c>
      <c r="DZ282" s="181" t="s">
        <v>2370</v>
      </c>
      <c r="EA282" s="134"/>
      <c r="EB282" s="130">
        <v>86057944</v>
      </c>
      <c r="EC282" s="168">
        <v>45852</v>
      </c>
    </row>
    <row r="283" spans="1:133" x14ac:dyDescent="0.3">
      <c r="A283" s="194"/>
      <c r="B283" s="194" t="s">
        <v>2371</v>
      </c>
      <c r="C283" s="251">
        <v>1121922138</v>
      </c>
      <c r="D283" s="186" t="s">
        <v>678</v>
      </c>
      <c r="E283" s="194" t="s">
        <v>291</v>
      </c>
      <c r="F283" s="194" t="s">
        <v>382</v>
      </c>
      <c r="G283" s="124">
        <v>45680</v>
      </c>
      <c r="H283" s="261">
        <v>18604105</v>
      </c>
      <c r="I283" s="194" t="s">
        <v>1852</v>
      </c>
      <c r="J283" s="124">
        <v>45680</v>
      </c>
      <c r="K283" s="124">
        <v>45852</v>
      </c>
      <c r="L283" s="194" t="s">
        <v>288</v>
      </c>
      <c r="M283" s="194" t="s">
        <v>288</v>
      </c>
      <c r="N283" s="194" t="s">
        <v>288</v>
      </c>
      <c r="O283" s="209">
        <v>6</v>
      </c>
      <c r="P283" s="131">
        <v>4110209</v>
      </c>
      <c r="Q283" s="200">
        <v>45680</v>
      </c>
      <c r="R283" s="190">
        <v>45716</v>
      </c>
      <c r="S283" s="131">
        <v>3244902</v>
      </c>
      <c r="T283" s="128">
        <v>45717</v>
      </c>
      <c r="U283" s="128">
        <v>45747</v>
      </c>
      <c r="V283" s="131">
        <v>3244902</v>
      </c>
      <c r="W283" s="190">
        <v>45748</v>
      </c>
      <c r="X283" s="190">
        <v>45777</v>
      </c>
      <c r="Y283" s="131">
        <v>3244902</v>
      </c>
      <c r="Z283" s="190">
        <v>45778</v>
      </c>
      <c r="AA283" s="190">
        <v>45808</v>
      </c>
      <c r="AB283" s="131">
        <v>3244902</v>
      </c>
      <c r="AC283" s="190">
        <v>45809</v>
      </c>
      <c r="AD283" s="190">
        <v>45838</v>
      </c>
      <c r="AE283" s="129">
        <v>1514288</v>
      </c>
      <c r="AF283" s="190">
        <v>45839</v>
      </c>
      <c r="AG283" s="190">
        <v>45852</v>
      </c>
      <c r="AH283" s="399"/>
      <c r="AI283" s="400"/>
      <c r="AJ283" s="400"/>
      <c r="BI283" s="187" t="s">
        <v>437</v>
      </c>
      <c r="BJ283" s="187" t="s">
        <v>438</v>
      </c>
      <c r="BK283" s="187" t="s">
        <v>276</v>
      </c>
      <c r="BL283" s="189">
        <v>135</v>
      </c>
      <c r="BM283" s="190">
        <v>45680</v>
      </c>
      <c r="BN283" s="208">
        <v>219616944</v>
      </c>
      <c r="BO283" s="203">
        <v>258</v>
      </c>
      <c r="BP283" s="190">
        <v>45680</v>
      </c>
      <c r="BQ283" s="204">
        <v>18604105</v>
      </c>
      <c r="CS283" s="213" t="s">
        <v>2372</v>
      </c>
      <c r="CT283" s="198">
        <v>1121922138.4000001</v>
      </c>
      <c r="CU283" s="203">
        <v>761</v>
      </c>
      <c r="CV283" s="203" t="s">
        <v>452</v>
      </c>
      <c r="CY283" s="192">
        <v>7490</v>
      </c>
      <c r="CZ283" s="192" t="s">
        <v>290</v>
      </c>
      <c r="DA283" s="201">
        <f t="shared" si="13"/>
        <v>18604105</v>
      </c>
      <c r="DB283" s="221">
        <f t="shared" si="14"/>
        <v>0</v>
      </c>
      <c r="DC283" s="201">
        <f t="shared" si="12"/>
        <v>0</v>
      </c>
      <c r="DZ283" s="181" t="s">
        <v>2373</v>
      </c>
      <c r="EA283" s="134"/>
      <c r="EB283" s="130">
        <v>86057944</v>
      </c>
      <c r="EC283" s="168">
        <v>45852</v>
      </c>
    </row>
    <row r="284" spans="1:133" x14ac:dyDescent="0.3">
      <c r="A284" s="194"/>
      <c r="B284" s="194" t="s">
        <v>2374</v>
      </c>
      <c r="C284" s="251">
        <v>1006965892</v>
      </c>
      <c r="D284" s="186" t="s">
        <v>679</v>
      </c>
      <c r="E284" s="194" t="s">
        <v>291</v>
      </c>
      <c r="F284" s="194" t="s">
        <v>382</v>
      </c>
      <c r="G284" s="124">
        <v>45680</v>
      </c>
      <c r="H284" s="261">
        <v>16594159</v>
      </c>
      <c r="I284" s="194" t="s">
        <v>1852</v>
      </c>
      <c r="J284" s="124">
        <v>45680</v>
      </c>
      <c r="K284" s="124">
        <v>45852</v>
      </c>
      <c r="L284" s="194" t="s">
        <v>288</v>
      </c>
      <c r="M284" s="194" t="s">
        <v>288</v>
      </c>
      <c r="N284" s="194" t="s">
        <v>288</v>
      </c>
      <c r="O284" s="209">
        <v>6</v>
      </c>
      <c r="P284" s="131">
        <v>3666151</v>
      </c>
      <c r="Q284" s="200">
        <v>45680</v>
      </c>
      <c r="R284" s="190">
        <v>45716</v>
      </c>
      <c r="S284" s="131">
        <v>2894330</v>
      </c>
      <c r="T284" s="128">
        <v>45717</v>
      </c>
      <c r="U284" s="128">
        <v>45747</v>
      </c>
      <c r="V284" s="131">
        <v>2894330</v>
      </c>
      <c r="W284" s="190">
        <v>45748</v>
      </c>
      <c r="X284" s="190">
        <v>45777</v>
      </c>
      <c r="Y284" s="131">
        <v>2894330</v>
      </c>
      <c r="Z284" s="190">
        <v>45778</v>
      </c>
      <c r="AA284" s="190">
        <v>45808</v>
      </c>
      <c r="AB284" s="131">
        <v>2894330</v>
      </c>
      <c r="AC284" s="190">
        <v>45809</v>
      </c>
      <c r="AD284" s="190">
        <v>45838</v>
      </c>
      <c r="AE284" s="129">
        <v>1350688</v>
      </c>
      <c r="AF284" s="190">
        <v>45839</v>
      </c>
      <c r="AG284" s="190">
        <v>45852</v>
      </c>
      <c r="BI284" s="187" t="s">
        <v>437</v>
      </c>
      <c r="BJ284" s="187" t="s">
        <v>438</v>
      </c>
      <c r="BK284" s="187" t="s">
        <v>276</v>
      </c>
      <c r="BL284" s="189">
        <v>135</v>
      </c>
      <c r="BM284" s="190">
        <v>45680</v>
      </c>
      <c r="BN284" s="208">
        <v>219616944</v>
      </c>
      <c r="BO284" s="203">
        <v>259</v>
      </c>
      <c r="BP284" s="190">
        <v>45680</v>
      </c>
      <c r="BQ284" s="204">
        <v>16594159</v>
      </c>
      <c r="CS284" s="213" t="s">
        <v>2375</v>
      </c>
      <c r="CT284" s="198">
        <v>1006965892</v>
      </c>
      <c r="CU284" s="203">
        <v>761</v>
      </c>
      <c r="CV284" s="203" t="s">
        <v>452</v>
      </c>
      <c r="CY284" s="192">
        <v>6201</v>
      </c>
      <c r="CZ284" s="192" t="s">
        <v>290</v>
      </c>
      <c r="DA284" s="201">
        <f t="shared" si="13"/>
        <v>16594159</v>
      </c>
      <c r="DB284" s="221">
        <f t="shared" si="14"/>
        <v>0</v>
      </c>
      <c r="DC284" s="201">
        <f t="shared" si="12"/>
        <v>0</v>
      </c>
      <c r="DZ284" s="181" t="s">
        <v>2376</v>
      </c>
      <c r="EA284" s="134"/>
      <c r="EB284" s="130">
        <v>86057944</v>
      </c>
      <c r="EC284" s="168">
        <v>45852</v>
      </c>
    </row>
    <row r="285" spans="1:133" x14ac:dyDescent="0.3">
      <c r="A285" s="194"/>
      <c r="B285" s="194" t="s">
        <v>2377</v>
      </c>
      <c r="C285" s="251">
        <v>1121844906</v>
      </c>
      <c r="D285" s="194" t="s">
        <v>680</v>
      </c>
      <c r="E285" s="194" t="s">
        <v>291</v>
      </c>
      <c r="F285" s="194" t="s">
        <v>379</v>
      </c>
      <c r="G285" s="124">
        <v>45680</v>
      </c>
      <c r="H285" s="261">
        <v>16594159</v>
      </c>
      <c r="I285" s="194" t="s">
        <v>1852</v>
      </c>
      <c r="J285" s="124">
        <v>45680</v>
      </c>
      <c r="K285" s="124">
        <v>45852</v>
      </c>
      <c r="L285" s="194" t="s">
        <v>288</v>
      </c>
      <c r="M285" s="194" t="s">
        <v>288</v>
      </c>
      <c r="N285" s="194" t="s">
        <v>288</v>
      </c>
      <c r="O285" s="209">
        <v>6</v>
      </c>
      <c r="P285" s="131">
        <v>3666151</v>
      </c>
      <c r="Q285" s="200">
        <v>45680</v>
      </c>
      <c r="R285" s="190">
        <v>45716</v>
      </c>
      <c r="S285" s="131">
        <v>2894330</v>
      </c>
      <c r="T285" s="128">
        <v>45717</v>
      </c>
      <c r="U285" s="128">
        <v>45747</v>
      </c>
      <c r="V285" s="131">
        <v>2894330</v>
      </c>
      <c r="W285" s="190">
        <v>45748</v>
      </c>
      <c r="X285" s="190">
        <v>45777</v>
      </c>
      <c r="Y285" s="131">
        <v>2894330</v>
      </c>
      <c r="Z285" s="190">
        <v>45778</v>
      </c>
      <c r="AA285" s="190">
        <v>45808</v>
      </c>
      <c r="AB285" s="131">
        <v>2894330</v>
      </c>
      <c r="AC285" s="190">
        <v>45809</v>
      </c>
      <c r="AD285" s="190">
        <v>45838</v>
      </c>
      <c r="AE285" s="129">
        <v>1350688</v>
      </c>
      <c r="AF285" s="190">
        <v>45839</v>
      </c>
      <c r="AG285" s="190">
        <v>45852</v>
      </c>
      <c r="BI285" s="192" t="s">
        <v>278</v>
      </c>
      <c r="BJ285" s="187" t="s">
        <v>332</v>
      </c>
      <c r="BK285" s="192" t="s">
        <v>280</v>
      </c>
      <c r="BL285" s="189">
        <v>138</v>
      </c>
      <c r="BM285" s="190">
        <v>45680</v>
      </c>
      <c r="BN285" s="208">
        <v>2002609177</v>
      </c>
      <c r="BO285" s="203">
        <v>359</v>
      </c>
      <c r="BP285" s="190">
        <v>45680</v>
      </c>
      <c r="BQ285" s="204">
        <v>16594159</v>
      </c>
      <c r="CS285" s="197" t="s">
        <v>752</v>
      </c>
      <c r="CT285" s="198">
        <v>1121844906</v>
      </c>
      <c r="CU285" s="203">
        <v>504</v>
      </c>
      <c r="CV285" s="203" t="s">
        <v>771</v>
      </c>
      <c r="CY285" s="192">
        <v>8299</v>
      </c>
      <c r="CZ285" s="192" t="s">
        <v>290</v>
      </c>
      <c r="DA285" s="201">
        <f t="shared" si="13"/>
        <v>16594159</v>
      </c>
      <c r="DB285" s="221">
        <f t="shared" si="14"/>
        <v>0</v>
      </c>
      <c r="DC285" s="201">
        <f t="shared" si="12"/>
        <v>0</v>
      </c>
      <c r="DZ285" s="279" t="s">
        <v>2378</v>
      </c>
      <c r="EA285" s="134" t="s">
        <v>437</v>
      </c>
      <c r="EB285" s="130">
        <v>17346234</v>
      </c>
      <c r="EC285" s="168">
        <v>45852</v>
      </c>
    </row>
    <row r="286" spans="1:133" ht="14.4" x14ac:dyDescent="0.3">
      <c r="A286" s="258" t="s">
        <v>2379</v>
      </c>
      <c r="B286" s="194" t="s">
        <v>2380</v>
      </c>
      <c r="C286" s="251">
        <v>1121896021</v>
      </c>
      <c r="D286" s="194" t="s">
        <v>2381</v>
      </c>
      <c r="E286" s="194" t="s">
        <v>291</v>
      </c>
      <c r="F286" s="194" t="s">
        <v>2382</v>
      </c>
      <c r="G286" s="124">
        <v>45680</v>
      </c>
      <c r="H286" s="261">
        <v>22479959</v>
      </c>
      <c r="I286" s="194" t="s">
        <v>1852</v>
      </c>
      <c r="J286" s="124">
        <v>45680</v>
      </c>
      <c r="K286" s="124">
        <v>45852</v>
      </c>
      <c r="L286" s="194" t="s">
        <v>288</v>
      </c>
      <c r="M286" s="194" t="s">
        <v>288</v>
      </c>
      <c r="N286" s="194" t="s">
        <v>288</v>
      </c>
      <c r="O286" s="209">
        <v>6</v>
      </c>
      <c r="P286" s="131">
        <v>4966502</v>
      </c>
      <c r="Q286" s="200">
        <v>45680</v>
      </c>
      <c r="R286" s="190">
        <v>45716</v>
      </c>
      <c r="S286" s="131"/>
      <c r="T286" s="128">
        <v>45717</v>
      </c>
      <c r="U286" s="128">
        <v>45747</v>
      </c>
      <c r="V286" s="131"/>
      <c r="W286" s="190">
        <v>45748</v>
      </c>
      <c r="X286" s="190">
        <v>45777</v>
      </c>
      <c r="Y286" s="131"/>
      <c r="Z286" s="190">
        <v>45778</v>
      </c>
      <c r="AA286" s="190">
        <v>45808</v>
      </c>
      <c r="AB286" s="131"/>
      <c r="AC286" s="190">
        <v>45809</v>
      </c>
      <c r="AD286" s="190">
        <v>45838</v>
      </c>
      <c r="AE286" s="129"/>
      <c r="AF286" s="190">
        <v>45839</v>
      </c>
      <c r="AG286" s="190">
        <v>45852</v>
      </c>
      <c r="AH286" s="375"/>
      <c r="AI286" s="222"/>
      <c r="AJ286" s="222"/>
      <c r="BI286" s="187" t="s">
        <v>273</v>
      </c>
      <c r="BJ286" s="196" t="s">
        <v>819</v>
      </c>
      <c r="BK286" s="195" t="s">
        <v>715</v>
      </c>
      <c r="BL286" s="189">
        <v>124</v>
      </c>
      <c r="BM286" s="190">
        <v>45680</v>
      </c>
      <c r="BN286" s="208">
        <v>178388837</v>
      </c>
      <c r="BO286" s="203">
        <v>197</v>
      </c>
      <c r="BP286" s="190">
        <v>45680</v>
      </c>
      <c r="BQ286" s="204">
        <v>22479959</v>
      </c>
      <c r="CS286" s="197" t="s">
        <v>2383</v>
      </c>
      <c r="CT286" s="125">
        <v>1121896021.0999999</v>
      </c>
      <c r="CU286" s="203">
        <v>767</v>
      </c>
      <c r="CV286" s="203" t="s">
        <v>2384</v>
      </c>
      <c r="CY286" s="192">
        <v>8299</v>
      </c>
      <c r="CZ286" s="192" t="s">
        <v>290</v>
      </c>
      <c r="DA286" s="201">
        <f t="shared" si="13"/>
        <v>4966502</v>
      </c>
      <c r="DB286" s="221">
        <f t="shared" si="14"/>
        <v>17513457</v>
      </c>
      <c r="DC286" s="201">
        <f t="shared" si="12"/>
        <v>17513457</v>
      </c>
      <c r="DZ286" s="181" t="s">
        <v>2385</v>
      </c>
      <c r="EA286" s="134"/>
      <c r="EB286" s="130">
        <v>86084362</v>
      </c>
      <c r="EC286" s="168">
        <v>45722</v>
      </c>
    </row>
    <row r="287" spans="1:133" x14ac:dyDescent="0.3">
      <c r="A287" s="258"/>
      <c r="B287" s="194" t="s">
        <v>2386</v>
      </c>
      <c r="C287" s="251">
        <v>1121913636</v>
      </c>
      <c r="D287" s="194" t="s">
        <v>681</v>
      </c>
      <c r="E287" s="194" t="s">
        <v>291</v>
      </c>
      <c r="F287" s="194" t="s">
        <v>2382</v>
      </c>
      <c r="G287" s="124">
        <v>45680</v>
      </c>
      <c r="H287" s="261">
        <v>22479959</v>
      </c>
      <c r="I287" s="194" t="s">
        <v>1852</v>
      </c>
      <c r="J287" s="124">
        <v>45680</v>
      </c>
      <c r="K287" s="124">
        <v>45852</v>
      </c>
      <c r="L287" s="194" t="s">
        <v>288</v>
      </c>
      <c r="M287" s="194" t="s">
        <v>288</v>
      </c>
      <c r="N287" s="194" t="s">
        <v>288</v>
      </c>
      <c r="O287" s="209">
        <v>6</v>
      </c>
      <c r="P287" s="131">
        <v>4966502</v>
      </c>
      <c r="Q287" s="200">
        <v>45680</v>
      </c>
      <c r="R287" s="190">
        <v>45716</v>
      </c>
      <c r="S287" s="131">
        <v>3920923</v>
      </c>
      <c r="T287" s="128">
        <v>45717</v>
      </c>
      <c r="U287" s="128">
        <v>45747</v>
      </c>
      <c r="V287" s="131">
        <v>3920923</v>
      </c>
      <c r="W287" s="190">
        <v>45748</v>
      </c>
      <c r="X287" s="190">
        <v>45777</v>
      </c>
      <c r="Y287" s="131">
        <v>3920923</v>
      </c>
      <c r="Z287" s="190">
        <v>45778</v>
      </c>
      <c r="AA287" s="190">
        <v>45808</v>
      </c>
      <c r="AB287" s="131">
        <v>3920923</v>
      </c>
      <c r="AC287" s="190">
        <v>45809</v>
      </c>
      <c r="AD287" s="190">
        <v>45838</v>
      </c>
      <c r="AE287" s="129">
        <v>1829765</v>
      </c>
      <c r="AF287" s="190">
        <v>45839</v>
      </c>
      <c r="AG287" s="190">
        <v>45852</v>
      </c>
      <c r="BI287" s="187" t="s">
        <v>273</v>
      </c>
      <c r="BJ287" s="196" t="s">
        <v>819</v>
      </c>
      <c r="BK287" s="195" t="s">
        <v>715</v>
      </c>
      <c r="BL287" s="189">
        <v>124</v>
      </c>
      <c r="BM287" s="190">
        <v>45680</v>
      </c>
      <c r="BN287" s="208">
        <v>178388837</v>
      </c>
      <c r="BO287" s="203">
        <v>198</v>
      </c>
      <c r="BP287" s="190">
        <v>45680</v>
      </c>
      <c r="BQ287" s="204">
        <v>22479959</v>
      </c>
      <c r="CS287" s="179" t="s">
        <v>2387</v>
      </c>
      <c r="CT287" s="198">
        <v>1121913636.2</v>
      </c>
      <c r="CU287" s="203">
        <v>767</v>
      </c>
      <c r="CV287" s="203" t="s">
        <v>2384</v>
      </c>
      <c r="CY287" s="192">
        <v>8560</v>
      </c>
      <c r="CZ287" s="192" t="s">
        <v>289</v>
      </c>
      <c r="DA287" s="201">
        <f t="shared" si="13"/>
        <v>22479959</v>
      </c>
      <c r="DB287" s="221">
        <f t="shared" si="14"/>
        <v>0</v>
      </c>
      <c r="DC287" s="201">
        <f t="shared" si="12"/>
        <v>0</v>
      </c>
      <c r="DZ287" s="181" t="s">
        <v>2388</v>
      </c>
      <c r="EA287" s="134"/>
      <c r="EB287" s="130">
        <v>86084362</v>
      </c>
      <c r="EC287" s="168">
        <v>45852</v>
      </c>
    </row>
    <row r="288" spans="1:133" x14ac:dyDescent="0.3">
      <c r="A288" s="258"/>
      <c r="B288" s="194" t="s">
        <v>2389</v>
      </c>
      <c r="C288" s="251">
        <v>1049647467</v>
      </c>
      <c r="D288" s="258" t="s">
        <v>2390</v>
      </c>
      <c r="E288" s="194" t="s">
        <v>291</v>
      </c>
      <c r="F288" s="194" t="s">
        <v>2382</v>
      </c>
      <c r="G288" s="124">
        <v>45680</v>
      </c>
      <c r="H288" s="261">
        <v>16594159</v>
      </c>
      <c r="I288" s="194" t="s">
        <v>1852</v>
      </c>
      <c r="J288" s="124">
        <v>45680</v>
      </c>
      <c r="K288" s="124">
        <v>45852</v>
      </c>
      <c r="L288" s="194" t="s">
        <v>288</v>
      </c>
      <c r="M288" s="194" t="s">
        <v>288</v>
      </c>
      <c r="N288" s="194" t="s">
        <v>288</v>
      </c>
      <c r="O288" s="209">
        <v>6</v>
      </c>
      <c r="P288" s="131">
        <v>3666151</v>
      </c>
      <c r="Q288" s="200">
        <v>45680</v>
      </c>
      <c r="R288" s="190">
        <v>45716</v>
      </c>
      <c r="S288" s="131">
        <v>2894330</v>
      </c>
      <c r="T288" s="128">
        <v>45717</v>
      </c>
      <c r="U288" s="128">
        <v>45747</v>
      </c>
      <c r="V288" s="131">
        <v>2894330</v>
      </c>
      <c r="W288" s="190">
        <v>45748</v>
      </c>
      <c r="X288" s="190">
        <v>45777</v>
      </c>
      <c r="Y288" s="131">
        <v>2894330</v>
      </c>
      <c r="Z288" s="190">
        <v>45778</v>
      </c>
      <c r="AA288" s="190">
        <v>45808</v>
      </c>
      <c r="AB288" s="131">
        <v>2894330</v>
      </c>
      <c r="AC288" s="190">
        <v>45809</v>
      </c>
      <c r="AD288" s="190">
        <v>45838</v>
      </c>
      <c r="AE288" s="129">
        <v>1350688</v>
      </c>
      <c r="AF288" s="190">
        <v>45839</v>
      </c>
      <c r="AG288" s="190">
        <v>45852</v>
      </c>
      <c r="AH288" s="399"/>
      <c r="AI288" s="400"/>
      <c r="AJ288" s="400"/>
      <c r="BI288" s="187" t="s">
        <v>273</v>
      </c>
      <c r="BJ288" s="196" t="s">
        <v>819</v>
      </c>
      <c r="BK288" s="195" t="s">
        <v>715</v>
      </c>
      <c r="BL288" s="189">
        <v>124</v>
      </c>
      <c r="BM288" s="190">
        <v>45680</v>
      </c>
      <c r="BN288" s="208">
        <v>178388837</v>
      </c>
      <c r="BO288" s="203">
        <v>199</v>
      </c>
      <c r="BP288" s="190">
        <v>45680</v>
      </c>
      <c r="BQ288" s="204">
        <v>16594159</v>
      </c>
      <c r="CS288" s="197" t="s">
        <v>2391</v>
      </c>
      <c r="CT288" s="125">
        <v>1049647467</v>
      </c>
      <c r="CU288" s="203">
        <v>767</v>
      </c>
      <c r="CV288" s="203" t="s">
        <v>2384</v>
      </c>
      <c r="CY288" s="192">
        <v>7490</v>
      </c>
      <c r="CZ288" s="192" t="s">
        <v>290</v>
      </c>
      <c r="DA288" s="201">
        <f t="shared" si="13"/>
        <v>16594159</v>
      </c>
      <c r="DB288" s="221">
        <f t="shared" si="14"/>
        <v>0</v>
      </c>
      <c r="DC288" s="201">
        <f t="shared" si="12"/>
        <v>0</v>
      </c>
      <c r="DZ288" s="403" t="s">
        <v>2392</v>
      </c>
      <c r="EA288" s="134"/>
      <c r="EB288" s="130">
        <v>86084362</v>
      </c>
      <c r="EC288" s="168">
        <v>45852</v>
      </c>
    </row>
    <row r="289" spans="1:133" x14ac:dyDescent="0.3">
      <c r="A289" s="258"/>
      <c r="B289" s="194" t="s">
        <v>2393</v>
      </c>
      <c r="C289" s="251">
        <v>3802477</v>
      </c>
      <c r="D289" s="194" t="s">
        <v>682</v>
      </c>
      <c r="E289" s="194" t="s">
        <v>291</v>
      </c>
      <c r="F289" s="194" t="s">
        <v>2382</v>
      </c>
      <c r="G289" s="124">
        <v>45680</v>
      </c>
      <c r="H289" s="261">
        <v>16594159</v>
      </c>
      <c r="I289" s="194" t="s">
        <v>1852</v>
      </c>
      <c r="J289" s="124">
        <v>45680</v>
      </c>
      <c r="K289" s="124">
        <v>45852</v>
      </c>
      <c r="L289" s="194" t="s">
        <v>288</v>
      </c>
      <c r="M289" s="194" t="s">
        <v>288</v>
      </c>
      <c r="N289" s="194" t="s">
        <v>288</v>
      </c>
      <c r="O289" s="209">
        <v>6</v>
      </c>
      <c r="P289" s="131">
        <v>3666151</v>
      </c>
      <c r="Q289" s="200">
        <v>45680</v>
      </c>
      <c r="R289" s="190">
        <v>45716</v>
      </c>
      <c r="S289" s="131">
        <v>2894330</v>
      </c>
      <c r="T289" s="128">
        <v>45717</v>
      </c>
      <c r="U289" s="128">
        <v>45747</v>
      </c>
      <c r="V289" s="131">
        <v>2894330</v>
      </c>
      <c r="W289" s="190">
        <v>45748</v>
      </c>
      <c r="X289" s="190">
        <v>45777</v>
      </c>
      <c r="Y289" s="131">
        <v>2894330</v>
      </c>
      <c r="Z289" s="190">
        <v>45778</v>
      </c>
      <c r="AA289" s="190">
        <v>45808</v>
      </c>
      <c r="AB289" s="131">
        <v>2894330</v>
      </c>
      <c r="AC289" s="190">
        <v>45809</v>
      </c>
      <c r="AD289" s="190">
        <v>45838</v>
      </c>
      <c r="AE289" s="129">
        <v>1350688</v>
      </c>
      <c r="AF289" s="190">
        <v>45839</v>
      </c>
      <c r="AG289" s="190">
        <v>45852</v>
      </c>
      <c r="BI289" s="187" t="s">
        <v>273</v>
      </c>
      <c r="BJ289" s="196" t="s">
        <v>819</v>
      </c>
      <c r="BK289" s="195" t="s">
        <v>715</v>
      </c>
      <c r="BL289" s="189">
        <v>124</v>
      </c>
      <c r="BM289" s="190">
        <v>45680</v>
      </c>
      <c r="BN289" s="208">
        <v>178388837</v>
      </c>
      <c r="BO289" s="203">
        <v>200</v>
      </c>
      <c r="BP289" s="190">
        <v>45680</v>
      </c>
      <c r="BQ289" s="204">
        <v>16594159</v>
      </c>
      <c r="CS289" s="197" t="s">
        <v>2394</v>
      </c>
      <c r="CT289" s="125">
        <v>3802477</v>
      </c>
      <c r="CU289" s="203">
        <v>767</v>
      </c>
      <c r="CV289" s="203" t="s">
        <v>2384</v>
      </c>
      <c r="CY289" s="192">
        <v>7210</v>
      </c>
      <c r="CZ289" s="192" t="s">
        <v>290</v>
      </c>
      <c r="DA289" s="201">
        <f t="shared" si="13"/>
        <v>16594159</v>
      </c>
      <c r="DB289" s="221">
        <f t="shared" si="14"/>
        <v>0</v>
      </c>
      <c r="DC289" s="201">
        <f t="shared" si="12"/>
        <v>0</v>
      </c>
      <c r="DZ289" s="181" t="s">
        <v>2395</v>
      </c>
      <c r="EA289" s="134"/>
      <c r="EB289" s="130">
        <v>86084362</v>
      </c>
      <c r="EC289" s="168">
        <v>45852</v>
      </c>
    </row>
    <row r="290" spans="1:133" x14ac:dyDescent="0.3">
      <c r="A290" s="258" t="s">
        <v>2396</v>
      </c>
      <c r="B290" s="194" t="s">
        <v>2397</v>
      </c>
      <c r="C290" s="251">
        <v>1121925902</v>
      </c>
      <c r="D290" s="258" t="s">
        <v>2398</v>
      </c>
      <c r="E290" s="194" t="s">
        <v>291</v>
      </c>
      <c r="F290" s="194" t="s">
        <v>2382</v>
      </c>
      <c r="G290" s="124">
        <v>45680</v>
      </c>
      <c r="H290" s="261">
        <v>16594159</v>
      </c>
      <c r="I290" s="194" t="s">
        <v>1852</v>
      </c>
      <c r="J290" s="124">
        <v>45680</v>
      </c>
      <c r="K290" s="124">
        <v>45852</v>
      </c>
      <c r="L290" s="194" t="s">
        <v>288</v>
      </c>
      <c r="M290" s="194" t="s">
        <v>288</v>
      </c>
      <c r="N290" s="194" t="s">
        <v>288</v>
      </c>
      <c r="O290" s="209">
        <v>6</v>
      </c>
      <c r="P290" s="131">
        <v>3666151</v>
      </c>
      <c r="Q290" s="200">
        <v>45680</v>
      </c>
      <c r="R290" s="190">
        <v>45716</v>
      </c>
      <c r="S290" s="131">
        <v>2894330</v>
      </c>
      <c r="T290" s="128">
        <v>45717</v>
      </c>
      <c r="U290" s="128">
        <v>45747</v>
      </c>
      <c r="V290" s="131">
        <v>2894330</v>
      </c>
      <c r="W290" s="190">
        <v>45748</v>
      </c>
      <c r="X290" s="190">
        <v>45777</v>
      </c>
      <c r="Y290" s="131"/>
      <c r="Z290" s="190">
        <v>45778</v>
      </c>
      <c r="AA290" s="190">
        <v>45808</v>
      </c>
      <c r="AB290" s="131"/>
      <c r="AC290" s="190">
        <v>45809</v>
      </c>
      <c r="AD290" s="190">
        <v>45838</v>
      </c>
      <c r="AE290" s="129"/>
      <c r="AF290" s="190">
        <v>45839</v>
      </c>
      <c r="AG290" s="190">
        <v>45852</v>
      </c>
      <c r="BI290" s="187" t="s">
        <v>273</v>
      </c>
      <c r="BJ290" s="196" t="s">
        <v>819</v>
      </c>
      <c r="BK290" s="195" t="s">
        <v>715</v>
      </c>
      <c r="BL290" s="189">
        <v>124</v>
      </c>
      <c r="BM290" s="190">
        <v>45680</v>
      </c>
      <c r="BN290" s="208">
        <v>178388837</v>
      </c>
      <c r="BO290" s="203">
        <v>201</v>
      </c>
      <c r="BP290" s="190">
        <v>45680</v>
      </c>
      <c r="BQ290" s="204">
        <v>16594159</v>
      </c>
      <c r="CS290" s="230" t="s">
        <v>2394</v>
      </c>
      <c r="CT290" s="125">
        <v>1121925902</v>
      </c>
      <c r="CU290" s="203">
        <v>767</v>
      </c>
      <c r="CV290" s="203" t="s">
        <v>2384</v>
      </c>
      <c r="CY290" s="192">
        <v>8299</v>
      </c>
      <c r="CZ290" s="192" t="s">
        <v>290</v>
      </c>
      <c r="DA290" s="201">
        <f t="shared" si="13"/>
        <v>9454811</v>
      </c>
      <c r="DB290" s="221">
        <f t="shared" si="14"/>
        <v>7139348</v>
      </c>
      <c r="DC290" s="201">
        <f t="shared" si="12"/>
        <v>7139348</v>
      </c>
      <c r="DZ290" s="181" t="s">
        <v>2399</v>
      </c>
      <c r="EA290" s="134"/>
      <c r="EB290" s="130">
        <v>86084362</v>
      </c>
      <c r="EC290" s="168">
        <v>45783</v>
      </c>
    </row>
    <row r="291" spans="1:133" ht="14.4" x14ac:dyDescent="0.3">
      <c r="A291" s="258"/>
      <c r="B291" s="194" t="s">
        <v>2400</v>
      </c>
      <c r="C291" s="251">
        <v>1110519424</v>
      </c>
      <c r="D291" s="194" t="s">
        <v>683</v>
      </c>
      <c r="E291" s="194" t="s">
        <v>291</v>
      </c>
      <c r="F291" s="194" t="s">
        <v>2382</v>
      </c>
      <c r="G291" s="124">
        <v>45680</v>
      </c>
      <c r="H291" s="261">
        <v>16594159</v>
      </c>
      <c r="I291" s="194" t="s">
        <v>1852</v>
      </c>
      <c r="J291" s="124">
        <v>45680</v>
      </c>
      <c r="K291" s="124">
        <v>45852</v>
      </c>
      <c r="L291" s="194" t="s">
        <v>288</v>
      </c>
      <c r="M291" s="194" t="s">
        <v>288</v>
      </c>
      <c r="N291" s="194" t="s">
        <v>288</v>
      </c>
      <c r="O291" s="209">
        <v>6</v>
      </c>
      <c r="P291" s="131">
        <v>3666151</v>
      </c>
      <c r="Q291" s="200">
        <v>45680</v>
      </c>
      <c r="R291" s="190">
        <v>45716</v>
      </c>
      <c r="S291" s="131">
        <v>2894330</v>
      </c>
      <c r="T291" s="128">
        <v>45717</v>
      </c>
      <c r="U291" s="128">
        <v>45747</v>
      </c>
      <c r="V291" s="131">
        <v>2894330</v>
      </c>
      <c r="W291" s="190">
        <v>45748</v>
      </c>
      <c r="X291" s="190">
        <v>45777</v>
      </c>
      <c r="Y291" s="131">
        <v>2894330</v>
      </c>
      <c r="Z291" s="190">
        <v>45778</v>
      </c>
      <c r="AA291" s="190">
        <v>45808</v>
      </c>
      <c r="AB291" s="131">
        <v>2894330</v>
      </c>
      <c r="AC291" s="190">
        <v>45809</v>
      </c>
      <c r="AD291" s="190">
        <v>45838</v>
      </c>
      <c r="AE291" s="129">
        <v>1350688</v>
      </c>
      <c r="AF291" s="190">
        <v>45839</v>
      </c>
      <c r="AG291" s="190">
        <v>45852</v>
      </c>
      <c r="AH291" s="375"/>
      <c r="AI291" s="222"/>
      <c r="AJ291" s="222"/>
      <c r="BI291" s="187" t="s">
        <v>273</v>
      </c>
      <c r="BJ291" s="196" t="s">
        <v>819</v>
      </c>
      <c r="BK291" s="195" t="s">
        <v>715</v>
      </c>
      <c r="BL291" s="189">
        <v>124</v>
      </c>
      <c r="BM291" s="190">
        <v>45680</v>
      </c>
      <c r="BN291" s="208">
        <v>178388837</v>
      </c>
      <c r="BO291" s="203">
        <v>202</v>
      </c>
      <c r="BP291" s="190">
        <v>45680</v>
      </c>
      <c r="BQ291" s="204">
        <v>16594159</v>
      </c>
      <c r="CS291" s="197" t="s">
        <v>2394</v>
      </c>
      <c r="CT291" s="199">
        <v>1110519424</v>
      </c>
      <c r="CU291" s="203">
        <v>767</v>
      </c>
      <c r="CV291" s="203" t="s">
        <v>2384</v>
      </c>
      <c r="CY291" s="189">
        <v>8299</v>
      </c>
      <c r="CZ291" s="189" t="s">
        <v>290</v>
      </c>
      <c r="DA291" s="201">
        <f t="shared" si="13"/>
        <v>16594159</v>
      </c>
      <c r="DB291" s="221">
        <f t="shared" si="14"/>
        <v>0</v>
      </c>
      <c r="DC291" s="201">
        <f t="shared" si="12"/>
        <v>0</v>
      </c>
      <c r="DZ291" s="181" t="s">
        <v>2401</v>
      </c>
      <c r="EA291" s="134"/>
      <c r="EB291" s="130">
        <v>86084362</v>
      </c>
      <c r="EC291" s="168">
        <v>45852</v>
      </c>
    </row>
    <row r="292" spans="1:133" x14ac:dyDescent="0.3">
      <c r="A292" s="258"/>
      <c r="B292" s="194" t="s">
        <v>2402</v>
      </c>
      <c r="C292" s="253">
        <v>1121962050</v>
      </c>
      <c r="D292" s="186" t="s">
        <v>684</v>
      </c>
      <c r="E292" s="194" t="s">
        <v>292</v>
      </c>
      <c r="F292" s="194" t="s">
        <v>2403</v>
      </c>
      <c r="G292" s="124">
        <v>45680</v>
      </c>
      <c r="H292" s="261">
        <v>14728245</v>
      </c>
      <c r="I292" s="194" t="s">
        <v>1852</v>
      </c>
      <c r="J292" s="124">
        <v>45680</v>
      </c>
      <c r="K292" s="124">
        <v>45852</v>
      </c>
      <c r="L292" s="194" t="s">
        <v>288</v>
      </c>
      <c r="M292" s="194" t="s">
        <v>288</v>
      </c>
      <c r="N292" s="194" t="s">
        <v>288</v>
      </c>
      <c r="O292" s="209">
        <v>6</v>
      </c>
      <c r="P292" s="131">
        <v>3253915</v>
      </c>
      <c r="Q292" s="200">
        <v>45680</v>
      </c>
      <c r="R292" s="190">
        <v>45716</v>
      </c>
      <c r="S292" s="131">
        <v>2568880</v>
      </c>
      <c r="T292" s="128">
        <v>45717</v>
      </c>
      <c r="U292" s="128">
        <v>45747</v>
      </c>
      <c r="V292" s="131">
        <v>2568880</v>
      </c>
      <c r="W292" s="190">
        <v>45748</v>
      </c>
      <c r="X292" s="190">
        <v>45777</v>
      </c>
      <c r="Y292" s="131">
        <v>2568880</v>
      </c>
      <c r="Z292" s="190">
        <v>45778</v>
      </c>
      <c r="AA292" s="190">
        <v>45808</v>
      </c>
      <c r="AB292" s="131">
        <v>2568880</v>
      </c>
      <c r="AC292" s="190">
        <v>45809</v>
      </c>
      <c r="AD292" s="190">
        <v>45838</v>
      </c>
      <c r="AE292" s="129">
        <v>1198810</v>
      </c>
      <c r="AF292" s="190">
        <v>45839</v>
      </c>
      <c r="AG292" s="190">
        <v>45852</v>
      </c>
      <c r="BI292" s="187" t="s">
        <v>273</v>
      </c>
      <c r="BJ292" s="196" t="s">
        <v>819</v>
      </c>
      <c r="BK292" s="195" t="s">
        <v>715</v>
      </c>
      <c r="BL292" s="189">
        <v>124</v>
      </c>
      <c r="BM292" s="190">
        <v>45680</v>
      </c>
      <c r="BN292" s="208">
        <v>178388837</v>
      </c>
      <c r="BO292" s="203">
        <v>203</v>
      </c>
      <c r="BP292" s="190">
        <v>45680</v>
      </c>
      <c r="BQ292" s="204">
        <v>14728245</v>
      </c>
      <c r="CS292" s="197" t="s">
        <v>2404</v>
      </c>
      <c r="CT292" s="136">
        <v>1121962050.5999999</v>
      </c>
      <c r="CU292" s="203">
        <v>767</v>
      </c>
      <c r="CV292" s="203" t="s">
        <v>2384</v>
      </c>
      <c r="CY292" s="192">
        <v>7490</v>
      </c>
      <c r="CZ292" s="192" t="s">
        <v>290</v>
      </c>
      <c r="DA292" s="201">
        <f t="shared" si="13"/>
        <v>14728245</v>
      </c>
      <c r="DB292" s="221">
        <f t="shared" si="14"/>
        <v>0</v>
      </c>
      <c r="DC292" s="201">
        <f t="shared" si="12"/>
        <v>0</v>
      </c>
      <c r="DZ292" s="181" t="s">
        <v>2405</v>
      </c>
      <c r="EA292" s="134"/>
      <c r="EB292" s="130">
        <v>86084362</v>
      </c>
      <c r="EC292" s="168">
        <v>45852</v>
      </c>
    </row>
    <row r="293" spans="1:133" x14ac:dyDescent="0.3">
      <c r="A293" s="194"/>
      <c r="B293" s="194" t="s">
        <v>2406</v>
      </c>
      <c r="C293" s="251">
        <v>1006780132</v>
      </c>
      <c r="D293" s="194" t="s">
        <v>685</v>
      </c>
      <c r="E293" s="194" t="s">
        <v>291</v>
      </c>
      <c r="F293" s="194" t="s">
        <v>686</v>
      </c>
      <c r="G293" s="124">
        <v>45680</v>
      </c>
      <c r="H293" s="261">
        <v>16594159</v>
      </c>
      <c r="I293" s="194" t="s">
        <v>1852</v>
      </c>
      <c r="J293" s="124">
        <v>45680</v>
      </c>
      <c r="K293" s="124">
        <v>45852</v>
      </c>
      <c r="L293" s="194" t="s">
        <v>288</v>
      </c>
      <c r="M293" s="194" t="s">
        <v>288</v>
      </c>
      <c r="N293" s="194" t="s">
        <v>288</v>
      </c>
      <c r="O293" s="209">
        <v>6</v>
      </c>
      <c r="P293" s="131">
        <v>3666151</v>
      </c>
      <c r="Q293" s="200">
        <v>45680</v>
      </c>
      <c r="R293" s="190">
        <v>45716</v>
      </c>
      <c r="S293" s="131">
        <v>2894330</v>
      </c>
      <c r="T293" s="128">
        <v>45717</v>
      </c>
      <c r="U293" s="128">
        <v>45747</v>
      </c>
      <c r="V293" s="131">
        <v>2894330</v>
      </c>
      <c r="W293" s="190">
        <v>45748</v>
      </c>
      <c r="X293" s="190">
        <v>45777</v>
      </c>
      <c r="Y293" s="131">
        <v>2894330</v>
      </c>
      <c r="Z293" s="190">
        <v>45778</v>
      </c>
      <c r="AA293" s="190">
        <v>45808</v>
      </c>
      <c r="AB293" s="131">
        <v>2894330</v>
      </c>
      <c r="AC293" s="190">
        <v>45809</v>
      </c>
      <c r="AD293" s="190">
        <v>45838</v>
      </c>
      <c r="AE293" s="129">
        <v>1350688</v>
      </c>
      <c r="AF293" s="190">
        <v>45839</v>
      </c>
      <c r="AG293" s="190">
        <v>45852</v>
      </c>
      <c r="AH293" s="399"/>
      <c r="AI293" s="400"/>
      <c r="AJ293" s="400"/>
      <c r="BI293" s="192" t="s">
        <v>278</v>
      </c>
      <c r="BJ293" s="187" t="s">
        <v>332</v>
      </c>
      <c r="BK293" s="192" t="s">
        <v>280</v>
      </c>
      <c r="BL293" s="189">
        <v>138</v>
      </c>
      <c r="BM293" s="190">
        <v>45680</v>
      </c>
      <c r="BN293" s="208">
        <v>2002609177</v>
      </c>
      <c r="BO293" s="203">
        <v>381</v>
      </c>
      <c r="BP293" s="190">
        <v>45680</v>
      </c>
      <c r="BQ293" s="204">
        <v>16594159</v>
      </c>
      <c r="CS293" s="197" t="s">
        <v>2407</v>
      </c>
      <c r="CT293" s="199">
        <v>1006780132</v>
      </c>
      <c r="CU293" s="203">
        <v>336</v>
      </c>
      <c r="CV293" s="203" t="s">
        <v>806</v>
      </c>
      <c r="CY293" s="192">
        <v>8299</v>
      </c>
      <c r="CZ293" s="192" t="s">
        <v>290</v>
      </c>
      <c r="DA293" s="201">
        <f t="shared" si="13"/>
        <v>16594159</v>
      </c>
      <c r="DB293" s="221">
        <f t="shared" si="14"/>
        <v>0</v>
      </c>
      <c r="DC293" s="201">
        <f t="shared" si="12"/>
        <v>0</v>
      </c>
      <c r="DZ293" s="279" t="s">
        <v>2408</v>
      </c>
      <c r="EA293" s="134" t="s">
        <v>714</v>
      </c>
      <c r="EB293" s="130">
        <v>17346234</v>
      </c>
      <c r="EC293" s="168">
        <v>45852</v>
      </c>
    </row>
    <row r="294" spans="1:133" x14ac:dyDescent="0.3">
      <c r="A294" s="194"/>
      <c r="B294" s="194" t="s">
        <v>2409</v>
      </c>
      <c r="C294" s="251">
        <v>1121840882</v>
      </c>
      <c r="D294" s="194" t="s">
        <v>687</v>
      </c>
      <c r="E294" s="194" t="s">
        <v>291</v>
      </c>
      <c r="F294" s="194" t="s">
        <v>2410</v>
      </c>
      <c r="G294" s="124">
        <v>45680</v>
      </c>
      <c r="H294" s="261">
        <v>18604105</v>
      </c>
      <c r="I294" s="194" t="s">
        <v>1852</v>
      </c>
      <c r="J294" s="124">
        <v>45680</v>
      </c>
      <c r="K294" s="124">
        <v>45852</v>
      </c>
      <c r="L294" s="194" t="s">
        <v>288</v>
      </c>
      <c r="M294" s="194" t="s">
        <v>288</v>
      </c>
      <c r="N294" s="194" t="s">
        <v>288</v>
      </c>
      <c r="O294" s="209">
        <v>6</v>
      </c>
      <c r="P294" s="131">
        <v>4110209</v>
      </c>
      <c r="Q294" s="200">
        <v>45680</v>
      </c>
      <c r="R294" s="190">
        <v>45716</v>
      </c>
      <c r="S294" s="131">
        <v>3244902</v>
      </c>
      <c r="T294" s="128">
        <v>45717</v>
      </c>
      <c r="U294" s="128">
        <v>45747</v>
      </c>
      <c r="V294" s="131">
        <v>3244902</v>
      </c>
      <c r="W294" s="190">
        <v>45748</v>
      </c>
      <c r="X294" s="190">
        <v>45777</v>
      </c>
      <c r="Y294" s="131">
        <v>3244902</v>
      </c>
      <c r="Z294" s="190">
        <v>45778</v>
      </c>
      <c r="AA294" s="190">
        <v>45808</v>
      </c>
      <c r="AB294" s="131">
        <v>3244902</v>
      </c>
      <c r="AC294" s="190">
        <v>45809</v>
      </c>
      <c r="AD294" s="190">
        <v>45838</v>
      </c>
      <c r="AE294" s="129">
        <v>1514288</v>
      </c>
      <c r="AF294" s="190">
        <v>45839</v>
      </c>
      <c r="AG294" s="190">
        <v>45852</v>
      </c>
      <c r="BI294" s="185" t="s">
        <v>275</v>
      </c>
      <c r="BJ294" s="185" t="s">
        <v>283</v>
      </c>
      <c r="BK294" s="185" t="s">
        <v>276</v>
      </c>
      <c r="BL294" s="189">
        <v>125</v>
      </c>
      <c r="BM294" s="190">
        <v>45680</v>
      </c>
      <c r="BN294" s="208">
        <v>306967712</v>
      </c>
      <c r="BO294" s="203">
        <v>212</v>
      </c>
      <c r="BP294" s="190">
        <v>45680</v>
      </c>
      <c r="BQ294" s="204">
        <v>18604105</v>
      </c>
      <c r="CS294" s="197" t="s">
        <v>2411</v>
      </c>
      <c r="CT294" s="199">
        <v>1121840882</v>
      </c>
      <c r="CU294" s="203">
        <v>717</v>
      </c>
      <c r="CV294" s="203" t="s">
        <v>357</v>
      </c>
      <c r="CY294" s="192">
        <v>7490</v>
      </c>
      <c r="CZ294" s="192" t="s">
        <v>290</v>
      </c>
      <c r="DA294" s="201">
        <f t="shared" si="13"/>
        <v>18604105</v>
      </c>
      <c r="DB294" s="221">
        <f t="shared" si="14"/>
        <v>0</v>
      </c>
      <c r="DC294" s="201">
        <f t="shared" si="12"/>
        <v>0</v>
      </c>
      <c r="DZ294" s="181" t="s">
        <v>2412</v>
      </c>
      <c r="EA294" s="134"/>
      <c r="EB294" s="130">
        <v>86074342</v>
      </c>
      <c r="EC294" s="168">
        <v>45852</v>
      </c>
    </row>
    <row r="295" spans="1:133" x14ac:dyDescent="0.3">
      <c r="A295" s="194" t="s">
        <v>2413</v>
      </c>
      <c r="B295" s="395" t="s">
        <v>2414</v>
      </c>
      <c r="C295" s="251">
        <v>86082880</v>
      </c>
      <c r="D295" s="395" t="s">
        <v>688</v>
      </c>
      <c r="E295" s="194" t="s">
        <v>292</v>
      </c>
      <c r="F295" s="194" t="s">
        <v>2415</v>
      </c>
      <c r="G295" s="124">
        <v>45680</v>
      </c>
      <c r="H295" s="261">
        <v>18604105</v>
      </c>
      <c r="I295" s="194" t="s">
        <v>1852</v>
      </c>
      <c r="J295" s="124">
        <v>45680</v>
      </c>
      <c r="K295" s="124">
        <v>45852</v>
      </c>
      <c r="L295" s="194" t="s">
        <v>288</v>
      </c>
      <c r="M295" s="194" t="s">
        <v>288</v>
      </c>
      <c r="N295" s="194" t="s">
        <v>288</v>
      </c>
      <c r="O295" s="209">
        <v>6</v>
      </c>
      <c r="P295" s="131">
        <v>4110209</v>
      </c>
      <c r="Q295" s="200">
        <v>45680</v>
      </c>
      <c r="R295" s="190">
        <v>45716</v>
      </c>
      <c r="S295" s="131">
        <v>3244902</v>
      </c>
      <c r="T295" s="128">
        <v>45717</v>
      </c>
      <c r="U295" s="128">
        <v>45747</v>
      </c>
      <c r="V295" s="131">
        <v>3244902</v>
      </c>
      <c r="W295" s="190">
        <v>45748</v>
      </c>
      <c r="X295" s="190">
        <v>45777</v>
      </c>
      <c r="Y295" s="131">
        <v>3244902</v>
      </c>
      <c r="Z295" s="190">
        <v>45778</v>
      </c>
      <c r="AA295" s="190">
        <v>45808</v>
      </c>
      <c r="AB295" s="131">
        <v>3244902</v>
      </c>
      <c r="AC295" s="190">
        <v>45809</v>
      </c>
      <c r="AD295" s="190">
        <v>45838</v>
      </c>
      <c r="AE295" s="129">
        <v>1514288</v>
      </c>
      <c r="AF295" s="190">
        <v>45839</v>
      </c>
      <c r="AG295" s="190">
        <v>45852</v>
      </c>
      <c r="BI295" s="185" t="s">
        <v>275</v>
      </c>
      <c r="BJ295" s="185" t="s">
        <v>283</v>
      </c>
      <c r="BK295" s="185" t="s">
        <v>276</v>
      </c>
      <c r="BL295" s="444">
        <v>509</v>
      </c>
      <c r="BM295" s="445">
        <v>45728</v>
      </c>
      <c r="BN295" s="446">
        <v>126334851</v>
      </c>
      <c r="BO295" s="447">
        <v>1984</v>
      </c>
      <c r="BP295" s="445">
        <v>45728</v>
      </c>
      <c r="BQ295" s="448">
        <v>18604105</v>
      </c>
      <c r="CI295" s="283">
        <v>1</v>
      </c>
      <c r="CJ295" s="169">
        <v>45728</v>
      </c>
      <c r="CS295" s="212" t="s">
        <v>2416</v>
      </c>
      <c r="CT295" s="199">
        <v>86082880</v>
      </c>
      <c r="CU295" s="447">
        <v>764</v>
      </c>
      <c r="CV295" s="447" t="s">
        <v>357</v>
      </c>
      <c r="CY295" s="192">
        <v>8559</v>
      </c>
      <c r="CZ295" s="192" t="s">
        <v>809</v>
      </c>
      <c r="DA295" s="201">
        <f t="shared" si="13"/>
        <v>18604105</v>
      </c>
      <c r="DB295" s="221">
        <f t="shared" si="14"/>
        <v>0</v>
      </c>
      <c r="DC295" s="201">
        <f t="shared" si="12"/>
        <v>0</v>
      </c>
      <c r="DZ295" s="181" t="s">
        <v>2417</v>
      </c>
      <c r="EA295" s="134"/>
      <c r="EB295" s="130">
        <v>86074342</v>
      </c>
      <c r="EC295" s="168">
        <v>45852</v>
      </c>
    </row>
    <row r="296" spans="1:133" ht="14.4" x14ac:dyDescent="0.3">
      <c r="A296" s="194"/>
      <c r="B296" s="194" t="s">
        <v>2418</v>
      </c>
      <c r="C296" s="253">
        <v>40380294</v>
      </c>
      <c r="D296" s="186" t="s">
        <v>689</v>
      </c>
      <c r="E296" s="194" t="s">
        <v>291</v>
      </c>
      <c r="F296" s="194" t="s">
        <v>2419</v>
      </c>
      <c r="G296" s="124">
        <v>45680</v>
      </c>
      <c r="H296" s="261">
        <v>22479959</v>
      </c>
      <c r="I296" s="194" t="s">
        <v>1852</v>
      </c>
      <c r="J296" s="124">
        <v>45680</v>
      </c>
      <c r="K296" s="124">
        <v>45852</v>
      </c>
      <c r="L296" s="194" t="s">
        <v>288</v>
      </c>
      <c r="M296" s="194" t="s">
        <v>288</v>
      </c>
      <c r="N296" s="194" t="s">
        <v>288</v>
      </c>
      <c r="O296" s="209">
        <v>6</v>
      </c>
      <c r="P296" s="131">
        <v>4966502</v>
      </c>
      <c r="Q296" s="200">
        <v>45680</v>
      </c>
      <c r="R296" s="190">
        <v>45716</v>
      </c>
      <c r="S296" s="131">
        <v>3920923</v>
      </c>
      <c r="T296" s="128">
        <v>45717</v>
      </c>
      <c r="U296" s="128">
        <v>45747</v>
      </c>
      <c r="V296" s="131">
        <v>3920923</v>
      </c>
      <c r="W296" s="190">
        <v>45748</v>
      </c>
      <c r="X296" s="190">
        <v>45777</v>
      </c>
      <c r="Y296" s="131">
        <v>3920923</v>
      </c>
      <c r="Z296" s="190">
        <v>45778</v>
      </c>
      <c r="AA296" s="190">
        <v>45808</v>
      </c>
      <c r="AB296" s="131">
        <v>3920923</v>
      </c>
      <c r="AC296" s="190">
        <v>45809</v>
      </c>
      <c r="AD296" s="190">
        <v>45838</v>
      </c>
      <c r="AE296" s="129">
        <v>1829765</v>
      </c>
      <c r="AF296" s="190">
        <v>45839</v>
      </c>
      <c r="AG296" s="190">
        <v>45852</v>
      </c>
      <c r="AH296" s="375"/>
      <c r="AI296" s="222"/>
      <c r="AJ296" s="222"/>
      <c r="BI296" s="185" t="s">
        <v>275</v>
      </c>
      <c r="BJ296" s="187" t="s">
        <v>2420</v>
      </c>
      <c r="BK296" s="187" t="s">
        <v>2421</v>
      </c>
      <c r="BL296" s="189">
        <v>125</v>
      </c>
      <c r="BM296" s="190">
        <v>45680</v>
      </c>
      <c r="BN296" s="208">
        <v>306967712</v>
      </c>
      <c r="BO296" s="203">
        <v>214</v>
      </c>
      <c r="BP296" s="190">
        <v>45680</v>
      </c>
      <c r="BQ296" s="204">
        <v>22479959</v>
      </c>
      <c r="CS296" s="197" t="s">
        <v>2422</v>
      </c>
      <c r="CT296" s="132">
        <v>40380294</v>
      </c>
      <c r="CU296" s="203">
        <v>717</v>
      </c>
      <c r="CV296" s="203" t="s">
        <v>357</v>
      </c>
      <c r="CY296" s="192">
        <v>7220</v>
      </c>
      <c r="CZ296" s="192" t="s">
        <v>290</v>
      </c>
      <c r="DA296" s="201">
        <f t="shared" si="13"/>
        <v>22479959</v>
      </c>
      <c r="DB296" s="221">
        <f t="shared" si="14"/>
        <v>0</v>
      </c>
      <c r="DC296" s="201">
        <f t="shared" si="12"/>
        <v>0</v>
      </c>
      <c r="DZ296" s="181" t="s">
        <v>2423</v>
      </c>
      <c r="EA296" s="134"/>
      <c r="EB296" s="130">
        <v>40381925</v>
      </c>
      <c r="EC296" s="168">
        <v>45852</v>
      </c>
    </row>
    <row r="297" spans="1:133" x14ac:dyDescent="0.3">
      <c r="A297" s="194"/>
      <c r="B297" s="194" t="s">
        <v>2424</v>
      </c>
      <c r="C297" s="251">
        <v>41058618</v>
      </c>
      <c r="D297" s="194" t="s">
        <v>690</v>
      </c>
      <c r="E297" s="194" t="s">
        <v>291</v>
      </c>
      <c r="F297" s="194" t="s">
        <v>2419</v>
      </c>
      <c r="G297" s="124">
        <v>45680</v>
      </c>
      <c r="H297" s="261">
        <v>22479959</v>
      </c>
      <c r="I297" s="194" t="s">
        <v>1852</v>
      </c>
      <c r="J297" s="124">
        <v>45680</v>
      </c>
      <c r="K297" s="124">
        <v>45852</v>
      </c>
      <c r="L297" s="194" t="s">
        <v>288</v>
      </c>
      <c r="M297" s="194" t="s">
        <v>288</v>
      </c>
      <c r="N297" s="194" t="s">
        <v>288</v>
      </c>
      <c r="O297" s="209">
        <v>6</v>
      </c>
      <c r="P297" s="131">
        <v>4966502</v>
      </c>
      <c r="Q297" s="200">
        <v>45680</v>
      </c>
      <c r="R297" s="190">
        <v>45716</v>
      </c>
      <c r="S297" s="131">
        <v>3920923</v>
      </c>
      <c r="T297" s="128">
        <v>45717</v>
      </c>
      <c r="U297" s="128">
        <v>45747</v>
      </c>
      <c r="V297" s="131">
        <v>3920923</v>
      </c>
      <c r="W297" s="190">
        <v>45748</v>
      </c>
      <c r="X297" s="190">
        <v>45777</v>
      </c>
      <c r="Y297" s="131">
        <v>3920923</v>
      </c>
      <c r="Z297" s="190">
        <v>45778</v>
      </c>
      <c r="AA297" s="190">
        <v>45808</v>
      </c>
      <c r="AB297" s="131">
        <v>3920923</v>
      </c>
      <c r="AC297" s="190">
        <v>45809</v>
      </c>
      <c r="AD297" s="190">
        <v>45838</v>
      </c>
      <c r="AE297" s="129">
        <v>1829765</v>
      </c>
      <c r="AF297" s="190">
        <v>45839</v>
      </c>
      <c r="AG297" s="190">
        <v>45852</v>
      </c>
      <c r="BI297" s="185" t="s">
        <v>275</v>
      </c>
      <c r="BJ297" s="187" t="s">
        <v>2420</v>
      </c>
      <c r="BK297" s="187" t="s">
        <v>2421</v>
      </c>
      <c r="BL297" s="189">
        <v>125</v>
      </c>
      <c r="BM297" s="190">
        <v>45680</v>
      </c>
      <c r="BN297" s="208">
        <v>306967712</v>
      </c>
      <c r="BO297" s="203">
        <v>215</v>
      </c>
      <c r="BP297" s="190">
        <v>45680</v>
      </c>
      <c r="BQ297" s="204">
        <v>22479959</v>
      </c>
      <c r="CS297" s="197" t="s">
        <v>2422</v>
      </c>
      <c r="CT297" s="198">
        <v>41058618</v>
      </c>
      <c r="CU297" s="203">
        <v>717</v>
      </c>
      <c r="CV297" s="203" t="s">
        <v>357</v>
      </c>
      <c r="CY297" s="192">
        <v>8299</v>
      </c>
      <c r="CZ297" s="192" t="s">
        <v>290</v>
      </c>
      <c r="DA297" s="201">
        <f t="shared" si="13"/>
        <v>22479959</v>
      </c>
      <c r="DB297" s="221">
        <f t="shared" si="14"/>
        <v>0</v>
      </c>
      <c r="DC297" s="201">
        <f t="shared" si="12"/>
        <v>0</v>
      </c>
      <c r="DZ297" s="181" t="s">
        <v>2425</v>
      </c>
      <c r="EA297" s="134"/>
      <c r="EB297" s="130">
        <v>40381925</v>
      </c>
      <c r="EC297" s="168">
        <v>45852</v>
      </c>
    </row>
    <row r="298" spans="1:133" x14ac:dyDescent="0.3">
      <c r="A298" s="194"/>
      <c r="B298" s="194" t="s">
        <v>2426</v>
      </c>
      <c r="C298" s="253">
        <v>1234790105</v>
      </c>
      <c r="D298" s="186" t="s">
        <v>691</v>
      </c>
      <c r="E298" s="194" t="s">
        <v>291</v>
      </c>
      <c r="F298" s="194" t="s">
        <v>2419</v>
      </c>
      <c r="G298" s="124">
        <v>45680</v>
      </c>
      <c r="H298" s="261">
        <v>22479959</v>
      </c>
      <c r="I298" s="194" t="s">
        <v>1852</v>
      </c>
      <c r="J298" s="124">
        <v>45680</v>
      </c>
      <c r="K298" s="124">
        <v>45852</v>
      </c>
      <c r="L298" s="194" t="s">
        <v>288</v>
      </c>
      <c r="M298" s="194" t="s">
        <v>288</v>
      </c>
      <c r="N298" s="194" t="s">
        <v>288</v>
      </c>
      <c r="O298" s="209">
        <v>6</v>
      </c>
      <c r="P298" s="131">
        <v>4966502</v>
      </c>
      <c r="Q298" s="200">
        <v>45680</v>
      </c>
      <c r="R298" s="190">
        <v>45716</v>
      </c>
      <c r="S298" s="131">
        <v>3920923</v>
      </c>
      <c r="T298" s="128">
        <v>45717</v>
      </c>
      <c r="U298" s="128">
        <v>45747</v>
      </c>
      <c r="V298" s="131">
        <v>3920923</v>
      </c>
      <c r="W298" s="190">
        <v>45748</v>
      </c>
      <c r="X298" s="190">
        <v>45777</v>
      </c>
      <c r="Y298" s="131">
        <v>3920923</v>
      </c>
      <c r="Z298" s="190">
        <v>45778</v>
      </c>
      <c r="AA298" s="190">
        <v>45808</v>
      </c>
      <c r="AB298" s="131">
        <v>3920923</v>
      </c>
      <c r="AC298" s="190">
        <v>45809</v>
      </c>
      <c r="AD298" s="190">
        <v>45838</v>
      </c>
      <c r="AE298" s="129">
        <v>1829765</v>
      </c>
      <c r="AF298" s="190">
        <v>45839</v>
      </c>
      <c r="AG298" s="190">
        <v>45852</v>
      </c>
      <c r="AH298" s="399"/>
      <c r="AI298" s="400"/>
      <c r="AJ298" s="400"/>
      <c r="BI298" s="185" t="s">
        <v>275</v>
      </c>
      <c r="BJ298" s="187" t="s">
        <v>2420</v>
      </c>
      <c r="BK298" s="187" t="s">
        <v>2421</v>
      </c>
      <c r="BL298" s="189">
        <v>125</v>
      </c>
      <c r="BM298" s="190">
        <v>45680</v>
      </c>
      <c r="BN298" s="208">
        <v>306967712</v>
      </c>
      <c r="BO298" s="203">
        <v>216</v>
      </c>
      <c r="BP298" s="190">
        <v>45680</v>
      </c>
      <c r="BQ298" s="204">
        <v>22479959</v>
      </c>
      <c r="CS298" s="197" t="s">
        <v>2422</v>
      </c>
      <c r="CT298" s="199">
        <v>1234790105</v>
      </c>
      <c r="CU298" s="203">
        <v>717</v>
      </c>
      <c r="CV298" s="203" t="s">
        <v>357</v>
      </c>
      <c r="CY298" s="227">
        <v>7220</v>
      </c>
      <c r="CZ298" s="188" t="s">
        <v>290</v>
      </c>
      <c r="DA298" s="201">
        <f t="shared" si="13"/>
        <v>22479959</v>
      </c>
      <c r="DB298" s="221">
        <f t="shared" si="14"/>
        <v>0</v>
      </c>
      <c r="DC298" s="201">
        <f t="shared" si="12"/>
        <v>0</v>
      </c>
      <c r="DZ298" s="181" t="s">
        <v>2427</v>
      </c>
      <c r="EA298" s="134"/>
      <c r="EB298" s="130">
        <v>40381925</v>
      </c>
      <c r="EC298" s="168">
        <v>45852</v>
      </c>
    </row>
    <row r="299" spans="1:133" x14ac:dyDescent="0.3">
      <c r="A299" s="194"/>
      <c r="B299" s="194" t="s">
        <v>2428</v>
      </c>
      <c r="C299" s="251">
        <v>31007488</v>
      </c>
      <c r="D299" s="194" t="s">
        <v>692</v>
      </c>
      <c r="E299" s="194" t="s">
        <v>291</v>
      </c>
      <c r="F299" s="194" t="s">
        <v>2419</v>
      </c>
      <c r="G299" s="124">
        <v>45680</v>
      </c>
      <c r="H299" s="261">
        <v>22479959</v>
      </c>
      <c r="I299" s="194" t="s">
        <v>1852</v>
      </c>
      <c r="J299" s="124">
        <v>45680</v>
      </c>
      <c r="K299" s="124">
        <v>45852</v>
      </c>
      <c r="L299" s="194" t="s">
        <v>288</v>
      </c>
      <c r="M299" s="194" t="s">
        <v>288</v>
      </c>
      <c r="N299" s="194" t="s">
        <v>288</v>
      </c>
      <c r="O299" s="209">
        <v>6</v>
      </c>
      <c r="P299" s="131">
        <v>4966502</v>
      </c>
      <c r="Q299" s="200">
        <v>45680</v>
      </c>
      <c r="R299" s="190">
        <v>45716</v>
      </c>
      <c r="S299" s="131">
        <v>3920923</v>
      </c>
      <c r="T299" s="128">
        <v>45717</v>
      </c>
      <c r="U299" s="128">
        <v>45747</v>
      </c>
      <c r="V299" s="131">
        <v>3920923</v>
      </c>
      <c r="W299" s="190">
        <v>45748</v>
      </c>
      <c r="X299" s="190">
        <v>45777</v>
      </c>
      <c r="Y299" s="131">
        <v>3920923</v>
      </c>
      <c r="Z299" s="190">
        <v>45778</v>
      </c>
      <c r="AA299" s="190">
        <v>45808</v>
      </c>
      <c r="AB299" s="131">
        <v>3920923</v>
      </c>
      <c r="AC299" s="190">
        <v>45809</v>
      </c>
      <c r="AD299" s="190">
        <v>45838</v>
      </c>
      <c r="AE299" s="129">
        <v>1829765</v>
      </c>
      <c r="AF299" s="190">
        <v>45839</v>
      </c>
      <c r="AG299" s="190">
        <v>45852</v>
      </c>
      <c r="BI299" s="185" t="s">
        <v>275</v>
      </c>
      <c r="BJ299" s="187" t="s">
        <v>2420</v>
      </c>
      <c r="BK299" s="187" t="s">
        <v>2421</v>
      </c>
      <c r="BL299" s="189">
        <v>125</v>
      </c>
      <c r="BM299" s="190">
        <v>45680</v>
      </c>
      <c r="BN299" s="208">
        <v>306967712</v>
      </c>
      <c r="BO299" s="203">
        <v>217</v>
      </c>
      <c r="BP299" s="190">
        <v>45680</v>
      </c>
      <c r="BQ299" s="204">
        <v>22479959</v>
      </c>
      <c r="CS299" s="197" t="s">
        <v>2422</v>
      </c>
      <c r="CT299" s="198">
        <v>31007488</v>
      </c>
      <c r="CU299" s="203">
        <v>717</v>
      </c>
      <c r="CV299" s="203" t="s">
        <v>357</v>
      </c>
      <c r="CY299" s="192">
        <v>7220</v>
      </c>
      <c r="CZ299" s="192" t="s">
        <v>290</v>
      </c>
      <c r="DA299" s="201">
        <f t="shared" si="13"/>
        <v>22479959</v>
      </c>
      <c r="DB299" s="221">
        <f t="shared" si="14"/>
        <v>0</v>
      </c>
      <c r="DC299" s="201">
        <f t="shared" si="12"/>
        <v>0</v>
      </c>
      <c r="DZ299" s="181" t="s">
        <v>2429</v>
      </c>
      <c r="EA299" s="134"/>
      <c r="EB299" s="130">
        <v>40381925</v>
      </c>
      <c r="EC299" s="168">
        <v>45852</v>
      </c>
    </row>
    <row r="300" spans="1:133" x14ac:dyDescent="0.3">
      <c r="A300" s="194"/>
      <c r="B300" s="194" t="s">
        <v>2430</v>
      </c>
      <c r="C300" s="253">
        <v>40328405</v>
      </c>
      <c r="D300" s="186" t="s">
        <v>693</v>
      </c>
      <c r="E300" s="194" t="s">
        <v>291</v>
      </c>
      <c r="F300" s="194" t="s">
        <v>2419</v>
      </c>
      <c r="G300" s="124">
        <v>45680</v>
      </c>
      <c r="H300" s="261">
        <v>22479959</v>
      </c>
      <c r="I300" s="194" t="s">
        <v>1852</v>
      </c>
      <c r="J300" s="124">
        <v>45680</v>
      </c>
      <c r="K300" s="124">
        <v>45852</v>
      </c>
      <c r="L300" s="194" t="s">
        <v>288</v>
      </c>
      <c r="M300" s="194" t="s">
        <v>288</v>
      </c>
      <c r="N300" s="194" t="s">
        <v>288</v>
      </c>
      <c r="O300" s="209">
        <v>6</v>
      </c>
      <c r="P300" s="131">
        <v>4966502</v>
      </c>
      <c r="Q300" s="200">
        <v>45680</v>
      </c>
      <c r="R300" s="190">
        <v>45716</v>
      </c>
      <c r="S300" s="131">
        <v>3920923</v>
      </c>
      <c r="T300" s="128">
        <v>45717</v>
      </c>
      <c r="U300" s="128">
        <v>45747</v>
      </c>
      <c r="V300" s="131">
        <v>3920923</v>
      </c>
      <c r="W300" s="190">
        <v>45748</v>
      </c>
      <c r="X300" s="190">
        <v>45777</v>
      </c>
      <c r="Y300" s="131">
        <v>3920923</v>
      </c>
      <c r="Z300" s="190">
        <v>45778</v>
      </c>
      <c r="AA300" s="190">
        <v>45808</v>
      </c>
      <c r="AB300" s="131">
        <v>3920923</v>
      </c>
      <c r="AC300" s="190">
        <v>45809</v>
      </c>
      <c r="AD300" s="190">
        <v>45838</v>
      </c>
      <c r="AE300" s="129">
        <v>1829765</v>
      </c>
      <c r="AF300" s="190">
        <v>45839</v>
      </c>
      <c r="AG300" s="190">
        <v>45852</v>
      </c>
      <c r="BI300" s="185" t="s">
        <v>275</v>
      </c>
      <c r="BJ300" s="187" t="s">
        <v>2420</v>
      </c>
      <c r="BK300" s="187" t="s">
        <v>2421</v>
      </c>
      <c r="BL300" s="189">
        <v>125</v>
      </c>
      <c r="BM300" s="190">
        <v>45680</v>
      </c>
      <c r="BN300" s="208">
        <v>306967712</v>
      </c>
      <c r="BO300" s="203">
        <v>218</v>
      </c>
      <c r="BP300" s="190">
        <v>45680</v>
      </c>
      <c r="BQ300" s="204">
        <v>22479959</v>
      </c>
      <c r="CS300" s="197" t="s">
        <v>2422</v>
      </c>
      <c r="CT300" s="132">
        <v>40328405.399999999</v>
      </c>
      <c r="CU300" s="203">
        <v>717</v>
      </c>
      <c r="CV300" s="203" t="s">
        <v>357</v>
      </c>
      <c r="CY300" s="192">
        <v>7490</v>
      </c>
      <c r="CZ300" s="192" t="s">
        <v>290</v>
      </c>
      <c r="DA300" s="201">
        <f t="shared" si="13"/>
        <v>22479959</v>
      </c>
      <c r="DB300" s="221">
        <f t="shared" si="14"/>
        <v>0</v>
      </c>
      <c r="DC300" s="201">
        <f t="shared" si="12"/>
        <v>0</v>
      </c>
      <c r="DZ300" s="181" t="s">
        <v>2431</v>
      </c>
      <c r="EA300" s="134"/>
      <c r="EB300" s="130">
        <v>40381925</v>
      </c>
      <c r="EC300" s="168">
        <v>45852</v>
      </c>
    </row>
    <row r="301" spans="1:133" ht="14.4" x14ac:dyDescent="0.3">
      <c r="A301" s="194"/>
      <c r="B301" s="194" t="s">
        <v>2432</v>
      </c>
      <c r="C301" s="253">
        <v>86079834</v>
      </c>
      <c r="D301" s="186" t="s">
        <v>694</v>
      </c>
      <c r="E301" s="194" t="s">
        <v>291</v>
      </c>
      <c r="F301" s="194" t="s">
        <v>2419</v>
      </c>
      <c r="G301" s="124">
        <v>45680</v>
      </c>
      <c r="H301" s="261">
        <v>22479953</v>
      </c>
      <c r="I301" s="194" t="s">
        <v>1852</v>
      </c>
      <c r="J301" s="124">
        <v>45680</v>
      </c>
      <c r="K301" s="124">
        <v>45852</v>
      </c>
      <c r="L301" s="194" t="s">
        <v>288</v>
      </c>
      <c r="M301" s="194" t="s">
        <v>288</v>
      </c>
      <c r="N301" s="194" t="s">
        <v>288</v>
      </c>
      <c r="O301" s="209">
        <v>6</v>
      </c>
      <c r="P301" s="131">
        <v>4966502</v>
      </c>
      <c r="Q301" s="200">
        <v>45680</v>
      </c>
      <c r="R301" s="190">
        <v>45716</v>
      </c>
      <c r="S301" s="131">
        <v>3920923</v>
      </c>
      <c r="T301" s="128">
        <v>45717</v>
      </c>
      <c r="U301" s="128">
        <v>45747</v>
      </c>
      <c r="V301" s="131">
        <v>3920923</v>
      </c>
      <c r="W301" s="190">
        <v>45748</v>
      </c>
      <c r="X301" s="190">
        <v>45777</v>
      </c>
      <c r="Y301" s="131">
        <v>3920923</v>
      </c>
      <c r="Z301" s="190">
        <v>45778</v>
      </c>
      <c r="AA301" s="190">
        <v>45808</v>
      </c>
      <c r="AB301" s="131">
        <v>3920923</v>
      </c>
      <c r="AC301" s="190">
        <v>45809</v>
      </c>
      <c r="AD301" s="190">
        <v>45838</v>
      </c>
      <c r="AE301" s="129">
        <v>1829759</v>
      </c>
      <c r="AF301" s="190">
        <v>45839</v>
      </c>
      <c r="AG301" s="190">
        <v>45852</v>
      </c>
      <c r="AH301" s="375"/>
      <c r="AI301" s="222"/>
      <c r="AJ301" s="222"/>
      <c r="BI301" s="185" t="s">
        <v>275</v>
      </c>
      <c r="BJ301" s="187" t="s">
        <v>2420</v>
      </c>
      <c r="BK301" s="187" t="s">
        <v>2421</v>
      </c>
      <c r="BL301" s="189">
        <v>125</v>
      </c>
      <c r="BM301" s="190">
        <v>45680</v>
      </c>
      <c r="BN301" s="208">
        <v>306967712</v>
      </c>
      <c r="BO301" s="203">
        <v>219</v>
      </c>
      <c r="BP301" s="190">
        <v>45680</v>
      </c>
      <c r="BQ301" s="204">
        <v>22479953</v>
      </c>
      <c r="CS301" s="197" t="s">
        <v>2422</v>
      </c>
      <c r="CT301" s="132">
        <v>86079834.900000006</v>
      </c>
      <c r="CU301" s="203">
        <v>717</v>
      </c>
      <c r="CV301" s="203" t="s">
        <v>357</v>
      </c>
      <c r="CY301" s="192">
        <v>7490</v>
      </c>
      <c r="CZ301" s="192" t="s">
        <v>290</v>
      </c>
      <c r="DA301" s="201">
        <f t="shared" si="13"/>
        <v>22479953</v>
      </c>
      <c r="DB301" s="221">
        <f t="shared" si="14"/>
        <v>0</v>
      </c>
      <c r="DC301" s="201">
        <f t="shared" si="12"/>
        <v>0</v>
      </c>
      <c r="DZ301" s="181" t="s">
        <v>2433</v>
      </c>
      <c r="EA301" s="134"/>
      <c r="EB301" s="130">
        <v>40381925</v>
      </c>
      <c r="EC301" s="168">
        <v>45852</v>
      </c>
    </row>
    <row r="302" spans="1:133" x14ac:dyDescent="0.3">
      <c r="A302" s="194" t="s">
        <v>311</v>
      </c>
      <c r="B302" s="194" t="s">
        <v>2434</v>
      </c>
      <c r="C302" s="251">
        <v>86048717</v>
      </c>
      <c r="D302" s="194" t="s">
        <v>695</v>
      </c>
      <c r="E302" s="194" t="s">
        <v>292</v>
      </c>
      <c r="F302" s="194" t="s">
        <v>312</v>
      </c>
      <c r="G302" s="124">
        <v>45680</v>
      </c>
      <c r="H302" s="261">
        <v>11046184</v>
      </c>
      <c r="I302" s="194" t="s">
        <v>1852</v>
      </c>
      <c r="J302" s="124">
        <v>45680</v>
      </c>
      <c r="K302" s="124">
        <v>45852</v>
      </c>
      <c r="L302" s="194" t="s">
        <v>288</v>
      </c>
      <c r="M302" s="194" t="s">
        <v>288</v>
      </c>
      <c r="N302" s="194" t="s">
        <v>288</v>
      </c>
      <c r="O302" s="209">
        <v>6</v>
      </c>
      <c r="P302" s="131">
        <v>2440436</v>
      </c>
      <c r="Q302" s="200">
        <v>45680</v>
      </c>
      <c r="R302" s="190">
        <v>45716</v>
      </c>
      <c r="S302" s="131">
        <v>1926660</v>
      </c>
      <c r="T302" s="128">
        <v>45717</v>
      </c>
      <c r="U302" s="128">
        <v>45747</v>
      </c>
      <c r="V302" s="131">
        <v>1926660</v>
      </c>
      <c r="W302" s="190">
        <v>45748</v>
      </c>
      <c r="X302" s="190">
        <v>45777</v>
      </c>
      <c r="Y302" s="131">
        <v>1926660</v>
      </c>
      <c r="Z302" s="190">
        <v>45778</v>
      </c>
      <c r="AA302" s="190">
        <v>45808</v>
      </c>
      <c r="AB302" s="131">
        <v>1926660</v>
      </c>
      <c r="AC302" s="190">
        <v>45809</v>
      </c>
      <c r="AD302" s="190">
        <v>45838</v>
      </c>
      <c r="AE302" s="129">
        <v>899108</v>
      </c>
      <c r="AF302" s="190">
        <v>45839</v>
      </c>
      <c r="AG302" s="190">
        <v>45852</v>
      </c>
      <c r="BI302" s="192" t="s">
        <v>278</v>
      </c>
      <c r="BJ302" s="187" t="s">
        <v>332</v>
      </c>
      <c r="BK302" s="192" t="s">
        <v>280</v>
      </c>
      <c r="BL302" s="189">
        <v>138</v>
      </c>
      <c r="BM302" s="190">
        <v>45680</v>
      </c>
      <c r="BN302" s="208">
        <v>2002609177</v>
      </c>
      <c r="BO302" s="203">
        <v>292</v>
      </c>
      <c r="BP302" s="190">
        <v>45680</v>
      </c>
      <c r="BQ302" s="204">
        <v>11046184</v>
      </c>
      <c r="CS302" s="197" t="s">
        <v>1839</v>
      </c>
      <c r="CT302" s="199">
        <v>86048717.200000003</v>
      </c>
      <c r="CU302" s="203">
        <v>504</v>
      </c>
      <c r="CV302" s="203" t="s">
        <v>770</v>
      </c>
      <c r="CY302" s="192">
        <v>8299</v>
      </c>
      <c r="CZ302" s="192" t="s">
        <v>290</v>
      </c>
      <c r="DA302" s="201">
        <f t="shared" si="13"/>
        <v>11046184</v>
      </c>
      <c r="DB302" s="221">
        <f t="shared" si="14"/>
        <v>0</v>
      </c>
      <c r="DC302" s="201">
        <f t="shared" si="12"/>
        <v>0</v>
      </c>
      <c r="DZ302" s="279" t="s">
        <v>2435</v>
      </c>
      <c r="EA302" s="134" t="s">
        <v>278</v>
      </c>
      <c r="EB302" s="130">
        <v>17346234</v>
      </c>
      <c r="EC302" s="168">
        <v>45852</v>
      </c>
    </row>
    <row r="303" spans="1:133" x14ac:dyDescent="0.3">
      <c r="A303" s="194"/>
      <c r="B303" s="194" t="s">
        <v>2436</v>
      </c>
      <c r="C303" s="251">
        <v>1121954316</v>
      </c>
      <c r="D303" s="194" t="s">
        <v>696</v>
      </c>
      <c r="E303" s="194" t="s">
        <v>291</v>
      </c>
      <c r="F303" s="194" t="s">
        <v>2003</v>
      </c>
      <c r="G303" s="124">
        <v>45680</v>
      </c>
      <c r="H303" s="261">
        <v>22479959</v>
      </c>
      <c r="I303" s="194" t="s">
        <v>1852</v>
      </c>
      <c r="J303" s="124">
        <v>45680</v>
      </c>
      <c r="K303" s="124">
        <v>45852</v>
      </c>
      <c r="L303" s="194" t="s">
        <v>288</v>
      </c>
      <c r="M303" s="194" t="s">
        <v>288</v>
      </c>
      <c r="N303" s="194" t="s">
        <v>288</v>
      </c>
      <c r="O303" s="209">
        <v>6</v>
      </c>
      <c r="P303" s="131">
        <v>4966502</v>
      </c>
      <c r="Q303" s="200">
        <v>45680</v>
      </c>
      <c r="R303" s="190">
        <v>45716</v>
      </c>
      <c r="S303" s="131">
        <v>3920923</v>
      </c>
      <c r="T303" s="128">
        <v>45717</v>
      </c>
      <c r="U303" s="128">
        <v>45747</v>
      </c>
      <c r="V303" s="131">
        <v>3920923</v>
      </c>
      <c r="W303" s="190">
        <v>45748</v>
      </c>
      <c r="X303" s="190">
        <v>45777</v>
      </c>
      <c r="Y303" s="131">
        <v>3920923</v>
      </c>
      <c r="Z303" s="190">
        <v>45778</v>
      </c>
      <c r="AA303" s="190">
        <v>45808</v>
      </c>
      <c r="AB303" s="131">
        <v>3920923</v>
      </c>
      <c r="AC303" s="190">
        <v>45809</v>
      </c>
      <c r="AD303" s="190">
        <v>45838</v>
      </c>
      <c r="AE303" s="129">
        <v>1829765</v>
      </c>
      <c r="AF303" s="190">
        <v>45839</v>
      </c>
      <c r="AG303" s="190">
        <v>45852</v>
      </c>
      <c r="AH303" s="399"/>
      <c r="AI303" s="400"/>
      <c r="AJ303" s="400"/>
      <c r="BI303" s="187" t="s">
        <v>279</v>
      </c>
      <c r="BJ303" s="187" t="s">
        <v>328</v>
      </c>
      <c r="BK303" s="187" t="s">
        <v>327</v>
      </c>
      <c r="BL303" s="189">
        <v>123</v>
      </c>
      <c r="BM303" s="190">
        <v>45680</v>
      </c>
      <c r="BN303" s="208">
        <v>63564022</v>
      </c>
      <c r="BO303" s="203">
        <v>192</v>
      </c>
      <c r="BP303" s="190">
        <v>45680</v>
      </c>
      <c r="BQ303" s="204">
        <v>22479959</v>
      </c>
      <c r="CS303" s="197" t="s">
        <v>2437</v>
      </c>
      <c r="CT303" s="199">
        <v>1121954316</v>
      </c>
      <c r="CU303" s="203">
        <v>757</v>
      </c>
      <c r="CV303" s="203" t="s">
        <v>769</v>
      </c>
      <c r="CY303" s="192">
        <v>7490</v>
      </c>
      <c r="CZ303" s="192" t="s">
        <v>290</v>
      </c>
      <c r="DA303" s="201">
        <f t="shared" si="13"/>
        <v>22479959</v>
      </c>
      <c r="DB303" s="221">
        <f t="shared" si="14"/>
        <v>0</v>
      </c>
      <c r="DC303" s="201">
        <f t="shared" si="12"/>
        <v>0</v>
      </c>
      <c r="DZ303" s="181" t="s">
        <v>2438</v>
      </c>
      <c r="EA303" s="134"/>
      <c r="EB303" s="130">
        <v>1121822030</v>
      </c>
      <c r="EC303" s="168">
        <v>45852</v>
      </c>
    </row>
    <row r="304" spans="1:133" x14ac:dyDescent="0.3">
      <c r="A304" s="194"/>
      <c r="B304" s="194" t="s">
        <v>2439</v>
      </c>
      <c r="C304" s="251">
        <v>1121816409</v>
      </c>
      <c r="D304" s="194" t="s">
        <v>697</v>
      </c>
      <c r="E304" s="194" t="s">
        <v>292</v>
      </c>
      <c r="F304" s="194" t="s">
        <v>698</v>
      </c>
      <c r="G304" s="124">
        <v>45680</v>
      </c>
      <c r="H304" s="261">
        <v>11492365</v>
      </c>
      <c r="I304" s="194" t="s">
        <v>296</v>
      </c>
      <c r="J304" s="124">
        <v>45680</v>
      </c>
      <c r="K304" s="124">
        <v>45830</v>
      </c>
      <c r="L304" s="194" t="s">
        <v>288</v>
      </c>
      <c r="M304" s="194" t="s">
        <v>288</v>
      </c>
      <c r="N304" s="194" t="s">
        <v>288</v>
      </c>
      <c r="O304" s="209">
        <v>5</v>
      </c>
      <c r="P304" s="131">
        <v>2911399</v>
      </c>
      <c r="Q304" s="200">
        <v>45680</v>
      </c>
      <c r="R304" s="190">
        <v>45716</v>
      </c>
      <c r="S304" s="131">
        <v>2298473</v>
      </c>
      <c r="T304" s="128">
        <v>45717</v>
      </c>
      <c r="U304" s="128">
        <v>45747</v>
      </c>
      <c r="V304" s="131">
        <v>2298473</v>
      </c>
      <c r="W304" s="190">
        <v>45748</v>
      </c>
      <c r="X304" s="190">
        <v>45777</v>
      </c>
      <c r="Y304" s="131">
        <v>2298473</v>
      </c>
      <c r="Z304" s="190">
        <v>45778</v>
      </c>
      <c r="AA304" s="190">
        <v>45808</v>
      </c>
      <c r="AB304" s="131">
        <v>1685547</v>
      </c>
      <c r="AC304" s="190">
        <v>45809</v>
      </c>
      <c r="AD304" s="190">
        <v>45830</v>
      </c>
      <c r="AE304" s="129"/>
      <c r="AF304" s="190"/>
      <c r="AG304" s="190"/>
      <c r="AH304" s="399"/>
      <c r="AI304" s="400"/>
      <c r="AJ304" s="400"/>
      <c r="BI304" s="192" t="s">
        <v>278</v>
      </c>
      <c r="BJ304" s="187" t="s">
        <v>332</v>
      </c>
      <c r="BK304" s="192" t="s">
        <v>280</v>
      </c>
      <c r="BL304" s="189">
        <v>138</v>
      </c>
      <c r="BM304" s="190">
        <v>45680</v>
      </c>
      <c r="BN304" s="208">
        <v>2002609177</v>
      </c>
      <c r="BO304" s="203">
        <v>304</v>
      </c>
      <c r="BP304" s="190">
        <v>45680</v>
      </c>
      <c r="BQ304" s="204">
        <v>11492365</v>
      </c>
      <c r="CS304" s="197" t="s">
        <v>753</v>
      </c>
      <c r="CT304" s="198">
        <v>1121816409.0999999</v>
      </c>
      <c r="CU304" s="203">
        <v>109</v>
      </c>
      <c r="CV304" s="203" t="s">
        <v>1425</v>
      </c>
      <c r="CY304" s="192">
        <v>8299</v>
      </c>
      <c r="CZ304" s="192" t="s">
        <v>290</v>
      </c>
      <c r="DA304" s="201">
        <f t="shared" si="13"/>
        <v>11492365</v>
      </c>
      <c r="DB304" s="221">
        <f t="shared" si="14"/>
        <v>0</v>
      </c>
      <c r="DC304" s="201">
        <f t="shared" si="12"/>
        <v>0</v>
      </c>
      <c r="DZ304" s="279" t="s">
        <v>2440</v>
      </c>
      <c r="EA304" s="134" t="s">
        <v>297</v>
      </c>
      <c r="EB304" s="130">
        <v>17346234</v>
      </c>
      <c r="EC304" s="168">
        <v>45840</v>
      </c>
    </row>
    <row r="305" spans="1:133" x14ac:dyDescent="0.3">
      <c r="A305" s="258"/>
      <c r="B305" s="194" t="s">
        <v>2441</v>
      </c>
      <c r="C305" s="251">
        <v>1121856924</v>
      </c>
      <c r="D305" s="194" t="s">
        <v>699</v>
      </c>
      <c r="E305" s="194" t="s">
        <v>291</v>
      </c>
      <c r="F305" s="194" t="s">
        <v>2382</v>
      </c>
      <c r="G305" s="124">
        <v>45680</v>
      </c>
      <c r="H305" s="261">
        <v>29844081</v>
      </c>
      <c r="I305" s="194" t="s">
        <v>1852</v>
      </c>
      <c r="J305" s="124">
        <v>45680</v>
      </c>
      <c r="K305" s="124">
        <v>45852</v>
      </c>
      <c r="L305" s="194" t="s">
        <v>288</v>
      </c>
      <c r="M305" s="194" t="s">
        <v>288</v>
      </c>
      <c r="N305" s="194" t="s">
        <v>288</v>
      </c>
      <c r="O305" s="209">
        <v>6</v>
      </c>
      <c r="P305" s="131">
        <v>6593460</v>
      </c>
      <c r="Q305" s="200">
        <v>45680</v>
      </c>
      <c r="R305" s="190">
        <v>45716</v>
      </c>
      <c r="S305" s="131">
        <v>5205363</v>
      </c>
      <c r="T305" s="128">
        <v>45717</v>
      </c>
      <c r="U305" s="128">
        <v>45747</v>
      </c>
      <c r="V305" s="131">
        <v>5205363</v>
      </c>
      <c r="W305" s="190">
        <v>45748</v>
      </c>
      <c r="X305" s="190">
        <v>45777</v>
      </c>
      <c r="Y305" s="131">
        <v>5205363</v>
      </c>
      <c r="Z305" s="190">
        <v>45778</v>
      </c>
      <c r="AA305" s="190">
        <v>45808</v>
      </c>
      <c r="AB305" s="131">
        <v>5205363</v>
      </c>
      <c r="AC305" s="190">
        <v>45809</v>
      </c>
      <c r="AD305" s="190">
        <v>45838</v>
      </c>
      <c r="AE305" s="129">
        <v>2429169</v>
      </c>
      <c r="AF305" s="190">
        <v>45839</v>
      </c>
      <c r="AG305" s="190">
        <v>45852</v>
      </c>
      <c r="BI305" s="187" t="s">
        <v>273</v>
      </c>
      <c r="BJ305" s="196" t="s">
        <v>819</v>
      </c>
      <c r="BK305" s="195" t="s">
        <v>715</v>
      </c>
      <c r="BL305" s="189">
        <v>124</v>
      </c>
      <c r="BM305" s="190">
        <v>45680</v>
      </c>
      <c r="BN305" s="208">
        <v>178388837</v>
      </c>
      <c r="BO305" s="203">
        <v>204</v>
      </c>
      <c r="BP305" s="190">
        <v>45680</v>
      </c>
      <c r="BQ305" s="204">
        <v>29844081</v>
      </c>
      <c r="CS305" s="197" t="s">
        <v>2442</v>
      </c>
      <c r="CT305" s="198">
        <v>1121856924.4000001</v>
      </c>
      <c r="CU305" s="203">
        <v>767</v>
      </c>
      <c r="CV305" s="203" t="s">
        <v>2384</v>
      </c>
      <c r="CY305" s="192">
        <v>7020</v>
      </c>
      <c r="CZ305" s="192" t="s">
        <v>289</v>
      </c>
      <c r="DA305" s="201">
        <f t="shared" si="13"/>
        <v>29844081</v>
      </c>
      <c r="DB305" s="221">
        <f t="shared" si="14"/>
        <v>0</v>
      </c>
      <c r="DC305" s="201">
        <f t="shared" si="12"/>
        <v>0</v>
      </c>
      <c r="DZ305" s="181" t="s">
        <v>2443</v>
      </c>
      <c r="EA305" s="134"/>
      <c r="EB305" s="130">
        <v>86084362</v>
      </c>
      <c r="EC305" s="168">
        <v>45852</v>
      </c>
    </row>
    <row r="306" spans="1:133" x14ac:dyDescent="0.3">
      <c r="A306" s="258"/>
      <c r="B306" s="194" t="s">
        <v>2444</v>
      </c>
      <c r="C306" s="251">
        <v>1121819817</v>
      </c>
      <c r="D306" s="194" t="s">
        <v>700</v>
      </c>
      <c r="E306" s="194" t="s">
        <v>291</v>
      </c>
      <c r="F306" s="194" t="s">
        <v>2382</v>
      </c>
      <c r="G306" s="124">
        <v>45680</v>
      </c>
      <c r="H306" s="261">
        <v>22479957</v>
      </c>
      <c r="I306" s="194" t="s">
        <v>1852</v>
      </c>
      <c r="J306" s="124">
        <v>45680</v>
      </c>
      <c r="K306" s="124">
        <v>45852</v>
      </c>
      <c r="L306" s="194" t="s">
        <v>288</v>
      </c>
      <c r="M306" s="194" t="s">
        <v>288</v>
      </c>
      <c r="N306" s="194" t="s">
        <v>288</v>
      </c>
      <c r="O306" s="209">
        <v>6</v>
      </c>
      <c r="P306" s="131">
        <v>4966502</v>
      </c>
      <c r="Q306" s="200">
        <v>45680</v>
      </c>
      <c r="R306" s="190">
        <v>45716</v>
      </c>
      <c r="S306" s="131">
        <v>3920923</v>
      </c>
      <c r="T306" s="128">
        <v>45717</v>
      </c>
      <c r="U306" s="128">
        <v>45747</v>
      </c>
      <c r="V306" s="131">
        <v>3920923</v>
      </c>
      <c r="W306" s="190">
        <v>45748</v>
      </c>
      <c r="X306" s="190">
        <v>45777</v>
      </c>
      <c r="Y306" s="131">
        <v>3920923</v>
      </c>
      <c r="Z306" s="190">
        <v>45778</v>
      </c>
      <c r="AA306" s="190">
        <v>45808</v>
      </c>
      <c r="AB306" s="131">
        <v>3920923</v>
      </c>
      <c r="AC306" s="190">
        <v>45809</v>
      </c>
      <c r="AD306" s="190">
        <v>45838</v>
      </c>
      <c r="AE306" s="129">
        <v>1829763</v>
      </c>
      <c r="AF306" s="190">
        <v>45839</v>
      </c>
      <c r="AG306" s="190">
        <v>45852</v>
      </c>
      <c r="BI306" s="187" t="s">
        <v>273</v>
      </c>
      <c r="BJ306" s="196" t="s">
        <v>819</v>
      </c>
      <c r="BK306" s="195" t="s">
        <v>715</v>
      </c>
      <c r="BL306" s="189">
        <v>124</v>
      </c>
      <c r="BM306" s="190">
        <v>45680</v>
      </c>
      <c r="BN306" s="208">
        <v>178388837</v>
      </c>
      <c r="BO306" s="203">
        <v>205</v>
      </c>
      <c r="BP306" s="190">
        <v>45680</v>
      </c>
      <c r="BQ306" s="204">
        <v>22479957</v>
      </c>
      <c r="CS306" s="197" t="s">
        <v>2445</v>
      </c>
      <c r="CT306" s="199">
        <v>1121819817.7</v>
      </c>
      <c r="CU306" s="203">
        <v>767</v>
      </c>
      <c r="CV306" s="203" t="s">
        <v>2384</v>
      </c>
      <c r="CY306" s="192">
        <v>6920</v>
      </c>
      <c r="CZ306" s="192" t="s">
        <v>289</v>
      </c>
      <c r="DA306" s="201">
        <f t="shared" si="13"/>
        <v>22479957</v>
      </c>
      <c r="DB306" s="221">
        <f t="shared" si="14"/>
        <v>0</v>
      </c>
      <c r="DC306" s="201">
        <f t="shared" si="12"/>
        <v>0</v>
      </c>
      <c r="DZ306" s="181" t="s">
        <v>2446</v>
      </c>
      <c r="EA306" s="134"/>
      <c r="EB306" s="130">
        <v>86084362</v>
      </c>
      <c r="EC306" s="168">
        <v>45852</v>
      </c>
    </row>
    <row r="307" spans="1:133" ht="14.4" x14ac:dyDescent="0.3">
      <c r="A307" s="194"/>
      <c r="B307" s="194" t="s">
        <v>2447</v>
      </c>
      <c r="C307" s="251">
        <v>1121935319</v>
      </c>
      <c r="D307" s="194" t="s">
        <v>2448</v>
      </c>
      <c r="E307" s="194" t="s">
        <v>291</v>
      </c>
      <c r="F307" s="194" t="s">
        <v>2195</v>
      </c>
      <c r="G307" s="124">
        <v>45680</v>
      </c>
      <c r="H307" s="261">
        <v>18604105</v>
      </c>
      <c r="I307" s="194" t="s">
        <v>1852</v>
      </c>
      <c r="J307" s="124">
        <v>45680</v>
      </c>
      <c r="K307" s="124">
        <v>45852</v>
      </c>
      <c r="L307" s="194" t="s">
        <v>288</v>
      </c>
      <c r="M307" s="194" t="s">
        <v>288</v>
      </c>
      <c r="N307" s="194" t="s">
        <v>288</v>
      </c>
      <c r="O307" s="209">
        <v>6</v>
      </c>
      <c r="P307" s="131">
        <v>4110209</v>
      </c>
      <c r="Q307" s="200">
        <v>45680</v>
      </c>
      <c r="R307" s="190">
        <v>45716</v>
      </c>
      <c r="S307" s="131">
        <v>3244902</v>
      </c>
      <c r="T307" s="128">
        <v>45717</v>
      </c>
      <c r="U307" s="128">
        <v>45747</v>
      </c>
      <c r="V307" s="131">
        <v>3244902</v>
      </c>
      <c r="W307" s="190">
        <v>45748</v>
      </c>
      <c r="X307" s="190">
        <v>45777</v>
      </c>
      <c r="Y307" s="131">
        <v>3244902</v>
      </c>
      <c r="Z307" s="190">
        <v>45778</v>
      </c>
      <c r="AA307" s="190">
        <v>45808</v>
      </c>
      <c r="AB307" s="131">
        <v>3244902</v>
      </c>
      <c r="AC307" s="190">
        <v>45809</v>
      </c>
      <c r="AD307" s="190">
        <v>45838</v>
      </c>
      <c r="AE307" s="129">
        <v>1514288</v>
      </c>
      <c r="AF307" s="190">
        <v>45839</v>
      </c>
      <c r="AG307" s="190">
        <v>45852</v>
      </c>
      <c r="AH307" s="375"/>
      <c r="AI307" s="222"/>
      <c r="AJ307" s="222"/>
      <c r="BI307" s="195" t="s">
        <v>277</v>
      </c>
      <c r="BJ307" s="187" t="s">
        <v>707</v>
      </c>
      <c r="BK307" s="195" t="s">
        <v>708</v>
      </c>
      <c r="BL307" s="189">
        <v>137</v>
      </c>
      <c r="BM307" s="190">
        <v>45680</v>
      </c>
      <c r="BN307" s="208">
        <v>265108473</v>
      </c>
      <c r="BO307" s="203">
        <v>273</v>
      </c>
      <c r="BP307" s="190">
        <v>45680</v>
      </c>
      <c r="BQ307" s="204">
        <v>18604105</v>
      </c>
      <c r="CS307" s="197" t="s">
        <v>2449</v>
      </c>
      <c r="CT307" s="199">
        <v>1121935319</v>
      </c>
      <c r="CU307" s="203">
        <v>734</v>
      </c>
      <c r="CV307" s="203" t="s">
        <v>778</v>
      </c>
      <c r="CY307" s="192">
        <v>8299</v>
      </c>
      <c r="CZ307" s="192" t="s">
        <v>290</v>
      </c>
      <c r="DA307" s="201">
        <f t="shared" si="13"/>
        <v>18604105</v>
      </c>
      <c r="DB307" s="221">
        <f t="shared" si="14"/>
        <v>0</v>
      </c>
      <c r="DC307" s="201">
        <f t="shared" si="12"/>
        <v>0</v>
      </c>
      <c r="DZ307" s="181" t="s">
        <v>2450</v>
      </c>
      <c r="EA307" s="134"/>
      <c r="EB307" s="130">
        <v>52518905</v>
      </c>
      <c r="EC307" s="168">
        <v>45852</v>
      </c>
    </row>
    <row r="308" spans="1:133" x14ac:dyDescent="0.3">
      <c r="A308" s="194"/>
      <c r="B308" s="194" t="s">
        <v>2451</v>
      </c>
      <c r="C308" s="253">
        <v>1019041601</v>
      </c>
      <c r="D308" s="194" t="s">
        <v>2452</v>
      </c>
      <c r="E308" s="194" t="s">
        <v>291</v>
      </c>
      <c r="F308" s="194" t="s">
        <v>2195</v>
      </c>
      <c r="G308" s="124">
        <v>45680</v>
      </c>
      <c r="H308" s="261">
        <v>18604103</v>
      </c>
      <c r="I308" s="194" t="s">
        <v>1852</v>
      </c>
      <c r="J308" s="124">
        <v>45680</v>
      </c>
      <c r="K308" s="124">
        <v>45852</v>
      </c>
      <c r="L308" s="194" t="s">
        <v>288</v>
      </c>
      <c r="M308" s="194" t="s">
        <v>288</v>
      </c>
      <c r="N308" s="194" t="s">
        <v>288</v>
      </c>
      <c r="O308" s="209">
        <v>6</v>
      </c>
      <c r="P308" s="131">
        <v>4110209</v>
      </c>
      <c r="Q308" s="200">
        <v>45680</v>
      </c>
      <c r="R308" s="190">
        <v>45716</v>
      </c>
      <c r="S308" s="131">
        <v>3244902</v>
      </c>
      <c r="T308" s="128">
        <v>45717</v>
      </c>
      <c r="U308" s="128">
        <v>45747</v>
      </c>
      <c r="V308" s="131">
        <v>3244902</v>
      </c>
      <c r="W308" s="190">
        <v>45748</v>
      </c>
      <c r="X308" s="190">
        <v>45777</v>
      </c>
      <c r="Y308" s="131">
        <v>3244902</v>
      </c>
      <c r="Z308" s="190">
        <v>45778</v>
      </c>
      <c r="AA308" s="190">
        <v>45808</v>
      </c>
      <c r="AB308" s="131">
        <v>3244902</v>
      </c>
      <c r="AC308" s="190">
        <v>45809</v>
      </c>
      <c r="AD308" s="190">
        <v>45838</v>
      </c>
      <c r="AE308" s="129">
        <v>1514286</v>
      </c>
      <c r="AF308" s="190">
        <v>45839</v>
      </c>
      <c r="AG308" s="190">
        <v>45852</v>
      </c>
      <c r="BI308" s="195" t="s">
        <v>277</v>
      </c>
      <c r="BJ308" s="187" t="s">
        <v>707</v>
      </c>
      <c r="BK308" s="195" t="s">
        <v>708</v>
      </c>
      <c r="BL308" s="189">
        <v>137</v>
      </c>
      <c r="BM308" s="190">
        <v>45680</v>
      </c>
      <c r="BN308" s="208">
        <v>265108473</v>
      </c>
      <c r="BO308" s="203">
        <v>270</v>
      </c>
      <c r="BP308" s="190">
        <v>45680</v>
      </c>
      <c r="BQ308" s="204">
        <v>18604103</v>
      </c>
      <c r="CS308" s="197" t="s">
        <v>2453</v>
      </c>
      <c r="CT308" s="198">
        <v>1019041601</v>
      </c>
      <c r="CU308" s="203">
        <v>734</v>
      </c>
      <c r="CV308" s="203" t="s">
        <v>778</v>
      </c>
      <c r="CY308" s="192">
        <v>7490</v>
      </c>
      <c r="CZ308" s="192" t="s">
        <v>290</v>
      </c>
      <c r="DA308" s="201">
        <f t="shared" si="13"/>
        <v>18604103</v>
      </c>
      <c r="DB308" s="221">
        <f t="shared" si="14"/>
        <v>0</v>
      </c>
      <c r="DC308" s="201">
        <f t="shared" si="12"/>
        <v>0</v>
      </c>
      <c r="DZ308" s="181" t="s">
        <v>2454</v>
      </c>
      <c r="EA308" s="134"/>
      <c r="EB308" s="130">
        <v>52518905</v>
      </c>
      <c r="EC308" s="168">
        <v>45852</v>
      </c>
    </row>
    <row r="309" spans="1:133" ht="14.4" x14ac:dyDescent="0.3">
      <c r="A309" s="194"/>
      <c r="B309" s="194" t="s">
        <v>2455</v>
      </c>
      <c r="C309" s="251">
        <v>340934</v>
      </c>
      <c r="D309" s="194" t="s">
        <v>2456</v>
      </c>
      <c r="E309" s="194" t="s">
        <v>291</v>
      </c>
      <c r="F309" s="194" t="s">
        <v>353</v>
      </c>
      <c r="G309" s="124">
        <v>45680</v>
      </c>
      <c r="H309" s="261">
        <v>45866667</v>
      </c>
      <c r="I309" s="194" t="s">
        <v>1852</v>
      </c>
      <c r="J309" s="124">
        <v>45680</v>
      </c>
      <c r="K309" s="124">
        <v>45852</v>
      </c>
      <c r="L309" s="194" t="s">
        <v>288</v>
      </c>
      <c r="M309" s="194" t="s">
        <v>288</v>
      </c>
      <c r="N309" s="194" t="s">
        <v>288</v>
      </c>
      <c r="O309" s="209">
        <v>6</v>
      </c>
      <c r="P309" s="131">
        <v>10133333</v>
      </c>
      <c r="Q309" s="200">
        <v>45680</v>
      </c>
      <c r="R309" s="190">
        <v>45716</v>
      </c>
      <c r="S309" s="131">
        <v>8000000</v>
      </c>
      <c r="T309" s="128">
        <v>45717</v>
      </c>
      <c r="U309" s="128">
        <v>45747</v>
      </c>
      <c r="V309" s="131">
        <v>8000000</v>
      </c>
      <c r="W309" s="190">
        <v>45748</v>
      </c>
      <c r="X309" s="190">
        <v>45777</v>
      </c>
      <c r="Y309" s="131">
        <v>8000000</v>
      </c>
      <c r="Z309" s="190">
        <v>45778</v>
      </c>
      <c r="AA309" s="190">
        <v>45808</v>
      </c>
      <c r="AB309" s="131">
        <v>8000000</v>
      </c>
      <c r="AC309" s="190">
        <v>45809</v>
      </c>
      <c r="AD309" s="190">
        <v>45838</v>
      </c>
      <c r="AE309" s="129">
        <v>3733334</v>
      </c>
      <c r="AF309" s="190">
        <v>45839</v>
      </c>
      <c r="AG309" s="190">
        <v>45852</v>
      </c>
      <c r="AH309" s="375"/>
      <c r="AI309" s="222"/>
      <c r="AJ309" s="222"/>
      <c r="BI309" s="192" t="s">
        <v>278</v>
      </c>
      <c r="BJ309" s="187" t="s">
        <v>332</v>
      </c>
      <c r="BK309" s="192" t="s">
        <v>280</v>
      </c>
      <c r="BL309" s="189">
        <v>138</v>
      </c>
      <c r="BM309" s="190">
        <v>45680</v>
      </c>
      <c r="BN309" s="208">
        <v>2002609177</v>
      </c>
      <c r="BO309" s="203">
        <v>274</v>
      </c>
      <c r="BP309" s="190">
        <v>45680</v>
      </c>
      <c r="BQ309" s="204">
        <v>45866667</v>
      </c>
      <c r="CS309" s="179" t="s">
        <v>2457</v>
      </c>
      <c r="CT309" s="198">
        <v>340934</v>
      </c>
      <c r="CU309" s="203">
        <v>284</v>
      </c>
      <c r="CV309" s="203" t="s">
        <v>807</v>
      </c>
      <c r="CY309" s="192">
        <v>6920</v>
      </c>
      <c r="CZ309" s="192" t="s">
        <v>289</v>
      </c>
      <c r="DA309" s="201">
        <f t="shared" si="13"/>
        <v>45866667</v>
      </c>
      <c r="DB309" s="221">
        <f t="shared" si="14"/>
        <v>0</v>
      </c>
      <c r="DC309" s="201">
        <f t="shared" si="12"/>
        <v>0</v>
      </c>
      <c r="DZ309" s="279" t="s">
        <v>2458</v>
      </c>
      <c r="EA309" s="134" t="s">
        <v>716</v>
      </c>
      <c r="EB309" s="130">
        <v>17346234</v>
      </c>
      <c r="EC309" s="168">
        <v>45901</v>
      </c>
    </row>
    <row r="310" spans="1:133" x14ac:dyDescent="0.3">
      <c r="A310" s="194"/>
      <c r="B310" s="194" t="s">
        <v>2459</v>
      </c>
      <c r="C310" s="251">
        <v>1121944791</v>
      </c>
      <c r="D310" s="194" t="s">
        <v>701</v>
      </c>
      <c r="E310" s="194" t="s">
        <v>291</v>
      </c>
      <c r="F310" s="194" t="s">
        <v>2460</v>
      </c>
      <c r="G310" s="124">
        <v>45680</v>
      </c>
      <c r="H310" s="261">
        <v>8507663</v>
      </c>
      <c r="I310" s="194" t="s">
        <v>2461</v>
      </c>
      <c r="J310" s="124">
        <v>45680</v>
      </c>
      <c r="K310" s="124">
        <v>45747</v>
      </c>
      <c r="L310" s="194" t="s">
        <v>288</v>
      </c>
      <c r="M310" s="194" t="s">
        <v>288</v>
      </c>
      <c r="N310" s="194" t="s">
        <v>288</v>
      </c>
      <c r="O310" s="189">
        <v>2</v>
      </c>
      <c r="P310" s="131">
        <v>4685380</v>
      </c>
      <c r="Q310" s="200">
        <v>45680</v>
      </c>
      <c r="R310" s="190">
        <v>45716</v>
      </c>
      <c r="S310" s="129">
        <v>3822283</v>
      </c>
      <c r="T310" s="128">
        <v>45717</v>
      </c>
      <c r="U310" s="128">
        <v>45747</v>
      </c>
      <c r="V310" s="131"/>
      <c r="W310" s="190"/>
      <c r="X310" s="190"/>
      <c r="Y310" s="131"/>
      <c r="Z310" s="190"/>
      <c r="AA310" s="190"/>
      <c r="AB310" s="131"/>
      <c r="AC310" s="190"/>
      <c r="AD310" s="190"/>
      <c r="AE310" s="129"/>
      <c r="AF310" s="190"/>
      <c r="AG310" s="190"/>
      <c r="BI310" s="193" t="s">
        <v>716</v>
      </c>
      <c r="BJ310" s="193" t="s">
        <v>2462</v>
      </c>
      <c r="BK310" s="187" t="s">
        <v>2463</v>
      </c>
      <c r="BL310" s="189">
        <v>134</v>
      </c>
      <c r="BM310" s="190">
        <v>45680</v>
      </c>
      <c r="BN310" s="208">
        <v>8507663</v>
      </c>
      <c r="BO310" s="203">
        <v>251</v>
      </c>
      <c r="BP310" s="190">
        <v>45680</v>
      </c>
      <c r="BQ310" s="204">
        <v>8507663</v>
      </c>
      <c r="CS310" s="179" t="s">
        <v>2464</v>
      </c>
      <c r="CT310" s="236">
        <v>1121944791</v>
      </c>
      <c r="CU310" s="203">
        <v>513</v>
      </c>
      <c r="CV310" s="203" t="s">
        <v>2465</v>
      </c>
      <c r="CY310" s="192">
        <v>8299</v>
      </c>
      <c r="CZ310" s="192" t="s">
        <v>290</v>
      </c>
      <c r="DA310" s="201">
        <f t="shared" si="13"/>
        <v>8507663</v>
      </c>
      <c r="DB310" s="221">
        <f t="shared" si="14"/>
        <v>0</v>
      </c>
      <c r="DC310" s="201">
        <f t="shared" si="12"/>
        <v>0</v>
      </c>
      <c r="DZ310" s="181" t="s">
        <v>2466</v>
      </c>
      <c r="EA310" s="134"/>
      <c r="EB310" s="130" t="s">
        <v>2467</v>
      </c>
      <c r="EC310" s="168">
        <v>45747</v>
      </c>
    </row>
    <row r="311" spans="1:133" x14ac:dyDescent="0.3">
      <c r="A311" s="194"/>
      <c r="B311" s="194" t="s">
        <v>2468</v>
      </c>
      <c r="C311" s="251">
        <v>1121855785</v>
      </c>
      <c r="D311" s="194" t="s">
        <v>702</v>
      </c>
      <c r="E311" s="194" t="s">
        <v>291</v>
      </c>
      <c r="F311" s="194" t="s">
        <v>560</v>
      </c>
      <c r="G311" s="124">
        <v>45680</v>
      </c>
      <c r="H311" s="261">
        <v>22479958</v>
      </c>
      <c r="I311" s="194" t="s">
        <v>1852</v>
      </c>
      <c r="J311" s="124">
        <v>45680</v>
      </c>
      <c r="K311" s="124">
        <v>45852</v>
      </c>
      <c r="L311" s="194" t="s">
        <v>288</v>
      </c>
      <c r="M311" s="194" t="s">
        <v>288</v>
      </c>
      <c r="N311" s="194" t="s">
        <v>288</v>
      </c>
      <c r="O311" s="209">
        <v>6</v>
      </c>
      <c r="P311" s="131">
        <v>4966502</v>
      </c>
      <c r="Q311" s="200">
        <v>45680</v>
      </c>
      <c r="R311" s="190">
        <v>45716</v>
      </c>
      <c r="S311" s="131">
        <v>3920923</v>
      </c>
      <c r="T311" s="128">
        <v>45717</v>
      </c>
      <c r="U311" s="128">
        <v>45747</v>
      </c>
      <c r="V311" s="131">
        <v>3920923</v>
      </c>
      <c r="W311" s="190">
        <v>45748</v>
      </c>
      <c r="X311" s="190">
        <v>45777</v>
      </c>
      <c r="Y311" s="131">
        <v>3920923</v>
      </c>
      <c r="Z311" s="190">
        <v>45778</v>
      </c>
      <c r="AA311" s="190">
        <v>45808</v>
      </c>
      <c r="AB311" s="131">
        <v>3920923</v>
      </c>
      <c r="AC311" s="190">
        <v>45809</v>
      </c>
      <c r="AD311" s="190">
        <v>45838</v>
      </c>
      <c r="AE311" s="129">
        <v>1829764</v>
      </c>
      <c r="AF311" s="190">
        <v>45839</v>
      </c>
      <c r="AG311" s="190">
        <v>45852</v>
      </c>
      <c r="AH311" s="399"/>
      <c r="AI311" s="400"/>
      <c r="AJ311" s="400"/>
      <c r="BI311" s="192" t="s">
        <v>278</v>
      </c>
      <c r="BJ311" s="187" t="s">
        <v>332</v>
      </c>
      <c r="BK311" s="192" t="s">
        <v>280</v>
      </c>
      <c r="BL311" s="189">
        <v>138</v>
      </c>
      <c r="BM311" s="190">
        <v>45680</v>
      </c>
      <c r="BN311" s="208">
        <v>2002609177</v>
      </c>
      <c r="BO311" s="203">
        <v>360</v>
      </c>
      <c r="BP311" s="190">
        <v>45680</v>
      </c>
      <c r="BQ311" s="204">
        <v>22479958</v>
      </c>
      <c r="CS311" s="197" t="s">
        <v>2469</v>
      </c>
      <c r="CT311" s="198">
        <v>1121855785</v>
      </c>
      <c r="CU311" s="203">
        <v>504</v>
      </c>
      <c r="CV311" s="203" t="s">
        <v>774</v>
      </c>
      <c r="CY311" s="192">
        <v>8299</v>
      </c>
      <c r="CZ311" s="192" t="s">
        <v>290</v>
      </c>
      <c r="DA311" s="201">
        <f t="shared" si="13"/>
        <v>22479958</v>
      </c>
      <c r="DB311" s="221">
        <f t="shared" si="14"/>
        <v>0</v>
      </c>
      <c r="DC311" s="201">
        <f t="shared" si="12"/>
        <v>0</v>
      </c>
      <c r="DZ311" s="279" t="s">
        <v>2470</v>
      </c>
      <c r="EA311" s="134" t="s">
        <v>278</v>
      </c>
      <c r="EB311" s="130">
        <v>17346234</v>
      </c>
      <c r="EC311" s="168">
        <v>45852</v>
      </c>
    </row>
    <row r="312" spans="1:133" x14ac:dyDescent="0.3">
      <c r="A312" s="194"/>
      <c r="B312" s="194" t="s">
        <v>2471</v>
      </c>
      <c r="C312" s="251">
        <v>1026277144</v>
      </c>
      <c r="D312" s="186" t="s">
        <v>2472</v>
      </c>
      <c r="E312" s="194" t="s">
        <v>291</v>
      </c>
      <c r="F312" s="194" t="s">
        <v>456</v>
      </c>
      <c r="G312" s="124">
        <v>45680</v>
      </c>
      <c r="H312" s="261">
        <v>22479958</v>
      </c>
      <c r="I312" s="194" t="s">
        <v>1852</v>
      </c>
      <c r="J312" s="124">
        <v>45680</v>
      </c>
      <c r="K312" s="124">
        <v>45852</v>
      </c>
      <c r="L312" s="194" t="s">
        <v>288</v>
      </c>
      <c r="M312" s="194" t="s">
        <v>288</v>
      </c>
      <c r="N312" s="194" t="s">
        <v>288</v>
      </c>
      <c r="O312" s="209">
        <v>6</v>
      </c>
      <c r="P312" s="131">
        <v>4966502</v>
      </c>
      <c r="Q312" s="200">
        <v>45680</v>
      </c>
      <c r="R312" s="190">
        <v>45716</v>
      </c>
      <c r="S312" s="131">
        <v>3920923</v>
      </c>
      <c r="T312" s="128">
        <v>45717</v>
      </c>
      <c r="U312" s="128">
        <v>45747</v>
      </c>
      <c r="V312" s="131">
        <v>3920923</v>
      </c>
      <c r="W312" s="190">
        <v>45748</v>
      </c>
      <c r="X312" s="190">
        <v>45777</v>
      </c>
      <c r="Y312" s="131">
        <v>3920923</v>
      </c>
      <c r="Z312" s="190">
        <v>45778</v>
      </c>
      <c r="AA312" s="190">
        <v>45808</v>
      </c>
      <c r="AB312" s="131">
        <v>3920923</v>
      </c>
      <c r="AC312" s="190">
        <v>45809</v>
      </c>
      <c r="AD312" s="190">
        <v>45838</v>
      </c>
      <c r="AE312" s="129">
        <v>1829764</v>
      </c>
      <c r="AF312" s="190">
        <v>45839</v>
      </c>
      <c r="AG312" s="190">
        <v>45852</v>
      </c>
      <c r="BI312" s="192" t="s">
        <v>278</v>
      </c>
      <c r="BJ312" s="187" t="s">
        <v>332</v>
      </c>
      <c r="BK312" s="192" t="s">
        <v>280</v>
      </c>
      <c r="BL312" s="189">
        <v>138</v>
      </c>
      <c r="BM312" s="190">
        <v>45680</v>
      </c>
      <c r="BN312" s="208">
        <v>2002609177</v>
      </c>
      <c r="BO312" s="203">
        <v>353</v>
      </c>
      <c r="BP312" s="190">
        <v>45680</v>
      </c>
      <c r="BQ312" s="204">
        <v>22479958</v>
      </c>
      <c r="CS312" s="213" t="s">
        <v>2473</v>
      </c>
      <c r="CT312" s="198">
        <v>1026277144</v>
      </c>
      <c r="CU312" s="203">
        <v>504</v>
      </c>
      <c r="CV312" s="203" t="s">
        <v>755</v>
      </c>
      <c r="CY312" s="192">
        <v>6920</v>
      </c>
      <c r="CZ312" s="192" t="s">
        <v>289</v>
      </c>
      <c r="DA312" s="201">
        <f t="shared" si="13"/>
        <v>22479958</v>
      </c>
      <c r="DB312" s="221">
        <f t="shared" si="14"/>
        <v>0</v>
      </c>
      <c r="DC312" s="201">
        <f t="shared" si="12"/>
        <v>0</v>
      </c>
      <c r="DZ312" s="279" t="s">
        <v>2474</v>
      </c>
      <c r="EA312" s="134" t="s">
        <v>1074</v>
      </c>
      <c r="EB312" s="130">
        <v>17346234</v>
      </c>
      <c r="EC312" s="168">
        <v>45852</v>
      </c>
    </row>
    <row r="313" spans="1:133" x14ac:dyDescent="0.3">
      <c r="A313" s="194" t="s">
        <v>2475</v>
      </c>
      <c r="B313" s="194" t="s">
        <v>2476</v>
      </c>
      <c r="C313" s="251">
        <v>1121960792</v>
      </c>
      <c r="D313" s="194" t="s">
        <v>1592</v>
      </c>
      <c r="E313" s="194" t="s">
        <v>292</v>
      </c>
      <c r="F313" s="194" t="s">
        <v>2477</v>
      </c>
      <c r="G313" s="124">
        <v>45680</v>
      </c>
      <c r="H313" s="261">
        <v>11492365</v>
      </c>
      <c r="I313" s="194" t="s">
        <v>296</v>
      </c>
      <c r="J313" s="124">
        <v>45680</v>
      </c>
      <c r="K313" s="124">
        <v>45830</v>
      </c>
      <c r="L313" s="194" t="s">
        <v>288</v>
      </c>
      <c r="M313" s="194" t="s">
        <v>288</v>
      </c>
      <c r="N313" s="194" t="s">
        <v>288</v>
      </c>
      <c r="O313" s="209">
        <v>6</v>
      </c>
      <c r="P313" s="131">
        <v>1149237</v>
      </c>
      <c r="Q313" s="190">
        <v>45793</v>
      </c>
      <c r="R313" s="190">
        <v>45808</v>
      </c>
      <c r="S313" s="131">
        <v>2298473</v>
      </c>
      <c r="T313" s="190">
        <v>45809</v>
      </c>
      <c r="U313" s="190">
        <v>45838</v>
      </c>
      <c r="V313" s="131">
        <v>2298473</v>
      </c>
      <c r="W313" s="190">
        <v>45839</v>
      </c>
      <c r="X313" s="190">
        <v>45869</v>
      </c>
      <c r="Y313" s="131">
        <v>2298473</v>
      </c>
      <c r="Z313" s="190">
        <v>45870</v>
      </c>
      <c r="AA313" s="190">
        <v>45900</v>
      </c>
      <c r="AB313" s="131">
        <v>2298473</v>
      </c>
      <c r="AC313" s="190">
        <v>45901</v>
      </c>
      <c r="AD313" s="190">
        <v>45930</v>
      </c>
      <c r="AE313" s="129">
        <v>1149236</v>
      </c>
      <c r="AF313" s="190">
        <v>45931</v>
      </c>
      <c r="AG313" s="190">
        <v>45945</v>
      </c>
      <c r="BI313" s="192" t="s">
        <v>278</v>
      </c>
      <c r="BJ313" s="187" t="s">
        <v>332</v>
      </c>
      <c r="BK313" s="192" t="s">
        <v>280</v>
      </c>
      <c r="BL313" s="189">
        <v>138</v>
      </c>
      <c r="BM313" s="190">
        <v>45680</v>
      </c>
      <c r="BN313" s="208">
        <v>2002609177</v>
      </c>
      <c r="BO313" s="203">
        <v>394</v>
      </c>
      <c r="BP313" s="190">
        <v>45680</v>
      </c>
      <c r="BQ313" s="204">
        <v>11492365</v>
      </c>
      <c r="CK313" s="283">
        <v>1</v>
      </c>
      <c r="CL313" s="169">
        <v>45680</v>
      </c>
      <c r="CM313" s="283">
        <v>1</v>
      </c>
      <c r="CN313" s="169">
        <v>45793</v>
      </c>
      <c r="CO313" s="169">
        <v>45945</v>
      </c>
      <c r="CP313" s="169">
        <v>45945</v>
      </c>
      <c r="CS313" s="197" t="s">
        <v>2478</v>
      </c>
      <c r="CT313" s="199">
        <v>1121960792</v>
      </c>
      <c r="CU313" s="203">
        <v>136</v>
      </c>
      <c r="CV313" s="203" t="s">
        <v>2479</v>
      </c>
      <c r="CY313" s="192">
        <v>7490</v>
      </c>
      <c r="CZ313" s="192" t="s">
        <v>290</v>
      </c>
      <c r="DA313" s="201">
        <f t="shared" si="13"/>
        <v>11492365</v>
      </c>
      <c r="DB313" s="221">
        <f t="shared" si="14"/>
        <v>0</v>
      </c>
      <c r="DC313" s="201">
        <f t="shared" si="12"/>
        <v>0</v>
      </c>
      <c r="DZ313" s="394" t="s">
        <v>2480</v>
      </c>
      <c r="EA313" s="134" t="s">
        <v>2481</v>
      </c>
      <c r="EB313" s="130">
        <v>17346234</v>
      </c>
      <c r="EC313" s="168">
        <v>45961</v>
      </c>
    </row>
    <row r="314" spans="1:133" ht="14.4" x14ac:dyDescent="0.3">
      <c r="A314" s="402" t="s">
        <v>453</v>
      </c>
      <c r="B314" s="262" t="s">
        <v>2482</v>
      </c>
      <c r="C314" s="402"/>
      <c r="D314" s="402" t="s">
        <v>453</v>
      </c>
      <c r="E314" s="402"/>
      <c r="F314" s="402"/>
      <c r="G314" s="402"/>
      <c r="H314" s="449"/>
      <c r="I314" s="402"/>
      <c r="J314" s="402"/>
      <c r="K314" s="402"/>
      <c r="L314" s="402"/>
      <c r="M314" s="402"/>
      <c r="N314" s="402"/>
      <c r="O314" s="222"/>
      <c r="P314" s="375"/>
      <c r="Q314" s="222"/>
      <c r="R314" s="222"/>
      <c r="S314" s="375"/>
      <c r="T314" s="222"/>
      <c r="U314" s="222"/>
      <c r="V314" s="375"/>
      <c r="W314" s="222"/>
      <c r="X314" s="222"/>
      <c r="Y314" s="375"/>
      <c r="Z314" s="222"/>
      <c r="AA314" s="222"/>
      <c r="AB314" s="375"/>
      <c r="AC314" s="222"/>
      <c r="AD314" s="222"/>
      <c r="AE314" s="375"/>
      <c r="AF314" s="222"/>
      <c r="AG314" s="222"/>
      <c r="AH314" s="375"/>
      <c r="AI314" s="222"/>
      <c r="AJ314" s="222"/>
      <c r="BI314" s="222"/>
      <c r="BJ314" s="222"/>
      <c r="BK314" s="222"/>
      <c r="BL314" s="222"/>
      <c r="BM314" s="222"/>
      <c r="BN314" s="222"/>
      <c r="BO314" s="222"/>
      <c r="BP314" s="222"/>
      <c r="BQ314" s="222"/>
      <c r="CS314" s="222"/>
      <c r="CT314" s="222"/>
      <c r="CU314" s="222"/>
      <c r="CV314" s="222"/>
      <c r="CY314" s="222"/>
      <c r="CZ314" s="222"/>
      <c r="DA314" s="201">
        <f t="shared" si="13"/>
        <v>0</v>
      </c>
      <c r="DB314" s="221">
        <f t="shared" si="14"/>
        <v>0</v>
      </c>
      <c r="DC314" s="201">
        <f t="shared" si="12"/>
        <v>0</v>
      </c>
      <c r="DZ314" s="222"/>
      <c r="EA314" s="134"/>
      <c r="EB314" s="130" t="e">
        <v>#N/A</v>
      </c>
      <c r="EC314" s="168" t="e">
        <v>#N/A</v>
      </c>
    </row>
    <row r="315" spans="1:133" x14ac:dyDescent="0.3">
      <c r="A315" s="241"/>
      <c r="B315" s="242" t="s">
        <v>2483</v>
      </c>
      <c r="C315" s="243">
        <v>1121918871</v>
      </c>
      <c r="D315" s="242" t="s">
        <v>820</v>
      </c>
      <c r="E315" s="242" t="s">
        <v>292</v>
      </c>
      <c r="F315" s="242" t="s">
        <v>364</v>
      </c>
      <c r="G315" s="244">
        <v>45691</v>
      </c>
      <c r="H315" s="450">
        <v>12411754</v>
      </c>
      <c r="I315" s="242" t="s">
        <v>821</v>
      </c>
      <c r="J315" s="244">
        <v>45691</v>
      </c>
      <c r="K315" s="244">
        <v>45852</v>
      </c>
      <c r="L315" s="242" t="s">
        <v>288</v>
      </c>
      <c r="M315" s="242" t="s">
        <v>288</v>
      </c>
      <c r="N315" s="242" t="s">
        <v>288</v>
      </c>
      <c r="O315" s="209">
        <v>6</v>
      </c>
      <c r="P315" s="245">
        <v>2145241</v>
      </c>
      <c r="Q315" s="200">
        <v>45691</v>
      </c>
      <c r="R315" s="190">
        <v>45716</v>
      </c>
      <c r="S315" s="245">
        <v>2298473</v>
      </c>
      <c r="T315" s="128">
        <v>45717</v>
      </c>
      <c r="U315" s="128">
        <v>45747</v>
      </c>
      <c r="V315" s="245">
        <v>2298473</v>
      </c>
      <c r="W315" s="190">
        <v>45748</v>
      </c>
      <c r="X315" s="190">
        <v>45777</v>
      </c>
      <c r="Y315" s="245">
        <v>2298473</v>
      </c>
      <c r="Z315" s="190">
        <v>45778</v>
      </c>
      <c r="AA315" s="190">
        <v>45808</v>
      </c>
      <c r="AB315" s="245">
        <v>2298473</v>
      </c>
      <c r="AC315" s="190">
        <v>45809</v>
      </c>
      <c r="AD315" s="190">
        <v>45838</v>
      </c>
      <c r="AE315" s="245">
        <v>1072621</v>
      </c>
      <c r="AF315" s="190">
        <v>45839</v>
      </c>
      <c r="AG315" s="190">
        <v>45852</v>
      </c>
      <c r="BI315" s="192" t="s">
        <v>278</v>
      </c>
      <c r="BJ315" s="187" t="s">
        <v>332</v>
      </c>
      <c r="BK315" s="192" t="s">
        <v>280</v>
      </c>
      <c r="BL315" s="189">
        <v>195</v>
      </c>
      <c r="BM315" s="190">
        <v>45691</v>
      </c>
      <c r="BN315" s="208">
        <v>290608672</v>
      </c>
      <c r="BO315" s="203">
        <v>479</v>
      </c>
      <c r="BP315" s="190">
        <v>45691</v>
      </c>
      <c r="BQ315" s="204">
        <v>12411754</v>
      </c>
      <c r="CS315" s="197" t="s">
        <v>1699</v>
      </c>
      <c r="CT315" s="198">
        <v>1121918871</v>
      </c>
      <c r="CU315" s="203">
        <v>504</v>
      </c>
      <c r="CV315" s="203" t="s">
        <v>755</v>
      </c>
      <c r="CY315" s="192">
        <v>8299</v>
      </c>
      <c r="CZ315" s="192" t="s">
        <v>290</v>
      </c>
      <c r="DA315" s="201">
        <f t="shared" si="13"/>
        <v>12411754</v>
      </c>
      <c r="DB315" s="221">
        <f t="shared" si="14"/>
        <v>0</v>
      </c>
      <c r="DC315" s="201">
        <f t="shared" si="12"/>
        <v>0</v>
      </c>
      <c r="DZ315" s="278" t="s">
        <v>2484</v>
      </c>
      <c r="EA315" s="134" t="s">
        <v>1074</v>
      </c>
      <c r="EB315" s="130">
        <v>17346234</v>
      </c>
      <c r="EC315" s="168">
        <v>45852</v>
      </c>
    </row>
    <row r="316" spans="1:133" x14ac:dyDescent="0.3">
      <c r="A316" s="246"/>
      <c r="B316" s="242" t="s">
        <v>2485</v>
      </c>
      <c r="C316" s="243">
        <v>1122920910</v>
      </c>
      <c r="D316" s="242" t="s">
        <v>822</v>
      </c>
      <c r="E316" s="242" t="s">
        <v>292</v>
      </c>
      <c r="F316" s="242" t="s">
        <v>364</v>
      </c>
      <c r="G316" s="244">
        <v>45691</v>
      </c>
      <c r="H316" s="450">
        <v>12411754</v>
      </c>
      <c r="I316" s="242" t="s">
        <v>821</v>
      </c>
      <c r="J316" s="244">
        <v>45691</v>
      </c>
      <c r="K316" s="244">
        <v>45852</v>
      </c>
      <c r="L316" s="247" t="s">
        <v>288</v>
      </c>
      <c r="M316" s="242" t="s">
        <v>288</v>
      </c>
      <c r="N316" s="242" t="s">
        <v>288</v>
      </c>
      <c r="O316" s="209">
        <v>6</v>
      </c>
      <c r="P316" s="245">
        <v>2145241</v>
      </c>
      <c r="Q316" s="200">
        <v>45691</v>
      </c>
      <c r="R316" s="190">
        <v>45716</v>
      </c>
      <c r="S316" s="245">
        <v>2298473</v>
      </c>
      <c r="T316" s="128">
        <v>45717</v>
      </c>
      <c r="U316" s="128">
        <v>45747</v>
      </c>
      <c r="V316" s="245">
        <v>2298473</v>
      </c>
      <c r="W316" s="190">
        <v>45748</v>
      </c>
      <c r="X316" s="190">
        <v>45777</v>
      </c>
      <c r="Y316" s="245">
        <v>2298473</v>
      </c>
      <c r="Z316" s="190">
        <v>45778</v>
      </c>
      <c r="AA316" s="190">
        <v>45808</v>
      </c>
      <c r="AB316" s="245">
        <v>2298473</v>
      </c>
      <c r="AC316" s="190">
        <v>45809</v>
      </c>
      <c r="AD316" s="190">
        <v>45838</v>
      </c>
      <c r="AE316" s="245">
        <v>1072621</v>
      </c>
      <c r="AF316" s="190">
        <v>45839</v>
      </c>
      <c r="AG316" s="190">
        <v>45852</v>
      </c>
      <c r="AH316" s="399"/>
      <c r="AI316" s="400"/>
      <c r="AJ316" s="400"/>
      <c r="BI316" s="192" t="s">
        <v>278</v>
      </c>
      <c r="BJ316" s="187" t="s">
        <v>332</v>
      </c>
      <c r="BK316" s="192" t="s">
        <v>280</v>
      </c>
      <c r="BL316" s="189">
        <v>195</v>
      </c>
      <c r="BM316" s="190">
        <v>45691</v>
      </c>
      <c r="BN316" s="208">
        <v>290608672</v>
      </c>
      <c r="BO316" s="203">
        <v>483</v>
      </c>
      <c r="BP316" s="190">
        <v>45691</v>
      </c>
      <c r="BQ316" s="204">
        <v>12411754</v>
      </c>
      <c r="CS316" s="197" t="s">
        <v>2486</v>
      </c>
      <c r="CT316" s="198">
        <v>1122920910</v>
      </c>
      <c r="CU316" s="203">
        <v>504</v>
      </c>
      <c r="CV316" s="203" t="s">
        <v>755</v>
      </c>
      <c r="CY316" s="192">
        <v>8299</v>
      </c>
      <c r="CZ316" s="192" t="s">
        <v>290</v>
      </c>
      <c r="DA316" s="201">
        <f t="shared" si="13"/>
        <v>12411754</v>
      </c>
      <c r="DB316" s="221">
        <f t="shared" si="14"/>
        <v>0</v>
      </c>
      <c r="DC316" s="201">
        <f t="shared" si="12"/>
        <v>0</v>
      </c>
      <c r="DZ316" s="278" t="s">
        <v>2487</v>
      </c>
      <c r="EA316" s="134" t="s">
        <v>1074</v>
      </c>
      <c r="EB316" s="130">
        <v>17346234</v>
      </c>
      <c r="EC316" s="168">
        <v>45852</v>
      </c>
    </row>
    <row r="317" spans="1:133" ht="14.4" x14ac:dyDescent="0.3">
      <c r="A317" s="242" t="s">
        <v>2488</v>
      </c>
      <c r="B317" s="242" t="s">
        <v>2489</v>
      </c>
      <c r="C317" s="248">
        <v>1006856530</v>
      </c>
      <c r="D317" s="247" t="s">
        <v>2490</v>
      </c>
      <c r="E317" s="242" t="s">
        <v>292</v>
      </c>
      <c r="F317" s="242" t="s">
        <v>317</v>
      </c>
      <c r="G317" s="244">
        <v>45691</v>
      </c>
      <c r="H317" s="450">
        <v>8027750</v>
      </c>
      <c r="I317" s="242" t="s">
        <v>2491</v>
      </c>
      <c r="J317" s="244">
        <v>45691</v>
      </c>
      <c r="K317" s="244">
        <v>45815</v>
      </c>
      <c r="L317" s="242" t="s">
        <v>288</v>
      </c>
      <c r="M317" s="242" t="s">
        <v>288</v>
      </c>
      <c r="N317" s="242" t="s">
        <v>288</v>
      </c>
      <c r="O317" s="209">
        <v>5</v>
      </c>
      <c r="P317" s="245">
        <v>1798216</v>
      </c>
      <c r="Q317" s="200">
        <v>45691</v>
      </c>
      <c r="R317" s="190">
        <v>45716</v>
      </c>
      <c r="S317" s="245">
        <v>1926660</v>
      </c>
      <c r="T317" s="128">
        <v>45717</v>
      </c>
      <c r="U317" s="128">
        <v>45747</v>
      </c>
      <c r="V317" s="245">
        <v>1348662</v>
      </c>
      <c r="W317" s="190">
        <v>45748</v>
      </c>
      <c r="X317" s="190">
        <v>45768</v>
      </c>
      <c r="Y317" s="245"/>
      <c r="Z317" s="190">
        <v>45778</v>
      </c>
      <c r="AA317" s="190">
        <v>45808</v>
      </c>
      <c r="AB317" s="245"/>
      <c r="AC317" s="190">
        <v>45809</v>
      </c>
      <c r="AD317" s="190">
        <v>45815</v>
      </c>
      <c r="AE317" s="245"/>
      <c r="AF317" s="190"/>
      <c r="AG317" s="190"/>
      <c r="AH317" s="375"/>
      <c r="AI317" s="222"/>
      <c r="AJ317" s="222"/>
      <c r="BI317" s="192" t="s">
        <v>278</v>
      </c>
      <c r="BJ317" s="187" t="s">
        <v>332</v>
      </c>
      <c r="BK317" s="192" t="s">
        <v>280</v>
      </c>
      <c r="BL317" s="189">
        <v>195</v>
      </c>
      <c r="BM317" s="190">
        <v>45691</v>
      </c>
      <c r="BN317" s="208">
        <v>290608672</v>
      </c>
      <c r="BO317" s="203">
        <v>469</v>
      </c>
      <c r="BP317" s="190">
        <v>45691</v>
      </c>
      <c r="BQ317" s="204">
        <v>8027750</v>
      </c>
      <c r="CS317" s="197" t="s">
        <v>933</v>
      </c>
      <c r="CT317" s="198">
        <v>1006856530</v>
      </c>
      <c r="CU317" s="203">
        <v>504</v>
      </c>
      <c r="CV317" s="203" t="s">
        <v>760</v>
      </c>
      <c r="CY317" s="192">
        <v>8299</v>
      </c>
      <c r="CZ317" s="192" t="s">
        <v>290</v>
      </c>
      <c r="DA317" s="201">
        <f t="shared" si="13"/>
        <v>5073538</v>
      </c>
      <c r="DB317" s="221">
        <f t="shared" si="14"/>
        <v>2954212</v>
      </c>
      <c r="DC317" s="201">
        <f t="shared" si="12"/>
        <v>2954212</v>
      </c>
      <c r="DZ317" s="278" t="s">
        <v>2492</v>
      </c>
      <c r="EA317" s="134" t="s">
        <v>295</v>
      </c>
      <c r="EB317" s="130">
        <v>17346234</v>
      </c>
      <c r="EC317" s="168">
        <v>45785</v>
      </c>
    </row>
    <row r="318" spans="1:133" x14ac:dyDescent="0.3">
      <c r="A318" s="241"/>
      <c r="B318" s="242" t="s">
        <v>2493</v>
      </c>
      <c r="C318" s="243">
        <v>1121873518</v>
      </c>
      <c r="D318" s="242" t="s">
        <v>826</v>
      </c>
      <c r="E318" s="242" t="s">
        <v>291</v>
      </c>
      <c r="F318" s="242" t="s">
        <v>827</v>
      </c>
      <c r="G318" s="244">
        <v>45691</v>
      </c>
      <c r="H318" s="450">
        <v>18297641</v>
      </c>
      <c r="I318" s="242" t="s">
        <v>828</v>
      </c>
      <c r="J318" s="244">
        <v>45691</v>
      </c>
      <c r="K318" s="244">
        <v>45830</v>
      </c>
      <c r="L318" s="242" t="s">
        <v>288</v>
      </c>
      <c r="M318" s="242" t="s">
        <v>288</v>
      </c>
      <c r="N318" s="242" t="s">
        <v>288</v>
      </c>
      <c r="O318" s="209">
        <v>5</v>
      </c>
      <c r="P318" s="245">
        <v>3659528</v>
      </c>
      <c r="Q318" s="200">
        <v>45691</v>
      </c>
      <c r="R318" s="190">
        <v>45716</v>
      </c>
      <c r="S318" s="245">
        <v>3920923</v>
      </c>
      <c r="T318" s="128">
        <v>45717</v>
      </c>
      <c r="U318" s="128">
        <v>45747</v>
      </c>
      <c r="V318" s="245">
        <v>3920923</v>
      </c>
      <c r="W318" s="190">
        <v>45748</v>
      </c>
      <c r="X318" s="190">
        <v>45777</v>
      </c>
      <c r="Y318" s="245">
        <v>3920923</v>
      </c>
      <c r="Z318" s="190">
        <v>45778</v>
      </c>
      <c r="AA318" s="190">
        <v>45808</v>
      </c>
      <c r="AB318" s="245">
        <v>2875344</v>
      </c>
      <c r="AC318" s="190">
        <v>45809</v>
      </c>
      <c r="AD318" s="190">
        <v>45830</v>
      </c>
      <c r="AE318" s="245"/>
      <c r="AF318" s="190"/>
      <c r="AG318" s="190"/>
      <c r="AH318" s="399"/>
      <c r="AI318" s="400"/>
      <c r="AJ318" s="400"/>
      <c r="BI318" s="192" t="s">
        <v>278</v>
      </c>
      <c r="BJ318" s="187" t="s">
        <v>332</v>
      </c>
      <c r="BK318" s="192" t="s">
        <v>280</v>
      </c>
      <c r="BL318" s="189">
        <v>195</v>
      </c>
      <c r="BM318" s="190">
        <v>45691</v>
      </c>
      <c r="BN318" s="208">
        <v>290608672</v>
      </c>
      <c r="BO318" s="203">
        <v>477</v>
      </c>
      <c r="BP318" s="190">
        <v>45691</v>
      </c>
      <c r="BQ318" s="204">
        <v>18297641</v>
      </c>
      <c r="CS318" s="197" t="s">
        <v>2494</v>
      </c>
      <c r="CT318" s="198">
        <v>1121873518.9000001</v>
      </c>
      <c r="CU318" s="203">
        <v>504</v>
      </c>
      <c r="CV318" s="203" t="s">
        <v>759</v>
      </c>
      <c r="CY318" s="192">
        <v>8299</v>
      </c>
      <c r="CZ318" s="192" t="s">
        <v>290</v>
      </c>
      <c r="DA318" s="201">
        <f t="shared" si="13"/>
        <v>18297641</v>
      </c>
      <c r="DB318" s="221">
        <f t="shared" si="14"/>
        <v>0</v>
      </c>
      <c r="DC318" s="201">
        <f t="shared" si="12"/>
        <v>0</v>
      </c>
      <c r="DZ318" s="278" t="s">
        <v>2495</v>
      </c>
      <c r="EA318" s="134" t="s">
        <v>275</v>
      </c>
      <c r="EB318" s="130">
        <v>17346234</v>
      </c>
      <c r="EC318" s="168">
        <v>45840</v>
      </c>
    </row>
    <row r="319" spans="1:133" x14ac:dyDescent="0.3">
      <c r="A319" s="242"/>
      <c r="B319" s="242" t="s">
        <v>2496</v>
      </c>
      <c r="C319" s="243">
        <v>17423124</v>
      </c>
      <c r="D319" s="242" t="s">
        <v>829</v>
      </c>
      <c r="E319" s="242" t="s">
        <v>291</v>
      </c>
      <c r="F319" s="242" t="s">
        <v>830</v>
      </c>
      <c r="G319" s="244">
        <v>45691</v>
      </c>
      <c r="H319" s="450">
        <v>18297641</v>
      </c>
      <c r="I319" s="242" t="s">
        <v>828</v>
      </c>
      <c r="J319" s="244">
        <v>45691</v>
      </c>
      <c r="K319" s="244">
        <v>45830</v>
      </c>
      <c r="L319" s="242" t="s">
        <v>288</v>
      </c>
      <c r="M319" s="242" t="s">
        <v>288</v>
      </c>
      <c r="N319" s="242" t="s">
        <v>288</v>
      </c>
      <c r="O319" s="209">
        <v>5</v>
      </c>
      <c r="P319" s="245">
        <v>3659528</v>
      </c>
      <c r="Q319" s="200">
        <v>45691</v>
      </c>
      <c r="R319" s="190">
        <v>45716</v>
      </c>
      <c r="S319" s="245">
        <v>3920923</v>
      </c>
      <c r="T319" s="128">
        <v>45717</v>
      </c>
      <c r="U319" s="128">
        <v>45747</v>
      </c>
      <c r="V319" s="245">
        <v>3920923</v>
      </c>
      <c r="W319" s="190">
        <v>45748</v>
      </c>
      <c r="X319" s="190">
        <v>45777</v>
      </c>
      <c r="Y319" s="245">
        <v>3920923</v>
      </c>
      <c r="Z319" s="190">
        <v>45778</v>
      </c>
      <c r="AA319" s="190">
        <v>45808</v>
      </c>
      <c r="AB319" s="245">
        <v>2875344</v>
      </c>
      <c r="AC319" s="190">
        <v>45809</v>
      </c>
      <c r="AD319" s="190">
        <v>45830</v>
      </c>
      <c r="AE319" s="245"/>
      <c r="AF319" s="190"/>
      <c r="AG319" s="190"/>
      <c r="BI319" s="192" t="s">
        <v>278</v>
      </c>
      <c r="BJ319" s="187" t="s">
        <v>332</v>
      </c>
      <c r="BK319" s="192" t="s">
        <v>280</v>
      </c>
      <c r="BL319" s="189">
        <v>195</v>
      </c>
      <c r="BM319" s="190">
        <v>45691</v>
      </c>
      <c r="BN319" s="208">
        <v>290608672</v>
      </c>
      <c r="BO319" s="203">
        <v>463</v>
      </c>
      <c r="BP319" s="190">
        <v>45691</v>
      </c>
      <c r="BQ319" s="204">
        <v>18297641</v>
      </c>
      <c r="CS319" s="197" t="s">
        <v>2497</v>
      </c>
      <c r="CT319" s="198">
        <v>17423124</v>
      </c>
      <c r="CU319" s="203">
        <v>504</v>
      </c>
      <c r="CV319" s="203" t="s">
        <v>759</v>
      </c>
      <c r="CY319" s="189">
        <v>9007</v>
      </c>
      <c r="CZ319" s="189" t="s">
        <v>290</v>
      </c>
      <c r="DA319" s="201">
        <f t="shared" si="13"/>
        <v>18297641</v>
      </c>
      <c r="DB319" s="221">
        <f t="shared" si="14"/>
        <v>0</v>
      </c>
      <c r="DC319" s="201">
        <f t="shared" si="12"/>
        <v>0</v>
      </c>
      <c r="DZ319" s="278" t="s">
        <v>2498</v>
      </c>
      <c r="EA319" s="134" t="s">
        <v>275</v>
      </c>
      <c r="EB319" s="130">
        <v>17346234</v>
      </c>
      <c r="EC319" s="168">
        <v>45840</v>
      </c>
    </row>
    <row r="320" spans="1:133" x14ac:dyDescent="0.3">
      <c r="A320" s="242"/>
      <c r="B320" s="242" t="s">
        <v>2499</v>
      </c>
      <c r="C320" s="243">
        <v>40393974</v>
      </c>
      <c r="D320" s="242" t="s">
        <v>831</v>
      </c>
      <c r="E320" s="242" t="s">
        <v>291</v>
      </c>
      <c r="F320" s="242" t="s">
        <v>832</v>
      </c>
      <c r="G320" s="244">
        <v>45691</v>
      </c>
      <c r="H320" s="450">
        <v>18297641</v>
      </c>
      <c r="I320" s="242" t="s">
        <v>828</v>
      </c>
      <c r="J320" s="244">
        <v>45691</v>
      </c>
      <c r="K320" s="244">
        <v>45830</v>
      </c>
      <c r="L320" s="242" t="s">
        <v>288</v>
      </c>
      <c r="M320" s="242" t="s">
        <v>288</v>
      </c>
      <c r="N320" s="242" t="s">
        <v>288</v>
      </c>
      <c r="O320" s="209">
        <v>5</v>
      </c>
      <c r="P320" s="245">
        <v>3659528</v>
      </c>
      <c r="Q320" s="200">
        <v>45691</v>
      </c>
      <c r="R320" s="190">
        <v>45716</v>
      </c>
      <c r="S320" s="245">
        <v>3920923</v>
      </c>
      <c r="T320" s="128">
        <v>45717</v>
      </c>
      <c r="U320" s="128">
        <v>45747</v>
      </c>
      <c r="V320" s="245">
        <v>3920923</v>
      </c>
      <c r="W320" s="190">
        <v>45748</v>
      </c>
      <c r="X320" s="190">
        <v>45777</v>
      </c>
      <c r="Y320" s="245">
        <v>3920923</v>
      </c>
      <c r="Z320" s="190">
        <v>45778</v>
      </c>
      <c r="AA320" s="190">
        <v>45808</v>
      </c>
      <c r="AB320" s="245">
        <v>2875344</v>
      </c>
      <c r="AC320" s="190">
        <v>45809</v>
      </c>
      <c r="AD320" s="190">
        <v>45830</v>
      </c>
      <c r="AE320" s="245"/>
      <c r="AF320" s="190"/>
      <c r="AG320" s="190"/>
      <c r="BI320" s="192" t="s">
        <v>278</v>
      </c>
      <c r="BJ320" s="187" t="s">
        <v>332</v>
      </c>
      <c r="BK320" s="192" t="s">
        <v>280</v>
      </c>
      <c r="BL320" s="189">
        <v>195</v>
      </c>
      <c r="BM320" s="190">
        <v>45691</v>
      </c>
      <c r="BN320" s="208">
        <v>290608672</v>
      </c>
      <c r="BO320" s="203">
        <v>464</v>
      </c>
      <c r="BP320" s="190">
        <v>45691</v>
      </c>
      <c r="BQ320" s="204">
        <v>18297641</v>
      </c>
      <c r="CS320" s="237" t="s">
        <v>2497</v>
      </c>
      <c r="CT320" s="199">
        <v>40393974.100000001</v>
      </c>
      <c r="CU320" s="203">
        <v>504</v>
      </c>
      <c r="CV320" s="203" t="s">
        <v>759</v>
      </c>
      <c r="CY320" s="189">
        <v>8299</v>
      </c>
      <c r="CZ320" s="189" t="s">
        <v>290</v>
      </c>
      <c r="DA320" s="201">
        <f t="shared" si="13"/>
        <v>18297641</v>
      </c>
      <c r="DB320" s="221">
        <f t="shared" si="14"/>
        <v>0</v>
      </c>
      <c r="DC320" s="201">
        <f t="shared" si="12"/>
        <v>0</v>
      </c>
      <c r="DZ320" s="278" t="s">
        <v>2500</v>
      </c>
      <c r="EA320" s="134" t="s">
        <v>275</v>
      </c>
      <c r="EB320" s="130">
        <v>17346234</v>
      </c>
      <c r="EC320" s="168">
        <v>45840</v>
      </c>
    </row>
    <row r="321" spans="1:133" ht="14.4" x14ac:dyDescent="0.3">
      <c r="A321" s="242"/>
      <c r="B321" s="242" t="s">
        <v>2501</v>
      </c>
      <c r="C321" s="243">
        <v>1121871654</v>
      </c>
      <c r="D321" s="242" t="s">
        <v>833</v>
      </c>
      <c r="E321" s="242" t="s">
        <v>291</v>
      </c>
      <c r="F321" s="242" t="s">
        <v>834</v>
      </c>
      <c r="G321" s="244">
        <v>45691</v>
      </c>
      <c r="H321" s="450">
        <v>18297641</v>
      </c>
      <c r="I321" s="242" t="s">
        <v>828</v>
      </c>
      <c r="J321" s="244">
        <v>45691</v>
      </c>
      <c r="K321" s="244">
        <v>45830</v>
      </c>
      <c r="L321" s="242" t="s">
        <v>288</v>
      </c>
      <c r="M321" s="242" t="s">
        <v>288</v>
      </c>
      <c r="N321" s="242" t="s">
        <v>288</v>
      </c>
      <c r="O321" s="209">
        <v>5</v>
      </c>
      <c r="P321" s="245">
        <v>3659528</v>
      </c>
      <c r="Q321" s="200">
        <v>45691</v>
      </c>
      <c r="R321" s="190">
        <v>45716</v>
      </c>
      <c r="S321" s="245">
        <v>3920923</v>
      </c>
      <c r="T321" s="128">
        <v>45717</v>
      </c>
      <c r="U321" s="128">
        <v>45747</v>
      </c>
      <c r="V321" s="245">
        <v>3920923</v>
      </c>
      <c r="W321" s="190">
        <v>45748</v>
      </c>
      <c r="X321" s="190">
        <v>45777</v>
      </c>
      <c r="Y321" s="245">
        <v>3920923</v>
      </c>
      <c r="Z321" s="190">
        <v>45778</v>
      </c>
      <c r="AA321" s="190">
        <v>45808</v>
      </c>
      <c r="AB321" s="245">
        <v>2875344</v>
      </c>
      <c r="AC321" s="190">
        <v>45809</v>
      </c>
      <c r="AD321" s="190">
        <v>45830</v>
      </c>
      <c r="AE321" s="245"/>
      <c r="AF321" s="190"/>
      <c r="AG321" s="190"/>
      <c r="AH321" s="375"/>
      <c r="AI321" s="222"/>
      <c r="AJ321" s="222"/>
      <c r="BI321" s="192" t="s">
        <v>278</v>
      </c>
      <c r="BJ321" s="187" t="s">
        <v>332</v>
      </c>
      <c r="BK321" s="192" t="s">
        <v>280</v>
      </c>
      <c r="BL321" s="189">
        <v>195</v>
      </c>
      <c r="BM321" s="190">
        <v>45691</v>
      </c>
      <c r="BN321" s="208">
        <v>290608672</v>
      </c>
      <c r="BO321" s="203">
        <v>476</v>
      </c>
      <c r="BP321" s="190">
        <v>45691</v>
      </c>
      <c r="BQ321" s="204">
        <v>18297641</v>
      </c>
      <c r="CS321" s="197" t="s">
        <v>2502</v>
      </c>
      <c r="CT321" s="198">
        <v>1121871654</v>
      </c>
      <c r="CU321" s="203">
        <v>504</v>
      </c>
      <c r="CV321" s="203" t="s">
        <v>759</v>
      </c>
      <c r="CY321" s="192">
        <v>8299</v>
      </c>
      <c r="CZ321" s="192" t="s">
        <v>290</v>
      </c>
      <c r="DA321" s="201">
        <f t="shared" si="13"/>
        <v>18297641</v>
      </c>
      <c r="DB321" s="221">
        <f t="shared" si="14"/>
        <v>0</v>
      </c>
      <c r="DC321" s="201">
        <f t="shared" si="12"/>
        <v>0</v>
      </c>
      <c r="DZ321" s="278" t="s">
        <v>2503</v>
      </c>
      <c r="EA321" s="134" t="s">
        <v>275</v>
      </c>
      <c r="EB321" s="130">
        <v>17346234</v>
      </c>
      <c r="EC321" s="168">
        <v>45840</v>
      </c>
    </row>
    <row r="322" spans="1:133" x14ac:dyDescent="0.3">
      <c r="A322" s="194" t="s">
        <v>2379</v>
      </c>
      <c r="B322" s="194" t="s">
        <v>2504</v>
      </c>
      <c r="C322" s="251">
        <v>43615366</v>
      </c>
      <c r="D322" s="194" t="s">
        <v>835</v>
      </c>
      <c r="E322" s="194" t="s">
        <v>291</v>
      </c>
      <c r="F322" s="194" t="s">
        <v>2419</v>
      </c>
      <c r="G322" s="124">
        <v>45691</v>
      </c>
      <c r="H322" s="261">
        <v>21172984</v>
      </c>
      <c r="I322" s="194" t="s">
        <v>821</v>
      </c>
      <c r="J322" s="124">
        <v>45691</v>
      </c>
      <c r="K322" s="124">
        <v>45852</v>
      </c>
      <c r="L322" s="194" t="s">
        <v>288</v>
      </c>
      <c r="M322" s="194" t="s">
        <v>288</v>
      </c>
      <c r="N322" s="194" t="s">
        <v>288</v>
      </c>
      <c r="O322" s="209">
        <v>6</v>
      </c>
      <c r="P322" s="131">
        <v>3659528</v>
      </c>
      <c r="Q322" s="200">
        <v>45691</v>
      </c>
      <c r="R322" s="190">
        <v>45716</v>
      </c>
      <c r="S322" s="131"/>
      <c r="T322" s="128">
        <v>45717</v>
      </c>
      <c r="U322" s="128">
        <v>45747</v>
      </c>
      <c r="V322" s="131"/>
      <c r="W322" s="190">
        <v>45748</v>
      </c>
      <c r="X322" s="190">
        <v>45777</v>
      </c>
      <c r="Y322" s="131"/>
      <c r="Z322" s="190">
        <v>45778</v>
      </c>
      <c r="AA322" s="190">
        <v>45808</v>
      </c>
      <c r="AB322" s="131"/>
      <c r="AC322" s="190">
        <v>45809</v>
      </c>
      <c r="AD322" s="190">
        <v>45838</v>
      </c>
      <c r="AE322" s="131"/>
      <c r="AF322" s="190">
        <v>45839</v>
      </c>
      <c r="AG322" s="190">
        <v>45852</v>
      </c>
      <c r="BI322" s="185" t="s">
        <v>275</v>
      </c>
      <c r="BJ322" s="187" t="s">
        <v>2420</v>
      </c>
      <c r="BK322" s="187" t="s">
        <v>2421</v>
      </c>
      <c r="BL322" s="189">
        <v>191</v>
      </c>
      <c r="BM322" s="190">
        <v>45691</v>
      </c>
      <c r="BN322" s="208">
        <v>102926920</v>
      </c>
      <c r="BO322" s="203">
        <v>448</v>
      </c>
      <c r="BP322" s="190">
        <v>45691</v>
      </c>
      <c r="BQ322" s="204">
        <v>21172984</v>
      </c>
      <c r="CI322" s="283"/>
      <c r="CS322" s="179" t="s">
        <v>2505</v>
      </c>
      <c r="CT322" s="198">
        <v>43615366</v>
      </c>
      <c r="CU322" s="203">
        <v>717</v>
      </c>
      <c r="CV322" s="203" t="s">
        <v>357</v>
      </c>
      <c r="CY322" s="192">
        <v>7490</v>
      </c>
      <c r="CZ322" s="192" t="s">
        <v>290</v>
      </c>
      <c r="DA322" s="201">
        <f t="shared" si="13"/>
        <v>3659528</v>
      </c>
      <c r="DB322" s="221">
        <f t="shared" si="14"/>
        <v>17513456</v>
      </c>
      <c r="DC322" s="201">
        <f t="shared" si="12"/>
        <v>17513456</v>
      </c>
      <c r="DZ322" s="278" t="s">
        <v>2506</v>
      </c>
      <c r="EA322" s="134"/>
      <c r="EB322" s="130">
        <v>40381925</v>
      </c>
      <c r="EC322" s="168">
        <v>45734</v>
      </c>
    </row>
    <row r="323" spans="1:133" x14ac:dyDescent="0.3">
      <c r="A323" s="242"/>
      <c r="B323" s="242" t="s">
        <v>2507</v>
      </c>
      <c r="C323" s="243">
        <v>1121852564</v>
      </c>
      <c r="D323" s="242" t="s">
        <v>836</v>
      </c>
      <c r="E323" s="242" t="s">
        <v>291</v>
      </c>
      <c r="F323" s="242" t="s">
        <v>2508</v>
      </c>
      <c r="G323" s="244">
        <v>45691</v>
      </c>
      <c r="H323" s="450">
        <v>16224510</v>
      </c>
      <c r="I323" s="242" t="s">
        <v>296</v>
      </c>
      <c r="J323" s="244">
        <v>45691</v>
      </c>
      <c r="K323" s="244">
        <v>45840</v>
      </c>
      <c r="L323" s="242" t="s">
        <v>288</v>
      </c>
      <c r="M323" s="242" t="s">
        <v>288</v>
      </c>
      <c r="N323" s="242" t="s">
        <v>288</v>
      </c>
      <c r="O323" s="209">
        <v>5</v>
      </c>
      <c r="P323" s="245">
        <v>3028575</v>
      </c>
      <c r="Q323" s="200">
        <v>45691</v>
      </c>
      <c r="R323" s="190">
        <v>45716</v>
      </c>
      <c r="S323" s="245">
        <v>3244902</v>
      </c>
      <c r="T323" s="128">
        <v>45717</v>
      </c>
      <c r="U323" s="128">
        <v>45747</v>
      </c>
      <c r="V323" s="245">
        <v>3244902</v>
      </c>
      <c r="W323" s="190">
        <v>45748</v>
      </c>
      <c r="X323" s="190">
        <v>45777</v>
      </c>
      <c r="Y323" s="245">
        <v>3244902</v>
      </c>
      <c r="Z323" s="190">
        <v>45778</v>
      </c>
      <c r="AA323" s="190">
        <v>45808</v>
      </c>
      <c r="AB323" s="245">
        <v>3461229</v>
      </c>
      <c r="AC323" s="190">
        <v>45809</v>
      </c>
      <c r="AD323" s="190">
        <v>45840</v>
      </c>
      <c r="AE323" s="245"/>
      <c r="AF323" s="190"/>
      <c r="AG323" s="190"/>
      <c r="AH323" s="399"/>
      <c r="AI323" s="400"/>
      <c r="AJ323" s="400"/>
      <c r="BI323" s="185" t="s">
        <v>275</v>
      </c>
      <c r="BJ323" s="185" t="s">
        <v>283</v>
      </c>
      <c r="BK323" s="185" t="s">
        <v>276</v>
      </c>
      <c r="BL323" s="189">
        <v>191</v>
      </c>
      <c r="BM323" s="190">
        <v>45691</v>
      </c>
      <c r="BN323" s="208">
        <v>102926920</v>
      </c>
      <c r="BO323" s="203">
        <v>449</v>
      </c>
      <c r="BP323" s="190">
        <v>45691</v>
      </c>
      <c r="BQ323" s="204">
        <v>16224510</v>
      </c>
      <c r="CS323" s="237" t="s">
        <v>2509</v>
      </c>
      <c r="CT323" s="198">
        <v>1121852564</v>
      </c>
      <c r="CU323" s="203">
        <v>717</v>
      </c>
      <c r="CV323" s="203" t="s">
        <v>357</v>
      </c>
      <c r="CY323" s="240">
        <v>7010</v>
      </c>
      <c r="CZ323" s="188" t="s">
        <v>290</v>
      </c>
      <c r="DA323" s="201">
        <f t="shared" si="13"/>
        <v>16224510</v>
      </c>
      <c r="DB323" s="221">
        <f t="shared" si="14"/>
        <v>0</v>
      </c>
      <c r="DC323" s="201">
        <f t="shared" si="12"/>
        <v>0</v>
      </c>
      <c r="DZ323" s="278" t="s">
        <v>2510</v>
      </c>
      <c r="EA323" s="134"/>
      <c r="EB323" s="130">
        <v>86074342</v>
      </c>
      <c r="EC323" s="168">
        <v>45840</v>
      </c>
    </row>
    <row r="324" spans="1:133" ht="14.4" x14ac:dyDescent="0.3">
      <c r="A324" s="242" t="s">
        <v>2511</v>
      </c>
      <c r="B324" s="395" t="s">
        <v>2512</v>
      </c>
      <c r="C324" s="243">
        <v>1121875351</v>
      </c>
      <c r="D324" s="395" t="s">
        <v>839</v>
      </c>
      <c r="E324" s="242" t="s">
        <v>291</v>
      </c>
      <c r="F324" s="242" t="s">
        <v>2513</v>
      </c>
      <c r="G324" s="244">
        <v>45691</v>
      </c>
      <c r="H324" s="450">
        <v>14602059</v>
      </c>
      <c r="I324" s="242" t="s">
        <v>1509</v>
      </c>
      <c r="J324" s="244">
        <v>45691</v>
      </c>
      <c r="K324" s="244">
        <v>45825</v>
      </c>
      <c r="L324" s="242" t="s">
        <v>288</v>
      </c>
      <c r="M324" s="242" t="s">
        <v>288</v>
      </c>
      <c r="N324" s="242" t="s">
        <v>288</v>
      </c>
      <c r="O324" s="209">
        <v>5</v>
      </c>
      <c r="P324" s="245">
        <v>3028575</v>
      </c>
      <c r="Q324" s="200">
        <v>45691</v>
      </c>
      <c r="R324" s="190">
        <v>45716</v>
      </c>
      <c r="S324" s="245">
        <v>3244902</v>
      </c>
      <c r="T324" s="128">
        <v>45717</v>
      </c>
      <c r="U324" s="128">
        <v>45747</v>
      </c>
      <c r="V324" s="245">
        <v>3244902</v>
      </c>
      <c r="W324" s="190">
        <v>45748</v>
      </c>
      <c r="X324" s="190">
        <v>45777</v>
      </c>
      <c r="Y324" s="245">
        <v>3244902</v>
      </c>
      <c r="Z324" s="190">
        <v>45778</v>
      </c>
      <c r="AA324" s="190">
        <v>45808</v>
      </c>
      <c r="AB324" s="245">
        <v>1838778</v>
      </c>
      <c r="AC324" s="190">
        <v>45809</v>
      </c>
      <c r="AD324" s="190">
        <v>45825</v>
      </c>
      <c r="AE324" s="245"/>
      <c r="AF324" s="190"/>
      <c r="AG324" s="190"/>
      <c r="AH324" s="375"/>
      <c r="AI324" s="222"/>
      <c r="AJ324" s="222"/>
      <c r="BI324" s="185" t="s">
        <v>275</v>
      </c>
      <c r="BJ324" s="185" t="s">
        <v>283</v>
      </c>
      <c r="BK324" s="185" t="s">
        <v>276</v>
      </c>
      <c r="BL324" s="444">
        <v>509</v>
      </c>
      <c r="BM324" s="445">
        <v>45728</v>
      </c>
      <c r="BN324" s="446">
        <v>126334851</v>
      </c>
      <c r="BO324" s="447">
        <v>1985</v>
      </c>
      <c r="BP324" s="445">
        <v>45728</v>
      </c>
      <c r="BQ324" s="448">
        <v>14602059</v>
      </c>
      <c r="CI324" s="283">
        <v>1</v>
      </c>
      <c r="CJ324" s="169">
        <v>45728</v>
      </c>
      <c r="CS324" s="179" t="s">
        <v>2514</v>
      </c>
      <c r="CT324" s="198">
        <v>1121875351</v>
      </c>
      <c r="CU324" s="447">
        <v>764</v>
      </c>
      <c r="CV324" s="447" t="s">
        <v>357</v>
      </c>
      <c r="CY324" s="192">
        <v>8299</v>
      </c>
      <c r="CZ324" s="192" t="s">
        <v>290</v>
      </c>
      <c r="DA324" s="201">
        <f t="shared" si="13"/>
        <v>14602059</v>
      </c>
      <c r="DB324" s="221">
        <f t="shared" si="14"/>
        <v>0</v>
      </c>
      <c r="DC324" s="201">
        <f t="shared" ref="DC324:DC387" si="15">BQ324+CF324-DA324</f>
        <v>0</v>
      </c>
      <c r="DZ324" s="278" t="s">
        <v>2515</v>
      </c>
      <c r="EA324" s="134"/>
      <c r="EB324" s="130">
        <v>86074342</v>
      </c>
      <c r="EC324" s="168">
        <v>45840</v>
      </c>
    </row>
    <row r="325" spans="1:133" x14ac:dyDescent="0.3">
      <c r="A325" s="242"/>
      <c r="B325" s="242" t="s">
        <v>2516</v>
      </c>
      <c r="C325" s="243">
        <v>1121831978</v>
      </c>
      <c r="D325" s="242" t="s">
        <v>840</v>
      </c>
      <c r="E325" s="242" t="s">
        <v>291</v>
      </c>
      <c r="F325" s="242" t="s">
        <v>2508</v>
      </c>
      <c r="G325" s="244">
        <v>45691</v>
      </c>
      <c r="H325" s="450">
        <v>16224510</v>
      </c>
      <c r="I325" s="242" t="s">
        <v>296</v>
      </c>
      <c r="J325" s="244">
        <v>45691</v>
      </c>
      <c r="K325" s="244">
        <v>45840</v>
      </c>
      <c r="L325" s="242" t="s">
        <v>288</v>
      </c>
      <c r="M325" s="242" t="s">
        <v>288</v>
      </c>
      <c r="N325" s="242" t="s">
        <v>288</v>
      </c>
      <c r="O325" s="209">
        <v>5</v>
      </c>
      <c r="P325" s="245">
        <v>3028575</v>
      </c>
      <c r="Q325" s="200">
        <v>45691</v>
      </c>
      <c r="R325" s="190">
        <v>45716</v>
      </c>
      <c r="S325" s="245">
        <v>3244902</v>
      </c>
      <c r="T325" s="128">
        <v>45717</v>
      </c>
      <c r="U325" s="128">
        <v>45747</v>
      </c>
      <c r="V325" s="245">
        <v>3244902</v>
      </c>
      <c r="W325" s="190">
        <v>45748</v>
      </c>
      <c r="X325" s="190">
        <v>45777</v>
      </c>
      <c r="Y325" s="245">
        <v>3244902</v>
      </c>
      <c r="Z325" s="190">
        <v>45778</v>
      </c>
      <c r="AA325" s="190">
        <v>45808</v>
      </c>
      <c r="AB325" s="245">
        <v>3461229</v>
      </c>
      <c r="AC325" s="190">
        <v>45809</v>
      </c>
      <c r="AD325" s="190">
        <v>45840</v>
      </c>
      <c r="AE325" s="245"/>
      <c r="AF325" s="190"/>
      <c r="AG325" s="190"/>
      <c r="BI325" s="185" t="s">
        <v>275</v>
      </c>
      <c r="BJ325" s="185" t="s">
        <v>283</v>
      </c>
      <c r="BK325" s="185" t="s">
        <v>276</v>
      </c>
      <c r="BL325" s="189">
        <v>191</v>
      </c>
      <c r="BM325" s="190">
        <v>45691</v>
      </c>
      <c r="BN325" s="208">
        <v>102926920</v>
      </c>
      <c r="BO325" s="203">
        <v>453</v>
      </c>
      <c r="BP325" s="190">
        <v>45691</v>
      </c>
      <c r="BQ325" s="204">
        <v>16224510</v>
      </c>
      <c r="CS325" s="237" t="s">
        <v>2509</v>
      </c>
      <c r="CT325" s="199">
        <v>1121831978</v>
      </c>
      <c r="CU325" s="203">
        <v>717</v>
      </c>
      <c r="CV325" s="203" t="s">
        <v>357</v>
      </c>
      <c r="CY325" s="192">
        <v>6920</v>
      </c>
      <c r="CZ325" s="192" t="s">
        <v>289</v>
      </c>
      <c r="DA325" s="201">
        <f t="shared" si="13"/>
        <v>16224510</v>
      </c>
      <c r="DB325" s="221">
        <f t="shared" si="14"/>
        <v>0</v>
      </c>
      <c r="DC325" s="201">
        <f t="shared" si="15"/>
        <v>0</v>
      </c>
      <c r="DZ325" s="278" t="s">
        <v>2517</v>
      </c>
      <c r="EA325" s="134"/>
      <c r="EB325" s="130">
        <v>86074342</v>
      </c>
      <c r="EC325" s="168">
        <v>45840</v>
      </c>
    </row>
    <row r="326" spans="1:133" x14ac:dyDescent="0.3">
      <c r="A326" s="242"/>
      <c r="B326" s="242" t="s">
        <v>2518</v>
      </c>
      <c r="C326" s="243">
        <v>1081812945</v>
      </c>
      <c r="D326" s="242" t="s">
        <v>841</v>
      </c>
      <c r="E326" s="242" t="s">
        <v>291</v>
      </c>
      <c r="F326" s="242" t="s">
        <v>842</v>
      </c>
      <c r="G326" s="244">
        <v>45691</v>
      </c>
      <c r="H326" s="450">
        <v>15142876</v>
      </c>
      <c r="I326" s="242" t="s">
        <v>828</v>
      </c>
      <c r="J326" s="244">
        <v>45691</v>
      </c>
      <c r="K326" s="244">
        <v>45830</v>
      </c>
      <c r="L326" s="242" t="s">
        <v>288</v>
      </c>
      <c r="M326" s="242" t="s">
        <v>288</v>
      </c>
      <c r="N326" s="242" t="s">
        <v>288</v>
      </c>
      <c r="O326" s="209">
        <v>5</v>
      </c>
      <c r="P326" s="245">
        <v>3028575</v>
      </c>
      <c r="Q326" s="200">
        <v>45691</v>
      </c>
      <c r="R326" s="190">
        <v>45716</v>
      </c>
      <c r="S326" s="245">
        <v>3244902</v>
      </c>
      <c r="T326" s="128">
        <v>45717</v>
      </c>
      <c r="U326" s="128">
        <v>45747</v>
      </c>
      <c r="V326" s="245">
        <v>3244902</v>
      </c>
      <c r="W326" s="190">
        <v>45748</v>
      </c>
      <c r="X326" s="190">
        <v>45777</v>
      </c>
      <c r="Y326" s="245">
        <v>3244902</v>
      </c>
      <c r="Z326" s="190">
        <v>45778</v>
      </c>
      <c r="AA326" s="190">
        <v>45808</v>
      </c>
      <c r="AB326" s="245">
        <v>2379595</v>
      </c>
      <c r="AC326" s="190">
        <v>45809</v>
      </c>
      <c r="AD326" s="190">
        <v>45830</v>
      </c>
      <c r="AE326" s="245"/>
      <c r="AF326" s="190"/>
      <c r="AG326" s="190"/>
      <c r="AH326" s="399"/>
      <c r="AI326" s="400"/>
      <c r="AJ326" s="400"/>
      <c r="BI326" s="192" t="s">
        <v>278</v>
      </c>
      <c r="BJ326" s="187" t="s">
        <v>332</v>
      </c>
      <c r="BK326" s="192" t="s">
        <v>280</v>
      </c>
      <c r="BL326" s="189">
        <v>196</v>
      </c>
      <c r="BM326" s="190">
        <v>45691</v>
      </c>
      <c r="BN326" s="208">
        <v>391479274</v>
      </c>
      <c r="BO326" s="203">
        <v>504</v>
      </c>
      <c r="BP326" s="190">
        <v>45691</v>
      </c>
      <c r="BQ326" s="204">
        <v>15142876</v>
      </c>
      <c r="CS326" s="197" t="s">
        <v>1377</v>
      </c>
      <c r="CT326" s="125">
        <v>1081812945.5</v>
      </c>
      <c r="CU326" s="203">
        <v>27</v>
      </c>
      <c r="CV326" s="203" t="s">
        <v>909</v>
      </c>
      <c r="CY326" s="192">
        <v>7490</v>
      </c>
      <c r="CZ326" s="192" t="s">
        <v>290</v>
      </c>
      <c r="DA326" s="201">
        <f t="shared" si="13"/>
        <v>15142876</v>
      </c>
      <c r="DB326" s="221">
        <f t="shared" si="14"/>
        <v>0</v>
      </c>
      <c r="DC326" s="201">
        <f t="shared" si="15"/>
        <v>0</v>
      </c>
      <c r="DZ326" s="278" t="s">
        <v>2519</v>
      </c>
      <c r="EA326" s="134" t="s">
        <v>271</v>
      </c>
      <c r="EB326" s="130">
        <v>17346234</v>
      </c>
      <c r="EC326" s="168">
        <v>45840</v>
      </c>
    </row>
    <row r="327" spans="1:133" x14ac:dyDescent="0.3">
      <c r="A327" s="242"/>
      <c r="B327" s="242" t="s">
        <v>2520</v>
      </c>
      <c r="C327" s="243">
        <v>1121924363</v>
      </c>
      <c r="D327" s="242" t="s">
        <v>304</v>
      </c>
      <c r="E327" s="242" t="s">
        <v>292</v>
      </c>
      <c r="F327" s="242" t="s">
        <v>321</v>
      </c>
      <c r="G327" s="244">
        <v>45691</v>
      </c>
      <c r="H327" s="450">
        <v>11988107</v>
      </c>
      <c r="I327" s="242" t="s">
        <v>828</v>
      </c>
      <c r="J327" s="244">
        <v>45691</v>
      </c>
      <c r="K327" s="244">
        <v>45830</v>
      </c>
      <c r="L327" s="242" t="s">
        <v>288</v>
      </c>
      <c r="M327" s="242" t="s">
        <v>288</v>
      </c>
      <c r="N327" s="242" t="s">
        <v>288</v>
      </c>
      <c r="O327" s="209">
        <v>5</v>
      </c>
      <c r="P327" s="245">
        <v>2397621</v>
      </c>
      <c r="Q327" s="200">
        <v>45691</v>
      </c>
      <c r="R327" s="190">
        <v>45716</v>
      </c>
      <c r="S327" s="245">
        <v>2568880</v>
      </c>
      <c r="T327" s="128">
        <v>45717</v>
      </c>
      <c r="U327" s="128">
        <v>45747</v>
      </c>
      <c r="V327" s="245">
        <v>2568880</v>
      </c>
      <c r="W327" s="190">
        <v>45748</v>
      </c>
      <c r="X327" s="190">
        <v>45777</v>
      </c>
      <c r="Y327" s="245">
        <v>2568880</v>
      </c>
      <c r="Z327" s="190">
        <v>45778</v>
      </c>
      <c r="AA327" s="190">
        <v>45808</v>
      </c>
      <c r="AB327" s="245">
        <v>1883846</v>
      </c>
      <c r="AC327" s="190">
        <v>45809</v>
      </c>
      <c r="AD327" s="190">
        <v>45830</v>
      </c>
      <c r="AE327" s="245"/>
      <c r="AF327" s="190"/>
      <c r="AG327" s="190"/>
      <c r="BI327" s="192" t="s">
        <v>278</v>
      </c>
      <c r="BJ327" s="187" t="s">
        <v>332</v>
      </c>
      <c r="BK327" s="192" t="s">
        <v>280</v>
      </c>
      <c r="BL327" s="189">
        <v>196</v>
      </c>
      <c r="BM327" s="190">
        <v>45691</v>
      </c>
      <c r="BN327" s="208">
        <v>391479274</v>
      </c>
      <c r="BO327" s="203">
        <v>510</v>
      </c>
      <c r="BP327" s="190">
        <v>45691</v>
      </c>
      <c r="BQ327" s="204">
        <v>11988107</v>
      </c>
      <c r="CS327" s="197" t="s">
        <v>324</v>
      </c>
      <c r="CT327" s="125">
        <v>1121924363.4000001</v>
      </c>
      <c r="CU327" s="203">
        <v>27</v>
      </c>
      <c r="CV327" s="203" t="s">
        <v>910</v>
      </c>
      <c r="CY327" s="192">
        <v>8299</v>
      </c>
      <c r="CZ327" s="192" t="s">
        <v>290</v>
      </c>
      <c r="DA327" s="201">
        <f t="shared" si="13"/>
        <v>11988107</v>
      </c>
      <c r="DB327" s="221">
        <f t="shared" si="14"/>
        <v>0</v>
      </c>
      <c r="DC327" s="201">
        <f t="shared" si="15"/>
        <v>0</v>
      </c>
      <c r="DZ327" s="278" t="s">
        <v>2521</v>
      </c>
      <c r="EA327" s="134" t="s">
        <v>271</v>
      </c>
      <c r="EB327" s="130">
        <v>17346234</v>
      </c>
      <c r="EC327" s="168">
        <v>45840</v>
      </c>
    </row>
    <row r="328" spans="1:133" x14ac:dyDescent="0.3">
      <c r="A328" s="242"/>
      <c r="B328" s="242" t="s">
        <v>2522</v>
      </c>
      <c r="C328" s="248">
        <v>40331390</v>
      </c>
      <c r="D328" s="242" t="s">
        <v>843</v>
      </c>
      <c r="E328" s="242" t="s">
        <v>292</v>
      </c>
      <c r="F328" s="242" t="s">
        <v>844</v>
      </c>
      <c r="G328" s="244">
        <v>45691</v>
      </c>
      <c r="H328" s="450">
        <v>10726207</v>
      </c>
      <c r="I328" s="242" t="s">
        <v>828</v>
      </c>
      <c r="J328" s="244">
        <v>45691</v>
      </c>
      <c r="K328" s="244">
        <v>45830</v>
      </c>
      <c r="L328" s="242" t="s">
        <v>288</v>
      </c>
      <c r="M328" s="242" t="s">
        <v>288</v>
      </c>
      <c r="N328" s="242" t="s">
        <v>288</v>
      </c>
      <c r="O328" s="209">
        <v>5</v>
      </c>
      <c r="P328" s="245">
        <v>2145241</v>
      </c>
      <c r="Q328" s="200">
        <v>45691</v>
      </c>
      <c r="R328" s="190">
        <v>45716</v>
      </c>
      <c r="S328" s="245">
        <v>2298473</v>
      </c>
      <c r="T328" s="128">
        <v>45717</v>
      </c>
      <c r="U328" s="128">
        <v>45747</v>
      </c>
      <c r="V328" s="245">
        <v>2298473</v>
      </c>
      <c r="W328" s="190">
        <v>45748</v>
      </c>
      <c r="X328" s="190">
        <v>45777</v>
      </c>
      <c r="Y328" s="245">
        <v>2298473</v>
      </c>
      <c r="Z328" s="190">
        <v>45778</v>
      </c>
      <c r="AA328" s="190">
        <v>45808</v>
      </c>
      <c r="AB328" s="245">
        <v>1685547</v>
      </c>
      <c r="AC328" s="190">
        <v>45809</v>
      </c>
      <c r="AD328" s="190">
        <v>45830</v>
      </c>
      <c r="AE328" s="245"/>
      <c r="AF328" s="190"/>
      <c r="AG328" s="190"/>
      <c r="BI328" s="192" t="s">
        <v>278</v>
      </c>
      <c r="BJ328" s="187" t="s">
        <v>332</v>
      </c>
      <c r="BK328" s="192" t="s">
        <v>280</v>
      </c>
      <c r="BL328" s="189">
        <v>196</v>
      </c>
      <c r="BM328" s="190">
        <v>45691</v>
      </c>
      <c r="BN328" s="208">
        <v>391479274</v>
      </c>
      <c r="BO328" s="203">
        <v>490</v>
      </c>
      <c r="BP328" s="190">
        <v>45691</v>
      </c>
      <c r="BQ328" s="204">
        <v>10726207</v>
      </c>
      <c r="CS328" s="197" t="s">
        <v>934</v>
      </c>
      <c r="CT328" s="199">
        <v>40331390</v>
      </c>
      <c r="CU328" s="203">
        <v>27</v>
      </c>
      <c r="CV328" s="203" t="s">
        <v>911</v>
      </c>
      <c r="CY328" s="192">
        <v>7490</v>
      </c>
      <c r="CZ328" s="192" t="s">
        <v>290</v>
      </c>
      <c r="DA328" s="201">
        <f t="shared" si="13"/>
        <v>10726207</v>
      </c>
      <c r="DB328" s="221">
        <f t="shared" si="14"/>
        <v>0</v>
      </c>
      <c r="DC328" s="201">
        <f t="shared" si="15"/>
        <v>0</v>
      </c>
      <c r="DZ328" s="278" t="s">
        <v>2523</v>
      </c>
      <c r="EA328" s="134" t="s">
        <v>271</v>
      </c>
      <c r="EB328" s="130">
        <v>17346234</v>
      </c>
      <c r="EC328" s="168">
        <v>45840</v>
      </c>
    </row>
    <row r="329" spans="1:133" ht="14.4" x14ac:dyDescent="0.3">
      <c r="A329" s="242"/>
      <c r="B329" s="242" t="s">
        <v>2524</v>
      </c>
      <c r="C329" s="248">
        <v>52580034</v>
      </c>
      <c r="D329" s="247" t="s">
        <v>2525</v>
      </c>
      <c r="E329" s="242" t="s">
        <v>292</v>
      </c>
      <c r="F329" s="242" t="s">
        <v>845</v>
      </c>
      <c r="G329" s="244">
        <v>45691</v>
      </c>
      <c r="H329" s="450">
        <v>10726207</v>
      </c>
      <c r="I329" s="242" t="s">
        <v>828</v>
      </c>
      <c r="J329" s="244">
        <v>45691</v>
      </c>
      <c r="K329" s="244">
        <v>45830</v>
      </c>
      <c r="L329" s="242" t="s">
        <v>288</v>
      </c>
      <c r="M329" s="242" t="s">
        <v>288</v>
      </c>
      <c r="N329" s="242" t="s">
        <v>288</v>
      </c>
      <c r="O329" s="209">
        <v>5</v>
      </c>
      <c r="P329" s="245">
        <v>2145241</v>
      </c>
      <c r="Q329" s="200">
        <v>45691</v>
      </c>
      <c r="R329" s="190">
        <v>45716</v>
      </c>
      <c r="S329" s="245">
        <v>2298473</v>
      </c>
      <c r="T329" s="128">
        <v>45717</v>
      </c>
      <c r="U329" s="128">
        <v>45747</v>
      </c>
      <c r="V329" s="245">
        <v>2298473</v>
      </c>
      <c r="W329" s="190">
        <v>45748</v>
      </c>
      <c r="X329" s="190">
        <v>45777</v>
      </c>
      <c r="Y329" s="245">
        <v>2298473</v>
      </c>
      <c r="Z329" s="190">
        <v>45778</v>
      </c>
      <c r="AA329" s="190">
        <v>45808</v>
      </c>
      <c r="AB329" s="245">
        <v>1685547</v>
      </c>
      <c r="AC329" s="190">
        <v>45809</v>
      </c>
      <c r="AD329" s="190">
        <v>45830</v>
      </c>
      <c r="AE329" s="245"/>
      <c r="AF329" s="190"/>
      <c r="AG329" s="190"/>
      <c r="AH329" s="375"/>
      <c r="AI329" s="222"/>
      <c r="AJ329" s="222"/>
      <c r="BI329" s="192" t="s">
        <v>278</v>
      </c>
      <c r="BJ329" s="187" t="s">
        <v>332</v>
      </c>
      <c r="BK329" s="192" t="s">
        <v>280</v>
      </c>
      <c r="BL329" s="189">
        <v>196</v>
      </c>
      <c r="BM329" s="190">
        <v>45691</v>
      </c>
      <c r="BN329" s="208">
        <v>391479274</v>
      </c>
      <c r="BO329" s="203">
        <v>496</v>
      </c>
      <c r="BP329" s="190">
        <v>45691</v>
      </c>
      <c r="BQ329" s="204">
        <v>10726207</v>
      </c>
      <c r="CS329" s="197" t="s">
        <v>934</v>
      </c>
      <c r="CT329" s="199">
        <v>52580034.700000003</v>
      </c>
      <c r="CU329" s="203">
        <v>27</v>
      </c>
      <c r="CV329" s="203" t="s">
        <v>912</v>
      </c>
      <c r="CY329" s="192">
        <v>8299</v>
      </c>
      <c r="CZ329" s="192" t="s">
        <v>290</v>
      </c>
      <c r="DA329" s="201">
        <f t="shared" si="13"/>
        <v>10726207</v>
      </c>
      <c r="DB329" s="221">
        <f t="shared" si="14"/>
        <v>0</v>
      </c>
      <c r="DC329" s="201">
        <f t="shared" si="15"/>
        <v>0</v>
      </c>
      <c r="DZ329" s="278" t="s">
        <v>2526</v>
      </c>
      <c r="EA329" s="134" t="s">
        <v>271</v>
      </c>
      <c r="EB329" s="130">
        <v>17346234</v>
      </c>
      <c r="EC329" s="168">
        <v>45840</v>
      </c>
    </row>
    <row r="330" spans="1:133" x14ac:dyDescent="0.3">
      <c r="A330" s="242" t="s">
        <v>436</v>
      </c>
      <c r="B330" s="242" t="s">
        <v>2527</v>
      </c>
      <c r="C330" s="242"/>
      <c r="D330" s="242" t="s">
        <v>436</v>
      </c>
      <c r="E330" s="242"/>
      <c r="F330" s="242"/>
      <c r="G330" s="242"/>
      <c r="H330" s="450"/>
      <c r="I330" s="242"/>
      <c r="J330" s="242"/>
      <c r="K330" s="242"/>
      <c r="L330" s="242"/>
      <c r="M330" s="242"/>
      <c r="N330" s="242"/>
      <c r="O330" s="209"/>
      <c r="P330" s="242"/>
      <c r="Q330" s="200"/>
      <c r="R330" s="190"/>
      <c r="S330" s="242"/>
      <c r="T330" s="128"/>
      <c r="U330" s="128"/>
      <c r="V330" s="242"/>
      <c r="W330" s="190"/>
      <c r="X330" s="190"/>
      <c r="Y330" s="242"/>
      <c r="Z330" s="190"/>
      <c r="AA330" s="190"/>
      <c r="AB330" s="242"/>
      <c r="AC330" s="190"/>
      <c r="AD330" s="190"/>
      <c r="AE330" s="242"/>
      <c r="AF330" s="190"/>
      <c r="AG330" s="190"/>
      <c r="BI330" s="192"/>
      <c r="BJ330" s="187"/>
      <c r="BK330" s="192"/>
      <c r="BL330" s="189"/>
      <c r="BM330" s="190"/>
      <c r="BN330" s="208"/>
      <c r="BO330" s="203"/>
      <c r="BP330" s="190"/>
      <c r="BQ330" s="204"/>
      <c r="CS330" s="197"/>
      <c r="CT330" s="198"/>
      <c r="CU330" s="203"/>
      <c r="CV330" s="203"/>
      <c r="CY330" s="192"/>
      <c r="CZ330" s="192"/>
      <c r="DA330" s="201">
        <f t="shared" si="13"/>
        <v>0</v>
      </c>
      <c r="DB330" s="221">
        <f t="shared" si="14"/>
        <v>0</v>
      </c>
      <c r="DC330" s="201">
        <f t="shared" si="15"/>
        <v>0</v>
      </c>
      <c r="DZ330" s="278"/>
      <c r="EA330" s="134"/>
      <c r="EB330" s="130" t="e">
        <v>#N/A</v>
      </c>
      <c r="EC330" s="168" t="e">
        <v>#N/A</v>
      </c>
    </row>
    <row r="331" spans="1:133" x14ac:dyDescent="0.3">
      <c r="A331" s="242"/>
      <c r="B331" s="242" t="s">
        <v>2528</v>
      </c>
      <c r="C331" s="243">
        <v>79643102</v>
      </c>
      <c r="D331" s="242" t="s">
        <v>846</v>
      </c>
      <c r="E331" s="242" t="s">
        <v>292</v>
      </c>
      <c r="F331" s="242" t="s">
        <v>847</v>
      </c>
      <c r="G331" s="244">
        <v>45691</v>
      </c>
      <c r="H331" s="450">
        <v>11988106</v>
      </c>
      <c r="I331" s="242" t="s">
        <v>828</v>
      </c>
      <c r="J331" s="244">
        <v>45691</v>
      </c>
      <c r="K331" s="244">
        <v>45830</v>
      </c>
      <c r="L331" s="242" t="s">
        <v>288</v>
      </c>
      <c r="M331" s="242" t="s">
        <v>288</v>
      </c>
      <c r="N331" s="242" t="s">
        <v>288</v>
      </c>
      <c r="O331" s="209">
        <v>5</v>
      </c>
      <c r="P331" s="245">
        <v>2397621</v>
      </c>
      <c r="Q331" s="200">
        <v>45691</v>
      </c>
      <c r="R331" s="190">
        <v>45716</v>
      </c>
      <c r="S331" s="245">
        <v>2568880</v>
      </c>
      <c r="T331" s="128">
        <v>45717</v>
      </c>
      <c r="U331" s="128">
        <v>45747</v>
      </c>
      <c r="V331" s="245">
        <v>2568880</v>
      </c>
      <c r="W331" s="190">
        <v>45748</v>
      </c>
      <c r="X331" s="190">
        <v>45777</v>
      </c>
      <c r="Y331" s="245">
        <v>2568880</v>
      </c>
      <c r="Z331" s="190">
        <v>45778</v>
      </c>
      <c r="AA331" s="190">
        <v>45808</v>
      </c>
      <c r="AB331" s="245">
        <v>1883845</v>
      </c>
      <c r="AC331" s="190">
        <v>45809</v>
      </c>
      <c r="AD331" s="190">
        <v>45830</v>
      </c>
      <c r="AE331" s="245"/>
      <c r="AF331" s="190"/>
      <c r="AG331" s="190"/>
      <c r="AH331" s="399"/>
      <c r="AI331" s="400"/>
      <c r="AJ331" s="400"/>
      <c r="BI331" s="192" t="s">
        <v>278</v>
      </c>
      <c r="BJ331" s="187" t="s">
        <v>332</v>
      </c>
      <c r="BK331" s="192" t="s">
        <v>280</v>
      </c>
      <c r="BL331" s="189">
        <v>196</v>
      </c>
      <c r="BM331" s="190">
        <v>45691</v>
      </c>
      <c r="BN331" s="208">
        <v>391479274</v>
      </c>
      <c r="BO331" s="203">
        <v>497</v>
      </c>
      <c r="BP331" s="190">
        <v>45691</v>
      </c>
      <c r="BQ331" s="204">
        <v>11988106</v>
      </c>
      <c r="CS331" s="197" t="s">
        <v>935</v>
      </c>
      <c r="CT331" s="198">
        <v>79643102</v>
      </c>
      <c r="CU331" s="203">
        <v>27</v>
      </c>
      <c r="CV331" s="203" t="s">
        <v>913</v>
      </c>
      <c r="CY331" s="192">
        <v>7490</v>
      </c>
      <c r="CZ331" s="192" t="s">
        <v>290</v>
      </c>
      <c r="DA331" s="201">
        <f t="shared" si="13"/>
        <v>11988106</v>
      </c>
      <c r="DB331" s="221">
        <f t="shared" si="14"/>
        <v>0</v>
      </c>
      <c r="DC331" s="201">
        <f t="shared" si="15"/>
        <v>0</v>
      </c>
      <c r="DZ331" s="278" t="s">
        <v>2529</v>
      </c>
      <c r="EA331" s="134" t="s">
        <v>271</v>
      </c>
      <c r="EB331" s="130">
        <v>17346234</v>
      </c>
      <c r="EC331" s="168">
        <v>45840</v>
      </c>
    </row>
    <row r="332" spans="1:133" x14ac:dyDescent="0.3">
      <c r="A332" s="242"/>
      <c r="B332" s="242" t="s">
        <v>2530</v>
      </c>
      <c r="C332" s="243">
        <v>1121881267</v>
      </c>
      <c r="D332" s="242" t="s">
        <v>848</v>
      </c>
      <c r="E332" s="242" t="s">
        <v>291</v>
      </c>
      <c r="F332" s="242" t="s">
        <v>849</v>
      </c>
      <c r="G332" s="244">
        <v>45691</v>
      </c>
      <c r="H332" s="450">
        <v>15142876</v>
      </c>
      <c r="I332" s="242" t="s">
        <v>828</v>
      </c>
      <c r="J332" s="244">
        <v>45691</v>
      </c>
      <c r="K332" s="244">
        <v>45830</v>
      </c>
      <c r="L332" s="242" t="s">
        <v>288</v>
      </c>
      <c r="M332" s="242" t="s">
        <v>288</v>
      </c>
      <c r="N332" s="242" t="s">
        <v>288</v>
      </c>
      <c r="O332" s="209">
        <v>5</v>
      </c>
      <c r="P332" s="245">
        <v>3028575</v>
      </c>
      <c r="Q332" s="200">
        <v>45691</v>
      </c>
      <c r="R332" s="190">
        <v>45716</v>
      </c>
      <c r="S332" s="245">
        <v>3244902</v>
      </c>
      <c r="T332" s="128">
        <v>45717</v>
      </c>
      <c r="U332" s="128">
        <v>45747</v>
      </c>
      <c r="V332" s="245">
        <v>3244902</v>
      </c>
      <c r="W332" s="190">
        <v>45748</v>
      </c>
      <c r="X332" s="190">
        <v>45777</v>
      </c>
      <c r="Y332" s="245">
        <v>3244902</v>
      </c>
      <c r="Z332" s="190">
        <v>45778</v>
      </c>
      <c r="AA332" s="190">
        <v>45808</v>
      </c>
      <c r="AB332" s="245">
        <v>2379595</v>
      </c>
      <c r="AC332" s="190">
        <v>45809</v>
      </c>
      <c r="AD332" s="190">
        <v>45830</v>
      </c>
      <c r="AE332" s="245"/>
      <c r="AF332" s="190"/>
      <c r="AG332" s="190"/>
      <c r="AH332" s="399"/>
      <c r="AI332" s="400"/>
      <c r="AJ332" s="400"/>
      <c r="BI332" s="192" t="s">
        <v>278</v>
      </c>
      <c r="BJ332" s="187" t="s">
        <v>332</v>
      </c>
      <c r="BK332" s="192" t="s">
        <v>280</v>
      </c>
      <c r="BL332" s="189">
        <v>196</v>
      </c>
      <c r="BM332" s="190">
        <v>45691</v>
      </c>
      <c r="BN332" s="208">
        <v>391479274</v>
      </c>
      <c r="BO332" s="203">
        <v>507</v>
      </c>
      <c r="BP332" s="190">
        <v>45691</v>
      </c>
      <c r="BQ332" s="204">
        <v>15142876</v>
      </c>
      <c r="CS332" s="197" t="s">
        <v>936</v>
      </c>
      <c r="CT332" s="199">
        <v>1121881267</v>
      </c>
      <c r="CU332" s="203">
        <v>27</v>
      </c>
      <c r="CV332" s="203" t="s">
        <v>914</v>
      </c>
      <c r="CY332" s="192">
        <v>8299</v>
      </c>
      <c r="CZ332" s="192" t="s">
        <v>290</v>
      </c>
      <c r="DA332" s="201">
        <f t="shared" si="13"/>
        <v>15142876</v>
      </c>
      <c r="DB332" s="221">
        <f t="shared" si="14"/>
        <v>0</v>
      </c>
      <c r="DC332" s="201">
        <f t="shared" si="15"/>
        <v>0</v>
      </c>
      <c r="DZ332" s="278" t="s">
        <v>2531</v>
      </c>
      <c r="EA332" s="134" t="s">
        <v>271</v>
      </c>
      <c r="EB332" s="130">
        <v>17346234</v>
      </c>
      <c r="EC332" s="168">
        <v>45840</v>
      </c>
    </row>
    <row r="333" spans="1:133" x14ac:dyDescent="0.3">
      <c r="A333" s="242"/>
      <c r="B333" s="242" t="s">
        <v>2532</v>
      </c>
      <c r="C333" s="248">
        <v>31949877</v>
      </c>
      <c r="D333" s="247" t="s">
        <v>1390</v>
      </c>
      <c r="E333" s="242" t="s">
        <v>292</v>
      </c>
      <c r="F333" s="242" t="s">
        <v>1391</v>
      </c>
      <c r="G333" s="244">
        <v>45691</v>
      </c>
      <c r="H333" s="450">
        <v>12411754</v>
      </c>
      <c r="I333" s="242" t="s">
        <v>821</v>
      </c>
      <c r="J333" s="244">
        <v>45691</v>
      </c>
      <c r="K333" s="244">
        <v>45852</v>
      </c>
      <c r="L333" s="242" t="s">
        <v>288</v>
      </c>
      <c r="M333" s="242" t="s">
        <v>288</v>
      </c>
      <c r="N333" s="242" t="s">
        <v>288</v>
      </c>
      <c r="O333" s="209">
        <v>6</v>
      </c>
      <c r="P333" s="245">
        <v>2145241</v>
      </c>
      <c r="Q333" s="200">
        <v>45691</v>
      </c>
      <c r="R333" s="190">
        <v>45716</v>
      </c>
      <c r="S333" s="245">
        <v>2298473</v>
      </c>
      <c r="T333" s="128">
        <v>45717</v>
      </c>
      <c r="U333" s="128">
        <v>45747</v>
      </c>
      <c r="V333" s="245">
        <v>2298473</v>
      </c>
      <c r="W333" s="190">
        <v>45748</v>
      </c>
      <c r="X333" s="190">
        <v>45777</v>
      </c>
      <c r="Y333" s="245">
        <v>2298473</v>
      </c>
      <c r="Z333" s="190">
        <v>45778</v>
      </c>
      <c r="AA333" s="190">
        <v>45808</v>
      </c>
      <c r="AB333" s="245">
        <v>2298473</v>
      </c>
      <c r="AC333" s="190">
        <v>45809</v>
      </c>
      <c r="AD333" s="190">
        <v>45838</v>
      </c>
      <c r="AE333" s="245">
        <v>1072621</v>
      </c>
      <c r="AF333" s="190">
        <v>45839</v>
      </c>
      <c r="AG333" s="190">
        <v>45852</v>
      </c>
      <c r="BI333" s="192" t="s">
        <v>278</v>
      </c>
      <c r="BJ333" s="187" t="s">
        <v>332</v>
      </c>
      <c r="BK333" s="192" t="s">
        <v>280</v>
      </c>
      <c r="BL333" s="189">
        <v>196</v>
      </c>
      <c r="BM333" s="190">
        <v>45691</v>
      </c>
      <c r="BN333" s="208">
        <v>391479274</v>
      </c>
      <c r="BO333" s="203">
        <v>486</v>
      </c>
      <c r="BP333" s="190">
        <v>45691</v>
      </c>
      <c r="BQ333" s="204">
        <v>12411754</v>
      </c>
      <c r="CS333" s="214" t="s">
        <v>1392</v>
      </c>
      <c r="CT333" s="199">
        <v>31949877</v>
      </c>
      <c r="CU333" s="203">
        <v>27</v>
      </c>
      <c r="CV333" s="203" t="s">
        <v>1393</v>
      </c>
      <c r="CY333" s="192">
        <v>8211</v>
      </c>
      <c r="CZ333" s="192" t="s">
        <v>290</v>
      </c>
      <c r="DA333" s="201">
        <f t="shared" si="13"/>
        <v>12411754</v>
      </c>
      <c r="DB333" s="221">
        <f t="shared" si="14"/>
        <v>0</v>
      </c>
      <c r="DC333" s="201">
        <f t="shared" si="15"/>
        <v>0</v>
      </c>
      <c r="DZ333" s="278" t="s">
        <v>2533</v>
      </c>
      <c r="EA333" s="134" t="s">
        <v>271</v>
      </c>
      <c r="EB333" s="130">
        <v>17346234</v>
      </c>
      <c r="EC333" s="168">
        <v>45852</v>
      </c>
    </row>
    <row r="334" spans="1:133" x14ac:dyDescent="0.3">
      <c r="A334" s="242"/>
      <c r="B334" s="242" t="s">
        <v>2534</v>
      </c>
      <c r="C334" s="243">
        <v>1121926572</v>
      </c>
      <c r="D334" s="242" t="s">
        <v>850</v>
      </c>
      <c r="E334" s="242" t="s">
        <v>291</v>
      </c>
      <c r="F334" s="242" t="s">
        <v>851</v>
      </c>
      <c r="G334" s="244">
        <v>45691</v>
      </c>
      <c r="H334" s="450">
        <v>13506873</v>
      </c>
      <c r="I334" s="242" t="s">
        <v>828</v>
      </c>
      <c r="J334" s="244">
        <v>45691</v>
      </c>
      <c r="K334" s="244">
        <v>45830</v>
      </c>
      <c r="L334" s="242" t="s">
        <v>288</v>
      </c>
      <c r="M334" s="242" t="s">
        <v>288</v>
      </c>
      <c r="N334" s="242" t="s">
        <v>288</v>
      </c>
      <c r="O334" s="209">
        <v>5</v>
      </c>
      <c r="P334" s="245">
        <v>2701375</v>
      </c>
      <c r="Q334" s="200">
        <v>45691</v>
      </c>
      <c r="R334" s="190">
        <v>45716</v>
      </c>
      <c r="S334" s="245">
        <v>2894330</v>
      </c>
      <c r="T334" s="128">
        <v>45717</v>
      </c>
      <c r="U334" s="128">
        <v>45747</v>
      </c>
      <c r="V334" s="245">
        <v>2894330</v>
      </c>
      <c r="W334" s="190">
        <v>45748</v>
      </c>
      <c r="X334" s="190">
        <v>45777</v>
      </c>
      <c r="Y334" s="245">
        <v>2894330</v>
      </c>
      <c r="Z334" s="190">
        <v>45778</v>
      </c>
      <c r="AA334" s="190">
        <v>45808</v>
      </c>
      <c r="AB334" s="245">
        <v>2122508</v>
      </c>
      <c r="AC334" s="190">
        <v>45809</v>
      </c>
      <c r="AD334" s="190">
        <v>45830</v>
      </c>
      <c r="AE334" s="245"/>
      <c r="AF334" s="190"/>
      <c r="AG334" s="190"/>
      <c r="BI334" s="192" t="s">
        <v>278</v>
      </c>
      <c r="BJ334" s="187" t="s">
        <v>332</v>
      </c>
      <c r="BK334" s="192" t="s">
        <v>280</v>
      </c>
      <c r="BL334" s="189">
        <v>196</v>
      </c>
      <c r="BM334" s="190">
        <v>45691</v>
      </c>
      <c r="BN334" s="208">
        <v>391479274</v>
      </c>
      <c r="BO334" s="203">
        <v>511</v>
      </c>
      <c r="BP334" s="190">
        <v>45691</v>
      </c>
      <c r="BQ334" s="204">
        <v>13506873</v>
      </c>
      <c r="CS334" s="197" t="s">
        <v>2535</v>
      </c>
      <c r="CT334" s="125">
        <v>1121926572</v>
      </c>
      <c r="CU334" s="203">
        <v>27</v>
      </c>
      <c r="CV334" s="203" t="s">
        <v>915</v>
      </c>
      <c r="CY334" s="192">
        <v>8299</v>
      </c>
      <c r="CZ334" s="192" t="s">
        <v>290</v>
      </c>
      <c r="DA334" s="201">
        <f t="shared" si="13"/>
        <v>13506873</v>
      </c>
      <c r="DB334" s="221">
        <f t="shared" si="14"/>
        <v>0</v>
      </c>
      <c r="DC334" s="201">
        <f t="shared" si="15"/>
        <v>0</v>
      </c>
      <c r="DZ334" s="278" t="s">
        <v>2536</v>
      </c>
      <c r="EA334" s="134" t="s">
        <v>271</v>
      </c>
      <c r="EB334" s="130">
        <v>17346234</v>
      </c>
      <c r="EC334" s="168">
        <v>45840</v>
      </c>
    </row>
    <row r="335" spans="1:133" ht="14.4" x14ac:dyDescent="0.3">
      <c r="A335" s="242"/>
      <c r="B335" s="242" t="s">
        <v>2537</v>
      </c>
      <c r="C335" s="243">
        <v>1121885528</v>
      </c>
      <c r="D335" s="242" t="s">
        <v>852</v>
      </c>
      <c r="E335" s="242" t="s">
        <v>291</v>
      </c>
      <c r="F335" s="242" t="s">
        <v>853</v>
      </c>
      <c r="G335" s="244">
        <v>45691</v>
      </c>
      <c r="H335" s="450">
        <v>15142876</v>
      </c>
      <c r="I335" s="242" t="s">
        <v>828</v>
      </c>
      <c r="J335" s="244">
        <v>45691</v>
      </c>
      <c r="K335" s="244">
        <v>45830</v>
      </c>
      <c r="L335" s="242" t="s">
        <v>288</v>
      </c>
      <c r="M335" s="242" t="s">
        <v>288</v>
      </c>
      <c r="N335" s="242" t="s">
        <v>288</v>
      </c>
      <c r="O335" s="209">
        <v>5</v>
      </c>
      <c r="P335" s="245">
        <v>3028575</v>
      </c>
      <c r="Q335" s="200">
        <v>45691</v>
      </c>
      <c r="R335" s="190">
        <v>45716</v>
      </c>
      <c r="S335" s="245">
        <v>3244902</v>
      </c>
      <c r="T335" s="128">
        <v>45717</v>
      </c>
      <c r="U335" s="128">
        <v>45747</v>
      </c>
      <c r="V335" s="245">
        <v>3244902</v>
      </c>
      <c r="W335" s="190">
        <v>45748</v>
      </c>
      <c r="X335" s="190">
        <v>45777</v>
      </c>
      <c r="Y335" s="245">
        <v>3244902</v>
      </c>
      <c r="Z335" s="190">
        <v>45778</v>
      </c>
      <c r="AA335" s="190">
        <v>45808</v>
      </c>
      <c r="AB335" s="245">
        <v>2379595</v>
      </c>
      <c r="AC335" s="190">
        <v>45809</v>
      </c>
      <c r="AD335" s="190">
        <v>45830</v>
      </c>
      <c r="AE335" s="245"/>
      <c r="AF335" s="190"/>
      <c r="AG335" s="190"/>
      <c r="AH335" s="375"/>
      <c r="AI335" s="222"/>
      <c r="AJ335" s="222"/>
      <c r="BI335" s="192" t="s">
        <v>278</v>
      </c>
      <c r="BJ335" s="187" t="s">
        <v>332</v>
      </c>
      <c r="BK335" s="192" t="s">
        <v>280</v>
      </c>
      <c r="BL335" s="189">
        <v>196</v>
      </c>
      <c r="BM335" s="190">
        <v>45691</v>
      </c>
      <c r="BN335" s="208">
        <v>391479274</v>
      </c>
      <c r="BO335" s="203">
        <v>508</v>
      </c>
      <c r="BP335" s="190">
        <v>45691</v>
      </c>
      <c r="BQ335" s="204">
        <v>15142876</v>
      </c>
      <c r="CS335" s="197" t="s">
        <v>937</v>
      </c>
      <c r="CT335" s="198">
        <v>1121885528.4000001</v>
      </c>
      <c r="CU335" s="203">
        <v>27</v>
      </c>
      <c r="CV335" s="203" t="s">
        <v>916</v>
      </c>
      <c r="CY335" s="192">
        <v>7490</v>
      </c>
      <c r="CZ335" s="192" t="s">
        <v>290</v>
      </c>
      <c r="DA335" s="201">
        <f t="shared" si="13"/>
        <v>15142876</v>
      </c>
      <c r="DB335" s="221">
        <f t="shared" si="14"/>
        <v>0</v>
      </c>
      <c r="DC335" s="201">
        <f t="shared" si="15"/>
        <v>0</v>
      </c>
      <c r="DZ335" s="278" t="s">
        <v>2538</v>
      </c>
      <c r="EA335" s="134" t="s">
        <v>271</v>
      </c>
      <c r="EB335" s="130">
        <v>17346234</v>
      </c>
      <c r="EC335" s="168">
        <v>45840</v>
      </c>
    </row>
    <row r="336" spans="1:133" x14ac:dyDescent="0.3">
      <c r="A336" s="242"/>
      <c r="B336" s="242" t="s">
        <v>2539</v>
      </c>
      <c r="C336" s="243">
        <v>40329042</v>
      </c>
      <c r="D336" s="242" t="s">
        <v>2540</v>
      </c>
      <c r="E336" s="242" t="s">
        <v>292</v>
      </c>
      <c r="F336" s="242" t="s">
        <v>854</v>
      </c>
      <c r="G336" s="244">
        <v>45691</v>
      </c>
      <c r="H336" s="450">
        <v>10726207</v>
      </c>
      <c r="I336" s="242" t="s">
        <v>828</v>
      </c>
      <c r="J336" s="244">
        <v>45691</v>
      </c>
      <c r="K336" s="244">
        <v>45830</v>
      </c>
      <c r="L336" s="242" t="s">
        <v>288</v>
      </c>
      <c r="M336" s="242" t="s">
        <v>288</v>
      </c>
      <c r="N336" s="242" t="s">
        <v>288</v>
      </c>
      <c r="O336" s="209">
        <v>5</v>
      </c>
      <c r="P336" s="245">
        <v>2145241</v>
      </c>
      <c r="Q336" s="200">
        <v>45691</v>
      </c>
      <c r="R336" s="190">
        <v>45716</v>
      </c>
      <c r="S336" s="245">
        <v>2298473</v>
      </c>
      <c r="T336" s="128">
        <v>45717</v>
      </c>
      <c r="U336" s="128">
        <v>45747</v>
      </c>
      <c r="V336" s="245">
        <v>2298473</v>
      </c>
      <c r="W336" s="190">
        <v>45748</v>
      </c>
      <c r="X336" s="190">
        <v>45777</v>
      </c>
      <c r="Y336" s="245">
        <v>2298473</v>
      </c>
      <c r="Z336" s="190">
        <v>45778</v>
      </c>
      <c r="AA336" s="190">
        <v>45808</v>
      </c>
      <c r="AB336" s="245">
        <v>1685547</v>
      </c>
      <c r="AC336" s="190">
        <v>45809</v>
      </c>
      <c r="AD336" s="190">
        <v>45830</v>
      </c>
      <c r="AE336" s="245"/>
      <c r="AF336" s="190"/>
      <c r="AG336" s="190"/>
      <c r="BI336" s="192" t="s">
        <v>278</v>
      </c>
      <c r="BJ336" s="187" t="s">
        <v>332</v>
      </c>
      <c r="BK336" s="192" t="s">
        <v>280</v>
      </c>
      <c r="BL336" s="189">
        <v>196</v>
      </c>
      <c r="BM336" s="190">
        <v>45691</v>
      </c>
      <c r="BN336" s="208">
        <v>391479274</v>
      </c>
      <c r="BO336" s="203">
        <v>489</v>
      </c>
      <c r="BP336" s="190">
        <v>45691</v>
      </c>
      <c r="BQ336" s="204">
        <v>10726207</v>
      </c>
      <c r="CS336" s="197" t="s">
        <v>934</v>
      </c>
      <c r="CT336" s="198">
        <v>40329042</v>
      </c>
      <c r="CU336" s="203">
        <v>598</v>
      </c>
      <c r="CV336" s="203" t="s">
        <v>917</v>
      </c>
      <c r="CY336" s="192">
        <v>8299</v>
      </c>
      <c r="CZ336" s="192" t="s">
        <v>290</v>
      </c>
      <c r="DA336" s="201">
        <f t="shared" si="13"/>
        <v>10726207</v>
      </c>
      <c r="DB336" s="221">
        <f t="shared" si="14"/>
        <v>0</v>
      </c>
      <c r="DC336" s="201">
        <f t="shared" si="15"/>
        <v>0</v>
      </c>
      <c r="DZ336" s="278" t="s">
        <v>2541</v>
      </c>
      <c r="EA336" s="134" t="s">
        <v>271</v>
      </c>
      <c r="EB336" s="130">
        <v>17346234</v>
      </c>
      <c r="EC336" s="168">
        <v>45840</v>
      </c>
    </row>
    <row r="337" spans="1:133" ht="14.4" x14ac:dyDescent="0.3">
      <c r="A337" s="242"/>
      <c r="B337" s="242" t="s">
        <v>2542</v>
      </c>
      <c r="C337" s="243">
        <v>1007802325</v>
      </c>
      <c r="D337" s="242" t="s">
        <v>855</v>
      </c>
      <c r="E337" s="242" t="s">
        <v>292</v>
      </c>
      <c r="F337" s="242" t="s">
        <v>856</v>
      </c>
      <c r="G337" s="244">
        <v>45691</v>
      </c>
      <c r="H337" s="450">
        <v>10726207</v>
      </c>
      <c r="I337" s="242" t="s">
        <v>828</v>
      </c>
      <c r="J337" s="244">
        <v>45691</v>
      </c>
      <c r="K337" s="244">
        <v>45830</v>
      </c>
      <c r="L337" s="242" t="s">
        <v>288</v>
      </c>
      <c r="M337" s="242" t="s">
        <v>288</v>
      </c>
      <c r="N337" s="242" t="s">
        <v>288</v>
      </c>
      <c r="O337" s="209">
        <v>5</v>
      </c>
      <c r="P337" s="245">
        <v>2145241</v>
      </c>
      <c r="Q337" s="200">
        <v>45691</v>
      </c>
      <c r="R337" s="190">
        <v>45716</v>
      </c>
      <c r="S337" s="245">
        <v>2298473</v>
      </c>
      <c r="T337" s="128">
        <v>45717</v>
      </c>
      <c r="U337" s="128">
        <v>45747</v>
      </c>
      <c r="V337" s="245">
        <v>2298473</v>
      </c>
      <c r="W337" s="190">
        <v>45748</v>
      </c>
      <c r="X337" s="190">
        <v>45777</v>
      </c>
      <c r="Y337" s="245">
        <v>2298473</v>
      </c>
      <c r="Z337" s="190">
        <v>45778</v>
      </c>
      <c r="AA337" s="190">
        <v>45808</v>
      </c>
      <c r="AB337" s="245">
        <v>1685547</v>
      </c>
      <c r="AC337" s="190">
        <v>45809</v>
      </c>
      <c r="AD337" s="190">
        <v>45830</v>
      </c>
      <c r="AE337" s="245"/>
      <c r="AF337" s="190"/>
      <c r="AG337" s="190"/>
      <c r="AH337" s="375"/>
      <c r="AI337" s="222"/>
      <c r="AJ337" s="222"/>
      <c r="BI337" s="192" t="s">
        <v>278</v>
      </c>
      <c r="BJ337" s="187" t="s">
        <v>332</v>
      </c>
      <c r="BK337" s="192" t="s">
        <v>280</v>
      </c>
      <c r="BL337" s="189">
        <v>196</v>
      </c>
      <c r="BM337" s="190">
        <v>45691</v>
      </c>
      <c r="BN337" s="208">
        <v>391479274</v>
      </c>
      <c r="BO337" s="203">
        <v>503</v>
      </c>
      <c r="BP337" s="190">
        <v>45691</v>
      </c>
      <c r="BQ337" s="204">
        <v>10726207</v>
      </c>
      <c r="CS337" s="197" t="s">
        <v>2543</v>
      </c>
      <c r="CT337" s="198">
        <v>1007802325</v>
      </c>
      <c r="CU337" s="203">
        <v>136</v>
      </c>
      <c r="CV337" s="203" t="s">
        <v>2544</v>
      </c>
      <c r="CY337" s="192">
        <v>8299</v>
      </c>
      <c r="CZ337" s="192" t="s">
        <v>290</v>
      </c>
      <c r="DA337" s="201">
        <f t="shared" si="13"/>
        <v>10726207</v>
      </c>
      <c r="DB337" s="221">
        <f t="shared" si="14"/>
        <v>0</v>
      </c>
      <c r="DC337" s="201">
        <f t="shared" si="15"/>
        <v>0</v>
      </c>
      <c r="DZ337" s="278" t="s">
        <v>2545</v>
      </c>
      <c r="EA337" s="134" t="s">
        <v>273</v>
      </c>
      <c r="EB337" s="130">
        <v>17346234</v>
      </c>
      <c r="EC337" s="168">
        <v>45840</v>
      </c>
    </row>
    <row r="338" spans="1:133" x14ac:dyDescent="0.3">
      <c r="A338" s="242"/>
      <c r="B338" s="242" t="s">
        <v>2546</v>
      </c>
      <c r="C338" s="243">
        <v>40404597</v>
      </c>
      <c r="D338" s="242" t="s">
        <v>857</v>
      </c>
      <c r="E338" s="242" t="s">
        <v>292</v>
      </c>
      <c r="F338" s="242" t="s">
        <v>858</v>
      </c>
      <c r="G338" s="244">
        <v>45691</v>
      </c>
      <c r="H338" s="450">
        <v>10726207</v>
      </c>
      <c r="I338" s="242" t="s">
        <v>828</v>
      </c>
      <c r="J338" s="244">
        <v>45691</v>
      </c>
      <c r="K338" s="244">
        <v>45830</v>
      </c>
      <c r="L338" s="242" t="s">
        <v>288</v>
      </c>
      <c r="M338" s="242" t="s">
        <v>288</v>
      </c>
      <c r="N338" s="242" t="s">
        <v>288</v>
      </c>
      <c r="O338" s="209">
        <v>5</v>
      </c>
      <c r="P338" s="245">
        <v>2145241</v>
      </c>
      <c r="Q338" s="200">
        <v>45691</v>
      </c>
      <c r="R338" s="190">
        <v>45716</v>
      </c>
      <c r="S338" s="245">
        <v>2298473</v>
      </c>
      <c r="T338" s="128">
        <v>45717</v>
      </c>
      <c r="U338" s="128">
        <v>45747</v>
      </c>
      <c r="V338" s="245">
        <v>2298473</v>
      </c>
      <c r="W338" s="190">
        <v>45748</v>
      </c>
      <c r="X338" s="190">
        <v>45777</v>
      </c>
      <c r="Y338" s="245">
        <v>2298473</v>
      </c>
      <c r="Z338" s="190">
        <v>45778</v>
      </c>
      <c r="AA338" s="190">
        <v>45808</v>
      </c>
      <c r="AB338" s="245">
        <v>1685547</v>
      </c>
      <c r="AC338" s="190">
        <v>45809</v>
      </c>
      <c r="AD338" s="190">
        <v>45830</v>
      </c>
      <c r="AE338" s="245"/>
      <c r="AF338" s="190"/>
      <c r="AG338" s="190"/>
      <c r="BI338" s="192" t="s">
        <v>278</v>
      </c>
      <c r="BJ338" s="187" t="s">
        <v>332</v>
      </c>
      <c r="BK338" s="192" t="s">
        <v>280</v>
      </c>
      <c r="BL338" s="189">
        <v>196</v>
      </c>
      <c r="BM338" s="190">
        <v>45691</v>
      </c>
      <c r="BN338" s="208">
        <v>391479274</v>
      </c>
      <c r="BO338" s="203">
        <v>495</v>
      </c>
      <c r="BP338" s="190">
        <v>45691</v>
      </c>
      <c r="BQ338" s="204">
        <v>10726207</v>
      </c>
      <c r="CS338" s="197" t="s">
        <v>2543</v>
      </c>
      <c r="CT338" s="198">
        <v>40404597</v>
      </c>
      <c r="CU338" s="203">
        <v>136</v>
      </c>
      <c r="CV338" s="203" t="s">
        <v>918</v>
      </c>
      <c r="CY338" s="192">
        <v>8299</v>
      </c>
      <c r="CZ338" s="192" t="s">
        <v>290</v>
      </c>
      <c r="DA338" s="201">
        <f t="shared" si="13"/>
        <v>10726207</v>
      </c>
      <c r="DB338" s="221">
        <f t="shared" si="14"/>
        <v>0</v>
      </c>
      <c r="DC338" s="201">
        <f t="shared" si="15"/>
        <v>0</v>
      </c>
      <c r="DZ338" s="278" t="s">
        <v>2547</v>
      </c>
      <c r="EA338" s="134" t="s">
        <v>273</v>
      </c>
      <c r="EB338" s="130">
        <v>17346234</v>
      </c>
      <c r="EC338" s="168">
        <v>45840</v>
      </c>
    </row>
    <row r="339" spans="1:133" x14ac:dyDescent="0.3">
      <c r="A339" s="194"/>
      <c r="B339" s="194" t="s">
        <v>2548</v>
      </c>
      <c r="C339" s="251">
        <v>40188595</v>
      </c>
      <c r="D339" s="194" t="s">
        <v>859</v>
      </c>
      <c r="E339" s="194" t="s">
        <v>292</v>
      </c>
      <c r="F339" s="192" t="s">
        <v>1084</v>
      </c>
      <c r="G339" s="124">
        <v>45691</v>
      </c>
      <c r="H339" s="261">
        <v>10726207</v>
      </c>
      <c r="I339" s="194" t="s">
        <v>828</v>
      </c>
      <c r="J339" s="124">
        <v>45691</v>
      </c>
      <c r="K339" s="124">
        <v>45830</v>
      </c>
      <c r="L339" s="194" t="s">
        <v>288</v>
      </c>
      <c r="M339" s="194" t="s">
        <v>288</v>
      </c>
      <c r="N339" s="194" t="s">
        <v>288</v>
      </c>
      <c r="O339" s="209">
        <v>5</v>
      </c>
      <c r="P339" s="131">
        <v>2145241</v>
      </c>
      <c r="Q339" s="200">
        <v>45691</v>
      </c>
      <c r="R339" s="190">
        <v>45716</v>
      </c>
      <c r="S339" s="131">
        <v>2298473</v>
      </c>
      <c r="T339" s="128">
        <v>45717</v>
      </c>
      <c r="U339" s="128">
        <v>45747</v>
      </c>
      <c r="V339" s="131">
        <v>2298473</v>
      </c>
      <c r="W339" s="190">
        <v>45748</v>
      </c>
      <c r="X339" s="190">
        <v>45777</v>
      </c>
      <c r="Y339" s="131">
        <v>2298473</v>
      </c>
      <c r="Z339" s="190">
        <v>45778</v>
      </c>
      <c r="AA339" s="190">
        <v>45808</v>
      </c>
      <c r="AB339" s="131">
        <v>1685547</v>
      </c>
      <c r="AC339" s="190">
        <v>45809</v>
      </c>
      <c r="AD339" s="190">
        <v>45830</v>
      </c>
      <c r="AE339" s="131"/>
      <c r="AF339" s="190"/>
      <c r="AG339" s="190"/>
      <c r="AH339" s="399"/>
      <c r="AI339" s="400"/>
      <c r="AJ339" s="400"/>
      <c r="BI339" s="192" t="s">
        <v>278</v>
      </c>
      <c r="BJ339" s="187" t="s">
        <v>332</v>
      </c>
      <c r="BK339" s="192" t="s">
        <v>280</v>
      </c>
      <c r="BL339" s="189">
        <v>196</v>
      </c>
      <c r="BM339" s="190">
        <v>45691</v>
      </c>
      <c r="BN339" s="208">
        <v>391479274</v>
      </c>
      <c r="BO339" s="203">
        <v>488</v>
      </c>
      <c r="BP339" s="190">
        <v>45691</v>
      </c>
      <c r="BQ339" s="204">
        <v>10726207</v>
      </c>
      <c r="CS339" s="197" t="s">
        <v>2543</v>
      </c>
      <c r="CT339" s="234">
        <v>40188595</v>
      </c>
      <c r="CU339" s="203">
        <v>136</v>
      </c>
      <c r="CV339" s="203" t="s">
        <v>919</v>
      </c>
      <c r="CY339" s="189">
        <v>8299</v>
      </c>
      <c r="CZ339" s="189" t="s">
        <v>290</v>
      </c>
      <c r="DA339" s="201">
        <f t="shared" si="13"/>
        <v>10726207</v>
      </c>
      <c r="DB339" s="221">
        <f t="shared" si="14"/>
        <v>0</v>
      </c>
      <c r="DC339" s="201">
        <f t="shared" si="15"/>
        <v>0</v>
      </c>
      <c r="DZ339" s="278" t="s">
        <v>2549</v>
      </c>
      <c r="EA339" s="134" t="s">
        <v>273</v>
      </c>
      <c r="EB339" s="130">
        <v>17346234</v>
      </c>
      <c r="EC339" s="168">
        <v>45840</v>
      </c>
    </row>
    <row r="340" spans="1:133" x14ac:dyDescent="0.3">
      <c r="A340" s="242"/>
      <c r="B340" s="242" t="s">
        <v>2550</v>
      </c>
      <c r="C340" s="243">
        <v>1121820301</v>
      </c>
      <c r="D340" s="242" t="s">
        <v>860</v>
      </c>
      <c r="E340" s="242" t="s">
        <v>292</v>
      </c>
      <c r="F340" s="242" t="s">
        <v>861</v>
      </c>
      <c r="G340" s="244">
        <v>45691</v>
      </c>
      <c r="H340" s="450">
        <v>10726207</v>
      </c>
      <c r="I340" s="242" t="s">
        <v>828</v>
      </c>
      <c r="J340" s="244">
        <v>45691</v>
      </c>
      <c r="K340" s="244">
        <v>45830</v>
      </c>
      <c r="L340" s="242" t="s">
        <v>288</v>
      </c>
      <c r="M340" s="242" t="s">
        <v>288</v>
      </c>
      <c r="N340" s="242" t="s">
        <v>288</v>
      </c>
      <c r="O340" s="209">
        <v>5</v>
      </c>
      <c r="P340" s="245">
        <v>2145241</v>
      </c>
      <c r="Q340" s="200">
        <v>45691</v>
      </c>
      <c r="R340" s="190">
        <v>45716</v>
      </c>
      <c r="S340" s="245">
        <v>2298473</v>
      </c>
      <c r="T340" s="128">
        <v>45717</v>
      </c>
      <c r="U340" s="128">
        <v>45747</v>
      </c>
      <c r="V340" s="245">
        <v>2298473</v>
      </c>
      <c r="W340" s="190">
        <v>45748</v>
      </c>
      <c r="X340" s="190">
        <v>45777</v>
      </c>
      <c r="Y340" s="245">
        <v>2298473</v>
      </c>
      <c r="Z340" s="190">
        <v>45778</v>
      </c>
      <c r="AA340" s="190">
        <v>45808</v>
      </c>
      <c r="AB340" s="245">
        <v>1685547</v>
      </c>
      <c r="AC340" s="190">
        <v>45809</v>
      </c>
      <c r="AD340" s="190">
        <v>45830</v>
      </c>
      <c r="AE340" s="245"/>
      <c r="AF340" s="190"/>
      <c r="AG340" s="190"/>
      <c r="BI340" s="192" t="s">
        <v>278</v>
      </c>
      <c r="BJ340" s="187" t="s">
        <v>332</v>
      </c>
      <c r="BK340" s="192" t="s">
        <v>280</v>
      </c>
      <c r="BL340" s="189">
        <v>196</v>
      </c>
      <c r="BM340" s="190">
        <v>45691</v>
      </c>
      <c r="BN340" s="208">
        <v>391479274</v>
      </c>
      <c r="BO340" s="203">
        <v>505</v>
      </c>
      <c r="BP340" s="190">
        <v>45691</v>
      </c>
      <c r="BQ340" s="204">
        <v>10726207</v>
      </c>
      <c r="CS340" s="197" t="s">
        <v>2543</v>
      </c>
      <c r="CT340" s="198">
        <v>1121820301</v>
      </c>
      <c r="CU340" s="203">
        <v>598</v>
      </c>
      <c r="CV340" s="203" t="s">
        <v>1404</v>
      </c>
      <c r="CY340" s="192">
        <v>8299</v>
      </c>
      <c r="CZ340" s="192" t="s">
        <v>290</v>
      </c>
      <c r="DA340" s="201">
        <f t="shared" ref="DA340:DA403" si="16">P340+S340+V340+Y340+AB340+AE340+AH340+AK340+AN340+AQ340+AT340+AW340+AZ340+BC340+BF340</f>
        <v>10726207</v>
      </c>
      <c r="DB340" s="221">
        <f t="shared" si="14"/>
        <v>0</v>
      </c>
      <c r="DC340" s="201">
        <f t="shared" si="15"/>
        <v>0</v>
      </c>
      <c r="DZ340" s="278" t="s">
        <v>2551</v>
      </c>
      <c r="EA340" s="134" t="s">
        <v>273</v>
      </c>
      <c r="EB340" s="130">
        <v>17346234</v>
      </c>
      <c r="EC340" s="168">
        <v>45840</v>
      </c>
    </row>
    <row r="341" spans="1:133" x14ac:dyDescent="0.3">
      <c r="A341" s="242"/>
      <c r="B341" s="242" t="s">
        <v>2552</v>
      </c>
      <c r="C341" s="243">
        <v>40341981</v>
      </c>
      <c r="D341" s="242" t="s">
        <v>2553</v>
      </c>
      <c r="E341" s="242" t="s">
        <v>291</v>
      </c>
      <c r="F341" s="242" t="s">
        <v>862</v>
      </c>
      <c r="G341" s="244">
        <v>45691</v>
      </c>
      <c r="H341" s="450">
        <v>13506873</v>
      </c>
      <c r="I341" s="242" t="s">
        <v>828</v>
      </c>
      <c r="J341" s="244">
        <v>45691</v>
      </c>
      <c r="K341" s="244">
        <v>45830</v>
      </c>
      <c r="L341" s="242" t="s">
        <v>288</v>
      </c>
      <c r="M341" s="242" t="s">
        <v>288</v>
      </c>
      <c r="N341" s="242" t="s">
        <v>288</v>
      </c>
      <c r="O341" s="209">
        <v>5</v>
      </c>
      <c r="P341" s="245">
        <v>2701375</v>
      </c>
      <c r="Q341" s="200">
        <v>45691</v>
      </c>
      <c r="R341" s="190">
        <v>45716</v>
      </c>
      <c r="S341" s="245">
        <v>2894330</v>
      </c>
      <c r="T341" s="128">
        <v>45717</v>
      </c>
      <c r="U341" s="128">
        <v>45747</v>
      </c>
      <c r="V341" s="245">
        <v>2894330</v>
      </c>
      <c r="W341" s="190">
        <v>45748</v>
      </c>
      <c r="X341" s="190">
        <v>45777</v>
      </c>
      <c r="Y341" s="245">
        <v>2894330</v>
      </c>
      <c r="Z341" s="190">
        <v>45778</v>
      </c>
      <c r="AA341" s="190">
        <v>45808</v>
      </c>
      <c r="AB341" s="245">
        <v>2122508</v>
      </c>
      <c r="AC341" s="190">
        <v>45809</v>
      </c>
      <c r="AD341" s="190">
        <v>45830</v>
      </c>
      <c r="AE341" s="245"/>
      <c r="AF341" s="190"/>
      <c r="AG341" s="190"/>
      <c r="BI341" s="192" t="s">
        <v>278</v>
      </c>
      <c r="BJ341" s="187" t="s">
        <v>332</v>
      </c>
      <c r="BK341" s="192" t="s">
        <v>280</v>
      </c>
      <c r="BL341" s="189">
        <v>196</v>
      </c>
      <c r="BM341" s="190">
        <v>45691</v>
      </c>
      <c r="BN341" s="208">
        <v>391479274</v>
      </c>
      <c r="BO341" s="203">
        <v>491</v>
      </c>
      <c r="BP341" s="190">
        <v>45691</v>
      </c>
      <c r="BQ341" s="204">
        <v>13506873</v>
      </c>
      <c r="CS341" s="197" t="s">
        <v>938</v>
      </c>
      <c r="CT341" s="198">
        <v>40341981</v>
      </c>
      <c r="CU341" s="203">
        <v>136</v>
      </c>
      <c r="CV341" s="203" t="s">
        <v>920</v>
      </c>
      <c r="CY341" s="192">
        <v>8299</v>
      </c>
      <c r="CZ341" s="192" t="s">
        <v>290</v>
      </c>
      <c r="DA341" s="201">
        <f t="shared" si="16"/>
        <v>13506873</v>
      </c>
      <c r="DB341" s="221">
        <f t="shared" ref="DB341:DB404" si="17">H341+BZ341-DA341</f>
        <v>0</v>
      </c>
      <c r="DC341" s="201">
        <f t="shared" si="15"/>
        <v>0</v>
      </c>
      <c r="DZ341" s="278" t="s">
        <v>2554</v>
      </c>
      <c r="EA341" s="134" t="s">
        <v>273</v>
      </c>
      <c r="EB341" s="130">
        <v>17346234</v>
      </c>
      <c r="EC341" s="168">
        <v>45840</v>
      </c>
    </row>
    <row r="342" spans="1:133" ht="14.4" x14ac:dyDescent="0.3">
      <c r="A342" s="242"/>
      <c r="B342" s="242" t="s">
        <v>2555</v>
      </c>
      <c r="C342" s="243">
        <v>1001111980</v>
      </c>
      <c r="D342" s="242" t="s">
        <v>863</v>
      </c>
      <c r="E342" s="242" t="s">
        <v>292</v>
      </c>
      <c r="F342" s="242" t="s">
        <v>1405</v>
      </c>
      <c r="G342" s="244">
        <v>45691</v>
      </c>
      <c r="H342" s="450">
        <v>10726207</v>
      </c>
      <c r="I342" s="242" t="s">
        <v>828</v>
      </c>
      <c r="J342" s="244">
        <v>45691</v>
      </c>
      <c r="K342" s="244">
        <v>45830</v>
      </c>
      <c r="L342" s="242" t="s">
        <v>288</v>
      </c>
      <c r="M342" s="242" t="s">
        <v>288</v>
      </c>
      <c r="N342" s="242" t="s">
        <v>288</v>
      </c>
      <c r="O342" s="209">
        <v>5</v>
      </c>
      <c r="P342" s="245">
        <v>2145241</v>
      </c>
      <c r="Q342" s="200">
        <v>45691</v>
      </c>
      <c r="R342" s="190">
        <v>45716</v>
      </c>
      <c r="S342" s="245">
        <v>2298473</v>
      </c>
      <c r="T342" s="128">
        <v>45717</v>
      </c>
      <c r="U342" s="128">
        <v>45747</v>
      </c>
      <c r="V342" s="245">
        <v>2298473</v>
      </c>
      <c r="W342" s="190">
        <v>45748</v>
      </c>
      <c r="X342" s="190">
        <v>45777</v>
      </c>
      <c r="Y342" s="245">
        <v>2298473</v>
      </c>
      <c r="Z342" s="190">
        <v>45778</v>
      </c>
      <c r="AA342" s="190">
        <v>45808</v>
      </c>
      <c r="AB342" s="245">
        <v>1685547</v>
      </c>
      <c r="AC342" s="190">
        <v>45809</v>
      </c>
      <c r="AD342" s="190">
        <v>45830</v>
      </c>
      <c r="AE342" s="245"/>
      <c r="AF342" s="190"/>
      <c r="AG342" s="190"/>
      <c r="AH342" s="375"/>
      <c r="AI342" s="222"/>
      <c r="AJ342" s="222"/>
      <c r="BI342" s="192" t="s">
        <v>278</v>
      </c>
      <c r="BJ342" s="187" t="s">
        <v>332</v>
      </c>
      <c r="BK342" s="192" t="s">
        <v>280</v>
      </c>
      <c r="BL342" s="189">
        <v>196</v>
      </c>
      <c r="BM342" s="190">
        <v>45691</v>
      </c>
      <c r="BN342" s="208">
        <v>391479274</v>
      </c>
      <c r="BO342" s="203">
        <v>498</v>
      </c>
      <c r="BP342" s="190">
        <v>45691</v>
      </c>
      <c r="BQ342" s="204">
        <v>10726207</v>
      </c>
      <c r="CS342" s="197" t="s">
        <v>2543</v>
      </c>
      <c r="CT342" s="198">
        <v>1001111980</v>
      </c>
      <c r="CU342" s="203">
        <v>136</v>
      </c>
      <c r="CV342" s="203" t="s">
        <v>802</v>
      </c>
      <c r="CY342" s="192">
        <v>8299</v>
      </c>
      <c r="CZ342" s="192" t="s">
        <v>290</v>
      </c>
      <c r="DA342" s="201">
        <f t="shared" si="16"/>
        <v>10726207</v>
      </c>
      <c r="DB342" s="221">
        <f t="shared" si="17"/>
        <v>0</v>
      </c>
      <c r="DC342" s="201">
        <f t="shared" si="15"/>
        <v>0</v>
      </c>
      <c r="DZ342" s="278" t="s">
        <v>2556</v>
      </c>
      <c r="EA342" s="134" t="s">
        <v>273</v>
      </c>
      <c r="EB342" s="130">
        <v>17346234</v>
      </c>
      <c r="EC342" s="168">
        <v>45840</v>
      </c>
    </row>
    <row r="343" spans="1:133" x14ac:dyDescent="0.3">
      <c r="A343" s="241"/>
      <c r="B343" s="242" t="s">
        <v>2557</v>
      </c>
      <c r="C343" s="248">
        <v>1006689681</v>
      </c>
      <c r="D343" s="247" t="s">
        <v>864</v>
      </c>
      <c r="E343" s="242" t="s">
        <v>292</v>
      </c>
      <c r="F343" s="242" t="s">
        <v>663</v>
      </c>
      <c r="G343" s="244">
        <v>45691</v>
      </c>
      <c r="H343" s="450">
        <v>12411754</v>
      </c>
      <c r="I343" s="242" t="s">
        <v>821</v>
      </c>
      <c r="J343" s="244">
        <v>45691</v>
      </c>
      <c r="K343" s="244">
        <v>45852</v>
      </c>
      <c r="L343" s="242" t="s">
        <v>288</v>
      </c>
      <c r="M343" s="242" t="s">
        <v>288</v>
      </c>
      <c r="N343" s="242" t="s">
        <v>288</v>
      </c>
      <c r="O343" s="209">
        <v>6</v>
      </c>
      <c r="P343" s="245">
        <v>2145241</v>
      </c>
      <c r="Q343" s="200">
        <v>45691</v>
      </c>
      <c r="R343" s="190">
        <v>45716</v>
      </c>
      <c r="S343" s="245">
        <v>2298473</v>
      </c>
      <c r="T343" s="128">
        <v>45717</v>
      </c>
      <c r="U343" s="128">
        <v>45747</v>
      </c>
      <c r="V343" s="245">
        <v>2298473</v>
      </c>
      <c r="W343" s="190">
        <v>45748</v>
      </c>
      <c r="X343" s="190">
        <v>45777</v>
      </c>
      <c r="Y343" s="245">
        <v>2298473</v>
      </c>
      <c r="Z343" s="190">
        <v>45778</v>
      </c>
      <c r="AA343" s="190">
        <v>45808</v>
      </c>
      <c r="AB343" s="245">
        <v>2298473</v>
      </c>
      <c r="AC343" s="190">
        <v>45809</v>
      </c>
      <c r="AD343" s="190">
        <v>45838</v>
      </c>
      <c r="AE343" s="245">
        <v>1072621</v>
      </c>
      <c r="AF343" s="190">
        <v>45839</v>
      </c>
      <c r="AG343" s="190">
        <v>45852</v>
      </c>
      <c r="BI343" s="192" t="s">
        <v>278</v>
      </c>
      <c r="BJ343" s="187" t="s">
        <v>332</v>
      </c>
      <c r="BK343" s="192" t="s">
        <v>280</v>
      </c>
      <c r="BL343" s="189">
        <v>196</v>
      </c>
      <c r="BM343" s="190">
        <v>45691</v>
      </c>
      <c r="BN343" s="208">
        <v>391479274</v>
      </c>
      <c r="BO343" s="203">
        <v>499</v>
      </c>
      <c r="BP343" s="190">
        <v>45691</v>
      </c>
      <c r="BQ343" s="204">
        <v>12411754</v>
      </c>
      <c r="CS343" s="197" t="s">
        <v>939</v>
      </c>
      <c r="CT343" s="199">
        <v>1006689681</v>
      </c>
      <c r="CU343" s="203">
        <v>246</v>
      </c>
      <c r="CV343" s="203" t="s">
        <v>2558</v>
      </c>
      <c r="CY343" s="192">
        <v>8299</v>
      </c>
      <c r="CZ343" s="192" t="s">
        <v>290</v>
      </c>
      <c r="DA343" s="201">
        <f t="shared" si="16"/>
        <v>12411754</v>
      </c>
      <c r="DB343" s="221">
        <f t="shared" si="17"/>
        <v>0</v>
      </c>
      <c r="DC343" s="201">
        <f t="shared" si="15"/>
        <v>0</v>
      </c>
      <c r="DZ343" s="278" t="s">
        <v>2559</v>
      </c>
      <c r="EA343" s="134" t="s">
        <v>282</v>
      </c>
      <c r="EB343" s="130">
        <v>17346234</v>
      </c>
      <c r="EC343" s="168">
        <v>45852</v>
      </c>
    </row>
    <row r="344" spans="1:133" x14ac:dyDescent="0.3">
      <c r="A344" s="242"/>
      <c r="B344" s="242" t="s">
        <v>2560</v>
      </c>
      <c r="C344" s="243">
        <v>30083797</v>
      </c>
      <c r="D344" s="242" t="s">
        <v>866</v>
      </c>
      <c r="E344" s="242" t="s">
        <v>292</v>
      </c>
      <c r="F344" s="242" t="s">
        <v>867</v>
      </c>
      <c r="G344" s="244">
        <v>45691</v>
      </c>
      <c r="H344" s="450">
        <v>10726207</v>
      </c>
      <c r="I344" s="242" t="s">
        <v>828</v>
      </c>
      <c r="J344" s="244">
        <v>45691</v>
      </c>
      <c r="K344" s="244">
        <v>45830</v>
      </c>
      <c r="L344" s="242" t="s">
        <v>288</v>
      </c>
      <c r="M344" s="242" t="s">
        <v>288</v>
      </c>
      <c r="N344" s="242" t="s">
        <v>288</v>
      </c>
      <c r="O344" s="209">
        <v>5</v>
      </c>
      <c r="P344" s="245">
        <v>2145241</v>
      </c>
      <c r="Q344" s="200">
        <v>45691</v>
      </c>
      <c r="R344" s="190">
        <v>45716</v>
      </c>
      <c r="S344" s="245">
        <v>2298473</v>
      </c>
      <c r="T344" s="128">
        <v>45717</v>
      </c>
      <c r="U344" s="128">
        <v>45747</v>
      </c>
      <c r="V344" s="245">
        <v>2298473</v>
      </c>
      <c r="W344" s="190">
        <v>45748</v>
      </c>
      <c r="X344" s="190">
        <v>45777</v>
      </c>
      <c r="Y344" s="245">
        <v>2298473</v>
      </c>
      <c r="Z344" s="190">
        <v>45778</v>
      </c>
      <c r="AA344" s="190">
        <v>45808</v>
      </c>
      <c r="AB344" s="245">
        <v>1685547</v>
      </c>
      <c r="AC344" s="190">
        <v>45809</v>
      </c>
      <c r="AD344" s="190">
        <v>45830</v>
      </c>
      <c r="AE344" s="245"/>
      <c r="AF344" s="190"/>
      <c r="AG344" s="190"/>
      <c r="AH344" s="399"/>
      <c r="AI344" s="400"/>
      <c r="AJ344" s="400"/>
      <c r="BI344" s="192" t="s">
        <v>278</v>
      </c>
      <c r="BJ344" s="187" t="s">
        <v>332</v>
      </c>
      <c r="BK344" s="192" t="s">
        <v>280</v>
      </c>
      <c r="BL344" s="189">
        <v>196</v>
      </c>
      <c r="BM344" s="190">
        <v>45691</v>
      </c>
      <c r="BN344" s="208">
        <v>391479274</v>
      </c>
      <c r="BO344" s="203">
        <v>485</v>
      </c>
      <c r="BP344" s="190">
        <v>45691</v>
      </c>
      <c r="BQ344" s="204">
        <v>10726207</v>
      </c>
      <c r="CS344" s="197" t="s">
        <v>940</v>
      </c>
      <c r="CT344" s="198">
        <v>30083797.600000001</v>
      </c>
      <c r="CU344" s="203">
        <v>109</v>
      </c>
      <c r="CV344" s="203" t="s">
        <v>921</v>
      </c>
      <c r="CY344" s="192">
        <v>8299</v>
      </c>
      <c r="CZ344" s="192" t="s">
        <v>290</v>
      </c>
      <c r="DA344" s="201">
        <f t="shared" si="16"/>
        <v>10726207</v>
      </c>
      <c r="DB344" s="221">
        <f t="shared" si="17"/>
        <v>0</v>
      </c>
      <c r="DC344" s="201">
        <f t="shared" si="15"/>
        <v>0</v>
      </c>
      <c r="DZ344" s="278" t="s">
        <v>2561</v>
      </c>
      <c r="EA344" s="134" t="s">
        <v>297</v>
      </c>
      <c r="EB344" s="130">
        <v>17346234</v>
      </c>
      <c r="EC344" s="168">
        <v>45840</v>
      </c>
    </row>
    <row r="345" spans="1:133" x14ac:dyDescent="0.3">
      <c r="A345" s="242"/>
      <c r="B345" s="242" t="s">
        <v>2562</v>
      </c>
      <c r="C345" s="243">
        <v>1121922443</v>
      </c>
      <c r="D345" s="242" t="s">
        <v>868</v>
      </c>
      <c r="E345" s="242" t="s">
        <v>292</v>
      </c>
      <c r="F345" s="242" t="s">
        <v>869</v>
      </c>
      <c r="G345" s="244">
        <v>45691</v>
      </c>
      <c r="H345" s="450">
        <v>10726207</v>
      </c>
      <c r="I345" s="242" t="s">
        <v>828</v>
      </c>
      <c r="J345" s="244">
        <v>45691</v>
      </c>
      <c r="K345" s="244">
        <v>45830</v>
      </c>
      <c r="L345" s="242" t="s">
        <v>288</v>
      </c>
      <c r="M345" s="242" t="s">
        <v>288</v>
      </c>
      <c r="N345" s="242" t="s">
        <v>288</v>
      </c>
      <c r="O345" s="209">
        <v>5</v>
      </c>
      <c r="P345" s="245">
        <v>2145241</v>
      </c>
      <c r="Q345" s="200">
        <v>45691</v>
      </c>
      <c r="R345" s="190">
        <v>45716</v>
      </c>
      <c r="S345" s="245">
        <v>2298473</v>
      </c>
      <c r="T345" s="128">
        <v>45717</v>
      </c>
      <c r="U345" s="128">
        <v>45747</v>
      </c>
      <c r="V345" s="245">
        <v>2298473</v>
      </c>
      <c r="W345" s="190">
        <v>45748</v>
      </c>
      <c r="X345" s="190">
        <v>45777</v>
      </c>
      <c r="Y345" s="245">
        <v>2298473</v>
      </c>
      <c r="Z345" s="190">
        <v>45778</v>
      </c>
      <c r="AA345" s="190">
        <v>45808</v>
      </c>
      <c r="AB345" s="245">
        <v>1685547</v>
      </c>
      <c r="AC345" s="190">
        <v>45809</v>
      </c>
      <c r="AD345" s="190">
        <v>45830</v>
      </c>
      <c r="AE345" s="245"/>
      <c r="AF345" s="190"/>
      <c r="AG345" s="190"/>
      <c r="BI345" s="192" t="s">
        <v>278</v>
      </c>
      <c r="BJ345" s="187" t="s">
        <v>332</v>
      </c>
      <c r="BK345" s="192" t="s">
        <v>280</v>
      </c>
      <c r="BL345" s="189">
        <v>196</v>
      </c>
      <c r="BM345" s="190">
        <v>45691</v>
      </c>
      <c r="BN345" s="208">
        <v>391479274</v>
      </c>
      <c r="BO345" s="203">
        <v>509</v>
      </c>
      <c r="BP345" s="190">
        <v>45691</v>
      </c>
      <c r="BQ345" s="204">
        <v>10726207</v>
      </c>
      <c r="CS345" s="197" t="s">
        <v>940</v>
      </c>
      <c r="CT345" s="125">
        <v>1121922443</v>
      </c>
      <c r="CU345" s="203">
        <v>109</v>
      </c>
      <c r="CV345" s="203" t="s">
        <v>922</v>
      </c>
      <c r="CY345" s="192">
        <v>8299</v>
      </c>
      <c r="CZ345" s="192" t="s">
        <v>290</v>
      </c>
      <c r="DA345" s="201">
        <f t="shared" si="16"/>
        <v>10726207</v>
      </c>
      <c r="DB345" s="221">
        <f t="shared" si="17"/>
        <v>0</v>
      </c>
      <c r="DC345" s="201">
        <f t="shared" si="15"/>
        <v>0</v>
      </c>
      <c r="DZ345" s="278" t="s">
        <v>2563</v>
      </c>
      <c r="EA345" s="134" t="s">
        <v>297</v>
      </c>
      <c r="EB345" s="130">
        <v>17346234</v>
      </c>
      <c r="EC345" s="168">
        <v>45840</v>
      </c>
    </row>
    <row r="346" spans="1:133" x14ac:dyDescent="0.3">
      <c r="A346" s="242"/>
      <c r="B346" s="242" t="s">
        <v>2564</v>
      </c>
      <c r="C346" s="243">
        <v>1010214691</v>
      </c>
      <c r="D346" s="242" t="s">
        <v>870</v>
      </c>
      <c r="E346" s="242" t="s">
        <v>291</v>
      </c>
      <c r="F346" s="242" t="s">
        <v>871</v>
      </c>
      <c r="G346" s="244">
        <v>45691</v>
      </c>
      <c r="H346" s="450">
        <v>13506873</v>
      </c>
      <c r="I346" s="242" t="s">
        <v>828</v>
      </c>
      <c r="J346" s="244">
        <v>45691</v>
      </c>
      <c r="K346" s="244">
        <v>45830</v>
      </c>
      <c r="L346" s="242" t="s">
        <v>288</v>
      </c>
      <c r="M346" s="242" t="s">
        <v>288</v>
      </c>
      <c r="N346" s="242" t="s">
        <v>288</v>
      </c>
      <c r="O346" s="209">
        <v>5</v>
      </c>
      <c r="P346" s="245">
        <v>2701375</v>
      </c>
      <c r="Q346" s="200">
        <v>45691</v>
      </c>
      <c r="R346" s="190">
        <v>45716</v>
      </c>
      <c r="S346" s="245">
        <v>2894330</v>
      </c>
      <c r="T346" s="128">
        <v>45717</v>
      </c>
      <c r="U346" s="128">
        <v>45747</v>
      </c>
      <c r="V346" s="245">
        <v>2894330</v>
      </c>
      <c r="W346" s="190">
        <v>45748</v>
      </c>
      <c r="X346" s="190">
        <v>45777</v>
      </c>
      <c r="Y346" s="245">
        <v>2894330</v>
      </c>
      <c r="Z346" s="190">
        <v>45778</v>
      </c>
      <c r="AA346" s="190">
        <v>45808</v>
      </c>
      <c r="AB346" s="245">
        <v>2122508</v>
      </c>
      <c r="AC346" s="190">
        <v>45809</v>
      </c>
      <c r="AD346" s="190">
        <v>45830</v>
      </c>
      <c r="AE346" s="245"/>
      <c r="AF346" s="190"/>
      <c r="AG346" s="190"/>
      <c r="BI346" s="192" t="s">
        <v>278</v>
      </c>
      <c r="BJ346" s="187" t="s">
        <v>332</v>
      </c>
      <c r="BK346" s="192" t="s">
        <v>280</v>
      </c>
      <c r="BL346" s="189">
        <v>196</v>
      </c>
      <c r="BM346" s="190">
        <v>45691</v>
      </c>
      <c r="BN346" s="208">
        <v>391479274</v>
      </c>
      <c r="BO346" s="203">
        <v>484</v>
      </c>
      <c r="BP346" s="190">
        <v>45691</v>
      </c>
      <c r="BQ346" s="204">
        <v>13506873</v>
      </c>
      <c r="CS346" s="197" t="s">
        <v>941</v>
      </c>
      <c r="CT346" s="234">
        <v>1010214691</v>
      </c>
      <c r="CU346" s="203">
        <v>109</v>
      </c>
      <c r="CV346" s="203" t="s">
        <v>923</v>
      </c>
      <c r="CY346" s="192">
        <v>8299</v>
      </c>
      <c r="CZ346" s="192" t="s">
        <v>290</v>
      </c>
      <c r="DA346" s="201">
        <f t="shared" si="16"/>
        <v>13506873</v>
      </c>
      <c r="DB346" s="221">
        <f t="shared" si="17"/>
        <v>0</v>
      </c>
      <c r="DC346" s="201">
        <f t="shared" si="15"/>
        <v>0</v>
      </c>
      <c r="DZ346" s="278" t="s">
        <v>2565</v>
      </c>
      <c r="EA346" s="134" t="s">
        <v>297</v>
      </c>
      <c r="EB346" s="130">
        <v>17346234</v>
      </c>
      <c r="EC346" s="168">
        <v>45840</v>
      </c>
    </row>
    <row r="347" spans="1:133" ht="14.4" x14ac:dyDescent="0.3">
      <c r="A347" s="242"/>
      <c r="B347" s="242" t="s">
        <v>2566</v>
      </c>
      <c r="C347" s="243">
        <v>1143845435</v>
      </c>
      <c r="D347" s="242" t="s">
        <v>872</v>
      </c>
      <c r="E347" s="242" t="s">
        <v>292</v>
      </c>
      <c r="F347" s="242" t="s">
        <v>640</v>
      </c>
      <c r="G347" s="244">
        <v>45691</v>
      </c>
      <c r="H347" s="450">
        <v>10726207</v>
      </c>
      <c r="I347" s="242" t="s">
        <v>828</v>
      </c>
      <c r="J347" s="244">
        <v>45691</v>
      </c>
      <c r="K347" s="244">
        <v>45830</v>
      </c>
      <c r="L347" s="242" t="s">
        <v>288</v>
      </c>
      <c r="M347" s="242" t="s">
        <v>288</v>
      </c>
      <c r="N347" s="242" t="s">
        <v>288</v>
      </c>
      <c r="O347" s="209">
        <v>5</v>
      </c>
      <c r="P347" s="245">
        <v>2145241</v>
      </c>
      <c r="Q347" s="200">
        <v>45691</v>
      </c>
      <c r="R347" s="190">
        <v>45716</v>
      </c>
      <c r="S347" s="245">
        <v>2298473</v>
      </c>
      <c r="T347" s="128">
        <v>45717</v>
      </c>
      <c r="U347" s="128">
        <v>45747</v>
      </c>
      <c r="V347" s="245">
        <v>2298473</v>
      </c>
      <c r="W347" s="190">
        <v>45748</v>
      </c>
      <c r="X347" s="190">
        <v>45777</v>
      </c>
      <c r="Y347" s="245">
        <v>2298473</v>
      </c>
      <c r="Z347" s="190">
        <v>45778</v>
      </c>
      <c r="AA347" s="190">
        <v>45808</v>
      </c>
      <c r="AB347" s="245">
        <v>1685547</v>
      </c>
      <c r="AC347" s="190">
        <v>45809</v>
      </c>
      <c r="AD347" s="190">
        <v>45830</v>
      </c>
      <c r="AE347" s="245"/>
      <c r="AF347" s="190"/>
      <c r="AG347" s="190"/>
      <c r="AH347" s="375"/>
      <c r="AI347" s="222"/>
      <c r="AJ347" s="222"/>
      <c r="BI347" s="192" t="s">
        <v>278</v>
      </c>
      <c r="BJ347" s="187" t="s">
        <v>332</v>
      </c>
      <c r="BK347" s="192" t="s">
        <v>280</v>
      </c>
      <c r="BL347" s="189">
        <v>196</v>
      </c>
      <c r="BM347" s="190">
        <v>45691</v>
      </c>
      <c r="BN347" s="208">
        <v>391479274</v>
      </c>
      <c r="BO347" s="203">
        <v>516</v>
      </c>
      <c r="BP347" s="190">
        <v>45691</v>
      </c>
      <c r="BQ347" s="204">
        <v>10726207</v>
      </c>
      <c r="CS347" s="197" t="s">
        <v>942</v>
      </c>
      <c r="CT347" s="198">
        <v>1143845435</v>
      </c>
      <c r="CU347" s="203">
        <v>109</v>
      </c>
      <c r="CV347" s="203" t="s">
        <v>790</v>
      </c>
      <c r="CY347" s="192">
        <v>7490</v>
      </c>
      <c r="CZ347" s="192" t="s">
        <v>290</v>
      </c>
      <c r="DA347" s="201">
        <f t="shared" si="16"/>
        <v>10726207</v>
      </c>
      <c r="DB347" s="221">
        <f t="shared" si="17"/>
        <v>0</v>
      </c>
      <c r="DC347" s="201">
        <f t="shared" si="15"/>
        <v>0</v>
      </c>
      <c r="DZ347" s="278" t="s">
        <v>2567</v>
      </c>
      <c r="EA347" s="134" t="s">
        <v>297</v>
      </c>
      <c r="EB347" s="130">
        <v>17346234</v>
      </c>
      <c r="EC347" s="168">
        <v>45840</v>
      </c>
    </row>
    <row r="348" spans="1:133" x14ac:dyDescent="0.3">
      <c r="A348" s="242"/>
      <c r="B348" s="242" t="s">
        <v>2568</v>
      </c>
      <c r="C348" s="243">
        <v>1121855065</v>
      </c>
      <c r="D348" s="242" t="s">
        <v>873</v>
      </c>
      <c r="E348" s="242" t="s">
        <v>292</v>
      </c>
      <c r="F348" s="242" t="s">
        <v>874</v>
      </c>
      <c r="G348" s="244">
        <v>45691</v>
      </c>
      <c r="H348" s="450">
        <v>10726207</v>
      </c>
      <c r="I348" s="242" t="s">
        <v>828</v>
      </c>
      <c r="J348" s="244">
        <v>45691</v>
      </c>
      <c r="K348" s="244">
        <v>45830</v>
      </c>
      <c r="L348" s="242" t="s">
        <v>288</v>
      </c>
      <c r="M348" s="242" t="s">
        <v>288</v>
      </c>
      <c r="N348" s="242" t="s">
        <v>288</v>
      </c>
      <c r="O348" s="209">
        <v>5</v>
      </c>
      <c r="P348" s="245">
        <v>2145241</v>
      </c>
      <c r="Q348" s="200">
        <v>45691</v>
      </c>
      <c r="R348" s="190">
        <v>45716</v>
      </c>
      <c r="S348" s="245">
        <v>2298473</v>
      </c>
      <c r="T348" s="128">
        <v>45717</v>
      </c>
      <c r="U348" s="128">
        <v>45747</v>
      </c>
      <c r="V348" s="245">
        <v>2298473</v>
      </c>
      <c r="W348" s="190">
        <v>45748</v>
      </c>
      <c r="X348" s="190">
        <v>45777</v>
      </c>
      <c r="Y348" s="245">
        <v>2298473</v>
      </c>
      <c r="Z348" s="190">
        <v>45778</v>
      </c>
      <c r="AA348" s="190">
        <v>45808</v>
      </c>
      <c r="AB348" s="245">
        <v>1685547</v>
      </c>
      <c r="AC348" s="190">
        <v>45809</v>
      </c>
      <c r="AD348" s="190">
        <v>45830</v>
      </c>
      <c r="AE348" s="245"/>
      <c r="AF348" s="190"/>
      <c r="AG348" s="190"/>
      <c r="BI348" s="192" t="s">
        <v>278</v>
      </c>
      <c r="BJ348" s="187" t="s">
        <v>332</v>
      </c>
      <c r="BK348" s="192" t="s">
        <v>280</v>
      </c>
      <c r="BL348" s="189">
        <v>196</v>
      </c>
      <c r="BM348" s="190">
        <v>45691</v>
      </c>
      <c r="BN348" s="208">
        <v>391479274</v>
      </c>
      <c r="BO348" s="203">
        <v>506</v>
      </c>
      <c r="BP348" s="190">
        <v>45691</v>
      </c>
      <c r="BQ348" s="204">
        <v>10726207</v>
      </c>
      <c r="CS348" s="197" t="s">
        <v>940</v>
      </c>
      <c r="CT348" s="234">
        <v>1121855065</v>
      </c>
      <c r="CU348" s="203">
        <v>109</v>
      </c>
      <c r="CV348" s="203" t="s">
        <v>924</v>
      </c>
      <c r="CY348" s="192">
        <v>7490</v>
      </c>
      <c r="CZ348" s="192" t="s">
        <v>290</v>
      </c>
      <c r="DA348" s="201">
        <f t="shared" si="16"/>
        <v>10726207</v>
      </c>
      <c r="DB348" s="221">
        <f t="shared" si="17"/>
        <v>0</v>
      </c>
      <c r="DC348" s="201">
        <f t="shared" si="15"/>
        <v>0</v>
      </c>
      <c r="DZ348" s="278" t="s">
        <v>2569</v>
      </c>
      <c r="EA348" s="134" t="s">
        <v>297</v>
      </c>
      <c r="EB348" s="130">
        <v>17346234</v>
      </c>
      <c r="EC348" s="168">
        <v>45840</v>
      </c>
    </row>
    <row r="349" spans="1:133" x14ac:dyDescent="0.3">
      <c r="A349" s="242" t="s">
        <v>2570</v>
      </c>
      <c r="B349" s="242" t="s">
        <v>2571</v>
      </c>
      <c r="C349" s="243">
        <v>1122649540</v>
      </c>
      <c r="D349" s="242" t="s">
        <v>2572</v>
      </c>
      <c r="E349" s="242" t="s">
        <v>292</v>
      </c>
      <c r="F349" s="247" t="s">
        <v>1409</v>
      </c>
      <c r="G349" s="244">
        <v>45691</v>
      </c>
      <c r="H349" s="450">
        <v>10726207</v>
      </c>
      <c r="I349" s="242" t="s">
        <v>828</v>
      </c>
      <c r="J349" s="244">
        <v>45691</v>
      </c>
      <c r="K349" s="244">
        <v>45830</v>
      </c>
      <c r="L349" s="242" t="s">
        <v>288</v>
      </c>
      <c r="M349" s="242" t="s">
        <v>288</v>
      </c>
      <c r="N349" s="242" t="s">
        <v>288</v>
      </c>
      <c r="O349" s="209">
        <v>5</v>
      </c>
      <c r="P349" s="245">
        <v>1225852</v>
      </c>
      <c r="Q349" s="200">
        <v>45691</v>
      </c>
      <c r="R349" s="190">
        <v>45706</v>
      </c>
      <c r="S349" s="245"/>
      <c r="T349" s="128">
        <v>45717</v>
      </c>
      <c r="U349" s="128">
        <v>45747</v>
      </c>
      <c r="V349" s="245"/>
      <c r="W349" s="190">
        <v>45748</v>
      </c>
      <c r="X349" s="190">
        <v>45777</v>
      </c>
      <c r="Y349" s="245"/>
      <c r="Z349" s="190">
        <v>45778</v>
      </c>
      <c r="AA349" s="190">
        <v>45808</v>
      </c>
      <c r="AB349" s="245"/>
      <c r="AC349" s="190">
        <v>45809</v>
      </c>
      <c r="AD349" s="190">
        <v>45830</v>
      </c>
      <c r="AE349" s="245"/>
      <c r="AF349" s="190"/>
      <c r="AG349" s="190"/>
      <c r="BI349" s="192" t="s">
        <v>278</v>
      </c>
      <c r="BJ349" s="187" t="s">
        <v>332</v>
      </c>
      <c r="BK349" s="192" t="s">
        <v>280</v>
      </c>
      <c r="BL349" s="189">
        <v>196</v>
      </c>
      <c r="BM349" s="190">
        <v>45691</v>
      </c>
      <c r="BN349" s="208">
        <v>391479274</v>
      </c>
      <c r="BO349" s="203">
        <v>515</v>
      </c>
      <c r="BP349" s="190">
        <v>45691</v>
      </c>
      <c r="BQ349" s="204">
        <v>10726207</v>
      </c>
      <c r="CS349" s="179" t="s">
        <v>945</v>
      </c>
      <c r="CT349" s="198">
        <v>1122649540</v>
      </c>
      <c r="CU349" s="203">
        <v>82</v>
      </c>
      <c r="CV349" s="203" t="s">
        <v>1410</v>
      </c>
      <c r="CY349" s="192">
        <v>8299</v>
      </c>
      <c r="CZ349" s="192" t="s">
        <v>290</v>
      </c>
      <c r="DA349" s="201">
        <f t="shared" si="16"/>
        <v>1225852</v>
      </c>
      <c r="DB349" s="221">
        <f t="shared" si="17"/>
        <v>9500355</v>
      </c>
      <c r="DC349" s="201">
        <f t="shared" si="15"/>
        <v>9500355</v>
      </c>
      <c r="DZ349" s="278" t="s">
        <v>2573</v>
      </c>
      <c r="EA349" s="134" t="s">
        <v>282</v>
      </c>
      <c r="EB349" s="130">
        <v>17346234</v>
      </c>
      <c r="EC349" s="168">
        <v>45733</v>
      </c>
    </row>
    <row r="350" spans="1:133" ht="14.4" x14ac:dyDescent="0.3">
      <c r="A350" s="247"/>
      <c r="B350" s="242" t="s">
        <v>2574</v>
      </c>
      <c r="C350" s="243">
        <v>40389413</v>
      </c>
      <c r="D350" s="242" t="s">
        <v>878</v>
      </c>
      <c r="E350" s="242" t="s">
        <v>292</v>
      </c>
      <c r="F350" s="242" t="s">
        <v>879</v>
      </c>
      <c r="G350" s="244">
        <v>45691</v>
      </c>
      <c r="H350" s="450">
        <v>10726207</v>
      </c>
      <c r="I350" s="242" t="s">
        <v>828</v>
      </c>
      <c r="J350" s="244">
        <v>45691</v>
      </c>
      <c r="K350" s="244">
        <v>45830</v>
      </c>
      <c r="L350" s="242" t="s">
        <v>288</v>
      </c>
      <c r="M350" s="242" t="s">
        <v>288</v>
      </c>
      <c r="N350" s="242" t="s">
        <v>288</v>
      </c>
      <c r="O350" s="209">
        <v>5</v>
      </c>
      <c r="P350" s="245">
        <v>2145241</v>
      </c>
      <c r="Q350" s="200">
        <v>45691</v>
      </c>
      <c r="R350" s="190">
        <v>45716</v>
      </c>
      <c r="S350" s="245">
        <v>2298473</v>
      </c>
      <c r="T350" s="128">
        <v>45717</v>
      </c>
      <c r="U350" s="128">
        <v>45747</v>
      </c>
      <c r="V350" s="245">
        <v>2298473</v>
      </c>
      <c r="W350" s="190">
        <v>45748</v>
      </c>
      <c r="X350" s="190">
        <v>45777</v>
      </c>
      <c r="Y350" s="245">
        <v>2298473</v>
      </c>
      <c r="Z350" s="190">
        <v>45778</v>
      </c>
      <c r="AA350" s="190">
        <v>45808</v>
      </c>
      <c r="AB350" s="245">
        <v>1685547</v>
      </c>
      <c r="AC350" s="190">
        <v>45809</v>
      </c>
      <c r="AD350" s="190">
        <v>45830</v>
      </c>
      <c r="AE350" s="245"/>
      <c r="AF350" s="190"/>
      <c r="AG350" s="190"/>
      <c r="AH350" s="375"/>
      <c r="AI350" s="222"/>
      <c r="AJ350" s="222"/>
      <c r="BI350" s="192" t="s">
        <v>278</v>
      </c>
      <c r="BJ350" s="187" t="s">
        <v>332</v>
      </c>
      <c r="BK350" s="192" t="s">
        <v>280</v>
      </c>
      <c r="BL350" s="189">
        <v>196</v>
      </c>
      <c r="BM350" s="190">
        <v>45691</v>
      </c>
      <c r="BN350" s="208">
        <v>391479274</v>
      </c>
      <c r="BO350" s="203">
        <v>493</v>
      </c>
      <c r="BP350" s="190">
        <v>45691</v>
      </c>
      <c r="BQ350" s="204">
        <v>10726207</v>
      </c>
      <c r="CS350" s="197" t="s">
        <v>946</v>
      </c>
      <c r="CT350" s="198">
        <v>40389413.399999999</v>
      </c>
      <c r="CU350" s="203">
        <v>82</v>
      </c>
      <c r="CV350" s="203" t="s">
        <v>926</v>
      </c>
      <c r="CY350" s="192">
        <v>8299</v>
      </c>
      <c r="CZ350" s="192" t="s">
        <v>290</v>
      </c>
      <c r="DA350" s="201">
        <f t="shared" si="16"/>
        <v>10726207</v>
      </c>
      <c r="DB350" s="221">
        <f t="shared" si="17"/>
        <v>0</v>
      </c>
      <c r="DC350" s="201">
        <f t="shared" si="15"/>
        <v>0</v>
      </c>
      <c r="DZ350" s="278" t="s">
        <v>2575</v>
      </c>
      <c r="EA350" s="134" t="s">
        <v>282</v>
      </c>
      <c r="EB350" s="130">
        <v>17346234</v>
      </c>
      <c r="EC350" s="168">
        <v>45840</v>
      </c>
    </row>
    <row r="351" spans="1:133" x14ac:dyDescent="0.3">
      <c r="A351" s="242"/>
      <c r="B351" s="242" t="s">
        <v>2576</v>
      </c>
      <c r="C351" s="243">
        <v>40401855</v>
      </c>
      <c r="D351" s="242" t="s">
        <v>880</v>
      </c>
      <c r="E351" s="242" t="s">
        <v>292</v>
      </c>
      <c r="F351" s="242" t="s">
        <v>881</v>
      </c>
      <c r="G351" s="244">
        <v>45691</v>
      </c>
      <c r="H351" s="450">
        <v>10726207</v>
      </c>
      <c r="I351" s="242" t="s">
        <v>828</v>
      </c>
      <c r="J351" s="244">
        <v>45691</v>
      </c>
      <c r="K351" s="244">
        <v>45830</v>
      </c>
      <c r="L351" s="242" t="s">
        <v>288</v>
      </c>
      <c r="M351" s="242" t="s">
        <v>288</v>
      </c>
      <c r="N351" s="242" t="s">
        <v>288</v>
      </c>
      <c r="O351" s="209">
        <v>5</v>
      </c>
      <c r="P351" s="245">
        <v>2145241</v>
      </c>
      <c r="Q351" s="200">
        <v>45691</v>
      </c>
      <c r="R351" s="190">
        <v>45716</v>
      </c>
      <c r="S351" s="245">
        <v>2298473</v>
      </c>
      <c r="T351" s="128">
        <v>45717</v>
      </c>
      <c r="U351" s="128">
        <v>45747</v>
      </c>
      <c r="V351" s="245">
        <v>2298473</v>
      </c>
      <c r="W351" s="190">
        <v>45748</v>
      </c>
      <c r="X351" s="190">
        <v>45777</v>
      </c>
      <c r="Y351" s="245">
        <v>2298473</v>
      </c>
      <c r="Z351" s="190">
        <v>45778</v>
      </c>
      <c r="AA351" s="190">
        <v>45808</v>
      </c>
      <c r="AB351" s="245">
        <v>1685547</v>
      </c>
      <c r="AC351" s="190">
        <v>45809</v>
      </c>
      <c r="AD351" s="190">
        <v>45830</v>
      </c>
      <c r="AE351" s="245"/>
      <c r="AF351" s="190"/>
      <c r="AG351" s="190"/>
      <c r="BI351" s="192" t="s">
        <v>278</v>
      </c>
      <c r="BJ351" s="187" t="s">
        <v>332</v>
      </c>
      <c r="BK351" s="192" t="s">
        <v>280</v>
      </c>
      <c r="BL351" s="189">
        <v>196</v>
      </c>
      <c r="BM351" s="190">
        <v>45691</v>
      </c>
      <c r="BN351" s="208">
        <v>391479274</v>
      </c>
      <c r="BO351" s="203">
        <v>494</v>
      </c>
      <c r="BP351" s="190">
        <v>45691</v>
      </c>
      <c r="BQ351" s="204">
        <v>10726207</v>
      </c>
      <c r="CS351" s="197" t="s">
        <v>947</v>
      </c>
      <c r="CT351" s="198">
        <v>40401855</v>
      </c>
      <c r="CU351" s="203">
        <v>82</v>
      </c>
      <c r="CV351" s="203" t="s">
        <v>927</v>
      </c>
      <c r="CY351" s="192">
        <v>8299</v>
      </c>
      <c r="CZ351" s="192" t="s">
        <v>290</v>
      </c>
      <c r="DA351" s="201">
        <f t="shared" si="16"/>
        <v>10726207</v>
      </c>
      <c r="DB351" s="221">
        <f t="shared" si="17"/>
        <v>0</v>
      </c>
      <c r="DC351" s="201">
        <f t="shared" si="15"/>
        <v>0</v>
      </c>
      <c r="DZ351" s="278" t="s">
        <v>2577</v>
      </c>
      <c r="EA351" s="134" t="s">
        <v>282</v>
      </c>
      <c r="EB351" s="130">
        <v>17346234</v>
      </c>
      <c r="EC351" s="168">
        <v>45840</v>
      </c>
    </row>
    <row r="352" spans="1:133" x14ac:dyDescent="0.3">
      <c r="A352" s="242"/>
      <c r="B352" s="242" t="s">
        <v>2578</v>
      </c>
      <c r="C352" s="243">
        <v>1121949731</v>
      </c>
      <c r="D352" s="242" t="s">
        <v>882</v>
      </c>
      <c r="E352" s="242" t="s">
        <v>291</v>
      </c>
      <c r="F352" s="242" t="s">
        <v>883</v>
      </c>
      <c r="G352" s="244">
        <v>45691</v>
      </c>
      <c r="H352" s="450">
        <v>13506873</v>
      </c>
      <c r="I352" s="242" t="s">
        <v>828</v>
      </c>
      <c r="J352" s="244">
        <v>45691</v>
      </c>
      <c r="K352" s="244">
        <v>45830</v>
      </c>
      <c r="L352" s="242" t="s">
        <v>288</v>
      </c>
      <c r="M352" s="242" t="s">
        <v>288</v>
      </c>
      <c r="N352" s="242" t="s">
        <v>288</v>
      </c>
      <c r="O352" s="209">
        <v>5</v>
      </c>
      <c r="P352" s="245">
        <v>2701375</v>
      </c>
      <c r="Q352" s="200">
        <v>45691</v>
      </c>
      <c r="R352" s="190">
        <v>45716</v>
      </c>
      <c r="S352" s="245">
        <v>2894330</v>
      </c>
      <c r="T352" s="128">
        <v>45717</v>
      </c>
      <c r="U352" s="128">
        <v>45747</v>
      </c>
      <c r="V352" s="245">
        <v>2894330</v>
      </c>
      <c r="W352" s="190">
        <v>45748</v>
      </c>
      <c r="X352" s="190">
        <v>45777</v>
      </c>
      <c r="Y352" s="245">
        <v>2894330</v>
      </c>
      <c r="Z352" s="190">
        <v>45778</v>
      </c>
      <c r="AA352" s="190">
        <v>45808</v>
      </c>
      <c r="AB352" s="245">
        <v>2122508</v>
      </c>
      <c r="AC352" s="190">
        <v>45809</v>
      </c>
      <c r="AD352" s="190">
        <v>45830</v>
      </c>
      <c r="AE352" s="245"/>
      <c r="AF352" s="190"/>
      <c r="AG352" s="190"/>
      <c r="AH352" s="399"/>
      <c r="AI352" s="400"/>
      <c r="AJ352" s="400"/>
      <c r="BI352" s="192" t="s">
        <v>278</v>
      </c>
      <c r="BJ352" s="187" t="s">
        <v>332</v>
      </c>
      <c r="BK352" s="192" t="s">
        <v>280</v>
      </c>
      <c r="BL352" s="189">
        <v>196</v>
      </c>
      <c r="BM352" s="190">
        <v>45691</v>
      </c>
      <c r="BN352" s="208">
        <v>391479274</v>
      </c>
      <c r="BO352" s="203">
        <v>514</v>
      </c>
      <c r="BP352" s="190">
        <v>45691</v>
      </c>
      <c r="BQ352" s="204">
        <v>13506873</v>
      </c>
      <c r="CS352" s="197" t="s">
        <v>938</v>
      </c>
      <c r="CT352" s="198">
        <v>1121949731</v>
      </c>
      <c r="CU352" s="203">
        <v>82</v>
      </c>
      <c r="CV352" s="203" t="s">
        <v>928</v>
      </c>
      <c r="CY352" s="192">
        <v>7490</v>
      </c>
      <c r="CZ352" s="192" t="s">
        <v>290</v>
      </c>
      <c r="DA352" s="201">
        <f t="shared" si="16"/>
        <v>13506873</v>
      </c>
      <c r="DB352" s="221">
        <f t="shared" si="17"/>
        <v>0</v>
      </c>
      <c r="DC352" s="201">
        <f t="shared" si="15"/>
        <v>0</v>
      </c>
      <c r="DZ352" s="278" t="s">
        <v>2579</v>
      </c>
      <c r="EA352" s="134" t="s">
        <v>282</v>
      </c>
      <c r="EB352" s="130">
        <v>17346234</v>
      </c>
      <c r="EC352" s="168">
        <v>45840</v>
      </c>
    </row>
    <row r="353" spans="1:133" x14ac:dyDescent="0.3">
      <c r="A353" s="242"/>
      <c r="B353" s="242" t="s">
        <v>2580</v>
      </c>
      <c r="C353" s="243">
        <v>1006718252</v>
      </c>
      <c r="D353" s="242" t="s">
        <v>2581</v>
      </c>
      <c r="E353" s="242" t="s">
        <v>292</v>
      </c>
      <c r="F353" s="247" t="s">
        <v>884</v>
      </c>
      <c r="G353" s="244">
        <v>45691</v>
      </c>
      <c r="H353" s="450">
        <v>10726207</v>
      </c>
      <c r="I353" s="242" t="s">
        <v>828</v>
      </c>
      <c r="J353" s="244">
        <v>45691</v>
      </c>
      <c r="K353" s="244">
        <v>45830</v>
      </c>
      <c r="L353" s="242" t="s">
        <v>288</v>
      </c>
      <c r="M353" s="242" t="s">
        <v>288</v>
      </c>
      <c r="N353" s="242" t="s">
        <v>288</v>
      </c>
      <c r="O353" s="209">
        <v>5</v>
      </c>
      <c r="P353" s="245">
        <v>2145241</v>
      </c>
      <c r="Q353" s="200">
        <v>45691</v>
      </c>
      <c r="R353" s="190">
        <v>45716</v>
      </c>
      <c r="S353" s="245">
        <v>2298473</v>
      </c>
      <c r="T353" s="128">
        <v>45717</v>
      </c>
      <c r="U353" s="128">
        <v>45747</v>
      </c>
      <c r="V353" s="245">
        <v>2298473</v>
      </c>
      <c r="W353" s="190">
        <v>45748</v>
      </c>
      <c r="X353" s="190">
        <v>45777</v>
      </c>
      <c r="Y353" s="245">
        <v>2298473</v>
      </c>
      <c r="Z353" s="190">
        <v>45778</v>
      </c>
      <c r="AA353" s="190">
        <v>45808</v>
      </c>
      <c r="AB353" s="245">
        <v>1685547</v>
      </c>
      <c r="AC353" s="190">
        <v>45809</v>
      </c>
      <c r="AD353" s="190">
        <v>45830</v>
      </c>
      <c r="AE353" s="245"/>
      <c r="AF353" s="190"/>
      <c r="AG353" s="190"/>
      <c r="BI353" s="192" t="s">
        <v>278</v>
      </c>
      <c r="BJ353" s="187" t="s">
        <v>332</v>
      </c>
      <c r="BK353" s="192" t="s">
        <v>280</v>
      </c>
      <c r="BL353" s="189">
        <v>196</v>
      </c>
      <c r="BM353" s="190">
        <v>45691</v>
      </c>
      <c r="BN353" s="208">
        <v>391479274</v>
      </c>
      <c r="BO353" s="203">
        <v>501</v>
      </c>
      <c r="BP353" s="190">
        <v>45691</v>
      </c>
      <c r="BQ353" s="204">
        <v>10726207</v>
      </c>
      <c r="CS353" s="179" t="s">
        <v>945</v>
      </c>
      <c r="CT353" s="198">
        <v>1006718252</v>
      </c>
      <c r="CU353" s="203">
        <v>598</v>
      </c>
      <c r="CV353" s="203" t="s">
        <v>929</v>
      </c>
      <c r="CY353" s="192">
        <v>8299</v>
      </c>
      <c r="CZ353" s="192" t="s">
        <v>290</v>
      </c>
      <c r="DA353" s="201">
        <f t="shared" si="16"/>
        <v>10726207</v>
      </c>
      <c r="DB353" s="221">
        <f t="shared" si="17"/>
        <v>0</v>
      </c>
      <c r="DC353" s="201">
        <f t="shared" si="15"/>
        <v>0</v>
      </c>
      <c r="DZ353" s="278" t="s">
        <v>2582</v>
      </c>
      <c r="EA353" s="134" t="s">
        <v>282</v>
      </c>
      <c r="EB353" s="130">
        <v>17346234</v>
      </c>
      <c r="EC353" s="168">
        <v>45840</v>
      </c>
    </row>
    <row r="354" spans="1:133" x14ac:dyDescent="0.3">
      <c r="A354" s="242"/>
      <c r="B354" s="242" t="s">
        <v>2583</v>
      </c>
      <c r="C354" s="243">
        <v>1006689964</v>
      </c>
      <c r="D354" s="249" t="s">
        <v>2584</v>
      </c>
      <c r="E354" s="242" t="s">
        <v>292</v>
      </c>
      <c r="F354" s="242" t="s">
        <v>1411</v>
      </c>
      <c r="G354" s="244">
        <v>45691</v>
      </c>
      <c r="H354" s="450">
        <v>10726207</v>
      </c>
      <c r="I354" s="242" t="s">
        <v>828</v>
      </c>
      <c r="J354" s="244">
        <v>45691</v>
      </c>
      <c r="K354" s="244">
        <v>45830</v>
      </c>
      <c r="L354" s="242" t="s">
        <v>288</v>
      </c>
      <c r="M354" s="242" t="s">
        <v>288</v>
      </c>
      <c r="N354" s="242" t="s">
        <v>288</v>
      </c>
      <c r="O354" s="209">
        <v>5</v>
      </c>
      <c r="P354" s="245">
        <v>2145241</v>
      </c>
      <c r="Q354" s="200">
        <v>45691</v>
      </c>
      <c r="R354" s="190">
        <v>45716</v>
      </c>
      <c r="S354" s="245">
        <v>2298473</v>
      </c>
      <c r="T354" s="128">
        <v>45717</v>
      </c>
      <c r="U354" s="128">
        <v>45747</v>
      </c>
      <c r="V354" s="245">
        <v>2298473</v>
      </c>
      <c r="W354" s="190">
        <v>45748</v>
      </c>
      <c r="X354" s="190">
        <v>45777</v>
      </c>
      <c r="Y354" s="245">
        <v>2298473</v>
      </c>
      <c r="Z354" s="190">
        <v>45778</v>
      </c>
      <c r="AA354" s="190">
        <v>45808</v>
      </c>
      <c r="AB354" s="245">
        <v>1685547</v>
      </c>
      <c r="AC354" s="190">
        <v>45809</v>
      </c>
      <c r="AD354" s="190">
        <v>45830</v>
      </c>
      <c r="AE354" s="245"/>
      <c r="AF354" s="190"/>
      <c r="AG354" s="190"/>
      <c r="BI354" s="192" t="s">
        <v>278</v>
      </c>
      <c r="BJ354" s="187" t="s">
        <v>332</v>
      </c>
      <c r="BK354" s="192" t="s">
        <v>280</v>
      </c>
      <c r="BL354" s="189">
        <v>196</v>
      </c>
      <c r="BM354" s="190">
        <v>45691</v>
      </c>
      <c r="BN354" s="208">
        <v>391479274</v>
      </c>
      <c r="BO354" s="203">
        <v>500</v>
      </c>
      <c r="BP354" s="190">
        <v>45691</v>
      </c>
      <c r="BQ354" s="204">
        <v>10726207</v>
      </c>
      <c r="CS354" s="197" t="s">
        <v>1412</v>
      </c>
      <c r="CT354" s="199">
        <v>1006689964</v>
      </c>
      <c r="CU354" s="203">
        <v>82</v>
      </c>
      <c r="CV354" s="203" t="s">
        <v>1413</v>
      </c>
      <c r="CY354" s="192">
        <v>8299</v>
      </c>
      <c r="CZ354" s="192" t="s">
        <v>290</v>
      </c>
      <c r="DA354" s="201">
        <f t="shared" si="16"/>
        <v>10726207</v>
      </c>
      <c r="DB354" s="221">
        <f t="shared" si="17"/>
        <v>0</v>
      </c>
      <c r="DC354" s="201">
        <f t="shared" si="15"/>
        <v>0</v>
      </c>
      <c r="DZ354" s="278" t="s">
        <v>2585</v>
      </c>
      <c r="EA354" s="134" t="s">
        <v>282</v>
      </c>
      <c r="EB354" s="130">
        <v>17346234</v>
      </c>
      <c r="EC354" s="168">
        <v>45840</v>
      </c>
    </row>
    <row r="355" spans="1:133" ht="14.4" x14ac:dyDescent="0.3">
      <c r="A355" s="242"/>
      <c r="B355" s="242" t="s">
        <v>2586</v>
      </c>
      <c r="C355" s="243">
        <v>1121931560</v>
      </c>
      <c r="D355" s="242" t="s">
        <v>885</v>
      </c>
      <c r="E355" s="242" t="s">
        <v>292</v>
      </c>
      <c r="F355" s="242" t="s">
        <v>2587</v>
      </c>
      <c r="G355" s="244">
        <v>45691</v>
      </c>
      <c r="H355" s="450">
        <v>10726207</v>
      </c>
      <c r="I355" s="242" t="s">
        <v>828</v>
      </c>
      <c r="J355" s="244">
        <v>45691</v>
      </c>
      <c r="K355" s="244">
        <v>45830</v>
      </c>
      <c r="L355" s="242" t="s">
        <v>288</v>
      </c>
      <c r="M355" s="242" t="s">
        <v>288</v>
      </c>
      <c r="N355" s="242" t="s">
        <v>288</v>
      </c>
      <c r="O355" s="209">
        <v>5</v>
      </c>
      <c r="P355" s="245">
        <v>2145241</v>
      </c>
      <c r="Q355" s="200">
        <v>45691</v>
      </c>
      <c r="R355" s="190">
        <v>45716</v>
      </c>
      <c r="S355" s="245">
        <v>2298473</v>
      </c>
      <c r="T355" s="128">
        <v>45717</v>
      </c>
      <c r="U355" s="128">
        <v>45747</v>
      </c>
      <c r="V355" s="245">
        <v>2298473</v>
      </c>
      <c r="W355" s="190">
        <v>45748</v>
      </c>
      <c r="X355" s="190">
        <v>45777</v>
      </c>
      <c r="Y355" s="245">
        <v>2298473</v>
      </c>
      <c r="Z355" s="190">
        <v>45778</v>
      </c>
      <c r="AA355" s="190">
        <v>45808</v>
      </c>
      <c r="AB355" s="245">
        <v>1685547</v>
      </c>
      <c r="AC355" s="190">
        <v>45809</v>
      </c>
      <c r="AD355" s="190">
        <v>45830</v>
      </c>
      <c r="AE355" s="245"/>
      <c r="AF355" s="190"/>
      <c r="AG355" s="190"/>
      <c r="AH355" s="375"/>
      <c r="AI355" s="222"/>
      <c r="AJ355" s="222"/>
      <c r="BI355" s="192" t="s">
        <v>278</v>
      </c>
      <c r="BJ355" s="187" t="s">
        <v>332</v>
      </c>
      <c r="BK355" s="192" t="s">
        <v>280</v>
      </c>
      <c r="BL355" s="189">
        <v>196</v>
      </c>
      <c r="BM355" s="190">
        <v>45691</v>
      </c>
      <c r="BN355" s="208">
        <v>391479274</v>
      </c>
      <c r="BO355" s="203">
        <v>512</v>
      </c>
      <c r="BP355" s="190">
        <v>45691</v>
      </c>
      <c r="BQ355" s="204">
        <v>10726207</v>
      </c>
      <c r="CS355" s="197" t="s">
        <v>2588</v>
      </c>
      <c r="CT355" s="198">
        <v>1121931560</v>
      </c>
      <c r="CU355" s="203">
        <v>54</v>
      </c>
      <c r="CV355" s="203" t="s">
        <v>930</v>
      </c>
      <c r="CY355" s="192">
        <v>7490</v>
      </c>
      <c r="CZ355" s="192" t="s">
        <v>290</v>
      </c>
      <c r="DA355" s="201">
        <f t="shared" si="16"/>
        <v>10726207</v>
      </c>
      <c r="DB355" s="221">
        <f t="shared" si="17"/>
        <v>0</v>
      </c>
      <c r="DC355" s="201">
        <f t="shared" si="15"/>
        <v>0</v>
      </c>
      <c r="DZ355" s="278" t="s">
        <v>2589</v>
      </c>
      <c r="EA355" s="134" t="s">
        <v>299</v>
      </c>
      <c r="EB355" s="130">
        <v>17346234</v>
      </c>
      <c r="EC355" s="168">
        <v>45840</v>
      </c>
    </row>
    <row r="356" spans="1:133" x14ac:dyDescent="0.3">
      <c r="A356" s="242"/>
      <c r="B356" s="242" t="s">
        <v>2590</v>
      </c>
      <c r="C356" s="248">
        <v>1123863846</v>
      </c>
      <c r="D356" s="247" t="s">
        <v>886</v>
      </c>
      <c r="E356" s="242" t="s">
        <v>291</v>
      </c>
      <c r="F356" s="242" t="s">
        <v>2223</v>
      </c>
      <c r="G356" s="244">
        <v>45691</v>
      </c>
      <c r="H356" s="450">
        <v>17522471</v>
      </c>
      <c r="I356" s="242" t="s">
        <v>821</v>
      </c>
      <c r="J356" s="244">
        <v>45691</v>
      </c>
      <c r="K356" s="244">
        <v>45852</v>
      </c>
      <c r="L356" s="247" t="s">
        <v>288</v>
      </c>
      <c r="M356" s="242" t="s">
        <v>288</v>
      </c>
      <c r="N356" s="242" t="s">
        <v>288</v>
      </c>
      <c r="O356" s="209">
        <v>6</v>
      </c>
      <c r="P356" s="245">
        <v>3028575</v>
      </c>
      <c r="Q356" s="200">
        <v>45691</v>
      </c>
      <c r="R356" s="190">
        <v>45716</v>
      </c>
      <c r="S356" s="245">
        <v>3244902</v>
      </c>
      <c r="T356" s="128">
        <v>45717</v>
      </c>
      <c r="U356" s="128">
        <v>45747</v>
      </c>
      <c r="V356" s="245">
        <v>3244902</v>
      </c>
      <c r="W356" s="190">
        <v>45748</v>
      </c>
      <c r="X356" s="190">
        <v>45777</v>
      </c>
      <c r="Y356" s="245">
        <v>3244902</v>
      </c>
      <c r="Z356" s="190">
        <v>45778</v>
      </c>
      <c r="AA356" s="190">
        <v>45808</v>
      </c>
      <c r="AB356" s="245">
        <v>3244902</v>
      </c>
      <c r="AC356" s="190">
        <v>45809</v>
      </c>
      <c r="AD356" s="190">
        <v>45838</v>
      </c>
      <c r="AE356" s="245">
        <v>1514288</v>
      </c>
      <c r="AF356" s="190">
        <v>45839</v>
      </c>
      <c r="AG356" s="190">
        <v>45852</v>
      </c>
      <c r="BI356" s="187" t="s">
        <v>709</v>
      </c>
      <c r="BJ356" s="188" t="s">
        <v>710</v>
      </c>
      <c r="BK356" s="187" t="s">
        <v>711</v>
      </c>
      <c r="BL356" s="189">
        <v>197</v>
      </c>
      <c r="BM356" s="190">
        <v>45691</v>
      </c>
      <c r="BN356" s="208">
        <v>17522471</v>
      </c>
      <c r="BO356" s="203">
        <v>458</v>
      </c>
      <c r="BP356" s="190">
        <v>45691</v>
      </c>
      <c r="BQ356" s="204">
        <v>17522471</v>
      </c>
      <c r="CS356" s="197" t="s">
        <v>2591</v>
      </c>
      <c r="CT356" s="199">
        <v>1123863846.4000001</v>
      </c>
      <c r="CU356" s="203">
        <v>755</v>
      </c>
      <c r="CV356" s="203" t="s">
        <v>779</v>
      </c>
      <c r="CY356" s="227">
        <v>9511</v>
      </c>
      <c r="CZ356" s="188" t="s">
        <v>932</v>
      </c>
      <c r="DA356" s="201">
        <f t="shared" si="16"/>
        <v>17522471</v>
      </c>
      <c r="DB356" s="221">
        <f t="shared" si="17"/>
        <v>0</v>
      </c>
      <c r="DC356" s="201">
        <f t="shared" si="15"/>
        <v>0</v>
      </c>
      <c r="DZ356" s="278" t="s">
        <v>2592</v>
      </c>
      <c r="EA356" s="134"/>
      <c r="EB356" s="130">
        <v>52518173</v>
      </c>
      <c r="EC356" s="168">
        <v>45852</v>
      </c>
    </row>
    <row r="357" spans="1:133" x14ac:dyDescent="0.3">
      <c r="A357" s="242"/>
      <c r="B357" s="242" t="s">
        <v>2593</v>
      </c>
      <c r="C357" s="243">
        <v>1121949506</v>
      </c>
      <c r="D357" s="242" t="s">
        <v>887</v>
      </c>
      <c r="E357" s="242" t="s">
        <v>291</v>
      </c>
      <c r="F357" s="242" t="s">
        <v>2255</v>
      </c>
      <c r="G357" s="244">
        <v>45691</v>
      </c>
      <c r="H357" s="450">
        <v>28108960</v>
      </c>
      <c r="I357" s="242" t="s">
        <v>821</v>
      </c>
      <c r="J357" s="244">
        <v>45691</v>
      </c>
      <c r="K357" s="244">
        <v>45852</v>
      </c>
      <c r="L357" s="242" t="s">
        <v>288</v>
      </c>
      <c r="M357" s="242" t="s">
        <v>288</v>
      </c>
      <c r="N357" s="242" t="s">
        <v>288</v>
      </c>
      <c r="O357" s="209">
        <v>6</v>
      </c>
      <c r="P357" s="245">
        <v>4858339</v>
      </c>
      <c r="Q357" s="200">
        <v>45691</v>
      </c>
      <c r="R357" s="190">
        <v>45716</v>
      </c>
      <c r="S357" s="245">
        <v>5205363</v>
      </c>
      <c r="T357" s="128">
        <v>45717</v>
      </c>
      <c r="U357" s="128">
        <v>45747</v>
      </c>
      <c r="V357" s="245">
        <v>5205363</v>
      </c>
      <c r="W357" s="190">
        <v>45748</v>
      </c>
      <c r="X357" s="190">
        <v>45777</v>
      </c>
      <c r="Y357" s="245">
        <v>5205363</v>
      </c>
      <c r="Z357" s="190">
        <v>45778</v>
      </c>
      <c r="AA357" s="190">
        <v>45808</v>
      </c>
      <c r="AB357" s="245">
        <v>5205363</v>
      </c>
      <c r="AC357" s="190">
        <v>45809</v>
      </c>
      <c r="AD357" s="190">
        <v>45838</v>
      </c>
      <c r="AE357" s="245">
        <v>2429169</v>
      </c>
      <c r="AF357" s="190">
        <v>45839</v>
      </c>
      <c r="AG357" s="190">
        <v>45852</v>
      </c>
      <c r="AH357" s="399"/>
      <c r="AI357" s="400"/>
      <c r="AJ357" s="400"/>
      <c r="BI357" s="185" t="s">
        <v>270</v>
      </c>
      <c r="BJ357" s="187" t="s">
        <v>713</v>
      </c>
      <c r="BK357" s="185" t="s">
        <v>346</v>
      </c>
      <c r="BL357" s="189">
        <v>199</v>
      </c>
      <c r="BM357" s="190">
        <v>45691</v>
      </c>
      <c r="BN357" s="208">
        <v>28108960</v>
      </c>
      <c r="BO357" s="203">
        <v>462</v>
      </c>
      <c r="BP357" s="190">
        <v>45691</v>
      </c>
      <c r="BQ357" s="204">
        <v>28108960</v>
      </c>
      <c r="CS357" s="197" t="s">
        <v>2594</v>
      </c>
      <c r="CT357" s="199">
        <v>1121949506</v>
      </c>
      <c r="CU357" s="203">
        <v>739</v>
      </c>
      <c r="CV357" s="203" t="s">
        <v>782</v>
      </c>
      <c r="CY357" s="192">
        <v>7010</v>
      </c>
      <c r="CZ357" s="192" t="s">
        <v>290</v>
      </c>
      <c r="DA357" s="201">
        <f t="shared" si="16"/>
        <v>28108960</v>
      </c>
      <c r="DB357" s="221">
        <f t="shared" si="17"/>
        <v>0</v>
      </c>
      <c r="DC357" s="201">
        <f t="shared" si="15"/>
        <v>0</v>
      </c>
      <c r="DZ357" s="278" t="s">
        <v>2595</v>
      </c>
      <c r="EA357" s="134"/>
      <c r="EB357" s="130">
        <v>86059594</v>
      </c>
      <c r="EC357" s="168">
        <v>45852</v>
      </c>
    </row>
    <row r="358" spans="1:133" x14ac:dyDescent="0.3">
      <c r="A358" s="247"/>
      <c r="B358" s="242" t="s">
        <v>2596</v>
      </c>
      <c r="C358" s="243">
        <v>1090362963</v>
      </c>
      <c r="D358" s="242" t="s">
        <v>888</v>
      </c>
      <c r="E358" s="242" t="s">
        <v>292</v>
      </c>
      <c r="F358" s="242" t="s">
        <v>889</v>
      </c>
      <c r="G358" s="244">
        <v>45691</v>
      </c>
      <c r="H358" s="450">
        <v>12411754</v>
      </c>
      <c r="I358" s="242" t="s">
        <v>821</v>
      </c>
      <c r="J358" s="244">
        <v>45691</v>
      </c>
      <c r="K358" s="244">
        <v>45852</v>
      </c>
      <c r="L358" s="242" t="s">
        <v>288</v>
      </c>
      <c r="M358" s="242" t="s">
        <v>288</v>
      </c>
      <c r="N358" s="242" t="s">
        <v>288</v>
      </c>
      <c r="O358" s="209">
        <v>6</v>
      </c>
      <c r="P358" s="245">
        <v>2145241</v>
      </c>
      <c r="Q358" s="200">
        <v>45691</v>
      </c>
      <c r="R358" s="190">
        <v>45716</v>
      </c>
      <c r="S358" s="245">
        <v>2298473</v>
      </c>
      <c r="T358" s="128">
        <v>45717</v>
      </c>
      <c r="U358" s="128">
        <v>45747</v>
      </c>
      <c r="V358" s="245">
        <v>2298473</v>
      </c>
      <c r="W358" s="190">
        <v>45748</v>
      </c>
      <c r="X358" s="190">
        <v>45777</v>
      </c>
      <c r="Y358" s="245">
        <v>2298473</v>
      </c>
      <c r="Z358" s="190">
        <v>45778</v>
      </c>
      <c r="AA358" s="190">
        <v>45808</v>
      </c>
      <c r="AB358" s="245">
        <v>2298473</v>
      </c>
      <c r="AC358" s="190">
        <v>45809</v>
      </c>
      <c r="AD358" s="190">
        <v>45838</v>
      </c>
      <c r="AE358" s="245">
        <v>1072621</v>
      </c>
      <c r="AF358" s="190">
        <v>45839</v>
      </c>
      <c r="AG358" s="190">
        <v>45852</v>
      </c>
      <c r="BI358" s="192" t="s">
        <v>278</v>
      </c>
      <c r="BJ358" s="187" t="s">
        <v>332</v>
      </c>
      <c r="BK358" s="192" t="s">
        <v>280</v>
      </c>
      <c r="BL358" s="189">
        <v>195</v>
      </c>
      <c r="BM358" s="190">
        <v>45691</v>
      </c>
      <c r="BN358" s="208">
        <v>290608672</v>
      </c>
      <c r="BO358" s="203">
        <v>474</v>
      </c>
      <c r="BP358" s="190">
        <v>45691</v>
      </c>
      <c r="BQ358" s="204">
        <v>12411754</v>
      </c>
      <c r="CS358" s="197" t="s">
        <v>2597</v>
      </c>
      <c r="CT358" s="198">
        <v>1090362963</v>
      </c>
      <c r="CU358" s="203">
        <v>440</v>
      </c>
      <c r="CV358" s="203" t="s">
        <v>761</v>
      </c>
      <c r="CY358" s="192">
        <v>7490</v>
      </c>
      <c r="CZ358" s="192" t="s">
        <v>290</v>
      </c>
      <c r="DA358" s="201">
        <f t="shared" si="16"/>
        <v>12411754</v>
      </c>
      <c r="DB358" s="221">
        <f t="shared" si="17"/>
        <v>0</v>
      </c>
      <c r="DC358" s="201">
        <f t="shared" si="15"/>
        <v>0</v>
      </c>
      <c r="DZ358" s="278" t="s">
        <v>2598</v>
      </c>
      <c r="EA358" s="134" t="s">
        <v>282</v>
      </c>
      <c r="EB358" s="130">
        <v>17346234</v>
      </c>
      <c r="EC358" s="168">
        <v>45852</v>
      </c>
    </row>
    <row r="359" spans="1:133" x14ac:dyDescent="0.3">
      <c r="A359" s="247"/>
      <c r="B359" s="242" t="s">
        <v>2599</v>
      </c>
      <c r="C359" s="248">
        <v>1121959509</v>
      </c>
      <c r="D359" s="247" t="s">
        <v>890</v>
      </c>
      <c r="E359" s="242" t="s">
        <v>292</v>
      </c>
      <c r="F359" s="247" t="s">
        <v>475</v>
      </c>
      <c r="G359" s="244">
        <v>45691</v>
      </c>
      <c r="H359" s="450">
        <v>12411754</v>
      </c>
      <c r="I359" s="242" t="s">
        <v>821</v>
      </c>
      <c r="J359" s="244">
        <v>45691</v>
      </c>
      <c r="K359" s="244">
        <v>45852</v>
      </c>
      <c r="L359" s="242" t="s">
        <v>288</v>
      </c>
      <c r="M359" s="242" t="s">
        <v>288</v>
      </c>
      <c r="N359" s="242" t="s">
        <v>288</v>
      </c>
      <c r="O359" s="209">
        <v>6</v>
      </c>
      <c r="P359" s="245">
        <v>2145241</v>
      </c>
      <c r="Q359" s="200">
        <v>45691</v>
      </c>
      <c r="R359" s="190">
        <v>45716</v>
      </c>
      <c r="S359" s="245">
        <v>2298473</v>
      </c>
      <c r="T359" s="128">
        <v>45717</v>
      </c>
      <c r="U359" s="128">
        <v>45747</v>
      </c>
      <c r="V359" s="245">
        <v>2298473</v>
      </c>
      <c r="W359" s="190">
        <v>45748</v>
      </c>
      <c r="X359" s="190">
        <v>45777</v>
      </c>
      <c r="Y359" s="245">
        <v>2298473</v>
      </c>
      <c r="Z359" s="190">
        <v>45778</v>
      </c>
      <c r="AA359" s="190">
        <v>45808</v>
      </c>
      <c r="AB359" s="245">
        <v>2298473</v>
      </c>
      <c r="AC359" s="190">
        <v>45809</v>
      </c>
      <c r="AD359" s="190">
        <v>45838</v>
      </c>
      <c r="AE359" s="245">
        <v>1072621</v>
      </c>
      <c r="AF359" s="190">
        <v>45839</v>
      </c>
      <c r="AG359" s="190">
        <v>45852</v>
      </c>
      <c r="BI359" s="192" t="s">
        <v>278</v>
      </c>
      <c r="BJ359" s="187" t="s">
        <v>332</v>
      </c>
      <c r="BK359" s="192" t="s">
        <v>280</v>
      </c>
      <c r="BL359" s="189">
        <v>195</v>
      </c>
      <c r="BM359" s="190">
        <v>45691</v>
      </c>
      <c r="BN359" s="208">
        <v>290608672</v>
      </c>
      <c r="BO359" s="203">
        <v>481</v>
      </c>
      <c r="BP359" s="190">
        <v>45691</v>
      </c>
      <c r="BQ359" s="204">
        <v>12411754</v>
      </c>
      <c r="CS359" s="197" t="s">
        <v>948</v>
      </c>
      <c r="CT359" s="132">
        <v>1121959509</v>
      </c>
      <c r="CU359" s="203">
        <v>440</v>
      </c>
      <c r="CV359" s="203" t="s">
        <v>761</v>
      </c>
      <c r="CY359" s="193">
        <v>7490</v>
      </c>
      <c r="CZ359" s="193" t="s">
        <v>290</v>
      </c>
      <c r="DA359" s="201">
        <f t="shared" si="16"/>
        <v>12411754</v>
      </c>
      <c r="DB359" s="221">
        <f t="shared" si="17"/>
        <v>0</v>
      </c>
      <c r="DC359" s="201">
        <f t="shared" si="15"/>
        <v>0</v>
      </c>
      <c r="DZ359" s="451" t="s">
        <v>2600</v>
      </c>
      <c r="EA359" s="134" t="s">
        <v>282</v>
      </c>
      <c r="EB359" s="130">
        <v>17346234</v>
      </c>
      <c r="EC359" s="168">
        <v>45852</v>
      </c>
    </row>
    <row r="360" spans="1:133" ht="14.4" x14ac:dyDescent="0.3">
      <c r="A360" s="242"/>
      <c r="B360" s="242" t="s">
        <v>2601</v>
      </c>
      <c r="C360" s="243">
        <v>1006794793</v>
      </c>
      <c r="D360" s="242" t="s">
        <v>891</v>
      </c>
      <c r="E360" s="242" t="s">
        <v>292</v>
      </c>
      <c r="F360" s="247" t="s">
        <v>475</v>
      </c>
      <c r="G360" s="244">
        <v>45691</v>
      </c>
      <c r="H360" s="450">
        <v>12411754</v>
      </c>
      <c r="I360" s="242" t="s">
        <v>821</v>
      </c>
      <c r="J360" s="244">
        <v>45691</v>
      </c>
      <c r="K360" s="244">
        <v>45852</v>
      </c>
      <c r="L360" s="242" t="s">
        <v>288</v>
      </c>
      <c r="M360" s="242" t="s">
        <v>288</v>
      </c>
      <c r="N360" s="242" t="s">
        <v>288</v>
      </c>
      <c r="O360" s="209">
        <v>6</v>
      </c>
      <c r="P360" s="245">
        <v>2145241</v>
      </c>
      <c r="Q360" s="200">
        <v>45691</v>
      </c>
      <c r="R360" s="190">
        <v>45716</v>
      </c>
      <c r="S360" s="245">
        <v>2298473</v>
      </c>
      <c r="T360" s="128">
        <v>45717</v>
      </c>
      <c r="U360" s="128">
        <v>45747</v>
      </c>
      <c r="V360" s="245">
        <v>2298473</v>
      </c>
      <c r="W360" s="190">
        <v>45748</v>
      </c>
      <c r="X360" s="190">
        <v>45777</v>
      </c>
      <c r="Y360" s="245">
        <v>2298473</v>
      </c>
      <c r="Z360" s="190">
        <v>45778</v>
      </c>
      <c r="AA360" s="190">
        <v>45808</v>
      </c>
      <c r="AB360" s="245">
        <v>2298473</v>
      </c>
      <c r="AC360" s="190">
        <v>45809</v>
      </c>
      <c r="AD360" s="190">
        <v>45838</v>
      </c>
      <c r="AE360" s="245">
        <v>1072621</v>
      </c>
      <c r="AF360" s="190">
        <v>45839</v>
      </c>
      <c r="AG360" s="190">
        <v>45852</v>
      </c>
      <c r="AH360" s="375"/>
      <c r="AI360" s="222"/>
      <c r="AJ360" s="222"/>
      <c r="BI360" s="192" t="s">
        <v>278</v>
      </c>
      <c r="BJ360" s="187" t="s">
        <v>332</v>
      </c>
      <c r="BK360" s="192" t="s">
        <v>280</v>
      </c>
      <c r="BL360" s="189">
        <v>195</v>
      </c>
      <c r="BM360" s="190">
        <v>45691</v>
      </c>
      <c r="BN360" s="208">
        <v>290608672</v>
      </c>
      <c r="BO360" s="203">
        <v>467</v>
      </c>
      <c r="BP360" s="190">
        <v>45691</v>
      </c>
      <c r="BQ360" s="204">
        <v>12411754</v>
      </c>
      <c r="CS360" s="197" t="s">
        <v>2602</v>
      </c>
      <c r="CT360" s="199">
        <v>1006794793</v>
      </c>
      <c r="CU360" s="203">
        <v>440</v>
      </c>
      <c r="CV360" s="203" t="s">
        <v>761</v>
      </c>
      <c r="CY360" s="192">
        <v>7490</v>
      </c>
      <c r="CZ360" s="192" t="s">
        <v>290</v>
      </c>
      <c r="DA360" s="201">
        <f t="shared" si="16"/>
        <v>12411754</v>
      </c>
      <c r="DB360" s="221">
        <f t="shared" si="17"/>
        <v>0</v>
      </c>
      <c r="DC360" s="201">
        <f t="shared" si="15"/>
        <v>0</v>
      </c>
      <c r="DZ360" s="278" t="s">
        <v>2603</v>
      </c>
      <c r="EA360" s="134" t="s">
        <v>282</v>
      </c>
      <c r="EB360" s="130">
        <v>17346234</v>
      </c>
      <c r="EC360" s="168">
        <v>45852</v>
      </c>
    </row>
    <row r="361" spans="1:133" x14ac:dyDescent="0.3">
      <c r="A361" s="242"/>
      <c r="B361" s="242" t="s">
        <v>2604</v>
      </c>
      <c r="C361" s="243">
        <v>1121957762</v>
      </c>
      <c r="D361" s="242" t="s">
        <v>892</v>
      </c>
      <c r="E361" s="242" t="s">
        <v>292</v>
      </c>
      <c r="F361" s="242" t="s">
        <v>2138</v>
      </c>
      <c r="G361" s="244">
        <v>45691</v>
      </c>
      <c r="H361" s="450">
        <v>12411754</v>
      </c>
      <c r="I361" s="242" t="s">
        <v>821</v>
      </c>
      <c r="J361" s="244">
        <v>45691</v>
      </c>
      <c r="K361" s="244">
        <v>45852</v>
      </c>
      <c r="L361" s="242" t="s">
        <v>288</v>
      </c>
      <c r="M361" s="242" t="s">
        <v>288</v>
      </c>
      <c r="N361" s="242" t="s">
        <v>288</v>
      </c>
      <c r="O361" s="209">
        <v>6</v>
      </c>
      <c r="P361" s="245">
        <v>2145241</v>
      </c>
      <c r="Q361" s="200">
        <v>45691</v>
      </c>
      <c r="R361" s="190">
        <v>45716</v>
      </c>
      <c r="S361" s="245">
        <v>2298473</v>
      </c>
      <c r="T361" s="128">
        <v>45717</v>
      </c>
      <c r="U361" s="128">
        <v>45747</v>
      </c>
      <c r="V361" s="245">
        <v>2298473</v>
      </c>
      <c r="W361" s="190">
        <v>45748</v>
      </c>
      <c r="X361" s="190">
        <v>45777</v>
      </c>
      <c r="Y361" s="245">
        <v>2298473</v>
      </c>
      <c r="Z361" s="190">
        <v>45778</v>
      </c>
      <c r="AA361" s="190">
        <v>45808</v>
      </c>
      <c r="AB361" s="245">
        <v>2298473</v>
      </c>
      <c r="AC361" s="190">
        <v>45809</v>
      </c>
      <c r="AD361" s="190">
        <v>45838</v>
      </c>
      <c r="AE361" s="245">
        <v>1072621</v>
      </c>
      <c r="AF361" s="190">
        <v>45839</v>
      </c>
      <c r="AG361" s="190">
        <v>45852</v>
      </c>
      <c r="BI361" s="185" t="s">
        <v>282</v>
      </c>
      <c r="BJ361" s="187" t="s">
        <v>1181</v>
      </c>
      <c r="BK361" s="185" t="s">
        <v>1182</v>
      </c>
      <c r="BL361" s="189">
        <v>192</v>
      </c>
      <c r="BM361" s="190">
        <v>45691</v>
      </c>
      <c r="BN361" s="208">
        <v>12411754</v>
      </c>
      <c r="BO361" s="203">
        <v>456</v>
      </c>
      <c r="BP361" s="190">
        <v>45691</v>
      </c>
      <c r="BQ361" s="204">
        <v>12411754</v>
      </c>
      <c r="CS361" s="197" t="s">
        <v>2605</v>
      </c>
      <c r="CT361" s="199">
        <v>1121957762</v>
      </c>
      <c r="CU361" s="203">
        <v>744</v>
      </c>
      <c r="CV361" s="203" t="s">
        <v>776</v>
      </c>
      <c r="CY361" s="192">
        <v>8299</v>
      </c>
      <c r="CZ361" s="192" t="s">
        <v>290</v>
      </c>
      <c r="DA361" s="201">
        <f t="shared" si="16"/>
        <v>12411754</v>
      </c>
      <c r="DB361" s="221">
        <f t="shared" si="17"/>
        <v>0</v>
      </c>
      <c r="DC361" s="201">
        <f t="shared" si="15"/>
        <v>0</v>
      </c>
      <c r="DZ361" s="278" t="s">
        <v>2606</v>
      </c>
      <c r="EA361" s="134"/>
      <c r="EB361" s="130">
        <v>12191587</v>
      </c>
      <c r="EC361" s="168">
        <v>45852</v>
      </c>
    </row>
    <row r="362" spans="1:133" x14ac:dyDescent="0.3">
      <c r="A362" s="247" t="s">
        <v>436</v>
      </c>
      <c r="B362" s="242" t="s">
        <v>2607</v>
      </c>
      <c r="C362" s="248"/>
      <c r="D362" s="247" t="s">
        <v>436</v>
      </c>
      <c r="E362" s="242"/>
      <c r="F362" s="242"/>
      <c r="G362" s="244"/>
      <c r="H362" s="450"/>
      <c r="I362" s="242"/>
      <c r="J362" s="244"/>
      <c r="K362" s="244"/>
      <c r="L362" s="242"/>
      <c r="M362" s="242"/>
      <c r="N362" s="242"/>
      <c r="O362" s="209"/>
      <c r="P362" s="245"/>
      <c r="Q362" s="200"/>
      <c r="R362" s="190"/>
      <c r="S362" s="245"/>
      <c r="T362" s="128"/>
      <c r="U362" s="128"/>
      <c r="V362" s="245"/>
      <c r="W362" s="190"/>
      <c r="X362" s="190"/>
      <c r="Y362" s="245"/>
      <c r="Z362" s="190"/>
      <c r="AA362" s="190"/>
      <c r="AB362" s="245"/>
      <c r="AC362" s="190"/>
      <c r="AD362" s="190"/>
      <c r="AE362" s="245"/>
      <c r="AF362" s="190"/>
      <c r="AG362" s="190"/>
      <c r="AH362" s="399"/>
      <c r="AI362" s="400"/>
      <c r="AJ362" s="400"/>
      <c r="BI362" s="187"/>
      <c r="BJ362" s="193"/>
      <c r="BK362" s="187"/>
      <c r="BL362" s="189"/>
      <c r="BM362" s="190"/>
      <c r="BN362" s="208"/>
      <c r="BO362" s="203"/>
      <c r="BP362" s="190"/>
      <c r="BQ362" s="204"/>
      <c r="CS362" s="197"/>
      <c r="CT362" s="198"/>
      <c r="CU362" s="203"/>
      <c r="CV362" s="203"/>
      <c r="CY362" s="192"/>
      <c r="CZ362" s="192"/>
      <c r="DA362" s="201"/>
      <c r="DB362" s="221"/>
      <c r="DC362" s="201"/>
      <c r="DZ362" s="278"/>
      <c r="EA362" s="134"/>
      <c r="EB362" s="130" t="e">
        <v>#N/A</v>
      </c>
      <c r="EC362" s="168" t="e">
        <v>#N/A</v>
      </c>
    </row>
    <row r="363" spans="1:133" x14ac:dyDescent="0.3">
      <c r="A363" s="242"/>
      <c r="B363" s="242" t="s">
        <v>2608</v>
      </c>
      <c r="C363" s="243">
        <v>1110556693</v>
      </c>
      <c r="D363" s="242" t="s">
        <v>893</v>
      </c>
      <c r="E363" s="242" t="s">
        <v>291</v>
      </c>
      <c r="F363" s="242" t="s">
        <v>516</v>
      </c>
      <c r="G363" s="244">
        <v>45691</v>
      </c>
      <c r="H363" s="450">
        <v>15629382</v>
      </c>
      <c r="I363" s="242" t="s">
        <v>821</v>
      </c>
      <c r="J363" s="244">
        <v>45691</v>
      </c>
      <c r="K363" s="244">
        <v>45852</v>
      </c>
      <c r="L363" s="242" t="s">
        <v>288</v>
      </c>
      <c r="M363" s="242" t="s">
        <v>288</v>
      </c>
      <c r="N363" s="242" t="s">
        <v>288</v>
      </c>
      <c r="O363" s="209">
        <v>6</v>
      </c>
      <c r="P363" s="245">
        <v>2701375</v>
      </c>
      <c r="Q363" s="200">
        <v>45691</v>
      </c>
      <c r="R363" s="190">
        <v>45716</v>
      </c>
      <c r="S363" s="245">
        <v>2894330</v>
      </c>
      <c r="T363" s="128">
        <v>45717</v>
      </c>
      <c r="U363" s="128">
        <v>45747</v>
      </c>
      <c r="V363" s="245">
        <v>2894330</v>
      </c>
      <c r="W363" s="190">
        <v>45748</v>
      </c>
      <c r="X363" s="190">
        <v>45777</v>
      </c>
      <c r="Y363" s="245">
        <v>2894330</v>
      </c>
      <c r="Z363" s="190">
        <v>45778</v>
      </c>
      <c r="AA363" s="190">
        <v>45808</v>
      </c>
      <c r="AB363" s="245">
        <v>2894330</v>
      </c>
      <c r="AC363" s="190">
        <v>45809</v>
      </c>
      <c r="AD363" s="190">
        <v>45838</v>
      </c>
      <c r="AE363" s="245">
        <v>1350687</v>
      </c>
      <c r="AF363" s="190">
        <v>45839</v>
      </c>
      <c r="AG363" s="190">
        <v>45852</v>
      </c>
      <c r="AH363" s="399"/>
      <c r="AI363" s="400"/>
      <c r="AJ363" s="400"/>
      <c r="BI363" s="192" t="s">
        <v>278</v>
      </c>
      <c r="BJ363" s="187" t="s">
        <v>332</v>
      </c>
      <c r="BK363" s="192" t="s">
        <v>280</v>
      </c>
      <c r="BL363" s="189">
        <v>195</v>
      </c>
      <c r="BM363" s="190">
        <v>45691</v>
      </c>
      <c r="BN363" s="208">
        <v>290608672</v>
      </c>
      <c r="BO363" s="203">
        <v>475</v>
      </c>
      <c r="BP363" s="190">
        <v>45691</v>
      </c>
      <c r="BQ363" s="204">
        <v>15629382</v>
      </c>
      <c r="CS363" s="197" t="s">
        <v>1382</v>
      </c>
      <c r="CT363" s="199">
        <v>1110556693</v>
      </c>
      <c r="CU363" s="203">
        <v>504</v>
      </c>
      <c r="CV363" s="203" t="s">
        <v>767</v>
      </c>
      <c r="CY363" s="192">
        <v>7490</v>
      </c>
      <c r="CZ363" s="192" t="s">
        <v>290</v>
      </c>
      <c r="DA363" s="201">
        <f t="shared" si="16"/>
        <v>15629382</v>
      </c>
      <c r="DB363" s="221">
        <f t="shared" si="17"/>
        <v>0</v>
      </c>
      <c r="DC363" s="201">
        <f t="shared" si="15"/>
        <v>0</v>
      </c>
      <c r="DZ363" s="278" t="s">
        <v>2609</v>
      </c>
      <c r="EA363" s="134" t="s">
        <v>1078</v>
      </c>
      <c r="EB363" s="130">
        <v>17346234</v>
      </c>
      <c r="EC363" s="168">
        <v>45852</v>
      </c>
    </row>
    <row r="364" spans="1:133" x14ac:dyDescent="0.3">
      <c r="A364" s="242"/>
      <c r="B364" s="242" t="s">
        <v>2610</v>
      </c>
      <c r="C364" s="243">
        <v>1082908448</v>
      </c>
      <c r="D364" s="242" t="s">
        <v>894</v>
      </c>
      <c r="E364" s="242" t="s">
        <v>291</v>
      </c>
      <c r="F364" s="242" t="s">
        <v>895</v>
      </c>
      <c r="G364" s="244">
        <v>45691</v>
      </c>
      <c r="H364" s="450">
        <v>28108960</v>
      </c>
      <c r="I364" s="242" t="s">
        <v>821</v>
      </c>
      <c r="J364" s="244">
        <v>45691</v>
      </c>
      <c r="K364" s="244">
        <v>45852</v>
      </c>
      <c r="L364" s="242" t="s">
        <v>288</v>
      </c>
      <c r="M364" s="242" t="s">
        <v>288</v>
      </c>
      <c r="N364" s="242" t="s">
        <v>288</v>
      </c>
      <c r="O364" s="209">
        <v>6</v>
      </c>
      <c r="P364" s="245">
        <v>4858339</v>
      </c>
      <c r="Q364" s="200">
        <v>45691</v>
      </c>
      <c r="R364" s="190">
        <v>45716</v>
      </c>
      <c r="S364" s="245">
        <v>5205363</v>
      </c>
      <c r="T364" s="128">
        <v>45717</v>
      </c>
      <c r="U364" s="128">
        <v>45747</v>
      </c>
      <c r="V364" s="245">
        <v>5205363</v>
      </c>
      <c r="W364" s="190">
        <v>45748</v>
      </c>
      <c r="X364" s="190">
        <v>45777</v>
      </c>
      <c r="Y364" s="245">
        <v>5205363</v>
      </c>
      <c r="Z364" s="190">
        <v>45778</v>
      </c>
      <c r="AA364" s="190">
        <v>45808</v>
      </c>
      <c r="AB364" s="245">
        <v>5205363</v>
      </c>
      <c r="AC364" s="190">
        <v>45809</v>
      </c>
      <c r="AD364" s="190">
        <v>45838</v>
      </c>
      <c r="AE364" s="245">
        <v>2429169</v>
      </c>
      <c r="AF364" s="190">
        <v>45839</v>
      </c>
      <c r="AG364" s="190">
        <v>45852</v>
      </c>
      <c r="BI364" s="192" t="s">
        <v>278</v>
      </c>
      <c r="BJ364" s="187" t="s">
        <v>332</v>
      </c>
      <c r="BK364" s="192" t="s">
        <v>280</v>
      </c>
      <c r="BL364" s="189">
        <v>195</v>
      </c>
      <c r="BM364" s="190">
        <v>45691</v>
      </c>
      <c r="BN364" s="208">
        <v>290608672</v>
      </c>
      <c r="BO364" s="203">
        <v>473</v>
      </c>
      <c r="BP364" s="190">
        <v>45691</v>
      </c>
      <c r="BQ364" s="204">
        <v>28108960</v>
      </c>
      <c r="CS364" s="197" t="s">
        <v>2611</v>
      </c>
      <c r="CT364" s="126">
        <v>1082908448</v>
      </c>
      <c r="CU364" s="203">
        <v>504</v>
      </c>
      <c r="CV364" s="203" t="s">
        <v>767</v>
      </c>
      <c r="CY364" s="192">
        <v>7490</v>
      </c>
      <c r="CZ364" s="192" t="s">
        <v>290</v>
      </c>
      <c r="DA364" s="201">
        <f t="shared" si="16"/>
        <v>28108960</v>
      </c>
      <c r="DB364" s="221">
        <f t="shared" si="17"/>
        <v>0</v>
      </c>
      <c r="DC364" s="201">
        <f t="shared" si="15"/>
        <v>0</v>
      </c>
      <c r="DZ364" s="278" t="s">
        <v>2612</v>
      </c>
      <c r="EA364" s="134" t="s">
        <v>1078</v>
      </c>
      <c r="EB364" s="130">
        <v>17346234</v>
      </c>
      <c r="EC364" s="168">
        <v>45852</v>
      </c>
    </row>
    <row r="365" spans="1:133" x14ac:dyDescent="0.3">
      <c r="A365" s="242" t="s">
        <v>311</v>
      </c>
      <c r="B365" s="242" t="s">
        <v>2613</v>
      </c>
      <c r="C365" s="243">
        <v>86048506</v>
      </c>
      <c r="D365" s="242" t="s">
        <v>896</v>
      </c>
      <c r="E365" s="242" t="s">
        <v>292</v>
      </c>
      <c r="F365" s="242" t="s">
        <v>312</v>
      </c>
      <c r="G365" s="244">
        <v>45691</v>
      </c>
      <c r="H365" s="450">
        <v>10403964</v>
      </c>
      <c r="I365" s="242" t="s">
        <v>821</v>
      </c>
      <c r="J365" s="244">
        <v>45691</v>
      </c>
      <c r="K365" s="244">
        <v>45852</v>
      </c>
      <c r="L365" s="242" t="s">
        <v>288</v>
      </c>
      <c r="M365" s="242" t="s">
        <v>288</v>
      </c>
      <c r="N365" s="242" t="s">
        <v>288</v>
      </c>
      <c r="O365" s="209">
        <v>6</v>
      </c>
      <c r="P365" s="245">
        <v>1798216</v>
      </c>
      <c r="Q365" s="200">
        <v>45691</v>
      </c>
      <c r="R365" s="190">
        <v>45716</v>
      </c>
      <c r="S365" s="245">
        <v>1926660</v>
      </c>
      <c r="T365" s="128">
        <v>45717</v>
      </c>
      <c r="U365" s="128">
        <v>45747</v>
      </c>
      <c r="V365" s="245">
        <v>1926660</v>
      </c>
      <c r="W365" s="190">
        <v>45748</v>
      </c>
      <c r="X365" s="190">
        <v>45777</v>
      </c>
      <c r="Y365" s="245">
        <v>1926660</v>
      </c>
      <c r="Z365" s="190">
        <v>45778</v>
      </c>
      <c r="AA365" s="190">
        <v>45808</v>
      </c>
      <c r="AB365" s="245">
        <v>1926660</v>
      </c>
      <c r="AC365" s="190">
        <v>45809</v>
      </c>
      <c r="AD365" s="190">
        <v>45838</v>
      </c>
      <c r="AE365" s="245">
        <v>899108</v>
      </c>
      <c r="AF365" s="190">
        <v>45839</v>
      </c>
      <c r="AG365" s="190">
        <v>45852</v>
      </c>
      <c r="BI365" s="192" t="s">
        <v>278</v>
      </c>
      <c r="BJ365" s="187" t="s">
        <v>332</v>
      </c>
      <c r="BK365" s="192" t="s">
        <v>280</v>
      </c>
      <c r="BL365" s="189">
        <v>195</v>
      </c>
      <c r="BM365" s="190">
        <v>45691</v>
      </c>
      <c r="BN365" s="208">
        <v>290608672</v>
      </c>
      <c r="BO365" s="203">
        <v>466</v>
      </c>
      <c r="BP365" s="190">
        <v>45691</v>
      </c>
      <c r="BQ365" s="204">
        <v>10403964</v>
      </c>
      <c r="CS365" s="197" t="s">
        <v>1839</v>
      </c>
      <c r="CT365" s="199">
        <v>86048506</v>
      </c>
      <c r="CU365" s="203">
        <v>504</v>
      </c>
      <c r="CV365" s="203" t="s">
        <v>770</v>
      </c>
      <c r="CY365" s="192">
        <v>8299</v>
      </c>
      <c r="CZ365" s="192" t="s">
        <v>290</v>
      </c>
      <c r="DA365" s="201">
        <f t="shared" si="16"/>
        <v>10403964</v>
      </c>
      <c r="DB365" s="221">
        <f t="shared" si="17"/>
        <v>0</v>
      </c>
      <c r="DC365" s="201">
        <f t="shared" si="15"/>
        <v>0</v>
      </c>
      <c r="DZ365" s="278" t="s">
        <v>2614</v>
      </c>
      <c r="EA365" s="134" t="s">
        <v>278</v>
      </c>
      <c r="EB365" s="130">
        <v>17346234</v>
      </c>
      <c r="EC365" s="168">
        <v>45852</v>
      </c>
    </row>
    <row r="366" spans="1:133" ht="14.4" x14ac:dyDescent="0.3">
      <c r="A366" s="242" t="s">
        <v>311</v>
      </c>
      <c r="B366" s="242" t="s">
        <v>2615</v>
      </c>
      <c r="C366" s="243">
        <v>1121901471</v>
      </c>
      <c r="D366" s="242" t="s">
        <v>897</v>
      </c>
      <c r="E366" s="242" t="s">
        <v>292</v>
      </c>
      <c r="F366" s="242" t="s">
        <v>312</v>
      </c>
      <c r="G366" s="244">
        <v>45691</v>
      </c>
      <c r="H366" s="450">
        <v>10403964</v>
      </c>
      <c r="I366" s="242" t="s">
        <v>821</v>
      </c>
      <c r="J366" s="244">
        <v>45691</v>
      </c>
      <c r="K366" s="244">
        <v>45852</v>
      </c>
      <c r="L366" s="247" t="s">
        <v>288</v>
      </c>
      <c r="M366" s="242" t="s">
        <v>288</v>
      </c>
      <c r="N366" s="242" t="s">
        <v>288</v>
      </c>
      <c r="O366" s="209">
        <v>6</v>
      </c>
      <c r="P366" s="245">
        <v>1798216</v>
      </c>
      <c r="Q366" s="200">
        <v>45691</v>
      </c>
      <c r="R366" s="190">
        <v>45716</v>
      </c>
      <c r="S366" s="245">
        <v>1926660</v>
      </c>
      <c r="T366" s="128">
        <v>45717</v>
      </c>
      <c r="U366" s="128">
        <v>45747</v>
      </c>
      <c r="V366" s="245">
        <v>1926660</v>
      </c>
      <c r="W366" s="190">
        <v>45748</v>
      </c>
      <c r="X366" s="190">
        <v>45777</v>
      </c>
      <c r="Y366" s="245">
        <v>1926660</v>
      </c>
      <c r="Z366" s="190">
        <v>45778</v>
      </c>
      <c r="AA366" s="190">
        <v>45808</v>
      </c>
      <c r="AB366" s="245">
        <v>1926660</v>
      </c>
      <c r="AC366" s="190">
        <v>45809</v>
      </c>
      <c r="AD366" s="190">
        <v>45838</v>
      </c>
      <c r="AE366" s="245">
        <v>899108</v>
      </c>
      <c r="AF366" s="190">
        <v>45839</v>
      </c>
      <c r="AG366" s="190">
        <v>45852</v>
      </c>
      <c r="AH366" s="375"/>
      <c r="AI366" s="222"/>
      <c r="AJ366" s="222"/>
      <c r="BI366" s="192" t="s">
        <v>278</v>
      </c>
      <c r="BJ366" s="187" t="s">
        <v>332</v>
      </c>
      <c r="BK366" s="192" t="s">
        <v>280</v>
      </c>
      <c r="BL366" s="189">
        <v>195</v>
      </c>
      <c r="BM366" s="190">
        <v>45691</v>
      </c>
      <c r="BN366" s="208">
        <v>290608672</v>
      </c>
      <c r="BO366" s="203">
        <v>478</v>
      </c>
      <c r="BP366" s="190">
        <v>45691</v>
      </c>
      <c r="BQ366" s="204">
        <v>10403964</v>
      </c>
      <c r="CS366" s="197" t="s">
        <v>1839</v>
      </c>
      <c r="CT366" s="199">
        <v>1121901471</v>
      </c>
      <c r="CU366" s="203">
        <v>504</v>
      </c>
      <c r="CV366" s="203" t="s">
        <v>770</v>
      </c>
      <c r="CY366" s="192">
        <v>7490</v>
      </c>
      <c r="CZ366" s="192" t="s">
        <v>290</v>
      </c>
      <c r="DA366" s="201">
        <f t="shared" si="16"/>
        <v>10403964</v>
      </c>
      <c r="DB366" s="221">
        <f t="shared" si="17"/>
        <v>0</v>
      </c>
      <c r="DC366" s="201">
        <f t="shared" si="15"/>
        <v>0</v>
      </c>
      <c r="DZ366" s="278" t="s">
        <v>2616</v>
      </c>
      <c r="EA366" s="134" t="s">
        <v>278</v>
      </c>
      <c r="EB366" s="130">
        <v>17346234</v>
      </c>
      <c r="EC366" s="168">
        <v>45852</v>
      </c>
    </row>
    <row r="367" spans="1:133" x14ac:dyDescent="0.3">
      <c r="A367" s="242" t="s">
        <v>311</v>
      </c>
      <c r="B367" s="242" t="s">
        <v>2617</v>
      </c>
      <c r="C367" s="243">
        <v>1006856318</v>
      </c>
      <c r="D367" s="242" t="s">
        <v>898</v>
      </c>
      <c r="E367" s="242" t="s">
        <v>292</v>
      </c>
      <c r="F367" s="242" t="s">
        <v>544</v>
      </c>
      <c r="G367" s="244">
        <v>45691</v>
      </c>
      <c r="H367" s="450">
        <v>13871952</v>
      </c>
      <c r="I367" s="242" t="s">
        <v>821</v>
      </c>
      <c r="J367" s="244">
        <v>45691</v>
      </c>
      <c r="K367" s="244">
        <v>45852</v>
      </c>
      <c r="L367" s="242" t="s">
        <v>288</v>
      </c>
      <c r="M367" s="242" t="s">
        <v>288</v>
      </c>
      <c r="N367" s="242" t="s">
        <v>288</v>
      </c>
      <c r="O367" s="209">
        <v>6</v>
      </c>
      <c r="P367" s="245">
        <v>2397621</v>
      </c>
      <c r="Q367" s="200">
        <v>45691</v>
      </c>
      <c r="R367" s="190">
        <v>45716</v>
      </c>
      <c r="S367" s="245">
        <v>2568880</v>
      </c>
      <c r="T367" s="128">
        <v>45717</v>
      </c>
      <c r="U367" s="128">
        <v>45747</v>
      </c>
      <c r="V367" s="245">
        <v>2568880</v>
      </c>
      <c r="W367" s="190">
        <v>45748</v>
      </c>
      <c r="X367" s="190">
        <v>45777</v>
      </c>
      <c r="Y367" s="245">
        <v>2568880</v>
      </c>
      <c r="Z367" s="190">
        <v>45778</v>
      </c>
      <c r="AA367" s="190">
        <v>45808</v>
      </c>
      <c r="AB367" s="245">
        <v>2568880</v>
      </c>
      <c r="AC367" s="190">
        <v>45809</v>
      </c>
      <c r="AD367" s="190">
        <v>45838</v>
      </c>
      <c r="AE367" s="245">
        <v>1198811</v>
      </c>
      <c r="AF367" s="190">
        <v>45839</v>
      </c>
      <c r="AG367" s="190">
        <v>45852</v>
      </c>
      <c r="BI367" s="192" t="s">
        <v>278</v>
      </c>
      <c r="BJ367" s="187" t="s">
        <v>332</v>
      </c>
      <c r="BK367" s="192" t="s">
        <v>280</v>
      </c>
      <c r="BL367" s="189">
        <v>195</v>
      </c>
      <c r="BM367" s="190">
        <v>45691</v>
      </c>
      <c r="BN367" s="208">
        <v>290608672</v>
      </c>
      <c r="BO367" s="203">
        <v>468</v>
      </c>
      <c r="BP367" s="190">
        <v>45691</v>
      </c>
      <c r="BQ367" s="204">
        <v>13871952</v>
      </c>
      <c r="CS367" s="225" t="s">
        <v>949</v>
      </c>
      <c r="CT367" s="198">
        <v>1006856318</v>
      </c>
      <c r="CU367" s="203">
        <v>504</v>
      </c>
      <c r="CV367" s="203" t="s">
        <v>771</v>
      </c>
      <c r="CY367" s="192">
        <v>7490</v>
      </c>
      <c r="CZ367" s="192" t="s">
        <v>290</v>
      </c>
      <c r="DA367" s="201">
        <f t="shared" si="16"/>
        <v>13871952</v>
      </c>
      <c r="DB367" s="221">
        <f t="shared" si="17"/>
        <v>0</v>
      </c>
      <c r="DC367" s="201">
        <f t="shared" si="15"/>
        <v>0</v>
      </c>
      <c r="DZ367" s="278" t="s">
        <v>2618</v>
      </c>
      <c r="EA367" s="134" t="s">
        <v>437</v>
      </c>
      <c r="EB367" s="130">
        <v>17346234</v>
      </c>
      <c r="EC367" s="168">
        <v>45852</v>
      </c>
    </row>
    <row r="368" spans="1:133" ht="14.4" x14ac:dyDescent="0.3">
      <c r="A368" s="242"/>
      <c r="B368" s="242" t="s">
        <v>2619</v>
      </c>
      <c r="C368" s="243">
        <v>86060565</v>
      </c>
      <c r="D368" s="242" t="s">
        <v>899</v>
      </c>
      <c r="E368" s="242" t="s">
        <v>291</v>
      </c>
      <c r="F368" s="242" t="s">
        <v>2088</v>
      </c>
      <c r="G368" s="244">
        <v>45691</v>
      </c>
      <c r="H368" s="450">
        <v>21172984</v>
      </c>
      <c r="I368" s="242" t="s">
        <v>821</v>
      </c>
      <c r="J368" s="244">
        <v>45691</v>
      </c>
      <c r="K368" s="244">
        <v>45852</v>
      </c>
      <c r="L368" s="242" t="s">
        <v>288</v>
      </c>
      <c r="M368" s="242" t="s">
        <v>288</v>
      </c>
      <c r="N368" s="242" t="s">
        <v>288</v>
      </c>
      <c r="O368" s="209">
        <v>6</v>
      </c>
      <c r="P368" s="245">
        <v>3659528</v>
      </c>
      <c r="Q368" s="200">
        <v>45691</v>
      </c>
      <c r="R368" s="190">
        <v>45716</v>
      </c>
      <c r="S368" s="245">
        <v>3920923</v>
      </c>
      <c r="T368" s="128">
        <v>45717</v>
      </c>
      <c r="U368" s="128">
        <v>45747</v>
      </c>
      <c r="V368" s="245">
        <v>3920923</v>
      </c>
      <c r="W368" s="190">
        <v>45748</v>
      </c>
      <c r="X368" s="190">
        <v>45777</v>
      </c>
      <c r="Y368" s="245">
        <v>3920923</v>
      </c>
      <c r="Z368" s="190">
        <v>45778</v>
      </c>
      <c r="AA368" s="190">
        <v>45808</v>
      </c>
      <c r="AB368" s="245">
        <v>3920923</v>
      </c>
      <c r="AC368" s="190">
        <v>45809</v>
      </c>
      <c r="AD368" s="190">
        <v>45838</v>
      </c>
      <c r="AE368" s="245">
        <v>1829764</v>
      </c>
      <c r="AF368" s="190">
        <v>45839</v>
      </c>
      <c r="AG368" s="190">
        <v>45852</v>
      </c>
      <c r="AH368" s="375"/>
      <c r="AI368" s="222"/>
      <c r="AJ368" s="222"/>
      <c r="BI368" s="185" t="s">
        <v>703</v>
      </c>
      <c r="BJ368" s="185" t="s">
        <v>712</v>
      </c>
      <c r="BK368" s="185" t="s">
        <v>280</v>
      </c>
      <c r="BL368" s="189">
        <v>194</v>
      </c>
      <c r="BM368" s="190">
        <v>45691</v>
      </c>
      <c r="BN368" s="208">
        <v>21172984</v>
      </c>
      <c r="BO368" s="203">
        <v>455</v>
      </c>
      <c r="BP368" s="190">
        <v>45691</v>
      </c>
      <c r="BQ368" s="204">
        <v>21172984</v>
      </c>
      <c r="CS368" s="197" t="s">
        <v>2620</v>
      </c>
      <c r="CT368" s="198">
        <v>86060565</v>
      </c>
      <c r="CU368" s="203">
        <v>729</v>
      </c>
      <c r="CV368" s="203" t="s">
        <v>775</v>
      </c>
      <c r="CY368" s="192">
        <v>6201</v>
      </c>
      <c r="CZ368" s="192" t="s">
        <v>290</v>
      </c>
      <c r="DA368" s="201">
        <f t="shared" si="16"/>
        <v>21172984</v>
      </c>
      <c r="DB368" s="221">
        <f t="shared" si="17"/>
        <v>0</v>
      </c>
      <c r="DC368" s="201">
        <f t="shared" si="15"/>
        <v>0</v>
      </c>
      <c r="DZ368" s="278" t="s">
        <v>2621</v>
      </c>
      <c r="EA368" s="134"/>
      <c r="EB368" s="130">
        <v>30081676</v>
      </c>
      <c r="EC368" s="168">
        <v>45852</v>
      </c>
    </row>
    <row r="369" spans="1:133" x14ac:dyDescent="0.3">
      <c r="A369" s="242"/>
      <c r="B369" s="242" t="s">
        <v>2622</v>
      </c>
      <c r="C369" s="243">
        <v>1121893083</v>
      </c>
      <c r="D369" s="242" t="s">
        <v>900</v>
      </c>
      <c r="E369" s="242" t="s">
        <v>291</v>
      </c>
      <c r="F369" s="242" t="s">
        <v>613</v>
      </c>
      <c r="G369" s="244">
        <v>45691</v>
      </c>
      <c r="H369" s="450">
        <v>17522471</v>
      </c>
      <c r="I369" s="242" t="s">
        <v>821</v>
      </c>
      <c r="J369" s="244">
        <v>45691</v>
      </c>
      <c r="K369" s="244">
        <v>45852</v>
      </c>
      <c r="L369" s="242" t="s">
        <v>288</v>
      </c>
      <c r="M369" s="242" t="s">
        <v>288</v>
      </c>
      <c r="N369" s="242" t="s">
        <v>288</v>
      </c>
      <c r="O369" s="209">
        <v>6</v>
      </c>
      <c r="P369" s="245">
        <v>3028575</v>
      </c>
      <c r="Q369" s="200">
        <v>45691</v>
      </c>
      <c r="R369" s="190">
        <v>45716</v>
      </c>
      <c r="S369" s="245">
        <v>3244902</v>
      </c>
      <c r="T369" s="128">
        <v>45717</v>
      </c>
      <c r="U369" s="128">
        <v>45747</v>
      </c>
      <c r="V369" s="245">
        <v>3244902</v>
      </c>
      <c r="W369" s="190">
        <v>45748</v>
      </c>
      <c r="X369" s="190">
        <v>45777</v>
      </c>
      <c r="Y369" s="245">
        <v>3244902</v>
      </c>
      <c r="Z369" s="190">
        <v>45778</v>
      </c>
      <c r="AA369" s="190">
        <v>45808</v>
      </c>
      <c r="AB369" s="245">
        <v>3244902</v>
      </c>
      <c r="AC369" s="190">
        <v>45809</v>
      </c>
      <c r="AD369" s="190">
        <v>45838</v>
      </c>
      <c r="AE369" s="245">
        <v>1514288</v>
      </c>
      <c r="AF369" s="190">
        <v>45839</v>
      </c>
      <c r="AG369" s="190">
        <v>45852</v>
      </c>
      <c r="BI369" s="185" t="s">
        <v>703</v>
      </c>
      <c r="BJ369" s="185" t="s">
        <v>712</v>
      </c>
      <c r="BK369" s="185" t="s">
        <v>280</v>
      </c>
      <c r="BL369" s="189">
        <v>198</v>
      </c>
      <c r="BM369" s="190">
        <v>45691</v>
      </c>
      <c r="BN369" s="208">
        <v>17522471</v>
      </c>
      <c r="BO369" s="203">
        <v>459</v>
      </c>
      <c r="BP369" s="190">
        <v>45691</v>
      </c>
      <c r="BQ369" s="204">
        <v>17522471</v>
      </c>
      <c r="CS369" s="214" t="s">
        <v>2623</v>
      </c>
      <c r="CT369" s="199">
        <v>1121893083</v>
      </c>
      <c r="CU369" s="203">
        <v>747</v>
      </c>
      <c r="CV369" s="203" t="s">
        <v>780</v>
      </c>
      <c r="CY369" s="192">
        <v>8211</v>
      </c>
      <c r="CZ369" s="192" t="s">
        <v>290</v>
      </c>
      <c r="DA369" s="201">
        <f t="shared" si="16"/>
        <v>17522471</v>
      </c>
      <c r="DB369" s="221">
        <f t="shared" si="17"/>
        <v>0</v>
      </c>
      <c r="DC369" s="201">
        <f t="shared" si="15"/>
        <v>0</v>
      </c>
      <c r="DZ369" s="278" t="s">
        <v>2624</v>
      </c>
      <c r="EA369" s="134"/>
      <c r="EB369" s="130">
        <v>30081676</v>
      </c>
      <c r="EC369" s="168">
        <v>45852</v>
      </c>
    </row>
    <row r="370" spans="1:133" x14ac:dyDescent="0.3">
      <c r="A370" s="242"/>
      <c r="B370" s="242" t="s">
        <v>2625</v>
      </c>
      <c r="C370" s="243">
        <v>1121952477</v>
      </c>
      <c r="D370" s="242" t="s">
        <v>901</v>
      </c>
      <c r="E370" s="242" t="s">
        <v>291</v>
      </c>
      <c r="F370" s="242" t="s">
        <v>902</v>
      </c>
      <c r="G370" s="244">
        <v>45691</v>
      </c>
      <c r="H370" s="450">
        <v>15629382</v>
      </c>
      <c r="I370" s="242" t="s">
        <v>821</v>
      </c>
      <c r="J370" s="244">
        <v>45691</v>
      </c>
      <c r="K370" s="244">
        <v>45852</v>
      </c>
      <c r="L370" s="242" t="s">
        <v>288</v>
      </c>
      <c r="M370" s="242" t="s">
        <v>288</v>
      </c>
      <c r="N370" s="242" t="s">
        <v>288</v>
      </c>
      <c r="O370" s="209">
        <v>6</v>
      </c>
      <c r="P370" s="245">
        <v>2701375</v>
      </c>
      <c r="Q370" s="200">
        <v>45691</v>
      </c>
      <c r="R370" s="190">
        <v>45716</v>
      </c>
      <c r="S370" s="245">
        <v>2894330</v>
      </c>
      <c r="T370" s="128">
        <v>45717</v>
      </c>
      <c r="U370" s="128">
        <v>45747</v>
      </c>
      <c r="V370" s="245">
        <v>2894330</v>
      </c>
      <c r="W370" s="190">
        <v>45748</v>
      </c>
      <c r="X370" s="190">
        <v>45777</v>
      </c>
      <c r="Y370" s="245">
        <v>2894330</v>
      </c>
      <c r="Z370" s="190">
        <v>45778</v>
      </c>
      <c r="AA370" s="190">
        <v>45808</v>
      </c>
      <c r="AB370" s="245">
        <v>2894330</v>
      </c>
      <c r="AC370" s="190">
        <v>45809</v>
      </c>
      <c r="AD370" s="190">
        <v>45838</v>
      </c>
      <c r="AE370" s="245">
        <v>1350687</v>
      </c>
      <c r="AF370" s="190">
        <v>45839</v>
      </c>
      <c r="AG370" s="190">
        <v>45852</v>
      </c>
      <c r="AH370" s="399"/>
      <c r="AI370" s="400"/>
      <c r="AJ370" s="400"/>
      <c r="BI370" s="192" t="s">
        <v>278</v>
      </c>
      <c r="BJ370" s="187" t="s">
        <v>332</v>
      </c>
      <c r="BK370" s="192" t="s">
        <v>280</v>
      </c>
      <c r="BL370" s="189">
        <v>195</v>
      </c>
      <c r="BM370" s="190">
        <v>45691</v>
      </c>
      <c r="BN370" s="208">
        <v>290608672</v>
      </c>
      <c r="BO370" s="203">
        <v>480</v>
      </c>
      <c r="BP370" s="190">
        <v>45691</v>
      </c>
      <c r="BQ370" s="204">
        <v>15629382</v>
      </c>
      <c r="CS370" s="197" t="s">
        <v>2626</v>
      </c>
      <c r="CT370" s="199">
        <v>1121952477</v>
      </c>
      <c r="CU370" s="203">
        <v>504</v>
      </c>
      <c r="CV370" s="203" t="s">
        <v>2627</v>
      </c>
      <c r="CY370" s="192">
        <v>7490</v>
      </c>
      <c r="CZ370" s="192" t="s">
        <v>290</v>
      </c>
      <c r="DA370" s="201">
        <f t="shared" si="16"/>
        <v>15629382</v>
      </c>
      <c r="DB370" s="221">
        <f t="shared" si="17"/>
        <v>0</v>
      </c>
      <c r="DC370" s="201">
        <f t="shared" si="15"/>
        <v>0</v>
      </c>
      <c r="DZ370" s="278" t="s">
        <v>2628</v>
      </c>
      <c r="EA370" s="134" t="s">
        <v>278</v>
      </c>
      <c r="EB370" s="130">
        <v>17346234</v>
      </c>
      <c r="EC370" s="168">
        <v>45852</v>
      </c>
    </row>
    <row r="371" spans="1:133" x14ac:dyDescent="0.3">
      <c r="A371" s="241"/>
      <c r="B371" s="242" t="s">
        <v>2629</v>
      </c>
      <c r="C371" s="243">
        <v>1016064134</v>
      </c>
      <c r="D371" s="242" t="s">
        <v>419</v>
      </c>
      <c r="E371" s="242" t="s">
        <v>291</v>
      </c>
      <c r="F371" s="242" t="s">
        <v>353</v>
      </c>
      <c r="G371" s="244">
        <v>45691</v>
      </c>
      <c r="H371" s="450">
        <v>21172984</v>
      </c>
      <c r="I371" s="242" t="s">
        <v>821</v>
      </c>
      <c r="J371" s="244">
        <v>45691</v>
      </c>
      <c r="K371" s="244">
        <v>45852</v>
      </c>
      <c r="L371" s="247" t="s">
        <v>288</v>
      </c>
      <c r="M371" s="242" t="s">
        <v>288</v>
      </c>
      <c r="N371" s="242" t="s">
        <v>288</v>
      </c>
      <c r="O371" s="209">
        <v>6</v>
      </c>
      <c r="P371" s="245">
        <v>3659528</v>
      </c>
      <c r="Q371" s="200">
        <v>45691</v>
      </c>
      <c r="R371" s="190">
        <v>45716</v>
      </c>
      <c r="S371" s="245">
        <v>3920923</v>
      </c>
      <c r="T371" s="128">
        <v>45717</v>
      </c>
      <c r="U371" s="128">
        <v>45747</v>
      </c>
      <c r="V371" s="245">
        <v>3920923</v>
      </c>
      <c r="W371" s="190">
        <v>45748</v>
      </c>
      <c r="X371" s="190">
        <v>45777</v>
      </c>
      <c r="Y371" s="245">
        <v>3920923</v>
      </c>
      <c r="Z371" s="190">
        <v>45778</v>
      </c>
      <c r="AA371" s="190">
        <v>45808</v>
      </c>
      <c r="AB371" s="245">
        <v>3920923</v>
      </c>
      <c r="AC371" s="190">
        <v>45809</v>
      </c>
      <c r="AD371" s="190">
        <v>45838</v>
      </c>
      <c r="AE371" s="245">
        <v>1829764</v>
      </c>
      <c r="AF371" s="190">
        <v>45839</v>
      </c>
      <c r="AG371" s="190">
        <v>45852</v>
      </c>
      <c r="BI371" s="192" t="s">
        <v>278</v>
      </c>
      <c r="BJ371" s="187" t="s">
        <v>332</v>
      </c>
      <c r="BK371" s="192" t="s">
        <v>280</v>
      </c>
      <c r="BL371" s="189">
        <v>195</v>
      </c>
      <c r="BM371" s="190">
        <v>45691</v>
      </c>
      <c r="BN371" s="208">
        <v>290608672</v>
      </c>
      <c r="BO371" s="203">
        <v>470</v>
      </c>
      <c r="BP371" s="190">
        <v>45691</v>
      </c>
      <c r="BQ371" s="204">
        <v>21172984</v>
      </c>
      <c r="CS371" s="197" t="s">
        <v>2630</v>
      </c>
      <c r="CT371" s="136">
        <v>1016064134</v>
      </c>
      <c r="CU371" s="203">
        <v>504</v>
      </c>
      <c r="CV371" s="203" t="s">
        <v>807</v>
      </c>
      <c r="CY371" s="192">
        <v>6920</v>
      </c>
      <c r="CZ371" s="192" t="s">
        <v>289</v>
      </c>
      <c r="DA371" s="201">
        <f t="shared" si="16"/>
        <v>21172984</v>
      </c>
      <c r="DB371" s="221">
        <f t="shared" si="17"/>
        <v>0</v>
      </c>
      <c r="DC371" s="201">
        <f t="shared" si="15"/>
        <v>0</v>
      </c>
      <c r="DZ371" s="278" t="s">
        <v>2631</v>
      </c>
      <c r="EA371" s="134" t="s">
        <v>716</v>
      </c>
      <c r="EB371" s="130">
        <v>17346234</v>
      </c>
      <c r="EC371" s="168">
        <v>45852</v>
      </c>
    </row>
    <row r="372" spans="1:133" x14ac:dyDescent="0.3">
      <c r="A372" s="242"/>
      <c r="B372" s="242" t="s">
        <v>2632</v>
      </c>
      <c r="C372" s="243">
        <v>1018405643</v>
      </c>
      <c r="D372" s="242" t="s">
        <v>903</v>
      </c>
      <c r="E372" s="242" t="s">
        <v>292</v>
      </c>
      <c r="F372" s="242" t="s">
        <v>317</v>
      </c>
      <c r="G372" s="244">
        <v>45691</v>
      </c>
      <c r="H372" s="450">
        <v>8027750</v>
      </c>
      <c r="I372" s="242" t="s">
        <v>2491</v>
      </c>
      <c r="J372" s="244">
        <v>45691</v>
      </c>
      <c r="K372" s="244">
        <v>45815</v>
      </c>
      <c r="L372" s="242" t="s">
        <v>288</v>
      </c>
      <c r="M372" s="242" t="s">
        <v>288</v>
      </c>
      <c r="N372" s="242" t="s">
        <v>288</v>
      </c>
      <c r="O372" s="209">
        <v>5</v>
      </c>
      <c r="P372" s="245">
        <v>1798216</v>
      </c>
      <c r="Q372" s="200">
        <v>45691</v>
      </c>
      <c r="R372" s="190">
        <v>45716</v>
      </c>
      <c r="S372" s="245">
        <v>1926660</v>
      </c>
      <c r="T372" s="128">
        <v>45717</v>
      </c>
      <c r="U372" s="128">
        <v>45747</v>
      </c>
      <c r="V372" s="245">
        <v>1926660</v>
      </c>
      <c r="W372" s="190">
        <v>45748</v>
      </c>
      <c r="X372" s="190">
        <v>45777</v>
      </c>
      <c r="Y372" s="245">
        <v>1926660</v>
      </c>
      <c r="Z372" s="190">
        <v>45778</v>
      </c>
      <c r="AA372" s="190">
        <v>45808</v>
      </c>
      <c r="AB372" s="245">
        <v>449554</v>
      </c>
      <c r="AC372" s="190">
        <v>45809</v>
      </c>
      <c r="AD372" s="190">
        <v>45815</v>
      </c>
      <c r="AE372" s="245"/>
      <c r="AF372" s="190"/>
      <c r="AG372" s="190"/>
      <c r="BI372" s="192" t="s">
        <v>278</v>
      </c>
      <c r="BJ372" s="187" t="s">
        <v>332</v>
      </c>
      <c r="BK372" s="192" t="s">
        <v>280</v>
      </c>
      <c r="BL372" s="189">
        <v>195</v>
      </c>
      <c r="BM372" s="190">
        <v>45691</v>
      </c>
      <c r="BN372" s="208">
        <v>290608672</v>
      </c>
      <c r="BO372" s="203">
        <v>471</v>
      </c>
      <c r="BP372" s="190">
        <v>45691</v>
      </c>
      <c r="BQ372" s="204">
        <v>8027750</v>
      </c>
      <c r="CS372" s="197" t="s">
        <v>933</v>
      </c>
      <c r="CT372" s="125">
        <v>1018405643</v>
      </c>
      <c r="CU372" s="203">
        <v>504</v>
      </c>
      <c r="CV372" s="203" t="s">
        <v>760</v>
      </c>
      <c r="CY372" s="192">
        <v>8299</v>
      </c>
      <c r="CZ372" s="192" t="s">
        <v>290</v>
      </c>
      <c r="DA372" s="201">
        <f t="shared" si="16"/>
        <v>8027750</v>
      </c>
      <c r="DB372" s="221">
        <f t="shared" si="17"/>
        <v>0</v>
      </c>
      <c r="DC372" s="201">
        <f t="shared" si="15"/>
        <v>0</v>
      </c>
      <c r="DZ372" s="278" t="s">
        <v>2633</v>
      </c>
      <c r="EA372" s="134" t="s">
        <v>295</v>
      </c>
      <c r="EB372" s="130">
        <v>17346234</v>
      </c>
      <c r="EC372" s="168">
        <v>45840</v>
      </c>
    </row>
    <row r="373" spans="1:133" x14ac:dyDescent="0.3">
      <c r="A373" s="242"/>
      <c r="B373" s="242" t="s">
        <v>2634</v>
      </c>
      <c r="C373" s="243">
        <v>35260257</v>
      </c>
      <c r="D373" s="242" t="s">
        <v>905</v>
      </c>
      <c r="E373" s="242" t="s">
        <v>292</v>
      </c>
      <c r="F373" s="192" t="s">
        <v>865</v>
      </c>
      <c r="G373" s="244">
        <v>45691</v>
      </c>
      <c r="H373" s="450">
        <v>12411754</v>
      </c>
      <c r="I373" s="242" t="s">
        <v>821</v>
      </c>
      <c r="J373" s="244">
        <v>45691</v>
      </c>
      <c r="K373" s="244">
        <v>45852</v>
      </c>
      <c r="L373" s="242" t="s">
        <v>288</v>
      </c>
      <c r="M373" s="242" t="s">
        <v>288</v>
      </c>
      <c r="N373" s="242" t="s">
        <v>288</v>
      </c>
      <c r="O373" s="209">
        <v>6</v>
      </c>
      <c r="P373" s="245">
        <v>2145241</v>
      </c>
      <c r="Q373" s="200">
        <v>45691</v>
      </c>
      <c r="R373" s="190">
        <v>45716</v>
      </c>
      <c r="S373" s="245">
        <v>2298473</v>
      </c>
      <c r="T373" s="128">
        <v>45717</v>
      </c>
      <c r="U373" s="128">
        <v>45747</v>
      </c>
      <c r="V373" s="245">
        <v>2298473</v>
      </c>
      <c r="W373" s="190">
        <v>45748</v>
      </c>
      <c r="X373" s="190">
        <v>45777</v>
      </c>
      <c r="Y373" s="245">
        <v>2298473</v>
      </c>
      <c r="Z373" s="190">
        <v>45778</v>
      </c>
      <c r="AA373" s="190">
        <v>45808</v>
      </c>
      <c r="AB373" s="245">
        <v>2298473</v>
      </c>
      <c r="AC373" s="190">
        <v>45809</v>
      </c>
      <c r="AD373" s="190">
        <v>45838</v>
      </c>
      <c r="AE373" s="245">
        <v>1072621</v>
      </c>
      <c r="AF373" s="190">
        <v>45839</v>
      </c>
      <c r="AG373" s="190">
        <v>45852</v>
      </c>
      <c r="AH373" s="452"/>
      <c r="AK373" s="452"/>
      <c r="AN373" s="452"/>
      <c r="AQ373" s="452"/>
      <c r="AT373" s="453"/>
      <c r="BI373" s="192" t="s">
        <v>278</v>
      </c>
      <c r="BJ373" s="187" t="s">
        <v>332</v>
      </c>
      <c r="BK373" s="192" t="s">
        <v>280</v>
      </c>
      <c r="BL373" s="189">
        <v>196</v>
      </c>
      <c r="BM373" s="190">
        <v>45691</v>
      </c>
      <c r="BN373" s="208">
        <v>391479274</v>
      </c>
      <c r="BO373" s="203">
        <v>487</v>
      </c>
      <c r="BP373" s="190">
        <v>45691</v>
      </c>
      <c r="BQ373" s="204">
        <v>12411754</v>
      </c>
      <c r="CS373" s="197" t="s">
        <v>1085</v>
      </c>
      <c r="CT373" s="198">
        <v>35260257</v>
      </c>
      <c r="CU373" s="203">
        <v>246</v>
      </c>
      <c r="CV373" s="203" t="s">
        <v>800</v>
      </c>
      <c r="CY373" s="192">
        <v>8299</v>
      </c>
      <c r="CZ373" s="192" t="s">
        <v>290</v>
      </c>
      <c r="DA373" s="201">
        <f t="shared" si="16"/>
        <v>12411754</v>
      </c>
      <c r="DB373" s="221">
        <f t="shared" si="17"/>
        <v>0</v>
      </c>
      <c r="DC373" s="201">
        <f t="shared" si="15"/>
        <v>0</v>
      </c>
      <c r="DZ373" s="278" t="s">
        <v>2635</v>
      </c>
      <c r="EA373" s="134" t="s">
        <v>282</v>
      </c>
      <c r="EB373" s="130">
        <v>17346234</v>
      </c>
      <c r="EC373" s="168">
        <v>45852</v>
      </c>
    </row>
    <row r="374" spans="1:133" x14ac:dyDescent="0.3">
      <c r="A374" s="242"/>
      <c r="B374" s="242" t="s">
        <v>2636</v>
      </c>
      <c r="C374" s="248">
        <v>40325585</v>
      </c>
      <c r="D374" s="242" t="s">
        <v>661</v>
      </c>
      <c r="E374" s="242" t="s">
        <v>292</v>
      </c>
      <c r="F374" s="242" t="s">
        <v>2637</v>
      </c>
      <c r="G374" s="244">
        <v>45691</v>
      </c>
      <c r="H374" s="450">
        <v>12089505</v>
      </c>
      <c r="I374" s="242" t="s">
        <v>2638</v>
      </c>
      <c r="J374" s="244">
        <v>45691</v>
      </c>
      <c r="K374" s="244">
        <v>46012</v>
      </c>
      <c r="L374" s="242" t="s">
        <v>288</v>
      </c>
      <c r="M374" s="242" t="s">
        <v>288</v>
      </c>
      <c r="N374" s="242" t="s">
        <v>288</v>
      </c>
      <c r="O374" s="209">
        <v>11</v>
      </c>
      <c r="P374" s="245">
        <v>1061148</v>
      </c>
      <c r="Q374" s="200">
        <v>45691</v>
      </c>
      <c r="R374" s="190">
        <v>45716</v>
      </c>
      <c r="S374" s="245">
        <v>1136944</v>
      </c>
      <c r="T374" s="128">
        <v>45717</v>
      </c>
      <c r="U374" s="128">
        <v>45747</v>
      </c>
      <c r="V374" s="245">
        <v>1136944</v>
      </c>
      <c r="W374" s="190">
        <v>45748</v>
      </c>
      <c r="X374" s="190">
        <v>45777</v>
      </c>
      <c r="Y374" s="245">
        <v>1136944</v>
      </c>
      <c r="Z374" s="190">
        <v>45778</v>
      </c>
      <c r="AA374" s="190">
        <v>45808</v>
      </c>
      <c r="AB374" s="245">
        <v>1136944</v>
      </c>
      <c r="AC374" s="190">
        <v>45809</v>
      </c>
      <c r="AD374" s="190">
        <v>45838</v>
      </c>
      <c r="AE374" s="245">
        <v>1136944</v>
      </c>
      <c r="AF374" s="190">
        <v>45839</v>
      </c>
      <c r="AG374" s="190">
        <v>45869</v>
      </c>
      <c r="AH374" s="454">
        <v>1136944</v>
      </c>
      <c r="AI374" s="190">
        <v>45870</v>
      </c>
      <c r="AJ374" s="190">
        <v>45900</v>
      </c>
      <c r="AK374" s="454">
        <v>1136944</v>
      </c>
      <c r="AL374" s="190">
        <v>45901</v>
      </c>
      <c r="AM374" s="190">
        <v>45930</v>
      </c>
      <c r="AN374" s="454">
        <v>1136944</v>
      </c>
      <c r="AO374" s="190">
        <v>45931</v>
      </c>
      <c r="AP374" s="190">
        <v>45961</v>
      </c>
      <c r="AQ374" s="454">
        <v>1136944</v>
      </c>
      <c r="AR374" s="190">
        <v>45962</v>
      </c>
      <c r="AS374" s="190">
        <v>45991</v>
      </c>
      <c r="AT374" s="271">
        <v>795861</v>
      </c>
      <c r="AU374" s="190">
        <v>45992</v>
      </c>
      <c r="AV374" s="190">
        <v>46012</v>
      </c>
      <c r="BI374" s="187" t="s">
        <v>299</v>
      </c>
      <c r="BJ374" s="193" t="s">
        <v>907</v>
      </c>
      <c r="BK374" s="193" t="s">
        <v>908</v>
      </c>
      <c r="BL374" s="189">
        <v>200</v>
      </c>
      <c r="BM374" s="190">
        <v>45691</v>
      </c>
      <c r="BN374" s="208">
        <v>21189505</v>
      </c>
      <c r="BO374" s="203">
        <v>517</v>
      </c>
      <c r="BP374" s="190">
        <v>45691</v>
      </c>
      <c r="BQ374" s="204">
        <v>12089505</v>
      </c>
      <c r="CS374" s="197" t="s">
        <v>2639</v>
      </c>
      <c r="CT374" s="199">
        <v>40325585.799999997</v>
      </c>
      <c r="CU374" s="203">
        <v>495</v>
      </c>
      <c r="CV374" s="203" t="s">
        <v>931</v>
      </c>
      <c r="CY374" s="192">
        <v>7490</v>
      </c>
      <c r="CZ374" s="192" t="s">
        <v>290</v>
      </c>
      <c r="DA374" s="201">
        <f t="shared" si="16"/>
        <v>12089505</v>
      </c>
      <c r="DB374" s="221">
        <f t="shared" si="17"/>
        <v>0</v>
      </c>
      <c r="DC374" s="201">
        <f t="shared" si="15"/>
        <v>0</v>
      </c>
      <c r="DZ374" s="278" t="s">
        <v>2640</v>
      </c>
      <c r="EA374" s="134"/>
      <c r="EB374" s="130">
        <v>40376746</v>
      </c>
      <c r="EC374" s="168">
        <v>46013</v>
      </c>
    </row>
    <row r="375" spans="1:133" x14ac:dyDescent="0.3">
      <c r="A375" s="455" t="s">
        <v>309</v>
      </c>
      <c r="B375" s="242" t="s">
        <v>2641</v>
      </c>
      <c r="C375" s="243">
        <v>1121886813</v>
      </c>
      <c r="D375" s="242" t="s">
        <v>906</v>
      </c>
      <c r="E375" s="242" t="s">
        <v>291</v>
      </c>
      <c r="F375" s="242" t="s">
        <v>2642</v>
      </c>
      <c r="G375" s="244">
        <v>45691</v>
      </c>
      <c r="H375" s="450">
        <v>9100000</v>
      </c>
      <c r="I375" s="242" t="s">
        <v>2643</v>
      </c>
      <c r="J375" s="244">
        <v>45691</v>
      </c>
      <c r="K375" s="244">
        <v>45767</v>
      </c>
      <c r="L375" s="242" t="s">
        <v>288</v>
      </c>
      <c r="M375" s="242" t="s">
        <v>288</v>
      </c>
      <c r="N375" s="242" t="s">
        <v>288</v>
      </c>
      <c r="O375" s="189">
        <v>4</v>
      </c>
      <c r="P375" s="245">
        <v>3266667</v>
      </c>
      <c r="Q375" s="200">
        <v>45691</v>
      </c>
      <c r="R375" s="190">
        <v>45716</v>
      </c>
      <c r="S375" s="245">
        <v>3500000</v>
      </c>
      <c r="T375" s="128">
        <v>45717</v>
      </c>
      <c r="U375" s="128">
        <v>45747</v>
      </c>
      <c r="V375" s="272">
        <v>2333333</v>
      </c>
      <c r="W375" s="190">
        <v>45748</v>
      </c>
      <c r="X375" s="190">
        <v>45767</v>
      </c>
      <c r="Y375" s="245">
        <v>3966667</v>
      </c>
      <c r="Z375" s="190">
        <v>45768</v>
      </c>
      <c r="AA375" s="190">
        <v>45801</v>
      </c>
      <c r="AB375" s="245"/>
      <c r="AC375" s="190"/>
      <c r="AD375" s="190"/>
      <c r="AE375" s="245"/>
      <c r="AF375" s="190"/>
      <c r="AG375" s="190"/>
      <c r="BI375" s="187" t="s">
        <v>299</v>
      </c>
      <c r="BJ375" s="193" t="s">
        <v>907</v>
      </c>
      <c r="BK375" s="193" t="s">
        <v>908</v>
      </c>
      <c r="BL375" s="189">
        <v>200</v>
      </c>
      <c r="BM375" s="190">
        <v>45691</v>
      </c>
      <c r="BN375" s="208">
        <v>21189505</v>
      </c>
      <c r="BO375" s="203">
        <v>518</v>
      </c>
      <c r="BP375" s="190">
        <v>45691</v>
      </c>
      <c r="BQ375" s="204">
        <v>9100000</v>
      </c>
      <c r="BR375" s="242" t="s">
        <v>2644</v>
      </c>
      <c r="BS375" s="244">
        <v>45758</v>
      </c>
      <c r="BT375" s="244">
        <v>45768</v>
      </c>
      <c r="BU375" s="244">
        <v>45801</v>
      </c>
      <c r="BV375" s="242" t="s">
        <v>1163</v>
      </c>
      <c r="BW375" s="242" t="s">
        <v>2645</v>
      </c>
      <c r="BX375" s="242">
        <v>1</v>
      </c>
      <c r="BY375" s="244">
        <v>45758</v>
      </c>
      <c r="BZ375" s="245">
        <v>3966667</v>
      </c>
      <c r="CA375" s="242">
        <v>837</v>
      </c>
      <c r="CB375" s="244">
        <v>45758</v>
      </c>
      <c r="CC375" s="245">
        <v>3966667</v>
      </c>
      <c r="CD375" s="242">
        <v>2582</v>
      </c>
      <c r="CE375" s="244">
        <v>45758</v>
      </c>
      <c r="CF375" s="245">
        <v>3966667</v>
      </c>
      <c r="CP375" s="169">
        <v>45801</v>
      </c>
      <c r="CS375" s="197" t="s">
        <v>2646</v>
      </c>
      <c r="CT375" s="234">
        <v>1121886813</v>
      </c>
      <c r="CU375" s="203">
        <v>495</v>
      </c>
      <c r="CV375" s="203" t="s">
        <v>931</v>
      </c>
      <c r="CW375" s="187">
        <v>495</v>
      </c>
      <c r="CX375" s="187">
        <v>280205402</v>
      </c>
      <c r="CY375" s="192">
        <v>6910</v>
      </c>
      <c r="CZ375" s="192" t="s">
        <v>289</v>
      </c>
      <c r="DA375" s="201">
        <f t="shared" si="16"/>
        <v>13066667</v>
      </c>
      <c r="DB375" s="221">
        <f t="shared" si="17"/>
        <v>0</v>
      </c>
      <c r="DC375" s="201">
        <f t="shared" si="15"/>
        <v>0</v>
      </c>
      <c r="DZ375" s="278" t="s">
        <v>2647</v>
      </c>
      <c r="EA375" s="134"/>
      <c r="EB375" s="130">
        <v>40376746</v>
      </c>
      <c r="EC375" s="168">
        <v>45811</v>
      </c>
    </row>
    <row r="376" spans="1:133" ht="14.4" x14ac:dyDescent="0.3">
      <c r="A376" s="273" t="s">
        <v>952</v>
      </c>
      <c r="B376" s="242" t="s">
        <v>2648</v>
      </c>
      <c r="C376" s="250"/>
      <c r="D376" s="273" t="s">
        <v>952</v>
      </c>
      <c r="E376" s="250"/>
      <c r="F376" s="250"/>
      <c r="G376" s="250"/>
      <c r="H376" s="456"/>
      <c r="I376" s="250"/>
      <c r="J376" s="250"/>
      <c r="K376" s="250"/>
      <c r="L376" s="250"/>
      <c r="M376" s="250"/>
      <c r="N376" s="250"/>
      <c r="O376" s="222"/>
      <c r="P376" s="250"/>
      <c r="Q376" s="222"/>
      <c r="R376" s="222"/>
      <c r="S376" s="250"/>
      <c r="T376" s="222"/>
      <c r="U376" s="222"/>
      <c r="V376" s="250"/>
      <c r="W376" s="222"/>
      <c r="X376" s="222"/>
      <c r="Y376" s="250"/>
      <c r="Z376" s="222"/>
      <c r="AA376" s="222"/>
      <c r="AB376" s="250"/>
      <c r="AC376" s="196"/>
      <c r="AD376" s="196"/>
      <c r="AE376" s="250"/>
      <c r="AF376" s="196"/>
      <c r="AG376" s="196"/>
      <c r="BI376" s="222"/>
      <c r="BJ376" s="222"/>
      <c r="BK376" s="222"/>
      <c r="BL376" s="222"/>
      <c r="BM376" s="222"/>
      <c r="BN376" s="222"/>
      <c r="BO376" s="222"/>
      <c r="BP376" s="222"/>
      <c r="BQ376" s="222"/>
      <c r="CS376" s="222"/>
      <c r="CT376" s="222"/>
      <c r="CU376" s="222"/>
      <c r="CV376" s="222"/>
      <c r="CY376" s="222"/>
      <c r="CZ376" s="222"/>
      <c r="DA376" s="201">
        <f t="shared" si="16"/>
        <v>0</v>
      </c>
      <c r="DB376" s="221">
        <f t="shared" si="17"/>
        <v>0</v>
      </c>
      <c r="DC376" s="201">
        <f t="shared" si="15"/>
        <v>0</v>
      </c>
      <c r="DZ376" s="457"/>
      <c r="EA376" s="134"/>
      <c r="EB376" s="130" t="e">
        <v>#N/A</v>
      </c>
      <c r="EC376" s="168" t="e">
        <v>#N/A</v>
      </c>
    </row>
    <row r="377" spans="1:133" ht="14.4" x14ac:dyDescent="0.3">
      <c r="A377" s="273" t="s">
        <v>952</v>
      </c>
      <c r="B377" s="242" t="s">
        <v>2649</v>
      </c>
      <c r="C377" s="250"/>
      <c r="D377" s="273" t="s">
        <v>952</v>
      </c>
      <c r="E377" s="250"/>
      <c r="F377" s="250"/>
      <c r="G377" s="250"/>
      <c r="H377" s="456"/>
      <c r="I377" s="250"/>
      <c r="J377" s="250"/>
      <c r="K377" s="250"/>
      <c r="L377" s="250"/>
      <c r="M377" s="250"/>
      <c r="N377" s="250"/>
      <c r="O377" s="222"/>
      <c r="P377" s="375"/>
      <c r="Q377" s="222"/>
      <c r="R377" s="222"/>
      <c r="S377" s="375"/>
      <c r="T377" s="222"/>
      <c r="U377" s="222"/>
      <c r="V377" s="375"/>
      <c r="W377" s="222"/>
      <c r="X377" s="222"/>
      <c r="Y377" s="375"/>
      <c r="Z377" s="222"/>
      <c r="AA377" s="222"/>
      <c r="AB377" s="375"/>
      <c r="AC377" s="222"/>
      <c r="AD377" s="222"/>
      <c r="AE377" s="375"/>
      <c r="AF377" s="222"/>
      <c r="AG377" s="222"/>
      <c r="AH377" s="375"/>
      <c r="AI377" s="222"/>
      <c r="AJ377" s="222"/>
      <c r="BI377" s="222"/>
      <c r="BJ377" s="222"/>
      <c r="BK377" s="222"/>
      <c r="BL377" s="222"/>
      <c r="BM377" s="222"/>
      <c r="BN377" s="222"/>
      <c r="BO377" s="222"/>
      <c r="BP377" s="222"/>
      <c r="BQ377" s="222"/>
      <c r="CS377" s="222"/>
      <c r="CT377" s="222"/>
      <c r="CU377" s="222"/>
      <c r="CV377" s="222"/>
      <c r="CY377" s="222"/>
      <c r="CZ377" s="222"/>
      <c r="DA377" s="201">
        <f t="shared" si="16"/>
        <v>0</v>
      </c>
      <c r="DB377" s="221">
        <f t="shared" si="17"/>
        <v>0</v>
      </c>
      <c r="DC377" s="201">
        <f t="shared" si="15"/>
        <v>0</v>
      </c>
      <c r="DZ377" s="222"/>
      <c r="EA377" s="134"/>
      <c r="EB377" s="130" t="e">
        <v>#N/A</v>
      </c>
      <c r="EC377" s="168" t="e">
        <v>#N/A</v>
      </c>
    </row>
    <row r="378" spans="1:133" ht="14.4" x14ac:dyDescent="0.3">
      <c r="A378" s="273" t="s">
        <v>952</v>
      </c>
      <c r="B378" s="242" t="s">
        <v>2650</v>
      </c>
      <c r="C378" s="375"/>
      <c r="D378" s="273" t="s">
        <v>952</v>
      </c>
      <c r="E378" s="375"/>
      <c r="F378" s="375"/>
      <c r="G378" s="375"/>
      <c r="H378" s="397"/>
      <c r="I378" s="375"/>
      <c r="J378" s="375"/>
      <c r="K378" s="375"/>
      <c r="L378" s="375"/>
      <c r="M378" s="375"/>
      <c r="N378" s="375"/>
      <c r="O378" s="398"/>
      <c r="P378" s="131"/>
      <c r="Q378" s="128"/>
      <c r="R378" s="190"/>
      <c r="S378" s="131"/>
      <c r="T378" s="190"/>
      <c r="U378" s="190"/>
      <c r="V378" s="131"/>
      <c r="W378" s="190"/>
      <c r="X378" s="190"/>
      <c r="Y378" s="131"/>
      <c r="Z378" s="190"/>
      <c r="AA378" s="190"/>
      <c r="AB378" s="131"/>
      <c r="AC378" s="190"/>
      <c r="AD378" s="190"/>
      <c r="AE378" s="129"/>
      <c r="AF378" s="190"/>
      <c r="AG378" s="190"/>
      <c r="BI378" s="187"/>
      <c r="BJ378" s="193"/>
      <c r="BK378" s="187"/>
      <c r="BL378" s="189"/>
      <c r="BM378" s="190"/>
      <c r="BN378" s="208"/>
      <c r="BO378" s="203"/>
      <c r="BP378" s="190"/>
      <c r="BQ378" s="204"/>
      <c r="CS378" s="197"/>
      <c r="CT378" s="198"/>
      <c r="CU378" s="203"/>
      <c r="CV378" s="203"/>
      <c r="CY378" s="192"/>
      <c r="CZ378" s="192"/>
      <c r="DA378" s="201">
        <f t="shared" si="16"/>
        <v>0</v>
      </c>
      <c r="DB378" s="221">
        <f t="shared" si="17"/>
        <v>0</v>
      </c>
      <c r="DC378" s="201">
        <f t="shared" si="15"/>
        <v>0</v>
      </c>
      <c r="DZ378" s="181"/>
      <c r="EA378" s="134"/>
      <c r="EB378" s="130" t="e">
        <v>#N/A</v>
      </c>
      <c r="EC378" s="168" t="e">
        <v>#N/A</v>
      </c>
    </row>
    <row r="379" spans="1:133" x14ac:dyDescent="0.3">
      <c r="A379" s="273" t="s">
        <v>952</v>
      </c>
      <c r="B379" s="242" t="s">
        <v>2651</v>
      </c>
      <c r="C379" s="194"/>
      <c r="D379" s="273" t="s">
        <v>952</v>
      </c>
      <c r="E379" s="194"/>
      <c r="F379" s="194"/>
      <c r="G379" s="194"/>
      <c r="H379" s="261"/>
      <c r="I379" s="194"/>
      <c r="J379" s="194"/>
      <c r="K379" s="194"/>
      <c r="L379" s="194"/>
      <c r="M379" s="194"/>
      <c r="N379" s="194"/>
      <c r="O379" s="196"/>
      <c r="P379" s="194"/>
      <c r="Q379" s="196"/>
      <c r="R379" s="196"/>
      <c r="S379" s="194"/>
      <c r="T379" s="196"/>
      <c r="U379" s="196"/>
      <c r="V379" s="194"/>
      <c r="W379" s="196"/>
      <c r="X379" s="196"/>
      <c r="Y379" s="194"/>
      <c r="Z379" s="196"/>
      <c r="AA379" s="196"/>
      <c r="AB379" s="194"/>
      <c r="AC379" s="196"/>
      <c r="AD379" s="196"/>
      <c r="AE379" s="194"/>
      <c r="AF379" s="196"/>
      <c r="AG379" s="196"/>
      <c r="BI379" s="196"/>
      <c r="BJ379" s="196"/>
      <c r="BK379" s="196"/>
      <c r="BL379" s="196"/>
      <c r="BM379" s="196"/>
      <c r="BN379" s="196"/>
      <c r="BO379" s="196"/>
      <c r="BP379" s="196"/>
      <c r="BQ379" s="196"/>
      <c r="CS379" s="196"/>
      <c r="CT379" s="196"/>
      <c r="CU379" s="196"/>
      <c r="CV379" s="196"/>
      <c r="CY379" s="196"/>
      <c r="CZ379" s="196"/>
      <c r="DA379" s="201">
        <f t="shared" si="16"/>
        <v>0</v>
      </c>
      <c r="DB379" s="221">
        <f t="shared" si="17"/>
        <v>0</v>
      </c>
      <c r="DC379" s="201">
        <f t="shared" si="15"/>
        <v>0</v>
      </c>
      <c r="DZ379" s="239"/>
      <c r="EA379" s="134"/>
      <c r="EB379" s="130" t="e">
        <v>#N/A</v>
      </c>
      <c r="EC379" s="168" t="e">
        <v>#N/A</v>
      </c>
    </row>
    <row r="380" spans="1:133" ht="14.4" x14ac:dyDescent="0.3">
      <c r="A380" s="273" t="s">
        <v>952</v>
      </c>
      <c r="B380" s="242" t="s">
        <v>2652</v>
      </c>
      <c r="C380" s="375"/>
      <c r="D380" s="273" t="s">
        <v>952</v>
      </c>
      <c r="E380" s="375"/>
      <c r="F380" s="375"/>
      <c r="G380" s="375"/>
      <c r="H380" s="397"/>
      <c r="I380" s="375"/>
      <c r="J380" s="375"/>
      <c r="K380" s="375"/>
      <c r="L380" s="375"/>
      <c r="M380" s="375"/>
      <c r="N380" s="375"/>
      <c r="O380" s="222"/>
      <c r="P380" s="375"/>
      <c r="Q380" s="222"/>
      <c r="R380" s="222"/>
      <c r="S380" s="375"/>
      <c r="T380" s="222"/>
      <c r="U380" s="222"/>
      <c r="V380" s="375"/>
      <c r="W380" s="222"/>
      <c r="X380" s="222"/>
      <c r="Y380" s="375"/>
      <c r="Z380" s="222"/>
      <c r="AA380" s="222"/>
      <c r="AB380" s="375"/>
      <c r="AC380" s="222"/>
      <c r="AD380" s="222"/>
      <c r="AE380" s="375"/>
      <c r="AF380" s="222"/>
      <c r="AG380" s="222"/>
      <c r="AH380" s="375"/>
      <c r="AI380" s="222"/>
      <c r="AJ380" s="222"/>
      <c r="BI380" s="222"/>
      <c r="BJ380" s="222"/>
      <c r="BK380" s="222"/>
      <c r="BL380" s="222"/>
      <c r="BM380" s="222"/>
      <c r="BN380" s="222"/>
      <c r="BO380" s="222"/>
      <c r="BP380" s="222"/>
      <c r="BQ380" s="222"/>
      <c r="CS380" s="222"/>
      <c r="CT380" s="222"/>
      <c r="CU380" s="222"/>
      <c r="CV380" s="222"/>
      <c r="CY380" s="222"/>
      <c r="CZ380" s="222"/>
      <c r="DA380" s="201">
        <f t="shared" si="16"/>
        <v>0</v>
      </c>
      <c r="DB380" s="221">
        <f t="shared" si="17"/>
        <v>0</v>
      </c>
      <c r="DC380" s="201">
        <f t="shared" si="15"/>
        <v>0</v>
      </c>
      <c r="DZ380" s="222"/>
      <c r="EA380" s="134"/>
      <c r="EB380" s="130" t="e">
        <v>#N/A</v>
      </c>
      <c r="EC380" s="168" t="e">
        <v>#N/A</v>
      </c>
    </row>
    <row r="381" spans="1:133" ht="14.4" x14ac:dyDescent="0.3">
      <c r="A381" s="273" t="s">
        <v>952</v>
      </c>
      <c r="B381" s="242" t="s">
        <v>2653</v>
      </c>
      <c r="C381" s="375"/>
      <c r="D381" s="273" t="s">
        <v>952</v>
      </c>
      <c r="E381" s="375"/>
      <c r="F381" s="375"/>
      <c r="G381" s="375"/>
      <c r="H381" s="397"/>
      <c r="I381" s="375"/>
      <c r="J381" s="375"/>
      <c r="K381" s="375"/>
      <c r="L381" s="375"/>
      <c r="M381" s="375"/>
      <c r="N381" s="375"/>
      <c r="O381" s="398"/>
      <c r="P381" s="131"/>
      <c r="Q381" s="128"/>
      <c r="R381" s="190"/>
      <c r="S381" s="131"/>
      <c r="T381" s="190"/>
      <c r="U381" s="190"/>
      <c r="V381" s="131"/>
      <c r="W381" s="190"/>
      <c r="X381" s="190"/>
      <c r="Y381" s="131"/>
      <c r="Z381" s="190"/>
      <c r="AA381" s="190"/>
      <c r="AB381" s="131"/>
      <c r="AC381" s="190"/>
      <c r="AD381" s="190"/>
      <c r="AE381" s="129"/>
      <c r="AF381" s="190"/>
      <c r="AG381" s="190"/>
      <c r="BI381" s="187"/>
      <c r="BJ381" s="193"/>
      <c r="BK381" s="187"/>
      <c r="BL381" s="189"/>
      <c r="BM381" s="190"/>
      <c r="BN381" s="208"/>
      <c r="BO381" s="203"/>
      <c r="BP381" s="190"/>
      <c r="BQ381" s="204"/>
      <c r="CS381" s="197"/>
      <c r="CT381" s="198"/>
      <c r="CU381" s="203"/>
      <c r="CV381" s="203"/>
      <c r="CY381" s="192"/>
      <c r="CZ381" s="192"/>
      <c r="DA381" s="201">
        <f t="shared" si="16"/>
        <v>0</v>
      </c>
      <c r="DB381" s="221">
        <f t="shared" si="17"/>
        <v>0</v>
      </c>
      <c r="DC381" s="201">
        <f t="shared" si="15"/>
        <v>0</v>
      </c>
      <c r="DZ381" s="181"/>
      <c r="EA381" s="134"/>
      <c r="EB381" s="130" t="e">
        <v>#N/A</v>
      </c>
      <c r="EC381" s="168" t="e">
        <v>#N/A</v>
      </c>
    </row>
    <row r="382" spans="1:133" x14ac:dyDescent="0.3">
      <c r="A382" s="273" t="s">
        <v>952</v>
      </c>
      <c r="B382" s="242" t="s">
        <v>2654</v>
      </c>
      <c r="C382" s="251"/>
      <c r="D382" s="273" t="s">
        <v>952</v>
      </c>
      <c r="E382" s="194"/>
      <c r="F382" s="194"/>
      <c r="G382" s="124"/>
      <c r="H382" s="261"/>
      <c r="I382" s="194"/>
      <c r="J382" s="124"/>
      <c r="K382" s="124"/>
      <c r="L382" s="194"/>
      <c r="M382" s="194"/>
      <c r="N382" s="194"/>
      <c r="O382" s="398"/>
      <c r="P382" s="131"/>
      <c r="Q382" s="200"/>
      <c r="R382" s="128"/>
      <c r="S382" s="131"/>
      <c r="T382" s="128"/>
      <c r="U382" s="190"/>
      <c r="V382" s="131"/>
      <c r="W382" s="128"/>
      <c r="X382" s="128"/>
      <c r="Y382" s="131"/>
      <c r="Z382" s="190"/>
      <c r="AA382" s="190"/>
      <c r="AB382" s="131"/>
      <c r="AC382" s="190"/>
      <c r="AD382" s="190"/>
      <c r="AE382" s="131"/>
      <c r="AF382" s="190"/>
      <c r="AG382" s="190"/>
      <c r="AH382" s="399"/>
      <c r="AI382" s="400"/>
      <c r="AJ382" s="400"/>
      <c r="BI382" s="192"/>
      <c r="BJ382" s="187"/>
      <c r="BK382" s="192"/>
      <c r="BL382" s="189"/>
      <c r="BM382" s="190"/>
      <c r="BN382" s="208"/>
      <c r="BO382" s="203"/>
      <c r="BP382" s="190"/>
      <c r="BQ382" s="204"/>
      <c r="CS382" s="197"/>
      <c r="CT382" s="198"/>
      <c r="CU382" s="203"/>
      <c r="CV382" s="203"/>
      <c r="CY382" s="192"/>
      <c r="CZ382" s="192"/>
      <c r="DA382" s="201">
        <f t="shared" si="16"/>
        <v>0</v>
      </c>
      <c r="DB382" s="221">
        <f t="shared" si="17"/>
        <v>0</v>
      </c>
      <c r="DC382" s="201">
        <f t="shared" si="15"/>
        <v>0</v>
      </c>
      <c r="DZ382" s="181"/>
      <c r="EA382" s="134"/>
      <c r="EB382" s="130" t="e">
        <v>#N/A</v>
      </c>
      <c r="EC382" s="168" t="e">
        <v>#N/A</v>
      </c>
    </row>
    <row r="383" spans="1:133" ht="14.4" x14ac:dyDescent="0.3">
      <c r="A383" s="273" t="s">
        <v>952</v>
      </c>
      <c r="B383" s="242" t="s">
        <v>2655</v>
      </c>
      <c r="C383" s="375"/>
      <c r="D383" s="273" t="s">
        <v>952</v>
      </c>
      <c r="E383" s="375"/>
      <c r="F383" s="375"/>
      <c r="G383" s="375"/>
      <c r="H383" s="397"/>
      <c r="I383" s="375"/>
      <c r="J383" s="375"/>
      <c r="K383" s="375"/>
      <c r="L383" s="375"/>
      <c r="M383" s="375"/>
      <c r="N383" s="375"/>
      <c r="O383" s="398"/>
      <c r="P383" s="131"/>
      <c r="Q383" s="128"/>
      <c r="R383" s="190"/>
      <c r="S383" s="131"/>
      <c r="T383" s="190"/>
      <c r="U383" s="190"/>
      <c r="V383" s="131"/>
      <c r="W383" s="190"/>
      <c r="X383" s="190"/>
      <c r="Y383" s="131"/>
      <c r="Z383" s="190"/>
      <c r="AA383" s="190"/>
      <c r="AB383" s="131"/>
      <c r="AC383" s="190"/>
      <c r="AD383" s="190"/>
      <c r="AE383" s="129"/>
      <c r="AF383" s="190"/>
      <c r="AG383" s="190"/>
      <c r="BI383" s="187"/>
      <c r="BJ383" s="193"/>
      <c r="BK383" s="187"/>
      <c r="BL383" s="189"/>
      <c r="BM383" s="190"/>
      <c r="BN383" s="208"/>
      <c r="BO383" s="203"/>
      <c r="BP383" s="190"/>
      <c r="BQ383" s="204"/>
      <c r="CS383" s="197"/>
      <c r="CT383" s="198"/>
      <c r="CU383" s="203"/>
      <c r="CV383" s="203"/>
      <c r="CY383" s="192"/>
      <c r="CZ383" s="192"/>
      <c r="DA383" s="201">
        <f t="shared" si="16"/>
        <v>0</v>
      </c>
      <c r="DB383" s="221">
        <f t="shared" si="17"/>
        <v>0</v>
      </c>
      <c r="DC383" s="201">
        <f t="shared" si="15"/>
        <v>0</v>
      </c>
      <c r="DZ383" s="181"/>
      <c r="EA383" s="134"/>
      <c r="EB383" s="130" t="e">
        <v>#N/A</v>
      </c>
      <c r="EC383" s="168" t="e">
        <v>#N/A</v>
      </c>
    </row>
    <row r="384" spans="1:133" x14ac:dyDescent="0.3">
      <c r="A384" s="273" t="s">
        <v>952</v>
      </c>
      <c r="B384" s="242" t="s">
        <v>2656</v>
      </c>
      <c r="C384" s="194"/>
      <c r="D384" s="273" t="s">
        <v>952</v>
      </c>
      <c r="E384" s="194"/>
      <c r="F384" s="194"/>
      <c r="G384" s="194"/>
      <c r="H384" s="261"/>
      <c r="I384" s="194"/>
      <c r="J384" s="194"/>
      <c r="K384" s="194"/>
      <c r="L384" s="194"/>
      <c r="M384" s="194"/>
      <c r="N384" s="194"/>
      <c r="O384" s="196"/>
      <c r="P384" s="194"/>
      <c r="Q384" s="196"/>
      <c r="R384" s="196"/>
      <c r="S384" s="194"/>
      <c r="T384" s="196"/>
      <c r="U384" s="196"/>
      <c r="V384" s="194"/>
      <c r="W384" s="196"/>
      <c r="X384" s="196"/>
      <c r="Y384" s="194"/>
      <c r="Z384" s="196"/>
      <c r="AA384" s="196"/>
      <c r="AB384" s="194"/>
      <c r="AC384" s="196"/>
      <c r="AD384" s="196"/>
      <c r="AE384" s="194"/>
      <c r="AF384" s="196"/>
      <c r="AG384" s="196"/>
      <c r="BI384" s="196"/>
      <c r="BJ384" s="196"/>
      <c r="BK384" s="196"/>
      <c r="BL384" s="196"/>
      <c r="BM384" s="196"/>
      <c r="BN384" s="196"/>
      <c r="BO384" s="196"/>
      <c r="BP384" s="196"/>
      <c r="BQ384" s="196"/>
      <c r="CS384" s="196"/>
      <c r="CT384" s="196"/>
      <c r="CU384" s="196"/>
      <c r="CV384" s="196"/>
      <c r="CY384" s="196"/>
      <c r="CZ384" s="196"/>
      <c r="DA384" s="201">
        <f t="shared" si="16"/>
        <v>0</v>
      </c>
      <c r="DB384" s="221">
        <f t="shared" si="17"/>
        <v>0</v>
      </c>
      <c r="DC384" s="201">
        <f t="shared" si="15"/>
        <v>0</v>
      </c>
      <c r="DZ384" s="239"/>
      <c r="EA384" s="134"/>
      <c r="EB384" s="130" t="e">
        <v>#N/A</v>
      </c>
      <c r="EC384" s="168" t="e">
        <v>#N/A</v>
      </c>
    </row>
    <row r="385" spans="1:133" ht="14.4" x14ac:dyDescent="0.3">
      <c r="A385" s="273" t="s">
        <v>952</v>
      </c>
      <c r="B385" s="242" t="s">
        <v>2657</v>
      </c>
      <c r="C385" s="375"/>
      <c r="D385" s="273" t="s">
        <v>952</v>
      </c>
      <c r="E385" s="375"/>
      <c r="F385" s="375"/>
      <c r="G385" s="375"/>
      <c r="H385" s="397"/>
      <c r="I385" s="375"/>
      <c r="J385" s="375"/>
      <c r="K385" s="375"/>
      <c r="L385" s="375"/>
      <c r="M385" s="375"/>
      <c r="N385" s="375"/>
      <c r="O385" s="222"/>
      <c r="P385" s="375"/>
      <c r="Q385" s="222"/>
      <c r="R385" s="222"/>
      <c r="S385" s="375"/>
      <c r="T385" s="222"/>
      <c r="U385" s="222"/>
      <c r="V385" s="375"/>
      <c r="W385" s="222"/>
      <c r="X385" s="222"/>
      <c r="Y385" s="375"/>
      <c r="Z385" s="222"/>
      <c r="AA385" s="222"/>
      <c r="AB385" s="375"/>
      <c r="AC385" s="222"/>
      <c r="AD385" s="222"/>
      <c r="AE385" s="375"/>
      <c r="AF385" s="222"/>
      <c r="AG385" s="222"/>
      <c r="AH385" s="375"/>
      <c r="AI385" s="222"/>
      <c r="AJ385" s="222"/>
      <c r="BI385" s="222"/>
      <c r="BJ385" s="222"/>
      <c r="BK385" s="222"/>
      <c r="BL385" s="222"/>
      <c r="BM385" s="222"/>
      <c r="BN385" s="222"/>
      <c r="BO385" s="222"/>
      <c r="BP385" s="222"/>
      <c r="BQ385" s="222"/>
      <c r="CS385" s="222"/>
      <c r="CT385" s="222"/>
      <c r="CU385" s="222"/>
      <c r="CV385" s="222"/>
      <c r="CY385" s="222"/>
      <c r="CZ385" s="222"/>
      <c r="DA385" s="201">
        <f t="shared" si="16"/>
        <v>0</v>
      </c>
      <c r="DB385" s="221">
        <f t="shared" si="17"/>
        <v>0</v>
      </c>
      <c r="DC385" s="201">
        <f t="shared" si="15"/>
        <v>0</v>
      </c>
      <c r="DZ385" s="222"/>
      <c r="EA385" s="134"/>
      <c r="EB385" s="130" t="e">
        <v>#N/A</v>
      </c>
      <c r="EC385" s="168" t="e">
        <v>#N/A</v>
      </c>
    </row>
    <row r="386" spans="1:133" ht="14.4" x14ac:dyDescent="0.3">
      <c r="A386" s="273" t="s">
        <v>952</v>
      </c>
      <c r="B386" s="242" t="s">
        <v>2658</v>
      </c>
      <c r="C386" s="375"/>
      <c r="D386" s="273" t="s">
        <v>952</v>
      </c>
      <c r="E386" s="375"/>
      <c r="F386" s="375"/>
      <c r="G386" s="375"/>
      <c r="H386" s="397"/>
      <c r="I386" s="375"/>
      <c r="J386" s="375"/>
      <c r="K386" s="375"/>
      <c r="L386" s="375"/>
      <c r="M386" s="375"/>
      <c r="N386" s="375"/>
      <c r="O386" s="398"/>
      <c r="P386" s="131"/>
      <c r="Q386" s="128"/>
      <c r="R386" s="190"/>
      <c r="S386" s="131"/>
      <c r="T386" s="190"/>
      <c r="U386" s="190"/>
      <c r="V386" s="131"/>
      <c r="W386" s="190"/>
      <c r="X386" s="190"/>
      <c r="Y386" s="131"/>
      <c r="Z386" s="190"/>
      <c r="AA386" s="190"/>
      <c r="AB386" s="131"/>
      <c r="AC386" s="190"/>
      <c r="AD386" s="190"/>
      <c r="AE386" s="129"/>
      <c r="AF386" s="190"/>
      <c r="AG386" s="190"/>
      <c r="BI386" s="187"/>
      <c r="BJ386" s="193"/>
      <c r="BK386" s="187"/>
      <c r="BL386" s="189"/>
      <c r="BM386" s="190"/>
      <c r="BN386" s="208"/>
      <c r="BO386" s="203"/>
      <c r="BP386" s="190"/>
      <c r="BQ386" s="204"/>
      <c r="CS386" s="197"/>
      <c r="CT386" s="198"/>
      <c r="CU386" s="203"/>
      <c r="CV386" s="203"/>
      <c r="CY386" s="192"/>
      <c r="CZ386" s="192"/>
      <c r="DA386" s="201">
        <f t="shared" si="16"/>
        <v>0</v>
      </c>
      <c r="DB386" s="221">
        <f t="shared" si="17"/>
        <v>0</v>
      </c>
      <c r="DC386" s="201">
        <f t="shared" si="15"/>
        <v>0</v>
      </c>
      <c r="DZ386" s="181"/>
      <c r="EA386" s="134"/>
      <c r="EB386" s="130" t="e">
        <v>#N/A</v>
      </c>
      <c r="EC386" s="168" t="e">
        <v>#N/A</v>
      </c>
    </row>
    <row r="387" spans="1:133" x14ac:dyDescent="0.3">
      <c r="A387" s="273" t="s">
        <v>952</v>
      </c>
      <c r="B387" s="242" t="s">
        <v>2659</v>
      </c>
      <c r="C387" s="251"/>
      <c r="D387" s="273" t="s">
        <v>952</v>
      </c>
      <c r="E387" s="194"/>
      <c r="F387" s="194"/>
      <c r="G387" s="124"/>
      <c r="H387" s="261"/>
      <c r="I387" s="194"/>
      <c r="J387" s="124"/>
      <c r="K387" s="124"/>
      <c r="L387" s="194"/>
      <c r="M387" s="194"/>
      <c r="N387" s="194"/>
      <c r="O387" s="398"/>
      <c r="P387" s="131"/>
      <c r="Q387" s="200"/>
      <c r="R387" s="128"/>
      <c r="S387" s="131"/>
      <c r="T387" s="128"/>
      <c r="U387" s="190"/>
      <c r="V387" s="131"/>
      <c r="W387" s="128"/>
      <c r="X387" s="128"/>
      <c r="Y387" s="131"/>
      <c r="Z387" s="190"/>
      <c r="AA387" s="190"/>
      <c r="AB387" s="131"/>
      <c r="AC387" s="190"/>
      <c r="AD387" s="190"/>
      <c r="AE387" s="131"/>
      <c r="AF387" s="190"/>
      <c r="AG387" s="190"/>
      <c r="AH387" s="399"/>
      <c r="AI387" s="400"/>
      <c r="AJ387" s="400"/>
      <c r="BI387" s="192"/>
      <c r="BJ387" s="187"/>
      <c r="BK387" s="192"/>
      <c r="BL387" s="189"/>
      <c r="BM387" s="190"/>
      <c r="BN387" s="208"/>
      <c r="BO387" s="203"/>
      <c r="BP387" s="190"/>
      <c r="BQ387" s="204"/>
      <c r="CS387" s="197"/>
      <c r="CT387" s="198"/>
      <c r="CU387" s="203"/>
      <c r="CV387" s="203"/>
      <c r="CY387" s="192"/>
      <c r="CZ387" s="192"/>
      <c r="DA387" s="201">
        <f t="shared" si="16"/>
        <v>0</v>
      </c>
      <c r="DB387" s="221">
        <f t="shared" si="17"/>
        <v>0</v>
      </c>
      <c r="DC387" s="201">
        <f t="shared" si="15"/>
        <v>0</v>
      </c>
      <c r="DZ387" s="181"/>
      <c r="EA387" s="134"/>
      <c r="EB387" s="130" t="e">
        <v>#N/A</v>
      </c>
      <c r="EC387" s="168" t="e">
        <v>#N/A</v>
      </c>
    </row>
    <row r="388" spans="1:133" ht="14.4" x14ac:dyDescent="0.3">
      <c r="A388" s="273" t="s">
        <v>952</v>
      </c>
      <c r="B388" s="242" t="s">
        <v>2660</v>
      </c>
      <c r="C388" s="375"/>
      <c r="D388" s="273" t="s">
        <v>952</v>
      </c>
      <c r="E388" s="375"/>
      <c r="F388" s="375"/>
      <c r="G388" s="375"/>
      <c r="H388" s="397"/>
      <c r="I388" s="375"/>
      <c r="J388" s="375"/>
      <c r="K388" s="375"/>
      <c r="L388" s="375"/>
      <c r="M388" s="375"/>
      <c r="N388" s="375"/>
      <c r="O388" s="398"/>
      <c r="P388" s="131"/>
      <c r="Q388" s="128"/>
      <c r="R388" s="190"/>
      <c r="S388" s="131"/>
      <c r="T388" s="190"/>
      <c r="U388" s="190"/>
      <c r="V388" s="131"/>
      <c r="W388" s="190"/>
      <c r="X388" s="190"/>
      <c r="Y388" s="131"/>
      <c r="Z388" s="190"/>
      <c r="AA388" s="190"/>
      <c r="AB388" s="131"/>
      <c r="AC388" s="190"/>
      <c r="AD388" s="190"/>
      <c r="AE388" s="129"/>
      <c r="AF388" s="190"/>
      <c r="AG388" s="190"/>
      <c r="BI388" s="187"/>
      <c r="BJ388" s="193"/>
      <c r="BK388" s="187"/>
      <c r="BL388" s="189"/>
      <c r="BM388" s="190"/>
      <c r="BN388" s="208"/>
      <c r="BO388" s="203"/>
      <c r="BP388" s="190"/>
      <c r="BQ388" s="204"/>
      <c r="CS388" s="197"/>
      <c r="CT388" s="198"/>
      <c r="CU388" s="203"/>
      <c r="CV388" s="203"/>
      <c r="CY388" s="192"/>
      <c r="CZ388" s="192"/>
      <c r="DA388" s="201">
        <f t="shared" si="16"/>
        <v>0</v>
      </c>
      <c r="DB388" s="221">
        <f t="shared" si="17"/>
        <v>0</v>
      </c>
      <c r="DC388" s="201">
        <f t="shared" ref="DC388:DC451" si="18">BQ388+CF388-DA388</f>
        <v>0</v>
      </c>
      <c r="DZ388" s="181"/>
      <c r="EA388" s="134"/>
      <c r="EB388" s="130" t="e">
        <v>#N/A</v>
      </c>
      <c r="EC388" s="168" t="e">
        <v>#N/A</v>
      </c>
    </row>
    <row r="389" spans="1:133" x14ac:dyDescent="0.3">
      <c r="A389" s="276" t="s">
        <v>952</v>
      </c>
      <c r="B389" s="262" t="s">
        <v>2661</v>
      </c>
      <c r="C389" s="262"/>
      <c r="D389" s="276" t="s">
        <v>952</v>
      </c>
      <c r="E389" s="262"/>
      <c r="F389" s="262"/>
      <c r="G389" s="262"/>
      <c r="H389" s="282"/>
      <c r="I389" s="262"/>
      <c r="J389" s="262"/>
      <c r="K389" s="262"/>
      <c r="L389" s="262"/>
      <c r="M389" s="262"/>
      <c r="N389" s="262"/>
      <c r="O389" s="196"/>
      <c r="P389" s="194"/>
      <c r="Q389" s="196"/>
      <c r="R389" s="196"/>
      <c r="S389" s="194"/>
      <c r="T389" s="196"/>
      <c r="U389" s="196"/>
      <c r="V389" s="194"/>
      <c r="W389" s="196"/>
      <c r="X389" s="196"/>
      <c r="Y389" s="194"/>
      <c r="Z389" s="196"/>
      <c r="AA389" s="196"/>
      <c r="AB389" s="194"/>
      <c r="AC389" s="196"/>
      <c r="AD389" s="196"/>
      <c r="AE389" s="194"/>
      <c r="AF389" s="196"/>
      <c r="AG389" s="196"/>
      <c r="BI389" s="196"/>
      <c r="BJ389" s="196"/>
      <c r="BK389" s="196"/>
      <c r="BL389" s="196"/>
      <c r="BM389" s="196"/>
      <c r="BN389" s="196"/>
      <c r="BO389" s="196"/>
      <c r="BP389" s="196"/>
      <c r="BQ389" s="196"/>
      <c r="CS389" s="196"/>
      <c r="CT389" s="196"/>
      <c r="CU389" s="196"/>
      <c r="CV389" s="196"/>
      <c r="CY389" s="196"/>
      <c r="CZ389" s="196"/>
      <c r="DA389" s="201">
        <f t="shared" si="16"/>
        <v>0</v>
      </c>
      <c r="DB389" s="221">
        <f t="shared" si="17"/>
        <v>0</v>
      </c>
      <c r="DC389" s="201">
        <f t="shared" si="18"/>
        <v>0</v>
      </c>
      <c r="DZ389" s="239"/>
      <c r="EA389" s="134"/>
      <c r="EB389" s="130" t="e">
        <v>#N/A</v>
      </c>
      <c r="EC389" s="168" t="e">
        <v>#N/A</v>
      </c>
    </row>
    <row r="390" spans="1:133" ht="14.4" x14ac:dyDescent="0.3">
      <c r="A390" s="242" t="s">
        <v>2662</v>
      </c>
      <c r="B390" s="242" t="s">
        <v>2663</v>
      </c>
      <c r="C390" s="243">
        <v>1122133796</v>
      </c>
      <c r="D390" s="242" t="s">
        <v>2664</v>
      </c>
      <c r="E390" s="242" t="s">
        <v>292</v>
      </c>
      <c r="F390" s="242" t="s">
        <v>317</v>
      </c>
      <c r="G390" s="244">
        <v>45699</v>
      </c>
      <c r="H390" s="450">
        <v>7513974</v>
      </c>
      <c r="I390" s="242" t="s">
        <v>1523</v>
      </c>
      <c r="J390" s="244">
        <v>45699</v>
      </c>
      <c r="K390" s="244">
        <v>45815</v>
      </c>
      <c r="L390" s="242" t="s">
        <v>288</v>
      </c>
      <c r="M390" s="242" t="s">
        <v>288</v>
      </c>
      <c r="N390" s="242" t="s">
        <v>288</v>
      </c>
      <c r="O390" s="209">
        <v>5</v>
      </c>
      <c r="P390" s="245">
        <v>1284440</v>
      </c>
      <c r="Q390" s="200">
        <v>45699</v>
      </c>
      <c r="R390" s="190">
        <v>45716</v>
      </c>
      <c r="S390" s="245">
        <v>1926660</v>
      </c>
      <c r="T390" s="128">
        <v>45717</v>
      </c>
      <c r="U390" s="128">
        <v>45747</v>
      </c>
      <c r="V390" s="245">
        <v>1926660</v>
      </c>
      <c r="W390" s="190">
        <v>45748</v>
      </c>
      <c r="X390" s="190">
        <v>45777</v>
      </c>
      <c r="Y390" s="245">
        <v>899108</v>
      </c>
      <c r="Z390" s="190">
        <v>45778</v>
      </c>
      <c r="AA390" s="190">
        <v>45791</v>
      </c>
      <c r="AB390" s="245"/>
      <c r="AC390" s="190">
        <v>45809</v>
      </c>
      <c r="AD390" s="190">
        <v>45815</v>
      </c>
      <c r="AE390" s="272"/>
      <c r="AF390" s="190"/>
      <c r="AG390" s="190"/>
      <c r="AH390" s="458"/>
      <c r="AI390" s="196"/>
      <c r="AJ390" s="196"/>
      <c r="BI390" s="192" t="s">
        <v>278</v>
      </c>
      <c r="BJ390" s="187" t="s">
        <v>332</v>
      </c>
      <c r="BK390" s="192" t="s">
        <v>280</v>
      </c>
      <c r="BL390" s="189">
        <v>253</v>
      </c>
      <c r="BM390" s="190">
        <v>45699.819837962961</v>
      </c>
      <c r="BN390" s="208">
        <v>71984736</v>
      </c>
      <c r="BO390" s="203">
        <v>815</v>
      </c>
      <c r="BP390" s="190">
        <v>45699</v>
      </c>
      <c r="BQ390" s="204">
        <v>7513974</v>
      </c>
      <c r="CS390" s="197" t="s">
        <v>933</v>
      </c>
      <c r="CT390" s="199">
        <v>1122133796</v>
      </c>
      <c r="CU390" s="203">
        <v>504</v>
      </c>
      <c r="CV390" s="203" t="s">
        <v>760</v>
      </c>
      <c r="CY390" s="192">
        <v>8299</v>
      </c>
      <c r="CZ390" s="192" t="s">
        <v>290</v>
      </c>
      <c r="DA390" s="201">
        <f t="shared" si="16"/>
        <v>6036868</v>
      </c>
      <c r="DB390" s="221">
        <f t="shared" si="17"/>
        <v>1477106</v>
      </c>
      <c r="DC390" s="201">
        <f t="shared" si="18"/>
        <v>1477106</v>
      </c>
      <c r="DZ390" s="278" t="s">
        <v>2665</v>
      </c>
      <c r="EA390" s="134" t="s">
        <v>295</v>
      </c>
      <c r="EB390" s="130">
        <v>17346234</v>
      </c>
      <c r="EC390" s="168">
        <v>45791</v>
      </c>
    </row>
    <row r="391" spans="1:133" ht="14.4" x14ac:dyDescent="0.3">
      <c r="A391" s="242"/>
      <c r="B391" s="242" t="s">
        <v>2666</v>
      </c>
      <c r="C391" s="243">
        <v>1006797996</v>
      </c>
      <c r="D391" s="242" t="s">
        <v>953</v>
      </c>
      <c r="E391" s="242" t="s">
        <v>292</v>
      </c>
      <c r="F391" s="242" t="s">
        <v>317</v>
      </c>
      <c r="G391" s="244">
        <v>45699</v>
      </c>
      <c r="H391" s="450">
        <v>7513974</v>
      </c>
      <c r="I391" s="242" t="s">
        <v>1523</v>
      </c>
      <c r="J391" s="244">
        <v>45699</v>
      </c>
      <c r="K391" s="244">
        <v>45815</v>
      </c>
      <c r="L391" s="242" t="s">
        <v>288</v>
      </c>
      <c r="M391" s="242" t="s">
        <v>288</v>
      </c>
      <c r="N391" s="242" t="s">
        <v>288</v>
      </c>
      <c r="O391" s="209">
        <v>5</v>
      </c>
      <c r="P391" s="245">
        <v>1284440</v>
      </c>
      <c r="Q391" s="200">
        <v>45699</v>
      </c>
      <c r="R391" s="190">
        <v>45716</v>
      </c>
      <c r="S391" s="245">
        <v>1926660</v>
      </c>
      <c r="T391" s="128">
        <v>45717</v>
      </c>
      <c r="U391" s="128">
        <v>45747</v>
      </c>
      <c r="V391" s="245">
        <v>1926660</v>
      </c>
      <c r="W391" s="190">
        <v>45748</v>
      </c>
      <c r="X391" s="190">
        <v>45777</v>
      </c>
      <c r="Y391" s="245">
        <v>1926660</v>
      </c>
      <c r="Z391" s="190">
        <v>45778</v>
      </c>
      <c r="AA391" s="190">
        <v>45808</v>
      </c>
      <c r="AB391" s="245">
        <v>449554</v>
      </c>
      <c r="AC391" s="190">
        <v>45809</v>
      </c>
      <c r="AD391" s="190">
        <v>45815</v>
      </c>
      <c r="AE391" s="272"/>
      <c r="AF391" s="190"/>
      <c r="AG391" s="190"/>
      <c r="AH391" s="458"/>
      <c r="AI391" s="196"/>
      <c r="AJ391" s="196"/>
      <c r="BI391" s="192" t="s">
        <v>278</v>
      </c>
      <c r="BJ391" s="187" t="s">
        <v>332</v>
      </c>
      <c r="BK391" s="192" t="s">
        <v>280</v>
      </c>
      <c r="BL391" s="189">
        <v>253</v>
      </c>
      <c r="BM391" s="190">
        <v>45699.819837962961</v>
      </c>
      <c r="BN391" s="208">
        <v>71984736</v>
      </c>
      <c r="BO391" s="203">
        <v>778</v>
      </c>
      <c r="BP391" s="190">
        <v>45699</v>
      </c>
      <c r="BQ391" s="204">
        <v>7513974</v>
      </c>
      <c r="CS391" s="197" t="s">
        <v>933</v>
      </c>
      <c r="CT391" s="199">
        <v>1006797996</v>
      </c>
      <c r="CU391" s="203">
        <v>504</v>
      </c>
      <c r="CV391" s="203" t="s">
        <v>760</v>
      </c>
      <c r="CY391" s="192">
        <v>7490</v>
      </c>
      <c r="CZ391" s="192" t="s">
        <v>290</v>
      </c>
      <c r="DA391" s="201">
        <f t="shared" si="16"/>
        <v>7513974</v>
      </c>
      <c r="DB391" s="221">
        <f t="shared" si="17"/>
        <v>0</v>
      </c>
      <c r="DC391" s="201">
        <f t="shared" si="18"/>
        <v>0</v>
      </c>
      <c r="DZ391" s="278" t="s">
        <v>2667</v>
      </c>
      <c r="EA391" s="134" t="s">
        <v>295</v>
      </c>
      <c r="EB391" s="130">
        <v>17346234</v>
      </c>
      <c r="EC391" s="168">
        <v>45840</v>
      </c>
    </row>
    <row r="392" spans="1:133" ht="14.4" x14ac:dyDescent="0.3">
      <c r="A392" s="242"/>
      <c r="B392" s="242" t="s">
        <v>2668</v>
      </c>
      <c r="C392" s="243">
        <v>1121952656</v>
      </c>
      <c r="D392" s="242" t="s">
        <v>954</v>
      </c>
      <c r="E392" s="242" t="s">
        <v>292</v>
      </c>
      <c r="F392" s="242" t="s">
        <v>317</v>
      </c>
      <c r="G392" s="244">
        <v>45699</v>
      </c>
      <c r="H392" s="450">
        <v>8964045</v>
      </c>
      <c r="I392" s="242" t="s">
        <v>1523</v>
      </c>
      <c r="J392" s="244">
        <v>45699</v>
      </c>
      <c r="K392" s="244">
        <v>45815</v>
      </c>
      <c r="L392" s="242" t="s">
        <v>288</v>
      </c>
      <c r="M392" s="242" t="s">
        <v>288</v>
      </c>
      <c r="N392" s="242" t="s">
        <v>288</v>
      </c>
      <c r="O392" s="209">
        <v>5</v>
      </c>
      <c r="P392" s="245">
        <v>1532315</v>
      </c>
      <c r="Q392" s="200">
        <v>45699</v>
      </c>
      <c r="R392" s="190">
        <v>45716</v>
      </c>
      <c r="S392" s="245">
        <v>2298473</v>
      </c>
      <c r="T392" s="128">
        <v>45717</v>
      </c>
      <c r="U392" s="128">
        <v>45747</v>
      </c>
      <c r="V392" s="245">
        <v>2298473</v>
      </c>
      <c r="W392" s="190">
        <v>45748</v>
      </c>
      <c r="X392" s="190">
        <v>45777</v>
      </c>
      <c r="Y392" s="245">
        <v>2298473</v>
      </c>
      <c r="Z392" s="190">
        <v>45778</v>
      </c>
      <c r="AA392" s="190">
        <v>45808</v>
      </c>
      <c r="AB392" s="245">
        <v>536311</v>
      </c>
      <c r="AC392" s="190">
        <v>45809</v>
      </c>
      <c r="AD392" s="190">
        <v>45815</v>
      </c>
      <c r="AE392" s="272"/>
      <c r="AF392" s="190"/>
      <c r="AG392" s="190"/>
      <c r="AH392" s="458"/>
      <c r="AI392" s="196"/>
      <c r="AJ392" s="196"/>
      <c r="BI392" s="192" t="s">
        <v>278</v>
      </c>
      <c r="BJ392" s="187" t="s">
        <v>332</v>
      </c>
      <c r="BK392" s="192" t="s">
        <v>280</v>
      </c>
      <c r="BL392" s="189">
        <v>253</v>
      </c>
      <c r="BM392" s="190">
        <v>45699.819837962961</v>
      </c>
      <c r="BN392" s="208">
        <v>71984736</v>
      </c>
      <c r="BO392" s="203">
        <v>807</v>
      </c>
      <c r="BP392" s="190">
        <v>45699</v>
      </c>
      <c r="BQ392" s="204">
        <v>8964045</v>
      </c>
      <c r="CS392" s="197" t="s">
        <v>2669</v>
      </c>
      <c r="CT392" s="198">
        <v>1121952656</v>
      </c>
      <c r="CU392" s="203">
        <v>504</v>
      </c>
      <c r="CV392" s="203" t="s">
        <v>760</v>
      </c>
      <c r="CY392" s="192">
        <v>7490</v>
      </c>
      <c r="CZ392" s="192" t="s">
        <v>290</v>
      </c>
      <c r="DA392" s="201">
        <f t="shared" si="16"/>
        <v>8964045</v>
      </c>
      <c r="DB392" s="221">
        <f t="shared" si="17"/>
        <v>0</v>
      </c>
      <c r="DC392" s="201">
        <f t="shared" si="18"/>
        <v>0</v>
      </c>
      <c r="DZ392" s="278" t="s">
        <v>2670</v>
      </c>
      <c r="EA392" s="134" t="s">
        <v>295</v>
      </c>
      <c r="EB392" s="130">
        <v>17346234</v>
      </c>
      <c r="EC392" s="168">
        <v>45840</v>
      </c>
    </row>
    <row r="393" spans="1:133" ht="14.4" x14ac:dyDescent="0.3">
      <c r="A393" s="242"/>
      <c r="B393" s="242" t="s">
        <v>2671</v>
      </c>
      <c r="C393" s="243">
        <v>1121823692</v>
      </c>
      <c r="D393" s="242" t="s">
        <v>955</v>
      </c>
      <c r="E393" s="242" t="s">
        <v>292</v>
      </c>
      <c r="F393" s="247" t="s">
        <v>473</v>
      </c>
      <c r="G393" s="244">
        <v>45699</v>
      </c>
      <c r="H393" s="450">
        <v>8964044</v>
      </c>
      <c r="I393" s="242" t="s">
        <v>1523</v>
      </c>
      <c r="J393" s="244">
        <v>45699</v>
      </c>
      <c r="K393" s="244">
        <v>45815</v>
      </c>
      <c r="L393" s="242" t="s">
        <v>288</v>
      </c>
      <c r="M393" s="242" t="s">
        <v>288</v>
      </c>
      <c r="N393" s="242" t="s">
        <v>288</v>
      </c>
      <c r="O393" s="209">
        <v>5</v>
      </c>
      <c r="P393" s="245">
        <v>1532315</v>
      </c>
      <c r="Q393" s="200">
        <v>45699</v>
      </c>
      <c r="R393" s="190">
        <v>45716</v>
      </c>
      <c r="S393" s="245">
        <v>2298473</v>
      </c>
      <c r="T393" s="128">
        <v>45717</v>
      </c>
      <c r="U393" s="128">
        <v>45747</v>
      </c>
      <c r="V393" s="245">
        <v>2298473</v>
      </c>
      <c r="W393" s="190">
        <v>45748</v>
      </c>
      <c r="X393" s="190">
        <v>45777</v>
      </c>
      <c r="Y393" s="245">
        <v>2298473</v>
      </c>
      <c r="Z393" s="190">
        <v>45778</v>
      </c>
      <c r="AA393" s="190">
        <v>45808</v>
      </c>
      <c r="AB393" s="245">
        <v>536310</v>
      </c>
      <c r="AC393" s="190">
        <v>45809</v>
      </c>
      <c r="AD393" s="190">
        <v>45815</v>
      </c>
      <c r="AE393" s="272"/>
      <c r="AF393" s="190"/>
      <c r="AG393" s="190"/>
      <c r="AH393" s="458"/>
      <c r="AI393" s="196"/>
      <c r="AJ393" s="196"/>
      <c r="BI393" s="192" t="s">
        <v>278</v>
      </c>
      <c r="BJ393" s="187" t="s">
        <v>332</v>
      </c>
      <c r="BK393" s="192" t="s">
        <v>280</v>
      </c>
      <c r="BL393" s="189">
        <v>253</v>
      </c>
      <c r="BM393" s="190">
        <v>45699.819837962961</v>
      </c>
      <c r="BN393" s="208">
        <v>71984736</v>
      </c>
      <c r="BO393" s="203">
        <v>791</v>
      </c>
      <c r="BP393" s="190">
        <v>45699</v>
      </c>
      <c r="BQ393" s="204">
        <v>8964044</v>
      </c>
      <c r="CS393" s="197" t="s">
        <v>2672</v>
      </c>
      <c r="CT393" s="125">
        <v>1121823692</v>
      </c>
      <c r="CU393" s="203">
        <v>504</v>
      </c>
      <c r="CV393" s="203" t="s">
        <v>760</v>
      </c>
      <c r="CY393" s="192">
        <v>6202</v>
      </c>
      <c r="CZ393" s="192" t="s">
        <v>290</v>
      </c>
      <c r="DA393" s="201">
        <f t="shared" si="16"/>
        <v>8964044</v>
      </c>
      <c r="DB393" s="221">
        <f t="shared" si="17"/>
        <v>0</v>
      </c>
      <c r="DC393" s="201">
        <f t="shared" si="18"/>
        <v>0</v>
      </c>
      <c r="DZ393" s="278" t="s">
        <v>2673</v>
      </c>
      <c r="EA393" s="134" t="s">
        <v>295</v>
      </c>
      <c r="EB393" s="130">
        <v>17346234</v>
      </c>
      <c r="EC393" s="168">
        <v>45840</v>
      </c>
    </row>
    <row r="394" spans="1:133" ht="14.4" x14ac:dyDescent="0.3">
      <c r="A394" s="242"/>
      <c r="B394" s="242" t="s">
        <v>2674</v>
      </c>
      <c r="C394" s="243">
        <v>1121869866</v>
      </c>
      <c r="D394" s="242" t="s">
        <v>2675</v>
      </c>
      <c r="E394" s="242" t="s">
        <v>291</v>
      </c>
      <c r="F394" s="242" t="s">
        <v>957</v>
      </c>
      <c r="G394" s="244">
        <v>45699</v>
      </c>
      <c r="H394" s="450">
        <v>15291600</v>
      </c>
      <c r="I394" s="242" t="s">
        <v>1523</v>
      </c>
      <c r="J394" s="244">
        <v>45699</v>
      </c>
      <c r="K394" s="244">
        <v>45815</v>
      </c>
      <c r="L394" s="242" t="s">
        <v>288</v>
      </c>
      <c r="M394" s="242" t="s">
        <v>288</v>
      </c>
      <c r="N394" s="242" t="s">
        <v>288</v>
      </c>
      <c r="O394" s="209">
        <v>5</v>
      </c>
      <c r="P394" s="245">
        <v>2613949</v>
      </c>
      <c r="Q394" s="200">
        <v>45699</v>
      </c>
      <c r="R394" s="190">
        <v>45716</v>
      </c>
      <c r="S394" s="245">
        <v>3920923</v>
      </c>
      <c r="T394" s="128">
        <v>45717</v>
      </c>
      <c r="U394" s="128">
        <v>45747</v>
      </c>
      <c r="V394" s="245">
        <v>3920923</v>
      </c>
      <c r="W394" s="190">
        <v>45748</v>
      </c>
      <c r="X394" s="190">
        <v>45777</v>
      </c>
      <c r="Y394" s="245">
        <v>3920923</v>
      </c>
      <c r="Z394" s="190">
        <v>45778</v>
      </c>
      <c r="AA394" s="190">
        <v>45808</v>
      </c>
      <c r="AB394" s="245">
        <v>914882</v>
      </c>
      <c r="AC394" s="190">
        <v>45809</v>
      </c>
      <c r="AD394" s="190">
        <v>45815</v>
      </c>
      <c r="AE394" s="272"/>
      <c r="AF394" s="190"/>
      <c r="AG394" s="190"/>
      <c r="AH394" s="458"/>
      <c r="AI394" s="196"/>
      <c r="AJ394" s="196"/>
      <c r="BI394" s="192" t="s">
        <v>278</v>
      </c>
      <c r="BJ394" s="187" t="s">
        <v>332</v>
      </c>
      <c r="BK394" s="192" t="s">
        <v>280</v>
      </c>
      <c r="BL394" s="189">
        <v>254</v>
      </c>
      <c r="BM394" s="190">
        <v>45699.841851851852</v>
      </c>
      <c r="BN394" s="208">
        <v>422477985</v>
      </c>
      <c r="BO394" s="203">
        <v>799</v>
      </c>
      <c r="BP394" s="190">
        <v>45699</v>
      </c>
      <c r="BQ394" s="204">
        <v>15291600</v>
      </c>
      <c r="CS394" s="197" t="s">
        <v>2676</v>
      </c>
      <c r="CT394" s="125">
        <v>1121869866</v>
      </c>
      <c r="CU394" s="203">
        <v>27</v>
      </c>
      <c r="CV394" s="203" t="s">
        <v>1056</v>
      </c>
      <c r="CY394" s="192">
        <v>7500</v>
      </c>
      <c r="CZ394" s="192" t="s">
        <v>290</v>
      </c>
      <c r="DA394" s="201">
        <f t="shared" si="16"/>
        <v>15291600</v>
      </c>
      <c r="DB394" s="221">
        <f t="shared" si="17"/>
        <v>0</v>
      </c>
      <c r="DC394" s="201">
        <f t="shared" si="18"/>
        <v>0</v>
      </c>
      <c r="DZ394" s="278" t="s">
        <v>2677</v>
      </c>
      <c r="EA394" s="134" t="s">
        <v>271</v>
      </c>
      <c r="EB394" s="130">
        <v>17346234</v>
      </c>
      <c r="EC394" s="168">
        <v>45840</v>
      </c>
    </row>
    <row r="395" spans="1:133" ht="14.4" x14ac:dyDescent="0.3">
      <c r="A395" s="242"/>
      <c r="B395" s="242" t="s">
        <v>2678</v>
      </c>
      <c r="C395" s="243">
        <v>1121832739</v>
      </c>
      <c r="D395" s="242" t="s">
        <v>958</v>
      </c>
      <c r="E395" s="242" t="s">
        <v>292</v>
      </c>
      <c r="F395" s="242" t="s">
        <v>959</v>
      </c>
      <c r="G395" s="244">
        <v>45699</v>
      </c>
      <c r="H395" s="450">
        <v>10018632</v>
      </c>
      <c r="I395" s="242" t="s">
        <v>1523</v>
      </c>
      <c r="J395" s="244">
        <v>45699</v>
      </c>
      <c r="K395" s="244">
        <v>45815</v>
      </c>
      <c r="L395" s="242" t="s">
        <v>288</v>
      </c>
      <c r="M395" s="242" t="s">
        <v>288</v>
      </c>
      <c r="N395" s="242" t="s">
        <v>288</v>
      </c>
      <c r="O395" s="209">
        <v>5</v>
      </c>
      <c r="P395" s="245">
        <v>1712587</v>
      </c>
      <c r="Q395" s="200">
        <v>45699</v>
      </c>
      <c r="R395" s="190">
        <v>45716</v>
      </c>
      <c r="S395" s="245">
        <v>2568880</v>
      </c>
      <c r="T395" s="128">
        <v>45717</v>
      </c>
      <c r="U395" s="128">
        <v>45747</v>
      </c>
      <c r="V395" s="245">
        <v>2568880</v>
      </c>
      <c r="W395" s="190">
        <v>45748</v>
      </c>
      <c r="X395" s="190">
        <v>45777</v>
      </c>
      <c r="Y395" s="245">
        <v>2568880</v>
      </c>
      <c r="Z395" s="190">
        <v>45778</v>
      </c>
      <c r="AA395" s="190">
        <v>45808</v>
      </c>
      <c r="AB395" s="245">
        <v>599405</v>
      </c>
      <c r="AC395" s="190">
        <v>45809</v>
      </c>
      <c r="AD395" s="190">
        <v>45815</v>
      </c>
      <c r="AE395" s="272"/>
      <c r="AF395" s="190"/>
      <c r="AG395" s="190"/>
      <c r="AH395" s="458"/>
      <c r="AI395" s="196"/>
      <c r="AJ395" s="196"/>
      <c r="BI395" s="192" t="s">
        <v>278</v>
      </c>
      <c r="BJ395" s="187" t="s">
        <v>332</v>
      </c>
      <c r="BK395" s="192" t="s">
        <v>280</v>
      </c>
      <c r="BL395" s="189">
        <v>254</v>
      </c>
      <c r="BM395" s="190">
        <v>45699.841851851852</v>
      </c>
      <c r="BN395" s="208">
        <v>422477985</v>
      </c>
      <c r="BO395" s="203">
        <v>793</v>
      </c>
      <c r="BP395" s="190">
        <v>45699</v>
      </c>
      <c r="BQ395" s="204">
        <v>10018632</v>
      </c>
      <c r="CS395" s="197" t="s">
        <v>1036</v>
      </c>
      <c r="CT395" s="199">
        <v>1121832739.4000001</v>
      </c>
      <c r="CU395" s="203">
        <v>27</v>
      </c>
      <c r="CV395" s="203" t="s">
        <v>1056</v>
      </c>
      <c r="CY395" s="192">
        <v>8211</v>
      </c>
      <c r="CZ395" s="192" t="s">
        <v>290</v>
      </c>
      <c r="DA395" s="201">
        <f t="shared" si="16"/>
        <v>10018632</v>
      </c>
      <c r="DB395" s="221">
        <f t="shared" si="17"/>
        <v>0</v>
      </c>
      <c r="DC395" s="201">
        <f t="shared" si="18"/>
        <v>0</v>
      </c>
      <c r="DZ395" s="278" t="s">
        <v>2679</v>
      </c>
      <c r="EA395" s="134" t="s">
        <v>271</v>
      </c>
      <c r="EB395" s="130">
        <v>17346234</v>
      </c>
      <c r="EC395" s="168">
        <v>45840</v>
      </c>
    </row>
    <row r="396" spans="1:133" ht="14.4" x14ac:dyDescent="0.3">
      <c r="A396" s="242"/>
      <c r="B396" s="242" t="s">
        <v>2680</v>
      </c>
      <c r="C396" s="243">
        <v>1121959205</v>
      </c>
      <c r="D396" s="242" t="s">
        <v>1401</v>
      </c>
      <c r="E396" s="242" t="s">
        <v>291</v>
      </c>
      <c r="F396" s="242" t="s">
        <v>960</v>
      </c>
      <c r="G396" s="244">
        <v>45699</v>
      </c>
      <c r="H396" s="450">
        <v>11287887</v>
      </c>
      <c r="I396" s="242" t="s">
        <v>1523</v>
      </c>
      <c r="J396" s="244">
        <v>45699</v>
      </c>
      <c r="K396" s="244">
        <v>45815</v>
      </c>
      <c r="L396" s="242" t="s">
        <v>288</v>
      </c>
      <c r="M396" s="242" t="s">
        <v>288</v>
      </c>
      <c r="N396" s="242" t="s">
        <v>288</v>
      </c>
      <c r="O396" s="209">
        <v>5</v>
      </c>
      <c r="P396" s="245">
        <v>1929553</v>
      </c>
      <c r="Q396" s="200">
        <v>45699</v>
      </c>
      <c r="R396" s="190">
        <v>45716</v>
      </c>
      <c r="S396" s="245">
        <v>2894330</v>
      </c>
      <c r="T396" s="128">
        <v>45717</v>
      </c>
      <c r="U396" s="128">
        <v>45747</v>
      </c>
      <c r="V396" s="245">
        <v>2894330</v>
      </c>
      <c r="W396" s="190">
        <v>45748</v>
      </c>
      <c r="X396" s="190">
        <v>45777</v>
      </c>
      <c r="Y396" s="245">
        <v>2894330</v>
      </c>
      <c r="Z396" s="190">
        <v>45778</v>
      </c>
      <c r="AA396" s="190">
        <v>45808</v>
      </c>
      <c r="AB396" s="245">
        <v>675344</v>
      </c>
      <c r="AC396" s="190">
        <v>45809</v>
      </c>
      <c r="AD396" s="190">
        <v>45815</v>
      </c>
      <c r="AE396" s="272"/>
      <c r="AF396" s="190"/>
      <c r="AG396" s="190"/>
      <c r="AH396" s="458"/>
      <c r="AI396" s="196"/>
      <c r="AJ396" s="196"/>
      <c r="BI396" s="192" t="s">
        <v>278</v>
      </c>
      <c r="BJ396" s="187" t="s">
        <v>332</v>
      </c>
      <c r="BK396" s="192" t="s">
        <v>280</v>
      </c>
      <c r="BL396" s="189">
        <v>254</v>
      </c>
      <c r="BM396" s="190">
        <v>45699.841851851852</v>
      </c>
      <c r="BN396" s="208">
        <v>422477985</v>
      </c>
      <c r="BO396" s="203">
        <v>811</v>
      </c>
      <c r="BP396" s="190">
        <v>45699</v>
      </c>
      <c r="BQ396" s="204">
        <v>11287887</v>
      </c>
      <c r="CS396" s="197" t="s">
        <v>1398</v>
      </c>
      <c r="CT396" s="198">
        <v>1121959205</v>
      </c>
      <c r="CU396" s="203">
        <v>27</v>
      </c>
      <c r="CV396" s="203" t="s">
        <v>1056</v>
      </c>
      <c r="CY396" s="224">
        <v>8299</v>
      </c>
      <c r="CZ396" s="224" t="s">
        <v>290</v>
      </c>
      <c r="DA396" s="201">
        <f t="shared" si="16"/>
        <v>11287887</v>
      </c>
      <c r="DB396" s="221">
        <f t="shared" si="17"/>
        <v>0</v>
      </c>
      <c r="DC396" s="201">
        <f t="shared" si="18"/>
        <v>0</v>
      </c>
      <c r="DZ396" s="278" t="s">
        <v>2681</v>
      </c>
      <c r="EA396" s="134" t="s">
        <v>271</v>
      </c>
      <c r="EB396" s="130">
        <v>17346234</v>
      </c>
      <c r="EC396" s="168">
        <v>45840</v>
      </c>
    </row>
    <row r="397" spans="1:133" ht="14.4" x14ac:dyDescent="0.3">
      <c r="A397" s="242"/>
      <c r="B397" s="242" t="s">
        <v>2682</v>
      </c>
      <c r="C397" s="243">
        <v>1016056089</v>
      </c>
      <c r="D397" s="242" t="s">
        <v>961</v>
      </c>
      <c r="E397" s="242" t="s">
        <v>291</v>
      </c>
      <c r="F397" s="242" t="s">
        <v>960</v>
      </c>
      <c r="G397" s="244">
        <v>45699</v>
      </c>
      <c r="H397" s="450">
        <v>12655118</v>
      </c>
      <c r="I397" s="242" t="s">
        <v>1523</v>
      </c>
      <c r="J397" s="244">
        <v>45699</v>
      </c>
      <c r="K397" s="244">
        <v>45815</v>
      </c>
      <c r="L397" s="242" t="s">
        <v>288</v>
      </c>
      <c r="M397" s="242" t="s">
        <v>288</v>
      </c>
      <c r="N397" s="242" t="s">
        <v>288</v>
      </c>
      <c r="O397" s="209">
        <v>5</v>
      </c>
      <c r="P397" s="245">
        <v>2163268</v>
      </c>
      <c r="Q397" s="200">
        <v>45699</v>
      </c>
      <c r="R397" s="190">
        <v>45716</v>
      </c>
      <c r="S397" s="245">
        <v>3244902</v>
      </c>
      <c r="T397" s="128">
        <v>45717</v>
      </c>
      <c r="U397" s="128">
        <v>45747</v>
      </c>
      <c r="V397" s="245">
        <v>3244902</v>
      </c>
      <c r="W397" s="190">
        <v>45748</v>
      </c>
      <c r="X397" s="190">
        <v>45777</v>
      </c>
      <c r="Y397" s="245">
        <v>3244902</v>
      </c>
      <c r="Z397" s="190">
        <v>45778</v>
      </c>
      <c r="AA397" s="190">
        <v>45808</v>
      </c>
      <c r="AB397" s="245">
        <v>757144</v>
      </c>
      <c r="AC397" s="190">
        <v>45809</v>
      </c>
      <c r="AD397" s="190">
        <v>45815</v>
      </c>
      <c r="AE397" s="272"/>
      <c r="AF397" s="190"/>
      <c r="AG397" s="190"/>
      <c r="AH397" s="458"/>
      <c r="AI397" s="196"/>
      <c r="AJ397" s="196"/>
      <c r="BI397" s="192" t="s">
        <v>278</v>
      </c>
      <c r="BJ397" s="187" t="s">
        <v>332</v>
      </c>
      <c r="BK397" s="192" t="s">
        <v>280</v>
      </c>
      <c r="BL397" s="189">
        <v>254</v>
      </c>
      <c r="BM397" s="190">
        <v>45699.841851851852</v>
      </c>
      <c r="BN397" s="208">
        <v>422477985</v>
      </c>
      <c r="BO397" s="203">
        <v>783</v>
      </c>
      <c r="BP397" s="190">
        <v>45699</v>
      </c>
      <c r="BQ397" s="204">
        <v>12655118</v>
      </c>
      <c r="CS397" s="197" t="s">
        <v>1378</v>
      </c>
      <c r="CT397" s="459">
        <v>1016056089</v>
      </c>
      <c r="CU397" s="203">
        <v>27</v>
      </c>
      <c r="CV397" s="203" t="s">
        <v>1056</v>
      </c>
      <c r="CY397" s="227">
        <v>5611</v>
      </c>
      <c r="CZ397" s="188" t="s">
        <v>289</v>
      </c>
      <c r="DA397" s="201">
        <f t="shared" si="16"/>
        <v>12655118</v>
      </c>
      <c r="DB397" s="221">
        <f t="shared" si="17"/>
        <v>0</v>
      </c>
      <c r="DC397" s="201">
        <f t="shared" si="18"/>
        <v>0</v>
      </c>
      <c r="DZ397" s="278" t="s">
        <v>2683</v>
      </c>
      <c r="EA397" s="134" t="s">
        <v>271</v>
      </c>
      <c r="EB397" s="130">
        <v>17346234</v>
      </c>
      <c r="EC397" s="168">
        <v>45840</v>
      </c>
    </row>
    <row r="398" spans="1:133" ht="14.4" x14ac:dyDescent="0.3">
      <c r="A398" s="242"/>
      <c r="B398" s="242" t="s">
        <v>2684</v>
      </c>
      <c r="C398" s="243">
        <v>1121961568</v>
      </c>
      <c r="D398" s="242" t="s">
        <v>1397</v>
      </c>
      <c r="E398" s="242" t="s">
        <v>291</v>
      </c>
      <c r="F398" s="242" t="s">
        <v>960</v>
      </c>
      <c r="G398" s="244">
        <v>45699</v>
      </c>
      <c r="H398" s="450">
        <v>11287887</v>
      </c>
      <c r="I398" s="242" t="s">
        <v>1523</v>
      </c>
      <c r="J398" s="244">
        <v>45699</v>
      </c>
      <c r="K398" s="244">
        <v>45815</v>
      </c>
      <c r="L398" s="242" t="s">
        <v>288</v>
      </c>
      <c r="M398" s="242" t="s">
        <v>288</v>
      </c>
      <c r="N398" s="242" t="s">
        <v>288</v>
      </c>
      <c r="O398" s="209">
        <v>5</v>
      </c>
      <c r="P398" s="245">
        <v>1929553</v>
      </c>
      <c r="Q398" s="200">
        <v>45699</v>
      </c>
      <c r="R398" s="190">
        <v>45716</v>
      </c>
      <c r="S398" s="245">
        <v>2894330</v>
      </c>
      <c r="T398" s="128">
        <v>45717</v>
      </c>
      <c r="U398" s="128">
        <v>45747</v>
      </c>
      <c r="V398" s="245">
        <v>2894330</v>
      </c>
      <c r="W398" s="190">
        <v>45748</v>
      </c>
      <c r="X398" s="190">
        <v>45777</v>
      </c>
      <c r="Y398" s="245">
        <v>2894330</v>
      </c>
      <c r="Z398" s="190">
        <v>45778</v>
      </c>
      <c r="AA398" s="190">
        <v>45808</v>
      </c>
      <c r="AB398" s="245">
        <v>675344</v>
      </c>
      <c r="AC398" s="190">
        <v>45809</v>
      </c>
      <c r="AD398" s="190">
        <v>45815</v>
      </c>
      <c r="AE398" s="272"/>
      <c r="AF398" s="190"/>
      <c r="AG398" s="190"/>
      <c r="AH398" s="458"/>
      <c r="AI398" s="196"/>
      <c r="AJ398" s="196"/>
      <c r="BI398" s="192" t="s">
        <v>278</v>
      </c>
      <c r="BJ398" s="187" t="s">
        <v>332</v>
      </c>
      <c r="BK398" s="192" t="s">
        <v>280</v>
      </c>
      <c r="BL398" s="189">
        <v>254</v>
      </c>
      <c r="BM398" s="190">
        <v>45699.841851851852</v>
      </c>
      <c r="BN398" s="208">
        <v>422477985</v>
      </c>
      <c r="BO398" s="203">
        <v>812</v>
      </c>
      <c r="BP398" s="190">
        <v>45699</v>
      </c>
      <c r="BQ398" s="204">
        <v>11287887</v>
      </c>
      <c r="CS398" s="197" t="s">
        <v>1398</v>
      </c>
      <c r="CT398" s="198">
        <v>1121961568.4000001</v>
      </c>
      <c r="CU398" s="203">
        <v>27</v>
      </c>
      <c r="CV398" s="203" t="s">
        <v>1056</v>
      </c>
      <c r="CY398" s="192">
        <v>8299</v>
      </c>
      <c r="CZ398" s="192" t="s">
        <v>290</v>
      </c>
      <c r="DA398" s="201">
        <f t="shared" si="16"/>
        <v>11287887</v>
      </c>
      <c r="DB398" s="221">
        <f t="shared" si="17"/>
        <v>0</v>
      </c>
      <c r="DC398" s="201">
        <f t="shared" si="18"/>
        <v>0</v>
      </c>
      <c r="DZ398" s="278" t="s">
        <v>2685</v>
      </c>
      <c r="EA398" s="134" t="s">
        <v>271</v>
      </c>
      <c r="EB398" s="130">
        <v>17346234</v>
      </c>
      <c r="EC398" s="168">
        <v>45840</v>
      </c>
    </row>
    <row r="399" spans="1:133" ht="14.4" x14ac:dyDescent="0.3">
      <c r="A399" s="242"/>
      <c r="B399" s="242" t="s">
        <v>2686</v>
      </c>
      <c r="C399" s="243">
        <v>1121865537</v>
      </c>
      <c r="D399" s="242" t="s">
        <v>962</v>
      </c>
      <c r="E399" s="242" t="s">
        <v>292</v>
      </c>
      <c r="F399" s="242" t="s">
        <v>963</v>
      </c>
      <c r="G399" s="244">
        <v>45699</v>
      </c>
      <c r="H399" s="450">
        <v>8964045</v>
      </c>
      <c r="I399" s="242" t="s">
        <v>1523</v>
      </c>
      <c r="J399" s="244">
        <v>45699</v>
      </c>
      <c r="K399" s="244">
        <v>45815</v>
      </c>
      <c r="L399" s="242" t="s">
        <v>288</v>
      </c>
      <c r="M399" s="242" t="s">
        <v>288</v>
      </c>
      <c r="N399" s="242" t="s">
        <v>288</v>
      </c>
      <c r="O399" s="209">
        <v>5</v>
      </c>
      <c r="P399" s="245">
        <v>1532315</v>
      </c>
      <c r="Q399" s="200">
        <v>45699</v>
      </c>
      <c r="R399" s="190">
        <v>45716</v>
      </c>
      <c r="S399" s="245">
        <v>2298473</v>
      </c>
      <c r="T399" s="128">
        <v>45717</v>
      </c>
      <c r="U399" s="128">
        <v>45747</v>
      </c>
      <c r="V399" s="245">
        <v>2298473</v>
      </c>
      <c r="W399" s="190">
        <v>45748</v>
      </c>
      <c r="X399" s="190">
        <v>45777</v>
      </c>
      <c r="Y399" s="245">
        <v>2298473</v>
      </c>
      <c r="Z399" s="190">
        <v>45778</v>
      </c>
      <c r="AA399" s="190">
        <v>45808</v>
      </c>
      <c r="AB399" s="245">
        <v>536311</v>
      </c>
      <c r="AC399" s="190">
        <v>45809</v>
      </c>
      <c r="AD399" s="190">
        <v>45815</v>
      </c>
      <c r="AE399" s="272"/>
      <c r="AF399" s="190"/>
      <c r="AG399" s="190"/>
      <c r="AH399" s="458"/>
      <c r="AI399" s="196"/>
      <c r="AJ399" s="196"/>
      <c r="BI399" s="192" t="s">
        <v>278</v>
      </c>
      <c r="BJ399" s="187" t="s">
        <v>332</v>
      </c>
      <c r="BK399" s="192" t="s">
        <v>280</v>
      </c>
      <c r="BL399" s="189">
        <v>254</v>
      </c>
      <c r="BM399" s="190">
        <v>45699.841851851852</v>
      </c>
      <c r="BN399" s="208">
        <v>422477985</v>
      </c>
      <c r="BO399" s="203">
        <v>797</v>
      </c>
      <c r="BP399" s="190">
        <v>45699</v>
      </c>
      <c r="BQ399" s="204">
        <v>8964045</v>
      </c>
      <c r="CS399" s="197" t="s">
        <v>1037</v>
      </c>
      <c r="CT399" s="180">
        <v>1121865537</v>
      </c>
      <c r="CU399" s="203">
        <v>27</v>
      </c>
      <c r="CV399" s="203" t="s">
        <v>1057</v>
      </c>
      <c r="CY399" s="210">
        <v>7490</v>
      </c>
      <c r="CZ399" s="210" t="s">
        <v>290</v>
      </c>
      <c r="DA399" s="201">
        <f t="shared" si="16"/>
        <v>8964045</v>
      </c>
      <c r="DB399" s="221">
        <f t="shared" si="17"/>
        <v>0</v>
      </c>
      <c r="DC399" s="201">
        <f t="shared" si="18"/>
        <v>0</v>
      </c>
      <c r="DZ399" s="278" t="s">
        <v>2687</v>
      </c>
      <c r="EA399" s="134" t="s">
        <v>271</v>
      </c>
      <c r="EB399" s="130">
        <v>17346234</v>
      </c>
      <c r="EC399" s="168">
        <v>45840</v>
      </c>
    </row>
    <row r="400" spans="1:133" ht="14.4" x14ac:dyDescent="0.3">
      <c r="A400" s="247"/>
      <c r="B400" s="242" t="s">
        <v>2688</v>
      </c>
      <c r="C400" s="243">
        <v>1121876092</v>
      </c>
      <c r="D400" s="242" t="s">
        <v>964</v>
      </c>
      <c r="E400" s="242" t="s">
        <v>291</v>
      </c>
      <c r="F400" s="242" t="s">
        <v>965</v>
      </c>
      <c r="G400" s="244">
        <v>45699</v>
      </c>
      <c r="H400" s="450">
        <v>12655118</v>
      </c>
      <c r="I400" s="242" t="s">
        <v>1523</v>
      </c>
      <c r="J400" s="244">
        <v>45699</v>
      </c>
      <c r="K400" s="244">
        <v>45815</v>
      </c>
      <c r="L400" s="242" t="s">
        <v>288</v>
      </c>
      <c r="M400" s="242" t="s">
        <v>288</v>
      </c>
      <c r="N400" s="242" t="s">
        <v>288</v>
      </c>
      <c r="O400" s="209">
        <v>5</v>
      </c>
      <c r="P400" s="245">
        <v>2163268</v>
      </c>
      <c r="Q400" s="200">
        <v>45699</v>
      </c>
      <c r="R400" s="190">
        <v>45716</v>
      </c>
      <c r="S400" s="245">
        <v>3244902</v>
      </c>
      <c r="T400" s="128">
        <v>45717</v>
      </c>
      <c r="U400" s="128">
        <v>45747</v>
      </c>
      <c r="V400" s="245">
        <v>3244902</v>
      </c>
      <c r="W400" s="190">
        <v>45748</v>
      </c>
      <c r="X400" s="190">
        <v>45777</v>
      </c>
      <c r="Y400" s="245">
        <v>3244902</v>
      </c>
      <c r="Z400" s="190">
        <v>45778</v>
      </c>
      <c r="AA400" s="190">
        <v>45808</v>
      </c>
      <c r="AB400" s="245">
        <v>757144</v>
      </c>
      <c r="AC400" s="190">
        <v>45809</v>
      </c>
      <c r="AD400" s="190">
        <v>45815</v>
      </c>
      <c r="AE400" s="272"/>
      <c r="AF400" s="190"/>
      <c r="AG400" s="190"/>
      <c r="AH400" s="458"/>
      <c r="AI400" s="196"/>
      <c r="AJ400" s="196"/>
      <c r="BI400" s="192" t="s">
        <v>278</v>
      </c>
      <c r="BJ400" s="187" t="s">
        <v>332</v>
      </c>
      <c r="BK400" s="192" t="s">
        <v>280</v>
      </c>
      <c r="BL400" s="189">
        <v>254</v>
      </c>
      <c r="BM400" s="190">
        <v>45699.841851851852</v>
      </c>
      <c r="BN400" s="208">
        <v>422477985</v>
      </c>
      <c r="BO400" s="203">
        <v>800</v>
      </c>
      <c r="BP400" s="190">
        <v>45699</v>
      </c>
      <c r="BQ400" s="204">
        <v>12655118</v>
      </c>
      <c r="CS400" s="197" t="s">
        <v>1038</v>
      </c>
      <c r="CT400" s="198">
        <v>1121876092</v>
      </c>
      <c r="CU400" s="203">
        <v>27</v>
      </c>
      <c r="CV400" s="203" t="s">
        <v>1058</v>
      </c>
      <c r="CY400" s="192">
        <v>7500</v>
      </c>
      <c r="CZ400" s="192" t="s">
        <v>290</v>
      </c>
      <c r="DA400" s="201">
        <f t="shared" si="16"/>
        <v>12655118</v>
      </c>
      <c r="DB400" s="221">
        <f t="shared" si="17"/>
        <v>0</v>
      </c>
      <c r="DC400" s="201">
        <f t="shared" si="18"/>
        <v>0</v>
      </c>
      <c r="DZ400" s="278" t="s">
        <v>2689</v>
      </c>
      <c r="EA400" s="134" t="s">
        <v>271</v>
      </c>
      <c r="EB400" s="130">
        <v>17346234</v>
      </c>
      <c r="EC400" s="168">
        <v>45840</v>
      </c>
    </row>
    <row r="401" spans="1:133" ht="14.4" x14ac:dyDescent="0.3">
      <c r="A401" s="242"/>
      <c r="B401" s="242" t="s">
        <v>2690</v>
      </c>
      <c r="C401" s="243">
        <v>40390097</v>
      </c>
      <c r="D401" s="242" t="s">
        <v>966</v>
      </c>
      <c r="E401" s="242" t="s">
        <v>291</v>
      </c>
      <c r="F401" s="242" t="s">
        <v>967</v>
      </c>
      <c r="G401" s="244">
        <v>45699</v>
      </c>
      <c r="H401" s="450">
        <v>15291600</v>
      </c>
      <c r="I401" s="242" t="s">
        <v>1523</v>
      </c>
      <c r="J401" s="244">
        <v>45699</v>
      </c>
      <c r="K401" s="244">
        <v>45815</v>
      </c>
      <c r="L401" s="242" t="s">
        <v>288</v>
      </c>
      <c r="M401" s="242" t="s">
        <v>288</v>
      </c>
      <c r="N401" s="242" t="s">
        <v>288</v>
      </c>
      <c r="O401" s="209">
        <v>5</v>
      </c>
      <c r="P401" s="245">
        <v>2613949</v>
      </c>
      <c r="Q401" s="200">
        <v>45699</v>
      </c>
      <c r="R401" s="190">
        <v>45716</v>
      </c>
      <c r="S401" s="245">
        <v>3920923</v>
      </c>
      <c r="T401" s="128">
        <v>45717</v>
      </c>
      <c r="U401" s="128">
        <v>45747</v>
      </c>
      <c r="V401" s="245">
        <v>3920923</v>
      </c>
      <c r="W401" s="190">
        <v>45748</v>
      </c>
      <c r="X401" s="190">
        <v>45777</v>
      </c>
      <c r="Y401" s="245">
        <v>3920923</v>
      </c>
      <c r="Z401" s="190">
        <v>45778</v>
      </c>
      <c r="AA401" s="190">
        <v>45808</v>
      </c>
      <c r="AB401" s="245">
        <v>914882</v>
      </c>
      <c r="AC401" s="190">
        <v>45809</v>
      </c>
      <c r="AD401" s="190">
        <v>45815</v>
      </c>
      <c r="AE401" s="272"/>
      <c r="AF401" s="190"/>
      <c r="AG401" s="190"/>
      <c r="AH401" s="458"/>
      <c r="AI401" s="196"/>
      <c r="AJ401" s="196"/>
      <c r="BI401" s="192" t="s">
        <v>278</v>
      </c>
      <c r="BJ401" s="187" t="s">
        <v>332</v>
      </c>
      <c r="BK401" s="192" t="s">
        <v>280</v>
      </c>
      <c r="BL401" s="189">
        <v>254</v>
      </c>
      <c r="BM401" s="190">
        <v>45699.841851851852</v>
      </c>
      <c r="BN401" s="208">
        <v>422477985</v>
      </c>
      <c r="BO401" s="203">
        <v>776</v>
      </c>
      <c r="BP401" s="190">
        <v>45699</v>
      </c>
      <c r="BQ401" s="204">
        <v>15291600</v>
      </c>
      <c r="CS401" s="197" t="s">
        <v>1379</v>
      </c>
      <c r="CT401" s="199">
        <v>40390097.100000001</v>
      </c>
      <c r="CU401" s="203">
        <v>27</v>
      </c>
      <c r="CV401" s="203" t="s">
        <v>2691</v>
      </c>
      <c r="CY401" s="192">
        <v>7500</v>
      </c>
      <c r="CZ401" s="192" t="s">
        <v>290</v>
      </c>
      <c r="DA401" s="201">
        <f t="shared" si="16"/>
        <v>15291600</v>
      </c>
      <c r="DB401" s="221">
        <f t="shared" si="17"/>
        <v>0</v>
      </c>
      <c r="DC401" s="201">
        <f t="shared" si="18"/>
        <v>0</v>
      </c>
      <c r="DZ401" s="278" t="s">
        <v>2692</v>
      </c>
      <c r="EA401" s="134" t="s">
        <v>271</v>
      </c>
      <c r="EB401" s="130">
        <v>17346234</v>
      </c>
      <c r="EC401" s="168">
        <v>45840</v>
      </c>
    </row>
    <row r="402" spans="1:133" ht="14.4" x14ac:dyDescent="0.3">
      <c r="A402" s="242"/>
      <c r="B402" s="242" t="s">
        <v>2693</v>
      </c>
      <c r="C402" s="243">
        <v>1121863699</v>
      </c>
      <c r="D402" s="242" t="s">
        <v>968</v>
      </c>
      <c r="E402" s="242" t="s">
        <v>291</v>
      </c>
      <c r="F402" s="242" t="s">
        <v>969</v>
      </c>
      <c r="G402" s="244">
        <v>45699</v>
      </c>
      <c r="H402" s="450">
        <v>11287887</v>
      </c>
      <c r="I402" s="242" t="s">
        <v>1523</v>
      </c>
      <c r="J402" s="244">
        <v>45699</v>
      </c>
      <c r="K402" s="244">
        <v>45815</v>
      </c>
      <c r="L402" s="242" t="s">
        <v>288</v>
      </c>
      <c r="M402" s="242" t="s">
        <v>288</v>
      </c>
      <c r="N402" s="242" t="s">
        <v>288</v>
      </c>
      <c r="O402" s="209">
        <v>5</v>
      </c>
      <c r="P402" s="245">
        <v>1929553</v>
      </c>
      <c r="Q402" s="200">
        <v>45699</v>
      </c>
      <c r="R402" s="190">
        <v>45716</v>
      </c>
      <c r="S402" s="245">
        <v>2894330</v>
      </c>
      <c r="T402" s="128">
        <v>45717</v>
      </c>
      <c r="U402" s="128">
        <v>45747</v>
      </c>
      <c r="V402" s="245">
        <v>2894330</v>
      </c>
      <c r="W402" s="190">
        <v>45748</v>
      </c>
      <c r="X402" s="190">
        <v>45777</v>
      </c>
      <c r="Y402" s="245">
        <v>2894330</v>
      </c>
      <c r="Z402" s="190">
        <v>45778</v>
      </c>
      <c r="AA402" s="190">
        <v>45808</v>
      </c>
      <c r="AB402" s="245">
        <v>675344</v>
      </c>
      <c r="AC402" s="190">
        <v>45809</v>
      </c>
      <c r="AD402" s="190">
        <v>45815</v>
      </c>
      <c r="AE402" s="272"/>
      <c r="AF402" s="190"/>
      <c r="AG402" s="190"/>
      <c r="AH402" s="458"/>
      <c r="AI402" s="196"/>
      <c r="AJ402" s="196"/>
      <c r="BI402" s="192" t="s">
        <v>278</v>
      </c>
      <c r="BJ402" s="187" t="s">
        <v>332</v>
      </c>
      <c r="BK402" s="192" t="s">
        <v>280</v>
      </c>
      <c r="BL402" s="189">
        <v>254</v>
      </c>
      <c r="BM402" s="190">
        <v>45699.841851851852</v>
      </c>
      <c r="BN402" s="208">
        <v>422477985</v>
      </c>
      <c r="BO402" s="203">
        <v>796</v>
      </c>
      <c r="BP402" s="190">
        <v>45699</v>
      </c>
      <c r="BQ402" s="204">
        <v>11287887</v>
      </c>
      <c r="CS402" s="197" t="s">
        <v>1039</v>
      </c>
      <c r="CT402" s="198">
        <v>1121863699</v>
      </c>
      <c r="CU402" s="203">
        <v>27</v>
      </c>
      <c r="CV402" s="203" t="s">
        <v>1059</v>
      </c>
      <c r="CY402" s="192">
        <v>7500</v>
      </c>
      <c r="CZ402" s="192" t="s">
        <v>290</v>
      </c>
      <c r="DA402" s="201">
        <f t="shared" si="16"/>
        <v>11287887</v>
      </c>
      <c r="DB402" s="221">
        <f t="shared" si="17"/>
        <v>0</v>
      </c>
      <c r="DC402" s="201">
        <f t="shared" si="18"/>
        <v>0</v>
      </c>
      <c r="DZ402" s="278" t="s">
        <v>2694</v>
      </c>
      <c r="EA402" s="134" t="s">
        <v>271</v>
      </c>
      <c r="EB402" s="130">
        <v>17346234</v>
      </c>
      <c r="EC402" s="168">
        <v>45840</v>
      </c>
    </row>
    <row r="403" spans="1:133" ht="14.4" x14ac:dyDescent="0.3">
      <c r="A403" s="242"/>
      <c r="B403" s="242" t="s">
        <v>2695</v>
      </c>
      <c r="C403" s="243">
        <v>1121865681</v>
      </c>
      <c r="D403" s="242" t="s">
        <v>970</v>
      </c>
      <c r="E403" s="242" t="s">
        <v>292</v>
      </c>
      <c r="F403" s="242" t="s">
        <v>971</v>
      </c>
      <c r="G403" s="244">
        <v>45699</v>
      </c>
      <c r="H403" s="450">
        <v>8964045</v>
      </c>
      <c r="I403" s="242" t="s">
        <v>1523</v>
      </c>
      <c r="J403" s="244">
        <v>45699</v>
      </c>
      <c r="K403" s="244">
        <v>45815</v>
      </c>
      <c r="L403" s="242" t="s">
        <v>288</v>
      </c>
      <c r="M403" s="242" t="s">
        <v>288</v>
      </c>
      <c r="N403" s="242" t="s">
        <v>288</v>
      </c>
      <c r="O403" s="209">
        <v>5</v>
      </c>
      <c r="P403" s="245">
        <v>1532315</v>
      </c>
      <c r="Q403" s="200">
        <v>45699</v>
      </c>
      <c r="R403" s="190">
        <v>45716</v>
      </c>
      <c r="S403" s="245">
        <v>2298473</v>
      </c>
      <c r="T403" s="128">
        <v>45717</v>
      </c>
      <c r="U403" s="128">
        <v>45747</v>
      </c>
      <c r="V403" s="245">
        <v>2298473</v>
      </c>
      <c r="W403" s="190">
        <v>45748</v>
      </c>
      <c r="X403" s="190">
        <v>45777</v>
      </c>
      <c r="Y403" s="245">
        <v>2298473</v>
      </c>
      <c r="Z403" s="190">
        <v>45778</v>
      </c>
      <c r="AA403" s="190">
        <v>45808</v>
      </c>
      <c r="AB403" s="245">
        <v>536311</v>
      </c>
      <c r="AC403" s="190">
        <v>45809</v>
      </c>
      <c r="AD403" s="190">
        <v>45815</v>
      </c>
      <c r="AE403" s="272"/>
      <c r="AF403" s="190"/>
      <c r="AG403" s="190"/>
      <c r="AH403" s="458"/>
      <c r="AI403" s="196"/>
      <c r="AJ403" s="196"/>
      <c r="BI403" s="192" t="s">
        <v>278</v>
      </c>
      <c r="BJ403" s="187" t="s">
        <v>332</v>
      </c>
      <c r="BK403" s="192" t="s">
        <v>280</v>
      </c>
      <c r="BL403" s="189">
        <v>254</v>
      </c>
      <c r="BM403" s="190">
        <v>45699.841851851852</v>
      </c>
      <c r="BN403" s="208">
        <v>422477985</v>
      </c>
      <c r="BO403" s="203">
        <v>798</v>
      </c>
      <c r="BP403" s="190">
        <v>45699</v>
      </c>
      <c r="BQ403" s="204">
        <v>8964045</v>
      </c>
      <c r="CS403" s="197" t="s">
        <v>1037</v>
      </c>
      <c r="CT403" s="199">
        <v>1121865681.8</v>
      </c>
      <c r="CU403" s="203">
        <v>27</v>
      </c>
      <c r="CV403" s="203" t="s">
        <v>1060</v>
      </c>
      <c r="CY403" s="192">
        <v>7490</v>
      </c>
      <c r="CZ403" s="192" t="s">
        <v>290</v>
      </c>
      <c r="DA403" s="201">
        <f t="shared" si="16"/>
        <v>8964045</v>
      </c>
      <c r="DB403" s="221">
        <f t="shared" si="17"/>
        <v>0</v>
      </c>
      <c r="DC403" s="201">
        <f t="shared" si="18"/>
        <v>0</v>
      </c>
      <c r="DZ403" s="278" t="s">
        <v>2696</v>
      </c>
      <c r="EA403" s="134" t="s">
        <v>271</v>
      </c>
      <c r="EB403" s="130">
        <v>17346234</v>
      </c>
      <c r="EC403" s="168">
        <v>45840</v>
      </c>
    </row>
    <row r="404" spans="1:133" ht="14.4" x14ac:dyDescent="0.3">
      <c r="A404" s="242"/>
      <c r="B404" s="242" t="s">
        <v>2697</v>
      </c>
      <c r="C404" s="243">
        <v>24314903</v>
      </c>
      <c r="D404" s="247" t="s">
        <v>972</v>
      </c>
      <c r="E404" s="242" t="s">
        <v>292</v>
      </c>
      <c r="F404" s="242" t="s">
        <v>973</v>
      </c>
      <c r="G404" s="244">
        <v>45699</v>
      </c>
      <c r="H404" s="450">
        <v>8964045</v>
      </c>
      <c r="I404" s="242" t="s">
        <v>1523</v>
      </c>
      <c r="J404" s="244">
        <v>45699</v>
      </c>
      <c r="K404" s="244">
        <v>45815</v>
      </c>
      <c r="L404" s="242" t="s">
        <v>288</v>
      </c>
      <c r="M404" s="242" t="s">
        <v>288</v>
      </c>
      <c r="N404" s="242" t="s">
        <v>288</v>
      </c>
      <c r="O404" s="209">
        <v>5</v>
      </c>
      <c r="P404" s="245">
        <v>1532315</v>
      </c>
      <c r="Q404" s="200">
        <v>45699</v>
      </c>
      <c r="R404" s="190">
        <v>45716</v>
      </c>
      <c r="S404" s="245">
        <v>2298473</v>
      </c>
      <c r="T404" s="128">
        <v>45717</v>
      </c>
      <c r="U404" s="128">
        <v>45747</v>
      </c>
      <c r="V404" s="245">
        <v>2298473</v>
      </c>
      <c r="W404" s="190">
        <v>45748</v>
      </c>
      <c r="X404" s="190">
        <v>45777</v>
      </c>
      <c r="Y404" s="245">
        <v>2298473</v>
      </c>
      <c r="Z404" s="190">
        <v>45778</v>
      </c>
      <c r="AA404" s="190">
        <v>45808</v>
      </c>
      <c r="AB404" s="245">
        <v>536311</v>
      </c>
      <c r="AC404" s="190">
        <v>45809</v>
      </c>
      <c r="AD404" s="190">
        <v>45815</v>
      </c>
      <c r="AE404" s="272"/>
      <c r="AF404" s="190"/>
      <c r="AG404" s="190"/>
      <c r="AH404" s="458"/>
      <c r="AI404" s="196"/>
      <c r="AJ404" s="196"/>
      <c r="BI404" s="192" t="s">
        <v>278</v>
      </c>
      <c r="BJ404" s="187" t="s">
        <v>332</v>
      </c>
      <c r="BK404" s="192" t="s">
        <v>280</v>
      </c>
      <c r="BL404" s="189">
        <v>254</v>
      </c>
      <c r="BM404" s="190">
        <v>45699.841851851852</v>
      </c>
      <c r="BN404" s="208">
        <v>422477985</v>
      </c>
      <c r="BO404" s="203">
        <v>773</v>
      </c>
      <c r="BP404" s="190">
        <v>45699</v>
      </c>
      <c r="BQ404" s="204">
        <v>8964045</v>
      </c>
      <c r="CS404" s="197" t="s">
        <v>1037</v>
      </c>
      <c r="CT404" s="199">
        <v>24314903</v>
      </c>
      <c r="CU404" s="203">
        <v>27</v>
      </c>
      <c r="CV404" s="203" t="s">
        <v>1061</v>
      </c>
      <c r="CY404" s="192">
        <v>7020</v>
      </c>
      <c r="CZ404" s="192" t="s">
        <v>289</v>
      </c>
      <c r="DA404" s="201">
        <f t="shared" ref="DA404:DA406" si="19">P404+S404+V404+Y404+AB404+AE404+AH404+AK404+AN404+AQ404+AT404+AW404+AZ404+BC404+BF404</f>
        <v>8964045</v>
      </c>
      <c r="DB404" s="221">
        <f t="shared" si="17"/>
        <v>0</v>
      </c>
      <c r="DC404" s="201">
        <f t="shared" si="18"/>
        <v>0</v>
      </c>
      <c r="DZ404" s="278" t="s">
        <v>2698</v>
      </c>
      <c r="EA404" s="134" t="s">
        <v>271</v>
      </c>
      <c r="EB404" s="130">
        <v>17346234</v>
      </c>
      <c r="EC404" s="168">
        <v>45840</v>
      </c>
    </row>
    <row r="405" spans="1:133" ht="14.4" x14ac:dyDescent="0.3">
      <c r="A405" s="242"/>
      <c r="B405" s="242" t="s">
        <v>2699</v>
      </c>
      <c r="C405" s="243">
        <v>1121819231</v>
      </c>
      <c r="D405" s="242" t="s">
        <v>1417</v>
      </c>
      <c r="E405" s="242" t="s">
        <v>292</v>
      </c>
      <c r="F405" s="242" t="s">
        <v>1386</v>
      </c>
      <c r="G405" s="244">
        <v>45699</v>
      </c>
      <c r="H405" s="450">
        <v>10018632</v>
      </c>
      <c r="I405" s="242" t="s">
        <v>1523</v>
      </c>
      <c r="J405" s="244">
        <v>45699</v>
      </c>
      <c r="K405" s="244">
        <v>45815</v>
      </c>
      <c r="L405" s="242" t="s">
        <v>288</v>
      </c>
      <c r="M405" s="242" t="s">
        <v>288</v>
      </c>
      <c r="N405" s="242" t="s">
        <v>288</v>
      </c>
      <c r="O405" s="209">
        <v>5</v>
      </c>
      <c r="P405" s="245">
        <v>1712587</v>
      </c>
      <c r="Q405" s="200">
        <v>45699</v>
      </c>
      <c r="R405" s="190">
        <v>45716</v>
      </c>
      <c r="S405" s="245">
        <v>2568880</v>
      </c>
      <c r="T405" s="128">
        <v>45717</v>
      </c>
      <c r="U405" s="128">
        <v>45747</v>
      </c>
      <c r="V405" s="245">
        <v>2568880</v>
      </c>
      <c r="W405" s="190">
        <v>45748</v>
      </c>
      <c r="X405" s="190">
        <v>45777</v>
      </c>
      <c r="Y405" s="245">
        <v>2568880</v>
      </c>
      <c r="Z405" s="190">
        <v>45778</v>
      </c>
      <c r="AA405" s="190">
        <v>45808</v>
      </c>
      <c r="AB405" s="245">
        <v>599405</v>
      </c>
      <c r="AC405" s="190">
        <v>45809</v>
      </c>
      <c r="AD405" s="190">
        <v>45815</v>
      </c>
      <c r="AE405" s="272"/>
      <c r="AF405" s="190"/>
      <c r="AG405" s="190"/>
      <c r="AH405" s="458"/>
      <c r="AI405" s="196"/>
      <c r="AJ405" s="196"/>
      <c r="BI405" s="192" t="s">
        <v>278</v>
      </c>
      <c r="BJ405" s="187" t="s">
        <v>332</v>
      </c>
      <c r="BK405" s="192" t="s">
        <v>280</v>
      </c>
      <c r="BL405" s="189">
        <v>254</v>
      </c>
      <c r="BM405" s="190">
        <v>45699.841851851852</v>
      </c>
      <c r="BN405" s="208">
        <v>422477985</v>
      </c>
      <c r="BO405" s="203">
        <v>790</v>
      </c>
      <c r="BP405" s="190">
        <v>45699</v>
      </c>
      <c r="BQ405" s="204">
        <v>10018632</v>
      </c>
      <c r="CS405" s="197" t="s">
        <v>1388</v>
      </c>
      <c r="CT405" s="199">
        <v>1121819231</v>
      </c>
      <c r="CU405" s="203">
        <v>27</v>
      </c>
      <c r="CV405" s="203" t="s">
        <v>1389</v>
      </c>
      <c r="CY405" s="192">
        <v>7490</v>
      </c>
      <c r="CZ405" s="192" t="s">
        <v>290</v>
      </c>
      <c r="DA405" s="201">
        <f t="shared" si="19"/>
        <v>10018632</v>
      </c>
      <c r="DB405" s="221">
        <f t="shared" ref="DB405:DB406" si="20">H405+BZ405-DA405</f>
        <v>0</v>
      </c>
      <c r="DC405" s="201">
        <f t="shared" si="18"/>
        <v>0</v>
      </c>
      <c r="DZ405" s="278" t="s">
        <v>2700</v>
      </c>
      <c r="EA405" s="134" t="s">
        <v>271</v>
      </c>
      <c r="EB405" s="130">
        <v>17346234</v>
      </c>
      <c r="EC405" s="168">
        <v>45840</v>
      </c>
    </row>
    <row r="406" spans="1:133" ht="14.4" x14ac:dyDescent="0.3">
      <c r="A406" s="242"/>
      <c r="B406" s="242" t="s">
        <v>2701</v>
      </c>
      <c r="C406" s="243">
        <v>1014302460</v>
      </c>
      <c r="D406" s="242" t="s">
        <v>2702</v>
      </c>
      <c r="E406" s="242" t="s">
        <v>291</v>
      </c>
      <c r="F406" s="242" t="s">
        <v>2703</v>
      </c>
      <c r="G406" s="244">
        <v>45699</v>
      </c>
      <c r="H406" s="450">
        <v>11287887</v>
      </c>
      <c r="I406" s="242" t="s">
        <v>1523</v>
      </c>
      <c r="J406" s="244">
        <v>45699</v>
      </c>
      <c r="K406" s="244">
        <v>45815</v>
      </c>
      <c r="L406" s="242" t="s">
        <v>288</v>
      </c>
      <c r="M406" s="242" t="s">
        <v>288</v>
      </c>
      <c r="N406" s="242" t="s">
        <v>288</v>
      </c>
      <c r="O406" s="209">
        <v>5</v>
      </c>
      <c r="P406" s="245">
        <v>1929553</v>
      </c>
      <c r="Q406" s="200">
        <v>45699</v>
      </c>
      <c r="R406" s="190">
        <v>45716</v>
      </c>
      <c r="S406" s="245">
        <v>2894330</v>
      </c>
      <c r="T406" s="128">
        <v>45717</v>
      </c>
      <c r="U406" s="128">
        <v>45747</v>
      </c>
      <c r="V406" s="245">
        <v>2894330</v>
      </c>
      <c r="W406" s="190">
        <v>45748</v>
      </c>
      <c r="X406" s="190">
        <v>45777</v>
      </c>
      <c r="Y406" s="245">
        <v>2894330</v>
      </c>
      <c r="Z406" s="190">
        <v>45778</v>
      </c>
      <c r="AA406" s="190">
        <v>45808</v>
      </c>
      <c r="AB406" s="245">
        <v>675344</v>
      </c>
      <c r="AC406" s="190">
        <v>45809</v>
      </c>
      <c r="AD406" s="190">
        <v>45815</v>
      </c>
      <c r="AE406" s="272"/>
      <c r="AF406" s="190"/>
      <c r="AG406" s="190"/>
      <c r="AH406" s="458"/>
      <c r="AI406" s="196"/>
      <c r="AJ406" s="196"/>
      <c r="BI406" s="192" t="s">
        <v>278</v>
      </c>
      <c r="BJ406" s="187" t="s">
        <v>332</v>
      </c>
      <c r="BK406" s="192" t="s">
        <v>280</v>
      </c>
      <c r="BL406" s="189">
        <v>254</v>
      </c>
      <c r="BM406" s="190">
        <v>45699.841851851852</v>
      </c>
      <c r="BN406" s="208">
        <v>422477985</v>
      </c>
      <c r="BO406" s="203">
        <v>781</v>
      </c>
      <c r="BP406" s="190">
        <v>45699</v>
      </c>
      <c r="BQ406" s="204">
        <v>11287887</v>
      </c>
      <c r="CS406" s="197" t="s">
        <v>2704</v>
      </c>
      <c r="CT406" s="198">
        <v>1014302460</v>
      </c>
      <c r="CU406" s="203">
        <v>27</v>
      </c>
      <c r="CV406" s="203" t="s">
        <v>1062</v>
      </c>
      <c r="CY406" s="192">
        <v>8299</v>
      </c>
      <c r="CZ406" s="192" t="s">
        <v>290</v>
      </c>
      <c r="DA406" s="201">
        <f t="shared" si="19"/>
        <v>11287887</v>
      </c>
      <c r="DB406" s="221">
        <f t="shared" si="20"/>
        <v>0</v>
      </c>
      <c r="DC406" s="201">
        <f t="shared" si="18"/>
        <v>0</v>
      </c>
      <c r="DZ406" s="278" t="s">
        <v>2705</v>
      </c>
      <c r="EA406" s="134" t="s">
        <v>271</v>
      </c>
      <c r="EB406" s="130">
        <v>17346234</v>
      </c>
      <c r="EC406" s="168">
        <v>45840</v>
      </c>
    </row>
    <row r="407" spans="1:133" ht="14.4" x14ac:dyDescent="0.3">
      <c r="A407" s="242" t="s">
        <v>436</v>
      </c>
      <c r="B407" s="242" t="s">
        <v>2706</v>
      </c>
      <c r="C407" s="243"/>
      <c r="D407" s="242" t="s">
        <v>436</v>
      </c>
      <c r="E407" s="242"/>
      <c r="F407" s="242"/>
      <c r="G407" s="244"/>
      <c r="H407" s="450"/>
      <c r="I407" s="242"/>
      <c r="J407" s="244"/>
      <c r="K407" s="244"/>
      <c r="L407" s="242"/>
      <c r="M407" s="242"/>
      <c r="N407" s="242"/>
      <c r="O407" s="209"/>
      <c r="P407" s="245"/>
      <c r="Q407" s="200"/>
      <c r="R407" s="190"/>
      <c r="S407" s="245"/>
      <c r="T407" s="128"/>
      <c r="U407" s="128"/>
      <c r="V407" s="245"/>
      <c r="W407" s="190"/>
      <c r="X407" s="190"/>
      <c r="Y407" s="245"/>
      <c r="Z407" s="190"/>
      <c r="AA407" s="190"/>
      <c r="AB407" s="245"/>
      <c r="AC407" s="190"/>
      <c r="AD407" s="190"/>
      <c r="AE407" s="272"/>
      <c r="AF407" s="190"/>
      <c r="AG407" s="190"/>
      <c r="AH407" s="458"/>
      <c r="AI407" s="196"/>
      <c r="AJ407" s="196"/>
      <c r="BI407" s="192"/>
      <c r="BJ407" s="187"/>
      <c r="BK407" s="192"/>
      <c r="BL407" s="189"/>
      <c r="BM407" s="190"/>
      <c r="BN407" s="208"/>
      <c r="BO407" s="203"/>
      <c r="BP407" s="190"/>
      <c r="BQ407" s="204"/>
      <c r="CS407" s="197"/>
      <c r="CT407" s="199"/>
      <c r="CU407" s="203"/>
      <c r="CV407" s="203"/>
      <c r="CY407" s="192"/>
      <c r="CZ407" s="192"/>
      <c r="DA407" s="201"/>
      <c r="DB407" s="221"/>
      <c r="DC407" s="201"/>
      <c r="DZ407" s="278"/>
      <c r="EA407" s="134"/>
      <c r="EB407" s="130" t="e">
        <v>#N/A</v>
      </c>
      <c r="EC407" s="168" t="e">
        <v>#N/A</v>
      </c>
    </row>
    <row r="408" spans="1:133" ht="14.4" x14ac:dyDescent="0.3">
      <c r="A408" s="242" t="s">
        <v>2707</v>
      </c>
      <c r="B408" s="242" t="s">
        <v>2708</v>
      </c>
      <c r="C408" s="243">
        <v>51732122</v>
      </c>
      <c r="D408" s="242" t="s">
        <v>976</v>
      </c>
      <c r="E408" s="242" t="s">
        <v>291</v>
      </c>
      <c r="F408" s="242" t="s">
        <v>977</v>
      </c>
      <c r="G408" s="244">
        <v>45699</v>
      </c>
      <c r="H408" s="450">
        <v>12655118</v>
      </c>
      <c r="I408" s="242" t="s">
        <v>1523</v>
      </c>
      <c r="J408" s="244">
        <v>45699</v>
      </c>
      <c r="K408" s="244">
        <v>45815</v>
      </c>
      <c r="L408" s="242" t="s">
        <v>288</v>
      </c>
      <c r="M408" s="242" t="s">
        <v>288</v>
      </c>
      <c r="N408" s="242" t="s">
        <v>288</v>
      </c>
      <c r="O408" s="209">
        <v>6</v>
      </c>
      <c r="P408" s="245">
        <v>2163268</v>
      </c>
      <c r="Q408" s="200">
        <v>45699</v>
      </c>
      <c r="R408" s="190">
        <v>45716</v>
      </c>
      <c r="S408" s="245">
        <v>3244902</v>
      </c>
      <c r="T408" s="128">
        <v>45717</v>
      </c>
      <c r="U408" s="128">
        <v>45747</v>
      </c>
      <c r="V408" s="245">
        <v>3244902</v>
      </c>
      <c r="W408" s="190">
        <v>45748</v>
      </c>
      <c r="X408" s="190">
        <v>45777</v>
      </c>
      <c r="Y408" s="245">
        <v>432654</v>
      </c>
      <c r="Z408" s="190">
        <v>45778</v>
      </c>
      <c r="AA408" s="190">
        <v>45781</v>
      </c>
      <c r="AB408" s="245">
        <v>1838778</v>
      </c>
      <c r="AC408" s="190">
        <v>45883</v>
      </c>
      <c r="AD408" s="190">
        <v>45900</v>
      </c>
      <c r="AE408" s="272">
        <v>1730614</v>
      </c>
      <c r="AF408" s="190">
        <v>45901</v>
      </c>
      <c r="AG408" s="190">
        <v>45916</v>
      </c>
      <c r="AH408" s="458"/>
      <c r="AI408" s="196"/>
      <c r="AJ408" s="196"/>
      <c r="BI408" s="192" t="s">
        <v>278</v>
      </c>
      <c r="BJ408" s="187" t="s">
        <v>332</v>
      </c>
      <c r="BK408" s="192" t="s">
        <v>280</v>
      </c>
      <c r="BL408" s="189">
        <v>254</v>
      </c>
      <c r="BM408" s="190">
        <v>45699.841851851852</v>
      </c>
      <c r="BN408" s="208">
        <v>422477985</v>
      </c>
      <c r="BO408" s="203">
        <v>777</v>
      </c>
      <c r="BP408" s="190">
        <v>45699</v>
      </c>
      <c r="BQ408" s="204">
        <v>12655118</v>
      </c>
      <c r="CK408" s="283">
        <v>1</v>
      </c>
      <c r="CL408" s="169">
        <v>45782</v>
      </c>
      <c r="CM408" s="283">
        <v>1</v>
      </c>
      <c r="CN408" s="169">
        <v>45883</v>
      </c>
      <c r="CO408" s="169">
        <v>45916</v>
      </c>
      <c r="CP408" s="169">
        <v>45916</v>
      </c>
      <c r="CS408" s="197" t="s">
        <v>1041</v>
      </c>
      <c r="CT408" s="199">
        <v>51732122</v>
      </c>
      <c r="CU408" s="203">
        <v>27</v>
      </c>
      <c r="CV408" s="203" t="s">
        <v>1063</v>
      </c>
      <c r="CY408" s="192">
        <v>7490</v>
      </c>
      <c r="CZ408" s="192" t="s">
        <v>290</v>
      </c>
      <c r="DA408" s="201">
        <f t="shared" ref="DA408:DA471" si="21">P408+S408+V408+Y408+AB408+AE408+AH408+AK408+AN408+AQ408+AT408+AW408+AZ408+BC408+BF408</f>
        <v>12655118</v>
      </c>
      <c r="DB408" s="221">
        <f t="shared" ref="DB408:DB471" si="22">H408+BZ408-DA408</f>
        <v>0</v>
      </c>
      <c r="DC408" s="201">
        <f t="shared" ref="DC408" si="23">BQ408+CF408-DA408</f>
        <v>0</v>
      </c>
      <c r="DZ408" s="278" t="s">
        <v>2709</v>
      </c>
      <c r="EA408" s="134" t="s">
        <v>271</v>
      </c>
      <c r="EB408" s="130">
        <v>17346234</v>
      </c>
      <c r="EC408" s="168">
        <v>45916</v>
      </c>
    </row>
    <row r="409" spans="1:133" ht="14.4" x14ac:dyDescent="0.3">
      <c r="A409" s="242"/>
      <c r="B409" s="242" t="s">
        <v>2710</v>
      </c>
      <c r="C409" s="248">
        <v>1121852735</v>
      </c>
      <c r="D409" s="247" t="s">
        <v>978</v>
      </c>
      <c r="E409" s="242" t="s">
        <v>292</v>
      </c>
      <c r="F409" s="242" t="s">
        <v>979</v>
      </c>
      <c r="G409" s="244">
        <v>45699</v>
      </c>
      <c r="H409" s="450">
        <v>8964045</v>
      </c>
      <c r="I409" s="242" t="s">
        <v>1523</v>
      </c>
      <c r="J409" s="244">
        <v>45699</v>
      </c>
      <c r="K409" s="244">
        <v>45815</v>
      </c>
      <c r="L409" s="242" t="s">
        <v>288</v>
      </c>
      <c r="M409" s="242" t="s">
        <v>288</v>
      </c>
      <c r="N409" s="242" t="s">
        <v>288</v>
      </c>
      <c r="O409" s="209">
        <v>5</v>
      </c>
      <c r="P409" s="245">
        <v>1532315</v>
      </c>
      <c r="Q409" s="200">
        <v>45699</v>
      </c>
      <c r="R409" s="190">
        <v>45716</v>
      </c>
      <c r="S409" s="245">
        <v>2298473</v>
      </c>
      <c r="T409" s="128">
        <v>45717</v>
      </c>
      <c r="U409" s="128">
        <v>45747</v>
      </c>
      <c r="V409" s="245">
        <v>2298473</v>
      </c>
      <c r="W409" s="190">
        <v>45748</v>
      </c>
      <c r="X409" s="190">
        <v>45777</v>
      </c>
      <c r="Y409" s="245">
        <v>2298473</v>
      </c>
      <c r="Z409" s="190">
        <v>45778</v>
      </c>
      <c r="AA409" s="190">
        <v>45808</v>
      </c>
      <c r="AB409" s="245">
        <v>536311</v>
      </c>
      <c r="AC409" s="190">
        <v>45809</v>
      </c>
      <c r="AD409" s="190">
        <v>45815</v>
      </c>
      <c r="AE409" s="272"/>
      <c r="AF409" s="190"/>
      <c r="AG409" s="190"/>
      <c r="AH409" s="458"/>
      <c r="AI409" s="196"/>
      <c r="AJ409" s="196"/>
      <c r="BI409" s="192" t="s">
        <v>278</v>
      </c>
      <c r="BJ409" s="187" t="s">
        <v>332</v>
      </c>
      <c r="BK409" s="192" t="s">
        <v>280</v>
      </c>
      <c r="BL409" s="189">
        <v>254</v>
      </c>
      <c r="BM409" s="190">
        <v>45699.841851851852</v>
      </c>
      <c r="BN409" s="208">
        <v>422477985</v>
      </c>
      <c r="BO409" s="203">
        <v>794</v>
      </c>
      <c r="BP409" s="190">
        <v>45699</v>
      </c>
      <c r="BQ409" s="204">
        <v>8964045</v>
      </c>
      <c r="CS409" s="212" t="s">
        <v>1042</v>
      </c>
      <c r="CT409" s="126">
        <v>1121852735</v>
      </c>
      <c r="CU409" s="203">
        <v>136</v>
      </c>
      <c r="CV409" s="203" t="s">
        <v>2711</v>
      </c>
      <c r="CY409" s="189">
        <v>8299</v>
      </c>
      <c r="CZ409" s="189" t="s">
        <v>290</v>
      </c>
      <c r="DA409" s="201">
        <f t="shared" si="21"/>
        <v>8964045</v>
      </c>
      <c r="DB409" s="221">
        <f t="shared" si="22"/>
        <v>0</v>
      </c>
      <c r="DC409" s="201">
        <f t="shared" si="18"/>
        <v>0</v>
      </c>
      <c r="DZ409" s="278" t="s">
        <v>2712</v>
      </c>
      <c r="EA409" s="134" t="s">
        <v>273</v>
      </c>
      <c r="EB409" s="130">
        <v>17346234</v>
      </c>
      <c r="EC409" s="168">
        <v>45840</v>
      </c>
    </row>
    <row r="410" spans="1:133" ht="14.4" x14ac:dyDescent="0.3">
      <c r="A410" s="242"/>
      <c r="B410" s="242" t="s">
        <v>2713</v>
      </c>
      <c r="C410" s="243">
        <v>17348238</v>
      </c>
      <c r="D410" s="242" t="s">
        <v>980</v>
      </c>
      <c r="E410" s="242" t="s">
        <v>292</v>
      </c>
      <c r="F410" s="242" t="s">
        <v>981</v>
      </c>
      <c r="G410" s="244">
        <v>45699</v>
      </c>
      <c r="H410" s="450">
        <v>8964045</v>
      </c>
      <c r="I410" s="242" t="s">
        <v>1523</v>
      </c>
      <c r="J410" s="244">
        <v>45699</v>
      </c>
      <c r="K410" s="244">
        <v>45815</v>
      </c>
      <c r="L410" s="242" t="s">
        <v>288</v>
      </c>
      <c r="M410" s="242" t="s">
        <v>288</v>
      </c>
      <c r="N410" s="242" t="s">
        <v>288</v>
      </c>
      <c r="O410" s="209">
        <v>5</v>
      </c>
      <c r="P410" s="245">
        <v>1532315</v>
      </c>
      <c r="Q410" s="200">
        <v>45699</v>
      </c>
      <c r="R410" s="190">
        <v>45716</v>
      </c>
      <c r="S410" s="245">
        <v>2298473</v>
      </c>
      <c r="T410" s="128">
        <v>45717</v>
      </c>
      <c r="U410" s="128">
        <v>45747</v>
      </c>
      <c r="V410" s="245">
        <v>2298473</v>
      </c>
      <c r="W410" s="190">
        <v>45748</v>
      </c>
      <c r="X410" s="190">
        <v>45777</v>
      </c>
      <c r="Y410" s="245">
        <v>2298473</v>
      </c>
      <c r="Z410" s="190">
        <v>45778</v>
      </c>
      <c r="AA410" s="190">
        <v>45808</v>
      </c>
      <c r="AB410" s="245">
        <v>536311</v>
      </c>
      <c r="AC410" s="190">
        <v>45809</v>
      </c>
      <c r="AD410" s="190">
        <v>45815</v>
      </c>
      <c r="AE410" s="272"/>
      <c r="AF410" s="190"/>
      <c r="AG410" s="190"/>
      <c r="AH410" s="458"/>
      <c r="AI410" s="196"/>
      <c r="AJ410" s="196"/>
      <c r="BI410" s="192" t="s">
        <v>278</v>
      </c>
      <c r="BJ410" s="187" t="s">
        <v>332</v>
      </c>
      <c r="BK410" s="192" t="s">
        <v>280</v>
      </c>
      <c r="BL410" s="189">
        <v>254</v>
      </c>
      <c r="BM410" s="190">
        <v>45699.841851851852</v>
      </c>
      <c r="BN410" s="208">
        <v>422477985</v>
      </c>
      <c r="BO410" s="203">
        <v>772</v>
      </c>
      <c r="BP410" s="190">
        <v>45699</v>
      </c>
      <c r="BQ410" s="204">
        <v>8964045</v>
      </c>
      <c r="CS410" s="212" t="s">
        <v>1043</v>
      </c>
      <c r="CT410" s="199">
        <v>17348238</v>
      </c>
      <c r="CU410" s="203">
        <v>136</v>
      </c>
      <c r="CV410" s="203" t="s">
        <v>1064</v>
      </c>
      <c r="CY410" s="189">
        <v>8299</v>
      </c>
      <c r="CZ410" s="189" t="s">
        <v>290</v>
      </c>
      <c r="DA410" s="201">
        <f t="shared" si="21"/>
        <v>8964045</v>
      </c>
      <c r="DB410" s="221">
        <f t="shared" si="22"/>
        <v>0</v>
      </c>
      <c r="DC410" s="201">
        <f t="shared" si="18"/>
        <v>0</v>
      </c>
      <c r="DZ410" s="278" t="s">
        <v>2714</v>
      </c>
      <c r="EA410" s="134" t="s">
        <v>273</v>
      </c>
      <c r="EB410" s="130">
        <v>17346234</v>
      </c>
      <c r="EC410" s="168">
        <v>45840</v>
      </c>
    </row>
    <row r="411" spans="1:133" ht="14.4" x14ac:dyDescent="0.3">
      <c r="A411" s="242" t="s">
        <v>436</v>
      </c>
      <c r="B411" s="242" t="s">
        <v>2715</v>
      </c>
      <c r="C411" s="243"/>
      <c r="D411" s="242" t="s">
        <v>436</v>
      </c>
      <c r="E411" s="242"/>
      <c r="F411" s="242"/>
      <c r="G411" s="244"/>
      <c r="H411" s="450"/>
      <c r="I411" s="242"/>
      <c r="J411" s="244"/>
      <c r="K411" s="244"/>
      <c r="L411" s="242"/>
      <c r="M411" s="242"/>
      <c r="N411" s="242"/>
      <c r="O411" s="209"/>
      <c r="P411" s="245"/>
      <c r="Q411" s="200"/>
      <c r="R411" s="190"/>
      <c r="S411" s="245"/>
      <c r="T411" s="128"/>
      <c r="U411" s="128"/>
      <c r="V411" s="245"/>
      <c r="W411" s="190"/>
      <c r="X411" s="190"/>
      <c r="Y411" s="245"/>
      <c r="Z411" s="190"/>
      <c r="AA411" s="190"/>
      <c r="AB411" s="245"/>
      <c r="AC411" s="190"/>
      <c r="AD411" s="190"/>
      <c r="AE411" s="272"/>
      <c r="AF411" s="190"/>
      <c r="AG411" s="190"/>
      <c r="AH411" s="458"/>
      <c r="AI411" s="196"/>
      <c r="AJ411" s="196"/>
      <c r="BI411" s="192"/>
      <c r="BJ411" s="187"/>
      <c r="BK411" s="192"/>
      <c r="BL411" s="189"/>
      <c r="BM411" s="190"/>
      <c r="BN411" s="208"/>
      <c r="BO411" s="203"/>
      <c r="BP411" s="190"/>
      <c r="BQ411" s="204"/>
      <c r="CS411" s="238"/>
      <c r="CT411" s="180"/>
      <c r="CU411" s="203"/>
      <c r="CV411" s="203"/>
      <c r="CY411" s="189"/>
      <c r="CZ411" s="189"/>
      <c r="DA411" s="201"/>
      <c r="DB411" s="221"/>
      <c r="DC411" s="201"/>
      <c r="DZ411" s="278"/>
      <c r="EA411" s="134"/>
      <c r="EB411" s="130" t="e">
        <v>#N/A</v>
      </c>
      <c r="EC411" s="168" t="e">
        <v>#N/A</v>
      </c>
    </row>
    <row r="412" spans="1:133" ht="14.4" x14ac:dyDescent="0.3">
      <c r="A412" s="242"/>
      <c r="B412" s="242" t="s">
        <v>2716</v>
      </c>
      <c r="C412" s="243">
        <v>1123431080</v>
      </c>
      <c r="D412" s="242" t="s">
        <v>2717</v>
      </c>
      <c r="E412" s="242" t="s">
        <v>292</v>
      </c>
      <c r="F412" s="242" t="s">
        <v>979</v>
      </c>
      <c r="G412" s="244">
        <v>45699</v>
      </c>
      <c r="H412" s="450">
        <v>8964045</v>
      </c>
      <c r="I412" s="242" t="s">
        <v>1523</v>
      </c>
      <c r="J412" s="244">
        <v>45699</v>
      </c>
      <c r="K412" s="244">
        <v>45815</v>
      </c>
      <c r="L412" s="242" t="s">
        <v>288</v>
      </c>
      <c r="M412" s="242" t="s">
        <v>288</v>
      </c>
      <c r="N412" s="242" t="s">
        <v>288</v>
      </c>
      <c r="O412" s="209">
        <v>5</v>
      </c>
      <c r="P412" s="245">
        <v>1532315</v>
      </c>
      <c r="Q412" s="200">
        <v>45699</v>
      </c>
      <c r="R412" s="190">
        <v>45716</v>
      </c>
      <c r="S412" s="245">
        <v>2298473</v>
      </c>
      <c r="T412" s="128">
        <v>45717</v>
      </c>
      <c r="U412" s="128">
        <v>45747</v>
      </c>
      <c r="V412" s="245">
        <v>2298473</v>
      </c>
      <c r="W412" s="190">
        <v>45748</v>
      </c>
      <c r="X412" s="190">
        <v>45777</v>
      </c>
      <c r="Y412" s="245">
        <v>2298473</v>
      </c>
      <c r="Z412" s="190">
        <v>45778</v>
      </c>
      <c r="AA412" s="190">
        <v>45808</v>
      </c>
      <c r="AB412" s="245">
        <v>536311</v>
      </c>
      <c r="AC412" s="190">
        <v>45809</v>
      </c>
      <c r="AD412" s="190">
        <v>45815</v>
      </c>
      <c r="AE412" s="272"/>
      <c r="AF412" s="190"/>
      <c r="AG412" s="190"/>
      <c r="AH412" s="458"/>
      <c r="AI412" s="196"/>
      <c r="AJ412" s="196"/>
      <c r="BI412" s="192" t="s">
        <v>278</v>
      </c>
      <c r="BJ412" s="187" t="s">
        <v>332</v>
      </c>
      <c r="BK412" s="192" t="s">
        <v>280</v>
      </c>
      <c r="BL412" s="189">
        <v>254</v>
      </c>
      <c r="BM412" s="190">
        <v>45699.841851851852</v>
      </c>
      <c r="BN412" s="208">
        <v>422477985</v>
      </c>
      <c r="BO412" s="203">
        <v>817</v>
      </c>
      <c r="BP412" s="190">
        <v>45699</v>
      </c>
      <c r="BQ412" s="204">
        <v>8964045</v>
      </c>
      <c r="CS412" s="222" t="s">
        <v>1042</v>
      </c>
      <c r="CT412" s="199">
        <v>1123431080</v>
      </c>
      <c r="CU412" s="203">
        <v>136</v>
      </c>
      <c r="CV412" s="203" t="s">
        <v>2711</v>
      </c>
      <c r="CY412" s="192">
        <v>8299</v>
      </c>
      <c r="CZ412" s="192" t="s">
        <v>290</v>
      </c>
      <c r="DA412" s="201">
        <f t="shared" si="21"/>
        <v>8964045</v>
      </c>
      <c r="DB412" s="221">
        <f t="shared" si="22"/>
        <v>0</v>
      </c>
      <c r="DC412" s="201">
        <f t="shared" si="18"/>
        <v>0</v>
      </c>
      <c r="DZ412" s="278" t="s">
        <v>2718</v>
      </c>
      <c r="EA412" s="134" t="s">
        <v>273</v>
      </c>
      <c r="EB412" s="130">
        <v>17346234</v>
      </c>
      <c r="EC412" s="168">
        <v>45840</v>
      </c>
    </row>
    <row r="413" spans="1:133" ht="14.4" x14ac:dyDescent="0.3">
      <c r="A413" s="242" t="s">
        <v>436</v>
      </c>
      <c r="B413" s="242" t="s">
        <v>2719</v>
      </c>
      <c r="C413" s="243"/>
      <c r="D413" s="242" t="s">
        <v>436</v>
      </c>
      <c r="E413" s="242"/>
      <c r="F413" s="242"/>
      <c r="G413" s="244"/>
      <c r="H413" s="450"/>
      <c r="I413" s="242"/>
      <c r="J413" s="244"/>
      <c r="K413" s="244"/>
      <c r="L413" s="242"/>
      <c r="M413" s="242"/>
      <c r="N413" s="242"/>
      <c r="O413" s="209"/>
      <c r="P413" s="245"/>
      <c r="Q413" s="200"/>
      <c r="R413" s="190"/>
      <c r="S413" s="245"/>
      <c r="T413" s="128"/>
      <c r="U413" s="128"/>
      <c r="V413" s="245"/>
      <c r="W413" s="190"/>
      <c r="X413" s="190"/>
      <c r="Y413" s="245"/>
      <c r="Z413" s="190"/>
      <c r="AA413" s="190"/>
      <c r="AB413" s="245"/>
      <c r="AC413" s="190"/>
      <c r="AD413" s="190"/>
      <c r="AE413" s="272"/>
      <c r="AF413" s="190"/>
      <c r="AG413" s="190"/>
      <c r="AH413" s="458"/>
      <c r="AI413" s="196"/>
      <c r="AJ413" s="196"/>
      <c r="BI413" s="192"/>
      <c r="BJ413" s="187"/>
      <c r="BK413" s="192"/>
      <c r="BL413" s="189"/>
      <c r="BM413" s="190"/>
      <c r="BN413" s="208"/>
      <c r="BO413" s="203"/>
      <c r="BP413" s="190"/>
      <c r="BQ413" s="204"/>
      <c r="CS413" s="222"/>
      <c r="CT413" s="198"/>
      <c r="CU413" s="203"/>
      <c r="CV413" s="203"/>
      <c r="CY413" s="192"/>
      <c r="CZ413" s="192"/>
      <c r="DA413" s="201"/>
      <c r="DB413" s="221"/>
      <c r="DC413" s="201"/>
      <c r="DZ413" s="278"/>
      <c r="EA413" s="134"/>
      <c r="EB413" s="130" t="e">
        <v>#N/A</v>
      </c>
      <c r="EC413" s="168" t="e">
        <v>#N/A</v>
      </c>
    </row>
    <row r="414" spans="1:133" ht="14.4" x14ac:dyDescent="0.3">
      <c r="A414" s="242"/>
      <c r="B414" s="242" t="s">
        <v>2720</v>
      </c>
      <c r="C414" s="243">
        <v>1098795027</v>
      </c>
      <c r="D414" s="242" t="s">
        <v>2721</v>
      </c>
      <c r="E414" s="242" t="s">
        <v>292</v>
      </c>
      <c r="F414" s="242" t="s">
        <v>979</v>
      </c>
      <c r="G414" s="244">
        <v>45699</v>
      </c>
      <c r="H414" s="450">
        <v>8964045</v>
      </c>
      <c r="I414" s="242" t="s">
        <v>1523</v>
      </c>
      <c r="J414" s="244">
        <v>45699</v>
      </c>
      <c r="K414" s="244">
        <v>45815</v>
      </c>
      <c r="L414" s="242" t="s">
        <v>288</v>
      </c>
      <c r="M414" s="242" t="s">
        <v>288</v>
      </c>
      <c r="N414" s="242" t="s">
        <v>288</v>
      </c>
      <c r="O414" s="209">
        <v>5</v>
      </c>
      <c r="P414" s="245">
        <v>1532315</v>
      </c>
      <c r="Q414" s="200">
        <v>45699</v>
      </c>
      <c r="R414" s="190">
        <v>45716</v>
      </c>
      <c r="S414" s="245">
        <v>2298473</v>
      </c>
      <c r="T414" s="128">
        <v>45717</v>
      </c>
      <c r="U414" s="128">
        <v>45747</v>
      </c>
      <c r="V414" s="245">
        <v>2298473</v>
      </c>
      <c r="W414" s="190">
        <v>45748</v>
      </c>
      <c r="X414" s="190">
        <v>45777</v>
      </c>
      <c r="Y414" s="245">
        <v>2298473</v>
      </c>
      <c r="Z414" s="190">
        <v>45778</v>
      </c>
      <c r="AA414" s="190">
        <v>45808</v>
      </c>
      <c r="AB414" s="245">
        <v>536311</v>
      </c>
      <c r="AC414" s="190">
        <v>45809</v>
      </c>
      <c r="AD414" s="190">
        <v>45815</v>
      </c>
      <c r="AE414" s="272"/>
      <c r="AF414" s="190"/>
      <c r="AG414" s="190"/>
      <c r="AH414" s="458"/>
      <c r="AI414" s="196"/>
      <c r="AJ414" s="196"/>
      <c r="BI414" s="192" t="s">
        <v>278</v>
      </c>
      <c r="BJ414" s="187" t="s">
        <v>332</v>
      </c>
      <c r="BK414" s="192" t="s">
        <v>280</v>
      </c>
      <c r="BL414" s="189">
        <v>254</v>
      </c>
      <c r="BM414" s="190">
        <v>45699.841851851852</v>
      </c>
      <c r="BN414" s="208">
        <v>422477985</v>
      </c>
      <c r="BO414" s="203">
        <v>788</v>
      </c>
      <c r="BP414" s="190">
        <v>45699</v>
      </c>
      <c r="BQ414" s="204">
        <v>8964045</v>
      </c>
      <c r="CS414" s="197" t="s">
        <v>1044</v>
      </c>
      <c r="CT414" s="274">
        <v>1098795027</v>
      </c>
      <c r="CU414" s="203">
        <v>598</v>
      </c>
      <c r="CV414" s="203" t="s">
        <v>2711</v>
      </c>
      <c r="CY414" s="192">
        <v>8299</v>
      </c>
      <c r="CZ414" s="192" t="s">
        <v>290</v>
      </c>
      <c r="DA414" s="201">
        <f t="shared" si="21"/>
        <v>8964045</v>
      </c>
      <c r="DB414" s="221">
        <f t="shared" si="22"/>
        <v>0</v>
      </c>
      <c r="DC414" s="201">
        <f t="shared" si="18"/>
        <v>0</v>
      </c>
      <c r="DZ414" s="278" t="s">
        <v>2722</v>
      </c>
      <c r="EA414" s="134" t="s">
        <v>273</v>
      </c>
      <c r="EB414" s="130">
        <v>17346234</v>
      </c>
      <c r="EC414" s="168">
        <v>45840</v>
      </c>
    </row>
    <row r="415" spans="1:133" ht="14.4" x14ac:dyDescent="0.3">
      <c r="A415" s="242"/>
      <c r="B415" s="242" t="s">
        <v>2723</v>
      </c>
      <c r="C415" s="243">
        <v>1121934944</v>
      </c>
      <c r="D415" s="242" t="s">
        <v>984</v>
      </c>
      <c r="E415" s="242" t="s">
        <v>292</v>
      </c>
      <c r="F415" s="242" t="s">
        <v>983</v>
      </c>
      <c r="G415" s="244">
        <v>45699</v>
      </c>
      <c r="H415" s="450">
        <v>8964045</v>
      </c>
      <c r="I415" s="242" t="s">
        <v>1523</v>
      </c>
      <c r="J415" s="244">
        <v>45699</v>
      </c>
      <c r="K415" s="244">
        <v>45815</v>
      </c>
      <c r="L415" s="242" t="s">
        <v>288</v>
      </c>
      <c r="M415" s="242" t="s">
        <v>288</v>
      </c>
      <c r="N415" s="242" t="s">
        <v>288</v>
      </c>
      <c r="O415" s="209">
        <v>5</v>
      </c>
      <c r="P415" s="245">
        <v>1532315</v>
      </c>
      <c r="Q415" s="200">
        <v>45699</v>
      </c>
      <c r="R415" s="190">
        <v>45716</v>
      </c>
      <c r="S415" s="245">
        <v>2298473</v>
      </c>
      <c r="T415" s="128">
        <v>45717</v>
      </c>
      <c r="U415" s="128">
        <v>45747</v>
      </c>
      <c r="V415" s="245">
        <v>2298473</v>
      </c>
      <c r="W415" s="190">
        <v>45748</v>
      </c>
      <c r="X415" s="190">
        <v>45777</v>
      </c>
      <c r="Y415" s="245">
        <v>2298473</v>
      </c>
      <c r="Z415" s="190">
        <v>45778</v>
      </c>
      <c r="AA415" s="190">
        <v>45808</v>
      </c>
      <c r="AB415" s="245">
        <v>536311</v>
      </c>
      <c r="AC415" s="190">
        <v>45809</v>
      </c>
      <c r="AD415" s="190">
        <v>45815</v>
      </c>
      <c r="AE415" s="272"/>
      <c r="AF415" s="190"/>
      <c r="AG415" s="190"/>
      <c r="AH415" s="458"/>
      <c r="AI415" s="196"/>
      <c r="AJ415" s="196"/>
      <c r="BI415" s="192" t="s">
        <v>278</v>
      </c>
      <c r="BJ415" s="187" t="s">
        <v>332</v>
      </c>
      <c r="BK415" s="192" t="s">
        <v>280</v>
      </c>
      <c r="BL415" s="189">
        <v>254</v>
      </c>
      <c r="BM415" s="190">
        <v>45699.841851851852</v>
      </c>
      <c r="BN415" s="208">
        <v>422477985</v>
      </c>
      <c r="BO415" s="203">
        <v>804</v>
      </c>
      <c r="BP415" s="190">
        <v>45699</v>
      </c>
      <c r="BQ415" s="204">
        <v>8964045</v>
      </c>
      <c r="CS415" s="179" t="s">
        <v>1380</v>
      </c>
      <c r="CT415" s="198">
        <v>1121934944</v>
      </c>
      <c r="CU415" s="203">
        <v>136</v>
      </c>
      <c r="CV415" s="203" t="s">
        <v>2479</v>
      </c>
      <c r="CY415" s="192">
        <v>8299</v>
      </c>
      <c r="CZ415" s="192" t="s">
        <v>290</v>
      </c>
      <c r="DA415" s="201">
        <f t="shared" si="21"/>
        <v>8964045</v>
      </c>
      <c r="DB415" s="221">
        <f t="shared" si="22"/>
        <v>0</v>
      </c>
      <c r="DC415" s="201">
        <f t="shared" si="18"/>
        <v>0</v>
      </c>
      <c r="DZ415" s="278" t="s">
        <v>2724</v>
      </c>
      <c r="EA415" s="134" t="s">
        <v>273</v>
      </c>
      <c r="EB415" s="130">
        <v>17346234</v>
      </c>
      <c r="EC415" s="168">
        <v>45840</v>
      </c>
    </row>
    <row r="416" spans="1:133" ht="14.4" x14ac:dyDescent="0.3">
      <c r="A416" s="242"/>
      <c r="B416" s="242" t="s">
        <v>2725</v>
      </c>
      <c r="C416" s="243">
        <v>1121935132</v>
      </c>
      <c r="D416" s="242" t="s">
        <v>985</v>
      </c>
      <c r="E416" s="247" t="s">
        <v>292</v>
      </c>
      <c r="F416" s="242" t="s">
        <v>986</v>
      </c>
      <c r="G416" s="244">
        <v>45699</v>
      </c>
      <c r="H416" s="450">
        <v>8964045</v>
      </c>
      <c r="I416" s="242" t="s">
        <v>1523</v>
      </c>
      <c r="J416" s="244">
        <v>45699</v>
      </c>
      <c r="K416" s="244">
        <v>45815</v>
      </c>
      <c r="L416" s="242" t="s">
        <v>288</v>
      </c>
      <c r="M416" s="242" t="s">
        <v>288</v>
      </c>
      <c r="N416" s="242" t="s">
        <v>288</v>
      </c>
      <c r="O416" s="209">
        <v>5</v>
      </c>
      <c r="P416" s="245">
        <v>1532315</v>
      </c>
      <c r="Q416" s="200">
        <v>45699</v>
      </c>
      <c r="R416" s="190">
        <v>45716</v>
      </c>
      <c r="S416" s="245">
        <v>2298473</v>
      </c>
      <c r="T416" s="128">
        <v>45717</v>
      </c>
      <c r="U416" s="128">
        <v>45747</v>
      </c>
      <c r="V416" s="245">
        <v>2298473</v>
      </c>
      <c r="W416" s="190">
        <v>45748</v>
      </c>
      <c r="X416" s="190">
        <v>45777</v>
      </c>
      <c r="Y416" s="245">
        <v>2298473</v>
      </c>
      <c r="Z416" s="190">
        <v>45778</v>
      </c>
      <c r="AA416" s="190">
        <v>45808</v>
      </c>
      <c r="AB416" s="245">
        <v>536311</v>
      </c>
      <c r="AC416" s="190">
        <v>45809</v>
      </c>
      <c r="AD416" s="190">
        <v>45815</v>
      </c>
      <c r="AE416" s="272"/>
      <c r="AF416" s="190"/>
      <c r="AG416" s="190"/>
      <c r="AH416" s="458"/>
      <c r="AI416" s="196"/>
      <c r="AJ416" s="196"/>
      <c r="BI416" s="192" t="s">
        <v>278</v>
      </c>
      <c r="BJ416" s="187" t="s">
        <v>332</v>
      </c>
      <c r="BK416" s="192" t="s">
        <v>280</v>
      </c>
      <c r="BL416" s="189">
        <v>254</v>
      </c>
      <c r="BM416" s="190">
        <v>45699.841851851852</v>
      </c>
      <c r="BN416" s="208">
        <v>422477985</v>
      </c>
      <c r="BO416" s="203">
        <v>805</v>
      </c>
      <c r="BP416" s="190">
        <v>45699</v>
      </c>
      <c r="BQ416" s="204">
        <v>8964045</v>
      </c>
      <c r="CS416" s="197" t="s">
        <v>1045</v>
      </c>
      <c r="CT416" s="125">
        <v>1121935132</v>
      </c>
      <c r="CU416" s="203">
        <v>136</v>
      </c>
      <c r="CV416" s="203" t="s">
        <v>806</v>
      </c>
      <c r="CY416" s="192">
        <v>8299</v>
      </c>
      <c r="CZ416" s="192" t="s">
        <v>290</v>
      </c>
      <c r="DA416" s="201">
        <f t="shared" si="21"/>
        <v>8964045</v>
      </c>
      <c r="DB416" s="221">
        <f t="shared" si="22"/>
        <v>0</v>
      </c>
      <c r="DC416" s="201">
        <f t="shared" si="18"/>
        <v>0</v>
      </c>
      <c r="DZ416" s="278" t="s">
        <v>2726</v>
      </c>
      <c r="EA416" s="134" t="s">
        <v>273</v>
      </c>
      <c r="EB416" s="130">
        <v>17346234</v>
      </c>
      <c r="EC416" s="168">
        <v>45840</v>
      </c>
    </row>
    <row r="417" spans="1:133" ht="14.4" x14ac:dyDescent="0.3">
      <c r="A417" s="242"/>
      <c r="B417" s="242" t="s">
        <v>2727</v>
      </c>
      <c r="C417" s="243">
        <v>1116233513</v>
      </c>
      <c r="D417" s="242" t="s">
        <v>987</v>
      </c>
      <c r="E417" s="242" t="s">
        <v>292</v>
      </c>
      <c r="F417" s="242" t="s">
        <v>983</v>
      </c>
      <c r="G417" s="244">
        <v>45699</v>
      </c>
      <c r="H417" s="450">
        <v>8964045</v>
      </c>
      <c r="I417" s="242" t="s">
        <v>1523</v>
      </c>
      <c r="J417" s="244">
        <v>45699</v>
      </c>
      <c r="K417" s="244">
        <v>45815</v>
      </c>
      <c r="L417" s="242" t="s">
        <v>288</v>
      </c>
      <c r="M417" s="242" t="s">
        <v>288</v>
      </c>
      <c r="N417" s="242" t="s">
        <v>288</v>
      </c>
      <c r="O417" s="209">
        <v>5</v>
      </c>
      <c r="P417" s="245">
        <v>1532315</v>
      </c>
      <c r="Q417" s="200">
        <v>45699</v>
      </c>
      <c r="R417" s="190">
        <v>45716</v>
      </c>
      <c r="S417" s="245">
        <v>2298473</v>
      </c>
      <c r="T417" s="128">
        <v>45717</v>
      </c>
      <c r="U417" s="128">
        <v>45747</v>
      </c>
      <c r="V417" s="245">
        <v>2298473</v>
      </c>
      <c r="W417" s="190">
        <v>45748</v>
      </c>
      <c r="X417" s="190">
        <v>45777</v>
      </c>
      <c r="Y417" s="245">
        <v>2298473</v>
      </c>
      <c r="Z417" s="190">
        <v>45778</v>
      </c>
      <c r="AA417" s="190">
        <v>45808</v>
      </c>
      <c r="AB417" s="245">
        <v>536311</v>
      </c>
      <c r="AC417" s="190">
        <v>45809</v>
      </c>
      <c r="AD417" s="190">
        <v>45815</v>
      </c>
      <c r="AE417" s="272"/>
      <c r="AF417" s="190"/>
      <c r="AG417" s="190"/>
      <c r="AH417" s="458"/>
      <c r="AI417" s="196"/>
      <c r="AJ417" s="196"/>
      <c r="BI417" s="192" t="s">
        <v>278</v>
      </c>
      <c r="BJ417" s="187" t="s">
        <v>332</v>
      </c>
      <c r="BK417" s="192" t="s">
        <v>280</v>
      </c>
      <c r="BL417" s="189">
        <v>254</v>
      </c>
      <c r="BM417" s="190">
        <v>45699.841851851852</v>
      </c>
      <c r="BN417" s="208">
        <v>422477985</v>
      </c>
      <c r="BO417" s="203">
        <v>789</v>
      </c>
      <c r="BP417" s="190">
        <v>45699</v>
      </c>
      <c r="BQ417" s="204">
        <v>8964045</v>
      </c>
      <c r="CS417" s="179" t="s">
        <v>1380</v>
      </c>
      <c r="CT417" s="198">
        <v>1116233513</v>
      </c>
      <c r="CU417" s="203">
        <v>136</v>
      </c>
      <c r="CV417" s="203" t="s">
        <v>2479</v>
      </c>
      <c r="CY417" s="192">
        <v>7490</v>
      </c>
      <c r="CZ417" s="192" t="s">
        <v>290</v>
      </c>
      <c r="DA417" s="201">
        <f t="shared" si="21"/>
        <v>8964045</v>
      </c>
      <c r="DB417" s="221">
        <f t="shared" si="22"/>
        <v>0</v>
      </c>
      <c r="DC417" s="201">
        <f t="shared" si="18"/>
        <v>0</v>
      </c>
      <c r="DZ417" s="278" t="s">
        <v>2728</v>
      </c>
      <c r="EA417" s="134" t="s">
        <v>273</v>
      </c>
      <c r="EB417" s="130">
        <v>17346234</v>
      </c>
      <c r="EC417" s="168">
        <v>45840</v>
      </c>
    </row>
    <row r="418" spans="1:133" ht="14.4" x14ac:dyDescent="0.3">
      <c r="A418" s="242"/>
      <c r="B418" s="242" t="s">
        <v>2729</v>
      </c>
      <c r="C418" s="243">
        <v>1121955626</v>
      </c>
      <c r="D418" s="242" t="s">
        <v>988</v>
      </c>
      <c r="E418" s="242" t="s">
        <v>292</v>
      </c>
      <c r="F418" s="242" t="s">
        <v>983</v>
      </c>
      <c r="G418" s="244">
        <v>45699</v>
      </c>
      <c r="H418" s="450">
        <v>8964045</v>
      </c>
      <c r="I418" s="242" t="s">
        <v>1523</v>
      </c>
      <c r="J418" s="244">
        <v>45699</v>
      </c>
      <c r="K418" s="244">
        <v>45815</v>
      </c>
      <c r="L418" s="242" t="s">
        <v>288</v>
      </c>
      <c r="M418" s="242" t="s">
        <v>288</v>
      </c>
      <c r="N418" s="242" t="s">
        <v>288</v>
      </c>
      <c r="O418" s="209">
        <v>5</v>
      </c>
      <c r="P418" s="245">
        <v>1532315</v>
      </c>
      <c r="Q418" s="200">
        <v>45699</v>
      </c>
      <c r="R418" s="190">
        <v>45716</v>
      </c>
      <c r="S418" s="245">
        <v>2298473</v>
      </c>
      <c r="T418" s="128">
        <v>45717</v>
      </c>
      <c r="U418" s="128">
        <v>45747</v>
      </c>
      <c r="V418" s="245">
        <v>2298473</v>
      </c>
      <c r="W418" s="190">
        <v>45748</v>
      </c>
      <c r="X418" s="190">
        <v>45777</v>
      </c>
      <c r="Y418" s="245">
        <v>2298473</v>
      </c>
      <c r="Z418" s="190">
        <v>45778</v>
      </c>
      <c r="AA418" s="190">
        <v>45808</v>
      </c>
      <c r="AB418" s="245">
        <v>536311</v>
      </c>
      <c r="AC418" s="190">
        <v>45809</v>
      </c>
      <c r="AD418" s="190">
        <v>45815</v>
      </c>
      <c r="AE418" s="272"/>
      <c r="AF418" s="190"/>
      <c r="AG418" s="190"/>
      <c r="AH418" s="458"/>
      <c r="AI418" s="196"/>
      <c r="AJ418" s="196"/>
      <c r="BI418" s="192" t="s">
        <v>278</v>
      </c>
      <c r="BJ418" s="187" t="s">
        <v>332</v>
      </c>
      <c r="BK418" s="192" t="s">
        <v>280</v>
      </c>
      <c r="BL418" s="189">
        <v>254</v>
      </c>
      <c r="BM418" s="190">
        <v>45699.841851851852</v>
      </c>
      <c r="BN418" s="208">
        <v>422477985</v>
      </c>
      <c r="BO418" s="203">
        <v>809</v>
      </c>
      <c r="BP418" s="190">
        <v>45699</v>
      </c>
      <c r="BQ418" s="204">
        <v>8964045</v>
      </c>
      <c r="CS418" s="179" t="s">
        <v>1380</v>
      </c>
      <c r="CT418" s="199">
        <v>1121955626</v>
      </c>
      <c r="CU418" s="203">
        <v>136</v>
      </c>
      <c r="CV418" s="203" t="s">
        <v>2479</v>
      </c>
      <c r="CY418" s="192">
        <v>7490</v>
      </c>
      <c r="CZ418" s="192" t="s">
        <v>290</v>
      </c>
      <c r="DA418" s="201">
        <f t="shared" si="21"/>
        <v>8964045</v>
      </c>
      <c r="DB418" s="221">
        <f t="shared" si="22"/>
        <v>0</v>
      </c>
      <c r="DC418" s="201">
        <f t="shared" si="18"/>
        <v>0</v>
      </c>
      <c r="DZ418" s="278" t="s">
        <v>2730</v>
      </c>
      <c r="EA418" s="134" t="s">
        <v>273</v>
      </c>
      <c r="EB418" s="130">
        <v>17346234</v>
      </c>
      <c r="EC418" s="168">
        <v>45840</v>
      </c>
    </row>
    <row r="419" spans="1:133" ht="14.4" x14ac:dyDescent="0.3">
      <c r="A419" s="242"/>
      <c r="B419" s="242" t="s">
        <v>2731</v>
      </c>
      <c r="C419" s="243">
        <v>1095822674</v>
      </c>
      <c r="D419" s="242" t="s">
        <v>989</v>
      </c>
      <c r="E419" s="242" t="s">
        <v>291</v>
      </c>
      <c r="F419" s="242" t="s">
        <v>990</v>
      </c>
      <c r="G419" s="244">
        <v>45699</v>
      </c>
      <c r="H419" s="450">
        <v>12655118</v>
      </c>
      <c r="I419" s="242" t="s">
        <v>1523</v>
      </c>
      <c r="J419" s="244">
        <v>45699</v>
      </c>
      <c r="K419" s="244">
        <v>45815</v>
      </c>
      <c r="L419" s="242" t="s">
        <v>288</v>
      </c>
      <c r="M419" s="242" t="s">
        <v>288</v>
      </c>
      <c r="N419" s="242" t="s">
        <v>288</v>
      </c>
      <c r="O419" s="209">
        <v>5</v>
      </c>
      <c r="P419" s="245">
        <v>2163268</v>
      </c>
      <c r="Q419" s="200">
        <v>45699</v>
      </c>
      <c r="R419" s="190">
        <v>45716</v>
      </c>
      <c r="S419" s="245">
        <v>3244902</v>
      </c>
      <c r="T419" s="128">
        <v>45717</v>
      </c>
      <c r="U419" s="128">
        <v>45747</v>
      </c>
      <c r="V419" s="245">
        <v>3244902</v>
      </c>
      <c r="W419" s="190">
        <v>45748</v>
      </c>
      <c r="X419" s="190">
        <v>45777</v>
      </c>
      <c r="Y419" s="245">
        <v>3244902</v>
      </c>
      <c r="Z419" s="190">
        <v>45778</v>
      </c>
      <c r="AA419" s="190">
        <v>45808</v>
      </c>
      <c r="AB419" s="245">
        <v>757144</v>
      </c>
      <c r="AC419" s="190">
        <v>45809</v>
      </c>
      <c r="AD419" s="190">
        <v>45815</v>
      </c>
      <c r="AE419" s="272"/>
      <c r="AF419" s="190"/>
      <c r="AG419" s="190"/>
      <c r="AH419" s="458"/>
      <c r="AI419" s="196"/>
      <c r="AJ419" s="196"/>
      <c r="BI419" s="192" t="s">
        <v>278</v>
      </c>
      <c r="BJ419" s="187" t="s">
        <v>332</v>
      </c>
      <c r="BK419" s="192" t="s">
        <v>280</v>
      </c>
      <c r="BL419" s="189">
        <v>254</v>
      </c>
      <c r="BM419" s="190">
        <v>45699.841851851852</v>
      </c>
      <c r="BN419" s="208">
        <v>422477985</v>
      </c>
      <c r="BO419" s="203">
        <v>786</v>
      </c>
      <c r="BP419" s="190">
        <v>45699</v>
      </c>
      <c r="BQ419" s="204">
        <v>12655118</v>
      </c>
      <c r="CS419" s="197" t="s">
        <v>1046</v>
      </c>
      <c r="CT419" s="198">
        <v>1095822674</v>
      </c>
      <c r="CU419" s="203">
        <v>136</v>
      </c>
      <c r="CV419" s="203" t="s">
        <v>2711</v>
      </c>
      <c r="CY419" s="192">
        <v>7490</v>
      </c>
      <c r="CZ419" s="192" t="s">
        <v>290</v>
      </c>
      <c r="DA419" s="201">
        <f t="shared" si="21"/>
        <v>12655118</v>
      </c>
      <c r="DB419" s="221">
        <f t="shared" si="22"/>
        <v>0</v>
      </c>
      <c r="DC419" s="201">
        <f t="shared" si="18"/>
        <v>0</v>
      </c>
      <c r="DZ419" s="278" t="s">
        <v>2732</v>
      </c>
      <c r="EA419" s="134" t="s">
        <v>273</v>
      </c>
      <c r="EB419" s="130">
        <v>17346234</v>
      </c>
      <c r="EC419" s="168">
        <v>45840</v>
      </c>
    </row>
    <row r="420" spans="1:133" ht="14.4" x14ac:dyDescent="0.3">
      <c r="A420" s="242"/>
      <c r="B420" s="242" t="s">
        <v>2733</v>
      </c>
      <c r="C420" s="243">
        <v>1096482067</v>
      </c>
      <c r="D420" s="242" t="s">
        <v>991</v>
      </c>
      <c r="E420" s="242" t="s">
        <v>292</v>
      </c>
      <c r="F420" s="242" t="s">
        <v>992</v>
      </c>
      <c r="G420" s="244">
        <v>45699</v>
      </c>
      <c r="H420" s="450">
        <v>8964045</v>
      </c>
      <c r="I420" s="242" t="s">
        <v>1523</v>
      </c>
      <c r="J420" s="244">
        <v>45699</v>
      </c>
      <c r="K420" s="244">
        <v>45815</v>
      </c>
      <c r="L420" s="242" t="s">
        <v>288</v>
      </c>
      <c r="M420" s="242" t="s">
        <v>288</v>
      </c>
      <c r="N420" s="242" t="s">
        <v>288</v>
      </c>
      <c r="O420" s="209">
        <v>5</v>
      </c>
      <c r="P420" s="245">
        <v>1532315</v>
      </c>
      <c r="Q420" s="200">
        <v>45699</v>
      </c>
      <c r="R420" s="190">
        <v>45716</v>
      </c>
      <c r="S420" s="245">
        <v>2298473</v>
      </c>
      <c r="T420" s="128">
        <v>45717</v>
      </c>
      <c r="U420" s="128">
        <v>45747</v>
      </c>
      <c r="V420" s="245">
        <v>2298473</v>
      </c>
      <c r="W420" s="190">
        <v>45748</v>
      </c>
      <c r="X420" s="190">
        <v>45777</v>
      </c>
      <c r="Y420" s="245">
        <v>2298473</v>
      </c>
      <c r="Z420" s="190">
        <v>45778</v>
      </c>
      <c r="AA420" s="190">
        <v>45808</v>
      </c>
      <c r="AB420" s="245">
        <v>536311</v>
      </c>
      <c r="AC420" s="190">
        <v>45809</v>
      </c>
      <c r="AD420" s="190">
        <v>45815</v>
      </c>
      <c r="AE420" s="272"/>
      <c r="AF420" s="190"/>
      <c r="AG420" s="190"/>
      <c r="AH420" s="458"/>
      <c r="AI420" s="196"/>
      <c r="AJ420" s="196"/>
      <c r="BI420" s="192" t="s">
        <v>278</v>
      </c>
      <c r="BJ420" s="187" t="s">
        <v>332</v>
      </c>
      <c r="BK420" s="192" t="s">
        <v>280</v>
      </c>
      <c r="BL420" s="189">
        <v>254</v>
      </c>
      <c r="BM420" s="190">
        <v>45699.841851851852</v>
      </c>
      <c r="BN420" s="208">
        <v>422477985</v>
      </c>
      <c r="BO420" s="203">
        <v>787</v>
      </c>
      <c r="BP420" s="190">
        <v>45699</v>
      </c>
      <c r="BQ420" s="204">
        <v>8964045</v>
      </c>
      <c r="CS420" s="179" t="s">
        <v>1047</v>
      </c>
      <c r="CT420" s="198">
        <v>1096482067</v>
      </c>
      <c r="CU420" s="203">
        <v>136</v>
      </c>
      <c r="CV420" s="203" t="s">
        <v>2734</v>
      </c>
      <c r="CY420" s="192">
        <v>8299</v>
      </c>
      <c r="CZ420" s="192" t="s">
        <v>290</v>
      </c>
      <c r="DA420" s="201">
        <f t="shared" si="21"/>
        <v>8964045</v>
      </c>
      <c r="DB420" s="221">
        <f t="shared" si="22"/>
        <v>0</v>
      </c>
      <c r="DC420" s="201">
        <f t="shared" si="18"/>
        <v>0</v>
      </c>
      <c r="DZ420" s="278" t="s">
        <v>2735</v>
      </c>
      <c r="EA420" s="134" t="s">
        <v>273</v>
      </c>
      <c r="EB420" s="130">
        <v>17346234</v>
      </c>
      <c r="EC420" s="168">
        <v>45840</v>
      </c>
    </row>
    <row r="421" spans="1:133" ht="14.4" x14ac:dyDescent="0.3">
      <c r="A421" s="242"/>
      <c r="B421" s="242" t="s">
        <v>2736</v>
      </c>
      <c r="C421" s="248">
        <v>1122130378</v>
      </c>
      <c r="D421" s="247" t="s">
        <v>995</v>
      </c>
      <c r="E421" s="242" t="s">
        <v>292</v>
      </c>
      <c r="F421" s="242" t="s">
        <v>996</v>
      </c>
      <c r="G421" s="244">
        <v>45699</v>
      </c>
      <c r="H421" s="450">
        <v>8964045</v>
      </c>
      <c r="I421" s="242" t="s">
        <v>1523</v>
      </c>
      <c r="J421" s="244">
        <v>45699</v>
      </c>
      <c r="K421" s="244">
        <v>45815</v>
      </c>
      <c r="L421" s="242" t="s">
        <v>288</v>
      </c>
      <c r="M421" s="242" t="s">
        <v>288</v>
      </c>
      <c r="N421" s="242" t="s">
        <v>288</v>
      </c>
      <c r="O421" s="209">
        <v>5</v>
      </c>
      <c r="P421" s="245">
        <v>1532315</v>
      </c>
      <c r="Q421" s="200">
        <v>45699</v>
      </c>
      <c r="R421" s="190">
        <v>45716</v>
      </c>
      <c r="S421" s="245">
        <v>2298473</v>
      </c>
      <c r="T421" s="128">
        <v>45717</v>
      </c>
      <c r="U421" s="128">
        <v>45747</v>
      </c>
      <c r="V421" s="245">
        <v>2298473</v>
      </c>
      <c r="W421" s="190">
        <v>45748</v>
      </c>
      <c r="X421" s="190">
        <v>45777</v>
      </c>
      <c r="Y421" s="245">
        <v>2298473</v>
      </c>
      <c r="Z421" s="190">
        <v>45778</v>
      </c>
      <c r="AA421" s="190">
        <v>45808</v>
      </c>
      <c r="AB421" s="245">
        <v>536311</v>
      </c>
      <c r="AC421" s="190">
        <v>45809</v>
      </c>
      <c r="AD421" s="190">
        <v>45815</v>
      </c>
      <c r="AE421" s="272"/>
      <c r="AF421" s="190"/>
      <c r="AG421" s="190"/>
      <c r="AH421" s="458"/>
      <c r="AI421" s="196"/>
      <c r="AJ421" s="196"/>
      <c r="BI421" s="192" t="s">
        <v>278</v>
      </c>
      <c r="BJ421" s="187" t="s">
        <v>332</v>
      </c>
      <c r="BK421" s="192" t="s">
        <v>280</v>
      </c>
      <c r="BL421" s="189">
        <v>254</v>
      </c>
      <c r="BM421" s="190">
        <v>45699.841851851852</v>
      </c>
      <c r="BN421" s="208">
        <v>422477985</v>
      </c>
      <c r="BO421" s="203">
        <v>814</v>
      </c>
      <c r="BP421" s="190">
        <v>45699</v>
      </c>
      <c r="BQ421" s="204">
        <v>8964045</v>
      </c>
      <c r="CS421" s="212" t="s">
        <v>1049</v>
      </c>
      <c r="CT421" s="199">
        <v>1122130378</v>
      </c>
      <c r="CU421" s="203">
        <v>136</v>
      </c>
      <c r="CV421" s="203" t="s">
        <v>1066</v>
      </c>
      <c r="CY421" s="189">
        <v>9511</v>
      </c>
      <c r="CZ421" s="189" t="s">
        <v>932</v>
      </c>
      <c r="DA421" s="201">
        <f t="shared" si="21"/>
        <v>8964045</v>
      </c>
      <c r="DB421" s="221">
        <f t="shared" si="22"/>
        <v>0</v>
      </c>
      <c r="DC421" s="201">
        <f t="shared" si="18"/>
        <v>0</v>
      </c>
      <c r="DZ421" s="278" t="s">
        <v>2737</v>
      </c>
      <c r="EA421" s="134" t="s">
        <v>273</v>
      </c>
      <c r="EB421" s="130">
        <v>17346234</v>
      </c>
      <c r="EC421" s="168">
        <v>45840</v>
      </c>
    </row>
    <row r="422" spans="1:133" ht="14.4" x14ac:dyDescent="0.3">
      <c r="A422" s="242"/>
      <c r="B422" s="242" t="s">
        <v>2738</v>
      </c>
      <c r="C422" s="248">
        <v>1122138438</v>
      </c>
      <c r="D422" s="247" t="s">
        <v>2739</v>
      </c>
      <c r="E422" s="242" t="s">
        <v>292</v>
      </c>
      <c r="F422" s="242" t="s">
        <v>996</v>
      </c>
      <c r="G422" s="244">
        <v>45699</v>
      </c>
      <c r="H422" s="450">
        <v>8964045</v>
      </c>
      <c r="I422" s="242" t="s">
        <v>1523</v>
      </c>
      <c r="J422" s="244">
        <v>45699</v>
      </c>
      <c r="K422" s="244">
        <v>45815</v>
      </c>
      <c r="L422" s="242" t="s">
        <v>288</v>
      </c>
      <c r="M422" s="242" t="s">
        <v>288</v>
      </c>
      <c r="N422" s="242" t="s">
        <v>288</v>
      </c>
      <c r="O422" s="209">
        <v>5</v>
      </c>
      <c r="P422" s="245">
        <v>1532315</v>
      </c>
      <c r="Q422" s="200">
        <v>45699</v>
      </c>
      <c r="R422" s="190">
        <v>45716</v>
      </c>
      <c r="S422" s="245">
        <v>2298473</v>
      </c>
      <c r="T422" s="128">
        <v>45717</v>
      </c>
      <c r="U422" s="128">
        <v>45747</v>
      </c>
      <c r="V422" s="245">
        <v>2298473</v>
      </c>
      <c r="W422" s="190">
        <v>45748</v>
      </c>
      <c r="X422" s="190">
        <v>45777</v>
      </c>
      <c r="Y422" s="245">
        <v>2298473</v>
      </c>
      <c r="Z422" s="190">
        <v>45778</v>
      </c>
      <c r="AA422" s="190">
        <v>45808</v>
      </c>
      <c r="AB422" s="245">
        <v>536311</v>
      </c>
      <c r="AC422" s="190">
        <v>45809</v>
      </c>
      <c r="AD422" s="190">
        <v>45815</v>
      </c>
      <c r="AE422" s="272"/>
      <c r="AF422" s="190"/>
      <c r="AG422" s="190"/>
      <c r="AH422" s="458"/>
      <c r="AI422" s="196"/>
      <c r="AJ422" s="196"/>
      <c r="BI422" s="192" t="s">
        <v>278</v>
      </c>
      <c r="BJ422" s="187" t="s">
        <v>332</v>
      </c>
      <c r="BK422" s="192" t="s">
        <v>280</v>
      </c>
      <c r="BL422" s="189">
        <v>254</v>
      </c>
      <c r="BM422" s="190">
        <v>45699.841851851852</v>
      </c>
      <c r="BN422" s="208">
        <v>422477985</v>
      </c>
      <c r="BO422" s="203">
        <v>816</v>
      </c>
      <c r="BP422" s="190">
        <v>45699</v>
      </c>
      <c r="BQ422" s="204">
        <v>8964045</v>
      </c>
      <c r="CS422" s="212" t="s">
        <v>1049</v>
      </c>
      <c r="CT422" s="199">
        <v>1122138438</v>
      </c>
      <c r="CU422" s="203">
        <v>136</v>
      </c>
      <c r="CV422" s="203" t="s">
        <v>1066</v>
      </c>
      <c r="CY422" s="192">
        <v>7490</v>
      </c>
      <c r="CZ422" s="192" t="s">
        <v>290</v>
      </c>
      <c r="DA422" s="201">
        <f t="shared" si="21"/>
        <v>8964045</v>
      </c>
      <c r="DB422" s="221">
        <f t="shared" si="22"/>
        <v>0</v>
      </c>
      <c r="DC422" s="201">
        <f t="shared" si="18"/>
        <v>0</v>
      </c>
      <c r="DZ422" s="278" t="s">
        <v>2740</v>
      </c>
      <c r="EA422" s="134" t="s">
        <v>273</v>
      </c>
      <c r="EB422" s="130">
        <v>17346234</v>
      </c>
      <c r="EC422" s="168">
        <v>45840</v>
      </c>
    </row>
    <row r="423" spans="1:133" ht="14.4" x14ac:dyDescent="0.3">
      <c r="A423" s="242"/>
      <c r="B423" s="242" t="s">
        <v>2741</v>
      </c>
      <c r="C423" s="243">
        <v>1006903578</v>
      </c>
      <c r="D423" s="242" t="s">
        <v>997</v>
      </c>
      <c r="E423" s="242" t="s">
        <v>292</v>
      </c>
      <c r="F423" s="242" t="s">
        <v>996</v>
      </c>
      <c r="G423" s="244">
        <v>45699</v>
      </c>
      <c r="H423" s="450">
        <v>8964045</v>
      </c>
      <c r="I423" s="242" t="s">
        <v>1523</v>
      </c>
      <c r="J423" s="244">
        <v>45699</v>
      </c>
      <c r="K423" s="244">
        <v>45815</v>
      </c>
      <c r="L423" s="242" t="s">
        <v>288</v>
      </c>
      <c r="M423" s="242" t="s">
        <v>288</v>
      </c>
      <c r="N423" s="242" t="s">
        <v>288</v>
      </c>
      <c r="O423" s="209">
        <v>5</v>
      </c>
      <c r="P423" s="245">
        <v>1532315</v>
      </c>
      <c r="Q423" s="200">
        <v>45699</v>
      </c>
      <c r="R423" s="190">
        <v>45716</v>
      </c>
      <c r="S423" s="245">
        <v>2298473</v>
      </c>
      <c r="T423" s="128">
        <v>45717</v>
      </c>
      <c r="U423" s="128">
        <v>45747</v>
      </c>
      <c r="V423" s="245">
        <v>2298473</v>
      </c>
      <c r="W423" s="190">
        <v>45748</v>
      </c>
      <c r="X423" s="190">
        <v>45777</v>
      </c>
      <c r="Y423" s="245">
        <v>2298473</v>
      </c>
      <c r="Z423" s="190">
        <v>45778</v>
      </c>
      <c r="AA423" s="190">
        <v>45808</v>
      </c>
      <c r="AB423" s="245">
        <v>536311</v>
      </c>
      <c r="AC423" s="190">
        <v>45809</v>
      </c>
      <c r="AD423" s="190">
        <v>45815</v>
      </c>
      <c r="AE423" s="272"/>
      <c r="AF423" s="190"/>
      <c r="AG423" s="190"/>
      <c r="AH423" s="458"/>
      <c r="AI423" s="196"/>
      <c r="AJ423" s="196"/>
      <c r="BI423" s="192" t="s">
        <v>278</v>
      </c>
      <c r="BJ423" s="187" t="s">
        <v>332</v>
      </c>
      <c r="BK423" s="192" t="s">
        <v>280</v>
      </c>
      <c r="BL423" s="189">
        <v>254</v>
      </c>
      <c r="BM423" s="190">
        <v>45699.841851851852</v>
      </c>
      <c r="BN423" s="208">
        <v>422477985</v>
      </c>
      <c r="BO423" s="203">
        <v>779</v>
      </c>
      <c r="BP423" s="190">
        <v>45699</v>
      </c>
      <c r="BQ423" s="204">
        <v>8964045</v>
      </c>
      <c r="CS423" s="197" t="s">
        <v>1049</v>
      </c>
      <c r="CT423" s="199">
        <v>1006903578</v>
      </c>
      <c r="CU423" s="203">
        <v>598</v>
      </c>
      <c r="CV423" s="203" t="s">
        <v>1066</v>
      </c>
      <c r="CY423" s="192">
        <v>7490</v>
      </c>
      <c r="CZ423" s="192" t="s">
        <v>290</v>
      </c>
      <c r="DA423" s="201">
        <f t="shared" si="21"/>
        <v>8964045</v>
      </c>
      <c r="DB423" s="221">
        <f t="shared" si="22"/>
        <v>0</v>
      </c>
      <c r="DC423" s="201">
        <f t="shared" si="18"/>
        <v>0</v>
      </c>
      <c r="DZ423" s="278" t="s">
        <v>2742</v>
      </c>
      <c r="EA423" s="134" t="s">
        <v>273</v>
      </c>
      <c r="EB423" s="130">
        <v>17346234</v>
      </c>
      <c r="EC423" s="168">
        <v>45840</v>
      </c>
    </row>
    <row r="424" spans="1:133" ht="14.4" x14ac:dyDescent="0.3">
      <c r="A424" s="242"/>
      <c r="B424" s="242" t="s">
        <v>2743</v>
      </c>
      <c r="C424" s="243">
        <v>1121957235</v>
      </c>
      <c r="D424" s="242" t="s">
        <v>2744</v>
      </c>
      <c r="E424" s="242" t="s">
        <v>292</v>
      </c>
      <c r="F424" s="242" t="s">
        <v>996</v>
      </c>
      <c r="G424" s="244">
        <v>45699</v>
      </c>
      <c r="H424" s="450">
        <v>8964045</v>
      </c>
      <c r="I424" s="242" t="s">
        <v>1523</v>
      </c>
      <c r="J424" s="244">
        <v>45699</v>
      </c>
      <c r="K424" s="244">
        <v>45815</v>
      </c>
      <c r="L424" s="242" t="s">
        <v>288</v>
      </c>
      <c r="M424" s="242" t="s">
        <v>288</v>
      </c>
      <c r="N424" s="242" t="s">
        <v>288</v>
      </c>
      <c r="O424" s="209">
        <v>5</v>
      </c>
      <c r="P424" s="245">
        <v>1532315</v>
      </c>
      <c r="Q424" s="200">
        <v>45699</v>
      </c>
      <c r="R424" s="190">
        <v>45716</v>
      </c>
      <c r="S424" s="245">
        <v>2298473</v>
      </c>
      <c r="T424" s="128">
        <v>45717</v>
      </c>
      <c r="U424" s="128">
        <v>45747</v>
      </c>
      <c r="V424" s="245">
        <v>2298473</v>
      </c>
      <c r="W424" s="190">
        <v>45748</v>
      </c>
      <c r="X424" s="190">
        <v>45777</v>
      </c>
      <c r="Y424" s="245">
        <v>2298473</v>
      </c>
      <c r="Z424" s="190">
        <v>45778</v>
      </c>
      <c r="AA424" s="190">
        <v>45808</v>
      </c>
      <c r="AB424" s="245">
        <v>536311</v>
      </c>
      <c r="AC424" s="190">
        <v>45809</v>
      </c>
      <c r="AD424" s="190">
        <v>45815</v>
      </c>
      <c r="AE424" s="272"/>
      <c r="AF424" s="190"/>
      <c r="AG424" s="190"/>
      <c r="AH424" s="458"/>
      <c r="AI424" s="196"/>
      <c r="AJ424" s="196"/>
      <c r="BI424" s="192" t="s">
        <v>278</v>
      </c>
      <c r="BJ424" s="187" t="s">
        <v>332</v>
      </c>
      <c r="BK424" s="192" t="s">
        <v>280</v>
      </c>
      <c r="BL424" s="189">
        <v>254</v>
      </c>
      <c r="BM424" s="190">
        <v>45699.841851851852</v>
      </c>
      <c r="BN424" s="208">
        <v>422477985</v>
      </c>
      <c r="BO424" s="203">
        <v>810</v>
      </c>
      <c r="BP424" s="190">
        <v>45699</v>
      </c>
      <c r="BQ424" s="204">
        <v>8964045</v>
      </c>
      <c r="CS424" s="212" t="s">
        <v>1049</v>
      </c>
      <c r="CT424" s="274">
        <v>1121957235.0999999</v>
      </c>
      <c r="CU424" s="203">
        <v>136</v>
      </c>
      <c r="CV424" s="203" t="s">
        <v>1066</v>
      </c>
      <c r="CY424" s="192">
        <v>7490</v>
      </c>
      <c r="CZ424" s="192" t="s">
        <v>290</v>
      </c>
      <c r="DA424" s="201">
        <f t="shared" si="21"/>
        <v>8964045</v>
      </c>
      <c r="DB424" s="221">
        <f t="shared" si="22"/>
        <v>0</v>
      </c>
      <c r="DC424" s="201">
        <f t="shared" si="18"/>
        <v>0</v>
      </c>
      <c r="DZ424" s="278" t="s">
        <v>2745</v>
      </c>
      <c r="EA424" s="134" t="s">
        <v>273</v>
      </c>
      <c r="EB424" s="130">
        <v>17346234</v>
      </c>
      <c r="EC424" s="168">
        <v>45840</v>
      </c>
    </row>
    <row r="425" spans="1:133" ht="14.4" x14ac:dyDescent="0.3">
      <c r="A425" s="247"/>
      <c r="B425" s="242" t="s">
        <v>2746</v>
      </c>
      <c r="C425" s="248">
        <v>1121959728</v>
      </c>
      <c r="D425" s="247" t="s">
        <v>998</v>
      </c>
      <c r="E425" s="242" t="s">
        <v>292</v>
      </c>
      <c r="F425" s="242" t="s">
        <v>2161</v>
      </c>
      <c r="G425" s="244">
        <v>45699</v>
      </c>
      <c r="H425" s="450">
        <v>11798828</v>
      </c>
      <c r="I425" s="242" t="s">
        <v>1610</v>
      </c>
      <c r="J425" s="244">
        <v>45699</v>
      </c>
      <c r="K425" s="244">
        <v>45852</v>
      </c>
      <c r="L425" s="242" t="s">
        <v>288</v>
      </c>
      <c r="M425" s="242" t="s">
        <v>288</v>
      </c>
      <c r="N425" s="242" t="s">
        <v>288</v>
      </c>
      <c r="O425" s="209">
        <v>6</v>
      </c>
      <c r="P425" s="245">
        <v>1532315</v>
      </c>
      <c r="Q425" s="200">
        <v>45699</v>
      </c>
      <c r="R425" s="190">
        <v>45716</v>
      </c>
      <c r="S425" s="245">
        <v>2298473</v>
      </c>
      <c r="T425" s="128">
        <v>45717</v>
      </c>
      <c r="U425" s="128">
        <v>45747</v>
      </c>
      <c r="V425" s="245">
        <v>2298473</v>
      </c>
      <c r="W425" s="190">
        <v>45748</v>
      </c>
      <c r="X425" s="190">
        <v>45777</v>
      </c>
      <c r="Y425" s="245">
        <v>2298473</v>
      </c>
      <c r="Z425" s="190">
        <v>45778</v>
      </c>
      <c r="AA425" s="190">
        <v>45808</v>
      </c>
      <c r="AB425" s="245">
        <v>2298473</v>
      </c>
      <c r="AC425" s="190">
        <v>45809</v>
      </c>
      <c r="AD425" s="190">
        <v>45838</v>
      </c>
      <c r="AE425" s="272">
        <v>1072621</v>
      </c>
      <c r="AF425" s="190">
        <v>45839</v>
      </c>
      <c r="AG425" s="190">
        <v>45852</v>
      </c>
      <c r="AH425" s="458"/>
      <c r="AI425" s="190"/>
      <c r="AJ425" s="190"/>
      <c r="BI425" s="187" t="s">
        <v>704</v>
      </c>
      <c r="BJ425" s="193" t="s">
        <v>705</v>
      </c>
      <c r="BK425" s="187" t="s">
        <v>706</v>
      </c>
      <c r="BL425" s="189">
        <v>193</v>
      </c>
      <c r="BM425" s="190">
        <v>45691</v>
      </c>
      <c r="BN425" s="208">
        <v>12411754</v>
      </c>
      <c r="BO425" s="203">
        <v>821</v>
      </c>
      <c r="BP425" s="190">
        <v>45699</v>
      </c>
      <c r="BQ425" s="204">
        <v>11798828</v>
      </c>
      <c r="CS425" s="197" t="s">
        <v>2747</v>
      </c>
      <c r="CT425" s="198">
        <v>1121959728</v>
      </c>
      <c r="CU425" s="203">
        <v>732</v>
      </c>
      <c r="CV425" s="203" t="s">
        <v>777</v>
      </c>
      <c r="CY425" s="192">
        <v>8299</v>
      </c>
      <c r="CZ425" s="192" t="s">
        <v>290</v>
      </c>
      <c r="DA425" s="201">
        <f t="shared" si="21"/>
        <v>11798828</v>
      </c>
      <c r="DB425" s="221">
        <f t="shared" si="22"/>
        <v>0</v>
      </c>
      <c r="DC425" s="201">
        <f t="shared" si="18"/>
        <v>0</v>
      </c>
      <c r="DZ425" s="278" t="s">
        <v>2748</v>
      </c>
      <c r="EA425" s="134"/>
      <c r="EB425" s="130">
        <v>86062346</v>
      </c>
      <c r="EC425" s="168">
        <v>45852</v>
      </c>
    </row>
    <row r="426" spans="1:133" ht="14.4" x14ac:dyDescent="0.3">
      <c r="A426" s="242" t="s">
        <v>309</v>
      </c>
      <c r="B426" s="242" t="s">
        <v>2749</v>
      </c>
      <c r="C426" s="243">
        <v>1121937745</v>
      </c>
      <c r="D426" s="242" t="s">
        <v>999</v>
      </c>
      <c r="E426" s="242" t="s">
        <v>291</v>
      </c>
      <c r="F426" s="242" t="s">
        <v>1000</v>
      </c>
      <c r="G426" s="244">
        <v>45699</v>
      </c>
      <c r="H426" s="450">
        <v>8869399</v>
      </c>
      <c r="I426" s="242" t="s">
        <v>1443</v>
      </c>
      <c r="J426" s="244">
        <v>45699</v>
      </c>
      <c r="K426" s="244">
        <v>45779</v>
      </c>
      <c r="L426" s="242" t="s">
        <v>288</v>
      </c>
      <c r="M426" s="242" t="s">
        <v>288</v>
      </c>
      <c r="N426" s="242" t="s">
        <v>288</v>
      </c>
      <c r="O426" s="209">
        <v>5</v>
      </c>
      <c r="P426" s="245">
        <v>2163268</v>
      </c>
      <c r="Q426" s="200">
        <v>45699</v>
      </c>
      <c r="R426" s="190">
        <v>45716</v>
      </c>
      <c r="S426" s="245">
        <v>3244902</v>
      </c>
      <c r="T426" s="128">
        <v>45717</v>
      </c>
      <c r="U426" s="128">
        <v>45747</v>
      </c>
      <c r="V426" s="272">
        <v>3461229</v>
      </c>
      <c r="W426" s="190">
        <v>45748</v>
      </c>
      <c r="X426" s="190">
        <v>45779</v>
      </c>
      <c r="Y426" s="245">
        <v>3028575</v>
      </c>
      <c r="Z426" s="190">
        <v>45780</v>
      </c>
      <c r="AA426" s="190">
        <v>45808</v>
      </c>
      <c r="AB426" s="245">
        <v>865307</v>
      </c>
      <c r="AC426" s="190">
        <v>45809</v>
      </c>
      <c r="AD426" s="190">
        <v>45816</v>
      </c>
      <c r="AE426" s="272"/>
      <c r="AF426" s="190"/>
      <c r="AG426" s="190"/>
      <c r="AH426" s="458"/>
      <c r="AI426" s="196"/>
      <c r="AJ426" s="196"/>
      <c r="BI426" s="192" t="s">
        <v>278</v>
      </c>
      <c r="BJ426" s="187" t="s">
        <v>332</v>
      </c>
      <c r="BK426" s="192" t="s">
        <v>280</v>
      </c>
      <c r="BL426" s="189">
        <v>254</v>
      </c>
      <c r="BM426" s="190">
        <v>45699.841851851852</v>
      </c>
      <c r="BN426" s="208">
        <v>422477985</v>
      </c>
      <c r="BO426" s="203">
        <v>806</v>
      </c>
      <c r="BP426" s="190">
        <v>45699</v>
      </c>
      <c r="BQ426" s="204">
        <v>8964045</v>
      </c>
      <c r="BR426" s="242">
        <v>1</v>
      </c>
      <c r="BS426" s="244">
        <v>45777</v>
      </c>
      <c r="BT426" s="244">
        <v>45780</v>
      </c>
      <c r="BU426" s="244">
        <v>45816</v>
      </c>
      <c r="BV426" s="242" t="s">
        <v>2750</v>
      </c>
      <c r="BW426" s="242" t="s">
        <v>2751</v>
      </c>
      <c r="BX426" s="242">
        <v>1</v>
      </c>
      <c r="BY426" s="244">
        <v>45777</v>
      </c>
      <c r="BZ426" s="243">
        <v>3893882</v>
      </c>
      <c r="CA426" s="189">
        <v>953</v>
      </c>
      <c r="CB426" s="190">
        <v>45777</v>
      </c>
      <c r="CC426" s="293">
        <v>3893882</v>
      </c>
      <c r="CD426" s="189">
        <v>2762</v>
      </c>
      <c r="CE426" s="190">
        <v>45777</v>
      </c>
      <c r="CF426" s="293">
        <v>3893882</v>
      </c>
      <c r="CP426" s="169">
        <v>45816</v>
      </c>
      <c r="CS426" s="197" t="s">
        <v>1050</v>
      </c>
      <c r="CT426" s="199">
        <v>1121937745</v>
      </c>
      <c r="CU426" s="203">
        <v>82</v>
      </c>
      <c r="CV426" s="203" t="s">
        <v>2752</v>
      </c>
      <c r="CW426" s="189">
        <v>82</v>
      </c>
      <c r="CX426" s="189">
        <v>280103305</v>
      </c>
      <c r="CY426" s="192">
        <v>7490</v>
      </c>
      <c r="CZ426" s="192" t="s">
        <v>290</v>
      </c>
      <c r="DA426" s="201">
        <f t="shared" si="21"/>
        <v>12763281</v>
      </c>
      <c r="DB426" s="221">
        <f t="shared" si="22"/>
        <v>0</v>
      </c>
      <c r="DC426" s="201">
        <f t="shared" si="18"/>
        <v>94646</v>
      </c>
      <c r="DI426" s="168">
        <v>45816</v>
      </c>
      <c r="DZ426" s="278" t="s">
        <v>2753</v>
      </c>
      <c r="EA426" s="134" t="s">
        <v>282</v>
      </c>
      <c r="EB426" s="130">
        <v>17346234</v>
      </c>
      <c r="EC426" s="168">
        <v>45840</v>
      </c>
    </row>
    <row r="427" spans="1:133" ht="14.4" x14ac:dyDescent="0.3">
      <c r="A427" s="242"/>
      <c r="B427" s="242" t="s">
        <v>2754</v>
      </c>
      <c r="C427" s="243">
        <v>1071169129</v>
      </c>
      <c r="D427" s="242" t="s">
        <v>1002</v>
      </c>
      <c r="E427" s="242" t="s">
        <v>292</v>
      </c>
      <c r="F427" s="242" t="s">
        <v>1003</v>
      </c>
      <c r="G427" s="244">
        <v>45699</v>
      </c>
      <c r="H427" s="450">
        <v>8964045</v>
      </c>
      <c r="I427" s="242" t="s">
        <v>1523</v>
      </c>
      <c r="J427" s="244">
        <v>45699</v>
      </c>
      <c r="K427" s="244">
        <v>45815</v>
      </c>
      <c r="L427" s="242" t="s">
        <v>288</v>
      </c>
      <c r="M427" s="242" t="s">
        <v>288</v>
      </c>
      <c r="N427" s="242" t="s">
        <v>288</v>
      </c>
      <c r="O427" s="209">
        <v>5</v>
      </c>
      <c r="P427" s="245">
        <v>1532315</v>
      </c>
      <c r="Q427" s="200">
        <v>45699</v>
      </c>
      <c r="R427" s="190">
        <v>45716</v>
      </c>
      <c r="S427" s="245">
        <v>2298473</v>
      </c>
      <c r="T427" s="128">
        <v>45717</v>
      </c>
      <c r="U427" s="128">
        <v>45747</v>
      </c>
      <c r="V427" s="245">
        <v>2298473</v>
      </c>
      <c r="W427" s="190">
        <v>45748</v>
      </c>
      <c r="X427" s="190">
        <v>45777</v>
      </c>
      <c r="Y427" s="245">
        <v>2298473</v>
      </c>
      <c r="Z427" s="190">
        <v>45778</v>
      </c>
      <c r="AA427" s="190">
        <v>45808</v>
      </c>
      <c r="AB427" s="245">
        <v>536311</v>
      </c>
      <c r="AC427" s="190">
        <v>45809</v>
      </c>
      <c r="AD427" s="190">
        <v>45815</v>
      </c>
      <c r="AE427" s="272"/>
      <c r="AF427" s="190"/>
      <c r="AG427" s="190"/>
      <c r="AH427" s="458"/>
      <c r="AI427" s="196"/>
      <c r="AJ427" s="196"/>
      <c r="BI427" s="192" t="s">
        <v>278</v>
      </c>
      <c r="BJ427" s="187" t="s">
        <v>332</v>
      </c>
      <c r="BK427" s="192" t="s">
        <v>280</v>
      </c>
      <c r="BL427" s="189">
        <v>254</v>
      </c>
      <c r="BM427" s="190">
        <v>45699.841851851852</v>
      </c>
      <c r="BN427" s="208">
        <v>422477985</v>
      </c>
      <c r="BO427" s="203">
        <v>784</v>
      </c>
      <c r="BP427" s="190">
        <v>45699</v>
      </c>
      <c r="BQ427" s="204">
        <v>8964045</v>
      </c>
      <c r="CS427" s="214" t="s">
        <v>1052</v>
      </c>
      <c r="CT427" s="198">
        <v>1071169129.7</v>
      </c>
      <c r="CU427" s="203">
        <v>54</v>
      </c>
      <c r="CV427" s="203" t="s">
        <v>1067</v>
      </c>
      <c r="CY427" s="192">
        <v>8299</v>
      </c>
      <c r="CZ427" s="192" t="s">
        <v>290</v>
      </c>
      <c r="DA427" s="201">
        <f t="shared" si="21"/>
        <v>8964045</v>
      </c>
      <c r="DB427" s="221">
        <f t="shared" si="22"/>
        <v>0</v>
      </c>
      <c r="DC427" s="201">
        <f t="shared" si="18"/>
        <v>0</v>
      </c>
      <c r="DZ427" s="278" t="s">
        <v>2755</v>
      </c>
      <c r="EA427" s="134" t="s">
        <v>299</v>
      </c>
      <c r="EB427" s="130">
        <v>17346234</v>
      </c>
      <c r="EC427" s="168">
        <v>45840</v>
      </c>
    </row>
    <row r="428" spans="1:133" ht="14.4" x14ac:dyDescent="0.3">
      <c r="A428" s="242"/>
      <c r="B428" s="242" t="s">
        <v>2756</v>
      </c>
      <c r="C428" s="243">
        <v>1081397038</v>
      </c>
      <c r="D428" s="242" t="s">
        <v>1004</v>
      </c>
      <c r="E428" s="242" t="s">
        <v>292</v>
      </c>
      <c r="F428" s="242" t="s">
        <v>1005</v>
      </c>
      <c r="G428" s="244">
        <v>45699</v>
      </c>
      <c r="H428" s="450">
        <v>8964045</v>
      </c>
      <c r="I428" s="242" t="s">
        <v>1523</v>
      </c>
      <c r="J428" s="244">
        <v>45699</v>
      </c>
      <c r="K428" s="244">
        <v>45815</v>
      </c>
      <c r="L428" s="242" t="s">
        <v>288</v>
      </c>
      <c r="M428" s="242" t="s">
        <v>288</v>
      </c>
      <c r="N428" s="242" t="s">
        <v>288</v>
      </c>
      <c r="O428" s="209">
        <v>5</v>
      </c>
      <c r="P428" s="245">
        <v>1532315</v>
      </c>
      <c r="Q428" s="200">
        <v>45699</v>
      </c>
      <c r="R428" s="190">
        <v>45716</v>
      </c>
      <c r="S428" s="245">
        <v>2298473</v>
      </c>
      <c r="T428" s="128">
        <v>45717</v>
      </c>
      <c r="U428" s="128">
        <v>45747</v>
      </c>
      <c r="V428" s="245">
        <v>2298473</v>
      </c>
      <c r="W428" s="190">
        <v>45748</v>
      </c>
      <c r="X428" s="190">
        <v>45777</v>
      </c>
      <c r="Y428" s="245">
        <v>2298473</v>
      </c>
      <c r="Z428" s="190">
        <v>45778</v>
      </c>
      <c r="AA428" s="190">
        <v>45808</v>
      </c>
      <c r="AB428" s="245">
        <v>536311</v>
      </c>
      <c r="AC428" s="190">
        <v>45809</v>
      </c>
      <c r="AD428" s="190">
        <v>45815</v>
      </c>
      <c r="AE428" s="272"/>
      <c r="AF428" s="190"/>
      <c r="AG428" s="190"/>
      <c r="AH428" s="458"/>
      <c r="AI428" s="196"/>
      <c r="AJ428" s="196"/>
      <c r="BI428" s="192" t="s">
        <v>278</v>
      </c>
      <c r="BJ428" s="187" t="s">
        <v>332</v>
      </c>
      <c r="BK428" s="192" t="s">
        <v>280</v>
      </c>
      <c r="BL428" s="189">
        <v>254</v>
      </c>
      <c r="BM428" s="190">
        <v>45699.841851851852</v>
      </c>
      <c r="BN428" s="208">
        <v>422477985</v>
      </c>
      <c r="BO428" s="203">
        <v>785</v>
      </c>
      <c r="BP428" s="190">
        <v>45699</v>
      </c>
      <c r="BQ428" s="204">
        <v>8964045</v>
      </c>
      <c r="CS428" s="222" t="s">
        <v>1053</v>
      </c>
      <c r="CT428" s="198">
        <v>1081397038</v>
      </c>
      <c r="CU428" s="203">
        <v>54</v>
      </c>
      <c r="CV428" s="203" t="s">
        <v>1068</v>
      </c>
      <c r="CY428" s="192">
        <v>8299</v>
      </c>
      <c r="CZ428" s="192" t="s">
        <v>290</v>
      </c>
      <c r="DA428" s="201">
        <f t="shared" si="21"/>
        <v>8964045</v>
      </c>
      <c r="DB428" s="221">
        <f t="shared" si="22"/>
        <v>0</v>
      </c>
      <c r="DC428" s="201">
        <f t="shared" si="18"/>
        <v>0</v>
      </c>
      <c r="DZ428" s="278" t="s">
        <v>2757</v>
      </c>
      <c r="EA428" s="134" t="s">
        <v>299</v>
      </c>
      <c r="EB428" s="130">
        <v>17346234</v>
      </c>
      <c r="EC428" s="168">
        <v>45840</v>
      </c>
    </row>
    <row r="429" spans="1:133" ht="14.4" x14ac:dyDescent="0.3">
      <c r="A429" s="242"/>
      <c r="B429" s="242" t="s">
        <v>2758</v>
      </c>
      <c r="C429" s="243">
        <v>1121922565</v>
      </c>
      <c r="D429" s="242" t="s">
        <v>1006</v>
      </c>
      <c r="E429" s="242" t="s">
        <v>292</v>
      </c>
      <c r="F429" s="242" t="s">
        <v>1007</v>
      </c>
      <c r="G429" s="244">
        <v>45699</v>
      </c>
      <c r="H429" s="450">
        <v>8964045</v>
      </c>
      <c r="I429" s="242" t="s">
        <v>1523</v>
      </c>
      <c r="J429" s="244">
        <v>45699</v>
      </c>
      <c r="K429" s="244">
        <v>45815</v>
      </c>
      <c r="L429" s="242" t="s">
        <v>288</v>
      </c>
      <c r="M429" s="242" t="s">
        <v>288</v>
      </c>
      <c r="N429" s="242" t="s">
        <v>288</v>
      </c>
      <c r="O429" s="209">
        <v>5</v>
      </c>
      <c r="P429" s="245">
        <v>1532315</v>
      </c>
      <c r="Q429" s="200">
        <v>45699</v>
      </c>
      <c r="R429" s="190">
        <v>45716</v>
      </c>
      <c r="S429" s="245">
        <v>2298473</v>
      </c>
      <c r="T429" s="128">
        <v>45717</v>
      </c>
      <c r="U429" s="128">
        <v>45747</v>
      </c>
      <c r="V429" s="245">
        <v>2298473</v>
      </c>
      <c r="W429" s="190">
        <v>45748</v>
      </c>
      <c r="X429" s="190">
        <v>45777</v>
      </c>
      <c r="Y429" s="245">
        <v>2298473</v>
      </c>
      <c r="Z429" s="190">
        <v>45778</v>
      </c>
      <c r="AA429" s="190">
        <v>45808</v>
      </c>
      <c r="AB429" s="245">
        <v>536311</v>
      </c>
      <c r="AC429" s="190">
        <v>45809</v>
      </c>
      <c r="AD429" s="190">
        <v>45815</v>
      </c>
      <c r="AE429" s="272"/>
      <c r="AF429" s="190"/>
      <c r="AG429" s="190"/>
      <c r="AH429" s="458"/>
      <c r="AI429" s="196"/>
      <c r="AJ429" s="196"/>
      <c r="BI429" s="192" t="s">
        <v>278</v>
      </c>
      <c r="BJ429" s="187" t="s">
        <v>332</v>
      </c>
      <c r="BK429" s="192" t="s">
        <v>280</v>
      </c>
      <c r="BL429" s="189">
        <v>254</v>
      </c>
      <c r="BM429" s="190">
        <v>45699.841851851852</v>
      </c>
      <c r="BN429" s="208">
        <v>422477985</v>
      </c>
      <c r="BO429" s="203">
        <v>802</v>
      </c>
      <c r="BP429" s="190">
        <v>45699</v>
      </c>
      <c r="BQ429" s="204">
        <v>8964045</v>
      </c>
      <c r="CS429" s="460" t="s">
        <v>1054</v>
      </c>
      <c r="CT429" s="198">
        <v>1121922565</v>
      </c>
      <c r="CU429" s="203">
        <v>54</v>
      </c>
      <c r="CV429" s="203" t="s">
        <v>1069</v>
      </c>
      <c r="CY429" s="192">
        <v>8299</v>
      </c>
      <c r="CZ429" s="192" t="s">
        <v>290</v>
      </c>
      <c r="DA429" s="201">
        <f t="shared" si="21"/>
        <v>8964045</v>
      </c>
      <c r="DB429" s="221">
        <f t="shared" si="22"/>
        <v>0</v>
      </c>
      <c r="DC429" s="201">
        <f t="shared" si="18"/>
        <v>0</v>
      </c>
      <c r="DZ429" s="278" t="s">
        <v>2759</v>
      </c>
      <c r="EA429" s="134" t="s">
        <v>299</v>
      </c>
      <c r="EB429" s="130">
        <v>17346234</v>
      </c>
      <c r="EC429" s="168">
        <v>45840</v>
      </c>
    </row>
    <row r="430" spans="1:133" ht="14.4" x14ac:dyDescent="0.3">
      <c r="A430" s="242"/>
      <c r="B430" s="242" t="s">
        <v>2760</v>
      </c>
      <c r="C430" s="243">
        <v>1006777660</v>
      </c>
      <c r="D430" s="242" t="s">
        <v>2761</v>
      </c>
      <c r="E430" s="242" t="s">
        <v>292</v>
      </c>
      <c r="F430" s="242" t="s">
        <v>2138</v>
      </c>
      <c r="G430" s="244">
        <v>45699</v>
      </c>
      <c r="H430" s="450">
        <v>11798828</v>
      </c>
      <c r="I430" s="242" t="s">
        <v>1610</v>
      </c>
      <c r="J430" s="244">
        <v>45699</v>
      </c>
      <c r="K430" s="244">
        <v>45852</v>
      </c>
      <c r="L430" s="242" t="s">
        <v>288</v>
      </c>
      <c r="M430" s="242" t="s">
        <v>288</v>
      </c>
      <c r="N430" s="242" t="s">
        <v>288</v>
      </c>
      <c r="O430" s="209">
        <v>6</v>
      </c>
      <c r="P430" s="245">
        <v>1532315</v>
      </c>
      <c r="Q430" s="200">
        <v>45699</v>
      </c>
      <c r="R430" s="190">
        <v>45716</v>
      </c>
      <c r="S430" s="245">
        <v>2298473</v>
      </c>
      <c r="T430" s="128">
        <v>45717</v>
      </c>
      <c r="U430" s="128">
        <v>45747</v>
      </c>
      <c r="V430" s="245">
        <v>2298473</v>
      </c>
      <c r="W430" s="190">
        <v>45748</v>
      </c>
      <c r="X430" s="190">
        <v>45777</v>
      </c>
      <c r="Y430" s="245">
        <v>2298473</v>
      </c>
      <c r="Z430" s="190">
        <v>45778</v>
      </c>
      <c r="AA430" s="190">
        <v>45808</v>
      </c>
      <c r="AB430" s="245">
        <v>2298473</v>
      </c>
      <c r="AC430" s="190">
        <v>45809</v>
      </c>
      <c r="AD430" s="190">
        <v>45838</v>
      </c>
      <c r="AE430" s="272">
        <v>1072621</v>
      </c>
      <c r="AF430" s="190">
        <v>45839</v>
      </c>
      <c r="AG430" s="190">
        <v>45852</v>
      </c>
      <c r="AH430" s="458"/>
      <c r="AI430" s="190"/>
      <c r="AJ430" s="190"/>
      <c r="BI430" s="185" t="s">
        <v>282</v>
      </c>
      <c r="BJ430" s="187" t="s">
        <v>1181</v>
      </c>
      <c r="BK430" s="185" t="s">
        <v>1182</v>
      </c>
      <c r="BL430" s="189">
        <v>251</v>
      </c>
      <c r="BM430" s="190">
        <v>45699.705381944441</v>
      </c>
      <c r="BN430" s="208">
        <v>11798828</v>
      </c>
      <c r="BO430" s="203">
        <v>708</v>
      </c>
      <c r="BP430" s="190">
        <v>45699</v>
      </c>
      <c r="BQ430" s="204">
        <v>11798828</v>
      </c>
      <c r="CS430" s="197" t="s">
        <v>2762</v>
      </c>
      <c r="CT430" s="199">
        <v>1006777660</v>
      </c>
      <c r="CU430" s="203">
        <v>744</v>
      </c>
      <c r="CV430" s="203" t="s">
        <v>776</v>
      </c>
      <c r="CY430" s="192">
        <v>7490</v>
      </c>
      <c r="CZ430" s="192" t="s">
        <v>290</v>
      </c>
      <c r="DA430" s="201">
        <f t="shared" si="21"/>
        <v>11798828</v>
      </c>
      <c r="DB430" s="221">
        <f t="shared" si="22"/>
        <v>0</v>
      </c>
      <c r="DC430" s="201">
        <f t="shared" si="18"/>
        <v>0</v>
      </c>
      <c r="DZ430" s="278" t="s">
        <v>2763</v>
      </c>
      <c r="EA430" s="134"/>
      <c r="EB430" s="130">
        <v>12191587</v>
      </c>
      <c r="EC430" s="168">
        <v>45852</v>
      </c>
    </row>
    <row r="431" spans="1:133" ht="14.4" x14ac:dyDescent="0.3">
      <c r="A431" s="242"/>
      <c r="B431" s="242" t="s">
        <v>2764</v>
      </c>
      <c r="C431" s="243">
        <v>1121955159</v>
      </c>
      <c r="D431" s="249" t="s">
        <v>2765</v>
      </c>
      <c r="E431" s="242" t="s">
        <v>291</v>
      </c>
      <c r="F431" s="242" t="s">
        <v>2255</v>
      </c>
      <c r="G431" s="244">
        <v>45699</v>
      </c>
      <c r="H431" s="450">
        <v>16657164</v>
      </c>
      <c r="I431" s="242" t="s">
        <v>1610</v>
      </c>
      <c r="J431" s="244">
        <v>45699</v>
      </c>
      <c r="K431" s="244">
        <v>45852</v>
      </c>
      <c r="L431" s="242" t="s">
        <v>288</v>
      </c>
      <c r="M431" s="242" t="s">
        <v>288</v>
      </c>
      <c r="N431" s="242" t="s">
        <v>288</v>
      </c>
      <c r="O431" s="209">
        <v>6</v>
      </c>
      <c r="P431" s="245">
        <v>2163268</v>
      </c>
      <c r="Q431" s="200">
        <v>45699</v>
      </c>
      <c r="R431" s="190">
        <v>45716</v>
      </c>
      <c r="S431" s="245">
        <v>3244902</v>
      </c>
      <c r="T431" s="128">
        <v>45717</v>
      </c>
      <c r="U431" s="128">
        <v>45747</v>
      </c>
      <c r="V431" s="245">
        <v>3244902</v>
      </c>
      <c r="W431" s="190">
        <v>45748</v>
      </c>
      <c r="X431" s="190">
        <v>45777</v>
      </c>
      <c r="Y431" s="245">
        <v>3244902</v>
      </c>
      <c r="Z431" s="190">
        <v>45778</v>
      </c>
      <c r="AA431" s="190">
        <v>45808</v>
      </c>
      <c r="AB431" s="245">
        <v>3244902</v>
      </c>
      <c r="AC431" s="190">
        <v>45809</v>
      </c>
      <c r="AD431" s="190">
        <v>45838</v>
      </c>
      <c r="AE431" s="272">
        <v>1514288</v>
      </c>
      <c r="AF431" s="190">
        <v>45839</v>
      </c>
      <c r="AG431" s="190">
        <v>45852</v>
      </c>
      <c r="AH431" s="458"/>
      <c r="AI431" s="196"/>
      <c r="AJ431" s="196"/>
      <c r="BI431" s="185" t="s">
        <v>270</v>
      </c>
      <c r="BJ431" s="187" t="s">
        <v>713</v>
      </c>
      <c r="BK431" s="185" t="s">
        <v>346</v>
      </c>
      <c r="BL431" s="189">
        <v>250</v>
      </c>
      <c r="BM431" s="190">
        <v>45699.70144675926</v>
      </c>
      <c r="BN431" s="208">
        <v>16657164</v>
      </c>
      <c r="BO431" s="203">
        <v>709</v>
      </c>
      <c r="BP431" s="190">
        <v>45699</v>
      </c>
      <c r="BQ431" s="204">
        <v>16657164</v>
      </c>
      <c r="CS431" s="197" t="s">
        <v>2766</v>
      </c>
      <c r="CT431" s="199">
        <v>1121955159</v>
      </c>
      <c r="CU431" s="203">
        <v>739</v>
      </c>
      <c r="CV431" s="203" t="s">
        <v>782</v>
      </c>
      <c r="CY431" s="192">
        <v>7490</v>
      </c>
      <c r="CZ431" s="192" t="s">
        <v>290</v>
      </c>
      <c r="DA431" s="201">
        <f t="shared" si="21"/>
        <v>16657164</v>
      </c>
      <c r="DB431" s="221">
        <f t="shared" si="22"/>
        <v>0</v>
      </c>
      <c r="DC431" s="201">
        <f t="shared" si="18"/>
        <v>0</v>
      </c>
      <c r="DZ431" s="278" t="s">
        <v>2767</v>
      </c>
      <c r="EA431" s="134"/>
      <c r="EB431" s="130">
        <v>86059594</v>
      </c>
      <c r="EC431" s="168">
        <v>45852</v>
      </c>
    </row>
    <row r="432" spans="1:133" ht="14.4" x14ac:dyDescent="0.3">
      <c r="A432" s="242" t="s">
        <v>2413</v>
      </c>
      <c r="B432" s="395" t="s">
        <v>2768</v>
      </c>
      <c r="C432" s="243">
        <v>12448615</v>
      </c>
      <c r="D432" s="395" t="s">
        <v>1008</v>
      </c>
      <c r="E432" s="242" t="s">
        <v>292</v>
      </c>
      <c r="F432" s="242" t="s">
        <v>2415</v>
      </c>
      <c r="G432" s="244">
        <v>45699</v>
      </c>
      <c r="H432" s="450">
        <v>13304098</v>
      </c>
      <c r="I432" s="242" t="s">
        <v>2769</v>
      </c>
      <c r="J432" s="244">
        <v>45699</v>
      </c>
      <c r="K432" s="244">
        <v>45821</v>
      </c>
      <c r="L432" s="242" t="s">
        <v>288</v>
      </c>
      <c r="M432" s="242" t="s">
        <v>288</v>
      </c>
      <c r="N432" s="242" t="s">
        <v>288</v>
      </c>
      <c r="O432" s="209">
        <v>5</v>
      </c>
      <c r="P432" s="245">
        <v>2163268</v>
      </c>
      <c r="Q432" s="200">
        <v>45699</v>
      </c>
      <c r="R432" s="190">
        <v>45716</v>
      </c>
      <c r="S432" s="245">
        <v>3244902</v>
      </c>
      <c r="T432" s="128">
        <v>45717</v>
      </c>
      <c r="U432" s="128">
        <v>45747</v>
      </c>
      <c r="V432" s="245">
        <v>3244902</v>
      </c>
      <c r="W432" s="190">
        <v>45748</v>
      </c>
      <c r="X432" s="190">
        <v>45777</v>
      </c>
      <c r="Y432" s="245">
        <v>3244902</v>
      </c>
      <c r="Z432" s="190">
        <v>45778</v>
      </c>
      <c r="AA432" s="190">
        <v>45808</v>
      </c>
      <c r="AB432" s="245">
        <v>1406124</v>
      </c>
      <c r="AC432" s="190">
        <v>45809</v>
      </c>
      <c r="AD432" s="190">
        <v>45821</v>
      </c>
      <c r="AE432" s="272"/>
      <c r="AF432" s="190"/>
      <c r="AG432" s="190"/>
      <c r="AH432" s="458"/>
      <c r="AI432" s="190"/>
      <c r="AJ432" s="209"/>
      <c r="BI432" s="185" t="s">
        <v>275</v>
      </c>
      <c r="BJ432" s="185" t="s">
        <v>283</v>
      </c>
      <c r="BK432" s="185" t="s">
        <v>276</v>
      </c>
      <c r="BL432" s="444">
        <v>509</v>
      </c>
      <c r="BM432" s="445">
        <v>45728</v>
      </c>
      <c r="BN432" s="446">
        <v>126334851</v>
      </c>
      <c r="BO432" s="447">
        <v>1986</v>
      </c>
      <c r="BP432" s="445">
        <v>45728</v>
      </c>
      <c r="BQ432" s="448">
        <v>13304098</v>
      </c>
      <c r="CI432" s="283">
        <v>1</v>
      </c>
      <c r="CJ432" s="169">
        <v>45728</v>
      </c>
      <c r="CS432" s="212" t="s">
        <v>2416</v>
      </c>
      <c r="CT432" s="198">
        <v>12448615.699999999</v>
      </c>
      <c r="CU432" s="447">
        <v>764</v>
      </c>
      <c r="CV432" s="447" t="s">
        <v>357</v>
      </c>
      <c r="CY432" s="189">
        <v>7490</v>
      </c>
      <c r="CZ432" s="189" t="s">
        <v>290</v>
      </c>
      <c r="DA432" s="201">
        <f t="shared" si="21"/>
        <v>13304098</v>
      </c>
      <c r="DB432" s="221">
        <f t="shared" si="22"/>
        <v>0</v>
      </c>
      <c r="DC432" s="201">
        <f t="shared" si="18"/>
        <v>0</v>
      </c>
      <c r="DZ432" s="278" t="s">
        <v>2770</v>
      </c>
      <c r="EA432" s="134"/>
      <c r="EB432" s="130">
        <v>86074342</v>
      </c>
      <c r="EC432" s="168">
        <v>45840</v>
      </c>
    </row>
    <row r="433" spans="1:133" ht="14.4" x14ac:dyDescent="0.3">
      <c r="A433" s="242"/>
      <c r="B433" s="242" t="s">
        <v>2771</v>
      </c>
      <c r="C433" s="243">
        <v>86071911</v>
      </c>
      <c r="D433" s="242" t="s">
        <v>1009</v>
      </c>
      <c r="E433" s="242" t="s">
        <v>292</v>
      </c>
      <c r="F433" s="247" t="s">
        <v>2772</v>
      </c>
      <c r="G433" s="244">
        <v>45699</v>
      </c>
      <c r="H433" s="450">
        <v>9423739</v>
      </c>
      <c r="I433" s="242" t="s">
        <v>2769</v>
      </c>
      <c r="J433" s="244">
        <v>45699</v>
      </c>
      <c r="K433" s="244">
        <v>45821</v>
      </c>
      <c r="L433" s="242" t="s">
        <v>288</v>
      </c>
      <c r="M433" s="242" t="s">
        <v>288</v>
      </c>
      <c r="N433" s="242" t="s">
        <v>288</v>
      </c>
      <c r="O433" s="209">
        <v>5</v>
      </c>
      <c r="P433" s="245">
        <v>1532315</v>
      </c>
      <c r="Q433" s="200">
        <v>45699</v>
      </c>
      <c r="R433" s="190">
        <v>45716</v>
      </c>
      <c r="S433" s="245">
        <v>2298473</v>
      </c>
      <c r="T433" s="128">
        <v>45717</v>
      </c>
      <c r="U433" s="128">
        <v>45747</v>
      </c>
      <c r="V433" s="245">
        <v>2298473</v>
      </c>
      <c r="W433" s="190">
        <v>45748</v>
      </c>
      <c r="X433" s="190">
        <v>45777</v>
      </c>
      <c r="Y433" s="245">
        <v>2298473</v>
      </c>
      <c r="Z433" s="190">
        <v>45778</v>
      </c>
      <c r="AA433" s="190">
        <v>45808</v>
      </c>
      <c r="AB433" s="245">
        <v>996005</v>
      </c>
      <c r="AC433" s="190">
        <v>45809</v>
      </c>
      <c r="AD433" s="190">
        <v>45821</v>
      </c>
      <c r="AE433" s="272"/>
      <c r="AF433" s="190"/>
      <c r="AG433" s="190"/>
      <c r="AH433" s="458"/>
      <c r="AI433" s="196"/>
      <c r="AJ433" s="196"/>
      <c r="BI433" s="185" t="s">
        <v>275</v>
      </c>
      <c r="BJ433" s="185" t="s">
        <v>283</v>
      </c>
      <c r="BK433" s="185" t="s">
        <v>276</v>
      </c>
      <c r="BL433" s="189">
        <v>249</v>
      </c>
      <c r="BM433" s="190">
        <v>45699.699050925927</v>
      </c>
      <c r="BN433" s="208">
        <v>294907572</v>
      </c>
      <c r="BO433" s="203">
        <v>712</v>
      </c>
      <c r="BP433" s="190">
        <v>45699</v>
      </c>
      <c r="BQ433" s="204">
        <v>9423739</v>
      </c>
      <c r="CS433" s="212" t="s">
        <v>2773</v>
      </c>
      <c r="CT433" s="199">
        <v>86071911</v>
      </c>
      <c r="CU433" s="203">
        <v>717</v>
      </c>
      <c r="CV433" s="203" t="s">
        <v>357</v>
      </c>
      <c r="CY433" s="189">
        <v>8299</v>
      </c>
      <c r="CZ433" s="189" t="s">
        <v>290</v>
      </c>
      <c r="DA433" s="201">
        <f t="shared" si="21"/>
        <v>9423739</v>
      </c>
      <c r="DB433" s="221">
        <f t="shared" si="22"/>
        <v>0</v>
      </c>
      <c r="DC433" s="201">
        <f t="shared" si="18"/>
        <v>0</v>
      </c>
      <c r="DZ433" s="278" t="s">
        <v>2774</v>
      </c>
      <c r="EA433" s="134"/>
      <c r="EB433" s="130">
        <v>86074342</v>
      </c>
      <c r="EC433" s="168">
        <v>45840</v>
      </c>
    </row>
    <row r="434" spans="1:133" ht="14.4" x14ac:dyDescent="0.3">
      <c r="A434" s="242"/>
      <c r="B434" s="242" t="s">
        <v>2775</v>
      </c>
      <c r="C434" s="248">
        <v>1122648649</v>
      </c>
      <c r="D434" s="247" t="s">
        <v>1010</v>
      </c>
      <c r="E434" s="242" t="s">
        <v>292</v>
      </c>
      <c r="F434" s="247" t="s">
        <v>2776</v>
      </c>
      <c r="G434" s="244">
        <v>45699</v>
      </c>
      <c r="H434" s="450">
        <v>9423739</v>
      </c>
      <c r="I434" s="242" t="s">
        <v>2769</v>
      </c>
      <c r="J434" s="244">
        <v>45699</v>
      </c>
      <c r="K434" s="244">
        <v>45821</v>
      </c>
      <c r="L434" s="242" t="s">
        <v>288</v>
      </c>
      <c r="M434" s="242" t="s">
        <v>288</v>
      </c>
      <c r="N434" s="242" t="s">
        <v>288</v>
      </c>
      <c r="O434" s="209">
        <v>5</v>
      </c>
      <c r="P434" s="245">
        <v>1532315</v>
      </c>
      <c r="Q434" s="200">
        <v>45699</v>
      </c>
      <c r="R434" s="190">
        <v>45716</v>
      </c>
      <c r="S434" s="245">
        <v>2298473</v>
      </c>
      <c r="T434" s="128">
        <v>45717</v>
      </c>
      <c r="U434" s="128">
        <v>45747</v>
      </c>
      <c r="V434" s="245">
        <v>2298473</v>
      </c>
      <c r="W434" s="190">
        <v>45748</v>
      </c>
      <c r="X434" s="190">
        <v>45777</v>
      </c>
      <c r="Y434" s="245">
        <v>2298473</v>
      </c>
      <c r="Z434" s="190">
        <v>45778</v>
      </c>
      <c r="AA434" s="190">
        <v>45808</v>
      </c>
      <c r="AB434" s="245">
        <v>996005</v>
      </c>
      <c r="AC434" s="190">
        <v>45809</v>
      </c>
      <c r="AD434" s="190">
        <v>45821</v>
      </c>
      <c r="AE434" s="272"/>
      <c r="AF434" s="190"/>
      <c r="AG434" s="190"/>
      <c r="AH434" s="458"/>
      <c r="AI434" s="196"/>
      <c r="AJ434" s="196"/>
      <c r="BI434" s="185" t="s">
        <v>275</v>
      </c>
      <c r="BJ434" s="185" t="s">
        <v>283</v>
      </c>
      <c r="BK434" s="185" t="s">
        <v>276</v>
      </c>
      <c r="BL434" s="189">
        <v>249</v>
      </c>
      <c r="BM434" s="190">
        <v>45699.699050925927</v>
      </c>
      <c r="BN434" s="208">
        <v>294907572</v>
      </c>
      <c r="BO434" s="203">
        <v>713</v>
      </c>
      <c r="BP434" s="190">
        <v>45699</v>
      </c>
      <c r="BQ434" s="204">
        <v>9423739</v>
      </c>
      <c r="CS434" s="212" t="s">
        <v>2773</v>
      </c>
      <c r="CT434" s="199">
        <v>1122648649</v>
      </c>
      <c r="CU434" s="203">
        <v>717</v>
      </c>
      <c r="CV434" s="203" t="s">
        <v>357</v>
      </c>
      <c r="CY434" s="189">
        <v>9007</v>
      </c>
      <c r="CZ434" s="189" t="s">
        <v>290</v>
      </c>
      <c r="DA434" s="201">
        <f t="shared" si="21"/>
        <v>9423739</v>
      </c>
      <c r="DB434" s="221">
        <f t="shared" si="22"/>
        <v>0</v>
      </c>
      <c r="DC434" s="201">
        <f t="shared" si="18"/>
        <v>0</v>
      </c>
      <c r="DZ434" s="278" t="s">
        <v>2777</v>
      </c>
      <c r="EA434" s="134"/>
      <c r="EB434" s="130">
        <v>86074342</v>
      </c>
      <c r="EC434" s="168">
        <v>45840</v>
      </c>
    </row>
    <row r="435" spans="1:133" ht="14.4" x14ac:dyDescent="0.3">
      <c r="A435" s="242"/>
      <c r="B435" s="242" t="s">
        <v>2778</v>
      </c>
      <c r="C435" s="243">
        <v>1121891090</v>
      </c>
      <c r="D435" s="242" t="s">
        <v>1011</v>
      </c>
      <c r="E435" s="242" t="s">
        <v>292</v>
      </c>
      <c r="F435" s="247" t="s">
        <v>2779</v>
      </c>
      <c r="G435" s="244">
        <v>45699</v>
      </c>
      <c r="H435" s="450">
        <v>9423739</v>
      </c>
      <c r="I435" s="242" t="s">
        <v>2769</v>
      </c>
      <c r="J435" s="244">
        <v>45699</v>
      </c>
      <c r="K435" s="244">
        <v>45821</v>
      </c>
      <c r="L435" s="242" t="s">
        <v>288</v>
      </c>
      <c r="M435" s="242" t="s">
        <v>288</v>
      </c>
      <c r="N435" s="242" t="s">
        <v>288</v>
      </c>
      <c r="O435" s="209">
        <v>5</v>
      </c>
      <c r="P435" s="245">
        <v>1532315</v>
      </c>
      <c r="Q435" s="200">
        <v>45699</v>
      </c>
      <c r="R435" s="190">
        <v>45716</v>
      </c>
      <c r="S435" s="245">
        <v>2298473</v>
      </c>
      <c r="T435" s="128">
        <v>45717</v>
      </c>
      <c r="U435" s="128">
        <v>45747</v>
      </c>
      <c r="V435" s="245">
        <v>2298473</v>
      </c>
      <c r="W435" s="190">
        <v>45748</v>
      </c>
      <c r="X435" s="190">
        <v>45777</v>
      </c>
      <c r="Y435" s="245">
        <v>2298473</v>
      </c>
      <c r="Z435" s="190">
        <v>45778</v>
      </c>
      <c r="AA435" s="190">
        <v>45808</v>
      </c>
      <c r="AB435" s="245">
        <v>996005</v>
      </c>
      <c r="AC435" s="190">
        <v>45809</v>
      </c>
      <c r="AD435" s="190">
        <v>45821</v>
      </c>
      <c r="AE435" s="272"/>
      <c r="AF435" s="190"/>
      <c r="AG435" s="190"/>
      <c r="AH435" s="458"/>
      <c r="AI435" s="196"/>
      <c r="AJ435" s="196"/>
      <c r="BI435" s="185" t="s">
        <v>275</v>
      </c>
      <c r="BJ435" s="185" t="s">
        <v>283</v>
      </c>
      <c r="BK435" s="185" t="s">
        <v>276</v>
      </c>
      <c r="BL435" s="189">
        <v>249</v>
      </c>
      <c r="BM435" s="190">
        <v>45699.699050925927</v>
      </c>
      <c r="BN435" s="208">
        <v>294907572</v>
      </c>
      <c r="BO435" s="203">
        <v>714</v>
      </c>
      <c r="BP435" s="190">
        <v>45699</v>
      </c>
      <c r="BQ435" s="204">
        <v>9423739</v>
      </c>
      <c r="CS435" s="212" t="s">
        <v>2773</v>
      </c>
      <c r="CT435" s="199">
        <v>1121891090</v>
      </c>
      <c r="CU435" s="203">
        <v>717</v>
      </c>
      <c r="CV435" s="203" t="s">
        <v>357</v>
      </c>
      <c r="CY435" s="227">
        <v>9007</v>
      </c>
      <c r="CZ435" s="188" t="s">
        <v>290</v>
      </c>
      <c r="DA435" s="201">
        <f t="shared" si="21"/>
        <v>9423739</v>
      </c>
      <c r="DB435" s="221">
        <f t="shared" si="22"/>
        <v>0</v>
      </c>
      <c r="DC435" s="201">
        <f t="shared" si="18"/>
        <v>0</v>
      </c>
      <c r="DZ435" s="278" t="s">
        <v>2780</v>
      </c>
      <c r="EA435" s="134"/>
      <c r="EB435" s="130">
        <v>86074342</v>
      </c>
      <c r="EC435" s="168">
        <v>45840</v>
      </c>
    </row>
    <row r="436" spans="1:133" ht="14.4" x14ac:dyDescent="0.3">
      <c r="A436" s="242"/>
      <c r="B436" s="242" t="s">
        <v>2781</v>
      </c>
      <c r="C436" s="248">
        <v>1121881048</v>
      </c>
      <c r="D436" s="247" t="s">
        <v>1012</v>
      </c>
      <c r="E436" s="242" t="s">
        <v>292</v>
      </c>
      <c r="F436" s="247" t="s">
        <v>2782</v>
      </c>
      <c r="G436" s="244">
        <v>45699</v>
      </c>
      <c r="H436" s="450">
        <v>9423739</v>
      </c>
      <c r="I436" s="242" t="s">
        <v>2769</v>
      </c>
      <c r="J436" s="244">
        <v>45699</v>
      </c>
      <c r="K436" s="244">
        <v>45821</v>
      </c>
      <c r="L436" s="242" t="s">
        <v>288</v>
      </c>
      <c r="M436" s="242" t="s">
        <v>288</v>
      </c>
      <c r="N436" s="242" t="s">
        <v>288</v>
      </c>
      <c r="O436" s="209">
        <v>5</v>
      </c>
      <c r="P436" s="245">
        <v>1532315</v>
      </c>
      <c r="Q436" s="200">
        <v>45699</v>
      </c>
      <c r="R436" s="190">
        <v>45716</v>
      </c>
      <c r="S436" s="245">
        <v>2298473</v>
      </c>
      <c r="T436" s="128">
        <v>45717</v>
      </c>
      <c r="U436" s="128">
        <v>45747</v>
      </c>
      <c r="V436" s="245">
        <v>2298473</v>
      </c>
      <c r="W436" s="190">
        <v>45748</v>
      </c>
      <c r="X436" s="190">
        <v>45777</v>
      </c>
      <c r="Y436" s="245">
        <v>2298473</v>
      </c>
      <c r="Z436" s="190">
        <v>45778</v>
      </c>
      <c r="AA436" s="190">
        <v>45808</v>
      </c>
      <c r="AB436" s="245">
        <v>996005</v>
      </c>
      <c r="AC436" s="190">
        <v>45809</v>
      </c>
      <c r="AD436" s="190">
        <v>45821</v>
      </c>
      <c r="AE436" s="272"/>
      <c r="AF436" s="190"/>
      <c r="AG436" s="190"/>
      <c r="AH436" s="458"/>
      <c r="AI436" s="196"/>
      <c r="AJ436" s="196"/>
      <c r="BI436" s="185" t="s">
        <v>275</v>
      </c>
      <c r="BJ436" s="185" t="s">
        <v>283</v>
      </c>
      <c r="BK436" s="185" t="s">
        <v>276</v>
      </c>
      <c r="BL436" s="189">
        <v>249</v>
      </c>
      <c r="BM436" s="190">
        <v>45699.699050925927</v>
      </c>
      <c r="BN436" s="208">
        <v>294907572</v>
      </c>
      <c r="BO436" s="203">
        <v>715</v>
      </c>
      <c r="BP436" s="190">
        <v>45699</v>
      </c>
      <c r="BQ436" s="204">
        <v>9423739</v>
      </c>
      <c r="CS436" s="212" t="s">
        <v>2773</v>
      </c>
      <c r="CT436" s="199">
        <v>1121881048</v>
      </c>
      <c r="CU436" s="203">
        <v>717</v>
      </c>
      <c r="CV436" s="203" t="s">
        <v>357</v>
      </c>
      <c r="CY436" s="227">
        <v>9007</v>
      </c>
      <c r="CZ436" s="188" t="s">
        <v>290</v>
      </c>
      <c r="DA436" s="201">
        <f t="shared" si="21"/>
        <v>9423739</v>
      </c>
      <c r="DB436" s="221">
        <f t="shared" si="22"/>
        <v>0</v>
      </c>
      <c r="DC436" s="201">
        <f t="shared" si="18"/>
        <v>0</v>
      </c>
      <c r="DZ436" s="278" t="s">
        <v>2783</v>
      </c>
      <c r="EA436" s="134"/>
      <c r="EB436" s="130">
        <v>86074342</v>
      </c>
      <c r="EC436" s="168">
        <v>45840</v>
      </c>
    </row>
    <row r="437" spans="1:133" ht="14.4" x14ac:dyDescent="0.3">
      <c r="A437" s="242"/>
      <c r="B437" s="242" t="s">
        <v>2784</v>
      </c>
      <c r="C437" s="248">
        <v>17315335</v>
      </c>
      <c r="D437" s="247" t="s">
        <v>2785</v>
      </c>
      <c r="E437" s="242" t="s">
        <v>292</v>
      </c>
      <c r="F437" s="242" t="s">
        <v>2786</v>
      </c>
      <c r="G437" s="244">
        <v>45699</v>
      </c>
      <c r="H437" s="450">
        <v>9423739</v>
      </c>
      <c r="I437" s="242" t="s">
        <v>2769</v>
      </c>
      <c r="J437" s="244">
        <v>45699</v>
      </c>
      <c r="K437" s="244">
        <v>45821</v>
      </c>
      <c r="L437" s="242" t="s">
        <v>288</v>
      </c>
      <c r="M437" s="242" t="s">
        <v>288</v>
      </c>
      <c r="N437" s="242" t="s">
        <v>288</v>
      </c>
      <c r="O437" s="209">
        <v>5</v>
      </c>
      <c r="P437" s="245">
        <v>1532315</v>
      </c>
      <c r="Q437" s="200">
        <v>45699</v>
      </c>
      <c r="R437" s="190">
        <v>45716</v>
      </c>
      <c r="S437" s="245">
        <v>2298473</v>
      </c>
      <c r="T437" s="128">
        <v>45717</v>
      </c>
      <c r="U437" s="128">
        <v>45747</v>
      </c>
      <c r="V437" s="245">
        <v>2298473</v>
      </c>
      <c r="W437" s="190">
        <v>45748</v>
      </c>
      <c r="X437" s="190">
        <v>45777</v>
      </c>
      <c r="Y437" s="245">
        <v>2298473</v>
      </c>
      <c r="Z437" s="190">
        <v>45778</v>
      </c>
      <c r="AA437" s="190">
        <v>45808</v>
      </c>
      <c r="AB437" s="245">
        <v>996005</v>
      </c>
      <c r="AC437" s="190">
        <v>45809</v>
      </c>
      <c r="AD437" s="190">
        <v>45821</v>
      </c>
      <c r="AE437" s="272"/>
      <c r="AF437" s="190"/>
      <c r="AG437" s="190"/>
      <c r="AH437" s="458"/>
      <c r="AI437" s="196"/>
      <c r="AJ437" s="196"/>
      <c r="BI437" s="185" t="s">
        <v>275</v>
      </c>
      <c r="BJ437" s="185" t="s">
        <v>283</v>
      </c>
      <c r="BK437" s="185" t="s">
        <v>276</v>
      </c>
      <c r="BL437" s="189">
        <v>249</v>
      </c>
      <c r="BM437" s="190">
        <v>45699.699050925927</v>
      </c>
      <c r="BN437" s="208">
        <v>294907572</v>
      </c>
      <c r="BO437" s="203">
        <v>716</v>
      </c>
      <c r="BP437" s="190">
        <v>45699</v>
      </c>
      <c r="BQ437" s="204">
        <v>9423739</v>
      </c>
      <c r="CS437" s="179" t="s">
        <v>2787</v>
      </c>
      <c r="CT437" s="199">
        <v>17315335</v>
      </c>
      <c r="CU437" s="203">
        <v>717</v>
      </c>
      <c r="CV437" s="203" t="s">
        <v>357</v>
      </c>
      <c r="CY437" s="189">
        <v>8299</v>
      </c>
      <c r="CZ437" s="189" t="s">
        <v>290</v>
      </c>
      <c r="DA437" s="201">
        <f t="shared" si="21"/>
        <v>9423739</v>
      </c>
      <c r="DB437" s="221">
        <f t="shared" si="22"/>
        <v>0</v>
      </c>
      <c r="DC437" s="201">
        <f t="shared" si="18"/>
        <v>0</v>
      </c>
      <c r="DZ437" s="278" t="s">
        <v>2788</v>
      </c>
      <c r="EA437" s="134"/>
      <c r="EB437" s="130">
        <v>86074342</v>
      </c>
      <c r="EC437" s="168">
        <v>45840</v>
      </c>
    </row>
    <row r="438" spans="1:133" ht="14.4" x14ac:dyDescent="0.3">
      <c r="A438" s="242"/>
      <c r="B438" s="242" t="s">
        <v>2789</v>
      </c>
      <c r="C438" s="243">
        <v>35263166</v>
      </c>
      <c r="D438" s="242" t="s">
        <v>1013</v>
      </c>
      <c r="E438" s="242" t="s">
        <v>292</v>
      </c>
      <c r="F438" s="247" t="s">
        <v>2790</v>
      </c>
      <c r="G438" s="244">
        <v>45699</v>
      </c>
      <c r="H438" s="450">
        <v>9423739</v>
      </c>
      <c r="I438" s="242" t="s">
        <v>2769</v>
      </c>
      <c r="J438" s="244">
        <v>45699</v>
      </c>
      <c r="K438" s="244">
        <v>45821</v>
      </c>
      <c r="L438" s="242" t="s">
        <v>288</v>
      </c>
      <c r="M438" s="242" t="s">
        <v>288</v>
      </c>
      <c r="N438" s="242" t="s">
        <v>288</v>
      </c>
      <c r="O438" s="209">
        <v>5</v>
      </c>
      <c r="P438" s="245">
        <v>1532315</v>
      </c>
      <c r="Q438" s="200">
        <v>45699</v>
      </c>
      <c r="R438" s="190">
        <v>45716</v>
      </c>
      <c r="S438" s="245">
        <v>2298473</v>
      </c>
      <c r="T438" s="128">
        <v>45717</v>
      </c>
      <c r="U438" s="128">
        <v>45747</v>
      </c>
      <c r="V438" s="245">
        <v>2298473</v>
      </c>
      <c r="W438" s="190">
        <v>45748</v>
      </c>
      <c r="X438" s="190">
        <v>45777</v>
      </c>
      <c r="Y438" s="245">
        <v>2298473</v>
      </c>
      <c r="Z438" s="190">
        <v>45778</v>
      </c>
      <c r="AA438" s="190">
        <v>45808</v>
      </c>
      <c r="AB438" s="245">
        <v>996005</v>
      </c>
      <c r="AC438" s="190">
        <v>45809</v>
      </c>
      <c r="AD438" s="190">
        <v>45821</v>
      </c>
      <c r="AE438" s="272"/>
      <c r="AF438" s="190"/>
      <c r="AG438" s="190"/>
      <c r="AH438" s="458"/>
      <c r="AI438" s="196"/>
      <c r="AJ438" s="196"/>
      <c r="BI438" s="185" t="s">
        <v>275</v>
      </c>
      <c r="BJ438" s="185" t="s">
        <v>283</v>
      </c>
      <c r="BK438" s="185" t="s">
        <v>276</v>
      </c>
      <c r="BL438" s="189">
        <v>249</v>
      </c>
      <c r="BM438" s="190">
        <v>45699.699050925927</v>
      </c>
      <c r="BN438" s="208">
        <v>294907572</v>
      </c>
      <c r="BO438" s="203">
        <v>717</v>
      </c>
      <c r="BP438" s="190">
        <v>45699</v>
      </c>
      <c r="BQ438" s="204">
        <v>9423739</v>
      </c>
      <c r="CS438" s="179" t="s">
        <v>2791</v>
      </c>
      <c r="CT438" s="198">
        <v>35263166</v>
      </c>
      <c r="CU438" s="203">
        <v>717</v>
      </c>
      <c r="CV438" s="203" t="s">
        <v>357</v>
      </c>
      <c r="CY438" s="192">
        <v>7490</v>
      </c>
      <c r="CZ438" s="192" t="s">
        <v>290</v>
      </c>
      <c r="DA438" s="201">
        <f t="shared" si="21"/>
        <v>9423739</v>
      </c>
      <c r="DB438" s="221">
        <f t="shared" si="22"/>
        <v>0</v>
      </c>
      <c r="DC438" s="201">
        <f t="shared" si="18"/>
        <v>0</v>
      </c>
      <c r="DZ438" s="278" t="s">
        <v>2792</v>
      </c>
      <c r="EA438" s="134"/>
      <c r="EB438" s="130">
        <v>86074342</v>
      </c>
      <c r="EC438" s="168">
        <v>45840</v>
      </c>
    </row>
    <row r="439" spans="1:133" ht="14.4" x14ac:dyDescent="0.3">
      <c r="A439" s="242"/>
      <c r="B439" s="242" t="s">
        <v>2793</v>
      </c>
      <c r="C439" s="243">
        <v>1121914717</v>
      </c>
      <c r="D439" s="242" t="s">
        <v>1014</v>
      </c>
      <c r="E439" s="242" t="s">
        <v>292</v>
      </c>
      <c r="F439" s="247" t="s">
        <v>2794</v>
      </c>
      <c r="G439" s="244">
        <v>45699</v>
      </c>
      <c r="H439" s="450">
        <v>9423739</v>
      </c>
      <c r="I439" s="242" t="s">
        <v>2769</v>
      </c>
      <c r="J439" s="244">
        <v>45699</v>
      </c>
      <c r="K439" s="244">
        <v>45821</v>
      </c>
      <c r="L439" s="242" t="s">
        <v>288</v>
      </c>
      <c r="M439" s="242" t="s">
        <v>288</v>
      </c>
      <c r="N439" s="242" t="s">
        <v>288</v>
      </c>
      <c r="O439" s="209">
        <v>5</v>
      </c>
      <c r="P439" s="245">
        <v>1532315</v>
      </c>
      <c r="Q439" s="200">
        <v>45699</v>
      </c>
      <c r="R439" s="190">
        <v>45716</v>
      </c>
      <c r="S439" s="245">
        <v>2298473</v>
      </c>
      <c r="T439" s="128">
        <v>45717</v>
      </c>
      <c r="U439" s="128">
        <v>45747</v>
      </c>
      <c r="V439" s="245">
        <v>2298473</v>
      </c>
      <c r="W439" s="190">
        <v>45748</v>
      </c>
      <c r="X439" s="190">
        <v>45777</v>
      </c>
      <c r="Y439" s="245">
        <v>2298473</v>
      </c>
      <c r="Z439" s="190">
        <v>45778</v>
      </c>
      <c r="AA439" s="190">
        <v>45808</v>
      </c>
      <c r="AB439" s="245">
        <v>996005</v>
      </c>
      <c r="AC439" s="190">
        <v>45809</v>
      </c>
      <c r="AD439" s="190">
        <v>45821</v>
      </c>
      <c r="AE439" s="272"/>
      <c r="AF439" s="190"/>
      <c r="AG439" s="190"/>
      <c r="AH439" s="458"/>
      <c r="AI439" s="196"/>
      <c r="AJ439" s="196"/>
      <c r="BI439" s="185" t="s">
        <v>275</v>
      </c>
      <c r="BJ439" s="185" t="s">
        <v>283</v>
      </c>
      <c r="BK439" s="185" t="s">
        <v>276</v>
      </c>
      <c r="BL439" s="189">
        <v>249</v>
      </c>
      <c r="BM439" s="190">
        <v>45699.699050925927</v>
      </c>
      <c r="BN439" s="208">
        <v>294907572</v>
      </c>
      <c r="BO439" s="203">
        <v>718</v>
      </c>
      <c r="BP439" s="190">
        <v>45699</v>
      </c>
      <c r="BQ439" s="204">
        <v>9423739</v>
      </c>
      <c r="CS439" s="179" t="s">
        <v>2787</v>
      </c>
      <c r="CT439" s="199">
        <v>1121914717</v>
      </c>
      <c r="CU439" s="203">
        <v>717</v>
      </c>
      <c r="CV439" s="203" t="s">
        <v>357</v>
      </c>
      <c r="CY439" s="189">
        <v>8299</v>
      </c>
      <c r="CZ439" s="189" t="s">
        <v>290</v>
      </c>
      <c r="DA439" s="201">
        <f t="shared" si="21"/>
        <v>9423739</v>
      </c>
      <c r="DB439" s="221">
        <f t="shared" si="22"/>
        <v>0</v>
      </c>
      <c r="DC439" s="201">
        <f t="shared" si="18"/>
        <v>0</v>
      </c>
      <c r="DZ439" s="278" t="s">
        <v>2795</v>
      </c>
      <c r="EA439" s="134"/>
      <c r="EB439" s="130">
        <v>86074342</v>
      </c>
      <c r="EC439" s="168">
        <v>45840</v>
      </c>
    </row>
    <row r="440" spans="1:133" ht="14.4" x14ac:dyDescent="0.3">
      <c r="A440" s="242"/>
      <c r="B440" s="242" t="s">
        <v>2796</v>
      </c>
      <c r="C440" s="243">
        <v>6411121</v>
      </c>
      <c r="D440" s="242" t="s">
        <v>2797</v>
      </c>
      <c r="E440" s="242" t="s">
        <v>292</v>
      </c>
      <c r="F440" s="247" t="s">
        <v>2798</v>
      </c>
      <c r="G440" s="244">
        <v>45699</v>
      </c>
      <c r="H440" s="450">
        <v>9423739</v>
      </c>
      <c r="I440" s="242" t="s">
        <v>2769</v>
      </c>
      <c r="J440" s="244">
        <v>45699</v>
      </c>
      <c r="K440" s="244">
        <v>45821</v>
      </c>
      <c r="L440" s="242" t="s">
        <v>288</v>
      </c>
      <c r="M440" s="242" t="s">
        <v>288</v>
      </c>
      <c r="N440" s="242" t="s">
        <v>288</v>
      </c>
      <c r="O440" s="209">
        <v>5</v>
      </c>
      <c r="P440" s="245">
        <v>1532315</v>
      </c>
      <c r="Q440" s="200">
        <v>45699</v>
      </c>
      <c r="R440" s="190">
        <v>45716</v>
      </c>
      <c r="S440" s="245">
        <v>2298473</v>
      </c>
      <c r="T440" s="128">
        <v>45717</v>
      </c>
      <c r="U440" s="128">
        <v>45747</v>
      </c>
      <c r="V440" s="245">
        <v>2298473</v>
      </c>
      <c r="W440" s="190">
        <v>45748</v>
      </c>
      <c r="X440" s="190">
        <v>45777</v>
      </c>
      <c r="Y440" s="245">
        <v>2298473</v>
      </c>
      <c r="Z440" s="190">
        <v>45778</v>
      </c>
      <c r="AA440" s="190">
        <v>45808</v>
      </c>
      <c r="AB440" s="245">
        <v>996005</v>
      </c>
      <c r="AC440" s="190">
        <v>45809</v>
      </c>
      <c r="AD440" s="190">
        <v>45821</v>
      </c>
      <c r="AE440" s="272"/>
      <c r="AF440" s="190"/>
      <c r="AG440" s="190"/>
      <c r="AH440" s="458"/>
      <c r="AI440" s="196"/>
      <c r="AJ440" s="196"/>
      <c r="BI440" s="185" t="s">
        <v>275</v>
      </c>
      <c r="BJ440" s="185" t="s">
        <v>283</v>
      </c>
      <c r="BK440" s="185" t="s">
        <v>276</v>
      </c>
      <c r="BL440" s="189">
        <v>249</v>
      </c>
      <c r="BM440" s="190">
        <v>45699.699050925927</v>
      </c>
      <c r="BN440" s="208">
        <v>294907572</v>
      </c>
      <c r="BO440" s="203">
        <v>719</v>
      </c>
      <c r="BP440" s="190">
        <v>45699</v>
      </c>
      <c r="BQ440" s="204">
        <v>9423739</v>
      </c>
      <c r="CS440" s="179" t="s">
        <v>2787</v>
      </c>
      <c r="CT440" s="198">
        <v>6411121</v>
      </c>
      <c r="CU440" s="203">
        <v>717</v>
      </c>
      <c r="CV440" s="203" t="s">
        <v>357</v>
      </c>
      <c r="CY440" s="240">
        <v>8299</v>
      </c>
      <c r="CZ440" s="188" t="s">
        <v>290</v>
      </c>
      <c r="DA440" s="201">
        <f t="shared" si="21"/>
        <v>9423739</v>
      </c>
      <c r="DB440" s="221">
        <f t="shared" si="22"/>
        <v>0</v>
      </c>
      <c r="DC440" s="201">
        <f t="shared" si="18"/>
        <v>0</v>
      </c>
      <c r="DZ440" s="278" t="s">
        <v>2799</v>
      </c>
      <c r="EA440" s="134"/>
      <c r="EB440" s="130">
        <v>86074342</v>
      </c>
      <c r="EC440" s="168">
        <v>45869</v>
      </c>
    </row>
    <row r="441" spans="1:133" ht="14.4" x14ac:dyDescent="0.3">
      <c r="A441" s="242"/>
      <c r="B441" s="242" t="s">
        <v>2800</v>
      </c>
      <c r="C441" s="243">
        <v>86068502</v>
      </c>
      <c r="D441" s="242" t="s">
        <v>1015</v>
      </c>
      <c r="E441" s="242" t="s">
        <v>292</v>
      </c>
      <c r="F441" s="242" t="s">
        <v>2801</v>
      </c>
      <c r="G441" s="244">
        <v>45699</v>
      </c>
      <c r="H441" s="450">
        <v>9423739</v>
      </c>
      <c r="I441" s="242" t="s">
        <v>2769</v>
      </c>
      <c r="J441" s="244">
        <v>45699</v>
      </c>
      <c r="K441" s="244">
        <v>45821</v>
      </c>
      <c r="L441" s="242" t="s">
        <v>288</v>
      </c>
      <c r="M441" s="242" t="s">
        <v>288</v>
      </c>
      <c r="N441" s="242" t="s">
        <v>288</v>
      </c>
      <c r="O441" s="209">
        <v>5</v>
      </c>
      <c r="P441" s="245">
        <v>1532315</v>
      </c>
      <c r="Q441" s="200">
        <v>45699</v>
      </c>
      <c r="R441" s="190">
        <v>45716</v>
      </c>
      <c r="S441" s="245">
        <v>2298473</v>
      </c>
      <c r="T441" s="128">
        <v>45717</v>
      </c>
      <c r="U441" s="128">
        <v>45747</v>
      </c>
      <c r="V441" s="245">
        <v>2298473</v>
      </c>
      <c r="W441" s="190">
        <v>45748</v>
      </c>
      <c r="X441" s="190">
        <v>45777</v>
      </c>
      <c r="Y441" s="245">
        <v>2298473</v>
      </c>
      <c r="Z441" s="190">
        <v>45778</v>
      </c>
      <c r="AA441" s="190">
        <v>45808</v>
      </c>
      <c r="AB441" s="245">
        <v>996005</v>
      </c>
      <c r="AC441" s="190">
        <v>45809</v>
      </c>
      <c r="AD441" s="190">
        <v>45821</v>
      </c>
      <c r="AE441" s="272"/>
      <c r="AF441" s="190"/>
      <c r="AG441" s="190"/>
      <c r="AH441" s="458"/>
      <c r="AI441" s="196"/>
      <c r="AJ441" s="196"/>
      <c r="BI441" s="185" t="s">
        <v>275</v>
      </c>
      <c r="BJ441" s="185" t="s">
        <v>283</v>
      </c>
      <c r="BK441" s="185" t="s">
        <v>276</v>
      </c>
      <c r="BL441" s="189">
        <v>249</v>
      </c>
      <c r="BM441" s="190">
        <v>45699.699050925927</v>
      </c>
      <c r="BN441" s="208">
        <v>294907572</v>
      </c>
      <c r="BO441" s="203">
        <v>720</v>
      </c>
      <c r="BP441" s="190">
        <v>45699</v>
      </c>
      <c r="BQ441" s="204">
        <v>9423739</v>
      </c>
      <c r="CS441" s="179" t="s">
        <v>2787</v>
      </c>
      <c r="CT441" s="198">
        <v>86068502</v>
      </c>
      <c r="CU441" s="203">
        <v>717</v>
      </c>
      <c r="CV441" s="203" t="s">
        <v>357</v>
      </c>
      <c r="CY441" s="192">
        <v>7490</v>
      </c>
      <c r="CZ441" s="192" t="s">
        <v>290</v>
      </c>
      <c r="DA441" s="201">
        <f t="shared" si="21"/>
        <v>9423739</v>
      </c>
      <c r="DB441" s="221">
        <f t="shared" si="22"/>
        <v>0</v>
      </c>
      <c r="DC441" s="201">
        <f t="shared" si="18"/>
        <v>0</v>
      </c>
      <c r="DZ441" s="278" t="s">
        <v>2802</v>
      </c>
      <c r="EA441" s="134"/>
      <c r="EB441" s="130">
        <v>86074342</v>
      </c>
      <c r="EC441" s="168">
        <v>45869</v>
      </c>
    </row>
    <row r="442" spans="1:133" ht="14.4" x14ac:dyDescent="0.3">
      <c r="A442" s="242"/>
      <c r="B442" s="242" t="s">
        <v>2803</v>
      </c>
      <c r="C442" s="243">
        <v>97613395</v>
      </c>
      <c r="D442" s="242" t="s">
        <v>2804</v>
      </c>
      <c r="E442" s="242" t="s">
        <v>292</v>
      </c>
      <c r="F442" s="247" t="s">
        <v>2805</v>
      </c>
      <c r="G442" s="244">
        <v>45699</v>
      </c>
      <c r="H442" s="450">
        <v>9423739</v>
      </c>
      <c r="I442" s="242" t="s">
        <v>2769</v>
      </c>
      <c r="J442" s="244">
        <v>45699</v>
      </c>
      <c r="K442" s="244">
        <v>45821</v>
      </c>
      <c r="L442" s="242" t="s">
        <v>288</v>
      </c>
      <c r="M442" s="242" t="s">
        <v>288</v>
      </c>
      <c r="N442" s="242" t="s">
        <v>288</v>
      </c>
      <c r="O442" s="209">
        <v>5</v>
      </c>
      <c r="P442" s="245">
        <v>1532315</v>
      </c>
      <c r="Q442" s="200">
        <v>45699</v>
      </c>
      <c r="R442" s="190">
        <v>45716</v>
      </c>
      <c r="S442" s="245">
        <v>2298473</v>
      </c>
      <c r="T442" s="128">
        <v>45717</v>
      </c>
      <c r="U442" s="128">
        <v>45747</v>
      </c>
      <c r="V442" s="245">
        <v>2298473</v>
      </c>
      <c r="W442" s="190">
        <v>45748</v>
      </c>
      <c r="X442" s="190">
        <v>45777</v>
      </c>
      <c r="Y442" s="245">
        <v>2298473</v>
      </c>
      <c r="Z442" s="190">
        <v>45778</v>
      </c>
      <c r="AA442" s="190">
        <v>45808</v>
      </c>
      <c r="AB442" s="245">
        <v>996005</v>
      </c>
      <c r="AC442" s="190">
        <v>45809</v>
      </c>
      <c r="AD442" s="190">
        <v>45821</v>
      </c>
      <c r="AE442" s="272"/>
      <c r="AF442" s="190"/>
      <c r="AG442" s="190"/>
      <c r="AH442" s="458"/>
      <c r="AI442" s="196"/>
      <c r="AJ442" s="196"/>
      <c r="BI442" s="185" t="s">
        <v>275</v>
      </c>
      <c r="BJ442" s="185" t="s">
        <v>283</v>
      </c>
      <c r="BK442" s="185" t="s">
        <v>276</v>
      </c>
      <c r="BL442" s="189">
        <v>249</v>
      </c>
      <c r="BM442" s="190">
        <v>45699.699050925927</v>
      </c>
      <c r="BN442" s="208">
        <v>294907572</v>
      </c>
      <c r="BO442" s="203">
        <v>721</v>
      </c>
      <c r="BP442" s="190">
        <v>45699</v>
      </c>
      <c r="BQ442" s="204">
        <v>9423739</v>
      </c>
      <c r="CS442" s="179" t="s">
        <v>2787</v>
      </c>
      <c r="CT442" s="198">
        <v>97613395</v>
      </c>
      <c r="CU442" s="203">
        <v>717</v>
      </c>
      <c r="CV442" s="203" t="s">
        <v>357</v>
      </c>
      <c r="CY442" s="192">
        <v>7490</v>
      </c>
      <c r="CZ442" s="192" t="s">
        <v>290</v>
      </c>
      <c r="DA442" s="201">
        <f t="shared" si="21"/>
        <v>9423739</v>
      </c>
      <c r="DB442" s="221">
        <f t="shared" si="22"/>
        <v>0</v>
      </c>
      <c r="DC442" s="201">
        <f t="shared" si="18"/>
        <v>0</v>
      </c>
      <c r="DZ442" s="278" t="s">
        <v>2806</v>
      </c>
      <c r="EA442" s="134"/>
      <c r="EB442" s="130">
        <v>86074342</v>
      </c>
      <c r="EC442" s="168">
        <v>45840</v>
      </c>
    </row>
    <row r="443" spans="1:133" ht="14.4" x14ac:dyDescent="0.3">
      <c r="A443" s="242"/>
      <c r="B443" s="242" t="s">
        <v>2807</v>
      </c>
      <c r="C443" s="243">
        <v>40411349</v>
      </c>
      <c r="D443" s="242" t="s">
        <v>1016</v>
      </c>
      <c r="E443" s="242" t="s">
        <v>292</v>
      </c>
      <c r="F443" s="247" t="s">
        <v>2808</v>
      </c>
      <c r="G443" s="244">
        <v>45699</v>
      </c>
      <c r="H443" s="450">
        <v>9423739</v>
      </c>
      <c r="I443" s="242" t="s">
        <v>2769</v>
      </c>
      <c r="J443" s="244">
        <v>45699</v>
      </c>
      <c r="K443" s="244">
        <v>45821</v>
      </c>
      <c r="L443" s="242" t="s">
        <v>288</v>
      </c>
      <c r="M443" s="242" t="s">
        <v>288</v>
      </c>
      <c r="N443" s="242" t="s">
        <v>288</v>
      </c>
      <c r="O443" s="209">
        <v>5</v>
      </c>
      <c r="P443" s="245">
        <v>1532315</v>
      </c>
      <c r="Q443" s="200">
        <v>45699</v>
      </c>
      <c r="R443" s="190">
        <v>45716</v>
      </c>
      <c r="S443" s="245">
        <v>2298473</v>
      </c>
      <c r="T443" s="128">
        <v>45717</v>
      </c>
      <c r="U443" s="128">
        <v>45747</v>
      </c>
      <c r="V443" s="245">
        <v>2298473</v>
      </c>
      <c r="W443" s="190">
        <v>45748</v>
      </c>
      <c r="X443" s="190">
        <v>45777</v>
      </c>
      <c r="Y443" s="245">
        <v>2298473</v>
      </c>
      <c r="Z443" s="190">
        <v>45778</v>
      </c>
      <c r="AA443" s="190">
        <v>45808</v>
      </c>
      <c r="AB443" s="245">
        <v>996005</v>
      </c>
      <c r="AC443" s="190">
        <v>45809</v>
      </c>
      <c r="AD443" s="190">
        <v>45821</v>
      </c>
      <c r="AE443" s="272"/>
      <c r="AF443" s="190"/>
      <c r="AG443" s="190"/>
      <c r="AH443" s="458"/>
      <c r="AI443" s="196"/>
      <c r="AJ443" s="196"/>
      <c r="BI443" s="185" t="s">
        <v>275</v>
      </c>
      <c r="BJ443" s="185" t="s">
        <v>283</v>
      </c>
      <c r="BK443" s="185" t="s">
        <v>276</v>
      </c>
      <c r="BL443" s="189">
        <v>249</v>
      </c>
      <c r="BM443" s="190">
        <v>45699.699050925927</v>
      </c>
      <c r="BN443" s="208">
        <v>294907572</v>
      </c>
      <c r="BO443" s="203">
        <v>722</v>
      </c>
      <c r="BP443" s="190">
        <v>45699</v>
      </c>
      <c r="BQ443" s="204">
        <v>9423739</v>
      </c>
      <c r="CS443" s="179" t="s">
        <v>2787</v>
      </c>
      <c r="CT443" s="199">
        <v>40411349</v>
      </c>
      <c r="CU443" s="203">
        <v>717</v>
      </c>
      <c r="CV443" s="203" t="s">
        <v>357</v>
      </c>
      <c r="CY443" s="192">
        <v>4761</v>
      </c>
      <c r="CZ443" s="192" t="s">
        <v>290</v>
      </c>
      <c r="DA443" s="201">
        <f t="shared" si="21"/>
        <v>9423739</v>
      </c>
      <c r="DB443" s="221">
        <f t="shared" si="22"/>
        <v>0</v>
      </c>
      <c r="DC443" s="201">
        <f t="shared" si="18"/>
        <v>0</v>
      </c>
      <c r="DZ443" s="278" t="s">
        <v>2809</v>
      </c>
      <c r="EA443" s="134"/>
      <c r="EB443" s="130">
        <v>86074342</v>
      </c>
      <c r="EC443" s="168">
        <v>45840</v>
      </c>
    </row>
    <row r="444" spans="1:133" ht="14.4" x14ac:dyDescent="0.3">
      <c r="A444" s="242" t="s">
        <v>2413</v>
      </c>
      <c r="B444" s="395" t="s">
        <v>2810</v>
      </c>
      <c r="C444" s="243">
        <v>11255841</v>
      </c>
      <c r="D444" s="395" t="s">
        <v>1017</v>
      </c>
      <c r="E444" s="242" t="s">
        <v>292</v>
      </c>
      <c r="F444" s="242" t="s">
        <v>2415</v>
      </c>
      <c r="G444" s="244">
        <v>45699</v>
      </c>
      <c r="H444" s="450">
        <v>13304098</v>
      </c>
      <c r="I444" s="242" t="s">
        <v>2769</v>
      </c>
      <c r="J444" s="244">
        <v>45699</v>
      </c>
      <c r="K444" s="244">
        <v>45821</v>
      </c>
      <c r="L444" s="242" t="s">
        <v>288</v>
      </c>
      <c r="M444" s="242" t="s">
        <v>288</v>
      </c>
      <c r="N444" s="242" t="s">
        <v>288</v>
      </c>
      <c r="O444" s="209">
        <v>5</v>
      </c>
      <c r="P444" s="245">
        <v>2163268</v>
      </c>
      <c r="Q444" s="200">
        <v>45699</v>
      </c>
      <c r="R444" s="190">
        <v>45716</v>
      </c>
      <c r="S444" s="245">
        <v>3244902</v>
      </c>
      <c r="T444" s="128">
        <v>45717</v>
      </c>
      <c r="U444" s="128">
        <v>45747</v>
      </c>
      <c r="V444" s="245">
        <v>3244902</v>
      </c>
      <c r="W444" s="190">
        <v>45748</v>
      </c>
      <c r="X444" s="190">
        <v>45777</v>
      </c>
      <c r="Y444" s="245">
        <v>3244902</v>
      </c>
      <c r="Z444" s="190">
        <v>45778</v>
      </c>
      <c r="AA444" s="190">
        <v>45808</v>
      </c>
      <c r="AB444" s="245">
        <v>1406124</v>
      </c>
      <c r="AC444" s="190">
        <v>45809</v>
      </c>
      <c r="AD444" s="190">
        <v>45821</v>
      </c>
      <c r="AE444" s="272"/>
      <c r="AF444" s="190"/>
      <c r="AG444" s="190"/>
      <c r="AH444" s="458"/>
      <c r="AI444" s="196"/>
      <c r="AJ444" s="196"/>
      <c r="BI444" s="185" t="s">
        <v>275</v>
      </c>
      <c r="BJ444" s="185" t="s">
        <v>283</v>
      </c>
      <c r="BK444" s="185" t="s">
        <v>276</v>
      </c>
      <c r="BL444" s="444">
        <v>509</v>
      </c>
      <c r="BM444" s="445">
        <v>45728</v>
      </c>
      <c r="BN444" s="446">
        <v>126334851</v>
      </c>
      <c r="BO444" s="447">
        <v>1987</v>
      </c>
      <c r="BP444" s="445">
        <v>45728</v>
      </c>
      <c r="BQ444" s="448">
        <v>13304098</v>
      </c>
      <c r="CI444" s="283">
        <v>1</v>
      </c>
      <c r="CJ444" s="169">
        <v>45728</v>
      </c>
      <c r="CS444" s="212" t="s">
        <v>2416</v>
      </c>
      <c r="CT444" s="199">
        <v>11255841</v>
      </c>
      <c r="CU444" s="447">
        <v>764</v>
      </c>
      <c r="CV444" s="447" t="s">
        <v>357</v>
      </c>
      <c r="CY444" s="189">
        <v>7490</v>
      </c>
      <c r="CZ444" s="189" t="s">
        <v>290</v>
      </c>
      <c r="DA444" s="201">
        <f t="shared" si="21"/>
        <v>13304098</v>
      </c>
      <c r="DB444" s="221">
        <f t="shared" si="22"/>
        <v>0</v>
      </c>
      <c r="DC444" s="201">
        <f t="shared" si="18"/>
        <v>0</v>
      </c>
      <c r="DZ444" s="278" t="s">
        <v>2811</v>
      </c>
      <c r="EA444" s="134"/>
      <c r="EB444" s="130">
        <v>86074342</v>
      </c>
      <c r="EC444" s="168">
        <v>45840</v>
      </c>
    </row>
    <row r="445" spans="1:133" ht="14.4" x14ac:dyDescent="0.3">
      <c r="A445" s="242" t="s">
        <v>2413</v>
      </c>
      <c r="B445" s="395" t="s">
        <v>2812</v>
      </c>
      <c r="C445" s="243">
        <v>86071191</v>
      </c>
      <c r="D445" s="395" t="s">
        <v>1018</v>
      </c>
      <c r="E445" s="242" t="s">
        <v>292</v>
      </c>
      <c r="F445" s="242" t="s">
        <v>2415</v>
      </c>
      <c r="G445" s="244">
        <v>45699</v>
      </c>
      <c r="H445" s="450">
        <v>13304098</v>
      </c>
      <c r="I445" s="242" t="s">
        <v>2769</v>
      </c>
      <c r="J445" s="244">
        <v>45699</v>
      </c>
      <c r="K445" s="244">
        <v>45821</v>
      </c>
      <c r="L445" s="242" t="s">
        <v>288</v>
      </c>
      <c r="M445" s="242" t="s">
        <v>288</v>
      </c>
      <c r="N445" s="242" t="s">
        <v>288</v>
      </c>
      <c r="O445" s="209">
        <v>5</v>
      </c>
      <c r="P445" s="245">
        <v>2163268</v>
      </c>
      <c r="Q445" s="200">
        <v>45699</v>
      </c>
      <c r="R445" s="190">
        <v>45716</v>
      </c>
      <c r="S445" s="245">
        <v>3244902</v>
      </c>
      <c r="T445" s="128">
        <v>45717</v>
      </c>
      <c r="U445" s="128">
        <v>45747</v>
      </c>
      <c r="V445" s="245">
        <v>3244902</v>
      </c>
      <c r="W445" s="190">
        <v>45748</v>
      </c>
      <c r="X445" s="190">
        <v>45777</v>
      </c>
      <c r="Y445" s="245">
        <v>3244902</v>
      </c>
      <c r="Z445" s="190">
        <v>45778</v>
      </c>
      <c r="AA445" s="190">
        <v>45808</v>
      </c>
      <c r="AB445" s="245">
        <v>1406124</v>
      </c>
      <c r="AC445" s="190">
        <v>45809</v>
      </c>
      <c r="AD445" s="190">
        <v>45821</v>
      </c>
      <c r="AE445" s="272"/>
      <c r="AF445" s="190"/>
      <c r="AG445" s="190"/>
      <c r="AH445" s="458"/>
      <c r="AI445" s="196"/>
      <c r="AJ445" s="196"/>
      <c r="BI445" s="185" t="s">
        <v>275</v>
      </c>
      <c r="BJ445" s="185" t="s">
        <v>283</v>
      </c>
      <c r="BK445" s="185" t="s">
        <v>276</v>
      </c>
      <c r="BL445" s="444">
        <v>509</v>
      </c>
      <c r="BM445" s="445">
        <v>45728</v>
      </c>
      <c r="BN445" s="446">
        <v>126334851</v>
      </c>
      <c r="BO445" s="447">
        <v>1988</v>
      </c>
      <c r="BP445" s="445">
        <v>45728</v>
      </c>
      <c r="BQ445" s="448">
        <v>13304098</v>
      </c>
      <c r="CI445" s="283">
        <v>1</v>
      </c>
      <c r="CJ445" s="169">
        <v>45728</v>
      </c>
      <c r="CS445" s="212" t="s">
        <v>2416</v>
      </c>
      <c r="CT445" s="199">
        <v>86071191</v>
      </c>
      <c r="CU445" s="447">
        <v>764</v>
      </c>
      <c r="CV445" s="447" t="s">
        <v>357</v>
      </c>
      <c r="CY445" s="192">
        <v>7490</v>
      </c>
      <c r="CZ445" s="192" t="s">
        <v>290</v>
      </c>
      <c r="DA445" s="201">
        <f t="shared" si="21"/>
        <v>13304098</v>
      </c>
      <c r="DB445" s="221">
        <f t="shared" si="22"/>
        <v>0</v>
      </c>
      <c r="DC445" s="201">
        <f t="shared" si="18"/>
        <v>0</v>
      </c>
      <c r="DZ445" s="278" t="s">
        <v>2813</v>
      </c>
      <c r="EA445" s="134"/>
      <c r="EB445" s="130">
        <v>86074342</v>
      </c>
      <c r="EC445" s="168">
        <v>45840</v>
      </c>
    </row>
    <row r="446" spans="1:133" ht="14.4" x14ac:dyDescent="0.3">
      <c r="A446" s="242" t="s">
        <v>2413</v>
      </c>
      <c r="B446" s="395" t="s">
        <v>2814</v>
      </c>
      <c r="C446" s="243">
        <v>40442902</v>
      </c>
      <c r="D446" s="395" t="s">
        <v>1019</v>
      </c>
      <c r="E446" s="242" t="s">
        <v>292</v>
      </c>
      <c r="F446" s="242" t="s">
        <v>2415</v>
      </c>
      <c r="G446" s="244">
        <v>45699</v>
      </c>
      <c r="H446" s="450">
        <v>13304098</v>
      </c>
      <c r="I446" s="242" t="s">
        <v>2769</v>
      </c>
      <c r="J446" s="244">
        <v>45699</v>
      </c>
      <c r="K446" s="244">
        <v>45821</v>
      </c>
      <c r="L446" s="242" t="s">
        <v>288</v>
      </c>
      <c r="M446" s="242" t="s">
        <v>288</v>
      </c>
      <c r="N446" s="242" t="s">
        <v>288</v>
      </c>
      <c r="O446" s="209">
        <v>5</v>
      </c>
      <c r="P446" s="245">
        <v>2163268</v>
      </c>
      <c r="Q446" s="200">
        <v>45699</v>
      </c>
      <c r="R446" s="190">
        <v>45716</v>
      </c>
      <c r="S446" s="245">
        <v>3244902</v>
      </c>
      <c r="T446" s="128">
        <v>45717</v>
      </c>
      <c r="U446" s="128">
        <v>45747</v>
      </c>
      <c r="V446" s="245">
        <v>3244902</v>
      </c>
      <c r="W446" s="190">
        <v>45748</v>
      </c>
      <c r="X446" s="190">
        <v>45777</v>
      </c>
      <c r="Y446" s="245">
        <v>3244902</v>
      </c>
      <c r="Z446" s="190">
        <v>45778</v>
      </c>
      <c r="AA446" s="190">
        <v>45808</v>
      </c>
      <c r="AB446" s="245">
        <v>1406124</v>
      </c>
      <c r="AC446" s="190">
        <v>45809</v>
      </c>
      <c r="AD446" s="190">
        <v>45821</v>
      </c>
      <c r="AE446" s="272"/>
      <c r="AF446" s="190"/>
      <c r="AG446" s="190"/>
      <c r="AH446" s="458"/>
      <c r="AI446" s="196"/>
      <c r="AJ446" s="196"/>
      <c r="BI446" s="185" t="s">
        <v>275</v>
      </c>
      <c r="BJ446" s="185" t="s">
        <v>283</v>
      </c>
      <c r="BK446" s="185" t="s">
        <v>276</v>
      </c>
      <c r="BL446" s="444">
        <v>509</v>
      </c>
      <c r="BM446" s="445">
        <v>45728</v>
      </c>
      <c r="BN446" s="446">
        <v>126334851</v>
      </c>
      <c r="BO446" s="447">
        <v>1989</v>
      </c>
      <c r="BP446" s="445">
        <v>45728</v>
      </c>
      <c r="BQ446" s="448">
        <v>13304098</v>
      </c>
      <c r="CI446" s="283">
        <v>1</v>
      </c>
      <c r="CJ446" s="169">
        <v>45728</v>
      </c>
      <c r="CS446" s="212" t="s">
        <v>2416</v>
      </c>
      <c r="CT446" s="198">
        <v>40442902</v>
      </c>
      <c r="CU446" s="447">
        <v>764</v>
      </c>
      <c r="CV446" s="447" t="s">
        <v>357</v>
      </c>
      <c r="CY446" s="189">
        <v>7490</v>
      </c>
      <c r="CZ446" s="189" t="s">
        <v>290</v>
      </c>
      <c r="DA446" s="201">
        <f t="shared" si="21"/>
        <v>13304098</v>
      </c>
      <c r="DB446" s="221">
        <f t="shared" si="22"/>
        <v>0</v>
      </c>
      <c r="DC446" s="201">
        <f t="shared" si="18"/>
        <v>0</v>
      </c>
      <c r="DZ446" s="278" t="s">
        <v>2815</v>
      </c>
      <c r="EA446" s="134"/>
      <c r="EB446" s="130">
        <v>86074342</v>
      </c>
      <c r="EC446" s="168">
        <v>45840</v>
      </c>
    </row>
    <row r="447" spans="1:133" ht="14.4" x14ac:dyDescent="0.3">
      <c r="A447" s="242"/>
      <c r="B447" s="242" t="s">
        <v>2816</v>
      </c>
      <c r="C447" s="248">
        <v>86057104</v>
      </c>
      <c r="D447" s="247" t="s">
        <v>1020</v>
      </c>
      <c r="E447" s="242" t="s">
        <v>291</v>
      </c>
      <c r="F447" s="242" t="s">
        <v>2817</v>
      </c>
      <c r="G447" s="244">
        <v>45699</v>
      </c>
      <c r="H447" s="450">
        <v>13304098</v>
      </c>
      <c r="I447" s="242" t="s">
        <v>2769</v>
      </c>
      <c r="J447" s="244">
        <v>45699</v>
      </c>
      <c r="K447" s="244">
        <v>45821</v>
      </c>
      <c r="L447" s="242" t="s">
        <v>288</v>
      </c>
      <c r="M447" s="242" t="s">
        <v>288</v>
      </c>
      <c r="N447" s="242" t="s">
        <v>288</v>
      </c>
      <c r="O447" s="209">
        <v>5</v>
      </c>
      <c r="P447" s="245">
        <v>2163268</v>
      </c>
      <c r="Q447" s="200">
        <v>45699</v>
      </c>
      <c r="R447" s="190">
        <v>45716</v>
      </c>
      <c r="S447" s="245">
        <v>3244902</v>
      </c>
      <c r="T447" s="128">
        <v>45717</v>
      </c>
      <c r="U447" s="128">
        <v>45747</v>
      </c>
      <c r="V447" s="245">
        <v>3244902</v>
      </c>
      <c r="W447" s="190">
        <v>45748</v>
      </c>
      <c r="X447" s="190">
        <v>45777</v>
      </c>
      <c r="Y447" s="245">
        <v>3244902</v>
      </c>
      <c r="Z447" s="190">
        <v>45778</v>
      </c>
      <c r="AA447" s="190">
        <v>45808</v>
      </c>
      <c r="AB447" s="245">
        <v>1406124</v>
      </c>
      <c r="AC447" s="190">
        <v>45809</v>
      </c>
      <c r="AD447" s="190">
        <v>45821</v>
      </c>
      <c r="AE447" s="272"/>
      <c r="AF447" s="190"/>
      <c r="AG447" s="190"/>
      <c r="AH447" s="458"/>
      <c r="AI447" s="196"/>
      <c r="AJ447" s="196"/>
      <c r="BI447" s="185" t="s">
        <v>275</v>
      </c>
      <c r="BJ447" s="185" t="s">
        <v>283</v>
      </c>
      <c r="BK447" s="185" t="s">
        <v>276</v>
      </c>
      <c r="BL447" s="189">
        <v>249</v>
      </c>
      <c r="BM447" s="190">
        <v>45699.699050925927</v>
      </c>
      <c r="BN447" s="208">
        <v>294907572</v>
      </c>
      <c r="BO447" s="203">
        <v>726</v>
      </c>
      <c r="BP447" s="190">
        <v>45699</v>
      </c>
      <c r="BQ447" s="204">
        <v>13304098</v>
      </c>
      <c r="CS447" s="197" t="s">
        <v>2818</v>
      </c>
      <c r="CT447" s="199">
        <v>86057104</v>
      </c>
      <c r="CU447" s="203">
        <v>717</v>
      </c>
      <c r="CV447" s="203" t="s">
        <v>357</v>
      </c>
      <c r="CY447" s="192">
        <v>8299</v>
      </c>
      <c r="CZ447" s="192" t="s">
        <v>290</v>
      </c>
      <c r="DA447" s="201">
        <f t="shared" si="21"/>
        <v>13304098</v>
      </c>
      <c r="DB447" s="221">
        <f t="shared" si="22"/>
        <v>0</v>
      </c>
      <c r="DC447" s="201">
        <f t="shared" si="18"/>
        <v>0</v>
      </c>
      <c r="DZ447" s="278" t="s">
        <v>2819</v>
      </c>
      <c r="EA447" s="134"/>
      <c r="EB447" s="130">
        <v>86074342</v>
      </c>
      <c r="EC447" s="168">
        <v>45840</v>
      </c>
    </row>
    <row r="448" spans="1:133" ht="14.4" x14ac:dyDescent="0.3">
      <c r="A448" s="242"/>
      <c r="B448" s="242" t="s">
        <v>2820</v>
      </c>
      <c r="C448" s="243">
        <v>17342916</v>
      </c>
      <c r="D448" s="242" t="s">
        <v>1021</v>
      </c>
      <c r="E448" s="242" t="s">
        <v>292</v>
      </c>
      <c r="F448" s="247" t="s">
        <v>2821</v>
      </c>
      <c r="G448" s="244">
        <v>45699</v>
      </c>
      <c r="H448" s="450">
        <v>9423739</v>
      </c>
      <c r="I448" s="242" t="s">
        <v>2769</v>
      </c>
      <c r="J448" s="244">
        <v>45699</v>
      </c>
      <c r="K448" s="244">
        <v>45821</v>
      </c>
      <c r="L448" s="242" t="s">
        <v>288</v>
      </c>
      <c r="M448" s="242" t="s">
        <v>288</v>
      </c>
      <c r="N448" s="242" t="s">
        <v>288</v>
      </c>
      <c r="O448" s="209">
        <v>5</v>
      </c>
      <c r="P448" s="245">
        <v>1532315</v>
      </c>
      <c r="Q448" s="200">
        <v>45699</v>
      </c>
      <c r="R448" s="190">
        <v>45716</v>
      </c>
      <c r="S448" s="245">
        <v>2298473</v>
      </c>
      <c r="T448" s="128">
        <v>45717</v>
      </c>
      <c r="U448" s="128">
        <v>45747</v>
      </c>
      <c r="V448" s="245">
        <v>2298473</v>
      </c>
      <c r="W448" s="190">
        <v>45748</v>
      </c>
      <c r="X448" s="190">
        <v>45777</v>
      </c>
      <c r="Y448" s="245">
        <v>2298473</v>
      </c>
      <c r="Z448" s="190">
        <v>45778</v>
      </c>
      <c r="AA448" s="190">
        <v>45808</v>
      </c>
      <c r="AB448" s="245">
        <v>996005</v>
      </c>
      <c r="AC448" s="190">
        <v>45809</v>
      </c>
      <c r="AD448" s="190">
        <v>45821</v>
      </c>
      <c r="AE448" s="272"/>
      <c r="AF448" s="190"/>
      <c r="AG448" s="190"/>
      <c r="AH448" s="458"/>
      <c r="AI448" s="196"/>
      <c r="AJ448" s="196"/>
      <c r="BI448" s="185" t="s">
        <v>275</v>
      </c>
      <c r="BJ448" s="185" t="s">
        <v>283</v>
      </c>
      <c r="BK448" s="185" t="s">
        <v>276</v>
      </c>
      <c r="BL448" s="189">
        <v>249</v>
      </c>
      <c r="BM448" s="190">
        <v>45699.699050925927</v>
      </c>
      <c r="BN448" s="208">
        <v>294907572</v>
      </c>
      <c r="BO448" s="203">
        <v>727</v>
      </c>
      <c r="BP448" s="190">
        <v>45699</v>
      </c>
      <c r="BQ448" s="204">
        <v>9423739</v>
      </c>
      <c r="CS448" s="212" t="s">
        <v>2773</v>
      </c>
      <c r="CT448" s="125">
        <v>17342916</v>
      </c>
      <c r="CU448" s="203">
        <v>717</v>
      </c>
      <c r="CV448" s="203" t="s">
        <v>357</v>
      </c>
      <c r="CY448" s="192">
        <v>9329</v>
      </c>
      <c r="CZ448" s="192" t="s">
        <v>290</v>
      </c>
      <c r="DA448" s="201">
        <f t="shared" si="21"/>
        <v>9423739</v>
      </c>
      <c r="DB448" s="221">
        <f t="shared" si="22"/>
        <v>0</v>
      </c>
      <c r="DC448" s="201">
        <f t="shared" si="18"/>
        <v>0</v>
      </c>
      <c r="DZ448" s="278" t="s">
        <v>2822</v>
      </c>
      <c r="EA448" s="134"/>
      <c r="EB448" s="130">
        <v>86074342</v>
      </c>
      <c r="EC448" s="168">
        <v>45840</v>
      </c>
    </row>
    <row r="449" spans="1:133" ht="14.4" x14ac:dyDescent="0.3">
      <c r="A449" s="242"/>
      <c r="B449" s="242" t="s">
        <v>2823</v>
      </c>
      <c r="C449" s="243">
        <v>17347719</v>
      </c>
      <c r="D449" s="242" t="s">
        <v>2824</v>
      </c>
      <c r="E449" s="242" t="s">
        <v>292</v>
      </c>
      <c r="F449" s="247" t="s">
        <v>2825</v>
      </c>
      <c r="G449" s="244">
        <v>45699</v>
      </c>
      <c r="H449" s="450">
        <v>9423739</v>
      </c>
      <c r="I449" s="242" t="s">
        <v>2769</v>
      </c>
      <c r="J449" s="244">
        <v>45699</v>
      </c>
      <c r="K449" s="244">
        <v>45821</v>
      </c>
      <c r="L449" s="242" t="s">
        <v>288</v>
      </c>
      <c r="M449" s="242" t="s">
        <v>288</v>
      </c>
      <c r="N449" s="242" t="s">
        <v>288</v>
      </c>
      <c r="O449" s="209">
        <v>5</v>
      </c>
      <c r="P449" s="245">
        <v>1532315</v>
      </c>
      <c r="Q449" s="200">
        <v>45699</v>
      </c>
      <c r="R449" s="190">
        <v>45716</v>
      </c>
      <c r="S449" s="245">
        <v>2298473</v>
      </c>
      <c r="T449" s="128">
        <v>45717</v>
      </c>
      <c r="U449" s="128">
        <v>45747</v>
      </c>
      <c r="V449" s="245">
        <v>2298473</v>
      </c>
      <c r="W449" s="190">
        <v>45748</v>
      </c>
      <c r="X449" s="190">
        <v>45777</v>
      </c>
      <c r="Y449" s="245">
        <v>2298473</v>
      </c>
      <c r="Z449" s="190">
        <v>45778</v>
      </c>
      <c r="AA449" s="190">
        <v>45808</v>
      </c>
      <c r="AB449" s="245">
        <v>996005</v>
      </c>
      <c r="AC449" s="190">
        <v>45809</v>
      </c>
      <c r="AD449" s="190">
        <v>45821</v>
      </c>
      <c r="AE449" s="272"/>
      <c r="AF449" s="190"/>
      <c r="AG449" s="190"/>
      <c r="AH449" s="458"/>
      <c r="AI449" s="196"/>
      <c r="AJ449" s="196"/>
      <c r="BI449" s="185" t="s">
        <v>275</v>
      </c>
      <c r="BJ449" s="185" t="s">
        <v>283</v>
      </c>
      <c r="BK449" s="185" t="s">
        <v>276</v>
      </c>
      <c r="BL449" s="189">
        <v>249</v>
      </c>
      <c r="BM449" s="190">
        <v>45699.699050925927</v>
      </c>
      <c r="BN449" s="208">
        <v>294907572</v>
      </c>
      <c r="BO449" s="203">
        <v>728</v>
      </c>
      <c r="BP449" s="190">
        <v>45699</v>
      </c>
      <c r="BQ449" s="204">
        <v>9423739</v>
      </c>
      <c r="CS449" s="212" t="s">
        <v>2773</v>
      </c>
      <c r="CT449" s="199">
        <v>17347719</v>
      </c>
      <c r="CU449" s="203">
        <v>717</v>
      </c>
      <c r="CV449" s="203" t="s">
        <v>357</v>
      </c>
      <c r="CY449" s="189">
        <v>9007</v>
      </c>
      <c r="CZ449" s="189" t="s">
        <v>290</v>
      </c>
      <c r="DA449" s="201">
        <f t="shared" si="21"/>
        <v>9423739</v>
      </c>
      <c r="DB449" s="221">
        <f t="shared" si="22"/>
        <v>0</v>
      </c>
      <c r="DC449" s="201">
        <f t="shared" si="18"/>
        <v>0</v>
      </c>
      <c r="DZ449" s="278" t="s">
        <v>2826</v>
      </c>
      <c r="EA449" s="134"/>
      <c r="EB449" s="130">
        <v>86074342</v>
      </c>
      <c r="EC449" s="168">
        <v>45840</v>
      </c>
    </row>
    <row r="450" spans="1:133" ht="14.4" x14ac:dyDescent="0.3">
      <c r="A450" s="242"/>
      <c r="B450" s="242" t="s">
        <v>2827</v>
      </c>
      <c r="C450" s="243">
        <v>1121901554</v>
      </c>
      <c r="D450" s="242" t="s">
        <v>1022</v>
      </c>
      <c r="E450" s="242" t="s">
        <v>292</v>
      </c>
      <c r="F450" s="247" t="s">
        <v>2828</v>
      </c>
      <c r="G450" s="244">
        <v>45699</v>
      </c>
      <c r="H450" s="450">
        <v>9423739</v>
      </c>
      <c r="I450" s="242" t="s">
        <v>2769</v>
      </c>
      <c r="J450" s="244">
        <v>45699</v>
      </c>
      <c r="K450" s="244">
        <v>45821</v>
      </c>
      <c r="L450" s="242" t="s">
        <v>288</v>
      </c>
      <c r="M450" s="242" t="s">
        <v>288</v>
      </c>
      <c r="N450" s="242" t="s">
        <v>288</v>
      </c>
      <c r="O450" s="209">
        <v>5</v>
      </c>
      <c r="P450" s="245">
        <v>1532315</v>
      </c>
      <c r="Q450" s="200">
        <v>45699</v>
      </c>
      <c r="R450" s="190">
        <v>45716</v>
      </c>
      <c r="S450" s="245">
        <v>2298473</v>
      </c>
      <c r="T450" s="128">
        <v>45717</v>
      </c>
      <c r="U450" s="128">
        <v>45747</v>
      </c>
      <c r="V450" s="245">
        <v>2298473</v>
      </c>
      <c r="W450" s="190">
        <v>45748</v>
      </c>
      <c r="X450" s="190">
        <v>45777</v>
      </c>
      <c r="Y450" s="245">
        <v>2298473</v>
      </c>
      <c r="Z450" s="190">
        <v>45778</v>
      </c>
      <c r="AA450" s="190">
        <v>45808</v>
      </c>
      <c r="AB450" s="245">
        <v>996005</v>
      </c>
      <c r="AC450" s="190">
        <v>45809</v>
      </c>
      <c r="AD450" s="190">
        <v>45821</v>
      </c>
      <c r="AE450" s="272"/>
      <c r="AF450" s="190"/>
      <c r="AG450" s="190"/>
      <c r="AH450" s="458"/>
      <c r="AI450" s="196"/>
      <c r="AJ450" s="196"/>
      <c r="BI450" s="185" t="s">
        <v>275</v>
      </c>
      <c r="BJ450" s="185" t="s">
        <v>283</v>
      </c>
      <c r="BK450" s="185" t="s">
        <v>276</v>
      </c>
      <c r="BL450" s="189">
        <v>249</v>
      </c>
      <c r="BM450" s="190">
        <v>45699.699050925927</v>
      </c>
      <c r="BN450" s="208">
        <v>294907572</v>
      </c>
      <c r="BO450" s="203">
        <v>729</v>
      </c>
      <c r="BP450" s="190">
        <v>45699</v>
      </c>
      <c r="BQ450" s="204">
        <v>9423739</v>
      </c>
      <c r="CS450" s="179" t="s">
        <v>2829</v>
      </c>
      <c r="CT450" s="198">
        <v>1121901554</v>
      </c>
      <c r="CU450" s="203">
        <v>717</v>
      </c>
      <c r="CV450" s="203" t="s">
        <v>357</v>
      </c>
      <c r="CY450" s="192">
        <v>8299</v>
      </c>
      <c r="CZ450" s="192" t="s">
        <v>290</v>
      </c>
      <c r="DA450" s="201">
        <f t="shared" si="21"/>
        <v>9423739</v>
      </c>
      <c r="DB450" s="221">
        <f t="shared" si="22"/>
        <v>0</v>
      </c>
      <c r="DC450" s="201">
        <f t="shared" si="18"/>
        <v>0</v>
      </c>
      <c r="DZ450" s="278" t="s">
        <v>2830</v>
      </c>
      <c r="EA450" s="134"/>
      <c r="EB450" s="130">
        <v>86074342</v>
      </c>
      <c r="EC450" s="168">
        <v>45840</v>
      </c>
    </row>
    <row r="451" spans="1:133" ht="14.4" x14ac:dyDescent="0.3">
      <c r="A451" s="242" t="s">
        <v>2413</v>
      </c>
      <c r="B451" s="395" t="s">
        <v>2831</v>
      </c>
      <c r="C451" s="243">
        <v>82389505</v>
      </c>
      <c r="D451" s="461" t="s">
        <v>1023</v>
      </c>
      <c r="E451" s="242" t="s">
        <v>292</v>
      </c>
      <c r="F451" s="242" t="s">
        <v>2415</v>
      </c>
      <c r="G451" s="244">
        <v>45699</v>
      </c>
      <c r="H451" s="450">
        <v>13304098</v>
      </c>
      <c r="I451" s="242" t="s">
        <v>2769</v>
      </c>
      <c r="J451" s="244">
        <v>45699</v>
      </c>
      <c r="K451" s="244">
        <v>45821</v>
      </c>
      <c r="L451" s="242" t="s">
        <v>288</v>
      </c>
      <c r="M451" s="242" t="s">
        <v>288</v>
      </c>
      <c r="N451" s="242" t="s">
        <v>288</v>
      </c>
      <c r="O451" s="209">
        <v>5</v>
      </c>
      <c r="P451" s="245">
        <v>2163268</v>
      </c>
      <c r="Q451" s="200">
        <v>45699</v>
      </c>
      <c r="R451" s="190">
        <v>45716</v>
      </c>
      <c r="S451" s="245">
        <v>3244902</v>
      </c>
      <c r="T451" s="128">
        <v>45717</v>
      </c>
      <c r="U451" s="128">
        <v>45747</v>
      </c>
      <c r="V451" s="245">
        <v>3244902</v>
      </c>
      <c r="W451" s="190">
        <v>45748</v>
      </c>
      <c r="X451" s="190">
        <v>45777</v>
      </c>
      <c r="Y451" s="245">
        <v>3244902</v>
      </c>
      <c r="Z451" s="190">
        <v>45778</v>
      </c>
      <c r="AA451" s="190">
        <v>45808</v>
      </c>
      <c r="AB451" s="245">
        <v>1406124</v>
      </c>
      <c r="AC451" s="190">
        <v>45809</v>
      </c>
      <c r="AD451" s="190">
        <v>45821</v>
      </c>
      <c r="AE451" s="272"/>
      <c r="AF451" s="190"/>
      <c r="AG451" s="190"/>
      <c r="AH451" s="458"/>
      <c r="AI451" s="196"/>
      <c r="AJ451" s="196"/>
      <c r="BI451" s="185" t="s">
        <v>275</v>
      </c>
      <c r="BJ451" s="185" t="s">
        <v>283</v>
      </c>
      <c r="BK451" s="185" t="s">
        <v>276</v>
      </c>
      <c r="BL451" s="444">
        <v>509</v>
      </c>
      <c r="BM451" s="445">
        <v>45728</v>
      </c>
      <c r="BN451" s="446">
        <v>126334851</v>
      </c>
      <c r="BO451" s="447">
        <v>1990</v>
      </c>
      <c r="BP451" s="445">
        <v>45728</v>
      </c>
      <c r="BQ451" s="448">
        <v>13304098</v>
      </c>
      <c r="CI451" s="283">
        <v>1</v>
      </c>
      <c r="CJ451" s="169">
        <v>45728</v>
      </c>
      <c r="CS451" s="212" t="s">
        <v>2416</v>
      </c>
      <c r="CT451" s="198">
        <v>82389505</v>
      </c>
      <c r="CU451" s="447">
        <v>764</v>
      </c>
      <c r="CV451" s="447" t="s">
        <v>357</v>
      </c>
      <c r="CY451" s="192">
        <v>8559</v>
      </c>
      <c r="CZ451" s="192" t="s">
        <v>809</v>
      </c>
      <c r="DA451" s="201">
        <f t="shared" si="21"/>
        <v>13304098</v>
      </c>
      <c r="DB451" s="221">
        <f t="shared" si="22"/>
        <v>0</v>
      </c>
      <c r="DC451" s="201">
        <f t="shared" si="18"/>
        <v>0</v>
      </c>
      <c r="DZ451" s="278" t="s">
        <v>2832</v>
      </c>
      <c r="EA451" s="134"/>
      <c r="EB451" s="130">
        <v>86074342</v>
      </c>
      <c r="EC451" s="168">
        <v>45840</v>
      </c>
    </row>
    <row r="452" spans="1:133" ht="14.4" x14ac:dyDescent="0.3">
      <c r="A452" s="242" t="s">
        <v>2413</v>
      </c>
      <c r="B452" s="395" t="s">
        <v>2833</v>
      </c>
      <c r="C452" s="243">
        <v>1121844931</v>
      </c>
      <c r="D452" s="461" t="s">
        <v>1024</v>
      </c>
      <c r="E452" s="242" t="s">
        <v>292</v>
      </c>
      <c r="F452" s="242" t="s">
        <v>2415</v>
      </c>
      <c r="G452" s="244">
        <v>45699</v>
      </c>
      <c r="H452" s="450">
        <v>13304098</v>
      </c>
      <c r="I452" s="242" t="s">
        <v>2769</v>
      </c>
      <c r="J452" s="244">
        <v>45699</v>
      </c>
      <c r="K452" s="244">
        <v>45821</v>
      </c>
      <c r="L452" s="242" t="s">
        <v>288</v>
      </c>
      <c r="M452" s="242" t="s">
        <v>288</v>
      </c>
      <c r="N452" s="242" t="s">
        <v>288</v>
      </c>
      <c r="O452" s="209">
        <v>5</v>
      </c>
      <c r="P452" s="245">
        <v>2163268</v>
      </c>
      <c r="Q452" s="200">
        <v>45699</v>
      </c>
      <c r="R452" s="190">
        <v>45716</v>
      </c>
      <c r="S452" s="245">
        <v>3244902</v>
      </c>
      <c r="T452" s="128">
        <v>45717</v>
      </c>
      <c r="U452" s="128">
        <v>45747</v>
      </c>
      <c r="V452" s="245">
        <v>3244902</v>
      </c>
      <c r="W452" s="190">
        <v>45748</v>
      </c>
      <c r="X452" s="190">
        <v>45777</v>
      </c>
      <c r="Y452" s="245">
        <v>3244902</v>
      </c>
      <c r="Z452" s="190">
        <v>45778</v>
      </c>
      <c r="AA452" s="190">
        <v>45808</v>
      </c>
      <c r="AB452" s="245">
        <v>1406124</v>
      </c>
      <c r="AC452" s="190">
        <v>45809</v>
      </c>
      <c r="AD452" s="190">
        <v>45821</v>
      </c>
      <c r="AE452" s="272"/>
      <c r="AF452" s="190"/>
      <c r="AG452" s="190"/>
      <c r="AH452" s="458"/>
      <c r="AI452" s="196"/>
      <c r="AJ452" s="196"/>
      <c r="BI452" s="185" t="s">
        <v>275</v>
      </c>
      <c r="BJ452" s="185" t="s">
        <v>283</v>
      </c>
      <c r="BK452" s="185" t="s">
        <v>276</v>
      </c>
      <c r="BL452" s="444">
        <v>509</v>
      </c>
      <c r="BM452" s="445">
        <v>45728</v>
      </c>
      <c r="BN452" s="446">
        <v>126334851</v>
      </c>
      <c r="BO452" s="447">
        <v>1991</v>
      </c>
      <c r="BP452" s="445">
        <v>45728</v>
      </c>
      <c r="BQ452" s="448">
        <v>13304098</v>
      </c>
      <c r="CI452" s="283">
        <v>1</v>
      </c>
      <c r="CJ452" s="169">
        <v>45728</v>
      </c>
      <c r="CS452" s="212" t="s">
        <v>2416</v>
      </c>
      <c r="CT452" s="198">
        <v>1121844931</v>
      </c>
      <c r="CU452" s="447">
        <v>764</v>
      </c>
      <c r="CV452" s="447" t="s">
        <v>357</v>
      </c>
      <c r="CY452" s="192">
        <v>8299</v>
      </c>
      <c r="CZ452" s="192" t="s">
        <v>290</v>
      </c>
      <c r="DA452" s="201">
        <f t="shared" si="21"/>
        <v>13304098</v>
      </c>
      <c r="DB452" s="221">
        <f t="shared" si="22"/>
        <v>0</v>
      </c>
      <c r="DC452" s="201">
        <f t="shared" ref="DC452:DC491" si="24">BQ452+CF452-DA452</f>
        <v>0</v>
      </c>
      <c r="DZ452" s="278" t="s">
        <v>2834</v>
      </c>
      <c r="EA452" s="134"/>
      <c r="EB452" s="130">
        <v>86074342</v>
      </c>
      <c r="EC452" s="168">
        <v>45840</v>
      </c>
    </row>
    <row r="453" spans="1:133" ht="14.4" x14ac:dyDescent="0.3">
      <c r="A453" s="242"/>
      <c r="B453" s="242" t="s">
        <v>2835</v>
      </c>
      <c r="C453" s="248">
        <v>1121840435</v>
      </c>
      <c r="D453" s="247" t="s">
        <v>2836</v>
      </c>
      <c r="E453" s="242" t="s">
        <v>292</v>
      </c>
      <c r="F453" s="242" t="s">
        <v>355</v>
      </c>
      <c r="G453" s="244">
        <v>45699</v>
      </c>
      <c r="H453" s="450">
        <v>9423739</v>
      </c>
      <c r="I453" s="242" t="s">
        <v>2769</v>
      </c>
      <c r="J453" s="244">
        <v>45699</v>
      </c>
      <c r="K453" s="244">
        <v>45821</v>
      </c>
      <c r="L453" s="242" t="s">
        <v>288</v>
      </c>
      <c r="M453" s="242" t="s">
        <v>288</v>
      </c>
      <c r="N453" s="242" t="s">
        <v>288</v>
      </c>
      <c r="O453" s="209">
        <v>5</v>
      </c>
      <c r="P453" s="245">
        <v>1532315</v>
      </c>
      <c r="Q453" s="200">
        <v>45699</v>
      </c>
      <c r="R453" s="190">
        <v>45716</v>
      </c>
      <c r="S453" s="245">
        <v>2298473</v>
      </c>
      <c r="T453" s="128">
        <v>45717</v>
      </c>
      <c r="U453" s="128">
        <v>45747</v>
      </c>
      <c r="V453" s="245">
        <v>2298473</v>
      </c>
      <c r="W453" s="190">
        <v>45748</v>
      </c>
      <c r="X453" s="190">
        <v>45777</v>
      </c>
      <c r="Y453" s="245">
        <v>2298473</v>
      </c>
      <c r="Z453" s="190">
        <v>45778</v>
      </c>
      <c r="AA453" s="190">
        <v>45808</v>
      </c>
      <c r="AB453" s="245">
        <v>996005</v>
      </c>
      <c r="AC453" s="190">
        <v>45809</v>
      </c>
      <c r="AD453" s="190">
        <v>45821</v>
      </c>
      <c r="AE453" s="272"/>
      <c r="AF453" s="190"/>
      <c r="AG453" s="190"/>
      <c r="AH453" s="458"/>
      <c r="AI453" s="196"/>
      <c r="AJ453" s="196"/>
      <c r="BI453" s="185" t="s">
        <v>275</v>
      </c>
      <c r="BJ453" s="185" t="s">
        <v>283</v>
      </c>
      <c r="BK453" s="185" t="s">
        <v>276</v>
      </c>
      <c r="BL453" s="189">
        <v>249</v>
      </c>
      <c r="BM453" s="190">
        <v>45699.699050925927</v>
      </c>
      <c r="BN453" s="208">
        <v>294907572</v>
      </c>
      <c r="BO453" s="203">
        <v>732</v>
      </c>
      <c r="BP453" s="190">
        <v>45699</v>
      </c>
      <c r="BQ453" s="204">
        <v>9423739</v>
      </c>
      <c r="CS453" s="197" t="s">
        <v>2837</v>
      </c>
      <c r="CT453" s="199">
        <v>1121840435</v>
      </c>
      <c r="CU453" s="203">
        <v>717</v>
      </c>
      <c r="CV453" s="203" t="s">
        <v>357</v>
      </c>
      <c r="CY453" s="192">
        <v>8299</v>
      </c>
      <c r="CZ453" s="192" t="s">
        <v>290</v>
      </c>
      <c r="DA453" s="201">
        <f t="shared" si="21"/>
        <v>9423739</v>
      </c>
      <c r="DB453" s="221">
        <f t="shared" si="22"/>
        <v>0</v>
      </c>
      <c r="DC453" s="201">
        <f t="shared" si="24"/>
        <v>0</v>
      </c>
      <c r="DZ453" s="278" t="s">
        <v>2838</v>
      </c>
      <c r="EA453" s="134"/>
      <c r="EB453" s="130">
        <v>86074342</v>
      </c>
      <c r="EC453" s="168">
        <v>45869</v>
      </c>
    </row>
    <row r="454" spans="1:133" ht="14.4" x14ac:dyDescent="0.3">
      <c r="A454" s="242"/>
      <c r="B454" s="242" t="s">
        <v>2839</v>
      </c>
      <c r="C454" s="243">
        <v>17344211</v>
      </c>
      <c r="D454" s="242" t="s">
        <v>1025</v>
      </c>
      <c r="E454" s="242" t="s">
        <v>292</v>
      </c>
      <c r="F454" s="242" t="s">
        <v>2840</v>
      </c>
      <c r="G454" s="244">
        <v>45699</v>
      </c>
      <c r="H454" s="450">
        <v>9423739</v>
      </c>
      <c r="I454" s="242" t="s">
        <v>2769</v>
      </c>
      <c r="J454" s="244">
        <v>45699</v>
      </c>
      <c r="K454" s="244">
        <v>45821</v>
      </c>
      <c r="L454" s="242" t="s">
        <v>288</v>
      </c>
      <c r="M454" s="242" t="s">
        <v>288</v>
      </c>
      <c r="N454" s="242" t="s">
        <v>288</v>
      </c>
      <c r="O454" s="209">
        <v>5</v>
      </c>
      <c r="P454" s="245">
        <v>1532315</v>
      </c>
      <c r="Q454" s="200">
        <v>45699</v>
      </c>
      <c r="R454" s="190">
        <v>45716</v>
      </c>
      <c r="S454" s="245">
        <v>2298473</v>
      </c>
      <c r="T454" s="128">
        <v>45717</v>
      </c>
      <c r="U454" s="128">
        <v>45747</v>
      </c>
      <c r="V454" s="245">
        <v>2298473</v>
      </c>
      <c r="W454" s="190">
        <v>45748</v>
      </c>
      <c r="X454" s="190">
        <v>45777</v>
      </c>
      <c r="Y454" s="245">
        <v>2298473</v>
      </c>
      <c r="Z454" s="190">
        <v>45778</v>
      </c>
      <c r="AA454" s="190">
        <v>45808</v>
      </c>
      <c r="AB454" s="245">
        <v>996005</v>
      </c>
      <c r="AC454" s="190">
        <v>45809</v>
      </c>
      <c r="AD454" s="190">
        <v>45821</v>
      </c>
      <c r="AE454" s="272"/>
      <c r="AF454" s="190"/>
      <c r="AG454" s="190"/>
      <c r="AH454" s="458"/>
      <c r="AI454" s="196"/>
      <c r="AJ454" s="196"/>
      <c r="BI454" s="185" t="s">
        <v>275</v>
      </c>
      <c r="BJ454" s="185" t="s">
        <v>283</v>
      </c>
      <c r="BK454" s="185" t="s">
        <v>276</v>
      </c>
      <c r="BL454" s="189">
        <v>249</v>
      </c>
      <c r="BM454" s="190">
        <v>45699.699050925927</v>
      </c>
      <c r="BN454" s="208">
        <v>294907572</v>
      </c>
      <c r="BO454" s="203">
        <v>733</v>
      </c>
      <c r="BP454" s="190">
        <v>45699</v>
      </c>
      <c r="BQ454" s="204">
        <v>9423739</v>
      </c>
      <c r="CS454" s="179" t="s">
        <v>2841</v>
      </c>
      <c r="CT454" s="198">
        <v>17344211.600000001</v>
      </c>
      <c r="CU454" s="203">
        <v>717</v>
      </c>
      <c r="CV454" s="203" t="s">
        <v>357</v>
      </c>
      <c r="CY454" s="192">
        <v>8299</v>
      </c>
      <c r="CZ454" s="192" t="s">
        <v>290</v>
      </c>
      <c r="DA454" s="201">
        <f t="shared" si="21"/>
        <v>9423739</v>
      </c>
      <c r="DB454" s="221">
        <f t="shared" si="22"/>
        <v>0</v>
      </c>
      <c r="DC454" s="201">
        <f t="shared" si="24"/>
        <v>0</v>
      </c>
      <c r="DZ454" s="278" t="s">
        <v>2842</v>
      </c>
      <c r="EA454" s="134"/>
      <c r="EB454" s="130">
        <v>86074342</v>
      </c>
      <c r="EC454" s="168">
        <v>45840</v>
      </c>
    </row>
    <row r="455" spans="1:133" ht="14.4" x14ac:dyDescent="0.3">
      <c r="A455" s="242" t="s">
        <v>2413</v>
      </c>
      <c r="B455" s="395" t="s">
        <v>2843</v>
      </c>
      <c r="C455" s="243">
        <v>40329056</v>
      </c>
      <c r="D455" s="395" t="s">
        <v>1026</v>
      </c>
      <c r="E455" s="242" t="s">
        <v>292</v>
      </c>
      <c r="F455" s="242" t="s">
        <v>2415</v>
      </c>
      <c r="G455" s="244">
        <v>45699</v>
      </c>
      <c r="H455" s="450">
        <v>13304098</v>
      </c>
      <c r="I455" s="242" t="s">
        <v>2769</v>
      </c>
      <c r="J455" s="244">
        <v>45699</v>
      </c>
      <c r="K455" s="244">
        <v>45821</v>
      </c>
      <c r="L455" s="242" t="s">
        <v>288</v>
      </c>
      <c r="M455" s="242" t="s">
        <v>288</v>
      </c>
      <c r="N455" s="242" t="s">
        <v>288</v>
      </c>
      <c r="O455" s="209">
        <v>5</v>
      </c>
      <c r="P455" s="245">
        <v>2163268</v>
      </c>
      <c r="Q455" s="200">
        <v>45699</v>
      </c>
      <c r="R455" s="190">
        <v>45716</v>
      </c>
      <c r="S455" s="245">
        <v>3244902</v>
      </c>
      <c r="T455" s="128">
        <v>45717</v>
      </c>
      <c r="U455" s="128">
        <v>45747</v>
      </c>
      <c r="V455" s="245">
        <v>3244902</v>
      </c>
      <c r="W455" s="190">
        <v>45748</v>
      </c>
      <c r="X455" s="190">
        <v>45777</v>
      </c>
      <c r="Y455" s="245">
        <v>3244902</v>
      </c>
      <c r="Z455" s="190">
        <v>45778</v>
      </c>
      <c r="AA455" s="190">
        <v>45808</v>
      </c>
      <c r="AB455" s="245">
        <v>1406124</v>
      </c>
      <c r="AC455" s="190">
        <v>45809</v>
      </c>
      <c r="AD455" s="190">
        <v>45821</v>
      </c>
      <c r="AE455" s="272"/>
      <c r="AF455" s="190"/>
      <c r="AG455" s="190"/>
      <c r="AH455" s="458"/>
      <c r="AI455" s="196"/>
      <c r="AJ455" s="196"/>
      <c r="BI455" s="185" t="s">
        <v>275</v>
      </c>
      <c r="BJ455" s="185" t="s">
        <v>283</v>
      </c>
      <c r="BK455" s="185" t="s">
        <v>276</v>
      </c>
      <c r="BL455" s="444">
        <v>509</v>
      </c>
      <c r="BM455" s="445">
        <v>45728</v>
      </c>
      <c r="BN455" s="446">
        <v>126334851</v>
      </c>
      <c r="BO455" s="447">
        <v>1992</v>
      </c>
      <c r="BP455" s="445">
        <v>45728</v>
      </c>
      <c r="BQ455" s="448">
        <v>13304098</v>
      </c>
      <c r="CI455" s="283">
        <v>1</v>
      </c>
      <c r="CJ455" s="169">
        <v>45728</v>
      </c>
      <c r="CS455" s="212" t="s">
        <v>2416</v>
      </c>
      <c r="CT455" s="199">
        <v>40329056</v>
      </c>
      <c r="CU455" s="447">
        <v>764</v>
      </c>
      <c r="CV455" s="447" t="s">
        <v>357</v>
      </c>
      <c r="CY455" s="192">
        <v>8560</v>
      </c>
      <c r="CZ455" s="192" t="s">
        <v>289</v>
      </c>
      <c r="DA455" s="201">
        <f t="shared" si="21"/>
        <v>13304098</v>
      </c>
      <c r="DB455" s="221">
        <f t="shared" si="22"/>
        <v>0</v>
      </c>
      <c r="DC455" s="201">
        <f t="shared" si="24"/>
        <v>0</v>
      </c>
      <c r="DZ455" s="278" t="s">
        <v>2844</v>
      </c>
      <c r="EA455" s="134"/>
      <c r="EB455" s="130">
        <v>86074342</v>
      </c>
      <c r="EC455" s="168">
        <v>45840</v>
      </c>
    </row>
    <row r="456" spans="1:133" ht="14.4" x14ac:dyDescent="0.3">
      <c r="A456" s="242"/>
      <c r="B456" s="242" t="s">
        <v>2845</v>
      </c>
      <c r="C456" s="248">
        <v>23702460</v>
      </c>
      <c r="D456" s="247" t="s">
        <v>1027</v>
      </c>
      <c r="E456" s="242" t="s">
        <v>292</v>
      </c>
      <c r="F456" s="242" t="s">
        <v>355</v>
      </c>
      <c r="G456" s="244">
        <v>45699</v>
      </c>
      <c r="H456" s="450">
        <v>9423739</v>
      </c>
      <c r="I456" s="242" t="s">
        <v>2769</v>
      </c>
      <c r="J456" s="244">
        <v>45699</v>
      </c>
      <c r="K456" s="244">
        <v>45821</v>
      </c>
      <c r="L456" s="242" t="s">
        <v>288</v>
      </c>
      <c r="M456" s="242" t="s">
        <v>288</v>
      </c>
      <c r="N456" s="242" t="s">
        <v>288</v>
      </c>
      <c r="O456" s="209">
        <v>5</v>
      </c>
      <c r="P456" s="245">
        <v>1532315</v>
      </c>
      <c r="Q456" s="200">
        <v>45699</v>
      </c>
      <c r="R456" s="190">
        <v>45716</v>
      </c>
      <c r="S456" s="245">
        <v>2298473</v>
      </c>
      <c r="T456" s="128">
        <v>45717</v>
      </c>
      <c r="U456" s="128">
        <v>45747</v>
      </c>
      <c r="V456" s="245">
        <v>2298473</v>
      </c>
      <c r="W456" s="190">
        <v>45748</v>
      </c>
      <c r="X456" s="190">
        <v>45777</v>
      </c>
      <c r="Y456" s="245">
        <v>2298473</v>
      </c>
      <c r="Z456" s="190">
        <v>45778</v>
      </c>
      <c r="AA456" s="190">
        <v>45808</v>
      </c>
      <c r="AB456" s="245">
        <v>996005</v>
      </c>
      <c r="AC456" s="190">
        <v>45809</v>
      </c>
      <c r="AD456" s="190">
        <v>45821</v>
      </c>
      <c r="AE456" s="272"/>
      <c r="AF456" s="190"/>
      <c r="AG456" s="190"/>
      <c r="AH456" s="458"/>
      <c r="AI456" s="196"/>
      <c r="AJ456" s="196"/>
      <c r="BI456" s="185" t="s">
        <v>275</v>
      </c>
      <c r="BJ456" s="185" t="s">
        <v>283</v>
      </c>
      <c r="BK456" s="185" t="s">
        <v>276</v>
      </c>
      <c r="BL456" s="189">
        <v>249</v>
      </c>
      <c r="BM456" s="190">
        <v>45699.699050925927</v>
      </c>
      <c r="BN456" s="208">
        <v>294907572</v>
      </c>
      <c r="BO456" s="203">
        <v>735</v>
      </c>
      <c r="BP456" s="190">
        <v>45699</v>
      </c>
      <c r="BQ456" s="204">
        <v>9423739</v>
      </c>
      <c r="CS456" s="197" t="s">
        <v>2837</v>
      </c>
      <c r="CT456" s="199">
        <v>23702460.100000001</v>
      </c>
      <c r="CU456" s="203">
        <v>717</v>
      </c>
      <c r="CV456" s="203" t="s">
        <v>357</v>
      </c>
      <c r="CY456" s="192">
        <v>8299</v>
      </c>
      <c r="CZ456" s="192" t="s">
        <v>290</v>
      </c>
      <c r="DA456" s="201">
        <f t="shared" si="21"/>
        <v>9423739</v>
      </c>
      <c r="DB456" s="221">
        <f t="shared" si="22"/>
        <v>0</v>
      </c>
      <c r="DC456" s="201">
        <f t="shared" si="24"/>
        <v>0</v>
      </c>
      <c r="DZ456" s="278" t="s">
        <v>2846</v>
      </c>
      <c r="EA456" s="134"/>
      <c r="EB456" s="130">
        <v>86074342</v>
      </c>
      <c r="EC456" s="168">
        <v>45840</v>
      </c>
    </row>
    <row r="457" spans="1:133" ht="14.4" x14ac:dyDescent="0.3">
      <c r="A457" s="242"/>
      <c r="B457" s="242" t="s">
        <v>2847</v>
      </c>
      <c r="C457" s="248">
        <v>40397919</v>
      </c>
      <c r="D457" s="247" t="s">
        <v>1028</v>
      </c>
      <c r="E457" s="242" t="s">
        <v>292</v>
      </c>
      <c r="F457" s="242" t="s">
        <v>355</v>
      </c>
      <c r="G457" s="244">
        <v>45699</v>
      </c>
      <c r="H457" s="450">
        <v>9423739</v>
      </c>
      <c r="I457" s="242" t="s">
        <v>2769</v>
      </c>
      <c r="J457" s="244">
        <v>45699</v>
      </c>
      <c r="K457" s="244">
        <v>45821</v>
      </c>
      <c r="L457" s="242" t="s">
        <v>288</v>
      </c>
      <c r="M457" s="242" t="s">
        <v>288</v>
      </c>
      <c r="N457" s="242" t="s">
        <v>288</v>
      </c>
      <c r="O457" s="209">
        <v>5</v>
      </c>
      <c r="P457" s="245">
        <v>1532315</v>
      </c>
      <c r="Q457" s="200">
        <v>45699</v>
      </c>
      <c r="R457" s="190">
        <v>45716</v>
      </c>
      <c r="S457" s="245">
        <v>2298473</v>
      </c>
      <c r="T457" s="128">
        <v>45717</v>
      </c>
      <c r="U457" s="128">
        <v>45747</v>
      </c>
      <c r="V457" s="245">
        <v>2298473</v>
      </c>
      <c r="W457" s="190">
        <v>45748</v>
      </c>
      <c r="X457" s="190">
        <v>45777</v>
      </c>
      <c r="Y457" s="245">
        <v>2298473</v>
      </c>
      <c r="Z457" s="190">
        <v>45778</v>
      </c>
      <c r="AA457" s="190">
        <v>45808</v>
      </c>
      <c r="AB457" s="245">
        <v>996005</v>
      </c>
      <c r="AC457" s="190">
        <v>45809</v>
      </c>
      <c r="AD457" s="190">
        <v>45821</v>
      </c>
      <c r="AE457" s="272"/>
      <c r="AF457" s="190"/>
      <c r="AG457" s="190"/>
      <c r="AH457" s="458"/>
      <c r="AI457" s="196"/>
      <c r="AJ457" s="196"/>
      <c r="BI457" s="185" t="s">
        <v>275</v>
      </c>
      <c r="BJ457" s="185" t="s">
        <v>283</v>
      </c>
      <c r="BK457" s="185" t="s">
        <v>276</v>
      </c>
      <c r="BL457" s="189">
        <v>249</v>
      </c>
      <c r="BM457" s="190">
        <v>45699.699050925927</v>
      </c>
      <c r="BN457" s="208">
        <v>294907572</v>
      </c>
      <c r="BO457" s="203">
        <v>736</v>
      </c>
      <c r="BP457" s="190">
        <v>45699</v>
      </c>
      <c r="BQ457" s="204">
        <v>9423739</v>
      </c>
      <c r="CS457" s="197" t="s">
        <v>2837</v>
      </c>
      <c r="CT457" s="199">
        <v>40397919</v>
      </c>
      <c r="CU457" s="203">
        <v>717</v>
      </c>
      <c r="CV457" s="203" t="s">
        <v>357</v>
      </c>
      <c r="CY457" s="192">
        <v>8299</v>
      </c>
      <c r="CZ457" s="192" t="s">
        <v>290</v>
      </c>
      <c r="DA457" s="201">
        <f t="shared" si="21"/>
        <v>9423739</v>
      </c>
      <c r="DB457" s="221">
        <f t="shared" si="22"/>
        <v>0</v>
      </c>
      <c r="DC457" s="201">
        <f t="shared" si="24"/>
        <v>0</v>
      </c>
      <c r="DZ457" s="278" t="s">
        <v>2848</v>
      </c>
      <c r="EA457" s="134"/>
      <c r="EB457" s="130">
        <v>86074342</v>
      </c>
      <c r="EC457" s="168">
        <v>45840</v>
      </c>
    </row>
    <row r="458" spans="1:133" ht="14.4" x14ac:dyDescent="0.3">
      <c r="A458" s="242"/>
      <c r="B458" s="242" t="s">
        <v>2849</v>
      </c>
      <c r="C458" s="243">
        <v>86058158</v>
      </c>
      <c r="D458" s="242" t="s">
        <v>1029</v>
      </c>
      <c r="E458" s="242" t="s">
        <v>292</v>
      </c>
      <c r="F458" s="247" t="s">
        <v>2850</v>
      </c>
      <c r="G458" s="244">
        <v>45699</v>
      </c>
      <c r="H458" s="450">
        <v>9423739</v>
      </c>
      <c r="I458" s="242" t="s">
        <v>2769</v>
      </c>
      <c r="J458" s="244">
        <v>45699</v>
      </c>
      <c r="K458" s="244">
        <v>45821</v>
      </c>
      <c r="L458" s="242" t="s">
        <v>288</v>
      </c>
      <c r="M458" s="242" t="s">
        <v>288</v>
      </c>
      <c r="N458" s="242" t="s">
        <v>288</v>
      </c>
      <c r="O458" s="209">
        <v>5</v>
      </c>
      <c r="P458" s="245">
        <v>1532315</v>
      </c>
      <c r="Q458" s="200">
        <v>45699</v>
      </c>
      <c r="R458" s="190">
        <v>45716</v>
      </c>
      <c r="S458" s="245">
        <v>2298473</v>
      </c>
      <c r="T458" s="128">
        <v>45717</v>
      </c>
      <c r="U458" s="128">
        <v>45747</v>
      </c>
      <c r="V458" s="245">
        <v>2298473</v>
      </c>
      <c r="W458" s="190">
        <v>45748</v>
      </c>
      <c r="X458" s="190">
        <v>45777</v>
      </c>
      <c r="Y458" s="245">
        <v>2298473</v>
      </c>
      <c r="Z458" s="190">
        <v>45778</v>
      </c>
      <c r="AA458" s="190">
        <v>45808</v>
      </c>
      <c r="AB458" s="245">
        <v>996005</v>
      </c>
      <c r="AC458" s="190">
        <v>45809</v>
      </c>
      <c r="AD458" s="190">
        <v>45821</v>
      </c>
      <c r="AE458" s="272"/>
      <c r="AF458" s="190"/>
      <c r="AG458" s="190"/>
      <c r="AH458" s="458"/>
      <c r="AI458" s="196"/>
      <c r="AJ458" s="196"/>
      <c r="BI458" s="185" t="s">
        <v>275</v>
      </c>
      <c r="BJ458" s="185" t="s">
        <v>283</v>
      </c>
      <c r="BK458" s="185" t="s">
        <v>276</v>
      </c>
      <c r="BL458" s="189">
        <v>249</v>
      </c>
      <c r="BM458" s="190">
        <v>45699.699050925927</v>
      </c>
      <c r="BN458" s="208">
        <v>294907572</v>
      </c>
      <c r="BO458" s="203">
        <v>737</v>
      </c>
      <c r="BP458" s="190">
        <v>45699</v>
      </c>
      <c r="BQ458" s="204">
        <v>9423739</v>
      </c>
      <c r="CS458" s="179" t="s">
        <v>2787</v>
      </c>
      <c r="CT458" s="199">
        <v>86058158</v>
      </c>
      <c r="CU458" s="203">
        <v>717</v>
      </c>
      <c r="CV458" s="203" t="s">
        <v>357</v>
      </c>
      <c r="CY458" s="189">
        <v>8552</v>
      </c>
      <c r="CZ458" s="189" t="s">
        <v>809</v>
      </c>
      <c r="DA458" s="201">
        <f t="shared" si="21"/>
        <v>9423739</v>
      </c>
      <c r="DB458" s="221">
        <f t="shared" si="22"/>
        <v>0</v>
      </c>
      <c r="DC458" s="201">
        <f t="shared" si="24"/>
        <v>0</v>
      </c>
      <c r="DZ458" s="278" t="s">
        <v>2851</v>
      </c>
      <c r="EA458" s="134"/>
      <c r="EB458" s="130">
        <v>86074342</v>
      </c>
      <c r="EC458" s="168">
        <v>45840</v>
      </c>
    </row>
    <row r="459" spans="1:133" ht="14.4" x14ac:dyDescent="0.3">
      <c r="A459" s="242"/>
      <c r="B459" s="242" t="s">
        <v>2852</v>
      </c>
      <c r="C459" s="243">
        <v>40448521</v>
      </c>
      <c r="D459" s="247" t="s">
        <v>2853</v>
      </c>
      <c r="E459" s="242" t="s">
        <v>292</v>
      </c>
      <c r="F459" s="242" t="s">
        <v>355</v>
      </c>
      <c r="G459" s="244">
        <v>45699</v>
      </c>
      <c r="H459" s="450">
        <v>9423739</v>
      </c>
      <c r="I459" s="242" t="s">
        <v>2769</v>
      </c>
      <c r="J459" s="244">
        <v>45699</v>
      </c>
      <c r="K459" s="244">
        <v>45821</v>
      </c>
      <c r="L459" s="242" t="s">
        <v>288</v>
      </c>
      <c r="M459" s="242" t="s">
        <v>288</v>
      </c>
      <c r="N459" s="242" t="s">
        <v>288</v>
      </c>
      <c r="O459" s="209">
        <v>5</v>
      </c>
      <c r="P459" s="245">
        <v>1532315</v>
      </c>
      <c r="Q459" s="200">
        <v>45699</v>
      </c>
      <c r="R459" s="190">
        <v>45716</v>
      </c>
      <c r="S459" s="245">
        <v>2298473</v>
      </c>
      <c r="T459" s="128">
        <v>45717</v>
      </c>
      <c r="U459" s="128">
        <v>45747</v>
      </c>
      <c r="V459" s="245">
        <v>2298473</v>
      </c>
      <c r="W459" s="190">
        <v>45748</v>
      </c>
      <c r="X459" s="190">
        <v>45777</v>
      </c>
      <c r="Y459" s="245">
        <v>2298473</v>
      </c>
      <c r="Z459" s="190">
        <v>45778</v>
      </c>
      <c r="AA459" s="190">
        <v>45808</v>
      </c>
      <c r="AB459" s="245">
        <v>996005</v>
      </c>
      <c r="AC459" s="190">
        <v>45809</v>
      </c>
      <c r="AD459" s="190">
        <v>45821</v>
      </c>
      <c r="AE459" s="272"/>
      <c r="AF459" s="190"/>
      <c r="AG459" s="190"/>
      <c r="AH459" s="458"/>
      <c r="AI459" s="196"/>
      <c r="AJ459" s="196"/>
      <c r="BI459" s="185" t="s">
        <v>275</v>
      </c>
      <c r="BJ459" s="185" t="s">
        <v>283</v>
      </c>
      <c r="BK459" s="185" t="s">
        <v>276</v>
      </c>
      <c r="BL459" s="189">
        <v>249</v>
      </c>
      <c r="BM459" s="190">
        <v>45699.699050925927</v>
      </c>
      <c r="BN459" s="208">
        <v>294907572</v>
      </c>
      <c r="BO459" s="203">
        <v>738</v>
      </c>
      <c r="BP459" s="190">
        <v>45699</v>
      </c>
      <c r="BQ459" s="204">
        <v>9423739</v>
      </c>
      <c r="CS459" s="197" t="s">
        <v>2837</v>
      </c>
      <c r="CT459" s="125">
        <v>40448521</v>
      </c>
      <c r="CU459" s="203">
        <v>717</v>
      </c>
      <c r="CV459" s="203" t="s">
        <v>357</v>
      </c>
      <c r="CY459" s="192">
        <v>8299</v>
      </c>
      <c r="CZ459" s="192" t="s">
        <v>290</v>
      </c>
      <c r="DA459" s="201">
        <f t="shared" si="21"/>
        <v>9423739</v>
      </c>
      <c r="DB459" s="221">
        <f t="shared" si="22"/>
        <v>0</v>
      </c>
      <c r="DC459" s="201">
        <f t="shared" si="24"/>
        <v>0</v>
      </c>
      <c r="DZ459" s="278" t="s">
        <v>2854</v>
      </c>
      <c r="EA459" s="134"/>
      <c r="EB459" s="130">
        <v>86074342</v>
      </c>
      <c r="EC459" s="168">
        <v>45840</v>
      </c>
    </row>
    <row r="460" spans="1:133" ht="14.4" x14ac:dyDescent="0.3">
      <c r="A460" s="241"/>
      <c r="B460" s="242" t="s">
        <v>2855</v>
      </c>
      <c r="C460" s="243">
        <v>1121911999</v>
      </c>
      <c r="D460" s="242" t="s">
        <v>1030</v>
      </c>
      <c r="E460" s="242" t="s">
        <v>291</v>
      </c>
      <c r="F460" s="242" t="s">
        <v>516</v>
      </c>
      <c r="G460" s="244">
        <v>45699</v>
      </c>
      <c r="H460" s="450">
        <v>16657164</v>
      </c>
      <c r="I460" s="242" t="s">
        <v>1610</v>
      </c>
      <c r="J460" s="244">
        <v>45699</v>
      </c>
      <c r="K460" s="244">
        <v>45852</v>
      </c>
      <c r="L460" s="242" t="s">
        <v>288</v>
      </c>
      <c r="M460" s="242" t="s">
        <v>288</v>
      </c>
      <c r="N460" s="242" t="s">
        <v>288</v>
      </c>
      <c r="O460" s="209">
        <v>6</v>
      </c>
      <c r="P460" s="245">
        <v>2163268</v>
      </c>
      <c r="Q460" s="200">
        <v>45699</v>
      </c>
      <c r="R460" s="190">
        <v>45716</v>
      </c>
      <c r="S460" s="245">
        <v>3244902</v>
      </c>
      <c r="T460" s="128">
        <v>45717</v>
      </c>
      <c r="U460" s="128">
        <v>45747</v>
      </c>
      <c r="V460" s="245">
        <v>3244902</v>
      </c>
      <c r="W460" s="190">
        <v>45748</v>
      </c>
      <c r="X460" s="190">
        <v>45777</v>
      </c>
      <c r="Y460" s="245">
        <v>3244902</v>
      </c>
      <c r="Z460" s="190">
        <v>45778</v>
      </c>
      <c r="AA460" s="190">
        <v>45808</v>
      </c>
      <c r="AB460" s="245">
        <v>3244902</v>
      </c>
      <c r="AC460" s="190">
        <v>45809</v>
      </c>
      <c r="AD460" s="190">
        <v>45838</v>
      </c>
      <c r="AE460" s="272">
        <v>1514288</v>
      </c>
      <c r="AF460" s="190">
        <v>45839</v>
      </c>
      <c r="AG460" s="190">
        <v>45852</v>
      </c>
      <c r="AH460" s="458"/>
      <c r="AI460" s="190"/>
      <c r="AJ460" s="190"/>
      <c r="BI460" s="192" t="s">
        <v>278</v>
      </c>
      <c r="BJ460" s="187" t="s">
        <v>332</v>
      </c>
      <c r="BK460" s="192" t="s">
        <v>280</v>
      </c>
      <c r="BL460" s="189">
        <v>253</v>
      </c>
      <c r="BM460" s="190">
        <v>45699.819837962961</v>
      </c>
      <c r="BN460" s="208">
        <v>71984736</v>
      </c>
      <c r="BO460" s="203">
        <v>820</v>
      </c>
      <c r="BP460" s="190">
        <v>45699</v>
      </c>
      <c r="BQ460" s="204">
        <v>16657164</v>
      </c>
      <c r="CS460" s="197" t="s">
        <v>2856</v>
      </c>
      <c r="CT460" s="198">
        <v>1121911999.0999999</v>
      </c>
      <c r="CU460" s="203">
        <v>504</v>
      </c>
      <c r="CV460" s="203" t="s">
        <v>767</v>
      </c>
      <c r="CY460" s="192">
        <v>7490</v>
      </c>
      <c r="CZ460" s="192" t="s">
        <v>290</v>
      </c>
      <c r="DA460" s="201">
        <f t="shared" si="21"/>
        <v>16657164</v>
      </c>
      <c r="DB460" s="221">
        <f t="shared" si="22"/>
        <v>0</v>
      </c>
      <c r="DC460" s="201">
        <f t="shared" si="24"/>
        <v>0</v>
      </c>
      <c r="DZ460" s="278" t="s">
        <v>2857</v>
      </c>
      <c r="EA460" s="134" t="s">
        <v>1078</v>
      </c>
      <c r="EB460" s="130">
        <v>17346234</v>
      </c>
      <c r="EC460" s="168">
        <v>45852</v>
      </c>
    </row>
    <row r="461" spans="1:133" x14ac:dyDescent="0.3">
      <c r="A461" s="242"/>
      <c r="B461" s="242" t="s">
        <v>2858</v>
      </c>
      <c r="C461" s="243">
        <v>1110531340</v>
      </c>
      <c r="D461" s="242" t="s">
        <v>1419</v>
      </c>
      <c r="E461" s="242" t="s">
        <v>291</v>
      </c>
      <c r="F461" s="242" t="s">
        <v>2859</v>
      </c>
      <c r="G461" s="244">
        <v>45699</v>
      </c>
      <c r="H461" s="450">
        <v>26000000</v>
      </c>
      <c r="I461" s="242" t="s">
        <v>2860</v>
      </c>
      <c r="J461" s="244">
        <v>45699</v>
      </c>
      <c r="K461" s="244">
        <v>45960</v>
      </c>
      <c r="L461" s="242" t="s">
        <v>288</v>
      </c>
      <c r="M461" s="242" t="s">
        <v>288</v>
      </c>
      <c r="N461" s="242" t="s">
        <v>288</v>
      </c>
      <c r="O461" s="259">
        <v>9</v>
      </c>
      <c r="P461" s="245">
        <v>2000000</v>
      </c>
      <c r="Q461" s="200">
        <v>45699</v>
      </c>
      <c r="R461" s="190">
        <v>45716</v>
      </c>
      <c r="S461" s="245">
        <v>3000000</v>
      </c>
      <c r="T461" s="128">
        <v>45717</v>
      </c>
      <c r="U461" s="128">
        <v>45747</v>
      </c>
      <c r="V461" s="245">
        <v>3000000</v>
      </c>
      <c r="W461" s="190">
        <v>45748</v>
      </c>
      <c r="X461" s="190">
        <v>45777</v>
      </c>
      <c r="Y461" s="245">
        <v>3000000</v>
      </c>
      <c r="Z461" s="190">
        <v>45778</v>
      </c>
      <c r="AA461" s="190">
        <v>45808</v>
      </c>
      <c r="AB461" s="245">
        <v>3000000</v>
      </c>
      <c r="AC461" s="190">
        <v>45809</v>
      </c>
      <c r="AD461" s="190">
        <v>45838</v>
      </c>
      <c r="AE461" s="272">
        <v>3000000</v>
      </c>
      <c r="AF461" s="190">
        <v>45839</v>
      </c>
      <c r="AG461" s="190">
        <v>45869</v>
      </c>
      <c r="AH461" s="272">
        <v>3000000</v>
      </c>
      <c r="AI461" s="190">
        <v>45870</v>
      </c>
      <c r="AJ461" s="190">
        <v>45900</v>
      </c>
      <c r="AK461" s="272">
        <v>3000000</v>
      </c>
      <c r="AL461" s="190">
        <v>45901</v>
      </c>
      <c r="AM461" s="190">
        <v>45930</v>
      </c>
      <c r="AN461" s="272">
        <v>3000000</v>
      </c>
      <c r="AO461" s="190">
        <v>45931</v>
      </c>
      <c r="AP461" s="190">
        <v>45960</v>
      </c>
      <c r="BI461" s="187" t="s">
        <v>299</v>
      </c>
      <c r="BJ461" s="193" t="s">
        <v>907</v>
      </c>
      <c r="BK461" s="193" t="s">
        <v>908</v>
      </c>
      <c r="BL461" s="189">
        <v>252</v>
      </c>
      <c r="BM461" s="190">
        <v>45699.70784722222</v>
      </c>
      <c r="BN461" s="208">
        <v>26000000</v>
      </c>
      <c r="BO461" s="203">
        <v>710</v>
      </c>
      <c r="BP461" s="190">
        <v>45699</v>
      </c>
      <c r="BQ461" s="204">
        <v>26000000</v>
      </c>
      <c r="CS461" s="197" t="s">
        <v>2861</v>
      </c>
      <c r="CT461" s="199">
        <v>1110531340</v>
      </c>
      <c r="CU461" s="203">
        <v>495</v>
      </c>
      <c r="CV461" s="203" t="s">
        <v>931</v>
      </c>
      <c r="CY461" s="192">
        <v>7490</v>
      </c>
      <c r="CZ461" s="192" t="s">
        <v>290</v>
      </c>
      <c r="DA461" s="201">
        <f t="shared" si="21"/>
        <v>26000000</v>
      </c>
      <c r="DB461" s="221">
        <f t="shared" si="22"/>
        <v>0</v>
      </c>
      <c r="DC461" s="201">
        <f t="shared" si="24"/>
        <v>0</v>
      </c>
      <c r="DZ461" s="278" t="s">
        <v>2862</v>
      </c>
      <c r="EA461" s="134"/>
      <c r="EB461" s="130">
        <v>40376746</v>
      </c>
      <c r="EC461" s="168">
        <v>45992</v>
      </c>
    </row>
    <row r="462" spans="1:133" ht="14.4" x14ac:dyDescent="0.3">
      <c r="A462" s="242"/>
      <c r="B462" s="242" t="s">
        <v>2863</v>
      </c>
      <c r="C462" s="248">
        <v>1015443761</v>
      </c>
      <c r="D462" s="247" t="s">
        <v>1031</v>
      </c>
      <c r="E462" s="242" t="s">
        <v>291</v>
      </c>
      <c r="F462" s="242" t="s">
        <v>1032</v>
      </c>
      <c r="G462" s="244">
        <v>45699</v>
      </c>
      <c r="H462" s="450">
        <v>14857561</v>
      </c>
      <c r="I462" s="242" t="s">
        <v>1610</v>
      </c>
      <c r="J462" s="244">
        <v>45699</v>
      </c>
      <c r="K462" s="244">
        <v>45852</v>
      </c>
      <c r="L462" s="242" t="s">
        <v>288</v>
      </c>
      <c r="M462" s="242" t="s">
        <v>288</v>
      </c>
      <c r="N462" s="242" t="s">
        <v>288</v>
      </c>
      <c r="O462" s="209">
        <v>6</v>
      </c>
      <c r="P462" s="245">
        <v>1929553</v>
      </c>
      <c r="Q462" s="200">
        <v>45699</v>
      </c>
      <c r="R462" s="190">
        <v>45716</v>
      </c>
      <c r="S462" s="245">
        <v>2894330</v>
      </c>
      <c r="T462" s="128">
        <v>45717</v>
      </c>
      <c r="U462" s="128">
        <v>45747</v>
      </c>
      <c r="V462" s="245">
        <v>2894330</v>
      </c>
      <c r="W462" s="190">
        <v>45748</v>
      </c>
      <c r="X462" s="190">
        <v>45777</v>
      </c>
      <c r="Y462" s="245">
        <v>2894330</v>
      </c>
      <c r="Z462" s="190">
        <v>45778</v>
      </c>
      <c r="AA462" s="190">
        <v>45808</v>
      </c>
      <c r="AB462" s="245">
        <v>2894330</v>
      </c>
      <c r="AC462" s="190">
        <v>45809</v>
      </c>
      <c r="AD462" s="190">
        <v>45838</v>
      </c>
      <c r="AE462" s="272">
        <v>1350688</v>
      </c>
      <c r="AF462" s="190">
        <v>45839</v>
      </c>
      <c r="AG462" s="190">
        <v>45852</v>
      </c>
      <c r="AH462" s="458"/>
      <c r="AI462" s="190"/>
      <c r="AJ462" s="190"/>
      <c r="BI462" s="192" t="s">
        <v>278</v>
      </c>
      <c r="BJ462" s="187" t="s">
        <v>332</v>
      </c>
      <c r="BK462" s="192" t="s">
        <v>280</v>
      </c>
      <c r="BL462" s="189">
        <v>253</v>
      </c>
      <c r="BM462" s="190">
        <v>45699.819837962961</v>
      </c>
      <c r="BN462" s="208">
        <v>71984736</v>
      </c>
      <c r="BO462" s="203">
        <v>782</v>
      </c>
      <c r="BP462" s="190">
        <v>45699</v>
      </c>
      <c r="BQ462" s="204">
        <v>14857561</v>
      </c>
      <c r="CS462" s="197" t="s">
        <v>2864</v>
      </c>
      <c r="CT462" s="199">
        <v>1015443761</v>
      </c>
      <c r="CU462" s="203">
        <v>504</v>
      </c>
      <c r="CV462" s="203" t="s">
        <v>770</v>
      </c>
      <c r="CY462" s="192">
        <v>7490</v>
      </c>
      <c r="CZ462" s="192" t="s">
        <v>290</v>
      </c>
      <c r="DA462" s="201">
        <f t="shared" si="21"/>
        <v>14857561</v>
      </c>
      <c r="DB462" s="221">
        <f t="shared" si="22"/>
        <v>0</v>
      </c>
      <c r="DC462" s="201">
        <f t="shared" si="24"/>
        <v>0</v>
      </c>
      <c r="DZ462" s="278" t="s">
        <v>2865</v>
      </c>
      <c r="EA462" s="134" t="s">
        <v>278</v>
      </c>
      <c r="EB462" s="130">
        <v>17346234</v>
      </c>
      <c r="EC462" s="168">
        <v>45852</v>
      </c>
    </row>
    <row r="463" spans="1:133" ht="14.4" x14ac:dyDescent="0.3">
      <c r="A463" s="242"/>
      <c r="B463" s="242" t="s">
        <v>2866</v>
      </c>
      <c r="C463" s="243">
        <v>1121889070</v>
      </c>
      <c r="D463" s="242" t="s">
        <v>2867</v>
      </c>
      <c r="E463" s="242" t="s">
        <v>292</v>
      </c>
      <c r="F463" s="242" t="s">
        <v>1033</v>
      </c>
      <c r="G463" s="244">
        <v>45699</v>
      </c>
      <c r="H463" s="450">
        <v>8964045</v>
      </c>
      <c r="I463" s="242" t="s">
        <v>1523</v>
      </c>
      <c r="J463" s="244">
        <v>45699</v>
      </c>
      <c r="K463" s="244">
        <v>45815</v>
      </c>
      <c r="L463" s="242" t="s">
        <v>288</v>
      </c>
      <c r="M463" s="242" t="s">
        <v>288</v>
      </c>
      <c r="N463" s="242" t="s">
        <v>288</v>
      </c>
      <c r="O463" s="209">
        <v>5</v>
      </c>
      <c r="P463" s="245">
        <v>1532315</v>
      </c>
      <c r="Q463" s="200">
        <v>45699</v>
      </c>
      <c r="R463" s="190">
        <v>45716</v>
      </c>
      <c r="S463" s="245">
        <v>2298473</v>
      </c>
      <c r="T463" s="128">
        <v>45717</v>
      </c>
      <c r="U463" s="128">
        <v>45747</v>
      </c>
      <c r="V463" s="245">
        <v>2298473</v>
      </c>
      <c r="W463" s="190">
        <v>45748</v>
      </c>
      <c r="X463" s="190">
        <v>45777</v>
      </c>
      <c r="Y463" s="245">
        <v>2298473</v>
      </c>
      <c r="Z463" s="190">
        <v>45778</v>
      </c>
      <c r="AA463" s="190">
        <v>45808</v>
      </c>
      <c r="AB463" s="245">
        <v>536311</v>
      </c>
      <c r="AC463" s="190">
        <v>45809</v>
      </c>
      <c r="AD463" s="190">
        <v>45815</v>
      </c>
      <c r="AE463" s="272"/>
      <c r="AF463" s="190"/>
      <c r="AG463" s="190"/>
      <c r="AH463" s="458"/>
      <c r="AI463" s="196"/>
      <c r="AJ463" s="196"/>
      <c r="BI463" s="192" t="s">
        <v>278</v>
      </c>
      <c r="BJ463" s="187" t="s">
        <v>332</v>
      </c>
      <c r="BK463" s="192" t="s">
        <v>280</v>
      </c>
      <c r="BL463" s="189">
        <v>254</v>
      </c>
      <c r="BM463" s="190">
        <v>45699.841851851852</v>
      </c>
      <c r="BN463" s="208">
        <v>422477985</v>
      </c>
      <c r="BO463" s="203">
        <v>801</v>
      </c>
      <c r="BP463" s="190">
        <v>45699</v>
      </c>
      <c r="BQ463" s="204">
        <v>8964045</v>
      </c>
      <c r="CS463" s="179" t="s">
        <v>1055</v>
      </c>
      <c r="CT463" s="198">
        <v>1121889070.0999999</v>
      </c>
      <c r="CU463" s="203">
        <v>136</v>
      </c>
      <c r="CV463" s="203" t="s">
        <v>2868</v>
      </c>
      <c r="CY463" s="192">
        <v>8299</v>
      </c>
      <c r="CZ463" s="192" t="s">
        <v>290</v>
      </c>
      <c r="DA463" s="201">
        <f t="shared" si="21"/>
        <v>8964045</v>
      </c>
      <c r="DB463" s="221">
        <f t="shared" si="22"/>
        <v>0</v>
      </c>
      <c r="DC463" s="201">
        <f t="shared" si="24"/>
        <v>0</v>
      </c>
      <c r="DZ463" s="278" t="s">
        <v>2869</v>
      </c>
      <c r="EA463" s="134" t="s">
        <v>273</v>
      </c>
      <c r="EB463" s="130">
        <v>17346234</v>
      </c>
      <c r="EC463" s="168">
        <v>45840</v>
      </c>
    </row>
    <row r="464" spans="1:133" ht="14.4" x14ac:dyDescent="0.3">
      <c r="A464" s="242"/>
      <c r="B464" s="242" t="s">
        <v>2870</v>
      </c>
      <c r="C464" s="243">
        <v>1121964380</v>
      </c>
      <c r="D464" s="247" t="s">
        <v>1034</v>
      </c>
      <c r="E464" s="242" t="s">
        <v>291</v>
      </c>
      <c r="F464" s="242" t="s">
        <v>1035</v>
      </c>
      <c r="G464" s="244">
        <v>45699</v>
      </c>
      <c r="H464" s="450">
        <v>11287887</v>
      </c>
      <c r="I464" s="242" t="s">
        <v>1523</v>
      </c>
      <c r="J464" s="244">
        <v>45699</v>
      </c>
      <c r="K464" s="244">
        <v>45815</v>
      </c>
      <c r="L464" s="242" t="s">
        <v>288</v>
      </c>
      <c r="M464" s="242" t="s">
        <v>288</v>
      </c>
      <c r="N464" s="242" t="s">
        <v>288</v>
      </c>
      <c r="O464" s="209">
        <v>5</v>
      </c>
      <c r="P464" s="245">
        <v>1929553</v>
      </c>
      <c r="Q464" s="200">
        <v>45699</v>
      </c>
      <c r="R464" s="190">
        <v>45716</v>
      </c>
      <c r="S464" s="245">
        <v>2894330</v>
      </c>
      <c r="T464" s="128">
        <v>45717</v>
      </c>
      <c r="U464" s="128">
        <v>45747</v>
      </c>
      <c r="V464" s="245">
        <v>2894330</v>
      </c>
      <c r="W464" s="190">
        <v>45748</v>
      </c>
      <c r="X464" s="190">
        <v>45777</v>
      </c>
      <c r="Y464" s="245">
        <v>2894330</v>
      </c>
      <c r="Z464" s="190">
        <v>45778</v>
      </c>
      <c r="AA464" s="190">
        <v>45808</v>
      </c>
      <c r="AB464" s="245">
        <v>675344</v>
      </c>
      <c r="AC464" s="190">
        <v>45809</v>
      </c>
      <c r="AD464" s="190">
        <v>45815</v>
      </c>
      <c r="AE464" s="272"/>
      <c r="AF464" s="190"/>
      <c r="AG464" s="190"/>
      <c r="AH464" s="458"/>
      <c r="AI464" s="196"/>
      <c r="AJ464" s="196"/>
      <c r="BI464" s="192" t="s">
        <v>278</v>
      </c>
      <c r="BJ464" s="187" t="s">
        <v>332</v>
      </c>
      <c r="BK464" s="192" t="s">
        <v>280</v>
      </c>
      <c r="BL464" s="189">
        <v>254</v>
      </c>
      <c r="BM464" s="190">
        <v>45699.841851851852</v>
      </c>
      <c r="BN464" s="208">
        <v>422477985</v>
      </c>
      <c r="BO464" s="203">
        <v>813</v>
      </c>
      <c r="BP464" s="190">
        <v>45699</v>
      </c>
      <c r="BQ464" s="204">
        <v>11287887</v>
      </c>
      <c r="CS464" s="197" t="s">
        <v>2871</v>
      </c>
      <c r="CT464" s="275">
        <v>1121964380</v>
      </c>
      <c r="CU464" s="203">
        <v>136</v>
      </c>
      <c r="CV464" s="203" t="s">
        <v>1070</v>
      </c>
      <c r="CY464" s="189">
        <v>8299</v>
      </c>
      <c r="CZ464" s="189" t="s">
        <v>290</v>
      </c>
      <c r="DA464" s="201">
        <f t="shared" si="21"/>
        <v>11287887</v>
      </c>
      <c r="DB464" s="221">
        <f t="shared" si="22"/>
        <v>0</v>
      </c>
      <c r="DC464" s="201">
        <f t="shared" si="24"/>
        <v>0</v>
      </c>
      <c r="DZ464" s="278" t="s">
        <v>2872</v>
      </c>
      <c r="EA464" s="134" t="s">
        <v>273</v>
      </c>
      <c r="EB464" s="130">
        <v>17346234</v>
      </c>
      <c r="EC464" s="168">
        <v>45840</v>
      </c>
    </row>
    <row r="465" spans="1:133" ht="14.4" x14ac:dyDescent="0.3">
      <c r="A465" s="242" t="s">
        <v>436</v>
      </c>
      <c r="B465" s="242" t="s">
        <v>2873</v>
      </c>
      <c r="C465" s="243"/>
      <c r="D465" s="242" t="s">
        <v>436</v>
      </c>
      <c r="E465" s="242"/>
      <c r="F465" s="242"/>
      <c r="G465" s="244"/>
      <c r="H465" s="450"/>
      <c r="I465" s="242"/>
      <c r="J465" s="244"/>
      <c r="K465" s="244"/>
      <c r="L465" s="242"/>
      <c r="M465" s="242"/>
      <c r="N465" s="242"/>
      <c r="O465" s="209"/>
      <c r="P465" s="245"/>
      <c r="Q465" s="200"/>
      <c r="R465" s="190"/>
      <c r="S465" s="245"/>
      <c r="T465" s="128"/>
      <c r="U465" s="128"/>
      <c r="V465" s="245"/>
      <c r="W465" s="190"/>
      <c r="X465" s="190"/>
      <c r="Y465" s="245"/>
      <c r="Z465" s="190"/>
      <c r="AA465" s="190"/>
      <c r="AB465" s="245"/>
      <c r="AC465" s="190"/>
      <c r="AD465" s="190"/>
      <c r="AE465" s="272"/>
      <c r="AF465" s="190"/>
      <c r="AG465" s="190"/>
      <c r="AH465" s="458"/>
      <c r="AI465" s="190"/>
      <c r="AJ465" s="190"/>
      <c r="BI465" s="192"/>
      <c r="BJ465" s="187"/>
      <c r="BK465" s="192"/>
      <c r="BL465" s="189"/>
      <c r="BM465" s="190"/>
      <c r="BN465" s="208"/>
      <c r="BO465" s="203"/>
      <c r="BP465" s="190"/>
      <c r="BQ465" s="204"/>
      <c r="CS465" s="197"/>
      <c r="CT465" s="198"/>
      <c r="CU465" s="203"/>
      <c r="CV465" s="203"/>
      <c r="CY465" s="192"/>
      <c r="CZ465" s="192"/>
      <c r="DA465" s="201">
        <f t="shared" si="21"/>
        <v>0</v>
      </c>
      <c r="DB465" s="221">
        <f t="shared" si="22"/>
        <v>0</v>
      </c>
      <c r="DC465" s="201">
        <f t="shared" si="24"/>
        <v>0</v>
      </c>
      <c r="DZ465" s="278"/>
      <c r="EA465" s="134"/>
      <c r="EB465" s="130" t="e">
        <v>#N/A</v>
      </c>
      <c r="EC465" s="168" t="e">
        <v>#N/A</v>
      </c>
    </row>
    <row r="466" spans="1:133" x14ac:dyDescent="0.3">
      <c r="A466" s="276" t="s">
        <v>453</v>
      </c>
      <c r="B466" s="242" t="s">
        <v>2874</v>
      </c>
      <c r="C466" s="262"/>
      <c r="D466" s="276" t="s">
        <v>952</v>
      </c>
      <c r="E466" s="262"/>
      <c r="F466" s="262"/>
      <c r="G466" s="262"/>
      <c r="H466" s="282"/>
      <c r="I466" s="262"/>
      <c r="J466" s="262"/>
      <c r="K466" s="262"/>
      <c r="L466" s="262"/>
      <c r="M466" s="262"/>
      <c r="N466" s="262"/>
      <c r="O466" s="196"/>
      <c r="P466" s="194"/>
      <c r="Q466" s="196"/>
      <c r="R466" s="196"/>
      <c r="S466" s="194"/>
      <c r="T466" s="196"/>
      <c r="U466" s="196"/>
      <c r="V466" s="194"/>
      <c r="W466" s="196"/>
      <c r="X466" s="196"/>
      <c r="Y466" s="194"/>
      <c r="Z466" s="196"/>
      <c r="AA466" s="196"/>
      <c r="AB466" s="194"/>
      <c r="AC466" s="196"/>
      <c r="AD466" s="196"/>
      <c r="AE466" s="194"/>
      <c r="AF466" s="196"/>
      <c r="AG466" s="196"/>
      <c r="BI466" s="196"/>
      <c r="BJ466" s="196"/>
      <c r="BK466" s="196"/>
      <c r="BL466" s="196"/>
      <c r="BM466" s="196"/>
      <c r="BN466" s="196"/>
      <c r="BO466" s="196"/>
      <c r="BP466" s="196"/>
      <c r="BQ466" s="196"/>
      <c r="CS466" s="179"/>
      <c r="CT466" s="196"/>
      <c r="CU466" s="196"/>
      <c r="CV466" s="196"/>
      <c r="CY466" s="196"/>
      <c r="CZ466" s="196"/>
      <c r="DA466" s="201">
        <f t="shared" si="21"/>
        <v>0</v>
      </c>
      <c r="DB466" s="221">
        <f t="shared" si="22"/>
        <v>0</v>
      </c>
      <c r="DC466" s="201">
        <f t="shared" si="24"/>
        <v>0</v>
      </c>
      <c r="DZ466" s="222"/>
      <c r="EA466" s="134" t="e">
        <v>#N/A</v>
      </c>
      <c r="EB466" s="130" t="e">
        <v>#N/A</v>
      </c>
      <c r="EC466" s="168" t="e">
        <v>#N/A</v>
      </c>
    </row>
    <row r="467" spans="1:133" x14ac:dyDescent="0.3">
      <c r="A467" s="276" t="s">
        <v>453</v>
      </c>
      <c r="B467" s="242" t="s">
        <v>2875</v>
      </c>
      <c r="C467" s="262"/>
      <c r="D467" s="276" t="s">
        <v>952</v>
      </c>
      <c r="E467" s="262"/>
      <c r="F467" s="262"/>
      <c r="G467" s="262"/>
      <c r="H467" s="282"/>
      <c r="I467" s="262"/>
      <c r="J467" s="262"/>
      <c r="K467" s="262"/>
      <c r="L467" s="262"/>
      <c r="M467" s="262"/>
      <c r="N467" s="262"/>
      <c r="O467" s="196"/>
      <c r="P467" s="194"/>
      <c r="Q467" s="196"/>
      <c r="R467" s="196"/>
      <c r="S467" s="194"/>
      <c r="T467" s="196"/>
      <c r="U467" s="196"/>
      <c r="V467" s="194"/>
      <c r="W467" s="196"/>
      <c r="X467" s="196"/>
      <c r="Y467" s="194"/>
      <c r="Z467" s="196"/>
      <c r="AA467" s="196"/>
      <c r="AB467" s="194"/>
      <c r="AC467" s="196"/>
      <c r="AD467" s="196"/>
      <c r="AE467" s="194"/>
      <c r="AF467" s="196"/>
      <c r="AG467" s="196"/>
      <c r="BI467" s="196"/>
      <c r="BJ467" s="196"/>
      <c r="BK467" s="196"/>
      <c r="BL467" s="196"/>
      <c r="BM467" s="196"/>
      <c r="BN467" s="196"/>
      <c r="BO467" s="196"/>
      <c r="BP467" s="196"/>
      <c r="BQ467" s="196"/>
      <c r="CS467" s="179"/>
      <c r="CT467" s="196"/>
      <c r="CU467" s="196"/>
      <c r="CV467" s="196"/>
      <c r="CY467" s="196"/>
      <c r="CZ467" s="196"/>
      <c r="DA467" s="201">
        <f t="shared" si="21"/>
        <v>0</v>
      </c>
      <c r="DB467" s="221">
        <f t="shared" si="22"/>
        <v>0</v>
      </c>
      <c r="DC467" s="201">
        <f t="shared" si="24"/>
        <v>0</v>
      </c>
      <c r="DZ467" s="222"/>
      <c r="EA467" s="134" t="e">
        <v>#N/A</v>
      </c>
      <c r="EB467" s="130" t="e">
        <v>#N/A</v>
      </c>
      <c r="EC467" s="168" t="e">
        <v>#N/A</v>
      </c>
    </row>
    <row r="468" spans="1:133" x14ac:dyDescent="0.3">
      <c r="A468" s="276" t="s">
        <v>453</v>
      </c>
      <c r="B468" s="242" t="s">
        <v>2876</v>
      </c>
      <c r="C468" s="262"/>
      <c r="D468" s="276" t="s">
        <v>952</v>
      </c>
      <c r="E468" s="262"/>
      <c r="F468" s="262"/>
      <c r="G468" s="262"/>
      <c r="H468" s="282"/>
      <c r="I468" s="262"/>
      <c r="J468" s="262"/>
      <c r="K468" s="262"/>
      <c r="L468" s="262"/>
      <c r="M468" s="262"/>
      <c r="N468" s="262"/>
      <c r="O468" s="196"/>
      <c r="P468" s="194"/>
      <c r="Q468" s="196"/>
      <c r="R468" s="196"/>
      <c r="S468" s="194"/>
      <c r="T468" s="196"/>
      <c r="U468" s="196"/>
      <c r="V468" s="194"/>
      <c r="W468" s="196"/>
      <c r="X468" s="196"/>
      <c r="Y468" s="194"/>
      <c r="Z468" s="196"/>
      <c r="AA468" s="196"/>
      <c r="AB468" s="194"/>
      <c r="AC468" s="196"/>
      <c r="AD468" s="196"/>
      <c r="AE468" s="194"/>
      <c r="AF468" s="196"/>
      <c r="AG468" s="196"/>
      <c r="BI468" s="196"/>
      <c r="BJ468" s="196"/>
      <c r="BK468" s="196"/>
      <c r="BL468" s="196"/>
      <c r="BM468" s="196"/>
      <c r="BN468" s="196"/>
      <c r="BO468" s="196"/>
      <c r="BP468" s="196"/>
      <c r="BQ468" s="196"/>
      <c r="CS468" s="179"/>
      <c r="CT468" s="196"/>
      <c r="CU468" s="196"/>
      <c r="CV468" s="196"/>
      <c r="CY468" s="196"/>
      <c r="CZ468" s="196"/>
      <c r="DA468" s="201">
        <f t="shared" si="21"/>
        <v>0</v>
      </c>
      <c r="DB468" s="221">
        <f t="shared" si="22"/>
        <v>0</v>
      </c>
      <c r="DC468" s="201">
        <f t="shared" si="24"/>
        <v>0</v>
      </c>
      <c r="DZ468" s="222"/>
      <c r="EA468" s="134" t="e">
        <v>#N/A</v>
      </c>
      <c r="EB468" s="130" t="e">
        <v>#N/A</v>
      </c>
      <c r="EC468" s="168" t="e">
        <v>#N/A</v>
      </c>
    </row>
    <row r="469" spans="1:133" x14ac:dyDescent="0.3">
      <c r="A469" s="276" t="s">
        <v>453</v>
      </c>
      <c r="B469" s="242" t="s">
        <v>2877</v>
      </c>
      <c r="C469" s="262"/>
      <c r="D469" s="276" t="s">
        <v>952</v>
      </c>
      <c r="E469" s="262"/>
      <c r="F469" s="262"/>
      <c r="G469" s="262"/>
      <c r="H469" s="282"/>
      <c r="I469" s="262"/>
      <c r="J469" s="262"/>
      <c r="K469" s="262"/>
      <c r="L469" s="262"/>
      <c r="M469" s="262"/>
      <c r="N469" s="262"/>
      <c r="O469" s="196"/>
      <c r="P469" s="194"/>
      <c r="Q469" s="196"/>
      <c r="R469" s="196"/>
      <c r="S469" s="194"/>
      <c r="T469" s="196"/>
      <c r="U469" s="196"/>
      <c r="V469" s="194"/>
      <c r="W469" s="196"/>
      <c r="X469" s="196"/>
      <c r="Y469" s="194"/>
      <c r="Z469" s="196"/>
      <c r="AA469" s="196"/>
      <c r="AB469" s="194"/>
      <c r="AC469" s="196"/>
      <c r="AD469" s="196"/>
      <c r="AE469" s="194"/>
      <c r="AF469" s="196"/>
      <c r="AG469" s="196"/>
      <c r="BI469" s="196"/>
      <c r="BJ469" s="196"/>
      <c r="BK469" s="196"/>
      <c r="BL469" s="196"/>
      <c r="BM469" s="196"/>
      <c r="BN469" s="196"/>
      <c r="BO469" s="196"/>
      <c r="BP469" s="196"/>
      <c r="BQ469" s="196"/>
      <c r="CS469" s="179"/>
      <c r="CT469" s="196"/>
      <c r="CU469" s="196"/>
      <c r="CV469" s="196"/>
      <c r="CY469" s="196"/>
      <c r="CZ469" s="196"/>
      <c r="DA469" s="201">
        <f t="shared" si="21"/>
        <v>0</v>
      </c>
      <c r="DB469" s="221">
        <f t="shared" si="22"/>
        <v>0</v>
      </c>
      <c r="DC469" s="201">
        <f t="shared" si="24"/>
        <v>0</v>
      </c>
      <c r="DZ469" s="222"/>
      <c r="EA469" s="134" t="e">
        <v>#N/A</v>
      </c>
      <c r="EB469" s="130" t="e">
        <v>#N/A</v>
      </c>
      <c r="EC469" s="168" t="e">
        <v>#N/A</v>
      </c>
    </row>
    <row r="470" spans="1:133" x14ac:dyDescent="0.3">
      <c r="A470" s="276" t="s">
        <v>453</v>
      </c>
      <c r="B470" s="242" t="s">
        <v>2878</v>
      </c>
      <c r="C470" s="262"/>
      <c r="D470" s="276" t="s">
        <v>952</v>
      </c>
      <c r="E470" s="262"/>
      <c r="F470" s="262"/>
      <c r="G470" s="262"/>
      <c r="H470" s="282"/>
      <c r="I470" s="262"/>
      <c r="J470" s="262"/>
      <c r="K470" s="262"/>
      <c r="L470" s="262"/>
      <c r="M470" s="262"/>
      <c r="N470" s="262"/>
      <c r="O470" s="196"/>
      <c r="P470" s="194"/>
      <c r="Q470" s="196"/>
      <c r="R470" s="196"/>
      <c r="S470" s="194"/>
      <c r="T470" s="196"/>
      <c r="U470" s="196"/>
      <c r="V470" s="194"/>
      <c r="W470" s="196"/>
      <c r="X470" s="196"/>
      <c r="Y470" s="194"/>
      <c r="Z470" s="196"/>
      <c r="AA470" s="196"/>
      <c r="AB470" s="194"/>
      <c r="AC470" s="196"/>
      <c r="AD470" s="196"/>
      <c r="AE470" s="194"/>
      <c r="AF470" s="196"/>
      <c r="AG470" s="196"/>
      <c r="BI470" s="196"/>
      <c r="BJ470" s="196"/>
      <c r="BK470" s="196"/>
      <c r="BL470" s="196"/>
      <c r="BM470" s="196"/>
      <c r="BN470" s="196"/>
      <c r="BO470" s="196"/>
      <c r="BP470" s="196"/>
      <c r="BQ470" s="196"/>
      <c r="CS470" s="179"/>
      <c r="CT470" s="196"/>
      <c r="CU470" s="196"/>
      <c r="CV470" s="196"/>
      <c r="CY470" s="196"/>
      <c r="CZ470" s="196"/>
      <c r="DA470" s="201">
        <f t="shared" si="21"/>
        <v>0</v>
      </c>
      <c r="DB470" s="221">
        <f t="shared" si="22"/>
        <v>0</v>
      </c>
      <c r="DC470" s="201">
        <f t="shared" si="24"/>
        <v>0</v>
      </c>
      <c r="DZ470" s="222"/>
      <c r="EA470" s="134" t="e">
        <v>#N/A</v>
      </c>
      <c r="EB470" s="130" t="e">
        <v>#N/A</v>
      </c>
      <c r="EC470" s="168" t="e">
        <v>#N/A</v>
      </c>
    </row>
    <row r="471" spans="1:133" x14ac:dyDescent="0.3">
      <c r="A471" s="276" t="s">
        <v>453</v>
      </c>
      <c r="B471" s="262" t="s">
        <v>2879</v>
      </c>
      <c r="C471" s="262"/>
      <c r="D471" s="276" t="s">
        <v>952</v>
      </c>
      <c r="E471" s="262"/>
      <c r="F471" s="262"/>
      <c r="G471" s="262"/>
      <c r="H471" s="282"/>
      <c r="I471" s="262"/>
      <c r="J471" s="262"/>
      <c r="K471" s="262"/>
      <c r="L471" s="262"/>
      <c r="M471" s="262"/>
      <c r="N471" s="262"/>
      <c r="O471" s="196"/>
      <c r="P471" s="194"/>
      <c r="Q471" s="196"/>
      <c r="R471" s="196"/>
      <c r="S471" s="194"/>
      <c r="T471" s="196"/>
      <c r="U471" s="196"/>
      <c r="V471" s="194"/>
      <c r="W471" s="196"/>
      <c r="X471" s="196"/>
      <c r="Y471" s="194"/>
      <c r="Z471" s="196"/>
      <c r="AA471" s="196"/>
      <c r="AB471" s="194"/>
      <c r="AC471" s="196"/>
      <c r="AD471" s="196"/>
      <c r="AE471" s="194"/>
      <c r="AF471" s="196"/>
      <c r="AG471" s="196"/>
      <c r="BI471" s="196"/>
      <c r="BJ471" s="196"/>
      <c r="BK471" s="196"/>
      <c r="BL471" s="196"/>
      <c r="BM471" s="196"/>
      <c r="BN471" s="196"/>
      <c r="BO471" s="196"/>
      <c r="BP471" s="196"/>
      <c r="BQ471" s="196"/>
      <c r="CS471" s="179"/>
      <c r="CT471" s="196"/>
      <c r="CU471" s="196"/>
      <c r="CV471" s="196"/>
      <c r="CY471" s="196"/>
      <c r="CZ471" s="196"/>
      <c r="DA471" s="201">
        <f t="shared" si="21"/>
        <v>0</v>
      </c>
      <c r="DB471" s="221">
        <f t="shared" si="22"/>
        <v>0</v>
      </c>
      <c r="DC471" s="201">
        <f t="shared" si="24"/>
        <v>0</v>
      </c>
      <c r="DZ471" s="222"/>
      <c r="EA471" s="134" t="e">
        <v>#N/A</v>
      </c>
      <c r="EB471" s="130" t="e">
        <v>#N/A</v>
      </c>
      <c r="EC471" s="168" t="e">
        <v>#N/A</v>
      </c>
    </row>
    <row r="472" spans="1:133" x14ac:dyDescent="0.3">
      <c r="A472" s="242"/>
      <c r="B472" s="242" t="s">
        <v>2880</v>
      </c>
      <c r="C472" s="243">
        <v>1121960847</v>
      </c>
      <c r="D472" s="242" t="s">
        <v>2881</v>
      </c>
      <c r="E472" s="242" t="s">
        <v>292</v>
      </c>
      <c r="F472" s="242" t="s">
        <v>1383</v>
      </c>
      <c r="G472" s="244">
        <v>45706</v>
      </c>
      <c r="H472" s="450">
        <v>11262518</v>
      </c>
      <c r="I472" s="242" t="s">
        <v>1086</v>
      </c>
      <c r="J472" s="244">
        <v>45706</v>
      </c>
      <c r="K472" s="244">
        <v>45852</v>
      </c>
      <c r="L472" s="242" t="s">
        <v>288</v>
      </c>
      <c r="M472" s="242" t="s">
        <v>288</v>
      </c>
      <c r="N472" s="242" t="s">
        <v>288</v>
      </c>
      <c r="O472" s="209">
        <v>5</v>
      </c>
      <c r="P472" s="245">
        <v>3294478</v>
      </c>
      <c r="Q472" s="200">
        <v>45706</v>
      </c>
      <c r="R472" s="128">
        <v>45747</v>
      </c>
      <c r="S472" s="245">
        <v>2298473</v>
      </c>
      <c r="T472" s="190">
        <v>45748</v>
      </c>
      <c r="U472" s="190">
        <v>45777</v>
      </c>
      <c r="V472" s="245">
        <v>2298473</v>
      </c>
      <c r="W472" s="190">
        <v>45778</v>
      </c>
      <c r="X472" s="190">
        <v>45808</v>
      </c>
      <c r="Y472" s="245">
        <v>2298473</v>
      </c>
      <c r="Z472" s="190">
        <v>45809</v>
      </c>
      <c r="AA472" s="190">
        <v>45838</v>
      </c>
      <c r="AB472" s="272">
        <v>1072621</v>
      </c>
      <c r="AC472" s="190">
        <v>45839</v>
      </c>
      <c r="AD472" s="190">
        <v>45852</v>
      </c>
      <c r="AE472" s="194"/>
      <c r="AF472" s="196"/>
      <c r="AG472" s="196"/>
      <c r="BI472" s="192" t="s">
        <v>278</v>
      </c>
      <c r="BJ472" s="187" t="s">
        <v>332</v>
      </c>
      <c r="BK472" s="192" t="s">
        <v>280</v>
      </c>
      <c r="BL472" s="189">
        <v>326</v>
      </c>
      <c r="BM472" s="190">
        <v>45706.81527777778</v>
      </c>
      <c r="BN472" s="208">
        <v>76960929</v>
      </c>
      <c r="BO472" s="203">
        <v>1066</v>
      </c>
      <c r="BP472" s="190">
        <v>45706</v>
      </c>
      <c r="BQ472" s="204">
        <v>11262518</v>
      </c>
      <c r="CS472" s="203" t="s">
        <v>1384</v>
      </c>
      <c r="CT472" s="199">
        <v>1121960847.0999999</v>
      </c>
      <c r="CU472" s="203">
        <v>504</v>
      </c>
      <c r="CV472" s="203" t="s">
        <v>758</v>
      </c>
      <c r="CY472" s="192">
        <v>8299</v>
      </c>
      <c r="CZ472" s="192" t="s">
        <v>290</v>
      </c>
      <c r="DA472" s="201">
        <f t="shared" ref="DA472:DA491" si="25">P472+S472+V472+Y472+AB472+AE472+AH472+AK472+AN472+AQ472+AT472+AW472+AZ472+BC472+BF472</f>
        <v>11262518</v>
      </c>
      <c r="DB472" s="221">
        <f t="shared" ref="DB472:DB491" si="26">H472+BZ472-DA472</f>
        <v>0</v>
      </c>
      <c r="DC472" s="201">
        <f t="shared" si="24"/>
        <v>0</v>
      </c>
      <c r="DZ472" s="278" t="s">
        <v>2882</v>
      </c>
      <c r="EA472" s="187" t="s">
        <v>1080</v>
      </c>
      <c r="EB472" s="130">
        <v>17346234</v>
      </c>
      <c r="EC472" s="168">
        <v>45852</v>
      </c>
    </row>
    <row r="473" spans="1:133" x14ac:dyDescent="0.3">
      <c r="A473" s="242"/>
      <c r="B473" s="242" t="s">
        <v>2883</v>
      </c>
      <c r="C473" s="248">
        <v>1029980150</v>
      </c>
      <c r="D473" s="242" t="s">
        <v>2884</v>
      </c>
      <c r="E473" s="242" t="s">
        <v>292</v>
      </c>
      <c r="F473" s="242" t="s">
        <v>317</v>
      </c>
      <c r="G473" s="244">
        <v>45706</v>
      </c>
      <c r="H473" s="450">
        <v>7128642</v>
      </c>
      <c r="I473" s="242" t="s">
        <v>2885</v>
      </c>
      <c r="J473" s="244">
        <v>45706</v>
      </c>
      <c r="K473" s="244">
        <v>45815</v>
      </c>
      <c r="L473" s="242" t="s">
        <v>288</v>
      </c>
      <c r="M473" s="242" t="s">
        <v>288</v>
      </c>
      <c r="N473" s="242" t="s">
        <v>288</v>
      </c>
      <c r="O473" s="209">
        <v>4</v>
      </c>
      <c r="P473" s="245">
        <v>2825768</v>
      </c>
      <c r="Q473" s="200">
        <v>45706</v>
      </c>
      <c r="R473" s="128">
        <v>45747</v>
      </c>
      <c r="S473" s="245">
        <v>1926660</v>
      </c>
      <c r="T473" s="190">
        <v>45748</v>
      </c>
      <c r="U473" s="190">
        <v>45777</v>
      </c>
      <c r="V473" s="245">
        <v>1926660</v>
      </c>
      <c r="W473" s="190">
        <v>45778</v>
      </c>
      <c r="X473" s="190">
        <v>45808</v>
      </c>
      <c r="Y473" s="245">
        <v>449554</v>
      </c>
      <c r="Z473" s="190">
        <v>45809</v>
      </c>
      <c r="AA473" s="190">
        <v>45815</v>
      </c>
      <c r="AB473" s="272"/>
      <c r="AC473" s="190"/>
      <c r="AD473" s="190"/>
      <c r="AE473" s="194"/>
      <c r="AF473" s="196"/>
      <c r="AG473" s="196"/>
      <c r="BI473" s="192" t="s">
        <v>278</v>
      </c>
      <c r="BJ473" s="187" t="s">
        <v>332</v>
      </c>
      <c r="BK473" s="192" t="s">
        <v>280</v>
      </c>
      <c r="BL473" s="189">
        <v>326</v>
      </c>
      <c r="BM473" s="190">
        <v>45706.81527777778</v>
      </c>
      <c r="BN473" s="208">
        <v>76960929</v>
      </c>
      <c r="BO473" s="203">
        <v>1078</v>
      </c>
      <c r="BP473" s="190">
        <v>45706</v>
      </c>
      <c r="BQ473" s="204">
        <v>7128642</v>
      </c>
      <c r="CS473" s="203" t="s">
        <v>933</v>
      </c>
      <c r="CT473" s="198">
        <v>1029980150</v>
      </c>
      <c r="CU473" s="203">
        <v>504</v>
      </c>
      <c r="CV473" s="203" t="s">
        <v>760</v>
      </c>
      <c r="CY473" s="192">
        <v>7490</v>
      </c>
      <c r="CZ473" s="192" t="s">
        <v>290</v>
      </c>
      <c r="DA473" s="201">
        <f t="shared" si="25"/>
        <v>7128642</v>
      </c>
      <c r="DB473" s="221">
        <f t="shared" si="26"/>
        <v>0</v>
      </c>
      <c r="DC473" s="201">
        <f t="shared" si="24"/>
        <v>0</v>
      </c>
      <c r="DZ473" s="278" t="s">
        <v>2886</v>
      </c>
      <c r="EA473" s="187" t="s">
        <v>295</v>
      </c>
      <c r="EB473" s="130">
        <v>17346234</v>
      </c>
      <c r="EC473" s="168">
        <v>45869</v>
      </c>
    </row>
    <row r="474" spans="1:133" x14ac:dyDescent="0.3">
      <c r="A474" s="247"/>
      <c r="B474" s="242" t="s">
        <v>2887</v>
      </c>
      <c r="C474" s="243">
        <v>1121951648</v>
      </c>
      <c r="D474" s="242" t="s">
        <v>1087</v>
      </c>
      <c r="E474" s="242" t="s">
        <v>292</v>
      </c>
      <c r="F474" s="242" t="s">
        <v>1088</v>
      </c>
      <c r="G474" s="244">
        <v>45706</v>
      </c>
      <c r="H474" s="450">
        <v>12587512</v>
      </c>
      <c r="I474" s="242" t="s">
        <v>1086</v>
      </c>
      <c r="J474" s="244">
        <v>45706</v>
      </c>
      <c r="K474" s="244">
        <v>45852</v>
      </c>
      <c r="L474" s="247" t="s">
        <v>288</v>
      </c>
      <c r="M474" s="242" t="s">
        <v>288</v>
      </c>
      <c r="N474" s="242" t="s">
        <v>288</v>
      </c>
      <c r="O474" s="209">
        <v>5</v>
      </c>
      <c r="P474" s="245">
        <v>3682061</v>
      </c>
      <c r="Q474" s="200">
        <v>45706</v>
      </c>
      <c r="R474" s="128">
        <v>45747</v>
      </c>
      <c r="S474" s="245">
        <v>2568880</v>
      </c>
      <c r="T474" s="190">
        <v>45748</v>
      </c>
      <c r="U474" s="190">
        <v>45777</v>
      </c>
      <c r="V474" s="245">
        <v>2568880</v>
      </c>
      <c r="W474" s="190">
        <v>45778</v>
      </c>
      <c r="X474" s="190">
        <v>45808</v>
      </c>
      <c r="Y474" s="245">
        <v>2568880</v>
      </c>
      <c r="Z474" s="190">
        <v>45809</v>
      </c>
      <c r="AA474" s="190">
        <v>45838</v>
      </c>
      <c r="AB474" s="272">
        <v>1198811</v>
      </c>
      <c r="AC474" s="190">
        <v>45839</v>
      </c>
      <c r="AD474" s="190">
        <v>45852</v>
      </c>
      <c r="AE474" s="194"/>
      <c r="AF474" s="196"/>
      <c r="AG474" s="196"/>
      <c r="BI474" s="192" t="s">
        <v>278</v>
      </c>
      <c r="BJ474" s="187" t="s">
        <v>332</v>
      </c>
      <c r="BK474" s="192" t="s">
        <v>280</v>
      </c>
      <c r="BL474" s="189">
        <v>326</v>
      </c>
      <c r="BM474" s="190">
        <v>45706.81527777778</v>
      </c>
      <c r="BN474" s="208">
        <v>76960929</v>
      </c>
      <c r="BO474" s="203">
        <v>1067</v>
      </c>
      <c r="BP474" s="190">
        <v>45706</v>
      </c>
      <c r="BQ474" s="204">
        <v>12587512</v>
      </c>
      <c r="CS474" s="203" t="s">
        <v>2888</v>
      </c>
      <c r="CT474" s="198">
        <v>1121951648.2</v>
      </c>
      <c r="CU474" s="203">
        <v>504</v>
      </c>
      <c r="CV474" s="203" t="s">
        <v>764</v>
      </c>
      <c r="CY474" s="192">
        <v>8299</v>
      </c>
      <c r="CZ474" s="192" t="s">
        <v>290</v>
      </c>
      <c r="DA474" s="201">
        <f t="shared" si="25"/>
        <v>12587512</v>
      </c>
      <c r="DB474" s="221">
        <f t="shared" si="26"/>
        <v>0</v>
      </c>
      <c r="DC474" s="201">
        <f t="shared" si="24"/>
        <v>0</v>
      </c>
      <c r="DZ474" s="278" t="s">
        <v>2889</v>
      </c>
      <c r="EA474" s="187" t="s">
        <v>274</v>
      </c>
      <c r="EB474" s="130">
        <v>17346234</v>
      </c>
      <c r="EC474" s="168">
        <v>45852</v>
      </c>
    </row>
    <row r="475" spans="1:133" x14ac:dyDescent="0.3">
      <c r="A475" s="241"/>
      <c r="B475" s="242" t="s">
        <v>2890</v>
      </c>
      <c r="C475" s="248">
        <v>1121904529</v>
      </c>
      <c r="D475" s="247" t="s">
        <v>1089</v>
      </c>
      <c r="E475" s="242" t="s">
        <v>291</v>
      </c>
      <c r="F475" s="242" t="s">
        <v>372</v>
      </c>
      <c r="G475" s="244">
        <v>45706</v>
      </c>
      <c r="H475" s="450">
        <v>15900020</v>
      </c>
      <c r="I475" s="242" t="s">
        <v>1086</v>
      </c>
      <c r="J475" s="244">
        <v>45706</v>
      </c>
      <c r="K475" s="244">
        <v>45852</v>
      </c>
      <c r="L475" s="247" t="s">
        <v>288</v>
      </c>
      <c r="M475" s="242" t="s">
        <v>288</v>
      </c>
      <c r="N475" s="242" t="s">
        <v>288</v>
      </c>
      <c r="O475" s="209">
        <v>5</v>
      </c>
      <c r="P475" s="245">
        <v>4651026</v>
      </c>
      <c r="Q475" s="200">
        <v>45706</v>
      </c>
      <c r="R475" s="128">
        <v>45747</v>
      </c>
      <c r="S475" s="245">
        <v>3244902</v>
      </c>
      <c r="T475" s="190">
        <v>45748</v>
      </c>
      <c r="U475" s="190">
        <v>45777</v>
      </c>
      <c r="V475" s="245">
        <v>3244902</v>
      </c>
      <c r="W475" s="190">
        <v>45778</v>
      </c>
      <c r="X475" s="190">
        <v>45808</v>
      </c>
      <c r="Y475" s="245">
        <v>3244902</v>
      </c>
      <c r="Z475" s="190">
        <v>45809</v>
      </c>
      <c r="AA475" s="190">
        <v>45838</v>
      </c>
      <c r="AB475" s="272">
        <v>1514288</v>
      </c>
      <c r="AC475" s="190">
        <v>45839</v>
      </c>
      <c r="AD475" s="190">
        <v>45852</v>
      </c>
      <c r="AE475" s="194"/>
      <c r="AF475" s="196"/>
      <c r="AG475" s="196"/>
      <c r="BI475" s="192" t="s">
        <v>278</v>
      </c>
      <c r="BJ475" s="187" t="s">
        <v>332</v>
      </c>
      <c r="BK475" s="192" t="s">
        <v>280</v>
      </c>
      <c r="BL475" s="189">
        <v>326</v>
      </c>
      <c r="BM475" s="190">
        <v>45706.81527777778</v>
      </c>
      <c r="BN475" s="208">
        <v>76960929</v>
      </c>
      <c r="BO475" s="203">
        <v>1068</v>
      </c>
      <c r="BP475" s="190">
        <v>45706</v>
      </c>
      <c r="BQ475" s="204">
        <v>15900020</v>
      </c>
      <c r="CS475" s="203" t="s">
        <v>1718</v>
      </c>
      <c r="CT475" s="198">
        <v>1121904529</v>
      </c>
      <c r="CU475" s="203">
        <v>504</v>
      </c>
      <c r="CV475" s="203" t="s">
        <v>1111</v>
      </c>
      <c r="CY475" s="192">
        <v>6920</v>
      </c>
      <c r="CZ475" s="192" t="s">
        <v>289</v>
      </c>
      <c r="DA475" s="201">
        <f t="shared" si="25"/>
        <v>15900020</v>
      </c>
      <c r="DB475" s="221">
        <f t="shared" si="26"/>
        <v>0</v>
      </c>
      <c r="DC475" s="201">
        <f t="shared" si="24"/>
        <v>0</v>
      </c>
      <c r="DZ475" s="278" t="s">
        <v>2891</v>
      </c>
      <c r="EA475" s="187" t="s">
        <v>1077</v>
      </c>
      <c r="EB475" s="130">
        <v>17346234</v>
      </c>
      <c r="EC475" s="168">
        <v>45852</v>
      </c>
    </row>
    <row r="476" spans="1:133" x14ac:dyDescent="0.3">
      <c r="A476" s="241"/>
      <c r="B476" s="242" t="s">
        <v>2892</v>
      </c>
      <c r="C476" s="243">
        <v>79943834</v>
      </c>
      <c r="D476" s="242" t="s">
        <v>1399</v>
      </c>
      <c r="E476" s="242" t="s">
        <v>291</v>
      </c>
      <c r="F476" s="242" t="s">
        <v>960</v>
      </c>
      <c r="G476" s="244">
        <v>45706</v>
      </c>
      <c r="H476" s="450">
        <v>12006137</v>
      </c>
      <c r="I476" s="242" t="s">
        <v>2885</v>
      </c>
      <c r="J476" s="244">
        <v>45706</v>
      </c>
      <c r="K476" s="244">
        <v>45815</v>
      </c>
      <c r="L476" s="242" t="s">
        <v>288</v>
      </c>
      <c r="M476" s="242" t="s">
        <v>288</v>
      </c>
      <c r="N476" s="242" t="s">
        <v>288</v>
      </c>
      <c r="O476" s="209">
        <v>4</v>
      </c>
      <c r="P476" s="245">
        <v>4759190</v>
      </c>
      <c r="Q476" s="200">
        <v>45706</v>
      </c>
      <c r="R476" s="128">
        <v>45747</v>
      </c>
      <c r="S476" s="245">
        <v>3244902</v>
      </c>
      <c r="T476" s="190">
        <v>45748</v>
      </c>
      <c r="U476" s="190">
        <v>45777</v>
      </c>
      <c r="V476" s="245">
        <v>3244902</v>
      </c>
      <c r="W476" s="190">
        <v>45778</v>
      </c>
      <c r="X476" s="190">
        <v>45808</v>
      </c>
      <c r="Y476" s="245">
        <v>757143</v>
      </c>
      <c r="Z476" s="190">
        <v>45809</v>
      </c>
      <c r="AA476" s="190">
        <v>45815</v>
      </c>
      <c r="AB476" s="272"/>
      <c r="AC476" s="190"/>
      <c r="AD476" s="190"/>
      <c r="AE476" s="194"/>
      <c r="AF476" s="196"/>
      <c r="AG476" s="196"/>
      <c r="BI476" s="192" t="s">
        <v>278</v>
      </c>
      <c r="BJ476" s="187" t="s">
        <v>332</v>
      </c>
      <c r="BK476" s="192" t="s">
        <v>280</v>
      </c>
      <c r="BL476" s="189">
        <v>325</v>
      </c>
      <c r="BM476" s="190">
        <v>45706.815000000002</v>
      </c>
      <c r="BN476" s="208">
        <v>105855260</v>
      </c>
      <c r="BO476" s="203">
        <v>1069</v>
      </c>
      <c r="BP476" s="190">
        <v>45706</v>
      </c>
      <c r="BQ476" s="204">
        <v>12006137</v>
      </c>
      <c r="CS476" s="203" t="s">
        <v>1400</v>
      </c>
      <c r="CT476" s="198">
        <v>79943834</v>
      </c>
      <c r="CU476" s="203">
        <v>27</v>
      </c>
      <c r="CV476" s="203" t="s">
        <v>1056</v>
      </c>
      <c r="CY476" s="192">
        <v>7500</v>
      </c>
      <c r="CZ476" s="192" t="s">
        <v>290</v>
      </c>
      <c r="DA476" s="201">
        <f t="shared" si="25"/>
        <v>12006137</v>
      </c>
      <c r="DB476" s="221">
        <f t="shared" si="26"/>
        <v>0</v>
      </c>
      <c r="DC476" s="201">
        <f t="shared" si="24"/>
        <v>0</v>
      </c>
      <c r="DZ476" s="278" t="s">
        <v>2893</v>
      </c>
      <c r="EA476" s="187" t="s">
        <v>271</v>
      </c>
      <c r="EB476" s="130">
        <v>17346234</v>
      </c>
      <c r="EC476" s="168">
        <v>45840</v>
      </c>
    </row>
    <row r="477" spans="1:133" x14ac:dyDescent="0.3">
      <c r="A477" s="242"/>
      <c r="B477" s="242" t="s">
        <v>2894</v>
      </c>
      <c r="C477" s="248">
        <v>79325573</v>
      </c>
      <c r="D477" s="247" t="s">
        <v>1090</v>
      </c>
      <c r="E477" s="242" t="s">
        <v>291</v>
      </c>
      <c r="F477" s="242" t="s">
        <v>1091</v>
      </c>
      <c r="G477" s="244">
        <v>45706</v>
      </c>
      <c r="H477" s="450">
        <v>14507415</v>
      </c>
      <c r="I477" s="242" t="s">
        <v>2885</v>
      </c>
      <c r="J477" s="244">
        <v>45706</v>
      </c>
      <c r="K477" s="244">
        <v>45815</v>
      </c>
      <c r="L477" s="242" t="s">
        <v>288</v>
      </c>
      <c r="M477" s="242" t="s">
        <v>288</v>
      </c>
      <c r="N477" s="242" t="s">
        <v>288</v>
      </c>
      <c r="O477" s="209">
        <v>4</v>
      </c>
      <c r="P477" s="245">
        <v>5750687</v>
      </c>
      <c r="Q477" s="200">
        <v>45706</v>
      </c>
      <c r="R477" s="128">
        <v>45747</v>
      </c>
      <c r="S477" s="245">
        <v>3920923</v>
      </c>
      <c r="T477" s="190">
        <v>45748</v>
      </c>
      <c r="U477" s="190">
        <v>45777</v>
      </c>
      <c r="V477" s="245">
        <v>3920923</v>
      </c>
      <c r="W477" s="190">
        <v>45778</v>
      </c>
      <c r="X477" s="190">
        <v>45808</v>
      </c>
      <c r="Y477" s="245">
        <v>914882</v>
      </c>
      <c r="Z477" s="190">
        <v>45809</v>
      </c>
      <c r="AA477" s="190">
        <v>45815</v>
      </c>
      <c r="AB477" s="272"/>
      <c r="AC477" s="190"/>
      <c r="AD477" s="190"/>
      <c r="AE477" s="194"/>
      <c r="AF477" s="196"/>
      <c r="AG477" s="196"/>
      <c r="BI477" s="192" t="s">
        <v>278</v>
      </c>
      <c r="BJ477" s="187" t="s">
        <v>332</v>
      </c>
      <c r="BK477" s="192" t="s">
        <v>280</v>
      </c>
      <c r="BL477" s="189">
        <v>325</v>
      </c>
      <c r="BM477" s="190">
        <v>45706.815000000002</v>
      </c>
      <c r="BN477" s="208">
        <v>105855260</v>
      </c>
      <c r="BO477" s="203">
        <v>1070</v>
      </c>
      <c r="BP477" s="190">
        <v>45706</v>
      </c>
      <c r="BQ477" s="204">
        <v>14507415</v>
      </c>
      <c r="CS477" s="203" t="s">
        <v>1107</v>
      </c>
      <c r="CT477" s="199">
        <v>79325573</v>
      </c>
      <c r="CU477" s="203">
        <v>136</v>
      </c>
      <c r="CV477" s="203" t="s">
        <v>1066</v>
      </c>
      <c r="CY477" s="192">
        <v>6201</v>
      </c>
      <c r="CZ477" s="192" t="s">
        <v>290</v>
      </c>
      <c r="DA477" s="201">
        <f t="shared" si="25"/>
        <v>14507415</v>
      </c>
      <c r="DB477" s="221">
        <f t="shared" si="26"/>
        <v>0</v>
      </c>
      <c r="DC477" s="201">
        <f t="shared" si="24"/>
        <v>0</v>
      </c>
      <c r="DZ477" s="278" t="s">
        <v>2895</v>
      </c>
      <c r="EA477" s="187" t="s">
        <v>273</v>
      </c>
      <c r="EB477" s="130">
        <v>17346234</v>
      </c>
      <c r="EC477" s="168">
        <v>45840</v>
      </c>
    </row>
    <row r="478" spans="1:133" x14ac:dyDescent="0.3">
      <c r="A478" s="242"/>
      <c r="B478" s="242" t="s">
        <v>2896</v>
      </c>
      <c r="C478" s="243">
        <v>1121825251</v>
      </c>
      <c r="D478" s="242" t="s">
        <v>2897</v>
      </c>
      <c r="E478" s="242" t="s">
        <v>292</v>
      </c>
      <c r="F478" s="242" t="s">
        <v>1092</v>
      </c>
      <c r="G478" s="244">
        <v>45706</v>
      </c>
      <c r="H478" s="450">
        <v>9576971</v>
      </c>
      <c r="I478" s="242" t="s">
        <v>2491</v>
      </c>
      <c r="J478" s="244">
        <v>45706</v>
      </c>
      <c r="K478" s="244">
        <v>45830</v>
      </c>
      <c r="L478" s="242" t="s">
        <v>288</v>
      </c>
      <c r="M478" s="242" t="s">
        <v>288</v>
      </c>
      <c r="N478" s="242" t="s">
        <v>288</v>
      </c>
      <c r="O478" s="209">
        <v>4</v>
      </c>
      <c r="P478" s="245">
        <v>3294478</v>
      </c>
      <c r="Q478" s="200">
        <v>45706</v>
      </c>
      <c r="R478" s="128">
        <v>45747</v>
      </c>
      <c r="S478" s="245">
        <v>2298473</v>
      </c>
      <c r="T478" s="190">
        <v>45748</v>
      </c>
      <c r="U478" s="190">
        <v>45777</v>
      </c>
      <c r="V478" s="245">
        <v>2298473</v>
      </c>
      <c r="W478" s="190">
        <v>45778</v>
      </c>
      <c r="X478" s="190">
        <v>45808</v>
      </c>
      <c r="Y478" s="245">
        <v>1685547</v>
      </c>
      <c r="Z478" s="190">
        <v>45809</v>
      </c>
      <c r="AA478" s="190">
        <v>45830</v>
      </c>
      <c r="AB478" s="272"/>
      <c r="AC478" s="190"/>
      <c r="AD478" s="190"/>
      <c r="AE478" s="194"/>
      <c r="AF478" s="196"/>
      <c r="AG478" s="196"/>
      <c r="BI478" s="192" t="s">
        <v>278</v>
      </c>
      <c r="BJ478" s="187" t="s">
        <v>332</v>
      </c>
      <c r="BK478" s="192" t="s">
        <v>280</v>
      </c>
      <c r="BL478" s="189">
        <v>325</v>
      </c>
      <c r="BM478" s="190">
        <v>45706.815000000002</v>
      </c>
      <c r="BN478" s="208">
        <v>105855260</v>
      </c>
      <c r="BO478" s="203">
        <v>1076</v>
      </c>
      <c r="BP478" s="190">
        <v>45706</v>
      </c>
      <c r="BQ478" s="204">
        <v>9576971</v>
      </c>
      <c r="CS478" s="203" t="s">
        <v>947</v>
      </c>
      <c r="CT478" s="198">
        <v>1121825251</v>
      </c>
      <c r="CU478" s="203">
        <v>598</v>
      </c>
      <c r="CV478" s="203" t="s">
        <v>1112</v>
      </c>
      <c r="CY478" s="192">
        <v>7490</v>
      </c>
      <c r="CZ478" s="192" t="s">
        <v>290</v>
      </c>
      <c r="DA478" s="201">
        <f t="shared" si="25"/>
        <v>9576971</v>
      </c>
      <c r="DB478" s="221">
        <f t="shared" si="26"/>
        <v>0</v>
      </c>
      <c r="DC478" s="201">
        <f t="shared" si="24"/>
        <v>0</v>
      </c>
      <c r="DZ478" s="278" t="s">
        <v>2898</v>
      </c>
      <c r="EA478" s="187" t="s">
        <v>282</v>
      </c>
      <c r="EB478" s="130">
        <v>17346234</v>
      </c>
      <c r="EC478" s="168">
        <v>45840</v>
      </c>
    </row>
    <row r="479" spans="1:133" x14ac:dyDescent="0.3">
      <c r="A479" s="242"/>
      <c r="B479" s="242" t="s">
        <v>2899</v>
      </c>
      <c r="C479" s="243">
        <v>40403145</v>
      </c>
      <c r="D479" s="242" t="s">
        <v>2900</v>
      </c>
      <c r="E479" s="242" t="s">
        <v>291</v>
      </c>
      <c r="F479" s="242" t="s">
        <v>1093</v>
      </c>
      <c r="G479" s="244">
        <v>45706</v>
      </c>
      <c r="H479" s="450">
        <v>13520425</v>
      </c>
      <c r="I479" s="242" t="s">
        <v>2491</v>
      </c>
      <c r="J479" s="244">
        <v>45706</v>
      </c>
      <c r="K479" s="244">
        <v>45830</v>
      </c>
      <c r="L479" s="242" t="s">
        <v>288</v>
      </c>
      <c r="M479" s="242" t="s">
        <v>288</v>
      </c>
      <c r="N479" s="242" t="s">
        <v>288</v>
      </c>
      <c r="O479" s="209">
        <v>4</v>
      </c>
      <c r="P479" s="245">
        <v>4651026</v>
      </c>
      <c r="Q479" s="200">
        <v>45706</v>
      </c>
      <c r="R479" s="128">
        <v>45747</v>
      </c>
      <c r="S479" s="245">
        <v>3244902</v>
      </c>
      <c r="T479" s="190">
        <v>45748</v>
      </c>
      <c r="U479" s="190">
        <v>45777</v>
      </c>
      <c r="V479" s="245">
        <v>3244902</v>
      </c>
      <c r="W479" s="190">
        <v>45778</v>
      </c>
      <c r="X479" s="190">
        <v>45808</v>
      </c>
      <c r="Y479" s="245">
        <v>2379595</v>
      </c>
      <c r="Z479" s="190">
        <v>45809</v>
      </c>
      <c r="AA479" s="190">
        <v>45830</v>
      </c>
      <c r="AB479" s="272"/>
      <c r="AC479" s="190"/>
      <c r="AD479" s="190"/>
      <c r="AE479" s="194"/>
      <c r="AF479" s="196"/>
      <c r="AG479" s="196"/>
      <c r="BI479" s="192" t="s">
        <v>278</v>
      </c>
      <c r="BJ479" s="187" t="s">
        <v>332</v>
      </c>
      <c r="BK479" s="192" t="s">
        <v>280</v>
      </c>
      <c r="BL479" s="189">
        <v>325</v>
      </c>
      <c r="BM479" s="190">
        <v>45706.815000000002</v>
      </c>
      <c r="BN479" s="208">
        <v>105855260</v>
      </c>
      <c r="BO479" s="203">
        <v>1071</v>
      </c>
      <c r="BP479" s="190">
        <v>45706</v>
      </c>
      <c r="BQ479" s="204">
        <v>13520425</v>
      </c>
      <c r="CS479" s="203" t="s">
        <v>1108</v>
      </c>
      <c r="CT479" s="198">
        <v>40403145</v>
      </c>
      <c r="CU479" s="203">
        <v>54</v>
      </c>
      <c r="CV479" s="203" t="s">
        <v>795</v>
      </c>
      <c r="CY479" s="192">
        <v>8299</v>
      </c>
      <c r="CZ479" s="192" t="s">
        <v>290</v>
      </c>
      <c r="DA479" s="201">
        <f t="shared" si="25"/>
        <v>13520425</v>
      </c>
      <c r="DB479" s="221">
        <f t="shared" si="26"/>
        <v>0</v>
      </c>
      <c r="DC479" s="201">
        <f t="shared" si="24"/>
        <v>0</v>
      </c>
      <c r="DZ479" s="278" t="s">
        <v>2901</v>
      </c>
      <c r="EA479" s="187" t="s">
        <v>299</v>
      </c>
      <c r="EB479" s="130">
        <v>17346234</v>
      </c>
      <c r="EC479" s="168">
        <v>45840</v>
      </c>
    </row>
    <row r="480" spans="1:133" x14ac:dyDescent="0.3">
      <c r="A480" s="242"/>
      <c r="B480" s="242" t="s">
        <v>2902</v>
      </c>
      <c r="C480" s="243">
        <v>1120352194</v>
      </c>
      <c r="D480" s="242" t="s">
        <v>1420</v>
      </c>
      <c r="E480" s="242" t="s">
        <v>292</v>
      </c>
      <c r="F480" s="247" t="s">
        <v>2903</v>
      </c>
      <c r="G480" s="244">
        <v>45706</v>
      </c>
      <c r="H480" s="450">
        <v>8964045</v>
      </c>
      <c r="I480" s="242" t="s">
        <v>1523</v>
      </c>
      <c r="J480" s="244">
        <v>45706</v>
      </c>
      <c r="K480" s="244">
        <v>45821</v>
      </c>
      <c r="L480" s="242" t="s">
        <v>288</v>
      </c>
      <c r="M480" s="242" t="s">
        <v>288</v>
      </c>
      <c r="N480" s="242" t="s">
        <v>288</v>
      </c>
      <c r="O480" s="209">
        <v>4</v>
      </c>
      <c r="P480" s="245">
        <v>3371094</v>
      </c>
      <c r="Q480" s="200">
        <v>45706</v>
      </c>
      <c r="R480" s="128">
        <v>45747</v>
      </c>
      <c r="S480" s="245">
        <v>2298473</v>
      </c>
      <c r="T480" s="190">
        <v>45748</v>
      </c>
      <c r="U480" s="190">
        <v>45777</v>
      </c>
      <c r="V480" s="245">
        <v>2298473</v>
      </c>
      <c r="W480" s="190">
        <v>45778</v>
      </c>
      <c r="X480" s="190">
        <v>45808</v>
      </c>
      <c r="Y480" s="245">
        <v>996005</v>
      </c>
      <c r="Z480" s="190">
        <v>45809</v>
      </c>
      <c r="AA480" s="190">
        <v>45821</v>
      </c>
      <c r="AB480" s="272"/>
      <c r="AC480" s="190"/>
      <c r="AD480" s="190"/>
      <c r="AE480" s="194"/>
      <c r="AF480" s="196"/>
      <c r="AG480" s="196"/>
      <c r="BI480" s="185" t="s">
        <v>275</v>
      </c>
      <c r="BJ480" s="185" t="s">
        <v>283</v>
      </c>
      <c r="BK480" s="185" t="s">
        <v>276</v>
      </c>
      <c r="BL480" s="189">
        <v>327</v>
      </c>
      <c r="BM480" s="190">
        <v>45706</v>
      </c>
      <c r="BN480" s="208">
        <v>36910767</v>
      </c>
      <c r="BO480" s="203">
        <v>1082</v>
      </c>
      <c r="BP480" s="190">
        <v>45706</v>
      </c>
      <c r="BQ480" s="204">
        <v>8964045</v>
      </c>
      <c r="CS480" s="189" t="s">
        <v>2773</v>
      </c>
      <c r="CT480" s="198">
        <v>1120352194</v>
      </c>
      <c r="CU480" s="203">
        <v>717</v>
      </c>
      <c r="CV480" s="203" t="s">
        <v>357</v>
      </c>
      <c r="CY480" s="192">
        <v>8299</v>
      </c>
      <c r="CZ480" s="192" t="s">
        <v>290</v>
      </c>
      <c r="DA480" s="201">
        <f t="shared" si="25"/>
        <v>8964045</v>
      </c>
      <c r="DB480" s="221">
        <f t="shared" si="26"/>
        <v>0</v>
      </c>
      <c r="DC480" s="201">
        <f t="shared" si="24"/>
        <v>0</v>
      </c>
      <c r="DZ480" s="278" t="s">
        <v>2904</v>
      </c>
      <c r="EA480" s="187"/>
      <c r="EB480" s="130">
        <v>86074342</v>
      </c>
      <c r="EC480" s="168">
        <v>45840</v>
      </c>
    </row>
    <row r="481" spans="1:133" x14ac:dyDescent="0.3">
      <c r="A481" s="242"/>
      <c r="B481" s="242" t="s">
        <v>2905</v>
      </c>
      <c r="C481" s="243">
        <v>86050755</v>
      </c>
      <c r="D481" s="242" t="s">
        <v>1094</v>
      </c>
      <c r="E481" s="242" t="s">
        <v>292</v>
      </c>
      <c r="F481" s="247" t="s">
        <v>2906</v>
      </c>
      <c r="G481" s="244">
        <v>45706</v>
      </c>
      <c r="H481" s="450">
        <v>8964045</v>
      </c>
      <c r="I481" s="242" t="s">
        <v>1523</v>
      </c>
      <c r="J481" s="244">
        <v>45706</v>
      </c>
      <c r="K481" s="244">
        <v>45821</v>
      </c>
      <c r="L481" s="242" t="s">
        <v>288</v>
      </c>
      <c r="M481" s="242" t="s">
        <v>288</v>
      </c>
      <c r="N481" s="242" t="s">
        <v>288</v>
      </c>
      <c r="O481" s="209">
        <v>4</v>
      </c>
      <c r="P481" s="245">
        <v>3371094</v>
      </c>
      <c r="Q481" s="200">
        <v>45706</v>
      </c>
      <c r="R481" s="128">
        <v>45747</v>
      </c>
      <c r="S481" s="245">
        <v>2298473</v>
      </c>
      <c r="T481" s="190">
        <v>45748</v>
      </c>
      <c r="U481" s="190">
        <v>45777</v>
      </c>
      <c r="V481" s="245">
        <v>2298473</v>
      </c>
      <c r="W481" s="190">
        <v>45778</v>
      </c>
      <c r="X481" s="190">
        <v>45808</v>
      </c>
      <c r="Y481" s="245">
        <v>996005</v>
      </c>
      <c r="Z481" s="190">
        <v>45809</v>
      </c>
      <c r="AA481" s="190">
        <v>45821</v>
      </c>
      <c r="AB481" s="272"/>
      <c r="AC481" s="190"/>
      <c r="AD481" s="190"/>
      <c r="AE481" s="194"/>
      <c r="AF481" s="196"/>
      <c r="AG481" s="196"/>
      <c r="BI481" s="185" t="s">
        <v>275</v>
      </c>
      <c r="BJ481" s="185" t="s">
        <v>283</v>
      </c>
      <c r="BK481" s="185" t="s">
        <v>276</v>
      </c>
      <c r="BL481" s="189">
        <v>327</v>
      </c>
      <c r="BM481" s="190">
        <v>45706</v>
      </c>
      <c r="BN481" s="208">
        <v>36910767</v>
      </c>
      <c r="BO481" s="203">
        <v>1083</v>
      </c>
      <c r="BP481" s="190">
        <v>45706</v>
      </c>
      <c r="BQ481" s="204">
        <v>8964045</v>
      </c>
      <c r="CS481" s="196" t="s">
        <v>2787</v>
      </c>
      <c r="CT481" s="125">
        <v>86050755</v>
      </c>
      <c r="CU481" s="203">
        <v>717</v>
      </c>
      <c r="CV481" s="203" t="s">
        <v>357</v>
      </c>
      <c r="CY481" s="192">
        <v>7490</v>
      </c>
      <c r="CZ481" s="192" t="s">
        <v>290</v>
      </c>
      <c r="DA481" s="201">
        <f t="shared" si="25"/>
        <v>8964045</v>
      </c>
      <c r="DB481" s="221">
        <f t="shared" si="26"/>
        <v>0</v>
      </c>
      <c r="DC481" s="201">
        <f t="shared" si="24"/>
        <v>0</v>
      </c>
      <c r="DZ481" s="278" t="s">
        <v>2907</v>
      </c>
      <c r="EA481" s="187"/>
      <c r="EB481" s="130">
        <v>86074342</v>
      </c>
      <c r="EC481" s="168">
        <v>45840</v>
      </c>
    </row>
    <row r="482" spans="1:133" x14ac:dyDescent="0.3">
      <c r="A482" s="242"/>
      <c r="B482" s="242" t="s">
        <v>2908</v>
      </c>
      <c r="C482" s="243">
        <v>86045149</v>
      </c>
      <c r="D482" s="242" t="s">
        <v>1421</v>
      </c>
      <c r="E482" s="242" t="s">
        <v>292</v>
      </c>
      <c r="F482" s="247" t="s">
        <v>2909</v>
      </c>
      <c r="G482" s="244">
        <v>45706</v>
      </c>
      <c r="H482" s="450">
        <v>8964045</v>
      </c>
      <c r="I482" s="242" t="s">
        <v>1523</v>
      </c>
      <c r="J482" s="244">
        <v>45706</v>
      </c>
      <c r="K482" s="244">
        <v>45821</v>
      </c>
      <c r="L482" s="242" t="s">
        <v>288</v>
      </c>
      <c r="M482" s="242" t="s">
        <v>288</v>
      </c>
      <c r="N482" s="242" t="s">
        <v>288</v>
      </c>
      <c r="O482" s="209">
        <v>4</v>
      </c>
      <c r="P482" s="245">
        <v>3371094</v>
      </c>
      <c r="Q482" s="200">
        <v>45706</v>
      </c>
      <c r="R482" s="128">
        <v>45747</v>
      </c>
      <c r="S482" s="245">
        <v>2298473</v>
      </c>
      <c r="T482" s="190">
        <v>45748</v>
      </c>
      <c r="U482" s="190">
        <v>45777</v>
      </c>
      <c r="V482" s="245">
        <v>2298473</v>
      </c>
      <c r="W482" s="190">
        <v>45778</v>
      </c>
      <c r="X482" s="190">
        <v>45808</v>
      </c>
      <c r="Y482" s="245">
        <v>996005</v>
      </c>
      <c r="Z482" s="190">
        <v>45809</v>
      </c>
      <c r="AA482" s="190">
        <v>45821</v>
      </c>
      <c r="AB482" s="272"/>
      <c r="AC482" s="190"/>
      <c r="AD482" s="190"/>
      <c r="AE482" s="194"/>
      <c r="AF482" s="196"/>
      <c r="AG482" s="196"/>
      <c r="BI482" s="185" t="s">
        <v>275</v>
      </c>
      <c r="BJ482" s="185" t="s">
        <v>283</v>
      </c>
      <c r="BK482" s="185" t="s">
        <v>276</v>
      </c>
      <c r="BL482" s="189">
        <v>327</v>
      </c>
      <c r="BM482" s="190">
        <v>45706</v>
      </c>
      <c r="BN482" s="208">
        <v>36910767</v>
      </c>
      <c r="BO482" s="203">
        <v>1084</v>
      </c>
      <c r="BP482" s="190">
        <v>45706</v>
      </c>
      <c r="BQ482" s="204">
        <v>8964045</v>
      </c>
      <c r="CS482" s="189" t="s">
        <v>2773</v>
      </c>
      <c r="CT482" s="198">
        <v>86045149</v>
      </c>
      <c r="CU482" s="203">
        <v>717</v>
      </c>
      <c r="CV482" s="203" t="s">
        <v>357</v>
      </c>
      <c r="CY482" s="192">
        <v>7310</v>
      </c>
      <c r="CZ482" s="192" t="s">
        <v>290</v>
      </c>
      <c r="DA482" s="201">
        <f t="shared" si="25"/>
        <v>8964045</v>
      </c>
      <c r="DB482" s="221">
        <f t="shared" si="26"/>
        <v>0</v>
      </c>
      <c r="DC482" s="201">
        <f t="shared" si="24"/>
        <v>0</v>
      </c>
      <c r="DZ482" s="278" t="s">
        <v>2910</v>
      </c>
      <c r="EA482" s="187"/>
      <c r="EB482" s="130">
        <v>86074342</v>
      </c>
      <c r="EC482" s="168">
        <v>45840</v>
      </c>
    </row>
    <row r="483" spans="1:133" x14ac:dyDescent="0.3">
      <c r="A483" s="242" t="s">
        <v>311</v>
      </c>
      <c r="B483" s="242" t="s">
        <v>2911</v>
      </c>
      <c r="C483" s="243">
        <v>17357562</v>
      </c>
      <c r="D483" s="242" t="s">
        <v>1095</v>
      </c>
      <c r="E483" s="242" t="s">
        <v>292</v>
      </c>
      <c r="F483" s="242" t="s">
        <v>2415</v>
      </c>
      <c r="G483" s="244">
        <v>45706</v>
      </c>
      <c r="H483" s="450">
        <v>12655118</v>
      </c>
      <c r="I483" s="242" t="s">
        <v>1523</v>
      </c>
      <c r="J483" s="244">
        <v>45706</v>
      </c>
      <c r="K483" s="244">
        <v>45821</v>
      </c>
      <c r="L483" s="242" t="s">
        <v>288</v>
      </c>
      <c r="M483" s="242" t="s">
        <v>288</v>
      </c>
      <c r="N483" s="242" t="s">
        <v>288</v>
      </c>
      <c r="O483" s="209">
        <v>4</v>
      </c>
      <c r="P483" s="245">
        <v>4759190</v>
      </c>
      <c r="Q483" s="200">
        <v>45706</v>
      </c>
      <c r="R483" s="128">
        <v>45747</v>
      </c>
      <c r="S483" s="245">
        <v>3244902</v>
      </c>
      <c r="T483" s="190">
        <v>45748</v>
      </c>
      <c r="U483" s="190">
        <v>45777</v>
      </c>
      <c r="V483" s="245">
        <v>3244902</v>
      </c>
      <c r="W483" s="190">
        <v>45778</v>
      </c>
      <c r="X483" s="190">
        <v>45808</v>
      </c>
      <c r="Y483" s="245">
        <v>1406124</v>
      </c>
      <c r="Z483" s="190">
        <v>45809</v>
      </c>
      <c r="AA483" s="190">
        <v>45821</v>
      </c>
      <c r="AB483" s="272"/>
      <c r="AC483" s="190"/>
      <c r="AD483" s="190"/>
      <c r="AE483" s="194"/>
      <c r="AF483" s="196"/>
      <c r="AG483" s="196"/>
      <c r="BI483" s="185" t="s">
        <v>275</v>
      </c>
      <c r="BJ483" s="185" t="s">
        <v>283</v>
      </c>
      <c r="BK483" s="185" t="s">
        <v>276</v>
      </c>
      <c r="BL483" s="189">
        <v>328</v>
      </c>
      <c r="BM483" s="190">
        <v>45706</v>
      </c>
      <c r="BN483" s="208">
        <v>12655118</v>
      </c>
      <c r="BO483" s="203">
        <v>1085</v>
      </c>
      <c r="BP483" s="190">
        <v>45706</v>
      </c>
      <c r="BQ483" s="204">
        <v>12655118</v>
      </c>
      <c r="CS483" s="189" t="s">
        <v>2416</v>
      </c>
      <c r="CT483" s="198">
        <v>17357562</v>
      </c>
      <c r="CU483" s="203">
        <v>764</v>
      </c>
      <c r="CV483" s="203" t="s">
        <v>357</v>
      </c>
      <c r="CY483" s="192">
        <v>8299</v>
      </c>
      <c r="CZ483" s="192" t="s">
        <v>290</v>
      </c>
      <c r="DA483" s="201">
        <f t="shared" si="25"/>
        <v>12655118</v>
      </c>
      <c r="DB483" s="221">
        <f t="shared" si="26"/>
        <v>0</v>
      </c>
      <c r="DC483" s="201">
        <f t="shared" si="24"/>
        <v>0</v>
      </c>
      <c r="DZ483" s="278" t="s">
        <v>2912</v>
      </c>
      <c r="EA483" s="187"/>
      <c r="EB483" s="130">
        <v>86074342</v>
      </c>
      <c r="EC483" s="168">
        <v>45840</v>
      </c>
    </row>
    <row r="484" spans="1:133" x14ac:dyDescent="0.3">
      <c r="A484" s="241"/>
      <c r="B484" s="242" t="s">
        <v>2913</v>
      </c>
      <c r="C484" s="243">
        <v>1121916245</v>
      </c>
      <c r="D484" s="242" t="s">
        <v>2914</v>
      </c>
      <c r="E484" s="242" t="s">
        <v>291</v>
      </c>
      <c r="F484" s="242" t="s">
        <v>354</v>
      </c>
      <c r="G484" s="244">
        <v>45706</v>
      </c>
      <c r="H484" s="450">
        <v>15900020</v>
      </c>
      <c r="I484" s="242" t="s">
        <v>1086</v>
      </c>
      <c r="J484" s="244">
        <v>45706</v>
      </c>
      <c r="K484" s="244">
        <v>45852</v>
      </c>
      <c r="L484" s="247" t="s">
        <v>288</v>
      </c>
      <c r="M484" s="242" t="s">
        <v>288</v>
      </c>
      <c r="N484" s="242" t="s">
        <v>288</v>
      </c>
      <c r="O484" s="209">
        <v>5</v>
      </c>
      <c r="P484" s="245">
        <v>4651026</v>
      </c>
      <c r="Q484" s="200">
        <v>45706</v>
      </c>
      <c r="R484" s="128">
        <v>45747</v>
      </c>
      <c r="S484" s="245">
        <v>3244902</v>
      </c>
      <c r="T484" s="190">
        <v>45748</v>
      </c>
      <c r="U484" s="190">
        <v>45777</v>
      </c>
      <c r="V484" s="245">
        <v>3244902</v>
      </c>
      <c r="W484" s="190">
        <v>45778</v>
      </c>
      <c r="X484" s="190">
        <v>45808</v>
      </c>
      <c r="Y484" s="245">
        <v>3244902</v>
      </c>
      <c r="Z484" s="190">
        <v>45809</v>
      </c>
      <c r="AA484" s="190">
        <v>45838</v>
      </c>
      <c r="AB484" s="272">
        <v>1514288</v>
      </c>
      <c r="AC484" s="190">
        <v>45839</v>
      </c>
      <c r="AD484" s="190">
        <v>45852</v>
      </c>
      <c r="AE484" s="194"/>
      <c r="AF484" s="196"/>
      <c r="AG484" s="196"/>
      <c r="BI484" s="192" t="s">
        <v>278</v>
      </c>
      <c r="BJ484" s="187" t="s">
        <v>332</v>
      </c>
      <c r="BK484" s="192" t="s">
        <v>280</v>
      </c>
      <c r="BL484" s="189">
        <v>326</v>
      </c>
      <c r="BM484" s="190">
        <v>45706.81527777778</v>
      </c>
      <c r="BN484" s="208">
        <v>76960929</v>
      </c>
      <c r="BO484" s="203">
        <v>1079</v>
      </c>
      <c r="BP484" s="190">
        <v>45706</v>
      </c>
      <c r="BQ484" s="204">
        <v>15900020</v>
      </c>
      <c r="CS484" s="462" t="s">
        <v>1813</v>
      </c>
      <c r="CT484" s="136">
        <v>1121916245</v>
      </c>
      <c r="CU484" s="203">
        <v>504</v>
      </c>
      <c r="CV484" s="203" t="s">
        <v>772</v>
      </c>
      <c r="CY484" s="192">
        <v>7490</v>
      </c>
      <c r="CZ484" s="192" t="s">
        <v>290</v>
      </c>
      <c r="DA484" s="201">
        <f t="shared" si="25"/>
        <v>15900020</v>
      </c>
      <c r="DB484" s="221">
        <f t="shared" si="26"/>
        <v>0</v>
      </c>
      <c r="DC484" s="201">
        <f t="shared" si="24"/>
        <v>0</v>
      </c>
      <c r="DZ484" s="278" t="s">
        <v>2915</v>
      </c>
      <c r="EA484" s="187" t="s">
        <v>1072</v>
      </c>
      <c r="EB484" s="130">
        <v>17346234</v>
      </c>
      <c r="EC484" s="168">
        <v>45901</v>
      </c>
    </row>
    <row r="485" spans="1:133" x14ac:dyDescent="0.3">
      <c r="A485" s="241"/>
      <c r="B485" s="242" t="s">
        <v>2916</v>
      </c>
      <c r="C485" s="243">
        <v>86086256</v>
      </c>
      <c r="D485" s="242" t="s">
        <v>1096</v>
      </c>
      <c r="E485" s="242" t="s">
        <v>291</v>
      </c>
      <c r="F485" s="242" t="s">
        <v>430</v>
      </c>
      <c r="G485" s="244">
        <v>45706</v>
      </c>
      <c r="H485" s="450">
        <v>14182217</v>
      </c>
      <c r="I485" s="242" t="s">
        <v>1086</v>
      </c>
      <c r="J485" s="244">
        <v>45706</v>
      </c>
      <c r="K485" s="244">
        <v>45852</v>
      </c>
      <c r="L485" s="242" t="s">
        <v>288</v>
      </c>
      <c r="M485" s="242" t="s">
        <v>288</v>
      </c>
      <c r="N485" s="242" t="s">
        <v>288</v>
      </c>
      <c r="O485" s="209">
        <v>5</v>
      </c>
      <c r="P485" s="245">
        <v>4148540</v>
      </c>
      <c r="Q485" s="200">
        <v>45706</v>
      </c>
      <c r="R485" s="128">
        <v>45747</v>
      </c>
      <c r="S485" s="245">
        <v>2894330</v>
      </c>
      <c r="T485" s="190">
        <v>45748</v>
      </c>
      <c r="U485" s="190">
        <v>45777</v>
      </c>
      <c r="V485" s="245">
        <v>2894330</v>
      </c>
      <c r="W485" s="190">
        <v>45778</v>
      </c>
      <c r="X485" s="190">
        <v>45808</v>
      </c>
      <c r="Y485" s="245">
        <v>2894330</v>
      </c>
      <c r="Z485" s="190">
        <v>45809</v>
      </c>
      <c r="AA485" s="190">
        <v>45838</v>
      </c>
      <c r="AB485" s="272">
        <v>1350687</v>
      </c>
      <c r="AC485" s="190">
        <v>45839</v>
      </c>
      <c r="AD485" s="190">
        <v>45852</v>
      </c>
      <c r="AE485" s="194"/>
      <c r="AF485" s="196"/>
      <c r="AG485" s="196"/>
      <c r="BI485" s="192" t="s">
        <v>278</v>
      </c>
      <c r="BJ485" s="187" t="s">
        <v>332</v>
      </c>
      <c r="BK485" s="192" t="s">
        <v>280</v>
      </c>
      <c r="BL485" s="189">
        <v>326</v>
      </c>
      <c r="BM485" s="190">
        <v>45706.81527777778</v>
      </c>
      <c r="BN485" s="208">
        <v>76960929</v>
      </c>
      <c r="BO485" s="203">
        <v>1077</v>
      </c>
      <c r="BP485" s="190">
        <v>45706</v>
      </c>
      <c r="BQ485" s="204">
        <v>14182217</v>
      </c>
      <c r="CS485" s="203" t="s">
        <v>2917</v>
      </c>
      <c r="CT485" s="199">
        <v>86086256</v>
      </c>
      <c r="CU485" s="203">
        <v>504</v>
      </c>
      <c r="CV485" s="203" t="s">
        <v>2627</v>
      </c>
      <c r="CY485" s="192">
        <v>7490</v>
      </c>
      <c r="CZ485" s="192" t="s">
        <v>290</v>
      </c>
      <c r="DA485" s="201">
        <f t="shared" si="25"/>
        <v>14182217</v>
      </c>
      <c r="DB485" s="221">
        <f t="shared" si="26"/>
        <v>0</v>
      </c>
      <c r="DC485" s="201">
        <f t="shared" si="24"/>
        <v>0</v>
      </c>
      <c r="DZ485" s="278" t="s">
        <v>2918</v>
      </c>
      <c r="EA485" s="187" t="s">
        <v>278</v>
      </c>
      <c r="EB485" s="130">
        <v>17346234</v>
      </c>
      <c r="EC485" s="168">
        <v>45852</v>
      </c>
    </row>
    <row r="486" spans="1:133" x14ac:dyDescent="0.3">
      <c r="A486" s="242"/>
      <c r="B486" s="242" t="s">
        <v>2919</v>
      </c>
      <c r="C486" s="243">
        <v>1193051380</v>
      </c>
      <c r="D486" s="242" t="s">
        <v>1098</v>
      </c>
      <c r="E486" s="242" t="s">
        <v>292</v>
      </c>
      <c r="F486" s="242" t="s">
        <v>1099</v>
      </c>
      <c r="G486" s="244">
        <v>45706</v>
      </c>
      <c r="H486" s="450">
        <v>8504350</v>
      </c>
      <c r="I486" s="242" t="s">
        <v>2885</v>
      </c>
      <c r="J486" s="244">
        <v>45706</v>
      </c>
      <c r="K486" s="244">
        <v>45815</v>
      </c>
      <c r="L486" s="242" t="s">
        <v>288</v>
      </c>
      <c r="M486" s="242" t="s">
        <v>288</v>
      </c>
      <c r="N486" s="242" t="s">
        <v>288</v>
      </c>
      <c r="O486" s="209">
        <v>4</v>
      </c>
      <c r="P486" s="245">
        <v>3371094</v>
      </c>
      <c r="Q486" s="200">
        <v>45706</v>
      </c>
      <c r="R486" s="128">
        <v>45747</v>
      </c>
      <c r="S486" s="245">
        <v>2298473</v>
      </c>
      <c r="T486" s="190">
        <v>45748</v>
      </c>
      <c r="U486" s="190">
        <v>45777</v>
      </c>
      <c r="V486" s="245">
        <v>2298473</v>
      </c>
      <c r="W486" s="190">
        <v>45778</v>
      </c>
      <c r="X486" s="190">
        <v>45808</v>
      </c>
      <c r="Y486" s="245">
        <v>536310</v>
      </c>
      <c r="Z486" s="190">
        <v>45809</v>
      </c>
      <c r="AA486" s="190">
        <v>45815</v>
      </c>
      <c r="AB486" s="272"/>
      <c r="AC486" s="190"/>
      <c r="AD486" s="190"/>
      <c r="AE486" s="194"/>
      <c r="AF486" s="196"/>
      <c r="AG486" s="196"/>
      <c r="BI486" s="192" t="s">
        <v>278</v>
      </c>
      <c r="BJ486" s="187" t="s">
        <v>332</v>
      </c>
      <c r="BK486" s="192" t="s">
        <v>280</v>
      </c>
      <c r="BL486" s="189">
        <v>325</v>
      </c>
      <c r="BM486" s="190">
        <v>45706.815000000002</v>
      </c>
      <c r="BN486" s="208">
        <v>105855260</v>
      </c>
      <c r="BO486" s="203">
        <v>1073</v>
      </c>
      <c r="BP486" s="190">
        <v>45706</v>
      </c>
      <c r="BQ486" s="204">
        <v>8504350</v>
      </c>
      <c r="CS486" s="203" t="s">
        <v>1109</v>
      </c>
      <c r="CT486" s="199">
        <v>1193051380.4000001</v>
      </c>
      <c r="CU486" s="203">
        <v>27</v>
      </c>
      <c r="CV486" s="203" t="s">
        <v>1114</v>
      </c>
      <c r="CY486" s="192">
        <v>7490</v>
      </c>
      <c r="CZ486" s="192" t="s">
        <v>290</v>
      </c>
      <c r="DA486" s="201">
        <f t="shared" si="25"/>
        <v>8504350</v>
      </c>
      <c r="DB486" s="221">
        <f t="shared" si="26"/>
        <v>0</v>
      </c>
      <c r="DC486" s="201">
        <f t="shared" si="24"/>
        <v>0</v>
      </c>
      <c r="DZ486" s="278" t="s">
        <v>2920</v>
      </c>
      <c r="EA486" s="187" t="s">
        <v>271</v>
      </c>
      <c r="EB486" s="130">
        <v>17346234</v>
      </c>
      <c r="EC486" s="168">
        <v>45840</v>
      </c>
    </row>
    <row r="487" spans="1:133" x14ac:dyDescent="0.3">
      <c r="A487" s="242"/>
      <c r="B487" s="242" t="s">
        <v>2921</v>
      </c>
      <c r="C487" s="243">
        <v>1121825886</v>
      </c>
      <c r="D487" s="242" t="s">
        <v>2922</v>
      </c>
      <c r="E487" s="242" t="s">
        <v>292</v>
      </c>
      <c r="F487" s="242" t="s">
        <v>1100</v>
      </c>
      <c r="G487" s="244">
        <v>45706</v>
      </c>
      <c r="H487" s="450">
        <v>8504350</v>
      </c>
      <c r="I487" s="242" t="s">
        <v>2885</v>
      </c>
      <c r="J487" s="244">
        <v>45706</v>
      </c>
      <c r="K487" s="244">
        <v>45815</v>
      </c>
      <c r="L487" s="242" t="s">
        <v>288</v>
      </c>
      <c r="M487" s="242" t="s">
        <v>288</v>
      </c>
      <c r="N487" s="242" t="s">
        <v>288</v>
      </c>
      <c r="O487" s="209">
        <v>4</v>
      </c>
      <c r="P487" s="245">
        <v>3371094</v>
      </c>
      <c r="Q487" s="200">
        <v>45706</v>
      </c>
      <c r="R487" s="128">
        <v>45747</v>
      </c>
      <c r="S487" s="245">
        <v>2298473</v>
      </c>
      <c r="T487" s="190">
        <v>45748</v>
      </c>
      <c r="U487" s="190">
        <v>45777</v>
      </c>
      <c r="V487" s="245">
        <v>2298473</v>
      </c>
      <c r="W487" s="190">
        <v>45778</v>
      </c>
      <c r="X487" s="190">
        <v>45808</v>
      </c>
      <c r="Y487" s="245">
        <v>536310</v>
      </c>
      <c r="Z487" s="190">
        <v>45809</v>
      </c>
      <c r="AA487" s="190">
        <v>45815</v>
      </c>
      <c r="AB487" s="272"/>
      <c r="AC487" s="190"/>
      <c r="AD487" s="190"/>
      <c r="AE487" s="194"/>
      <c r="AF487" s="196"/>
      <c r="AG487" s="196"/>
      <c r="BI487" s="192" t="s">
        <v>278</v>
      </c>
      <c r="BJ487" s="187" t="s">
        <v>332</v>
      </c>
      <c r="BK487" s="192" t="s">
        <v>280</v>
      </c>
      <c r="BL487" s="189">
        <v>325</v>
      </c>
      <c r="BM487" s="190">
        <v>45706.815000000002</v>
      </c>
      <c r="BN487" s="208">
        <v>105855260</v>
      </c>
      <c r="BO487" s="203">
        <v>1074</v>
      </c>
      <c r="BP487" s="190">
        <v>45706</v>
      </c>
      <c r="BQ487" s="204">
        <v>8504350</v>
      </c>
      <c r="CS487" s="189" t="s">
        <v>2923</v>
      </c>
      <c r="CT487" s="198">
        <v>1121825886</v>
      </c>
      <c r="CU487" s="203">
        <v>136</v>
      </c>
      <c r="CV487" s="203" t="s">
        <v>2924</v>
      </c>
      <c r="CY487" s="189">
        <v>8299</v>
      </c>
      <c r="CZ487" s="189" t="s">
        <v>290</v>
      </c>
      <c r="DA487" s="201">
        <f t="shared" si="25"/>
        <v>8504350</v>
      </c>
      <c r="DB487" s="221">
        <f t="shared" si="26"/>
        <v>0</v>
      </c>
      <c r="DC487" s="201">
        <f t="shared" si="24"/>
        <v>0</v>
      </c>
      <c r="DZ487" s="278" t="s">
        <v>2925</v>
      </c>
      <c r="EA487" s="187" t="s">
        <v>273</v>
      </c>
      <c r="EB487" s="130">
        <v>17346234</v>
      </c>
      <c r="EC487" s="168">
        <v>45840</v>
      </c>
    </row>
    <row r="488" spans="1:133" x14ac:dyDescent="0.3">
      <c r="A488" s="242"/>
      <c r="B488" s="242" t="s">
        <v>2926</v>
      </c>
      <c r="C488" s="243">
        <v>1121954011</v>
      </c>
      <c r="D488" s="242" t="s">
        <v>1101</v>
      </c>
      <c r="E488" s="242" t="s">
        <v>292</v>
      </c>
      <c r="F488" s="242" t="s">
        <v>983</v>
      </c>
      <c r="G488" s="244">
        <v>45706</v>
      </c>
      <c r="H488" s="450">
        <v>8504350</v>
      </c>
      <c r="I488" s="242" t="s">
        <v>2885</v>
      </c>
      <c r="J488" s="244">
        <v>45706</v>
      </c>
      <c r="K488" s="244">
        <v>45815</v>
      </c>
      <c r="L488" s="242" t="s">
        <v>288</v>
      </c>
      <c r="M488" s="242" t="s">
        <v>288</v>
      </c>
      <c r="N488" s="242" t="s">
        <v>288</v>
      </c>
      <c r="O488" s="209">
        <v>4</v>
      </c>
      <c r="P488" s="245">
        <v>3371094</v>
      </c>
      <c r="Q488" s="200">
        <v>45706</v>
      </c>
      <c r="R488" s="128">
        <v>45747</v>
      </c>
      <c r="S488" s="245">
        <v>2298473</v>
      </c>
      <c r="T488" s="190">
        <v>45748</v>
      </c>
      <c r="U488" s="190">
        <v>45777</v>
      </c>
      <c r="V488" s="245">
        <v>2298473</v>
      </c>
      <c r="W488" s="190">
        <v>45778</v>
      </c>
      <c r="X488" s="190">
        <v>45808</v>
      </c>
      <c r="Y488" s="245">
        <v>536310</v>
      </c>
      <c r="Z488" s="190">
        <v>45809</v>
      </c>
      <c r="AA488" s="190">
        <v>45815</v>
      </c>
      <c r="AB488" s="272"/>
      <c r="AC488" s="190"/>
      <c r="AD488" s="190"/>
      <c r="AE488" s="194"/>
      <c r="AF488" s="196"/>
      <c r="AG488" s="196"/>
      <c r="BI488" s="192" t="s">
        <v>278</v>
      </c>
      <c r="BJ488" s="187" t="s">
        <v>332</v>
      </c>
      <c r="BK488" s="192" t="s">
        <v>280</v>
      </c>
      <c r="BL488" s="189">
        <v>325</v>
      </c>
      <c r="BM488" s="190">
        <v>45706.815000000002</v>
      </c>
      <c r="BN488" s="208">
        <v>105855260</v>
      </c>
      <c r="BO488" s="203">
        <v>1075</v>
      </c>
      <c r="BP488" s="190">
        <v>45706</v>
      </c>
      <c r="BQ488" s="204">
        <v>8504350</v>
      </c>
      <c r="CS488" s="196" t="s">
        <v>1380</v>
      </c>
      <c r="CT488" s="180">
        <v>1121954011</v>
      </c>
      <c r="CU488" s="203">
        <v>598</v>
      </c>
      <c r="CV488" s="203" t="s">
        <v>2479</v>
      </c>
      <c r="CY488" s="192">
        <v>7490</v>
      </c>
      <c r="CZ488" s="192" t="s">
        <v>290</v>
      </c>
      <c r="DA488" s="201">
        <f t="shared" si="25"/>
        <v>8504350</v>
      </c>
      <c r="DB488" s="221">
        <f t="shared" si="26"/>
        <v>0</v>
      </c>
      <c r="DC488" s="201">
        <f t="shared" si="24"/>
        <v>0</v>
      </c>
      <c r="DZ488" s="278" t="s">
        <v>2927</v>
      </c>
      <c r="EA488" s="187" t="s">
        <v>273</v>
      </c>
      <c r="EB488" s="130">
        <v>17346234</v>
      </c>
      <c r="EC488" s="168">
        <v>45840</v>
      </c>
    </row>
    <row r="489" spans="1:133" x14ac:dyDescent="0.3">
      <c r="A489" s="242"/>
      <c r="B489" s="242" t="s">
        <v>2928</v>
      </c>
      <c r="C489" s="243">
        <v>1121930623</v>
      </c>
      <c r="D489" s="242" t="s">
        <v>1102</v>
      </c>
      <c r="E489" s="242" t="s">
        <v>292</v>
      </c>
      <c r="F489" s="242" t="s">
        <v>1103</v>
      </c>
      <c r="G489" s="244">
        <v>45706</v>
      </c>
      <c r="H489" s="450">
        <v>9576971</v>
      </c>
      <c r="I489" s="242" t="s">
        <v>2491</v>
      </c>
      <c r="J489" s="244">
        <v>45706</v>
      </c>
      <c r="K489" s="244">
        <v>45830</v>
      </c>
      <c r="L489" s="242" t="s">
        <v>288</v>
      </c>
      <c r="M489" s="242" t="s">
        <v>288</v>
      </c>
      <c r="N489" s="242" t="s">
        <v>288</v>
      </c>
      <c r="O489" s="209">
        <v>4</v>
      </c>
      <c r="P489" s="245">
        <v>3294478</v>
      </c>
      <c r="Q489" s="200">
        <v>45706</v>
      </c>
      <c r="R489" s="128">
        <v>45747</v>
      </c>
      <c r="S489" s="245">
        <v>2298473</v>
      </c>
      <c r="T489" s="190">
        <v>45748</v>
      </c>
      <c r="U489" s="190">
        <v>45777</v>
      </c>
      <c r="V489" s="245">
        <v>2298473</v>
      </c>
      <c r="W489" s="190">
        <v>45778</v>
      </c>
      <c r="X489" s="190">
        <v>45808</v>
      </c>
      <c r="Y489" s="245">
        <v>1685547</v>
      </c>
      <c r="Z489" s="190">
        <v>45809</v>
      </c>
      <c r="AA489" s="190">
        <v>45830</v>
      </c>
      <c r="AB489" s="272"/>
      <c r="AC489" s="190"/>
      <c r="AD489" s="190"/>
      <c r="AE489" s="194"/>
      <c r="AF489" s="196"/>
      <c r="AG489" s="196"/>
      <c r="BI489" s="192" t="s">
        <v>278</v>
      </c>
      <c r="BJ489" s="187" t="s">
        <v>332</v>
      </c>
      <c r="BK489" s="192" t="s">
        <v>280</v>
      </c>
      <c r="BL489" s="189">
        <v>325</v>
      </c>
      <c r="BM489" s="190">
        <v>45706.815000000002</v>
      </c>
      <c r="BN489" s="208">
        <v>105855260</v>
      </c>
      <c r="BO489" s="203">
        <v>1080</v>
      </c>
      <c r="BP489" s="190">
        <v>45706</v>
      </c>
      <c r="BQ489" s="204">
        <v>9576971</v>
      </c>
      <c r="CS489" s="203" t="s">
        <v>934</v>
      </c>
      <c r="CT489" s="198">
        <v>1121930623</v>
      </c>
      <c r="CU489" s="203">
        <v>27</v>
      </c>
      <c r="CV489" s="203" t="s">
        <v>1115</v>
      </c>
      <c r="CY489" s="192">
        <v>7490</v>
      </c>
      <c r="CZ489" s="192" t="s">
        <v>290</v>
      </c>
      <c r="DA489" s="201">
        <f t="shared" si="25"/>
        <v>9576971</v>
      </c>
      <c r="DB489" s="221">
        <f t="shared" si="26"/>
        <v>0</v>
      </c>
      <c r="DC489" s="201">
        <f t="shared" si="24"/>
        <v>0</v>
      </c>
      <c r="DZ489" s="278" t="s">
        <v>2929</v>
      </c>
      <c r="EA489" s="187" t="s">
        <v>271</v>
      </c>
      <c r="EB489" s="130">
        <v>17346234</v>
      </c>
      <c r="EC489" s="168">
        <v>45840</v>
      </c>
    </row>
    <row r="490" spans="1:133" x14ac:dyDescent="0.3">
      <c r="A490" s="242"/>
      <c r="B490" s="242" t="s">
        <v>2930</v>
      </c>
      <c r="C490" s="243">
        <v>1003712176</v>
      </c>
      <c r="D490" s="242" t="s">
        <v>1104</v>
      </c>
      <c r="E490" s="242" t="s">
        <v>292</v>
      </c>
      <c r="F490" s="242" t="s">
        <v>1105</v>
      </c>
      <c r="G490" s="244">
        <v>45706</v>
      </c>
      <c r="H490" s="450">
        <v>9576971</v>
      </c>
      <c r="I490" s="242" t="s">
        <v>2491</v>
      </c>
      <c r="J490" s="244">
        <v>45706</v>
      </c>
      <c r="K490" s="244">
        <v>45830</v>
      </c>
      <c r="L490" s="242" t="s">
        <v>288</v>
      </c>
      <c r="M490" s="242" t="s">
        <v>288</v>
      </c>
      <c r="N490" s="242" t="s">
        <v>288</v>
      </c>
      <c r="O490" s="209">
        <v>4</v>
      </c>
      <c r="P490" s="245">
        <v>3294478</v>
      </c>
      <c r="Q490" s="200">
        <v>45706</v>
      </c>
      <c r="R490" s="128">
        <v>45747</v>
      </c>
      <c r="S490" s="245">
        <v>2298473</v>
      </c>
      <c r="T490" s="190">
        <v>45748</v>
      </c>
      <c r="U490" s="190">
        <v>45777</v>
      </c>
      <c r="V490" s="245">
        <v>2298473</v>
      </c>
      <c r="W490" s="190">
        <v>45778</v>
      </c>
      <c r="X490" s="190">
        <v>45808</v>
      </c>
      <c r="Y490" s="245">
        <v>1685547</v>
      </c>
      <c r="Z490" s="190">
        <v>45809</v>
      </c>
      <c r="AA490" s="190">
        <v>45830</v>
      </c>
      <c r="AB490" s="272"/>
      <c r="AC490" s="190"/>
      <c r="AD490" s="190"/>
      <c r="AE490" s="194"/>
      <c r="AF490" s="196"/>
      <c r="AG490" s="196"/>
      <c r="BI490" s="192" t="s">
        <v>278</v>
      </c>
      <c r="BJ490" s="187" t="s">
        <v>332</v>
      </c>
      <c r="BK490" s="192" t="s">
        <v>280</v>
      </c>
      <c r="BL490" s="189">
        <v>325</v>
      </c>
      <c r="BM490" s="190">
        <v>45706.815000000002</v>
      </c>
      <c r="BN490" s="208">
        <v>105855260</v>
      </c>
      <c r="BO490" s="203">
        <v>1081</v>
      </c>
      <c r="BP490" s="190">
        <v>45706</v>
      </c>
      <c r="BQ490" s="204">
        <v>9576971</v>
      </c>
      <c r="CS490" s="203" t="s">
        <v>1110</v>
      </c>
      <c r="CT490" s="199">
        <v>1003712176</v>
      </c>
      <c r="CU490" s="203">
        <v>109</v>
      </c>
      <c r="CV490" s="203" t="s">
        <v>2931</v>
      </c>
      <c r="CY490" s="192">
        <v>8299</v>
      </c>
      <c r="CZ490" s="192" t="s">
        <v>290</v>
      </c>
      <c r="DA490" s="201">
        <f t="shared" si="25"/>
        <v>9576971</v>
      </c>
      <c r="DB490" s="221">
        <f t="shared" si="26"/>
        <v>0</v>
      </c>
      <c r="DC490" s="201">
        <f t="shared" si="24"/>
        <v>0</v>
      </c>
      <c r="DZ490" s="278" t="s">
        <v>2932</v>
      </c>
      <c r="EA490" s="187" t="s">
        <v>297</v>
      </c>
      <c r="EB490" s="130">
        <v>17346234</v>
      </c>
      <c r="EC490" s="168">
        <v>45840</v>
      </c>
    </row>
    <row r="491" spans="1:133" x14ac:dyDescent="0.3">
      <c r="A491" s="242"/>
      <c r="B491" s="242" t="s">
        <v>2933</v>
      </c>
      <c r="C491" s="243">
        <v>1007449203</v>
      </c>
      <c r="D491" s="242" t="s">
        <v>1106</v>
      </c>
      <c r="E491" s="242" t="s">
        <v>292</v>
      </c>
      <c r="F491" s="242" t="s">
        <v>2934</v>
      </c>
      <c r="G491" s="244">
        <v>45706</v>
      </c>
      <c r="H491" s="450">
        <v>10018632</v>
      </c>
      <c r="I491" s="242" t="s">
        <v>1523</v>
      </c>
      <c r="J491" s="244">
        <v>45706</v>
      </c>
      <c r="K491" s="244">
        <v>45821</v>
      </c>
      <c r="L491" s="242" t="s">
        <v>288</v>
      </c>
      <c r="M491" s="242" t="s">
        <v>288</v>
      </c>
      <c r="N491" s="242" t="s">
        <v>288</v>
      </c>
      <c r="O491" s="209">
        <v>4</v>
      </c>
      <c r="P491" s="245">
        <v>3767691</v>
      </c>
      <c r="Q491" s="200">
        <v>45706</v>
      </c>
      <c r="R491" s="128">
        <v>45747</v>
      </c>
      <c r="S491" s="245">
        <v>2568880</v>
      </c>
      <c r="T491" s="190">
        <v>45748</v>
      </c>
      <c r="U491" s="190">
        <v>45777</v>
      </c>
      <c r="V491" s="245">
        <v>2568880</v>
      </c>
      <c r="W491" s="190">
        <v>45778</v>
      </c>
      <c r="X491" s="190">
        <v>45808</v>
      </c>
      <c r="Y491" s="245">
        <v>1113181</v>
      </c>
      <c r="Z491" s="190">
        <v>45809</v>
      </c>
      <c r="AA491" s="190">
        <v>45821</v>
      </c>
      <c r="AB491" s="272"/>
      <c r="AC491" s="190"/>
      <c r="AD491" s="190"/>
      <c r="AE491" s="194"/>
      <c r="AF491" s="196"/>
      <c r="AG491" s="196"/>
      <c r="BI491" s="185" t="s">
        <v>275</v>
      </c>
      <c r="BJ491" s="185" t="s">
        <v>283</v>
      </c>
      <c r="BK491" s="185" t="s">
        <v>276</v>
      </c>
      <c r="BL491" s="189">
        <v>327</v>
      </c>
      <c r="BM491" s="190">
        <v>45706</v>
      </c>
      <c r="BN491" s="208">
        <v>36910767</v>
      </c>
      <c r="BO491" s="203">
        <v>1086</v>
      </c>
      <c r="BP491" s="190">
        <v>45706</v>
      </c>
      <c r="BQ491" s="204">
        <v>10018632</v>
      </c>
      <c r="CS491" s="203" t="s">
        <v>2935</v>
      </c>
      <c r="CT491" s="198">
        <v>1007449203</v>
      </c>
      <c r="CU491" s="203">
        <v>717</v>
      </c>
      <c r="CV491" s="203" t="s">
        <v>357</v>
      </c>
      <c r="CY491" s="192">
        <v>8299</v>
      </c>
      <c r="CZ491" s="192" t="s">
        <v>290</v>
      </c>
      <c r="DA491" s="201">
        <f t="shared" si="25"/>
        <v>10018632</v>
      </c>
      <c r="DB491" s="221">
        <f t="shared" si="26"/>
        <v>0</v>
      </c>
      <c r="DC491" s="201">
        <f t="shared" si="24"/>
        <v>0</v>
      </c>
      <c r="DZ491" s="278" t="s">
        <v>2936</v>
      </c>
      <c r="EA491" s="187"/>
      <c r="EB491" s="130">
        <v>86074342</v>
      </c>
      <c r="EC491" s="168">
        <v>45840</v>
      </c>
    </row>
    <row r="492" spans="1:133" x14ac:dyDescent="0.3">
      <c r="A492" s="276" t="s">
        <v>952</v>
      </c>
      <c r="B492" s="242" t="s">
        <v>2937</v>
      </c>
      <c r="C492" s="262"/>
      <c r="D492" s="276" t="s">
        <v>952</v>
      </c>
      <c r="E492" s="262"/>
      <c r="F492" s="262"/>
      <c r="G492" s="262"/>
      <c r="H492" s="282"/>
      <c r="I492" s="262"/>
      <c r="J492" s="262"/>
      <c r="K492" s="262"/>
      <c r="L492" s="262"/>
      <c r="M492" s="262"/>
      <c r="N492" s="262"/>
      <c r="O492" s="196"/>
      <c r="P492" s="194"/>
      <c r="Q492" s="196"/>
      <c r="R492" s="196"/>
      <c r="S492" s="194"/>
      <c r="T492" s="196"/>
      <c r="U492" s="196"/>
      <c r="V492" s="194"/>
      <c r="W492" s="196"/>
      <c r="X492" s="196"/>
      <c r="Y492" s="194"/>
      <c r="Z492" s="196"/>
      <c r="AA492" s="196"/>
      <c r="AB492" s="194"/>
      <c r="AC492" s="196"/>
      <c r="AD492" s="196"/>
      <c r="AE492" s="194"/>
      <c r="AF492" s="196"/>
      <c r="AG492" s="196"/>
      <c r="BI492" s="196"/>
      <c r="BJ492" s="196"/>
      <c r="BK492" s="196"/>
      <c r="BL492" s="196"/>
      <c r="BM492" s="196"/>
      <c r="BN492" s="196"/>
      <c r="BO492" s="196"/>
      <c r="BP492" s="196"/>
      <c r="BQ492" s="196"/>
      <c r="CS492" s="179"/>
      <c r="CT492" s="196"/>
      <c r="CU492" s="196"/>
      <c r="CV492" s="196"/>
      <c r="CY492" s="196"/>
      <c r="CZ492" s="196"/>
      <c r="DA492" s="201"/>
      <c r="DB492" s="221"/>
      <c r="DC492" s="201"/>
      <c r="DZ492" s="134" t="e">
        <v>#N/A</v>
      </c>
      <c r="EB492" s="130" t="e">
        <v>#N/A</v>
      </c>
      <c r="EC492" s="168" t="e">
        <v>#N/A</v>
      </c>
    </row>
    <row r="493" spans="1:133" x14ac:dyDescent="0.3">
      <c r="A493" s="276" t="s">
        <v>952</v>
      </c>
      <c r="B493" s="242" t="s">
        <v>2938</v>
      </c>
      <c r="C493" s="262"/>
      <c r="D493" s="276" t="s">
        <v>952</v>
      </c>
      <c r="E493" s="262"/>
      <c r="F493" s="262"/>
      <c r="G493" s="262"/>
      <c r="H493" s="282"/>
      <c r="I493" s="262"/>
      <c r="J493" s="262"/>
      <c r="K493" s="262"/>
      <c r="L493" s="262"/>
      <c r="M493" s="262"/>
      <c r="N493" s="262"/>
      <c r="O493" s="196"/>
      <c r="P493" s="194"/>
      <c r="Q493" s="196"/>
      <c r="R493" s="196"/>
      <c r="S493" s="194"/>
      <c r="T493" s="196"/>
      <c r="U493" s="196"/>
      <c r="V493" s="194"/>
      <c r="W493" s="196"/>
      <c r="X493" s="196"/>
      <c r="Y493" s="194"/>
      <c r="Z493" s="196"/>
      <c r="AA493" s="196"/>
      <c r="AB493" s="194"/>
      <c r="AC493" s="196"/>
      <c r="AD493" s="196"/>
      <c r="AE493" s="194"/>
      <c r="AF493" s="196"/>
      <c r="AG493" s="196"/>
      <c r="BI493" s="196"/>
      <c r="BJ493" s="196"/>
      <c r="BK493" s="196"/>
      <c r="BL493" s="196"/>
      <c r="BM493" s="196"/>
      <c r="BN493" s="196"/>
      <c r="BO493" s="196"/>
      <c r="BP493" s="196"/>
      <c r="BQ493" s="196"/>
      <c r="CS493" s="179"/>
      <c r="CT493" s="196"/>
      <c r="CU493" s="196"/>
      <c r="CV493" s="196"/>
      <c r="CY493" s="196"/>
      <c r="CZ493" s="196"/>
      <c r="DA493" s="201"/>
      <c r="DB493" s="221"/>
      <c r="DC493" s="201"/>
      <c r="DZ493" s="134" t="e">
        <v>#N/A</v>
      </c>
      <c r="EB493" s="130" t="e">
        <v>#N/A</v>
      </c>
      <c r="EC493" s="168" t="e">
        <v>#N/A</v>
      </c>
    </row>
    <row r="494" spans="1:133" x14ac:dyDescent="0.3">
      <c r="A494" s="276" t="s">
        <v>952</v>
      </c>
      <c r="B494" s="242" t="s">
        <v>2939</v>
      </c>
      <c r="C494" s="262"/>
      <c r="D494" s="276" t="s">
        <v>952</v>
      </c>
      <c r="E494" s="262"/>
      <c r="F494" s="262"/>
      <c r="G494" s="262"/>
      <c r="H494" s="282"/>
      <c r="I494" s="262"/>
      <c r="J494" s="262"/>
      <c r="K494" s="262"/>
      <c r="L494" s="262"/>
      <c r="M494" s="262"/>
      <c r="N494" s="262"/>
      <c r="O494" s="196"/>
      <c r="P494" s="194"/>
      <c r="Q494" s="196"/>
      <c r="R494" s="196"/>
      <c r="S494" s="194"/>
      <c r="T494" s="196"/>
      <c r="U494" s="196"/>
      <c r="V494" s="194"/>
      <c r="W494" s="196"/>
      <c r="X494" s="196"/>
      <c r="Y494" s="194"/>
      <c r="Z494" s="196"/>
      <c r="AA494" s="196"/>
      <c r="AB494" s="194"/>
      <c r="AC494" s="196"/>
      <c r="AD494" s="196"/>
      <c r="AE494" s="194"/>
      <c r="AF494" s="196"/>
      <c r="AG494" s="196"/>
      <c r="BI494" s="196"/>
      <c r="BJ494" s="196"/>
      <c r="BK494" s="196"/>
      <c r="BL494" s="196"/>
      <c r="BM494" s="196"/>
      <c r="BN494" s="196"/>
      <c r="BO494" s="196"/>
      <c r="BP494" s="196"/>
      <c r="BQ494" s="196"/>
      <c r="CS494" s="179"/>
      <c r="CT494" s="196"/>
      <c r="CU494" s="196"/>
      <c r="CV494" s="196"/>
      <c r="CY494" s="196"/>
      <c r="CZ494" s="196"/>
      <c r="DA494" s="201"/>
      <c r="DB494" s="221"/>
      <c r="DC494" s="201"/>
      <c r="DZ494" s="134" t="e">
        <v>#N/A</v>
      </c>
      <c r="EB494" s="130" t="e">
        <v>#N/A</v>
      </c>
      <c r="EC494" s="168" t="e">
        <v>#N/A</v>
      </c>
    </row>
    <row r="495" spans="1:133" x14ac:dyDescent="0.3">
      <c r="A495" s="276" t="s">
        <v>952</v>
      </c>
      <c r="B495" s="242" t="s">
        <v>2940</v>
      </c>
      <c r="C495" s="262"/>
      <c r="D495" s="276" t="s">
        <v>952</v>
      </c>
      <c r="E495" s="262"/>
      <c r="F495" s="262"/>
      <c r="G495" s="262"/>
      <c r="H495" s="282"/>
      <c r="I495" s="262"/>
      <c r="J495" s="262"/>
      <c r="K495" s="262"/>
      <c r="L495" s="262"/>
      <c r="M495" s="262"/>
      <c r="N495" s="262"/>
      <c r="O495" s="196"/>
      <c r="P495" s="194"/>
      <c r="Q495" s="196"/>
      <c r="R495" s="196"/>
      <c r="S495" s="194"/>
      <c r="T495" s="196"/>
      <c r="U495" s="196"/>
      <c r="V495" s="194"/>
      <c r="W495" s="196"/>
      <c r="X495" s="196"/>
      <c r="Y495" s="194"/>
      <c r="Z495" s="196"/>
      <c r="AA495" s="196"/>
      <c r="AB495" s="194"/>
      <c r="AC495" s="196"/>
      <c r="AD495" s="196"/>
      <c r="AE495" s="194"/>
      <c r="AF495" s="196"/>
      <c r="AG495" s="196"/>
      <c r="BI495" s="196"/>
      <c r="BJ495" s="196"/>
      <c r="BK495" s="196"/>
      <c r="BL495" s="196"/>
      <c r="BM495" s="196"/>
      <c r="BN495" s="196"/>
      <c r="BO495" s="196"/>
      <c r="BP495" s="196"/>
      <c r="BQ495" s="196"/>
      <c r="CS495" s="179"/>
      <c r="CT495" s="196"/>
      <c r="CU495" s="196"/>
      <c r="CV495" s="196"/>
      <c r="CY495" s="196"/>
      <c r="CZ495" s="196"/>
      <c r="DA495" s="201"/>
      <c r="DB495" s="221"/>
      <c r="DC495" s="201"/>
      <c r="DZ495" s="134" t="e">
        <v>#N/A</v>
      </c>
      <c r="EB495" s="130" t="e">
        <v>#N/A</v>
      </c>
      <c r="EC495" s="168" t="e">
        <v>#N/A</v>
      </c>
    </row>
    <row r="496" spans="1:133" x14ac:dyDescent="0.3">
      <c r="A496" s="276" t="s">
        <v>952</v>
      </c>
      <c r="B496" s="242" t="s">
        <v>2941</v>
      </c>
      <c r="C496" s="262"/>
      <c r="D496" s="276" t="s">
        <v>952</v>
      </c>
      <c r="E496" s="262"/>
      <c r="F496" s="262"/>
      <c r="G496" s="262"/>
      <c r="H496" s="282"/>
      <c r="I496" s="262"/>
      <c r="J496" s="262"/>
      <c r="K496" s="262"/>
      <c r="L496" s="262"/>
      <c r="M496" s="262"/>
      <c r="N496" s="262"/>
      <c r="O496" s="196"/>
      <c r="P496" s="194"/>
      <c r="Q496" s="196"/>
      <c r="R496" s="196"/>
      <c r="S496" s="194"/>
      <c r="T496" s="196"/>
      <c r="U496" s="196"/>
      <c r="V496" s="194"/>
      <c r="W496" s="196"/>
      <c r="X496" s="196"/>
      <c r="Y496" s="194"/>
      <c r="Z496" s="196"/>
      <c r="AA496" s="196"/>
      <c r="AB496" s="194"/>
      <c r="AC496" s="196"/>
      <c r="AD496" s="196"/>
      <c r="AE496" s="194"/>
      <c r="AF496" s="196"/>
      <c r="AG496" s="196"/>
      <c r="BI496" s="196"/>
      <c r="BJ496" s="196"/>
      <c r="BK496" s="196"/>
      <c r="BL496" s="196"/>
      <c r="BM496" s="196"/>
      <c r="BN496" s="196"/>
      <c r="BO496" s="196"/>
      <c r="BP496" s="196"/>
      <c r="BQ496" s="196"/>
      <c r="CS496" s="179"/>
      <c r="CT496" s="196"/>
      <c r="CU496" s="196"/>
      <c r="CV496" s="196"/>
      <c r="CY496" s="196"/>
      <c r="CZ496" s="196"/>
      <c r="DA496" s="201"/>
      <c r="DB496" s="221"/>
      <c r="DC496" s="201"/>
      <c r="DZ496" s="134" t="e">
        <v>#N/A</v>
      </c>
      <c r="EB496" s="130" t="e">
        <v>#N/A</v>
      </c>
      <c r="EC496" s="168" t="e">
        <v>#N/A</v>
      </c>
    </row>
    <row r="497" spans="1:133" x14ac:dyDescent="0.3">
      <c r="A497" s="276" t="s">
        <v>952</v>
      </c>
      <c r="B497" s="242" t="s">
        <v>2942</v>
      </c>
      <c r="C497" s="262"/>
      <c r="D497" s="276" t="s">
        <v>952</v>
      </c>
      <c r="E497" s="262"/>
      <c r="F497" s="262"/>
      <c r="G497" s="262"/>
      <c r="H497" s="282"/>
      <c r="I497" s="262"/>
      <c r="J497" s="262"/>
      <c r="K497" s="262"/>
      <c r="L497" s="262"/>
      <c r="M497" s="262"/>
      <c r="N497" s="262"/>
      <c r="O497" s="196"/>
      <c r="P497" s="194"/>
      <c r="Q497" s="196"/>
      <c r="R497" s="196"/>
      <c r="S497" s="194"/>
      <c r="T497" s="196"/>
      <c r="U497" s="196"/>
      <c r="V497" s="194"/>
      <c r="W497" s="196"/>
      <c r="X497" s="196"/>
      <c r="Y497" s="194"/>
      <c r="Z497" s="196"/>
      <c r="AA497" s="196"/>
      <c r="AB497" s="194"/>
      <c r="AC497" s="196"/>
      <c r="AD497" s="196"/>
      <c r="AE497" s="194"/>
      <c r="AF497" s="196"/>
      <c r="AG497" s="196"/>
      <c r="BI497" s="196"/>
      <c r="BJ497" s="196"/>
      <c r="BK497" s="196"/>
      <c r="BL497" s="196"/>
      <c r="BM497" s="196"/>
      <c r="BN497" s="196"/>
      <c r="BO497" s="196"/>
      <c r="BP497" s="196"/>
      <c r="BQ497" s="196"/>
      <c r="CS497" s="179"/>
      <c r="CT497" s="196"/>
      <c r="CU497" s="196"/>
      <c r="CV497" s="196"/>
      <c r="CY497" s="196"/>
      <c r="CZ497" s="196"/>
      <c r="DA497" s="201"/>
      <c r="DB497" s="221"/>
      <c r="DC497" s="201"/>
      <c r="DZ497" s="134" t="e">
        <v>#N/A</v>
      </c>
      <c r="EB497" s="130" t="e">
        <v>#N/A</v>
      </c>
      <c r="EC497" s="168" t="e">
        <v>#N/A</v>
      </c>
    </row>
    <row r="498" spans="1:133" x14ac:dyDescent="0.3">
      <c r="A498" s="276" t="s">
        <v>952</v>
      </c>
      <c r="B498" s="242" t="s">
        <v>2943</v>
      </c>
      <c r="C498" s="262"/>
      <c r="D498" s="276" t="s">
        <v>952</v>
      </c>
      <c r="E498" s="262"/>
      <c r="F498" s="262"/>
      <c r="G498" s="262"/>
      <c r="H498" s="282"/>
      <c r="I498" s="262"/>
      <c r="J498" s="262"/>
      <c r="K498" s="262"/>
      <c r="L498" s="262"/>
      <c r="M498" s="262"/>
      <c r="N498" s="262"/>
      <c r="O498" s="196"/>
      <c r="P498" s="194"/>
      <c r="Q498" s="196"/>
      <c r="R498" s="196"/>
      <c r="S498" s="194"/>
      <c r="T498" s="196"/>
      <c r="U498" s="196"/>
      <c r="V498" s="194"/>
      <c r="W498" s="196"/>
      <c r="X498" s="196"/>
      <c r="Y498" s="194"/>
      <c r="Z498" s="196"/>
      <c r="AA498" s="196"/>
      <c r="AB498" s="194"/>
      <c r="AC498" s="196"/>
      <c r="AD498" s="196"/>
      <c r="AE498" s="194"/>
      <c r="AF498" s="196"/>
      <c r="AG498" s="196"/>
      <c r="BI498" s="196"/>
      <c r="BJ498" s="196"/>
      <c r="BK498" s="196"/>
      <c r="BL498" s="196"/>
      <c r="BM498" s="196"/>
      <c r="BN498" s="196"/>
      <c r="BO498" s="196"/>
      <c r="BP498" s="196"/>
      <c r="BQ498" s="196"/>
      <c r="CS498" s="179"/>
      <c r="CT498" s="196"/>
      <c r="CU498" s="196"/>
      <c r="CV498" s="196"/>
      <c r="CY498" s="196"/>
      <c r="CZ498" s="196"/>
      <c r="DA498" s="201"/>
      <c r="DB498" s="221"/>
      <c r="DC498" s="201"/>
      <c r="DZ498" s="134" t="e">
        <v>#N/A</v>
      </c>
      <c r="EB498" s="130" t="e">
        <v>#N/A</v>
      </c>
      <c r="EC498" s="168" t="e">
        <v>#N/A</v>
      </c>
    </row>
    <row r="499" spans="1:133" x14ac:dyDescent="0.3">
      <c r="A499" s="276" t="s">
        <v>952</v>
      </c>
      <c r="B499" s="242" t="s">
        <v>2944</v>
      </c>
      <c r="C499" s="262"/>
      <c r="D499" s="276" t="s">
        <v>952</v>
      </c>
      <c r="E499" s="262"/>
      <c r="F499" s="262"/>
      <c r="G499" s="262"/>
      <c r="H499" s="282"/>
      <c r="I499" s="262"/>
      <c r="J499" s="262"/>
      <c r="K499" s="262"/>
      <c r="L499" s="262"/>
      <c r="M499" s="262"/>
      <c r="N499" s="262"/>
      <c r="O499" s="196"/>
      <c r="P499" s="194"/>
      <c r="Q499" s="196"/>
      <c r="R499" s="196"/>
      <c r="S499" s="194"/>
      <c r="T499" s="196"/>
      <c r="U499" s="196"/>
      <c r="V499" s="194"/>
      <c r="W499" s="196"/>
      <c r="X499" s="196"/>
      <c r="Y499" s="194"/>
      <c r="Z499" s="196"/>
      <c r="AA499" s="196"/>
      <c r="AB499" s="194"/>
      <c r="AC499" s="196"/>
      <c r="AD499" s="196"/>
      <c r="AE499" s="194"/>
      <c r="AF499" s="196"/>
      <c r="AG499" s="196"/>
      <c r="BI499" s="196"/>
      <c r="BJ499" s="196"/>
      <c r="BK499" s="196"/>
      <c r="BL499" s="196"/>
      <c r="BM499" s="196"/>
      <c r="BN499" s="196"/>
      <c r="BO499" s="196"/>
      <c r="BP499" s="196"/>
      <c r="BQ499" s="196"/>
      <c r="CS499" s="179"/>
      <c r="CT499" s="196"/>
      <c r="CU499" s="196"/>
      <c r="CV499" s="196"/>
      <c r="CY499" s="196"/>
      <c r="CZ499" s="196"/>
      <c r="DA499" s="201"/>
      <c r="DB499" s="221"/>
      <c r="DC499" s="201"/>
      <c r="DZ499" s="134" t="e">
        <v>#N/A</v>
      </c>
      <c r="EB499" s="130" t="e">
        <v>#N/A</v>
      </c>
      <c r="EC499" s="168" t="e">
        <v>#N/A</v>
      </c>
    </row>
    <row r="500" spans="1:133" x14ac:dyDescent="0.3">
      <c r="A500" s="276" t="s">
        <v>952</v>
      </c>
      <c r="B500" s="242" t="s">
        <v>2945</v>
      </c>
      <c r="C500" s="262"/>
      <c r="D500" s="276" t="s">
        <v>952</v>
      </c>
      <c r="E500" s="262"/>
      <c r="F500" s="262"/>
      <c r="G500" s="262"/>
      <c r="H500" s="282"/>
      <c r="I500" s="262"/>
      <c r="J500" s="262"/>
      <c r="K500" s="262"/>
      <c r="L500" s="262"/>
      <c r="M500" s="262"/>
      <c r="N500" s="262"/>
      <c r="O500" s="196"/>
      <c r="P500" s="194"/>
      <c r="Q500" s="196"/>
      <c r="R500" s="196"/>
      <c r="S500" s="194"/>
      <c r="T500" s="196"/>
      <c r="U500" s="196"/>
      <c r="V500" s="194"/>
      <c r="W500" s="196"/>
      <c r="X500" s="196"/>
      <c r="Y500" s="194"/>
      <c r="Z500" s="196"/>
      <c r="AA500" s="196"/>
      <c r="AB500" s="194"/>
      <c r="AC500" s="196"/>
      <c r="AD500" s="196"/>
      <c r="AE500" s="194"/>
      <c r="AF500" s="196"/>
      <c r="AG500" s="196"/>
      <c r="BI500" s="196"/>
      <c r="BJ500" s="196"/>
      <c r="BK500" s="196"/>
      <c r="BL500" s="196"/>
      <c r="BM500" s="196"/>
      <c r="BN500" s="196"/>
      <c r="BO500" s="196"/>
      <c r="BP500" s="196"/>
      <c r="BQ500" s="196"/>
      <c r="CS500" s="179"/>
      <c r="CT500" s="196"/>
      <c r="CU500" s="196"/>
      <c r="CV500" s="196"/>
      <c r="CY500" s="196"/>
      <c r="CZ500" s="196"/>
      <c r="DA500" s="201"/>
      <c r="DB500" s="221"/>
      <c r="DC500" s="201"/>
      <c r="DZ500" s="134" t="e">
        <v>#N/A</v>
      </c>
      <c r="EB500" s="130" t="e">
        <v>#N/A</v>
      </c>
      <c r="EC500" s="168" t="e">
        <v>#N/A</v>
      </c>
    </row>
    <row r="501" spans="1:133" x14ac:dyDescent="0.3">
      <c r="A501" s="276" t="s">
        <v>952</v>
      </c>
      <c r="B501" s="242" t="s">
        <v>2946</v>
      </c>
      <c r="C501" s="262"/>
      <c r="D501" s="276" t="s">
        <v>952</v>
      </c>
      <c r="E501" s="262"/>
      <c r="F501" s="262"/>
      <c r="G501" s="262"/>
      <c r="H501" s="282"/>
      <c r="I501" s="262"/>
      <c r="J501" s="262"/>
      <c r="K501" s="262"/>
      <c r="L501" s="262"/>
      <c r="M501" s="262"/>
      <c r="N501" s="262"/>
      <c r="O501" s="196"/>
      <c r="P501" s="194"/>
      <c r="Q501" s="196"/>
      <c r="R501" s="196"/>
      <c r="S501" s="194"/>
      <c r="T501" s="196"/>
      <c r="U501" s="196"/>
      <c r="V501" s="194"/>
      <c r="W501" s="196"/>
      <c r="X501" s="196"/>
      <c r="Y501" s="194"/>
      <c r="Z501" s="196"/>
      <c r="AA501" s="196"/>
      <c r="AB501" s="194"/>
      <c r="AC501" s="196"/>
      <c r="AD501" s="196"/>
      <c r="AE501" s="194"/>
      <c r="AF501" s="196"/>
      <c r="AG501" s="196"/>
      <c r="BI501" s="196"/>
      <c r="BJ501" s="196"/>
      <c r="BK501" s="196"/>
      <c r="BL501" s="196"/>
      <c r="BM501" s="196"/>
      <c r="BN501" s="196"/>
      <c r="BO501" s="196"/>
      <c r="BP501" s="196"/>
      <c r="BQ501" s="196"/>
      <c r="CS501" s="179"/>
      <c r="CT501" s="196"/>
      <c r="CU501" s="196"/>
      <c r="CV501" s="196"/>
      <c r="CY501" s="196"/>
      <c r="CZ501" s="196"/>
      <c r="DA501" s="201"/>
      <c r="DB501" s="221"/>
      <c r="DC501" s="201"/>
      <c r="DZ501" s="134" t="e">
        <v>#N/A</v>
      </c>
      <c r="EB501" s="130" t="e">
        <v>#N/A</v>
      </c>
      <c r="EC501" s="168" t="e">
        <v>#N/A</v>
      </c>
    </row>
    <row r="502" spans="1:133" x14ac:dyDescent="0.3">
      <c r="A502" s="276" t="s">
        <v>952</v>
      </c>
      <c r="B502" s="242" t="s">
        <v>2947</v>
      </c>
      <c r="C502" s="262"/>
      <c r="D502" s="276" t="s">
        <v>952</v>
      </c>
      <c r="E502" s="262"/>
      <c r="F502" s="262"/>
      <c r="G502" s="262"/>
      <c r="H502" s="282"/>
      <c r="I502" s="262"/>
      <c r="J502" s="262"/>
      <c r="K502" s="262"/>
      <c r="L502" s="262"/>
      <c r="M502" s="262"/>
      <c r="N502" s="262"/>
      <c r="O502" s="196"/>
      <c r="P502" s="194"/>
      <c r="Q502" s="196"/>
      <c r="R502" s="196"/>
      <c r="S502" s="194"/>
      <c r="T502" s="196"/>
      <c r="U502" s="196"/>
      <c r="V502" s="194"/>
      <c r="W502" s="196"/>
      <c r="X502" s="196"/>
      <c r="Y502" s="194"/>
      <c r="Z502" s="196"/>
      <c r="AA502" s="196"/>
      <c r="AB502" s="194"/>
      <c r="AC502" s="196"/>
      <c r="AD502" s="196"/>
      <c r="AE502" s="194"/>
      <c r="AF502" s="196"/>
      <c r="AG502" s="196"/>
      <c r="BI502" s="196"/>
      <c r="BJ502" s="196"/>
      <c r="BK502" s="196"/>
      <c r="BL502" s="196"/>
      <c r="BM502" s="196"/>
      <c r="BN502" s="196"/>
      <c r="BO502" s="196"/>
      <c r="BP502" s="196"/>
      <c r="BQ502" s="196"/>
      <c r="CS502" s="179"/>
      <c r="CT502" s="196"/>
      <c r="CU502" s="196"/>
      <c r="CV502" s="196"/>
      <c r="CY502" s="196"/>
      <c r="CZ502" s="196"/>
      <c r="DA502" s="201"/>
      <c r="DB502" s="221"/>
      <c r="DC502" s="201"/>
      <c r="DZ502" s="134" t="e">
        <v>#N/A</v>
      </c>
      <c r="EB502" s="130" t="e">
        <v>#N/A</v>
      </c>
      <c r="EC502" s="168" t="e">
        <v>#N/A</v>
      </c>
    </row>
    <row r="503" spans="1:133" x14ac:dyDescent="0.3">
      <c r="A503" s="276" t="s">
        <v>952</v>
      </c>
      <c r="B503" s="242" t="s">
        <v>2948</v>
      </c>
      <c r="C503" s="262"/>
      <c r="D503" s="276" t="s">
        <v>952</v>
      </c>
      <c r="E503" s="262"/>
      <c r="F503" s="262"/>
      <c r="G503" s="262"/>
      <c r="H503" s="282"/>
      <c r="I503" s="262"/>
      <c r="J503" s="262"/>
      <c r="K503" s="262"/>
      <c r="L503" s="262"/>
      <c r="M503" s="262"/>
      <c r="N503" s="262"/>
      <c r="O503" s="196"/>
      <c r="P503" s="194"/>
      <c r="Q503" s="196"/>
      <c r="R503" s="196"/>
      <c r="S503" s="194"/>
      <c r="T503" s="196"/>
      <c r="U503" s="196"/>
      <c r="V503" s="194"/>
      <c r="W503" s="196"/>
      <c r="X503" s="196"/>
      <c r="Y503" s="194"/>
      <c r="Z503" s="196"/>
      <c r="AA503" s="196"/>
      <c r="AB503" s="194"/>
      <c r="AC503" s="196"/>
      <c r="AD503" s="196"/>
      <c r="AE503" s="194"/>
      <c r="AF503" s="196"/>
      <c r="AG503" s="196"/>
      <c r="BI503" s="196"/>
      <c r="BJ503" s="196"/>
      <c r="BK503" s="196"/>
      <c r="BL503" s="196"/>
      <c r="BM503" s="196"/>
      <c r="BN503" s="196"/>
      <c r="BO503" s="196"/>
      <c r="BP503" s="196"/>
      <c r="BQ503" s="196"/>
      <c r="CS503" s="179"/>
      <c r="CT503" s="196"/>
      <c r="CU503" s="196"/>
      <c r="CV503" s="196"/>
      <c r="CY503" s="196"/>
      <c r="CZ503" s="196"/>
      <c r="DA503" s="201"/>
      <c r="DB503" s="221"/>
      <c r="DC503" s="201"/>
      <c r="DZ503" s="134" t="e">
        <v>#N/A</v>
      </c>
      <c r="EB503" s="130" t="e">
        <v>#N/A</v>
      </c>
      <c r="EC503" s="168" t="e">
        <v>#N/A</v>
      </c>
    </row>
    <row r="504" spans="1:133" x14ac:dyDescent="0.3">
      <c r="A504" s="276" t="s">
        <v>952</v>
      </c>
      <c r="B504" s="242" t="s">
        <v>2949</v>
      </c>
      <c r="C504" s="262"/>
      <c r="D504" s="276" t="s">
        <v>952</v>
      </c>
      <c r="E504" s="262"/>
      <c r="F504" s="262"/>
      <c r="G504" s="262"/>
      <c r="H504" s="282"/>
      <c r="I504" s="262"/>
      <c r="J504" s="262"/>
      <c r="K504" s="262"/>
      <c r="L504" s="262"/>
      <c r="M504" s="262"/>
      <c r="N504" s="262"/>
      <c r="O504" s="196"/>
      <c r="P504" s="194"/>
      <c r="Q504" s="196"/>
      <c r="R504" s="196"/>
      <c r="S504" s="194"/>
      <c r="T504" s="196"/>
      <c r="U504" s="196"/>
      <c r="V504" s="194"/>
      <c r="W504" s="196"/>
      <c r="X504" s="196"/>
      <c r="Y504" s="194"/>
      <c r="Z504" s="196"/>
      <c r="AA504" s="196"/>
      <c r="AB504" s="194"/>
      <c r="AC504" s="196"/>
      <c r="AD504" s="196"/>
      <c r="AE504" s="194"/>
      <c r="AF504" s="196"/>
      <c r="AG504" s="196"/>
      <c r="BI504" s="196"/>
      <c r="BJ504" s="196"/>
      <c r="BK504" s="196"/>
      <c r="BL504" s="196"/>
      <c r="BM504" s="196"/>
      <c r="BN504" s="196"/>
      <c r="BO504" s="196"/>
      <c r="BP504" s="196"/>
      <c r="BQ504" s="196"/>
      <c r="CS504" s="179"/>
      <c r="CT504" s="196"/>
      <c r="CU504" s="196"/>
      <c r="CV504" s="196"/>
      <c r="CY504" s="196"/>
      <c r="CZ504" s="196"/>
      <c r="DA504" s="201"/>
      <c r="DB504" s="221"/>
      <c r="DC504" s="201"/>
      <c r="DZ504" s="134" t="e">
        <v>#N/A</v>
      </c>
      <c r="EB504" s="130" t="e">
        <v>#N/A</v>
      </c>
      <c r="EC504" s="168" t="e">
        <v>#N/A</v>
      </c>
    </row>
    <row r="505" spans="1:133" x14ac:dyDescent="0.3">
      <c r="A505" s="242"/>
      <c r="B505" s="242" t="s">
        <v>2950</v>
      </c>
      <c r="C505" s="243">
        <v>1007014095</v>
      </c>
      <c r="D505" s="242" t="s">
        <v>1116</v>
      </c>
      <c r="E505" s="242" t="s">
        <v>292</v>
      </c>
      <c r="F505" s="242" t="s">
        <v>1005</v>
      </c>
      <c r="G505" s="317">
        <v>45719</v>
      </c>
      <c r="H505" s="245">
        <v>7278498</v>
      </c>
      <c r="I505" s="242" t="s">
        <v>2951</v>
      </c>
      <c r="J505" s="317">
        <v>45719</v>
      </c>
      <c r="K505" s="244">
        <v>45815</v>
      </c>
      <c r="L505" s="242" t="s">
        <v>288</v>
      </c>
      <c r="M505" s="242" t="s">
        <v>288</v>
      </c>
      <c r="N505" s="242" t="s">
        <v>288</v>
      </c>
      <c r="O505" s="209">
        <v>4</v>
      </c>
      <c r="P505" s="245">
        <v>2145241</v>
      </c>
      <c r="Q505" s="128">
        <v>45719</v>
      </c>
      <c r="R505" s="128">
        <v>45747</v>
      </c>
      <c r="S505" s="245">
        <v>2298473</v>
      </c>
      <c r="T505" s="190">
        <v>45748</v>
      </c>
      <c r="U505" s="190">
        <v>45777</v>
      </c>
      <c r="V505" s="245">
        <v>2298473</v>
      </c>
      <c r="W505" s="190">
        <v>45778</v>
      </c>
      <c r="X505" s="190">
        <v>45808</v>
      </c>
      <c r="Y505" s="245">
        <v>536311</v>
      </c>
      <c r="Z505" s="190">
        <v>45809</v>
      </c>
      <c r="AA505" s="190">
        <v>45815</v>
      </c>
      <c r="AB505" s="245"/>
      <c r="AC505" s="190"/>
      <c r="AD505" s="190"/>
      <c r="AE505" s="245"/>
      <c r="AF505" s="190"/>
      <c r="AG505" s="190"/>
      <c r="AH505" s="245"/>
      <c r="AI505" s="196"/>
      <c r="AJ505" s="196"/>
      <c r="AK505" s="245"/>
      <c r="AL505" s="196"/>
      <c r="AM505" s="189"/>
      <c r="AN505" s="245"/>
      <c r="AO505" s="189"/>
      <c r="AP505" s="189"/>
      <c r="AQ505" s="272"/>
      <c r="AR505" s="189"/>
      <c r="AS505" s="189"/>
      <c r="BI505" s="284" t="s">
        <v>278</v>
      </c>
      <c r="BJ505" s="285" t="s">
        <v>332</v>
      </c>
      <c r="BK505" s="284" t="s">
        <v>280</v>
      </c>
      <c r="BL505" s="286">
        <v>438</v>
      </c>
      <c r="BM505" s="287">
        <v>45719.954340277778</v>
      </c>
      <c r="BN505" s="288">
        <v>15706232</v>
      </c>
      <c r="BO505" s="285">
        <v>1441</v>
      </c>
      <c r="BP505" s="287">
        <v>45719</v>
      </c>
      <c r="BQ505" s="289">
        <v>7278498</v>
      </c>
      <c r="BR505" s="285"/>
      <c r="BS505" s="285"/>
      <c r="CS505" s="463" t="s">
        <v>1053</v>
      </c>
      <c r="CT505" s="290">
        <v>1007014095</v>
      </c>
      <c r="CU505" s="285">
        <v>54</v>
      </c>
      <c r="CV505" s="285" t="s">
        <v>1068</v>
      </c>
      <c r="CY505" s="284">
        <v>7490</v>
      </c>
      <c r="CZ505" s="284" t="s">
        <v>290</v>
      </c>
      <c r="DA505" s="201">
        <f t="shared" ref="DA505:DA515" si="27">P505+S505+V505+Y505+AB505+AE505+AH505+AK505+AN505+AQ505+AT505+AW505+AZ505+BC505+BF505</f>
        <v>7278498</v>
      </c>
      <c r="DB505" s="221">
        <f t="shared" ref="DB505:DB514" si="28">H505+BZ505-DA505</f>
        <v>0</v>
      </c>
      <c r="DC505" s="201">
        <f t="shared" ref="DC505:DC514" si="29">BQ505+CF505-DA505</f>
        <v>0</v>
      </c>
      <c r="DZ505" s="299" t="s">
        <v>2952</v>
      </c>
      <c r="EA505" s="291" t="s">
        <v>299</v>
      </c>
      <c r="EB505" s="130">
        <v>17346234</v>
      </c>
      <c r="EC505" s="168">
        <v>45840</v>
      </c>
    </row>
    <row r="506" spans="1:133" x14ac:dyDescent="0.3">
      <c r="A506" s="242"/>
      <c r="B506" s="242" t="s">
        <v>2953</v>
      </c>
      <c r="C506" s="243">
        <v>40187314</v>
      </c>
      <c r="D506" s="242" t="s">
        <v>1117</v>
      </c>
      <c r="E506" s="242" t="s">
        <v>291</v>
      </c>
      <c r="F506" s="242" t="s">
        <v>2088</v>
      </c>
      <c r="G506" s="317">
        <v>45719</v>
      </c>
      <c r="H506" s="245">
        <v>17252061</v>
      </c>
      <c r="I506" s="242" t="s">
        <v>2954</v>
      </c>
      <c r="J506" s="317">
        <v>45719</v>
      </c>
      <c r="K506" s="244">
        <v>45852</v>
      </c>
      <c r="L506" s="242" t="s">
        <v>288</v>
      </c>
      <c r="M506" s="242" t="s">
        <v>288</v>
      </c>
      <c r="N506" s="242" t="s">
        <v>288</v>
      </c>
      <c r="O506" s="209">
        <v>5</v>
      </c>
      <c r="P506" s="245">
        <v>3659528</v>
      </c>
      <c r="Q506" s="128">
        <v>45719</v>
      </c>
      <c r="R506" s="128">
        <v>45747</v>
      </c>
      <c r="S506" s="245">
        <v>3920923</v>
      </c>
      <c r="T506" s="190">
        <v>45748</v>
      </c>
      <c r="U506" s="190">
        <v>45777</v>
      </c>
      <c r="V506" s="245">
        <v>3920923</v>
      </c>
      <c r="W506" s="190">
        <v>45778</v>
      </c>
      <c r="X506" s="190">
        <v>45808</v>
      </c>
      <c r="Y506" s="245">
        <v>3920923</v>
      </c>
      <c r="Z506" s="190">
        <v>45809</v>
      </c>
      <c r="AA506" s="190">
        <v>45838</v>
      </c>
      <c r="AB506" s="245">
        <v>1829764</v>
      </c>
      <c r="AC506" s="190">
        <v>45839</v>
      </c>
      <c r="AD506" s="190">
        <v>45852</v>
      </c>
      <c r="AE506" s="245"/>
      <c r="AF506" s="190"/>
      <c r="AG506" s="190"/>
      <c r="AH506" s="245"/>
      <c r="AI506" s="190"/>
      <c r="AJ506" s="190"/>
      <c r="AK506" s="245"/>
      <c r="AL506" s="189"/>
      <c r="AM506" s="189"/>
      <c r="AN506" s="245"/>
      <c r="AO506" s="189"/>
      <c r="AP506" s="189"/>
      <c r="AQ506" s="272"/>
      <c r="AR506" s="189"/>
      <c r="AS506" s="189"/>
      <c r="BI506" s="464" t="s">
        <v>703</v>
      </c>
      <c r="BJ506" s="464" t="s">
        <v>712</v>
      </c>
      <c r="BK506" s="464" t="s">
        <v>280</v>
      </c>
      <c r="BL506" s="286">
        <v>437</v>
      </c>
      <c r="BM506" s="287">
        <v>45719.933483796296</v>
      </c>
      <c r="BN506" s="288">
        <v>17252061</v>
      </c>
      <c r="BO506" s="285">
        <v>1431</v>
      </c>
      <c r="BP506" s="287">
        <v>45719.936493055553</v>
      </c>
      <c r="BQ506" s="289">
        <v>17252061</v>
      </c>
      <c r="BR506" s="285"/>
      <c r="BS506" s="285"/>
      <c r="CS506" s="292" t="s">
        <v>2955</v>
      </c>
      <c r="CT506" s="465">
        <v>40187314</v>
      </c>
      <c r="CU506" s="285">
        <v>729</v>
      </c>
      <c r="CV506" s="285" t="s">
        <v>775</v>
      </c>
      <c r="CY506" s="284">
        <v>8299</v>
      </c>
      <c r="CZ506" s="284" t="s">
        <v>290</v>
      </c>
      <c r="DA506" s="201">
        <f t="shared" si="27"/>
        <v>17252061</v>
      </c>
      <c r="DB506" s="221">
        <f t="shared" si="28"/>
        <v>0</v>
      </c>
      <c r="DC506" s="201">
        <f t="shared" si="29"/>
        <v>0</v>
      </c>
      <c r="DZ506" s="299" t="s">
        <v>2956</v>
      </c>
      <c r="EA506" s="291"/>
      <c r="EB506" s="130">
        <v>30081676</v>
      </c>
      <c r="EC506" s="168">
        <v>45852</v>
      </c>
    </row>
    <row r="507" spans="1:133" x14ac:dyDescent="0.3">
      <c r="A507" s="241"/>
      <c r="B507" s="242" t="s">
        <v>2957</v>
      </c>
      <c r="C507" s="243">
        <v>1121844563</v>
      </c>
      <c r="D507" s="242" t="s">
        <v>1118</v>
      </c>
      <c r="E507" s="242" t="s">
        <v>291</v>
      </c>
      <c r="F507" s="242" t="s">
        <v>2255</v>
      </c>
      <c r="G507" s="317">
        <v>45719</v>
      </c>
      <c r="H507" s="245">
        <v>14277569</v>
      </c>
      <c r="I507" s="242" t="s">
        <v>2954</v>
      </c>
      <c r="J507" s="317">
        <v>45719</v>
      </c>
      <c r="K507" s="244">
        <v>45852</v>
      </c>
      <c r="L507" s="242" t="s">
        <v>288</v>
      </c>
      <c r="M507" s="242" t="s">
        <v>288</v>
      </c>
      <c r="N507" s="242" t="s">
        <v>288</v>
      </c>
      <c r="O507" s="209">
        <v>5</v>
      </c>
      <c r="P507" s="245">
        <v>3028575</v>
      </c>
      <c r="Q507" s="128">
        <v>45719</v>
      </c>
      <c r="R507" s="128">
        <v>45747</v>
      </c>
      <c r="S507" s="245">
        <v>3244902</v>
      </c>
      <c r="T507" s="190">
        <v>45748</v>
      </c>
      <c r="U507" s="190">
        <v>45777</v>
      </c>
      <c r="V507" s="245">
        <v>3244902</v>
      </c>
      <c r="W507" s="190">
        <v>45778</v>
      </c>
      <c r="X507" s="190">
        <v>45808</v>
      </c>
      <c r="Y507" s="245">
        <v>3244902</v>
      </c>
      <c r="Z507" s="190">
        <v>45809</v>
      </c>
      <c r="AA507" s="190">
        <v>45838</v>
      </c>
      <c r="AB507" s="245">
        <v>1514288</v>
      </c>
      <c r="AC507" s="190">
        <v>45839</v>
      </c>
      <c r="AD507" s="190">
        <v>45852</v>
      </c>
      <c r="AE507" s="245"/>
      <c r="AF507" s="190"/>
      <c r="AG507" s="190"/>
      <c r="AH507" s="245"/>
      <c r="AI507" s="190"/>
      <c r="AJ507" s="190"/>
      <c r="AK507" s="245"/>
      <c r="AL507" s="293"/>
      <c r="AM507" s="202"/>
      <c r="AN507" s="245"/>
      <c r="AO507" s="189"/>
      <c r="AP507" s="189"/>
      <c r="AQ507" s="272"/>
      <c r="AR507" s="189"/>
      <c r="AS507" s="189"/>
      <c r="BI507" s="464" t="s">
        <v>270</v>
      </c>
      <c r="BJ507" s="285" t="s">
        <v>713</v>
      </c>
      <c r="BK507" s="464" t="s">
        <v>346</v>
      </c>
      <c r="BL507" s="286">
        <v>436</v>
      </c>
      <c r="BM507" s="287">
        <v>45719.676400462966</v>
      </c>
      <c r="BN507" s="288">
        <v>14277569</v>
      </c>
      <c r="BO507" s="285">
        <v>1429</v>
      </c>
      <c r="BP507" s="287">
        <v>45719.720173611109</v>
      </c>
      <c r="BQ507" s="289">
        <v>14277569</v>
      </c>
      <c r="BR507" s="285"/>
      <c r="BS507" s="285"/>
      <c r="CS507" s="292" t="s">
        <v>2958</v>
      </c>
      <c r="CT507" s="465">
        <v>1121844563</v>
      </c>
      <c r="CU507" s="285">
        <v>739</v>
      </c>
      <c r="CV507" s="285" t="s">
        <v>782</v>
      </c>
      <c r="CY507" s="284">
        <v>7020</v>
      </c>
      <c r="CZ507" s="284" t="s">
        <v>289</v>
      </c>
      <c r="DA507" s="201">
        <f t="shared" si="27"/>
        <v>14277569</v>
      </c>
      <c r="DB507" s="221">
        <f t="shared" si="28"/>
        <v>0</v>
      </c>
      <c r="DC507" s="201">
        <f t="shared" si="29"/>
        <v>0</v>
      </c>
      <c r="DZ507" s="299" t="s">
        <v>2959</v>
      </c>
      <c r="EA507" s="291"/>
      <c r="EB507" s="130">
        <v>86059594</v>
      </c>
      <c r="EC507" s="168">
        <v>45852</v>
      </c>
    </row>
    <row r="508" spans="1:133" x14ac:dyDescent="0.3">
      <c r="A508" s="242"/>
      <c r="B508" s="242" t="s">
        <v>2960</v>
      </c>
      <c r="C508" s="243">
        <v>1121832614</v>
      </c>
      <c r="D508" s="242" t="s">
        <v>1119</v>
      </c>
      <c r="E508" s="242" t="s">
        <v>292</v>
      </c>
      <c r="F508" s="242" t="s">
        <v>2961</v>
      </c>
      <c r="G508" s="317">
        <v>45719</v>
      </c>
      <c r="H508" s="245">
        <v>7738192</v>
      </c>
      <c r="I508" s="242" t="s">
        <v>2962</v>
      </c>
      <c r="J508" s="317">
        <v>45719</v>
      </c>
      <c r="K508" s="244">
        <v>45821</v>
      </c>
      <c r="L508" s="242" t="s">
        <v>288</v>
      </c>
      <c r="M508" s="242" t="s">
        <v>288</v>
      </c>
      <c r="N508" s="242" t="s">
        <v>288</v>
      </c>
      <c r="O508" s="294">
        <v>4</v>
      </c>
      <c r="P508" s="245">
        <v>2145241</v>
      </c>
      <c r="Q508" s="128">
        <v>45719</v>
      </c>
      <c r="R508" s="128">
        <v>45747</v>
      </c>
      <c r="S508" s="245">
        <v>2298473</v>
      </c>
      <c r="T508" s="190">
        <v>45748</v>
      </c>
      <c r="U508" s="190">
        <v>45777</v>
      </c>
      <c r="V508" s="245">
        <v>2298473</v>
      </c>
      <c r="W508" s="190">
        <v>45778</v>
      </c>
      <c r="X508" s="190">
        <v>45808</v>
      </c>
      <c r="Y508" s="245">
        <v>996005</v>
      </c>
      <c r="Z508" s="190">
        <v>45809</v>
      </c>
      <c r="AA508" s="190">
        <v>45821</v>
      </c>
      <c r="AB508" s="245"/>
      <c r="AC508" s="190"/>
      <c r="AD508" s="190"/>
      <c r="AE508" s="245"/>
      <c r="AF508" s="220"/>
      <c r="AG508" s="190"/>
      <c r="AH508" s="245"/>
      <c r="AI508" s="196"/>
      <c r="AJ508" s="196"/>
      <c r="AK508" s="245"/>
      <c r="AL508" s="196"/>
      <c r="AM508" s="189"/>
      <c r="AN508" s="245"/>
      <c r="AO508" s="189"/>
      <c r="AP508" s="189"/>
      <c r="AQ508" s="272"/>
      <c r="AR508" s="189"/>
      <c r="AS508" s="189"/>
      <c r="BI508" s="464" t="s">
        <v>275</v>
      </c>
      <c r="BJ508" s="464" t="s">
        <v>283</v>
      </c>
      <c r="BK508" s="464" t="s">
        <v>276</v>
      </c>
      <c r="BL508" s="286">
        <v>434</v>
      </c>
      <c r="BM508" s="287">
        <v>45719.65520833333</v>
      </c>
      <c r="BN508" s="288">
        <v>7738192</v>
      </c>
      <c r="BO508" s="285">
        <v>1421</v>
      </c>
      <c r="BP508" s="287">
        <v>45719.657939814817</v>
      </c>
      <c r="BQ508" s="289">
        <v>7738192</v>
      </c>
      <c r="BR508" s="285"/>
      <c r="BS508" s="285"/>
      <c r="CS508" s="463" t="s">
        <v>2787</v>
      </c>
      <c r="CT508" s="290">
        <v>1121832614.2</v>
      </c>
      <c r="CU508" s="285">
        <v>717</v>
      </c>
      <c r="CV508" s="285" t="s">
        <v>357</v>
      </c>
      <c r="CY508" s="284">
        <v>8299</v>
      </c>
      <c r="CZ508" s="284" t="s">
        <v>290</v>
      </c>
      <c r="DA508" s="201">
        <f t="shared" si="27"/>
        <v>7738192</v>
      </c>
      <c r="DB508" s="221">
        <f t="shared" si="28"/>
        <v>0</v>
      </c>
      <c r="DC508" s="201">
        <f t="shared" si="29"/>
        <v>0</v>
      </c>
      <c r="DZ508" s="299" t="s">
        <v>2963</v>
      </c>
      <c r="EA508" s="291"/>
      <c r="EB508" s="130">
        <v>86074342</v>
      </c>
      <c r="EC508" s="168">
        <v>45869</v>
      </c>
    </row>
    <row r="509" spans="1:133" x14ac:dyDescent="0.3">
      <c r="A509" s="247"/>
      <c r="B509" s="242" t="s">
        <v>2964</v>
      </c>
      <c r="C509" s="243">
        <v>1030699675</v>
      </c>
      <c r="D509" s="242" t="s">
        <v>2965</v>
      </c>
      <c r="E509" s="242" t="s">
        <v>291</v>
      </c>
      <c r="F509" s="242" t="s">
        <v>1120</v>
      </c>
      <c r="G509" s="317">
        <v>45719</v>
      </c>
      <c r="H509" s="245">
        <v>15300000</v>
      </c>
      <c r="I509" s="242" t="s">
        <v>2966</v>
      </c>
      <c r="J509" s="317">
        <v>45719</v>
      </c>
      <c r="K509" s="244">
        <v>45874</v>
      </c>
      <c r="L509" s="242" t="s">
        <v>288</v>
      </c>
      <c r="M509" s="242" t="s">
        <v>288</v>
      </c>
      <c r="N509" s="242" t="s">
        <v>288</v>
      </c>
      <c r="O509" s="259">
        <v>6</v>
      </c>
      <c r="P509" s="245">
        <v>2800000</v>
      </c>
      <c r="Q509" s="128">
        <v>45719</v>
      </c>
      <c r="R509" s="128">
        <v>45747</v>
      </c>
      <c r="S509" s="245">
        <v>3000000</v>
      </c>
      <c r="T509" s="190">
        <v>45748</v>
      </c>
      <c r="U509" s="190">
        <v>45777</v>
      </c>
      <c r="V509" s="245">
        <v>3000000</v>
      </c>
      <c r="W509" s="190">
        <v>45778</v>
      </c>
      <c r="X509" s="190">
        <v>45808</v>
      </c>
      <c r="Y509" s="245">
        <v>3000000</v>
      </c>
      <c r="Z509" s="190">
        <v>45809</v>
      </c>
      <c r="AA509" s="190">
        <v>45838</v>
      </c>
      <c r="AB509" s="245">
        <v>3000000</v>
      </c>
      <c r="AC509" s="190">
        <v>45839</v>
      </c>
      <c r="AD509" s="190">
        <v>45869</v>
      </c>
      <c r="AE509" s="245">
        <v>500000</v>
      </c>
      <c r="AF509" s="190">
        <v>45870</v>
      </c>
      <c r="AG509" s="190">
        <v>45874</v>
      </c>
      <c r="AH509" s="245"/>
      <c r="AI509" s="190"/>
      <c r="AJ509" s="209"/>
      <c r="AK509" s="245"/>
      <c r="AL509" s="293"/>
      <c r="AM509" s="189"/>
      <c r="AN509" s="245"/>
      <c r="AO509" s="295"/>
      <c r="AP509" s="189"/>
      <c r="AQ509" s="272"/>
      <c r="AR509" s="295"/>
      <c r="AS509" s="189"/>
      <c r="BI509" s="285" t="s">
        <v>299</v>
      </c>
      <c r="BJ509" s="296" t="s">
        <v>907</v>
      </c>
      <c r="BK509" s="296" t="s">
        <v>908</v>
      </c>
      <c r="BL509" s="286">
        <v>435</v>
      </c>
      <c r="BM509" s="287">
        <v>45719.666608796295</v>
      </c>
      <c r="BN509" s="288">
        <v>99150000</v>
      </c>
      <c r="BO509" s="285">
        <v>1422</v>
      </c>
      <c r="BP509" s="287">
        <v>45719.708831018521</v>
      </c>
      <c r="BQ509" s="289">
        <v>15300000</v>
      </c>
      <c r="BR509" s="285"/>
      <c r="BS509" s="285"/>
      <c r="CS509" s="292" t="s">
        <v>2967</v>
      </c>
      <c r="CT509" s="290">
        <v>1030699675</v>
      </c>
      <c r="CU509" s="285">
        <v>495</v>
      </c>
      <c r="CV509" s="285" t="s">
        <v>931</v>
      </c>
      <c r="CY509" s="284">
        <v>6201</v>
      </c>
      <c r="CZ509" s="284" t="s">
        <v>290</v>
      </c>
      <c r="DA509" s="201">
        <f t="shared" si="27"/>
        <v>15300000</v>
      </c>
      <c r="DB509" s="221">
        <f t="shared" si="28"/>
        <v>0</v>
      </c>
      <c r="DC509" s="201">
        <f t="shared" si="29"/>
        <v>0</v>
      </c>
      <c r="DZ509" s="299" t="s">
        <v>2968</v>
      </c>
      <c r="EA509" s="291"/>
      <c r="EB509" s="130">
        <v>40376746</v>
      </c>
      <c r="EC509" s="168">
        <v>45930</v>
      </c>
    </row>
    <row r="510" spans="1:133" x14ac:dyDescent="0.3">
      <c r="A510" s="247"/>
      <c r="B510" s="242" t="s">
        <v>2969</v>
      </c>
      <c r="C510" s="243">
        <v>1030531110</v>
      </c>
      <c r="D510" s="242" t="s">
        <v>2970</v>
      </c>
      <c r="E510" s="242" t="s">
        <v>291</v>
      </c>
      <c r="F510" s="242" t="s">
        <v>1120</v>
      </c>
      <c r="G510" s="317">
        <v>45719</v>
      </c>
      <c r="H510" s="245">
        <v>15300000</v>
      </c>
      <c r="I510" s="242" t="s">
        <v>2966</v>
      </c>
      <c r="J510" s="317">
        <v>45719</v>
      </c>
      <c r="K510" s="244">
        <v>45874</v>
      </c>
      <c r="L510" s="242" t="s">
        <v>288</v>
      </c>
      <c r="M510" s="242" t="s">
        <v>288</v>
      </c>
      <c r="N510" s="242" t="s">
        <v>288</v>
      </c>
      <c r="O510" s="259">
        <v>6</v>
      </c>
      <c r="P510" s="245">
        <v>2800000</v>
      </c>
      <c r="Q510" s="128">
        <v>45719</v>
      </c>
      <c r="R510" s="128">
        <v>45747</v>
      </c>
      <c r="S510" s="245">
        <v>3000000</v>
      </c>
      <c r="T510" s="190">
        <v>45748</v>
      </c>
      <c r="U510" s="190">
        <v>45777</v>
      </c>
      <c r="V510" s="245">
        <v>3000000</v>
      </c>
      <c r="W510" s="190">
        <v>45778</v>
      </c>
      <c r="X510" s="190">
        <v>45808</v>
      </c>
      <c r="Y510" s="245">
        <v>3000000</v>
      </c>
      <c r="Z510" s="190">
        <v>45809</v>
      </c>
      <c r="AA510" s="190">
        <v>45838</v>
      </c>
      <c r="AB510" s="245">
        <v>3000000</v>
      </c>
      <c r="AC510" s="190">
        <v>45839</v>
      </c>
      <c r="AD510" s="190">
        <v>45869</v>
      </c>
      <c r="AE510" s="245">
        <v>500000</v>
      </c>
      <c r="AF510" s="190">
        <v>45870</v>
      </c>
      <c r="AG510" s="190">
        <v>45874</v>
      </c>
      <c r="AH510" s="245"/>
      <c r="AI510" s="190"/>
      <c r="AJ510" s="209"/>
      <c r="AK510" s="245"/>
      <c r="AL510" s="293"/>
      <c r="AM510" s="189"/>
      <c r="AN510" s="245"/>
      <c r="AO510" s="295"/>
      <c r="AP510" s="189"/>
      <c r="AQ510" s="272"/>
      <c r="AR510" s="295"/>
      <c r="AS510" s="189"/>
      <c r="BI510" s="285" t="s">
        <v>299</v>
      </c>
      <c r="BJ510" s="296" t="s">
        <v>907</v>
      </c>
      <c r="BK510" s="296" t="s">
        <v>908</v>
      </c>
      <c r="BL510" s="286">
        <v>435</v>
      </c>
      <c r="BM510" s="287">
        <v>45719.666608796295</v>
      </c>
      <c r="BN510" s="288">
        <v>99150000</v>
      </c>
      <c r="BO510" s="285">
        <v>1423</v>
      </c>
      <c r="BP510" s="287">
        <v>45719.708935185183</v>
      </c>
      <c r="BQ510" s="289">
        <v>15300000</v>
      </c>
      <c r="BR510" s="285"/>
      <c r="BS510" s="285"/>
      <c r="CS510" s="292" t="s">
        <v>2971</v>
      </c>
      <c r="CT510" s="290">
        <v>1030531110</v>
      </c>
      <c r="CU510" s="285">
        <v>495</v>
      </c>
      <c r="CV510" s="285" t="s">
        <v>931</v>
      </c>
      <c r="CY510" s="284">
        <v>6201</v>
      </c>
      <c r="CZ510" s="284" t="s">
        <v>290</v>
      </c>
      <c r="DA510" s="201">
        <f t="shared" si="27"/>
        <v>15300000</v>
      </c>
      <c r="DB510" s="221">
        <f t="shared" si="28"/>
        <v>0</v>
      </c>
      <c r="DC510" s="201">
        <f t="shared" si="29"/>
        <v>0</v>
      </c>
      <c r="DZ510" s="299" t="s">
        <v>2972</v>
      </c>
      <c r="EA510" s="291"/>
      <c r="EB510" s="130">
        <v>40376746</v>
      </c>
      <c r="EC510" s="168">
        <v>45961</v>
      </c>
    </row>
    <row r="511" spans="1:133" x14ac:dyDescent="0.3">
      <c r="A511" s="247"/>
      <c r="B511" s="242" t="s">
        <v>2973</v>
      </c>
      <c r="C511" s="243">
        <v>1020838569</v>
      </c>
      <c r="D511" s="249" t="s">
        <v>1418</v>
      </c>
      <c r="E511" s="242" t="s">
        <v>291</v>
      </c>
      <c r="F511" s="242" t="s">
        <v>2974</v>
      </c>
      <c r="G511" s="317">
        <v>45719</v>
      </c>
      <c r="H511" s="245">
        <v>15300000</v>
      </c>
      <c r="I511" s="242" t="s">
        <v>2966</v>
      </c>
      <c r="J511" s="317">
        <v>45719</v>
      </c>
      <c r="K511" s="244">
        <v>45874</v>
      </c>
      <c r="L511" s="242" t="s">
        <v>288</v>
      </c>
      <c r="M511" s="242" t="s">
        <v>288</v>
      </c>
      <c r="N511" s="242" t="s">
        <v>288</v>
      </c>
      <c r="O511" s="259">
        <v>6</v>
      </c>
      <c r="P511" s="245">
        <v>2800000</v>
      </c>
      <c r="Q511" s="128">
        <v>45719</v>
      </c>
      <c r="R511" s="128">
        <v>45747</v>
      </c>
      <c r="S511" s="245">
        <v>3000000</v>
      </c>
      <c r="T511" s="190">
        <v>45748</v>
      </c>
      <c r="U511" s="190">
        <v>45777</v>
      </c>
      <c r="V511" s="245">
        <v>3000000</v>
      </c>
      <c r="W511" s="190">
        <v>45778</v>
      </c>
      <c r="X511" s="190">
        <v>45808</v>
      </c>
      <c r="Y511" s="245">
        <v>3000000</v>
      </c>
      <c r="Z511" s="190">
        <v>45809</v>
      </c>
      <c r="AA511" s="190">
        <v>45838</v>
      </c>
      <c r="AB511" s="245">
        <v>3000000</v>
      </c>
      <c r="AC511" s="190">
        <v>45839</v>
      </c>
      <c r="AD511" s="190">
        <v>45869</v>
      </c>
      <c r="AE511" s="245">
        <v>500000</v>
      </c>
      <c r="AF511" s="190">
        <v>45870</v>
      </c>
      <c r="AG511" s="190">
        <v>45874</v>
      </c>
      <c r="AH511" s="245"/>
      <c r="AI511" s="190"/>
      <c r="AJ511" s="209"/>
      <c r="AK511" s="245"/>
      <c r="AL511" s="293"/>
      <c r="AM511" s="189"/>
      <c r="AN511" s="245"/>
      <c r="AO511" s="295"/>
      <c r="AP511" s="189"/>
      <c r="AQ511" s="272"/>
      <c r="AR511" s="295"/>
      <c r="AS511" s="189"/>
      <c r="BI511" s="285" t="s">
        <v>299</v>
      </c>
      <c r="BJ511" s="296" t="s">
        <v>907</v>
      </c>
      <c r="BK511" s="296" t="s">
        <v>908</v>
      </c>
      <c r="BL511" s="286">
        <v>435</v>
      </c>
      <c r="BM511" s="287">
        <v>45719.666608796295</v>
      </c>
      <c r="BN511" s="288">
        <v>99150000</v>
      </c>
      <c r="BO511" s="285">
        <v>1424</v>
      </c>
      <c r="BP511" s="287">
        <v>45719.709039351852</v>
      </c>
      <c r="BQ511" s="289">
        <v>15300000</v>
      </c>
      <c r="BR511" s="285"/>
      <c r="BS511" s="285"/>
      <c r="CS511" s="292" t="s">
        <v>2975</v>
      </c>
      <c r="CT511" s="290">
        <v>1020838569</v>
      </c>
      <c r="CU511" s="285">
        <v>495</v>
      </c>
      <c r="CV511" s="285" t="s">
        <v>931</v>
      </c>
      <c r="CY511" s="284">
        <v>6201</v>
      </c>
      <c r="CZ511" s="284" t="s">
        <v>290</v>
      </c>
      <c r="DA511" s="201">
        <f t="shared" si="27"/>
        <v>15300000</v>
      </c>
      <c r="DB511" s="221">
        <f t="shared" si="28"/>
        <v>0</v>
      </c>
      <c r="DC511" s="201">
        <f t="shared" si="29"/>
        <v>0</v>
      </c>
      <c r="DZ511" s="299" t="s">
        <v>2976</v>
      </c>
      <c r="EA511" s="291"/>
      <c r="EB511" s="130">
        <v>40376746</v>
      </c>
      <c r="EC511" s="168">
        <v>45901</v>
      </c>
    </row>
    <row r="512" spans="1:133" x14ac:dyDescent="0.3">
      <c r="A512" s="247"/>
      <c r="B512" s="242" t="s">
        <v>2977</v>
      </c>
      <c r="C512" s="243">
        <v>1102724951</v>
      </c>
      <c r="D512" s="242" t="s">
        <v>2978</v>
      </c>
      <c r="E512" s="242" t="s">
        <v>291</v>
      </c>
      <c r="F512" s="242" t="s">
        <v>2979</v>
      </c>
      <c r="G512" s="317">
        <v>45719</v>
      </c>
      <c r="H512" s="245">
        <v>13650000</v>
      </c>
      <c r="I512" s="242" t="s">
        <v>1123</v>
      </c>
      <c r="J512" s="317">
        <v>45719</v>
      </c>
      <c r="K512" s="244">
        <v>45996</v>
      </c>
      <c r="L512" s="242" t="s">
        <v>288</v>
      </c>
      <c r="M512" s="242" t="s">
        <v>288</v>
      </c>
      <c r="N512" s="242" t="s">
        <v>288</v>
      </c>
      <c r="O512" s="259">
        <v>10</v>
      </c>
      <c r="P512" s="245">
        <v>1400000</v>
      </c>
      <c r="Q512" s="128">
        <v>45719</v>
      </c>
      <c r="R512" s="128">
        <v>45747</v>
      </c>
      <c r="S512" s="245">
        <v>1500000</v>
      </c>
      <c r="T512" s="190">
        <v>45748</v>
      </c>
      <c r="U512" s="190">
        <v>45777</v>
      </c>
      <c r="V512" s="245">
        <v>1500000</v>
      </c>
      <c r="W512" s="190">
        <v>45778</v>
      </c>
      <c r="X512" s="190">
        <v>45808</v>
      </c>
      <c r="Y512" s="245">
        <v>1500000</v>
      </c>
      <c r="Z512" s="190">
        <v>45809</v>
      </c>
      <c r="AA512" s="190">
        <v>45838</v>
      </c>
      <c r="AB512" s="245">
        <v>1500000</v>
      </c>
      <c r="AC512" s="190">
        <v>45839</v>
      </c>
      <c r="AD512" s="190">
        <v>45869</v>
      </c>
      <c r="AE512" s="245">
        <v>1500000</v>
      </c>
      <c r="AF512" s="190">
        <v>45870</v>
      </c>
      <c r="AG512" s="190">
        <v>45900</v>
      </c>
      <c r="AH512" s="245">
        <v>1500000</v>
      </c>
      <c r="AI512" s="190">
        <v>45901</v>
      </c>
      <c r="AJ512" s="190">
        <v>45930</v>
      </c>
      <c r="AK512" s="245">
        <v>1500000</v>
      </c>
      <c r="AL512" s="190">
        <v>45931</v>
      </c>
      <c r="AM512" s="190">
        <v>45961</v>
      </c>
      <c r="AN512" s="245">
        <v>1500000</v>
      </c>
      <c r="AO512" s="190">
        <v>45962</v>
      </c>
      <c r="AP512" s="190">
        <v>45991</v>
      </c>
      <c r="AQ512" s="272">
        <v>250000</v>
      </c>
      <c r="AR512" s="190">
        <v>45992</v>
      </c>
      <c r="AS512" s="190">
        <v>45996</v>
      </c>
      <c r="BI512" s="285" t="s">
        <v>299</v>
      </c>
      <c r="BJ512" s="296" t="s">
        <v>907</v>
      </c>
      <c r="BK512" s="296" t="s">
        <v>908</v>
      </c>
      <c r="BL512" s="286">
        <v>435</v>
      </c>
      <c r="BM512" s="287">
        <v>45719.666608796295</v>
      </c>
      <c r="BN512" s="288">
        <v>99150000</v>
      </c>
      <c r="BO512" s="285">
        <v>1426</v>
      </c>
      <c r="BP512" s="287">
        <v>45719.709270833337</v>
      </c>
      <c r="BQ512" s="289">
        <v>13650000</v>
      </c>
      <c r="BR512" s="285"/>
      <c r="BS512" s="285"/>
      <c r="CS512" s="292" t="s">
        <v>2980</v>
      </c>
      <c r="CT512" s="290">
        <v>1102724951</v>
      </c>
      <c r="CU512" s="285">
        <v>495</v>
      </c>
      <c r="CV512" s="285" t="s">
        <v>931</v>
      </c>
      <c r="CY512" s="284">
        <v>7490</v>
      </c>
      <c r="CZ512" s="284" t="s">
        <v>290</v>
      </c>
      <c r="DA512" s="201">
        <f t="shared" si="27"/>
        <v>13650000</v>
      </c>
      <c r="DB512" s="221">
        <f t="shared" si="28"/>
        <v>0</v>
      </c>
      <c r="DC512" s="201">
        <f t="shared" si="29"/>
        <v>0</v>
      </c>
      <c r="DZ512" s="299" t="s">
        <v>2981</v>
      </c>
      <c r="EA512" s="291"/>
      <c r="EB512" s="130">
        <v>40376746</v>
      </c>
      <c r="EC512" s="168">
        <v>46013</v>
      </c>
    </row>
    <row r="513" spans="1:133" x14ac:dyDescent="0.3">
      <c r="A513" s="247"/>
      <c r="B513" s="242" t="s">
        <v>2982</v>
      </c>
      <c r="C513" s="243">
        <v>1122654194</v>
      </c>
      <c r="D513" s="242" t="s">
        <v>2983</v>
      </c>
      <c r="E513" s="242" t="s">
        <v>291</v>
      </c>
      <c r="F513" s="242" t="s">
        <v>2984</v>
      </c>
      <c r="G513" s="317">
        <v>45719</v>
      </c>
      <c r="H513" s="245">
        <v>13650000</v>
      </c>
      <c r="I513" s="242" t="s">
        <v>1123</v>
      </c>
      <c r="J513" s="317">
        <v>45719</v>
      </c>
      <c r="K513" s="244">
        <v>45996</v>
      </c>
      <c r="L513" s="242" t="s">
        <v>288</v>
      </c>
      <c r="M513" s="242" t="s">
        <v>288</v>
      </c>
      <c r="N513" s="242" t="s">
        <v>288</v>
      </c>
      <c r="O513" s="259">
        <v>10</v>
      </c>
      <c r="P513" s="245">
        <v>1400000</v>
      </c>
      <c r="Q513" s="128">
        <v>45719</v>
      </c>
      <c r="R513" s="128">
        <v>45747</v>
      </c>
      <c r="S513" s="245">
        <v>1500000</v>
      </c>
      <c r="T513" s="190">
        <v>45748</v>
      </c>
      <c r="U513" s="190">
        <v>45777</v>
      </c>
      <c r="V513" s="245">
        <v>1500000</v>
      </c>
      <c r="W513" s="190">
        <v>45778</v>
      </c>
      <c r="X513" s="190">
        <v>45808</v>
      </c>
      <c r="Y513" s="245">
        <v>1500000</v>
      </c>
      <c r="Z513" s="190">
        <v>45809</v>
      </c>
      <c r="AA513" s="190">
        <v>45838</v>
      </c>
      <c r="AB513" s="245">
        <v>1500000</v>
      </c>
      <c r="AC513" s="190">
        <v>45839</v>
      </c>
      <c r="AD513" s="190">
        <v>45869</v>
      </c>
      <c r="AE513" s="245">
        <v>1500000</v>
      </c>
      <c r="AF513" s="190">
        <v>45870</v>
      </c>
      <c r="AG513" s="190">
        <v>45900</v>
      </c>
      <c r="AH513" s="245">
        <v>1500000</v>
      </c>
      <c r="AI513" s="190">
        <v>45901</v>
      </c>
      <c r="AJ513" s="190">
        <v>45930</v>
      </c>
      <c r="AK513" s="245">
        <v>1500000</v>
      </c>
      <c r="AL513" s="190">
        <v>45931</v>
      </c>
      <c r="AM513" s="190">
        <v>45961</v>
      </c>
      <c r="AN513" s="245">
        <v>1500000</v>
      </c>
      <c r="AO513" s="190">
        <v>45962</v>
      </c>
      <c r="AP513" s="190">
        <v>45991</v>
      </c>
      <c r="AQ513" s="272">
        <v>250000</v>
      </c>
      <c r="AR513" s="190">
        <v>45992</v>
      </c>
      <c r="AS513" s="190">
        <v>45996</v>
      </c>
      <c r="BI513" s="285" t="s">
        <v>299</v>
      </c>
      <c r="BJ513" s="296" t="s">
        <v>907</v>
      </c>
      <c r="BK513" s="296" t="s">
        <v>908</v>
      </c>
      <c r="BL513" s="286">
        <v>435</v>
      </c>
      <c r="BM513" s="287">
        <v>45719.666608796295</v>
      </c>
      <c r="BN513" s="288">
        <v>99150000</v>
      </c>
      <c r="BO513" s="285">
        <v>1427</v>
      </c>
      <c r="BP513" s="287">
        <v>45719.709363425929</v>
      </c>
      <c r="BQ513" s="289">
        <v>13650000</v>
      </c>
      <c r="BR513" s="285"/>
      <c r="BS513" s="285"/>
      <c r="CS513" s="292" t="s">
        <v>2980</v>
      </c>
      <c r="CT513" s="290">
        <v>1122654194</v>
      </c>
      <c r="CU513" s="285">
        <v>495</v>
      </c>
      <c r="CV513" s="285" t="s">
        <v>931</v>
      </c>
      <c r="CY513" s="284">
        <v>8299</v>
      </c>
      <c r="CZ513" s="284" t="s">
        <v>290</v>
      </c>
      <c r="DA513" s="201">
        <f t="shared" si="27"/>
        <v>13650000</v>
      </c>
      <c r="DB513" s="221">
        <f t="shared" si="28"/>
        <v>0</v>
      </c>
      <c r="DC513" s="201">
        <f t="shared" si="29"/>
        <v>0</v>
      </c>
      <c r="DZ513" s="299" t="s">
        <v>2985</v>
      </c>
      <c r="EA513" s="291"/>
      <c r="EB513" s="130">
        <v>40376746</v>
      </c>
      <c r="EC513" s="168">
        <v>46013</v>
      </c>
    </row>
    <row r="514" spans="1:133" x14ac:dyDescent="0.3">
      <c r="A514" s="247"/>
      <c r="B514" s="242" t="s">
        <v>2986</v>
      </c>
      <c r="C514" s="248">
        <v>1110562626</v>
      </c>
      <c r="D514" s="247" t="s">
        <v>2987</v>
      </c>
      <c r="E514" s="242" t="s">
        <v>291</v>
      </c>
      <c r="F514" s="242" t="s">
        <v>2974</v>
      </c>
      <c r="G514" s="317">
        <v>45719</v>
      </c>
      <c r="H514" s="245">
        <v>7750000</v>
      </c>
      <c r="I514" s="242" t="s">
        <v>2988</v>
      </c>
      <c r="J514" s="317">
        <v>45719</v>
      </c>
      <c r="K514" s="244">
        <v>45813</v>
      </c>
      <c r="L514" s="242" t="s">
        <v>288</v>
      </c>
      <c r="M514" s="242" t="s">
        <v>288</v>
      </c>
      <c r="N514" s="242" t="s">
        <v>288</v>
      </c>
      <c r="O514" s="298">
        <v>4</v>
      </c>
      <c r="P514" s="245">
        <v>2333333</v>
      </c>
      <c r="Q514" s="128">
        <v>45719</v>
      </c>
      <c r="R514" s="128">
        <v>45747</v>
      </c>
      <c r="S514" s="245">
        <v>2500000</v>
      </c>
      <c r="T514" s="190">
        <v>45748</v>
      </c>
      <c r="U514" s="190">
        <v>45777</v>
      </c>
      <c r="V514" s="245">
        <v>2500000</v>
      </c>
      <c r="W514" s="190">
        <v>45778</v>
      </c>
      <c r="X514" s="190">
        <v>45808</v>
      </c>
      <c r="Y514" s="245">
        <v>416667</v>
      </c>
      <c r="Z514" s="190">
        <v>45809</v>
      </c>
      <c r="AA514" s="190">
        <v>45813</v>
      </c>
      <c r="AB514" s="245"/>
      <c r="AC514" s="190"/>
      <c r="AD514" s="190"/>
      <c r="AE514" s="245"/>
      <c r="AF514" s="190"/>
      <c r="AG514" s="190"/>
      <c r="AH514" s="245"/>
      <c r="AI514" s="190"/>
      <c r="AJ514" s="190"/>
      <c r="AK514" s="245"/>
      <c r="AL514" s="128"/>
      <c r="AM514" s="128"/>
      <c r="AN514" s="245"/>
      <c r="AO514" s="190"/>
      <c r="AP514" s="190"/>
      <c r="AQ514" s="272"/>
      <c r="AR514" s="190"/>
      <c r="AS514" s="190"/>
      <c r="BI514" s="285" t="s">
        <v>299</v>
      </c>
      <c r="BJ514" s="296" t="s">
        <v>907</v>
      </c>
      <c r="BK514" s="296" t="s">
        <v>908</v>
      </c>
      <c r="BL514" s="286">
        <v>435</v>
      </c>
      <c r="BM514" s="287">
        <v>45719.666608796295</v>
      </c>
      <c r="BN514" s="288">
        <v>99150000</v>
      </c>
      <c r="BO514" s="285">
        <v>1428</v>
      </c>
      <c r="BP514" s="287">
        <v>45719.709444444445</v>
      </c>
      <c r="BQ514" s="289">
        <v>7750000</v>
      </c>
      <c r="BR514" s="285"/>
      <c r="BS514" s="285"/>
      <c r="CS514" s="292" t="s">
        <v>2989</v>
      </c>
      <c r="CT514" s="465">
        <v>1110562626</v>
      </c>
      <c r="CU514" s="285">
        <v>495</v>
      </c>
      <c r="CV514" s="285" t="s">
        <v>931</v>
      </c>
      <c r="CY514" s="284">
        <v>8560</v>
      </c>
      <c r="CZ514" s="284" t="s">
        <v>289</v>
      </c>
      <c r="DA514" s="201">
        <f t="shared" si="27"/>
        <v>7750000</v>
      </c>
      <c r="DB514" s="221">
        <f t="shared" si="28"/>
        <v>0</v>
      </c>
      <c r="DC514" s="201">
        <f t="shared" si="29"/>
        <v>0</v>
      </c>
      <c r="DZ514" s="299" t="s">
        <v>2990</v>
      </c>
      <c r="EA514" s="273"/>
      <c r="EB514" s="130">
        <v>40376746</v>
      </c>
      <c r="EC514" s="168">
        <v>45840</v>
      </c>
    </row>
    <row r="515" spans="1:133" x14ac:dyDescent="0.3">
      <c r="A515" s="242" t="s">
        <v>2991</v>
      </c>
      <c r="B515" s="242" t="s">
        <v>2992</v>
      </c>
      <c r="C515" s="243">
        <v>1121961376</v>
      </c>
      <c r="D515" s="242" t="s">
        <v>2993</v>
      </c>
      <c r="E515" s="242" t="s">
        <v>292</v>
      </c>
      <c r="F515" s="247" t="s">
        <v>1409</v>
      </c>
      <c r="G515" s="317">
        <v>45719</v>
      </c>
      <c r="H515" s="245">
        <v>8427734</v>
      </c>
      <c r="I515" s="242" t="s">
        <v>2994</v>
      </c>
      <c r="J515" s="317">
        <v>45719</v>
      </c>
      <c r="K515" s="244">
        <v>45830</v>
      </c>
      <c r="L515" s="242" t="s">
        <v>288</v>
      </c>
      <c r="M515" s="242" t="s">
        <v>288</v>
      </c>
      <c r="N515" s="242" t="s">
        <v>288</v>
      </c>
      <c r="O515" s="209">
        <v>4</v>
      </c>
      <c r="P515" s="245">
        <v>2145241</v>
      </c>
      <c r="Q515" s="128">
        <v>45719</v>
      </c>
      <c r="R515" s="128">
        <v>45747</v>
      </c>
      <c r="S515" s="245">
        <v>2298473</v>
      </c>
      <c r="T515" s="190">
        <v>45748</v>
      </c>
      <c r="U515" s="190">
        <v>45777</v>
      </c>
      <c r="V515" s="245"/>
      <c r="W515" s="190">
        <v>45778</v>
      </c>
      <c r="X515" s="190">
        <v>45808</v>
      </c>
      <c r="Y515" s="245"/>
      <c r="Z515" s="190">
        <v>45809</v>
      </c>
      <c r="AA515" s="190">
        <v>45830</v>
      </c>
      <c r="AB515" s="245"/>
      <c r="AC515" s="190"/>
      <c r="AD515" s="190"/>
      <c r="AE515" s="245"/>
      <c r="AF515" s="190"/>
      <c r="AG515" s="190"/>
      <c r="AH515" s="245"/>
      <c r="AI515" s="190"/>
      <c r="AJ515" s="190"/>
      <c r="AK515" s="245"/>
      <c r="AL515" s="293"/>
      <c r="AM515" s="189"/>
      <c r="AN515" s="245"/>
      <c r="AO515" s="189"/>
      <c r="AP515" s="189"/>
      <c r="AQ515" s="272"/>
      <c r="AR515" s="189"/>
      <c r="AS515" s="189"/>
      <c r="BI515" s="284" t="s">
        <v>278</v>
      </c>
      <c r="BJ515" s="285" t="s">
        <v>332</v>
      </c>
      <c r="BK515" s="284" t="s">
        <v>280</v>
      </c>
      <c r="BL515" s="286">
        <v>438</v>
      </c>
      <c r="BM515" s="287">
        <v>45719.954340277778</v>
      </c>
      <c r="BN515" s="288">
        <v>15706232</v>
      </c>
      <c r="BO515" s="285">
        <v>1442</v>
      </c>
      <c r="BP515" s="287">
        <v>45719</v>
      </c>
      <c r="BQ515" s="289">
        <v>8427734</v>
      </c>
      <c r="BR515" s="285"/>
      <c r="BS515" s="285"/>
      <c r="CS515" s="463" t="s">
        <v>945</v>
      </c>
      <c r="CT515" s="290">
        <v>1121961376</v>
      </c>
      <c r="CU515" s="285">
        <v>82</v>
      </c>
      <c r="CV515" s="285" t="s">
        <v>1410</v>
      </c>
      <c r="CY515" s="284">
        <v>8299</v>
      </c>
      <c r="CZ515" s="284" t="s">
        <v>290</v>
      </c>
      <c r="DA515" s="201">
        <f t="shared" si="27"/>
        <v>4443714</v>
      </c>
      <c r="DB515" s="221">
        <f>H515+BZ515-DA515</f>
        <v>3984020</v>
      </c>
      <c r="DC515" s="201">
        <f>BQ515+CF515-DA515</f>
        <v>3984020</v>
      </c>
      <c r="DZ515" s="299" t="s">
        <v>2995</v>
      </c>
      <c r="EA515" s="466" t="s">
        <v>282</v>
      </c>
      <c r="EB515" s="130">
        <v>17346234</v>
      </c>
      <c r="EC515" s="168">
        <v>45903</v>
      </c>
    </row>
    <row r="516" spans="1:133" x14ac:dyDescent="0.3">
      <c r="A516" s="276" t="s">
        <v>952</v>
      </c>
      <c r="B516" s="242" t="s">
        <v>2996</v>
      </c>
      <c r="C516" s="262"/>
      <c r="D516" s="276" t="s">
        <v>952</v>
      </c>
      <c r="E516" s="262"/>
      <c r="F516" s="262"/>
      <c r="G516" s="262"/>
      <c r="H516" s="282"/>
      <c r="I516" s="262"/>
      <c r="J516" s="262"/>
      <c r="K516" s="262"/>
      <c r="L516" s="262"/>
      <c r="M516" s="262"/>
      <c r="N516" s="262"/>
      <c r="O516" s="196"/>
      <c r="P516" s="194"/>
      <c r="Q516" s="196"/>
      <c r="R516" s="196"/>
      <c r="S516" s="194"/>
      <c r="T516" s="196"/>
      <c r="U516" s="196"/>
      <c r="V516" s="194"/>
      <c r="W516" s="196"/>
      <c r="X516" s="196"/>
      <c r="Y516" s="194"/>
      <c r="Z516" s="196"/>
      <c r="AA516" s="196"/>
      <c r="AB516" s="194"/>
      <c r="AC516" s="196"/>
      <c r="AD516" s="196"/>
      <c r="AE516" s="194"/>
      <c r="AF516" s="196"/>
      <c r="AG516" s="196"/>
      <c r="BI516" s="196"/>
      <c r="BJ516" s="196"/>
      <c r="BK516" s="196"/>
      <c r="BL516" s="196"/>
      <c r="BM516" s="196"/>
      <c r="BN516" s="196"/>
      <c r="BO516" s="196"/>
      <c r="BP516" s="196"/>
      <c r="BQ516" s="196"/>
      <c r="CS516" s="179"/>
      <c r="CT516" s="196"/>
      <c r="CU516" s="196"/>
      <c r="CV516" s="196"/>
      <c r="CY516" s="196"/>
      <c r="CZ516" s="196"/>
      <c r="DA516" s="201"/>
      <c r="DB516" s="221"/>
      <c r="DC516" s="201"/>
      <c r="DZ516" s="299"/>
      <c r="EA516" s="134"/>
      <c r="EB516" s="130" t="e">
        <v>#N/A</v>
      </c>
      <c r="EC516" s="168" t="e">
        <v>#N/A</v>
      </c>
    </row>
    <row r="517" spans="1:133" x14ac:dyDescent="0.3">
      <c r="A517" s="276" t="s">
        <v>952</v>
      </c>
      <c r="B517" s="242" t="s">
        <v>2997</v>
      </c>
      <c r="C517" s="262"/>
      <c r="D517" s="276" t="s">
        <v>952</v>
      </c>
      <c r="E517" s="262"/>
      <c r="F517" s="262"/>
      <c r="G517" s="262"/>
      <c r="H517" s="282"/>
      <c r="I517" s="262"/>
      <c r="J517" s="262"/>
      <c r="K517" s="262"/>
      <c r="L517" s="262"/>
      <c r="M517" s="262"/>
      <c r="N517" s="262"/>
      <c r="O517" s="196"/>
      <c r="P517" s="194"/>
      <c r="Q517" s="196"/>
      <c r="R517" s="196"/>
      <c r="S517" s="194"/>
      <c r="T517" s="196"/>
      <c r="U517" s="196"/>
      <c r="V517" s="194"/>
      <c r="W517" s="196"/>
      <c r="X517" s="196"/>
      <c r="Y517" s="194"/>
      <c r="Z517" s="196"/>
      <c r="AA517" s="196"/>
      <c r="AB517" s="194"/>
      <c r="AC517" s="196"/>
      <c r="AD517" s="196"/>
      <c r="AE517" s="194"/>
      <c r="AF517" s="196"/>
      <c r="AG517" s="196"/>
      <c r="BI517" s="196"/>
      <c r="BJ517" s="196"/>
      <c r="BK517" s="196"/>
      <c r="BL517" s="196"/>
      <c r="BM517" s="196"/>
      <c r="BN517" s="196"/>
      <c r="BO517" s="196"/>
      <c r="BP517" s="196"/>
      <c r="BQ517" s="196"/>
      <c r="CS517" s="179"/>
      <c r="CT517" s="196"/>
      <c r="CU517" s="196"/>
      <c r="CV517" s="196"/>
      <c r="CY517" s="196"/>
      <c r="CZ517" s="196"/>
      <c r="DA517" s="201"/>
      <c r="DB517" s="221"/>
      <c r="DC517" s="201"/>
      <c r="DZ517" s="299"/>
      <c r="EA517" s="134"/>
      <c r="EB517" s="130" t="e">
        <v>#N/A</v>
      </c>
      <c r="EC517" s="168" t="e">
        <v>#N/A</v>
      </c>
    </row>
    <row r="518" spans="1:133" x14ac:dyDescent="0.3">
      <c r="A518" s="276" t="s">
        <v>952</v>
      </c>
      <c r="B518" s="242" t="s">
        <v>2998</v>
      </c>
      <c r="C518" s="262"/>
      <c r="D518" s="276" t="s">
        <v>952</v>
      </c>
      <c r="E518" s="262"/>
      <c r="F518" s="262"/>
      <c r="G518" s="262"/>
      <c r="H518" s="282"/>
      <c r="I518" s="262"/>
      <c r="J518" s="262"/>
      <c r="K518" s="262"/>
      <c r="L518" s="262"/>
      <c r="M518" s="262"/>
      <c r="N518" s="262"/>
      <c r="O518" s="196"/>
      <c r="P518" s="194"/>
      <c r="Q518" s="196"/>
      <c r="R518" s="196"/>
      <c r="S518" s="194"/>
      <c r="T518" s="196"/>
      <c r="U518" s="196"/>
      <c r="V518" s="194"/>
      <c r="W518" s="196"/>
      <c r="X518" s="196"/>
      <c r="Y518" s="194"/>
      <c r="Z518" s="196"/>
      <c r="AA518" s="196"/>
      <c r="AB518" s="194"/>
      <c r="AC518" s="196"/>
      <c r="AD518" s="196"/>
      <c r="AE518" s="194"/>
      <c r="AF518" s="196"/>
      <c r="AG518" s="196"/>
      <c r="BI518" s="196"/>
      <c r="BJ518" s="196"/>
      <c r="BK518" s="196"/>
      <c r="BL518" s="196"/>
      <c r="BM518" s="196"/>
      <c r="BN518" s="196"/>
      <c r="BO518" s="196"/>
      <c r="BP518" s="196"/>
      <c r="BQ518" s="196"/>
      <c r="CS518" s="179"/>
      <c r="CT518" s="196"/>
      <c r="CU518" s="196"/>
      <c r="CV518" s="196"/>
      <c r="CY518" s="196"/>
      <c r="CZ518" s="196"/>
      <c r="DA518" s="201"/>
      <c r="DB518" s="221"/>
      <c r="DC518" s="201"/>
      <c r="DZ518" s="299"/>
      <c r="EA518" s="134"/>
      <c r="EB518" s="130" t="e">
        <v>#N/A</v>
      </c>
      <c r="EC518" s="168" t="e">
        <v>#N/A</v>
      </c>
    </row>
    <row r="519" spans="1:133" x14ac:dyDescent="0.3">
      <c r="A519" s="276" t="s">
        <v>952</v>
      </c>
      <c r="B519" s="242" t="s">
        <v>2999</v>
      </c>
      <c r="C519" s="262"/>
      <c r="D519" s="276" t="s">
        <v>952</v>
      </c>
      <c r="E519" s="262"/>
      <c r="F519" s="262"/>
      <c r="G519" s="262"/>
      <c r="H519" s="282"/>
      <c r="I519" s="262"/>
      <c r="J519" s="262"/>
      <c r="K519" s="262"/>
      <c r="L519" s="262"/>
      <c r="M519" s="262"/>
      <c r="N519" s="262"/>
      <c r="O519" s="196"/>
      <c r="P519" s="194"/>
      <c r="Q519" s="196"/>
      <c r="R519" s="196"/>
      <c r="S519" s="194"/>
      <c r="T519" s="196"/>
      <c r="U519" s="196"/>
      <c r="V519" s="194"/>
      <c r="W519" s="196"/>
      <c r="X519" s="196"/>
      <c r="Y519" s="194"/>
      <c r="Z519" s="196"/>
      <c r="AA519" s="196"/>
      <c r="AB519" s="194"/>
      <c r="AC519" s="196"/>
      <c r="AD519" s="196"/>
      <c r="AE519" s="194"/>
      <c r="AF519" s="196"/>
      <c r="AG519" s="196"/>
      <c r="BI519" s="196"/>
      <c r="BJ519" s="196"/>
      <c r="BK519" s="196"/>
      <c r="BL519" s="196"/>
      <c r="BM519" s="196"/>
      <c r="BN519" s="196"/>
      <c r="BO519" s="196"/>
      <c r="BP519" s="196"/>
      <c r="BQ519" s="196"/>
      <c r="CS519" s="179"/>
      <c r="CT519" s="196"/>
      <c r="CU519" s="196"/>
      <c r="CV519" s="196"/>
      <c r="CY519" s="196"/>
      <c r="CZ519" s="196"/>
      <c r="DA519" s="201"/>
      <c r="DB519" s="221"/>
      <c r="DC519" s="201"/>
      <c r="DZ519" s="299"/>
      <c r="EA519" s="134"/>
      <c r="EB519" s="130" t="e">
        <v>#N/A</v>
      </c>
      <c r="EC519" s="168" t="e">
        <v>#N/A</v>
      </c>
    </row>
    <row r="520" spans="1:133" x14ac:dyDescent="0.3">
      <c r="A520" s="276" t="s">
        <v>952</v>
      </c>
      <c r="B520" s="242" t="s">
        <v>3000</v>
      </c>
      <c r="C520" s="262"/>
      <c r="D520" s="276" t="s">
        <v>952</v>
      </c>
      <c r="E520" s="262"/>
      <c r="F520" s="262"/>
      <c r="G520" s="262"/>
      <c r="H520" s="282"/>
      <c r="I520" s="262"/>
      <c r="J520" s="262"/>
      <c r="K520" s="262"/>
      <c r="L520" s="262"/>
      <c r="M520" s="262"/>
      <c r="N520" s="262"/>
      <c r="O520" s="196"/>
      <c r="P520" s="194"/>
      <c r="Q520" s="196"/>
      <c r="R520" s="196"/>
      <c r="S520" s="194"/>
      <c r="T520" s="196"/>
      <c r="U520" s="196"/>
      <c r="V520" s="194"/>
      <c r="W520" s="196"/>
      <c r="X520" s="196"/>
      <c r="Y520" s="194"/>
      <c r="Z520" s="196"/>
      <c r="AA520" s="196"/>
      <c r="AB520" s="194"/>
      <c r="AC520" s="196"/>
      <c r="AD520" s="196"/>
      <c r="AE520" s="194"/>
      <c r="AF520" s="196"/>
      <c r="AG520" s="196"/>
      <c r="BI520" s="196"/>
      <c r="BJ520" s="196"/>
      <c r="BK520" s="196"/>
      <c r="BL520" s="196"/>
      <c r="BM520" s="196"/>
      <c r="BN520" s="196"/>
      <c r="BO520" s="196"/>
      <c r="BP520" s="196"/>
      <c r="BQ520" s="196"/>
      <c r="CS520" s="179"/>
      <c r="CT520" s="196"/>
      <c r="CU520" s="196"/>
      <c r="CV520" s="196"/>
      <c r="CY520" s="196"/>
      <c r="CZ520" s="196"/>
      <c r="DA520" s="201"/>
      <c r="DB520" s="221"/>
      <c r="DC520" s="201"/>
      <c r="DZ520" s="299"/>
      <c r="EA520" s="134"/>
      <c r="EB520" s="130" t="e">
        <v>#N/A</v>
      </c>
      <c r="EC520" s="168" t="e">
        <v>#N/A</v>
      </c>
    </row>
    <row r="521" spans="1:133" x14ac:dyDescent="0.3">
      <c r="A521" s="276" t="s">
        <v>952</v>
      </c>
      <c r="B521" s="242" t="s">
        <v>3001</v>
      </c>
      <c r="C521" s="262"/>
      <c r="D521" s="276" t="s">
        <v>952</v>
      </c>
      <c r="E521" s="262"/>
      <c r="F521" s="262"/>
      <c r="G521" s="262"/>
      <c r="H521" s="282"/>
      <c r="I521" s="262"/>
      <c r="J521" s="262"/>
      <c r="K521" s="262"/>
      <c r="L521" s="262"/>
      <c r="M521" s="262"/>
      <c r="N521" s="262"/>
      <c r="O521" s="196"/>
      <c r="P521" s="194"/>
      <c r="Q521" s="196"/>
      <c r="R521" s="196"/>
      <c r="S521" s="194"/>
      <c r="T521" s="196"/>
      <c r="U521" s="196"/>
      <c r="V521" s="194"/>
      <c r="W521" s="196"/>
      <c r="X521" s="196"/>
      <c r="Y521" s="194"/>
      <c r="Z521" s="196"/>
      <c r="AA521" s="196"/>
      <c r="AB521" s="194"/>
      <c r="AC521" s="196"/>
      <c r="AD521" s="196"/>
      <c r="AE521" s="194"/>
      <c r="AF521" s="196"/>
      <c r="AG521" s="196"/>
      <c r="BI521" s="196"/>
      <c r="BJ521" s="196"/>
      <c r="BK521" s="196"/>
      <c r="BL521" s="196"/>
      <c r="BM521" s="196"/>
      <c r="BN521" s="196"/>
      <c r="BO521" s="196"/>
      <c r="BP521" s="196"/>
      <c r="BQ521" s="196"/>
      <c r="CS521" s="179"/>
      <c r="CT521" s="196"/>
      <c r="CU521" s="196"/>
      <c r="CV521" s="196"/>
      <c r="CY521" s="196"/>
      <c r="CZ521" s="196"/>
      <c r="DA521" s="201"/>
      <c r="DB521" s="221"/>
      <c r="DC521" s="201"/>
      <c r="DZ521" s="299"/>
      <c r="EA521" s="134" t="e">
        <v>#N/A</v>
      </c>
      <c r="EB521" s="130" t="e">
        <v>#N/A</v>
      </c>
      <c r="EC521" s="168" t="e">
        <v>#N/A</v>
      </c>
    </row>
    <row r="522" spans="1:133" x14ac:dyDescent="0.3">
      <c r="A522" s="276" t="s">
        <v>952</v>
      </c>
      <c r="B522" s="242" t="s">
        <v>3002</v>
      </c>
      <c r="C522" s="262"/>
      <c r="D522" s="276" t="s">
        <v>952</v>
      </c>
      <c r="E522" s="262"/>
      <c r="F522" s="262"/>
      <c r="G522" s="262"/>
      <c r="H522" s="282"/>
      <c r="I522" s="262"/>
      <c r="J522" s="262"/>
      <c r="K522" s="262"/>
      <c r="L522" s="262"/>
      <c r="M522" s="262"/>
      <c r="N522" s="262"/>
      <c r="O522" s="196"/>
      <c r="P522" s="194"/>
      <c r="Q522" s="196"/>
      <c r="R522" s="196"/>
      <c r="S522" s="194"/>
      <c r="T522" s="196"/>
      <c r="U522" s="196"/>
      <c r="V522" s="194"/>
      <c r="W522" s="196"/>
      <c r="X522" s="196"/>
      <c r="Y522" s="194"/>
      <c r="Z522" s="196"/>
      <c r="AA522" s="196"/>
      <c r="AB522" s="194"/>
      <c r="AC522" s="196"/>
      <c r="AD522" s="196"/>
      <c r="AE522" s="194"/>
      <c r="AF522" s="196"/>
      <c r="AG522" s="196"/>
      <c r="BI522" s="196"/>
      <c r="BJ522" s="196"/>
      <c r="BK522" s="196"/>
      <c r="BL522" s="196"/>
      <c r="BM522" s="196"/>
      <c r="BN522" s="196"/>
      <c r="BO522" s="196"/>
      <c r="BP522" s="196"/>
      <c r="BQ522" s="196"/>
      <c r="CS522" s="179"/>
      <c r="CT522" s="196"/>
      <c r="CU522" s="196"/>
      <c r="CV522" s="196"/>
      <c r="CY522" s="196"/>
      <c r="CZ522" s="196"/>
      <c r="DA522" s="201"/>
      <c r="DB522" s="221"/>
      <c r="DC522" s="201"/>
      <c r="DZ522" s="299"/>
      <c r="EA522" s="134" t="e">
        <v>#N/A</v>
      </c>
      <c r="EB522" s="130" t="e">
        <v>#N/A</v>
      </c>
      <c r="EC522" s="168" t="e">
        <v>#N/A</v>
      </c>
    </row>
    <row r="523" spans="1:133" x14ac:dyDescent="0.3">
      <c r="A523" s="276" t="s">
        <v>952</v>
      </c>
      <c r="B523" s="242" t="s">
        <v>3003</v>
      </c>
      <c r="C523" s="262"/>
      <c r="D523" s="276" t="s">
        <v>952</v>
      </c>
      <c r="E523" s="262"/>
      <c r="F523" s="262"/>
      <c r="G523" s="262"/>
      <c r="H523" s="282"/>
      <c r="I523" s="262"/>
      <c r="J523" s="262"/>
      <c r="K523" s="262"/>
      <c r="L523" s="262"/>
      <c r="M523" s="262"/>
      <c r="N523" s="262"/>
      <c r="O523" s="196"/>
      <c r="P523" s="194"/>
      <c r="Q523" s="196"/>
      <c r="R523" s="196"/>
      <c r="S523" s="194"/>
      <c r="T523" s="196"/>
      <c r="U523" s="196"/>
      <c r="V523" s="194"/>
      <c r="W523" s="196"/>
      <c r="X523" s="196"/>
      <c r="Y523" s="194"/>
      <c r="Z523" s="196"/>
      <c r="AA523" s="196"/>
      <c r="AB523" s="194"/>
      <c r="AC523" s="196"/>
      <c r="AD523" s="196"/>
      <c r="AE523" s="194"/>
      <c r="AF523" s="196"/>
      <c r="AG523" s="196"/>
      <c r="BI523" s="196"/>
      <c r="BJ523" s="196"/>
      <c r="BK523" s="196"/>
      <c r="BL523" s="196"/>
      <c r="BM523" s="196"/>
      <c r="BN523" s="196"/>
      <c r="BO523" s="196"/>
      <c r="BP523" s="196"/>
      <c r="BQ523" s="196"/>
      <c r="CS523" s="179"/>
      <c r="CT523" s="196"/>
      <c r="CU523" s="196"/>
      <c r="CV523" s="196"/>
      <c r="CY523" s="196"/>
      <c r="CZ523" s="196"/>
      <c r="DA523" s="201"/>
      <c r="DB523" s="221"/>
      <c r="DC523" s="201"/>
      <c r="DZ523" s="299"/>
      <c r="EA523" s="134" t="e">
        <v>#N/A</v>
      </c>
      <c r="EB523" s="130" t="e">
        <v>#N/A</v>
      </c>
      <c r="EC523" s="168" t="e">
        <v>#N/A</v>
      </c>
    </row>
    <row r="524" spans="1:133" x14ac:dyDescent="0.3">
      <c r="A524" s="276" t="s">
        <v>952</v>
      </c>
      <c r="B524" s="242" t="s">
        <v>3004</v>
      </c>
      <c r="C524" s="262"/>
      <c r="D524" s="276" t="s">
        <v>952</v>
      </c>
      <c r="E524" s="262"/>
      <c r="F524" s="262"/>
      <c r="G524" s="262"/>
      <c r="H524" s="282"/>
      <c r="I524" s="262"/>
      <c r="J524" s="262"/>
      <c r="K524" s="262"/>
      <c r="L524" s="262"/>
      <c r="M524" s="262"/>
      <c r="N524" s="262"/>
      <c r="O524" s="196"/>
      <c r="P524" s="194"/>
      <c r="Q524" s="196"/>
      <c r="R524" s="196"/>
      <c r="S524" s="194"/>
      <c r="T524" s="196"/>
      <c r="U524" s="196"/>
      <c r="V524" s="194"/>
      <c r="W524" s="196"/>
      <c r="X524" s="196"/>
      <c r="Y524" s="194"/>
      <c r="Z524" s="196"/>
      <c r="AA524" s="196"/>
      <c r="AB524" s="194"/>
      <c r="AC524" s="196"/>
      <c r="AD524" s="196"/>
      <c r="AE524" s="194"/>
      <c r="AF524" s="196"/>
      <c r="AG524" s="196"/>
      <c r="BI524" s="196"/>
      <c r="BJ524" s="196"/>
      <c r="BK524" s="196"/>
      <c r="BL524" s="196"/>
      <c r="BM524" s="196"/>
      <c r="BN524" s="196"/>
      <c r="BO524" s="196"/>
      <c r="BP524" s="196"/>
      <c r="BQ524" s="196"/>
      <c r="CS524" s="179"/>
      <c r="CT524" s="196"/>
      <c r="CU524" s="196"/>
      <c r="CV524" s="196"/>
      <c r="CY524" s="196"/>
      <c r="CZ524" s="196"/>
      <c r="DA524" s="201"/>
      <c r="DB524" s="221"/>
      <c r="DC524" s="201"/>
      <c r="DZ524" s="299"/>
      <c r="EA524" s="134" t="e">
        <v>#N/A</v>
      </c>
      <c r="EB524" s="130" t="e">
        <v>#N/A</v>
      </c>
      <c r="EC524" s="168" t="e">
        <v>#N/A</v>
      </c>
    </row>
    <row r="525" spans="1:133" x14ac:dyDescent="0.3">
      <c r="A525" s="276" t="s">
        <v>952</v>
      </c>
      <c r="B525" s="242" t="s">
        <v>3005</v>
      </c>
      <c r="C525" s="262"/>
      <c r="D525" s="276" t="s">
        <v>952</v>
      </c>
      <c r="E525" s="262"/>
      <c r="F525" s="262"/>
      <c r="G525" s="262"/>
      <c r="H525" s="282"/>
      <c r="I525" s="262"/>
      <c r="J525" s="262"/>
      <c r="K525" s="262"/>
      <c r="L525" s="262"/>
      <c r="M525" s="262"/>
      <c r="N525" s="262"/>
      <c r="O525" s="196"/>
      <c r="P525" s="194"/>
      <c r="Q525" s="196"/>
      <c r="R525" s="196"/>
      <c r="S525" s="194"/>
      <c r="T525" s="196"/>
      <c r="U525" s="196"/>
      <c r="V525" s="194"/>
      <c r="W525" s="196"/>
      <c r="X525" s="196"/>
      <c r="Y525" s="194"/>
      <c r="Z525" s="196"/>
      <c r="AA525" s="196"/>
      <c r="AB525" s="194"/>
      <c r="AC525" s="196"/>
      <c r="AD525" s="196"/>
      <c r="AE525" s="194"/>
      <c r="AF525" s="196"/>
      <c r="AG525" s="196"/>
      <c r="BI525" s="196"/>
      <c r="BJ525" s="196"/>
      <c r="BK525" s="196"/>
      <c r="BL525" s="196"/>
      <c r="BM525" s="196"/>
      <c r="BN525" s="196"/>
      <c r="BO525" s="196"/>
      <c r="BP525" s="196"/>
      <c r="BQ525" s="196"/>
      <c r="CS525" s="179"/>
      <c r="CT525" s="196"/>
      <c r="CU525" s="196"/>
      <c r="CV525" s="196"/>
      <c r="CY525" s="196"/>
      <c r="CZ525" s="196"/>
      <c r="DA525" s="201"/>
      <c r="DB525" s="221"/>
      <c r="DC525" s="201"/>
      <c r="DZ525" s="299"/>
      <c r="EA525" s="134" t="e">
        <v>#N/A</v>
      </c>
      <c r="EB525" s="130" t="e">
        <v>#N/A</v>
      </c>
      <c r="EC525" s="168" t="e">
        <v>#N/A</v>
      </c>
    </row>
    <row r="526" spans="1:133" x14ac:dyDescent="0.3">
      <c r="A526" s="276" t="s">
        <v>952</v>
      </c>
      <c r="B526" s="242" t="s">
        <v>3006</v>
      </c>
      <c r="C526" s="262"/>
      <c r="D526" s="276" t="s">
        <v>952</v>
      </c>
      <c r="E526" s="262"/>
      <c r="F526" s="262"/>
      <c r="G526" s="262"/>
      <c r="H526" s="282"/>
      <c r="I526" s="262"/>
      <c r="J526" s="262"/>
      <c r="K526" s="262"/>
      <c r="L526" s="262"/>
      <c r="M526" s="262"/>
      <c r="N526" s="262"/>
      <c r="O526" s="196"/>
      <c r="P526" s="194"/>
      <c r="Q526" s="196"/>
      <c r="R526" s="196"/>
      <c r="S526" s="194"/>
      <c r="T526" s="196"/>
      <c r="U526" s="196"/>
      <c r="V526" s="194"/>
      <c r="W526" s="196"/>
      <c r="X526" s="196"/>
      <c r="Y526" s="194"/>
      <c r="Z526" s="196"/>
      <c r="AA526" s="196"/>
      <c r="AB526" s="194"/>
      <c r="AC526" s="196"/>
      <c r="AD526" s="196"/>
      <c r="AE526" s="194"/>
      <c r="AF526" s="196"/>
      <c r="AG526" s="196"/>
      <c r="BI526" s="196"/>
      <c r="BJ526" s="196"/>
      <c r="BK526" s="196"/>
      <c r="BL526" s="196"/>
      <c r="BM526" s="196"/>
      <c r="BN526" s="196"/>
      <c r="BO526" s="196"/>
      <c r="BP526" s="196"/>
      <c r="BQ526" s="196"/>
      <c r="CS526" s="179"/>
      <c r="CT526" s="196"/>
      <c r="CU526" s="196"/>
      <c r="CV526" s="196"/>
      <c r="CY526" s="196"/>
      <c r="CZ526" s="196"/>
      <c r="DA526" s="201"/>
      <c r="DB526" s="221"/>
      <c r="DC526" s="201"/>
      <c r="DZ526" s="299"/>
      <c r="EA526" s="134" t="e">
        <v>#N/A</v>
      </c>
      <c r="EB526" s="130" t="e">
        <v>#N/A</v>
      </c>
      <c r="EC526" s="168" t="e">
        <v>#N/A</v>
      </c>
    </row>
    <row r="527" spans="1:133" x14ac:dyDescent="0.3">
      <c r="A527" s="276" t="s">
        <v>952</v>
      </c>
      <c r="B527" s="242" t="s">
        <v>3007</v>
      </c>
      <c r="C527" s="262"/>
      <c r="D527" s="276" t="s">
        <v>952</v>
      </c>
      <c r="E527" s="262"/>
      <c r="F527" s="262"/>
      <c r="G527" s="262"/>
      <c r="H527" s="282"/>
      <c r="I527" s="262"/>
      <c r="J527" s="262"/>
      <c r="K527" s="262"/>
      <c r="L527" s="262"/>
      <c r="M527" s="262"/>
      <c r="N527" s="262"/>
      <c r="O527" s="196"/>
      <c r="P527" s="194"/>
      <c r="Q527" s="196"/>
      <c r="R527" s="196"/>
      <c r="S527" s="194"/>
      <c r="T527" s="196"/>
      <c r="U527" s="196"/>
      <c r="V527" s="194"/>
      <c r="W527" s="196"/>
      <c r="X527" s="196"/>
      <c r="Y527" s="194"/>
      <c r="Z527" s="196"/>
      <c r="AA527" s="196"/>
      <c r="AB527" s="194"/>
      <c r="AC527" s="196"/>
      <c r="AD527" s="196"/>
      <c r="AE527" s="194"/>
      <c r="AF527" s="196"/>
      <c r="AG527" s="196"/>
      <c r="BI527" s="196"/>
      <c r="BJ527" s="196"/>
      <c r="BK527" s="196"/>
      <c r="BL527" s="196"/>
      <c r="BM527" s="196"/>
      <c r="BN527" s="196"/>
      <c r="BO527" s="196"/>
      <c r="BP527" s="196"/>
      <c r="BQ527" s="196"/>
      <c r="CS527" s="179"/>
      <c r="CT527" s="196"/>
      <c r="CU527" s="196"/>
      <c r="CV527" s="196"/>
      <c r="CY527" s="196"/>
      <c r="CZ527" s="196"/>
      <c r="DA527" s="201"/>
      <c r="DB527" s="221"/>
      <c r="DC527" s="201"/>
      <c r="DZ527" s="299"/>
      <c r="EA527" s="134" t="e">
        <v>#N/A</v>
      </c>
      <c r="EB527" s="130" t="e">
        <v>#N/A</v>
      </c>
      <c r="EC527" s="168" t="e">
        <v>#N/A</v>
      </c>
    </row>
    <row r="528" spans="1:133" x14ac:dyDescent="0.3">
      <c r="A528" s="276" t="s">
        <v>952</v>
      </c>
      <c r="B528" s="242" t="s">
        <v>3008</v>
      </c>
      <c r="C528" s="262"/>
      <c r="D528" s="276" t="s">
        <v>952</v>
      </c>
      <c r="E528" s="262"/>
      <c r="F528" s="262"/>
      <c r="G528" s="262"/>
      <c r="H528" s="282"/>
      <c r="I528" s="262"/>
      <c r="J528" s="262"/>
      <c r="K528" s="262"/>
      <c r="L528" s="262"/>
      <c r="M528" s="262"/>
      <c r="N528" s="262"/>
      <c r="O528" s="196"/>
      <c r="P528" s="194"/>
      <c r="Q528" s="196"/>
      <c r="R528" s="196"/>
      <c r="S528" s="194"/>
      <c r="T528" s="196"/>
      <c r="U528" s="196"/>
      <c r="V528" s="194"/>
      <c r="W528" s="196"/>
      <c r="X528" s="196"/>
      <c r="Y528" s="194"/>
      <c r="Z528" s="196"/>
      <c r="AA528" s="196"/>
      <c r="AB528" s="194"/>
      <c r="AC528" s="196"/>
      <c r="AD528" s="196"/>
      <c r="AE528" s="194"/>
      <c r="AF528" s="196"/>
      <c r="AG528" s="196"/>
      <c r="BI528" s="196"/>
      <c r="BJ528" s="196"/>
      <c r="BK528" s="196"/>
      <c r="BL528" s="196"/>
      <c r="BM528" s="196"/>
      <c r="BN528" s="196"/>
      <c r="BO528" s="196"/>
      <c r="BP528" s="196"/>
      <c r="BQ528" s="196"/>
      <c r="CS528" s="179"/>
      <c r="CT528" s="196"/>
      <c r="CU528" s="196"/>
      <c r="CV528" s="196"/>
      <c r="CY528" s="196"/>
      <c r="CZ528" s="196"/>
      <c r="DA528" s="201"/>
      <c r="DB528" s="221"/>
      <c r="DC528" s="201"/>
      <c r="DZ528" s="299"/>
      <c r="EA528" s="134" t="e">
        <v>#N/A</v>
      </c>
      <c r="EB528" s="130" t="e">
        <v>#N/A</v>
      </c>
      <c r="EC528" s="168" t="e">
        <v>#N/A</v>
      </c>
    </row>
    <row r="529" spans="1:133" x14ac:dyDescent="0.3">
      <c r="A529" s="276" t="s">
        <v>952</v>
      </c>
      <c r="B529" s="242" t="s">
        <v>3009</v>
      </c>
      <c r="C529" s="262"/>
      <c r="D529" s="276" t="s">
        <v>952</v>
      </c>
      <c r="E529" s="262"/>
      <c r="F529" s="262"/>
      <c r="G529" s="262"/>
      <c r="H529" s="282"/>
      <c r="I529" s="262"/>
      <c r="J529" s="262"/>
      <c r="K529" s="262"/>
      <c r="L529" s="262"/>
      <c r="M529" s="262"/>
      <c r="N529" s="262"/>
      <c r="O529" s="196"/>
      <c r="P529" s="194"/>
      <c r="Q529" s="196"/>
      <c r="R529" s="196"/>
      <c r="S529" s="194"/>
      <c r="T529" s="196"/>
      <c r="U529" s="196"/>
      <c r="V529" s="194"/>
      <c r="W529" s="196"/>
      <c r="X529" s="196"/>
      <c r="Y529" s="194"/>
      <c r="Z529" s="196"/>
      <c r="AA529" s="196"/>
      <c r="AB529" s="194"/>
      <c r="AC529" s="196"/>
      <c r="AD529" s="196"/>
      <c r="AE529" s="194"/>
      <c r="AF529" s="196"/>
      <c r="AG529" s="196"/>
      <c r="BI529" s="196"/>
      <c r="BJ529" s="196"/>
      <c r="BK529" s="196"/>
      <c r="BL529" s="196"/>
      <c r="BM529" s="196"/>
      <c r="BN529" s="196"/>
      <c r="BO529" s="196"/>
      <c r="BP529" s="196"/>
      <c r="BQ529" s="196"/>
      <c r="CS529" s="179"/>
      <c r="CT529" s="196"/>
      <c r="CU529" s="196"/>
      <c r="CV529" s="196"/>
      <c r="CY529" s="196"/>
      <c r="CZ529" s="196"/>
      <c r="DA529" s="201"/>
      <c r="DB529" s="221"/>
      <c r="DC529" s="201"/>
      <c r="DZ529" s="299"/>
      <c r="EA529" s="134" t="e">
        <v>#N/A</v>
      </c>
      <c r="EB529" s="130" t="e">
        <v>#N/A</v>
      </c>
      <c r="EC529" s="168" t="e">
        <v>#N/A</v>
      </c>
    </row>
    <row r="530" spans="1:133" x14ac:dyDescent="0.3">
      <c r="A530" s="276" t="s">
        <v>952</v>
      </c>
      <c r="B530" s="242" t="s">
        <v>3010</v>
      </c>
      <c r="C530" s="262"/>
      <c r="D530" s="276" t="s">
        <v>952</v>
      </c>
      <c r="E530" s="262"/>
      <c r="F530" s="262"/>
      <c r="G530" s="262"/>
      <c r="H530" s="282"/>
      <c r="I530" s="262"/>
      <c r="J530" s="262"/>
      <c r="K530" s="262"/>
      <c r="L530" s="262"/>
      <c r="M530" s="262"/>
      <c r="N530" s="262"/>
      <c r="O530" s="196"/>
      <c r="P530" s="194"/>
      <c r="Q530" s="196"/>
      <c r="R530" s="196"/>
      <c r="S530" s="194"/>
      <c r="T530" s="196"/>
      <c r="U530" s="196"/>
      <c r="V530" s="194"/>
      <c r="W530" s="196"/>
      <c r="X530" s="196"/>
      <c r="Y530" s="194"/>
      <c r="Z530" s="196"/>
      <c r="AA530" s="196"/>
      <c r="AB530" s="194"/>
      <c r="AC530" s="196"/>
      <c r="AD530" s="196"/>
      <c r="AE530" s="194"/>
      <c r="AF530" s="196"/>
      <c r="AG530" s="196"/>
      <c r="BI530" s="196"/>
      <c r="BJ530" s="196"/>
      <c r="BK530" s="196"/>
      <c r="BL530" s="196"/>
      <c r="BM530" s="196"/>
      <c r="BN530" s="196"/>
      <c r="BO530" s="196"/>
      <c r="BP530" s="196"/>
      <c r="BQ530" s="196"/>
      <c r="CS530" s="179"/>
      <c r="CT530" s="196"/>
      <c r="CU530" s="196"/>
      <c r="CV530" s="196"/>
      <c r="CY530" s="196"/>
      <c r="CZ530" s="196"/>
      <c r="DA530" s="201"/>
      <c r="DB530" s="221"/>
      <c r="DC530" s="201"/>
      <c r="DZ530" s="299"/>
      <c r="EA530" s="134" t="e">
        <v>#N/A</v>
      </c>
      <c r="EB530" s="130" t="e">
        <v>#N/A</v>
      </c>
      <c r="EC530" s="168" t="e">
        <v>#N/A</v>
      </c>
    </row>
    <row r="531" spans="1:133" x14ac:dyDescent="0.3">
      <c r="A531" s="242"/>
      <c r="B531" s="242" t="s">
        <v>3011</v>
      </c>
      <c r="C531" s="243">
        <v>52705751</v>
      </c>
      <c r="D531" s="242" t="s">
        <v>1130</v>
      </c>
      <c r="E531" s="242" t="s">
        <v>291</v>
      </c>
      <c r="F531" s="242" t="s">
        <v>1131</v>
      </c>
      <c r="G531" s="244">
        <v>45735</v>
      </c>
      <c r="H531" s="245">
        <v>9068901</v>
      </c>
      <c r="I531" s="242" t="s">
        <v>3012</v>
      </c>
      <c r="J531" s="244">
        <v>45735</v>
      </c>
      <c r="K531" s="244">
        <v>45830</v>
      </c>
      <c r="L531" s="242" t="s">
        <v>288</v>
      </c>
      <c r="M531" s="242" t="s">
        <v>288</v>
      </c>
      <c r="N531" s="242" t="s">
        <v>288</v>
      </c>
      <c r="O531" s="286">
        <v>3</v>
      </c>
      <c r="P531" s="245">
        <v>4052062</v>
      </c>
      <c r="Q531" s="304">
        <v>45735</v>
      </c>
      <c r="R531" s="287">
        <v>45777</v>
      </c>
      <c r="S531" s="245">
        <v>2894330</v>
      </c>
      <c r="T531" s="287">
        <v>45778</v>
      </c>
      <c r="U531" s="287">
        <v>45808</v>
      </c>
      <c r="V531" s="272">
        <v>2122509</v>
      </c>
      <c r="W531" s="287">
        <v>45809</v>
      </c>
      <c r="X531" s="287">
        <v>45830</v>
      </c>
      <c r="Y531" s="245"/>
      <c r="Z531" s="287"/>
      <c r="AA531" s="287"/>
      <c r="AB531" s="245"/>
      <c r="AC531" s="287"/>
      <c r="AD531" s="287"/>
      <c r="AE531" s="272"/>
      <c r="AF531" s="287"/>
      <c r="AG531" s="287"/>
      <c r="BI531" s="284" t="s">
        <v>278</v>
      </c>
      <c r="BJ531" s="285" t="s">
        <v>332</v>
      </c>
      <c r="BK531" s="284" t="s">
        <v>280</v>
      </c>
      <c r="BL531" s="286">
        <v>604</v>
      </c>
      <c r="BM531" s="287">
        <v>45735.694363425922</v>
      </c>
      <c r="BN531" s="288">
        <v>26753615</v>
      </c>
      <c r="BO531" s="285">
        <v>2155</v>
      </c>
      <c r="BP531" s="287">
        <v>45735.931550925925</v>
      </c>
      <c r="BQ531" s="289">
        <v>9068901</v>
      </c>
      <c r="CS531" s="292" t="s">
        <v>1132</v>
      </c>
      <c r="CT531" s="290">
        <v>52705751.899999999</v>
      </c>
      <c r="CU531" s="285">
        <v>54</v>
      </c>
      <c r="CV531" s="285" t="s">
        <v>1133</v>
      </c>
      <c r="CY531" s="284">
        <v>8299</v>
      </c>
      <c r="CZ531" s="284" t="s">
        <v>290</v>
      </c>
      <c r="DA531" s="201">
        <f t="shared" ref="DA531:DA594" si="30">P531+S531+V531+Y531+AB531+AE531+AH531+AK531+AN531+AQ531+AT531+AW531+AZ531+BC531+BF531</f>
        <v>9068901</v>
      </c>
      <c r="DB531" s="221">
        <f t="shared" ref="DB531:DB594" si="31">H531+BZ531-DA531</f>
        <v>0</v>
      </c>
      <c r="DC531" s="201">
        <f t="shared" ref="DC531:DC594" si="32">BQ531+CF531-DA531</f>
        <v>0</v>
      </c>
      <c r="DZ531" s="299" t="s">
        <v>3013</v>
      </c>
      <c r="EA531" s="291" t="s">
        <v>299</v>
      </c>
      <c r="EB531" s="130">
        <v>17346234</v>
      </c>
      <c r="EC531" s="168">
        <v>45840</v>
      </c>
    </row>
    <row r="532" spans="1:133" x14ac:dyDescent="0.3">
      <c r="A532" s="242"/>
      <c r="B532" s="242" t="s">
        <v>3014</v>
      </c>
      <c r="C532" s="243">
        <v>40390826</v>
      </c>
      <c r="D532" s="242" t="s">
        <v>1134</v>
      </c>
      <c r="E532" s="242" t="s">
        <v>291</v>
      </c>
      <c r="F532" s="242" t="s">
        <v>496</v>
      </c>
      <c r="G532" s="244">
        <v>45735</v>
      </c>
      <c r="H532" s="245">
        <v>12546954</v>
      </c>
      <c r="I532" s="242" t="s">
        <v>3015</v>
      </c>
      <c r="J532" s="244">
        <v>45735</v>
      </c>
      <c r="K532" s="244">
        <v>45852</v>
      </c>
      <c r="L532" s="242" t="s">
        <v>288</v>
      </c>
      <c r="M532" s="242" t="s">
        <v>288</v>
      </c>
      <c r="N532" s="242" t="s">
        <v>288</v>
      </c>
      <c r="O532" s="286">
        <v>4</v>
      </c>
      <c r="P532" s="245">
        <v>4542863</v>
      </c>
      <c r="Q532" s="304">
        <v>45735</v>
      </c>
      <c r="R532" s="287">
        <v>45777</v>
      </c>
      <c r="S532" s="245">
        <v>3244902</v>
      </c>
      <c r="T532" s="287">
        <v>45778</v>
      </c>
      <c r="U532" s="287">
        <v>45808</v>
      </c>
      <c r="V532" s="245">
        <v>3244902</v>
      </c>
      <c r="W532" s="287">
        <v>45809</v>
      </c>
      <c r="X532" s="287">
        <v>45838</v>
      </c>
      <c r="Y532" s="272">
        <v>1514287</v>
      </c>
      <c r="Z532" s="287">
        <v>45839</v>
      </c>
      <c r="AA532" s="287">
        <v>45852</v>
      </c>
      <c r="AB532" s="245"/>
      <c r="AC532" s="287"/>
      <c r="AD532" s="287"/>
      <c r="AE532" s="272"/>
      <c r="AF532" s="287"/>
      <c r="AG532" s="287"/>
      <c r="BI532" s="284" t="s">
        <v>278</v>
      </c>
      <c r="BJ532" s="285" t="s">
        <v>332</v>
      </c>
      <c r="BK532" s="284" t="s">
        <v>280</v>
      </c>
      <c r="BL532" s="286">
        <v>604</v>
      </c>
      <c r="BM532" s="287">
        <v>45735.694363425922</v>
      </c>
      <c r="BN532" s="288">
        <v>26753615</v>
      </c>
      <c r="BO532" s="285">
        <v>2156</v>
      </c>
      <c r="BP532" s="287">
        <v>45735.931863425925</v>
      </c>
      <c r="BQ532" s="289">
        <v>12546954</v>
      </c>
      <c r="CS532" s="292" t="s">
        <v>3016</v>
      </c>
      <c r="CT532" s="290">
        <v>40390826.399999999</v>
      </c>
      <c r="CU532" s="285">
        <v>504</v>
      </c>
      <c r="CV532" s="285" t="s">
        <v>763</v>
      </c>
      <c r="CY532" s="284">
        <v>6920</v>
      </c>
      <c r="CZ532" s="284" t="s">
        <v>289</v>
      </c>
      <c r="DA532" s="201">
        <f t="shared" si="30"/>
        <v>12546954</v>
      </c>
      <c r="DB532" s="221">
        <f t="shared" si="31"/>
        <v>0</v>
      </c>
      <c r="DC532" s="201">
        <f t="shared" si="32"/>
        <v>0</v>
      </c>
      <c r="DZ532" s="318" t="s">
        <v>3017</v>
      </c>
      <c r="EA532" s="467" t="s">
        <v>1082</v>
      </c>
      <c r="EB532" s="130">
        <v>17346234</v>
      </c>
      <c r="EC532" s="168">
        <v>45852</v>
      </c>
    </row>
    <row r="533" spans="1:133" x14ac:dyDescent="0.3">
      <c r="A533" s="242"/>
      <c r="B533" s="242" t="s">
        <v>3018</v>
      </c>
      <c r="C533" s="243">
        <v>79739768</v>
      </c>
      <c r="D533" s="242" t="s">
        <v>1135</v>
      </c>
      <c r="E533" s="242" t="s">
        <v>291</v>
      </c>
      <c r="F533" s="242" t="s">
        <v>382</v>
      </c>
      <c r="G533" s="244">
        <v>45735</v>
      </c>
      <c r="H533" s="245">
        <v>12546954</v>
      </c>
      <c r="I533" s="242" t="s">
        <v>3015</v>
      </c>
      <c r="J533" s="244">
        <v>45735</v>
      </c>
      <c r="K533" s="244">
        <v>45852</v>
      </c>
      <c r="L533" s="242" t="s">
        <v>288</v>
      </c>
      <c r="M533" s="242" t="s">
        <v>288</v>
      </c>
      <c r="N533" s="242" t="s">
        <v>288</v>
      </c>
      <c r="O533" s="286">
        <v>4</v>
      </c>
      <c r="P533" s="245">
        <v>4542863</v>
      </c>
      <c r="Q533" s="304">
        <v>45735</v>
      </c>
      <c r="R533" s="287">
        <v>45777</v>
      </c>
      <c r="S533" s="245">
        <v>3244902</v>
      </c>
      <c r="T533" s="287">
        <v>45778</v>
      </c>
      <c r="U533" s="287">
        <v>45808</v>
      </c>
      <c r="V533" s="245">
        <v>3244902</v>
      </c>
      <c r="W533" s="287">
        <v>45809</v>
      </c>
      <c r="X533" s="287">
        <v>45838</v>
      </c>
      <c r="Y533" s="272">
        <v>1514287</v>
      </c>
      <c r="Z533" s="287">
        <v>45839</v>
      </c>
      <c r="AA533" s="287">
        <v>45852</v>
      </c>
      <c r="AB533" s="245"/>
      <c r="AC533" s="287"/>
      <c r="AD533" s="287"/>
      <c r="AE533" s="272"/>
      <c r="AF533" s="287"/>
      <c r="AG533" s="287"/>
      <c r="BI533" s="285" t="s">
        <v>437</v>
      </c>
      <c r="BJ533" s="285" t="s">
        <v>438</v>
      </c>
      <c r="BK533" s="285" t="s">
        <v>276</v>
      </c>
      <c r="BL533" s="286">
        <v>603</v>
      </c>
      <c r="BM533" s="287">
        <v>45735.684166666666</v>
      </c>
      <c r="BN533" s="288">
        <v>12546954</v>
      </c>
      <c r="BO533" s="285">
        <v>2145</v>
      </c>
      <c r="BP533" s="287">
        <v>45735.687627314815</v>
      </c>
      <c r="BQ533" s="289">
        <v>12546954</v>
      </c>
      <c r="CS533" s="292" t="s">
        <v>1136</v>
      </c>
      <c r="CT533" s="290">
        <v>79739768.799999997</v>
      </c>
      <c r="CU533" s="285">
        <v>761</v>
      </c>
      <c r="CV533" s="285" t="s">
        <v>452</v>
      </c>
      <c r="CY533" s="297">
        <v>9511</v>
      </c>
      <c r="CZ533" s="273" t="s">
        <v>932</v>
      </c>
      <c r="DA533" s="201">
        <f t="shared" si="30"/>
        <v>12546954</v>
      </c>
      <c r="DB533" s="221">
        <f t="shared" si="31"/>
        <v>0</v>
      </c>
      <c r="DC533" s="201">
        <f t="shared" si="32"/>
        <v>0</v>
      </c>
      <c r="DZ533" s="318" t="s">
        <v>3019</v>
      </c>
      <c r="EA533" s="291"/>
      <c r="EB533" s="130">
        <v>86057944</v>
      </c>
      <c r="EC533" s="168">
        <v>45852</v>
      </c>
    </row>
    <row r="534" spans="1:133" x14ac:dyDescent="0.3">
      <c r="A534" s="242"/>
      <c r="B534" s="242" t="s">
        <v>3020</v>
      </c>
      <c r="C534" s="243">
        <v>1121828357</v>
      </c>
      <c r="D534" s="249" t="s">
        <v>1137</v>
      </c>
      <c r="E534" s="242" t="s">
        <v>291</v>
      </c>
      <c r="F534" s="242" t="s">
        <v>3021</v>
      </c>
      <c r="G534" s="244">
        <v>45735</v>
      </c>
      <c r="H534" s="245">
        <v>8761235</v>
      </c>
      <c r="I534" s="242" t="s">
        <v>3022</v>
      </c>
      <c r="J534" s="244">
        <v>45735</v>
      </c>
      <c r="K534" s="244">
        <v>45816</v>
      </c>
      <c r="L534" s="242" t="s">
        <v>288</v>
      </c>
      <c r="M534" s="242" t="s">
        <v>288</v>
      </c>
      <c r="N534" s="242" t="s">
        <v>288</v>
      </c>
      <c r="O534" s="286">
        <v>3</v>
      </c>
      <c r="P534" s="245">
        <v>4651026</v>
      </c>
      <c r="Q534" s="304">
        <v>45735</v>
      </c>
      <c r="R534" s="287">
        <v>45777</v>
      </c>
      <c r="S534" s="245">
        <v>3244902</v>
      </c>
      <c r="T534" s="287">
        <v>45778</v>
      </c>
      <c r="U534" s="287">
        <v>45808</v>
      </c>
      <c r="V534" s="272">
        <v>865307</v>
      </c>
      <c r="W534" s="287">
        <v>45809</v>
      </c>
      <c r="X534" s="287">
        <v>45816</v>
      </c>
      <c r="Y534" s="245"/>
      <c r="Z534" s="287"/>
      <c r="AA534" s="287"/>
      <c r="AB534" s="245"/>
      <c r="AC534" s="287"/>
      <c r="AD534" s="287"/>
      <c r="AE534" s="272"/>
      <c r="AF534" s="287"/>
      <c r="AG534" s="287"/>
      <c r="BI534" s="296" t="s">
        <v>299</v>
      </c>
      <c r="BJ534" s="273" t="s">
        <v>1415</v>
      </c>
      <c r="BK534" s="296" t="s">
        <v>1416</v>
      </c>
      <c r="BL534" s="286">
        <v>575</v>
      </c>
      <c r="BM534" s="287">
        <v>45733.716898148145</v>
      </c>
      <c r="BN534" s="288">
        <v>8761235</v>
      </c>
      <c r="BO534" s="285">
        <v>2141</v>
      </c>
      <c r="BP534" s="287">
        <v>45735.655891203707</v>
      </c>
      <c r="BQ534" s="289">
        <v>8761235</v>
      </c>
      <c r="CS534" s="292" t="s">
        <v>3023</v>
      </c>
      <c r="CT534" s="290">
        <v>1121828357</v>
      </c>
      <c r="CU534" s="285">
        <v>679</v>
      </c>
      <c r="CV534" s="285" t="s">
        <v>3024</v>
      </c>
      <c r="CY534" s="284">
        <v>7490</v>
      </c>
      <c r="CZ534" s="284" t="s">
        <v>290</v>
      </c>
      <c r="DA534" s="201">
        <f t="shared" si="30"/>
        <v>8761235</v>
      </c>
      <c r="DB534" s="221">
        <f t="shared" si="31"/>
        <v>0</v>
      </c>
      <c r="DC534" s="201">
        <f t="shared" si="32"/>
        <v>0</v>
      </c>
      <c r="DZ534" s="318" t="s">
        <v>3025</v>
      </c>
      <c r="EA534" s="285"/>
      <c r="EB534" s="130">
        <v>40382398</v>
      </c>
      <c r="EC534" s="168">
        <v>45840</v>
      </c>
    </row>
    <row r="535" spans="1:133" x14ac:dyDescent="0.3">
      <c r="A535" s="242"/>
      <c r="B535" s="242" t="s">
        <v>3026</v>
      </c>
      <c r="C535" s="248">
        <v>65812615</v>
      </c>
      <c r="D535" s="319" t="s">
        <v>3027</v>
      </c>
      <c r="E535" s="242" t="s">
        <v>291</v>
      </c>
      <c r="F535" s="247" t="s">
        <v>3028</v>
      </c>
      <c r="G535" s="244">
        <v>45735</v>
      </c>
      <c r="H535" s="245">
        <v>7244906</v>
      </c>
      <c r="I535" s="242" t="s">
        <v>3029</v>
      </c>
      <c r="J535" s="244">
        <v>45735</v>
      </c>
      <c r="K535" s="244">
        <v>45806</v>
      </c>
      <c r="L535" s="242" t="s">
        <v>288</v>
      </c>
      <c r="M535" s="242" t="s">
        <v>288</v>
      </c>
      <c r="N535" s="242" t="s">
        <v>288</v>
      </c>
      <c r="O535" s="286">
        <v>2</v>
      </c>
      <c r="P535" s="245">
        <v>4285719</v>
      </c>
      <c r="Q535" s="304">
        <v>45735</v>
      </c>
      <c r="R535" s="287">
        <v>45777</v>
      </c>
      <c r="S535" s="272">
        <v>2959187</v>
      </c>
      <c r="T535" s="287">
        <v>45778</v>
      </c>
      <c r="U535" s="287">
        <v>45806</v>
      </c>
      <c r="V535" s="245"/>
      <c r="W535" s="287"/>
      <c r="X535" s="287"/>
      <c r="Y535" s="245"/>
      <c r="Z535" s="287"/>
      <c r="AA535" s="287"/>
      <c r="AB535" s="245"/>
      <c r="AC535" s="287"/>
      <c r="AD535" s="287"/>
      <c r="AE535" s="272"/>
      <c r="AF535" s="287"/>
      <c r="AG535" s="287"/>
      <c r="BI535" s="468" t="s">
        <v>274</v>
      </c>
      <c r="BJ535" s="187" t="s">
        <v>1181</v>
      </c>
      <c r="BK535" s="185" t="s">
        <v>1182</v>
      </c>
      <c r="BL535" s="286">
        <v>501</v>
      </c>
      <c r="BM535" s="287">
        <v>45727.455937500003</v>
      </c>
      <c r="BN535" s="288">
        <v>7244906</v>
      </c>
      <c r="BO535" s="285">
        <v>2142</v>
      </c>
      <c r="BP535" s="287">
        <v>45735.656226851854</v>
      </c>
      <c r="BQ535" s="289">
        <v>7244906</v>
      </c>
      <c r="CS535" s="469" t="s">
        <v>3030</v>
      </c>
      <c r="CT535" s="470">
        <v>65812615</v>
      </c>
      <c r="CU535" s="285">
        <v>661</v>
      </c>
      <c r="CV535" s="285" t="s">
        <v>3031</v>
      </c>
      <c r="CY535" s="471">
        <v>8299</v>
      </c>
      <c r="CZ535" s="471" t="s">
        <v>290</v>
      </c>
      <c r="DA535" s="201">
        <f t="shared" si="30"/>
        <v>7244906</v>
      </c>
      <c r="DB535" s="221">
        <f t="shared" si="31"/>
        <v>0</v>
      </c>
      <c r="DC535" s="201">
        <f t="shared" si="32"/>
        <v>0</v>
      </c>
      <c r="DZ535" s="318" t="s">
        <v>3032</v>
      </c>
      <c r="EA535" s="285"/>
      <c r="EB535" s="130">
        <v>12191587</v>
      </c>
      <c r="EC535" s="168">
        <v>45901</v>
      </c>
    </row>
    <row r="536" spans="1:133" x14ac:dyDescent="0.3">
      <c r="A536" s="242"/>
      <c r="B536" s="242" t="s">
        <v>3033</v>
      </c>
      <c r="C536" s="243">
        <v>1121931859</v>
      </c>
      <c r="D536" s="242" t="s">
        <v>1138</v>
      </c>
      <c r="E536" s="242" t="s">
        <v>292</v>
      </c>
      <c r="F536" s="242" t="s">
        <v>3034</v>
      </c>
      <c r="G536" s="244">
        <v>45735</v>
      </c>
      <c r="H536" s="245">
        <v>19464000</v>
      </c>
      <c r="I536" s="242" t="s">
        <v>294</v>
      </c>
      <c r="J536" s="244">
        <v>45735</v>
      </c>
      <c r="K536" s="244">
        <v>45918</v>
      </c>
      <c r="L536" s="242" t="s">
        <v>288</v>
      </c>
      <c r="M536" s="242" t="s">
        <v>288</v>
      </c>
      <c r="N536" s="242" t="s">
        <v>288</v>
      </c>
      <c r="O536" s="286">
        <v>6</v>
      </c>
      <c r="P536" s="245">
        <v>4541600</v>
      </c>
      <c r="Q536" s="304">
        <v>45735</v>
      </c>
      <c r="R536" s="287">
        <v>45777</v>
      </c>
      <c r="S536" s="245">
        <v>3244000</v>
      </c>
      <c r="T536" s="287">
        <v>45778</v>
      </c>
      <c r="U536" s="287">
        <v>45808</v>
      </c>
      <c r="V536" s="245">
        <v>3244000</v>
      </c>
      <c r="W536" s="287">
        <v>45809</v>
      </c>
      <c r="X536" s="287">
        <v>45838</v>
      </c>
      <c r="Y536" s="245">
        <v>3244000</v>
      </c>
      <c r="Z536" s="287">
        <v>45839</v>
      </c>
      <c r="AA536" s="287">
        <v>45869</v>
      </c>
      <c r="AB536" s="245">
        <v>3244000</v>
      </c>
      <c r="AC536" s="287">
        <v>45870</v>
      </c>
      <c r="AD536" s="287">
        <v>45900</v>
      </c>
      <c r="AE536" s="272">
        <v>1946400</v>
      </c>
      <c r="AF536" s="287">
        <v>45901</v>
      </c>
      <c r="AG536" s="287">
        <v>45918</v>
      </c>
      <c r="BI536" s="472" t="s">
        <v>277</v>
      </c>
      <c r="BJ536" s="285" t="s">
        <v>3035</v>
      </c>
      <c r="BK536" s="472" t="s">
        <v>272</v>
      </c>
      <c r="BL536" s="286">
        <v>505</v>
      </c>
      <c r="BM536" s="287">
        <v>45727.685520833336</v>
      </c>
      <c r="BN536" s="288">
        <v>19464000</v>
      </c>
      <c r="BO536" s="285">
        <v>2143</v>
      </c>
      <c r="BP536" s="287">
        <v>45735.656527777777</v>
      </c>
      <c r="BQ536" s="289">
        <v>19464000</v>
      </c>
      <c r="CS536" s="292" t="s">
        <v>3036</v>
      </c>
      <c r="CT536" s="290">
        <v>1121931859</v>
      </c>
      <c r="CU536" s="285">
        <v>735</v>
      </c>
      <c r="CV536" s="285" t="s">
        <v>786</v>
      </c>
      <c r="CY536" s="284">
        <v>7490</v>
      </c>
      <c r="CZ536" s="284" t="s">
        <v>290</v>
      </c>
      <c r="DA536" s="201">
        <f t="shared" si="30"/>
        <v>19464000</v>
      </c>
      <c r="DB536" s="221">
        <f t="shared" si="31"/>
        <v>0</v>
      </c>
      <c r="DC536" s="201">
        <f t="shared" si="32"/>
        <v>0</v>
      </c>
      <c r="DZ536" s="318" t="s">
        <v>3037</v>
      </c>
      <c r="EA536" s="473"/>
      <c r="EB536" s="130">
        <v>86075143</v>
      </c>
      <c r="EC536" s="168">
        <v>45930</v>
      </c>
    </row>
    <row r="537" spans="1:133" x14ac:dyDescent="0.3">
      <c r="A537" s="242"/>
      <c r="B537" s="242" t="s">
        <v>3038</v>
      </c>
      <c r="C537" s="243">
        <v>1123562312</v>
      </c>
      <c r="D537" s="249" t="s">
        <v>1139</v>
      </c>
      <c r="E537" s="242" t="s">
        <v>292</v>
      </c>
      <c r="F537" s="242" t="s">
        <v>1140</v>
      </c>
      <c r="G537" s="244">
        <v>45735</v>
      </c>
      <c r="H537" s="245">
        <v>5137760</v>
      </c>
      <c r="I537" s="242" t="s">
        <v>1431</v>
      </c>
      <c r="J537" s="244">
        <v>45735</v>
      </c>
      <c r="K537" s="244">
        <v>45815</v>
      </c>
      <c r="L537" s="242" t="s">
        <v>288</v>
      </c>
      <c r="M537" s="242" t="s">
        <v>288</v>
      </c>
      <c r="N537" s="242" t="s">
        <v>288</v>
      </c>
      <c r="O537" s="286">
        <v>3</v>
      </c>
      <c r="P537" s="245">
        <v>2761546</v>
      </c>
      <c r="Q537" s="304">
        <v>45735</v>
      </c>
      <c r="R537" s="287">
        <v>45777</v>
      </c>
      <c r="S537" s="245">
        <v>1926660</v>
      </c>
      <c r="T537" s="287">
        <v>45778</v>
      </c>
      <c r="U537" s="287">
        <v>45808</v>
      </c>
      <c r="V537" s="272">
        <v>449554</v>
      </c>
      <c r="W537" s="287">
        <v>45809</v>
      </c>
      <c r="X537" s="287">
        <v>45815</v>
      </c>
      <c r="Y537" s="245"/>
      <c r="Z537" s="287"/>
      <c r="AA537" s="287"/>
      <c r="AB537" s="245"/>
      <c r="AC537" s="287"/>
      <c r="AD537" s="287"/>
      <c r="AE537" s="272"/>
      <c r="AF537" s="287"/>
      <c r="AG537" s="287"/>
      <c r="BI537" s="284" t="s">
        <v>278</v>
      </c>
      <c r="BJ537" s="285" t="s">
        <v>332</v>
      </c>
      <c r="BK537" s="284" t="s">
        <v>280</v>
      </c>
      <c r="BL537" s="286">
        <v>604</v>
      </c>
      <c r="BM537" s="287">
        <v>45735.694363425922</v>
      </c>
      <c r="BN537" s="288">
        <v>26753615</v>
      </c>
      <c r="BO537" s="285">
        <v>2154</v>
      </c>
      <c r="BP537" s="287">
        <v>45735.931122685186</v>
      </c>
      <c r="BQ537" s="289">
        <v>5137760</v>
      </c>
      <c r="CS537" s="285" t="s">
        <v>933</v>
      </c>
      <c r="CT537" s="465">
        <v>1123562312.0999999</v>
      </c>
      <c r="CU537" s="285">
        <v>504</v>
      </c>
      <c r="CV537" s="285" t="s">
        <v>760</v>
      </c>
      <c r="CY537" s="284">
        <v>7490</v>
      </c>
      <c r="CZ537" s="284" t="s">
        <v>290</v>
      </c>
      <c r="DA537" s="201">
        <f t="shared" si="30"/>
        <v>5137760</v>
      </c>
      <c r="DB537" s="221">
        <f t="shared" si="31"/>
        <v>0</v>
      </c>
      <c r="DC537" s="201">
        <f t="shared" si="32"/>
        <v>0</v>
      </c>
      <c r="DZ537" s="299" t="s">
        <v>3039</v>
      </c>
      <c r="EA537" s="466" t="s">
        <v>295</v>
      </c>
      <c r="EB537" s="130">
        <v>17346234</v>
      </c>
      <c r="EC537" s="168">
        <v>45840</v>
      </c>
    </row>
    <row r="538" spans="1:133" x14ac:dyDescent="0.3">
      <c r="A538" s="242"/>
      <c r="B538" s="242" t="s">
        <v>3040</v>
      </c>
      <c r="C538" s="243">
        <v>43615366</v>
      </c>
      <c r="D538" s="242" t="s">
        <v>835</v>
      </c>
      <c r="E538" s="242" t="s">
        <v>291</v>
      </c>
      <c r="F538" s="242" t="s">
        <v>2419</v>
      </c>
      <c r="G538" s="244">
        <v>45735</v>
      </c>
      <c r="H538" s="245">
        <v>15160902</v>
      </c>
      <c r="I538" s="242" t="s">
        <v>3015</v>
      </c>
      <c r="J538" s="244">
        <v>45735</v>
      </c>
      <c r="K538" s="244">
        <v>45852</v>
      </c>
      <c r="L538" s="242" t="s">
        <v>288</v>
      </c>
      <c r="M538" s="242" t="s">
        <v>288</v>
      </c>
      <c r="N538" s="242" t="s">
        <v>288</v>
      </c>
      <c r="O538" s="286">
        <v>4</v>
      </c>
      <c r="P538" s="245">
        <v>5489292</v>
      </c>
      <c r="Q538" s="304">
        <v>45735</v>
      </c>
      <c r="R538" s="287">
        <v>45777</v>
      </c>
      <c r="S538" s="245">
        <v>3920923</v>
      </c>
      <c r="T538" s="287">
        <v>45778</v>
      </c>
      <c r="U538" s="287">
        <v>45808</v>
      </c>
      <c r="V538" s="245">
        <v>3920923</v>
      </c>
      <c r="W538" s="287">
        <v>45809</v>
      </c>
      <c r="X538" s="287">
        <v>45838</v>
      </c>
      <c r="Y538" s="272">
        <v>1829764</v>
      </c>
      <c r="Z538" s="287">
        <v>45839</v>
      </c>
      <c r="AA538" s="287">
        <v>45852</v>
      </c>
      <c r="AB538" s="245"/>
      <c r="AC538" s="287"/>
      <c r="AD538" s="287"/>
      <c r="AE538" s="272"/>
      <c r="AF538" s="287"/>
      <c r="AG538" s="287"/>
      <c r="BI538" s="464" t="s">
        <v>275</v>
      </c>
      <c r="BJ538" s="464" t="s">
        <v>283</v>
      </c>
      <c r="BK538" s="464" t="s">
        <v>276</v>
      </c>
      <c r="BL538" s="286">
        <v>602</v>
      </c>
      <c r="BM538" s="287">
        <v>45735.676215277781</v>
      </c>
      <c r="BN538" s="288">
        <v>15160902</v>
      </c>
      <c r="BO538" s="285">
        <v>2144</v>
      </c>
      <c r="BP538" s="287">
        <v>45735.680555555555</v>
      </c>
      <c r="BQ538" s="289">
        <v>15160902</v>
      </c>
      <c r="CS538" s="463" t="s">
        <v>2505</v>
      </c>
      <c r="CT538" s="290">
        <v>43615366</v>
      </c>
      <c r="CU538" s="285">
        <v>764</v>
      </c>
      <c r="CV538" s="285" t="s">
        <v>357</v>
      </c>
      <c r="CY538" s="284">
        <v>7490</v>
      </c>
      <c r="CZ538" s="284" t="s">
        <v>290</v>
      </c>
      <c r="DA538" s="201">
        <f t="shared" si="30"/>
        <v>15160902</v>
      </c>
      <c r="DB538" s="221">
        <f t="shared" si="31"/>
        <v>0</v>
      </c>
      <c r="DC538" s="201">
        <f t="shared" si="32"/>
        <v>0</v>
      </c>
      <c r="DZ538" s="299" t="s">
        <v>3041</v>
      </c>
      <c r="EA538" s="285"/>
      <c r="EB538" s="130">
        <v>86074342</v>
      </c>
      <c r="EC538" s="168">
        <v>45852</v>
      </c>
    </row>
    <row r="539" spans="1:133" x14ac:dyDescent="0.3">
      <c r="A539" s="276" t="s">
        <v>952</v>
      </c>
      <c r="B539" s="194" t="s">
        <v>3042</v>
      </c>
      <c r="C539" s="262"/>
      <c r="D539" s="276" t="s">
        <v>952</v>
      </c>
      <c r="E539" s="262"/>
      <c r="F539" s="262"/>
      <c r="G539" s="262"/>
      <c r="H539" s="282"/>
      <c r="I539" s="262"/>
      <c r="J539" s="262"/>
      <c r="K539" s="262"/>
      <c r="L539" s="262"/>
      <c r="M539" s="262"/>
      <c r="N539" s="262"/>
      <c r="O539" s="196"/>
      <c r="P539" s="194"/>
      <c r="Q539" s="196"/>
      <c r="R539" s="196"/>
      <c r="S539" s="194"/>
      <c r="T539" s="196"/>
      <c r="U539" s="196"/>
      <c r="V539" s="194"/>
      <c r="W539" s="196"/>
      <c r="X539" s="196"/>
      <c r="Y539" s="194"/>
      <c r="Z539" s="196"/>
      <c r="AA539" s="196"/>
      <c r="AB539" s="194"/>
      <c r="AC539" s="196"/>
      <c r="AD539" s="196"/>
      <c r="AE539" s="194"/>
      <c r="AF539" s="196"/>
      <c r="AG539" s="196"/>
      <c r="BI539" s="196"/>
      <c r="BJ539" s="196"/>
      <c r="BK539" s="196"/>
      <c r="BL539" s="196"/>
      <c r="BM539" s="196"/>
      <c r="BN539" s="196"/>
      <c r="BO539" s="196"/>
      <c r="BP539" s="196"/>
      <c r="BQ539" s="196"/>
      <c r="CS539" s="179"/>
      <c r="CT539" s="196"/>
      <c r="CU539" s="196"/>
      <c r="CV539" s="196"/>
      <c r="CY539" s="196"/>
      <c r="CZ539" s="196"/>
      <c r="DA539" s="201">
        <f t="shared" si="30"/>
        <v>0</v>
      </c>
      <c r="DB539" s="221">
        <f t="shared" si="31"/>
        <v>0</v>
      </c>
      <c r="DC539" s="201">
        <f t="shared" si="32"/>
        <v>0</v>
      </c>
      <c r="DZ539" s="308"/>
      <c r="EA539" s="134" t="e">
        <v>#N/A</v>
      </c>
      <c r="EB539" s="130" t="e">
        <v>#N/A</v>
      </c>
      <c r="EC539" s="168" t="e">
        <v>#N/A</v>
      </c>
    </row>
    <row r="540" spans="1:133" x14ac:dyDescent="0.3">
      <c r="A540" s="276" t="s">
        <v>952</v>
      </c>
      <c r="B540" s="194" t="s">
        <v>3043</v>
      </c>
      <c r="C540" s="262"/>
      <c r="D540" s="276" t="s">
        <v>952</v>
      </c>
      <c r="E540" s="262"/>
      <c r="F540" s="262"/>
      <c r="G540" s="262"/>
      <c r="H540" s="282"/>
      <c r="I540" s="262"/>
      <c r="J540" s="262"/>
      <c r="K540" s="262"/>
      <c r="L540" s="262"/>
      <c r="M540" s="262"/>
      <c r="N540" s="262"/>
      <c r="O540" s="196"/>
      <c r="P540" s="194"/>
      <c r="Q540" s="196"/>
      <c r="R540" s="196"/>
      <c r="S540" s="194"/>
      <c r="T540" s="196"/>
      <c r="U540" s="196"/>
      <c r="V540" s="194"/>
      <c r="W540" s="196"/>
      <c r="X540" s="196"/>
      <c r="Y540" s="194"/>
      <c r="Z540" s="196"/>
      <c r="AA540" s="196"/>
      <c r="AB540" s="194"/>
      <c r="AC540" s="196"/>
      <c r="AD540" s="196"/>
      <c r="AE540" s="194"/>
      <c r="AF540" s="196"/>
      <c r="AG540" s="196"/>
      <c r="BI540" s="196"/>
      <c r="BJ540" s="196"/>
      <c r="BK540" s="196"/>
      <c r="BL540" s="196"/>
      <c r="BM540" s="196"/>
      <c r="BN540" s="196"/>
      <c r="BO540" s="196"/>
      <c r="BP540" s="196"/>
      <c r="BQ540" s="196"/>
      <c r="CS540" s="179"/>
      <c r="CT540" s="196"/>
      <c r="CU540" s="196"/>
      <c r="CV540" s="196"/>
      <c r="CY540" s="196"/>
      <c r="CZ540" s="196"/>
      <c r="DA540" s="201">
        <f t="shared" si="30"/>
        <v>0</v>
      </c>
      <c r="DB540" s="221">
        <f t="shared" si="31"/>
        <v>0</v>
      </c>
      <c r="DC540" s="201">
        <f t="shared" si="32"/>
        <v>0</v>
      </c>
      <c r="DZ540" s="308"/>
      <c r="EA540" s="134" t="e">
        <v>#N/A</v>
      </c>
      <c r="EB540" s="130" t="e">
        <v>#N/A</v>
      </c>
      <c r="EC540" s="168" t="e">
        <v>#N/A</v>
      </c>
    </row>
    <row r="541" spans="1:133" x14ac:dyDescent="0.3">
      <c r="A541" s="276" t="s">
        <v>952</v>
      </c>
      <c r="B541" s="194" t="s">
        <v>3044</v>
      </c>
      <c r="C541" s="262"/>
      <c r="D541" s="276" t="s">
        <v>952</v>
      </c>
      <c r="E541" s="262"/>
      <c r="F541" s="262"/>
      <c r="G541" s="262"/>
      <c r="H541" s="282"/>
      <c r="I541" s="262"/>
      <c r="J541" s="262"/>
      <c r="K541" s="262"/>
      <c r="L541" s="262"/>
      <c r="M541" s="262"/>
      <c r="N541" s="262"/>
      <c r="O541" s="196"/>
      <c r="P541" s="194"/>
      <c r="Q541" s="196"/>
      <c r="R541" s="196"/>
      <c r="S541" s="194"/>
      <c r="T541" s="196"/>
      <c r="U541" s="196"/>
      <c r="V541" s="194"/>
      <c r="W541" s="196"/>
      <c r="X541" s="196"/>
      <c r="Y541" s="194"/>
      <c r="Z541" s="196"/>
      <c r="AA541" s="196"/>
      <c r="AB541" s="194"/>
      <c r="AC541" s="196"/>
      <c r="AD541" s="196"/>
      <c r="AE541" s="194"/>
      <c r="AF541" s="196"/>
      <c r="AG541" s="196"/>
      <c r="BI541" s="196"/>
      <c r="BJ541" s="196"/>
      <c r="BK541" s="196"/>
      <c r="BL541" s="196"/>
      <c r="BM541" s="196"/>
      <c r="BN541" s="196"/>
      <c r="BO541" s="196"/>
      <c r="BP541" s="196"/>
      <c r="BQ541" s="196"/>
      <c r="CS541" s="179"/>
      <c r="CT541" s="196"/>
      <c r="CU541" s="196"/>
      <c r="CV541" s="196"/>
      <c r="CY541" s="196"/>
      <c r="CZ541" s="196"/>
      <c r="DA541" s="201">
        <f t="shared" si="30"/>
        <v>0</v>
      </c>
      <c r="DB541" s="221">
        <f t="shared" si="31"/>
        <v>0</v>
      </c>
      <c r="DC541" s="201">
        <f t="shared" si="32"/>
        <v>0</v>
      </c>
      <c r="DZ541" s="308"/>
      <c r="EA541" s="134" t="e">
        <v>#N/A</v>
      </c>
      <c r="EB541" s="130" t="e">
        <v>#N/A</v>
      </c>
      <c r="EC541" s="168" t="e">
        <v>#N/A</v>
      </c>
    </row>
    <row r="542" spans="1:133" x14ac:dyDescent="0.3">
      <c r="A542" s="276" t="s">
        <v>952</v>
      </c>
      <c r="B542" s="194" t="s">
        <v>3045</v>
      </c>
      <c r="C542" s="262"/>
      <c r="D542" s="276" t="s">
        <v>952</v>
      </c>
      <c r="E542" s="262"/>
      <c r="F542" s="262"/>
      <c r="G542" s="262"/>
      <c r="H542" s="282"/>
      <c r="I542" s="262"/>
      <c r="J542" s="262"/>
      <c r="K542" s="262"/>
      <c r="L542" s="262"/>
      <c r="M542" s="262"/>
      <c r="N542" s="262"/>
      <c r="O542" s="196"/>
      <c r="P542" s="194"/>
      <c r="Q542" s="196"/>
      <c r="R542" s="196"/>
      <c r="S542" s="194"/>
      <c r="T542" s="196"/>
      <c r="U542" s="196"/>
      <c r="V542" s="194"/>
      <c r="W542" s="196"/>
      <c r="X542" s="196"/>
      <c r="Y542" s="194"/>
      <c r="Z542" s="196"/>
      <c r="AA542" s="196"/>
      <c r="AB542" s="194"/>
      <c r="AC542" s="196"/>
      <c r="AD542" s="196"/>
      <c r="AE542" s="194"/>
      <c r="AF542" s="196"/>
      <c r="AG542" s="196"/>
      <c r="BI542" s="196"/>
      <c r="BJ542" s="196"/>
      <c r="BK542" s="196"/>
      <c r="BL542" s="196"/>
      <c r="BM542" s="196"/>
      <c r="BN542" s="196"/>
      <c r="BO542" s="196"/>
      <c r="BP542" s="196"/>
      <c r="BQ542" s="196"/>
      <c r="CS542" s="179"/>
      <c r="CT542" s="196"/>
      <c r="CU542" s="196"/>
      <c r="CV542" s="196"/>
      <c r="CY542" s="196"/>
      <c r="CZ542" s="196"/>
      <c r="DA542" s="201">
        <f t="shared" si="30"/>
        <v>0</v>
      </c>
      <c r="DB542" s="221">
        <f t="shared" si="31"/>
        <v>0</v>
      </c>
      <c r="DC542" s="201">
        <f t="shared" si="32"/>
        <v>0</v>
      </c>
      <c r="DZ542" s="308"/>
      <c r="EA542" s="134" t="e">
        <v>#N/A</v>
      </c>
      <c r="EB542" s="130" t="e">
        <v>#N/A</v>
      </c>
      <c r="EC542" s="168" t="e">
        <v>#N/A</v>
      </c>
    </row>
    <row r="543" spans="1:133" x14ac:dyDescent="0.3">
      <c r="A543" s="276" t="s">
        <v>952</v>
      </c>
      <c r="B543" s="194" t="s">
        <v>3046</v>
      </c>
      <c r="C543" s="262"/>
      <c r="D543" s="276" t="s">
        <v>952</v>
      </c>
      <c r="E543" s="262"/>
      <c r="F543" s="262"/>
      <c r="G543" s="262"/>
      <c r="H543" s="282"/>
      <c r="I543" s="262"/>
      <c r="J543" s="262"/>
      <c r="K543" s="262"/>
      <c r="L543" s="262"/>
      <c r="M543" s="262"/>
      <c r="N543" s="262"/>
      <c r="O543" s="196"/>
      <c r="P543" s="194"/>
      <c r="Q543" s="196"/>
      <c r="R543" s="196"/>
      <c r="S543" s="194"/>
      <c r="T543" s="196"/>
      <c r="U543" s="196"/>
      <c r="V543" s="194"/>
      <c r="W543" s="196"/>
      <c r="X543" s="196"/>
      <c r="Y543" s="194"/>
      <c r="Z543" s="196"/>
      <c r="AA543" s="196"/>
      <c r="AB543" s="194"/>
      <c r="AC543" s="196"/>
      <c r="AD543" s="196"/>
      <c r="AE543" s="194"/>
      <c r="AF543" s="196"/>
      <c r="AG543" s="196"/>
      <c r="BI543" s="196"/>
      <c r="BJ543" s="196"/>
      <c r="BK543" s="196"/>
      <c r="BL543" s="196"/>
      <c r="BM543" s="196"/>
      <c r="BN543" s="196"/>
      <c r="BO543" s="196"/>
      <c r="BP543" s="196"/>
      <c r="BQ543" s="196"/>
      <c r="CS543" s="179"/>
      <c r="CT543" s="196"/>
      <c r="CU543" s="196"/>
      <c r="CV543" s="196"/>
      <c r="CY543" s="196"/>
      <c r="CZ543" s="196"/>
      <c r="DA543" s="201">
        <f t="shared" si="30"/>
        <v>0</v>
      </c>
      <c r="DB543" s="221">
        <f t="shared" si="31"/>
        <v>0</v>
      </c>
      <c r="DC543" s="201">
        <f t="shared" si="32"/>
        <v>0</v>
      </c>
      <c r="DZ543" s="308"/>
      <c r="EA543" s="134" t="e">
        <v>#N/A</v>
      </c>
      <c r="EB543" s="130" t="e">
        <v>#N/A</v>
      </c>
      <c r="EC543" s="168" t="e">
        <v>#N/A</v>
      </c>
    </row>
    <row r="544" spans="1:133" x14ac:dyDescent="0.3">
      <c r="A544" s="276" t="s">
        <v>952</v>
      </c>
      <c r="B544" s="194" t="s">
        <v>3047</v>
      </c>
      <c r="C544" s="262"/>
      <c r="D544" s="276" t="s">
        <v>952</v>
      </c>
      <c r="E544" s="262"/>
      <c r="F544" s="262"/>
      <c r="G544" s="262"/>
      <c r="H544" s="282"/>
      <c r="I544" s="262"/>
      <c r="J544" s="262"/>
      <c r="K544" s="262"/>
      <c r="L544" s="262"/>
      <c r="M544" s="262"/>
      <c r="N544" s="262"/>
      <c r="O544" s="196"/>
      <c r="P544" s="194"/>
      <c r="Q544" s="196"/>
      <c r="R544" s="196"/>
      <c r="S544" s="194"/>
      <c r="T544" s="196"/>
      <c r="U544" s="196"/>
      <c r="V544" s="194"/>
      <c r="W544" s="196"/>
      <c r="X544" s="196"/>
      <c r="Y544" s="194"/>
      <c r="Z544" s="196"/>
      <c r="AA544" s="196"/>
      <c r="AB544" s="194"/>
      <c r="AC544" s="196"/>
      <c r="AD544" s="196"/>
      <c r="AE544" s="194"/>
      <c r="AF544" s="196"/>
      <c r="AG544" s="196"/>
      <c r="BI544" s="196"/>
      <c r="BJ544" s="196"/>
      <c r="BK544" s="196"/>
      <c r="BL544" s="196"/>
      <c r="BM544" s="196"/>
      <c r="BN544" s="196"/>
      <c r="BO544" s="196"/>
      <c r="BP544" s="196"/>
      <c r="BQ544" s="196"/>
      <c r="CS544" s="179"/>
      <c r="CT544" s="196"/>
      <c r="CU544" s="196"/>
      <c r="CV544" s="196"/>
      <c r="CY544" s="196"/>
      <c r="CZ544" s="196"/>
      <c r="DA544" s="201">
        <f t="shared" si="30"/>
        <v>0</v>
      </c>
      <c r="DB544" s="221">
        <f t="shared" si="31"/>
        <v>0</v>
      </c>
      <c r="DC544" s="201">
        <f t="shared" si="32"/>
        <v>0</v>
      </c>
      <c r="DZ544" s="308"/>
      <c r="EA544" s="134" t="e">
        <v>#N/A</v>
      </c>
      <c r="EB544" s="130" t="e">
        <v>#N/A</v>
      </c>
      <c r="EC544" s="168" t="e">
        <v>#N/A</v>
      </c>
    </row>
    <row r="545" spans="1:133" x14ac:dyDescent="0.3">
      <c r="A545" s="276" t="s">
        <v>952</v>
      </c>
      <c r="B545" s="194" t="s">
        <v>3048</v>
      </c>
      <c r="C545" s="262"/>
      <c r="D545" s="276" t="s">
        <v>952</v>
      </c>
      <c r="E545" s="262"/>
      <c r="F545" s="262"/>
      <c r="G545" s="262"/>
      <c r="H545" s="282"/>
      <c r="I545" s="262"/>
      <c r="J545" s="262"/>
      <c r="K545" s="262"/>
      <c r="L545" s="262"/>
      <c r="M545" s="262"/>
      <c r="N545" s="262"/>
      <c r="O545" s="196"/>
      <c r="P545" s="194"/>
      <c r="Q545" s="196"/>
      <c r="R545" s="196"/>
      <c r="S545" s="194"/>
      <c r="T545" s="196"/>
      <c r="U545" s="196"/>
      <c r="V545" s="194"/>
      <c r="W545" s="196"/>
      <c r="X545" s="196"/>
      <c r="Y545" s="194"/>
      <c r="Z545" s="196"/>
      <c r="AA545" s="196"/>
      <c r="AB545" s="194"/>
      <c r="AC545" s="196"/>
      <c r="AD545" s="196"/>
      <c r="AE545" s="194"/>
      <c r="AF545" s="196"/>
      <c r="AG545" s="196"/>
      <c r="BI545" s="196"/>
      <c r="BJ545" s="196"/>
      <c r="BK545" s="196"/>
      <c r="BL545" s="196"/>
      <c r="BM545" s="196"/>
      <c r="BN545" s="196"/>
      <c r="BO545" s="196"/>
      <c r="BP545" s="196"/>
      <c r="BQ545" s="196"/>
      <c r="CS545" s="179"/>
      <c r="CT545" s="196"/>
      <c r="CU545" s="196"/>
      <c r="CV545" s="196"/>
      <c r="CY545" s="196"/>
      <c r="CZ545" s="196"/>
      <c r="DA545" s="201">
        <f t="shared" si="30"/>
        <v>0</v>
      </c>
      <c r="DB545" s="221">
        <f t="shared" si="31"/>
        <v>0</v>
      </c>
      <c r="DC545" s="201">
        <f t="shared" si="32"/>
        <v>0</v>
      </c>
      <c r="DZ545" s="308"/>
      <c r="EA545" s="134" t="e">
        <v>#N/A</v>
      </c>
      <c r="EB545" s="130" t="e">
        <v>#N/A</v>
      </c>
      <c r="EC545" s="168" t="e">
        <v>#N/A</v>
      </c>
    </row>
    <row r="546" spans="1:133" x14ac:dyDescent="0.3">
      <c r="A546" s="276" t="s">
        <v>952</v>
      </c>
      <c r="B546" s="194" t="s">
        <v>3049</v>
      </c>
      <c r="C546" s="262"/>
      <c r="D546" s="276" t="s">
        <v>952</v>
      </c>
      <c r="E546" s="262"/>
      <c r="F546" s="262"/>
      <c r="G546" s="262"/>
      <c r="H546" s="282"/>
      <c r="I546" s="262"/>
      <c r="J546" s="262"/>
      <c r="K546" s="262"/>
      <c r="L546" s="262"/>
      <c r="M546" s="262"/>
      <c r="N546" s="262"/>
      <c r="O546" s="196"/>
      <c r="P546" s="194"/>
      <c r="Q546" s="196"/>
      <c r="R546" s="196"/>
      <c r="S546" s="194"/>
      <c r="T546" s="196"/>
      <c r="U546" s="196"/>
      <c r="V546" s="194"/>
      <c r="W546" s="196"/>
      <c r="X546" s="196"/>
      <c r="Y546" s="194"/>
      <c r="Z546" s="196"/>
      <c r="AA546" s="196"/>
      <c r="AB546" s="194"/>
      <c r="AC546" s="196"/>
      <c r="AD546" s="196"/>
      <c r="AE546" s="194"/>
      <c r="AF546" s="196"/>
      <c r="AG546" s="196"/>
      <c r="BI546" s="196"/>
      <c r="BJ546" s="196"/>
      <c r="BK546" s="196"/>
      <c r="BL546" s="196"/>
      <c r="BM546" s="196"/>
      <c r="BN546" s="196"/>
      <c r="BO546" s="196"/>
      <c r="BP546" s="196"/>
      <c r="BQ546" s="196"/>
      <c r="CS546" s="179"/>
      <c r="CT546" s="196"/>
      <c r="CU546" s="196"/>
      <c r="CV546" s="196"/>
      <c r="CY546" s="196"/>
      <c r="CZ546" s="196"/>
      <c r="DA546" s="201">
        <f t="shared" si="30"/>
        <v>0</v>
      </c>
      <c r="DB546" s="221">
        <f t="shared" si="31"/>
        <v>0</v>
      </c>
      <c r="DC546" s="201">
        <f t="shared" si="32"/>
        <v>0</v>
      </c>
      <c r="DZ546" s="308"/>
      <c r="EA546" s="134" t="e">
        <v>#N/A</v>
      </c>
      <c r="EB546" s="130" t="e">
        <v>#N/A</v>
      </c>
      <c r="EC546" s="168" t="e">
        <v>#N/A</v>
      </c>
    </row>
    <row r="547" spans="1:133" x14ac:dyDescent="0.3">
      <c r="A547" s="276" t="s">
        <v>952</v>
      </c>
      <c r="B547" s="194" t="s">
        <v>3050</v>
      </c>
      <c r="C547" s="262"/>
      <c r="D547" s="276" t="s">
        <v>952</v>
      </c>
      <c r="E547" s="262"/>
      <c r="F547" s="262"/>
      <c r="G547" s="262"/>
      <c r="H547" s="282"/>
      <c r="I547" s="262"/>
      <c r="J547" s="262"/>
      <c r="K547" s="262"/>
      <c r="L547" s="262"/>
      <c r="M547" s="262"/>
      <c r="N547" s="262"/>
      <c r="O547" s="196"/>
      <c r="P547" s="194"/>
      <c r="Q547" s="196"/>
      <c r="R547" s="196"/>
      <c r="S547" s="194"/>
      <c r="T547" s="196"/>
      <c r="U547" s="196"/>
      <c r="V547" s="194"/>
      <c r="W547" s="196"/>
      <c r="X547" s="196"/>
      <c r="Y547" s="194"/>
      <c r="Z547" s="196"/>
      <c r="AA547" s="196"/>
      <c r="AB547" s="194"/>
      <c r="AC547" s="196"/>
      <c r="AD547" s="196"/>
      <c r="AE547" s="194"/>
      <c r="AF547" s="196"/>
      <c r="AG547" s="196"/>
      <c r="BI547" s="196"/>
      <c r="BJ547" s="196"/>
      <c r="BK547" s="196"/>
      <c r="BL547" s="196"/>
      <c r="BM547" s="196"/>
      <c r="BN547" s="196"/>
      <c r="BO547" s="196"/>
      <c r="BP547" s="196"/>
      <c r="BQ547" s="196"/>
      <c r="CS547" s="179"/>
      <c r="CT547" s="196"/>
      <c r="CU547" s="196"/>
      <c r="CV547" s="196"/>
      <c r="CY547" s="196"/>
      <c r="CZ547" s="196"/>
      <c r="DA547" s="201">
        <f t="shared" si="30"/>
        <v>0</v>
      </c>
      <c r="DB547" s="221">
        <f t="shared" si="31"/>
        <v>0</v>
      </c>
      <c r="DC547" s="201">
        <f t="shared" si="32"/>
        <v>0</v>
      </c>
      <c r="DZ547" s="308"/>
      <c r="EA547" s="134" t="e">
        <v>#N/A</v>
      </c>
      <c r="EB547" s="130" t="e">
        <v>#N/A</v>
      </c>
      <c r="EC547" s="168" t="e">
        <v>#N/A</v>
      </c>
    </row>
    <row r="548" spans="1:133" x14ac:dyDescent="0.3">
      <c r="A548" s="276" t="s">
        <v>952</v>
      </c>
      <c r="B548" s="262" t="s">
        <v>3051</v>
      </c>
      <c r="C548" s="262"/>
      <c r="D548" s="276" t="s">
        <v>952</v>
      </c>
      <c r="E548" s="262"/>
      <c r="F548" s="262"/>
      <c r="G548" s="262"/>
      <c r="H548" s="282"/>
      <c r="I548" s="262"/>
      <c r="J548" s="262"/>
      <c r="K548" s="262"/>
      <c r="L548" s="262"/>
      <c r="M548" s="262"/>
      <c r="N548" s="262"/>
      <c r="O548" s="196"/>
      <c r="P548" s="194"/>
      <c r="Q548" s="196"/>
      <c r="R548" s="196"/>
      <c r="S548" s="194"/>
      <c r="T548" s="196"/>
      <c r="U548" s="196"/>
      <c r="V548" s="194"/>
      <c r="W548" s="196"/>
      <c r="X548" s="196"/>
      <c r="Y548" s="194"/>
      <c r="Z548" s="196"/>
      <c r="AA548" s="196"/>
      <c r="AB548" s="194"/>
      <c r="AC548" s="196"/>
      <c r="AD548" s="196"/>
      <c r="AE548" s="194"/>
      <c r="AF548" s="196"/>
      <c r="AG548" s="196"/>
      <c r="BI548" s="196"/>
      <c r="BJ548" s="196"/>
      <c r="BK548" s="196"/>
      <c r="BL548" s="196"/>
      <c r="BM548" s="196"/>
      <c r="BN548" s="196"/>
      <c r="BO548" s="196"/>
      <c r="BP548" s="196"/>
      <c r="BQ548" s="196"/>
      <c r="CS548" s="179"/>
      <c r="CT548" s="196"/>
      <c r="CU548" s="196"/>
      <c r="CV548" s="196"/>
      <c r="CY548" s="196"/>
      <c r="CZ548" s="196"/>
      <c r="DA548" s="201">
        <f t="shared" si="30"/>
        <v>0</v>
      </c>
      <c r="DB548" s="221">
        <f t="shared" si="31"/>
        <v>0</v>
      </c>
      <c r="DC548" s="201">
        <f t="shared" si="32"/>
        <v>0</v>
      </c>
      <c r="DZ548" s="308"/>
      <c r="EA548" s="134" t="e">
        <v>#N/A</v>
      </c>
      <c r="EB548" s="130" t="e">
        <v>#N/A</v>
      </c>
      <c r="EC548" s="168" t="e">
        <v>#N/A</v>
      </c>
    </row>
    <row r="549" spans="1:133" x14ac:dyDescent="0.3">
      <c r="A549" s="266"/>
      <c r="B549" s="194" t="s">
        <v>3052</v>
      </c>
      <c r="C549" s="251">
        <v>1121868286</v>
      </c>
      <c r="D549" s="186" t="s">
        <v>3053</v>
      </c>
      <c r="E549" s="194" t="s">
        <v>292</v>
      </c>
      <c r="F549" s="194" t="s">
        <v>3054</v>
      </c>
      <c r="G549" s="124">
        <v>45748</v>
      </c>
      <c r="H549" s="131">
        <v>8905451</v>
      </c>
      <c r="I549" s="194" t="s">
        <v>3055</v>
      </c>
      <c r="J549" s="124">
        <v>45748</v>
      </c>
      <c r="K549" s="124">
        <v>45852</v>
      </c>
      <c r="L549" s="194" t="s">
        <v>288</v>
      </c>
      <c r="M549" s="194" t="s">
        <v>288</v>
      </c>
      <c r="N549" s="194" t="s">
        <v>288</v>
      </c>
      <c r="O549" s="209">
        <v>4</v>
      </c>
      <c r="P549" s="131">
        <v>2568880</v>
      </c>
      <c r="Q549" s="190">
        <v>45748</v>
      </c>
      <c r="R549" s="190">
        <v>45777</v>
      </c>
      <c r="S549" s="131">
        <v>2568880</v>
      </c>
      <c r="T549" s="190">
        <v>45778</v>
      </c>
      <c r="U549" s="190">
        <v>45808</v>
      </c>
      <c r="V549" s="131">
        <v>2568880</v>
      </c>
      <c r="W549" s="190">
        <v>45809</v>
      </c>
      <c r="X549" s="190">
        <v>45838</v>
      </c>
      <c r="Y549" s="131">
        <v>1198811</v>
      </c>
      <c r="Z549" s="190">
        <v>45839</v>
      </c>
      <c r="AA549" s="190">
        <v>45852</v>
      </c>
      <c r="AB549" s="131"/>
      <c r="AC549" s="190"/>
      <c r="AD549" s="190"/>
      <c r="AE549" s="131"/>
      <c r="AF549" s="190"/>
      <c r="AG549" s="190"/>
      <c r="AH549" s="131"/>
      <c r="AI549" s="190"/>
      <c r="AJ549" s="190"/>
      <c r="AK549" s="131"/>
      <c r="AL549" s="293"/>
      <c r="AM549" s="189"/>
      <c r="BI549" s="185" t="s">
        <v>270</v>
      </c>
      <c r="BJ549" s="187" t="s">
        <v>713</v>
      </c>
      <c r="BK549" s="185" t="s">
        <v>346</v>
      </c>
      <c r="BL549" s="189">
        <v>702</v>
      </c>
      <c r="BM549" s="190">
        <v>45747.721226851849</v>
      </c>
      <c r="BN549" s="208">
        <v>37676916</v>
      </c>
      <c r="BO549" s="203">
        <v>2346</v>
      </c>
      <c r="BP549" s="190">
        <v>45748.457800925928</v>
      </c>
      <c r="BQ549" s="204">
        <v>8905451</v>
      </c>
      <c r="CS549" s="197" t="s">
        <v>3056</v>
      </c>
      <c r="CT549" s="198">
        <v>1121868286</v>
      </c>
      <c r="CU549" s="203">
        <v>739</v>
      </c>
      <c r="CV549" s="203" t="s">
        <v>782</v>
      </c>
      <c r="CY549" s="227">
        <v>8211</v>
      </c>
      <c r="CZ549" s="188" t="s">
        <v>290</v>
      </c>
      <c r="DA549" s="201">
        <f t="shared" si="30"/>
        <v>8905451</v>
      </c>
      <c r="DB549" s="221">
        <f t="shared" si="31"/>
        <v>0</v>
      </c>
      <c r="DC549" s="201">
        <f t="shared" si="32"/>
        <v>0</v>
      </c>
      <c r="DZ549" s="308" t="s">
        <v>3057</v>
      </c>
      <c r="EA549" s="231"/>
      <c r="EB549" s="130">
        <v>86059594</v>
      </c>
      <c r="EC549" s="168">
        <v>45852</v>
      </c>
    </row>
    <row r="550" spans="1:133" x14ac:dyDescent="0.3">
      <c r="A550" s="266"/>
      <c r="B550" s="194" t="s">
        <v>3058</v>
      </c>
      <c r="C550" s="251">
        <v>1019016622</v>
      </c>
      <c r="D550" s="194" t="s">
        <v>1142</v>
      </c>
      <c r="E550" s="194" t="s">
        <v>291</v>
      </c>
      <c r="F550" s="194" t="s">
        <v>3059</v>
      </c>
      <c r="G550" s="124">
        <v>45748</v>
      </c>
      <c r="H550" s="131">
        <v>11248994</v>
      </c>
      <c r="I550" s="194" t="s">
        <v>3055</v>
      </c>
      <c r="J550" s="124">
        <v>45748</v>
      </c>
      <c r="K550" s="124">
        <v>45852</v>
      </c>
      <c r="L550" s="194" t="s">
        <v>288</v>
      </c>
      <c r="M550" s="194" t="s">
        <v>288</v>
      </c>
      <c r="N550" s="194" t="s">
        <v>288</v>
      </c>
      <c r="O550" s="209">
        <v>4</v>
      </c>
      <c r="P550" s="131">
        <v>3244902</v>
      </c>
      <c r="Q550" s="190">
        <v>45748</v>
      </c>
      <c r="R550" s="190">
        <v>45777</v>
      </c>
      <c r="S550" s="131">
        <v>3244902</v>
      </c>
      <c r="T550" s="190">
        <v>45778</v>
      </c>
      <c r="U550" s="190">
        <v>45808</v>
      </c>
      <c r="V550" s="131">
        <v>3244902</v>
      </c>
      <c r="W550" s="190">
        <v>45809</v>
      </c>
      <c r="X550" s="190">
        <v>45838</v>
      </c>
      <c r="Y550" s="131">
        <v>1514288</v>
      </c>
      <c r="Z550" s="190">
        <v>45839</v>
      </c>
      <c r="AA550" s="190">
        <v>45852</v>
      </c>
      <c r="AB550" s="131"/>
      <c r="AC550" s="190"/>
      <c r="AD550" s="190"/>
      <c r="AE550" s="131"/>
      <c r="AF550" s="190"/>
      <c r="AG550" s="190"/>
      <c r="AH550" s="131"/>
      <c r="AI550" s="190"/>
      <c r="AJ550" s="190"/>
      <c r="AK550" s="131"/>
      <c r="AL550" s="196"/>
      <c r="AM550" s="196"/>
      <c r="BI550" s="185" t="s">
        <v>270</v>
      </c>
      <c r="BJ550" s="187" t="s">
        <v>713</v>
      </c>
      <c r="BK550" s="185" t="s">
        <v>346</v>
      </c>
      <c r="BL550" s="189">
        <v>702</v>
      </c>
      <c r="BM550" s="190">
        <v>45747.721226851849</v>
      </c>
      <c r="BN550" s="208">
        <v>37676916</v>
      </c>
      <c r="BO550" s="203">
        <v>2347</v>
      </c>
      <c r="BP550" s="190">
        <v>45748.458333333336</v>
      </c>
      <c r="BQ550" s="204">
        <v>11248994</v>
      </c>
      <c r="CS550" s="197" t="s">
        <v>3060</v>
      </c>
      <c r="CT550" s="199">
        <v>1019016622</v>
      </c>
      <c r="CU550" s="203">
        <v>739</v>
      </c>
      <c r="CV550" s="203" t="s">
        <v>782</v>
      </c>
      <c r="CY550" s="192">
        <v>7310</v>
      </c>
      <c r="CZ550" s="192" t="s">
        <v>290</v>
      </c>
      <c r="DA550" s="201">
        <f t="shared" si="30"/>
        <v>11248994</v>
      </c>
      <c r="DB550" s="221">
        <f t="shared" si="31"/>
        <v>0</v>
      </c>
      <c r="DC550" s="201">
        <f t="shared" si="32"/>
        <v>0</v>
      </c>
      <c r="DZ550" s="308" t="s">
        <v>3061</v>
      </c>
      <c r="EA550" s="231"/>
      <c r="EB550" s="130">
        <v>86059594</v>
      </c>
      <c r="EC550" s="168">
        <v>45852</v>
      </c>
    </row>
    <row r="551" spans="1:133" x14ac:dyDescent="0.3">
      <c r="A551" s="194"/>
      <c r="B551" s="194" t="s">
        <v>3062</v>
      </c>
      <c r="C551" s="251">
        <v>1071839904</v>
      </c>
      <c r="D551" s="186" t="s">
        <v>1143</v>
      </c>
      <c r="E551" s="194" t="s">
        <v>291</v>
      </c>
      <c r="F551" s="194" t="s">
        <v>1144</v>
      </c>
      <c r="G551" s="124">
        <v>45748</v>
      </c>
      <c r="H551" s="131">
        <v>11248994</v>
      </c>
      <c r="I551" s="194" t="s">
        <v>3055</v>
      </c>
      <c r="J551" s="124">
        <v>45748</v>
      </c>
      <c r="K551" s="124">
        <v>45852</v>
      </c>
      <c r="L551" s="194" t="s">
        <v>288</v>
      </c>
      <c r="M551" s="194" t="s">
        <v>288</v>
      </c>
      <c r="N551" s="194" t="s">
        <v>288</v>
      </c>
      <c r="O551" s="209">
        <v>4</v>
      </c>
      <c r="P551" s="131">
        <v>3244902</v>
      </c>
      <c r="Q551" s="190">
        <v>45748</v>
      </c>
      <c r="R551" s="190">
        <v>45777</v>
      </c>
      <c r="S551" s="131">
        <v>3244902</v>
      </c>
      <c r="T551" s="190">
        <v>45778</v>
      </c>
      <c r="U551" s="190">
        <v>45808</v>
      </c>
      <c r="V551" s="131">
        <v>3244902</v>
      </c>
      <c r="W551" s="190">
        <v>45809</v>
      </c>
      <c r="X551" s="190">
        <v>45838</v>
      </c>
      <c r="Y551" s="131">
        <v>1514288</v>
      </c>
      <c r="Z551" s="190">
        <v>45839</v>
      </c>
      <c r="AA551" s="190">
        <v>45852</v>
      </c>
      <c r="AB551" s="131"/>
      <c r="AC551" s="190"/>
      <c r="AD551" s="190"/>
      <c r="AE551" s="131"/>
      <c r="AF551" s="190"/>
      <c r="AG551" s="190"/>
      <c r="AH551" s="131"/>
      <c r="AI551" s="190"/>
      <c r="AJ551" s="190"/>
      <c r="AK551" s="131"/>
      <c r="AL551" s="190"/>
      <c r="AM551" s="190"/>
      <c r="BI551" s="192" t="s">
        <v>278</v>
      </c>
      <c r="BJ551" s="187" t="s">
        <v>332</v>
      </c>
      <c r="BK551" s="192" t="s">
        <v>280</v>
      </c>
      <c r="BL551" s="189">
        <v>704</v>
      </c>
      <c r="BM551" s="190">
        <v>45748.336469907408</v>
      </c>
      <c r="BN551" s="208">
        <v>33770013</v>
      </c>
      <c r="BO551" s="203">
        <v>2339</v>
      </c>
      <c r="BP551" s="190">
        <v>45748.404722222222</v>
      </c>
      <c r="BQ551" s="204">
        <v>11248994</v>
      </c>
      <c r="CS551" s="197" t="s">
        <v>3063</v>
      </c>
      <c r="CT551" s="198">
        <v>1071839904</v>
      </c>
      <c r="CU551" s="203">
        <v>504</v>
      </c>
      <c r="CV551" s="203" t="s">
        <v>767</v>
      </c>
      <c r="CY551" s="192">
        <v>8299</v>
      </c>
      <c r="CZ551" s="192" t="s">
        <v>290</v>
      </c>
      <c r="DA551" s="201">
        <f t="shared" si="30"/>
        <v>11248994</v>
      </c>
      <c r="DB551" s="221">
        <f t="shared" si="31"/>
        <v>0</v>
      </c>
      <c r="DC551" s="201">
        <f t="shared" si="32"/>
        <v>0</v>
      </c>
      <c r="DZ551" s="311" t="s">
        <v>3064</v>
      </c>
      <c r="EA551" s="303" t="s">
        <v>1078</v>
      </c>
      <c r="EB551" s="130">
        <v>17346234</v>
      </c>
      <c r="EC551" s="168">
        <v>45852</v>
      </c>
    </row>
    <row r="552" spans="1:133" x14ac:dyDescent="0.3">
      <c r="A552" s="194"/>
      <c r="B552" s="194" t="s">
        <v>3065</v>
      </c>
      <c r="C552" s="251">
        <v>1007863823</v>
      </c>
      <c r="D552" s="194" t="s">
        <v>3066</v>
      </c>
      <c r="E552" s="194" t="s">
        <v>292</v>
      </c>
      <c r="F552" s="194" t="s">
        <v>3067</v>
      </c>
      <c r="G552" s="124">
        <v>45748</v>
      </c>
      <c r="H552" s="131">
        <v>7450000</v>
      </c>
      <c r="I552" s="194" t="s">
        <v>1626</v>
      </c>
      <c r="J552" s="124">
        <v>45748</v>
      </c>
      <c r="K552" s="124">
        <v>45898</v>
      </c>
      <c r="L552" s="194" t="s">
        <v>288</v>
      </c>
      <c r="M552" s="194" t="s">
        <v>288</v>
      </c>
      <c r="N552" s="194" t="s">
        <v>288</v>
      </c>
      <c r="O552" s="398">
        <v>5</v>
      </c>
      <c r="P552" s="131">
        <v>1500000</v>
      </c>
      <c r="Q552" s="190">
        <v>45748</v>
      </c>
      <c r="R552" s="190">
        <v>45777</v>
      </c>
      <c r="S552" s="131">
        <v>1500000</v>
      </c>
      <c r="T552" s="190">
        <v>45778</v>
      </c>
      <c r="U552" s="190">
        <v>45808</v>
      </c>
      <c r="V552" s="131">
        <v>1500000</v>
      </c>
      <c r="W552" s="190">
        <v>45809</v>
      </c>
      <c r="X552" s="190">
        <v>45838</v>
      </c>
      <c r="Y552" s="131">
        <v>1500000</v>
      </c>
      <c r="Z552" s="190">
        <v>45839</v>
      </c>
      <c r="AA552" s="190">
        <v>45869</v>
      </c>
      <c r="AB552" s="131">
        <v>1450000</v>
      </c>
      <c r="AC552" s="190">
        <v>45870</v>
      </c>
      <c r="AD552" s="190">
        <v>45898</v>
      </c>
      <c r="AE552" s="131"/>
      <c r="AF552" s="190"/>
      <c r="AG552" s="190"/>
      <c r="AH552" s="131"/>
      <c r="AI552" s="190"/>
      <c r="AJ552" s="190"/>
      <c r="AK552" s="131"/>
      <c r="AL552" s="293"/>
      <c r="AM552" s="189"/>
      <c r="BI552" s="195" t="s">
        <v>277</v>
      </c>
      <c r="BJ552" s="187" t="s">
        <v>3068</v>
      </c>
      <c r="BK552" s="195" t="s">
        <v>272</v>
      </c>
      <c r="BL552" s="189">
        <v>542</v>
      </c>
      <c r="BM552" s="190">
        <v>45729.747094907405</v>
      </c>
      <c r="BN552" s="208">
        <v>14800000</v>
      </c>
      <c r="BO552" s="203">
        <v>2348</v>
      </c>
      <c r="BP552" s="190">
        <v>45748.458541666667</v>
      </c>
      <c r="BQ552" s="204">
        <v>7450000</v>
      </c>
      <c r="CS552" s="213" t="s">
        <v>3069</v>
      </c>
      <c r="CT552" s="198">
        <v>1007863823</v>
      </c>
      <c r="CU552" s="203">
        <v>735</v>
      </c>
      <c r="CV552" s="203" t="s">
        <v>2340</v>
      </c>
      <c r="CY552" s="192">
        <v>8299</v>
      </c>
      <c r="CZ552" s="192" t="s">
        <v>290</v>
      </c>
      <c r="DA552" s="201">
        <f t="shared" si="30"/>
        <v>7450000</v>
      </c>
      <c r="DB552" s="221">
        <f t="shared" si="31"/>
        <v>0</v>
      </c>
      <c r="DC552" s="201">
        <f t="shared" si="32"/>
        <v>0</v>
      </c>
      <c r="DZ552" s="310" t="s">
        <v>3070</v>
      </c>
      <c r="EA552" s="231"/>
      <c r="EB552" s="130">
        <v>40444380</v>
      </c>
      <c r="EC552" s="168">
        <v>45901</v>
      </c>
    </row>
    <row r="553" spans="1:133" x14ac:dyDescent="0.3">
      <c r="A553" s="194"/>
      <c r="B553" s="194" t="s">
        <v>3071</v>
      </c>
      <c r="C553" s="251">
        <v>1121963758</v>
      </c>
      <c r="D553" s="194" t="s">
        <v>3072</v>
      </c>
      <c r="E553" s="194" t="s">
        <v>292</v>
      </c>
      <c r="F553" s="194" t="s">
        <v>3073</v>
      </c>
      <c r="G553" s="124">
        <v>45748</v>
      </c>
      <c r="H553" s="131">
        <v>7350000</v>
      </c>
      <c r="I553" s="194" t="s">
        <v>1086</v>
      </c>
      <c r="J553" s="124">
        <v>45748</v>
      </c>
      <c r="K553" s="124">
        <v>45896</v>
      </c>
      <c r="L553" s="194" t="s">
        <v>288</v>
      </c>
      <c r="M553" s="194" t="s">
        <v>288</v>
      </c>
      <c r="N553" s="194" t="s">
        <v>288</v>
      </c>
      <c r="O553" s="209">
        <v>5</v>
      </c>
      <c r="P553" s="131">
        <v>1500000</v>
      </c>
      <c r="Q553" s="190">
        <v>45748</v>
      </c>
      <c r="R553" s="190">
        <v>45777</v>
      </c>
      <c r="S553" s="131">
        <v>1500000</v>
      </c>
      <c r="T553" s="190">
        <v>45778</v>
      </c>
      <c r="U553" s="190">
        <v>45808</v>
      </c>
      <c r="V553" s="131">
        <v>1500000</v>
      </c>
      <c r="W553" s="190">
        <v>45809</v>
      </c>
      <c r="X553" s="190">
        <v>45838</v>
      </c>
      <c r="Y553" s="131">
        <v>1500000</v>
      </c>
      <c r="Z553" s="190">
        <v>45839</v>
      </c>
      <c r="AA553" s="190">
        <v>45869</v>
      </c>
      <c r="AB553" s="131">
        <v>1350000</v>
      </c>
      <c r="AC553" s="190">
        <v>45870</v>
      </c>
      <c r="AD553" s="190">
        <v>45896</v>
      </c>
      <c r="AE553" s="131"/>
      <c r="AF553" s="190"/>
      <c r="AG553" s="190"/>
      <c r="AH553" s="131"/>
      <c r="AI553" s="190"/>
      <c r="AJ553" s="190"/>
      <c r="AK553" s="131"/>
      <c r="AL553" s="196"/>
      <c r="AM553" s="295"/>
      <c r="BI553" s="195" t="s">
        <v>277</v>
      </c>
      <c r="BJ553" s="187" t="s">
        <v>3068</v>
      </c>
      <c r="BK553" s="195" t="s">
        <v>272</v>
      </c>
      <c r="BL553" s="189">
        <v>542</v>
      </c>
      <c r="BM553" s="190">
        <v>45729.747094907405</v>
      </c>
      <c r="BN553" s="208">
        <v>14800000</v>
      </c>
      <c r="BO553" s="203">
        <v>2349</v>
      </c>
      <c r="BP553" s="190">
        <v>45748.459050925929</v>
      </c>
      <c r="BQ553" s="204">
        <v>7350000</v>
      </c>
      <c r="CS553" s="197" t="s">
        <v>3074</v>
      </c>
      <c r="CT553" s="199">
        <v>1121963758</v>
      </c>
      <c r="CU553" s="203">
        <v>735</v>
      </c>
      <c r="CV553" s="203" t="s">
        <v>2340</v>
      </c>
      <c r="CY553" s="192">
        <v>8299</v>
      </c>
      <c r="CZ553" s="192" t="s">
        <v>290</v>
      </c>
      <c r="DA553" s="201">
        <f t="shared" si="30"/>
        <v>7350000</v>
      </c>
      <c r="DB553" s="221">
        <f t="shared" si="31"/>
        <v>0</v>
      </c>
      <c r="DC553" s="201">
        <f t="shared" si="32"/>
        <v>0</v>
      </c>
      <c r="DZ553" s="310" t="s">
        <v>3075</v>
      </c>
      <c r="EA553" s="231"/>
      <c r="EB553" s="130">
        <v>40444380</v>
      </c>
      <c r="EC553" s="168">
        <v>45901</v>
      </c>
    </row>
    <row r="554" spans="1:133" x14ac:dyDescent="0.3">
      <c r="A554" s="194"/>
      <c r="B554" s="194" t="s">
        <v>3076</v>
      </c>
      <c r="C554" s="251">
        <v>1006877993</v>
      </c>
      <c r="D554" s="194" t="s">
        <v>3077</v>
      </c>
      <c r="E554" s="194" t="s">
        <v>291</v>
      </c>
      <c r="F554" s="194" t="s">
        <v>3078</v>
      </c>
      <c r="G554" s="124">
        <v>45748</v>
      </c>
      <c r="H554" s="131">
        <v>24500000</v>
      </c>
      <c r="I554" s="194" t="s">
        <v>3079</v>
      </c>
      <c r="J554" s="124">
        <v>45748</v>
      </c>
      <c r="K554" s="124">
        <v>45991</v>
      </c>
      <c r="L554" s="194" t="s">
        <v>288</v>
      </c>
      <c r="M554" s="194" t="s">
        <v>288</v>
      </c>
      <c r="N554" s="194" t="s">
        <v>288</v>
      </c>
      <c r="O554" s="209">
        <v>8</v>
      </c>
      <c r="P554" s="131">
        <v>3062500</v>
      </c>
      <c r="Q554" s="190">
        <v>45748</v>
      </c>
      <c r="R554" s="190">
        <v>45777</v>
      </c>
      <c r="S554" s="131">
        <v>3062500</v>
      </c>
      <c r="T554" s="190">
        <v>45778</v>
      </c>
      <c r="U554" s="190">
        <v>45808</v>
      </c>
      <c r="V554" s="131">
        <v>3062500</v>
      </c>
      <c r="W554" s="190">
        <v>45809</v>
      </c>
      <c r="X554" s="190">
        <v>45838</v>
      </c>
      <c r="Y554" s="131">
        <v>3062500</v>
      </c>
      <c r="Z554" s="190">
        <v>45839</v>
      </c>
      <c r="AA554" s="190">
        <v>45869</v>
      </c>
      <c r="AB554" s="131">
        <v>3062500</v>
      </c>
      <c r="AC554" s="190">
        <v>45870</v>
      </c>
      <c r="AD554" s="190">
        <v>45900</v>
      </c>
      <c r="AE554" s="131">
        <v>3062500</v>
      </c>
      <c r="AF554" s="190">
        <v>45901</v>
      </c>
      <c r="AG554" s="190">
        <v>45930</v>
      </c>
      <c r="AH554" s="131">
        <v>3062500</v>
      </c>
      <c r="AI554" s="190">
        <v>45931</v>
      </c>
      <c r="AJ554" s="190">
        <v>45961</v>
      </c>
      <c r="AK554" s="131">
        <v>3062500</v>
      </c>
      <c r="AL554" s="190">
        <v>45962</v>
      </c>
      <c r="AM554" s="190">
        <v>45991</v>
      </c>
      <c r="BI554" s="195" t="s">
        <v>277</v>
      </c>
      <c r="BJ554" s="187" t="s">
        <v>1145</v>
      </c>
      <c r="BK554" s="195" t="s">
        <v>272</v>
      </c>
      <c r="BL554" s="189">
        <v>705</v>
      </c>
      <c r="BM554" s="190">
        <v>45748.33966435185</v>
      </c>
      <c r="BN554" s="208">
        <v>24500000</v>
      </c>
      <c r="BO554" s="203">
        <v>2350</v>
      </c>
      <c r="BP554" s="190">
        <v>45748.459317129629</v>
      </c>
      <c r="BQ554" s="204">
        <v>24500000</v>
      </c>
      <c r="CS554" s="213" t="s">
        <v>3080</v>
      </c>
      <c r="CT554" s="198">
        <v>1006877993</v>
      </c>
      <c r="CU554" s="203">
        <v>735</v>
      </c>
      <c r="CV554" s="203" t="s">
        <v>803</v>
      </c>
      <c r="CY554" s="192">
        <v>7490</v>
      </c>
      <c r="CZ554" s="192" t="s">
        <v>290</v>
      </c>
      <c r="DA554" s="201">
        <f t="shared" si="30"/>
        <v>24500000</v>
      </c>
      <c r="DB554" s="221">
        <f t="shared" si="31"/>
        <v>0</v>
      </c>
      <c r="DC554" s="201">
        <f t="shared" si="32"/>
        <v>0</v>
      </c>
      <c r="DZ554" s="474" t="s">
        <v>3081</v>
      </c>
      <c r="EA554" s="238"/>
      <c r="EB554" s="130">
        <v>86078374</v>
      </c>
      <c r="EC554" s="168">
        <v>45992</v>
      </c>
    </row>
    <row r="555" spans="1:133" x14ac:dyDescent="0.3">
      <c r="A555" s="194"/>
      <c r="B555" s="194" t="s">
        <v>3082</v>
      </c>
      <c r="C555" s="251">
        <v>1006794349</v>
      </c>
      <c r="D555" s="194" t="s">
        <v>1146</v>
      </c>
      <c r="E555" s="194" t="s">
        <v>292</v>
      </c>
      <c r="F555" s="194" t="s">
        <v>392</v>
      </c>
      <c r="G555" s="124">
        <v>45748</v>
      </c>
      <c r="H555" s="131">
        <v>7968040</v>
      </c>
      <c r="I555" s="194" t="s">
        <v>3055</v>
      </c>
      <c r="J555" s="124">
        <v>45748</v>
      </c>
      <c r="K555" s="124">
        <v>45852</v>
      </c>
      <c r="L555" s="194" t="s">
        <v>288</v>
      </c>
      <c r="M555" s="194" t="s">
        <v>288</v>
      </c>
      <c r="N555" s="194" t="s">
        <v>288</v>
      </c>
      <c r="O555" s="209">
        <v>4</v>
      </c>
      <c r="P555" s="131">
        <v>2298473</v>
      </c>
      <c r="Q555" s="190">
        <v>45748</v>
      </c>
      <c r="R555" s="190">
        <v>45777</v>
      </c>
      <c r="S555" s="131">
        <v>2298473</v>
      </c>
      <c r="T555" s="190">
        <v>45778</v>
      </c>
      <c r="U555" s="190">
        <v>45808</v>
      </c>
      <c r="V555" s="131">
        <v>2298473</v>
      </c>
      <c r="W555" s="190">
        <v>45809</v>
      </c>
      <c r="X555" s="190">
        <v>45838</v>
      </c>
      <c r="Y555" s="131">
        <v>1072621</v>
      </c>
      <c r="Z555" s="190">
        <v>45839</v>
      </c>
      <c r="AA555" s="190">
        <v>45852</v>
      </c>
      <c r="AB555" s="131"/>
      <c r="AC555" s="190"/>
      <c r="AD555" s="190"/>
      <c r="AE555" s="131"/>
      <c r="AF555" s="190"/>
      <c r="AG555" s="190"/>
      <c r="AH555" s="131"/>
      <c r="AI555" s="190"/>
      <c r="AJ555" s="190"/>
      <c r="AK555" s="131"/>
      <c r="AL555" s="293"/>
      <c r="AM555" s="189"/>
      <c r="BI555" s="192" t="s">
        <v>278</v>
      </c>
      <c r="BJ555" s="187" t="s">
        <v>332</v>
      </c>
      <c r="BK555" s="192" t="s">
        <v>280</v>
      </c>
      <c r="BL555" s="189">
        <v>704</v>
      </c>
      <c r="BM555" s="190">
        <v>45748.336469907408</v>
      </c>
      <c r="BN555" s="208">
        <v>33770013</v>
      </c>
      <c r="BO555" s="203">
        <v>2340</v>
      </c>
      <c r="BP555" s="190">
        <v>45748.40519675926</v>
      </c>
      <c r="BQ555" s="204">
        <v>8905451</v>
      </c>
      <c r="CS555" s="213" t="s">
        <v>1147</v>
      </c>
      <c r="CT555" s="198">
        <v>1006794349</v>
      </c>
      <c r="CU555" s="203">
        <v>504</v>
      </c>
      <c r="CV555" s="203" t="s">
        <v>767</v>
      </c>
      <c r="CY555" s="192">
        <v>8299</v>
      </c>
      <c r="CZ555" s="192" t="s">
        <v>290</v>
      </c>
      <c r="DA555" s="201">
        <f t="shared" si="30"/>
        <v>7968040</v>
      </c>
      <c r="DB555" s="221">
        <f t="shared" si="31"/>
        <v>0</v>
      </c>
      <c r="DC555" s="201">
        <f t="shared" si="32"/>
        <v>937411</v>
      </c>
      <c r="DZ555" s="474" t="s">
        <v>3083</v>
      </c>
      <c r="EA555" s="231" t="s">
        <v>1078</v>
      </c>
      <c r="EB555" s="130">
        <v>17346234</v>
      </c>
      <c r="EC555" s="168">
        <v>45852</v>
      </c>
    </row>
    <row r="556" spans="1:133" x14ac:dyDescent="0.3">
      <c r="A556" s="194"/>
      <c r="B556" s="194" t="s">
        <v>3084</v>
      </c>
      <c r="C556" s="251">
        <v>1119894156</v>
      </c>
      <c r="D556" s="194" t="s">
        <v>3085</v>
      </c>
      <c r="E556" s="194" t="s">
        <v>292</v>
      </c>
      <c r="F556" s="194" t="s">
        <v>3086</v>
      </c>
      <c r="G556" s="124">
        <v>45748</v>
      </c>
      <c r="H556" s="131">
        <v>24931935</v>
      </c>
      <c r="I556" s="194" t="s">
        <v>3079</v>
      </c>
      <c r="J556" s="124">
        <v>45748</v>
      </c>
      <c r="K556" s="124">
        <v>45991</v>
      </c>
      <c r="L556" s="194" t="s">
        <v>288</v>
      </c>
      <c r="M556" s="194" t="s">
        <v>288</v>
      </c>
      <c r="N556" s="194" t="s">
        <v>288</v>
      </c>
      <c r="O556" s="305">
        <v>8</v>
      </c>
      <c r="P556" s="131">
        <v>3116492</v>
      </c>
      <c r="Q556" s="190">
        <v>45748</v>
      </c>
      <c r="R556" s="190">
        <v>45777</v>
      </c>
      <c r="S556" s="131">
        <v>3116492</v>
      </c>
      <c r="T556" s="190">
        <v>45778</v>
      </c>
      <c r="U556" s="190">
        <v>45808</v>
      </c>
      <c r="V556" s="131">
        <v>3116492</v>
      </c>
      <c r="W556" s="190">
        <v>45809</v>
      </c>
      <c r="X556" s="190">
        <v>45838</v>
      </c>
      <c r="Y556" s="131">
        <v>3116492</v>
      </c>
      <c r="Z556" s="190">
        <v>45839</v>
      </c>
      <c r="AA556" s="190">
        <v>45869</v>
      </c>
      <c r="AB556" s="131">
        <v>3116492</v>
      </c>
      <c r="AC556" s="190">
        <v>45870</v>
      </c>
      <c r="AD556" s="190">
        <v>45900</v>
      </c>
      <c r="AE556" s="131">
        <v>3116492</v>
      </c>
      <c r="AF556" s="190">
        <v>45901</v>
      </c>
      <c r="AG556" s="190">
        <v>45930</v>
      </c>
      <c r="AH556" s="131">
        <v>3116492</v>
      </c>
      <c r="AI556" s="190">
        <v>45931</v>
      </c>
      <c r="AJ556" s="190">
        <v>45961</v>
      </c>
      <c r="AK556" s="131">
        <v>3116491</v>
      </c>
      <c r="AL556" s="190">
        <v>45962</v>
      </c>
      <c r="AM556" s="190">
        <v>45991</v>
      </c>
      <c r="BI556" s="195" t="s">
        <v>277</v>
      </c>
      <c r="BJ556" s="193" t="s">
        <v>3087</v>
      </c>
      <c r="BK556" s="195" t="s">
        <v>272</v>
      </c>
      <c r="BL556" s="189">
        <v>584</v>
      </c>
      <c r="BM556" s="190">
        <v>45734.667453703703</v>
      </c>
      <c r="BN556" s="208">
        <v>24931935</v>
      </c>
      <c r="BO556" s="203">
        <v>2351</v>
      </c>
      <c r="BP556" s="190">
        <v>45748.459861111114</v>
      </c>
      <c r="BQ556" s="204">
        <v>24931935</v>
      </c>
      <c r="CS556" s="306" t="s">
        <v>3088</v>
      </c>
      <c r="CT556" s="180">
        <v>1119894156</v>
      </c>
      <c r="CU556" s="203">
        <v>735</v>
      </c>
      <c r="CV556" s="203" t="s">
        <v>3089</v>
      </c>
      <c r="CY556" s="210">
        <v>7490</v>
      </c>
      <c r="CZ556" s="210" t="s">
        <v>290</v>
      </c>
      <c r="DA556" s="201">
        <f t="shared" si="30"/>
        <v>24931935</v>
      </c>
      <c r="DB556" s="221">
        <f t="shared" si="31"/>
        <v>0</v>
      </c>
      <c r="DC556" s="201">
        <f t="shared" si="32"/>
        <v>0</v>
      </c>
      <c r="DZ556" s="320" t="s">
        <v>3090</v>
      </c>
      <c r="EA556" s="307"/>
      <c r="EB556" s="130">
        <v>79886348</v>
      </c>
      <c r="EC556" s="168">
        <v>45992</v>
      </c>
    </row>
    <row r="557" spans="1:133" x14ac:dyDescent="0.3">
      <c r="A557" s="194" t="s">
        <v>311</v>
      </c>
      <c r="B557" s="194" t="s">
        <v>3091</v>
      </c>
      <c r="C557" s="253">
        <v>86043073</v>
      </c>
      <c r="D557" s="186" t="s">
        <v>1148</v>
      </c>
      <c r="E557" s="194" t="s">
        <v>292</v>
      </c>
      <c r="F557" s="194" t="s">
        <v>538</v>
      </c>
      <c r="G557" s="124">
        <v>45748</v>
      </c>
      <c r="H557" s="131">
        <v>8905451</v>
      </c>
      <c r="I557" s="194" t="s">
        <v>3055</v>
      </c>
      <c r="J557" s="124">
        <v>45748</v>
      </c>
      <c r="K557" s="124">
        <v>45852</v>
      </c>
      <c r="L557" s="194" t="s">
        <v>288</v>
      </c>
      <c r="M557" s="194" t="s">
        <v>288</v>
      </c>
      <c r="N557" s="194" t="s">
        <v>288</v>
      </c>
      <c r="O557" s="209">
        <v>4</v>
      </c>
      <c r="P557" s="131">
        <v>2568880</v>
      </c>
      <c r="Q557" s="190">
        <v>45748</v>
      </c>
      <c r="R557" s="190">
        <v>45777</v>
      </c>
      <c r="S557" s="131">
        <v>2568880</v>
      </c>
      <c r="T557" s="190">
        <v>45778</v>
      </c>
      <c r="U557" s="190">
        <v>45808</v>
      </c>
      <c r="V557" s="131">
        <v>2568880</v>
      </c>
      <c r="W557" s="190">
        <v>45809</v>
      </c>
      <c r="X557" s="190">
        <v>45838</v>
      </c>
      <c r="Y557" s="131">
        <v>1198811</v>
      </c>
      <c r="Z557" s="190">
        <v>45839</v>
      </c>
      <c r="AA557" s="190">
        <v>45852</v>
      </c>
      <c r="AB557" s="131"/>
      <c r="AC557" s="190"/>
      <c r="AD557" s="190"/>
      <c r="AE557" s="131"/>
      <c r="AF557" s="190"/>
      <c r="AG557" s="190"/>
      <c r="AH557" s="131"/>
      <c r="AI557" s="190"/>
      <c r="AJ557" s="190"/>
      <c r="AK557" s="131"/>
      <c r="AL557" s="128"/>
      <c r="AM557" s="128"/>
      <c r="BI557" s="192" t="s">
        <v>278</v>
      </c>
      <c r="BJ557" s="187" t="s">
        <v>332</v>
      </c>
      <c r="BK557" s="192" t="s">
        <v>280</v>
      </c>
      <c r="BL557" s="189">
        <v>704</v>
      </c>
      <c r="BM557" s="190">
        <v>45748.336469907408</v>
      </c>
      <c r="BN557" s="208">
        <v>33770013</v>
      </c>
      <c r="BO557" s="203">
        <v>2341</v>
      </c>
      <c r="BP557" s="190">
        <v>45748.405752314815</v>
      </c>
      <c r="BQ557" s="204">
        <v>13615568</v>
      </c>
      <c r="CS557" s="197" t="s">
        <v>3092</v>
      </c>
      <c r="CT557" s="199">
        <v>86043073</v>
      </c>
      <c r="CU557" s="203">
        <v>504</v>
      </c>
      <c r="CV557" s="203" t="s">
        <v>770</v>
      </c>
      <c r="CY557" s="192">
        <v>8299</v>
      </c>
      <c r="CZ557" s="192" t="s">
        <v>290</v>
      </c>
      <c r="DA557" s="201">
        <f t="shared" si="30"/>
        <v>8905451</v>
      </c>
      <c r="DB557" s="221">
        <f t="shared" si="31"/>
        <v>0</v>
      </c>
      <c r="DC557" s="201">
        <f t="shared" si="32"/>
        <v>4710117</v>
      </c>
      <c r="DZ557" s="188" t="s">
        <v>3093</v>
      </c>
      <c r="EA557" s="222" t="s">
        <v>278</v>
      </c>
      <c r="EB557" s="130">
        <v>17346234</v>
      </c>
      <c r="EC557" s="168">
        <v>45852</v>
      </c>
    </row>
    <row r="558" spans="1:133" x14ac:dyDescent="0.3">
      <c r="A558" s="194"/>
      <c r="B558" s="194" t="s">
        <v>3094</v>
      </c>
      <c r="C558" s="251">
        <v>1123088475</v>
      </c>
      <c r="D558" s="194" t="s">
        <v>3095</v>
      </c>
      <c r="E558" s="194" t="s">
        <v>292</v>
      </c>
      <c r="F558" s="194" t="s">
        <v>3096</v>
      </c>
      <c r="G558" s="124">
        <v>45748</v>
      </c>
      <c r="H558" s="131">
        <v>10153332</v>
      </c>
      <c r="I558" s="194" t="s">
        <v>3097</v>
      </c>
      <c r="J558" s="124">
        <v>45748</v>
      </c>
      <c r="K558" s="124">
        <v>45868</v>
      </c>
      <c r="L558" s="194" t="s">
        <v>288</v>
      </c>
      <c r="M558" s="194" t="s">
        <v>288</v>
      </c>
      <c r="N558" s="194" t="s">
        <v>288</v>
      </c>
      <c r="O558" s="209">
        <v>4</v>
      </c>
      <c r="P558" s="131">
        <v>2538333</v>
      </c>
      <c r="Q558" s="190">
        <v>45748</v>
      </c>
      <c r="R558" s="190">
        <v>45777</v>
      </c>
      <c r="S558" s="131">
        <v>2538333</v>
      </c>
      <c r="T558" s="190">
        <v>45778</v>
      </c>
      <c r="U558" s="190">
        <v>45808</v>
      </c>
      <c r="V558" s="131">
        <v>2538333</v>
      </c>
      <c r="W558" s="190">
        <v>45809</v>
      </c>
      <c r="X558" s="190">
        <v>45838</v>
      </c>
      <c r="Y558" s="131">
        <v>2538333</v>
      </c>
      <c r="Z558" s="190">
        <v>45839</v>
      </c>
      <c r="AA558" s="190">
        <v>45868</v>
      </c>
      <c r="AB558" s="131"/>
      <c r="AC558" s="190"/>
      <c r="AD558" s="190"/>
      <c r="AE558" s="131"/>
      <c r="AF558" s="190"/>
      <c r="AG558" s="190"/>
      <c r="AH558" s="131"/>
      <c r="AI558" s="190"/>
      <c r="AJ558" s="190"/>
      <c r="AK558" s="131"/>
      <c r="AL558" s="293"/>
      <c r="AM558" s="189"/>
      <c r="BI558" s="195" t="s">
        <v>277</v>
      </c>
      <c r="BJ558" s="187" t="s">
        <v>3098</v>
      </c>
      <c r="BK558" s="195" t="s">
        <v>272</v>
      </c>
      <c r="BL558" s="189">
        <v>587</v>
      </c>
      <c r="BM558" s="190">
        <v>45734.704074074078</v>
      </c>
      <c r="BN558" s="208">
        <v>10153332</v>
      </c>
      <c r="BO558" s="203">
        <v>2352</v>
      </c>
      <c r="BP558" s="190">
        <v>45748.460231481484</v>
      </c>
      <c r="BQ558" s="204">
        <v>10153332</v>
      </c>
      <c r="CS558" s="213" t="s">
        <v>3099</v>
      </c>
      <c r="CT558" s="198">
        <v>1123088475</v>
      </c>
      <c r="CU558" s="203">
        <v>735</v>
      </c>
      <c r="CV558" s="203" t="s">
        <v>1428</v>
      </c>
      <c r="CY558" s="192">
        <v>7490</v>
      </c>
      <c r="CZ558" s="192" t="s">
        <v>290</v>
      </c>
      <c r="DA558" s="201">
        <f t="shared" si="30"/>
        <v>10153332</v>
      </c>
      <c r="DB558" s="221">
        <f t="shared" si="31"/>
        <v>0</v>
      </c>
      <c r="DC558" s="201">
        <f t="shared" si="32"/>
        <v>0</v>
      </c>
      <c r="DZ558" s="474" t="s">
        <v>3100</v>
      </c>
      <c r="EA558" s="189"/>
      <c r="EB558" s="130">
        <v>86055214</v>
      </c>
      <c r="EC558" s="168">
        <v>45869</v>
      </c>
    </row>
    <row r="559" spans="1:133" x14ac:dyDescent="0.3">
      <c r="A559" s="258"/>
      <c r="B559" s="194" t="s">
        <v>3101</v>
      </c>
      <c r="C559" s="251">
        <v>1067919351</v>
      </c>
      <c r="D559" s="194" t="s">
        <v>1149</v>
      </c>
      <c r="E559" s="194" t="s">
        <v>291</v>
      </c>
      <c r="F559" s="194" t="s">
        <v>2382</v>
      </c>
      <c r="G559" s="124">
        <v>45748</v>
      </c>
      <c r="H559" s="131">
        <v>13592533</v>
      </c>
      <c r="I559" s="194" t="s">
        <v>3055</v>
      </c>
      <c r="J559" s="124">
        <v>45748</v>
      </c>
      <c r="K559" s="124">
        <v>45852</v>
      </c>
      <c r="L559" s="194" t="s">
        <v>288</v>
      </c>
      <c r="M559" s="194" t="s">
        <v>288</v>
      </c>
      <c r="N559" s="194" t="s">
        <v>288</v>
      </c>
      <c r="O559" s="209">
        <v>4</v>
      </c>
      <c r="P559" s="131">
        <v>3920923</v>
      </c>
      <c r="Q559" s="190">
        <v>45748</v>
      </c>
      <c r="R559" s="190">
        <v>45777</v>
      </c>
      <c r="S559" s="131">
        <v>3920923</v>
      </c>
      <c r="T559" s="190">
        <v>45778</v>
      </c>
      <c r="U559" s="190">
        <v>45808</v>
      </c>
      <c r="V559" s="131">
        <v>3920923</v>
      </c>
      <c r="W559" s="190">
        <v>45809</v>
      </c>
      <c r="X559" s="190">
        <v>45838</v>
      </c>
      <c r="Y559" s="131">
        <v>1829764</v>
      </c>
      <c r="Z559" s="190">
        <v>45839</v>
      </c>
      <c r="AA559" s="190">
        <v>45852</v>
      </c>
      <c r="AB559" s="131"/>
      <c r="AC559" s="190"/>
      <c r="AD559" s="190"/>
      <c r="AE559" s="131"/>
      <c r="AF559" s="190"/>
      <c r="AG559" s="190"/>
      <c r="AH559" s="131"/>
      <c r="AI559" s="190"/>
      <c r="AJ559" s="190"/>
      <c r="AK559" s="131"/>
      <c r="AL559" s="189"/>
      <c r="AM559" s="196"/>
      <c r="BI559" s="187" t="s">
        <v>273</v>
      </c>
      <c r="BJ559" s="196" t="s">
        <v>819</v>
      </c>
      <c r="BK559" s="195" t="s">
        <v>715</v>
      </c>
      <c r="BL559" s="189">
        <v>703</v>
      </c>
      <c r="BM559" s="190">
        <v>45747.721284722225</v>
      </c>
      <c r="BN559" s="208">
        <v>13592535</v>
      </c>
      <c r="BO559" s="203">
        <v>2353</v>
      </c>
      <c r="BP559" s="190">
        <v>45748.460543981484</v>
      </c>
      <c r="BQ559" s="204">
        <v>13592533</v>
      </c>
      <c r="CS559" s="197" t="s">
        <v>2383</v>
      </c>
      <c r="CT559" s="125">
        <v>1067919351</v>
      </c>
      <c r="CU559" s="203">
        <v>767</v>
      </c>
      <c r="CV559" s="203" t="s">
        <v>1150</v>
      </c>
      <c r="CY559" s="192">
        <v>7210</v>
      </c>
      <c r="CZ559" s="192" t="s">
        <v>290</v>
      </c>
      <c r="DA559" s="201">
        <f t="shared" si="30"/>
        <v>13592533</v>
      </c>
      <c r="DB559" s="221">
        <f t="shared" si="31"/>
        <v>0</v>
      </c>
      <c r="DC559" s="201">
        <f t="shared" si="32"/>
        <v>0</v>
      </c>
      <c r="DZ559" s="188" t="s">
        <v>3102</v>
      </c>
      <c r="EA559" s="231"/>
      <c r="EB559" s="130">
        <v>86084362</v>
      </c>
      <c r="EC559" s="168">
        <v>45852</v>
      </c>
    </row>
    <row r="560" spans="1:133" x14ac:dyDescent="0.3">
      <c r="A560" s="194"/>
      <c r="B560" s="194" t="s">
        <v>3103</v>
      </c>
      <c r="C560" s="251">
        <v>86082778</v>
      </c>
      <c r="D560" s="194" t="s">
        <v>3104</v>
      </c>
      <c r="E560" s="194" t="s">
        <v>291</v>
      </c>
      <c r="F560" s="194" t="s">
        <v>3105</v>
      </c>
      <c r="G560" s="124">
        <v>45748</v>
      </c>
      <c r="H560" s="131">
        <v>11248994</v>
      </c>
      <c r="I560" s="194" t="s">
        <v>3055</v>
      </c>
      <c r="J560" s="124">
        <v>45748</v>
      </c>
      <c r="K560" s="124">
        <v>45852</v>
      </c>
      <c r="L560" s="194" t="s">
        <v>288</v>
      </c>
      <c r="M560" s="194" t="s">
        <v>288</v>
      </c>
      <c r="N560" s="194" t="s">
        <v>288</v>
      </c>
      <c r="O560" s="209">
        <v>4</v>
      </c>
      <c r="P560" s="131">
        <v>3244902</v>
      </c>
      <c r="Q560" s="190">
        <v>45748</v>
      </c>
      <c r="R560" s="190">
        <v>45777</v>
      </c>
      <c r="S560" s="131">
        <v>3244902</v>
      </c>
      <c r="T560" s="190">
        <v>45778</v>
      </c>
      <c r="U560" s="190">
        <v>45808</v>
      </c>
      <c r="V560" s="131">
        <v>3244902</v>
      </c>
      <c r="W560" s="190">
        <v>45809</v>
      </c>
      <c r="X560" s="190">
        <v>45838</v>
      </c>
      <c r="Y560" s="131">
        <v>1514288</v>
      </c>
      <c r="Z560" s="190">
        <v>45839</v>
      </c>
      <c r="AA560" s="190">
        <v>45852</v>
      </c>
      <c r="AB560" s="131"/>
      <c r="AC560" s="190"/>
      <c r="AD560" s="190"/>
      <c r="AE560" s="131"/>
      <c r="AF560" s="190"/>
      <c r="AG560" s="190"/>
      <c r="AH560" s="131"/>
      <c r="AI560" s="190"/>
      <c r="AJ560" s="190"/>
      <c r="AK560" s="131"/>
      <c r="AL560" s="190"/>
      <c r="AM560" s="190"/>
      <c r="BI560" s="185" t="s">
        <v>270</v>
      </c>
      <c r="BJ560" s="187" t="s">
        <v>713</v>
      </c>
      <c r="BK560" s="185" t="s">
        <v>346</v>
      </c>
      <c r="BL560" s="189">
        <v>702</v>
      </c>
      <c r="BM560" s="190">
        <v>45747.721226851849</v>
      </c>
      <c r="BN560" s="208">
        <v>37676916</v>
      </c>
      <c r="BO560" s="203">
        <v>2354</v>
      </c>
      <c r="BP560" s="190">
        <v>45748.460902777777</v>
      </c>
      <c r="BQ560" s="204">
        <v>17522471</v>
      </c>
      <c r="CS560" s="179" t="s">
        <v>3106</v>
      </c>
      <c r="CT560" s="198">
        <v>86082778</v>
      </c>
      <c r="CU560" s="203">
        <v>739</v>
      </c>
      <c r="CV560" s="203" t="s">
        <v>782</v>
      </c>
      <c r="CY560" s="192">
        <v>8299</v>
      </c>
      <c r="CZ560" s="192" t="s">
        <v>290</v>
      </c>
      <c r="DA560" s="201">
        <f t="shared" si="30"/>
        <v>11248994</v>
      </c>
      <c r="DB560" s="221">
        <f t="shared" si="31"/>
        <v>0</v>
      </c>
      <c r="DC560" s="201">
        <f t="shared" si="32"/>
        <v>6273477</v>
      </c>
      <c r="DZ560" s="188" t="s">
        <v>3107</v>
      </c>
      <c r="EA560" s="307"/>
      <c r="EB560" s="130">
        <v>86059594</v>
      </c>
      <c r="EC560" s="168">
        <v>45852</v>
      </c>
    </row>
    <row r="561" spans="1:133" x14ac:dyDescent="0.3">
      <c r="A561" s="276" t="s">
        <v>952</v>
      </c>
      <c r="B561" s="194" t="s">
        <v>3108</v>
      </c>
      <c r="C561" s="262"/>
      <c r="D561" s="276" t="s">
        <v>952</v>
      </c>
      <c r="E561" s="262"/>
      <c r="F561" s="262"/>
      <c r="G561" s="262"/>
      <c r="H561" s="282"/>
      <c r="I561" s="262"/>
      <c r="J561" s="262"/>
      <c r="K561" s="262"/>
      <c r="L561" s="262"/>
      <c r="M561" s="262"/>
      <c r="N561" s="262"/>
      <c r="O561" s="196"/>
      <c r="P561" s="194"/>
      <c r="Q561" s="196"/>
      <c r="R561" s="196"/>
      <c r="S561" s="194"/>
      <c r="T561" s="196"/>
      <c r="U561" s="196"/>
      <c r="V561" s="194"/>
      <c r="W561" s="196"/>
      <c r="X561" s="196"/>
      <c r="Y561" s="194"/>
      <c r="Z561" s="196"/>
      <c r="AA561" s="196"/>
      <c r="AB561" s="194"/>
      <c r="AC561" s="196"/>
      <c r="AD561" s="196"/>
      <c r="AE561" s="194"/>
      <c r="AF561" s="196"/>
      <c r="AG561" s="196"/>
      <c r="BI561" s="196"/>
      <c r="BJ561" s="196"/>
      <c r="BK561" s="196"/>
      <c r="BL561" s="196"/>
      <c r="BM561" s="196"/>
      <c r="BN561" s="196"/>
      <c r="BO561" s="196"/>
      <c r="BP561" s="196"/>
      <c r="BQ561" s="196"/>
      <c r="CS561" s="179"/>
      <c r="CT561" s="196"/>
      <c r="CU561" s="196"/>
      <c r="CV561" s="196"/>
      <c r="CY561" s="196"/>
      <c r="CZ561" s="196"/>
      <c r="DA561" s="201">
        <f t="shared" si="30"/>
        <v>0</v>
      </c>
      <c r="DB561" s="221">
        <f t="shared" si="31"/>
        <v>0</v>
      </c>
      <c r="DC561" s="201">
        <f t="shared" si="32"/>
        <v>0</v>
      </c>
      <c r="DZ561" s="299"/>
      <c r="EA561" s="134" t="e">
        <v>#N/A</v>
      </c>
      <c r="EB561" s="130" t="e">
        <v>#N/A</v>
      </c>
      <c r="EC561" s="168" t="e">
        <v>#N/A</v>
      </c>
    </row>
    <row r="562" spans="1:133" x14ac:dyDescent="0.3">
      <c r="A562" s="276" t="s">
        <v>952</v>
      </c>
      <c r="B562" s="194" t="s">
        <v>3109</v>
      </c>
      <c r="C562" s="262"/>
      <c r="D562" s="276" t="s">
        <v>952</v>
      </c>
      <c r="E562" s="262"/>
      <c r="F562" s="262"/>
      <c r="G562" s="262"/>
      <c r="H562" s="282"/>
      <c r="I562" s="262"/>
      <c r="J562" s="262"/>
      <c r="K562" s="262"/>
      <c r="L562" s="262"/>
      <c r="M562" s="262"/>
      <c r="N562" s="262"/>
      <c r="O562" s="196"/>
      <c r="P562" s="194"/>
      <c r="Q562" s="196"/>
      <c r="R562" s="196"/>
      <c r="S562" s="194"/>
      <c r="T562" s="196"/>
      <c r="U562" s="196"/>
      <c r="V562" s="194"/>
      <c r="W562" s="196"/>
      <c r="X562" s="196"/>
      <c r="Y562" s="194"/>
      <c r="Z562" s="196"/>
      <c r="AA562" s="196"/>
      <c r="AB562" s="194"/>
      <c r="AC562" s="196"/>
      <c r="AD562" s="196"/>
      <c r="AE562" s="194"/>
      <c r="AF562" s="196"/>
      <c r="AG562" s="196"/>
      <c r="BI562" s="196"/>
      <c r="BJ562" s="196"/>
      <c r="BK562" s="196"/>
      <c r="BL562" s="196"/>
      <c r="BM562" s="196"/>
      <c r="BN562" s="196"/>
      <c r="BO562" s="196"/>
      <c r="BP562" s="196"/>
      <c r="BQ562" s="196"/>
      <c r="CS562" s="179"/>
      <c r="CT562" s="196"/>
      <c r="CU562" s="196"/>
      <c r="CV562" s="196"/>
      <c r="CY562" s="196"/>
      <c r="CZ562" s="196"/>
      <c r="DA562" s="201">
        <f t="shared" si="30"/>
        <v>0</v>
      </c>
      <c r="DB562" s="221">
        <f t="shared" si="31"/>
        <v>0</v>
      </c>
      <c r="DC562" s="201">
        <f t="shared" si="32"/>
        <v>0</v>
      </c>
      <c r="DZ562" s="299"/>
      <c r="EA562" s="134" t="e">
        <v>#N/A</v>
      </c>
      <c r="EB562" s="130" t="e">
        <v>#N/A</v>
      </c>
      <c r="EC562" s="168" t="e">
        <v>#N/A</v>
      </c>
    </row>
    <row r="563" spans="1:133" x14ac:dyDescent="0.3">
      <c r="A563" s="276" t="s">
        <v>952</v>
      </c>
      <c r="B563" s="262" t="s">
        <v>3110</v>
      </c>
      <c r="C563" s="262"/>
      <c r="D563" s="276" t="s">
        <v>952</v>
      </c>
      <c r="E563" s="262"/>
      <c r="F563" s="262"/>
      <c r="G563" s="262"/>
      <c r="H563" s="282"/>
      <c r="I563" s="262"/>
      <c r="J563" s="262"/>
      <c r="K563" s="262"/>
      <c r="L563" s="262"/>
      <c r="M563" s="262"/>
      <c r="N563" s="262"/>
      <c r="O563" s="196"/>
      <c r="P563" s="194"/>
      <c r="Q563" s="196"/>
      <c r="R563" s="196"/>
      <c r="S563" s="194"/>
      <c r="T563" s="196"/>
      <c r="U563" s="196"/>
      <c r="V563" s="194"/>
      <c r="W563" s="196"/>
      <c r="X563" s="196"/>
      <c r="Y563" s="194"/>
      <c r="Z563" s="196"/>
      <c r="AA563" s="196"/>
      <c r="AB563" s="194"/>
      <c r="AC563" s="196"/>
      <c r="AD563" s="196"/>
      <c r="AE563" s="194"/>
      <c r="AF563" s="196"/>
      <c r="AG563" s="196"/>
      <c r="BI563" s="196"/>
      <c r="BJ563" s="196"/>
      <c r="BK563" s="196"/>
      <c r="BL563" s="196"/>
      <c r="BM563" s="196"/>
      <c r="BN563" s="196"/>
      <c r="BO563" s="196"/>
      <c r="BP563" s="196"/>
      <c r="BQ563" s="196"/>
      <c r="CS563" s="179"/>
      <c r="CT563" s="196"/>
      <c r="CU563" s="196"/>
      <c r="CV563" s="196"/>
      <c r="CY563" s="196"/>
      <c r="CZ563" s="196"/>
      <c r="DA563" s="201">
        <f t="shared" si="30"/>
        <v>0</v>
      </c>
      <c r="DB563" s="221">
        <f t="shared" si="31"/>
        <v>0</v>
      </c>
      <c r="DC563" s="201">
        <f t="shared" si="32"/>
        <v>0</v>
      </c>
      <c r="DZ563" s="299"/>
      <c r="EA563" s="134" t="e">
        <v>#N/A</v>
      </c>
      <c r="EB563" s="130" t="e">
        <v>#N/A</v>
      </c>
      <c r="EC563" s="168" t="e">
        <v>#N/A</v>
      </c>
    </row>
    <row r="564" spans="1:133" x14ac:dyDescent="0.3">
      <c r="A564" s="475"/>
      <c r="B564" s="242" t="s">
        <v>3111</v>
      </c>
      <c r="C564" s="243">
        <v>1033681036</v>
      </c>
      <c r="D564" s="247" t="s">
        <v>1151</v>
      </c>
      <c r="E564" s="247" t="s">
        <v>292</v>
      </c>
      <c r="F564" s="242" t="s">
        <v>362</v>
      </c>
      <c r="G564" s="244">
        <v>45755</v>
      </c>
      <c r="H564" s="245">
        <v>7431729</v>
      </c>
      <c r="I564" s="242" t="s">
        <v>3112</v>
      </c>
      <c r="J564" s="244">
        <v>45755</v>
      </c>
      <c r="K564" s="244">
        <v>45852</v>
      </c>
      <c r="L564" s="242" t="s">
        <v>288</v>
      </c>
      <c r="M564" s="242" t="s">
        <v>288</v>
      </c>
      <c r="N564" s="242" t="s">
        <v>288</v>
      </c>
      <c r="O564" s="209">
        <v>4</v>
      </c>
      <c r="P564" s="245">
        <v>1762163</v>
      </c>
      <c r="Q564" s="200">
        <v>45755</v>
      </c>
      <c r="R564" s="190">
        <v>45777</v>
      </c>
      <c r="S564" s="245">
        <v>2298473</v>
      </c>
      <c r="T564" s="190">
        <v>45778</v>
      </c>
      <c r="U564" s="190">
        <v>45808</v>
      </c>
      <c r="V564" s="245">
        <v>2298473</v>
      </c>
      <c r="W564" s="190">
        <v>45809</v>
      </c>
      <c r="X564" s="190">
        <v>45838</v>
      </c>
      <c r="Y564" s="272">
        <v>1072620</v>
      </c>
      <c r="Z564" s="190">
        <v>45839</v>
      </c>
      <c r="AA564" s="190">
        <v>45852</v>
      </c>
      <c r="AB564" s="245"/>
      <c r="AC564" s="190"/>
      <c r="AD564" s="190"/>
      <c r="AE564" s="245"/>
      <c r="AF564" s="190"/>
      <c r="AG564" s="190"/>
      <c r="AH564" s="245"/>
      <c r="AI564" s="190"/>
      <c r="AJ564" s="190"/>
      <c r="AK564" s="272"/>
      <c r="AL564" s="190"/>
      <c r="AM564" s="190"/>
      <c r="BI564" s="192" t="s">
        <v>278</v>
      </c>
      <c r="BJ564" s="187" t="s">
        <v>332</v>
      </c>
      <c r="BK564" s="192" t="s">
        <v>280</v>
      </c>
      <c r="BL564" s="189">
        <v>769</v>
      </c>
      <c r="BM564" s="190">
        <v>45754.694212962961</v>
      </c>
      <c r="BN564" s="208">
        <v>16790063</v>
      </c>
      <c r="BO564" s="203">
        <v>2462</v>
      </c>
      <c r="BP564" s="190">
        <v>45755</v>
      </c>
      <c r="BQ564" s="204">
        <v>7431729</v>
      </c>
      <c r="CS564" s="197" t="s">
        <v>3113</v>
      </c>
      <c r="CT564" s="198">
        <v>1033681036</v>
      </c>
      <c r="CU564" s="203">
        <v>504</v>
      </c>
      <c r="CV564" s="203" t="s">
        <v>754</v>
      </c>
      <c r="CY564" s="192">
        <v>8299</v>
      </c>
      <c r="CZ564" s="192" t="s">
        <v>290</v>
      </c>
      <c r="DA564" s="201">
        <f t="shared" si="30"/>
        <v>7431729</v>
      </c>
      <c r="DB564" s="221">
        <f t="shared" si="31"/>
        <v>0</v>
      </c>
      <c r="DC564" s="201">
        <f t="shared" si="32"/>
        <v>0</v>
      </c>
      <c r="DZ564" s="308" t="s">
        <v>3114</v>
      </c>
      <c r="EA564" s="303" t="s">
        <v>1073</v>
      </c>
      <c r="EB564" s="130">
        <v>17346234</v>
      </c>
      <c r="EC564" s="168">
        <v>45852</v>
      </c>
    </row>
    <row r="565" spans="1:133" x14ac:dyDescent="0.3">
      <c r="A565" s="475"/>
      <c r="B565" s="242" t="s">
        <v>3115</v>
      </c>
      <c r="C565" s="243">
        <v>1031137426</v>
      </c>
      <c r="D565" s="242" t="s">
        <v>3116</v>
      </c>
      <c r="E565" s="242" t="s">
        <v>292</v>
      </c>
      <c r="F565" s="242" t="s">
        <v>3117</v>
      </c>
      <c r="G565" s="244">
        <v>45755</v>
      </c>
      <c r="H565" s="245">
        <v>16000000</v>
      </c>
      <c r="I565" s="242" t="s">
        <v>1152</v>
      </c>
      <c r="J565" s="244">
        <v>45755</v>
      </c>
      <c r="K565" s="244">
        <v>45968</v>
      </c>
      <c r="L565" s="242" t="s">
        <v>288</v>
      </c>
      <c r="M565" s="242" t="s">
        <v>288</v>
      </c>
      <c r="N565" s="242" t="s">
        <v>288</v>
      </c>
      <c r="O565" s="209">
        <v>8</v>
      </c>
      <c r="P565" s="245">
        <v>1752381</v>
      </c>
      <c r="Q565" s="200">
        <v>45755</v>
      </c>
      <c r="R565" s="190">
        <v>45777</v>
      </c>
      <c r="S565" s="245">
        <v>2285714</v>
      </c>
      <c r="T565" s="190">
        <v>45778</v>
      </c>
      <c r="U565" s="190">
        <v>45808</v>
      </c>
      <c r="V565" s="245">
        <v>2285714</v>
      </c>
      <c r="W565" s="190">
        <v>45809</v>
      </c>
      <c r="X565" s="190">
        <v>45838</v>
      </c>
      <c r="Y565" s="245">
        <v>2285714</v>
      </c>
      <c r="Z565" s="190">
        <v>45839</v>
      </c>
      <c r="AA565" s="190">
        <v>45869</v>
      </c>
      <c r="AB565" s="245">
        <v>2285714</v>
      </c>
      <c r="AC565" s="190">
        <v>45870</v>
      </c>
      <c r="AD565" s="190">
        <v>45900</v>
      </c>
      <c r="AE565" s="245">
        <v>2285714</v>
      </c>
      <c r="AF565" s="190">
        <v>45901</v>
      </c>
      <c r="AG565" s="190">
        <v>45930</v>
      </c>
      <c r="AH565" s="245">
        <v>2285714</v>
      </c>
      <c r="AI565" s="190">
        <v>45931</v>
      </c>
      <c r="AJ565" s="190">
        <v>45961</v>
      </c>
      <c r="AK565" s="272">
        <v>533335</v>
      </c>
      <c r="AL565" s="190">
        <v>45962</v>
      </c>
      <c r="AM565" s="190">
        <v>45968</v>
      </c>
      <c r="BI565" s="195" t="s">
        <v>277</v>
      </c>
      <c r="BJ565" s="193" t="s">
        <v>3098</v>
      </c>
      <c r="BK565" s="195" t="s">
        <v>272</v>
      </c>
      <c r="BL565" s="189">
        <v>574</v>
      </c>
      <c r="BM565" s="190">
        <v>45733.716851851852</v>
      </c>
      <c r="BN565" s="208">
        <v>16000000</v>
      </c>
      <c r="BO565" s="203">
        <v>2465</v>
      </c>
      <c r="BP565" s="190">
        <v>45755</v>
      </c>
      <c r="BQ565" s="204">
        <v>16000000</v>
      </c>
      <c r="CS565" s="197" t="s">
        <v>3118</v>
      </c>
      <c r="CT565" s="198">
        <v>1031137426.7</v>
      </c>
      <c r="CU565" s="203">
        <v>735</v>
      </c>
      <c r="CV565" s="203" t="s">
        <v>1428</v>
      </c>
      <c r="CY565" s="192">
        <v>7490</v>
      </c>
      <c r="CZ565" s="192" t="s">
        <v>290</v>
      </c>
      <c r="DA565" s="201">
        <f t="shared" si="30"/>
        <v>16000000</v>
      </c>
      <c r="DB565" s="221">
        <f t="shared" si="31"/>
        <v>0</v>
      </c>
      <c r="DC565" s="201">
        <f t="shared" si="32"/>
        <v>0</v>
      </c>
      <c r="DZ565" s="321" t="s">
        <v>3119</v>
      </c>
      <c r="EA565" s="231"/>
      <c r="EB565" s="130">
        <v>86055214</v>
      </c>
      <c r="EC565" s="168">
        <v>45992</v>
      </c>
    </row>
    <row r="566" spans="1:133" x14ac:dyDescent="0.3">
      <c r="A566" s="475"/>
      <c r="B566" s="242" t="s">
        <v>3120</v>
      </c>
      <c r="C566" s="243">
        <v>1121819878</v>
      </c>
      <c r="D566" s="242" t="s">
        <v>3121</v>
      </c>
      <c r="E566" s="242" t="s">
        <v>291</v>
      </c>
      <c r="F566" s="242" t="s">
        <v>310</v>
      </c>
      <c r="G566" s="244">
        <v>45755</v>
      </c>
      <c r="H566" s="245">
        <v>9358334</v>
      </c>
      <c r="I566" s="242" t="s">
        <v>3112</v>
      </c>
      <c r="J566" s="244">
        <v>45755</v>
      </c>
      <c r="K566" s="244">
        <v>45852</v>
      </c>
      <c r="L566" s="242" t="s">
        <v>288</v>
      </c>
      <c r="M566" s="242" t="s">
        <v>288</v>
      </c>
      <c r="N566" s="242" t="s">
        <v>288</v>
      </c>
      <c r="O566" s="209">
        <v>4</v>
      </c>
      <c r="P566" s="245">
        <v>2218986</v>
      </c>
      <c r="Q566" s="200">
        <v>45755</v>
      </c>
      <c r="R566" s="190">
        <v>45777</v>
      </c>
      <c r="S566" s="245">
        <v>2894330</v>
      </c>
      <c r="T566" s="190">
        <v>45778</v>
      </c>
      <c r="U566" s="190">
        <v>45808</v>
      </c>
      <c r="V566" s="245">
        <v>2894330</v>
      </c>
      <c r="W566" s="190">
        <v>45809</v>
      </c>
      <c r="X566" s="190">
        <v>45838</v>
      </c>
      <c r="Y566" s="272">
        <v>1350688</v>
      </c>
      <c r="Z566" s="190">
        <v>45839</v>
      </c>
      <c r="AA566" s="190">
        <v>45852</v>
      </c>
      <c r="AB566" s="245"/>
      <c r="AC566" s="190"/>
      <c r="AD566" s="190"/>
      <c r="AE566" s="245"/>
      <c r="AF566" s="190"/>
      <c r="AG566" s="190"/>
      <c r="AH566" s="245"/>
      <c r="AI566" s="190"/>
      <c r="AJ566" s="190"/>
      <c r="AK566" s="272"/>
      <c r="AL566" s="190"/>
      <c r="AM566" s="190"/>
      <c r="BI566" s="192" t="s">
        <v>278</v>
      </c>
      <c r="BJ566" s="187" t="s">
        <v>332</v>
      </c>
      <c r="BK566" s="192" t="s">
        <v>280</v>
      </c>
      <c r="BL566" s="189">
        <v>769</v>
      </c>
      <c r="BM566" s="190">
        <v>45754.694212962961</v>
      </c>
      <c r="BN566" s="208">
        <v>16790063</v>
      </c>
      <c r="BO566" s="203">
        <v>2463</v>
      </c>
      <c r="BP566" s="190">
        <v>45755</v>
      </c>
      <c r="BQ566" s="204">
        <v>9358334</v>
      </c>
      <c r="CS566" s="213" t="s">
        <v>3122</v>
      </c>
      <c r="CT566" s="198">
        <v>1121819878</v>
      </c>
      <c r="CU566" s="203">
        <v>504</v>
      </c>
      <c r="CV566" s="203" t="s">
        <v>766</v>
      </c>
      <c r="CY566" s="192">
        <v>6910</v>
      </c>
      <c r="CZ566" s="192" t="s">
        <v>289</v>
      </c>
      <c r="DA566" s="201">
        <f t="shared" si="30"/>
        <v>9358334</v>
      </c>
      <c r="DB566" s="221">
        <f t="shared" si="31"/>
        <v>0</v>
      </c>
      <c r="DC566" s="201">
        <f t="shared" si="32"/>
        <v>0</v>
      </c>
      <c r="DZ566" s="474" t="s">
        <v>3123</v>
      </c>
      <c r="EA566" s="187" t="s">
        <v>281</v>
      </c>
      <c r="EB566" s="130">
        <v>17346234</v>
      </c>
      <c r="EC566" s="168">
        <v>45852</v>
      </c>
    </row>
    <row r="567" spans="1:133" x14ac:dyDescent="0.3">
      <c r="A567" s="475"/>
      <c r="B567" s="242" t="s">
        <v>3124</v>
      </c>
      <c r="C567" s="243">
        <v>1121898066</v>
      </c>
      <c r="D567" s="242" t="s">
        <v>1414</v>
      </c>
      <c r="E567" s="242" t="s">
        <v>291</v>
      </c>
      <c r="F567" s="242" t="s">
        <v>3125</v>
      </c>
      <c r="G567" s="244">
        <v>45755</v>
      </c>
      <c r="H567" s="245">
        <v>5918374</v>
      </c>
      <c r="I567" s="242" t="s">
        <v>3126</v>
      </c>
      <c r="J567" s="244">
        <v>45755</v>
      </c>
      <c r="K567" s="244">
        <v>45812</v>
      </c>
      <c r="L567" s="242" t="s">
        <v>288</v>
      </c>
      <c r="M567" s="242" t="s">
        <v>288</v>
      </c>
      <c r="N567" s="242" t="s">
        <v>288</v>
      </c>
      <c r="O567" s="209">
        <v>3</v>
      </c>
      <c r="P567" s="245">
        <v>2448982</v>
      </c>
      <c r="Q567" s="200">
        <v>45755</v>
      </c>
      <c r="R567" s="190">
        <v>45777</v>
      </c>
      <c r="S567" s="245">
        <v>3061228</v>
      </c>
      <c r="T567" s="190">
        <v>45778</v>
      </c>
      <c r="U567" s="190">
        <v>45808</v>
      </c>
      <c r="V567" s="272">
        <v>408164</v>
      </c>
      <c r="W567" s="190">
        <v>45809</v>
      </c>
      <c r="X567" s="190">
        <v>45812</v>
      </c>
      <c r="Y567" s="245"/>
      <c r="Z567" s="190"/>
      <c r="AA567" s="190"/>
      <c r="AB567" s="245"/>
      <c r="AC567" s="190"/>
      <c r="AD567" s="190"/>
      <c r="AE567" s="245"/>
      <c r="AF567" s="190"/>
      <c r="AG567" s="190"/>
      <c r="AH567" s="245"/>
      <c r="AI567" s="190"/>
      <c r="AJ567" s="190"/>
      <c r="AK567" s="272"/>
      <c r="AL567" s="190"/>
      <c r="AM567" s="190"/>
      <c r="BI567" s="193" t="s">
        <v>274</v>
      </c>
      <c r="BJ567" s="186" t="s">
        <v>1440</v>
      </c>
      <c r="BK567" s="187" t="s">
        <v>1441</v>
      </c>
      <c r="BL567" s="189">
        <v>500</v>
      </c>
      <c r="BM567" s="190">
        <v>45727.453958333332</v>
      </c>
      <c r="BN567" s="208">
        <v>6428579</v>
      </c>
      <c r="BO567" s="203">
        <v>2466</v>
      </c>
      <c r="BP567" s="190">
        <v>45755</v>
      </c>
      <c r="BQ567" s="204">
        <v>5918374</v>
      </c>
      <c r="CS567" s="197" t="s">
        <v>3127</v>
      </c>
      <c r="CT567" s="198">
        <v>1121898066</v>
      </c>
      <c r="CU567" s="203">
        <v>661</v>
      </c>
      <c r="CV567" s="203" t="s">
        <v>3031</v>
      </c>
      <c r="CY567" s="192">
        <v>8299</v>
      </c>
      <c r="CZ567" s="192" t="s">
        <v>290</v>
      </c>
      <c r="DA567" s="201">
        <f t="shared" si="30"/>
        <v>5918374</v>
      </c>
      <c r="DB567" s="221">
        <f t="shared" si="31"/>
        <v>0</v>
      </c>
      <c r="DC567" s="201">
        <f t="shared" si="32"/>
        <v>0</v>
      </c>
      <c r="DZ567" s="310" t="s">
        <v>3128</v>
      </c>
      <c r="EA567" s="231"/>
      <c r="EB567" s="130">
        <v>14244920</v>
      </c>
      <c r="EC567" s="168">
        <v>45901</v>
      </c>
    </row>
    <row r="568" spans="1:133" x14ac:dyDescent="0.3">
      <c r="A568" s="475"/>
      <c r="B568" s="242" t="s">
        <v>3129</v>
      </c>
      <c r="C568" s="243">
        <v>80422380</v>
      </c>
      <c r="D568" s="242" t="s">
        <v>3130</v>
      </c>
      <c r="E568" s="242" t="s">
        <v>291</v>
      </c>
      <c r="F568" s="242" t="s">
        <v>3131</v>
      </c>
      <c r="G568" s="244">
        <v>45755</v>
      </c>
      <c r="H568" s="245">
        <v>32500000</v>
      </c>
      <c r="I568" s="242" t="s">
        <v>296</v>
      </c>
      <c r="J568" s="244">
        <v>45755</v>
      </c>
      <c r="K568" s="244">
        <v>45907</v>
      </c>
      <c r="L568" s="242" t="s">
        <v>288</v>
      </c>
      <c r="M568" s="242" t="s">
        <v>288</v>
      </c>
      <c r="N568" s="242" t="s">
        <v>288</v>
      </c>
      <c r="O568" s="209">
        <v>6</v>
      </c>
      <c r="P568" s="245">
        <v>4983333</v>
      </c>
      <c r="Q568" s="200">
        <v>45755</v>
      </c>
      <c r="R568" s="190">
        <v>45777</v>
      </c>
      <c r="S568" s="245">
        <v>6500000</v>
      </c>
      <c r="T568" s="190">
        <v>45778</v>
      </c>
      <c r="U568" s="190">
        <v>45808</v>
      </c>
      <c r="V568" s="245">
        <v>6500000</v>
      </c>
      <c r="W568" s="190">
        <v>45809</v>
      </c>
      <c r="X568" s="190">
        <v>45838</v>
      </c>
      <c r="Y568" s="245">
        <v>6500000</v>
      </c>
      <c r="Z568" s="190">
        <v>45839</v>
      </c>
      <c r="AA568" s="190">
        <v>45869</v>
      </c>
      <c r="AB568" s="245">
        <v>6500000</v>
      </c>
      <c r="AC568" s="190">
        <v>45870</v>
      </c>
      <c r="AD568" s="190">
        <v>45900</v>
      </c>
      <c r="AE568" s="272">
        <v>1516667</v>
      </c>
      <c r="AF568" s="190">
        <v>45901</v>
      </c>
      <c r="AG568" s="190">
        <v>45907</v>
      </c>
      <c r="AH568" s="245"/>
      <c r="AI568" s="190"/>
      <c r="AJ568" s="190"/>
      <c r="AK568" s="272"/>
      <c r="AL568" s="190"/>
      <c r="AM568" s="190"/>
      <c r="BI568" s="195" t="s">
        <v>277</v>
      </c>
      <c r="BJ568" s="187" t="s">
        <v>707</v>
      </c>
      <c r="BK568" s="195" t="s">
        <v>708</v>
      </c>
      <c r="BL568" s="189">
        <v>777</v>
      </c>
      <c r="BM568" s="190">
        <v>45755.668495370373</v>
      </c>
      <c r="BN568" s="208">
        <v>32500000</v>
      </c>
      <c r="BO568" s="203">
        <v>2471</v>
      </c>
      <c r="BP568" s="190">
        <v>45755</v>
      </c>
      <c r="BQ568" s="204">
        <v>32500000</v>
      </c>
      <c r="CS568" s="197" t="s">
        <v>3132</v>
      </c>
      <c r="CT568" s="198">
        <v>80422380</v>
      </c>
      <c r="CU568" s="203">
        <v>734</v>
      </c>
      <c r="CV568" s="203" t="s">
        <v>778</v>
      </c>
      <c r="CY568" s="192">
        <v>7490</v>
      </c>
      <c r="CZ568" s="192" t="s">
        <v>290</v>
      </c>
      <c r="DA568" s="201">
        <f t="shared" si="30"/>
        <v>32500000</v>
      </c>
      <c r="DB568" s="221">
        <f t="shared" si="31"/>
        <v>0</v>
      </c>
      <c r="DC568" s="201">
        <f t="shared" si="32"/>
        <v>0</v>
      </c>
      <c r="DZ568" s="310" t="s">
        <v>3133</v>
      </c>
      <c r="EA568" s="231"/>
      <c r="EB568" s="130">
        <v>52518905</v>
      </c>
      <c r="EC568" s="168">
        <v>45930</v>
      </c>
    </row>
    <row r="569" spans="1:133" x14ac:dyDescent="0.3">
      <c r="A569" s="475"/>
      <c r="B569" s="242" t="s">
        <v>3134</v>
      </c>
      <c r="C569" s="243">
        <v>1121950171</v>
      </c>
      <c r="D569" s="242" t="s">
        <v>3135</v>
      </c>
      <c r="E569" s="242" t="s">
        <v>291</v>
      </c>
      <c r="F569" s="242" t="s">
        <v>3136</v>
      </c>
      <c r="G569" s="244">
        <v>45755</v>
      </c>
      <c r="H569" s="245">
        <v>24999990</v>
      </c>
      <c r="I569" s="242" t="s">
        <v>3137</v>
      </c>
      <c r="J569" s="244">
        <v>45755</v>
      </c>
      <c r="K569" s="244">
        <v>45983</v>
      </c>
      <c r="L569" s="242" t="s">
        <v>288</v>
      </c>
      <c r="M569" s="242" t="s">
        <v>288</v>
      </c>
      <c r="N569" s="242" t="s">
        <v>288</v>
      </c>
      <c r="O569" s="209">
        <v>8</v>
      </c>
      <c r="P569" s="245">
        <v>2555555</v>
      </c>
      <c r="Q569" s="200">
        <v>45755</v>
      </c>
      <c r="R569" s="190">
        <v>45777</v>
      </c>
      <c r="S569" s="245">
        <v>3333332</v>
      </c>
      <c r="T569" s="190">
        <v>45778</v>
      </c>
      <c r="U569" s="190">
        <v>45808</v>
      </c>
      <c r="V569" s="245">
        <v>3333332</v>
      </c>
      <c r="W569" s="190">
        <v>45809</v>
      </c>
      <c r="X569" s="190">
        <v>45838</v>
      </c>
      <c r="Y569" s="245">
        <v>3333332</v>
      </c>
      <c r="Z569" s="190">
        <v>45839</v>
      </c>
      <c r="AA569" s="190">
        <v>45869</v>
      </c>
      <c r="AB569" s="245">
        <v>3333332</v>
      </c>
      <c r="AC569" s="190">
        <v>45870</v>
      </c>
      <c r="AD569" s="190">
        <v>45900</v>
      </c>
      <c r="AE569" s="245">
        <v>3333332</v>
      </c>
      <c r="AF569" s="190">
        <v>45901</v>
      </c>
      <c r="AG569" s="190">
        <v>45930</v>
      </c>
      <c r="AH569" s="245">
        <v>3333332</v>
      </c>
      <c r="AI569" s="190">
        <v>45931</v>
      </c>
      <c r="AJ569" s="190">
        <v>45961</v>
      </c>
      <c r="AK569" s="272">
        <v>2444443</v>
      </c>
      <c r="AL569" s="190">
        <v>45962</v>
      </c>
      <c r="AM569" s="190">
        <v>45983</v>
      </c>
      <c r="BI569" s="195" t="s">
        <v>277</v>
      </c>
      <c r="BJ569" s="187" t="s">
        <v>3138</v>
      </c>
      <c r="BK569" s="195" t="s">
        <v>272</v>
      </c>
      <c r="BL569" s="189">
        <v>656</v>
      </c>
      <c r="BM569" s="190">
        <v>45742.454826388886</v>
      </c>
      <c r="BN569" s="208">
        <v>24999996</v>
      </c>
      <c r="BO569" s="203">
        <v>2467</v>
      </c>
      <c r="BP569" s="190">
        <v>45755</v>
      </c>
      <c r="BQ569" s="204">
        <v>24999990</v>
      </c>
      <c r="CS569" s="197" t="s">
        <v>3139</v>
      </c>
      <c r="CT569" s="198">
        <v>1121950171</v>
      </c>
      <c r="CU569" s="203">
        <v>735</v>
      </c>
      <c r="CV569" s="203" t="s">
        <v>3089</v>
      </c>
      <c r="CY569" s="192">
        <v>7490</v>
      </c>
      <c r="CZ569" s="192" t="s">
        <v>290</v>
      </c>
      <c r="DA569" s="201">
        <f t="shared" si="30"/>
        <v>24999990</v>
      </c>
      <c r="DB569" s="221">
        <f t="shared" si="31"/>
        <v>0</v>
      </c>
      <c r="DC569" s="201">
        <f t="shared" si="32"/>
        <v>0</v>
      </c>
      <c r="DZ569" s="188" t="s">
        <v>3140</v>
      </c>
      <c r="EA569" s="231"/>
      <c r="EB569" s="130">
        <v>79721653</v>
      </c>
      <c r="EC569" s="168">
        <v>45992</v>
      </c>
    </row>
    <row r="570" spans="1:133" x14ac:dyDescent="0.3">
      <c r="A570" s="475"/>
      <c r="B570" s="242" t="s">
        <v>3141</v>
      </c>
      <c r="C570" s="243">
        <v>1002958768</v>
      </c>
      <c r="D570" s="242" t="s">
        <v>1426</v>
      </c>
      <c r="E570" s="242" t="s">
        <v>292</v>
      </c>
      <c r="F570" s="242" t="s">
        <v>3142</v>
      </c>
      <c r="G570" s="244">
        <v>45755</v>
      </c>
      <c r="H570" s="245">
        <v>20478750</v>
      </c>
      <c r="I570" s="242" t="s">
        <v>3137</v>
      </c>
      <c r="J570" s="244">
        <v>45755</v>
      </c>
      <c r="K570" s="244">
        <v>45983</v>
      </c>
      <c r="L570" s="242" t="s">
        <v>288</v>
      </c>
      <c r="M570" s="242" t="s">
        <v>288</v>
      </c>
      <c r="N570" s="242" t="s">
        <v>288</v>
      </c>
      <c r="O570" s="209">
        <v>8</v>
      </c>
      <c r="P570" s="245">
        <v>2093383</v>
      </c>
      <c r="Q570" s="200">
        <v>45755</v>
      </c>
      <c r="R570" s="190">
        <v>45777</v>
      </c>
      <c r="S570" s="245">
        <v>2730500</v>
      </c>
      <c r="T570" s="190">
        <v>45778</v>
      </c>
      <c r="U570" s="190">
        <v>45808</v>
      </c>
      <c r="V570" s="245">
        <v>2730500</v>
      </c>
      <c r="W570" s="190">
        <v>45809</v>
      </c>
      <c r="X570" s="190">
        <v>45838</v>
      </c>
      <c r="Y570" s="245">
        <v>2730500</v>
      </c>
      <c r="Z570" s="190">
        <v>45839</v>
      </c>
      <c r="AA570" s="190">
        <v>45869</v>
      </c>
      <c r="AB570" s="245">
        <v>2730500</v>
      </c>
      <c r="AC570" s="190">
        <v>45870</v>
      </c>
      <c r="AD570" s="190">
        <v>45900</v>
      </c>
      <c r="AE570" s="245">
        <v>2730500</v>
      </c>
      <c r="AF570" s="190">
        <v>45901</v>
      </c>
      <c r="AG570" s="190">
        <v>45930</v>
      </c>
      <c r="AH570" s="245">
        <v>2730500</v>
      </c>
      <c r="AI570" s="190">
        <v>45931</v>
      </c>
      <c r="AJ570" s="190">
        <v>45961</v>
      </c>
      <c r="AK570" s="272">
        <v>2002367</v>
      </c>
      <c r="AL570" s="190">
        <v>45962</v>
      </c>
      <c r="AM570" s="190">
        <v>45983</v>
      </c>
      <c r="BI570" s="195" t="s">
        <v>277</v>
      </c>
      <c r="BJ570" s="187" t="s">
        <v>1427</v>
      </c>
      <c r="BK570" s="195" t="s">
        <v>272</v>
      </c>
      <c r="BL570" s="189">
        <v>767</v>
      </c>
      <c r="BM570" s="190">
        <v>45754.65965277778</v>
      </c>
      <c r="BN570" s="208">
        <v>20478750</v>
      </c>
      <c r="BO570" s="203">
        <v>2468</v>
      </c>
      <c r="BP570" s="190">
        <v>45755</v>
      </c>
      <c r="BQ570" s="204">
        <v>20478750</v>
      </c>
      <c r="CS570" s="197" t="s">
        <v>3143</v>
      </c>
      <c r="CT570" s="198">
        <v>1002958768</v>
      </c>
      <c r="CU570" s="203">
        <v>735</v>
      </c>
      <c r="CV570" s="203" t="s">
        <v>1428</v>
      </c>
      <c r="CY570" s="192">
        <v>7210</v>
      </c>
      <c r="CZ570" s="192" t="s">
        <v>290</v>
      </c>
      <c r="DA570" s="201">
        <f t="shared" si="30"/>
        <v>20478750</v>
      </c>
      <c r="DB570" s="221">
        <f t="shared" si="31"/>
        <v>0</v>
      </c>
      <c r="DC570" s="201">
        <f t="shared" si="32"/>
        <v>0</v>
      </c>
      <c r="DZ570" s="310" t="s">
        <v>3144</v>
      </c>
      <c r="EA570" s="231"/>
      <c r="EB570" s="130">
        <v>7709055</v>
      </c>
      <c r="EC570" s="168">
        <v>45992</v>
      </c>
    </row>
    <row r="571" spans="1:133" x14ac:dyDescent="0.3">
      <c r="A571" s="475" t="s">
        <v>952</v>
      </c>
      <c r="B571" s="242" t="s">
        <v>3145</v>
      </c>
      <c r="C571" s="243"/>
      <c r="D571" s="242" t="s">
        <v>952</v>
      </c>
      <c r="E571" s="242"/>
      <c r="F571" s="242"/>
      <c r="G571" s="244"/>
      <c r="H571" s="245"/>
      <c r="I571" s="242"/>
      <c r="J571" s="244"/>
      <c r="K571" s="244"/>
      <c r="L571" s="242"/>
      <c r="M571" s="242"/>
      <c r="N571" s="242"/>
      <c r="O571" s="209"/>
      <c r="P571" s="245"/>
      <c r="Q571" s="200"/>
      <c r="R571" s="190"/>
      <c r="S571" s="245"/>
      <c r="T571" s="190"/>
      <c r="U571" s="190"/>
      <c r="V571" s="245"/>
      <c r="W571" s="190"/>
      <c r="X571" s="190"/>
      <c r="Y571" s="245"/>
      <c r="Z571" s="190"/>
      <c r="AA571" s="190"/>
      <c r="AB571" s="245"/>
      <c r="AC571" s="190"/>
      <c r="AD571" s="190"/>
      <c r="AE571" s="245"/>
      <c r="AF571" s="190"/>
      <c r="AG571" s="190"/>
      <c r="AH571" s="245"/>
      <c r="AI571" s="190"/>
      <c r="AJ571" s="190"/>
      <c r="AK571" s="272"/>
      <c r="AL571" s="190"/>
      <c r="AM571" s="190"/>
      <c r="BI571" s="195"/>
      <c r="BJ571" s="187"/>
      <c r="BK571" s="195"/>
      <c r="BL571" s="189"/>
      <c r="BM571" s="190"/>
      <c r="BN571" s="208"/>
      <c r="BO571" s="203"/>
      <c r="BP571" s="190"/>
      <c r="BQ571" s="204"/>
      <c r="CS571" s="197"/>
      <c r="CT571" s="198"/>
      <c r="CU571" s="203"/>
      <c r="CV571" s="203"/>
      <c r="CY571" s="192"/>
      <c r="CZ571" s="192"/>
      <c r="DA571" s="201"/>
      <c r="DB571" s="221"/>
      <c r="DC571" s="201"/>
      <c r="DZ571" s="310"/>
      <c r="EA571" s="231"/>
      <c r="EB571" s="130" t="e">
        <v>#N/A</v>
      </c>
      <c r="EC571" s="168" t="e">
        <v>#N/A</v>
      </c>
    </row>
    <row r="572" spans="1:133" x14ac:dyDescent="0.3">
      <c r="A572" s="242"/>
      <c r="B572" s="242" t="s">
        <v>3146</v>
      </c>
      <c r="C572" s="243">
        <v>1057576420</v>
      </c>
      <c r="D572" s="242" t="s">
        <v>3147</v>
      </c>
      <c r="E572" s="242" t="s">
        <v>291</v>
      </c>
      <c r="F572" s="242" t="s">
        <v>3148</v>
      </c>
      <c r="G572" s="244">
        <v>45756</v>
      </c>
      <c r="H572" s="245">
        <v>4560000</v>
      </c>
      <c r="I572" s="242" t="s">
        <v>3149</v>
      </c>
      <c r="J572" s="244">
        <v>45756</v>
      </c>
      <c r="K572" s="244">
        <v>45808</v>
      </c>
      <c r="L572" s="242" t="s">
        <v>288</v>
      </c>
      <c r="M572" s="242" t="s">
        <v>288</v>
      </c>
      <c r="N572" s="242" t="s">
        <v>288</v>
      </c>
      <c r="O572" s="209">
        <v>2</v>
      </c>
      <c r="P572" s="245">
        <v>1892830</v>
      </c>
      <c r="Q572" s="200">
        <v>45756</v>
      </c>
      <c r="R572" s="190">
        <v>45777</v>
      </c>
      <c r="S572" s="272">
        <v>2667170</v>
      </c>
      <c r="T572" s="190">
        <v>45778</v>
      </c>
      <c r="U572" s="190">
        <v>45808</v>
      </c>
      <c r="V572" s="245"/>
      <c r="W572" s="190"/>
      <c r="X572" s="190"/>
      <c r="Y572" s="245"/>
      <c r="Z572" s="190"/>
      <c r="AA572" s="190"/>
      <c r="AB572" s="245"/>
      <c r="AC572" s="190"/>
      <c r="AD572" s="190"/>
      <c r="AE572" s="245"/>
      <c r="AF572" s="190"/>
      <c r="AG572" s="190"/>
      <c r="AH572" s="245"/>
      <c r="AI572" s="190"/>
      <c r="AJ572" s="190"/>
      <c r="AK572" s="272"/>
      <c r="AL572" s="189"/>
      <c r="AM572" s="196"/>
      <c r="BI572" s="185" t="s">
        <v>270</v>
      </c>
      <c r="BJ572" s="187" t="s">
        <v>713</v>
      </c>
      <c r="BK572" s="185" t="s">
        <v>346</v>
      </c>
      <c r="BL572" s="189">
        <v>722</v>
      </c>
      <c r="BM572" s="190">
        <v>45750</v>
      </c>
      <c r="BN572" s="208">
        <v>4560000</v>
      </c>
      <c r="BO572" s="203">
        <v>2527</v>
      </c>
      <c r="BP572" s="190">
        <v>45756</v>
      </c>
      <c r="BQ572" s="204">
        <v>4560000</v>
      </c>
      <c r="CS572" s="197" t="s">
        <v>3150</v>
      </c>
      <c r="CT572" s="198">
        <v>1057576420</v>
      </c>
      <c r="CU572" s="203">
        <v>335</v>
      </c>
      <c r="CV572" s="203">
        <v>33010201</v>
      </c>
      <c r="CY572" s="192">
        <v>7490</v>
      </c>
      <c r="CZ572" s="192" t="s">
        <v>290</v>
      </c>
      <c r="DA572" s="201">
        <f t="shared" si="30"/>
        <v>4560000</v>
      </c>
      <c r="DB572" s="221">
        <f>H572+BZ572-DA572</f>
        <v>0</v>
      </c>
      <c r="DC572" s="201">
        <f>BQ572+CF572-DA572</f>
        <v>0</v>
      </c>
      <c r="DZ572" s="310" t="s">
        <v>3151</v>
      </c>
      <c r="EA572" s="231"/>
      <c r="EB572" s="130">
        <v>86059594</v>
      </c>
      <c r="EC572" s="168">
        <v>45811</v>
      </c>
    </row>
    <row r="573" spans="1:133" ht="14.4" x14ac:dyDescent="0.3">
      <c r="A573" s="276" t="s">
        <v>952</v>
      </c>
      <c r="B573" s="242" t="s">
        <v>3152</v>
      </c>
      <c r="C573" s="262"/>
      <c r="D573" s="276" t="s">
        <v>952</v>
      </c>
      <c r="E573" s="262"/>
      <c r="F573" s="262"/>
      <c r="G573" s="262"/>
      <c r="H573" s="282"/>
      <c r="I573" s="262"/>
      <c r="J573" s="262"/>
      <c r="K573" s="262"/>
      <c r="L573" s="262"/>
      <c r="M573" s="262"/>
      <c r="N573" s="262"/>
      <c r="O573" s="196"/>
      <c r="P573" s="194"/>
      <c r="Q573" s="196"/>
      <c r="R573" s="196"/>
      <c r="S573" s="194"/>
      <c r="T573" s="196"/>
      <c r="U573" s="196"/>
      <c r="V573" s="194"/>
      <c r="W573" s="196"/>
      <c r="X573" s="196"/>
      <c r="Y573" s="194"/>
      <c r="Z573" s="196"/>
      <c r="AA573" s="196"/>
      <c r="AB573" s="194"/>
      <c r="AC573" s="196"/>
      <c r="AD573" s="196"/>
      <c r="AE573" s="194"/>
      <c r="AF573" s="196"/>
      <c r="AG573" s="196"/>
      <c r="BI573" s="196"/>
      <c r="BJ573" s="196"/>
      <c r="BK573" s="196"/>
      <c r="BL573" s="458"/>
      <c r="BM573" s="458"/>
      <c r="BN573" s="458"/>
      <c r="BO573" s="458"/>
      <c r="BP573" s="458"/>
      <c r="BQ573" s="458"/>
      <c r="CS573" s="179"/>
      <c r="CT573" s="196"/>
      <c r="CU573" s="458"/>
      <c r="CV573" s="458"/>
      <c r="CY573" s="196"/>
      <c r="CZ573" s="196"/>
      <c r="DA573" s="201">
        <f t="shared" si="30"/>
        <v>0</v>
      </c>
      <c r="DB573" s="221">
        <f t="shared" si="31"/>
        <v>0</v>
      </c>
      <c r="DC573" s="201">
        <f t="shared" si="32"/>
        <v>0</v>
      </c>
      <c r="DZ573" s="299"/>
      <c r="EA573" s="134" t="e">
        <v>#N/A</v>
      </c>
      <c r="EB573" s="130" t="e">
        <v>#N/A</v>
      </c>
      <c r="EC573" s="168" t="e">
        <v>#N/A</v>
      </c>
    </row>
    <row r="574" spans="1:133" x14ac:dyDescent="0.3">
      <c r="A574" s="276" t="s">
        <v>952</v>
      </c>
      <c r="B574" s="242" t="s">
        <v>3153</v>
      </c>
      <c r="C574" s="262"/>
      <c r="D574" s="276" t="s">
        <v>952</v>
      </c>
      <c r="E574" s="262"/>
      <c r="F574" s="262"/>
      <c r="G574" s="262"/>
      <c r="H574" s="282"/>
      <c r="I574" s="262"/>
      <c r="J574" s="262"/>
      <c r="K574" s="262"/>
      <c r="L574" s="262"/>
      <c r="M574" s="262"/>
      <c r="N574" s="262"/>
      <c r="O574" s="196"/>
      <c r="P574" s="194"/>
      <c r="Q574" s="196"/>
      <c r="R574" s="196"/>
      <c r="S574" s="194"/>
      <c r="T574" s="196"/>
      <c r="U574" s="196"/>
      <c r="V574" s="194"/>
      <c r="W574" s="196"/>
      <c r="X574" s="196"/>
      <c r="Y574" s="194"/>
      <c r="Z574" s="196"/>
      <c r="AA574" s="196"/>
      <c r="AB574" s="194"/>
      <c r="AC574" s="196"/>
      <c r="AD574" s="196"/>
      <c r="AE574" s="194"/>
      <c r="AF574" s="196"/>
      <c r="AG574" s="196"/>
      <c r="BI574" s="196"/>
      <c r="BJ574" s="196"/>
      <c r="BK574" s="196"/>
      <c r="BL574" s="196"/>
      <c r="BM574" s="196"/>
      <c r="BN574" s="196"/>
      <c r="BO574" s="196"/>
      <c r="BP574" s="196"/>
      <c r="BQ574" s="196"/>
      <c r="CS574" s="179"/>
      <c r="CT574" s="196"/>
      <c r="CU574" s="196"/>
      <c r="CV574" s="196"/>
      <c r="CY574" s="196"/>
      <c r="CZ574" s="196"/>
      <c r="DA574" s="201">
        <f t="shared" si="30"/>
        <v>0</v>
      </c>
      <c r="DB574" s="221">
        <f t="shared" si="31"/>
        <v>0</v>
      </c>
      <c r="DC574" s="201">
        <f t="shared" si="32"/>
        <v>0</v>
      </c>
      <c r="DZ574" s="299"/>
      <c r="EA574" s="134" t="e">
        <v>#N/A</v>
      </c>
      <c r="EB574" s="130" t="e">
        <v>#N/A</v>
      </c>
      <c r="EC574" s="168" t="e">
        <v>#N/A</v>
      </c>
    </row>
    <row r="575" spans="1:133" x14ac:dyDescent="0.3">
      <c r="A575" s="276" t="s">
        <v>952</v>
      </c>
      <c r="B575" s="242" t="s">
        <v>3154</v>
      </c>
      <c r="C575" s="262"/>
      <c r="D575" s="276" t="s">
        <v>952</v>
      </c>
      <c r="E575" s="262"/>
      <c r="F575" s="262"/>
      <c r="G575" s="262"/>
      <c r="H575" s="282"/>
      <c r="I575" s="262"/>
      <c r="J575" s="262"/>
      <c r="K575" s="262"/>
      <c r="L575" s="262"/>
      <c r="M575" s="262"/>
      <c r="N575" s="262"/>
      <c r="O575" s="196"/>
      <c r="P575" s="194"/>
      <c r="Q575" s="196"/>
      <c r="R575" s="196"/>
      <c r="S575" s="194"/>
      <c r="T575" s="196"/>
      <c r="U575" s="196"/>
      <c r="V575" s="194"/>
      <c r="W575" s="196"/>
      <c r="X575" s="196"/>
      <c r="Y575" s="194"/>
      <c r="Z575" s="196"/>
      <c r="AA575" s="196"/>
      <c r="AB575" s="194"/>
      <c r="AC575" s="196"/>
      <c r="AD575" s="196"/>
      <c r="AE575" s="194"/>
      <c r="AF575" s="196"/>
      <c r="AG575" s="196"/>
      <c r="BI575" s="196"/>
      <c r="BJ575" s="196"/>
      <c r="BK575" s="196"/>
      <c r="BL575" s="196"/>
      <c r="BM575" s="196"/>
      <c r="BN575" s="196"/>
      <c r="BO575" s="196"/>
      <c r="BP575" s="196"/>
      <c r="BQ575" s="196"/>
      <c r="CS575" s="179"/>
      <c r="CT575" s="196"/>
      <c r="CU575" s="196"/>
      <c r="CV575" s="196"/>
      <c r="CY575" s="196"/>
      <c r="CZ575" s="196"/>
      <c r="DA575" s="201">
        <f t="shared" si="30"/>
        <v>0</v>
      </c>
      <c r="DB575" s="221">
        <f t="shared" si="31"/>
        <v>0</v>
      </c>
      <c r="DC575" s="201">
        <f t="shared" si="32"/>
        <v>0</v>
      </c>
      <c r="DZ575" s="299"/>
      <c r="EA575" s="134" t="e">
        <v>#N/A</v>
      </c>
      <c r="EB575" s="130" t="e">
        <v>#N/A</v>
      </c>
      <c r="EC575" s="168" t="e">
        <v>#N/A</v>
      </c>
    </row>
    <row r="576" spans="1:133" x14ac:dyDescent="0.3">
      <c r="A576" s="276" t="s">
        <v>952</v>
      </c>
      <c r="B576" s="242" t="s">
        <v>3155</v>
      </c>
      <c r="C576" s="262"/>
      <c r="D576" s="276" t="s">
        <v>952</v>
      </c>
      <c r="E576" s="262"/>
      <c r="F576" s="262"/>
      <c r="G576" s="262"/>
      <c r="H576" s="282"/>
      <c r="I576" s="262"/>
      <c r="J576" s="262"/>
      <c r="K576" s="262"/>
      <c r="L576" s="262"/>
      <c r="M576" s="262"/>
      <c r="N576" s="262"/>
      <c r="O576" s="196"/>
      <c r="P576" s="194"/>
      <c r="Q576" s="196"/>
      <c r="R576" s="196"/>
      <c r="S576" s="194"/>
      <c r="T576" s="196"/>
      <c r="U576" s="196"/>
      <c r="V576" s="194"/>
      <c r="W576" s="196"/>
      <c r="X576" s="196"/>
      <c r="Y576" s="194"/>
      <c r="Z576" s="196"/>
      <c r="AA576" s="196"/>
      <c r="AB576" s="194"/>
      <c r="AC576" s="196"/>
      <c r="AD576" s="196"/>
      <c r="AE576" s="194"/>
      <c r="AF576" s="196"/>
      <c r="AG576" s="196"/>
      <c r="BI576" s="196"/>
      <c r="BJ576" s="196"/>
      <c r="BK576" s="196"/>
      <c r="BL576" s="196"/>
      <c r="BM576" s="196"/>
      <c r="BN576" s="196"/>
      <c r="BO576" s="196"/>
      <c r="BP576" s="196"/>
      <c r="BQ576" s="196"/>
      <c r="CS576" s="179"/>
      <c r="CT576" s="196"/>
      <c r="CU576" s="196"/>
      <c r="CV576" s="196"/>
      <c r="CY576" s="196"/>
      <c r="CZ576" s="196"/>
      <c r="DA576" s="201">
        <f t="shared" si="30"/>
        <v>0</v>
      </c>
      <c r="DB576" s="221">
        <f t="shared" si="31"/>
        <v>0</v>
      </c>
      <c r="DC576" s="201">
        <f t="shared" si="32"/>
        <v>0</v>
      </c>
      <c r="DZ576" s="299"/>
      <c r="EA576" s="134" t="e">
        <v>#N/A</v>
      </c>
      <c r="EB576" s="130" t="e">
        <v>#N/A</v>
      </c>
      <c r="EC576" s="168" t="e">
        <v>#N/A</v>
      </c>
    </row>
    <row r="577" spans="1:133" x14ac:dyDescent="0.3">
      <c r="A577" s="276" t="s">
        <v>952</v>
      </c>
      <c r="B577" s="242" t="s">
        <v>3156</v>
      </c>
      <c r="C577" s="262"/>
      <c r="D577" s="276" t="s">
        <v>952</v>
      </c>
      <c r="E577" s="262"/>
      <c r="F577" s="262"/>
      <c r="G577" s="262"/>
      <c r="H577" s="282"/>
      <c r="I577" s="262"/>
      <c r="J577" s="262"/>
      <c r="K577" s="262"/>
      <c r="L577" s="262"/>
      <c r="M577" s="262"/>
      <c r="N577" s="262"/>
      <c r="O577" s="196"/>
      <c r="P577" s="194"/>
      <c r="Q577" s="196"/>
      <c r="R577" s="196"/>
      <c r="S577" s="194"/>
      <c r="T577" s="196"/>
      <c r="U577" s="196"/>
      <c r="V577" s="194"/>
      <c r="W577" s="196"/>
      <c r="X577" s="196"/>
      <c r="Y577" s="194"/>
      <c r="Z577" s="196"/>
      <c r="AA577" s="196"/>
      <c r="AB577" s="194"/>
      <c r="AC577" s="196"/>
      <c r="AD577" s="196"/>
      <c r="AE577" s="194"/>
      <c r="AF577" s="196"/>
      <c r="AG577" s="196"/>
      <c r="BI577" s="196"/>
      <c r="BJ577" s="196"/>
      <c r="BK577" s="196"/>
      <c r="BL577" s="196"/>
      <c r="BM577" s="196"/>
      <c r="BN577" s="196"/>
      <c r="BO577" s="196"/>
      <c r="BP577" s="196"/>
      <c r="BQ577" s="196"/>
      <c r="CS577" s="179"/>
      <c r="CT577" s="196"/>
      <c r="CU577" s="196"/>
      <c r="CV577" s="196"/>
      <c r="CY577" s="196"/>
      <c r="CZ577" s="196"/>
      <c r="DA577" s="201">
        <f t="shared" si="30"/>
        <v>0</v>
      </c>
      <c r="DB577" s="221">
        <f t="shared" si="31"/>
        <v>0</v>
      </c>
      <c r="DC577" s="201">
        <f t="shared" si="32"/>
        <v>0</v>
      </c>
      <c r="DZ577" s="299"/>
      <c r="EA577" s="134" t="e">
        <v>#N/A</v>
      </c>
      <c r="EB577" s="130" t="e">
        <v>#N/A</v>
      </c>
      <c r="EC577" s="168" t="e">
        <v>#N/A</v>
      </c>
    </row>
    <row r="578" spans="1:133" x14ac:dyDescent="0.3">
      <c r="A578" s="276" t="s">
        <v>952</v>
      </c>
      <c r="B578" s="242" t="s">
        <v>3157</v>
      </c>
      <c r="C578" s="262"/>
      <c r="D578" s="276" t="s">
        <v>952</v>
      </c>
      <c r="E578" s="262"/>
      <c r="F578" s="262"/>
      <c r="G578" s="262"/>
      <c r="H578" s="282"/>
      <c r="I578" s="262"/>
      <c r="J578" s="262"/>
      <c r="K578" s="262"/>
      <c r="L578" s="262"/>
      <c r="M578" s="262"/>
      <c r="N578" s="262"/>
      <c r="O578" s="196"/>
      <c r="P578" s="194"/>
      <c r="Q578" s="196"/>
      <c r="R578" s="196"/>
      <c r="S578" s="194"/>
      <c r="T578" s="196"/>
      <c r="U578" s="196"/>
      <c r="V578" s="194"/>
      <c r="W578" s="196"/>
      <c r="X578" s="196"/>
      <c r="Y578" s="194"/>
      <c r="Z578" s="196"/>
      <c r="AA578" s="196"/>
      <c r="AB578" s="194"/>
      <c r="AC578" s="196"/>
      <c r="AD578" s="196"/>
      <c r="AE578" s="194"/>
      <c r="AF578" s="196"/>
      <c r="AG578" s="196"/>
      <c r="BI578" s="196"/>
      <c r="BJ578" s="196"/>
      <c r="BK578" s="196"/>
      <c r="BL578" s="196"/>
      <c r="BM578" s="196"/>
      <c r="BN578" s="196"/>
      <c r="BO578" s="196"/>
      <c r="BP578" s="196"/>
      <c r="BQ578" s="196"/>
      <c r="CS578" s="179"/>
      <c r="CT578" s="196"/>
      <c r="CU578" s="196"/>
      <c r="CV578" s="196"/>
      <c r="CY578" s="196"/>
      <c r="CZ578" s="196"/>
      <c r="DA578" s="201">
        <f t="shared" si="30"/>
        <v>0</v>
      </c>
      <c r="DB578" s="221">
        <f t="shared" si="31"/>
        <v>0</v>
      </c>
      <c r="DC578" s="201">
        <f t="shared" si="32"/>
        <v>0</v>
      </c>
      <c r="DZ578" s="299"/>
      <c r="EA578" s="134" t="e">
        <v>#N/A</v>
      </c>
      <c r="EB578" s="130" t="e">
        <v>#N/A</v>
      </c>
      <c r="EC578" s="168" t="e">
        <v>#N/A</v>
      </c>
    </row>
    <row r="579" spans="1:133" x14ac:dyDescent="0.3">
      <c r="A579" s="276" t="s">
        <v>952</v>
      </c>
      <c r="B579" s="322" t="s">
        <v>3158</v>
      </c>
      <c r="C579" s="262"/>
      <c r="D579" s="276" t="s">
        <v>952</v>
      </c>
      <c r="E579" s="262"/>
      <c r="F579" s="262"/>
      <c r="G579" s="262"/>
      <c r="H579" s="282"/>
      <c r="I579" s="262"/>
      <c r="J579" s="262"/>
      <c r="K579" s="262"/>
      <c r="L579" s="262"/>
      <c r="M579" s="262"/>
      <c r="N579" s="262"/>
      <c r="O579" s="196"/>
      <c r="P579" s="194"/>
      <c r="Q579" s="196"/>
      <c r="R579" s="196"/>
      <c r="S579" s="194"/>
      <c r="T579" s="196"/>
      <c r="U579" s="196"/>
      <c r="V579" s="194"/>
      <c r="W579" s="196"/>
      <c r="X579" s="196"/>
      <c r="Y579" s="194"/>
      <c r="Z579" s="196"/>
      <c r="AA579" s="196"/>
      <c r="AB579" s="194"/>
      <c r="AC579" s="196"/>
      <c r="AD579" s="196"/>
      <c r="AE579" s="194"/>
      <c r="AF579" s="196"/>
      <c r="AG579" s="196"/>
      <c r="BI579" s="196"/>
      <c r="BJ579" s="196"/>
      <c r="BK579" s="196"/>
      <c r="BL579" s="196"/>
      <c r="BM579" s="196"/>
      <c r="BN579" s="196"/>
      <c r="BO579" s="196"/>
      <c r="BP579" s="196"/>
      <c r="BQ579" s="196"/>
      <c r="CS579" s="179"/>
      <c r="CT579" s="196"/>
      <c r="CU579" s="196"/>
      <c r="CV579" s="196"/>
      <c r="CY579" s="196"/>
      <c r="CZ579" s="196"/>
      <c r="DA579" s="201">
        <f t="shared" si="30"/>
        <v>0</v>
      </c>
      <c r="DB579" s="221">
        <f t="shared" si="31"/>
        <v>0</v>
      </c>
      <c r="DC579" s="201">
        <f t="shared" si="32"/>
        <v>0</v>
      </c>
      <c r="DZ579" s="299"/>
      <c r="EA579" s="134" t="e">
        <v>#N/A</v>
      </c>
      <c r="EB579" s="130" t="e">
        <v>#N/A</v>
      </c>
      <c r="EC579" s="168" t="e">
        <v>#N/A</v>
      </c>
    </row>
    <row r="580" spans="1:133" x14ac:dyDescent="0.3">
      <c r="A580" s="242"/>
      <c r="B580" s="242" t="s">
        <v>3159</v>
      </c>
      <c r="C580" s="243">
        <v>11223363</v>
      </c>
      <c r="D580" s="242" t="s">
        <v>3160</v>
      </c>
      <c r="E580" s="242" t="s">
        <v>291</v>
      </c>
      <c r="F580" s="242" t="s">
        <v>2859</v>
      </c>
      <c r="G580" s="244">
        <v>45769</v>
      </c>
      <c r="H580" s="245">
        <v>20000000</v>
      </c>
      <c r="I580" s="242" t="s">
        <v>3079</v>
      </c>
      <c r="J580" s="244">
        <v>45769</v>
      </c>
      <c r="K580" s="244">
        <v>46012</v>
      </c>
      <c r="L580" s="242" t="s">
        <v>288</v>
      </c>
      <c r="M580" s="242" t="s">
        <v>288</v>
      </c>
      <c r="N580" s="242" t="s">
        <v>288</v>
      </c>
      <c r="O580" s="209">
        <v>8</v>
      </c>
      <c r="P580" s="245">
        <v>3250000</v>
      </c>
      <c r="Q580" s="200">
        <v>45769</v>
      </c>
      <c r="R580" s="190">
        <v>45808</v>
      </c>
      <c r="S580" s="245">
        <v>2500000</v>
      </c>
      <c r="T580" s="190">
        <v>45809</v>
      </c>
      <c r="U580" s="190">
        <v>45838</v>
      </c>
      <c r="V580" s="245">
        <v>2500000</v>
      </c>
      <c r="W580" s="190">
        <v>45839</v>
      </c>
      <c r="X580" s="190">
        <v>45869</v>
      </c>
      <c r="Y580" s="245">
        <v>2500000</v>
      </c>
      <c r="Z580" s="190">
        <v>45870</v>
      </c>
      <c r="AA580" s="190">
        <v>45900</v>
      </c>
      <c r="AB580" s="245">
        <v>2500000</v>
      </c>
      <c r="AC580" s="190">
        <v>45901</v>
      </c>
      <c r="AD580" s="190">
        <v>45930</v>
      </c>
      <c r="AE580" s="245">
        <v>2500000</v>
      </c>
      <c r="AF580" s="190">
        <v>45931</v>
      </c>
      <c r="AG580" s="190">
        <v>45961</v>
      </c>
      <c r="AH580" s="245">
        <v>2500000</v>
      </c>
      <c r="AI580" s="190">
        <v>45962</v>
      </c>
      <c r="AJ580" s="190">
        <v>45991</v>
      </c>
      <c r="AK580" s="272">
        <v>1750000</v>
      </c>
      <c r="AL580" s="190">
        <v>45992</v>
      </c>
      <c r="AM580" s="190">
        <v>46012</v>
      </c>
      <c r="BI580" s="187" t="s">
        <v>299</v>
      </c>
      <c r="BJ580" s="193" t="s">
        <v>907</v>
      </c>
      <c r="BK580" s="193" t="s">
        <v>908</v>
      </c>
      <c r="BL580" s="189">
        <v>729</v>
      </c>
      <c r="BM580" s="190">
        <v>45750.703877314816</v>
      </c>
      <c r="BN580" s="208">
        <v>60000000</v>
      </c>
      <c r="BO580" s="203">
        <v>2630</v>
      </c>
      <c r="BP580" s="190">
        <v>45769</v>
      </c>
      <c r="BQ580" s="204">
        <v>20000000</v>
      </c>
      <c r="CS580" s="197" t="s">
        <v>3161</v>
      </c>
      <c r="CT580" s="198">
        <v>11223363</v>
      </c>
      <c r="CU580" s="203">
        <v>495</v>
      </c>
      <c r="CV580" s="203" t="s">
        <v>931</v>
      </c>
      <c r="CY580" s="192">
        <v>7490</v>
      </c>
      <c r="CZ580" s="192" t="s">
        <v>290</v>
      </c>
      <c r="DA580" s="201">
        <f t="shared" si="30"/>
        <v>20000000</v>
      </c>
      <c r="DB580" s="221">
        <f t="shared" si="31"/>
        <v>0</v>
      </c>
      <c r="DC580" s="201">
        <f t="shared" si="32"/>
        <v>0</v>
      </c>
      <c r="DZ580" s="310" t="s">
        <v>3162</v>
      </c>
      <c r="EA580" s="231"/>
      <c r="EB580" s="130">
        <v>40376746</v>
      </c>
      <c r="EC580" s="168">
        <v>46013</v>
      </c>
    </row>
    <row r="581" spans="1:133" x14ac:dyDescent="0.3">
      <c r="A581" s="242"/>
      <c r="B581" s="242" t="s">
        <v>3163</v>
      </c>
      <c r="C581" s="243">
        <v>93402096</v>
      </c>
      <c r="D581" s="242" t="s">
        <v>3164</v>
      </c>
      <c r="E581" s="242" t="s">
        <v>291</v>
      </c>
      <c r="F581" s="242" t="s">
        <v>2859</v>
      </c>
      <c r="G581" s="244">
        <v>45769</v>
      </c>
      <c r="H581" s="245">
        <v>20000000</v>
      </c>
      <c r="I581" s="242" t="s">
        <v>296</v>
      </c>
      <c r="J581" s="244">
        <v>45769</v>
      </c>
      <c r="K581" s="244">
        <v>45921</v>
      </c>
      <c r="L581" s="242" t="s">
        <v>288</v>
      </c>
      <c r="M581" s="242" t="s">
        <v>288</v>
      </c>
      <c r="N581" s="242" t="s">
        <v>288</v>
      </c>
      <c r="O581" s="209">
        <v>5</v>
      </c>
      <c r="P581" s="245">
        <v>5200000</v>
      </c>
      <c r="Q581" s="200">
        <v>45769</v>
      </c>
      <c r="R581" s="190">
        <v>45808</v>
      </c>
      <c r="S581" s="245">
        <v>4000000</v>
      </c>
      <c r="T581" s="190">
        <v>45809</v>
      </c>
      <c r="U581" s="190">
        <v>45838</v>
      </c>
      <c r="V581" s="245">
        <v>4000000</v>
      </c>
      <c r="W581" s="190">
        <v>45839</v>
      </c>
      <c r="X581" s="190">
        <v>45869</v>
      </c>
      <c r="Y581" s="245">
        <v>4000000</v>
      </c>
      <c r="Z581" s="190">
        <v>45870</v>
      </c>
      <c r="AA581" s="190">
        <v>45900</v>
      </c>
      <c r="AB581" s="272">
        <v>2800000</v>
      </c>
      <c r="AC581" s="190">
        <v>45901</v>
      </c>
      <c r="AD581" s="190">
        <v>45921</v>
      </c>
      <c r="AE581" s="245"/>
      <c r="AF581" s="190"/>
      <c r="AG581" s="190"/>
      <c r="AH581" s="245"/>
      <c r="AI581" s="190"/>
      <c r="AJ581" s="190"/>
      <c r="AK581" s="272"/>
      <c r="AL581" s="190"/>
      <c r="AM581" s="190"/>
      <c r="BI581" s="187" t="s">
        <v>299</v>
      </c>
      <c r="BJ581" s="193" t="s">
        <v>907</v>
      </c>
      <c r="BK581" s="193" t="s">
        <v>908</v>
      </c>
      <c r="BL581" s="189">
        <v>729</v>
      </c>
      <c r="BM581" s="190">
        <v>45750.703877314816</v>
      </c>
      <c r="BN581" s="208">
        <v>60000000</v>
      </c>
      <c r="BO581" s="203">
        <v>2631</v>
      </c>
      <c r="BP581" s="190">
        <v>45769</v>
      </c>
      <c r="BQ581" s="204">
        <v>20000000</v>
      </c>
      <c r="CS581" s="197" t="s">
        <v>3165</v>
      </c>
      <c r="CT581" s="198">
        <v>93402096</v>
      </c>
      <c r="CU581" s="203">
        <v>495</v>
      </c>
      <c r="CV581" s="203" t="s">
        <v>931</v>
      </c>
      <c r="CY581" s="192">
        <v>7020</v>
      </c>
      <c r="CZ581" s="192" t="s">
        <v>289</v>
      </c>
      <c r="DA581" s="201">
        <f t="shared" si="30"/>
        <v>20000000</v>
      </c>
      <c r="DB581" s="221">
        <f t="shared" si="31"/>
        <v>0</v>
      </c>
      <c r="DC581" s="201">
        <f t="shared" si="32"/>
        <v>0</v>
      </c>
      <c r="DZ581" s="310" t="s">
        <v>3166</v>
      </c>
      <c r="EA581" s="231"/>
      <c r="EB581" s="130">
        <v>40376746</v>
      </c>
      <c r="EC581" s="168">
        <v>45961</v>
      </c>
    </row>
    <row r="582" spans="1:133" x14ac:dyDescent="0.3">
      <c r="A582" s="242"/>
      <c r="B582" s="242" t="s">
        <v>3167</v>
      </c>
      <c r="C582" s="243">
        <v>86069527</v>
      </c>
      <c r="D582" s="242" t="s">
        <v>3168</v>
      </c>
      <c r="E582" s="242" t="s">
        <v>291</v>
      </c>
      <c r="F582" s="247" t="s">
        <v>3169</v>
      </c>
      <c r="G582" s="244">
        <v>45769</v>
      </c>
      <c r="H582" s="272">
        <v>15600000</v>
      </c>
      <c r="I582" s="247" t="s">
        <v>1153</v>
      </c>
      <c r="J582" s="244">
        <v>45769</v>
      </c>
      <c r="K582" s="244">
        <v>45829</v>
      </c>
      <c r="L582" s="242" t="s">
        <v>288</v>
      </c>
      <c r="M582" s="242" t="s">
        <v>288</v>
      </c>
      <c r="N582" s="242" t="s">
        <v>288</v>
      </c>
      <c r="O582" s="383">
        <v>2</v>
      </c>
      <c r="P582" s="245">
        <v>10140000</v>
      </c>
      <c r="Q582" s="200">
        <v>45769</v>
      </c>
      <c r="R582" s="190">
        <v>45808</v>
      </c>
      <c r="S582" s="272">
        <v>5460000</v>
      </c>
      <c r="T582" s="190">
        <v>45809</v>
      </c>
      <c r="U582" s="190">
        <v>45829</v>
      </c>
      <c r="V582" s="272"/>
      <c r="W582" s="190"/>
      <c r="X582" s="190"/>
      <c r="Y582" s="272"/>
      <c r="Z582" s="190"/>
      <c r="AA582" s="190"/>
      <c r="AB582" s="272"/>
      <c r="AC582" s="190"/>
      <c r="AD582" s="190"/>
      <c r="AE582" s="272"/>
      <c r="AF582" s="190"/>
      <c r="AG582" s="190"/>
      <c r="AH582" s="272"/>
      <c r="AI582" s="190"/>
      <c r="AJ582" s="190"/>
      <c r="AK582" s="272"/>
      <c r="AL582" s="190"/>
      <c r="AM582" s="190"/>
      <c r="BI582" s="187" t="s">
        <v>273</v>
      </c>
      <c r="BJ582" s="187" t="s">
        <v>1145</v>
      </c>
      <c r="BK582" s="195" t="s">
        <v>3170</v>
      </c>
      <c r="BL582" s="189">
        <v>862</v>
      </c>
      <c r="BM582" s="190">
        <v>45769.465381944443</v>
      </c>
      <c r="BN582" s="208">
        <v>40296500</v>
      </c>
      <c r="BO582" s="203">
        <v>2632</v>
      </c>
      <c r="BP582" s="190">
        <v>45769</v>
      </c>
      <c r="BQ582" s="204">
        <v>15600000</v>
      </c>
      <c r="CS582" s="230" t="s">
        <v>3171</v>
      </c>
      <c r="CT582" s="199">
        <v>86069527.099999994</v>
      </c>
      <c r="CU582" s="203">
        <v>337</v>
      </c>
      <c r="CV582" s="203" t="s">
        <v>3172</v>
      </c>
      <c r="CY582" s="192">
        <v>7110</v>
      </c>
      <c r="CZ582" s="192" t="s">
        <v>289</v>
      </c>
      <c r="DA582" s="201">
        <f t="shared" si="30"/>
        <v>15600000</v>
      </c>
      <c r="DB582" s="221">
        <f t="shared" si="31"/>
        <v>0</v>
      </c>
      <c r="DC582" s="201">
        <f t="shared" si="32"/>
        <v>0</v>
      </c>
      <c r="DZ582" s="476" t="s">
        <v>3173</v>
      </c>
      <c r="EA582" s="307"/>
      <c r="EB582" s="130">
        <v>86078374</v>
      </c>
      <c r="EC582" s="168">
        <v>45840</v>
      </c>
    </row>
    <row r="583" spans="1:133" x14ac:dyDescent="0.3">
      <c r="A583" s="242"/>
      <c r="B583" s="242" t="s">
        <v>3174</v>
      </c>
      <c r="C583" s="243">
        <v>1193132408</v>
      </c>
      <c r="D583" s="247" t="s">
        <v>3175</v>
      </c>
      <c r="E583" s="242" t="s">
        <v>291</v>
      </c>
      <c r="F583" s="242" t="s">
        <v>3169</v>
      </c>
      <c r="G583" s="244">
        <v>45769</v>
      </c>
      <c r="H583" s="272">
        <v>12348250</v>
      </c>
      <c r="I583" s="247" t="s">
        <v>1153</v>
      </c>
      <c r="J583" s="244">
        <v>45769</v>
      </c>
      <c r="K583" s="244">
        <v>45829</v>
      </c>
      <c r="L583" s="242" t="s">
        <v>288</v>
      </c>
      <c r="M583" s="242" t="s">
        <v>288</v>
      </c>
      <c r="N583" s="242" t="s">
        <v>288</v>
      </c>
      <c r="O583" s="383">
        <v>2</v>
      </c>
      <c r="P583" s="245">
        <v>8026363</v>
      </c>
      <c r="Q583" s="200">
        <v>45769</v>
      </c>
      <c r="R583" s="190">
        <v>45808</v>
      </c>
      <c r="S583" s="272">
        <v>4321887</v>
      </c>
      <c r="T583" s="190">
        <v>45809</v>
      </c>
      <c r="U583" s="190">
        <v>45829</v>
      </c>
      <c r="V583" s="245"/>
      <c r="W583" s="190"/>
      <c r="X583" s="190"/>
      <c r="Y583" s="245"/>
      <c r="Z583" s="190"/>
      <c r="AA583" s="190"/>
      <c r="AB583" s="245"/>
      <c r="AC583" s="190"/>
      <c r="AD583" s="190"/>
      <c r="AE583" s="245"/>
      <c r="AF583" s="190"/>
      <c r="AG583" s="190"/>
      <c r="AH583" s="245"/>
      <c r="AI583" s="190"/>
      <c r="AJ583" s="190"/>
      <c r="AK583" s="272"/>
      <c r="AL583" s="190"/>
      <c r="AM583" s="190"/>
      <c r="BI583" s="187" t="s">
        <v>273</v>
      </c>
      <c r="BJ583" s="187" t="s">
        <v>1145</v>
      </c>
      <c r="BK583" s="195" t="s">
        <v>3170</v>
      </c>
      <c r="BL583" s="189">
        <v>862</v>
      </c>
      <c r="BM583" s="190">
        <v>45769.465381944443</v>
      </c>
      <c r="BN583" s="208">
        <v>40296500</v>
      </c>
      <c r="BO583" s="203">
        <v>2633</v>
      </c>
      <c r="BP583" s="190">
        <v>45769</v>
      </c>
      <c r="BQ583" s="204">
        <v>12348250</v>
      </c>
      <c r="CS583" s="197" t="s">
        <v>3176</v>
      </c>
      <c r="CT583" s="198">
        <v>1193132408</v>
      </c>
      <c r="CU583" s="203">
        <v>337</v>
      </c>
      <c r="CV583" s="203" t="s">
        <v>3172</v>
      </c>
      <c r="CY583" s="192">
        <v>8299</v>
      </c>
      <c r="CZ583" s="192" t="s">
        <v>290</v>
      </c>
      <c r="DA583" s="201">
        <f t="shared" si="30"/>
        <v>12348250</v>
      </c>
      <c r="DB583" s="221">
        <f t="shared" si="31"/>
        <v>0</v>
      </c>
      <c r="DC583" s="201">
        <f t="shared" si="32"/>
        <v>0</v>
      </c>
      <c r="DZ583" s="310" t="s">
        <v>3177</v>
      </c>
      <c r="EA583" s="231"/>
      <c r="EB583" s="130">
        <v>86078374</v>
      </c>
      <c r="EC583" s="168">
        <v>45840</v>
      </c>
    </row>
    <row r="584" spans="1:133" x14ac:dyDescent="0.3">
      <c r="A584" s="242"/>
      <c r="B584" s="242" t="s">
        <v>3178</v>
      </c>
      <c r="C584" s="248">
        <v>1121929734</v>
      </c>
      <c r="D584" s="242" t="s">
        <v>3179</v>
      </c>
      <c r="E584" s="242" t="s">
        <v>291</v>
      </c>
      <c r="F584" s="242" t="s">
        <v>3169</v>
      </c>
      <c r="G584" s="244">
        <v>45769</v>
      </c>
      <c r="H584" s="272">
        <v>12348250</v>
      </c>
      <c r="I584" s="247" t="s">
        <v>1153</v>
      </c>
      <c r="J584" s="244">
        <v>45769</v>
      </c>
      <c r="K584" s="244">
        <v>45829</v>
      </c>
      <c r="L584" s="242" t="s">
        <v>288</v>
      </c>
      <c r="M584" s="242" t="s">
        <v>288</v>
      </c>
      <c r="N584" s="242" t="s">
        <v>288</v>
      </c>
      <c r="O584" s="383">
        <v>2</v>
      </c>
      <c r="P584" s="245">
        <v>8026363</v>
      </c>
      <c r="Q584" s="200">
        <v>45769</v>
      </c>
      <c r="R584" s="190">
        <v>45808</v>
      </c>
      <c r="S584" s="272">
        <v>4321887</v>
      </c>
      <c r="T584" s="190">
        <v>45809</v>
      </c>
      <c r="U584" s="190">
        <v>45829</v>
      </c>
      <c r="V584" s="245"/>
      <c r="W584" s="190"/>
      <c r="X584" s="190"/>
      <c r="Y584" s="245"/>
      <c r="Z584" s="190"/>
      <c r="AA584" s="190"/>
      <c r="AB584" s="245"/>
      <c r="AC584" s="190"/>
      <c r="AD584" s="190"/>
      <c r="AE584" s="245"/>
      <c r="AF584" s="190"/>
      <c r="AG584" s="190"/>
      <c r="AH584" s="245"/>
      <c r="AI584" s="190"/>
      <c r="AJ584" s="190"/>
      <c r="AK584" s="272"/>
      <c r="AL584" s="190"/>
      <c r="AM584" s="190"/>
      <c r="BI584" s="187" t="s">
        <v>273</v>
      </c>
      <c r="BJ584" s="187" t="s">
        <v>1145</v>
      </c>
      <c r="BK584" s="195" t="s">
        <v>3170</v>
      </c>
      <c r="BL584" s="189">
        <v>862</v>
      </c>
      <c r="BM584" s="190">
        <v>45769.465381944443</v>
      </c>
      <c r="BN584" s="208">
        <v>40296500</v>
      </c>
      <c r="BO584" s="203">
        <v>2634</v>
      </c>
      <c r="BP584" s="190">
        <v>45769</v>
      </c>
      <c r="BQ584" s="204">
        <v>12348250</v>
      </c>
      <c r="CS584" s="197" t="s">
        <v>3180</v>
      </c>
      <c r="CT584" s="198">
        <v>1121929734</v>
      </c>
      <c r="CU584" s="203">
        <v>337</v>
      </c>
      <c r="CV584" s="203" t="s">
        <v>3172</v>
      </c>
      <c r="CY584" s="192">
        <v>6201</v>
      </c>
      <c r="CZ584" s="192" t="s">
        <v>290</v>
      </c>
      <c r="DA584" s="201">
        <f t="shared" si="30"/>
        <v>12348250</v>
      </c>
      <c r="DB584" s="221">
        <f t="shared" si="31"/>
        <v>0</v>
      </c>
      <c r="DC584" s="201">
        <f t="shared" si="32"/>
        <v>0</v>
      </c>
      <c r="DZ584" s="310" t="s">
        <v>3181</v>
      </c>
      <c r="EA584" s="231"/>
      <c r="EB584" s="130">
        <v>86078374</v>
      </c>
      <c r="EC584" s="168">
        <v>45840</v>
      </c>
    </row>
    <row r="585" spans="1:133" x14ac:dyDescent="0.3">
      <c r="A585" s="242"/>
      <c r="B585" s="242" t="s">
        <v>3182</v>
      </c>
      <c r="C585" s="248">
        <v>1121958569</v>
      </c>
      <c r="D585" s="242" t="s">
        <v>3183</v>
      </c>
      <c r="E585" s="242" t="s">
        <v>291</v>
      </c>
      <c r="F585" s="242" t="s">
        <v>3184</v>
      </c>
      <c r="G585" s="244">
        <v>45769</v>
      </c>
      <c r="H585" s="245">
        <v>16033687</v>
      </c>
      <c r="I585" s="242" t="s">
        <v>3185</v>
      </c>
      <c r="J585" s="244">
        <v>45769</v>
      </c>
      <c r="K585" s="244">
        <v>46010</v>
      </c>
      <c r="L585" s="242" t="s">
        <v>288</v>
      </c>
      <c r="M585" s="242" t="s">
        <v>288</v>
      </c>
      <c r="N585" s="242" t="s">
        <v>288</v>
      </c>
      <c r="O585" s="209">
        <v>8</v>
      </c>
      <c r="P585" s="245">
        <v>2627369</v>
      </c>
      <c r="Q585" s="200">
        <v>45769</v>
      </c>
      <c r="R585" s="190">
        <v>45808</v>
      </c>
      <c r="S585" s="245">
        <v>2021053</v>
      </c>
      <c r="T585" s="190">
        <v>45809</v>
      </c>
      <c r="U585" s="190">
        <v>45838</v>
      </c>
      <c r="V585" s="245">
        <v>2021053</v>
      </c>
      <c r="W585" s="190">
        <v>45839</v>
      </c>
      <c r="X585" s="190">
        <v>45869</v>
      </c>
      <c r="Y585" s="245">
        <v>2021053</v>
      </c>
      <c r="Z585" s="190">
        <v>45870</v>
      </c>
      <c r="AA585" s="190">
        <v>45900</v>
      </c>
      <c r="AB585" s="245">
        <v>2021053</v>
      </c>
      <c r="AC585" s="190">
        <v>45901</v>
      </c>
      <c r="AD585" s="190">
        <v>45930</v>
      </c>
      <c r="AE585" s="245">
        <v>2021053</v>
      </c>
      <c r="AF585" s="190">
        <v>45931</v>
      </c>
      <c r="AG585" s="190">
        <v>45961</v>
      </c>
      <c r="AH585" s="245">
        <v>2021053</v>
      </c>
      <c r="AI585" s="190">
        <v>45962</v>
      </c>
      <c r="AJ585" s="190">
        <v>45991</v>
      </c>
      <c r="AK585" s="272">
        <v>1280000</v>
      </c>
      <c r="AL585" s="190">
        <v>45992</v>
      </c>
      <c r="AM585" s="190">
        <v>46010</v>
      </c>
      <c r="BI585" s="187" t="s">
        <v>3186</v>
      </c>
      <c r="BJ585" s="193" t="s">
        <v>3187</v>
      </c>
      <c r="BK585" s="193" t="s">
        <v>3188</v>
      </c>
      <c r="BL585" s="189">
        <v>870</v>
      </c>
      <c r="BM585" s="190">
        <v>45769.691574074073</v>
      </c>
      <c r="BN585" s="208">
        <v>16033687</v>
      </c>
      <c r="BO585" s="203">
        <v>2638</v>
      </c>
      <c r="BP585" s="190">
        <v>45769</v>
      </c>
      <c r="BQ585" s="204">
        <v>16033687</v>
      </c>
      <c r="CS585" s="197" t="s">
        <v>3189</v>
      </c>
      <c r="CT585" s="199">
        <v>1121958569</v>
      </c>
      <c r="CU585" s="203">
        <v>337</v>
      </c>
      <c r="CV585" s="203" t="s">
        <v>3190</v>
      </c>
      <c r="CY585" s="192">
        <v>7490</v>
      </c>
      <c r="CZ585" s="192" t="s">
        <v>290</v>
      </c>
      <c r="DA585" s="201">
        <f t="shared" si="30"/>
        <v>16033687</v>
      </c>
      <c r="DB585" s="221">
        <f t="shared" si="31"/>
        <v>0</v>
      </c>
      <c r="DC585" s="201">
        <f t="shared" si="32"/>
        <v>0</v>
      </c>
      <c r="DZ585" s="310" t="s">
        <v>3191</v>
      </c>
      <c r="EA585" s="231"/>
      <c r="EB585" s="130">
        <v>43547677</v>
      </c>
      <c r="EC585" s="168">
        <v>46010</v>
      </c>
    </row>
    <row r="586" spans="1:133" x14ac:dyDescent="0.3">
      <c r="A586" s="242"/>
      <c r="B586" s="242" t="s">
        <v>3192</v>
      </c>
      <c r="C586" s="243">
        <v>1121939195</v>
      </c>
      <c r="D586" s="242" t="s">
        <v>3193</v>
      </c>
      <c r="E586" s="242" t="s">
        <v>292</v>
      </c>
      <c r="F586" s="242" t="s">
        <v>644</v>
      </c>
      <c r="G586" s="244">
        <v>45769</v>
      </c>
      <c r="H586" s="245">
        <v>6359109</v>
      </c>
      <c r="I586" s="242" t="s">
        <v>3194</v>
      </c>
      <c r="J586" s="244">
        <v>45769</v>
      </c>
      <c r="K586" s="244">
        <v>45852</v>
      </c>
      <c r="L586" s="242" t="s">
        <v>288</v>
      </c>
      <c r="M586" s="242" t="s">
        <v>288</v>
      </c>
      <c r="N586" s="242" t="s">
        <v>288</v>
      </c>
      <c r="O586" s="209">
        <v>3</v>
      </c>
      <c r="P586" s="245">
        <v>2988015</v>
      </c>
      <c r="Q586" s="200">
        <v>45769</v>
      </c>
      <c r="R586" s="190">
        <v>45808</v>
      </c>
      <c r="S586" s="245">
        <v>2298473</v>
      </c>
      <c r="T586" s="190">
        <v>45809</v>
      </c>
      <c r="U586" s="190">
        <v>45838</v>
      </c>
      <c r="V586" s="272">
        <v>1072621</v>
      </c>
      <c r="W586" s="190">
        <v>45839</v>
      </c>
      <c r="X586" s="190">
        <v>45852</v>
      </c>
      <c r="Y586" s="245"/>
      <c r="Z586" s="190"/>
      <c r="AA586" s="190"/>
      <c r="AB586" s="245"/>
      <c r="AC586" s="190"/>
      <c r="AD586" s="190"/>
      <c r="AE586" s="245"/>
      <c r="AF586" s="190"/>
      <c r="AG586" s="190"/>
      <c r="AH586" s="245"/>
      <c r="AI586" s="190"/>
      <c r="AJ586" s="190"/>
      <c r="AK586" s="272"/>
      <c r="AL586" s="190"/>
      <c r="AM586" s="190"/>
      <c r="BI586" s="192" t="s">
        <v>278</v>
      </c>
      <c r="BJ586" s="187" t="s">
        <v>332</v>
      </c>
      <c r="BK586" s="192" t="s">
        <v>280</v>
      </c>
      <c r="BL586" s="189">
        <v>868</v>
      </c>
      <c r="BM586" s="190">
        <v>45769.625104166669</v>
      </c>
      <c r="BN586" s="208">
        <v>6359109</v>
      </c>
      <c r="BO586" s="203">
        <v>2636</v>
      </c>
      <c r="BP586" s="190">
        <v>45769</v>
      </c>
      <c r="BQ586" s="204">
        <v>6359109</v>
      </c>
      <c r="CS586" s="197" t="s">
        <v>741</v>
      </c>
      <c r="CT586" s="198">
        <v>1121939195</v>
      </c>
      <c r="CU586" s="203">
        <v>249</v>
      </c>
      <c r="CV586" s="203" t="s">
        <v>1154</v>
      </c>
      <c r="CY586" s="192">
        <v>8299</v>
      </c>
      <c r="CZ586" s="192" t="s">
        <v>290</v>
      </c>
      <c r="DA586" s="201">
        <f t="shared" si="30"/>
        <v>6359109</v>
      </c>
      <c r="DB586" s="221">
        <f t="shared" si="31"/>
        <v>0</v>
      </c>
      <c r="DC586" s="201">
        <f t="shared" si="32"/>
        <v>0</v>
      </c>
      <c r="DZ586" s="310" t="s">
        <v>3195</v>
      </c>
      <c r="EA586" s="231" t="s">
        <v>297</v>
      </c>
      <c r="EB586" s="130">
        <v>17346234</v>
      </c>
      <c r="EC586" s="168">
        <v>45852</v>
      </c>
    </row>
    <row r="587" spans="1:133" x14ac:dyDescent="0.3">
      <c r="A587" s="276" t="s">
        <v>952</v>
      </c>
      <c r="B587" s="242" t="s">
        <v>3196</v>
      </c>
      <c r="C587" s="262"/>
      <c r="D587" s="276" t="s">
        <v>952</v>
      </c>
      <c r="E587" s="262"/>
      <c r="F587" s="262"/>
      <c r="G587" s="262"/>
      <c r="H587" s="282"/>
      <c r="I587" s="262"/>
      <c r="J587" s="262"/>
      <c r="K587" s="262"/>
      <c r="L587" s="262"/>
      <c r="M587" s="262"/>
      <c r="N587" s="262"/>
      <c r="O587" s="196"/>
      <c r="P587" s="194"/>
      <c r="Q587" s="196"/>
      <c r="R587" s="196"/>
      <c r="S587" s="194"/>
      <c r="T587" s="196"/>
      <c r="U587" s="196"/>
      <c r="V587" s="194"/>
      <c r="W587" s="196"/>
      <c r="X587" s="196"/>
      <c r="Y587" s="194"/>
      <c r="Z587" s="196"/>
      <c r="AA587" s="196"/>
      <c r="AB587" s="194"/>
      <c r="AC587" s="196"/>
      <c r="AD587" s="196"/>
      <c r="AE587" s="194"/>
      <c r="AF587" s="196"/>
      <c r="AG587" s="196"/>
      <c r="BI587" s="196"/>
      <c r="BJ587" s="196"/>
      <c r="BK587" s="196"/>
      <c r="BL587" s="196"/>
      <c r="BM587" s="196"/>
      <c r="BN587" s="196"/>
      <c r="BO587" s="196"/>
      <c r="BP587" s="196"/>
      <c r="BQ587" s="196"/>
      <c r="CS587" s="179"/>
      <c r="CT587" s="196"/>
      <c r="CU587" s="196"/>
      <c r="CV587" s="196"/>
      <c r="CY587" s="196"/>
      <c r="CZ587" s="196"/>
      <c r="DA587" s="201">
        <f t="shared" si="30"/>
        <v>0</v>
      </c>
      <c r="DB587" s="221">
        <f t="shared" si="31"/>
        <v>0</v>
      </c>
      <c r="DC587" s="201">
        <f t="shared" si="32"/>
        <v>0</v>
      </c>
      <c r="DZ587" s="299"/>
      <c r="EA587" s="134" t="e">
        <v>#N/A</v>
      </c>
      <c r="EB587" s="130" t="e">
        <v>#N/A</v>
      </c>
      <c r="EC587" s="168" t="e">
        <v>#N/A</v>
      </c>
    </row>
    <row r="588" spans="1:133" x14ac:dyDescent="0.3">
      <c r="A588" s="276" t="s">
        <v>952</v>
      </c>
      <c r="B588" s="242" t="s">
        <v>3197</v>
      </c>
      <c r="C588" s="262"/>
      <c r="D588" s="276" t="s">
        <v>952</v>
      </c>
      <c r="E588" s="262"/>
      <c r="F588" s="262"/>
      <c r="G588" s="262"/>
      <c r="H588" s="282"/>
      <c r="I588" s="262"/>
      <c r="J588" s="262"/>
      <c r="K588" s="262"/>
      <c r="L588" s="262"/>
      <c r="M588" s="262"/>
      <c r="N588" s="262"/>
      <c r="O588" s="196"/>
      <c r="P588" s="194"/>
      <c r="Q588" s="196"/>
      <c r="R588" s="196"/>
      <c r="S588" s="194"/>
      <c r="T588" s="196"/>
      <c r="U588" s="196"/>
      <c r="V588" s="194"/>
      <c r="W588" s="196"/>
      <c r="X588" s="196"/>
      <c r="Y588" s="194"/>
      <c r="Z588" s="196"/>
      <c r="AA588" s="196"/>
      <c r="AB588" s="194"/>
      <c r="AC588" s="196"/>
      <c r="AD588" s="196"/>
      <c r="AE588" s="194"/>
      <c r="AF588" s="196"/>
      <c r="AG588" s="196"/>
      <c r="BI588" s="196"/>
      <c r="BJ588" s="196"/>
      <c r="BK588" s="196"/>
      <c r="BL588" s="196"/>
      <c r="BM588" s="196"/>
      <c r="BN588" s="196"/>
      <c r="BO588" s="196"/>
      <c r="BP588" s="196"/>
      <c r="BQ588" s="196"/>
      <c r="CS588" s="179"/>
      <c r="CT588" s="196"/>
      <c r="CU588" s="196"/>
      <c r="CV588" s="196"/>
      <c r="CY588" s="196"/>
      <c r="CZ588" s="196"/>
      <c r="DA588" s="201">
        <f t="shared" si="30"/>
        <v>0</v>
      </c>
      <c r="DB588" s="221">
        <f t="shared" si="31"/>
        <v>0</v>
      </c>
      <c r="DC588" s="201">
        <f t="shared" si="32"/>
        <v>0</v>
      </c>
      <c r="DZ588" s="299"/>
      <c r="EA588" s="134" t="e">
        <v>#N/A</v>
      </c>
      <c r="EB588" s="130" t="e">
        <v>#N/A</v>
      </c>
      <c r="EC588" s="168" t="e">
        <v>#N/A</v>
      </c>
    </row>
    <row r="589" spans="1:133" x14ac:dyDescent="0.3">
      <c r="A589" s="276" t="s">
        <v>952</v>
      </c>
      <c r="B589" s="242" t="s">
        <v>3198</v>
      </c>
      <c r="C589" s="262"/>
      <c r="D589" s="276" t="s">
        <v>952</v>
      </c>
      <c r="E589" s="262"/>
      <c r="F589" s="262"/>
      <c r="G589" s="262"/>
      <c r="H589" s="282"/>
      <c r="I589" s="262"/>
      <c r="J589" s="262"/>
      <c r="K589" s="262"/>
      <c r="L589" s="262"/>
      <c r="M589" s="262"/>
      <c r="N589" s="262"/>
      <c r="O589" s="196"/>
      <c r="P589" s="194"/>
      <c r="Q589" s="196"/>
      <c r="R589" s="196"/>
      <c r="S589" s="194"/>
      <c r="T589" s="196"/>
      <c r="U589" s="196"/>
      <c r="V589" s="194"/>
      <c r="W589" s="196"/>
      <c r="X589" s="196"/>
      <c r="Y589" s="194"/>
      <c r="Z589" s="196"/>
      <c r="AA589" s="196"/>
      <c r="AB589" s="194"/>
      <c r="AC589" s="196"/>
      <c r="AD589" s="196"/>
      <c r="AE589" s="194"/>
      <c r="AF589" s="196"/>
      <c r="AG589" s="196"/>
      <c r="BI589" s="196"/>
      <c r="BJ589" s="196"/>
      <c r="BK589" s="196"/>
      <c r="BL589" s="196"/>
      <c r="BM589" s="196"/>
      <c r="BN589" s="196"/>
      <c r="BO589" s="196"/>
      <c r="BP589" s="196"/>
      <c r="BQ589" s="196"/>
      <c r="CS589" s="179"/>
      <c r="CT589" s="196"/>
      <c r="CU589" s="196"/>
      <c r="CV589" s="196"/>
      <c r="CY589" s="196"/>
      <c r="CZ589" s="196"/>
      <c r="DA589" s="201">
        <f t="shared" si="30"/>
        <v>0</v>
      </c>
      <c r="DB589" s="221">
        <f t="shared" si="31"/>
        <v>0</v>
      </c>
      <c r="DC589" s="201">
        <f t="shared" si="32"/>
        <v>0</v>
      </c>
      <c r="DZ589" s="299"/>
      <c r="EA589" s="134" t="e">
        <v>#N/A</v>
      </c>
      <c r="EB589" s="130" t="e">
        <v>#N/A</v>
      </c>
      <c r="EC589" s="168" t="e">
        <v>#N/A</v>
      </c>
    </row>
    <row r="590" spans="1:133" x14ac:dyDescent="0.3">
      <c r="A590" s="276" t="s">
        <v>952</v>
      </c>
      <c r="B590" s="242" t="s">
        <v>3199</v>
      </c>
      <c r="C590" s="262"/>
      <c r="D590" s="276" t="s">
        <v>952</v>
      </c>
      <c r="E590" s="262"/>
      <c r="F590" s="262"/>
      <c r="G590" s="262"/>
      <c r="H590" s="282"/>
      <c r="I590" s="262"/>
      <c r="J590" s="262"/>
      <c r="K590" s="262"/>
      <c r="L590" s="262"/>
      <c r="M590" s="262"/>
      <c r="N590" s="262"/>
      <c r="O590" s="196"/>
      <c r="P590" s="194"/>
      <c r="Q590" s="196"/>
      <c r="R590" s="196"/>
      <c r="S590" s="194"/>
      <c r="T590" s="196"/>
      <c r="U590" s="196"/>
      <c r="V590" s="194"/>
      <c r="W590" s="196"/>
      <c r="X590" s="196"/>
      <c r="Y590" s="194"/>
      <c r="Z590" s="196"/>
      <c r="AA590" s="196"/>
      <c r="AB590" s="194"/>
      <c r="AC590" s="196"/>
      <c r="AD590" s="196"/>
      <c r="AE590" s="194"/>
      <c r="AF590" s="196"/>
      <c r="AG590" s="196"/>
      <c r="BI590" s="196"/>
      <c r="BJ590" s="196"/>
      <c r="BK590" s="196"/>
      <c r="BL590" s="196"/>
      <c r="BM590" s="196"/>
      <c r="BN590" s="196"/>
      <c r="BO590" s="196"/>
      <c r="BP590" s="196"/>
      <c r="BQ590" s="196"/>
      <c r="CS590" s="179"/>
      <c r="CT590" s="196"/>
      <c r="CU590" s="196"/>
      <c r="CV590" s="196"/>
      <c r="CY590" s="196"/>
      <c r="CZ590" s="196"/>
      <c r="DA590" s="201">
        <f t="shared" si="30"/>
        <v>0</v>
      </c>
      <c r="DB590" s="221">
        <f t="shared" si="31"/>
        <v>0</v>
      </c>
      <c r="DC590" s="201">
        <f t="shared" si="32"/>
        <v>0</v>
      </c>
      <c r="DZ590" s="299"/>
      <c r="EA590" s="134" t="e">
        <v>#N/A</v>
      </c>
      <c r="EB590" s="130" t="e">
        <v>#N/A</v>
      </c>
      <c r="EC590" s="168" t="e">
        <v>#N/A</v>
      </c>
    </row>
    <row r="591" spans="1:133" x14ac:dyDescent="0.3">
      <c r="A591" s="276" t="s">
        <v>952</v>
      </c>
      <c r="B591" s="242" t="s">
        <v>3200</v>
      </c>
      <c r="C591" s="262"/>
      <c r="D591" s="276" t="s">
        <v>952</v>
      </c>
      <c r="E591" s="262"/>
      <c r="F591" s="262"/>
      <c r="G591" s="262"/>
      <c r="H591" s="282"/>
      <c r="I591" s="262"/>
      <c r="J591" s="262"/>
      <c r="K591" s="262"/>
      <c r="L591" s="262"/>
      <c r="M591" s="262"/>
      <c r="N591" s="262"/>
      <c r="O591" s="196"/>
      <c r="P591" s="194"/>
      <c r="Q591" s="196"/>
      <c r="R591" s="196"/>
      <c r="S591" s="194"/>
      <c r="T591" s="196"/>
      <c r="U591" s="196"/>
      <c r="V591" s="194"/>
      <c r="W591" s="196"/>
      <c r="X591" s="196"/>
      <c r="Y591" s="194"/>
      <c r="Z591" s="196"/>
      <c r="AA591" s="196"/>
      <c r="AB591" s="194"/>
      <c r="AC591" s="196"/>
      <c r="AD591" s="196"/>
      <c r="AE591" s="194"/>
      <c r="AF591" s="196"/>
      <c r="AG591" s="196"/>
      <c r="BI591" s="196"/>
      <c r="BJ591" s="196"/>
      <c r="BK591" s="196"/>
      <c r="BL591" s="196"/>
      <c r="BM591" s="196"/>
      <c r="BN591" s="196"/>
      <c r="BO591" s="196"/>
      <c r="BP591" s="196"/>
      <c r="BQ591" s="196"/>
      <c r="CS591" s="179"/>
      <c r="CT591" s="196"/>
      <c r="CU591" s="196"/>
      <c r="CV591" s="196"/>
      <c r="CY591" s="196"/>
      <c r="CZ591" s="196"/>
      <c r="DA591" s="201">
        <f t="shared" si="30"/>
        <v>0</v>
      </c>
      <c r="DB591" s="221">
        <f t="shared" si="31"/>
        <v>0</v>
      </c>
      <c r="DC591" s="201">
        <f t="shared" si="32"/>
        <v>0</v>
      </c>
      <c r="DZ591" s="299"/>
      <c r="EA591" s="134" t="e">
        <v>#N/A</v>
      </c>
      <c r="EB591" s="130" t="e">
        <v>#N/A</v>
      </c>
      <c r="EC591" s="168" t="e">
        <v>#N/A</v>
      </c>
    </row>
    <row r="592" spans="1:133" x14ac:dyDescent="0.3">
      <c r="A592" s="276" t="s">
        <v>952</v>
      </c>
      <c r="B592" s="242" t="s">
        <v>3201</v>
      </c>
      <c r="C592" s="262"/>
      <c r="D592" s="276" t="s">
        <v>952</v>
      </c>
      <c r="E592" s="262"/>
      <c r="F592" s="262"/>
      <c r="G592" s="262"/>
      <c r="H592" s="282"/>
      <c r="I592" s="262"/>
      <c r="J592" s="262"/>
      <c r="K592" s="262"/>
      <c r="L592" s="262"/>
      <c r="M592" s="262"/>
      <c r="N592" s="262"/>
      <c r="O592" s="196"/>
      <c r="P592" s="194"/>
      <c r="Q592" s="196"/>
      <c r="R592" s="196"/>
      <c r="S592" s="194"/>
      <c r="T592" s="196"/>
      <c r="U592" s="196"/>
      <c r="V592" s="194"/>
      <c r="W592" s="196"/>
      <c r="X592" s="196"/>
      <c r="Y592" s="194"/>
      <c r="Z592" s="196"/>
      <c r="AA592" s="196"/>
      <c r="AB592" s="194"/>
      <c r="AC592" s="196"/>
      <c r="AD592" s="196"/>
      <c r="AE592" s="194"/>
      <c r="AF592" s="196"/>
      <c r="AG592" s="196"/>
      <c r="BI592" s="196"/>
      <c r="BJ592" s="196"/>
      <c r="BK592" s="196"/>
      <c r="BL592" s="196"/>
      <c r="BM592" s="196"/>
      <c r="BN592" s="196"/>
      <c r="BO592" s="196"/>
      <c r="BP592" s="196"/>
      <c r="BQ592" s="196"/>
      <c r="CS592" s="179"/>
      <c r="CT592" s="196"/>
      <c r="CU592" s="196"/>
      <c r="CV592" s="196"/>
      <c r="CY592" s="196"/>
      <c r="CZ592" s="196"/>
      <c r="DA592" s="201">
        <f t="shared" si="30"/>
        <v>0</v>
      </c>
      <c r="DB592" s="221">
        <f t="shared" si="31"/>
        <v>0</v>
      </c>
      <c r="DC592" s="201">
        <f t="shared" si="32"/>
        <v>0</v>
      </c>
      <c r="DZ592" s="299"/>
      <c r="EA592" s="134" t="e">
        <v>#N/A</v>
      </c>
      <c r="EB592" s="130" t="e">
        <v>#N/A</v>
      </c>
      <c r="EC592" s="168" t="e">
        <v>#N/A</v>
      </c>
    </row>
    <row r="593" spans="1:133" x14ac:dyDescent="0.3">
      <c r="A593" s="276" t="s">
        <v>952</v>
      </c>
      <c r="B593" s="242" t="s">
        <v>3202</v>
      </c>
      <c r="C593" s="262"/>
      <c r="D593" s="276" t="s">
        <v>952</v>
      </c>
      <c r="E593" s="262"/>
      <c r="F593" s="262"/>
      <c r="G593" s="262"/>
      <c r="H593" s="282"/>
      <c r="I593" s="262"/>
      <c r="J593" s="262"/>
      <c r="K593" s="262"/>
      <c r="L593" s="262"/>
      <c r="M593" s="262"/>
      <c r="N593" s="262"/>
      <c r="O593" s="196"/>
      <c r="P593" s="194"/>
      <c r="Q593" s="196"/>
      <c r="R593" s="196"/>
      <c r="S593" s="194"/>
      <c r="T593" s="196"/>
      <c r="U593" s="196"/>
      <c r="V593" s="194"/>
      <c r="W593" s="196"/>
      <c r="X593" s="196"/>
      <c r="Y593" s="194"/>
      <c r="Z593" s="196"/>
      <c r="AA593" s="196"/>
      <c r="AB593" s="194"/>
      <c r="AC593" s="196"/>
      <c r="AD593" s="196"/>
      <c r="AE593" s="194"/>
      <c r="AF593" s="196"/>
      <c r="AG593" s="196"/>
      <c r="BI593" s="196"/>
      <c r="BJ593" s="196"/>
      <c r="BK593" s="196"/>
      <c r="BL593" s="196"/>
      <c r="BM593" s="196"/>
      <c r="BN593" s="196"/>
      <c r="BO593" s="196"/>
      <c r="BP593" s="196"/>
      <c r="BQ593" s="196"/>
      <c r="CS593" s="179"/>
      <c r="CT593" s="196"/>
      <c r="CU593" s="196"/>
      <c r="CV593" s="196"/>
      <c r="CY593" s="196"/>
      <c r="CZ593" s="196"/>
      <c r="DA593" s="201">
        <f t="shared" si="30"/>
        <v>0</v>
      </c>
      <c r="DB593" s="221">
        <f t="shared" si="31"/>
        <v>0</v>
      </c>
      <c r="DC593" s="201">
        <f t="shared" si="32"/>
        <v>0</v>
      </c>
      <c r="DZ593" s="299"/>
      <c r="EA593" s="134" t="e">
        <v>#N/A</v>
      </c>
      <c r="EB593" s="130" t="e">
        <v>#N/A</v>
      </c>
      <c r="EC593" s="168" t="e">
        <v>#N/A</v>
      </c>
    </row>
    <row r="594" spans="1:133" x14ac:dyDescent="0.3">
      <c r="A594" s="276" t="s">
        <v>952</v>
      </c>
      <c r="B594" s="242" t="s">
        <v>3203</v>
      </c>
      <c r="C594" s="262"/>
      <c r="D594" s="276" t="s">
        <v>952</v>
      </c>
      <c r="E594" s="262"/>
      <c r="F594" s="262"/>
      <c r="G594" s="262"/>
      <c r="H594" s="282"/>
      <c r="I594" s="262"/>
      <c r="J594" s="262"/>
      <c r="K594" s="262"/>
      <c r="L594" s="262"/>
      <c r="M594" s="262"/>
      <c r="N594" s="262"/>
      <c r="O594" s="196"/>
      <c r="P594" s="194"/>
      <c r="Q594" s="196"/>
      <c r="R594" s="196"/>
      <c r="S594" s="194"/>
      <c r="T594" s="196"/>
      <c r="U594" s="196"/>
      <c r="V594" s="194"/>
      <c r="W594" s="196"/>
      <c r="X594" s="196"/>
      <c r="Y594" s="194"/>
      <c r="Z594" s="196"/>
      <c r="AA594" s="196"/>
      <c r="AB594" s="194"/>
      <c r="AC594" s="196"/>
      <c r="AD594" s="196"/>
      <c r="AE594" s="194"/>
      <c r="AF594" s="196"/>
      <c r="AG594" s="196"/>
      <c r="BI594" s="196"/>
      <c r="BJ594" s="196"/>
      <c r="BK594" s="196"/>
      <c r="BL594" s="196"/>
      <c r="BM594" s="196"/>
      <c r="BN594" s="196"/>
      <c r="BO594" s="196"/>
      <c r="BP594" s="196"/>
      <c r="BQ594" s="196"/>
      <c r="CS594" s="179"/>
      <c r="CT594" s="196"/>
      <c r="CU594" s="196"/>
      <c r="CV594" s="196"/>
      <c r="CY594" s="196"/>
      <c r="CZ594" s="196"/>
      <c r="DA594" s="201">
        <f t="shared" si="30"/>
        <v>0</v>
      </c>
      <c r="DB594" s="221">
        <f t="shared" si="31"/>
        <v>0</v>
      </c>
      <c r="DC594" s="201">
        <f t="shared" si="32"/>
        <v>0</v>
      </c>
      <c r="DZ594" s="299"/>
      <c r="EA594" s="134" t="e">
        <v>#N/A</v>
      </c>
      <c r="EB594" s="130" t="e">
        <v>#N/A</v>
      </c>
      <c r="EC594" s="168" t="e">
        <v>#N/A</v>
      </c>
    </row>
    <row r="595" spans="1:133" x14ac:dyDescent="0.3">
      <c r="A595" s="276" t="s">
        <v>952</v>
      </c>
      <c r="B595" s="242" t="s">
        <v>3204</v>
      </c>
      <c r="C595" s="262"/>
      <c r="D595" s="276" t="s">
        <v>952</v>
      </c>
      <c r="E595" s="262"/>
      <c r="F595" s="262"/>
      <c r="G595" s="262"/>
      <c r="H595" s="282"/>
      <c r="I595" s="262"/>
      <c r="J595" s="262"/>
      <c r="K595" s="262"/>
      <c r="L595" s="262"/>
      <c r="M595" s="262"/>
      <c r="N595" s="262"/>
      <c r="O595" s="196"/>
      <c r="P595" s="194"/>
      <c r="Q595" s="196"/>
      <c r="R595" s="196"/>
      <c r="S595" s="194"/>
      <c r="T595" s="196"/>
      <c r="U595" s="196"/>
      <c r="V595" s="194"/>
      <c r="W595" s="196"/>
      <c r="X595" s="196"/>
      <c r="Y595" s="194"/>
      <c r="Z595" s="196"/>
      <c r="AA595" s="196"/>
      <c r="AB595" s="194"/>
      <c r="AC595" s="196"/>
      <c r="AD595" s="196"/>
      <c r="AE595" s="194"/>
      <c r="AF595" s="196"/>
      <c r="AG595" s="196"/>
      <c r="BI595" s="196"/>
      <c r="BJ595" s="196"/>
      <c r="BK595" s="196"/>
      <c r="BL595" s="196"/>
      <c r="BM595" s="196"/>
      <c r="BN595" s="196"/>
      <c r="BO595" s="196"/>
      <c r="BP595" s="196"/>
      <c r="BQ595" s="196"/>
      <c r="CS595" s="179"/>
      <c r="CT595" s="196"/>
      <c r="CU595" s="196"/>
      <c r="CV595" s="196"/>
      <c r="CY595" s="196"/>
      <c r="CZ595" s="196"/>
      <c r="DA595" s="201">
        <f t="shared" ref="DA595:DA656" si="33">P595+S595+V595+Y595+AB595+AE595+AH595+AK595+AN595+AQ595+AT595+AW595+AZ595+BC595+BF595</f>
        <v>0</v>
      </c>
      <c r="DB595" s="221">
        <f t="shared" ref="DB595:DB656" si="34">H595+BZ595-DA595</f>
        <v>0</v>
      </c>
      <c r="DC595" s="201">
        <f t="shared" ref="DC595:DC656" si="35">BQ595+CF595-DA595</f>
        <v>0</v>
      </c>
      <c r="DZ595" s="299"/>
      <c r="EA595" s="134" t="e">
        <v>#N/A</v>
      </c>
      <c r="EB595" s="130" t="e">
        <v>#N/A</v>
      </c>
      <c r="EC595" s="168" t="e">
        <v>#N/A</v>
      </c>
    </row>
    <row r="596" spans="1:133" x14ac:dyDescent="0.3">
      <c r="A596" s="276" t="s">
        <v>952</v>
      </c>
      <c r="B596" s="242" t="s">
        <v>3205</v>
      </c>
      <c r="C596" s="262"/>
      <c r="D596" s="276" t="s">
        <v>952</v>
      </c>
      <c r="E596" s="262"/>
      <c r="F596" s="262"/>
      <c r="G596" s="262"/>
      <c r="H596" s="282"/>
      <c r="I596" s="262"/>
      <c r="J596" s="262"/>
      <c r="K596" s="262"/>
      <c r="L596" s="262"/>
      <c r="M596" s="262"/>
      <c r="N596" s="262"/>
      <c r="O596" s="196"/>
      <c r="P596" s="194"/>
      <c r="Q596" s="196"/>
      <c r="R596" s="196"/>
      <c r="S596" s="194"/>
      <c r="T596" s="196"/>
      <c r="U596" s="196"/>
      <c r="V596" s="194"/>
      <c r="W596" s="196"/>
      <c r="X596" s="196"/>
      <c r="Y596" s="194"/>
      <c r="Z596" s="196"/>
      <c r="AA596" s="196"/>
      <c r="AB596" s="194"/>
      <c r="AC596" s="196"/>
      <c r="AD596" s="196"/>
      <c r="AE596" s="194"/>
      <c r="AF596" s="196"/>
      <c r="AG596" s="196"/>
      <c r="BI596" s="196"/>
      <c r="BJ596" s="196"/>
      <c r="BK596" s="196"/>
      <c r="BL596" s="196"/>
      <c r="BM596" s="196"/>
      <c r="BN596" s="196"/>
      <c r="BO596" s="196"/>
      <c r="BP596" s="196"/>
      <c r="BQ596" s="196"/>
      <c r="CS596" s="179"/>
      <c r="CT596" s="196"/>
      <c r="CU596" s="196"/>
      <c r="CV596" s="196"/>
      <c r="CY596" s="196"/>
      <c r="CZ596" s="196"/>
      <c r="DA596" s="201">
        <f t="shared" si="33"/>
        <v>0</v>
      </c>
      <c r="DB596" s="221">
        <f t="shared" si="34"/>
        <v>0</v>
      </c>
      <c r="DC596" s="201">
        <f t="shared" si="35"/>
        <v>0</v>
      </c>
      <c r="DZ596" s="299"/>
      <c r="EA596" s="134" t="e">
        <v>#N/A</v>
      </c>
      <c r="EB596" s="130" t="e">
        <v>#N/A</v>
      </c>
      <c r="EC596" s="168" t="e">
        <v>#N/A</v>
      </c>
    </row>
    <row r="597" spans="1:133" x14ac:dyDescent="0.3">
      <c r="A597" s="276" t="s">
        <v>952</v>
      </c>
      <c r="B597" s="242" t="s">
        <v>3206</v>
      </c>
      <c r="C597" s="262"/>
      <c r="D597" s="276" t="s">
        <v>952</v>
      </c>
      <c r="E597" s="262"/>
      <c r="F597" s="262"/>
      <c r="G597" s="262"/>
      <c r="H597" s="282"/>
      <c r="I597" s="262"/>
      <c r="J597" s="262"/>
      <c r="K597" s="262"/>
      <c r="L597" s="262"/>
      <c r="M597" s="262"/>
      <c r="N597" s="262"/>
      <c r="O597" s="196"/>
      <c r="P597" s="194"/>
      <c r="Q597" s="196"/>
      <c r="R597" s="196"/>
      <c r="S597" s="194"/>
      <c r="T597" s="196"/>
      <c r="U597" s="196"/>
      <c r="V597" s="194"/>
      <c r="W597" s="196"/>
      <c r="X597" s="196"/>
      <c r="Y597" s="194"/>
      <c r="Z597" s="196"/>
      <c r="AA597" s="196"/>
      <c r="AB597" s="194"/>
      <c r="AC597" s="196"/>
      <c r="AD597" s="196"/>
      <c r="AE597" s="194"/>
      <c r="AF597" s="196"/>
      <c r="AG597" s="196"/>
      <c r="BI597" s="196"/>
      <c r="BJ597" s="196"/>
      <c r="BK597" s="196"/>
      <c r="BL597" s="196"/>
      <c r="BM597" s="196"/>
      <c r="BN597" s="196"/>
      <c r="BO597" s="196"/>
      <c r="BP597" s="196"/>
      <c r="BQ597" s="196"/>
      <c r="CS597" s="179"/>
      <c r="CT597" s="196"/>
      <c r="CU597" s="196"/>
      <c r="CV597" s="196"/>
      <c r="CY597" s="196"/>
      <c r="CZ597" s="196"/>
      <c r="DA597" s="201">
        <f t="shared" si="33"/>
        <v>0</v>
      </c>
      <c r="DB597" s="221">
        <f t="shared" si="34"/>
        <v>0</v>
      </c>
      <c r="DC597" s="201">
        <f t="shared" si="35"/>
        <v>0</v>
      </c>
      <c r="DZ597" s="299"/>
      <c r="EA597" s="134" t="e">
        <v>#N/A</v>
      </c>
      <c r="EB597" s="130" t="e">
        <v>#N/A</v>
      </c>
      <c r="EC597" s="168" t="e">
        <v>#N/A</v>
      </c>
    </row>
    <row r="598" spans="1:133" x14ac:dyDescent="0.3">
      <c r="A598" s="276" t="s">
        <v>952</v>
      </c>
      <c r="B598" s="242" t="s">
        <v>3207</v>
      </c>
      <c r="C598" s="262"/>
      <c r="D598" s="276" t="s">
        <v>952</v>
      </c>
      <c r="E598" s="262"/>
      <c r="F598" s="262"/>
      <c r="G598" s="262"/>
      <c r="H598" s="282"/>
      <c r="I598" s="262"/>
      <c r="J598" s="262"/>
      <c r="K598" s="262"/>
      <c r="L598" s="262"/>
      <c r="M598" s="262"/>
      <c r="N598" s="262"/>
      <c r="O598" s="196"/>
      <c r="P598" s="194"/>
      <c r="Q598" s="196"/>
      <c r="R598" s="196"/>
      <c r="S598" s="194"/>
      <c r="T598" s="196"/>
      <c r="U598" s="196"/>
      <c r="V598" s="194"/>
      <c r="W598" s="196"/>
      <c r="X598" s="196"/>
      <c r="Y598" s="194"/>
      <c r="Z598" s="196"/>
      <c r="AA598" s="196"/>
      <c r="AB598" s="194"/>
      <c r="AC598" s="196"/>
      <c r="AD598" s="196"/>
      <c r="AE598" s="194"/>
      <c r="AF598" s="196"/>
      <c r="AG598" s="196"/>
      <c r="BI598" s="196"/>
      <c r="BJ598" s="196"/>
      <c r="BK598" s="196"/>
      <c r="BL598" s="196"/>
      <c r="BM598" s="196"/>
      <c r="BN598" s="196"/>
      <c r="BO598" s="196"/>
      <c r="BP598" s="196"/>
      <c r="BQ598" s="196"/>
      <c r="CS598" s="179"/>
      <c r="CT598" s="196"/>
      <c r="CU598" s="196"/>
      <c r="CV598" s="196"/>
      <c r="CY598" s="196"/>
      <c r="CZ598" s="196"/>
      <c r="DA598" s="201">
        <f t="shared" si="33"/>
        <v>0</v>
      </c>
      <c r="DB598" s="221">
        <f t="shared" si="34"/>
        <v>0</v>
      </c>
      <c r="DC598" s="201">
        <f t="shared" si="35"/>
        <v>0</v>
      </c>
      <c r="DZ598" s="299"/>
      <c r="EA598" s="134" t="e">
        <v>#N/A</v>
      </c>
      <c r="EB598" s="130" t="e">
        <v>#N/A</v>
      </c>
      <c r="EC598" s="168" t="e">
        <v>#N/A</v>
      </c>
    </row>
    <row r="599" spans="1:133" x14ac:dyDescent="0.3">
      <c r="A599" s="276" t="s">
        <v>952</v>
      </c>
      <c r="B599" s="242" t="s">
        <v>3208</v>
      </c>
      <c r="C599" s="262"/>
      <c r="D599" s="276" t="s">
        <v>952</v>
      </c>
      <c r="E599" s="262"/>
      <c r="F599" s="262"/>
      <c r="G599" s="262"/>
      <c r="H599" s="282"/>
      <c r="I599" s="262"/>
      <c r="J599" s="262"/>
      <c r="K599" s="262"/>
      <c r="L599" s="262"/>
      <c r="M599" s="262"/>
      <c r="N599" s="262"/>
      <c r="O599" s="196"/>
      <c r="P599" s="194"/>
      <c r="Q599" s="196"/>
      <c r="R599" s="196"/>
      <c r="S599" s="194"/>
      <c r="T599" s="196"/>
      <c r="U599" s="196"/>
      <c r="V599" s="194"/>
      <c r="W599" s="196"/>
      <c r="X599" s="196"/>
      <c r="Y599" s="194"/>
      <c r="Z599" s="196"/>
      <c r="AA599" s="196"/>
      <c r="AB599" s="194"/>
      <c r="AC599" s="196"/>
      <c r="AD599" s="196"/>
      <c r="AE599" s="194"/>
      <c r="AF599" s="196"/>
      <c r="AG599" s="196"/>
      <c r="BI599" s="196"/>
      <c r="BJ599" s="196"/>
      <c r="BK599" s="196"/>
      <c r="BL599" s="196"/>
      <c r="BM599" s="196"/>
      <c r="BN599" s="196"/>
      <c r="BO599" s="196"/>
      <c r="BP599" s="196"/>
      <c r="BQ599" s="196"/>
      <c r="CS599" s="179"/>
      <c r="CT599" s="196"/>
      <c r="CU599" s="196"/>
      <c r="CV599" s="196"/>
      <c r="CY599" s="196"/>
      <c r="CZ599" s="196"/>
      <c r="DA599" s="201">
        <f t="shared" si="33"/>
        <v>0</v>
      </c>
      <c r="DB599" s="221">
        <f t="shared" si="34"/>
        <v>0</v>
      </c>
      <c r="DC599" s="201">
        <f t="shared" si="35"/>
        <v>0</v>
      </c>
      <c r="DZ599" s="299"/>
      <c r="EA599" s="134" t="e">
        <v>#N/A</v>
      </c>
      <c r="EB599" s="130" t="e">
        <v>#N/A</v>
      </c>
      <c r="EC599" s="168" t="e">
        <v>#N/A</v>
      </c>
    </row>
    <row r="600" spans="1:133" x14ac:dyDescent="0.3">
      <c r="A600" s="276" t="s">
        <v>952</v>
      </c>
      <c r="B600" s="322" t="s">
        <v>3209</v>
      </c>
      <c r="C600" s="262"/>
      <c r="D600" s="276" t="s">
        <v>952</v>
      </c>
      <c r="E600" s="262"/>
      <c r="F600" s="262"/>
      <c r="G600" s="262"/>
      <c r="H600" s="282"/>
      <c r="I600" s="262"/>
      <c r="J600" s="262"/>
      <c r="K600" s="262"/>
      <c r="L600" s="262"/>
      <c r="M600" s="262"/>
      <c r="N600" s="262"/>
      <c r="O600" s="196"/>
      <c r="P600" s="194"/>
      <c r="Q600" s="196"/>
      <c r="R600" s="196"/>
      <c r="S600" s="194"/>
      <c r="T600" s="196"/>
      <c r="U600" s="196"/>
      <c r="V600" s="194"/>
      <c r="W600" s="196"/>
      <c r="X600" s="196"/>
      <c r="Y600" s="194"/>
      <c r="Z600" s="196"/>
      <c r="AA600" s="196"/>
      <c r="AB600" s="194"/>
      <c r="AC600" s="196"/>
      <c r="AD600" s="196"/>
      <c r="AE600" s="194"/>
      <c r="AF600" s="196"/>
      <c r="AG600" s="196"/>
      <c r="BI600" s="196"/>
      <c r="BJ600" s="196"/>
      <c r="BK600" s="196"/>
      <c r="BL600" s="196"/>
      <c r="BM600" s="196"/>
      <c r="BN600" s="196"/>
      <c r="BO600" s="196"/>
      <c r="BP600" s="196"/>
      <c r="BQ600" s="196"/>
      <c r="CS600" s="179"/>
      <c r="CT600" s="196"/>
      <c r="CU600" s="196"/>
      <c r="CV600" s="196"/>
      <c r="CY600" s="196"/>
      <c r="CZ600" s="196"/>
      <c r="DA600" s="201">
        <f t="shared" si="33"/>
        <v>0</v>
      </c>
      <c r="DB600" s="221">
        <f t="shared" si="34"/>
        <v>0</v>
      </c>
      <c r="DC600" s="201">
        <f t="shared" si="35"/>
        <v>0</v>
      </c>
      <c r="DZ600" s="299"/>
      <c r="EA600" s="134" t="e">
        <v>#N/A</v>
      </c>
      <c r="EB600" s="130" t="e">
        <v>#N/A</v>
      </c>
      <c r="EC600" s="168" t="e">
        <v>#N/A</v>
      </c>
    </row>
    <row r="601" spans="1:133" x14ac:dyDescent="0.3">
      <c r="A601" s="246"/>
      <c r="B601" s="242" t="s">
        <v>3210</v>
      </c>
      <c r="C601" s="243">
        <v>1121942933</v>
      </c>
      <c r="D601" s="242" t="s">
        <v>1155</v>
      </c>
      <c r="E601" s="242" t="s">
        <v>292</v>
      </c>
      <c r="F601" s="242" t="s">
        <v>1156</v>
      </c>
      <c r="G601" s="244">
        <v>45783</v>
      </c>
      <c r="H601" s="245">
        <v>5286488</v>
      </c>
      <c r="I601" s="242" t="s">
        <v>2461</v>
      </c>
      <c r="J601" s="244">
        <v>45783</v>
      </c>
      <c r="K601" s="244">
        <v>45852</v>
      </c>
      <c r="L601" s="242" t="s">
        <v>288</v>
      </c>
      <c r="M601" s="242" t="s">
        <v>288</v>
      </c>
      <c r="N601" s="242" t="s">
        <v>288</v>
      </c>
      <c r="O601" s="209">
        <v>3</v>
      </c>
      <c r="P601" s="245">
        <v>1915394</v>
      </c>
      <c r="Q601" s="200">
        <v>45783</v>
      </c>
      <c r="R601" s="190">
        <v>45808</v>
      </c>
      <c r="S601" s="245">
        <v>2298473</v>
      </c>
      <c r="T601" s="190">
        <v>45809</v>
      </c>
      <c r="U601" s="190">
        <v>45838</v>
      </c>
      <c r="V601" s="272">
        <v>1072621</v>
      </c>
      <c r="W601" s="190">
        <v>45839</v>
      </c>
      <c r="X601" s="190">
        <v>45852</v>
      </c>
      <c r="Y601" s="245"/>
      <c r="Z601" s="190"/>
      <c r="AA601" s="190"/>
      <c r="AB601" s="245"/>
      <c r="AC601" s="190"/>
      <c r="AD601" s="190"/>
      <c r="AE601" s="245"/>
      <c r="AF601" s="190"/>
      <c r="AG601" s="190"/>
      <c r="AH601" s="245"/>
      <c r="AI601" s="190"/>
      <c r="AJ601" s="190"/>
      <c r="AK601" s="272"/>
      <c r="AL601" s="190"/>
      <c r="AM601" s="190"/>
      <c r="BI601" s="192" t="s">
        <v>278</v>
      </c>
      <c r="BJ601" s="187" t="s">
        <v>332</v>
      </c>
      <c r="BK601" s="192" t="s">
        <v>280</v>
      </c>
      <c r="BL601" s="189">
        <v>1005</v>
      </c>
      <c r="BM601" s="190">
        <v>45783.623576388891</v>
      </c>
      <c r="BN601" s="208">
        <v>5286488</v>
      </c>
      <c r="BO601" s="203">
        <v>2828</v>
      </c>
      <c r="BP601" s="190">
        <v>45783</v>
      </c>
      <c r="BQ601" s="204">
        <v>5286488</v>
      </c>
      <c r="CS601" s="197" t="s">
        <v>1160</v>
      </c>
      <c r="CT601" s="198">
        <v>1121942933</v>
      </c>
      <c r="CU601" s="203">
        <v>504</v>
      </c>
      <c r="CV601" s="203" t="s">
        <v>768</v>
      </c>
      <c r="CY601" s="192">
        <v>8299</v>
      </c>
      <c r="CZ601" s="192" t="s">
        <v>290</v>
      </c>
      <c r="DA601" s="201">
        <f t="shared" si="33"/>
        <v>5286488</v>
      </c>
      <c r="DB601" s="221">
        <f t="shared" si="34"/>
        <v>0</v>
      </c>
      <c r="DC601" s="201">
        <f t="shared" si="35"/>
        <v>0</v>
      </c>
      <c r="DZ601" s="308" t="s">
        <v>3211</v>
      </c>
      <c r="EA601" s="303" t="s">
        <v>279</v>
      </c>
      <c r="EB601" s="130">
        <v>17346234</v>
      </c>
      <c r="EC601" s="168">
        <v>45852</v>
      </c>
    </row>
    <row r="602" spans="1:133" x14ac:dyDescent="0.3">
      <c r="A602" s="246"/>
      <c r="B602" s="242" t="s">
        <v>3212</v>
      </c>
      <c r="C602" s="243">
        <v>93410836</v>
      </c>
      <c r="D602" s="242" t="s">
        <v>3213</v>
      </c>
      <c r="E602" s="242" t="s">
        <v>291</v>
      </c>
      <c r="F602" s="242" t="s">
        <v>2859</v>
      </c>
      <c r="G602" s="244">
        <v>45783</v>
      </c>
      <c r="H602" s="245">
        <v>20000000</v>
      </c>
      <c r="I602" s="242" t="s">
        <v>296</v>
      </c>
      <c r="J602" s="244">
        <v>45783</v>
      </c>
      <c r="K602" s="244">
        <v>45935</v>
      </c>
      <c r="L602" s="242" t="s">
        <v>288</v>
      </c>
      <c r="M602" s="242" t="s">
        <v>288</v>
      </c>
      <c r="N602" s="242" t="s">
        <v>288</v>
      </c>
      <c r="O602" s="209">
        <v>6</v>
      </c>
      <c r="P602" s="245">
        <v>3333333</v>
      </c>
      <c r="Q602" s="200">
        <v>45783</v>
      </c>
      <c r="R602" s="190">
        <v>45808</v>
      </c>
      <c r="S602" s="245">
        <v>4000000</v>
      </c>
      <c r="T602" s="190">
        <v>45809</v>
      </c>
      <c r="U602" s="190">
        <v>45838</v>
      </c>
      <c r="V602" s="245">
        <v>4000000</v>
      </c>
      <c r="W602" s="190">
        <v>45839</v>
      </c>
      <c r="X602" s="190">
        <v>45869</v>
      </c>
      <c r="Y602" s="245">
        <v>4000000</v>
      </c>
      <c r="Z602" s="190">
        <v>45870</v>
      </c>
      <c r="AA602" s="190">
        <v>45900</v>
      </c>
      <c r="AB602" s="245">
        <v>4000000</v>
      </c>
      <c r="AC602" s="190">
        <v>45901</v>
      </c>
      <c r="AD602" s="190">
        <v>45930</v>
      </c>
      <c r="AE602" s="272">
        <v>666667</v>
      </c>
      <c r="AF602" s="190">
        <v>45931</v>
      </c>
      <c r="AG602" s="190">
        <v>45935</v>
      </c>
      <c r="AH602" s="245"/>
      <c r="AI602" s="190"/>
      <c r="AJ602" s="190"/>
      <c r="AK602" s="272"/>
      <c r="AL602" s="190"/>
      <c r="AM602" s="190"/>
      <c r="BI602" s="187" t="s">
        <v>299</v>
      </c>
      <c r="BJ602" s="193" t="s">
        <v>907</v>
      </c>
      <c r="BK602" s="193" t="s">
        <v>908</v>
      </c>
      <c r="BL602" s="189">
        <v>729</v>
      </c>
      <c r="BM602" s="190">
        <v>45750.703877314816</v>
      </c>
      <c r="BN602" s="208">
        <v>60000000</v>
      </c>
      <c r="BO602" s="203">
        <v>2814</v>
      </c>
      <c r="BP602" s="190">
        <v>45783</v>
      </c>
      <c r="BQ602" s="204">
        <v>20000000</v>
      </c>
      <c r="CS602" s="197" t="s">
        <v>3214</v>
      </c>
      <c r="CT602" s="198">
        <v>93410836</v>
      </c>
      <c r="CU602" s="203">
        <v>495</v>
      </c>
      <c r="CV602" s="203" t="s">
        <v>931</v>
      </c>
      <c r="CY602" s="192">
        <v>7490</v>
      </c>
      <c r="CZ602" s="192" t="s">
        <v>290</v>
      </c>
      <c r="DA602" s="201">
        <f t="shared" si="33"/>
        <v>20000000</v>
      </c>
      <c r="DB602" s="221">
        <f t="shared" si="34"/>
        <v>0</v>
      </c>
      <c r="DC602" s="201">
        <f t="shared" si="35"/>
        <v>0</v>
      </c>
      <c r="DZ602" s="310" t="s">
        <v>3215</v>
      </c>
      <c r="EA602" s="231"/>
      <c r="EB602" s="130">
        <v>40376746</v>
      </c>
      <c r="EC602" s="168">
        <v>45992</v>
      </c>
    </row>
    <row r="603" spans="1:133" x14ac:dyDescent="0.3">
      <c r="A603" s="246"/>
      <c r="B603" s="242" t="s">
        <v>3216</v>
      </c>
      <c r="C603" s="243">
        <v>1121952733</v>
      </c>
      <c r="D603" s="242" t="s">
        <v>3217</v>
      </c>
      <c r="E603" s="242" t="s">
        <v>292</v>
      </c>
      <c r="F603" s="242" t="s">
        <v>3218</v>
      </c>
      <c r="G603" s="244">
        <v>45783</v>
      </c>
      <c r="H603" s="245">
        <v>16383000</v>
      </c>
      <c r="I603" s="242" t="s">
        <v>294</v>
      </c>
      <c r="J603" s="244">
        <v>45783</v>
      </c>
      <c r="K603" s="244">
        <v>45966</v>
      </c>
      <c r="L603" s="242" t="s">
        <v>288</v>
      </c>
      <c r="M603" s="242" t="s">
        <v>288</v>
      </c>
      <c r="N603" s="242" t="s">
        <v>288</v>
      </c>
      <c r="O603" s="209">
        <v>7</v>
      </c>
      <c r="P603" s="245">
        <v>2275417</v>
      </c>
      <c r="Q603" s="200">
        <v>45783</v>
      </c>
      <c r="R603" s="190">
        <v>45808</v>
      </c>
      <c r="S603" s="245">
        <v>2730500</v>
      </c>
      <c r="T603" s="190">
        <v>45809</v>
      </c>
      <c r="U603" s="190">
        <v>45838</v>
      </c>
      <c r="V603" s="245">
        <v>2730500</v>
      </c>
      <c r="W603" s="190">
        <v>45839</v>
      </c>
      <c r="X603" s="190">
        <v>45869</v>
      </c>
      <c r="Y603" s="245">
        <v>2730500</v>
      </c>
      <c r="Z603" s="190">
        <v>45870</v>
      </c>
      <c r="AA603" s="190">
        <v>45900</v>
      </c>
      <c r="AB603" s="245">
        <v>2730500</v>
      </c>
      <c r="AC603" s="190">
        <v>45901</v>
      </c>
      <c r="AD603" s="190">
        <v>45930</v>
      </c>
      <c r="AE603" s="245">
        <v>2730500</v>
      </c>
      <c r="AF603" s="190">
        <v>45931</v>
      </c>
      <c r="AG603" s="190">
        <v>45961</v>
      </c>
      <c r="AH603" s="272">
        <v>455083</v>
      </c>
      <c r="AI603" s="190">
        <v>45962</v>
      </c>
      <c r="AJ603" s="190">
        <v>45966</v>
      </c>
      <c r="AK603" s="272"/>
      <c r="AL603" s="190"/>
      <c r="AM603" s="190"/>
      <c r="BI603" s="195" t="s">
        <v>277</v>
      </c>
      <c r="BJ603" s="187" t="s">
        <v>3219</v>
      </c>
      <c r="BK603" s="195" t="s">
        <v>272</v>
      </c>
      <c r="BL603" s="189">
        <v>1003</v>
      </c>
      <c r="BM603" s="190">
        <v>45783.589097222219</v>
      </c>
      <c r="BN603" s="208">
        <v>16383000</v>
      </c>
      <c r="BO603" s="203">
        <v>2815</v>
      </c>
      <c r="BP603" s="190">
        <v>45783</v>
      </c>
      <c r="BQ603" s="204">
        <v>16383000</v>
      </c>
      <c r="CS603" s="197" t="s">
        <v>3220</v>
      </c>
      <c r="CT603" s="198">
        <v>1121952733</v>
      </c>
      <c r="CU603" s="203">
        <v>735</v>
      </c>
      <c r="CV603" s="203" t="s">
        <v>791</v>
      </c>
      <c r="CY603" s="192">
        <v>8299</v>
      </c>
      <c r="CZ603" s="192" t="s">
        <v>290</v>
      </c>
      <c r="DA603" s="201">
        <f t="shared" si="33"/>
        <v>16383000</v>
      </c>
      <c r="DB603" s="221">
        <f t="shared" si="34"/>
        <v>0</v>
      </c>
      <c r="DC603" s="201">
        <f t="shared" si="35"/>
        <v>0</v>
      </c>
      <c r="DZ603" s="310" t="s">
        <v>3221</v>
      </c>
      <c r="EA603" s="231"/>
      <c r="EB603" s="130">
        <v>30083074</v>
      </c>
      <c r="EC603" s="168">
        <v>45992</v>
      </c>
    </row>
    <row r="604" spans="1:133" x14ac:dyDescent="0.3">
      <c r="A604" s="246"/>
      <c r="B604" s="242" t="s">
        <v>3222</v>
      </c>
      <c r="C604" s="243">
        <v>1121860466</v>
      </c>
      <c r="D604" s="242" t="s">
        <v>3223</v>
      </c>
      <c r="E604" s="242" t="s">
        <v>292</v>
      </c>
      <c r="F604" s="247" t="s">
        <v>1409</v>
      </c>
      <c r="G604" s="244">
        <v>45783</v>
      </c>
      <c r="H604" s="245">
        <v>3600941</v>
      </c>
      <c r="I604" s="242" t="s">
        <v>3224</v>
      </c>
      <c r="J604" s="244">
        <v>45783</v>
      </c>
      <c r="K604" s="244">
        <v>45830</v>
      </c>
      <c r="L604" s="242" t="s">
        <v>288</v>
      </c>
      <c r="M604" s="242" t="s">
        <v>288</v>
      </c>
      <c r="N604" s="242" t="s">
        <v>288</v>
      </c>
      <c r="O604" s="209">
        <v>2</v>
      </c>
      <c r="P604" s="245">
        <v>1915394</v>
      </c>
      <c r="Q604" s="200">
        <v>45783</v>
      </c>
      <c r="R604" s="190">
        <v>45808</v>
      </c>
      <c r="S604" s="272">
        <v>1685547</v>
      </c>
      <c r="T604" s="190">
        <v>45809</v>
      </c>
      <c r="U604" s="190">
        <v>45830</v>
      </c>
      <c r="V604" s="245"/>
      <c r="W604" s="190"/>
      <c r="X604" s="190"/>
      <c r="Y604" s="245"/>
      <c r="Z604" s="190"/>
      <c r="AA604" s="190"/>
      <c r="AB604" s="245"/>
      <c r="AC604" s="190"/>
      <c r="AD604" s="190"/>
      <c r="AE604" s="245"/>
      <c r="AF604" s="190"/>
      <c r="AG604" s="190"/>
      <c r="AH604" s="245"/>
      <c r="AI604" s="190"/>
      <c r="AJ604" s="190"/>
      <c r="AK604" s="272"/>
      <c r="AL604" s="190"/>
      <c r="AM604" s="190"/>
      <c r="BI604" s="192" t="s">
        <v>278</v>
      </c>
      <c r="BJ604" s="187" t="s">
        <v>332</v>
      </c>
      <c r="BK604" s="192" t="s">
        <v>280</v>
      </c>
      <c r="BL604" s="189">
        <v>996</v>
      </c>
      <c r="BM604" s="190">
        <v>45783.372777777775</v>
      </c>
      <c r="BN604" s="208">
        <v>3600941</v>
      </c>
      <c r="BO604" s="203">
        <v>2816</v>
      </c>
      <c r="BP604" s="190">
        <v>45783</v>
      </c>
      <c r="BQ604" s="204">
        <v>3600941</v>
      </c>
      <c r="CS604" s="179" t="s">
        <v>945</v>
      </c>
      <c r="CT604" s="199">
        <v>1121860466</v>
      </c>
      <c r="CU604" s="203">
        <v>82</v>
      </c>
      <c r="CV604" s="203" t="s">
        <v>1410</v>
      </c>
      <c r="CY604" s="192">
        <v>8299</v>
      </c>
      <c r="CZ604" s="192" t="s">
        <v>290</v>
      </c>
      <c r="DA604" s="201">
        <f t="shared" si="33"/>
        <v>3600941</v>
      </c>
      <c r="DB604" s="221">
        <f t="shared" si="34"/>
        <v>0</v>
      </c>
      <c r="DC604" s="201">
        <f t="shared" si="35"/>
        <v>0</v>
      </c>
      <c r="DZ604" s="310" t="s">
        <v>3225</v>
      </c>
      <c r="EA604" s="303" t="s">
        <v>282</v>
      </c>
      <c r="EB604" s="130">
        <v>17346234</v>
      </c>
      <c r="EC604" s="168">
        <v>45869</v>
      </c>
    </row>
    <row r="605" spans="1:133" x14ac:dyDescent="0.3">
      <c r="A605" s="276" t="s">
        <v>952</v>
      </c>
      <c r="B605" s="242" t="s">
        <v>3226</v>
      </c>
      <c r="C605" s="262"/>
      <c r="D605" s="276" t="s">
        <v>952</v>
      </c>
      <c r="E605" s="262"/>
      <c r="F605" s="262"/>
      <c r="G605" s="262"/>
      <c r="H605" s="282"/>
      <c r="I605" s="262"/>
      <c r="J605" s="262"/>
      <c r="K605" s="262"/>
      <c r="L605" s="262"/>
      <c r="M605" s="262"/>
      <c r="N605" s="262"/>
      <c r="O605" s="196"/>
      <c r="P605" s="194"/>
      <c r="Q605" s="196"/>
      <c r="R605" s="196"/>
      <c r="S605" s="194"/>
      <c r="T605" s="196"/>
      <c r="U605" s="196"/>
      <c r="V605" s="194"/>
      <c r="W605" s="196"/>
      <c r="X605" s="196"/>
      <c r="Y605" s="194"/>
      <c r="Z605" s="196"/>
      <c r="AA605" s="196"/>
      <c r="AB605" s="194"/>
      <c r="AC605" s="196"/>
      <c r="AD605" s="196"/>
      <c r="AE605" s="194"/>
      <c r="AF605" s="196"/>
      <c r="AG605" s="196"/>
      <c r="BI605" s="196"/>
      <c r="BJ605" s="196"/>
      <c r="BK605" s="196"/>
      <c r="BL605" s="196"/>
      <c r="BM605" s="196"/>
      <c r="BN605" s="196"/>
      <c r="BO605" s="196"/>
      <c r="BP605" s="196"/>
      <c r="BQ605" s="196"/>
      <c r="CS605" s="179"/>
      <c r="CT605" s="196"/>
      <c r="CU605" s="196"/>
      <c r="CV605" s="196"/>
      <c r="CY605" s="196"/>
      <c r="CZ605" s="196"/>
      <c r="DA605" s="201">
        <f t="shared" si="33"/>
        <v>0</v>
      </c>
      <c r="DB605" s="221">
        <f t="shared" si="34"/>
        <v>0</v>
      </c>
      <c r="DC605" s="201">
        <f t="shared" si="35"/>
        <v>0</v>
      </c>
      <c r="DZ605" s="299"/>
      <c r="EA605" s="134" t="e">
        <v>#N/A</v>
      </c>
      <c r="EB605" s="130" t="e">
        <v>#N/A</v>
      </c>
      <c r="EC605" s="168" t="e">
        <v>#N/A</v>
      </c>
    </row>
    <row r="606" spans="1:133" x14ac:dyDescent="0.3">
      <c r="A606" s="276" t="s">
        <v>952</v>
      </c>
      <c r="B606" s="242" t="s">
        <v>3227</v>
      </c>
      <c r="C606" s="262"/>
      <c r="D606" s="276" t="s">
        <v>952</v>
      </c>
      <c r="E606" s="262"/>
      <c r="F606" s="262"/>
      <c r="G606" s="262"/>
      <c r="H606" s="282"/>
      <c r="I606" s="262"/>
      <c r="J606" s="262"/>
      <c r="K606" s="262"/>
      <c r="L606" s="262"/>
      <c r="M606" s="262"/>
      <c r="N606" s="262"/>
      <c r="O606" s="196"/>
      <c r="P606" s="194"/>
      <c r="Q606" s="196"/>
      <c r="R606" s="196"/>
      <c r="S606" s="194"/>
      <c r="T606" s="196"/>
      <c r="U606" s="196"/>
      <c r="V606" s="194"/>
      <c r="W606" s="196"/>
      <c r="X606" s="196"/>
      <c r="Y606" s="194"/>
      <c r="Z606" s="196"/>
      <c r="AA606" s="196"/>
      <c r="AB606" s="194"/>
      <c r="AC606" s="196"/>
      <c r="AD606" s="196"/>
      <c r="AE606" s="194"/>
      <c r="AF606" s="196"/>
      <c r="AG606" s="196"/>
      <c r="BI606" s="196"/>
      <c r="BJ606" s="196"/>
      <c r="BK606" s="196"/>
      <c r="BL606" s="196"/>
      <c r="BM606" s="196"/>
      <c r="BN606" s="196"/>
      <c r="BO606" s="196"/>
      <c r="BP606" s="196"/>
      <c r="BQ606" s="196"/>
      <c r="CS606" s="179"/>
      <c r="CT606" s="196"/>
      <c r="CU606" s="196"/>
      <c r="CV606" s="196"/>
      <c r="CY606" s="196"/>
      <c r="CZ606" s="196"/>
      <c r="DA606" s="201">
        <f t="shared" si="33"/>
        <v>0</v>
      </c>
      <c r="DB606" s="221">
        <f t="shared" si="34"/>
        <v>0</v>
      </c>
      <c r="DC606" s="201">
        <f t="shared" si="35"/>
        <v>0</v>
      </c>
      <c r="DZ606" s="299"/>
      <c r="EA606" s="134" t="e">
        <v>#N/A</v>
      </c>
      <c r="EB606" s="130" t="e">
        <v>#N/A</v>
      </c>
      <c r="EC606" s="168" t="e">
        <v>#N/A</v>
      </c>
    </row>
    <row r="607" spans="1:133" x14ac:dyDescent="0.3">
      <c r="A607" s="276" t="s">
        <v>952</v>
      </c>
      <c r="B607" s="242" t="s">
        <v>3228</v>
      </c>
      <c r="C607" s="262"/>
      <c r="D607" s="276" t="s">
        <v>952</v>
      </c>
      <c r="E607" s="262"/>
      <c r="F607" s="262"/>
      <c r="G607" s="262"/>
      <c r="H607" s="282"/>
      <c r="I607" s="262"/>
      <c r="J607" s="262"/>
      <c r="K607" s="262"/>
      <c r="L607" s="262"/>
      <c r="M607" s="262"/>
      <c r="N607" s="262"/>
      <c r="O607" s="196"/>
      <c r="P607" s="194"/>
      <c r="Q607" s="196"/>
      <c r="R607" s="196"/>
      <c r="S607" s="194"/>
      <c r="T607" s="196"/>
      <c r="U607" s="196"/>
      <c r="V607" s="194"/>
      <c r="W607" s="196"/>
      <c r="X607" s="196"/>
      <c r="Y607" s="194"/>
      <c r="Z607" s="196"/>
      <c r="AA607" s="196"/>
      <c r="AB607" s="194"/>
      <c r="AC607" s="196"/>
      <c r="AD607" s="196"/>
      <c r="AE607" s="194"/>
      <c r="AF607" s="196"/>
      <c r="AG607" s="196"/>
      <c r="BI607" s="196"/>
      <c r="BJ607" s="196"/>
      <c r="BK607" s="196"/>
      <c r="BL607" s="196"/>
      <c r="BM607" s="196"/>
      <c r="BN607" s="196"/>
      <c r="BO607" s="196"/>
      <c r="BP607" s="196"/>
      <c r="BQ607" s="196"/>
      <c r="CS607" s="179"/>
      <c r="CT607" s="196"/>
      <c r="CU607" s="196"/>
      <c r="CV607" s="196"/>
      <c r="CY607" s="196"/>
      <c r="CZ607" s="196"/>
      <c r="DA607" s="201">
        <f t="shared" si="33"/>
        <v>0</v>
      </c>
      <c r="DB607" s="221">
        <f t="shared" si="34"/>
        <v>0</v>
      </c>
      <c r="DC607" s="201">
        <f t="shared" si="35"/>
        <v>0</v>
      </c>
      <c r="DZ607" s="299"/>
      <c r="EA607" s="134" t="e">
        <v>#N/A</v>
      </c>
      <c r="EB607" s="130" t="e">
        <v>#N/A</v>
      </c>
      <c r="EC607" s="168" t="e">
        <v>#N/A</v>
      </c>
    </row>
    <row r="608" spans="1:133" x14ac:dyDescent="0.3">
      <c r="A608" s="276" t="s">
        <v>952</v>
      </c>
      <c r="B608" s="242" t="s">
        <v>3229</v>
      </c>
      <c r="C608" s="262"/>
      <c r="D608" s="276" t="s">
        <v>952</v>
      </c>
      <c r="E608" s="262"/>
      <c r="F608" s="262"/>
      <c r="G608" s="262"/>
      <c r="H608" s="282"/>
      <c r="I608" s="262"/>
      <c r="J608" s="262"/>
      <c r="K608" s="262"/>
      <c r="L608" s="262"/>
      <c r="M608" s="262"/>
      <c r="N608" s="262"/>
      <c r="O608" s="196"/>
      <c r="P608" s="194"/>
      <c r="Q608" s="196"/>
      <c r="R608" s="196"/>
      <c r="S608" s="194"/>
      <c r="T608" s="196"/>
      <c r="U608" s="196"/>
      <c r="V608" s="194"/>
      <c r="W608" s="196"/>
      <c r="X608" s="196"/>
      <c r="Y608" s="194"/>
      <c r="Z608" s="196"/>
      <c r="AA608" s="196"/>
      <c r="AB608" s="194"/>
      <c r="AC608" s="196"/>
      <c r="AD608" s="196"/>
      <c r="AE608" s="194"/>
      <c r="AF608" s="196"/>
      <c r="AG608" s="196"/>
      <c r="BI608" s="196"/>
      <c r="BJ608" s="196"/>
      <c r="BK608" s="196"/>
      <c r="BL608" s="196"/>
      <c r="BM608" s="196"/>
      <c r="BN608" s="196"/>
      <c r="BO608" s="196"/>
      <c r="BP608" s="196"/>
      <c r="BQ608" s="196"/>
      <c r="CS608" s="179"/>
      <c r="CT608" s="196"/>
      <c r="CU608" s="196"/>
      <c r="CV608" s="196"/>
      <c r="CY608" s="196"/>
      <c r="CZ608" s="196"/>
      <c r="DA608" s="201">
        <f t="shared" si="33"/>
        <v>0</v>
      </c>
      <c r="DB608" s="221">
        <f t="shared" si="34"/>
        <v>0</v>
      </c>
      <c r="DC608" s="201">
        <f t="shared" si="35"/>
        <v>0</v>
      </c>
      <c r="DZ608" s="299"/>
      <c r="EA608" s="134" t="e">
        <v>#N/A</v>
      </c>
      <c r="EB608" s="130" t="e">
        <v>#N/A</v>
      </c>
      <c r="EC608" s="168" t="e">
        <v>#N/A</v>
      </c>
    </row>
    <row r="609" spans="1:133" x14ac:dyDescent="0.3">
      <c r="A609" s="276" t="s">
        <v>952</v>
      </c>
      <c r="B609" s="242" t="s">
        <v>3230</v>
      </c>
      <c r="C609" s="262"/>
      <c r="D609" s="276" t="s">
        <v>952</v>
      </c>
      <c r="E609" s="262"/>
      <c r="F609" s="262"/>
      <c r="G609" s="262"/>
      <c r="H609" s="282"/>
      <c r="I609" s="262"/>
      <c r="J609" s="262"/>
      <c r="K609" s="262"/>
      <c r="L609" s="262"/>
      <c r="M609" s="262"/>
      <c r="N609" s="262"/>
      <c r="O609" s="196"/>
      <c r="P609" s="194"/>
      <c r="Q609" s="196"/>
      <c r="R609" s="196"/>
      <c r="S609" s="194"/>
      <c r="T609" s="196"/>
      <c r="U609" s="196"/>
      <c r="V609" s="194"/>
      <c r="W609" s="196"/>
      <c r="X609" s="196"/>
      <c r="Y609" s="194"/>
      <c r="Z609" s="196"/>
      <c r="AA609" s="196"/>
      <c r="AB609" s="194"/>
      <c r="AC609" s="196"/>
      <c r="AD609" s="196"/>
      <c r="AE609" s="194"/>
      <c r="AF609" s="196"/>
      <c r="AG609" s="196"/>
      <c r="BI609" s="196"/>
      <c r="BJ609" s="196"/>
      <c r="BK609" s="196"/>
      <c r="BL609" s="196"/>
      <c r="BM609" s="196"/>
      <c r="BN609" s="196"/>
      <c r="BO609" s="196"/>
      <c r="BP609" s="196"/>
      <c r="BQ609" s="196"/>
      <c r="CS609" s="179"/>
      <c r="CT609" s="196"/>
      <c r="CU609" s="196"/>
      <c r="CV609" s="196"/>
      <c r="CY609" s="196"/>
      <c r="CZ609" s="196"/>
      <c r="DA609" s="201">
        <f t="shared" si="33"/>
        <v>0</v>
      </c>
      <c r="DB609" s="221">
        <f t="shared" si="34"/>
        <v>0</v>
      </c>
      <c r="DC609" s="201">
        <f t="shared" si="35"/>
        <v>0</v>
      </c>
      <c r="DZ609" s="299"/>
      <c r="EA609" s="134" t="e">
        <v>#N/A</v>
      </c>
      <c r="EB609" s="130" t="e">
        <v>#N/A</v>
      </c>
      <c r="EC609" s="168" t="e">
        <v>#N/A</v>
      </c>
    </row>
    <row r="610" spans="1:133" x14ac:dyDescent="0.3">
      <c r="A610" s="276" t="s">
        <v>952</v>
      </c>
      <c r="B610" s="322" t="s">
        <v>3231</v>
      </c>
      <c r="C610" s="262"/>
      <c r="D610" s="276" t="s">
        <v>952</v>
      </c>
      <c r="E610" s="262"/>
      <c r="F610" s="262"/>
      <c r="G610" s="262"/>
      <c r="H610" s="282"/>
      <c r="I610" s="262"/>
      <c r="J610" s="262"/>
      <c r="K610" s="262"/>
      <c r="L610" s="262"/>
      <c r="M610" s="262"/>
      <c r="N610" s="262"/>
      <c r="O610" s="196"/>
      <c r="P610" s="194"/>
      <c r="Q610" s="196"/>
      <c r="R610" s="196"/>
      <c r="S610" s="194"/>
      <c r="T610" s="196"/>
      <c r="U610" s="196"/>
      <c r="V610" s="194"/>
      <c r="W610" s="196"/>
      <c r="X610" s="196"/>
      <c r="Y610" s="194"/>
      <c r="Z610" s="196"/>
      <c r="AA610" s="196"/>
      <c r="AB610" s="194"/>
      <c r="AC610" s="196"/>
      <c r="AD610" s="196"/>
      <c r="AE610" s="194"/>
      <c r="AF610" s="196"/>
      <c r="AG610" s="196"/>
      <c r="BI610" s="196"/>
      <c r="BJ610" s="196"/>
      <c r="BK610" s="196"/>
      <c r="BL610" s="196"/>
      <c r="BM610" s="196"/>
      <c r="BN610" s="196"/>
      <c r="BO610" s="196"/>
      <c r="BP610" s="196"/>
      <c r="BQ610" s="196"/>
      <c r="CS610" s="179"/>
      <c r="CT610" s="196"/>
      <c r="CU610" s="196"/>
      <c r="CV610" s="196"/>
      <c r="CY610" s="196"/>
      <c r="CZ610" s="196"/>
      <c r="DA610" s="201">
        <f t="shared" si="33"/>
        <v>0</v>
      </c>
      <c r="DB610" s="221">
        <f t="shared" si="34"/>
        <v>0</v>
      </c>
      <c r="DC610" s="201">
        <f t="shared" si="35"/>
        <v>0</v>
      </c>
      <c r="DZ610" s="299"/>
      <c r="EA610" s="134" t="e">
        <v>#N/A</v>
      </c>
      <c r="EB610" s="130" t="e">
        <v>#N/A</v>
      </c>
      <c r="EC610" s="168" t="e">
        <v>#N/A</v>
      </c>
    </row>
    <row r="611" spans="1:133" x14ac:dyDescent="0.3">
      <c r="A611" s="242"/>
      <c r="B611" s="242" t="s">
        <v>3232</v>
      </c>
      <c r="C611" s="243">
        <v>1006875391</v>
      </c>
      <c r="D611" s="242" t="s">
        <v>3233</v>
      </c>
      <c r="E611" s="242" t="s">
        <v>292</v>
      </c>
      <c r="F611" s="242" t="s">
        <v>3234</v>
      </c>
      <c r="G611" s="244">
        <v>45790</v>
      </c>
      <c r="H611" s="245">
        <v>11559960</v>
      </c>
      <c r="I611" s="242" t="s">
        <v>294</v>
      </c>
      <c r="J611" s="244">
        <v>45790</v>
      </c>
      <c r="K611" s="244">
        <v>45973</v>
      </c>
      <c r="L611" s="242" t="s">
        <v>288</v>
      </c>
      <c r="M611" s="242" t="s">
        <v>288</v>
      </c>
      <c r="N611" s="242" t="s">
        <v>288</v>
      </c>
      <c r="O611" s="179">
        <v>7</v>
      </c>
      <c r="P611" s="245">
        <v>1155996</v>
      </c>
      <c r="Q611" s="200">
        <v>45790</v>
      </c>
      <c r="R611" s="190">
        <v>45808</v>
      </c>
      <c r="S611" s="245">
        <v>1926660</v>
      </c>
      <c r="T611" s="190">
        <v>45809</v>
      </c>
      <c r="U611" s="190">
        <v>45838</v>
      </c>
      <c r="V611" s="245">
        <v>1926660</v>
      </c>
      <c r="W611" s="190">
        <v>45839</v>
      </c>
      <c r="X611" s="190">
        <v>45869</v>
      </c>
      <c r="Y611" s="245">
        <v>1926660</v>
      </c>
      <c r="Z611" s="190">
        <v>45870</v>
      </c>
      <c r="AA611" s="190">
        <v>45900</v>
      </c>
      <c r="AB611" s="245">
        <v>1926660</v>
      </c>
      <c r="AC611" s="190">
        <v>45901</v>
      </c>
      <c r="AD611" s="190">
        <v>45930</v>
      </c>
      <c r="AE611" s="245">
        <v>1926660</v>
      </c>
      <c r="AF611" s="190">
        <v>45931</v>
      </c>
      <c r="AG611" s="190">
        <v>45961</v>
      </c>
      <c r="AH611" s="272">
        <v>770664</v>
      </c>
      <c r="AI611" s="190">
        <v>45962</v>
      </c>
      <c r="AJ611" s="190">
        <v>45973</v>
      </c>
      <c r="AK611" s="272"/>
      <c r="BI611" s="195" t="s">
        <v>277</v>
      </c>
      <c r="BJ611" s="187" t="s">
        <v>1568</v>
      </c>
      <c r="BK611" s="195" t="s">
        <v>272</v>
      </c>
      <c r="BL611" s="189">
        <v>898</v>
      </c>
      <c r="BM611" s="190">
        <v>45771</v>
      </c>
      <c r="BN611" s="208">
        <v>11559960</v>
      </c>
      <c r="BO611" s="203">
        <v>2968</v>
      </c>
      <c r="BP611" s="190">
        <v>45790</v>
      </c>
      <c r="BQ611" s="204">
        <v>11559960</v>
      </c>
      <c r="CS611" s="197" t="s">
        <v>3235</v>
      </c>
      <c r="CT611" s="198">
        <v>1006875391</v>
      </c>
      <c r="CU611" s="203">
        <v>735</v>
      </c>
      <c r="CV611" s="203">
        <v>320306</v>
      </c>
      <c r="CY611" s="192">
        <v>7490</v>
      </c>
      <c r="CZ611" s="192" t="s">
        <v>290</v>
      </c>
      <c r="DA611" s="201">
        <f t="shared" si="33"/>
        <v>11559960</v>
      </c>
      <c r="DB611" s="221">
        <f t="shared" si="34"/>
        <v>0</v>
      </c>
      <c r="DC611" s="201">
        <f t="shared" si="35"/>
        <v>0</v>
      </c>
      <c r="DZ611" s="310" t="s">
        <v>3236</v>
      </c>
      <c r="EA611" s="134" t="e">
        <v>#N/A</v>
      </c>
      <c r="EB611" s="130">
        <v>79721653</v>
      </c>
      <c r="EC611" s="168">
        <v>45992</v>
      </c>
    </row>
    <row r="612" spans="1:133" x14ac:dyDescent="0.3">
      <c r="A612" s="276" t="s">
        <v>952</v>
      </c>
      <c r="B612" s="242" t="s">
        <v>3237</v>
      </c>
      <c r="C612" s="262"/>
      <c r="D612" s="276" t="s">
        <v>952</v>
      </c>
      <c r="E612" s="262"/>
      <c r="F612" s="262"/>
      <c r="G612" s="262"/>
      <c r="H612" s="282"/>
      <c r="I612" s="262"/>
      <c r="J612" s="262"/>
      <c r="K612" s="262"/>
      <c r="L612" s="262"/>
      <c r="M612" s="262"/>
      <c r="N612" s="262"/>
      <c r="O612" s="196"/>
      <c r="P612" s="194"/>
      <c r="Q612" s="196"/>
      <c r="R612" s="196"/>
      <c r="S612" s="194"/>
      <c r="T612" s="196"/>
      <c r="U612" s="196"/>
      <c r="V612" s="194"/>
      <c r="W612" s="196"/>
      <c r="X612" s="196"/>
      <c r="Y612" s="194"/>
      <c r="Z612" s="196"/>
      <c r="AA612" s="196"/>
      <c r="AB612" s="194"/>
      <c r="AC612" s="196"/>
      <c r="AD612" s="196"/>
      <c r="AE612" s="194"/>
      <c r="AF612" s="196"/>
      <c r="AG612" s="196"/>
      <c r="BI612" s="196"/>
      <c r="BJ612" s="196"/>
      <c r="BK612" s="196"/>
      <c r="BL612" s="196"/>
      <c r="BM612" s="196"/>
      <c r="BN612" s="196"/>
      <c r="BO612" s="196"/>
      <c r="BP612" s="196"/>
      <c r="BQ612" s="196"/>
      <c r="CS612" s="179"/>
      <c r="CT612" s="196"/>
      <c r="CU612" s="196"/>
      <c r="CV612" s="196"/>
      <c r="CY612" s="196"/>
      <c r="CZ612" s="196"/>
      <c r="DA612" s="201">
        <f t="shared" si="33"/>
        <v>0</v>
      </c>
      <c r="DB612" s="221">
        <f t="shared" si="34"/>
        <v>0</v>
      </c>
      <c r="DC612" s="201">
        <f t="shared" si="35"/>
        <v>0</v>
      </c>
      <c r="DZ612" s="299"/>
      <c r="EA612" s="134" t="e">
        <v>#N/A</v>
      </c>
      <c r="EB612" s="130" t="e">
        <v>#N/A</v>
      </c>
      <c r="EC612" s="168" t="e">
        <v>#N/A</v>
      </c>
    </row>
    <row r="613" spans="1:133" x14ac:dyDescent="0.3">
      <c r="A613" s="276" t="s">
        <v>952</v>
      </c>
      <c r="B613" s="242" t="s">
        <v>3238</v>
      </c>
      <c r="C613" s="262"/>
      <c r="D613" s="276" t="s">
        <v>952</v>
      </c>
      <c r="E613" s="262"/>
      <c r="F613" s="262"/>
      <c r="G613" s="262"/>
      <c r="H613" s="282"/>
      <c r="I613" s="262"/>
      <c r="J613" s="262"/>
      <c r="K613" s="262"/>
      <c r="L613" s="262"/>
      <c r="M613" s="262"/>
      <c r="N613" s="262"/>
      <c r="O613" s="196"/>
      <c r="P613" s="194"/>
      <c r="Q613" s="196"/>
      <c r="R613" s="196"/>
      <c r="S613" s="194"/>
      <c r="T613" s="196"/>
      <c r="U613" s="196"/>
      <c r="V613" s="194"/>
      <c r="W613" s="196"/>
      <c r="X613" s="196"/>
      <c r="Y613" s="194"/>
      <c r="Z613" s="196"/>
      <c r="AA613" s="196"/>
      <c r="AB613" s="194"/>
      <c r="AC613" s="196"/>
      <c r="AD613" s="196"/>
      <c r="AE613" s="194"/>
      <c r="AF613" s="196"/>
      <c r="AG613" s="196"/>
      <c r="BI613" s="196"/>
      <c r="BJ613" s="196"/>
      <c r="BK613" s="196"/>
      <c r="BL613" s="196"/>
      <c r="BM613" s="196"/>
      <c r="BN613" s="196"/>
      <c r="BO613" s="196"/>
      <c r="BP613" s="196"/>
      <c r="BQ613" s="196"/>
      <c r="CS613" s="179"/>
      <c r="CT613" s="196"/>
      <c r="CU613" s="196"/>
      <c r="CV613" s="196"/>
      <c r="CY613" s="196"/>
      <c r="CZ613" s="196"/>
      <c r="DA613" s="201">
        <f t="shared" si="33"/>
        <v>0</v>
      </c>
      <c r="DB613" s="221">
        <f t="shared" si="34"/>
        <v>0</v>
      </c>
      <c r="DC613" s="201">
        <f t="shared" si="35"/>
        <v>0</v>
      </c>
      <c r="DZ613" s="299"/>
      <c r="EA613" s="134" t="e">
        <v>#N/A</v>
      </c>
      <c r="EB613" s="130" t="e">
        <v>#N/A</v>
      </c>
      <c r="EC613" s="168" t="e">
        <v>#N/A</v>
      </c>
    </row>
    <row r="614" spans="1:133" x14ac:dyDescent="0.3">
      <c r="A614" s="276" t="s">
        <v>952</v>
      </c>
      <c r="B614" s="242" t="s">
        <v>3239</v>
      </c>
      <c r="C614" s="262"/>
      <c r="D614" s="276" t="s">
        <v>952</v>
      </c>
      <c r="E614" s="262"/>
      <c r="F614" s="262"/>
      <c r="G614" s="262"/>
      <c r="H614" s="282"/>
      <c r="I614" s="262"/>
      <c r="J614" s="262"/>
      <c r="K614" s="262"/>
      <c r="L614" s="262"/>
      <c r="M614" s="262"/>
      <c r="N614" s="262"/>
      <c r="O614" s="196"/>
      <c r="P614" s="194"/>
      <c r="Q614" s="196"/>
      <c r="R614" s="196"/>
      <c r="S614" s="194"/>
      <c r="T614" s="196"/>
      <c r="U614" s="196"/>
      <c r="V614" s="194"/>
      <c r="W614" s="196"/>
      <c r="X614" s="196"/>
      <c r="Y614" s="194"/>
      <c r="Z614" s="196"/>
      <c r="AA614" s="196"/>
      <c r="AB614" s="194"/>
      <c r="AC614" s="196"/>
      <c r="AD614" s="196"/>
      <c r="AE614" s="194"/>
      <c r="AF614" s="196"/>
      <c r="AG614" s="196"/>
      <c r="BI614" s="196"/>
      <c r="BJ614" s="196"/>
      <c r="BK614" s="196"/>
      <c r="BL614" s="196"/>
      <c r="BM614" s="196"/>
      <c r="BN614" s="196"/>
      <c r="BO614" s="196"/>
      <c r="BP614" s="196"/>
      <c r="BQ614" s="196"/>
      <c r="CS614" s="179"/>
      <c r="CT614" s="196"/>
      <c r="CU614" s="196"/>
      <c r="CV614" s="196"/>
      <c r="CY614" s="196"/>
      <c r="CZ614" s="196"/>
      <c r="DA614" s="201">
        <f t="shared" si="33"/>
        <v>0</v>
      </c>
      <c r="DB614" s="221">
        <f t="shared" si="34"/>
        <v>0</v>
      </c>
      <c r="DC614" s="201">
        <f t="shared" si="35"/>
        <v>0</v>
      </c>
      <c r="DZ614" s="299"/>
      <c r="EA614" s="134" t="e">
        <v>#N/A</v>
      </c>
      <c r="EB614" s="130" t="e">
        <v>#N/A</v>
      </c>
      <c r="EC614" s="168" t="e">
        <v>#N/A</v>
      </c>
    </row>
    <row r="615" spans="1:133" x14ac:dyDescent="0.3">
      <c r="A615" s="276" t="s">
        <v>952</v>
      </c>
      <c r="B615" s="242" t="s">
        <v>3240</v>
      </c>
      <c r="C615" s="262"/>
      <c r="D615" s="276" t="s">
        <v>952</v>
      </c>
      <c r="E615" s="262"/>
      <c r="F615" s="262"/>
      <c r="G615" s="262"/>
      <c r="H615" s="282"/>
      <c r="I615" s="262"/>
      <c r="J615" s="262"/>
      <c r="K615" s="262"/>
      <c r="L615" s="262"/>
      <c r="M615" s="262"/>
      <c r="N615" s="262"/>
      <c r="O615" s="196"/>
      <c r="P615" s="194"/>
      <c r="Q615" s="196"/>
      <c r="R615" s="196"/>
      <c r="S615" s="194"/>
      <c r="T615" s="196"/>
      <c r="U615" s="196"/>
      <c r="V615" s="194"/>
      <c r="W615" s="196"/>
      <c r="X615" s="196"/>
      <c r="Y615" s="194"/>
      <c r="Z615" s="196"/>
      <c r="AA615" s="196"/>
      <c r="AB615" s="194"/>
      <c r="AC615" s="196"/>
      <c r="AD615" s="196"/>
      <c r="AE615" s="194"/>
      <c r="AF615" s="196"/>
      <c r="AG615" s="196"/>
      <c r="BI615" s="196"/>
      <c r="BJ615" s="196"/>
      <c r="BK615" s="196"/>
      <c r="BL615" s="196"/>
      <c r="BM615" s="196"/>
      <c r="BN615" s="196"/>
      <c r="BO615" s="196"/>
      <c r="BP615" s="196"/>
      <c r="BQ615" s="196"/>
      <c r="CS615" s="179"/>
      <c r="CT615" s="196"/>
      <c r="CU615" s="196"/>
      <c r="CV615" s="196"/>
      <c r="CY615" s="196"/>
      <c r="CZ615" s="196"/>
      <c r="DA615" s="201">
        <f t="shared" si="33"/>
        <v>0</v>
      </c>
      <c r="DB615" s="221">
        <f t="shared" si="34"/>
        <v>0</v>
      </c>
      <c r="DC615" s="201">
        <f t="shared" si="35"/>
        <v>0</v>
      </c>
      <c r="DZ615" s="299"/>
      <c r="EA615" s="134" t="e">
        <v>#N/A</v>
      </c>
      <c r="EB615" s="130" t="e">
        <v>#N/A</v>
      </c>
      <c r="EC615" s="168" t="e">
        <v>#N/A</v>
      </c>
    </row>
    <row r="616" spans="1:133" x14ac:dyDescent="0.3">
      <c r="A616" s="276" t="s">
        <v>952</v>
      </c>
      <c r="B616" s="242" t="s">
        <v>3241</v>
      </c>
      <c r="C616" s="262"/>
      <c r="D616" s="276" t="s">
        <v>952</v>
      </c>
      <c r="E616" s="262"/>
      <c r="F616" s="262"/>
      <c r="G616" s="262"/>
      <c r="H616" s="282"/>
      <c r="I616" s="262"/>
      <c r="J616" s="262"/>
      <c r="K616" s="262"/>
      <c r="L616" s="262"/>
      <c r="M616" s="262"/>
      <c r="N616" s="262"/>
      <c r="O616" s="196"/>
      <c r="P616" s="194"/>
      <c r="Q616" s="196"/>
      <c r="R616" s="196"/>
      <c r="S616" s="194"/>
      <c r="T616" s="196"/>
      <c r="U616" s="196"/>
      <c r="V616" s="194"/>
      <c r="W616" s="196"/>
      <c r="X616" s="196"/>
      <c r="Y616" s="194"/>
      <c r="Z616" s="196"/>
      <c r="AA616" s="196"/>
      <c r="AB616" s="194"/>
      <c r="AC616" s="196"/>
      <c r="AD616" s="196"/>
      <c r="AE616" s="194"/>
      <c r="AF616" s="196"/>
      <c r="AG616" s="196"/>
      <c r="BI616" s="196"/>
      <c r="BJ616" s="196"/>
      <c r="BK616" s="196"/>
      <c r="BL616" s="196"/>
      <c r="BM616" s="196"/>
      <c r="BN616" s="196"/>
      <c r="BO616" s="196"/>
      <c r="BP616" s="196"/>
      <c r="BQ616" s="196"/>
      <c r="CS616" s="179"/>
      <c r="CT616" s="196"/>
      <c r="CU616" s="196"/>
      <c r="CV616" s="196"/>
      <c r="CY616" s="196"/>
      <c r="CZ616" s="196"/>
      <c r="DA616" s="201">
        <f t="shared" si="33"/>
        <v>0</v>
      </c>
      <c r="DB616" s="221">
        <f t="shared" si="34"/>
        <v>0</v>
      </c>
      <c r="DC616" s="201">
        <f t="shared" si="35"/>
        <v>0</v>
      </c>
      <c r="DZ616" s="299"/>
      <c r="EA616" s="134" t="e">
        <v>#N/A</v>
      </c>
      <c r="EB616" s="130" t="e">
        <v>#N/A</v>
      </c>
      <c r="EC616" s="168" t="e">
        <v>#N/A</v>
      </c>
    </row>
    <row r="617" spans="1:133" x14ac:dyDescent="0.3">
      <c r="A617" s="276" t="s">
        <v>952</v>
      </c>
      <c r="B617" s="322" t="s">
        <v>3242</v>
      </c>
      <c r="C617" s="262"/>
      <c r="D617" s="276" t="s">
        <v>952</v>
      </c>
      <c r="E617" s="262"/>
      <c r="F617" s="262"/>
      <c r="G617" s="262"/>
      <c r="H617" s="282"/>
      <c r="I617" s="262"/>
      <c r="J617" s="262"/>
      <c r="K617" s="262"/>
      <c r="L617" s="262"/>
      <c r="M617" s="262"/>
      <c r="N617" s="262"/>
      <c r="O617" s="196"/>
      <c r="P617" s="194"/>
      <c r="Q617" s="196"/>
      <c r="R617" s="196"/>
      <c r="S617" s="194"/>
      <c r="T617" s="196"/>
      <c r="U617" s="196"/>
      <c r="V617" s="194"/>
      <c r="W617" s="196"/>
      <c r="X617" s="196"/>
      <c r="Y617" s="194"/>
      <c r="Z617" s="196"/>
      <c r="AA617" s="196"/>
      <c r="AB617" s="194"/>
      <c r="AC617" s="196"/>
      <c r="AD617" s="196"/>
      <c r="AE617" s="194"/>
      <c r="AF617" s="196"/>
      <c r="AG617" s="196"/>
      <c r="BI617" s="196"/>
      <c r="BJ617" s="196"/>
      <c r="BK617" s="196"/>
      <c r="BL617" s="196"/>
      <c r="BM617" s="196"/>
      <c r="BN617" s="196"/>
      <c r="BO617" s="196"/>
      <c r="BP617" s="196"/>
      <c r="BQ617" s="196"/>
      <c r="CS617" s="179"/>
      <c r="CT617" s="196"/>
      <c r="CU617" s="196"/>
      <c r="CV617" s="196"/>
      <c r="CY617" s="196"/>
      <c r="CZ617" s="196"/>
      <c r="DA617" s="201">
        <f t="shared" si="33"/>
        <v>0</v>
      </c>
      <c r="DB617" s="221">
        <f t="shared" si="34"/>
        <v>0</v>
      </c>
      <c r="DC617" s="201">
        <f t="shared" si="35"/>
        <v>0</v>
      </c>
      <c r="DZ617" s="299"/>
      <c r="EA617" s="134" t="e">
        <v>#N/A</v>
      </c>
      <c r="EB617" s="130" t="e">
        <v>#N/A</v>
      </c>
      <c r="EC617" s="168" t="e">
        <v>#N/A</v>
      </c>
    </row>
    <row r="618" spans="1:133" x14ac:dyDescent="0.3">
      <c r="A618" s="242"/>
      <c r="B618" s="242" t="s">
        <v>3243</v>
      </c>
      <c r="C618" s="243">
        <v>1121858096</v>
      </c>
      <c r="D618" s="242" t="s">
        <v>1438</v>
      </c>
      <c r="E618" s="242" t="s">
        <v>291</v>
      </c>
      <c r="F618" s="242" t="s">
        <v>3244</v>
      </c>
      <c r="G618" s="244">
        <v>45797</v>
      </c>
      <c r="H618" s="245">
        <v>5788660</v>
      </c>
      <c r="I618" s="242" t="s">
        <v>1153</v>
      </c>
      <c r="J618" s="244">
        <v>45797</v>
      </c>
      <c r="K618" s="244">
        <v>45857</v>
      </c>
      <c r="L618" s="242" t="s">
        <v>288</v>
      </c>
      <c r="M618" s="242" t="s">
        <v>288</v>
      </c>
      <c r="N618" s="242" t="s">
        <v>288</v>
      </c>
      <c r="O618" s="209">
        <v>2</v>
      </c>
      <c r="P618" s="245">
        <v>3955584</v>
      </c>
      <c r="Q618" s="200">
        <v>45797</v>
      </c>
      <c r="R618" s="190">
        <v>45838</v>
      </c>
      <c r="S618" s="272">
        <v>1833076</v>
      </c>
      <c r="T618" s="190">
        <v>45839</v>
      </c>
      <c r="U618" s="190">
        <v>45857</v>
      </c>
      <c r="V618" s="245"/>
      <c r="W618" s="190"/>
      <c r="X618" s="190"/>
      <c r="Y618" s="245"/>
      <c r="Z618" s="190"/>
      <c r="AA618" s="190"/>
      <c r="AB618" s="245"/>
      <c r="AC618" s="190"/>
      <c r="AD618" s="190"/>
      <c r="AE618" s="245"/>
      <c r="AF618" s="190"/>
      <c r="AG618" s="190"/>
      <c r="AH618" s="272"/>
      <c r="AI618" s="190"/>
      <c r="AJ618" s="190"/>
      <c r="BI618" s="187" t="s">
        <v>704</v>
      </c>
      <c r="BJ618" s="193" t="s">
        <v>705</v>
      </c>
      <c r="BK618" s="187" t="s">
        <v>706</v>
      </c>
      <c r="BL618" s="189">
        <v>1145</v>
      </c>
      <c r="BM618" s="190">
        <v>45797.659270833334</v>
      </c>
      <c r="BN618" s="208">
        <v>5788660</v>
      </c>
      <c r="BO618" s="203">
        <v>3107</v>
      </c>
      <c r="BP618" s="190">
        <v>45797</v>
      </c>
      <c r="BQ618" s="204">
        <v>5788660</v>
      </c>
      <c r="CS618" s="197" t="s">
        <v>3245</v>
      </c>
      <c r="CT618" s="198">
        <v>1121858096</v>
      </c>
      <c r="CU618" s="203">
        <v>732</v>
      </c>
      <c r="CV618" s="203" t="s">
        <v>777</v>
      </c>
      <c r="CY618" s="192">
        <v>8211</v>
      </c>
      <c r="CZ618" s="192" t="s">
        <v>290</v>
      </c>
      <c r="DA618" s="201">
        <f t="shared" si="33"/>
        <v>5788660</v>
      </c>
      <c r="DB618" s="221">
        <f t="shared" si="34"/>
        <v>0</v>
      </c>
      <c r="DC618" s="201">
        <f t="shared" si="35"/>
        <v>0</v>
      </c>
      <c r="DZ618" s="308" t="s">
        <v>3246</v>
      </c>
      <c r="EA618" s="134" t="e">
        <v>#N/A</v>
      </c>
      <c r="EB618" s="130">
        <v>86062346</v>
      </c>
      <c r="EC618" s="168">
        <v>45857</v>
      </c>
    </row>
    <row r="619" spans="1:133" x14ac:dyDescent="0.3">
      <c r="A619" s="242"/>
      <c r="B619" s="242" t="s">
        <v>3247</v>
      </c>
      <c r="C619" s="243">
        <v>1121966132</v>
      </c>
      <c r="D619" s="242" t="s">
        <v>1164</v>
      </c>
      <c r="E619" s="242" t="s">
        <v>291</v>
      </c>
      <c r="F619" s="242" t="s">
        <v>1165</v>
      </c>
      <c r="G619" s="244">
        <v>45797</v>
      </c>
      <c r="H619" s="245">
        <v>28000000</v>
      </c>
      <c r="I619" s="242" t="s">
        <v>1152</v>
      </c>
      <c r="J619" s="244">
        <v>45797</v>
      </c>
      <c r="K619" s="244">
        <v>46010</v>
      </c>
      <c r="L619" s="242" t="s">
        <v>288</v>
      </c>
      <c r="M619" s="242" t="s">
        <v>288</v>
      </c>
      <c r="N619" s="242" t="s">
        <v>288</v>
      </c>
      <c r="O619" s="209">
        <v>7</v>
      </c>
      <c r="P619" s="245">
        <v>5466667</v>
      </c>
      <c r="Q619" s="200">
        <v>45797</v>
      </c>
      <c r="R619" s="190">
        <v>45838</v>
      </c>
      <c r="S619" s="245">
        <v>4000000</v>
      </c>
      <c r="T619" s="190">
        <v>45839</v>
      </c>
      <c r="U619" s="190">
        <v>45869</v>
      </c>
      <c r="V619" s="245">
        <v>4000000</v>
      </c>
      <c r="W619" s="190">
        <v>45870</v>
      </c>
      <c r="X619" s="190">
        <v>45900</v>
      </c>
      <c r="Y619" s="245">
        <v>4000000</v>
      </c>
      <c r="Z619" s="190">
        <v>45901</v>
      </c>
      <c r="AA619" s="190">
        <v>45930</v>
      </c>
      <c r="AB619" s="245">
        <v>4000000</v>
      </c>
      <c r="AC619" s="190">
        <v>45931</v>
      </c>
      <c r="AD619" s="190">
        <v>45961</v>
      </c>
      <c r="AE619" s="245">
        <v>4000000</v>
      </c>
      <c r="AF619" s="190">
        <v>45962</v>
      </c>
      <c r="AG619" s="190">
        <v>45991</v>
      </c>
      <c r="AH619" s="272">
        <v>2533333</v>
      </c>
      <c r="AI619" s="190">
        <v>45992</v>
      </c>
      <c r="AJ619" s="190">
        <v>46010</v>
      </c>
      <c r="BI619" s="187" t="s">
        <v>273</v>
      </c>
      <c r="BJ619" s="187" t="s">
        <v>1145</v>
      </c>
      <c r="BK619" s="195" t="s">
        <v>1167</v>
      </c>
      <c r="BL619" s="189">
        <v>1049</v>
      </c>
      <c r="BM619" s="190">
        <v>45786.677743055552</v>
      </c>
      <c r="BN619" s="208">
        <v>28000000</v>
      </c>
      <c r="BO619" s="203">
        <v>3103</v>
      </c>
      <c r="BP619" s="190">
        <v>45797</v>
      </c>
      <c r="BQ619" s="204">
        <v>28000000</v>
      </c>
      <c r="CS619" s="197" t="s">
        <v>1168</v>
      </c>
      <c r="CT619" s="198">
        <v>1121966132</v>
      </c>
      <c r="CU619" s="203">
        <v>337</v>
      </c>
      <c r="CV619" s="203" t="s">
        <v>3248</v>
      </c>
      <c r="CY619" s="192">
        <v>7490</v>
      </c>
      <c r="CZ619" s="192" t="s">
        <v>290</v>
      </c>
      <c r="DA619" s="201">
        <f t="shared" si="33"/>
        <v>28000000</v>
      </c>
      <c r="DB619" s="221">
        <f t="shared" si="34"/>
        <v>0</v>
      </c>
      <c r="DC619" s="201">
        <f t="shared" si="35"/>
        <v>0</v>
      </c>
      <c r="DZ619" s="310" t="s">
        <v>3249</v>
      </c>
      <c r="EA619" s="134" t="e">
        <v>#N/A</v>
      </c>
      <c r="EB619" s="130">
        <v>86078374</v>
      </c>
      <c r="EC619" s="168">
        <v>46010</v>
      </c>
    </row>
    <row r="620" spans="1:133" x14ac:dyDescent="0.3">
      <c r="A620" s="242"/>
      <c r="B620" s="242" t="s">
        <v>3250</v>
      </c>
      <c r="C620" s="243">
        <v>1120381565</v>
      </c>
      <c r="D620" s="242" t="s">
        <v>3251</v>
      </c>
      <c r="E620" s="242" t="s">
        <v>292</v>
      </c>
      <c r="F620" s="242" t="s">
        <v>1166</v>
      </c>
      <c r="G620" s="244">
        <v>45797</v>
      </c>
      <c r="H620" s="245">
        <v>5266818</v>
      </c>
      <c r="I620" s="242" t="s">
        <v>294</v>
      </c>
      <c r="J620" s="244">
        <v>45797</v>
      </c>
      <c r="K620" s="244">
        <v>45980</v>
      </c>
      <c r="L620" s="242" t="s">
        <v>288</v>
      </c>
      <c r="M620" s="242" t="s">
        <v>288</v>
      </c>
      <c r="N620" s="242" t="s">
        <v>288</v>
      </c>
      <c r="O620" s="209">
        <v>6</v>
      </c>
      <c r="P620" s="245">
        <v>1199664</v>
      </c>
      <c r="Q620" s="200">
        <v>45797</v>
      </c>
      <c r="R620" s="190">
        <v>45838</v>
      </c>
      <c r="S620" s="245">
        <v>877803</v>
      </c>
      <c r="T620" s="190">
        <v>45839</v>
      </c>
      <c r="U620" s="190">
        <v>45869</v>
      </c>
      <c r="V620" s="245">
        <v>877803</v>
      </c>
      <c r="W620" s="190">
        <v>45870</v>
      </c>
      <c r="X620" s="190">
        <v>45900</v>
      </c>
      <c r="Y620" s="245">
        <v>877803</v>
      </c>
      <c r="Z620" s="190">
        <v>45901</v>
      </c>
      <c r="AA620" s="190">
        <v>45930</v>
      </c>
      <c r="AB620" s="245">
        <v>877803</v>
      </c>
      <c r="AC620" s="190">
        <v>45931</v>
      </c>
      <c r="AD620" s="190">
        <v>45961</v>
      </c>
      <c r="AE620" s="272">
        <v>555942</v>
      </c>
      <c r="AF620" s="190">
        <v>45962</v>
      </c>
      <c r="AG620" s="190">
        <v>45980</v>
      </c>
      <c r="AH620" s="272"/>
      <c r="AI620" s="190"/>
      <c r="AJ620" s="190"/>
      <c r="BI620" s="187" t="s">
        <v>273</v>
      </c>
      <c r="BJ620" s="187" t="s">
        <v>1568</v>
      </c>
      <c r="BK620" s="187" t="s">
        <v>272</v>
      </c>
      <c r="BL620" s="189">
        <v>1099</v>
      </c>
      <c r="BM620" s="190">
        <v>45791.687256944446</v>
      </c>
      <c r="BN620" s="208">
        <v>5266818</v>
      </c>
      <c r="BO620" s="203">
        <v>3104</v>
      </c>
      <c r="BP620" s="190">
        <v>45797</v>
      </c>
      <c r="BQ620" s="204">
        <v>5266818</v>
      </c>
      <c r="CS620" s="197" t="s">
        <v>3252</v>
      </c>
      <c r="CT620" s="198">
        <v>1120381565.0999999</v>
      </c>
      <c r="CU620" s="203">
        <v>337</v>
      </c>
      <c r="CV620" s="203" t="s">
        <v>1169</v>
      </c>
      <c r="CY620" s="192">
        <v>8299</v>
      </c>
      <c r="CZ620" s="192" t="s">
        <v>290</v>
      </c>
      <c r="DA620" s="201">
        <f t="shared" si="33"/>
        <v>5266818</v>
      </c>
      <c r="DB620" s="221">
        <f t="shared" si="34"/>
        <v>0</v>
      </c>
      <c r="DC620" s="201">
        <f t="shared" si="35"/>
        <v>0</v>
      </c>
      <c r="DZ620" s="310" t="s">
        <v>3253</v>
      </c>
      <c r="EA620" s="134" t="e">
        <v>#N/A</v>
      </c>
      <c r="EB620" s="130">
        <v>79721653</v>
      </c>
      <c r="EC620" s="168">
        <v>45992</v>
      </c>
    </row>
    <row r="621" spans="1:133" x14ac:dyDescent="0.3">
      <c r="A621" s="242"/>
      <c r="B621" s="242" t="s">
        <v>3254</v>
      </c>
      <c r="C621" s="243">
        <v>1121965678</v>
      </c>
      <c r="D621" s="242" t="s">
        <v>3255</v>
      </c>
      <c r="E621" s="242" t="s">
        <v>291</v>
      </c>
      <c r="F621" s="242" t="s">
        <v>1165</v>
      </c>
      <c r="G621" s="244">
        <v>45797</v>
      </c>
      <c r="H621" s="245">
        <v>22500000</v>
      </c>
      <c r="I621" s="242" t="s">
        <v>294</v>
      </c>
      <c r="J621" s="244">
        <v>45797</v>
      </c>
      <c r="K621" s="244">
        <v>45980</v>
      </c>
      <c r="L621" s="242" t="s">
        <v>288</v>
      </c>
      <c r="M621" s="242" t="s">
        <v>288</v>
      </c>
      <c r="N621" s="242" t="s">
        <v>288</v>
      </c>
      <c r="O621" s="209">
        <v>6</v>
      </c>
      <c r="P621" s="245">
        <v>5125000</v>
      </c>
      <c r="Q621" s="200">
        <v>45797</v>
      </c>
      <c r="R621" s="190">
        <v>45838</v>
      </c>
      <c r="S621" s="245">
        <v>3750000</v>
      </c>
      <c r="T621" s="190">
        <v>45839</v>
      </c>
      <c r="U621" s="190">
        <v>45869</v>
      </c>
      <c r="V621" s="245">
        <v>3750000</v>
      </c>
      <c r="W621" s="190">
        <v>45870</v>
      </c>
      <c r="X621" s="190">
        <v>45900</v>
      </c>
      <c r="Y621" s="245">
        <v>3750000</v>
      </c>
      <c r="Z621" s="190">
        <v>45901</v>
      </c>
      <c r="AA621" s="190">
        <v>45930</v>
      </c>
      <c r="AB621" s="245">
        <v>3750000</v>
      </c>
      <c r="AC621" s="190">
        <v>45931</v>
      </c>
      <c r="AD621" s="190">
        <v>45961</v>
      </c>
      <c r="AE621" s="272">
        <v>2375000</v>
      </c>
      <c r="AF621" s="190">
        <v>45962</v>
      </c>
      <c r="AG621" s="190">
        <v>45980</v>
      </c>
      <c r="AH621" s="272"/>
      <c r="AI621" s="190"/>
      <c r="AJ621" s="190"/>
      <c r="BI621" s="187" t="s">
        <v>273</v>
      </c>
      <c r="BJ621" s="187" t="s">
        <v>1568</v>
      </c>
      <c r="BK621" s="187" t="s">
        <v>272</v>
      </c>
      <c r="BL621" s="189">
        <v>1098</v>
      </c>
      <c r="BM621" s="190">
        <v>45791.686967592592</v>
      </c>
      <c r="BN621" s="208">
        <v>22500000</v>
      </c>
      <c r="BO621" s="203">
        <v>3105</v>
      </c>
      <c r="BP621" s="190">
        <v>45797</v>
      </c>
      <c r="BQ621" s="204">
        <v>22500000</v>
      </c>
      <c r="CS621" s="197" t="s">
        <v>3256</v>
      </c>
      <c r="CT621" s="198">
        <v>1121965678.4000001</v>
      </c>
      <c r="CU621" s="203">
        <v>337</v>
      </c>
      <c r="CV621" s="203" t="s">
        <v>1169</v>
      </c>
      <c r="CY621" s="192">
        <v>7490</v>
      </c>
      <c r="CZ621" s="192" t="s">
        <v>290</v>
      </c>
      <c r="DA621" s="201">
        <f t="shared" si="33"/>
        <v>22500000</v>
      </c>
      <c r="DB621" s="221">
        <f t="shared" si="34"/>
        <v>0</v>
      </c>
      <c r="DC621" s="201">
        <f t="shared" si="35"/>
        <v>0</v>
      </c>
      <c r="DZ621" s="310" t="s">
        <v>3257</v>
      </c>
      <c r="EA621" s="134" t="e">
        <v>#N/A</v>
      </c>
      <c r="EB621" s="130">
        <v>79721653</v>
      </c>
      <c r="EC621" s="168">
        <v>45992</v>
      </c>
    </row>
    <row r="622" spans="1:133" x14ac:dyDescent="0.3">
      <c r="A622" s="276" t="s">
        <v>952</v>
      </c>
      <c r="B622" s="242" t="s">
        <v>3258</v>
      </c>
      <c r="C622" s="262"/>
      <c r="D622" s="276" t="s">
        <v>952</v>
      </c>
      <c r="E622" s="262"/>
      <c r="F622" s="262"/>
      <c r="G622" s="262"/>
      <c r="H622" s="282"/>
      <c r="I622" s="262"/>
      <c r="J622" s="262"/>
      <c r="K622" s="262"/>
      <c r="L622" s="262"/>
      <c r="M622" s="262"/>
      <c r="N622" s="262"/>
      <c r="O622" s="196"/>
      <c r="P622" s="194"/>
      <c r="Q622" s="196"/>
      <c r="R622" s="196"/>
      <c r="S622" s="194"/>
      <c r="T622" s="196"/>
      <c r="U622" s="196"/>
      <c r="V622" s="194"/>
      <c r="W622" s="196"/>
      <c r="X622" s="196"/>
      <c r="Y622" s="194"/>
      <c r="Z622" s="196"/>
      <c r="AA622" s="196"/>
      <c r="AB622" s="194"/>
      <c r="AC622" s="196"/>
      <c r="AD622" s="196"/>
      <c r="AE622" s="194"/>
      <c r="AF622" s="196"/>
      <c r="AG622" s="196"/>
      <c r="BI622" s="196"/>
      <c r="BJ622" s="196"/>
      <c r="BK622" s="196"/>
      <c r="BL622" s="196"/>
      <c r="BM622" s="196"/>
      <c r="BN622" s="196"/>
      <c r="BO622" s="196"/>
      <c r="BP622" s="196"/>
      <c r="BQ622" s="196"/>
      <c r="CS622" s="179"/>
      <c r="CT622" s="196"/>
      <c r="CU622" s="196"/>
      <c r="CV622" s="196"/>
      <c r="CY622" s="196"/>
      <c r="CZ622" s="196"/>
      <c r="DA622" s="201">
        <f t="shared" si="33"/>
        <v>0</v>
      </c>
      <c r="DB622" s="221">
        <f t="shared" si="34"/>
        <v>0</v>
      </c>
      <c r="DC622" s="201">
        <f t="shared" si="35"/>
        <v>0</v>
      </c>
      <c r="DZ622" s="299"/>
      <c r="EA622" s="134" t="e">
        <v>#N/A</v>
      </c>
      <c r="EB622" s="130" t="e">
        <v>#N/A</v>
      </c>
      <c r="EC622" s="168" t="e">
        <v>#N/A</v>
      </c>
    </row>
    <row r="623" spans="1:133" x14ac:dyDescent="0.3">
      <c r="A623" s="276" t="s">
        <v>952</v>
      </c>
      <c r="B623" s="242" t="s">
        <v>3259</v>
      </c>
      <c r="C623" s="262"/>
      <c r="D623" s="276" t="s">
        <v>952</v>
      </c>
      <c r="E623" s="262"/>
      <c r="F623" s="262"/>
      <c r="G623" s="262"/>
      <c r="H623" s="282"/>
      <c r="I623" s="262"/>
      <c r="J623" s="262"/>
      <c r="K623" s="262"/>
      <c r="L623" s="262"/>
      <c r="M623" s="262"/>
      <c r="N623" s="262"/>
      <c r="O623" s="196"/>
      <c r="P623" s="194"/>
      <c r="Q623" s="196"/>
      <c r="R623" s="196"/>
      <c r="S623" s="194"/>
      <c r="T623" s="196"/>
      <c r="U623" s="196"/>
      <c r="V623" s="194"/>
      <c r="W623" s="196"/>
      <c r="X623" s="196"/>
      <c r="Y623" s="194"/>
      <c r="Z623" s="196"/>
      <c r="AA623" s="196"/>
      <c r="AB623" s="194"/>
      <c r="AC623" s="196"/>
      <c r="AD623" s="196"/>
      <c r="AE623" s="194"/>
      <c r="AF623" s="196"/>
      <c r="AG623" s="196"/>
      <c r="BI623" s="196"/>
      <c r="BJ623" s="196"/>
      <c r="BK623" s="196"/>
      <c r="BL623" s="196"/>
      <c r="BM623" s="196"/>
      <c r="BN623" s="196"/>
      <c r="BO623" s="196"/>
      <c r="BP623" s="196"/>
      <c r="BQ623" s="196"/>
      <c r="CS623" s="179"/>
      <c r="CT623" s="196"/>
      <c r="CU623" s="196"/>
      <c r="CV623" s="196"/>
      <c r="CY623" s="196"/>
      <c r="CZ623" s="196"/>
      <c r="DA623" s="201">
        <f t="shared" si="33"/>
        <v>0</v>
      </c>
      <c r="DB623" s="221">
        <f t="shared" si="34"/>
        <v>0</v>
      </c>
      <c r="DC623" s="201">
        <f t="shared" si="35"/>
        <v>0</v>
      </c>
      <c r="DZ623" s="299"/>
      <c r="EA623" s="134" t="e">
        <v>#N/A</v>
      </c>
      <c r="EB623" s="130" t="e">
        <v>#N/A</v>
      </c>
      <c r="EC623" s="168" t="e">
        <v>#N/A</v>
      </c>
    </row>
    <row r="624" spans="1:133" x14ac:dyDescent="0.3">
      <c r="A624" s="276" t="s">
        <v>952</v>
      </c>
      <c r="B624" s="242" t="s">
        <v>3260</v>
      </c>
      <c r="C624" s="262"/>
      <c r="D624" s="276" t="s">
        <v>952</v>
      </c>
      <c r="E624" s="262"/>
      <c r="F624" s="262"/>
      <c r="G624" s="262"/>
      <c r="H624" s="282"/>
      <c r="I624" s="262"/>
      <c r="J624" s="262"/>
      <c r="K624" s="262"/>
      <c r="L624" s="262"/>
      <c r="M624" s="262"/>
      <c r="N624" s="262"/>
      <c r="O624" s="196"/>
      <c r="P624" s="194"/>
      <c r="Q624" s="196"/>
      <c r="R624" s="196"/>
      <c r="S624" s="194"/>
      <c r="T624" s="196"/>
      <c r="U624" s="196"/>
      <c r="V624" s="194"/>
      <c r="W624" s="196"/>
      <c r="X624" s="196"/>
      <c r="Y624" s="194"/>
      <c r="Z624" s="196"/>
      <c r="AA624" s="196"/>
      <c r="AB624" s="194"/>
      <c r="AC624" s="196"/>
      <c r="AD624" s="196"/>
      <c r="AE624" s="194"/>
      <c r="AF624" s="196"/>
      <c r="AG624" s="196"/>
      <c r="BI624" s="196"/>
      <c r="BJ624" s="196"/>
      <c r="BK624" s="196"/>
      <c r="BL624" s="196"/>
      <c r="BM624" s="196"/>
      <c r="BN624" s="196"/>
      <c r="BO624" s="196"/>
      <c r="BP624" s="196"/>
      <c r="BQ624" s="196"/>
      <c r="CS624" s="179"/>
      <c r="CT624" s="196"/>
      <c r="CU624" s="196"/>
      <c r="CV624" s="196"/>
      <c r="CY624" s="196"/>
      <c r="CZ624" s="196"/>
      <c r="DA624" s="201">
        <f t="shared" si="33"/>
        <v>0</v>
      </c>
      <c r="DB624" s="221">
        <f t="shared" si="34"/>
        <v>0</v>
      </c>
      <c r="DC624" s="201">
        <f t="shared" si="35"/>
        <v>0</v>
      </c>
      <c r="DZ624" s="299"/>
      <c r="EA624" s="134" t="e">
        <v>#N/A</v>
      </c>
      <c r="EB624" s="130" t="e">
        <v>#N/A</v>
      </c>
      <c r="EC624" s="168" t="e">
        <v>#N/A</v>
      </c>
    </row>
    <row r="625" spans="1:133" x14ac:dyDescent="0.3">
      <c r="A625" s="276" t="s">
        <v>952</v>
      </c>
      <c r="B625" s="242" t="s">
        <v>3261</v>
      </c>
      <c r="C625" s="262"/>
      <c r="D625" s="276" t="s">
        <v>952</v>
      </c>
      <c r="E625" s="262"/>
      <c r="F625" s="262"/>
      <c r="G625" s="262"/>
      <c r="H625" s="282"/>
      <c r="I625" s="262"/>
      <c r="J625" s="262"/>
      <c r="K625" s="262"/>
      <c r="L625" s="262"/>
      <c r="M625" s="262"/>
      <c r="N625" s="262"/>
      <c r="O625" s="196"/>
      <c r="P625" s="194"/>
      <c r="Q625" s="196"/>
      <c r="R625" s="196"/>
      <c r="S625" s="194"/>
      <c r="T625" s="196"/>
      <c r="U625" s="196"/>
      <c r="V625" s="194"/>
      <c r="W625" s="196"/>
      <c r="X625" s="196"/>
      <c r="Y625" s="194"/>
      <c r="Z625" s="196"/>
      <c r="AA625" s="196"/>
      <c r="AB625" s="194"/>
      <c r="AC625" s="196"/>
      <c r="AD625" s="196"/>
      <c r="AE625" s="194"/>
      <c r="AF625" s="196"/>
      <c r="AG625" s="196"/>
      <c r="BI625" s="196"/>
      <c r="BJ625" s="196"/>
      <c r="BK625" s="196"/>
      <c r="BL625" s="196"/>
      <c r="BM625" s="196"/>
      <c r="BN625" s="196"/>
      <c r="BO625" s="196"/>
      <c r="BP625" s="196"/>
      <c r="BQ625" s="196"/>
      <c r="CS625" s="179"/>
      <c r="CT625" s="196"/>
      <c r="CU625" s="196"/>
      <c r="CV625" s="196"/>
      <c r="CY625" s="196"/>
      <c r="CZ625" s="196"/>
      <c r="DA625" s="201">
        <f t="shared" si="33"/>
        <v>0</v>
      </c>
      <c r="DB625" s="221">
        <f t="shared" si="34"/>
        <v>0</v>
      </c>
      <c r="DC625" s="201">
        <f t="shared" si="35"/>
        <v>0</v>
      </c>
      <c r="DZ625" s="299"/>
      <c r="EA625" s="134" t="e">
        <v>#N/A</v>
      </c>
      <c r="EB625" s="130" t="e">
        <v>#N/A</v>
      </c>
      <c r="EC625" s="168" t="e">
        <v>#N/A</v>
      </c>
    </row>
    <row r="626" spans="1:133" x14ac:dyDescent="0.3">
      <c r="A626" s="276" t="s">
        <v>952</v>
      </c>
      <c r="B626" s="242" t="s">
        <v>3262</v>
      </c>
      <c r="C626" s="262"/>
      <c r="D626" s="276" t="s">
        <v>952</v>
      </c>
      <c r="E626" s="262"/>
      <c r="F626" s="262"/>
      <c r="G626" s="262"/>
      <c r="H626" s="282"/>
      <c r="I626" s="262"/>
      <c r="J626" s="262"/>
      <c r="K626" s="262"/>
      <c r="L626" s="262"/>
      <c r="M626" s="262"/>
      <c r="N626" s="262"/>
      <c r="O626" s="196"/>
      <c r="P626" s="194"/>
      <c r="Q626" s="196"/>
      <c r="R626" s="196"/>
      <c r="S626" s="194"/>
      <c r="T626" s="196"/>
      <c r="U626" s="196"/>
      <c r="V626" s="194"/>
      <c r="W626" s="196"/>
      <c r="X626" s="196"/>
      <c r="Y626" s="194"/>
      <c r="Z626" s="196"/>
      <c r="AA626" s="196"/>
      <c r="AB626" s="194"/>
      <c r="AC626" s="196"/>
      <c r="AD626" s="196"/>
      <c r="AE626" s="194"/>
      <c r="AF626" s="196"/>
      <c r="AG626" s="196"/>
      <c r="BI626" s="196"/>
      <c r="BJ626" s="196"/>
      <c r="BK626" s="196"/>
      <c r="BL626" s="196"/>
      <c r="BM626" s="196"/>
      <c r="BN626" s="196"/>
      <c r="BO626" s="196"/>
      <c r="BP626" s="196"/>
      <c r="BQ626" s="196"/>
      <c r="CS626" s="179"/>
      <c r="CT626" s="196"/>
      <c r="CU626" s="196"/>
      <c r="CV626" s="196"/>
      <c r="CY626" s="196"/>
      <c r="CZ626" s="196"/>
      <c r="DA626" s="201">
        <f t="shared" si="33"/>
        <v>0</v>
      </c>
      <c r="DB626" s="221">
        <f t="shared" si="34"/>
        <v>0</v>
      </c>
      <c r="DC626" s="201">
        <f t="shared" si="35"/>
        <v>0</v>
      </c>
      <c r="DZ626" s="299"/>
      <c r="EA626" s="134" t="e">
        <v>#N/A</v>
      </c>
      <c r="EB626" s="130" t="e">
        <v>#N/A</v>
      </c>
      <c r="EC626" s="168" t="e">
        <v>#N/A</v>
      </c>
    </row>
    <row r="627" spans="1:133" x14ac:dyDescent="0.3">
      <c r="A627" s="276" t="s">
        <v>952</v>
      </c>
      <c r="B627" s="242" t="s">
        <v>3263</v>
      </c>
      <c r="C627" s="262"/>
      <c r="D627" s="276" t="s">
        <v>952</v>
      </c>
      <c r="E627" s="262"/>
      <c r="F627" s="262"/>
      <c r="G627" s="262"/>
      <c r="H627" s="282"/>
      <c r="I627" s="262"/>
      <c r="J627" s="262"/>
      <c r="K627" s="262"/>
      <c r="L627" s="262"/>
      <c r="M627" s="262"/>
      <c r="N627" s="262"/>
      <c r="O627" s="196"/>
      <c r="P627" s="194"/>
      <c r="Q627" s="196"/>
      <c r="R627" s="196"/>
      <c r="S627" s="194"/>
      <c r="T627" s="196"/>
      <c r="U627" s="196"/>
      <c r="V627" s="194"/>
      <c r="W627" s="196"/>
      <c r="X627" s="196"/>
      <c r="Y627" s="194"/>
      <c r="Z627" s="196"/>
      <c r="AA627" s="196"/>
      <c r="AB627" s="194"/>
      <c r="AC627" s="196"/>
      <c r="AD627" s="196"/>
      <c r="AE627" s="194"/>
      <c r="AF627" s="196"/>
      <c r="AG627" s="196"/>
      <c r="BI627" s="196"/>
      <c r="BJ627" s="196"/>
      <c r="BK627" s="196"/>
      <c r="BL627" s="196"/>
      <c r="BM627" s="196"/>
      <c r="BN627" s="196"/>
      <c r="BO627" s="196"/>
      <c r="BP627" s="196"/>
      <c r="BQ627" s="196"/>
      <c r="CS627" s="179"/>
      <c r="CT627" s="196"/>
      <c r="CU627" s="196"/>
      <c r="CV627" s="196"/>
      <c r="CY627" s="196"/>
      <c r="CZ627" s="196"/>
      <c r="DA627" s="201">
        <f t="shared" si="33"/>
        <v>0</v>
      </c>
      <c r="DB627" s="221">
        <f t="shared" si="34"/>
        <v>0</v>
      </c>
      <c r="DC627" s="201">
        <f t="shared" si="35"/>
        <v>0</v>
      </c>
      <c r="DZ627" s="299"/>
      <c r="EA627" s="134" t="e">
        <v>#N/A</v>
      </c>
      <c r="EB627" s="130" t="e">
        <v>#N/A</v>
      </c>
      <c r="EC627" s="168" t="e">
        <v>#N/A</v>
      </c>
    </row>
    <row r="628" spans="1:133" x14ac:dyDescent="0.3">
      <c r="A628" s="276" t="s">
        <v>952</v>
      </c>
      <c r="B628" s="242" t="s">
        <v>3264</v>
      </c>
      <c r="C628" s="262"/>
      <c r="D628" s="276" t="s">
        <v>952</v>
      </c>
      <c r="E628" s="262"/>
      <c r="F628" s="262"/>
      <c r="G628" s="262"/>
      <c r="H628" s="282"/>
      <c r="I628" s="262"/>
      <c r="J628" s="262"/>
      <c r="K628" s="262"/>
      <c r="L628" s="262"/>
      <c r="M628" s="262"/>
      <c r="N628" s="262"/>
      <c r="O628" s="196"/>
      <c r="P628" s="194"/>
      <c r="Q628" s="196"/>
      <c r="R628" s="196"/>
      <c r="S628" s="194"/>
      <c r="T628" s="196"/>
      <c r="U628" s="196"/>
      <c r="V628" s="194"/>
      <c r="W628" s="196"/>
      <c r="X628" s="196"/>
      <c r="Y628" s="194"/>
      <c r="Z628" s="196"/>
      <c r="AA628" s="196"/>
      <c r="AB628" s="194"/>
      <c r="AC628" s="196"/>
      <c r="AD628" s="196"/>
      <c r="AE628" s="194"/>
      <c r="AF628" s="196"/>
      <c r="AG628" s="196"/>
      <c r="BI628" s="196"/>
      <c r="BJ628" s="196"/>
      <c r="BK628" s="196"/>
      <c r="BL628" s="196"/>
      <c r="BM628" s="196"/>
      <c r="BN628" s="196"/>
      <c r="BO628" s="196"/>
      <c r="BP628" s="196"/>
      <c r="BQ628" s="196"/>
      <c r="CS628" s="179"/>
      <c r="CT628" s="196"/>
      <c r="CU628" s="196"/>
      <c r="CV628" s="196"/>
      <c r="CY628" s="196"/>
      <c r="CZ628" s="196"/>
      <c r="DA628" s="201">
        <f t="shared" si="33"/>
        <v>0</v>
      </c>
      <c r="DB628" s="221">
        <f t="shared" si="34"/>
        <v>0</v>
      </c>
      <c r="DC628" s="201">
        <f t="shared" si="35"/>
        <v>0</v>
      </c>
      <c r="DZ628" s="299"/>
      <c r="EA628" s="134" t="e">
        <v>#N/A</v>
      </c>
      <c r="EB628" s="130" t="e">
        <v>#N/A</v>
      </c>
      <c r="EC628" s="168" t="e">
        <v>#N/A</v>
      </c>
    </row>
    <row r="629" spans="1:133" x14ac:dyDescent="0.3">
      <c r="A629" s="276" t="s">
        <v>952</v>
      </c>
      <c r="B629" s="242" t="s">
        <v>3265</v>
      </c>
      <c r="C629" s="262"/>
      <c r="D629" s="276" t="s">
        <v>952</v>
      </c>
      <c r="E629" s="262"/>
      <c r="F629" s="262"/>
      <c r="G629" s="262"/>
      <c r="H629" s="282"/>
      <c r="I629" s="262"/>
      <c r="J629" s="262"/>
      <c r="K629" s="262"/>
      <c r="L629" s="262"/>
      <c r="M629" s="262"/>
      <c r="N629" s="262"/>
      <c r="O629" s="196"/>
      <c r="P629" s="194"/>
      <c r="Q629" s="196"/>
      <c r="R629" s="196"/>
      <c r="S629" s="194"/>
      <c r="T629" s="196"/>
      <c r="U629" s="196"/>
      <c r="V629" s="194"/>
      <c r="W629" s="196"/>
      <c r="X629" s="196"/>
      <c r="Y629" s="194"/>
      <c r="Z629" s="196"/>
      <c r="AA629" s="196"/>
      <c r="AB629" s="194"/>
      <c r="AC629" s="196"/>
      <c r="AD629" s="196"/>
      <c r="AE629" s="194"/>
      <c r="AF629" s="196"/>
      <c r="AG629" s="196"/>
      <c r="BI629" s="196"/>
      <c r="BJ629" s="196"/>
      <c r="BK629" s="196"/>
      <c r="BL629" s="196"/>
      <c r="BM629" s="196"/>
      <c r="BN629" s="196"/>
      <c r="BO629" s="196"/>
      <c r="BP629" s="196"/>
      <c r="BQ629" s="196"/>
      <c r="CS629" s="179"/>
      <c r="CT629" s="196"/>
      <c r="CU629" s="196"/>
      <c r="CV629" s="196"/>
      <c r="CY629" s="196"/>
      <c r="CZ629" s="196"/>
      <c r="DA629" s="201">
        <f t="shared" si="33"/>
        <v>0</v>
      </c>
      <c r="DB629" s="221">
        <f t="shared" si="34"/>
        <v>0</v>
      </c>
      <c r="DC629" s="201">
        <f t="shared" si="35"/>
        <v>0</v>
      </c>
      <c r="DZ629" s="299"/>
      <c r="EA629" s="134" t="e">
        <v>#N/A</v>
      </c>
      <c r="EB629" s="130" t="e">
        <v>#N/A</v>
      </c>
      <c r="EC629" s="168" t="e">
        <v>#N/A</v>
      </c>
    </row>
    <row r="630" spans="1:133" x14ac:dyDescent="0.3">
      <c r="A630" s="276" t="s">
        <v>952</v>
      </c>
      <c r="B630" s="242" t="s">
        <v>3266</v>
      </c>
      <c r="C630" s="262"/>
      <c r="D630" s="276" t="s">
        <v>952</v>
      </c>
      <c r="E630" s="262"/>
      <c r="F630" s="262"/>
      <c r="G630" s="262"/>
      <c r="H630" s="282"/>
      <c r="I630" s="262"/>
      <c r="J630" s="262"/>
      <c r="K630" s="262"/>
      <c r="L630" s="262"/>
      <c r="M630" s="262"/>
      <c r="N630" s="262"/>
      <c r="O630" s="196"/>
      <c r="P630" s="194"/>
      <c r="Q630" s="196"/>
      <c r="R630" s="196"/>
      <c r="S630" s="194"/>
      <c r="T630" s="196"/>
      <c r="U630" s="196"/>
      <c r="V630" s="194"/>
      <c r="W630" s="196"/>
      <c r="X630" s="196"/>
      <c r="Y630" s="194"/>
      <c r="Z630" s="196"/>
      <c r="AA630" s="196"/>
      <c r="AB630" s="194"/>
      <c r="AC630" s="196"/>
      <c r="AD630" s="196"/>
      <c r="AE630" s="194"/>
      <c r="AF630" s="196"/>
      <c r="AG630" s="196"/>
      <c r="BI630" s="196"/>
      <c r="BJ630" s="196"/>
      <c r="BK630" s="196"/>
      <c r="BL630" s="196"/>
      <c r="BM630" s="196"/>
      <c r="BN630" s="196"/>
      <c r="BO630" s="196"/>
      <c r="BP630" s="196"/>
      <c r="BQ630" s="196"/>
      <c r="CS630" s="179"/>
      <c r="CT630" s="196"/>
      <c r="CU630" s="196"/>
      <c r="CV630" s="196"/>
      <c r="CY630" s="196"/>
      <c r="CZ630" s="196"/>
      <c r="DA630" s="201">
        <f t="shared" si="33"/>
        <v>0</v>
      </c>
      <c r="DB630" s="221">
        <f t="shared" si="34"/>
        <v>0</v>
      </c>
      <c r="DC630" s="201">
        <f t="shared" si="35"/>
        <v>0</v>
      </c>
      <c r="DZ630" s="299"/>
      <c r="EA630" s="134" t="e">
        <v>#N/A</v>
      </c>
      <c r="EB630" s="130" t="e">
        <v>#N/A</v>
      </c>
      <c r="EC630" s="168" t="e">
        <v>#N/A</v>
      </c>
    </row>
    <row r="631" spans="1:133" x14ac:dyDescent="0.3">
      <c r="A631" s="276" t="s">
        <v>952</v>
      </c>
      <c r="B631" s="242" t="s">
        <v>3267</v>
      </c>
      <c r="C631" s="262"/>
      <c r="D631" s="276" t="s">
        <v>952</v>
      </c>
      <c r="E631" s="262"/>
      <c r="F631" s="262"/>
      <c r="G631" s="262"/>
      <c r="H631" s="282"/>
      <c r="I631" s="262"/>
      <c r="J631" s="262"/>
      <c r="K631" s="262"/>
      <c r="L631" s="262"/>
      <c r="M631" s="262"/>
      <c r="N631" s="262"/>
      <c r="O631" s="196"/>
      <c r="P631" s="194"/>
      <c r="Q631" s="196"/>
      <c r="R631" s="196"/>
      <c r="S631" s="194"/>
      <c r="T631" s="196"/>
      <c r="U631" s="196"/>
      <c r="V631" s="194"/>
      <c r="W631" s="196"/>
      <c r="X631" s="196"/>
      <c r="Y631" s="194"/>
      <c r="Z631" s="196"/>
      <c r="AA631" s="196"/>
      <c r="AB631" s="194"/>
      <c r="AC631" s="196"/>
      <c r="AD631" s="196"/>
      <c r="AE631" s="194"/>
      <c r="AF631" s="196"/>
      <c r="AG631" s="196"/>
      <c r="BI631" s="196"/>
      <c r="BJ631" s="196"/>
      <c r="BK631" s="196"/>
      <c r="BL631" s="196"/>
      <c r="BM631" s="196"/>
      <c r="BN631" s="196"/>
      <c r="BO631" s="196"/>
      <c r="BP631" s="196"/>
      <c r="BQ631" s="196"/>
      <c r="CS631" s="179"/>
      <c r="CT631" s="196"/>
      <c r="CU631" s="196"/>
      <c r="CV631" s="196"/>
      <c r="CY631" s="196"/>
      <c r="CZ631" s="196"/>
      <c r="DA631" s="201">
        <f t="shared" si="33"/>
        <v>0</v>
      </c>
      <c r="DB631" s="221">
        <f t="shared" si="34"/>
        <v>0</v>
      </c>
      <c r="DC631" s="201">
        <f t="shared" si="35"/>
        <v>0</v>
      </c>
      <c r="DZ631" s="299"/>
      <c r="EA631" s="134" t="e">
        <v>#N/A</v>
      </c>
      <c r="EB631" s="130" t="e">
        <v>#N/A</v>
      </c>
      <c r="EC631" s="168" t="e">
        <v>#N/A</v>
      </c>
    </row>
    <row r="632" spans="1:133" x14ac:dyDescent="0.3">
      <c r="A632" s="276" t="s">
        <v>952</v>
      </c>
      <c r="B632" s="322" t="s">
        <v>3268</v>
      </c>
      <c r="C632" s="262"/>
      <c r="D632" s="276" t="s">
        <v>952</v>
      </c>
      <c r="E632" s="262"/>
      <c r="F632" s="262"/>
      <c r="G632" s="262"/>
      <c r="H632" s="282"/>
      <c r="I632" s="262"/>
      <c r="J632" s="262"/>
      <c r="K632" s="262"/>
      <c r="L632" s="262"/>
      <c r="M632" s="262"/>
      <c r="N632" s="262"/>
      <c r="O632" s="196"/>
      <c r="P632" s="194"/>
      <c r="Q632" s="196"/>
      <c r="R632" s="196"/>
      <c r="S632" s="194"/>
      <c r="T632" s="196"/>
      <c r="U632" s="196"/>
      <c r="V632" s="194"/>
      <c r="W632" s="196"/>
      <c r="X632" s="196"/>
      <c r="Y632" s="194"/>
      <c r="Z632" s="196"/>
      <c r="AA632" s="196"/>
      <c r="AB632" s="194"/>
      <c r="AC632" s="196"/>
      <c r="AD632" s="196"/>
      <c r="AE632" s="194"/>
      <c r="AF632" s="196"/>
      <c r="AG632" s="196"/>
      <c r="BI632" s="196"/>
      <c r="BJ632" s="196"/>
      <c r="BK632" s="196"/>
      <c r="BL632" s="196"/>
      <c r="BM632" s="196"/>
      <c r="BN632" s="196"/>
      <c r="BO632" s="196"/>
      <c r="BP632" s="196"/>
      <c r="BQ632" s="196"/>
      <c r="CS632" s="179"/>
      <c r="CT632" s="196"/>
      <c r="CU632" s="196"/>
      <c r="CV632" s="196"/>
      <c r="CY632" s="196"/>
      <c r="CZ632" s="196"/>
      <c r="DA632" s="201">
        <f t="shared" si="33"/>
        <v>0</v>
      </c>
      <c r="DB632" s="221">
        <f t="shared" si="34"/>
        <v>0</v>
      </c>
      <c r="DC632" s="201">
        <f t="shared" si="35"/>
        <v>0</v>
      </c>
      <c r="DZ632" s="299"/>
      <c r="EA632" s="134" t="e">
        <v>#N/A</v>
      </c>
      <c r="EB632" s="130" t="e">
        <v>#N/A</v>
      </c>
      <c r="EC632" s="168" t="e">
        <v>#N/A</v>
      </c>
    </row>
    <row r="633" spans="1:133" x14ac:dyDescent="0.3">
      <c r="A633" s="249"/>
      <c r="B633" s="242" t="s">
        <v>3269</v>
      </c>
      <c r="C633" s="243">
        <v>1193086348</v>
      </c>
      <c r="D633" s="249" t="s">
        <v>1170</v>
      </c>
      <c r="E633" s="242" t="s">
        <v>291</v>
      </c>
      <c r="F633" s="242" t="s">
        <v>2382</v>
      </c>
      <c r="G633" s="244">
        <v>45812</v>
      </c>
      <c r="H633" s="245">
        <v>5788660</v>
      </c>
      <c r="I633" s="242" t="s">
        <v>1153</v>
      </c>
      <c r="J633" s="244">
        <v>45812</v>
      </c>
      <c r="K633" s="244">
        <v>45872</v>
      </c>
      <c r="L633" s="242" t="s">
        <v>288</v>
      </c>
      <c r="M633" s="242" t="s">
        <v>288</v>
      </c>
      <c r="N633" s="242" t="s">
        <v>288</v>
      </c>
      <c r="O633" s="209">
        <v>2</v>
      </c>
      <c r="P633" s="131">
        <v>2604897</v>
      </c>
      <c r="Q633" s="200">
        <v>45812</v>
      </c>
      <c r="R633" s="190">
        <v>45838</v>
      </c>
      <c r="S633" s="129">
        <v>3183763</v>
      </c>
      <c r="T633" s="190">
        <v>45839</v>
      </c>
      <c r="U633" s="190">
        <v>45872</v>
      </c>
      <c r="V633" s="131"/>
      <c r="W633" s="190"/>
      <c r="X633" s="190"/>
      <c r="Y633" s="131"/>
      <c r="Z633" s="190"/>
      <c r="AA633" s="190"/>
      <c r="AB633" s="131"/>
      <c r="AC633" s="190"/>
      <c r="AD633" s="190"/>
      <c r="AE633" s="131"/>
      <c r="AF633" s="190"/>
      <c r="AG633" s="190"/>
      <c r="AH633" s="129"/>
      <c r="AI633" s="190"/>
      <c r="AJ633" s="190"/>
      <c r="BI633" s="187" t="s">
        <v>273</v>
      </c>
      <c r="BJ633" s="196" t="s">
        <v>819</v>
      </c>
      <c r="BK633" s="195" t="s">
        <v>715</v>
      </c>
      <c r="BL633" s="189">
        <v>1264</v>
      </c>
      <c r="BM633" s="190">
        <v>45811.695902777778</v>
      </c>
      <c r="BN633" s="208">
        <v>5788660</v>
      </c>
      <c r="BO633" s="203">
        <v>3298</v>
      </c>
      <c r="BP633" s="190">
        <v>45812.719247685185</v>
      </c>
      <c r="BQ633" s="204">
        <v>5788660</v>
      </c>
      <c r="CS633" s="230" t="s">
        <v>2394</v>
      </c>
      <c r="CT633" s="125">
        <v>1193086348</v>
      </c>
      <c r="CU633" s="203">
        <v>767</v>
      </c>
      <c r="CV633" s="203" t="s">
        <v>2384</v>
      </c>
      <c r="CY633" s="192">
        <v>8299</v>
      </c>
      <c r="CZ633" s="192" t="s">
        <v>290</v>
      </c>
      <c r="DA633" s="201">
        <f t="shared" si="33"/>
        <v>5788660</v>
      </c>
      <c r="DB633" s="221">
        <f t="shared" si="34"/>
        <v>0</v>
      </c>
      <c r="DC633" s="201">
        <f t="shared" si="35"/>
        <v>0</v>
      </c>
      <c r="DZ633" s="181" t="s">
        <v>3270</v>
      </c>
      <c r="EA633" s="187"/>
      <c r="EB633" s="130">
        <v>86084362</v>
      </c>
      <c r="EC633" s="168">
        <v>45873</v>
      </c>
    </row>
    <row r="634" spans="1:133" x14ac:dyDescent="0.3">
      <c r="A634" s="249"/>
      <c r="B634" s="242" t="s">
        <v>3271</v>
      </c>
      <c r="C634" s="243">
        <v>17336977</v>
      </c>
      <c r="D634" s="247" t="s">
        <v>1175</v>
      </c>
      <c r="E634" s="242" t="s">
        <v>291</v>
      </c>
      <c r="F634" s="242" t="s">
        <v>1176</v>
      </c>
      <c r="G634" s="244">
        <v>45812</v>
      </c>
      <c r="H634" s="245">
        <v>35396468</v>
      </c>
      <c r="I634" s="242" t="s">
        <v>3272</v>
      </c>
      <c r="J634" s="244">
        <v>45812</v>
      </c>
      <c r="K634" s="244">
        <v>46018</v>
      </c>
      <c r="L634" s="242" t="s">
        <v>288</v>
      </c>
      <c r="M634" s="242" t="s">
        <v>288</v>
      </c>
      <c r="N634" s="242" t="s">
        <v>288</v>
      </c>
      <c r="O634" s="209">
        <v>7</v>
      </c>
      <c r="P634" s="131">
        <v>4684827</v>
      </c>
      <c r="Q634" s="200">
        <v>45812</v>
      </c>
      <c r="R634" s="190">
        <v>45838</v>
      </c>
      <c r="S634" s="131">
        <v>5205363</v>
      </c>
      <c r="T634" s="190">
        <v>45839</v>
      </c>
      <c r="U634" s="190">
        <v>45869</v>
      </c>
      <c r="V634" s="131">
        <v>5205363</v>
      </c>
      <c r="W634" s="190">
        <v>45870</v>
      </c>
      <c r="X634" s="190">
        <v>45900</v>
      </c>
      <c r="Y634" s="131">
        <v>5205363</v>
      </c>
      <c r="Z634" s="190">
        <v>45901</v>
      </c>
      <c r="AA634" s="190">
        <v>45930</v>
      </c>
      <c r="AB634" s="131">
        <v>5205363</v>
      </c>
      <c r="AC634" s="190">
        <v>45931</v>
      </c>
      <c r="AD634" s="190">
        <v>45961</v>
      </c>
      <c r="AE634" s="131">
        <v>5205363</v>
      </c>
      <c r="AF634" s="190">
        <v>45962</v>
      </c>
      <c r="AG634" s="190">
        <v>45991</v>
      </c>
      <c r="AH634" s="129">
        <v>4684826</v>
      </c>
      <c r="AI634" s="190">
        <v>45992</v>
      </c>
      <c r="AJ634" s="190">
        <v>46018</v>
      </c>
      <c r="BI634" s="192" t="s">
        <v>278</v>
      </c>
      <c r="BJ634" s="187" t="s">
        <v>332</v>
      </c>
      <c r="BK634" s="192" t="s">
        <v>280</v>
      </c>
      <c r="BL634" s="189">
        <v>1277</v>
      </c>
      <c r="BM634" s="190">
        <v>45812.674421296295</v>
      </c>
      <c r="BN634" s="208">
        <v>47983980</v>
      </c>
      <c r="BO634" s="203">
        <v>3299</v>
      </c>
      <c r="BP634" s="190">
        <v>45812.723680555559</v>
      </c>
      <c r="BQ634" s="204">
        <v>35396468</v>
      </c>
      <c r="CS634" s="197" t="s">
        <v>3273</v>
      </c>
      <c r="CT634" s="198">
        <v>17336977</v>
      </c>
      <c r="CU634" s="203">
        <v>504</v>
      </c>
      <c r="CV634" s="203" t="s">
        <v>1179</v>
      </c>
      <c r="CY634" s="192">
        <v>8299</v>
      </c>
      <c r="CZ634" s="192" t="s">
        <v>290</v>
      </c>
      <c r="DA634" s="201">
        <f t="shared" si="33"/>
        <v>35396468</v>
      </c>
      <c r="DB634" s="221">
        <f t="shared" si="34"/>
        <v>0</v>
      </c>
      <c r="DC634" s="201">
        <f t="shared" si="35"/>
        <v>0</v>
      </c>
      <c r="DZ634" s="279" t="s">
        <v>3274</v>
      </c>
      <c r="EA634" s="187" t="s">
        <v>278</v>
      </c>
      <c r="EB634" s="130">
        <v>17346234</v>
      </c>
      <c r="EC634" s="168">
        <v>46020</v>
      </c>
    </row>
    <row r="635" spans="1:133" x14ac:dyDescent="0.3">
      <c r="A635" s="249"/>
      <c r="B635" s="242" t="s">
        <v>3275</v>
      </c>
      <c r="C635" s="243">
        <v>1122131417</v>
      </c>
      <c r="D635" s="242" t="s">
        <v>3276</v>
      </c>
      <c r="E635" s="242" t="s">
        <v>292</v>
      </c>
      <c r="F635" s="242" t="s">
        <v>312</v>
      </c>
      <c r="G635" s="244">
        <v>45812</v>
      </c>
      <c r="H635" s="245">
        <v>12587512</v>
      </c>
      <c r="I635" s="242" t="s">
        <v>3277</v>
      </c>
      <c r="J635" s="244">
        <v>45812</v>
      </c>
      <c r="K635" s="244">
        <v>46010</v>
      </c>
      <c r="L635" s="242" t="s">
        <v>288</v>
      </c>
      <c r="M635" s="242" t="s">
        <v>288</v>
      </c>
      <c r="N635" s="242" t="s">
        <v>288</v>
      </c>
      <c r="O635" s="209">
        <v>7</v>
      </c>
      <c r="P635" s="131">
        <v>1733994</v>
      </c>
      <c r="Q635" s="200">
        <v>45812</v>
      </c>
      <c r="R635" s="190">
        <v>45838</v>
      </c>
      <c r="S635" s="131">
        <v>1926660</v>
      </c>
      <c r="T635" s="190">
        <v>45839</v>
      </c>
      <c r="U635" s="190">
        <v>45869</v>
      </c>
      <c r="V635" s="131">
        <v>1926660</v>
      </c>
      <c r="W635" s="190">
        <v>45870</v>
      </c>
      <c r="X635" s="190">
        <v>45900</v>
      </c>
      <c r="Y635" s="131">
        <v>1926660</v>
      </c>
      <c r="Z635" s="190">
        <v>45901</v>
      </c>
      <c r="AA635" s="190">
        <v>45930</v>
      </c>
      <c r="AB635" s="131">
        <v>1926660</v>
      </c>
      <c r="AC635" s="190">
        <v>45931</v>
      </c>
      <c r="AD635" s="190">
        <v>45961</v>
      </c>
      <c r="AE635" s="131">
        <v>1926660</v>
      </c>
      <c r="AF635" s="190">
        <v>45962</v>
      </c>
      <c r="AG635" s="190">
        <v>45991</v>
      </c>
      <c r="AH635" s="129">
        <v>1220218</v>
      </c>
      <c r="AI635" s="190">
        <v>45992</v>
      </c>
      <c r="AJ635" s="190">
        <v>46010</v>
      </c>
      <c r="BI635" s="192" t="s">
        <v>278</v>
      </c>
      <c r="BJ635" s="187" t="s">
        <v>332</v>
      </c>
      <c r="BK635" s="192" t="s">
        <v>280</v>
      </c>
      <c r="BL635" s="189">
        <v>1277</v>
      </c>
      <c r="BM635" s="190">
        <v>45812.674421296295</v>
      </c>
      <c r="BN635" s="208">
        <v>47983980</v>
      </c>
      <c r="BO635" s="203">
        <v>3300</v>
      </c>
      <c r="BP635" s="190">
        <v>45812.724560185183</v>
      </c>
      <c r="BQ635" s="204">
        <v>12587512</v>
      </c>
      <c r="CS635" s="197" t="s">
        <v>3278</v>
      </c>
      <c r="CT635" s="198">
        <v>1122131417</v>
      </c>
      <c r="CU635" s="203">
        <v>504</v>
      </c>
      <c r="CV635" s="203" t="s">
        <v>770</v>
      </c>
      <c r="CY635" s="192">
        <v>8299</v>
      </c>
      <c r="CZ635" s="192" t="s">
        <v>290</v>
      </c>
      <c r="DA635" s="201">
        <f t="shared" si="33"/>
        <v>12587512</v>
      </c>
      <c r="DB635" s="221">
        <f t="shared" si="34"/>
        <v>0</v>
      </c>
      <c r="DC635" s="201">
        <f t="shared" si="35"/>
        <v>0</v>
      </c>
      <c r="DZ635" s="279" t="s">
        <v>3279</v>
      </c>
      <c r="EA635" s="187" t="s">
        <v>278</v>
      </c>
      <c r="EB635" s="130">
        <v>17346234</v>
      </c>
      <c r="EC635" s="168">
        <v>46010</v>
      </c>
    </row>
    <row r="636" spans="1:133" x14ac:dyDescent="0.3">
      <c r="A636" s="249"/>
      <c r="B636" s="242" t="s">
        <v>3280</v>
      </c>
      <c r="C636" s="243">
        <v>1006719437</v>
      </c>
      <c r="D636" s="242" t="s">
        <v>3281</v>
      </c>
      <c r="E636" s="242" t="s">
        <v>292</v>
      </c>
      <c r="F636" s="242" t="s">
        <v>3282</v>
      </c>
      <c r="G636" s="244">
        <v>45812</v>
      </c>
      <c r="H636" s="245">
        <v>7469867</v>
      </c>
      <c r="I636" s="242" t="s">
        <v>1626</v>
      </c>
      <c r="J636" s="244">
        <v>45812</v>
      </c>
      <c r="K636" s="244">
        <v>45962</v>
      </c>
      <c r="L636" s="242" t="s">
        <v>288</v>
      </c>
      <c r="M636" s="242" t="s">
        <v>288</v>
      </c>
      <c r="N636" s="242" t="s">
        <v>288</v>
      </c>
      <c r="O636" s="209">
        <v>5</v>
      </c>
      <c r="P636" s="131">
        <v>1353600</v>
      </c>
      <c r="Q636" s="200">
        <v>45812</v>
      </c>
      <c r="R636" s="190">
        <v>45838</v>
      </c>
      <c r="S636" s="131">
        <v>1504000</v>
      </c>
      <c r="T636" s="190">
        <v>45839</v>
      </c>
      <c r="U636" s="190">
        <v>45869</v>
      </c>
      <c r="V636" s="131">
        <v>1504000</v>
      </c>
      <c r="W636" s="190">
        <v>45870</v>
      </c>
      <c r="X636" s="190">
        <v>45900</v>
      </c>
      <c r="Y636" s="131">
        <v>1504000</v>
      </c>
      <c r="Z636" s="190">
        <v>45901</v>
      </c>
      <c r="AA636" s="190">
        <v>45930</v>
      </c>
      <c r="AB636" s="129">
        <v>1604267</v>
      </c>
      <c r="AC636" s="190">
        <v>45931</v>
      </c>
      <c r="AD636" s="190">
        <v>45962</v>
      </c>
      <c r="AE636" s="131"/>
      <c r="AF636" s="190"/>
      <c r="AG636" s="190"/>
      <c r="AH636" s="129"/>
      <c r="AI636" s="190"/>
      <c r="AJ636" s="190"/>
      <c r="BI636" s="187" t="s">
        <v>3186</v>
      </c>
      <c r="BJ636" s="193" t="s">
        <v>3187</v>
      </c>
      <c r="BK636" s="193" t="s">
        <v>3188</v>
      </c>
      <c r="BL636" s="189">
        <v>1263</v>
      </c>
      <c r="BM636" s="190">
        <v>45811.694745370369</v>
      </c>
      <c r="BN636" s="208">
        <v>7469867</v>
      </c>
      <c r="BO636" s="203">
        <v>3291</v>
      </c>
      <c r="BP636" s="190">
        <v>45812.659074074072</v>
      </c>
      <c r="BQ636" s="204">
        <v>7469867</v>
      </c>
      <c r="CS636" s="197" t="s">
        <v>3283</v>
      </c>
      <c r="CT636" s="198">
        <v>1006719437</v>
      </c>
      <c r="CU636" s="203">
        <v>337</v>
      </c>
      <c r="CV636" s="203" t="s">
        <v>3190</v>
      </c>
      <c r="CY636" s="192">
        <v>7490</v>
      </c>
      <c r="CZ636" s="192" t="s">
        <v>290</v>
      </c>
      <c r="DA636" s="201">
        <f t="shared" si="33"/>
        <v>7469867</v>
      </c>
      <c r="DB636" s="221">
        <f t="shared" si="34"/>
        <v>0</v>
      </c>
      <c r="DC636" s="201">
        <f t="shared" si="35"/>
        <v>0</v>
      </c>
      <c r="DZ636" s="279" t="s">
        <v>3284</v>
      </c>
      <c r="EA636" s="187"/>
      <c r="EB636" s="130">
        <v>43547677</v>
      </c>
      <c r="EC636" s="168">
        <v>45989</v>
      </c>
    </row>
    <row r="637" spans="1:133" x14ac:dyDescent="0.3">
      <c r="A637" s="249"/>
      <c r="B637" s="242" t="s">
        <v>3285</v>
      </c>
      <c r="C637" s="243">
        <v>1121886813</v>
      </c>
      <c r="D637" s="242" t="s">
        <v>906</v>
      </c>
      <c r="E637" s="242" t="s">
        <v>291</v>
      </c>
      <c r="F637" s="242" t="s">
        <v>3286</v>
      </c>
      <c r="G637" s="244">
        <v>45812</v>
      </c>
      <c r="H637" s="245">
        <v>14816667</v>
      </c>
      <c r="I637" s="242" t="s">
        <v>3287</v>
      </c>
      <c r="J637" s="244">
        <v>45812</v>
      </c>
      <c r="K637" s="244">
        <v>45940</v>
      </c>
      <c r="L637" s="242" t="s">
        <v>288</v>
      </c>
      <c r="M637" s="242" t="s">
        <v>288</v>
      </c>
      <c r="N637" s="242" t="s">
        <v>288</v>
      </c>
      <c r="O637" s="189">
        <v>5</v>
      </c>
      <c r="P637" s="131">
        <v>3150000</v>
      </c>
      <c r="Q637" s="200">
        <v>45812</v>
      </c>
      <c r="R637" s="190">
        <v>45838</v>
      </c>
      <c r="S637" s="131">
        <v>3500000</v>
      </c>
      <c r="T637" s="190">
        <v>45839</v>
      </c>
      <c r="U637" s="190">
        <v>45869</v>
      </c>
      <c r="V637" s="131">
        <v>3500000</v>
      </c>
      <c r="W637" s="190">
        <v>45870</v>
      </c>
      <c r="X637" s="190">
        <v>45900</v>
      </c>
      <c r="Y637" s="131">
        <v>3500000</v>
      </c>
      <c r="Z637" s="190">
        <v>45901</v>
      </c>
      <c r="AA637" s="190">
        <v>45930</v>
      </c>
      <c r="AB637" s="129">
        <v>1166667</v>
      </c>
      <c r="AC637" s="190">
        <v>45931</v>
      </c>
      <c r="AD637" s="190">
        <v>45940</v>
      </c>
      <c r="AE637" s="131"/>
      <c r="AF637" s="190"/>
      <c r="AG637" s="190"/>
      <c r="AH637" s="129"/>
      <c r="AI637" s="190"/>
      <c r="AJ637" s="190"/>
      <c r="BI637" s="187" t="s">
        <v>299</v>
      </c>
      <c r="BJ637" s="193" t="s">
        <v>907</v>
      </c>
      <c r="BK637" s="193" t="s">
        <v>908</v>
      </c>
      <c r="BL637" s="189">
        <v>1262</v>
      </c>
      <c r="BM637" s="190">
        <v>45811.692916666667</v>
      </c>
      <c r="BN637" s="208">
        <v>14816667</v>
      </c>
      <c r="BO637" s="203">
        <v>3290</v>
      </c>
      <c r="BP637" s="190">
        <v>45812.659062500003</v>
      </c>
      <c r="BQ637" s="204">
        <v>14816667</v>
      </c>
      <c r="CS637" s="197" t="s">
        <v>3288</v>
      </c>
      <c r="CT637" s="234">
        <v>1121886813</v>
      </c>
      <c r="CU637" s="203">
        <v>495</v>
      </c>
      <c r="CV637" s="203" t="s">
        <v>931</v>
      </c>
      <c r="CY637" s="192">
        <v>6910</v>
      </c>
      <c r="CZ637" s="192" t="s">
        <v>289</v>
      </c>
      <c r="DA637" s="201">
        <f t="shared" si="33"/>
        <v>14816667</v>
      </c>
      <c r="DB637" s="221">
        <f t="shared" si="34"/>
        <v>0</v>
      </c>
      <c r="DC637" s="201">
        <f t="shared" si="35"/>
        <v>0</v>
      </c>
      <c r="DZ637" s="278" t="s">
        <v>3289</v>
      </c>
      <c r="EA637" s="189"/>
      <c r="EB637" s="130">
        <v>40376746</v>
      </c>
      <c r="EC637" s="168">
        <v>45961</v>
      </c>
    </row>
    <row r="638" spans="1:133" x14ac:dyDescent="0.3">
      <c r="A638" s="194" t="s">
        <v>309</v>
      </c>
      <c r="B638" s="194" t="s">
        <v>3290</v>
      </c>
      <c r="C638" s="251">
        <v>1121964448</v>
      </c>
      <c r="D638" s="194" t="s">
        <v>615</v>
      </c>
      <c r="E638" s="194" t="s">
        <v>291</v>
      </c>
      <c r="F638" s="194" t="s">
        <v>613</v>
      </c>
      <c r="G638" s="124">
        <v>45680</v>
      </c>
      <c r="H638" s="261">
        <v>16549000</v>
      </c>
      <c r="I638" s="194" t="s">
        <v>2966</v>
      </c>
      <c r="J638" s="124">
        <v>45680</v>
      </c>
      <c r="K638" s="124">
        <v>45833</v>
      </c>
      <c r="L638" s="194" t="s">
        <v>288</v>
      </c>
      <c r="M638" s="194" t="s">
        <v>288</v>
      </c>
      <c r="N638" s="194" t="s">
        <v>288</v>
      </c>
      <c r="O638" s="209">
        <v>7</v>
      </c>
      <c r="P638" s="131">
        <v>4110209</v>
      </c>
      <c r="Q638" s="200">
        <v>45680</v>
      </c>
      <c r="R638" s="190">
        <v>45716</v>
      </c>
      <c r="S638" s="131">
        <v>3244902</v>
      </c>
      <c r="T638" s="128">
        <v>45717</v>
      </c>
      <c r="U638" s="128">
        <v>45747</v>
      </c>
      <c r="V638" s="131">
        <v>3244902</v>
      </c>
      <c r="W638" s="190">
        <v>45748</v>
      </c>
      <c r="X638" s="190">
        <v>45777</v>
      </c>
      <c r="Y638" s="131">
        <v>3244902</v>
      </c>
      <c r="Z638" s="190">
        <v>45778</v>
      </c>
      <c r="AA638" s="190">
        <v>45808</v>
      </c>
      <c r="AB638" s="131">
        <v>2704085</v>
      </c>
      <c r="AC638" s="190">
        <v>45809</v>
      </c>
      <c r="AD638" s="190">
        <v>45833</v>
      </c>
      <c r="AE638" s="131">
        <v>540817</v>
      </c>
      <c r="AF638" s="190">
        <v>45834</v>
      </c>
      <c r="AG638" s="190">
        <v>45838</v>
      </c>
      <c r="AH638" s="131">
        <v>1514288</v>
      </c>
      <c r="AI638" s="190">
        <v>45839</v>
      </c>
      <c r="AJ638" s="190">
        <v>45852</v>
      </c>
      <c r="AN638" s="312"/>
      <c r="BI638" s="185" t="s">
        <v>703</v>
      </c>
      <c r="BJ638" s="185" t="s">
        <v>712</v>
      </c>
      <c r="BK638" s="185" t="s">
        <v>280</v>
      </c>
      <c r="BL638" s="189">
        <v>130</v>
      </c>
      <c r="BM638" s="190">
        <v>45680</v>
      </c>
      <c r="BN638" s="208">
        <v>72406473</v>
      </c>
      <c r="BO638" s="203">
        <v>236</v>
      </c>
      <c r="BP638" s="190">
        <v>45680</v>
      </c>
      <c r="BQ638" s="183">
        <v>16594159</v>
      </c>
      <c r="BR638" s="194">
        <v>1</v>
      </c>
      <c r="BS638" s="124">
        <v>45812</v>
      </c>
      <c r="BT638" s="124">
        <v>45834</v>
      </c>
      <c r="BU638" s="124">
        <v>45852</v>
      </c>
      <c r="BV638" s="194" t="s">
        <v>3291</v>
      </c>
      <c r="BW638" s="194" t="s">
        <v>1852</v>
      </c>
      <c r="BX638" s="194">
        <v>1</v>
      </c>
      <c r="BY638" s="124">
        <v>45812</v>
      </c>
      <c r="BZ638" s="131">
        <v>2055105</v>
      </c>
      <c r="CA638" s="313">
        <v>1265</v>
      </c>
      <c r="CB638" s="314">
        <v>45811.703657407408</v>
      </c>
      <c r="CC638" s="315">
        <v>2055105</v>
      </c>
      <c r="CD638" s="313">
        <v>3289</v>
      </c>
      <c r="CE638" s="314">
        <v>45812</v>
      </c>
      <c r="CF638" s="315">
        <v>2055105</v>
      </c>
      <c r="CG638" s="316"/>
      <c r="CH638" s="316"/>
      <c r="CI638" s="316"/>
      <c r="CJ638" s="316"/>
      <c r="CK638" s="316"/>
      <c r="CL638" s="316"/>
      <c r="CM638" s="316"/>
      <c r="CN638" s="316"/>
      <c r="CO638" s="316"/>
      <c r="CP638" s="169">
        <v>45852</v>
      </c>
      <c r="CQ638" s="316"/>
      <c r="CR638" s="316"/>
      <c r="CS638" s="197" t="s">
        <v>3292</v>
      </c>
      <c r="CT638" s="199">
        <v>1121964448</v>
      </c>
      <c r="CU638" s="203">
        <v>747</v>
      </c>
      <c r="CV638" s="203" t="s">
        <v>780</v>
      </c>
      <c r="CW638" s="313">
        <v>747</v>
      </c>
      <c r="CX638" s="313" t="s">
        <v>780</v>
      </c>
      <c r="CY638" s="192">
        <v>8299</v>
      </c>
      <c r="CZ638" s="192" t="s">
        <v>290</v>
      </c>
      <c r="DA638" s="201">
        <f t="shared" si="33"/>
        <v>18604105</v>
      </c>
      <c r="DB638" s="221">
        <f t="shared" si="34"/>
        <v>0</v>
      </c>
      <c r="DC638" s="201">
        <f t="shared" si="35"/>
        <v>45159</v>
      </c>
      <c r="DZ638" s="181" t="s">
        <v>3293</v>
      </c>
      <c r="EA638" s="134"/>
      <c r="EB638" s="130">
        <v>30081676</v>
      </c>
      <c r="EC638" s="168">
        <v>45852</v>
      </c>
    </row>
    <row r="639" spans="1:133" x14ac:dyDescent="0.3">
      <c r="A639" s="194" t="s">
        <v>309</v>
      </c>
      <c r="B639" s="194" t="s">
        <v>3294</v>
      </c>
      <c r="C639" s="251">
        <v>1121848189</v>
      </c>
      <c r="D639" s="194" t="s">
        <v>646</v>
      </c>
      <c r="E639" s="194" t="s">
        <v>291</v>
      </c>
      <c r="F639" s="194" t="s">
        <v>647</v>
      </c>
      <c r="G639" s="124">
        <v>45680</v>
      </c>
      <c r="H639" s="261">
        <v>16224510</v>
      </c>
      <c r="I639" s="194" t="s">
        <v>296</v>
      </c>
      <c r="J639" s="124">
        <v>45680</v>
      </c>
      <c r="K639" s="124">
        <v>45830</v>
      </c>
      <c r="L639" s="194" t="s">
        <v>288</v>
      </c>
      <c r="M639" s="194" t="s">
        <v>288</v>
      </c>
      <c r="N639" s="194" t="s">
        <v>288</v>
      </c>
      <c r="O639" s="209">
        <v>7</v>
      </c>
      <c r="P639" s="131">
        <v>4110209</v>
      </c>
      <c r="Q639" s="200">
        <v>45680</v>
      </c>
      <c r="R639" s="190">
        <v>45716</v>
      </c>
      <c r="S639" s="131">
        <v>3244902</v>
      </c>
      <c r="T639" s="128">
        <v>45717</v>
      </c>
      <c r="U639" s="128">
        <v>45747</v>
      </c>
      <c r="V639" s="131">
        <v>3244902</v>
      </c>
      <c r="W639" s="190">
        <v>45748</v>
      </c>
      <c r="X639" s="190">
        <v>45777</v>
      </c>
      <c r="Y639" s="131">
        <v>3244902</v>
      </c>
      <c r="Z639" s="190">
        <v>45778</v>
      </c>
      <c r="AA639" s="190">
        <v>45808</v>
      </c>
      <c r="AB639" s="131">
        <v>2379595</v>
      </c>
      <c r="AC639" s="190">
        <v>45809</v>
      </c>
      <c r="AD639" s="190">
        <v>45830</v>
      </c>
      <c r="AE639" s="131">
        <v>865307</v>
      </c>
      <c r="AF639" s="190">
        <v>45831</v>
      </c>
      <c r="AG639" s="190">
        <v>45838</v>
      </c>
      <c r="AH639" s="131">
        <v>1514288</v>
      </c>
      <c r="AI639" s="190">
        <v>45839</v>
      </c>
      <c r="AJ639" s="190">
        <v>45852</v>
      </c>
      <c r="AN639" s="231"/>
      <c r="BI639" s="192" t="s">
        <v>278</v>
      </c>
      <c r="BJ639" s="187" t="s">
        <v>332</v>
      </c>
      <c r="BK639" s="192" t="s">
        <v>280</v>
      </c>
      <c r="BL639" s="189">
        <v>138</v>
      </c>
      <c r="BM639" s="190">
        <v>45680</v>
      </c>
      <c r="BN639" s="208">
        <v>2002609177</v>
      </c>
      <c r="BO639" s="203">
        <v>387</v>
      </c>
      <c r="BP639" s="190">
        <v>45680</v>
      </c>
      <c r="BQ639" s="183">
        <v>16224510</v>
      </c>
      <c r="BR639" s="194">
        <v>1</v>
      </c>
      <c r="BS639" s="124">
        <v>45813</v>
      </c>
      <c r="BT639" s="124">
        <v>45831</v>
      </c>
      <c r="BU639" s="124">
        <v>45852</v>
      </c>
      <c r="BV639" s="194" t="s">
        <v>1613</v>
      </c>
      <c r="BW639" s="194" t="s">
        <v>1852</v>
      </c>
      <c r="BX639" s="194">
        <v>1</v>
      </c>
      <c r="BY639" s="124">
        <v>45813</v>
      </c>
      <c r="BZ639" s="131">
        <v>2379595</v>
      </c>
      <c r="CA639" s="313">
        <v>1280</v>
      </c>
      <c r="CB639" s="314">
        <v>45812.722685185188</v>
      </c>
      <c r="CC639" s="315">
        <v>23686028</v>
      </c>
      <c r="CD639" s="313">
        <v>3327</v>
      </c>
      <c r="CE639" s="314">
        <v>45813</v>
      </c>
      <c r="CF639" s="315">
        <v>2379595</v>
      </c>
      <c r="CG639" s="316"/>
      <c r="CH639" s="316"/>
      <c r="CI639" s="316"/>
      <c r="CJ639" s="316"/>
      <c r="CK639" s="316"/>
      <c r="CL639" s="316"/>
      <c r="CM639" s="316"/>
      <c r="CN639" s="316"/>
      <c r="CO639" s="316"/>
      <c r="CP639" s="169">
        <v>45852</v>
      </c>
      <c r="CQ639" s="316"/>
      <c r="CR639" s="316"/>
      <c r="CS639" s="197" t="s">
        <v>743</v>
      </c>
      <c r="CT639" s="198">
        <v>1121848189</v>
      </c>
      <c r="CU639" s="203">
        <v>54</v>
      </c>
      <c r="CV639" s="203" t="s">
        <v>795</v>
      </c>
      <c r="CW639" s="313">
        <v>54</v>
      </c>
      <c r="CX639" s="313" t="s">
        <v>795</v>
      </c>
      <c r="CY639" s="192">
        <v>7490</v>
      </c>
      <c r="CZ639" s="192" t="s">
        <v>290</v>
      </c>
      <c r="DA639" s="201">
        <f t="shared" si="33"/>
        <v>18604105</v>
      </c>
      <c r="DB639" s="221">
        <f t="shared" si="34"/>
        <v>0</v>
      </c>
      <c r="DC639" s="201">
        <f t="shared" si="35"/>
        <v>0</v>
      </c>
      <c r="DZ639" s="279" t="s">
        <v>3295</v>
      </c>
      <c r="EA639" s="134" t="s">
        <v>299</v>
      </c>
      <c r="EB639" s="130">
        <v>17346234</v>
      </c>
      <c r="EC639" s="168">
        <v>45852</v>
      </c>
    </row>
    <row r="640" spans="1:133" x14ac:dyDescent="0.3">
      <c r="A640" s="194" t="s">
        <v>309</v>
      </c>
      <c r="B640" s="194" t="s">
        <v>3296</v>
      </c>
      <c r="C640" s="251">
        <v>1121937873</v>
      </c>
      <c r="D640" s="194" t="s">
        <v>657</v>
      </c>
      <c r="E640" s="194" t="s">
        <v>291</v>
      </c>
      <c r="F640" s="194" t="s">
        <v>658</v>
      </c>
      <c r="G640" s="124">
        <v>45680</v>
      </c>
      <c r="H640" s="261">
        <v>14471650</v>
      </c>
      <c r="I640" s="194" t="s">
        <v>296</v>
      </c>
      <c r="J640" s="124">
        <v>45680</v>
      </c>
      <c r="K640" s="124">
        <v>45830</v>
      </c>
      <c r="L640" s="194" t="s">
        <v>288</v>
      </c>
      <c r="M640" s="194" t="s">
        <v>288</v>
      </c>
      <c r="N640" s="194" t="s">
        <v>288</v>
      </c>
      <c r="O640" s="209">
        <v>7</v>
      </c>
      <c r="P640" s="131">
        <v>3666151</v>
      </c>
      <c r="Q640" s="200">
        <v>45680</v>
      </c>
      <c r="R640" s="190">
        <v>45716</v>
      </c>
      <c r="S640" s="131">
        <v>2894330</v>
      </c>
      <c r="T640" s="128">
        <v>45717</v>
      </c>
      <c r="U640" s="128">
        <v>45747</v>
      </c>
      <c r="V640" s="131">
        <v>2894330</v>
      </c>
      <c r="W640" s="190">
        <v>45748</v>
      </c>
      <c r="X640" s="190">
        <v>45777</v>
      </c>
      <c r="Y640" s="131">
        <v>2894330</v>
      </c>
      <c r="Z640" s="190">
        <v>45778</v>
      </c>
      <c r="AA640" s="190">
        <v>45808</v>
      </c>
      <c r="AB640" s="131">
        <v>2122509</v>
      </c>
      <c r="AC640" s="190">
        <v>45809</v>
      </c>
      <c r="AD640" s="190">
        <v>45830</v>
      </c>
      <c r="AE640" s="131">
        <v>771821</v>
      </c>
      <c r="AF640" s="190">
        <v>45831</v>
      </c>
      <c r="AG640" s="190">
        <v>45838</v>
      </c>
      <c r="AH640" s="131">
        <v>1350688</v>
      </c>
      <c r="AI640" s="190">
        <v>45839</v>
      </c>
      <c r="AJ640" s="190">
        <v>45852</v>
      </c>
      <c r="AN640" s="231"/>
      <c r="BI640" s="192" t="s">
        <v>278</v>
      </c>
      <c r="BJ640" s="187" t="s">
        <v>332</v>
      </c>
      <c r="BK640" s="192" t="s">
        <v>280</v>
      </c>
      <c r="BL640" s="189">
        <v>138</v>
      </c>
      <c r="BM640" s="190">
        <v>45680</v>
      </c>
      <c r="BN640" s="208">
        <v>2002609177</v>
      </c>
      <c r="BO640" s="203">
        <v>391</v>
      </c>
      <c r="BP640" s="190">
        <v>45680</v>
      </c>
      <c r="BQ640" s="183">
        <v>14471650</v>
      </c>
      <c r="BR640" s="194">
        <v>1</v>
      </c>
      <c r="BS640" s="124">
        <v>45813</v>
      </c>
      <c r="BT640" s="124">
        <v>45831</v>
      </c>
      <c r="BU640" s="124">
        <v>45852</v>
      </c>
      <c r="BV640" s="194" t="s">
        <v>1613</v>
      </c>
      <c r="BW640" s="194" t="s">
        <v>1852</v>
      </c>
      <c r="BX640" s="194">
        <v>1</v>
      </c>
      <c r="BY640" s="124">
        <v>45813</v>
      </c>
      <c r="BZ640" s="131">
        <v>2122509</v>
      </c>
      <c r="CA640" s="313">
        <v>1280</v>
      </c>
      <c r="CB640" s="314">
        <v>45812.722685185188</v>
      </c>
      <c r="CC640" s="315">
        <v>23686028</v>
      </c>
      <c r="CD640" s="313">
        <v>3323</v>
      </c>
      <c r="CE640" s="314">
        <v>45813</v>
      </c>
      <c r="CF640" s="315">
        <v>2122509</v>
      </c>
      <c r="CG640" s="316"/>
      <c r="CH640" s="316"/>
      <c r="CI640" s="316"/>
      <c r="CJ640" s="316"/>
      <c r="CK640" s="316"/>
      <c r="CL640" s="316"/>
      <c r="CM640" s="316"/>
      <c r="CN640" s="316"/>
      <c r="CO640" s="316"/>
      <c r="CP640" s="169">
        <v>45852</v>
      </c>
      <c r="CQ640" s="316"/>
      <c r="CR640" s="316"/>
      <c r="CS640" s="197" t="s">
        <v>1083</v>
      </c>
      <c r="CT640" s="198">
        <v>1121937873</v>
      </c>
      <c r="CU640" s="203">
        <v>82</v>
      </c>
      <c r="CV640" s="203" t="s">
        <v>799</v>
      </c>
      <c r="CW640" s="313">
        <v>82</v>
      </c>
      <c r="CX640" s="313" t="s">
        <v>799</v>
      </c>
      <c r="CY640" s="192">
        <v>7020</v>
      </c>
      <c r="CZ640" s="192" t="s">
        <v>289</v>
      </c>
      <c r="DA640" s="201">
        <f t="shared" si="33"/>
        <v>16594159</v>
      </c>
      <c r="DB640" s="221">
        <f t="shared" si="34"/>
        <v>0</v>
      </c>
      <c r="DC640" s="201">
        <f t="shared" si="35"/>
        <v>0</v>
      </c>
      <c r="DZ640" s="279" t="s">
        <v>3297</v>
      </c>
      <c r="EA640" s="134" t="s">
        <v>282</v>
      </c>
      <c r="EB640" s="130">
        <v>17346234</v>
      </c>
      <c r="EC640" s="168">
        <v>45852</v>
      </c>
    </row>
    <row r="641" spans="1:133" x14ac:dyDescent="0.3">
      <c r="A641" s="194" t="s">
        <v>309</v>
      </c>
      <c r="B641" s="194" t="s">
        <v>3298</v>
      </c>
      <c r="C641" s="251">
        <v>1121936738</v>
      </c>
      <c r="D641" s="194" t="s">
        <v>666</v>
      </c>
      <c r="E641" s="194" t="s">
        <v>291</v>
      </c>
      <c r="F641" s="194" t="s">
        <v>667</v>
      </c>
      <c r="G641" s="124">
        <v>45680</v>
      </c>
      <c r="H641" s="261">
        <v>16224510</v>
      </c>
      <c r="I641" s="194" t="s">
        <v>296</v>
      </c>
      <c r="J641" s="124">
        <v>45680</v>
      </c>
      <c r="K641" s="124">
        <v>45830</v>
      </c>
      <c r="L641" s="194" t="s">
        <v>288</v>
      </c>
      <c r="M641" s="194" t="s">
        <v>288</v>
      </c>
      <c r="N641" s="194" t="s">
        <v>288</v>
      </c>
      <c r="O641" s="209">
        <v>7</v>
      </c>
      <c r="P641" s="131">
        <v>4110209</v>
      </c>
      <c r="Q641" s="200">
        <v>45680</v>
      </c>
      <c r="R641" s="190">
        <v>45716</v>
      </c>
      <c r="S641" s="131">
        <v>3244902</v>
      </c>
      <c r="T641" s="128">
        <v>45717</v>
      </c>
      <c r="U641" s="128">
        <v>45747</v>
      </c>
      <c r="V641" s="131">
        <v>3244902</v>
      </c>
      <c r="W641" s="190">
        <v>45748</v>
      </c>
      <c r="X641" s="190">
        <v>45777</v>
      </c>
      <c r="Y641" s="131">
        <v>3244902</v>
      </c>
      <c r="Z641" s="190">
        <v>45778</v>
      </c>
      <c r="AA641" s="190">
        <v>45808</v>
      </c>
      <c r="AB641" s="131">
        <v>2379595</v>
      </c>
      <c r="AC641" s="190">
        <v>45809</v>
      </c>
      <c r="AD641" s="190">
        <v>45830</v>
      </c>
      <c r="AE641" s="131">
        <v>865307</v>
      </c>
      <c r="AF641" s="190">
        <v>45831</v>
      </c>
      <c r="AG641" s="190">
        <v>45838</v>
      </c>
      <c r="AH641" s="131">
        <v>1514288</v>
      </c>
      <c r="AI641" s="190">
        <v>45839</v>
      </c>
      <c r="AJ641" s="190">
        <v>45852</v>
      </c>
      <c r="AN641" s="238"/>
      <c r="BI641" s="192" t="s">
        <v>278</v>
      </c>
      <c r="BJ641" s="187" t="s">
        <v>332</v>
      </c>
      <c r="BK641" s="192" t="s">
        <v>280</v>
      </c>
      <c r="BL641" s="189">
        <v>138</v>
      </c>
      <c r="BM641" s="190">
        <v>45680</v>
      </c>
      <c r="BN641" s="208">
        <v>2002609177</v>
      </c>
      <c r="BO641" s="203">
        <v>318</v>
      </c>
      <c r="BP641" s="190">
        <v>45680</v>
      </c>
      <c r="BQ641" s="183">
        <v>16224510</v>
      </c>
      <c r="BR641" s="194">
        <v>1</v>
      </c>
      <c r="BS641" s="124">
        <v>45813</v>
      </c>
      <c r="BT641" s="124">
        <v>45831</v>
      </c>
      <c r="BU641" s="124">
        <v>45852</v>
      </c>
      <c r="BV641" s="194" t="s">
        <v>1613</v>
      </c>
      <c r="BW641" s="194" t="s">
        <v>1852</v>
      </c>
      <c r="BX641" s="194">
        <v>1</v>
      </c>
      <c r="BY641" s="124">
        <v>45813</v>
      </c>
      <c r="BZ641" s="131">
        <v>2379595</v>
      </c>
      <c r="CA641" s="313">
        <v>1280</v>
      </c>
      <c r="CB641" s="314">
        <v>45812.722685185188</v>
      </c>
      <c r="CC641" s="315">
        <v>23686028</v>
      </c>
      <c r="CD641" s="313">
        <v>3324</v>
      </c>
      <c r="CE641" s="314">
        <v>45813</v>
      </c>
      <c r="CF641" s="315">
        <v>2379595</v>
      </c>
      <c r="CG641" s="316"/>
      <c r="CH641" s="316"/>
      <c r="CI641" s="316"/>
      <c r="CJ641" s="316"/>
      <c r="CK641" s="316"/>
      <c r="CL641" s="316"/>
      <c r="CM641" s="316"/>
      <c r="CN641" s="316"/>
      <c r="CO641" s="316"/>
      <c r="CP641" s="169">
        <v>45852</v>
      </c>
      <c r="CQ641" s="316"/>
      <c r="CR641" s="316"/>
      <c r="CS641" s="197" t="s">
        <v>3299</v>
      </c>
      <c r="CT641" s="199">
        <v>1121936738.4000001</v>
      </c>
      <c r="CU641" s="203">
        <v>136</v>
      </c>
      <c r="CV641" s="203" t="s">
        <v>802</v>
      </c>
      <c r="CW641" s="313">
        <v>136</v>
      </c>
      <c r="CX641" s="313" t="s">
        <v>802</v>
      </c>
      <c r="CY641" s="192">
        <v>7490</v>
      </c>
      <c r="CZ641" s="192" t="s">
        <v>290</v>
      </c>
      <c r="DA641" s="201">
        <f t="shared" si="33"/>
        <v>18604105</v>
      </c>
      <c r="DB641" s="221">
        <f t="shared" si="34"/>
        <v>0</v>
      </c>
      <c r="DC641" s="201">
        <f t="shared" si="35"/>
        <v>0</v>
      </c>
      <c r="DZ641" s="279" t="s">
        <v>3300</v>
      </c>
      <c r="EA641" s="134" t="s">
        <v>273</v>
      </c>
      <c r="EB641" s="130">
        <v>17346234</v>
      </c>
      <c r="EC641" s="168">
        <v>45852</v>
      </c>
    </row>
    <row r="642" spans="1:133" x14ac:dyDescent="0.3">
      <c r="A642" s="194" t="s">
        <v>309</v>
      </c>
      <c r="B642" s="194" t="s">
        <v>3301</v>
      </c>
      <c r="C642" s="251">
        <v>1121964497</v>
      </c>
      <c r="D642" s="194" t="s">
        <v>823</v>
      </c>
      <c r="E642" s="194" t="s">
        <v>292</v>
      </c>
      <c r="F642" s="194" t="s">
        <v>317</v>
      </c>
      <c r="G642" s="124">
        <v>45691</v>
      </c>
      <c r="H642" s="261">
        <v>8027750</v>
      </c>
      <c r="I642" s="194" t="s">
        <v>2491</v>
      </c>
      <c r="J642" s="124">
        <v>45691</v>
      </c>
      <c r="K642" s="124">
        <v>45815</v>
      </c>
      <c r="L642" s="194" t="s">
        <v>288</v>
      </c>
      <c r="M642" s="194" t="s">
        <v>288</v>
      </c>
      <c r="N642" s="194" t="s">
        <v>288</v>
      </c>
      <c r="O642" s="209">
        <v>6</v>
      </c>
      <c r="P642" s="131">
        <v>1798216</v>
      </c>
      <c r="Q642" s="200">
        <v>45691</v>
      </c>
      <c r="R642" s="190">
        <v>45716</v>
      </c>
      <c r="S642" s="131">
        <v>1926660</v>
      </c>
      <c r="T642" s="128">
        <v>45717</v>
      </c>
      <c r="U642" s="128">
        <v>45747</v>
      </c>
      <c r="V642" s="131">
        <v>1926660</v>
      </c>
      <c r="W642" s="190">
        <v>45748</v>
      </c>
      <c r="X642" s="190">
        <v>45777</v>
      </c>
      <c r="Y642" s="131">
        <v>1926660</v>
      </c>
      <c r="Z642" s="190">
        <v>45778</v>
      </c>
      <c r="AA642" s="190">
        <v>45808</v>
      </c>
      <c r="AB642" s="131">
        <v>449554</v>
      </c>
      <c r="AC642" s="190">
        <v>45809</v>
      </c>
      <c r="AD642" s="190">
        <v>45815</v>
      </c>
      <c r="AE642" s="131">
        <v>834886</v>
      </c>
      <c r="AF642" s="190">
        <v>45816</v>
      </c>
      <c r="AG642" s="190">
        <v>45828</v>
      </c>
      <c r="AH642" s="194"/>
      <c r="AI642" s="190"/>
      <c r="AJ642" s="190"/>
      <c r="AN642" s="222"/>
      <c r="BI642" s="192" t="s">
        <v>278</v>
      </c>
      <c r="BJ642" s="187" t="s">
        <v>332</v>
      </c>
      <c r="BK642" s="192" t="s">
        <v>280</v>
      </c>
      <c r="BL642" s="189">
        <v>195</v>
      </c>
      <c r="BM642" s="190">
        <v>45691</v>
      </c>
      <c r="BN642" s="208">
        <v>290608672</v>
      </c>
      <c r="BO642" s="203">
        <v>482</v>
      </c>
      <c r="BP642" s="190">
        <v>45691</v>
      </c>
      <c r="BQ642" s="183">
        <v>8027750</v>
      </c>
      <c r="BR642" s="194">
        <v>1</v>
      </c>
      <c r="BS642" s="124">
        <v>45813</v>
      </c>
      <c r="BT642" s="124">
        <v>45816</v>
      </c>
      <c r="BU642" s="124">
        <v>45828</v>
      </c>
      <c r="BV642" s="194" t="s">
        <v>1603</v>
      </c>
      <c r="BW642" s="194" t="s">
        <v>3302</v>
      </c>
      <c r="BX642" s="194">
        <v>1</v>
      </c>
      <c r="BY642" s="124">
        <v>45813</v>
      </c>
      <c r="BZ642" s="131">
        <v>834886</v>
      </c>
      <c r="CA642" s="313">
        <v>1280</v>
      </c>
      <c r="CB642" s="314">
        <v>45812.722685185188</v>
      </c>
      <c r="CC642" s="315">
        <v>23686028</v>
      </c>
      <c r="CD642" s="313">
        <v>3316</v>
      </c>
      <c r="CE642" s="314">
        <v>45813</v>
      </c>
      <c r="CF642" s="315">
        <v>834886</v>
      </c>
      <c r="CG642" s="316"/>
      <c r="CH642" s="316"/>
      <c r="CI642" s="316"/>
      <c r="CJ642" s="316"/>
      <c r="CK642" s="316"/>
      <c r="CL642" s="316"/>
      <c r="CM642" s="316"/>
      <c r="CN642" s="316"/>
      <c r="CO642" s="316"/>
      <c r="CP642" s="169">
        <v>45828</v>
      </c>
      <c r="CQ642" s="316"/>
      <c r="CR642" s="316"/>
      <c r="CS642" s="197" t="s">
        <v>933</v>
      </c>
      <c r="CT642" s="125">
        <v>1121964497</v>
      </c>
      <c r="CU642" s="203">
        <v>504</v>
      </c>
      <c r="CV642" s="203" t="s">
        <v>760</v>
      </c>
      <c r="CW642" s="313">
        <v>504</v>
      </c>
      <c r="CX642" s="313" t="s">
        <v>760</v>
      </c>
      <c r="CY642" s="192">
        <v>8299</v>
      </c>
      <c r="CZ642" s="192" t="s">
        <v>290</v>
      </c>
      <c r="DA642" s="201">
        <f t="shared" si="33"/>
        <v>8862636</v>
      </c>
      <c r="DB642" s="221">
        <f t="shared" si="34"/>
        <v>0</v>
      </c>
      <c r="DC642" s="201">
        <f t="shared" si="35"/>
        <v>0</v>
      </c>
      <c r="DZ642" s="278" t="s">
        <v>3303</v>
      </c>
      <c r="EA642" s="134" t="s">
        <v>295</v>
      </c>
      <c r="EB642" s="130">
        <v>17346234</v>
      </c>
      <c r="EC642" s="168">
        <v>45840</v>
      </c>
    </row>
    <row r="643" spans="1:133" x14ac:dyDescent="0.3">
      <c r="A643" s="194" t="s">
        <v>309</v>
      </c>
      <c r="B643" s="194" t="s">
        <v>3304</v>
      </c>
      <c r="C643" s="251">
        <v>1022439066</v>
      </c>
      <c r="D643" s="194" t="s">
        <v>824</v>
      </c>
      <c r="E643" s="194" t="s">
        <v>292</v>
      </c>
      <c r="F643" s="194" t="s">
        <v>317</v>
      </c>
      <c r="G643" s="124">
        <v>45691</v>
      </c>
      <c r="H643" s="261">
        <v>8027750</v>
      </c>
      <c r="I643" s="194" t="s">
        <v>2491</v>
      </c>
      <c r="J643" s="124">
        <v>45691</v>
      </c>
      <c r="K643" s="124">
        <v>45815</v>
      </c>
      <c r="L643" s="194" t="s">
        <v>288</v>
      </c>
      <c r="M643" s="194" t="s">
        <v>288</v>
      </c>
      <c r="N643" s="194" t="s">
        <v>288</v>
      </c>
      <c r="O643" s="209">
        <v>6</v>
      </c>
      <c r="P643" s="131">
        <v>1798216</v>
      </c>
      <c r="Q643" s="200">
        <v>45691</v>
      </c>
      <c r="R643" s="190">
        <v>45716</v>
      </c>
      <c r="S643" s="131">
        <v>1926660</v>
      </c>
      <c r="T643" s="128">
        <v>45717</v>
      </c>
      <c r="U643" s="128">
        <v>45747</v>
      </c>
      <c r="V643" s="131">
        <v>1926660</v>
      </c>
      <c r="W643" s="190">
        <v>45748</v>
      </c>
      <c r="X643" s="190">
        <v>45777</v>
      </c>
      <c r="Y643" s="131">
        <v>1926660</v>
      </c>
      <c r="Z643" s="190">
        <v>45778</v>
      </c>
      <c r="AA643" s="190">
        <v>45808</v>
      </c>
      <c r="AB643" s="131">
        <v>449554</v>
      </c>
      <c r="AC643" s="190">
        <v>45809</v>
      </c>
      <c r="AD643" s="190">
        <v>45815</v>
      </c>
      <c r="AE643" s="131">
        <v>834886</v>
      </c>
      <c r="AF643" s="190">
        <v>45816</v>
      </c>
      <c r="AG643" s="190">
        <v>45828</v>
      </c>
      <c r="AH643" s="194"/>
      <c r="AI643" s="190"/>
      <c r="AJ643" s="190"/>
      <c r="AN643" s="231"/>
      <c r="BI643" s="192" t="s">
        <v>278</v>
      </c>
      <c r="BJ643" s="187" t="s">
        <v>332</v>
      </c>
      <c r="BK643" s="192" t="s">
        <v>280</v>
      </c>
      <c r="BL643" s="189">
        <v>195</v>
      </c>
      <c r="BM643" s="190">
        <v>45691</v>
      </c>
      <c r="BN643" s="208">
        <v>290608672</v>
      </c>
      <c r="BO643" s="203">
        <v>472</v>
      </c>
      <c r="BP643" s="190">
        <v>45691</v>
      </c>
      <c r="BQ643" s="183">
        <v>8027750</v>
      </c>
      <c r="BR643" s="194">
        <v>1</v>
      </c>
      <c r="BS643" s="124">
        <v>45814</v>
      </c>
      <c r="BT643" s="124">
        <v>45816</v>
      </c>
      <c r="BU643" s="124">
        <v>45828</v>
      </c>
      <c r="BV643" s="194" t="s">
        <v>1603</v>
      </c>
      <c r="BW643" s="194" t="s">
        <v>3302</v>
      </c>
      <c r="BX643" s="194">
        <v>1</v>
      </c>
      <c r="BY643" s="124">
        <v>45814</v>
      </c>
      <c r="BZ643" s="131">
        <v>834886</v>
      </c>
      <c r="CA643" s="313">
        <v>1309</v>
      </c>
      <c r="CB643" s="314">
        <v>45814</v>
      </c>
      <c r="CC643" s="315">
        <v>834886</v>
      </c>
      <c r="CD643" s="313">
        <v>3358</v>
      </c>
      <c r="CE643" s="314">
        <v>45814</v>
      </c>
      <c r="CF643" s="315">
        <v>834886</v>
      </c>
      <c r="CG643" s="316"/>
      <c r="CH643" s="316"/>
      <c r="CI643" s="316"/>
      <c r="CJ643" s="316"/>
      <c r="CK643" s="316"/>
      <c r="CL643" s="316"/>
      <c r="CM643" s="316"/>
      <c r="CN643" s="316"/>
      <c r="CO643" s="316"/>
      <c r="CP643" s="169">
        <v>45828</v>
      </c>
      <c r="CQ643" s="316"/>
      <c r="CR643" s="316"/>
      <c r="CS643" s="197" t="s">
        <v>933</v>
      </c>
      <c r="CT643" s="125">
        <v>1022439066</v>
      </c>
      <c r="CU643" s="203">
        <v>504</v>
      </c>
      <c r="CV643" s="203" t="s">
        <v>760</v>
      </c>
      <c r="CW643" s="313">
        <v>504</v>
      </c>
      <c r="CX643" s="313" t="s">
        <v>760</v>
      </c>
      <c r="CY643" s="192">
        <v>8299</v>
      </c>
      <c r="CZ643" s="192" t="s">
        <v>290</v>
      </c>
      <c r="DA643" s="201">
        <f t="shared" si="33"/>
        <v>8862636</v>
      </c>
      <c r="DB643" s="221">
        <f t="shared" si="34"/>
        <v>0</v>
      </c>
      <c r="DC643" s="201">
        <f t="shared" si="35"/>
        <v>0</v>
      </c>
      <c r="DZ643" s="278" t="s">
        <v>3305</v>
      </c>
      <c r="EA643" s="134" t="s">
        <v>295</v>
      </c>
      <c r="EB643" s="130">
        <v>17346234</v>
      </c>
      <c r="EC643" s="168">
        <v>45840</v>
      </c>
    </row>
    <row r="644" spans="1:133" x14ac:dyDescent="0.3">
      <c r="A644" s="194" t="s">
        <v>309</v>
      </c>
      <c r="B644" s="194" t="s">
        <v>3306</v>
      </c>
      <c r="C644" s="251">
        <v>68297632</v>
      </c>
      <c r="D644" s="194" t="s">
        <v>825</v>
      </c>
      <c r="E644" s="194" t="s">
        <v>292</v>
      </c>
      <c r="F644" s="194" t="s">
        <v>317</v>
      </c>
      <c r="G644" s="124">
        <v>45691</v>
      </c>
      <c r="H644" s="261">
        <v>8027750</v>
      </c>
      <c r="I644" s="194" t="s">
        <v>2491</v>
      </c>
      <c r="J644" s="124">
        <v>45691</v>
      </c>
      <c r="K644" s="124">
        <v>45815</v>
      </c>
      <c r="L644" s="194" t="s">
        <v>288</v>
      </c>
      <c r="M644" s="194" t="s">
        <v>288</v>
      </c>
      <c r="N644" s="194" t="s">
        <v>288</v>
      </c>
      <c r="O644" s="209">
        <v>6</v>
      </c>
      <c r="P644" s="131">
        <v>1798216</v>
      </c>
      <c r="Q644" s="200">
        <v>45691</v>
      </c>
      <c r="R644" s="190">
        <v>45716</v>
      </c>
      <c r="S644" s="131">
        <v>1926660</v>
      </c>
      <c r="T644" s="128">
        <v>45717</v>
      </c>
      <c r="U644" s="128">
        <v>45747</v>
      </c>
      <c r="V644" s="131">
        <v>1926660</v>
      </c>
      <c r="W644" s="190">
        <v>45748</v>
      </c>
      <c r="X644" s="190">
        <v>45777</v>
      </c>
      <c r="Y644" s="131">
        <v>1926660</v>
      </c>
      <c r="Z644" s="190">
        <v>45778</v>
      </c>
      <c r="AA644" s="190">
        <v>45808</v>
      </c>
      <c r="AB644" s="131">
        <v>449554</v>
      </c>
      <c r="AC644" s="190">
        <v>45809</v>
      </c>
      <c r="AD644" s="190">
        <v>45815</v>
      </c>
      <c r="AE644" s="131">
        <v>834886</v>
      </c>
      <c r="AF644" s="190">
        <v>45816</v>
      </c>
      <c r="AG644" s="190">
        <v>45828</v>
      </c>
      <c r="AH644" s="194"/>
      <c r="AI644" s="190"/>
      <c r="AJ644" s="190"/>
      <c r="AN644" s="312"/>
      <c r="BI644" s="192" t="s">
        <v>278</v>
      </c>
      <c r="BJ644" s="187" t="s">
        <v>332</v>
      </c>
      <c r="BK644" s="192" t="s">
        <v>280</v>
      </c>
      <c r="BL644" s="189">
        <v>195</v>
      </c>
      <c r="BM644" s="190">
        <v>45691</v>
      </c>
      <c r="BN644" s="208">
        <v>290608672</v>
      </c>
      <c r="BO644" s="203">
        <v>465</v>
      </c>
      <c r="BP644" s="190">
        <v>45691</v>
      </c>
      <c r="BQ644" s="183">
        <v>8027750</v>
      </c>
      <c r="BR644" s="194">
        <v>1</v>
      </c>
      <c r="BS644" s="124">
        <v>45813</v>
      </c>
      <c r="BT644" s="124">
        <v>45816</v>
      </c>
      <c r="BU644" s="124">
        <v>45828</v>
      </c>
      <c r="BV644" s="194" t="s">
        <v>1603</v>
      </c>
      <c r="BW644" s="194" t="s">
        <v>3302</v>
      </c>
      <c r="BX644" s="194">
        <v>1</v>
      </c>
      <c r="BY644" s="124">
        <v>45813</v>
      </c>
      <c r="BZ644" s="131">
        <v>834886</v>
      </c>
      <c r="CA644" s="313">
        <v>1280</v>
      </c>
      <c r="CB644" s="314">
        <v>45812.722685185188</v>
      </c>
      <c r="CC644" s="315">
        <v>23686028</v>
      </c>
      <c r="CD644" s="313">
        <v>3317</v>
      </c>
      <c r="CE644" s="314">
        <v>45813</v>
      </c>
      <c r="CF644" s="315">
        <v>834886</v>
      </c>
      <c r="CG644" s="316"/>
      <c r="CH644" s="316"/>
      <c r="CI644" s="316"/>
      <c r="CJ644" s="316"/>
      <c r="CK644" s="316"/>
      <c r="CL644" s="316"/>
      <c r="CM644" s="316"/>
      <c r="CN644" s="316"/>
      <c r="CO644" s="316"/>
      <c r="CP644" s="169">
        <v>45828</v>
      </c>
      <c r="CQ644" s="316"/>
      <c r="CR644" s="316"/>
      <c r="CS644" s="197" t="s">
        <v>933</v>
      </c>
      <c r="CT644" s="199">
        <v>68297632.700000003</v>
      </c>
      <c r="CU644" s="203">
        <v>504</v>
      </c>
      <c r="CV644" s="203" t="s">
        <v>760</v>
      </c>
      <c r="CW644" s="313">
        <v>504</v>
      </c>
      <c r="CX644" s="313" t="s">
        <v>760</v>
      </c>
      <c r="CY644" s="192">
        <v>8299</v>
      </c>
      <c r="CZ644" s="192" t="s">
        <v>290</v>
      </c>
      <c r="DA644" s="201">
        <f t="shared" si="33"/>
        <v>8862636</v>
      </c>
      <c r="DB644" s="221">
        <f t="shared" si="34"/>
        <v>0</v>
      </c>
      <c r="DC644" s="201">
        <f t="shared" si="35"/>
        <v>0</v>
      </c>
      <c r="DZ644" s="278" t="s">
        <v>3307</v>
      </c>
      <c r="EA644" s="134" t="s">
        <v>295</v>
      </c>
      <c r="EB644" s="130">
        <v>17346234</v>
      </c>
      <c r="EC644" s="168">
        <v>45840</v>
      </c>
    </row>
    <row r="645" spans="1:133" x14ac:dyDescent="0.3">
      <c r="A645" s="194" t="s">
        <v>309</v>
      </c>
      <c r="B645" s="194" t="s">
        <v>3308</v>
      </c>
      <c r="C645" s="251">
        <v>1121936276</v>
      </c>
      <c r="D645" s="194" t="s">
        <v>875</v>
      </c>
      <c r="E645" s="194" t="s">
        <v>291</v>
      </c>
      <c r="F645" s="194" t="s">
        <v>876</v>
      </c>
      <c r="G645" s="124">
        <v>45691</v>
      </c>
      <c r="H645" s="261">
        <v>13506873</v>
      </c>
      <c r="I645" s="194" t="s">
        <v>828</v>
      </c>
      <c r="J645" s="124">
        <v>45691</v>
      </c>
      <c r="K645" s="124">
        <v>45830</v>
      </c>
      <c r="L645" s="194" t="s">
        <v>288</v>
      </c>
      <c r="M645" s="194" t="s">
        <v>288</v>
      </c>
      <c r="N645" s="194" t="s">
        <v>288</v>
      </c>
      <c r="O645" s="209">
        <v>7</v>
      </c>
      <c r="P645" s="131">
        <v>2701375</v>
      </c>
      <c r="Q645" s="200">
        <v>45691</v>
      </c>
      <c r="R645" s="190">
        <v>45716</v>
      </c>
      <c r="S645" s="131">
        <v>2894330</v>
      </c>
      <c r="T645" s="128">
        <v>45717</v>
      </c>
      <c r="U645" s="128">
        <v>45747</v>
      </c>
      <c r="V645" s="131">
        <v>2894330</v>
      </c>
      <c r="W645" s="190">
        <v>45748</v>
      </c>
      <c r="X645" s="190">
        <v>45777</v>
      </c>
      <c r="Y645" s="131">
        <v>2894330</v>
      </c>
      <c r="Z645" s="190">
        <v>45778</v>
      </c>
      <c r="AA645" s="190">
        <v>45808</v>
      </c>
      <c r="AB645" s="131">
        <v>2122508</v>
      </c>
      <c r="AC645" s="190">
        <v>45809</v>
      </c>
      <c r="AD645" s="190">
        <v>45830</v>
      </c>
      <c r="AE645" s="131">
        <v>771821</v>
      </c>
      <c r="AF645" s="190">
        <v>45831</v>
      </c>
      <c r="AG645" s="190">
        <v>45838</v>
      </c>
      <c r="AH645" s="131">
        <v>1350688</v>
      </c>
      <c r="AI645" s="190">
        <v>45839</v>
      </c>
      <c r="AJ645" s="190">
        <v>45852</v>
      </c>
      <c r="AN645" s="222"/>
      <c r="BI645" s="192" t="s">
        <v>278</v>
      </c>
      <c r="BJ645" s="187" t="s">
        <v>332</v>
      </c>
      <c r="BK645" s="192" t="s">
        <v>280</v>
      </c>
      <c r="BL645" s="189">
        <v>196</v>
      </c>
      <c r="BM645" s="190">
        <v>45691</v>
      </c>
      <c r="BN645" s="208">
        <v>391479274</v>
      </c>
      <c r="BO645" s="203">
        <v>513</v>
      </c>
      <c r="BP645" s="190">
        <v>45691</v>
      </c>
      <c r="BQ645" s="183">
        <v>13506873</v>
      </c>
      <c r="BR645" s="194">
        <v>1</v>
      </c>
      <c r="BS645" s="124">
        <v>45813</v>
      </c>
      <c r="BT645" s="124">
        <v>45831</v>
      </c>
      <c r="BU645" s="124">
        <v>45852</v>
      </c>
      <c r="BV645" s="194" t="s">
        <v>1613</v>
      </c>
      <c r="BW645" s="194" t="s">
        <v>821</v>
      </c>
      <c r="BX645" s="194">
        <v>1</v>
      </c>
      <c r="BY645" s="124">
        <v>45813</v>
      </c>
      <c r="BZ645" s="131">
        <v>2122509</v>
      </c>
      <c r="CA645" s="313">
        <v>1280</v>
      </c>
      <c r="CB645" s="314">
        <v>45812.722685185188</v>
      </c>
      <c r="CC645" s="315">
        <v>23686028</v>
      </c>
      <c r="CD645" s="313">
        <v>3325</v>
      </c>
      <c r="CE645" s="314">
        <v>45813</v>
      </c>
      <c r="CF645" s="315">
        <v>2122509</v>
      </c>
      <c r="CG645" s="316"/>
      <c r="CH645" s="316"/>
      <c r="CI645" s="316"/>
      <c r="CJ645" s="316"/>
      <c r="CK645" s="316"/>
      <c r="CL645" s="316"/>
      <c r="CM645" s="316"/>
      <c r="CN645" s="316"/>
      <c r="CO645" s="316"/>
      <c r="CP645" s="169">
        <v>45852</v>
      </c>
      <c r="CQ645" s="316"/>
      <c r="CR645" s="316"/>
      <c r="CS645" s="197" t="s">
        <v>943</v>
      </c>
      <c r="CT645" s="198">
        <v>1121936276</v>
      </c>
      <c r="CU645" s="203">
        <v>109</v>
      </c>
      <c r="CV645" s="203" t="s">
        <v>925</v>
      </c>
      <c r="CW645" s="313">
        <v>109</v>
      </c>
      <c r="CX645" s="313" t="s">
        <v>925</v>
      </c>
      <c r="CY645" s="192">
        <v>8299</v>
      </c>
      <c r="CZ645" s="192" t="s">
        <v>290</v>
      </c>
      <c r="DA645" s="201">
        <f t="shared" si="33"/>
        <v>15629382</v>
      </c>
      <c r="DB645" s="221">
        <f t="shared" si="34"/>
        <v>0</v>
      </c>
      <c r="DC645" s="201">
        <f t="shared" si="35"/>
        <v>0</v>
      </c>
      <c r="DZ645" s="278" t="s">
        <v>3309</v>
      </c>
      <c r="EA645" s="134" t="s">
        <v>297</v>
      </c>
      <c r="EB645" s="130">
        <v>17346234</v>
      </c>
      <c r="EC645" s="168">
        <v>45852</v>
      </c>
    </row>
    <row r="646" spans="1:133" x14ac:dyDescent="0.3">
      <c r="A646" s="194" t="s">
        <v>309</v>
      </c>
      <c r="B646" s="194" t="s">
        <v>3310</v>
      </c>
      <c r="C646" s="251">
        <v>1006878959</v>
      </c>
      <c r="D646" s="194" t="s">
        <v>3311</v>
      </c>
      <c r="E646" s="194" t="s">
        <v>291</v>
      </c>
      <c r="F646" s="194" t="s">
        <v>877</v>
      </c>
      <c r="G646" s="124">
        <v>45691</v>
      </c>
      <c r="H646" s="261">
        <v>13506873</v>
      </c>
      <c r="I646" s="194" t="s">
        <v>828</v>
      </c>
      <c r="J646" s="124">
        <v>45691</v>
      </c>
      <c r="K646" s="124">
        <v>45830</v>
      </c>
      <c r="L646" s="194" t="s">
        <v>288</v>
      </c>
      <c r="M646" s="194" t="s">
        <v>288</v>
      </c>
      <c r="N646" s="194" t="s">
        <v>288</v>
      </c>
      <c r="O646" s="209">
        <v>7</v>
      </c>
      <c r="P646" s="131">
        <v>2701375</v>
      </c>
      <c r="Q646" s="200">
        <v>45691</v>
      </c>
      <c r="R646" s="190">
        <v>45716</v>
      </c>
      <c r="S646" s="131">
        <v>2894330</v>
      </c>
      <c r="T646" s="128">
        <v>45717</v>
      </c>
      <c r="U646" s="128">
        <v>45747</v>
      </c>
      <c r="V646" s="131">
        <v>2894330</v>
      </c>
      <c r="W646" s="190">
        <v>45748</v>
      </c>
      <c r="X646" s="190">
        <v>45777</v>
      </c>
      <c r="Y646" s="131">
        <v>2894330</v>
      </c>
      <c r="Z646" s="190">
        <v>45778</v>
      </c>
      <c r="AA646" s="190">
        <v>45808</v>
      </c>
      <c r="AB646" s="131">
        <v>2122508</v>
      </c>
      <c r="AC646" s="190">
        <v>45809</v>
      </c>
      <c r="AD646" s="190">
        <v>45830</v>
      </c>
      <c r="AE646" s="131">
        <v>771821</v>
      </c>
      <c r="AF646" s="190">
        <v>45831</v>
      </c>
      <c r="AG646" s="190">
        <v>45838</v>
      </c>
      <c r="AH646" s="131">
        <v>1350688</v>
      </c>
      <c r="AI646" s="190">
        <v>45839</v>
      </c>
      <c r="AJ646" s="190">
        <v>45852</v>
      </c>
      <c r="AN646" s="231"/>
      <c r="BI646" s="192" t="s">
        <v>278</v>
      </c>
      <c r="BJ646" s="187" t="s">
        <v>332</v>
      </c>
      <c r="BK646" s="192" t="s">
        <v>280</v>
      </c>
      <c r="BL646" s="189">
        <v>196</v>
      </c>
      <c r="BM646" s="190">
        <v>45691</v>
      </c>
      <c r="BN646" s="208">
        <v>391479274</v>
      </c>
      <c r="BO646" s="203">
        <v>502</v>
      </c>
      <c r="BP646" s="190">
        <v>45691</v>
      </c>
      <c r="BQ646" s="183">
        <v>13506873</v>
      </c>
      <c r="BR646" s="194">
        <v>1</v>
      </c>
      <c r="BS646" s="124">
        <v>45813</v>
      </c>
      <c r="BT646" s="124">
        <v>45831</v>
      </c>
      <c r="BU646" s="124">
        <v>45852</v>
      </c>
      <c r="BV646" s="194" t="s">
        <v>1613</v>
      </c>
      <c r="BW646" s="194" t="s">
        <v>821</v>
      </c>
      <c r="BX646" s="194">
        <v>1</v>
      </c>
      <c r="BY646" s="124">
        <v>45813</v>
      </c>
      <c r="BZ646" s="131">
        <v>2122509</v>
      </c>
      <c r="CA646" s="313">
        <v>1280</v>
      </c>
      <c r="CB646" s="314">
        <v>45812.722685185188</v>
      </c>
      <c r="CC646" s="315">
        <v>23686028</v>
      </c>
      <c r="CD646" s="313">
        <v>3326</v>
      </c>
      <c r="CE646" s="314">
        <v>45813</v>
      </c>
      <c r="CF646" s="315">
        <v>2122509</v>
      </c>
      <c r="CG646" s="316"/>
      <c r="CH646" s="316"/>
      <c r="CI646" s="316"/>
      <c r="CJ646" s="316"/>
      <c r="CK646" s="316"/>
      <c r="CL646" s="316"/>
      <c r="CM646" s="316"/>
      <c r="CN646" s="316"/>
      <c r="CO646" s="316"/>
      <c r="CP646" s="169">
        <v>45852</v>
      </c>
      <c r="CQ646" s="316"/>
      <c r="CR646" s="316"/>
      <c r="CS646" s="197" t="s">
        <v>944</v>
      </c>
      <c r="CT646" s="198">
        <v>1006878959</v>
      </c>
      <c r="CU646" s="203">
        <v>109</v>
      </c>
      <c r="CV646" s="203" t="s">
        <v>790</v>
      </c>
      <c r="CW646" s="313">
        <v>109</v>
      </c>
      <c r="CX646" s="313" t="s">
        <v>790</v>
      </c>
      <c r="CY646" s="192">
        <v>7490</v>
      </c>
      <c r="CZ646" s="192" t="s">
        <v>290</v>
      </c>
      <c r="DA646" s="201">
        <f t="shared" si="33"/>
        <v>15629382</v>
      </c>
      <c r="DB646" s="221">
        <f t="shared" si="34"/>
        <v>0</v>
      </c>
      <c r="DC646" s="201">
        <f t="shared" si="35"/>
        <v>0</v>
      </c>
      <c r="DZ646" s="278" t="s">
        <v>3312</v>
      </c>
      <c r="EA646" s="134" t="s">
        <v>1141</v>
      </c>
      <c r="EB646" s="130">
        <v>17346234</v>
      </c>
      <c r="EC646" s="168">
        <v>45852</v>
      </c>
    </row>
    <row r="647" spans="1:133" x14ac:dyDescent="0.3">
      <c r="A647" s="194" t="s">
        <v>309</v>
      </c>
      <c r="B647" s="194" t="s">
        <v>3313</v>
      </c>
      <c r="C647" s="253">
        <v>1121863902</v>
      </c>
      <c r="D647" s="186" t="s">
        <v>904</v>
      </c>
      <c r="E647" s="194" t="s">
        <v>292</v>
      </c>
      <c r="F647" s="186" t="s">
        <v>3314</v>
      </c>
      <c r="G647" s="124">
        <v>45691</v>
      </c>
      <c r="H647" s="261">
        <v>9193892</v>
      </c>
      <c r="I647" s="194" t="s">
        <v>303</v>
      </c>
      <c r="J647" s="124">
        <v>45691</v>
      </c>
      <c r="K647" s="124">
        <v>45810</v>
      </c>
      <c r="L647" s="194" t="s">
        <v>288</v>
      </c>
      <c r="M647" s="194" t="s">
        <v>288</v>
      </c>
      <c r="N647" s="194" t="s">
        <v>288</v>
      </c>
      <c r="O647" s="209">
        <v>5</v>
      </c>
      <c r="P647" s="131">
        <v>2145241</v>
      </c>
      <c r="Q647" s="200">
        <v>45691</v>
      </c>
      <c r="R647" s="190">
        <v>45716</v>
      </c>
      <c r="S647" s="131">
        <v>2298473</v>
      </c>
      <c r="T647" s="128">
        <v>45717</v>
      </c>
      <c r="U647" s="128">
        <v>45747</v>
      </c>
      <c r="V647" s="131">
        <v>2298473</v>
      </c>
      <c r="W647" s="190">
        <v>45748</v>
      </c>
      <c r="X647" s="190">
        <v>45777</v>
      </c>
      <c r="Y647" s="131">
        <v>2451705</v>
      </c>
      <c r="Z647" s="190">
        <v>45778</v>
      </c>
      <c r="AA647" s="190">
        <v>45810</v>
      </c>
      <c r="AB647" s="131">
        <v>842773</v>
      </c>
      <c r="AC647" s="190">
        <v>45811</v>
      </c>
      <c r="AD647" s="190">
        <v>45821</v>
      </c>
      <c r="AE647" s="131"/>
      <c r="AF647" s="190"/>
      <c r="AG647" s="190"/>
      <c r="AH647" s="194"/>
      <c r="AI647" s="190"/>
      <c r="AJ647" s="190"/>
      <c r="AN647" s="238"/>
      <c r="BI647" s="185" t="s">
        <v>275</v>
      </c>
      <c r="BJ647" s="185" t="s">
        <v>283</v>
      </c>
      <c r="BK647" s="185" t="s">
        <v>276</v>
      </c>
      <c r="BL647" s="189">
        <v>191</v>
      </c>
      <c r="BM647" s="190">
        <v>45691</v>
      </c>
      <c r="BN647" s="208">
        <v>102926920</v>
      </c>
      <c r="BO647" s="203">
        <v>454</v>
      </c>
      <c r="BP647" s="190">
        <v>45691</v>
      </c>
      <c r="BQ647" s="183">
        <v>9757669</v>
      </c>
      <c r="BR647" s="194">
        <v>1</v>
      </c>
      <c r="BS647" s="124">
        <v>45807</v>
      </c>
      <c r="BT647" s="124">
        <v>45811</v>
      </c>
      <c r="BU647" s="124">
        <v>45821</v>
      </c>
      <c r="BV647" s="194" t="s">
        <v>3315</v>
      </c>
      <c r="BW647" s="194" t="s">
        <v>3316</v>
      </c>
      <c r="BX647" s="194">
        <v>1</v>
      </c>
      <c r="BY647" s="124">
        <v>45807</v>
      </c>
      <c r="BZ647" s="131">
        <v>842773</v>
      </c>
      <c r="CA647" s="313">
        <v>1256</v>
      </c>
      <c r="CB647" s="314">
        <v>45807</v>
      </c>
      <c r="CC647" s="315">
        <v>1784696</v>
      </c>
      <c r="CD647" s="313">
        <v>3277</v>
      </c>
      <c r="CE647" s="314">
        <v>45807</v>
      </c>
      <c r="CF647" s="315">
        <v>842773</v>
      </c>
      <c r="CG647" s="316"/>
      <c r="CH647" s="316"/>
      <c r="CI647" s="316"/>
      <c r="CJ647" s="316"/>
      <c r="CK647" s="316"/>
      <c r="CL647" s="316"/>
      <c r="CM647" s="316"/>
      <c r="CN647" s="316"/>
      <c r="CO647" s="316"/>
      <c r="CP647" s="169">
        <v>45821</v>
      </c>
      <c r="CQ647" s="316"/>
      <c r="CR647" s="316"/>
      <c r="CS647" s="179" t="s">
        <v>2787</v>
      </c>
      <c r="CT647" s="199">
        <v>1121863902</v>
      </c>
      <c r="CU647" s="203">
        <v>717</v>
      </c>
      <c r="CV647" s="203" t="s">
        <v>357</v>
      </c>
      <c r="CW647" s="313">
        <v>717</v>
      </c>
      <c r="CX647" s="313" t="s">
        <v>357</v>
      </c>
      <c r="CY647" s="192">
        <v>8299</v>
      </c>
      <c r="CZ647" s="192" t="s">
        <v>290</v>
      </c>
      <c r="DA647" s="201">
        <f t="shared" si="33"/>
        <v>10036665</v>
      </c>
      <c r="DB647" s="221">
        <f t="shared" si="34"/>
        <v>0</v>
      </c>
      <c r="DC647" s="201">
        <f t="shared" si="35"/>
        <v>563777</v>
      </c>
      <c r="DZ647" s="278" t="s">
        <v>3317</v>
      </c>
      <c r="EA647" s="134"/>
      <c r="EB647" s="130">
        <v>86074342</v>
      </c>
      <c r="EC647" s="168">
        <v>45840</v>
      </c>
    </row>
    <row r="648" spans="1:133" x14ac:dyDescent="0.3">
      <c r="A648" s="194" t="s">
        <v>309</v>
      </c>
      <c r="B648" s="194" t="s">
        <v>3318</v>
      </c>
      <c r="C648" s="251">
        <v>1010110445</v>
      </c>
      <c r="D648" s="194" t="s">
        <v>956</v>
      </c>
      <c r="E648" s="194" t="s">
        <v>292</v>
      </c>
      <c r="F648" s="194" t="s">
        <v>317</v>
      </c>
      <c r="G648" s="124">
        <v>45699</v>
      </c>
      <c r="H648" s="261">
        <v>7513974</v>
      </c>
      <c r="I648" s="194" t="s">
        <v>1523</v>
      </c>
      <c r="J648" s="124">
        <v>45699</v>
      </c>
      <c r="K648" s="124">
        <v>45815</v>
      </c>
      <c r="L648" s="194" t="s">
        <v>288</v>
      </c>
      <c r="M648" s="194" t="s">
        <v>288</v>
      </c>
      <c r="N648" s="194" t="s">
        <v>288</v>
      </c>
      <c r="O648" s="209">
        <v>6</v>
      </c>
      <c r="P648" s="131">
        <v>1284440</v>
      </c>
      <c r="Q648" s="200">
        <v>45699</v>
      </c>
      <c r="R648" s="190">
        <v>45716</v>
      </c>
      <c r="S648" s="131">
        <v>1926660</v>
      </c>
      <c r="T648" s="128">
        <v>45717</v>
      </c>
      <c r="U648" s="128">
        <v>45747</v>
      </c>
      <c r="V648" s="131">
        <v>1926660</v>
      </c>
      <c r="W648" s="190">
        <v>45748</v>
      </c>
      <c r="X648" s="190">
        <v>45777</v>
      </c>
      <c r="Y648" s="131">
        <v>1926660</v>
      </c>
      <c r="Z648" s="190">
        <v>45778</v>
      </c>
      <c r="AA648" s="190">
        <v>45808</v>
      </c>
      <c r="AB648" s="131">
        <v>449554</v>
      </c>
      <c r="AC648" s="190">
        <v>45809</v>
      </c>
      <c r="AD648" s="190">
        <v>45815</v>
      </c>
      <c r="AE648" s="131">
        <v>834886</v>
      </c>
      <c r="AF648" s="190">
        <v>45816</v>
      </c>
      <c r="AG648" s="190">
        <v>45828</v>
      </c>
      <c r="AH648" s="194"/>
      <c r="AI648" s="190"/>
      <c r="AJ648" s="190"/>
      <c r="AN648" s="238"/>
      <c r="BI648" s="192" t="s">
        <v>278</v>
      </c>
      <c r="BJ648" s="187" t="s">
        <v>332</v>
      </c>
      <c r="BK648" s="192" t="s">
        <v>280</v>
      </c>
      <c r="BL648" s="189">
        <v>253</v>
      </c>
      <c r="BM648" s="190">
        <v>45699.819837962961</v>
      </c>
      <c r="BN648" s="208">
        <v>71984736</v>
      </c>
      <c r="BO648" s="203">
        <v>780</v>
      </c>
      <c r="BP648" s="190">
        <v>45699</v>
      </c>
      <c r="BQ648" s="183">
        <v>7513974</v>
      </c>
      <c r="BR648" s="194">
        <v>1</v>
      </c>
      <c r="BS648" s="124">
        <v>45813</v>
      </c>
      <c r="BT648" s="124">
        <v>45816</v>
      </c>
      <c r="BU648" s="124">
        <v>45828</v>
      </c>
      <c r="BV648" s="194" t="s">
        <v>1603</v>
      </c>
      <c r="BW648" s="194" t="s">
        <v>3319</v>
      </c>
      <c r="BX648" s="194">
        <v>1</v>
      </c>
      <c r="BY648" s="124">
        <v>45813</v>
      </c>
      <c r="BZ648" s="131">
        <v>834886</v>
      </c>
      <c r="CA648" s="313">
        <v>1280</v>
      </c>
      <c r="CB648" s="314">
        <v>45812.722685185188</v>
      </c>
      <c r="CC648" s="315">
        <v>23686028</v>
      </c>
      <c r="CD648" s="313">
        <v>3318</v>
      </c>
      <c r="CE648" s="314">
        <v>45813</v>
      </c>
      <c r="CF648" s="315">
        <v>834886</v>
      </c>
      <c r="CG648" s="316"/>
      <c r="CH648" s="316"/>
      <c r="CI648" s="316"/>
      <c r="CJ648" s="316"/>
      <c r="CK648" s="316"/>
      <c r="CL648" s="316"/>
      <c r="CM648" s="316"/>
      <c r="CN648" s="316"/>
      <c r="CO648" s="316"/>
      <c r="CP648" s="169">
        <v>45828</v>
      </c>
      <c r="CQ648" s="316"/>
      <c r="CR648" s="316"/>
      <c r="CS648" s="197" t="s">
        <v>933</v>
      </c>
      <c r="CT648" s="198">
        <v>1010110445</v>
      </c>
      <c r="CU648" s="203">
        <v>504</v>
      </c>
      <c r="CV648" s="203" t="s">
        <v>760</v>
      </c>
      <c r="CW648" s="313">
        <v>504</v>
      </c>
      <c r="CX648" s="313" t="s">
        <v>760</v>
      </c>
      <c r="CY648" s="192">
        <v>8299</v>
      </c>
      <c r="CZ648" s="192" t="s">
        <v>290</v>
      </c>
      <c r="DA648" s="201">
        <f t="shared" si="33"/>
        <v>8348860</v>
      </c>
      <c r="DB648" s="221">
        <f t="shared" si="34"/>
        <v>0</v>
      </c>
      <c r="DC648" s="201">
        <f t="shared" si="35"/>
        <v>0</v>
      </c>
      <c r="DZ648" s="278" t="s">
        <v>3320</v>
      </c>
      <c r="EA648" s="134" t="s">
        <v>295</v>
      </c>
      <c r="EB648" s="130">
        <v>17346234</v>
      </c>
      <c r="EC648" s="168">
        <v>45840</v>
      </c>
    </row>
    <row r="649" spans="1:133" x14ac:dyDescent="0.3">
      <c r="A649" s="194" t="s">
        <v>1183</v>
      </c>
      <c r="B649" s="194" t="s">
        <v>3321</v>
      </c>
      <c r="C649" s="251">
        <v>40343210</v>
      </c>
      <c r="D649" s="194" t="s">
        <v>974</v>
      </c>
      <c r="E649" s="194" t="s">
        <v>291</v>
      </c>
      <c r="F649" s="194" t="s">
        <v>975</v>
      </c>
      <c r="G649" s="124">
        <v>45699</v>
      </c>
      <c r="H649" s="261">
        <v>12655118</v>
      </c>
      <c r="I649" s="194" t="s">
        <v>1523</v>
      </c>
      <c r="J649" s="124">
        <v>45699</v>
      </c>
      <c r="K649" s="124">
        <v>45815</v>
      </c>
      <c r="L649" s="194" t="s">
        <v>288</v>
      </c>
      <c r="M649" s="194" t="s">
        <v>288</v>
      </c>
      <c r="N649" s="194" t="s">
        <v>288</v>
      </c>
      <c r="O649" s="209">
        <v>7</v>
      </c>
      <c r="P649" s="131">
        <v>2163268</v>
      </c>
      <c r="Q649" s="200">
        <v>45699</v>
      </c>
      <c r="R649" s="190">
        <v>45716</v>
      </c>
      <c r="S649" s="131">
        <v>3244902</v>
      </c>
      <c r="T649" s="128">
        <v>45717</v>
      </c>
      <c r="U649" s="128">
        <v>45747</v>
      </c>
      <c r="V649" s="131">
        <v>3244902</v>
      </c>
      <c r="W649" s="190">
        <v>45748</v>
      </c>
      <c r="X649" s="190">
        <v>45777</v>
      </c>
      <c r="Y649" s="131">
        <v>3244902</v>
      </c>
      <c r="Z649" s="190">
        <v>45778</v>
      </c>
      <c r="AA649" s="190">
        <v>45808</v>
      </c>
      <c r="AB649" s="131">
        <v>757144</v>
      </c>
      <c r="AC649" s="190">
        <v>45809</v>
      </c>
      <c r="AD649" s="190">
        <v>45815</v>
      </c>
      <c r="AE649" s="131">
        <v>2487758</v>
      </c>
      <c r="AF649" s="190">
        <v>45816</v>
      </c>
      <c r="AG649" s="190">
        <v>45838</v>
      </c>
      <c r="AH649" s="131">
        <v>1514288</v>
      </c>
      <c r="AI649" s="190">
        <v>45839</v>
      </c>
      <c r="AJ649" s="190">
        <v>45852</v>
      </c>
      <c r="AN649" s="238"/>
      <c r="BI649" s="192" t="s">
        <v>278</v>
      </c>
      <c r="BJ649" s="187" t="s">
        <v>332</v>
      </c>
      <c r="BK649" s="192" t="s">
        <v>280</v>
      </c>
      <c r="BL649" s="189">
        <v>254</v>
      </c>
      <c r="BM649" s="190">
        <v>45699.841851851852</v>
      </c>
      <c r="BN649" s="208">
        <v>422477985</v>
      </c>
      <c r="BO649" s="203">
        <v>775</v>
      </c>
      <c r="BP649" s="190">
        <v>45699</v>
      </c>
      <c r="BQ649" s="183">
        <v>12655118</v>
      </c>
      <c r="BR649" s="194">
        <v>1</v>
      </c>
      <c r="BS649" s="124">
        <v>45813</v>
      </c>
      <c r="BT649" s="124">
        <v>45816</v>
      </c>
      <c r="BU649" s="124">
        <v>45852</v>
      </c>
      <c r="BV649" s="194" t="s">
        <v>3322</v>
      </c>
      <c r="BW649" s="194" t="s">
        <v>1610</v>
      </c>
      <c r="BX649" s="194">
        <v>1</v>
      </c>
      <c r="BY649" s="124">
        <v>45813</v>
      </c>
      <c r="BZ649" s="131">
        <v>4002046</v>
      </c>
      <c r="CA649" s="313">
        <v>1280</v>
      </c>
      <c r="CB649" s="314">
        <v>45812.722685185188</v>
      </c>
      <c r="CC649" s="315">
        <v>23686028</v>
      </c>
      <c r="CD649" s="313">
        <v>3321</v>
      </c>
      <c r="CE649" s="314">
        <v>45813</v>
      </c>
      <c r="CF649" s="315">
        <v>4002046</v>
      </c>
      <c r="CG649" s="316"/>
      <c r="CH649" s="316"/>
      <c r="CI649" s="316"/>
      <c r="CJ649" s="316"/>
      <c r="CK649" s="316"/>
      <c r="CL649" s="316"/>
      <c r="CM649" s="316"/>
      <c r="CN649" s="316"/>
      <c r="CO649" s="316"/>
      <c r="CP649" s="169">
        <v>45852</v>
      </c>
      <c r="CQ649" s="316"/>
      <c r="CR649" s="316"/>
      <c r="CS649" s="197" t="s">
        <v>1040</v>
      </c>
      <c r="CT649" s="199">
        <v>40343210.799999997</v>
      </c>
      <c r="CU649" s="203">
        <v>27</v>
      </c>
      <c r="CV649" s="203" t="s">
        <v>1060</v>
      </c>
      <c r="CW649" s="313">
        <v>27</v>
      </c>
      <c r="CX649" s="313" t="s">
        <v>1060</v>
      </c>
      <c r="CY649" s="192">
        <v>8299</v>
      </c>
      <c r="CZ649" s="192" t="s">
        <v>290</v>
      </c>
      <c r="DA649" s="201">
        <f t="shared" si="33"/>
        <v>16657164</v>
      </c>
      <c r="DB649" s="221">
        <f t="shared" si="34"/>
        <v>0</v>
      </c>
      <c r="DC649" s="201">
        <f t="shared" si="35"/>
        <v>0</v>
      </c>
      <c r="DZ649" s="278" t="s">
        <v>3323</v>
      </c>
      <c r="EA649" s="134" t="s">
        <v>271</v>
      </c>
      <c r="EB649" s="130">
        <v>17346234</v>
      </c>
      <c r="EC649" s="168">
        <v>45852</v>
      </c>
    </row>
    <row r="650" spans="1:133" x14ac:dyDescent="0.3">
      <c r="A650" s="194" t="s">
        <v>309</v>
      </c>
      <c r="B650" s="194" t="s">
        <v>3324</v>
      </c>
      <c r="C650" s="251">
        <v>40327870</v>
      </c>
      <c r="D650" s="194" t="s">
        <v>982</v>
      </c>
      <c r="E650" s="194" t="s">
        <v>292</v>
      </c>
      <c r="F650" s="194" t="s">
        <v>979</v>
      </c>
      <c r="G650" s="124">
        <v>45699</v>
      </c>
      <c r="H650" s="261">
        <v>8964045</v>
      </c>
      <c r="I650" s="194" t="s">
        <v>1523</v>
      </c>
      <c r="J650" s="124">
        <v>45699</v>
      </c>
      <c r="K650" s="124">
        <v>45815</v>
      </c>
      <c r="L650" s="194" t="s">
        <v>288</v>
      </c>
      <c r="M650" s="194" t="s">
        <v>288</v>
      </c>
      <c r="N650" s="194" t="s">
        <v>288</v>
      </c>
      <c r="O650" s="209">
        <v>7</v>
      </c>
      <c r="P650" s="131">
        <v>1532315</v>
      </c>
      <c r="Q650" s="200">
        <v>45699</v>
      </c>
      <c r="R650" s="190">
        <v>45716</v>
      </c>
      <c r="S650" s="131">
        <v>2298473</v>
      </c>
      <c r="T650" s="128">
        <v>45717</v>
      </c>
      <c r="U650" s="128">
        <v>45747</v>
      </c>
      <c r="V650" s="131">
        <v>2298473</v>
      </c>
      <c r="W650" s="190">
        <v>45748</v>
      </c>
      <c r="X650" s="190">
        <v>45777</v>
      </c>
      <c r="Y650" s="131">
        <v>2298473</v>
      </c>
      <c r="Z650" s="190">
        <v>45778</v>
      </c>
      <c r="AA650" s="190">
        <v>45808</v>
      </c>
      <c r="AB650" s="131">
        <v>536311</v>
      </c>
      <c r="AC650" s="190">
        <v>45809</v>
      </c>
      <c r="AD650" s="190">
        <v>45815</v>
      </c>
      <c r="AE650" s="131">
        <v>1762163</v>
      </c>
      <c r="AF650" s="190">
        <v>45816</v>
      </c>
      <c r="AG650" s="190">
        <v>45838</v>
      </c>
      <c r="AH650" s="131">
        <v>536310</v>
      </c>
      <c r="AI650" s="190">
        <v>45839</v>
      </c>
      <c r="AJ650" s="190">
        <v>45845</v>
      </c>
      <c r="AN650" s="238"/>
      <c r="BI650" s="192" t="s">
        <v>278</v>
      </c>
      <c r="BJ650" s="187" t="s">
        <v>332</v>
      </c>
      <c r="BK650" s="192" t="s">
        <v>280</v>
      </c>
      <c r="BL650" s="189">
        <v>254</v>
      </c>
      <c r="BM650" s="190">
        <v>45699.841851851852</v>
      </c>
      <c r="BN650" s="208">
        <v>422477985</v>
      </c>
      <c r="BO650" s="203">
        <v>774</v>
      </c>
      <c r="BP650" s="190">
        <v>45699</v>
      </c>
      <c r="BQ650" s="183">
        <v>8964045</v>
      </c>
      <c r="BR650" s="194">
        <v>1</v>
      </c>
      <c r="BS650" s="124">
        <v>45814</v>
      </c>
      <c r="BT650" s="124">
        <v>45816</v>
      </c>
      <c r="BU650" s="124">
        <v>45845</v>
      </c>
      <c r="BV650" s="194" t="s">
        <v>1567</v>
      </c>
      <c r="BW650" s="194" t="s">
        <v>1086</v>
      </c>
      <c r="BX650" s="194">
        <v>1</v>
      </c>
      <c r="BY650" s="124">
        <v>45814</v>
      </c>
      <c r="BZ650" s="131">
        <v>2298473</v>
      </c>
      <c r="CA650" s="313">
        <v>1298</v>
      </c>
      <c r="CB650" s="314">
        <v>45814.740254629629</v>
      </c>
      <c r="CC650" s="315">
        <v>2298473</v>
      </c>
      <c r="CD650" s="313">
        <v>3352</v>
      </c>
      <c r="CE650" s="314">
        <v>45814</v>
      </c>
      <c r="CF650" s="315">
        <v>2298473</v>
      </c>
      <c r="CG650" s="316"/>
      <c r="CH650" s="316"/>
      <c r="CI650" s="316"/>
      <c r="CJ650" s="316"/>
      <c r="CK650" s="316"/>
      <c r="CL650" s="316"/>
      <c r="CM650" s="316"/>
      <c r="CN650" s="316"/>
      <c r="CO650" s="316"/>
      <c r="CP650" s="169">
        <v>45845</v>
      </c>
      <c r="CQ650" s="316"/>
      <c r="CR650" s="316"/>
      <c r="CS650" s="225" t="s">
        <v>1042</v>
      </c>
      <c r="CT650" s="199">
        <v>40327870</v>
      </c>
      <c r="CU650" s="203">
        <v>136</v>
      </c>
      <c r="CV650" s="203" t="s">
        <v>2711</v>
      </c>
      <c r="CW650" s="313">
        <v>136</v>
      </c>
      <c r="CX650" s="313" t="s">
        <v>3325</v>
      </c>
      <c r="CY650" s="192">
        <v>7490</v>
      </c>
      <c r="CZ650" s="192" t="s">
        <v>290</v>
      </c>
      <c r="DA650" s="201">
        <f t="shared" si="33"/>
        <v>11262518</v>
      </c>
      <c r="DB650" s="221">
        <f t="shared" si="34"/>
        <v>0</v>
      </c>
      <c r="DC650" s="201">
        <f t="shared" si="35"/>
        <v>0</v>
      </c>
      <c r="DZ650" s="278" t="s">
        <v>3326</v>
      </c>
      <c r="EA650" s="134" t="s">
        <v>273</v>
      </c>
      <c r="EB650" s="130">
        <v>17346234</v>
      </c>
      <c r="EC650" s="168">
        <v>45852</v>
      </c>
    </row>
    <row r="651" spans="1:133" x14ac:dyDescent="0.3">
      <c r="A651" s="194" t="s">
        <v>309</v>
      </c>
      <c r="B651" s="194" t="s">
        <v>3327</v>
      </c>
      <c r="C651" s="253">
        <v>1234792242</v>
      </c>
      <c r="D651" s="186" t="s">
        <v>993</v>
      </c>
      <c r="E651" s="194" t="s">
        <v>292</v>
      </c>
      <c r="F651" s="194" t="s">
        <v>994</v>
      </c>
      <c r="G651" s="124">
        <v>45699</v>
      </c>
      <c r="H651" s="261">
        <v>8964045</v>
      </c>
      <c r="I651" s="194" t="s">
        <v>1523</v>
      </c>
      <c r="J651" s="124">
        <v>45699</v>
      </c>
      <c r="K651" s="124">
        <v>45815</v>
      </c>
      <c r="L651" s="194" t="s">
        <v>288</v>
      </c>
      <c r="M651" s="194" t="s">
        <v>288</v>
      </c>
      <c r="N651" s="194" t="s">
        <v>288</v>
      </c>
      <c r="O651" s="209">
        <v>7</v>
      </c>
      <c r="P651" s="131">
        <v>1532315</v>
      </c>
      <c r="Q651" s="200">
        <v>45699</v>
      </c>
      <c r="R651" s="190">
        <v>45716</v>
      </c>
      <c r="S651" s="131">
        <v>2298473</v>
      </c>
      <c r="T651" s="128">
        <v>45717</v>
      </c>
      <c r="U651" s="128">
        <v>45747</v>
      </c>
      <c r="V651" s="131">
        <v>2298473</v>
      </c>
      <c r="W651" s="190">
        <v>45748</v>
      </c>
      <c r="X651" s="190">
        <v>45777</v>
      </c>
      <c r="Y651" s="131">
        <v>2298473</v>
      </c>
      <c r="Z651" s="190">
        <v>45778</v>
      </c>
      <c r="AA651" s="190">
        <v>45808</v>
      </c>
      <c r="AB651" s="131">
        <v>536311</v>
      </c>
      <c r="AC651" s="190">
        <v>45809</v>
      </c>
      <c r="AD651" s="190">
        <v>45815</v>
      </c>
      <c r="AE651" s="131">
        <v>1762163</v>
      </c>
      <c r="AF651" s="190">
        <v>45816</v>
      </c>
      <c r="AG651" s="190">
        <v>45838</v>
      </c>
      <c r="AH651" s="131">
        <v>536310</v>
      </c>
      <c r="AI651" s="190">
        <v>45839</v>
      </c>
      <c r="AJ651" s="190">
        <v>45845</v>
      </c>
      <c r="AN651" s="231"/>
      <c r="BI651" s="192" t="s">
        <v>278</v>
      </c>
      <c r="BJ651" s="187" t="s">
        <v>332</v>
      </c>
      <c r="BK651" s="192" t="s">
        <v>280</v>
      </c>
      <c r="BL651" s="189">
        <v>254</v>
      </c>
      <c r="BM651" s="190">
        <v>45699.841851851852</v>
      </c>
      <c r="BN651" s="208">
        <v>422477985</v>
      </c>
      <c r="BO651" s="203">
        <v>819</v>
      </c>
      <c r="BP651" s="190">
        <v>45699</v>
      </c>
      <c r="BQ651" s="183">
        <v>8964045</v>
      </c>
      <c r="BR651" s="194">
        <v>1</v>
      </c>
      <c r="BS651" s="124">
        <v>45813</v>
      </c>
      <c r="BT651" s="124">
        <v>45816</v>
      </c>
      <c r="BU651" s="124">
        <v>45845</v>
      </c>
      <c r="BV651" s="194" t="s">
        <v>1567</v>
      </c>
      <c r="BW651" s="194" t="s">
        <v>1086</v>
      </c>
      <c r="BX651" s="194">
        <v>1</v>
      </c>
      <c r="BY651" s="124">
        <v>45813</v>
      </c>
      <c r="BZ651" s="131">
        <v>2298473</v>
      </c>
      <c r="CA651" s="313">
        <v>1280</v>
      </c>
      <c r="CB651" s="314">
        <v>45812.722685185188</v>
      </c>
      <c r="CC651" s="315">
        <v>23686028</v>
      </c>
      <c r="CD651" s="313">
        <v>3319</v>
      </c>
      <c r="CE651" s="314">
        <v>45813</v>
      </c>
      <c r="CF651" s="315">
        <v>2298473</v>
      </c>
      <c r="CG651" s="316"/>
      <c r="CH651" s="316"/>
      <c r="CI651" s="316"/>
      <c r="CJ651" s="316"/>
      <c r="CK651" s="316"/>
      <c r="CL651" s="316"/>
      <c r="CM651" s="316"/>
      <c r="CN651" s="316"/>
      <c r="CO651" s="316"/>
      <c r="CP651" s="169">
        <v>45845</v>
      </c>
      <c r="CQ651" s="316"/>
      <c r="CR651" s="316"/>
      <c r="CS651" s="197" t="s">
        <v>1048</v>
      </c>
      <c r="CT651" s="199">
        <v>1234792242</v>
      </c>
      <c r="CU651" s="203">
        <v>136</v>
      </c>
      <c r="CV651" s="203" t="s">
        <v>1065</v>
      </c>
      <c r="CW651" s="313">
        <v>252</v>
      </c>
      <c r="CX651" s="313" t="s">
        <v>3328</v>
      </c>
      <c r="CY651" s="192">
        <v>7490</v>
      </c>
      <c r="CZ651" s="192" t="s">
        <v>290</v>
      </c>
      <c r="DA651" s="201">
        <f t="shared" si="33"/>
        <v>11262518</v>
      </c>
      <c r="DB651" s="221">
        <f t="shared" si="34"/>
        <v>0</v>
      </c>
      <c r="DC651" s="201">
        <f t="shared" si="35"/>
        <v>0</v>
      </c>
      <c r="DZ651" s="278" t="s">
        <v>3329</v>
      </c>
      <c r="EA651" s="134" t="s">
        <v>273</v>
      </c>
      <c r="EB651" s="130">
        <v>17346234</v>
      </c>
      <c r="EC651" s="168">
        <v>45852</v>
      </c>
    </row>
    <row r="652" spans="1:133" x14ac:dyDescent="0.3">
      <c r="A652" s="194" t="s">
        <v>309</v>
      </c>
      <c r="B652" s="194" t="s">
        <v>3330</v>
      </c>
      <c r="C652" s="251">
        <v>1121852835</v>
      </c>
      <c r="D652" s="194" t="s">
        <v>1402</v>
      </c>
      <c r="E652" s="194" t="s">
        <v>292</v>
      </c>
      <c r="F652" s="194" t="s">
        <v>1001</v>
      </c>
      <c r="G652" s="124">
        <v>45699</v>
      </c>
      <c r="H652" s="261">
        <v>8964045</v>
      </c>
      <c r="I652" s="194" t="s">
        <v>1523</v>
      </c>
      <c r="J652" s="124">
        <v>45699</v>
      </c>
      <c r="K652" s="124">
        <v>45815</v>
      </c>
      <c r="L652" s="194" t="s">
        <v>288</v>
      </c>
      <c r="M652" s="194" t="s">
        <v>288</v>
      </c>
      <c r="N652" s="194" t="s">
        <v>288</v>
      </c>
      <c r="O652" s="209">
        <v>6</v>
      </c>
      <c r="P652" s="131">
        <v>1532315</v>
      </c>
      <c r="Q652" s="200">
        <v>45699</v>
      </c>
      <c r="R652" s="190">
        <v>45716</v>
      </c>
      <c r="S652" s="131">
        <v>2298473</v>
      </c>
      <c r="T652" s="128">
        <v>45717</v>
      </c>
      <c r="U652" s="128">
        <v>45747</v>
      </c>
      <c r="V652" s="131">
        <v>2298473</v>
      </c>
      <c r="W652" s="190">
        <v>45748</v>
      </c>
      <c r="X652" s="190">
        <v>45777</v>
      </c>
      <c r="Y652" s="131">
        <v>2298473</v>
      </c>
      <c r="Z652" s="190">
        <v>45778</v>
      </c>
      <c r="AA652" s="190">
        <v>45808</v>
      </c>
      <c r="AB652" s="131">
        <v>536311</v>
      </c>
      <c r="AC652" s="190">
        <v>45809</v>
      </c>
      <c r="AD652" s="190">
        <v>45815</v>
      </c>
      <c r="AE652" s="131">
        <v>1149237</v>
      </c>
      <c r="AF652" s="190">
        <v>45816</v>
      </c>
      <c r="AG652" s="190">
        <v>45830</v>
      </c>
      <c r="AH652" s="194"/>
      <c r="AI652" s="190"/>
      <c r="AJ652" s="190"/>
      <c r="AN652" s="231"/>
      <c r="BI652" s="192" t="s">
        <v>278</v>
      </c>
      <c r="BJ652" s="187" t="s">
        <v>332</v>
      </c>
      <c r="BK652" s="192" t="s">
        <v>280</v>
      </c>
      <c r="BL652" s="189">
        <v>254</v>
      </c>
      <c r="BM652" s="190">
        <v>45699.841851851852</v>
      </c>
      <c r="BN652" s="208">
        <v>422477985</v>
      </c>
      <c r="BO652" s="203">
        <v>795</v>
      </c>
      <c r="BP652" s="190">
        <v>45699</v>
      </c>
      <c r="BQ652" s="183">
        <v>8964045</v>
      </c>
      <c r="BR652" s="194">
        <v>1</v>
      </c>
      <c r="BS652" s="124">
        <v>45813</v>
      </c>
      <c r="BT652" s="124">
        <v>45816</v>
      </c>
      <c r="BU652" s="124">
        <v>45830</v>
      </c>
      <c r="BV652" s="194" t="s">
        <v>1502</v>
      </c>
      <c r="BW652" s="194" t="s">
        <v>2954</v>
      </c>
      <c r="BX652" s="194">
        <v>1</v>
      </c>
      <c r="BY652" s="124">
        <v>45813</v>
      </c>
      <c r="BZ652" s="131">
        <v>1149237</v>
      </c>
      <c r="CA652" s="313">
        <v>1280</v>
      </c>
      <c r="CB652" s="314">
        <v>45812.722685185188</v>
      </c>
      <c r="CC652" s="315">
        <v>23686028</v>
      </c>
      <c r="CD652" s="313">
        <v>3320</v>
      </c>
      <c r="CE652" s="314">
        <v>45813</v>
      </c>
      <c r="CF652" s="315">
        <v>1149237</v>
      </c>
      <c r="CG652" s="316"/>
      <c r="CH652" s="316"/>
      <c r="CI652" s="316"/>
      <c r="CJ652" s="316"/>
      <c r="CK652" s="316"/>
      <c r="CL652" s="316"/>
      <c r="CM652" s="316"/>
      <c r="CN652" s="316"/>
      <c r="CO652" s="316"/>
      <c r="CP652" s="169">
        <v>45830</v>
      </c>
      <c r="CQ652" s="316"/>
      <c r="CR652" s="316"/>
      <c r="CS652" s="179" t="s">
        <v>1051</v>
      </c>
      <c r="CT652" s="198">
        <v>1121852835</v>
      </c>
      <c r="CU652" s="203">
        <v>54</v>
      </c>
      <c r="CV652" s="203" t="s">
        <v>3331</v>
      </c>
      <c r="CW652" s="313">
        <v>54</v>
      </c>
      <c r="CX652" s="313" t="s">
        <v>3331</v>
      </c>
      <c r="CY652" s="192">
        <v>7490</v>
      </c>
      <c r="CZ652" s="192" t="s">
        <v>290</v>
      </c>
      <c r="DA652" s="201">
        <f t="shared" si="33"/>
        <v>10113282</v>
      </c>
      <c r="DB652" s="221">
        <f t="shared" si="34"/>
        <v>0</v>
      </c>
      <c r="DC652" s="201">
        <f t="shared" si="35"/>
        <v>0</v>
      </c>
      <c r="DZ652" s="278" t="s">
        <v>3332</v>
      </c>
      <c r="EA652" s="134" t="s">
        <v>299</v>
      </c>
      <c r="EB652" s="130">
        <v>17346234</v>
      </c>
      <c r="EC652" s="168">
        <v>45840</v>
      </c>
    </row>
    <row r="653" spans="1:133" x14ac:dyDescent="0.3">
      <c r="A653" s="194" t="s">
        <v>309</v>
      </c>
      <c r="B653" s="194" t="s">
        <v>3333</v>
      </c>
      <c r="C653" s="251">
        <v>1121940663</v>
      </c>
      <c r="D653" s="194" t="s">
        <v>1097</v>
      </c>
      <c r="E653" s="194" t="s">
        <v>291</v>
      </c>
      <c r="F653" s="194" t="s">
        <v>686</v>
      </c>
      <c r="G653" s="124">
        <v>45706</v>
      </c>
      <c r="H653" s="261">
        <v>11577320</v>
      </c>
      <c r="I653" s="194" t="s">
        <v>303</v>
      </c>
      <c r="J653" s="124">
        <v>45706</v>
      </c>
      <c r="K653" s="124">
        <v>45825</v>
      </c>
      <c r="L653" s="194" t="s">
        <v>288</v>
      </c>
      <c r="M653" s="194" t="s">
        <v>288</v>
      </c>
      <c r="N653" s="194" t="s">
        <v>288</v>
      </c>
      <c r="O653" s="209">
        <v>6</v>
      </c>
      <c r="P653" s="131">
        <v>4148540</v>
      </c>
      <c r="Q653" s="200">
        <v>45706</v>
      </c>
      <c r="R653" s="128">
        <v>45747</v>
      </c>
      <c r="S653" s="131">
        <v>2894330</v>
      </c>
      <c r="T653" s="190">
        <v>45748</v>
      </c>
      <c r="U653" s="190">
        <v>45777</v>
      </c>
      <c r="V653" s="131">
        <v>2894330</v>
      </c>
      <c r="W653" s="190">
        <v>45778</v>
      </c>
      <c r="X653" s="190">
        <v>45808</v>
      </c>
      <c r="Y653" s="131">
        <v>1640120</v>
      </c>
      <c r="Z653" s="190">
        <v>45809</v>
      </c>
      <c r="AA653" s="190">
        <v>45825</v>
      </c>
      <c r="AB653" s="131">
        <v>1254210</v>
      </c>
      <c r="AC653" s="190">
        <v>45826</v>
      </c>
      <c r="AD653" s="190">
        <v>45838</v>
      </c>
      <c r="AE653" s="131">
        <v>1350687</v>
      </c>
      <c r="AF653" s="190">
        <v>45839</v>
      </c>
      <c r="AG653" s="190">
        <v>45852</v>
      </c>
      <c r="AH653" s="131"/>
      <c r="AI653" s="190"/>
      <c r="AJ653" s="190"/>
      <c r="AN653" s="222"/>
      <c r="BI653" s="192" t="s">
        <v>278</v>
      </c>
      <c r="BJ653" s="187" t="s">
        <v>332</v>
      </c>
      <c r="BK653" s="192" t="s">
        <v>280</v>
      </c>
      <c r="BL653" s="189">
        <v>325</v>
      </c>
      <c r="BM653" s="190">
        <v>45706.815000000002</v>
      </c>
      <c r="BN653" s="208">
        <v>105855260</v>
      </c>
      <c r="BO653" s="203">
        <v>1072</v>
      </c>
      <c r="BP653" s="190">
        <v>45706</v>
      </c>
      <c r="BQ653" s="183">
        <v>11577320</v>
      </c>
      <c r="BR653" s="194">
        <v>1</v>
      </c>
      <c r="BS653" s="124">
        <v>45813</v>
      </c>
      <c r="BT653" s="124">
        <v>45826</v>
      </c>
      <c r="BU653" s="124">
        <v>45852</v>
      </c>
      <c r="BV653" s="194" t="s">
        <v>1628</v>
      </c>
      <c r="BW653" s="194" t="s">
        <v>1086</v>
      </c>
      <c r="BX653" s="194">
        <v>1</v>
      </c>
      <c r="BY653" s="124">
        <v>45813</v>
      </c>
      <c r="BZ653" s="131">
        <v>2604897</v>
      </c>
      <c r="CA653" s="313">
        <v>1280</v>
      </c>
      <c r="CB653" s="314">
        <v>45812.722685185188</v>
      </c>
      <c r="CC653" s="315">
        <v>23686028</v>
      </c>
      <c r="CD653" s="313">
        <v>3322</v>
      </c>
      <c r="CE653" s="314">
        <v>45813</v>
      </c>
      <c r="CF653" s="315">
        <v>2604897</v>
      </c>
      <c r="CG653" s="316"/>
      <c r="CH653" s="316"/>
      <c r="CI653" s="316"/>
      <c r="CJ653" s="316"/>
      <c r="CK653" s="316"/>
      <c r="CL653" s="316"/>
      <c r="CM653" s="316"/>
      <c r="CN653" s="316"/>
      <c r="CO653" s="316"/>
      <c r="CP653" s="169">
        <v>45852</v>
      </c>
      <c r="CQ653" s="316"/>
      <c r="CR653" s="316"/>
      <c r="CS653" s="203" t="s">
        <v>3334</v>
      </c>
      <c r="CT653" s="199">
        <v>1121940663</v>
      </c>
      <c r="CU653" s="203">
        <v>336</v>
      </c>
      <c r="CV653" s="203" t="s">
        <v>1113</v>
      </c>
      <c r="CW653" s="313">
        <v>336</v>
      </c>
      <c r="CX653" s="313" t="s">
        <v>3335</v>
      </c>
      <c r="CY653" s="192">
        <v>8299</v>
      </c>
      <c r="CZ653" s="192" t="s">
        <v>290</v>
      </c>
      <c r="DA653" s="201">
        <f t="shared" si="33"/>
        <v>14182217</v>
      </c>
      <c r="DB653" s="221">
        <f t="shared" si="34"/>
        <v>0</v>
      </c>
      <c r="DC653" s="201">
        <f t="shared" si="35"/>
        <v>0</v>
      </c>
      <c r="DZ653" s="278" t="s">
        <v>3336</v>
      </c>
      <c r="EA653" s="187" t="s">
        <v>714</v>
      </c>
      <c r="EB653" s="130">
        <v>17346234</v>
      </c>
      <c r="EC653" s="168">
        <v>45852</v>
      </c>
    </row>
    <row r="654" spans="1:133" x14ac:dyDescent="0.3">
      <c r="A654" s="194" t="s">
        <v>309</v>
      </c>
      <c r="B654" s="194" t="s">
        <v>3337</v>
      </c>
      <c r="C654" s="251">
        <v>86088050</v>
      </c>
      <c r="D654" s="194" t="s">
        <v>837</v>
      </c>
      <c r="E654" s="194" t="s">
        <v>292</v>
      </c>
      <c r="F654" s="194" t="s">
        <v>2934</v>
      </c>
      <c r="G654" s="124">
        <v>45691</v>
      </c>
      <c r="H654" s="261">
        <v>10275520</v>
      </c>
      <c r="I654" s="194" t="s">
        <v>303</v>
      </c>
      <c r="J654" s="124">
        <v>45691</v>
      </c>
      <c r="K654" s="124">
        <v>45810</v>
      </c>
      <c r="L654" s="194" t="s">
        <v>288</v>
      </c>
      <c r="M654" s="194" t="s">
        <v>288</v>
      </c>
      <c r="N654" s="194" t="s">
        <v>288</v>
      </c>
      <c r="O654" s="209">
        <v>5</v>
      </c>
      <c r="P654" s="131">
        <v>2397621</v>
      </c>
      <c r="Q654" s="200">
        <v>45691</v>
      </c>
      <c r="R654" s="190">
        <v>45716</v>
      </c>
      <c r="S654" s="131">
        <v>2568880</v>
      </c>
      <c r="T654" s="128">
        <v>45717</v>
      </c>
      <c r="U654" s="128">
        <v>45747</v>
      </c>
      <c r="V654" s="131">
        <v>2568880</v>
      </c>
      <c r="W654" s="190">
        <v>45748</v>
      </c>
      <c r="X654" s="190">
        <v>45777</v>
      </c>
      <c r="Y654" s="131">
        <v>2740139</v>
      </c>
      <c r="Z654" s="190">
        <v>45778</v>
      </c>
      <c r="AA654" s="190">
        <v>45810</v>
      </c>
      <c r="AB654" s="131">
        <v>1541328</v>
      </c>
      <c r="AC654" s="314">
        <v>45811</v>
      </c>
      <c r="AD654" s="314">
        <v>45828</v>
      </c>
      <c r="AE654" s="131"/>
      <c r="AF654" s="190"/>
      <c r="AG654" s="190"/>
      <c r="AH654" s="194"/>
      <c r="AI654" s="190"/>
      <c r="AJ654" s="190"/>
      <c r="AN654" s="307"/>
      <c r="BI654" s="185" t="s">
        <v>275</v>
      </c>
      <c r="BJ654" s="185" t="s">
        <v>283</v>
      </c>
      <c r="BK654" s="185" t="s">
        <v>276</v>
      </c>
      <c r="BL654" s="189">
        <v>191</v>
      </c>
      <c r="BM654" s="190">
        <v>45691</v>
      </c>
      <c r="BN654" s="208">
        <v>102926920</v>
      </c>
      <c r="BO654" s="203">
        <v>450</v>
      </c>
      <c r="BP654" s="190">
        <v>45691</v>
      </c>
      <c r="BQ654" s="183">
        <v>10343129</v>
      </c>
      <c r="BR654" s="242">
        <v>1</v>
      </c>
      <c r="BS654" s="244">
        <v>45807</v>
      </c>
      <c r="BT654" s="244">
        <v>45811</v>
      </c>
      <c r="BU654" s="244">
        <v>45828</v>
      </c>
      <c r="BV654" s="242" t="s">
        <v>1184</v>
      </c>
      <c r="BW654" s="242" t="s">
        <v>3302</v>
      </c>
      <c r="BX654" s="242">
        <v>1</v>
      </c>
      <c r="BY654" s="244">
        <v>45807</v>
      </c>
      <c r="BZ654" s="245">
        <v>1541328</v>
      </c>
      <c r="CA654" s="313" t="s">
        <v>3338</v>
      </c>
      <c r="CB654" s="314">
        <v>45807</v>
      </c>
      <c r="CC654" s="315">
        <v>1784696</v>
      </c>
      <c r="CD654" s="313" t="s">
        <v>3339</v>
      </c>
      <c r="CE654" s="314">
        <v>45807</v>
      </c>
      <c r="CF654" s="315">
        <f>941923+599405</f>
        <v>1541328</v>
      </c>
      <c r="CG654" s="316"/>
      <c r="CH654" s="316"/>
      <c r="CI654" s="316"/>
      <c r="CJ654" s="316"/>
      <c r="CK654" s="316"/>
      <c r="CL654" s="316"/>
      <c r="CM654" s="316"/>
      <c r="CN654" s="316"/>
      <c r="CO654" s="316"/>
      <c r="CP654" s="169">
        <v>45828</v>
      </c>
      <c r="CQ654" s="316"/>
      <c r="CR654" s="316"/>
      <c r="CS654" s="197" t="s">
        <v>2935</v>
      </c>
      <c r="CT654" s="198">
        <v>86088050</v>
      </c>
      <c r="CU654" s="203">
        <v>717</v>
      </c>
      <c r="CV654" s="203" t="s">
        <v>357</v>
      </c>
      <c r="CW654" s="313">
        <v>717</v>
      </c>
      <c r="CX654" s="313" t="s">
        <v>357</v>
      </c>
      <c r="CY654" s="192">
        <v>7490</v>
      </c>
      <c r="CZ654" s="192" t="s">
        <v>290</v>
      </c>
      <c r="DA654" s="201">
        <f t="shared" si="33"/>
        <v>11816848</v>
      </c>
      <c r="DB654" s="221">
        <f t="shared" si="34"/>
        <v>0</v>
      </c>
      <c r="DC654" s="201">
        <f t="shared" si="35"/>
        <v>67609</v>
      </c>
      <c r="DZ654" s="278" t="s">
        <v>3340</v>
      </c>
      <c r="EA654" s="134"/>
      <c r="EB654" s="130">
        <v>86074342</v>
      </c>
      <c r="EC654" s="168">
        <v>45840</v>
      </c>
    </row>
    <row r="655" spans="1:133" x14ac:dyDescent="0.3">
      <c r="A655" s="262" t="s">
        <v>309</v>
      </c>
      <c r="B655" s="322" t="s">
        <v>3341</v>
      </c>
      <c r="C655" s="477">
        <v>8734646</v>
      </c>
      <c r="D655" s="323" t="s">
        <v>838</v>
      </c>
      <c r="E655" s="322" t="s">
        <v>291</v>
      </c>
      <c r="F655" s="322" t="s">
        <v>2817</v>
      </c>
      <c r="G655" s="324">
        <v>45691</v>
      </c>
      <c r="H655" s="478">
        <v>14602059</v>
      </c>
      <c r="I655" s="322" t="s">
        <v>1509</v>
      </c>
      <c r="J655" s="324">
        <v>45691</v>
      </c>
      <c r="K655" s="324">
        <v>45825</v>
      </c>
      <c r="L655" s="322" t="s">
        <v>288</v>
      </c>
      <c r="M655" s="322" t="s">
        <v>288</v>
      </c>
      <c r="N655" s="322" t="s">
        <v>288</v>
      </c>
      <c r="O655" s="209">
        <v>6</v>
      </c>
      <c r="P655" s="245">
        <v>3028575</v>
      </c>
      <c r="Q655" s="200">
        <v>45691</v>
      </c>
      <c r="R655" s="190">
        <v>45716</v>
      </c>
      <c r="S655" s="245">
        <v>3244902</v>
      </c>
      <c r="T655" s="128">
        <v>45717</v>
      </c>
      <c r="U655" s="128">
        <v>45747</v>
      </c>
      <c r="V655" s="245">
        <v>3244902</v>
      </c>
      <c r="W655" s="190">
        <v>45748</v>
      </c>
      <c r="X655" s="190">
        <v>45777</v>
      </c>
      <c r="Y655" s="245">
        <v>3244902</v>
      </c>
      <c r="Z655" s="190">
        <v>45778</v>
      </c>
      <c r="AA655" s="190">
        <v>45808</v>
      </c>
      <c r="AB655" s="245">
        <v>1838778</v>
      </c>
      <c r="AC655" s="190">
        <v>45809</v>
      </c>
      <c r="AD655" s="190">
        <v>45825</v>
      </c>
      <c r="AE655" s="245">
        <v>1838778</v>
      </c>
      <c r="AF655" s="314">
        <v>45826</v>
      </c>
      <c r="AG655" s="200">
        <v>45842</v>
      </c>
      <c r="BI655" s="185" t="s">
        <v>275</v>
      </c>
      <c r="BJ655" s="185" t="s">
        <v>283</v>
      </c>
      <c r="BK655" s="185" t="s">
        <v>276</v>
      </c>
      <c r="BL655" s="189">
        <v>191</v>
      </c>
      <c r="BM655" s="190">
        <v>45691</v>
      </c>
      <c r="BN655" s="208">
        <v>102926920</v>
      </c>
      <c r="BO655" s="203">
        <v>451</v>
      </c>
      <c r="BP655" s="190">
        <v>45691</v>
      </c>
      <c r="BQ655" s="183">
        <v>14602059</v>
      </c>
      <c r="BR655" s="242">
        <v>1</v>
      </c>
      <c r="BS655" s="244">
        <v>45825</v>
      </c>
      <c r="BT655" s="244">
        <v>45826</v>
      </c>
      <c r="BU655" s="244">
        <v>45842</v>
      </c>
      <c r="BV655" s="242" t="s">
        <v>3342</v>
      </c>
      <c r="BW655" s="242" t="s">
        <v>3343</v>
      </c>
      <c r="BX655" s="242">
        <v>1</v>
      </c>
      <c r="BY655" s="244">
        <v>45825</v>
      </c>
      <c r="BZ655" s="245">
        <v>1838778</v>
      </c>
      <c r="CA655" s="196">
        <v>1386</v>
      </c>
      <c r="CB655" s="200">
        <v>45825.647731481484</v>
      </c>
      <c r="CC655" s="133">
        <v>1838778</v>
      </c>
      <c r="CD655" s="196">
        <v>3454</v>
      </c>
      <c r="CE655" s="200">
        <v>45825</v>
      </c>
      <c r="CF655" s="133">
        <v>1838778</v>
      </c>
      <c r="CG655" s="316"/>
      <c r="CH655" s="316"/>
      <c r="CI655" s="316"/>
      <c r="CJ655" s="316"/>
      <c r="CK655" s="316"/>
      <c r="CL655" s="316"/>
      <c r="CM655" s="316"/>
      <c r="CN655" s="316"/>
      <c r="CO655" s="316"/>
      <c r="CP655" s="169">
        <v>45842</v>
      </c>
      <c r="CQ655" s="316"/>
      <c r="CR655" s="316"/>
      <c r="CS655" s="197" t="s">
        <v>2818</v>
      </c>
      <c r="CT655" s="199">
        <v>8734646</v>
      </c>
      <c r="CU655" s="203">
        <v>717</v>
      </c>
      <c r="CV655" s="203" t="s">
        <v>357</v>
      </c>
      <c r="CW655" s="196">
        <v>717</v>
      </c>
      <c r="CX655" s="196" t="s">
        <v>357</v>
      </c>
      <c r="CY655" s="192">
        <v>8299</v>
      </c>
      <c r="CZ655" s="192" t="s">
        <v>290</v>
      </c>
      <c r="DA655" s="201">
        <f t="shared" si="33"/>
        <v>16440837</v>
      </c>
      <c r="DB655" s="221">
        <f t="shared" si="34"/>
        <v>0</v>
      </c>
      <c r="DC655" s="201">
        <f t="shared" si="35"/>
        <v>0</v>
      </c>
      <c r="DZ655" s="278" t="s">
        <v>3344</v>
      </c>
      <c r="EA655" s="134"/>
      <c r="EB655" s="130">
        <v>86074342</v>
      </c>
      <c r="EC655" s="168">
        <v>45840</v>
      </c>
    </row>
    <row r="656" spans="1:133" x14ac:dyDescent="0.3">
      <c r="A656" s="247" t="s">
        <v>453</v>
      </c>
      <c r="B656" s="242" t="s">
        <v>3345</v>
      </c>
      <c r="C656" s="242"/>
      <c r="D656" s="242" t="s">
        <v>453</v>
      </c>
      <c r="E656" s="242"/>
      <c r="F656" s="242"/>
      <c r="G656" s="242"/>
      <c r="H656" s="242"/>
      <c r="I656" s="242"/>
      <c r="J656" s="242"/>
      <c r="K656" s="242"/>
      <c r="L656" s="242"/>
      <c r="M656" s="242"/>
      <c r="N656" s="242"/>
      <c r="O656" s="179"/>
      <c r="P656" s="194"/>
      <c r="Q656" s="196"/>
      <c r="R656" s="196"/>
      <c r="S656" s="194"/>
      <c r="T656" s="196"/>
      <c r="U656" s="196"/>
      <c r="V656" s="194"/>
      <c r="W656" s="196"/>
      <c r="X656" s="196"/>
      <c r="Y656" s="194"/>
      <c r="Z656" s="196"/>
      <c r="AA656" s="196"/>
      <c r="AB656" s="194"/>
      <c r="AC656" s="196"/>
      <c r="AD656" s="196"/>
      <c r="AE656" s="194"/>
      <c r="AF656" s="196"/>
      <c r="AG656" s="196"/>
      <c r="BI656" s="196"/>
      <c r="BJ656" s="196"/>
      <c r="BK656" s="196"/>
      <c r="BL656" s="196"/>
      <c r="BM656" s="196"/>
      <c r="BN656" s="196"/>
      <c r="BO656" s="196"/>
      <c r="BP656" s="196"/>
      <c r="BQ656" s="196"/>
      <c r="CS656" s="179"/>
      <c r="CT656" s="196"/>
      <c r="CU656" s="196"/>
      <c r="CV656" s="196"/>
      <c r="CY656" s="196"/>
      <c r="CZ656" s="196"/>
      <c r="DA656" s="201">
        <f t="shared" si="33"/>
        <v>0</v>
      </c>
      <c r="DB656" s="221">
        <f t="shared" si="34"/>
        <v>0</v>
      </c>
      <c r="DC656" s="201">
        <f t="shared" si="35"/>
        <v>0</v>
      </c>
      <c r="DZ656" s="299"/>
      <c r="EA656" s="134" t="e">
        <v>#N/A</v>
      </c>
      <c r="EB656" s="130" t="e">
        <v>#N/A</v>
      </c>
      <c r="EC656" s="168" t="e">
        <v>#N/A</v>
      </c>
    </row>
    <row r="657" spans="1:133" x14ac:dyDescent="0.3">
      <c r="A657" s="247" t="s">
        <v>453</v>
      </c>
      <c r="B657" s="242" t="s">
        <v>3346</v>
      </c>
      <c r="C657" s="247"/>
      <c r="D657" s="242" t="s">
        <v>453</v>
      </c>
      <c r="E657" s="242"/>
      <c r="F657" s="242"/>
      <c r="G657" s="242"/>
      <c r="H657" s="242"/>
      <c r="I657" s="242"/>
      <c r="J657" s="242"/>
      <c r="K657" s="242"/>
      <c r="L657" s="242"/>
      <c r="M657" s="242"/>
      <c r="N657" s="242"/>
      <c r="O657" s="179"/>
      <c r="P657" s="194"/>
      <c r="Q657" s="196"/>
      <c r="R657" s="196"/>
      <c r="S657" s="194"/>
      <c r="T657" s="196"/>
      <c r="U657" s="196"/>
      <c r="V657" s="194"/>
      <c r="W657" s="196"/>
      <c r="X657" s="196"/>
      <c r="Y657" s="194"/>
      <c r="Z657" s="196"/>
      <c r="AA657" s="196"/>
      <c r="AB657" s="194"/>
      <c r="AC657" s="196"/>
      <c r="AD657" s="196"/>
      <c r="AE657" s="194"/>
      <c r="AF657" s="196"/>
      <c r="AG657" s="196"/>
      <c r="BI657" s="196"/>
      <c r="BJ657" s="196"/>
      <c r="BK657" s="196"/>
      <c r="BL657" s="196"/>
      <c r="BM657" s="196"/>
      <c r="BN657" s="196"/>
      <c r="BO657" s="196"/>
      <c r="BP657" s="196"/>
      <c r="BQ657" s="196"/>
      <c r="CS657" s="179"/>
      <c r="CT657" s="196"/>
      <c r="CU657" s="196"/>
      <c r="CV657" s="196"/>
      <c r="CY657" s="196"/>
      <c r="CZ657" s="196"/>
      <c r="DA657" s="201">
        <f t="shared" ref="DA657:DA720" si="36">P657+S657+V657+Y657+AB657+AE657+AH657+AK657+AN657+AQ657+AT657+AW657+AZ657+BC657+BF657</f>
        <v>0</v>
      </c>
      <c r="DB657" s="221">
        <f t="shared" ref="DB657:DB720" si="37">H657+BZ657-DA657</f>
        <v>0</v>
      </c>
      <c r="DC657" s="201">
        <f t="shared" ref="DC657:DC720" si="38">BQ657+CF657-DA657</f>
        <v>0</v>
      </c>
      <c r="DZ657" s="299"/>
      <c r="EA657" s="134" t="e">
        <v>#N/A</v>
      </c>
      <c r="EB657" s="130" t="e">
        <v>#N/A</v>
      </c>
      <c r="EC657" s="168" t="e">
        <v>#N/A</v>
      </c>
    </row>
    <row r="658" spans="1:133" x14ac:dyDescent="0.3">
      <c r="A658" s="247" t="s">
        <v>453</v>
      </c>
      <c r="B658" s="242" t="s">
        <v>3347</v>
      </c>
      <c r="C658" s="242"/>
      <c r="D658" s="242" t="s">
        <v>453</v>
      </c>
      <c r="E658" s="242"/>
      <c r="F658" s="242"/>
      <c r="G658" s="242"/>
      <c r="H658" s="242"/>
      <c r="I658" s="242"/>
      <c r="J658" s="242"/>
      <c r="K658" s="242"/>
      <c r="L658" s="242"/>
      <c r="M658" s="242"/>
      <c r="N658" s="242"/>
      <c r="O658" s="179"/>
      <c r="P658" s="194"/>
      <c r="Q658" s="196"/>
      <c r="R658" s="196"/>
      <c r="S658" s="194"/>
      <c r="T658" s="196"/>
      <c r="U658" s="196"/>
      <c r="V658" s="194"/>
      <c r="W658" s="196"/>
      <c r="X658" s="196"/>
      <c r="Y658" s="194"/>
      <c r="Z658" s="196"/>
      <c r="AA658" s="196"/>
      <c r="AB658" s="194"/>
      <c r="AC658" s="196"/>
      <c r="AD658" s="196"/>
      <c r="AE658" s="194"/>
      <c r="AF658" s="196"/>
      <c r="AG658" s="196"/>
      <c r="BI658" s="196"/>
      <c r="BJ658" s="196"/>
      <c r="BK658" s="196"/>
      <c r="BL658" s="196"/>
      <c r="BM658" s="196"/>
      <c r="BN658" s="196"/>
      <c r="BO658" s="196"/>
      <c r="BP658" s="196"/>
      <c r="BQ658" s="196"/>
      <c r="CS658" s="179"/>
      <c r="CT658" s="196"/>
      <c r="CU658" s="196"/>
      <c r="CV658" s="196"/>
      <c r="CY658" s="196"/>
      <c r="CZ658" s="196"/>
      <c r="DA658" s="201">
        <f t="shared" si="36"/>
        <v>0</v>
      </c>
      <c r="DB658" s="221">
        <f t="shared" si="37"/>
        <v>0</v>
      </c>
      <c r="DC658" s="201">
        <f t="shared" si="38"/>
        <v>0</v>
      </c>
      <c r="DZ658" s="299"/>
      <c r="EA658" s="134" t="e">
        <v>#N/A</v>
      </c>
      <c r="EB658" s="130" t="e">
        <v>#N/A</v>
      </c>
      <c r="EC658" s="168" t="e">
        <v>#N/A</v>
      </c>
    </row>
    <row r="659" spans="1:133" x14ac:dyDescent="0.3">
      <c r="A659" s="247" t="s">
        <v>453</v>
      </c>
      <c r="B659" s="242" t="s">
        <v>3348</v>
      </c>
      <c r="C659" s="242"/>
      <c r="D659" s="242" t="s">
        <v>453</v>
      </c>
      <c r="E659" s="242"/>
      <c r="F659" s="242"/>
      <c r="G659" s="242"/>
      <c r="H659" s="242"/>
      <c r="I659" s="242"/>
      <c r="J659" s="242"/>
      <c r="K659" s="242"/>
      <c r="L659" s="242"/>
      <c r="M659" s="242"/>
      <c r="N659" s="242"/>
      <c r="O659" s="179"/>
      <c r="P659" s="194"/>
      <c r="Q659" s="196"/>
      <c r="R659" s="196"/>
      <c r="S659" s="194"/>
      <c r="T659" s="196"/>
      <c r="U659" s="196"/>
      <c r="V659" s="194"/>
      <c r="W659" s="196"/>
      <c r="X659" s="196"/>
      <c r="Y659" s="194"/>
      <c r="Z659" s="196"/>
      <c r="AA659" s="196"/>
      <c r="AB659" s="194"/>
      <c r="AC659" s="196"/>
      <c r="AD659" s="196"/>
      <c r="AE659" s="194"/>
      <c r="AF659" s="196"/>
      <c r="AG659" s="196"/>
      <c r="BI659" s="196"/>
      <c r="BJ659" s="196"/>
      <c r="BK659" s="196"/>
      <c r="BL659" s="196"/>
      <c r="BM659" s="196"/>
      <c r="BN659" s="196"/>
      <c r="BO659" s="196"/>
      <c r="BP659" s="196"/>
      <c r="BQ659" s="196"/>
      <c r="CS659" s="179"/>
      <c r="CT659" s="196"/>
      <c r="CU659" s="196"/>
      <c r="CV659" s="196"/>
      <c r="CY659" s="196"/>
      <c r="CZ659" s="196"/>
      <c r="DA659" s="201">
        <f t="shared" si="36"/>
        <v>0</v>
      </c>
      <c r="DB659" s="221">
        <f t="shared" si="37"/>
        <v>0</v>
      </c>
      <c r="DC659" s="201">
        <f t="shared" si="38"/>
        <v>0</v>
      </c>
      <c r="DZ659" s="299"/>
      <c r="EA659" s="134" t="e">
        <v>#N/A</v>
      </c>
      <c r="EB659" s="130" t="e">
        <v>#N/A</v>
      </c>
      <c r="EC659" s="168" t="e">
        <v>#N/A</v>
      </c>
    </row>
    <row r="660" spans="1:133" x14ac:dyDescent="0.3">
      <c r="A660" s="247" t="s">
        <v>453</v>
      </c>
      <c r="B660" s="242" t="s">
        <v>3349</v>
      </c>
      <c r="C660" s="242"/>
      <c r="D660" s="242" t="s">
        <v>453</v>
      </c>
      <c r="E660" s="242"/>
      <c r="F660" s="242"/>
      <c r="G660" s="242"/>
      <c r="H660" s="242"/>
      <c r="I660" s="242"/>
      <c r="J660" s="242"/>
      <c r="K660" s="242"/>
      <c r="L660" s="242"/>
      <c r="M660" s="242"/>
      <c r="N660" s="242"/>
      <c r="O660" s="179"/>
      <c r="P660" s="194"/>
      <c r="Q660" s="196"/>
      <c r="R660" s="196"/>
      <c r="S660" s="194"/>
      <c r="T660" s="196"/>
      <c r="U660" s="196"/>
      <c r="V660" s="194"/>
      <c r="W660" s="196"/>
      <c r="X660" s="196"/>
      <c r="Y660" s="194"/>
      <c r="Z660" s="196"/>
      <c r="AA660" s="196"/>
      <c r="AB660" s="194"/>
      <c r="AC660" s="196"/>
      <c r="AD660" s="196"/>
      <c r="AE660" s="194"/>
      <c r="AF660" s="196"/>
      <c r="AG660" s="196"/>
      <c r="BI660" s="196"/>
      <c r="BJ660" s="196"/>
      <c r="BK660" s="196"/>
      <c r="BL660" s="196"/>
      <c r="BM660" s="196"/>
      <c r="BN660" s="196"/>
      <c r="BO660" s="196"/>
      <c r="BP660" s="196"/>
      <c r="BQ660" s="196"/>
      <c r="CS660" s="179"/>
      <c r="CT660" s="196"/>
      <c r="CU660" s="196"/>
      <c r="CV660" s="196"/>
      <c r="CY660" s="196"/>
      <c r="CZ660" s="196"/>
      <c r="DA660" s="201">
        <f t="shared" si="36"/>
        <v>0</v>
      </c>
      <c r="DB660" s="221">
        <f t="shared" si="37"/>
        <v>0</v>
      </c>
      <c r="DC660" s="201">
        <f t="shared" si="38"/>
        <v>0</v>
      </c>
      <c r="DZ660" s="299"/>
      <c r="EA660" s="134" t="e">
        <v>#N/A</v>
      </c>
      <c r="EB660" s="130" t="e">
        <v>#N/A</v>
      </c>
      <c r="EC660" s="168" t="e">
        <v>#N/A</v>
      </c>
    </row>
    <row r="661" spans="1:133" x14ac:dyDescent="0.3">
      <c r="A661" s="247" t="s">
        <v>453</v>
      </c>
      <c r="B661" s="242" t="s">
        <v>3350</v>
      </c>
      <c r="C661" s="242"/>
      <c r="D661" s="242" t="s">
        <v>453</v>
      </c>
      <c r="E661" s="242"/>
      <c r="F661" s="242"/>
      <c r="G661" s="242"/>
      <c r="H661" s="242"/>
      <c r="I661" s="242"/>
      <c r="J661" s="242"/>
      <c r="K661" s="242"/>
      <c r="L661" s="242"/>
      <c r="M661" s="242"/>
      <c r="N661" s="242"/>
      <c r="O661" s="179"/>
      <c r="P661" s="194"/>
      <c r="Q661" s="196"/>
      <c r="R661" s="196"/>
      <c r="S661" s="194"/>
      <c r="T661" s="196"/>
      <c r="U661" s="196"/>
      <c r="V661" s="194"/>
      <c r="W661" s="196"/>
      <c r="X661" s="196"/>
      <c r="Y661" s="194"/>
      <c r="Z661" s="196"/>
      <c r="AA661" s="196"/>
      <c r="AB661" s="194"/>
      <c r="AC661" s="196"/>
      <c r="AD661" s="196"/>
      <c r="AE661" s="194"/>
      <c r="AF661" s="196"/>
      <c r="AG661" s="196"/>
      <c r="BI661" s="196"/>
      <c r="BJ661" s="196"/>
      <c r="BK661" s="196"/>
      <c r="BL661" s="196"/>
      <c r="BM661" s="196"/>
      <c r="BN661" s="196"/>
      <c r="BO661" s="196"/>
      <c r="BP661" s="196"/>
      <c r="BQ661" s="196"/>
      <c r="CS661" s="179"/>
      <c r="CT661" s="196"/>
      <c r="CU661" s="196"/>
      <c r="CV661" s="196"/>
      <c r="CY661" s="196"/>
      <c r="CZ661" s="196"/>
      <c r="DA661" s="201">
        <f t="shared" si="36"/>
        <v>0</v>
      </c>
      <c r="DB661" s="221">
        <f t="shared" si="37"/>
        <v>0</v>
      </c>
      <c r="DC661" s="201">
        <f t="shared" si="38"/>
        <v>0</v>
      </c>
      <c r="DZ661" s="299"/>
      <c r="EA661" s="134" t="e">
        <v>#N/A</v>
      </c>
      <c r="EB661" s="130" t="e">
        <v>#N/A</v>
      </c>
      <c r="EC661" s="168" t="e">
        <v>#N/A</v>
      </c>
    </row>
    <row r="662" spans="1:133" x14ac:dyDescent="0.3">
      <c r="A662" s="247" t="s">
        <v>453</v>
      </c>
      <c r="B662" s="242" t="s">
        <v>3351</v>
      </c>
      <c r="C662" s="247"/>
      <c r="D662" s="242" t="s">
        <v>453</v>
      </c>
      <c r="E662" s="242"/>
      <c r="F662" s="242"/>
      <c r="G662" s="242"/>
      <c r="H662" s="242"/>
      <c r="I662" s="242"/>
      <c r="J662" s="242"/>
      <c r="K662" s="242"/>
      <c r="L662" s="242"/>
      <c r="M662" s="242"/>
      <c r="N662" s="242"/>
      <c r="O662" s="179"/>
      <c r="P662" s="194"/>
      <c r="Q662" s="196"/>
      <c r="R662" s="196"/>
      <c r="S662" s="194"/>
      <c r="T662" s="196"/>
      <c r="U662" s="196"/>
      <c r="V662" s="194"/>
      <c r="W662" s="196"/>
      <c r="X662" s="196"/>
      <c r="Y662" s="194"/>
      <c r="Z662" s="196"/>
      <c r="AA662" s="196"/>
      <c r="AB662" s="194"/>
      <c r="AC662" s="196"/>
      <c r="AD662" s="196"/>
      <c r="AE662" s="194"/>
      <c r="AF662" s="196"/>
      <c r="AG662" s="196"/>
      <c r="BI662" s="196"/>
      <c r="BJ662" s="196"/>
      <c r="BK662" s="196"/>
      <c r="BL662" s="196"/>
      <c r="BM662" s="196"/>
      <c r="BN662" s="196"/>
      <c r="BO662" s="196"/>
      <c r="BP662" s="196"/>
      <c r="BQ662" s="196"/>
      <c r="CS662" s="179"/>
      <c r="CT662" s="196"/>
      <c r="CU662" s="196"/>
      <c r="CV662" s="196"/>
      <c r="CY662" s="196"/>
      <c r="CZ662" s="196"/>
      <c r="DA662" s="201">
        <f t="shared" si="36"/>
        <v>0</v>
      </c>
      <c r="DB662" s="221">
        <f t="shared" si="37"/>
        <v>0</v>
      </c>
      <c r="DC662" s="201">
        <f t="shared" si="38"/>
        <v>0</v>
      </c>
      <c r="DZ662" s="299"/>
      <c r="EA662" s="134" t="e">
        <v>#N/A</v>
      </c>
      <c r="EB662" s="130" t="e">
        <v>#N/A</v>
      </c>
      <c r="EC662" s="168" t="e">
        <v>#N/A</v>
      </c>
    </row>
    <row r="663" spans="1:133" x14ac:dyDescent="0.3">
      <c r="A663" s="247" t="s">
        <v>453</v>
      </c>
      <c r="B663" s="242" t="s">
        <v>3352</v>
      </c>
      <c r="C663" s="242"/>
      <c r="D663" s="242" t="s">
        <v>453</v>
      </c>
      <c r="E663" s="242"/>
      <c r="F663" s="242"/>
      <c r="G663" s="242"/>
      <c r="H663" s="242"/>
      <c r="I663" s="242"/>
      <c r="J663" s="242"/>
      <c r="K663" s="242"/>
      <c r="L663" s="242"/>
      <c r="M663" s="242"/>
      <c r="N663" s="242"/>
      <c r="O663" s="179"/>
      <c r="P663" s="194"/>
      <c r="Q663" s="196"/>
      <c r="R663" s="196"/>
      <c r="S663" s="194"/>
      <c r="T663" s="196"/>
      <c r="U663" s="196"/>
      <c r="V663" s="194"/>
      <c r="W663" s="196"/>
      <c r="X663" s="196"/>
      <c r="Y663" s="194"/>
      <c r="Z663" s="196"/>
      <c r="AA663" s="196"/>
      <c r="AB663" s="194"/>
      <c r="AC663" s="196"/>
      <c r="AD663" s="196"/>
      <c r="AE663" s="194"/>
      <c r="AF663" s="196"/>
      <c r="AG663" s="196"/>
      <c r="BI663" s="196"/>
      <c r="BJ663" s="196"/>
      <c r="BK663" s="196"/>
      <c r="BL663" s="196"/>
      <c r="BM663" s="196"/>
      <c r="BN663" s="196"/>
      <c r="BO663" s="196"/>
      <c r="BP663" s="196"/>
      <c r="BQ663" s="196"/>
      <c r="CS663" s="179"/>
      <c r="CT663" s="196"/>
      <c r="CU663" s="196"/>
      <c r="CV663" s="196"/>
      <c r="CY663" s="196"/>
      <c r="CZ663" s="196"/>
      <c r="DA663" s="201">
        <f t="shared" si="36"/>
        <v>0</v>
      </c>
      <c r="DB663" s="221">
        <f t="shared" si="37"/>
        <v>0</v>
      </c>
      <c r="DC663" s="201">
        <f t="shared" si="38"/>
        <v>0</v>
      </c>
      <c r="DZ663" s="299"/>
      <c r="EA663" s="134" t="e">
        <v>#N/A</v>
      </c>
      <c r="EB663" s="130" t="e">
        <v>#N/A</v>
      </c>
      <c r="EC663" s="168" t="e">
        <v>#N/A</v>
      </c>
    </row>
    <row r="664" spans="1:133" x14ac:dyDescent="0.3">
      <c r="A664" s="247" t="s">
        <v>453</v>
      </c>
      <c r="B664" s="242" t="s">
        <v>3353</v>
      </c>
      <c r="C664" s="242"/>
      <c r="D664" s="242" t="s">
        <v>453</v>
      </c>
      <c r="E664" s="242"/>
      <c r="F664" s="242"/>
      <c r="G664" s="242"/>
      <c r="H664" s="242"/>
      <c r="I664" s="242"/>
      <c r="J664" s="242"/>
      <c r="K664" s="242"/>
      <c r="L664" s="242"/>
      <c r="M664" s="242"/>
      <c r="N664" s="242"/>
      <c r="O664" s="179"/>
      <c r="P664" s="194"/>
      <c r="Q664" s="196"/>
      <c r="R664" s="196"/>
      <c r="S664" s="194"/>
      <c r="T664" s="196"/>
      <c r="U664" s="196"/>
      <c r="V664" s="194"/>
      <c r="W664" s="196"/>
      <c r="X664" s="196"/>
      <c r="Y664" s="194"/>
      <c r="Z664" s="196"/>
      <c r="AA664" s="196"/>
      <c r="AB664" s="194"/>
      <c r="AC664" s="196"/>
      <c r="AD664" s="196"/>
      <c r="AE664" s="194"/>
      <c r="AF664" s="196"/>
      <c r="AG664" s="196"/>
      <c r="BI664" s="196"/>
      <c r="BJ664" s="196"/>
      <c r="BK664" s="196"/>
      <c r="BL664" s="196"/>
      <c r="BM664" s="196"/>
      <c r="BN664" s="196"/>
      <c r="BO664" s="196"/>
      <c r="BP664" s="196"/>
      <c r="BQ664" s="196"/>
      <c r="CS664" s="179"/>
      <c r="CT664" s="196"/>
      <c r="CU664" s="196"/>
      <c r="CV664" s="196"/>
      <c r="CY664" s="196"/>
      <c r="CZ664" s="196"/>
      <c r="DA664" s="201">
        <f t="shared" si="36"/>
        <v>0</v>
      </c>
      <c r="DB664" s="221">
        <f t="shared" si="37"/>
        <v>0</v>
      </c>
      <c r="DC664" s="201">
        <f t="shared" si="38"/>
        <v>0</v>
      </c>
      <c r="DZ664" s="299"/>
      <c r="EA664" s="134" t="e">
        <v>#N/A</v>
      </c>
      <c r="EB664" s="130" t="e">
        <v>#N/A</v>
      </c>
      <c r="EC664" s="168" t="e">
        <v>#N/A</v>
      </c>
    </row>
    <row r="665" spans="1:133" x14ac:dyDescent="0.3">
      <c r="A665" s="186" t="s">
        <v>453</v>
      </c>
      <c r="B665" s="194" t="s">
        <v>3354</v>
      </c>
      <c r="C665" s="194"/>
      <c r="D665" s="194" t="s">
        <v>453</v>
      </c>
      <c r="E665" s="194"/>
      <c r="F665" s="194"/>
      <c r="G665" s="194"/>
      <c r="H665" s="194"/>
      <c r="I665" s="194"/>
      <c r="J665" s="194"/>
      <c r="K665" s="194"/>
      <c r="L665" s="194"/>
      <c r="M665" s="194"/>
      <c r="N665" s="194"/>
      <c r="O665" s="179"/>
      <c r="P665" s="262"/>
      <c r="Q665" s="196"/>
      <c r="R665" s="196"/>
      <c r="S665" s="262"/>
      <c r="T665" s="196"/>
      <c r="U665" s="196"/>
      <c r="V665" s="194"/>
      <c r="W665" s="196"/>
      <c r="X665" s="196"/>
      <c r="Y665" s="194"/>
      <c r="Z665" s="196"/>
      <c r="AA665" s="196"/>
      <c r="AB665" s="194"/>
      <c r="AC665" s="196"/>
      <c r="AD665" s="196"/>
      <c r="AE665" s="194"/>
      <c r="AF665" s="196"/>
      <c r="AG665" s="196"/>
      <c r="BI665" s="196"/>
      <c r="BJ665" s="196"/>
      <c r="BK665" s="196"/>
      <c r="BL665" s="196"/>
      <c r="BM665" s="196"/>
      <c r="BN665" s="196"/>
      <c r="BO665" s="196"/>
      <c r="BP665" s="196"/>
      <c r="BQ665" s="196"/>
      <c r="CS665" s="179"/>
      <c r="CT665" s="196"/>
      <c r="CU665" s="196"/>
      <c r="CV665" s="196"/>
      <c r="CY665" s="196"/>
      <c r="CZ665" s="196"/>
      <c r="DA665" s="201">
        <f t="shared" si="36"/>
        <v>0</v>
      </c>
      <c r="DB665" s="221">
        <f t="shared" si="37"/>
        <v>0</v>
      </c>
      <c r="DC665" s="201">
        <f t="shared" si="38"/>
        <v>0</v>
      </c>
      <c r="DZ665" s="308"/>
      <c r="EA665" s="134" t="e">
        <v>#N/A</v>
      </c>
      <c r="EB665" s="130" t="e">
        <v>#N/A</v>
      </c>
      <c r="EC665" s="168" t="e">
        <v>#N/A</v>
      </c>
    </row>
    <row r="666" spans="1:133" x14ac:dyDescent="0.3">
      <c r="A666" s="242"/>
      <c r="B666" s="242" t="s">
        <v>3355</v>
      </c>
      <c r="C666" s="243">
        <v>1144082891</v>
      </c>
      <c r="D666" s="242" t="s">
        <v>3356</v>
      </c>
      <c r="E666" s="242" t="s">
        <v>292</v>
      </c>
      <c r="F666" s="242" t="s">
        <v>3357</v>
      </c>
      <c r="G666" s="244">
        <v>45825</v>
      </c>
      <c r="H666" s="245">
        <v>16383000</v>
      </c>
      <c r="I666" s="242" t="s">
        <v>294</v>
      </c>
      <c r="J666" s="244">
        <v>45825</v>
      </c>
      <c r="K666" s="244">
        <v>46007</v>
      </c>
      <c r="L666" s="242" t="s">
        <v>288</v>
      </c>
      <c r="M666" s="242" t="s">
        <v>288</v>
      </c>
      <c r="N666" s="242" t="s">
        <v>288</v>
      </c>
      <c r="O666" s="260">
        <v>7</v>
      </c>
      <c r="P666" s="245">
        <v>1274233</v>
      </c>
      <c r="Q666" s="325">
        <v>45825</v>
      </c>
      <c r="R666" s="190">
        <v>45838</v>
      </c>
      <c r="S666" s="245">
        <v>2730500</v>
      </c>
      <c r="T666" s="220">
        <v>45839</v>
      </c>
      <c r="U666" s="190">
        <v>45869</v>
      </c>
      <c r="V666" s="245">
        <v>2730500</v>
      </c>
      <c r="W666" s="190">
        <v>45870</v>
      </c>
      <c r="X666" s="190">
        <v>45900</v>
      </c>
      <c r="Y666" s="245">
        <v>2730500</v>
      </c>
      <c r="Z666" s="190">
        <v>45901</v>
      </c>
      <c r="AA666" s="190">
        <v>45930</v>
      </c>
      <c r="AB666" s="245">
        <v>2730500</v>
      </c>
      <c r="AC666" s="190">
        <v>45931</v>
      </c>
      <c r="AD666" s="190">
        <v>45961</v>
      </c>
      <c r="AE666" s="245">
        <v>2730500</v>
      </c>
      <c r="AF666" s="190">
        <v>45962</v>
      </c>
      <c r="AG666" s="190">
        <v>45991</v>
      </c>
      <c r="AH666" s="272">
        <v>1456267</v>
      </c>
      <c r="AI666" s="220">
        <v>45992</v>
      </c>
      <c r="AJ666" s="190">
        <v>46007</v>
      </c>
      <c r="BI666" s="195" t="s">
        <v>277</v>
      </c>
      <c r="BJ666" s="187" t="s">
        <v>1424</v>
      </c>
      <c r="BK666" s="187" t="s">
        <v>272</v>
      </c>
      <c r="BL666" s="189">
        <v>889</v>
      </c>
      <c r="BM666" s="190">
        <v>45770.622453703705</v>
      </c>
      <c r="BN666" s="208">
        <v>16383000</v>
      </c>
      <c r="BO666" s="203">
        <v>3446</v>
      </c>
      <c r="BP666" s="190">
        <v>45825</v>
      </c>
      <c r="BQ666" s="204">
        <v>16383000</v>
      </c>
      <c r="CS666" s="203" t="s">
        <v>3358</v>
      </c>
      <c r="CT666" s="198">
        <v>1144082891</v>
      </c>
      <c r="CU666" s="203">
        <v>735</v>
      </c>
      <c r="CV666" s="203" t="s">
        <v>1425</v>
      </c>
      <c r="CY666" s="192">
        <v>8211</v>
      </c>
      <c r="CZ666" s="192" t="s">
        <v>290</v>
      </c>
      <c r="DA666" s="201">
        <f t="shared" si="36"/>
        <v>16383000</v>
      </c>
      <c r="DB666" s="221">
        <f t="shared" si="37"/>
        <v>0</v>
      </c>
      <c r="DC666" s="201">
        <f t="shared" si="38"/>
        <v>0</v>
      </c>
      <c r="DZ666" s="310" t="s">
        <v>3359</v>
      </c>
      <c r="EA666" s="187"/>
      <c r="EB666" s="130">
        <v>52557118</v>
      </c>
      <c r="EC666" s="168">
        <v>46010</v>
      </c>
    </row>
    <row r="667" spans="1:133" x14ac:dyDescent="0.3">
      <c r="A667" s="242" t="s">
        <v>3360</v>
      </c>
      <c r="B667" s="242" t="s">
        <v>3361</v>
      </c>
      <c r="C667" s="243">
        <v>1120369935</v>
      </c>
      <c r="D667" s="242" t="s">
        <v>3362</v>
      </c>
      <c r="E667" s="242" t="s">
        <v>291</v>
      </c>
      <c r="F667" s="242" t="s">
        <v>375</v>
      </c>
      <c r="G667" s="244">
        <v>45825</v>
      </c>
      <c r="H667" s="245">
        <v>24832512</v>
      </c>
      <c r="I667" s="242" t="s">
        <v>1185</v>
      </c>
      <c r="J667" s="244">
        <v>45825</v>
      </c>
      <c r="K667" s="244">
        <v>46017</v>
      </c>
      <c r="L667" s="242" t="s">
        <v>288</v>
      </c>
      <c r="M667" s="242" t="s">
        <v>288</v>
      </c>
      <c r="N667" s="242" t="s">
        <v>288</v>
      </c>
      <c r="O667" s="260">
        <v>7</v>
      </c>
      <c r="P667" s="245">
        <v>1829764</v>
      </c>
      <c r="Q667" s="325">
        <v>45825</v>
      </c>
      <c r="R667" s="190">
        <v>45838</v>
      </c>
      <c r="S667" s="245">
        <v>3136738</v>
      </c>
      <c r="T667" s="220">
        <v>45839</v>
      </c>
      <c r="U667" s="190">
        <v>45862</v>
      </c>
      <c r="V667" s="245"/>
      <c r="W667" s="190">
        <v>45870</v>
      </c>
      <c r="X667" s="190">
        <v>45900</v>
      </c>
      <c r="Y667" s="245"/>
      <c r="Z667" s="190">
        <v>45901</v>
      </c>
      <c r="AA667" s="190">
        <v>45930</v>
      </c>
      <c r="AB667" s="245"/>
      <c r="AC667" s="190">
        <v>45931</v>
      </c>
      <c r="AD667" s="190">
        <v>45961</v>
      </c>
      <c r="AE667" s="245"/>
      <c r="AF667" s="190">
        <v>45962</v>
      </c>
      <c r="AG667" s="190">
        <v>45991</v>
      </c>
      <c r="AH667" s="272"/>
      <c r="AI667" s="220">
        <v>45992</v>
      </c>
      <c r="AJ667" s="190">
        <v>46017</v>
      </c>
      <c r="BI667" s="192" t="s">
        <v>278</v>
      </c>
      <c r="BJ667" s="187" t="s">
        <v>332</v>
      </c>
      <c r="BK667" s="192" t="s">
        <v>280</v>
      </c>
      <c r="BL667" s="189">
        <v>1393</v>
      </c>
      <c r="BM667" s="190">
        <v>45825.722905092596</v>
      </c>
      <c r="BN667" s="208">
        <v>24832512</v>
      </c>
      <c r="BO667" s="203">
        <v>3455</v>
      </c>
      <c r="BP667" s="190">
        <v>45825</v>
      </c>
      <c r="BQ667" s="204">
        <v>24832512</v>
      </c>
      <c r="CS667" s="203" t="s">
        <v>1186</v>
      </c>
      <c r="CT667" s="136">
        <v>1120369935</v>
      </c>
      <c r="CU667" s="203">
        <v>504</v>
      </c>
      <c r="CV667" s="203" t="s">
        <v>3363</v>
      </c>
      <c r="CY667" s="192">
        <v>7490</v>
      </c>
      <c r="CZ667" s="192" t="s">
        <v>290</v>
      </c>
      <c r="DA667" s="201">
        <f t="shared" si="36"/>
        <v>4966502</v>
      </c>
      <c r="DB667" s="221">
        <f t="shared" si="37"/>
        <v>19866010</v>
      </c>
      <c r="DC667" s="201">
        <f t="shared" si="38"/>
        <v>19866010</v>
      </c>
      <c r="DZ667" s="188" t="s">
        <v>3364</v>
      </c>
      <c r="EA667" s="187" t="s">
        <v>437</v>
      </c>
      <c r="EB667" s="130">
        <v>17346234</v>
      </c>
      <c r="EC667" s="168">
        <v>45888</v>
      </c>
    </row>
    <row r="668" spans="1:133" x14ac:dyDescent="0.3">
      <c r="A668" s="242"/>
      <c r="B668" s="242" t="s">
        <v>3365</v>
      </c>
      <c r="C668" s="243">
        <v>1095822674</v>
      </c>
      <c r="D668" s="242" t="s">
        <v>989</v>
      </c>
      <c r="E668" s="242" t="s">
        <v>291</v>
      </c>
      <c r="F668" s="242" t="s">
        <v>3366</v>
      </c>
      <c r="G668" s="244">
        <v>45825</v>
      </c>
      <c r="H668" s="245">
        <v>6489804</v>
      </c>
      <c r="I668" s="242" t="s">
        <v>1153</v>
      </c>
      <c r="J668" s="244">
        <v>45825</v>
      </c>
      <c r="K668" s="244">
        <v>45885</v>
      </c>
      <c r="L668" s="242" t="s">
        <v>288</v>
      </c>
      <c r="M668" s="242" t="s">
        <v>288</v>
      </c>
      <c r="N668" s="242" t="s">
        <v>288</v>
      </c>
      <c r="O668" s="260">
        <v>3</v>
      </c>
      <c r="P668" s="245">
        <v>1514288</v>
      </c>
      <c r="Q668" s="325">
        <v>45825</v>
      </c>
      <c r="R668" s="190">
        <v>45838</v>
      </c>
      <c r="S668" s="245">
        <v>3244902</v>
      </c>
      <c r="T668" s="220">
        <v>45839</v>
      </c>
      <c r="U668" s="190">
        <v>45869</v>
      </c>
      <c r="V668" s="131">
        <v>1730614</v>
      </c>
      <c r="W668" s="190">
        <v>45870</v>
      </c>
      <c r="X668" s="190">
        <v>45885</v>
      </c>
      <c r="Y668" s="194"/>
      <c r="Z668" s="190"/>
      <c r="AA668" s="190"/>
      <c r="AB668" s="194"/>
      <c r="AC668" s="190"/>
      <c r="AD668" s="190"/>
      <c r="AE668" s="194"/>
      <c r="AF668" s="190"/>
      <c r="AG668" s="190"/>
      <c r="AH668" s="247"/>
      <c r="AI668" s="220"/>
      <c r="AJ668" s="190"/>
      <c r="BI668" s="192" t="s">
        <v>703</v>
      </c>
      <c r="BJ668" s="185" t="s">
        <v>712</v>
      </c>
      <c r="BK668" s="185" t="s">
        <v>280</v>
      </c>
      <c r="BL668" s="189">
        <v>1325</v>
      </c>
      <c r="BM668" s="190">
        <v>45818.684861111113</v>
      </c>
      <c r="BN668" s="208">
        <v>6489804</v>
      </c>
      <c r="BO668" s="203">
        <v>3447</v>
      </c>
      <c r="BP668" s="190">
        <v>45825</v>
      </c>
      <c r="BQ668" s="204">
        <v>6489804</v>
      </c>
      <c r="CS668" s="203" t="s">
        <v>3367</v>
      </c>
      <c r="CT668" s="198">
        <v>1095822674</v>
      </c>
      <c r="CU668" s="203">
        <v>752</v>
      </c>
      <c r="CV668" s="203" t="s">
        <v>781</v>
      </c>
      <c r="CY668" s="192">
        <v>7490</v>
      </c>
      <c r="CZ668" s="192" t="s">
        <v>290</v>
      </c>
      <c r="DA668" s="201">
        <f t="shared" si="36"/>
        <v>6489804</v>
      </c>
      <c r="DB668" s="221">
        <f t="shared" si="37"/>
        <v>0</v>
      </c>
      <c r="DC668" s="201">
        <f t="shared" si="38"/>
        <v>0</v>
      </c>
      <c r="DZ668" s="188" t="s">
        <v>3368</v>
      </c>
      <c r="EA668" s="187"/>
      <c r="EB668" s="130">
        <v>30081676</v>
      </c>
      <c r="EC668" s="168">
        <v>45901</v>
      </c>
    </row>
    <row r="669" spans="1:133" x14ac:dyDescent="0.3">
      <c r="A669" s="276" t="s">
        <v>453</v>
      </c>
      <c r="B669" s="242" t="s">
        <v>3369</v>
      </c>
      <c r="C669" s="262"/>
      <c r="D669" s="276" t="s">
        <v>453</v>
      </c>
      <c r="E669" s="262"/>
      <c r="F669" s="262"/>
      <c r="G669" s="262"/>
      <c r="H669" s="282"/>
      <c r="I669" s="262"/>
      <c r="J669" s="262"/>
      <c r="K669" s="262"/>
      <c r="L669" s="262"/>
      <c r="M669" s="262"/>
      <c r="N669" s="262"/>
      <c r="O669" s="196"/>
      <c r="P669" s="194"/>
      <c r="Q669" s="196"/>
      <c r="R669" s="196"/>
      <c r="S669" s="194"/>
      <c r="T669" s="196"/>
      <c r="U669" s="196"/>
      <c r="V669" s="194"/>
      <c r="W669" s="196"/>
      <c r="X669" s="196"/>
      <c r="Y669" s="194"/>
      <c r="Z669" s="196"/>
      <c r="AA669" s="196"/>
      <c r="AB669" s="194"/>
      <c r="AC669" s="196"/>
      <c r="AD669" s="196"/>
      <c r="AE669" s="194"/>
      <c r="AF669" s="196"/>
      <c r="AG669" s="196"/>
      <c r="BI669" s="196"/>
      <c r="BJ669" s="196"/>
      <c r="BK669" s="196"/>
      <c r="BL669" s="196"/>
      <c r="BM669" s="196"/>
      <c r="BN669" s="196"/>
      <c r="BO669" s="196"/>
      <c r="BP669" s="196"/>
      <c r="BQ669" s="196"/>
      <c r="CS669" s="179"/>
      <c r="CT669" s="196"/>
      <c r="CU669" s="196"/>
      <c r="CV669" s="196"/>
      <c r="CY669" s="196"/>
      <c r="CZ669" s="196"/>
      <c r="DA669" s="201">
        <f t="shared" si="36"/>
        <v>0</v>
      </c>
      <c r="DB669" s="221">
        <f t="shared" si="37"/>
        <v>0</v>
      </c>
      <c r="DC669" s="201">
        <f t="shared" si="38"/>
        <v>0</v>
      </c>
      <c r="DZ669" s="299"/>
      <c r="EA669" s="134" t="e">
        <v>#N/A</v>
      </c>
      <c r="EB669" s="130" t="e">
        <v>#N/A</v>
      </c>
      <c r="EC669" s="168" t="e">
        <v>#N/A</v>
      </c>
    </row>
    <row r="670" spans="1:133" x14ac:dyDescent="0.3">
      <c r="A670" s="276" t="s">
        <v>453</v>
      </c>
      <c r="B670" s="242" t="s">
        <v>3370</v>
      </c>
      <c r="C670" s="262"/>
      <c r="D670" s="276" t="s">
        <v>453</v>
      </c>
      <c r="E670" s="262"/>
      <c r="F670" s="262"/>
      <c r="G670" s="262"/>
      <c r="H670" s="282"/>
      <c r="I670" s="262"/>
      <c r="J670" s="262"/>
      <c r="K670" s="262"/>
      <c r="L670" s="262"/>
      <c r="M670" s="262"/>
      <c r="N670" s="262"/>
      <c r="O670" s="196"/>
      <c r="P670" s="194"/>
      <c r="Q670" s="196"/>
      <c r="R670" s="196"/>
      <c r="S670" s="194"/>
      <c r="T670" s="196"/>
      <c r="U670" s="196"/>
      <c r="V670" s="194"/>
      <c r="W670" s="196"/>
      <c r="X670" s="196"/>
      <c r="Y670" s="194"/>
      <c r="Z670" s="196"/>
      <c r="AA670" s="196"/>
      <c r="AB670" s="194"/>
      <c r="AC670" s="196"/>
      <c r="AD670" s="196"/>
      <c r="AE670" s="194"/>
      <c r="AF670" s="196"/>
      <c r="AG670" s="196"/>
      <c r="BI670" s="196"/>
      <c r="BJ670" s="196"/>
      <c r="BK670" s="196"/>
      <c r="BL670" s="196"/>
      <c r="BM670" s="196"/>
      <c r="BN670" s="196"/>
      <c r="BO670" s="196"/>
      <c r="BP670" s="196"/>
      <c r="BQ670" s="196"/>
      <c r="CS670" s="179"/>
      <c r="CT670" s="196"/>
      <c r="CU670" s="196"/>
      <c r="CV670" s="196"/>
      <c r="CY670" s="196"/>
      <c r="CZ670" s="196"/>
      <c r="DA670" s="201">
        <f t="shared" si="36"/>
        <v>0</v>
      </c>
      <c r="DB670" s="221">
        <f t="shared" si="37"/>
        <v>0</v>
      </c>
      <c r="DC670" s="201">
        <f t="shared" si="38"/>
        <v>0</v>
      </c>
      <c r="DZ670" s="299"/>
      <c r="EA670" s="134" t="e">
        <v>#N/A</v>
      </c>
      <c r="EB670" s="130" t="e">
        <v>#N/A</v>
      </c>
      <c r="EC670" s="168" t="e">
        <v>#N/A</v>
      </c>
    </row>
    <row r="671" spans="1:133" x14ac:dyDescent="0.3">
      <c r="A671" s="276" t="s">
        <v>453</v>
      </c>
      <c r="B671" s="242" t="s">
        <v>3371</v>
      </c>
      <c r="C671" s="262"/>
      <c r="D671" s="276" t="s">
        <v>453</v>
      </c>
      <c r="E671" s="262"/>
      <c r="F671" s="262"/>
      <c r="G671" s="262"/>
      <c r="H671" s="282"/>
      <c r="I671" s="262"/>
      <c r="J671" s="262"/>
      <c r="K671" s="262"/>
      <c r="L671" s="262"/>
      <c r="M671" s="262"/>
      <c r="N671" s="262"/>
      <c r="O671" s="196"/>
      <c r="P671" s="194"/>
      <c r="Q671" s="196"/>
      <c r="R671" s="196"/>
      <c r="S671" s="194"/>
      <c r="T671" s="196"/>
      <c r="U671" s="196"/>
      <c r="V671" s="194"/>
      <c r="W671" s="196"/>
      <c r="X671" s="196"/>
      <c r="Y671" s="194"/>
      <c r="Z671" s="196"/>
      <c r="AA671" s="196"/>
      <c r="AB671" s="194"/>
      <c r="AC671" s="196"/>
      <c r="AD671" s="196"/>
      <c r="AE671" s="194"/>
      <c r="AF671" s="196"/>
      <c r="AG671" s="196"/>
      <c r="BI671" s="196"/>
      <c r="BJ671" s="196"/>
      <c r="BK671" s="196"/>
      <c r="BL671" s="196"/>
      <c r="BM671" s="196"/>
      <c r="BN671" s="196"/>
      <c r="BO671" s="196"/>
      <c r="BP671" s="196"/>
      <c r="BQ671" s="196"/>
      <c r="CS671" s="179"/>
      <c r="CT671" s="196"/>
      <c r="CU671" s="196"/>
      <c r="CV671" s="196"/>
      <c r="CY671" s="196"/>
      <c r="CZ671" s="196"/>
      <c r="DA671" s="201">
        <f t="shared" si="36"/>
        <v>0</v>
      </c>
      <c r="DB671" s="221">
        <f t="shared" si="37"/>
        <v>0</v>
      </c>
      <c r="DC671" s="201">
        <f t="shared" si="38"/>
        <v>0</v>
      </c>
      <c r="DZ671" s="299"/>
      <c r="EA671" s="134" t="e">
        <v>#N/A</v>
      </c>
      <c r="EB671" s="130" t="e">
        <v>#N/A</v>
      </c>
      <c r="EC671" s="168" t="e">
        <v>#N/A</v>
      </c>
    </row>
    <row r="672" spans="1:133" x14ac:dyDescent="0.3">
      <c r="A672" s="276" t="s">
        <v>453</v>
      </c>
      <c r="B672" s="242" t="s">
        <v>3372</v>
      </c>
      <c r="C672" s="262"/>
      <c r="D672" s="276" t="s">
        <v>453</v>
      </c>
      <c r="E672" s="262"/>
      <c r="F672" s="262"/>
      <c r="G672" s="262"/>
      <c r="H672" s="282"/>
      <c r="I672" s="262"/>
      <c r="J672" s="262"/>
      <c r="K672" s="262"/>
      <c r="L672" s="262"/>
      <c r="M672" s="262"/>
      <c r="N672" s="262"/>
      <c r="O672" s="196"/>
      <c r="P672" s="194"/>
      <c r="Q672" s="196"/>
      <c r="R672" s="196"/>
      <c r="S672" s="194"/>
      <c r="T672" s="196"/>
      <c r="U672" s="196"/>
      <c r="V672" s="194"/>
      <c r="W672" s="196"/>
      <c r="X672" s="196"/>
      <c r="Y672" s="194"/>
      <c r="Z672" s="196"/>
      <c r="AA672" s="196"/>
      <c r="AB672" s="194"/>
      <c r="AC672" s="196"/>
      <c r="AD672" s="196"/>
      <c r="AE672" s="194"/>
      <c r="AF672" s="196"/>
      <c r="AG672" s="196"/>
      <c r="BI672" s="196"/>
      <c r="BJ672" s="196"/>
      <c r="BK672" s="196"/>
      <c r="BL672" s="196"/>
      <c r="BM672" s="196"/>
      <c r="BN672" s="196"/>
      <c r="BO672" s="196"/>
      <c r="BP672" s="196"/>
      <c r="BQ672" s="196"/>
      <c r="CS672" s="179"/>
      <c r="CT672" s="196"/>
      <c r="CU672" s="196"/>
      <c r="CV672" s="196"/>
      <c r="CY672" s="196"/>
      <c r="CZ672" s="196"/>
      <c r="DA672" s="201">
        <f t="shared" si="36"/>
        <v>0</v>
      </c>
      <c r="DB672" s="221">
        <f t="shared" si="37"/>
        <v>0</v>
      </c>
      <c r="DC672" s="201">
        <f t="shared" si="38"/>
        <v>0</v>
      </c>
      <c r="DZ672" s="299"/>
      <c r="EA672" s="134" t="e">
        <v>#N/A</v>
      </c>
      <c r="EB672" s="130" t="e">
        <v>#N/A</v>
      </c>
      <c r="EC672" s="168" t="e">
        <v>#N/A</v>
      </c>
    </row>
    <row r="673" spans="1:133" x14ac:dyDescent="0.3">
      <c r="A673" s="276" t="s">
        <v>453</v>
      </c>
      <c r="B673" s="242" t="s">
        <v>3373</v>
      </c>
      <c r="C673" s="262"/>
      <c r="D673" s="276" t="s">
        <v>453</v>
      </c>
      <c r="E673" s="262"/>
      <c r="F673" s="262"/>
      <c r="G673" s="262"/>
      <c r="H673" s="282"/>
      <c r="I673" s="262"/>
      <c r="J673" s="262"/>
      <c r="K673" s="262"/>
      <c r="L673" s="262"/>
      <c r="M673" s="262"/>
      <c r="N673" s="262"/>
      <c r="O673" s="196"/>
      <c r="P673" s="194"/>
      <c r="Q673" s="196"/>
      <c r="R673" s="196"/>
      <c r="S673" s="194"/>
      <c r="T673" s="196"/>
      <c r="U673" s="196"/>
      <c r="V673" s="194"/>
      <c r="W673" s="196"/>
      <c r="X673" s="196"/>
      <c r="Y673" s="194"/>
      <c r="Z673" s="196"/>
      <c r="AA673" s="196"/>
      <c r="AB673" s="194"/>
      <c r="AC673" s="196"/>
      <c r="AD673" s="196"/>
      <c r="AE673" s="194"/>
      <c r="AF673" s="196"/>
      <c r="AG673" s="196"/>
      <c r="BI673" s="196"/>
      <c r="BJ673" s="196"/>
      <c r="BK673" s="196"/>
      <c r="BL673" s="196"/>
      <c r="BM673" s="196"/>
      <c r="BN673" s="196"/>
      <c r="BO673" s="196"/>
      <c r="BP673" s="196"/>
      <c r="BQ673" s="196"/>
      <c r="CS673" s="179"/>
      <c r="CT673" s="196"/>
      <c r="CU673" s="196"/>
      <c r="CV673" s="196"/>
      <c r="CY673" s="196"/>
      <c r="CZ673" s="196"/>
      <c r="DA673" s="201">
        <f t="shared" si="36"/>
        <v>0</v>
      </c>
      <c r="DB673" s="221">
        <f t="shared" si="37"/>
        <v>0</v>
      </c>
      <c r="DC673" s="201">
        <f t="shared" si="38"/>
        <v>0</v>
      </c>
      <c r="DZ673" s="299"/>
      <c r="EA673" s="134" t="e">
        <v>#N/A</v>
      </c>
      <c r="EB673" s="130" t="e">
        <v>#N/A</v>
      </c>
      <c r="EC673" s="168" t="e">
        <v>#N/A</v>
      </c>
    </row>
    <row r="674" spans="1:133" x14ac:dyDescent="0.3">
      <c r="A674" s="276" t="s">
        <v>453</v>
      </c>
      <c r="B674" s="242" t="s">
        <v>3374</v>
      </c>
      <c r="C674" s="262"/>
      <c r="D674" s="276" t="s">
        <v>453</v>
      </c>
      <c r="E674" s="262"/>
      <c r="F674" s="262"/>
      <c r="G674" s="262"/>
      <c r="H674" s="282"/>
      <c r="I674" s="262"/>
      <c r="J674" s="262"/>
      <c r="K674" s="262"/>
      <c r="L674" s="262"/>
      <c r="M674" s="262"/>
      <c r="N674" s="262"/>
      <c r="O674" s="196"/>
      <c r="P674" s="194"/>
      <c r="Q674" s="196"/>
      <c r="R674" s="196"/>
      <c r="S674" s="194"/>
      <c r="T674" s="196"/>
      <c r="U674" s="196"/>
      <c r="V674" s="194"/>
      <c r="W674" s="196"/>
      <c r="X674" s="196"/>
      <c r="Y674" s="194"/>
      <c r="Z674" s="196"/>
      <c r="AA674" s="196"/>
      <c r="AB674" s="194"/>
      <c r="AC674" s="196"/>
      <c r="AD674" s="196"/>
      <c r="AE674" s="194"/>
      <c r="AF674" s="196"/>
      <c r="AG674" s="196"/>
      <c r="BI674" s="196"/>
      <c r="BJ674" s="196"/>
      <c r="BK674" s="196"/>
      <c r="BL674" s="196"/>
      <c r="BM674" s="196"/>
      <c r="BN674" s="196"/>
      <c r="BO674" s="196"/>
      <c r="BP674" s="196"/>
      <c r="BQ674" s="196"/>
      <c r="CS674" s="179"/>
      <c r="CT674" s="196"/>
      <c r="CU674" s="196"/>
      <c r="CV674" s="196"/>
      <c r="CY674" s="196"/>
      <c r="CZ674" s="196"/>
      <c r="DA674" s="201">
        <f t="shared" si="36"/>
        <v>0</v>
      </c>
      <c r="DB674" s="221">
        <f t="shared" si="37"/>
        <v>0</v>
      </c>
      <c r="DC674" s="201">
        <f t="shared" si="38"/>
        <v>0</v>
      </c>
      <c r="DZ674" s="299"/>
      <c r="EA674" s="134" t="e">
        <v>#N/A</v>
      </c>
      <c r="EB674" s="130" t="e">
        <v>#N/A</v>
      </c>
      <c r="EC674" s="168" t="e">
        <v>#N/A</v>
      </c>
    </row>
    <row r="675" spans="1:133" x14ac:dyDescent="0.3">
      <c r="A675" s="276" t="s">
        <v>453</v>
      </c>
      <c r="B675" s="242" t="s">
        <v>3375</v>
      </c>
      <c r="C675" s="262"/>
      <c r="D675" s="276" t="s">
        <v>453</v>
      </c>
      <c r="E675" s="262"/>
      <c r="F675" s="262"/>
      <c r="G675" s="262"/>
      <c r="H675" s="282"/>
      <c r="I675" s="262"/>
      <c r="J675" s="262"/>
      <c r="K675" s="262"/>
      <c r="L675" s="262"/>
      <c r="M675" s="262"/>
      <c r="N675" s="262"/>
      <c r="O675" s="196"/>
      <c r="P675" s="194"/>
      <c r="Q675" s="196"/>
      <c r="R675" s="196"/>
      <c r="S675" s="194"/>
      <c r="T675" s="196"/>
      <c r="U675" s="196"/>
      <c r="V675" s="194"/>
      <c r="W675" s="196"/>
      <c r="X675" s="196"/>
      <c r="Y675" s="194"/>
      <c r="Z675" s="196"/>
      <c r="AA675" s="196"/>
      <c r="AB675" s="194"/>
      <c r="AC675" s="196"/>
      <c r="AD675" s="196"/>
      <c r="AE675" s="194"/>
      <c r="AF675" s="196"/>
      <c r="AG675" s="196"/>
      <c r="BI675" s="196"/>
      <c r="BJ675" s="196"/>
      <c r="BK675" s="196"/>
      <c r="BL675" s="196"/>
      <c r="BM675" s="196"/>
      <c r="BN675" s="196"/>
      <c r="BO675" s="196"/>
      <c r="BP675" s="196"/>
      <c r="BQ675" s="196"/>
      <c r="CS675" s="179"/>
      <c r="CT675" s="196"/>
      <c r="CU675" s="196"/>
      <c r="CV675" s="196"/>
      <c r="CY675" s="196"/>
      <c r="CZ675" s="196"/>
      <c r="DA675" s="201">
        <f t="shared" si="36"/>
        <v>0</v>
      </c>
      <c r="DB675" s="221">
        <f t="shared" si="37"/>
        <v>0</v>
      </c>
      <c r="DC675" s="201">
        <f t="shared" si="38"/>
        <v>0</v>
      </c>
      <c r="DZ675" s="299"/>
      <c r="EA675" s="134" t="e">
        <v>#N/A</v>
      </c>
      <c r="EB675" s="130" t="e">
        <v>#N/A</v>
      </c>
      <c r="EC675" s="168" t="e">
        <v>#N/A</v>
      </c>
    </row>
    <row r="676" spans="1:133" x14ac:dyDescent="0.3">
      <c r="A676" s="276" t="s">
        <v>453</v>
      </c>
      <c r="B676" s="242" t="s">
        <v>3376</v>
      </c>
      <c r="C676" s="262"/>
      <c r="D676" s="276" t="s">
        <v>453</v>
      </c>
      <c r="E676" s="262"/>
      <c r="F676" s="262"/>
      <c r="G676" s="262"/>
      <c r="H676" s="282"/>
      <c r="I676" s="262"/>
      <c r="J676" s="262"/>
      <c r="K676" s="262"/>
      <c r="L676" s="262"/>
      <c r="M676" s="262"/>
      <c r="N676" s="262"/>
      <c r="O676" s="196"/>
      <c r="P676" s="194"/>
      <c r="Q676" s="196"/>
      <c r="R676" s="196"/>
      <c r="S676" s="194"/>
      <c r="T676" s="196"/>
      <c r="U676" s="196"/>
      <c r="V676" s="194"/>
      <c r="W676" s="196"/>
      <c r="X676" s="196"/>
      <c r="Y676" s="194"/>
      <c r="Z676" s="196"/>
      <c r="AA676" s="196"/>
      <c r="AB676" s="194"/>
      <c r="AC676" s="196"/>
      <c r="AD676" s="196"/>
      <c r="AE676" s="194"/>
      <c r="AF676" s="196"/>
      <c r="AG676" s="196"/>
      <c r="BI676" s="196"/>
      <c r="BJ676" s="196"/>
      <c r="BK676" s="196"/>
      <c r="BL676" s="196"/>
      <c r="BM676" s="196"/>
      <c r="BN676" s="196"/>
      <c r="BO676" s="196"/>
      <c r="BP676" s="196"/>
      <c r="BQ676" s="196"/>
      <c r="CS676" s="179"/>
      <c r="CT676" s="196"/>
      <c r="CU676" s="196"/>
      <c r="CV676" s="196"/>
      <c r="CY676" s="196"/>
      <c r="CZ676" s="196"/>
      <c r="DA676" s="201">
        <f t="shared" si="36"/>
        <v>0</v>
      </c>
      <c r="DB676" s="221">
        <f t="shared" si="37"/>
        <v>0</v>
      </c>
      <c r="DC676" s="201">
        <f t="shared" si="38"/>
        <v>0</v>
      </c>
      <c r="DZ676" s="299"/>
      <c r="EA676" s="134" t="e">
        <v>#N/A</v>
      </c>
      <c r="EB676" s="130" t="e">
        <v>#N/A</v>
      </c>
      <c r="EC676" s="168" t="e">
        <v>#N/A</v>
      </c>
    </row>
    <row r="677" spans="1:133" x14ac:dyDescent="0.3">
      <c r="A677" s="276" t="s">
        <v>453</v>
      </c>
      <c r="B677" s="242" t="s">
        <v>3377</v>
      </c>
      <c r="C677" s="262"/>
      <c r="D677" s="276" t="s">
        <v>453</v>
      </c>
      <c r="E677" s="262"/>
      <c r="F677" s="262"/>
      <c r="G677" s="262"/>
      <c r="H677" s="282"/>
      <c r="I677" s="262"/>
      <c r="J677" s="262"/>
      <c r="K677" s="262"/>
      <c r="L677" s="262"/>
      <c r="M677" s="262"/>
      <c r="N677" s="262"/>
      <c r="O677" s="196"/>
      <c r="P677" s="194"/>
      <c r="Q677" s="196"/>
      <c r="R677" s="196"/>
      <c r="S677" s="194"/>
      <c r="T677" s="196"/>
      <c r="U677" s="196"/>
      <c r="V677" s="194"/>
      <c r="W677" s="196"/>
      <c r="X677" s="196"/>
      <c r="Y677" s="194"/>
      <c r="Z677" s="196"/>
      <c r="AA677" s="196"/>
      <c r="AB677" s="194"/>
      <c r="AC677" s="196"/>
      <c r="AD677" s="196"/>
      <c r="AE677" s="194"/>
      <c r="AF677" s="196"/>
      <c r="AG677" s="196"/>
      <c r="BI677" s="196"/>
      <c r="BJ677" s="196"/>
      <c r="BK677" s="196"/>
      <c r="BL677" s="196"/>
      <c r="BM677" s="196"/>
      <c r="BN677" s="196"/>
      <c r="BO677" s="196"/>
      <c r="BP677" s="196"/>
      <c r="BQ677" s="196"/>
      <c r="CS677" s="179"/>
      <c r="CT677" s="196"/>
      <c r="CU677" s="196"/>
      <c r="CV677" s="196"/>
      <c r="CY677" s="196"/>
      <c r="CZ677" s="196"/>
      <c r="DA677" s="201">
        <f t="shared" si="36"/>
        <v>0</v>
      </c>
      <c r="DB677" s="221">
        <f t="shared" si="37"/>
        <v>0</v>
      </c>
      <c r="DC677" s="201">
        <f t="shared" si="38"/>
        <v>0</v>
      </c>
      <c r="DZ677" s="299"/>
      <c r="EA677" s="134" t="e">
        <v>#N/A</v>
      </c>
      <c r="EB677" s="130" t="e">
        <v>#N/A</v>
      </c>
      <c r="EC677" s="168" t="e">
        <v>#N/A</v>
      </c>
    </row>
    <row r="678" spans="1:133" x14ac:dyDescent="0.3">
      <c r="A678" s="276" t="s">
        <v>453</v>
      </c>
      <c r="B678" s="242" t="s">
        <v>3378</v>
      </c>
      <c r="C678" s="262"/>
      <c r="D678" s="276" t="s">
        <v>453</v>
      </c>
      <c r="E678" s="262"/>
      <c r="F678" s="262"/>
      <c r="G678" s="262"/>
      <c r="H678" s="282"/>
      <c r="I678" s="262"/>
      <c r="J678" s="262"/>
      <c r="K678" s="262"/>
      <c r="L678" s="262"/>
      <c r="M678" s="262"/>
      <c r="N678" s="262"/>
      <c r="O678" s="196"/>
      <c r="P678" s="194"/>
      <c r="Q678" s="196"/>
      <c r="R678" s="196"/>
      <c r="S678" s="194"/>
      <c r="T678" s="196"/>
      <c r="U678" s="196"/>
      <c r="V678" s="194"/>
      <c r="W678" s="196"/>
      <c r="X678" s="196"/>
      <c r="Y678" s="194"/>
      <c r="Z678" s="196"/>
      <c r="AA678" s="196"/>
      <c r="AB678" s="194"/>
      <c r="AC678" s="196"/>
      <c r="AD678" s="196"/>
      <c r="AE678" s="194"/>
      <c r="AF678" s="196"/>
      <c r="AG678" s="196"/>
      <c r="BI678" s="196"/>
      <c r="BJ678" s="196"/>
      <c r="BK678" s="196"/>
      <c r="BL678" s="196"/>
      <c r="BM678" s="196"/>
      <c r="BN678" s="196"/>
      <c r="BO678" s="196"/>
      <c r="BP678" s="196"/>
      <c r="BQ678" s="196"/>
      <c r="CS678" s="179"/>
      <c r="CT678" s="196"/>
      <c r="CU678" s="196"/>
      <c r="CV678" s="196"/>
      <c r="CY678" s="196"/>
      <c r="CZ678" s="196"/>
      <c r="DA678" s="201">
        <f t="shared" si="36"/>
        <v>0</v>
      </c>
      <c r="DB678" s="221">
        <f t="shared" si="37"/>
        <v>0</v>
      </c>
      <c r="DC678" s="201">
        <f t="shared" si="38"/>
        <v>0</v>
      </c>
      <c r="DZ678" s="299"/>
      <c r="EA678" s="134" t="e">
        <v>#N/A</v>
      </c>
      <c r="EB678" s="130" t="e">
        <v>#N/A</v>
      </c>
      <c r="EC678" s="168" t="e">
        <v>#N/A</v>
      </c>
    </row>
    <row r="679" spans="1:133" x14ac:dyDescent="0.3">
      <c r="A679" s="276" t="s">
        <v>453</v>
      </c>
      <c r="B679" s="242" t="s">
        <v>3379</v>
      </c>
      <c r="C679" s="262"/>
      <c r="D679" s="276" t="s">
        <v>453</v>
      </c>
      <c r="E679" s="262"/>
      <c r="F679" s="262"/>
      <c r="G679" s="262"/>
      <c r="H679" s="282"/>
      <c r="I679" s="262"/>
      <c r="J679" s="262"/>
      <c r="K679" s="262"/>
      <c r="L679" s="262"/>
      <c r="M679" s="262"/>
      <c r="N679" s="262"/>
      <c r="O679" s="196"/>
      <c r="P679" s="194"/>
      <c r="Q679" s="196"/>
      <c r="R679" s="196"/>
      <c r="S679" s="194"/>
      <c r="T679" s="196"/>
      <c r="U679" s="196"/>
      <c r="V679" s="194"/>
      <c r="W679" s="196"/>
      <c r="X679" s="196"/>
      <c r="Y679" s="194"/>
      <c r="Z679" s="196"/>
      <c r="AA679" s="196"/>
      <c r="AB679" s="194"/>
      <c r="AC679" s="196"/>
      <c r="AD679" s="196"/>
      <c r="AE679" s="194"/>
      <c r="AF679" s="196"/>
      <c r="AG679" s="196"/>
      <c r="BI679" s="196"/>
      <c r="BJ679" s="196"/>
      <c r="BK679" s="196"/>
      <c r="BL679" s="196"/>
      <c r="BM679" s="196"/>
      <c r="BN679" s="196"/>
      <c r="BO679" s="196"/>
      <c r="BP679" s="196"/>
      <c r="BQ679" s="196"/>
      <c r="CS679" s="179"/>
      <c r="CT679" s="196"/>
      <c r="CU679" s="196"/>
      <c r="CV679" s="196"/>
      <c r="CY679" s="196"/>
      <c r="CZ679" s="196"/>
      <c r="DA679" s="201">
        <f t="shared" si="36"/>
        <v>0</v>
      </c>
      <c r="DB679" s="221">
        <f t="shared" si="37"/>
        <v>0</v>
      </c>
      <c r="DC679" s="201">
        <f t="shared" si="38"/>
        <v>0</v>
      </c>
      <c r="DZ679" s="299"/>
      <c r="EA679" s="134" t="e">
        <v>#N/A</v>
      </c>
      <c r="EB679" s="130" t="e">
        <v>#N/A</v>
      </c>
      <c r="EC679" s="168" t="e">
        <v>#N/A</v>
      </c>
    </row>
    <row r="680" spans="1:133" x14ac:dyDescent="0.3">
      <c r="A680" s="276" t="s">
        <v>453</v>
      </c>
      <c r="B680" s="242" t="s">
        <v>3380</v>
      </c>
      <c r="C680" s="262"/>
      <c r="D680" s="276" t="s">
        <v>453</v>
      </c>
      <c r="E680" s="262"/>
      <c r="F680" s="262"/>
      <c r="G680" s="262"/>
      <c r="H680" s="282"/>
      <c r="I680" s="262"/>
      <c r="J680" s="262"/>
      <c r="K680" s="262"/>
      <c r="L680" s="262"/>
      <c r="M680" s="262"/>
      <c r="N680" s="262"/>
      <c r="O680" s="196"/>
      <c r="P680" s="194"/>
      <c r="Q680" s="196"/>
      <c r="R680" s="196"/>
      <c r="S680" s="194"/>
      <c r="T680" s="196"/>
      <c r="U680" s="196"/>
      <c r="V680" s="194"/>
      <c r="W680" s="196"/>
      <c r="X680" s="196"/>
      <c r="Y680" s="194"/>
      <c r="Z680" s="196"/>
      <c r="AA680" s="196"/>
      <c r="AB680" s="194"/>
      <c r="AC680" s="196"/>
      <c r="AD680" s="196"/>
      <c r="AE680" s="194"/>
      <c r="AF680" s="196"/>
      <c r="AG680" s="196"/>
      <c r="BI680" s="196"/>
      <c r="BJ680" s="196"/>
      <c r="BK680" s="196"/>
      <c r="BL680" s="196"/>
      <c r="BM680" s="196"/>
      <c r="BN680" s="196"/>
      <c r="BO680" s="196"/>
      <c r="BP680" s="196"/>
      <c r="BQ680" s="196"/>
      <c r="CS680" s="179"/>
      <c r="CT680" s="196"/>
      <c r="CU680" s="196"/>
      <c r="CV680" s="196"/>
      <c r="CY680" s="196"/>
      <c r="CZ680" s="196"/>
      <c r="DA680" s="201">
        <f t="shared" si="36"/>
        <v>0</v>
      </c>
      <c r="DB680" s="221">
        <f t="shared" si="37"/>
        <v>0</v>
      </c>
      <c r="DC680" s="201">
        <f t="shared" si="38"/>
        <v>0</v>
      </c>
      <c r="DZ680" s="299"/>
      <c r="EA680" s="134" t="e">
        <v>#N/A</v>
      </c>
      <c r="EB680" s="130" t="e">
        <v>#N/A</v>
      </c>
      <c r="EC680" s="168" t="e">
        <v>#N/A</v>
      </c>
    </row>
    <row r="681" spans="1:133" x14ac:dyDescent="0.3">
      <c r="A681" s="276" t="s">
        <v>453</v>
      </c>
      <c r="B681" s="242" t="s">
        <v>3381</v>
      </c>
      <c r="C681" s="262"/>
      <c r="D681" s="276" t="s">
        <v>453</v>
      </c>
      <c r="E681" s="262"/>
      <c r="F681" s="262"/>
      <c r="G681" s="262"/>
      <c r="H681" s="282"/>
      <c r="I681" s="262"/>
      <c r="J681" s="262"/>
      <c r="K681" s="262"/>
      <c r="L681" s="262"/>
      <c r="M681" s="262"/>
      <c r="N681" s="262"/>
      <c r="O681" s="196"/>
      <c r="P681" s="194"/>
      <c r="Q681" s="196"/>
      <c r="R681" s="196"/>
      <c r="S681" s="194"/>
      <c r="T681" s="196"/>
      <c r="U681" s="196"/>
      <c r="V681" s="194"/>
      <c r="W681" s="196"/>
      <c r="X681" s="196"/>
      <c r="Y681" s="194"/>
      <c r="Z681" s="196"/>
      <c r="AA681" s="196"/>
      <c r="AB681" s="194"/>
      <c r="AC681" s="196"/>
      <c r="AD681" s="196"/>
      <c r="AE681" s="194"/>
      <c r="AF681" s="196"/>
      <c r="AG681" s="196"/>
      <c r="BI681" s="196"/>
      <c r="BJ681" s="196"/>
      <c r="BK681" s="196"/>
      <c r="BL681" s="196"/>
      <c r="BM681" s="196"/>
      <c r="BN681" s="196"/>
      <c r="BO681" s="196"/>
      <c r="BP681" s="196"/>
      <c r="BQ681" s="196"/>
      <c r="CS681" s="179"/>
      <c r="CT681" s="196"/>
      <c r="CU681" s="196"/>
      <c r="CV681" s="196"/>
      <c r="CY681" s="196"/>
      <c r="CZ681" s="196"/>
      <c r="DA681" s="201">
        <f t="shared" si="36"/>
        <v>0</v>
      </c>
      <c r="DB681" s="221">
        <f t="shared" si="37"/>
        <v>0</v>
      </c>
      <c r="DC681" s="201">
        <f t="shared" si="38"/>
        <v>0</v>
      </c>
      <c r="DZ681" s="299"/>
      <c r="EA681" s="134" t="e">
        <v>#N/A</v>
      </c>
      <c r="EB681" s="130" t="e">
        <v>#N/A</v>
      </c>
      <c r="EC681" s="168" t="e">
        <v>#N/A</v>
      </c>
    </row>
    <row r="682" spans="1:133" x14ac:dyDescent="0.3">
      <c r="A682" s="276" t="s">
        <v>453</v>
      </c>
      <c r="B682" s="242" t="s">
        <v>3382</v>
      </c>
      <c r="C682" s="262"/>
      <c r="D682" s="276" t="s">
        <v>453</v>
      </c>
      <c r="E682" s="262"/>
      <c r="F682" s="262"/>
      <c r="G682" s="262"/>
      <c r="H682" s="282"/>
      <c r="I682" s="262"/>
      <c r="J682" s="262"/>
      <c r="K682" s="262"/>
      <c r="L682" s="262"/>
      <c r="M682" s="262"/>
      <c r="N682" s="262"/>
      <c r="O682" s="196"/>
      <c r="P682" s="194"/>
      <c r="Q682" s="196"/>
      <c r="R682" s="196"/>
      <c r="S682" s="194"/>
      <c r="T682" s="196"/>
      <c r="U682" s="196"/>
      <c r="V682" s="194"/>
      <c r="W682" s="196"/>
      <c r="X682" s="196"/>
      <c r="Y682" s="194"/>
      <c r="Z682" s="196"/>
      <c r="AA682" s="196"/>
      <c r="AB682" s="194"/>
      <c r="AC682" s="196"/>
      <c r="AD682" s="196"/>
      <c r="AE682" s="194"/>
      <c r="AF682" s="196"/>
      <c r="AG682" s="196"/>
      <c r="BI682" s="196"/>
      <c r="BJ682" s="196"/>
      <c r="BK682" s="196"/>
      <c r="BL682" s="196"/>
      <c r="BM682" s="196"/>
      <c r="BN682" s="196"/>
      <c r="BO682" s="196"/>
      <c r="BP682" s="196"/>
      <c r="BQ682" s="196"/>
      <c r="CS682" s="179"/>
      <c r="CT682" s="196"/>
      <c r="CU682" s="196"/>
      <c r="CV682" s="196"/>
      <c r="CY682" s="196"/>
      <c r="CZ682" s="196"/>
      <c r="DA682" s="201">
        <f t="shared" si="36"/>
        <v>0</v>
      </c>
      <c r="DB682" s="221">
        <f t="shared" si="37"/>
        <v>0</v>
      </c>
      <c r="DC682" s="201">
        <f t="shared" si="38"/>
        <v>0</v>
      </c>
      <c r="DZ682" s="299"/>
      <c r="EA682" s="134" t="e">
        <v>#N/A</v>
      </c>
      <c r="EB682" s="130" t="e">
        <v>#N/A</v>
      </c>
      <c r="EC682" s="168" t="e">
        <v>#N/A</v>
      </c>
    </row>
    <row r="683" spans="1:133" x14ac:dyDescent="0.3">
      <c r="A683" s="276" t="s">
        <v>453</v>
      </c>
      <c r="B683" s="242" t="s">
        <v>3383</v>
      </c>
      <c r="C683" s="262"/>
      <c r="D683" s="276" t="s">
        <v>453</v>
      </c>
      <c r="E683" s="262"/>
      <c r="F683" s="262"/>
      <c r="G683" s="262"/>
      <c r="H683" s="282"/>
      <c r="I683" s="262"/>
      <c r="J683" s="262"/>
      <c r="K683" s="262"/>
      <c r="L683" s="262"/>
      <c r="M683" s="262"/>
      <c r="N683" s="262"/>
      <c r="O683" s="196"/>
      <c r="P683" s="194"/>
      <c r="Q683" s="196"/>
      <c r="R683" s="196"/>
      <c r="S683" s="194"/>
      <c r="T683" s="196"/>
      <c r="U683" s="196"/>
      <c r="V683" s="194"/>
      <c r="W683" s="196"/>
      <c r="X683" s="196"/>
      <c r="Y683" s="194"/>
      <c r="Z683" s="196"/>
      <c r="AA683" s="196"/>
      <c r="AB683" s="194"/>
      <c r="AC683" s="196"/>
      <c r="AD683" s="196"/>
      <c r="AE683" s="194"/>
      <c r="AF683" s="196"/>
      <c r="AG683" s="196"/>
      <c r="BI683" s="196"/>
      <c r="BJ683" s="196"/>
      <c r="BK683" s="196"/>
      <c r="BL683" s="196"/>
      <c r="BM683" s="196"/>
      <c r="BN683" s="196"/>
      <c r="BO683" s="196"/>
      <c r="BP683" s="196"/>
      <c r="BQ683" s="196"/>
      <c r="CS683" s="179"/>
      <c r="CT683" s="196"/>
      <c r="CU683" s="196"/>
      <c r="CV683" s="196"/>
      <c r="CY683" s="196"/>
      <c r="CZ683" s="196"/>
      <c r="DA683" s="201">
        <f t="shared" si="36"/>
        <v>0</v>
      </c>
      <c r="DB683" s="221">
        <f t="shared" si="37"/>
        <v>0</v>
      </c>
      <c r="DC683" s="201">
        <f t="shared" si="38"/>
        <v>0</v>
      </c>
      <c r="DZ683" s="299"/>
      <c r="EA683" s="134" t="e">
        <v>#N/A</v>
      </c>
      <c r="EB683" s="130" t="e">
        <v>#N/A</v>
      </c>
      <c r="EC683" s="168" t="e">
        <v>#N/A</v>
      </c>
    </row>
    <row r="684" spans="1:133" x14ac:dyDescent="0.3">
      <c r="A684" s="276" t="s">
        <v>453</v>
      </c>
      <c r="B684" s="242" t="s">
        <v>3384</v>
      </c>
      <c r="C684" s="262"/>
      <c r="D684" s="276" t="s">
        <v>453</v>
      </c>
      <c r="E684" s="262"/>
      <c r="F684" s="262"/>
      <c r="G684" s="262"/>
      <c r="H684" s="282"/>
      <c r="I684" s="262"/>
      <c r="J684" s="262"/>
      <c r="K684" s="262"/>
      <c r="L684" s="262"/>
      <c r="M684" s="262"/>
      <c r="N684" s="262"/>
      <c r="O684" s="196"/>
      <c r="P684" s="194"/>
      <c r="Q684" s="196"/>
      <c r="R684" s="196"/>
      <c r="S684" s="194"/>
      <c r="T684" s="196"/>
      <c r="U684" s="196"/>
      <c r="V684" s="194"/>
      <c r="W684" s="196"/>
      <c r="X684" s="196"/>
      <c r="Y684" s="194"/>
      <c r="Z684" s="196"/>
      <c r="AA684" s="196"/>
      <c r="AB684" s="194"/>
      <c r="AC684" s="196"/>
      <c r="AD684" s="196"/>
      <c r="AE684" s="194"/>
      <c r="AF684" s="196"/>
      <c r="AG684" s="196"/>
      <c r="BI684" s="196"/>
      <c r="BJ684" s="196"/>
      <c r="BK684" s="196"/>
      <c r="BL684" s="196"/>
      <c r="BM684" s="196"/>
      <c r="BN684" s="196"/>
      <c r="BO684" s="196"/>
      <c r="BP684" s="196"/>
      <c r="BQ684" s="196"/>
      <c r="CS684" s="179"/>
      <c r="CT684" s="196"/>
      <c r="CU684" s="196"/>
      <c r="CV684" s="196"/>
      <c r="CY684" s="196"/>
      <c r="CZ684" s="196"/>
      <c r="DA684" s="201">
        <f t="shared" si="36"/>
        <v>0</v>
      </c>
      <c r="DB684" s="221">
        <f t="shared" si="37"/>
        <v>0</v>
      </c>
      <c r="DC684" s="201">
        <f t="shared" si="38"/>
        <v>0</v>
      </c>
      <c r="DZ684" s="299"/>
      <c r="EA684" s="134" t="e">
        <v>#N/A</v>
      </c>
      <c r="EB684" s="130" t="e">
        <v>#N/A</v>
      </c>
      <c r="EC684" s="168" t="e">
        <v>#N/A</v>
      </c>
    </row>
    <row r="685" spans="1:133" x14ac:dyDescent="0.3">
      <c r="A685" s="276" t="s">
        <v>453</v>
      </c>
      <c r="B685" s="242" t="s">
        <v>3385</v>
      </c>
      <c r="C685" s="262"/>
      <c r="D685" s="276" t="s">
        <v>453</v>
      </c>
      <c r="E685" s="262"/>
      <c r="F685" s="262"/>
      <c r="G685" s="262"/>
      <c r="H685" s="282"/>
      <c r="I685" s="262"/>
      <c r="J685" s="262"/>
      <c r="K685" s="262"/>
      <c r="L685" s="262"/>
      <c r="M685" s="262"/>
      <c r="N685" s="262"/>
      <c r="O685" s="196"/>
      <c r="P685" s="194"/>
      <c r="Q685" s="196"/>
      <c r="R685" s="196"/>
      <c r="S685" s="194"/>
      <c r="T685" s="196"/>
      <c r="U685" s="196"/>
      <c r="V685" s="194"/>
      <c r="W685" s="196"/>
      <c r="X685" s="196"/>
      <c r="Y685" s="194"/>
      <c r="Z685" s="196"/>
      <c r="AA685" s="196"/>
      <c r="AB685" s="194"/>
      <c r="AC685" s="196"/>
      <c r="AD685" s="196"/>
      <c r="AE685" s="194"/>
      <c r="AF685" s="196"/>
      <c r="AG685" s="196"/>
      <c r="BI685" s="196"/>
      <c r="BJ685" s="196"/>
      <c r="BK685" s="196"/>
      <c r="BL685" s="196"/>
      <c r="BM685" s="196"/>
      <c r="BN685" s="196"/>
      <c r="BO685" s="196"/>
      <c r="BP685" s="196"/>
      <c r="BQ685" s="196"/>
      <c r="CS685" s="179"/>
      <c r="CT685" s="196"/>
      <c r="CU685" s="196"/>
      <c r="CV685" s="196"/>
      <c r="CY685" s="196"/>
      <c r="CZ685" s="196"/>
      <c r="DA685" s="201">
        <f t="shared" si="36"/>
        <v>0</v>
      </c>
      <c r="DB685" s="221">
        <f t="shared" si="37"/>
        <v>0</v>
      </c>
      <c r="DC685" s="201">
        <f t="shared" si="38"/>
        <v>0</v>
      </c>
      <c r="DZ685" s="299"/>
      <c r="EA685" s="134" t="e">
        <v>#N/A</v>
      </c>
      <c r="EB685" s="130" t="e">
        <v>#N/A</v>
      </c>
      <c r="EC685" s="168" t="e">
        <v>#N/A</v>
      </c>
    </row>
    <row r="686" spans="1:133" x14ac:dyDescent="0.3">
      <c r="A686" s="276" t="s">
        <v>453</v>
      </c>
      <c r="B686" s="242" t="s">
        <v>3386</v>
      </c>
      <c r="C686" s="262"/>
      <c r="D686" s="276" t="s">
        <v>453</v>
      </c>
      <c r="E686" s="262"/>
      <c r="F686" s="262"/>
      <c r="G686" s="262"/>
      <c r="H686" s="282"/>
      <c r="I686" s="262"/>
      <c r="J686" s="262"/>
      <c r="K686" s="262"/>
      <c r="L686" s="262"/>
      <c r="M686" s="262"/>
      <c r="N686" s="262"/>
      <c r="O686" s="196"/>
      <c r="P686" s="194"/>
      <c r="Q686" s="196"/>
      <c r="R686" s="196"/>
      <c r="S686" s="194"/>
      <c r="T686" s="196"/>
      <c r="U686" s="196"/>
      <c r="V686" s="194"/>
      <c r="W686" s="196"/>
      <c r="X686" s="196"/>
      <c r="Y686" s="194"/>
      <c r="Z686" s="196"/>
      <c r="AA686" s="196"/>
      <c r="AB686" s="194"/>
      <c r="AC686" s="196"/>
      <c r="AD686" s="196"/>
      <c r="AE686" s="194"/>
      <c r="AF686" s="196"/>
      <c r="AG686" s="196"/>
      <c r="BI686" s="196"/>
      <c r="BJ686" s="196"/>
      <c r="BK686" s="196"/>
      <c r="BL686" s="196"/>
      <c r="BM686" s="196"/>
      <c r="BN686" s="196"/>
      <c r="BO686" s="196"/>
      <c r="BP686" s="196"/>
      <c r="BQ686" s="196"/>
      <c r="CS686" s="179"/>
      <c r="CT686" s="196"/>
      <c r="CU686" s="196"/>
      <c r="CV686" s="196"/>
      <c r="CY686" s="196"/>
      <c r="CZ686" s="196"/>
      <c r="DA686" s="201">
        <f t="shared" si="36"/>
        <v>0</v>
      </c>
      <c r="DB686" s="221">
        <f t="shared" si="37"/>
        <v>0</v>
      </c>
      <c r="DC686" s="201">
        <f t="shared" si="38"/>
        <v>0</v>
      </c>
      <c r="DZ686" s="299"/>
      <c r="EA686" s="134" t="e">
        <v>#N/A</v>
      </c>
      <c r="EB686" s="130" t="e">
        <v>#N/A</v>
      </c>
      <c r="EC686" s="168" t="e">
        <v>#N/A</v>
      </c>
    </row>
    <row r="687" spans="1:133" x14ac:dyDescent="0.3">
      <c r="A687" s="276" t="s">
        <v>453</v>
      </c>
      <c r="B687" s="242" t="s">
        <v>3387</v>
      </c>
      <c r="C687" s="262"/>
      <c r="D687" s="276" t="s">
        <v>453</v>
      </c>
      <c r="E687" s="262"/>
      <c r="F687" s="262"/>
      <c r="G687" s="262"/>
      <c r="H687" s="282"/>
      <c r="I687" s="262"/>
      <c r="J687" s="262"/>
      <c r="K687" s="262"/>
      <c r="L687" s="262"/>
      <c r="M687" s="262"/>
      <c r="N687" s="262"/>
      <c r="O687" s="196"/>
      <c r="P687" s="194"/>
      <c r="Q687" s="196"/>
      <c r="R687" s="196"/>
      <c r="S687" s="194"/>
      <c r="T687" s="196"/>
      <c r="U687" s="196"/>
      <c r="V687" s="194"/>
      <c r="W687" s="196"/>
      <c r="X687" s="196"/>
      <c r="Y687" s="194"/>
      <c r="Z687" s="196"/>
      <c r="AA687" s="196"/>
      <c r="AB687" s="194"/>
      <c r="AC687" s="196"/>
      <c r="AD687" s="196"/>
      <c r="AE687" s="194"/>
      <c r="AF687" s="196"/>
      <c r="AG687" s="196"/>
      <c r="BI687" s="196"/>
      <c r="BJ687" s="196"/>
      <c r="BK687" s="196"/>
      <c r="BL687" s="196"/>
      <c r="BM687" s="196"/>
      <c r="BN687" s="196"/>
      <c r="BO687" s="196"/>
      <c r="BP687" s="196"/>
      <c r="BQ687" s="196"/>
      <c r="CS687" s="179"/>
      <c r="CT687" s="196"/>
      <c r="CU687" s="196"/>
      <c r="CV687" s="196"/>
      <c r="CY687" s="196"/>
      <c r="CZ687" s="196"/>
      <c r="DA687" s="201">
        <f t="shared" si="36"/>
        <v>0</v>
      </c>
      <c r="DB687" s="221">
        <f t="shared" si="37"/>
        <v>0</v>
      </c>
      <c r="DC687" s="201">
        <f t="shared" si="38"/>
        <v>0</v>
      </c>
      <c r="DZ687" s="299"/>
      <c r="EA687" s="134" t="e">
        <v>#N/A</v>
      </c>
      <c r="EB687" s="130" t="e">
        <v>#N/A</v>
      </c>
      <c r="EC687" s="168" t="e">
        <v>#N/A</v>
      </c>
    </row>
    <row r="688" spans="1:133" x14ac:dyDescent="0.3">
      <c r="A688" s="276" t="s">
        <v>453</v>
      </c>
      <c r="B688" s="242" t="s">
        <v>3388</v>
      </c>
      <c r="C688" s="262"/>
      <c r="D688" s="276" t="s">
        <v>453</v>
      </c>
      <c r="E688" s="262"/>
      <c r="F688" s="262"/>
      <c r="G688" s="262"/>
      <c r="H688" s="282"/>
      <c r="I688" s="262"/>
      <c r="J688" s="262"/>
      <c r="K688" s="262"/>
      <c r="L688" s="262"/>
      <c r="M688" s="262"/>
      <c r="N688" s="262"/>
      <c r="O688" s="196"/>
      <c r="P688" s="194"/>
      <c r="Q688" s="196"/>
      <c r="R688" s="196"/>
      <c r="S688" s="194"/>
      <c r="T688" s="196"/>
      <c r="U688" s="196"/>
      <c r="V688" s="194"/>
      <c r="W688" s="196"/>
      <c r="X688" s="196"/>
      <c r="Y688" s="194"/>
      <c r="Z688" s="196"/>
      <c r="AA688" s="196"/>
      <c r="AB688" s="194"/>
      <c r="AC688" s="196"/>
      <c r="AD688" s="196"/>
      <c r="AE688" s="194"/>
      <c r="AF688" s="196"/>
      <c r="AG688" s="196"/>
      <c r="BI688" s="196"/>
      <c r="BJ688" s="196"/>
      <c r="BK688" s="196"/>
      <c r="BL688" s="196"/>
      <c r="BM688" s="196"/>
      <c r="BN688" s="196"/>
      <c r="BO688" s="196"/>
      <c r="BP688" s="196"/>
      <c r="BQ688" s="196"/>
      <c r="CS688" s="179"/>
      <c r="CT688" s="196"/>
      <c r="CU688" s="196"/>
      <c r="CV688" s="196"/>
      <c r="CY688" s="196"/>
      <c r="CZ688" s="196"/>
      <c r="DA688" s="201">
        <f t="shared" si="36"/>
        <v>0</v>
      </c>
      <c r="DB688" s="221">
        <f t="shared" si="37"/>
        <v>0</v>
      </c>
      <c r="DC688" s="201">
        <f t="shared" si="38"/>
        <v>0</v>
      </c>
      <c r="DZ688" s="299"/>
      <c r="EA688" s="134" t="e">
        <v>#N/A</v>
      </c>
      <c r="EB688" s="130" t="e">
        <v>#N/A</v>
      </c>
      <c r="EC688" s="168" t="e">
        <v>#N/A</v>
      </c>
    </row>
    <row r="689" spans="1:133" x14ac:dyDescent="0.3">
      <c r="A689" s="276" t="s">
        <v>453</v>
      </c>
      <c r="B689" s="242" t="s">
        <v>3389</v>
      </c>
      <c r="C689" s="262"/>
      <c r="D689" s="276" t="s">
        <v>453</v>
      </c>
      <c r="E689" s="262"/>
      <c r="F689" s="262"/>
      <c r="G689" s="262"/>
      <c r="H689" s="282"/>
      <c r="I689" s="262"/>
      <c r="J689" s="262"/>
      <c r="K689" s="262"/>
      <c r="L689" s="262"/>
      <c r="M689" s="262"/>
      <c r="N689" s="262"/>
      <c r="O689" s="196"/>
      <c r="P689" s="194"/>
      <c r="Q689" s="196"/>
      <c r="R689" s="196"/>
      <c r="S689" s="194"/>
      <c r="T689" s="196"/>
      <c r="U689" s="196"/>
      <c r="V689" s="194"/>
      <c r="W689" s="196"/>
      <c r="X689" s="196"/>
      <c r="Y689" s="194"/>
      <c r="Z689" s="196"/>
      <c r="AA689" s="196"/>
      <c r="AB689" s="194"/>
      <c r="AC689" s="196"/>
      <c r="AD689" s="196"/>
      <c r="AE689" s="194"/>
      <c r="AF689" s="196"/>
      <c r="AG689" s="196"/>
      <c r="BI689" s="196"/>
      <c r="BJ689" s="196"/>
      <c r="BK689" s="196"/>
      <c r="BL689" s="196"/>
      <c r="BM689" s="196"/>
      <c r="BN689" s="196"/>
      <c r="BO689" s="196"/>
      <c r="BP689" s="196"/>
      <c r="BQ689" s="196"/>
      <c r="CS689" s="179"/>
      <c r="CT689" s="196"/>
      <c r="CU689" s="196"/>
      <c r="CV689" s="196"/>
      <c r="CY689" s="196"/>
      <c r="CZ689" s="196"/>
      <c r="DA689" s="201">
        <f t="shared" si="36"/>
        <v>0</v>
      </c>
      <c r="DB689" s="221">
        <f t="shared" si="37"/>
        <v>0</v>
      </c>
      <c r="DC689" s="201">
        <f t="shared" si="38"/>
        <v>0</v>
      </c>
      <c r="DZ689" s="299"/>
      <c r="EA689" s="134" t="e">
        <v>#N/A</v>
      </c>
      <c r="EB689" s="130" t="e">
        <v>#N/A</v>
      </c>
      <c r="EC689" s="168" t="e">
        <v>#N/A</v>
      </c>
    </row>
    <row r="690" spans="1:133" x14ac:dyDescent="0.3">
      <c r="A690" s="276" t="s">
        <v>453</v>
      </c>
      <c r="B690" s="242" t="s">
        <v>3390</v>
      </c>
      <c r="C690" s="262"/>
      <c r="D690" s="276" t="s">
        <v>453</v>
      </c>
      <c r="E690" s="262"/>
      <c r="F690" s="262"/>
      <c r="G690" s="262"/>
      <c r="H690" s="282"/>
      <c r="I690" s="262"/>
      <c r="J690" s="262"/>
      <c r="K690" s="262"/>
      <c r="L690" s="262"/>
      <c r="M690" s="262"/>
      <c r="N690" s="262"/>
      <c r="O690" s="196"/>
      <c r="P690" s="194"/>
      <c r="Q690" s="196"/>
      <c r="R690" s="196"/>
      <c r="S690" s="194"/>
      <c r="T690" s="196"/>
      <c r="U690" s="196"/>
      <c r="V690" s="194"/>
      <c r="W690" s="196"/>
      <c r="X690" s="196"/>
      <c r="Y690" s="194"/>
      <c r="Z690" s="196"/>
      <c r="AA690" s="196"/>
      <c r="AB690" s="194"/>
      <c r="AC690" s="196"/>
      <c r="AD690" s="196"/>
      <c r="AE690" s="194"/>
      <c r="AF690" s="196"/>
      <c r="AG690" s="196"/>
      <c r="BI690" s="196"/>
      <c r="BJ690" s="196"/>
      <c r="BK690" s="196"/>
      <c r="BL690" s="196"/>
      <c r="BM690" s="196"/>
      <c r="BN690" s="196"/>
      <c r="BO690" s="196"/>
      <c r="BP690" s="196"/>
      <c r="BQ690" s="196"/>
      <c r="CS690" s="179"/>
      <c r="CT690" s="196"/>
      <c r="CU690" s="196"/>
      <c r="CV690" s="196"/>
      <c r="CY690" s="196"/>
      <c r="CZ690" s="196"/>
      <c r="DA690" s="201">
        <f t="shared" si="36"/>
        <v>0</v>
      </c>
      <c r="DB690" s="221">
        <f t="shared" si="37"/>
        <v>0</v>
      </c>
      <c r="DC690" s="201">
        <f t="shared" si="38"/>
        <v>0</v>
      </c>
      <c r="DZ690" s="299"/>
      <c r="EA690" s="134" t="e">
        <v>#N/A</v>
      </c>
      <c r="EB690" s="130" t="e">
        <v>#N/A</v>
      </c>
      <c r="EC690" s="168" t="e">
        <v>#N/A</v>
      </c>
    </row>
    <row r="691" spans="1:133" x14ac:dyDescent="0.3">
      <c r="A691" s="276" t="s">
        <v>453</v>
      </c>
      <c r="B691" s="242" t="s">
        <v>3391</v>
      </c>
      <c r="C691" s="262"/>
      <c r="D691" s="276" t="s">
        <v>453</v>
      </c>
      <c r="E691" s="262"/>
      <c r="F691" s="262"/>
      <c r="G691" s="262"/>
      <c r="H691" s="282"/>
      <c r="I691" s="262"/>
      <c r="J691" s="262"/>
      <c r="K691" s="262"/>
      <c r="L691" s="262"/>
      <c r="M691" s="262"/>
      <c r="N691" s="262"/>
      <c r="O691" s="196"/>
      <c r="P691" s="194"/>
      <c r="Q691" s="196"/>
      <c r="R691" s="196"/>
      <c r="S691" s="194"/>
      <c r="T691" s="196"/>
      <c r="U691" s="196"/>
      <c r="V691" s="194"/>
      <c r="W691" s="196"/>
      <c r="X691" s="196"/>
      <c r="Y691" s="194"/>
      <c r="Z691" s="196"/>
      <c r="AA691" s="196"/>
      <c r="AB691" s="194"/>
      <c r="AC691" s="196"/>
      <c r="AD691" s="196"/>
      <c r="AE691" s="194"/>
      <c r="AF691" s="196"/>
      <c r="AG691" s="196"/>
      <c r="BI691" s="196"/>
      <c r="BJ691" s="196"/>
      <c r="BK691" s="196"/>
      <c r="BL691" s="196"/>
      <c r="BM691" s="196"/>
      <c r="BN691" s="196"/>
      <c r="BO691" s="196"/>
      <c r="BP691" s="196"/>
      <c r="BQ691" s="196"/>
      <c r="CS691" s="179"/>
      <c r="CT691" s="196"/>
      <c r="CU691" s="196"/>
      <c r="CV691" s="196"/>
      <c r="CY691" s="196"/>
      <c r="CZ691" s="196"/>
      <c r="DA691" s="201">
        <f t="shared" si="36"/>
        <v>0</v>
      </c>
      <c r="DB691" s="221">
        <f t="shared" si="37"/>
        <v>0</v>
      </c>
      <c r="DC691" s="201">
        <f t="shared" si="38"/>
        <v>0</v>
      </c>
      <c r="DZ691" s="299"/>
      <c r="EA691" s="134" t="e">
        <v>#N/A</v>
      </c>
      <c r="EB691" s="130" t="e">
        <v>#N/A</v>
      </c>
      <c r="EC691" s="168" t="e">
        <v>#N/A</v>
      </c>
    </row>
    <row r="692" spans="1:133" x14ac:dyDescent="0.3">
      <c r="A692" s="246"/>
      <c r="B692" s="242" t="s">
        <v>3392</v>
      </c>
      <c r="C692" s="248">
        <v>35263186</v>
      </c>
      <c r="D692" s="247" t="s">
        <v>359</v>
      </c>
      <c r="E692" s="242" t="s">
        <v>291</v>
      </c>
      <c r="F692" s="247" t="s">
        <v>360</v>
      </c>
      <c r="G692" s="244">
        <v>45853</v>
      </c>
      <c r="H692" s="245">
        <v>21172984</v>
      </c>
      <c r="I692" s="242" t="s">
        <v>821</v>
      </c>
      <c r="J692" s="244">
        <v>45853</v>
      </c>
      <c r="K692" s="244">
        <v>46017</v>
      </c>
      <c r="L692" s="242" t="s">
        <v>288</v>
      </c>
      <c r="M692" s="242" t="s">
        <v>288</v>
      </c>
      <c r="N692" s="242" t="s">
        <v>288</v>
      </c>
      <c r="O692" s="209">
        <v>6</v>
      </c>
      <c r="P692" s="245">
        <v>2091159</v>
      </c>
      <c r="Q692" s="200">
        <v>45853</v>
      </c>
      <c r="R692" s="190">
        <v>45869</v>
      </c>
      <c r="S692" s="245">
        <v>3920923</v>
      </c>
      <c r="T692" s="190">
        <v>45870</v>
      </c>
      <c r="U692" s="190">
        <v>45900</v>
      </c>
      <c r="V692" s="245">
        <v>3920923</v>
      </c>
      <c r="W692" s="190">
        <v>45901</v>
      </c>
      <c r="X692" s="190">
        <v>45930</v>
      </c>
      <c r="Y692" s="245">
        <v>3920923</v>
      </c>
      <c r="Z692" s="190">
        <v>45931</v>
      </c>
      <c r="AA692" s="190">
        <v>45961</v>
      </c>
      <c r="AB692" s="245">
        <v>3920923</v>
      </c>
      <c r="AC692" s="190">
        <v>45962</v>
      </c>
      <c r="AD692" s="190">
        <v>45991</v>
      </c>
      <c r="AE692" s="272">
        <v>3398133</v>
      </c>
      <c r="AF692" s="190">
        <v>45992</v>
      </c>
      <c r="AG692" s="190">
        <v>46017</v>
      </c>
      <c r="BI692" s="192" t="s">
        <v>278</v>
      </c>
      <c r="BJ692" s="187" t="s">
        <v>332</v>
      </c>
      <c r="BK692" s="192" t="s">
        <v>280</v>
      </c>
      <c r="BL692" s="189">
        <v>1552</v>
      </c>
      <c r="BM692" s="190">
        <v>45853.979270833333</v>
      </c>
      <c r="BN692" s="208">
        <v>3174935420</v>
      </c>
      <c r="BO692" s="203">
        <v>3823</v>
      </c>
      <c r="BP692" s="190">
        <v>45853</v>
      </c>
      <c r="BQ692" s="204">
        <v>21172984</v>
      </c>
      <c r="CS692" s="197" t="s">
        <v>1355</v>
      </c>
      <c r="CT692" s="136">
        <v>35263186</v>
      </c>
      <c r="CU692" s="203">
        <v>504</v>
      </c>
      <c r="CV692" s="203" t="s">
        <v>754</v>
      </c>
      <c r="CY692" s="192">
        <v>7110</v>
      </c>
      <c r="CZ692" s="192" t="s">
        <v>289</v>
      </c>
      <c r="DA692" s="201">
        <f t="shared" si="36"/>
        <v>21172984</v>
      </c>
      <c r="DB692" s="221">
        <f t="shared" si="37"/>
        <v>0</v>
      </c>
      <c r="DC692" s="201">
        <f t="shared" si="38"/>
        <v>0</v>
      </c>
      <c r="DZ692" s="310" t="s">
        <v>3393</v>
      </c>
      <c r="EA692" s="187" t="s">
        <v>1073</v>
      </c>
      <c r="EB692" s="130">
        <v>17346234</v>
      </c>
      <c r="EC692" s="168">
        <v>46017</v>
      </c>
    </row>
    <row r="693" spans="1:133" x14ac:dyDescent="0.3">
      <c r="A693" s="242"/>
      <c r="B693" s="242" t="s">
        <v>3394</v>
      </c>
      <c r="C693" s="243">
        <v>1121832460</v>
      </c>
      <c r="D693" s="242" t="s">
        <v>363</v>
      </c>
      <c r="E693" s="242" t="s">
        <v>292</v>
      </c>
      <c r="F693" s="242" t="s">
        <v>362</v>
      </c>
      <c r="G693" s="244">
        <v>45853</v>
      </c>
      <c r="H693" s="245">
        <v>13871952</v>
      </c>
      <c r="I693" s="242" t="s">
        <v>821</v>
      </c>
      <c r="J693" s="244">
        <v>45853</v>
      </c>
      <c r="K693" s="244">
        <v>46017</v>
      </c>
      <c r="L693" s="242" t="s">
        <v>288</v>
      </c>
      <c r="M693" s="242" t="s">
        <v>288</v>
      </c>
      <c r="N693" s="242" t="s">
        <v>288</v>
      </c>
      <c r="O693" s="209">
        <v>6</v>
      </c>
      <c r="P693" s="245">
        <v>1370069</v>
      </c>
      <c r="Q693" s="200">
        <v>45853</v>
      </c>
      <c r="R693" s="190">
        <v>45869</v>
      </c>
      <c r="S693" s="245">
        <v>2568880</v>
      </c>
      <c r="T693" s="190">
        <v>45870</v>
      </c>
      <c r="U693" s="190">
        <v>45900</v>
      </c>
      <c r="V693" s="245">
        <v>2568880</v>
      </c>
      <c r="W693" s="190">
        <v>45901</v>
      </c>
      <c r="X693" s="190">
        <v>45930</v>
      </c>
      <c r="Y693" s="245">
        <v>2568880</v>
      </c>
      <c r="Z693" s="190">
        <v>45931</v>
      </c>
      <c r="AA693" s="190">
        <v>45961</v>
      </c>
      <c r="AB693" s="245">
        <v>2568880</v>
      </c>
      <c r="AC693" s="190">
        <v>45962</v>
      </c>
      <c r="AD693" s="190">
        <v>45991</v>
      </c>
      <c r="AE693" s="272">
        <v>2226363</v>
      </c>
      <c r="AF693" s="190">
        <v>45992</v>
      </c>
      <c r="AG693" s="190">
        <v>46017</v>
      </c>
      <c r="BI693" s="192" t="s">
        <v>278</v>
      </c>
      <c r="BJ693" s="187" t="s">
        <v>332</v>
      </c>
      <c r="BK693" s="192" t="s">
        <v>280</v>
      </c>
      <c r="BL693" s="189">
        <v>1552</v>
      </c>
      <c r="BM693" s="190">
        <v>45853.979270833333</v>
      </c>
      <c r="BN693" s="208">
        <v>3174935420</v>
      </c>
      <c r="BO693" s="203">
        <v>3933</v>
      </c>
      <c r="BP693" s="190">
        <v>45853</v>
      </c>
      <c r="BQ693" s="204">
        <v>13871952</v>
      </c>
      <c r="CS693" s="197" t="s">
        <v>1356</v>
      </c>
      <c r="CT693" s="198">
        <v>1121832460.5</v>
      </c>
      <c r="CU693" s="203">
        <v>504</v>
      </c>
      <c r="CV693" s="203" t="s">
        <v>754</v>
      </c>
      <c r="CY693" s="192">
        <v>8299</v>
      </c>
      <c r="CZ693" s="192" t="s">
        <v>290</v>
      </c>
      <c r="DA693" s="201">
        <f t="shared" si="36"/>
        <v>13871952</v>
      </c>
      <c r="DB693" s="221">
        <f t="shared" si="37"/>
        <v>0</v>
      </c>
      <c r="DC693" s="201">
        <f t="shared" si="38"/>
        <v>0</v>
      </c>
      <c r="DZ693" s="310" t="s">
        <v>3395</v>
      </c>
      <c r="EA693" s="187" t="s">
        <v>1073</v>
      </c>
      <c r="EB693" s="130">
        <v>17346234</v>
      </c>
      <c r="EC693" s="168">
        <v>46017</v>
      </c>
    </row>
    <row r="694" spans="1:133" x14ac:dyDescent="0.3">
      <c r="A694" s="241"/>
      <c r="B694" s="242" t="s">
        <v>3396</v>
      </c>
      <c r="C694" s="243">
        <v>40383789</v>
      </c>
      <c r="D694" s="242" t="s">
        <v>454</v>
      </c>
      <c r="E694" s="242" t="s">
        <v>292</v>
      </c>
      <c r="F694" s="242" t="s">
        <v>362</v>
      </c>
      <c r="G694" s="244">
        <v>45853</v>
      </c>
      <c r="H694" s="245">
        <v>11875444</v>
      </c>
      <c r="I694" s="242" t="s">
        <v>1187</v>
      </c>
      <c r="J694" s="244">
        <v>45853</v>
      </c>
      <c r="K694" s="244">
        <v>46010</v>
      </c>
      <c r="L694" s="242" t="s">
        <v>288</v>
      </c>
      <c r="M694" s="242" t="s">
        <v>288</v>
      </c>
      <c r="N694" s="242" t="s">
        <v>288</v>
      </c>
      <c r="O694" s="209">
        <v>6</v>
      </c>
      <c r="P694" s="245">
        <v>1225852</v>
      </c>
      <c r="Q694" s="200">
        <v>45853</v>
      </c>
      <c r="R694" s="190">
        <v>45869</v>
      </c>
      <c r="S694" s="245">
        <v>2298473</v>
      </c>
      <c r="T694" s="190">
        <v>45870</v>
      </c>
      <c r="U694" s="190">
        <v>45900</v>
      </c>
      <c r="V694" s="245">
        <v>2298473</v>
      </c>
      <c r="W694" s="190">
        <v>45901</v>
      </c>
      <c r="X694" s="190">
        <v>45930</v>
      </c>
      <c r="Y694" s="245">
        <v>2298473</v>
      </c>
      <c r="Z694" s="190">
        <v>45931</v>
      </c>
      <c r="AA694" s="190">
        <v>45961</v>
      </c>
      <c r="AB694" s="245">
        <v>2298473</v>
      </c>
      <c r="AC694" s="190">
        <v>45962</v>
      </c>
      <c r="AD694" s="190">
        <v>45991</v>
      </c>
      <c r="AE694" s="272">
        <v>1455700</v>
      </c>
      <c r="AF694" s="190">
        <v>45992</v>
      </c>
      <c r="AG694" s="190">
        <v>46010</v>
      </c>
      <c r="BI694" s="192" t="s">
        <v>278</v>
      </c>
      <c r="BJ694" s="187" t="s">
        <v>332</v>
      </c>
      <c r="BK694" s="192" t="s">
        <v>280</v>
      </c>
      <c r="BL694" s="189">
        <v>1552</v>
      </c>
      <c r="BM694" s="190">
        <v>45853.979270833333</v>
      </c>
      <c r="BN694" s="208">
        <v>3174935420</v>
      </c>
      <c r="BO694" s="203">
        <v>3842</v>
      </c>
      <c r="BP694" s="190">
        <v>45853</v>
      </c>
      <c r="BQ694" s="204">
        <v>11875444</v>
      </c>
      <c r="CS694" s="197" t="s">
        <v>1188</v>
      </c>
      <c r="CT694" s="125">
        <v>40383789</v>
      </c>
      <c r="CU694" s="203">
        <v>504</v>
      </c>
      <c r="CV694" s="203" t="s">
        <v>754</v>
      </c>
      <c r="CY694" s="192">
        <v>8219</v>
      </c>
      <c r="CZ694" s="192" t="s">
        <v>290</v>
      </c>
      <c r="DA694" s="201">
        <f t="shared" si="36"/>
        <v>11875444</v>
      </c>
      <c r="DB694" s="221">
        <f t="shared" si="37"/>
        <v>0</v>
      </c>
      <c r="DC694" s="201">
        <f t="shared" si="38"/>
        <v>0</v>
      </c>
      <c r="DZ694" s="310" t="s">
        <v>3397</v>
      </c>
      <c r="EA694" s="187" t="s">
        <v>1073</v>
      </c>
      <c r="EB694" s="130">
        <v>17346234</v>
      </c>
      <c r="EC694" s="168">
        <v>46010</v>
      </c>
    </row>
    <row r="695" spans="1:133" x14ac:dyDescent="0.3">
      <c r="A695" s="242"/>
      <c r="B695" s="242" t="s">
        <v>3398</v>
      </c>
      <c r="C695" s="243">
        <v>52821671</v>
      </c>
      <c r="D695" s="242" t="s">
        <v>365</v>
      </c>
      <c r="E695" s="242" t="s">
        <v>292</v>
      </c>
      <c r="F695" s="242" t="s">
        <v>364</v>
      </c>
      <c r="G695" s="244">
        <v>45853</v>
      </c>
      <c r="H695" s="245">
        <v>11875444</v>
      </c>
      <c r="I695" s="242" t="s">
        <v>1187</v>
      </c>
      <c r="J695" s="244">
        <v>45853</v>
      </c>
      <c r="K695" s="244">
        <v>46010</v>
      </c>
      <c r="L695" s="242" t="s">
        <v>288</v>
      </c>
      <c r="M695" s="242" t="s">
        <v>288</v>
      </c>
      <c r="N695" s="242" t="s">
        <v>288</v>
      </c>
      <c r="O695" s="209">
        <v>6</v>
      </c>
      <c r="P695" s="245">
        <v>1225852</v>
      </c>
      <c r="Q695" s="200">
        <v>45853</v>
      </c>
      <c r="R695" s="190">
        <v>45869</v>
      </c>
      <c r="S695" s="245">
        <v>2298473</v>
      </c>
      <c r="T695" s="190">
        <v>45870</v>
      </c>
      <c r="U695" s="190">
        <v>45900</v>
      </c>
      <c r="V695" s="245">
        <v>2298473</v>
      </c>
      <c r="W695" s="190">
        <v>45901</v>
      </c>
      <c r="X695" s="190">
        <v>45930</v>
      </c>
      <c r="Y695" s="245">
        <v>2298473</v>
      </c>
      <c r="Z695" s="190">
        <v>45931</v>
      </c>
      <c r="AA695" s="190">
        <v>45961</v>
      </c>
      <c r="AB695" s="245">
        <v>2298473</v>
      </c>
      <c r="AC695" s="190">
        <v>45962</v>
      </c>
      <c r="AD695" s="190">
        <v>45991</v>
      </c>
      <c r="AE695" s="272">
        <v>1455700</v>
      </c>
      <c r="AF695" s="190">
        <v>45992</v>
      </c>
      <c r="AG695" s="190">
        <v>46010</v>
      </c>
      <c r="BI695" s="192" t="s">
        <v>278</v>
      </c>
      <c r="BJ695" s="187" t="s">
        <v>332</v>
      </c>
      <c r="BK695" s="192" t="s">
        <v>280</v>
      </c>
      <c r="BL695" s="189">
        <v>1552</v>
      </c>
      <c r="BM695" s="190">
        <v>45853.979270833333</v>
      </c>
      <c r="BN695" s="208">
        <v>3174935420</v>
      </c>
      <c r="BO695" s="203">
        <v>3864</v>
      </c>
      <c r="BP695" s="190">
        <v>45853</v>
      </c>
      <c r="BQ695" s="204">
        <v>11875444</v>
      </c>
      <c r="CS695" s="197" t="s">
        <v>3399</v>
      </c>
      <c r="CT695" s="125">
        <v>52821671</v>
      </c>
      <c r="CU695" s="203">
        <v>436</v>
      </c>
      <c r="CV695" s="203" t="s">
        <v>755</v>
      </c>
      <c r="CY695" s="192">
        <v>8299</v>
      </c>
      <c r="CZ695" s="192" t="s">
        <v>290</v>
      </c>
      <c r="DA695" s="201">
        <f t="shared" si="36"/>
        <v>11875444</v>
      </c>
      <c r="DB695" s="221">
        <f t="shared" si="37"/>
        <v>0</v>
      </c>
      <c r="DC695" s="201">
        <f t="shared" si="38"/>
        <v>0</v>
      </c>
      <c r="DZ695" s="310" t="s">
        <v>3400</v>
      </c>
      <c r="EA695" s="187" t="s">
        <v>1074</v>
      </c>
      <c r="EB695" s="130">
        <v>17346234</v>
      </c>
      <c r="EC695" s="168">
        <v>46010</v>
      </c>
    </row>
    <row r="696" spans="1:133" x14ac:dyDescent="0.3">
      <c r="A696" s="241"/>
      <c r="B696" s="242" t="s">
        <v>3401</v>
      </c>
      <c r="C696" s="243">
        <v>1121838496</v>
      </c>
      <c r="D696" s="242" t="s">
        <v>455</v>
      </c>
      <c r="E696" s="242" t="s">
        <v>291</v>
      </c>
      <c r="F696" s="242" t="s">
        <v>456</v>
      </c>
      <c r="G696" s="244">
        <v>45853</v>
      </c>
      <c r="H696" s="245">
        <v>17522471</v>
      </c>
      <c r="I696" s="242" t="s">
        <v>821</v>
      </c>
      <c r="J696" s="244">
        <v>45853</v>
      </c>
      <c r="K696" s="244">
        <v>46017</v>
      </c>
      <c r="L696" s="242" t="s">
        <v>288</v>
      </c>
      <c r="M696" s="242" t="s">
        <v>288</v>
      </c>
      <c r="N696" s="242" t="s">
        <v>288</v>
      </c>
      <c r="O696" s="209">
        <v>6</v>
      </c>
      <c r="P696" s="245">
        <v>1730614</v>
      </c>
      <c r="Q696" s="200">
        <v>45853</v>
      </c>
      <c r="R696" s="190">
        <v>45869</v>
      </c>
      <c r="S696" s="245">
        <v>3244902</v>
      </c>
      <c r="T696" s="190">
        <v>45870</v>
      </c>
      <c r="U696" s="190">
        <v>45900</v>
      </c>
      <c r="V696" s="245">
        <v>3244902</v>
      </c>
      <c r="W696" s="190">
        <v>45901</v>
      </c>
      <c r="X696" s="190">
        <v>45930</v>
      </c>
      <c r="Y696" s="245">
        <v>3244902</v>
      </c>
      <c r="Z696" s="190">
        <v>45931</v>
      </c>
      <c r="AA696" s="190">
        <v>45961</v>
      </c>
      <c r="AB696" s="245">
        <v>3244902</v>
      </c>
      <c r="AC696" s="190">
        <v>45962</v>
      </c>
      <c r="AD696" s="190">
        <v>45991</v>
      </c>
      <c r="AE696" s="272">
        <v>2812249</v>
      </c>
      <c r="AF696" s="190">
        <v>45992</v>
      </c>
      <c r="AG696" s="190">
        <v>46017</v>
      </c>
      <c r="BI696" s="192" t="s">
        <v>278</v>
      </c>
      <c r="BJ696" s="187" t="s">
        <v>332</v>
      </c>
      <c r="BK696" s="192" t="s">
        <v>280</v>
      </c>
      <c r="BL696" s="189">
        <v>1552</v>
      </c>
      <c r="BM696" s="190">
        <v>45853.979270833333</v>
      </c>
      <c r="BN696" s="208">
        <v>3174935420</v>
      </c>
      <c r="BO696" s="203">
        <v>3936</v>
      </c>
      <c r="BP696" s="190">
        <v>45853</v>
      </c>
      <c r="BQ696" s="204">
        <v>17522471</v>
      </c>
      <c r="CS696" s="197" t="s">
        <v>1190</v>
      </c>
      <c r="CT696" s="198">
        <v>1121838496.7</v>
      </c>
      <c r="CU696" s="203">
        <v>436</v>
      </c>
      <c r="CV696" s="203" t="s">
        <v>755</v>
      </c>
      <c r="CY696" s="192">
        <v>7490</v>
      </c>
      <c r="CZ696" s="192" t="s">
        <v>290</v>
      </c>
      <c r="DA696" s="201">
        <f t="shared" si="36"/>
        <v>17522471</v>
      </c>
      <c r="DB696" s="221">
        <f t="shared" si="37"/>
        <v>0</v>
      </c>
      <c r="DC696" s="201">
        <f t="shared" si="38"/>
        <v>0</v>
      </c>
      <c r="DZ696" s="310" t="s">
        <v>3402</v>
      </c>
      <c r="EA696" s="187" t="s">
        <v>1074</v>
      </c>
      <c r="EB696" s="130">
        <v>17346234</v>
      </c>
      <c r="EC696" s="168">
        <v>46017</v>
      </c>
    </row>
    <row r="697" spans="1:133" x14ac:dyDescent="0.3">
      <c r="A697" s="242"/>
      <c r="B697" s="242" t="s">
        <v>3403</v>
      </c>
      <c r="C697" s="243">
        <v>1121875719</v>
      </c>
      <c r="D697" s="242" t="s">
        <v>457</v>
      </c>
      <c r="E697" s="242" t="s">
        <v>292</v>
      </c>
      <c r="F697" s="242" t="s">
        <v>364</v>
      </c>
      <c r="G697" s="244">
        <v>45853</v>
      </c>
      <c r="H697" s="245">
        <v>11875444</v>
      </c>
      <c r="I697" s="242" t="s">
        <v>1187</v>
      </c>
      <c r="J697" s="244">
        <v>45853</v>
      </c>
      <c r="K697" s="244">
        <v>46010</v>
      </c>
      <c r="L697" s="242" t="s">
        <v>288</v>
      </c>
      <c r="M697" s="242" t="s">
        <v>288</v>
      </c>
      <c r="N697" s="242" t="s">
        <v>288</v>
      </c>
      <c r="O697" s="209">
        <v>6</v>
      </c>
      <c r="P697" s="245">
        <v>1225852</v>
      </c>
      <c r="Q697" s="200">
        <v>45853</v>
      </c>
      <c r="R697" s="190">
        <v>45869</v>
      </c>
      <c r="S697" s="245">
        <v>2298473</v>
      </c>
      <c r="T697" s="190">
        <v>45870</v>
      </c>
      <c r="U697" s="190">
        <v>45900</v>
      </c>
      <c r="V697" s="245">
        <v>2298473</v>
      </c>
      <c r="W697" s="190">
        <v>45901</v>
      </c>
      <c r="X697" s="190">
        <v>45930</v>
      </c>
      <c r="Y697" s="245">
        <v>2298473</v>
      </c>
      <c r="Z697" s="190">
        <v>45931</v>
      </c>
      <c r="AA697" s="190">
        <v>45961</v>
      </c>
      <c r="AB697" s="245">
        <v>2298473</v>
      </c>
      <c r="AC697" s="190">
        <v>45962</v>
      </c>
      <c r="AD697" s="190">
        <v>45991</v>
      </c>
      <c r="AE697" s="272">
        <v>1455700</v>
      </c>
      <c r="AF697" s="190">
        <v>45992</v>
      </c>
      <c r="AG697" s="190">
        <v>46010</v>
      </c>
      <c r="BI697" s="192" t="s">
        <v>278</v>
      </c>
      <c r="BJ697" s="187" t="s">
        <v>332</v>
      </c>
      <c r="BK697" s="192" t="s">
        <v>280</v>
      </c>
      <c r="BL697" s="189">
        <v>1552</v>
      </c>
      <c r="BM697" s="190">
        <v>45853.979270833333</v>
      </c>
      <c r="BN697" s="208">
        <v>3174935420</v>
      </c>
      <c r="BO697" s="203">
        <v>3956</v>
      </c>
      <c r="BP697" s="190">
        <v>45853</v>
      </c>
      <c r="BQ697" s="204">
        <v>11875444</v>
      </c>
      <c r="CS697" s="197" t="s">
        <v>3399</v>
      </c>
      <c r="CT697" s="125">
        <v>1121875719</v>
      </c>
      <c r="CU697" s="203">
        <v>436</v>
      </c>
      <c r="CV697" s="203" t="s">
        <v>755</v>
      </c>
      <c r="CY697" s="192">
        <v>8299</v>
      </c>
      <c r="CZ697" s="192" t="s">
        <v>290</v>
      </c>
      <c r="DA697" s="201">
        <f t="shared" si="36"/>
        <v>11875444</v>
      </c>
      <c r="DB697" s="221">
        <f t="shared" si="37"/>
        <v>0</v>
      </c>
      <c r="DC697" s="201">
        <f t="shared" si="38"/>
        <v>0</v>
      </c>
      <c r="DZ697" s="310" t="s">
        <v>3404</v>
      </c>
      <c r="EA697" s="187" t="s">
        <v>1074</v>
      </c>
      <c r="EB697" s="130">
        <v>17346234</v>
      </c>
      <c r="EC697" s="168">
        <v>46010</v>
      </c>
    </row>
    <row r="698" spans="1:133" x14ac:dyDescent="0.3">
      <c r="A698" s="241"/>
      <c r="B698" s="242" t="s">
        <v>3405</v>
      </c>
      <c r="C698" s="243">
        <v>1121918871</v>
      </c>
      <c r="D698" s="242" t="s">
        <v>820</v>
      </c>
      <c r="E698" s="242" t="s">
        <v>292</v>
      </c>
      <c r="F698" s="242" t="s">
        <v>364</v>
      </c>
      <c r="G698" s="244">
        <v>45853</v>
      </c>
      <c r="H698" s="245">
        <v>12411754</v>
      </c>
      <c r="I698" s="242" t="s">
        <v>821</v>
      </c>
      <c r="J698" s="244">
        <v>45853</v>
      </c>
      <c r="K698" s="244">
        <v>46017</v>
      </c>
      <c r="L698" s="242" t="s">
        <v>288</v>
      </c>
      <c r="M698" s="242" t="s">
        <v>288</v>
      </c>
      <c r="N698" s="242" t="s">
        <v>288</v>
      </c>
      <c r="O698" s="209">
        <v>6</v>
      </c>
      <c r="P698" s="245">
        <v>1225852</v>
      </c>
      <c r="Q698" s="200">
        <v>45853</v>
      </c>
      <c r="R698" s="190">
        <v>45869</v>
      </c>
      <c r="S698" s="245">
        <v>2298473</v>
      </c>
      <c r="T698" s="190">
        <v>45870</v>
      </c>
      <c r="U698" s="190">
        <v>45900</v>
      </c>
      <c r="V698" s="245">
        <v>2298473</v>
      </c>
      <c r="W698" s="190">
        <v>45901</v>
      </c>
      <c r="X698" s="190">
        <v>45930</v>
      </c>
      <c r="Y698" s="245">
        <v>2298473</v>
      </c>
      <c r="Z698" s="190">
        <v>45931</v>
      </c>
      <c r="AA698" s="190">
        <v>45961</v>
      </c>
      <c r="AB698" s="245">
        <v>2298473</v>
      </c>
      <c r="AC698" s="190">
        <v>45962</v>
      </c>
      <c r="AD698" s="190">
        <v>45991</v>
      </c>
      <c r="AE698" s="272">
        <v>1992010</v>
      </c>
      <c r="AF698" s="190">
        <v>45992</v>
      </c>
      <c r="AG698" s="190">
        <v>46017</v>
      </c>
      <c r="BI698" s="192" t="s">
        <v>278</v>
      </c>
      <c r="BJ698" s="187" t="s">
        <v>332</v>
      </c>
      <c r="BK698" s="192" t="s">
        <v>280</v>
      </c>
      <c r="BL698" s="189">
        <v>1552</v>
      </c>
      <c r="BM698" s="190">
        <v>45853.979270833333</v>
      </c>
      <c r="BN698" s="208">
        <v>3174935420</v>
      </c>
      <c r="BO698" s="203">
        <v>3975</v>
      </c>
      <c r="BP698" s="190">
        <v>45853</v>
      </c>
      <c r="BQ698" s="204">
        <v>12411754</v>
      </c>
      <c r="CS698" s="197" t="s">
        <v>3399</v>
      </c>
      <c r="CT698" s="198">
        <v>1121918871</v>
      </c>
      <c r="CU698" s="203">
        <v>436</v>
      </c>
      <c r="CV698" s="203" t="s">
        <v>755</v>
      </c>
      <c r="CY698" s="192">
        <v>8299</v>
      </c>
      <c r="CZ698" s="192" t="s">
        <v>290</v>
      </c>
      <c r="DA698" s="201">
        <f t="shared" si="36"/>
        <v>12411754</v>
      </c>
      <c r="DB698" s="221">
        <f t="shared" si="37"/>
        <v>0</v>
      </c>
      <c r="DC698" s="201">
        <f t="shared" si="38"/>
        <v>0</v>
      </c>
      <c r="DZ698" s="310" t="s">
        <v>3406</v>
      </c>
      <c r="EA698" s="187" t="s">
        <v>1074</v>
      </c>
      <c r="EB698" s="130">
        <v>17346234</v>
      </c>
      <c r="EC698" s="168">
        <v>46017</v>
      </c>
    </row>
    <row r="699" spans="1:133" x14ac:dyDescent="0.3">
      <c r="A699" s="246"/>
      <c r="B699" s="242" t="s">
        <v>3407</v>
      </c>
      <c r="C699" s="243">
        <v>1122920910</v>
      </c>
      <c r="D699" s="242" t="s">
        <v>822</v>
      </c>
      <c r="E699" s="242" t="s">
        <v>292</v>
      </c>
      <c r="F699" s="242" t="s">
        <v>364</v>
      </c>
      <c r="G699" s="244">
        <v>45853</v>
      </c>
      <c r="H699" s="245">
        <v>12411754</v>
      </c>
      <c r="I699" s="242" t="s">
        <v>821</v>
      </c>
      <c r="J699" s="244">
        <v>45853</v>
      </c>
      <c r="K699" s="244">
        <v>46017</v>
      </c>
      <c r="L699" s="242" t="s">
        <v>288</v>
      </c>
      <c r="M699" s="242" t="s">
        <v>288</v>
      </c>
      <c r="N699" s="242" t="s">
        <v>288</v>
      </c>
      <c r="O699" s="209">
        <v>6</v>
      </c>
      <c r="P699" s="245">
        <v>1225852</v>
      </c>
      <c r="Q699" s="200">
        <v>45853</v>
      </c>
      <c r="R699" s="190">
        <v>45869</v>
      </c>
      <c r="S699" s="245">
        <v>2298473</v>
      </c>
      <c r="T699" s="190">
        <v>45870</v>
      </c>
      <c r="U699" s="190">
        <v>45900</v>
      </c>
      <c r="V699" s="245">
        <v>2298473</v>
      </c>
      <c r="W699" s="190">
        <v>45901</v>
      </c>
      <c r="X699" s="190">
        <v>45930</v>
      </c>
      <c r="Y699" s="245">
        <v>2298473</v>
      </c>
      <c r="Z699" s="190">
        <v>45931</v>
      </c>
      <c r="AA699" s="190">
        <v>45961</v>
      </c>
      <c r="AB699" s="245">
        <v>2298473</v>
      </c>
      <c r="AC699" s="190">
        <v>45962</v>
      </c>
      <c r="AD699" s="190">
        <v>45991</v>
      </c>
      <c r="AE699" s="272">
        <v>1992010</v>
      </c>
      <c r="AF699" s="190">
        <v>45992</v>
      </c>
      <c r="AG699" s="190">
        <v>46017</v>
      </c>
      <c r="BI699" s="192" t="s">
        <v>278</v>
      </c>
      <c r="BJ699" s="187" t="s">
        <v>332</v>
      </c>
      <c r="BK699" s="192" t="s">
        <v>280</v>
      </c>
      <c r="BL699" s="189">
        <v>1552</v>
      </c>
      <c r="BM699" s="190">
        <v>45853.979270833333</v>
      </c>
      <c r="BN699" s="208">
        <v>3174935420</v>
      </c>
      <c r="BO699" s="203">
        <v>4002</v>
      </c>
      <c r="BP699" s="190">
        <v>45853</v>
      </c>
      <c r="BQ699" s="204">
        <v>12411754</v>
      </c>
      <c r="CS699" s="197" t="s">
        <v>1191</v>
      </c>
      <c r="CT699" s="198">
        <v>1122920910</v>
      </c>
      <c r="CU699" s="203">
        <v>436</v>
      </c>
      <c r="CV699" s="203" t="s">
        <v>755</v>
      </c>
      <c r="CY699" s="192">
        <v>8299</v>
      </c>
      <c r="CZ699" s="192" t="s">
        <v>290</v>
      </c>
      <c r="DA699" s="201">
        <f t="shared" si="36"/>
        <v>12411754</v>
      </c>
      <c r="DB699" s="221">
        <f t="shared" si="37"/>
        <v>0</v>
      </c>
      <c r="DC699" s="201">
        <f t="shared" si="38"/>
        <v>0</v>
      </c>
      <c r="DZ699" s="310" t="s">
        <v>3408</v>
      </c>
      <c r="EA699" s="187" t="s">
        <v>1074</v>
      </c>
      <c r="EB699" s="130">
        <v>17346234</v>
      </c>
      <c r="EC699" s="168">
        <v>46017</v>
      </c>
    </row>
    <row r="700" spans="1:133" x14ac:dyDescent="0.3">
      <c r="A700" s="247"/>
      <c r="B700" s="242" t="s">
        <v>3409</v>
      </c>
      <c r="C700" s="243">
        <v>40391742</v>
      </c>
      <c r="D700" s="242" t="s">
        <v>458</v>
      </c>
      <c r="E700" s="242" t="s">
        <v>292</v>
      </c>
      <c r="F700" s="242" t="s">
        <v>459</v>
      </c>
      <c r="G700" s="244">
        <v>45853</v>
      </c>
      <c r="H700" s="245">
        <v>11875444</v>
      </c>
      <c r="I700" s="242" t="s">
        <v>1187</v>
      </c>
      <c r="J700" s="244">
        <v>45853</v>
      </c>
      <c r="K700" s="244">
        <v>46010</v>
      </c>
      <c r="L700" s="242" t="s">
        <v>288</v>
      </c>
      <c r="M700" s="242" t="s">
        <v>288</v>
      </c>
      <c r="N700" s="242" t="s">
        <v>288</v>
      </c>
      <c r="O700" s="209">
        <v>6</v>
      </c>
      <c r="P700" s="245">
        <v>1225852</v>
      </c>
      <c r="Q700" s="200">
        <v>45853</v>
      </c>
      <c r="R700" s="190">
        <v>45869</v>
      </c>
      <c r="S700" s="245">
        <v>2298473</v>
      </c>
      <c r="T700" s="190">
        <v>45870</v>
      </c>
      <c r="U700" s="190">
        <v>45900</v>
      </c>
      <c r="V700" s="245">
        <v>2298473</v>
      </c>
      <c r="W700" s="190">
        <v>45901</v>
      </c>
      <c r="X700" s="190">
        <v>45930</v>
      </c>
      <c r="Y700" s="245">
        <v>2298473</v>
      </c>
      <c r="Z700" s="190">
        <v>45931</v>
      </c>
      <c r="AA700" s="190">
        <v>45961</v>
      </c>
      <c r="AB700" s="245">
        <v>2298473</v>
      </c>
      <c r="AC700" s="190">
        <v>45962</v>
      </c>
      <c r="AD700" s="190">
        <v>45991</v>
      </c>
      <c r="AE700" s="272">
        <v>1455700</v>
      </c>
      <c r="AF700" s="190">
        <v>45992</v>
      </c>
      <c r="AG700" s="190">
        <v>46010</v>
      </c>
      <c r="BI700" s="192" t="s">
        <v>278</v>
      </c>
      <c r="BJ700" s="187" t="s">
        <v>332</v>
      </c>
      <c r="BK700" s="192" t="s">
        <v>280</v>
      </c>
      <c r="BL700" s="189">
        <v>1552</v>
      </c>
      <c r="BM700" s="190">
        <v>45853.979270833333</v>
      </c>
      <c r="BN700" s="208">
        <v>3174935420</v>
      </c>
      <c r="BO700" s="203">
        <v>3845</v>
      </c>
      <c r="BP700" s="190">
        <v>45853</v>
      </c>
      <c r="BQ700" s="204">
        <v>11875444</v>
      </c>
      <c r="CS700" s="197" t="s">
        <v>717</v>
      </c>
      <c r="CT700" s="198">
        <v>40391742</v>
      </c>
      <c r="CU700" s="203">
        <v>504</v>
      </c>
      <c r="CV700" s="203" t="s">
        <v>756</v>
      </c>
      <c r="CY700" s="192">
        <v>7490</v>
      </c>
      <c r="CZ700" s="192" t="s">
        <v>290</v>
      </c>
      <c r="DA700" s="201">
        <f t="shared" si="36"/>
        <v>11875444</v>
      </c>
      <c r="DB700" s="221">
        <f t="shared" si="37"/>
        <v>0</v>
      </c>
      <c r="DC700" s="201">
        <f t="shared" si="38"/>
        <v>0</v>
      </c>
      <c r="DZ700" s="310" t="s">
        <v>3410</v>
      </c>
      <c r="EA700" s="187" t="s">
        <v>1075</v>
      </c>
      <c r="EB700" s="130">
        <v>17346234</v>
      </c>
      <c r="EC700" s="168">
        <v>46010</v>
      </c>
    </row>
    <row r="701" spans="1:133" x14ac:dyDescent="0.3">
      <c r="A701" s="249"/>
      <c r="B701" s="242" t="s">
        <v>3411</v>
      </c>
      <c r="C701" s="243">
        <v>35261474</v>
      </c>
      <c r="D701" s="249" t="s">
        <v>460</v>
      </c>
      <c r="E701" s="242" t="s">
        <v>292</v>
      </c>
      <c r="F701" s="242" t="s">
        <v>461</v>
      </c>
      <c r="G701" s="244">
        <v>45853</v>
      </c>
      <c r="H701" s="245">
        <v>11875444</v>
      </c>
      <c r="I701" s="242" t="s">
        <v>1187</v>
      </c>
      <c r="J701" s="244">
        <v>45853</v>
      </c>
      <c r="K701" s="244">
        <v>46010</v>
      </c>
      <c r="L701" s="242" t="s">
        <v>288</v>
      </c>
      <c r="M701" s="242" t="s">
        <v>288</v>
      </c>
      <c r="N701" s="242" t="s">
        <v>288</v>
      </c>
      <c r="O701" s="209">
        <v>6</v>
      </c>
      <c r="P701" s="245">
        <v>1225852</v>
      </c>
      <c r="Q701" s="200">
        <v>45853</v>
      </c>
      <c r="R701" s="190">
        <v>45869</v>
      </c>
      <c r="S701" s="245">
        <v>2298473</v>
      </c>
      <c r="T701" s="190">
        <v>45870</v>
      </c>
      <c r="U701" s="190">
        <v>45900</v>
      </c>
      <c r="V701" s="245">
        <v>2298473</v>
      </c>
      <c r="W701" s="190">
        <v>45901</v>
      </c>
      <c r="X701" s="190">
        <v>45930</v>
      </c>
      <c r="Y701" s="245">
        <v>2298473</v>
      </c>
      <c r="Z701" s="190">
        <v>45931</v>
      </c>
      <c r="AA701" s="190">
        <v>45961</v>
      </c>
      <c r="AB701" s="245">
        <v>2298473</v>
      </c>
      <c r="AC701" s="190">
        <v>45962</v>
      </c>
      <c r="AD701" s="190">
        <v>45991</v>
      </c>
      <c r="AE701" s="272">
        <v>1455700</v>
      </c>
      <c r="AF701" s="190">
        <v>45992</v>
      </c>
      <c r="AG701" s="190">
        <v>46010</v>
      </c>
      <c r="BI701" s="192" t="s">
        <v>278</v>
      </c>
      <c r="BJ701" s="187" t="s">
        <v>332</v>
      </c>
      <c r="BK701" s="192" t="s">
        <v>280</v>
      </c>
      <c r="BL701" s="189">
        <v>1552</v>
      </c>
      <c r="BM701" s="190">
        <v>45853.979270833333</v>
      </c>
      <c r="BN701" s="208">
        <v>3174935420</v>
      </c>
      <c r="BO701" s="203">
        <v>3821</v>
      </c>
      <c r="BP701" s="190">
        <v>45853</v>
      </c>
      <c r="BQ701" s="204">
        <v>11875444</v>
      </c>
      <c r="CS701" s="197" t="s">
        <v>1863</v>
      </c>
      <c r="CT701" s="198">
        <v>35261474</v>
      </c>
      <c r="CU701" s="203">
        <v>504</v>
      </c>
      <c r="CV701" s="203" t="s">
        <v>756</v>
      </c>
      <c r="CY701" s="192">
        <v>8299</v>
      </c>
      <c r="CZ701" s="192" t="s">
        <v>290</v>
      </c>
      <c r="DA701" s="201">
        <f t="shared" si="36"/>
        <v>11875444</v>
      </c>
      <c r="DB701" s="221">
        <f t="shared" si="37"/>
        <v>0</v>
      </c>
      <c r="DC701" s="201">
        <f t="shared" si="38"/>
        <v>0</v>
      </c>
      <c r="DZ701" s="310" t="s">
        <v>3412</v>
      </c>
      <c r="EA701" s="187" t="s">
        <v>1075</v>
      </c>
      <c r="EB701" s="130">
        <v>17346234</v>
      </c>
      <c r="EC701" s="168">
        <v>46010</v>
      </c>
    </row>
    <row r="702" spans="1:133" x14ac:dyDescent="0.3">
      <c r="A702" s="242"/>
      <c r="B702" s="242" t="s">
        <v>3413</v>
      </c>
      <c r="C702" s="243">
        <v>35261731</v>
      </c>
      <c r="D702" s="242" t="s">
        <v>462</v>
      </c>
      <c r="E702" s="242" t="s">
        <v>292</v>
      </c>
      <c r="F702" s="242" t="s">
        <v>461</v>
      </c>
      <c r="G702" s="244">
        <v>45853</v>
      </c>
      <c r="H702" s="245">
        <v>11875444</v>
      </c>
      <c r="I702" s="242" t="s">
        <v>1187</v>
      </c>
      <c r="J702" s="244">
        <v>45853</v>
      </c>
      <c r="K702" s="244">
        <v>46010</v>
      </c>
      <c r="L702" s="242" t="s">
        <v>288</v>
      </c>
      <c r="M702" s="242" t="s">
        <v>288</v>
      </c>
      <c r="N702" s="242" t="s">
        <v>288</v>
      </c>
      <c r="O702" s="209">
        <v>6</v>
      </c>
      <c r="P702" s="245">
        <v>1225852</v>
      </c>
      <c r="Q702" s="200">
        <v>45853</v>
      </c>
      <c r="R702" s="190">
        <v>45869</v>
      </c>
      <c r="S702" s="245">
        <v>2298473</v>
      </c>
      <c r="T702" s="190">
        <v>45870</v>
      </c>
      <c r="U702" s="190">
        <v>45900</v>
      </c>
      <c r="V702" s="245">
        <v>2298473</v>
      </c>
      <c r="W702" s="190">
        <v>45901</v>
      </c>
      <c r="X702" s="190">
        <v>45930</v>
      </c>
      <c r="Y702" s="245">
        <v>2298473</v>
      </c>
      <c r="Z702" s="190">
        <v>45931</v>
      </c>
      <c r="AA702" s="190">
        <v>45961</v>
      </c>
      <c r="AB702" s="245">
        <v>2298473</v>
      </c>
      <c r="AC702" s="190">
        <v>45962</v>
      </c>
      <c r="AD702" s="190">
        <v>45991</v>
      </c>
      <c r="AE702" s="272">
        <v>1455700</v>
      </c>
      <c r="AF702" s="190">
        <v>45992</v>
      </c>
      <c r="AG702" s="190">
        <v>46010</v>
      </c>
      <c r="BI702" s="192" t="s">
        <v>278</v>
      </c>
      <c r="BJ702" s="187" t="s">
        <v>332</v>
      </c>
      <c r="BK702" s="192" t="s">
        <v>280</v>
      </c>
      <c r="BL702" s="189">
        <v>1552</v>
      </c>
      <c r="BM702" s="190">
        <v>45853.979270833333</v>
      </c>
      <c r="BN702" s="208">
        <v>3174935420</v>
      </c>
      <c r="BO702" s="203">
        <v>3822</v>
      </c>
      <c r="BP702" s="190">
        <v>45853</v>
      </c>
      <c r="BQ702" s="204">
        <v>11875444</v>
      </c>
      <c r="CS702" s="197" t="s">
        <v>718</v>
      </c>
      <c r="CT702" s="199">
        <v>35261731</v>
      </c>
      <c r="CU702" s="203">
        <v>504</v>
      </c>
      <c r="CV702" s="203" t="s">
        <v>756</v>
      </c>
      <c r="CY702" s="192">
        <v>8211</v>
      </c>
      <c r="CZ702" s="192" t="s">
        <v>290</v>
      </c>
      <c r="DA702" s="201">
        <f t="shared" si="36"/>
        <v>11875444</v>
      </c>
      <c r="DB702" s="221">
        <f t="shared" si="37"/>
        <v>0</v>
      </c>
      <c r="DC702" s="201">
        <f t="shared" si="38"/>
        <v>0</v>
      </c>
      <c r="DZ702" s="310" t="s">
        <v>3414</v>
      </c>
      <c r="EA702" s="187" t="s">
        <v>1075</v>
      </c>
      <c r="EB702" s="130">
        <v>17346234</v>
      </c>
      <c r="EC702" s="168">
        <v>46010</v>
      </c>
    </row>
    <row r="703" spans="1:133" x14ac:dyDescent="0.3">
      <c r="A703" s="247" t="s">
        <v>366</v>
      </c>
      <c r="B703" s="242" t="s">
        <v>3415</v>
      </c>
      <c r="C703" s="243">
        <v>1121839035</v>
      </c>
      <c r="D703" s="242" t="s">
        <v>367</v>
      </c>
      <c r="E703" s="242" t="s">
        <v>292</v>
      </c>
      <c r="F703" s="242" t="s">
        <v>368</v>
      </c>
      <c r="G703" s="244">
        <v>45853</v>
      </c>
      <c r="H703" s="245">
        <v>16571952</v>
      </c>
      <c r="I703" s="242" t="s">
        <v>821</v>
      </c>
      <c r="J703" s="244">
        <v>45853</v>
      </c>
      <c r="K703" s="244">
        <v>46017</v>
      </c>
      <c r="L703" s="242" t="s">
        <v>288</v>
      </c>
      <c r="M703" s="242" t="s">
        <v>288</v>
      </c>
      <c r="N703" s="242" t="s">
        <v>288</v>
      </c>
      <c r="O703" s="209">
        <v>6</v>
      </c>
      <c r="P703" s="245">
        <v>1636736</v>
      </c>
      <c r="Q703" s="200">
        <v>45853</v>
      </c>
      <c r="R703" s="190">
        <v>45869</v>
      </c>
      <c r="S703" s="245">
        <v>3068880</v>
      </c>
      <c r="T703" s="190">
        <v>45870</v>
      </c>
      <c r="U703" s="190">
        <v>45900</v>
      </c>
      <c r="V703" s="245">
        <v>3068880</v>
      </c>
      <c r="W703" s="190">
        <v>45901</v>
      </c>
      <c r="X703" s="190">
        <v>45930</v>
      </c>
      <c r="Y703" s="245">
        <v>3068880</v>
      </c>
      <c r="Z703" s="190">
        <v>45931</v>
      </c>
      <c r="AA703" s="190">
        <v>45961</v>
      </c>
      <c r="AB703" s="245">
        <v>3068880</v>
      </c>
      <c r="AC703" s="190">
        <v>45962</v>
      </c>
      <c r="AD703" s="190">
        <v>45991</v>
      </c>
      <c r="AE703" s="272">
        <v>2659696</v>
      </c>
      <c r="AF703" s="190">
        <v>45992</v>
      </c>
      <c r="AG703" s="190">
        <v>46017</v>
      </c>
      <c r="BI703" s="192" t="s">
        <v>278</v>
      </c>
      <c r="BJ703" s="187" t="s">
        <v>332</v>
      </c>
      <c r="BK703" s="192" t="s">
        <v>280</v>
      </c>
      <c r="BL703" s="189">
        <v>1552</v>
      </c>
      <c r="BM703" s="190">
        <v>45853.979270833333</v>
      </c>
      <c r="BN703" s="208">
        <v>3174935420</v>
      </c>
      <c r="BO703" s="203">
        <v>3937</v>
      </c>
      <c r="BP703" s="190">
        <v>45853</v>
      </c>
      <c r="BQ703" s="204">
        <v>16571952</v>
      </c>
      <c r="CS703" s="197" t="s">
        <v>3416</v>
      </c>
      <c r="CT703" s="198">
        <v>1121839035.0999999</v>
      </c>
      <c r="CU703" s="203">
        <v>504</v>
      </c>
      <c r="CV703" s="203" t="s">
        <v>756</v>
      </c>
      <c r="CY703" s="192">
        <v>9007</v>
      </c>
      <c r="CZ703" s="192" t="s">
        <v>290</v>
      </c>
      <c r="DA703" s="201">
        <f t="shared" si="36"/>
        <v>16571952</v>
      </c>
      <c r="DB703" s="221">
        <f t="shared" si="37"/>
        <v>0</v>
      </c>
      <c r="DC703" s="201">
        <f t="shared" si="38"/>
        <v>0</v>
      </c>
      <c r="DZ703" s="310" t="s">
        <v>3417</v>
      </c>
      <c r="EA703" s="187" t="s">
        <v>1075</v>
      </c>
      <c r="EB703" s="130">
        <v>17346234</v>
      </c>
      <c r="EC703" s="168">
        <v>46017</v>
      </c>
    </row>
    <row r="704" spans="1:133" x14ac:dyDescent="0.3">
      <c r="A704" s="242"/>
      <c r="B704" s="242" t="s">
        <v>3418</v>
      </c>
      <c r="C704" s="243">
        <v>1121936076</v>
      </c>
      <c r="D704" s="242" t="s">
        <v>369</v>
      </c>
      <c r="E704" s="242" t="s">
        <v>291</v>
      </c>
      <c r="F704" s="242" t="s">
        <v>370</v>
      </c>
      <c r="G704" s="244">
        <v>45853</v>
      </c>
      <c r="H704" s="245">
        <v>16765327</v>
      </c>
      <c r="I704" s="242" t="s">
        <v>1187</v>
      </c>
      <c r="J704" s="244">
        <v>45853</v>
      </c>
      <c r="K704" s="244">
        <v>46010</v>
      </c>
      <c r="L704" s="242" t="s">
        <v>288</v>
      </c>
      <c r="M704" s="242" t="s">
        <v>288</v>
      </c>
      <c r="N704" s="242" t="s">
        <v>288</v>
      </c>
      <c r="O704" s="209">
        <v>6</v>
      </c>
      <c r="P704" s="245">
        <v>1730614</v>
      </c>
      <c r="Q704" s="200">
        <v>45853</v>
      </c>
      <c r="R704" s="190">
        <v>45869</v>
      </c>
      <c r="S704" s="245">
        <v>3244902</v>
      </c>
      <c r="T704" s="190">
        <v>45870</v>
      </c>
      <c r="U704" s="190">
        <v>45900</v>
      </c>
      <c r="V704" s="245">
        <v>3244902</v>
      </c>
      <c r="W704" s="190">
        <v>45901</v>
      </c>
      <c r="X704" s="190">
        <v>45930</v>
      </c>
      <c r="Y704" s="245">
        <v>3244902</v>
      </c>
      <c r="Z704" s="190">
        <v>45931</v>
      </c>
      <c r="AA704" s="190">
        <v>45961</v>
      </c>
      <c r="AB704" s="245">
        <v>3244902</v>
      </c>
      <c r="AC704" s="190">
        <v>45962</v>
      </c>
      <c r="AD704" s="190">
        <v>45991</v>
      </c>
      <c r="AE704" s="272">
        <v>2055105</v>
      </c>
      <c r="AF704" s="190">
        <v>45992</v>
      </c>
      <c r="AG704" s="190">
        <v>46010</v>
      </c>
      <c r="BI704" s="192" t="s">
        <v>278</v>
      </c>
      <c r="BJ704" s="187" t="s">
        <v>332</v>
      </c>
      <c r="BK704" s="192" t="s">
        <v>280</v>
      </c>
      <c r="BL704" s="189">
        <v>1552</v>
      </c>
      <c r="BM704" s="190">
        <v>45853.979270833333</v>
      </c>
      <c r="BN704" s="208">
        <v>3174935420</v>
      </c>
      <c r="BO704" s="203">
        <v>3982</v>
      </c>
      <c r="BP704" s="190">
        <v>45853</v>
      </c>
      <c r="BQ704" s="204">
        <v>16765327</v>
      </c>
      <c r="CS704" s="197" t="s">
        <v>439</v>
      </c>
      <c r="CT704" s="199">
        <v>1121936076</v>
      </c>
      <c r="CU704" s="203">
        <v>504</v>
      </c>
      <c r="CV704" s="203" t="s">
        <v>757</v>
      </c>
      <c r="CY704" s="192">
        <v>8299</v>
      </c>
      <c r="CZ704" s="192" t="s">
        <v>290</v>
      </c>
      <c r="DA704" s="201">
        <f t="shared" si="36"/>
        <v>16765327</v>
      </c>
      <c r="DB704" s="221">
        <f t="shared" si="37"/>
        <v>0</v>
      </c>
      <c r="DC704" s="201">
        <f t="shared" si="38"/>
        <v>0</v>
      </c>
      <c r="DZ704" s="310" t="s">
        <v>3419</v>
      </c>
      <c r="EA704" s="187" t="s">
        <v>1076</v>
      </c>
      <c r="EB704" s="130">
        <v>17346234</v>
      </c>
      <c r="EC704" s="168">
        <v>46010</v>
      </c>
    </row>
    <row r="705" spans="1:133" x14ac:dyDescent="0.3">
      <c r="A705" s="241"/>
      <c r="B705" s="242" t="s">
        <v>3420</v>
      </c>
      <c r="C705" s="248">
        <v>40443276</v>
      </c>
      <c r="D705" s="247" t="s">
        <v>463</v>
      </c>
      <c r="E705" s="242" t="s">
        <v>291</v>
      </c>
      <c r="F705" s="242" t="s">
        <v>370</v>
      </c>
      <c r="G705" s="244">
        <v>45853</v>
      </c>
      <c r="H705" s="245">
        <v>16765327</v>
      </c>
      <c r="I705" s="242" t="s">
        <v>1187</v>
      </c>
      <c r="J705" s="244">
        <v>45853</v>
      </c>
      <c r="K705" s="244">
        <v>46010</v>
      </c>
      <c r="L705" s="242" t="s">
        <v>288</v>
      </c>
      <c r="M705" s="242" t="s">
        <v>288</v>
      </c>
      <c r="N705" s="242" t="s">
        <v>288</v>
      </c>
      <c r="O705" s="209">
        <v>6</v>
      </c>
      <c r="P705" s="245">
        <v>1730614</v>
      </c>
      <c r="Q705" s="200">
        <v>45853</v>
      </c>
      <c r="R705" s="190">
        <v>45869</v>
      </c>
      <c r="S705" s="245">
        <v>3244902</v>
      </c>
      <c r="T705" s="190">
        <v>45870</v>
      </c>
      <c r="U705" s="190">
        <v>45900</v>
      </c>
      <c r="V705" s="245">
        <v>3244902</v>
      </c>
      <c r="W705" s="190">
        <v>45901</v>
      </c>
      <c r="X705" s="190">
        <v>45930</v>
      </c>
      <c r="Y705" s="245">
        <v>3244902</v>
      </c>
      <c r="Z705" s="190">
        <v>45931</v>
      </c>
      <c r="AA705" s="190">
        <v>45961</v>
      </c>
      <c r="AB705" s="245">
        <v>3244902</v>
      </c>
      <c r="AC705" s="190">
        <v>45962</v>
      </c>
      <c r="AD705" s="190">
        <v>45991</v>
      </c>
      <c r="AE705" s="272">
        <v>2055105</v>
      </c>
      <c r="AF705" s="190">
        <v>45992</v>
      </c>
      <c r="AG705" s="190">
        <v>46010</v>
      </c>
      <c r="BI705" s="192" t="s">
        <v>278</v>
      </c>
      <c r="BJ705" s="187" t="s">
        <v>332</v>
      </c>
      <c r="BK705" s="192" t="s">
        <v>280</v>
      </c>
      <c r="BL705" s="189">
        <v>1552</v>
      </c>
      <c r="BM705" s="190">
        <v>45853.979270833333</v>
      </c>
      <c r="BN705" s="208">
        <v>3174935420</v>
      </c>
      <c r="BO705" s="203">
        <v>3855</v>
      </c>
      <c r="BP705" s="190">
        <v>45853</v>
      </c>
      <c r="BQ705" s="204">
        <v>16765327</v>
      </c>
      <c r="CS705" s="197" t="s">
        <v>1872</v>
      </c>
      <c r="CT705" s="126">
        <v>40443276</v>
      </c>
      <c r="CU705" s="203">
        <v>504</v>
      </c>
      <c r="CV705" s="203" t="s">
        <v>757</v>
      </c>
      <c r="CY705" s="192">
        <v>8299</v>
      </c>
      <c r="CZ705" s="192" t="s">
        <v>290</v>
      </c>
      <c r="DA705" s="201">
        <f t="shared" si="36"/>
        <v>16765327</v>
      </c>
      <c r="DB705" s="221">
        <f t="shared" si="37"/>
        <v>0</v>
      </c>
      <c r="DC705" s="201">
        <f t="shared" si="38"/>
        <v>0</v>
      </c>
      <c r="DZ705" s="310" t="s">
        <v>3421</v>
      </c>
      <c r="EA705" s="187" t="s">
        <v>1076</v>
      </c>
      <c r="EB705" s="130">
        <v>17346234</v>
      </c>
      <c r="EC705" s="168">
        <v>46010</v>
      </c>
    </row>
    <row r="706" spans="1:133" x14ac:dyDescent="0.3">
      <c r="A706" s="242"/>
      <c r="B706" s="242" t="s">
        <v>3422</v>
      </c>
      <c r="C706" s="243">
        <v>40444467</v>
      </c>
      <c r="D706" s="242" t="s">
        <v>464</v>
      </c>
      <c r="E706" s="242" t="s">
        <v>291</v>
      </c>
      <c r="F706" s="242" t="s">
        <v>465</v>
      </c>
      <c r="G706" s="244">
        <v>45853</v>
      </c>
      <c r="H706" s="245">
        <v>14954038</v>
      </c>
      <c r="I706" s="242" t="s">
        <v>1187</v>
      </c>
      <c r="J706" s="244">
        <v>45853</v>
      </c>
      <c r="K706" s="244">
        <v>46010</v>
      </c>
      <c r="L706" s="242" t="s">
        <v>288</v>
      </c>
      <c r="M706" s="242" t="s">
        <v>288</v>
      </c>
      <c r="N706" s="242" t="s">
        <v>288</v>
      </c>
      <c r="O706" s="209">
        <v>6</v>
      </c>
      <c r="P706" s="245">
        <v>1543643</v>
      </c>
      <c r="Q706" s="200">
        <v>45853</v>
      </c>
      <c r="R706" s="190">
        <v>45869</v>
      </c>
      <c r="S706" s="245">
        <v>2894330</v>
      </c>
      <c r="T706" s="190">
        <v>45870</v>
      </c>
      <c r="U706" s="190">
        <v>45900</v>
      </c>
      <c r="V706" s="245">
        <v>2894330</v>
      </c>
      <c r="W706" s="190">
        <v>45901</v>
      </c>
      <c r="X706" s="190">
        <v>45930</v>
      </c>
      <c r="Y706" s="245">
        <v>2894330</v>
      </c>
      <c r="Z706" s="190">
        <v>45931</v>
      </c>
      <c r="AA706" s="190">
        <v>45961</v>
      </c>
      <c r="AB706" s="245">
        <v>2894330</v>
      </c>
      <c r="AC706" s="190">
        <v>45962</v>
      </c>
      <c r="AD706" s="190">
        <v>45991</v>
      </c>
      <c r="AE706" s="272">
        <v>1833075</v>
      </c>
      <c r="AF706" s="190">
        <v>45992</v>
      </c>
      <c r="AG706" s="190">
        <v>46010</v>
      </c>
      <c r="BI706" s="192" t="s">
        <v>278</v>
      </c>
      <c r="BJ706" s="187" t="s">
        <v>332</v>
      </c>
      <c r="BK706" s="192" t="s">
        <v>280</v>
      </c>
      <c r="BL706" s="189">
        <v>1552</v>
      </c>
      <c r="BM706" s="190">
        <v>45853.979270833333</v>
      </c>
      <c r="BN706" s="208">
        <v>3174935420</v>
      </c>
      <c r="BO706" s="203">
        <v>3856</v>
      </c>
      <c r="BP706" s="190">
        <v>45853</v>
      </c>
      <c r="BQ706" s="204">
        <v>14954038</v>
      </c>
      <c r="CS706" s="197" t="s">
        <v>1368</v>
      </c>
      <c r="CT706" s="199">
        <v>40444467</v>
      </c>
      <c r="CU706" s="203">
        <v>504</v>
      </c>
      <c r="CV706" s="203" t="s">
        <v>757</v>
      </c>
      <c r="CY706" s="192">
        <v>8299</v>
      </c>
      <c r="CZ706" s="192" t="s">
        <v>290</v>
      </c>
      <c r="DA706" s="201">
        <f t="shared" si="36"/>
        <v>14954038</v>
      </c>
      <c r="DB706" s="221">
        <f t="shared" si="37"/>
        <v>0</v>
      </c>
      <c r="DC706" s="201">
        <f t="shared" si="38"/>
        <v>0</v>
      </c>
      <c r="DZ706" s="310" t="s">
        <v>3423</v>
      </c>
      <c r="EA706" s="187" t="s">
        <v>703</v>
      </c>
      <c r="EB706" s="130">
        <v>17346234</v>
      </c>
      <c r="EC706" s="168">
        <v>46010</v>
      </c>
    </row>
    <row r="707" spans="1:133" x14ac:dyDescent="0.3">
      <c r="A707" s="242"/>
      <c r="B707" s="242" t="s">
        <v>3424</v>
      </c>
      <c r="C707" s="248">
        <v>40362349</v>
      </c>
      <c r="D707" s="242" t="s">
        <v>466</v>
      </c>
      <c r="E707" s="242" t="s">
        <v>292</v>
      </c>
      <c r="F707" s="242" t="s">
        <v>467</v>
      </c>
      <c r="G707" s="244">
        <v>45853</v>
      </c>
      <c r="H707" s="245">
        <v>13272547</v>
      </c>
      <c r="I707" s="242" t="s">
        <v>1187</v>
      </c>
      <c r="J707" s="244">
        <v>45853</v>
      </c>
      <c r="K707" s="244">
        <v>46010</v>
      </c>
      <c r="L707" s="242" t="s">
        <v>288</v>
      </c>
      <c r="M707" s="242" t="s">
        <v>288</v>
      </c>
      <c r="N707" s="242" t="s">
        <v>288</v>
      </c>
      <c r="O707" s="209">
        <v>6</v>
      </c>
      <c r="P707" s="245">
        <v>1370069</v>
      </c>
      <c r="Q707" s="200">
        <v>45853</v>
      </c>
      <c r="R707" s="190">
        <v>45869</v>
      </c>
      <c r="S707" s="245">
        <v>2568880</v>
      </c>
      <c r="T707" s="190">
        <v>45870</v>
      </c>
      <c r="U707" s="190">
        <v>45900</v>
      </c>
      <c r="V707" s="245">
        <v>2568880</v>
      </c>
      <c r="W707" s="190">
        <v>45901</v>
      </c>
      <c r="X707" s="190">
        <v>45930</v>
      </c>
      <c r="Y707" s="245">
        <v>2568880</v>
      </c>
      <c r="Z707" s="190">
        <v>45931</v>
      </c>
      <c r="AA707" s="190">
        <v>45961</v>
      </c>
      <c r="AB707" s="245">
        <v>2568880</v>
      </c>
      <c r="AC707" s="190">
        <v>45962</v>
      </c>
      <c r="AD707" s="190">
        <v>45991</v>
      </c>
      <c r="AE707" s="272">
        <v>1626958</v>
      </c>
      <c r="AF707" s="190">
        <v>45992</v>
      </c>
      <c r="AG707" s="190">
        <v>46010</v>
      </c>
      <c r="BI707" s="192" t="s">
        <v>278</v>
      </c>
      <c r="BJ707" s="187" t="s">
        <v>332</v>
      </c>
      <c r="BK707" s="192" t="s">
        <v>280</v>
      </c>
      <c r="BL707" s="189">
        <v>1552</v>
      </c>
      <c r="BM707" s="190">
        <v>45853.979270833333</v>
      </c>
      <c r="BN707" s="208">
        <v>3174935420</v>
      </c>
      <c r="BO707" s="203">
        <v>3840</v>
      </c>
      <c r="BP707" s="190">
        <v>45853</v>
      </c>
      <c r="BQ707" s="204">
        <v>13272547</v>
      </c>
      <c r="CS707" s="197" t="s">
        <v>719</v>
      </c>
      <c r="CT707" s="136">
        <v>40362349</v>
      </c>
      <c r="CU707" s="203">
        <v>504</v>
      </c>
      <c r="CV707" s="203" t="s">
        <v>757</v>
      </c>
      <c r="CY707" s="192">
        <v>8299</v>
      </c>
      <c r="CZ707" s="192" t="s">
        <v>290</v>
      </c>
      <c r="DA707" s="201">
        <f t="shared" si="36"/>
        <v>13272547</v>
      </c>
      <c r="DB707" s="221">
        <f t="shared" si="37"/>
        <v>0</v>
      </c>
      <c r="DC707" s="201">
        <f t="shared" si="38"/>
        <v>0</v>
      </c>
      <c r="DZ707" s="310" t="s">
        <v>3425</v>
      </c>
      <c r="EA707" s="187" t="s">
        <v>703</v>
      </c>
      <c r="EB707" s="130">
        <v>17346234</v>
      </c>
      <c r="EC707" s="168">
        <v>46010</v>
      </c>
    </row>
    <row r="708" spans="1:133" x14ac:dyDescent="0.3">
      <c r="A708" s="241"/>
      <c r="B708" s="242" t="s">
        <v>3426</v>
      </c>
      <c r="C708" s="243">
        <v>1121817216</v>
      </c>
      <c r="D708" s="242" t="s">
        <v>472</v>
      </c>
      <c r="E708" s="242" t="s">
        <v>292</v>
      </c>
      <c r="F708" s="242" t="s">
        <v>473</v>
      </c>
      <c r="G708" s="244">
        <v>45853</v>
      </c>
      <c r="H708" s="245">
        <v>13272547</v>
      </c>
      <c r="I708" s="242" t="s">
        <v>1187</v>
      </c>
      <c r="J708" s="244">
        <v>45853</v>
      </c>
      <c r="K708" s="244">
        <v>46010</v>
      </c>
      <c r="L708" s="242" t="s">
        <v>288</v>
      </c>
      <c r="M708" s="242" t="s">
        <v>288</v>
      </c>
      <c r="N708" s="242" t="s">
        <v>288</v>
      </c>
      <c r="O708" s="209">
        <v>6</v>
      </c>
      <c r="P708" s="245">
        <v>1370069</v>
      </c>
      <c r="Q708" s="200">
        <v>45853</v>
      </c>
      <c r="R708" s="190">
        <v>45869</v>
      </c>
      <c r="S708" s="245">
        <v>2568880</v>
      </c>
      <c r="T708" s="190">
        <v>45870</v>
      </c>
      <c r="U708" s="190">
        <v>45900</v>
      </c>
      <c r="V708" s="245">
        <v>2568880</v>
      </c>
      <c r="W708" s="190">
        <v>45901</v>
      </c>
      <c r="X708" s="190">
        <v>45930</v>
      </c>
      <c r="Y708" s="245">
        <v>2568880</v>
      </c>
      <c r="Z708" s="190">
        <v>45931</v>
      </c>
      <c r="AA708" s="190">
        <v>45961</v>
      </c>
      <c r="AB708" s="245">
        <v>2568880</v>
      </c>
      <c r="AC708" s="190">
        <v>45962</v>
      </c>
      <c r="AD708" s="190">
        <v>45991</v>
      </c>
      <c r="AE708" s="272">
        <v>1626958</v>
      </c>
      <c r="AF708" s="190">
        <v>45992</v>
      </c>
      <c r="AG708" s="190">
        <v>46010</v>
      </c>
      <c r="BI708" s="192" t="s">
        <v>278</v>
      </c>
      <c r="BJ708" s="187" t="s">
        <v>332</v>
      </c>
      <c r="BK708" s="192" t="s">
        <v>280</v>
      </c>
      <c r="BL708" s="189">
        <v>1552</v>
      </c>
      <c r="BM708" s="190">
        <v>45853.979270833333</v>
      </c>
      <c r="BN708" s="208">
        <v>3174935420</v>
      </c>
      <c r="BO708" s="203">
        <v>3924</v>
      </c>
      <c r="BP708" s="190">
        <v>45853</v>
      </c>
      <c r="BQ708" s="204">
        <v>13272547</v>
      </c>
      <c r="CS708" s="197" t="s">
        <v>1192</v>
      </c>
      <c r="CT708" s="198">
        <v>1121817216.0999999</v>
      </c>
      <c r="CU708" s="203">
        <v>504</v>
      </c>
      <c r="CV708" s="203" t="s">
        <v>760</v>
      </c>
      <c r="CY708" s="192">
        <v>6202</v>
      </c>
      <c r="CZ708" s="192" t="s">
        <v>290</v>
      </c>
      <c r="DA708" s="201">
        <f t="shared" si="36"/>
        <v>13272547</v>
      </c>
      <c r="DB708" s="221">
        <f t="shared" si="37"/>
        <v>0</v>
      </c>
      <c r="DC708" s="201">
        <f t="shared" si="38"/>
        <v>0</v>
      </c>
      <c r="DZ708" s="310" t="s">
        <v>3427</v>
      </c>
      <c r="EA708" s="187" t="s">
        <v>295</v>
      </c>
      <c r="EB708" s="130">
        <v>17346234</v>
      </c>
      <c r="EC708" s="168">
        <v>46010</v>
      </c>
    </row>
    <row r="709" spans="1:133" x14ac:dyDescent="0.3">
      <c r="A709" s="242"/>
      <c r="B709" s="242" t="s">
        <v>3428</v>
      </c>
      <c r="C709" s="243">
        <v>1121871654</v>
      </c>
      <c r="D709" s="242" t="s">
        <v>833</v>
      </c>
      <c r="E709" s="242" t="s">
        <v>291</v>
      </c>
      <c r="F709" s="242" t="s">
        <v>834</v>
      </c>
      <c r="G709" s="244">
        <v>45853</v>
      </c>
      <c r="H709" s="245">
        <v>19343220</v>
      </c>
      <c r="I709" s="242" t="s">
        <v>1516</v>
      </c>
      <c r="J709" s="244">
        <v>45853</v>
      </c>
      <c r="K709" s="244">
        <v>46003</v>
      </c>
      <c r="L709" s="242" t="s">
        <v>288</v>
      </c>
      <c r="M709" s="242" t="s">
        <v>288</v>
      </c>
      <c r="N709" s="242" t="s">
        <v>288</v>
      </c>
      <c r="O709" s="209">
        <v>6</v>
      </c>
      <c r="P709" s="245">
        <v>2091159</v>
      </c>
      <c r="Q709" s="200">
        <v>45853</v>
      </c>
      <c r="R709" s="190">
        <v>45869</v>
      </c>
      <c r="S709" s="245">
        <v>3920923</v>
      </c>
      <c r="T709" s="190">
        <v>45870</v>
      </c>
      <c r="U709" s="190">
        <v>45900</v>
      </c>
      <c r="V709" s="245">
        <v>3920923</v>
      </c>
      <c r="W709" s="190">
        <v>45901</v>
      </c>
      <c r="X709" s="190">
        <v>45930</v>
      </c>
      <c r="Y709" s="245">
        <v>3920923</v>
      </c>
      <c r="Z709" s="190">
        <v>45931</v>
      </c>
      <c r="AA709" s="190">
        <v>45961</v>
      </c>
      <c r="AB709" s="245">
        <v>3920923</v>
      </c>
      <c r="AC709" s="190">
        <v>45962</v>
      </c>
      <c r="AD709" s="190">
        <v>45991</v>
      </c>
      <c r="AE709" s="272">
        <v>1568369</v>
      </c>
      <c r="AF709" s="190">
        <v>45992</v>
      </c>
      <c r="AG709" s="190">
        <v>46003</v>
      </c>
      <c r="BI709" s="192" t="s">
        <v>278</v>
      </c>
      <c r="BJ709" s="187" t="s">
        <v>332</v>
      </c>
      <c r="BK709" s="192" t="s">
        <v>280</v>
      </c>
      <c r="BL709" s="189">
        <v>1552</v>
      </c>
      <c r="BM709" s="190">
        <v>45853.979270833333</v>
      </c>
      <c r="BN709" s="208">
        <v>3174935420</v>
      </c>
      <c r="BO709" s="203">
        <v>3955</v>
      </c>
      <c r="BP709" s="190">
        <v>45853</v>
      </c>
      <c r="BQ709" s="204">
        <v>19343220</v>
      </c>
      <c r="CS709" s="197" t="s">
        <v>2502</v>
      </c>
      <c r="CT709" s="198">
        <v>1121871654</v>
      </c>
      <c r="CU709" s="203">
        <v>436</v>
      </c>
      <c r="CV709" s="203" t="s">
        <v>759</v>
      </c>
      <c r="CY709" s="192">
        <v>8299</v>
      </c>
      <c r="CZ709" s="192" t="s">
        <v>290</v>
      </c>
      <c r="DA709" s="201">
        <f t="shared" si="36"/>
        <v>19343220</v>
      </c>
      <c r="DB709" s="221">
        <f t="shared" si="37"/>
        <v>0</v>
      </c>
      <c r="DC709" s="201">
        <f t="shared" si="38"/>
        <v>0</v>
      </c>
      <c r="DZ709" s="310" t="s">
        <v>3429</v>
      </c>
      <c r="EA709" s="187" t="s">
        <v>275</v>
      </c>
      <c r="EB709" s="130">
        <v>17346234</v>
      </c>
      <c r="EC709" s="168">
        <v>46010</v>
      </c>
    </row>
    <row r="710" spans="1:133" x14ac:dyDescent="0.3">
      <c r="A710" s="242"/>
      <c r="B710" s="242" t="s">
        <v>3430</v>
      </c>
      <c r="C710" s="243">
        <v>1006779215</v>
      </c>
      <c r="D710" s="242" t="s">
        <v>474</v>
      </c>
      <c r="E710" s="242" t="s">
        <v>292</v>
      </c>
      <c r="F710" s="242" t="s">
        <v>475</v>
      </c>
      <c r="G710" s="244">
        <v>45853</v>
      </c>
      <c r="H710" s="245">
        <v>11875444</v>
      </c>
      <c r="I710" s="242" t="s">
        <v>1187</v>
      </c>
      <c r="J710" s="244">
        <v>45853</v>
      </c>
      <c r="K710" s="244">
        <v>46010</v>
      </c>
      <c r="L710" s="242" t="s">
        <v>288</v>
      </c>
      <c r="M710" s="242" t="s">
        <v>288</v>
      </c>
      <c r="N710" s="242" t="s">
        <v>288</v>
      </c>
      <c r="O710" s="209">
        <v>6</v>
      </c>
      <c r="P710" s="245">
        <v>1225852</v>
      </c>
      <c r="Q710" s="200">
        <v>45853</v>
      </c>
      <c r="R710" s="190">
        <v>45869</v>
      </c>
      <c r="S710" s="245">
        <v>2298473</v>
      </c>
      <c r="T710" s="190">
        <v>45870</v>
      </c>
      <c r="U710" s="190">
        <v>45900</v>
      </c>
      <c r="V710" s="245">
        <v>2298473</v>
      </c>
      <c r="W710" s="190">
        <v>45901</v>
      </c>
      <c r="X710" s="190">
        <v>45930</v>
      </c>
      <c r="Y710" s="245">
        <v>2298473</v>
      </c>
      <c r="Z710" s="190">
        <v>45931</v>
      </c>
      <c r="AA710" s="190">
        <v>45961</v>
      </c>
      <c r="AB710" s="245">
        <v>2298473</v>
      </c>
      <c r="AC710" s="190">
        <v>45962</v>
      </c>
      <c r="AD710" s="190">
        <v>45991</v>
      </c>
      <c r="AE710" s="272">
        <v>1455700</v>
      </c>
      <c r="AF710" s="190">
        <v>45992</v>
      </c>
      <c r="AG710" s="190">
        <v>46010</v>
      </c>
      <c r="BI710" s="192" t="s">
        <v>278</v>
      </c>
      <c r="BJ710" s="187" t="s">
        <v>332</v>
      </c>
      <c r="BK710" s="192" t="s">
        <v>280</v>
      </c>
      <c r="BL710" s="189">
        <v>1552</v>
      </c>
      <c r="BM710" s="190">
        <v>45853.979270833333</v>
      </c>
      <c r="BN710" s="208">
        <v>3174935420</v>
      </c>
      <c r="BO710" s="203">
        <v>3890</v>
      </c>
      <c r="BP710" s="190">
        <v>45853</v>
      </c>
      <c r="BQ710" s="204">
        <v>11875444</v>
      </c>
      <c r="CS710" s="197" t="s">
        <v>720</v>
      </c>
      <c r="CT710" s="198">
        <v>1006779215</v>
      </c>
      <c r="CU710" s="203">
        <v>440</v>
      </c>
      <c r="CV710" s="203" t="s">
        <v>761</v>
      </c>
      <c r="CY710" s="224">
        <v>8299</v>
      </c>
      <c r="CZ710" s="224" t="s">
        <v>290</v>
      </c>
      <c r="DA710" s="201">
        <f t="shared" si="36"/>
        <v>11875444</v>
      </c>
      <c r="DB710" s="221">
        <f t="shared" si="37"/>
        <v>0</v>
      </c>
      <c r="DC710" s="201">
        <f t="shared" si="38"/>
        <v>0</v>
      </c>
      <c r="DZ710" s="310" t="s">
        <v>3431</v>
      </c>
      <c r="EA710" s="187" t="s">
        <v>282</v>
      </c>
      <c r="EB710" s="130">
        <v>17346234</v>
      </c>
      <c r="EC710" s="168">
        <v>46010</v>
      </c>
    </row>
    <row r="711" spans="1:133" x14ac:dyDescent="0.3">
      <c r="A711" s="242"/>
      <c r="B711" s="242" t="s">
        <v>3432</v>
      </c>
      <c r="C711" s="243">
        <v>86060931</v>
      </c>
      <c r="D711" s="242" t="s">
        <v>476</v>
      </c>
      <c r="E711" s="242" t="s">
        <v>292</v>
      </c>
      <c r="F711" s="242" t="s">
        <v>477</v>
      </c>
      <c r="G711" s="244">
        <v>45853</v>
      </c>
      <c r="H711" s="245">
        <v>13272547</v>
      </c>
      <c r="I711" s="242" t="s">
        <v>1187</v>
      </c>
      <c r="J711" s="244">
        <v>45853</v>
      </c>
      <c r="K711" s="244">
        <v>46010</v>
      </c>
      <c r="L711" s="242" t="s">
        <v>288</v>
      </c>
      <c r="M711" s="242" t="s">
        <v>288</v>
      </c>
      <c r="N711" s="242" t="s">
        <v>288</v>
      </c>
      <c r="O711" s="209">
        <v>6</v>
      </c>
      <c r="P711" s="245">
        <v>1370069</v>
      </c>
      <c r="Q711" s="200">
        <v>45853</v>
      </c>
      <c r="R711" s="190">
        <v>45869</v>
      </c>
      <c r="S711" s="245">
        <v>2568880</v>
      </c>
      <c r="T711" s="190">
        <v>45870</v>
      </c>
      <c r="U711" s="190">
        <v>45900</v>
      </c>
      <c r="V711" s="245">
        <v>2568880</v>
      </c>
      <c r="W711" s="190">
        <v>45901</v>
      </c>
      <c r="X711" s="190">
        <v>45930</v>
      </c>
      <c r="Y711" s="245">
        <v>2568880</v>
      </c>
      <c r="Z711" s="190">
        <v>45931</v>
      </c>
      <c r="AA711" s="190">
        <v>45961</v>
      </c>
      <c r="AB711" s="245">
        <v>2568880</v>
      </c>
      <c r="AC711" s="190">
        <v>45962</v>
      </c>
      <c r="AD711" s="190">
        <v>45991</v>
      </c>
      <c r="AE711" s="272">
        <v>1626958</v>
      </c>
      <c r="AF711" s="190">
        <v>45992</v>
      </c>
      <c r="AG711" s="190">
        <v>46010</v>
      </c>
      <c r="BI711" s="192" t="s">
        <v>278</v>
      </c>
      <c r="BJ711" s="187" t="s">
        <v>332</v>
      </c>
      <c r="BK711" s="192" t="s">
        <v>280</v>
      </c>
      <c r="BL711" s="189">
        <v>1552</v>
      </c>
      <c r="BM711" s="190">
        <v>45853.979270833333</v>
      </c>
      <c r="BN711" s="208">
        <v>3174935420</v>
      </c>
      <c r="BO711" s="203">
        <v>3880</v>
      </c>
      <c r="BP711" s="190">
        <v>45853</v>
      </c>
      <c r="BQ711" s="204">
        <v>13272547</v>
      </c>
      <c r="CS711" s="197" t="s">
        <v>3433</v>
      </c>
      <c r="CT711" s="199">
        <v>86060931</v>
      </c>
      <c r="CU711" s="203">
        <v>440</v>
      </c>
      <c r="CV711" s="203" t="s">
        <v>761</v>
      </c>
      <c r="CY711" s="192">
        <v>7490</v>
      </c>
      <c r="CZ711" s="192" t="s">
        <v>290</v>
      </c>
      <c r="DA711" s="201">
        <f t="shared" si="36"/>
        <v>13272547</v>
      </c>
      <c r="DB711" s="221">
        <f t="shared" si="37"/>
        <v>0</v>
      </c>
      <c r="DC711" s="201">
        <f t="shared" si="38"/>
        <v>0</v>
      </c>
      <c r="DZ711" s="310" t="s">
        <v>3434</v>
      </c>
      <c r="EA711" s="187" t="s">
        <v>282</v>
      </c>
      <c r="EB711" s="130">
        <v>17346234</v>
      </c>
      <c r="EC711" s="168">
        <v>46010</v>
      </c>
    </row>
    <row r="712" spans="1:133" x14ac:dyDescent="0.3">
      <c r="A712" s="242"/>
      <c r="B712" s="242" t="s">
        <v>3435</v>
      </c>
      <c r="C712" s="243">
        <v>1121822577</v>
      </c>
      <c r="D712" s="242" t="s">
        <v>478</v>
      </c>
      <c r="E712" s="242" t="s">
        <v>292</v>
      </c>
      <c r="F712" s="247" t="s">
        <v>475</v>
      </c>
      <c r="G712" s="244">
        <v>45853</v>
      </c>
      <c r="H712" s="245">
        <v>11875444</v>
      </c>
      <c r="I712" s="242" t="s">
        <v>1187</v>
      </c>
      <c r="J712" s="244">
        <v>45853</v>
      </c>
      <c r="K712" s="244">
        <v>46010</v>
      </c>
      <c r="L712" s="242" t="s">
        <v>288</v>
      </c>
      <c r="M712" s="242" t="s">
        <v>288</v>
      </c>
      <c r="N712" s="242" t="s">
        <v>288</v>
      </c>
      <c r="O712" s="209">
        <v>6</v>
      </c>
      <c r="P712" s="245">
        <v>1225852</v>
      </c>
      <c r="Q712" s="200">
        <v>45853</v>
      </c>
      <c r="R712" s="190">
        <v>45869</v>
      </c>
      <c r="S712" s="245">
        <v>2298473</v>
      </c>
      <c r="T712" s="190">
        <v>45870</v>
      </c>
      <c r="U712" s="190">
        <v>45900</v>
      </c>
      <c r="V712" s="245">
        <v>2298473</v>
      </c>
      <c r="W712" s="190">
        <v>45901</v>
      </c>
      <c r="X712" s="190">
        <v>45930</v>
      </c>
      <c r="Y712" s="245">
        <v>2298473</v>
      </c>
      <c r="Z712" s="190">
        <v>45931</v>
      </c>
      <c r="AA712" s="190">
        <v>45961</v>
      </c>
      <c r="AB712" s="245">
        <v>2298473</v>
      </c>
      <c r="AC712" s="190">
        <v>45962</v>
      </c>
      <c r="AD712" s="190">
        <v>45991</v>
      </c>
      <c r="AE712" s="272">
        <v>1455700</v>
      </c>
      <c r="AF712" s="190">
        <v>45992</v>
      </c>
      <c r="AG712" s="190">
        <v>46010</v>
      </c>
      <c r="BI712" s="192" t="s">
        <v>278</v>
      </c>
      <c r="BJ712" s="187" t="s">
        <v>332</v>
      </c>
      <c r="BK712" s="192" t="s">
        <v>280</v>
      </c>
      <c r="BL712" s="189">
        <v>1552</v>
      </c>
      <c r="BM712" s="190">
        <v>45853.979270833333</v>
      </c>
      <c r="BN712" s="208">
        <v>3174935420</v>
      </c>
      <c r="BO712" s="203">
        <v>3926</v>
      </c>
      <c r="BP712" s="190">
        <v>45853</v>
      </c>
      <c r="BQ712" s="204">
        <v>11875444</v>
      </c>
      <c r="CS712" s="197" t="s">
        <v>1195</v>
      </c>
      <c r="CT712" s="199">
        <v>1121822577</v>
      </c>
      <c r="CU712" s="203">
        <v>440</v>
      </c>
      <c r="CV712" s="203" t="s">
        <v>761</v>
      </c>
      <c r="CY712" s="227">
        <v>8299</v>
      </c>
      <c r="CZ712" s="188" t="s">
        <v>290</v>
      </c>
      <c r="DA712" s="201">
        <f t="shared" si="36"/>
        <v>11875444</v>
      </c>
      <c r="DB712" s="221">
        <f t="shared" si="37"/>
        <v>0</v>
      </c>
      <c r="DC712" s="201">
        <f t="shared" si="38"/>
        <v>0</v>
      </c>
      <c r="DZ712" s="310" t="s">
        <v>3436</v>
      </c>
      <c r="EA712" s="187" t="s">
        <v>282</v>
      </c>
      <c r="EB712" s="130">
        <v>17346234</v>
      </c>
      <c r="EC712" s="168">
        <v>46010</v>
      </c>
    </row>
    <row r="713" spans="1:133" x14ac:dyDescent="0.3">
      <c r="A713" s="242"/>
      <c r="B713" s="242" t="s">
        <v>3437</v>
      </c>
      <c r="C713" s="243">
        <v>1121943954</v>
      </c>
      <c r="D713" s="242" t="s">
        <v>479</v>
      </c>
      <c r="E713" s="242" t="s">
        <v>291</v>
      </c>
      <c r="F713" s="242" t="s">
        <v>480</v>
      </c>
      <c r="G713" s="244">
        <v>45853</v>
      </c>
      <c r="H713" s="245">
        <v>16765327</v>
      </c>
      <c r="I713" s="242" t="s">
        <v>1187</v>
      </c>
      <c r="J713" s="244">
        <v>45853</v>
      </c>
      <c r="K713" s="244">
        <v>46010</v>
      </c>
      <c r="L713" s="242" t="s">
        <v>288</v>
      </c>
      <c r="M713" s="242" t="s">
        <v>288</v>
      </c>
      <c r="N713" s="242" t="s">
        <v>288</v>
      </c>
      <c r="O713" s="209">
        <v>6</v>
      </c>
      <c r="P713" s="245">
        <v>1730614</v>
      </c>
      <c r="Q713" s="200">
        <v>45853</v>
      </c>
      <c r="R713" s="190">
        <v>45869</v>
      </c>
      <c r="S713" s="245">
        <v>3244902</v>
      </c>
      <c r="T713" s="190">
        <v>45870</v>
      </c>
      <c r="U713" s="190">
        <v>45900</v>
      </c>
      <c r="V713" s="245">
        <v>3244902</v>
      </c>
      <c r="W713" s="190">
        <v>45901</v>
      </c>
      <c r="X713" s="190">
        <v>45930</v>
      </c>
      <c r="Y713" s="245">
        <v>3244902</v>
      </c>
      <c r="Z713" s="190">
        <v>45931</v>
      </c>
      <c r="AA713" s="190">
        <v>45961</v>
      </c>
      <c r="AB713" s="245">
        <v>3244902</v>
      </c>
      <c r="AC713" s="190">
        <v>45962</v>
      </c>
      <c r="AD713" s="190">
        <v>45991</v>
      </c>
      <c r="AE713" s="272">
        <v>2055105</v>
      </c>
      <c r="AF713" s="190">
        <v>45992</v>
      </c>
      <c r="AG713" s="190">
        <v>46010</v>
      </c>
      <c r="BI713" s="192" t="s">
        <v>278</v>
      </c>
      <c r="BJ713" s="187" t="s">
        <v>332</v>
      </c>
      <c r="BK713" s="192" t="s">
        <v>280</v>
      </c>
      <c r="BL713" s="189">
        <v>1552</v>
      </c>
      <c r="BM713" s="190">
        <v>45853.979270833333</v>
      </c>
      <c r="BN713" s="208">
        <v>3174935420</v>
      </c>
      <c r="BO713" s="203">
        <v>3988</v>
      </c>
      <c r="BP713" s="190">
        <v>45853</v>
      </c>
      <c r="BQ713" s="204">
        <v>16765327</v>
      </c>
      <c r="CS713" s="197" t="s">
        <v>1369</v>
      </c>
      <c r="CT713" s="198">
        <v>1121943954</v>
      </c>
      <c r="CU713" s="203">
        <v>440</v>
      </c>
      <c r="CV713" s="203" t="s">
        <v>761</v>
      </c>
      <c r="CY713" s="192">
        <v>8299</v>
      </c>
      <c r="CZ713" s="192" t="s">
        <v>290</v>
      </c>
      <c r="DA713" s="201">
        <f t="shared" si="36"/>
        <v>16765327</v>
      </c>
      <c r="DB713" s="221">
        <f t="shared" si="37"/>
        <v>0</v>
      </c>
      <c r="DC713" s="201">
        <f t="shared" si="38"/>
        <v>0</v>
      </c>
      <c r="DZ713" s="310" t="s">
        <v>3438</v>
      </c>
      <c r="EA713" s="187" t="s">
        <v>282</v>
      </c>
      <c r="EB713" s="130">
        <v>17346234</v>
      </c>
      <c r="EC713" s="168">
        <v>46010</v>
      </c>
    </row>
    <row r="714" spans="1:133" x14ac:dyDescent="0.3">
      <c r="A714" s="242"/>
      <c r="B714" s="242" t="s">
        <v>3439</v>
      </c>
      <c r="C714" s="243">
        <v>40329632</v>
      </c>
      <c r="D714" s="242" t="s">
        <v>481</v>
      </c>
      <c r="E714" s="242" t="s">
        <v>291</v>
      </c>
      <c r="F714" s="247" t="s">
        <v>482</v>
      </c>
      <c r="G714" s="244">
        <v>45853</v>
      </c>
      <c r="H714" s="245">
        <v>14954038</v>
      </c>
      <c r="I714" s="242" t="s">
        <v>1187</v>
      </c>
      <c r="J714" s="244">
        <v>45853</v>
      </c>
      <c r="K714" s="244">
        <v>46010</v>
      </c>
      <c r="L714" s="242" t="s">
        <v>288</v>
      </c>
      <c r="M714" s="242" t="s">
        <v>288</v>
      </c>
      <c r="N714" s="242" t="s">
        <v>288</v>
      </c>
      <c r="O714" s="209">
        <v>6</v>
      </c>
      <c r="P714" s="245">
        <v>1543643</v>
      </c>
      <c r="Q714" s="200">
        <v>45853</v>
      </c>
      <c r="R714" s="190">
        <v>45869</v>
      </c>
      <c r="S714" s="245">
        <v>2894330</v>
      </c>
      <c r="T714" s="190">
        <v>45870</v>
      </c>
      <c r="U714" s="190">
        <v>45900</v>
      </c>
      <c r="V714" s="245">
        <v>2894330</v>
      </c>
      <c r="W714" s="190">
        <v>45901</v>
      </c>
      <c r="X714" s="190">
        <v>45930</v>
      </c>
      <c r="Y714" s="245">
        <v>2894330</v>
      </c>
      <c r="Z714" s="190">
        <v>45931</v>
      </c>
      <c r="AA714" s="190">
        <v>45961</v>
      </c>
      <c r="AB714" s="245">
        <v>2894330</v>
      </c>
      <c r="AC714" s="190">
        <v>45962</v>
      </c>
      <c r="AD714" s="190">
        <v>45991</v>
      </c>
      <c r="AE714" s="272">
        <v>1833075</v>
      </c>
      <c r="AF714" s="190">
        <v>45992</v>
      </c>
      <c r="AG714" s="190">
        <v>46010</v>
      </c>
      <c r="BI714" s="192" t="s">
        <v>278</v>
      </c>
      <c r="BJ714" s="187" t="s">
        <v>332</v>
      </c>
      <c r="BK714" s="192" t="s">
        <v>280</v>
      </c>
      <c r="BL714" s="189">
        <v>1552</v>
      </c>
      <c r="BM714" s="190">
        <v>45853.979270833333</v>
      </c>
      <c r="BN714" s="208">
        <v>3174935420</v>
      </c>
      <c r="BO714" s="203">
        <v>3834</v>
      </c>
      <c r="BP714" s="190">
        <v>45853</v>
      </c>
      <c r="BQ714" s="204">
        <v>14954038</v>
      </c>
      <c r="CS714" s="197" t="s">
        <v>810</v>
      </c>
      <c r="CT714" s="199">
        <v>40329632.399999999</v>
      </c>
      <c r="CU714" s="203">
        <v>440</v>
      </c>
      <c r="CV714" s="203" t="s">
        <v>761</v>
      </c>
      <c r="CY714" s="227">
        <v>8299</v>
      </c>
      <c r="CZ714" s="188" t="s">
        <v>290</v>
      </c>
      <c r="DA714" s="201">
        <f t="shared" si="36"/>
        <v>14954038</v>
      </c>
      <c r="DB714" s="221">
        <f t="shared" si="37"/>
        <v>0</v>
      </c>
      <c r="DC714" s="201">
        <f t="shared" si="38"/>
        <v>0</v>
      </c>
      <c r="DZ714" s="310" t="s">
        <v>3440</v>
      </c>
      <c r="EA714" s="187" t="s">
        <v>282</v>
      </c>
      <c r="EB714" s="130">
        <v>17346234</v>
      </c>
      <c r="EC714" s="168">
        <v>46010</v>
      </c>
    </row>
    <row r="715" spans="1:133" x14ac:dyDescent="0.3">
      <c r="A715" s="242"/>
      <c r="B715" s="242" t="s">
        <v>3441</v>
      </c>
      <c r="C715" s="243">
        <v>1235241161</v>
      </c>
      <c r="D715" s="242" t="s">
        <v>483</v>
      </c>
      <c r="E715" s="242" t="s">
        <v>292</v>
      </c>
      <c r="F715" s="242" t="s">
        <v>484</v>
      </c>
      <c r="G715" s="244">
        <v>45853</v>
      </c>
      <c r="H715" s="245">
        <v>11875444</v>
      </c>
      <c r="I715" s="242" t="s">
        <v>1187</v>
      </c>
      <c r="J715" s="244">
        <v>45853</v>
      </c>
      <c r="K715" s="244">
        <v>46010</v>
      </c>
      <c r="L715" s="242" t="s">
        <v>288</v>
      </c>
      <c r="M715" s="242" t="s">
        <v>288</v>
      </c>
      <c r="N715" s="242" t="s">
        <v>288</v>
      </c>
      <c r="O715" s="209">
        <v>6</v>
      </c>
      <c r="P715" s="245">
        <v>1225852</v>
      </c>
      <c r="Q715" s="200">
        <v>45853</v>
      </c>
      <c r="R715" s="190">
        <v>45869</v>
      </c>
      <c r="S715" s="245">
        <v>2298473</v>
      </c>
      <c r="T715" s="190">
        <v>45870</v>
      </c>
      <c r="U715" s="190">
        <v>45900</v>
      </c>
      <c r="V715" s="245">
        <v>2298473</v>
      </c>
      <c r="W715" s="190">
        <v>45901</v>
      </c>
      <c r="X715" s="190">
        <v>45930</v>
      </c>
      <c r="Y715" s="245">
        <v>2298473</v>
      </c>
      <c r="Z715" s="190">
        <v>45931</v>
      </c>
      <c r="AA715" s="190">
        <v>45961</v>
      </c>
      <c r="AB715" s="245">
        <v>2298473</v>
      </c>
      <c r="AC715" s="190">
        <v>45962</v>
      </c>
      <c r="AD715" s="190">
        <v>45991</v>
      </c>
      <c r="AE715" s="272">
        <v>1455700</v>
      </c>
      <c r="AF715" s="190">
        <v>45992</v>
      </c>
      <c r="AG715" s="190">
        <v>46010</v>
      </c>
      <c r="BI715" s="192" t="s">
        <v>278</v>
      </c>
      <c r="BJ715" s="187" t="s">
        <v>332</v>
      </c>
      <c r="BK715" s="192" t="s">
        <v>280</v>
      </c>
      <c r="BL715" s="189">
        <v>1552</v>
      </c>
      <c r="BM715" s="190">
        <v>45853.979270833333</v>
      </c>
      <c r="BN715" s="208">
        <v>3174935420</v>
      </c>
      <c r="BO715" s="203">
        <v>4007</v>
      </c>
      <c r="BP715" s="190">
        <v>45853</v>
      </c>
      <c r="BQ715" s="204">
        <v>11875444</v>
      </c>
      <c r="CS715" s="197" t="s">
        <v>811</v>
      </c>
      <c r="CT715" s="198">
        <v>1235241161</v>
      </c>
      <c r="CU715" s="203">
        <v>440</v>
      </c>
      <c r="CV715" s="203" t="s">
        <v>761</v>
      </c>
      <c r="CY715" s="192">
        <v>7490</v>
      </c>
      <c r="CZ715" s="192" t="s">
        <v>290</v>
      </c>
      <c r="DA715" s="201">
        <f t="shared" si="36"/>
        <v>11875444</v>
      </c>
      <c r="DB715" s="221">
        <f t="shared" si="37"/>
        <v>0</v>
      </c>
      <c r="DC715" s="201">
        <f t="shared" si="38"/>
        <v>0</v>
      </c>
      <c r="DZ715" s="310" t="s">
        <v>3442</v>
      </c>
      <c r="EA715" s="187" t="s">
        <v>282</v>
      </c>
      <c r="EB715" s="130">
        <v>17346234</v>
      </c>
      <c r="EC715" s="168">
        <v>46010</v>
      </c>
    </row>
    <row r="716" spans="1:133" x14ac:dyDescent="0.3">
      <c r="A716" s="247"/>
      <c r="B716" s="242" t="s">
        <v>3443</v>
      </c>
      <c r="C716" s="243">
        <v>1013667031</v>
      </c>
      <c r="D716" s="242" t="s">
        <v>485</v>
      </c>
      <c r="E716" s="242" t="s">
        <v>291</v>
      </c>
      <c r="F716" s="242" t="s">
        <v>480</v>
      </c>
      <c r="G716" s="244">
        <v>45853</v>
      </c>
      <c r="H716" s="245">
        <v>14954038</v>
      </c>
      <c r="I716" s="242" t="s">
        <v>1187</v>
      </c>
      <c r="J716" s="244">
        <v>45853</v>
      </c>
      <c r="K716" s="244">
        <v>46010</v>
      </c>
      <c r="L716" s="242" t="s">
        <v>288</v>
      </c>
      <c r="M716" s="242" t="s">
        <v>288</v>
      </c>
      <c r="N716" s="242" t="s">
        <v>288</v>
      </c>
      <c r="O716" s="209">
        <v>6</v>
      </c>
      <c r="P716" s="245">
        <v>1543643</v>
      </c>
      <c r="Q716" s="200">
        <v>45853</v>
      </c>
      <c r="R716" s="190">
        <v>45869</v>
      </c>
      <c r="S716" s="245">
        <v>2894330</v>
      </c>
      <c r="T716" s="190">
        <v>45870</v>
      </c>
      <c r="U716" s="190">
        <v>45900</v>
      </c>
      <c r="V716" s="245">
        <v>2894330</v>
      </c>
      <c r="W716" s="190">
        <v>45901</v>
      </c>
      <c r="X716" s="190">
        <v>45930</v>
      </c>
      <c r="Y716" s="245">
        <v>2894330</v>
      </c>
      <c r="Z716" s="190">
        <v>45931</v>
      </c>
      <c r="AA716" s="190">
        <v>45961</v>
      </c>
      <c r="AB716" s="245">
        <v>2894330</v>
      </c>
      <c r="AC716" s="190">
        <v>45962</v>
      </c>
      <c r="AD716" s="190">
        <v>45991</v>
      </c>
      <c r="AE716" s="272">
        <v>1833075</v>
      </c>
      <c r="AF716" s="190">
        <v>45992</v>
      </c>
      <c r="AG716" s="190">
        <v>46010</v>
      </c>
      <c r="BI716" s="192" t="s">
        <v>278</v>
      </c>
      <c r="BJ716" s="187" t="s">
        <v>332</v>
      </c>
      <c r="BK716" s="192" t="s">
        <v>280</v>
      </c>
      <c r="BL716" s="189">
        <v>1552</v>
      </c>
      <c r="BM716" s="190">
        <v>45853.979270833333</v>
      </c>
      <c r="BN716" s="208">
        <v>3174935420</v>
      </c>
      <c r="BO716" s="203">
        <v>3901</v>
      </c>
      <c r="BP716" s="190">
        <v>45853</v>
      </c>
      <c r="BQ716" s="204">
        <v>14954038</v>
      </c>
      <c r="CS716" s="197" t="s">
        <v>721</v>
      </c>
      <c r="CT716" s="199">
        <v>1013667031.1</v>
      </c>
      <c r="CU716" s="203">
        <v>440</v>
      </c>
      <c r="CV716" s="203" t="s">
        <v>761</v>
      </c>
      <c r="CY716" s="227">
        <v>8299</v>
      </c>
      <c r="CZ716" s="188" t="s">
        <v>290</v>
      </c>
      <c r="DA716" s="201">
        <f t="shared" si="36"/>
        <v>14954038</v>
      </c>
      <c r="DB716" s="221">
        <f t="shared" si="37"/>
        <v>0</v>
      </c>
      <c r="DC716" s="201">
        <f t="shared" si="38"/>
        <v>0</v>
      </c>
      <c r="DZ716" s="310" t="s">
        <v>3444</v>
      </c>
      <c r="EA716" s="231" t="s">
        <v>282</v>
      </c>
      <c r="EB716" s="130">
        <v>17346234</v>
      </c>
      <c r="EC716" s="168">
        <v>46010</v>
      </c>
    </row>
    <row r="717" spans="1:133" x14ac:dyDescent="0.3">
      <c r="A717" s="247"/>
      <c r="B717" s="242" t="s">
        <v>3445</v>
      </c>
      <c r="C717" s="243">
        <v>1121955600</v>
      </c>
      <c r="D717" s="242" t="s">
        <v>486</v>
      </c>
      <c r="E717" s="242" t="s">
        <v>292</v>
      </c>
      <c r="F717" s="242" t="s">
        <v>475</v>
      </c>
      <c r="G717" s="244">
        <v>45853</v>
      </c>
      <c r="H717" s="245">
        <v>11875444</v>
      </c>
      <c r="I717" s="242" t="s">
        <v>1187</v>
      </c>
      <c r="J717" s="244">
        <v>45853</v>
      </c>
      <c r="K717" s="244">
        <v>46010</v>
      </c>
      <c r="L717" s="242" t="s">
        <v>288</v>
      </c>
      <c r="M717" s="242" t="s">
        <v>288</v>
      </c>
      <c r="N717" s="242" t="s">
        <v>288</v>
      </c>
      <c r="O717" s="209">
        <v>6</v>
      </c>
      <c r="P717" s="245">
        <v>1225852</v>
      </c>
      <c r="Q717" s="200">
        <v>45853</v>
      </c>
      <c r="R717" s="190">
        <v>45869</v>
      </c>
      <c r="S717" s="245">
        <v>2298473</v>
      </c>
      <c r="T717" s="190">
        <v>45870</v>
      </c>
      <c r="U717" s="190">
        <v>45900</v>
      </c>
      <c r="V717" s="245">
        <v>2298473</v>
      </c>
      <c r="W717" s="190">
        <v>45901</v>
      </c>
      <c r="X717" s="190">
        <v>45930</v>
      </c>
      <c r="Y717" s="245">
        <v>2298473</v>
      </c>
      <c r="Z717" s="190">
        <v>45931</v>
      </c>
      <c r="AA717" s="190">
        <v>45961</v>
      </c>
      <c r="AB717" s="245">
        <v>2298473</v>
      </c>
      <c r="AC717" s="190">
        <v>45962</v>
      </c>
      <c r="AD717" s="190">
        <v>45991</v>
      </c>
      <c r="AE717" s="272">
        <v>1455700</v>
      </c>
      <c r="AF717" s="190">
        <v>45992</v>
      </c>
      <c r="AG717" s="190">
        <v>46010</v>
      </c>
      <c r="BI717" s="192" t="s">
        <v>278</v>
      </c>
      <c r="BJ717" s="187" t="s">
        <v>332</v>
      </c>
      <c r="BK717" s="192" t="s">
        <v>280</v>
      </c>
      <c r="BL717" s="189">
        <v>1552</v>
      </c>
      <c r="BM717" s="190">
        <v>45853.979270833333</v>
      </c>
      <c r="BN717" s="208">
        <v>3174935420</v>
      </c>
      <c r="BO717" s="203">
        <v>3993</v>
      </c>
      <c r="BP717" s="190">
        <v>45853</v>
      </c>
      <c r="BQ717" s="204">
        <v>11875444</v>
      </c>
      <c r="CS717" s="197" t="s">
        <v>722</v>
      </c>
      <c r="CT717" s="199">
        <v>1121955600</v>
      </c>
      <c r="CU717" s="203">
        <v>440</v>
      </c>
      <c r="CV717" s="203" t="s">
        <v>761</v>
      </c>
      <c r="CY717" s="227">
        <v>8299</v>
      </c>
      <c r="CZ717" s="188" t="s">
        <v>290</v>
      </c>
      <c r="DA717" s="201">
        <f t="shared" si="36"/>
        <v>11875444</v>
      </c>
      <c r="DB717" s="221">
        <f t="shared" si="37"/>
        <v>0</v>
      </c>
      <c r="DC717" s="201">
        <f t="shared" si="38"/>
        <v>0</v>
      </c>
      <c r="DZ717" s="310" t="s">
        <v>3446</v>
      </c>
      <c r="EA717" s="231" t="s">
        <v>282</v>
      </c>
      <c r="EB717" s="130">
        <v>17346234</v>
      </c>
      <c r="EC717" s="168">
        <v>46010</v>
      </c>
    </row>
    <row r="718" spans="1:133" x14ac:dyDescent="0.3">
      <c r="A718" s="247"/>
      <c r="B718" s="242" t="s">
        <v>3447</v>
      </c>
      <c r="C718" s="248">
        <v>1119894154</v>
      </c>
      <c r="D718" s="242" t="s">
        <v>487</v>
      </c>
      <c r="E718" s="242" t="s">
        <v>291</v>
      </c>
      <c r="F718" s="242" t="s">
        <v>488</v>
      </c>
      <c r="G718" s="244">
        <v>45853</v>
      </c>
      <c r="H718" s="245">
        <v>16765327</v>
      </c>
      <c r="I718" s="242" t="s">
        <v>1187</v>
      </c>
      <c r="J718" s="244">
        <v>45853</v>
      </c>
      <c r="K718" s="244">
        <v>46010</v>
      </c>
      <c r="L718" s="242" t="s">
        <v>288</v>
      </c>
      <c r="M718" s="242" t="s">
        <v>288</v>
      </c>
      <c r="N718" s="242" t="s">
        <v>288</v>
      </c>
      <c r="O718" s="209">
        <v>6</v>
      </c>
      <c r="P718" s="245">
        <v>1730614</v>
      </c>
      <c r="Q718" s="200">
        <v>45853</v>
      </c>
      <c r="R718" s="190">
        <v>45869</v>
      </c>
      <c r="S718" s="245">
        <v>3244902</v>
      </c>
      <c r="T718" s="190">
        <v>45870</v>
      </c>
      <c r="U718" s="190">
        <v>45900</v>
      </c>
      <c r="V718" s="245">
        <v>3244902</v>
      </c>
      <c r="W718" s="190">
        <v>45901</v>
      </c>
      <c r="X718" s="190">
        <v>45930</v>
      </c>
      <c r="Y718" s="245">
        <v>3244902</v>
      </c>
      <c r="Z718" s="190">
        <v>45931</v>
      </c>
      <c r="AA718" s="190">
        <v>45961</v>
      </c>
      <c r="AB718" s="245">
        <v>3244902</v>
      </c>
      <c r="AC718" s="190">
        <v>45962</v>
      </c>
      <c r="AD718" s="190">
        <v>45991</v>
      </c>
      <c r="AE718" s="272">
        <v>2055105</v>
      </c>
      <c r="AF718" s="190">
        <v>45992</v>
      </c>
      <c r="AG718" s="190">
        <v>46010</v>
      </c>
      <c r="BI718" s="192" t="s">
        <v>278</v>
      </c>
      <c r="BJ718" s="187" t="s">
        <v>332</v>
      </c>
      <c r="BK718" s="192" t="s">
        <v>280</v>
      </c>
      <c r="BL718" s="189">
        <v>1552</v>
      </c>
      <c r="BM718" s="190">
        <v>45853.979270833333</v>
      </c>
      <c r="BN718" s="208">
        <v>3174935420</v>
      </c>
      <c r="BO718" s="203">
        <v>3917</v>
      </c>
      <c r="BP718" s="190">
        <v>45853</v>
      </c>
      <c r="BQ718" s="204">
        <v>16765327</v>
      </c>
      <c r="CS718" s="197" t="s">
        <v>812</v>
      </c>
      <c r="CT718" s="198">
        <v>1119894154.4000001</v>
      </c>
      <c r="CU718" s="203">
        <v>440</v>
      </c>
      <c r="CV718" s="203" t="s">
        <v>761</v>
      </c>
      <c r="CY718" s="192">
        <v>8299</v>
      </c>
      <c r="CZ718" s="192" t="s">
        <v>290</v>
      </c>
      <c r="DA718" s="201">
        <f t="shared" si="36"/>
        <v>16765327</v>
      </c>
      <c r="DB718" s="221">
        <f t="shared" si="37"/>
        <v>0</v>
      </c>
      <c r="DC718" s="201">
        <f t="shared" si="38"/>
        <v>0</v>
      </c>
      <c r="DZ718" s="310" t="s">
        <v>3448</v>
      </c>
      <c r="EA718" s="231" t="s">
        <v>282</v>
      </c>
      <c r="EB718" s="130">
        <v>17346234</v>
      </c>
      <c r="EC718" s="168">
        <v>46010</v>
      </c>
    </row>
    <row r="719" spans="1:133" x14ac:dyDescent="0.3">
      <c r="A719" s="247"/>
      <c r="B719" s="242" t="s">
        <v>3449</v>
      </c>
      <c r="C719" s="243">
        <v>1090362963</v>
      </c>
      <c r="D719" s="242" t="s">
        <v>888</v>
      </c>
      <c r="E719" s="242" t="s">
        <v>292</v>
      </c>
      <c r="F719" s="242" t="s">
        <v>889</v>
      </c>
      <c r="G719" s="244">
        <v>45853</v>
      </c>
      <c r="H719" s="245">
        <v>11875444</v>
      </c>
      <c r="I719" s="242" t="s">
        <v>1187</v>
      </c>
      <c r="J719" s="244">
        <v>45853</v>
      </c>
      <c r="K719" s="244">
        <v>46010</v>
      </c>
      <c r="L719" s="242" t="s">
        <v>288</v>
      </c>
      <c r="M719" s="242" t="s">
        <v>288</v>
      </c>
      <c r="N719" s="242" t="s">
        <v>288</v>
      </c>
      <c r="O719" s="209">
        <v>6</v>
      </c>
      <c r="P719" s="245">
        <v>1225852</v>
      </c>
      <c r="Q719" s="200">
        <v>45853</v>
      </c>
      <c r="R719" s="190">
        <v>45869</v>
      </c>
      <c r="S719" s="245">
        <v>2298473</v>
      </c>
      <c r="T719" s="190">
        <v>45870</v>
      </c>
      <c r="U719" s="190">
        <v>45900</v>
      </c>
      <c r="V719" s="245">
        <v>2298473</v>
      </c>
      <c r="W719" s="190">
        <v>45901</v>
      </c>
      <c r="X719" s="190">
        <v>45930</v>
      </c>
      <c r="Y719" s="245">
        <v>2298473</v>
      </c>
      <c r="Z719" s="190">
        <v>45931</v>
      </c>
      <c r="AA719" s="190">
        <v>45961</v>
      </c>
      <c r="AB719" s="245">
        <v>2298473</v>
      </c>
      <c r="AC719" s="190">
        <v>45962</v>
      </c>
      <c r="AD719" s="190">
        <v>45991</v>
      </c>
      <c r="AE719" s="272">
        <v>1455700</v>
      </c>
      <c r="AF719" s="190">
        <v>45992</v>
      </c>
      <c r="AG719" s="190">
        <v>46010</v>
      </c>
      <c r="BI719" s="192" t="s">
        <v>278</v>
      </c>
      <c r="BJ719" s="187" t="s">
        <v>332</v>
      </c>
      <c r="BK719" s="192" t="s">
        <v>280</v>
      </c>
      <c r="BL719" s="189">
        <v>1552</v>
      </c>
      <c r="BM719" s="190">
        <v>45853.979270833333</v>
      </c>
      <c r="BN719" s="208">
        <v>3174935420</v>
      </c>
      <c r="BO719" s="203">
        <v>3913</v>
      </c>
      <c r="BP719" s="190">
        <v>45853</v>
      </c>
      <c r="BQ719" s="204">
        <v>11875444</v>
      </c>
      <c r="CS719" s="197" t="s">
        <v>1196</v>
      </c>
      <c r="CT719" s="198">
        <v>1090362963</v>
      </c>
      <c r="CU719" s="203">
        <v>440</v>
      </c>
      <c r="CV719" s="203" t="s">
        <v>761</v>
      </c>
      <c r="CY719" s="192">
        <v>7490</v>
      </c>
      <c r="CZ719" s="192" t="s">
        <v>290</v>
      </c>
      <c r="DA719" s="201">
        <f t="shared" si="36"/>
        <v>11875444</v>
      </c>
      <c r="DB719" s="221">
        <f t="shared" si="37"/>
        <v>0</v>
      </c>
      <c r="DC719" s="201">
        <f t="shared" si="38"/>
        <v>0</v>
      </c>
      <c r="DZ719" s="310" t="s">
        <v>3450</v>
      </c>
      <c r="EA719" s="231" t="s">
        <v>282</v>
      </c>
      <c r="EB719" s="130">
        <v>17346234</v>
      </c>
      <c r="EC719" s="168">
        <v>46010</v>
      </c>
    </row>
    <row r="720" spans="1:133" x14ac:dyDescent="0.3">
      <c r="A720" s="247"/>
      <c r="B720" s="242" t="s">
        <v>3451</v>
      </c>
      <c r="C720" s="248">
        <v>1121959509</v>
      </c>
      <c r="D720" s="247" t="s">
        <v>890</v>
      </c>
      <c r="E720" s="242" t="s">
        <v>292</v>
      </c>
      <c r="F720" s="247" t="s">
        <v>475</v>
      </c>
      <c r="G720" s="244">
        <v>45853</v>
      </c>
      <c r="H720" s="245">
        <v>11875444</v>
      </c>
      <c r="I720" s="242" t="s">
        <v>1187</v>
      </c>
      <c r="J720" s="244">
        <v>45853</v>
      </c>
      <c r="K720" s="244">
        <v>46010</v>
      </c>
      <c r="L720" s="242" t="s">
        <v>288</v>
      </c>
      <c r="M720" s="242" t="s">
        <v>288</v>
      </c>
      <c r="N720" s="242" t="s">
        <v>288</v>
      </c>
      <c r="O720" s="209">
        <v>6</v>
      </c>
      <c r="P720" s="245">
        <v>1225852</v>
      </c>
      <c r="Q720" s="200">
        <v>45853</v>
      </c>
      <c r="R720" s="190">
        <v>45869</v>
      </c>
      <c r="S720" s="245">
        <v>2298473</v>
      </c>
      <c r="T720" s="190">
        <v>45870</v>
      </c>
      <c r="U720" s="190">
        <v>45900</v>
      </c>
      <c r="V720" s="245">
        <v>2298473</v>
      </c>
      <c r="W720" s="190">
        <v>45901</v>
      </c>
      <c r="X720" s="190">
        <v>45930</v>
      </c>
      <c r="Y720" s="245">
        <v>2298473</v>
      </c>
      <c r="Z720" s="190">
        <v>45931</v>
      </c>
      <c r="AA720" s="190">
        <v>45961</v>
      </c>
      <c r="AB720" s="245">
        <v>2298473</v>
      </c>
      <c r="AC720" s="190">
        <v>45962</v>
      </c>
      <c r="AD720" s="190">
        <v>45991</v>
      </c>
      <c r="AE720" s="272">
        <v>1455700</v>
      </c>
      <c r="AF720" s="190">
        <v>45992</v>
      </c>
      <c r="AG720" s="190">
        <v>46010</v>
      </c>
      <c r="BI720" s="192" t="s">
        <v>278</v>
      </c>
      <c r="BJ720" s="187" t="s">
        <v>332</v>
      </c>
      <c r="BK720" s="192" t="s">
        <v>280</v>
      </c>
      <c r="BL720" s="189">
        <v>1552</v>
      </c>
      <c r="BM720" s="190">
        <v>45853.979270833333</v>
      </c>
      <c r="BN720" s="208">
        <v>3174935420</v>
      </c>
      <c r="BO720" s="203">
        <v>3996</v>
      </c>
      <c r="BP720" s="190">
        <v>45853</v>
      </c>
      <c r="BQ720" s="204">
        <v>11875444</v>
      </c>
      <c r="CS720" s="197" t="s">
        <v>948</v>
      </c>
      <c r="CT720" s="132">
        <v>1121959509</v>
      </c>
      <c r="CU720" s="203">
        <v>440</v>
      </c>
      <c r="CV720" s="203" t="s">
        <v>761</v>
      </c>
      <c r="CY720" s="193">
        <v>7490</v>
      </c>
      <c r="CZ720" s="193" t="s">
        <v>290</v>
      </c>
      <c r="DA720" s="201">
        <f t="shared" si="36"/>
        <v>11875444</v>
      </c>
      <c r="DB720" s="221">
        <f t="shared" si="37"/>
        <v>0</v>
      </c>
      <c r="DC720" s="201">
        <f t="shared" si="38"/>
        <v>0</v>
      </c>
      <c r="DZ720" s="310" t="s">
        <v>3452</v>
      </c>
      <c r="EA720" s="187" t="s">
        <v>282</v>
      </c>
      <c r="EB720" s="130">
        <v>17346234</v>
      </c>
      <c r="EC720" s="168">
        <v>46010</v>
      </c>
    </row>
    <row r="721" spans="1:133" x14ac:dyDescent="0.3">
      <c r="A721" s="242"/>
      <c r="B721" s="242" t="s">
        <v>3453</v>
      </c>
      <c r="C721" s="243">
        <v>1006794793</v>
      </c>
      <c r="D721" s="242" t="s">
        <v>891</v>
      </c>
      <c r="E721" s="242" t="s">
        <v>292</v>
      </c>
      <c r="F721" s="247" t="s">
        <v>475</v>
      </c>
      <c r="G721" s="244">
        <v>45853</v>
      </c>
      <c r="H721" s="245">
        <v>11875444</v>
      </c>
      <c r="I721" s="242" t="s">
        <v>1187</v>
      </c>
      <c r="J721" s="244">
        <v>45853</v>
      </c>
      <c r="K721" s="244">
        <v>46010</v>
      </c>
      <c r="L721" s="242" t="s">
        <v>288</v>
      </c>
      <c r="M721" s="242" t="s">
        <v>288</v>
      </c>
      <c r="N721" s="242" t="s">
        <v>288</v>
      </c>
      <c r="O721" s="209">
        <v>6</v>
      </c>
      <c r="P721" s="245">
        <v>1225852</v>
      </c>
      <c r="Q721" s="200">
        <v>45853</v>
      </c>
      <c r="R721" s="190">
        <v>45869</v>
      </c>
      <c r="S721" s="245">
        <v>2298473</v>
      </c>
      <c r="T721" s="190">
        <v>45870</v>
      </c>
      <c r="U721" s="190">
        <v>45900</v>
      </c>
      <c r="V721" s="245">
        <v>2298473</v>
      </c>
      <c r="W721" s="190">
        <v>45901</v>
      </c>
      <c r="X721" s="190">
        <v>45930</v>
      </c>
      <c r="Y721" s="245">
        <v>2298473</v>
      </c>
      <c r="Z721" s="190">
        <v>45931</v>
      </c>
      <c r="AA721" s="190">
        <v>45961</v>
      </c>
      <c r="AB721" s="245">
        <v>2298473</v>
      </c>
      <c r="AC721" s="190">
        <v>45962</v>
      </c>
      <c r="AD721" s="190">
        <v>45991</v>
      </c>
      <c r="AE721" s="272">
        <v>1455700</v>
      </c>
      <c r="AF721" s="190">
        <v>45992</v>
      </c>
      <c r="AG721" s="190">
        <v>46010</v>
      </c>
      <c r="BI721" s="192" t="s">
        <v>278</v>
      </c>
      <c r="BJ721" s="187" t="s">
        <v>332</v>
      </c>
      <c r="BK721" s="192" t="s">
        <v>280</v>
      </c>
      <c r="BL721" s="189">
        <v>1552</v>
      </c>
      <c r="BM721" s="190">
        <v>45853.979270833333</v>
      </c>
      <c r="BN721" s="208">
        <v>3174935420</v>
      </c>
      <c r="BO721" s="203">
        <v>3892</v>
      </c>
      <c r="BP721" s="190">
        <v>45853</v>
      </c>
      <c r="BQ721" s="204">
        <v>11875444</v>
      </c>
      <c r="CS721" s="197" t="s">
        <v>1197</v>
      </c>
      <c r="CT721" s="199">
        <v>1006794793</v>
      </c>
      <c r="CU721" s="203">
        <v>440</v>
      </c>
      <c r="CV721" s="203" t="s">
        <v>761</v>
      </c>
      <c r="CY721" s="192">
        <v>7490</v>
      </c>
      <c r="CZ721" s="192" t="s">
        <v>290</v>
      </c>
      <c r="DA721" s="201">
        <f t="shared" ref="DA721:DA975" si="39">P721+S721+V721+Y721+AB721+AE721+AH721+AK721+AN721+AQ721+AT721+AW721+AZ721+BC721+BF721</f>
        <v>11875444</v>
      </c>
      <c r="DB721" s="221">
        <f t="shared" ref="DB721:DB975" si="40">H721+BZ721-DA721</f>
        <v>0</v>
      </c>
      <c r="DC721" s="201">
        <f t="shared" ref="DC721:DC975" si="41">BQ721+CF721-DA721</f>
        <v>0</v>
      </c>
      <c r="DZ721" s="310" t="s">
        <v>3454</v>
      </c>
      <c r="EA721" s="187" t="s">
        <v>282</v>
      </c>
      <c r="EB721" s="130">
        <v>17346234</v>
      </c>
      <c r="EC721" s="168">
        <v>46010</v>
      </c>
    </row>
    <row r="722" spans="1:133" x14ac:dyDescent="0.3">
      <c r="A722" s="241"/>
      <c r="B722" s="242" t="s">
        <v>3455</v>
      </c>
      <c r="C722" s="248">
        <v>17266494</v>
      </c>
      <c r="D722" s="247" t="s">
        <v>373</v>
      </c>
      <c r="E722" s="242" t="s">
        <v>291</v>
      </c>
      <c r="F722" s="242" t="s">
        <v>372</v>
      </c>
      <c r="G722" s="244">
        <v>45853</v>
      </c>
      <c r="H722" s="245">
        <v>21565077</v>
      </c>
      <c r="I722" s="242" t="s">
        <v>1198</v>
      </c>
      <c r="J722" s="244">
        <v>45853</v>
      </c>
      <c r="K722" s="244">
        <v>46020</v>
      </c>
      <c r="L722" s="242" t="s">
        <v>288</v>
      </c>
      <c r="M722" s="242" t="s">
        <v>288</v>
      </c>
      <c r="N722" s="242" t="s">
        <v>288</v>
      </c>
      <c r="O722" s="209">
        <v>6</v>
      </c>
      <c r="P722" s="245">
        <v>2091159</v>
      </c>
      <c r="Q722" s="200">
        <v>45853</v>
      </c>
      <c r="R722" s="190">
        <v>45869</v>
      </c>
      <c r="S722" s="245">
        <v>3920923</v>
      </c>
      <c r="T722" s="190">
        <v>45870</v>
      </c>
      <c r="U722" s="190">
        <v>45900</v>
      </c>
      <c r="V722" s="245">
        <v>3920923</v>
      </c>
      <c r="W722" s="190">
        <v>45901</v>
      </c>
      <c r="X722" s="190">
        <v>45930</v>
      </c>
      <c r="Y722" s="245">
        <v>3920923</v>
      </c>
      <c r="Z722" s="190">
        <v>45931</v>
      </c>
      <c r="AA722" s="190">
        <v>45961</v>
      </c>
      <c r="AB722" s="245">
        <v>3920923</v>
      </c>
      <c r="AC722" s="190">
        <v>45962</v>
      </c>
      <c r="AD722" s="190">
        <v>45991</v>
      </c>
      <c r="AE722" s="272">
        <v>3790226</v>
      </c>
      <c r="AF722" s="190">
        <v>45992</v>
      </c>
      <c r="AG722" s="190">
        <v>46020</v>
      </c>
      <c r="BI722" s="192" t="s">
        <v>278</v>
      </c>
      <c r="BJ722" s="187" t="s">
        <v>332</v>
      </c>
      <c r="BK722" s="192" t="s">
        <v>280</v>
      </c>
      <c r="BL722" s="189">
        <v>1552</v>
      </c>
      <c r="BM722" s="190">
        <v>45853.979270833333</v>
      </c>
      <c r="BN722" s="208">
        <v>3174935420</v>
      </c>
      <c r="BO722" s="203">
        <v>3808</v>
      </c>
      <c r="BP722" s="190">
        <v>45853</v>
      </c>
      <c r="BQ722" s="204">
        <v>21565077</v>
      </c>
      <c r="CS722" s="197" t="s">
        <v>1721</v>
      </c>
      <c r="CT722" s="126">
        <v>17266494</v>
      </c>
      <c r="CU722" s="203">
        <v>504</v>
      </c>
      <c r="CV722" s="203" t="s">
        <v>1111</v>
      </c>
      <c r="CY722" s="192">
        <v>6920</v>
      </c>
      <c r="CZ722" s="192" t="s">
        <v>289</v>
      </c>
      <c r="DA722" s="201">
        <f t="shared" si="39"/>
        <v>21565077</v>
      </c>
      <c r="DB722" s="221">
        <f t="shared" si="40"/>
        <v>0</v>
      </c>
      <c r="DC722" s="201">
        <f t="shared" si="41"/>
        <v>0</v>
      </c>
      <c r="DZ722" s="310" t="s">
        <v>3456</v>
      </c>
      <c r="EA722" s="187" t="s">
        <v>1077</v>
      </c>
      <c r="EB722" s="130">
        <v>17346234</v>
      </c>
      <c r="EC722" s="168">
        <v>46020</v>
      </c>
    </row>
    <row r="723" spans="1:133" x14ac:dyDescent="0.3">
      <c r="A723" s="242"/>
      <c r="B723" s="242" t="s">
        <v>3457</v>
      </c>
      <c r="C723" s="243">
        <v>1121860595</v>
      </c>
      <c r="D723" s="242" t="s">
        <v>374</v>
      </c>
      <c r="E723" s="242" t="s">
        <v>291</v>
      </c>
      <c r="F723" s="242" t="s">
        <v>372</v>
      </c>
      <c r="G723" s="244">
        <v>45853</v>
      </c>
      <c r="H723" s="245">
        <v>17846961</v>
      </c>
      <c r="I723" s="242" t="s">
        <v>1198</v>
      </c>
      <c r="J723" s="244">
        <v>45853</v>
      </c>
      <c r="K723" s="244">
        <v>46020</v>
      </c>
      <c r="L723" s="242" t="s">
        <v>288</v>
      </c>
      <c r="M723" s="242" t="s">
        <v>288</v>
      </c>
      <c r="N723" s="242" t="s">
        <v>288</v>
      </c>
      <c r="O723" s="209">
        <v>6</v>
      </c>
      <c r="P723" s="245">
        <v>1730614</v>
      </c>
      <c r="Q723" s="200">
        <v>45853</v>
      </c>
      <c r="R723" s="190">
        <v>45869</v>
      </c>
      <c r="S723" s="245">
        <v>3244902</v>
      </c>
      <c r="T723" s="190">
        <v>45870</v>
      </c>
      <c r="U723" s="190">
        <v>45900</v>
      </c>
      <c r="V723" s="245">
        <v>3244902</v>
      </c>
      <c r="W723" s="190">
        <v>45901</v>
      </c>
      <c r="X723" s="190">
        <v>45930</v>
      </c>
      <c r="Y723" s="245">
        <v>3244902</v>
      </c>
      <c r="Z723" s="190">
        <v>45931</v>
      </c>
      <c r="AA723" s="190">
        <v>45961</v>
      </c>
      <c r="AB723" s="245">
        <v>3244902</v>
      </c>
      <c r="AC723" s="190">
        <v>45962</v>
      </c>
      <c r="AD723" s="190">
        <v>45991</v>
      </c>
      <c r="AE723" s="272">
        <v>3136739</v>
      </c>
      <c r="AF723" s="190">
        <v>45992</v>
      </c>
      <c r="AG723" s="190">
        <v>46020</v>
      </c>
      <c r="BI723" s="192" t="s">
        <v>278</v>
      </c>
      <c r="BJ723" s="187" t="s">
        <v>332</v>
      </c>
      <c r="BK723" s="192" t="s">
        <v>280</v>
      </c>
      <c r="BL723" s="189">
        <v>1552</v>
      </c>
      <c r="BM723" s="190">
        <v>45853.979270833333</v>
      </c>
      <c r="BN723" s="208">
        <v>3174935420</v>
      </c>
      <c r="BO723" s="203">
        <v>3952</v>
      </c>
      <c r="BP723" s="190">
        <v>45853</v>
      </c>
      <c r="BQ723" s="204">
        <v>17846961</v>
      </c>
      <c r="CS723" s="197" t="s">
        <v>3458</v>
      </c>
      <c r="CT723" s="198">
        <v>1121860595</v>
      </c>
      <c r="CU723" s="203">
        <v>504</v>
      </c>
      <c r="CV723" s="203" t="s">
        <v>1111</v>
      </c>
      <c r="CY723" s="187">
        <v>6920</v>
      </c>
      <c r="CZ723" s="189" t="s">
        <v>289</v>
      </c>
      <c r="DA723" s="201">
        <f t="shared" si="39"/>
        <v>17846961</v>
      </c>
      <c r="DB723" s="221">
        <f t="shared" si="40"/>
        <v>0</v>
      </c>
      <c r="DC723" s="201">
        <f t="shared" si="41"/>
        <v>0</v>
      </c>
      <c r="DZ723" s="310" t="s">
        <v>3459</v>
      </c>
      <c r="EA723" s="187" t="s">
        <v>1077</v>
      </c>
      <c r="EB723" s="130">
        <v>17346234</v>
      </c>
      <c r="EC723" s="168">
        <v>46020</v>
      </c>
    </row>
    <row r="724" spans="1:133" x14ac:dyDescent="0.3">
      <c r="A724" s="241"/>
      <c r="B724" s="242" t="s">
        <v>3460</v>
      </c>
      <c r="C724" s="248">
        <v>1121904529</v>
      </c>
      <c r="D724" s="247" t="s">
        <v>1089</v>
      </c>
      <c r="E724" s="242" t="s">
        <v>291</v>
      </c>
      <c r="F724" s="242" t="s">
        <v>372</v>
      </c>
      <c r="G724" s="244">
        <v>45853</v>
      </c>
      <c r="H724" s="245">
        <v>17846961</v>
      </c>
      <c r="I724" s="242" t="s">
        <v>1198</v>
      </c>
      <c r="J724" s="244">
        <v>45853</v>
      </c>
      <c r="K724" s="244">
        <v>46020</v>
      </c>
      <c r="L724" s="242" t="s">
        <v>288</v>
      </c>
      <c r="M724" s="242" t="s">
        <v>288</v>
      </c>
      <c r="N724" s="242" t="s">
        <v>288</v>
      </c>
      <c r="O724" s="209">
        <v>6</v>
      </c>
      <c r="P724" s="245">
        <v>1730614</v>
      </c>
      <c r="Q724" s="200">
        <v>45853</v>
      </c>
      <c r="R724" s="190">
        <v>45869</v>
      </c>
      <c r="S724" s="245">
        <v>3244902</v>
      </c>
      <c r="T724" s="190">
        <v>45870</v>
      </c>
      <c r="U724" s="190">
        <v>45900</v>
      </c>
      <c r="V724" s="245">
        <v>3244902</v>
      </c>
      <c r="W724" s="190">
        <v>45901</v>
      </c>
      <c r="X724" s="190">
        <v>45930</v>
      </c>
      <c r="Y724" s="245">
        <v>3244902</v>
      </c>
      <c r="Z724" s="190">
        <v>45931</v>
      </c>
      <c r="AA724" s="190">
        <v>45961</v>
      </c>
      <c r="AB724" s="245">
        <v>3244902</v>
      </c>
      <c r="AC724" s="190">
        <v>45962</v>
      </c>
      <c r="AD724" s="190">
        <v>45991</v>
      </c>
      <c r="AE724" s="272">
        <v>3136739</v>
      </c>
      <c r="AF724" s="190">
        <v>45992</v>
      </c>
      <c r="AG724" s="190">
        <v>46020</v>
      </c>
      <c r="BI724" s="192" t="s">
        <v>278</v>
      </c>
      <c r="BJ724" s="187" t="s">
        <v>332</v>
      </c>
      <c r="BK724" s="192" t="s">
        <v>280</v>
      </c>
      <c r="BL724" s="189">
        <v>1552</v>
      </c>
      <c r="BM724" s="190">
        <v>45853.979270833333</v>
      </c>
      <c r="BN724" s="208">
        <v>3174935420</v>
      </c>
      <c r="BO724" s="203">
        <v>3971</v>
      </c>
      <c r="BP724" s="190">
        <v>45853</v>
      </c>
      <c r="BQ724" s="204">
        <v>17846961</v>
      </c>
      <c r="CS724" s="197" t="s">
        <v>3461</v>
      </c>
      <c r="CT724" s="198">
        <v>1121904529</v>
      </c>
      <c r="CU724" s="203">
        <v>504</v>
      </c>
      <c r="CV724" s="203" t="s">
        <v>1111</v>
      </c>
      <c r="CY724" s="192">
        <v>6920</v>
      </c>
      <c r="CZ724" s="192" t="s">
        <v>289</v>
      </c>
      <c r="DA724" s="201">
        <f t="shared" si="39"/>
        <v>17846961</v>
      </c>
      <c r="DB724" s="221">
        <f t="shared" si="40"/>
        <v>0</v>
      </c>
      <c r="DC724" s="201">
        <f t="shared" si="41"/>
        <v>0</v>
      </c>
      <c r="DZ724" s="310" t="s">
        <v>3462</v>
      </c>
      <c r="EA724" s="187" t="s">
        <v>1077</v>
      </c>
      <c r="EB724" s="130">
        <v>17346234</v>
      </c>
      <c r="EC724" s="168">
        <v>46020</v>
      </c>
    </row>
    <row r="725" spans="1:133" x14ac:dyDescent="0.3">
      <c r="A725" s="246"/>
      <c r="B725" s="242" t="s">
        <v>3463</v>
      </c>
      <c r="C725" s="243">
        <v>1121900999</v>
      </c>
      <c r="D725" s="242" t="s">
        <v>489</v>
      </c>
      <c r="E725" s="242" t="s">
        <v>291</v>
      </c>
      <c r="F725" s="242" t="s">
        <v>490</v>
      </c>
      <c r="G725" s="244">
        <v>45853</v>
      </c>
      <c r="H725" s="245">
        <v>15683692</v>
      </c>
      <c r="I725" s="242" t="s">
        <v>303</v>
      </c>
      <c r="J725" s="244">
        <v>45853</v>
      </c>
      <c r="K725" s="244">
        <v>45975</v>
      </c>
      <c r="L725" s="242" t="s">
        <v>288</v>
      </c>
      <c r="M725" s="242" t="s">
        <v>288</v>
      </c>
      <c r="N725" s="242" t="s">
        <v>288</v>
      </c>
      <c r="O725" s="209">
        <v>5</v>
      </c>
      <c r="P725" s="245">
        <v>2091159</v>
      </c>
      <c r="Q725" s="200">
        <v>45853</v>
      </c>
      <c r="R725" s="190">
        <v>45869</v>
      </c>
      <c r="S725" s="245">
        <v>3920923</v>
      </c>
      <c r="T725" s="190">
        <v>45870</v>
      </c>
      <c r="U725" s="190">
        <v>45900</v>
      </c>
      <c r="V725" s="245">
        <v>3920923</v>
      </c>
      <c r="W725" s="190">
        <v>45901</v>
      </c>
      <c r="X725" s="190">
        <v>45930</v>
      </c>
      <c r="Y725" s="245">
        <v>3920923</v>
      </c>
      <c r="Z725" s="190">
        <v>45931</v>
      </c>
      <c r="AA725" s="190">
        <v>45961</v>
      </c>
      <c r="AB725" s="245">
        <v>1829764</v>
      </c>
      <c r="AC725" s="190">
        <v>45962</v>
      </c>
      <c r="AD725" s="190">
        <v>45975</v>
      </c>
      <c r="AE725" s="272"/>
      <c r="AF725" s="190"/>
      <c r="AG725" s="190"/>
      <c r="BI725" s="192" t="s">
        <v>278</v>
      </c>
      <c r="BJ725" s="187" t="s">
        <v>332</v>
      </c>
      <c r="BK725" s="192" t="s">
        <v>280</v>
      </c>
      <c r="BL725" s="189">
        <v>1552</v>
      </c>
      <c r="BM725" s="190">
        <v>45853.979270833333</v>
      </c>
      <c r="BN725" s="208">
        <v>3174935420</v>
      </c>
      <c r="BO725" s="203">
        <v>3969</v>
      </c>
      <c r="BP725" s="190">
        <v>45853</v>
      </c>
      <c r="BQ725" s="204">
        <v>15683692</v>
      </c>
      <c r="CS725" s="197" t="s">
        <v>723</v>
      </c>
      <c r="CT725" s="199">
        <v>1121900999</v>
      </c>
      <c r="CU725" s="203">
        <v>504</v>
      </c>
      <c r="CV725" s="203" t="s">
        <v>762</v>
      </c>
      <c r="CY725" s="192">
        <v>8299</v>
      </c>
      <c r="CZ725" s="192" t="s">
        <v>290</v>
      </c>
      <c r="DA725" s="201">
        <f t="shared" si="39"/>
        <v>15683692</v>
      </c>
      <c r="DB725" s="221">
        <f t="shared" si="40"/>
        <v>0</v>
      </c>
      <c r="DC725" s="201">
        <f t="shared" si="41"/>
        <v>0</v>
      </c>
      <c r="DZ725" s="310" t="s">
        <v>3464</v>
      </c>
      <c r="EA725" s="187" t="s">
        <v>1081</v>
      </c>
      <c r="EB725" s="130">
        <v>17346234</v>
      </c>
      <c r="EC725" s="168">
        <v>45992</v>
      </c>
    </row>
    <row r="726" spans="1:133" x14ac:dyDescent="0.3">
      <c r="A726" s="242"/>
      <c r="B726" s="242" t="s">
        <v>3465</v>
      </c>
      <c r="C726" s="243">
        <v>1121963548</v>
      </c>
      <c r="D726" s="242" t="s">
        <v>491</v>
      </c>
      <c r="E726" s="242" t="s">
        <v>291</v>
      </c>
      <c r="F726" s="242" t="s">
        <v>490</v>
      </c>
      <c r="G726" s="244">
        <v>45853</v>
      </c>
      <c r="H726" s="245">
        <v>14954038</v>
      </c>
      <c r="I726" s="242" t="s">
        <v>1187</v>
      </c>
      <c r="J726" s="244">
        <v>45853</v>
      </c>
      <c r="K726" s="244">
        <v>46010</v>
      </c>
      <c r="L726" s="242" t="s">
        <v>288</v>
      </c>
      <c r="M726" s="242" t="s">
        <v>288</v>
      </c>
      <c r="N726" s="242" t="s">
        <v>288</v>
      </c>
      <c r="O726" s="209">
        <v>6</v>
      </c>
      <c r="P726" s="245">
        <v>1543643</v>
      </c>
      <c r="Q726" s="200">
        <v>45853</v>
      </c>
      <c r="R726" s="190">
        <v>45869</v>
      </c>
      <c r="S726" s="245">
        <v>2894330</v>
      </c>
      <c r="T726" s="190">
        <v>45870</v>
      </c>
      <c r="U726" s="190">
        <v>45900</v>
      </c>
      <c r="V726" s="245">
        <v>2894330</v>
      </c>
      <c r="W726" s="190">
        <v>45901</v>
      </c>
      <c r="X726" s="190">
        <v>45930</v>
      </c>
      <c r="Y726" s="245">
        <v>2894330</v>
      </c>
      <c r="Z726" s="190">
        <v>45931</v>
      </c>
      <c r="AA726" s="190">
        <v>45961</v>
      </c>
      <c r="AB726" s="245">
        <v>2894330</v>
      </c>
      <c r="AC726" s="190">
        <v>45962</v>
      </c>
      <c r="AD726" s="190">
        <v>45991</v>
      </c>
      <c r="AE726" s="272">
        <v>1833075</v>
      </c>
      <c r="AF726" s="190">
        <v>45992</v>
      </c>
      <c r="AG726" s="190">
        <v>46010</v>
      </c>
      <c r="BI726" s="192" t="s">
        <v>278</v>
      </c>
      <c r="BJ726" s="187" t="s">
        <v>332</v>
      </c>
      <c r="BK726" s="192" t="s">
        <v>280</v>
      </c>
      <c r="BL726" s="189">
        <v>1552</v>
      </c>
      <c r="BM726" s="190">
        <v>45853.979270833333</v>
      </c>
      <c r="BN726" s="208">
        <v>3174935420</v>
      </c>
      <c r="BO726" s="203">
        <v>3997</v>
      </c>
      <c r="BP726" s="190">
        <v>45853</v>
      </c>
      <c r="BQ726" s="204">
        <v>14954038</v>
      </c>
      <c r="CS726" s="197" t="s">
        <v>1370</v>
      </c>
      <c r="CT726" s="125">
        <v>1121963548</v>
      </c>
      <c r="CU726" s="203">
        <v>504</v>
      </c>
      <c r="CV726" s="203" t="s">
        <v>762</v>
      </c>
      <c r="CY726" s="192">
        <v>8299</v>
      </c>
      <c r="CZ726" s="192" t="s">
        <v>290</v>
      </c>
      <c r="DA726" s="201">
        <f t="shared" si="39"/>
        <v>14954038</v>
      </c>
      <c r="DB726" s="221">
        <f t="shared" si="40"/>
        <v>0</v>
      </c>
      <c r="DC726" s="201">
        <f t="shared" si="41"/>
        <v>0</v>
      </c>
      <c r="DZ726" s="310" t="s">
        <v>3466</v>
      </c>
      <c r="EA726" s="187" t="s">
        <v>1081</v>
      </c>
      <c r="EB726" s="130">
        <v>17346234</v>
      </c>
      <c r="EC726" s="168">
        <v>46010</v>
      </c>
    </row>
    <row r="727" spans="1:133" x14ac:dyDescent="0.3">
      <c r="A727" s="242"/>
      <c r="B727" s="242" t="s">
        <v>3467</v>
      </c>
      <c r="C727" s="243">
        <v>1013599680</v>
      </c>
      <c r="D727" s="242" t="s">
        <v>492</v>
      </c>
      <c r="E727" s="242" t="s">
        <v>291</v>
      </c>
      <c r="F727" s="242" t="s">
        <v>490</v>
      </c>
      <c r="G727" s="244">
        <v>45853</v>
      </c>
      <c r="H727" s="245">
        <v>14954038</v>
      </c>
      <c r="I727" s="242" t="s">
        <v>1187</v>
      </c>
      <c r="J727" s="244">
        <v>45853</v>
      </c>
      <c r="K727" s="244">
        <v>46010</v>
      </c>
      <c r="L727" s="242" t="s">
        <v>288</v>
      </c>
      <c r="M727" s="242" t="s">
        <v>288</v>
      </c>
      <c r="N727" s="242" t="s">
        <v>288</v>
      </c>
      <c r="O727" s="209">
        <v>6</v>
      </c>
      <c r="P727" s="245">
        <v>1543643</v>
      </c>
      <c r="Q727" s="200">
        <v>45853</v>
      </c>
      <c r="R727" s="190">
        <v>45869</v>
      </c>
      <c r="S727" s="245">
        <v>2894330</v>
      </c>
      <c r="T727" s="190">
        <v>45870</v>
      </c>
      <c r="U727" s="190">
        <v>45900</v>
      </c>
      <c r="V727" s="245">
        <v>2894330</v>
      </c>
      <c r="W727" s="190">
        <v>45901</v>
      </c>
      <c r="X727" s="190">
        <v>45930</v>
      </c>
      <c r="Y727" s="245">
        <v>2894330</v>
      </c>
      <c r="Z727" s="190">
        <v>45931</v>
      </c>
      <c r="AA727" s="190">
        <v>45961</v>
      </c>
      <c r="AB727" s="245">
        <v>2894330</v>
      </c>
      <c r="AC727" s="190">
        <v>45962</v>
      </c>
      <c r="AD727" s="190">
        <v>45991</v>
      </c>
      <c r="AE727" s="272">
        <v>1833075</v>
      </c>
      <c r="AF727" s="190">
        <v>45992</v>
      </c>
      <c r="AG727" s="190">
        <v>46010</v>
      </c>
      <c r="BI727" s="192" t="s">
        <v>278</v>
      </c>
      <c r="BJ727" s="187" t="s">
        <v>332</v>
      </c>
      <c r="BK727" s="192" t="s">
        <v>280</v>
      </c>
      <c r="BL727" s="189">
        <v>1552</v>
      </c>
      <c r="BM727" s="190">
        <v>45853.979270833333</v>
      </c>
      <c r="BN727" s="208">
        <v>3174935420</v>
      </c>
      <c r="BO727" s="203">
        <v>3900</v>
      </c>
      <c r="BP727" s="190">
        <v>45853</v>
      </c>
      <c r="BQ727" s="204">
        <v>14954038</v>
      </c>
      <c r="CS727" s="197" t="s">
        <v>724</v>
      </c>
      <c r="CT727" s="198">
        <v>1013599680</v>
      </c>
      <c r="CU727" s="203">
        <v>504</v>
      </c>
      <c r="CV727" s="203" t="s">
        <v>762</v>
      </c>
      <c r="CY727" s="192">
        <v>8299</v>
      </c>
      <c r="CZ727" s="192" t="s">
        <v>290</v>
      </c>
      <c r="DA727" s="201">
        <f t="shared" si="39"/>
        <v>14954038</v>
      </c>
      <c r="DB727" s="221">
        <f t="shared" si="40"/>
        <v>0</v>
      </c>
      <c r="DC727" s="201">
        <f t="shared" si="41"/>
        <v>0</v>
      </c>
      <c r="DZ727" s="310" t="s">
        <v>3468</v>
      </c>
      <c r="EA727" s="187" t="s">
        <v>1081</v>
      </c>
      <c r="EB727" s="130">
        <v>17346234</v>
      </c>
      <c r="EC727" s="168">
        <v>46010</v>
      </c>
    </row>
    <row r="728" spans="1:133" x14ac:dyDescent="0.3">
      <c r="A728" s="242"/>
      <c r="B728" s="242" t="s">
        <v>3469</v>
      </c>
      <c r="C728" s="243">
        <v>1193133970</v>
      </c>
      <c r="D728" s="242" t="s">
        <v>1199</v>
      </c>
      <c r="E728" s="242" t="s">
        <v>292</v>
      </c>
      <c r="F728" s="242" t="s">
        <v>494</v>
      </c>
      <c r="G728" s="244">
        <v>45853</v>
      </c>
      <c r="H728" s="245">
        <v>11875444</v>
      </c>
      <c r="I728" s="242" t="s">
        <v>1187</v>
      </c>
      <c r="J728" s="244">
        <v>45853</v>
      </c>
      <c r="K728" s="244">
        <v>46010</v>
      </c>
      <c r="L728" s="242" t="s">
        <v>288</v>
      </c>
      <c r="M728" s="242" t="s">
        <v>288</v>
      </c>
      <c r="N728" s="242" t="s">
        <v>288</v>
      </c>
      <c r="O728" s="209">
        <v>6</v>
      </c>
      <c r="P728" s="245">
        <v>1225852</v>
      </c>
      <c r="Q728" s="200">
        <v>45853</v>
      </c>
      <c r="R728" s="190">
        <v>45869</v>
      </c>
      <c r="S728" s="245">
        <v>2298473</v>
      </c>
      <c r="T728" s="190">
        <v>45870</v>
      </c>
      <c r="U728" s="190">
        <v>45900</v>
      </c>
      <c r="V728" s="245">
        <v>2298473</v>
      </c>
      <c r="W728" s="190">
        <v>45901</v>
      </c>
      <c r="X728" s="190">
        <v>45930</v>
      </c>
      <c r="Y728" s="245">
        <v>2298473</v>
      </c>
      <c r="Z728" s="190">
        <v>45931</v>
      </c>
      <c r="AA728" s="190">
        <v>45961</v>
      </c>
      <c r="AB728" s="245">
        <v>2298473</v>
      </c>
      <c r="AC728" s="190">
        <v>45962</v>
      </c>
      <c r="AD728" s="190">
        <v>45991</v>
      </c>
      <c r="AE728" s="272">
        <v>1455700</v>
      </c>
      <c r="AF728" s="190">
        <v>45992</v>
      </c>
      <c r="AG728" s="190">
        <v>46010</v>
      </c>
      <c r="BI728" s="192" t="s">
        <v>278</v>
      </c>
      <c r="BJ728" s="187" t="s">
        <v>332</v>
      </c>
      <c r="BK728" s="192" t="s">
        <v>280</v>
      </c>
      <c r="BL728" s="189">
        <v>1552</v>
      </c>
      <c r="BM728" s="190">
        <v>45853.979270833333</v>
      </c>
      <c r="BN728" s="208">
        <v>3174935420</v>
      </c>
      <c r="BO728" s="203">
        <v>4004</v>
      </c>
      <c r="BP728" s="190">
        <v>45853</v>
      </c>
      <c r="BQ728" s="204">
        <v>11875444</v>
      </c>
      <c r="CS728" s="197" t="s">
        <v>1200</v>
      </c>
      <c r="CT728" s="199">
        <v>1193133970</v>
      </c>
      <c r="CU728" s="203">
        <v>504</v>
      </c>
      <c r="CV728" s="203" t="s">
        <v>762</v>
      </c>
      <c r="CY728" s="326">
        <v>8299</v>
      </c>
      <c r="CZ728" s="326" t="s">
        <v>290</v>
      </c>
      <c r="DA728" s="201">
        <f t="shared" si="39"/>
        <v>11875444</v>
      </c>
      <c r="DB728" s="221">
        <f t="shared" si="40"/>
        <v>0</v>
      </c>
      <c r="DC728" s="201">
        <f t="shared" si="41"/>
        <v>0</v>
      </c>
      <c r="DZ728" s="310" t="s">
        <v>3470</v>
      </c>
      <c r="EA728" s="187" t="s">
        <v>1081</v>
      </c>
      <c r="EB728" s="130">
        <v>17346234</v>
      </c>
      <c r="EC728" s="168">
        <v>46010</v>
      </c>
    </row>
    <row r="729" spans="1:133" x14ac:dyDescent="0.3">
      <c r="A729" s="242"/>
      <c r="B729" s="242" t="s">
        <v>3471</v>
      </c>
      <c r="C729" s="243">
        <v>1006877996</v>
      </c>
      <c r="D729" s="242" t="s">
        <v>493</v>
      </c>
      <c r="E729" s="242" t="s">
        <v>292</v>
      </c>
      <c r="F729" s="242" t="s">
        <v>494</v>
      </c>
      <c r="G729" s="244">
        <v>45853</v>
      </c>
      <c r="H729" s="245">
        <v>9193892</v>
      </c>
      <c r="I729" s="242" t="s">
        <v>303</v>
      </c>
      <c r="J729" s="244">
        <v>45853</v>
      </c>
      <c r="K729" s="244">
        <v>45975</v>
      </c>
      <c r="L729" s="242" t="s">
        <v>288</v>
      </c>
      <c r="M729" s="242" t="s">
        <v>288</v>
      </c>
      <c r="N729" s="242" t="s">
        <v>288</v>
      </c>
      <c r="O729" s="209">
        <v>5</v>
      </c>
      <c r="P729" s="245">
        <v>1225852</v>
      </c>
      <c r="Q729" s="200">
        <v>45853</v>
      </c>
      <c r="R729" s="190">
        <v>45869</v>
      </c>
      <c r="S729" s="245">
        <v>2298473</v>
      </c>
      <c r="T729" s="190">
        <v>45870</v>
      </c>
      <c r="U729" s="190">
        <v>45900</v>
      </c>
      <c r="V729" s="245">
        <v>2298473</v>
      </c>
      <c r="W729" s="190">
        <v>45901</v>
      </c>
      <c r="X729" s="190">
        <v>45930</v>
      </c>
      <c r="Y729" s="245">
        <v>2298473</v>
      </c>
      <c r="Z729" s="190">
        <v>45931</v>
      </c>
      <c r="AA729" s="190">
        <v>45961</v>
      </c>
      <c r="AB729" s="245">
        <v>1072621</v>
      </c>
      <c r="AC729" s="190">
        <v>45962</v>
      </c>
      <c r="AD729" s="190">
        <v>45975</v>
      </c>
      <c r="AE729" s="272"/>
      <c r="AF729" s="190"/>
      <c r="AG729" s="190"/>
      <c r="BI729" s="192" t="s">
        <v>278</v>
      </c>
      <c r="BJ729" s="187" t="s">
        <v>332</v>
      </c>
      <c r="BK729" s="192" t="s">
        <v>280</v>
      </c>
      <c r="BL729" s="189">
        <v>1552</v>
      </c>
      <c r="BM729" s="190">
        <v>45853.979270833333</v>
      </c>
      <c r="BN729" s="208">
        <v>3174935420</v>
      </c>
      <c r="BO729" s="203">
        <v>3896</v>
      </c>
      <c r="BP729" s="190">
        <v>45853</v>
      </c>
      <c r="BQ729" s="204">
        <v>9193892</v>
      </c>
      <c r="CS729" s="197" t="s">
        <v>1915</v>
      </c>
      <c r="CT729" s="199">
        <v>1006877996</v>
      </c>
      <c r="CU729" s="203">
        <v>504</v>
      </c>
      <c r="CV729" s="203" t="s">
        <v>762</v>
      </c>
      <c r="CY729" s="192">
        <v>8299</v>
      </c>
      <c r="CZ729" s="192" t="s">
        <v>290</v>
      </c>
      <c r="DA729" s="201">
        <f t="shared" si="39"/>
        <v>9193892</v>
      </c>
      <c r="DB729" s="221">
        <f t="shared" si="40"/>
        <v>0</v>
      </c>
      <c r="DC729" s="201">
        <f t="shared" si="41"/>
        <v>0</v>
      </c>
      <c r="DZ729" s="310" t="s">
        <v>3472</v>
      </c>
      <c r="EA729" s="187" t="s">
        <v>1081</v>
      </c>
      <c r="EB729" s="130">
        <v>17346234</v>
      </c>
      <c r="EC729" s="168">
        <v>45992</v>
      </c>
    </row>
    <row r="730" spans="1:133" x14ac:dyDescent="0.3">
      <c r="A730" s="242"/>
      <c r="B730" s="242" t="s">
        <v>3473</v>
      </c>
      <c r="C730" s="243">
        <v>40390826</v>
      </c>
      <c r="D730" s="242" t="s">
        <v>1134</v>
      </c>
      <c r="E730" s="242" t="s">
        <v>291</v>
      </c>
      <c r="F730" s="242" t="s">
        <v>496</v>
      </c>
      <c r="G730" s="244">
        <v>45853</v>
      </c>
      <c r="H730" s="245">
        <v>16765327</v>
      </c>
      <c r="I730" s="242" t="s">
        <v>1187</v>
      </c>
      <c r="J730" s="244">
        <v>45853</v>
      </c>
      <c r="K730" s="244">
        <v>46010</v>
      </c>
      <c r="L730" s="242" t="s">
        <v>288</v>
      </c>
      <c r="M730" s="242" t="s">
        <v>288</v>
      </c>
      <c r="N730" s="242" t="s">
        <v>288</v>
      </c>
      <c r="O730" s="209">
        <v>6</v>
      </c>
      <c r="P730" s="245">
        <v>1730614</v>
      </c>
      <c r="Q730" s="200">
        <v>45853</v>
      </c>
      <c r="R730" s="190">
        <v>45869</v>
      </c>
      <c r="S730" s="245">
        <v>3244902</v>
      </c>
      <c r="T730" s="190">
        <v>45870</v>
      </c>
      <c r="U730" s="190">
        <v>45900</v>
      </c>
      <c r="V730" s="245">
        <v>3244902</v>
      </c>
      <c r="W730" s="190">
        <v>45901</v>
      </c>
      <c r="X730" s="190">
        <v>45930</v>
      </c>
      <c r="Y730" s="245">
        <v>3244902</v>
      </c>
      <c r="Z730" s="190">
        <v>45931</v>
      </c>
      <c r="AA730" s="190">
        <v>45961</v>
      </c>
      <c r="AB730" s="245">
        <v>3244902</v>
      </c>
      <c r="AC730" s="190">
        <v>45962</v>
      </c>
      <c r="AD730" s="190">
        <v>45991</v>
      </c>
      <c r="AE730" s="272">
        <v>2055105</v>
      </c>
      <c r="AF730" s="190">
        <v>45992</v>
      </c>
      <c r="AG730" s="190">
        <v>46010</v>
      </c>
      <c r="BI730" s="284" t="s">
        <v>278</v>
      </c>
      <c r="BJ730" s="285" t="s">
        <v>332</v>
      </c>
      <c r="BK730" s="284" t="s">
        <v>280</v>
      </c>
      <c r="BL730" s="189">
        <v>1552</v>
      </c>
      <c r="BM730" s="190">
        <v>45853.979270833333</v>
      </c>
      <c r="BN730" s="208">
        <v>3174935420</v>
      </c>
      <c r="BO730" s="203">
        <v>3844</v>
      </c>
      <c r="BP730" s="190">
        <v>45853</v>
      </c>
      <c r="BQ730" s="204">
        <v>16765327</v>
      </c>
      <c r="CS730" s="292" t="s">
        <v>3474</v>
      </c>
      <c r="CT730" s="290">
        <v>40390826.399999999</v>
      </c>
      <c r="CU730" s="203">
        <v>504</v>
      </c>
      <c r="CV730" s="203" t="s">
        <v>763</v>
      </c>
      <c r="CY730" s="284">
        <v>6920</v>
      </c>
      <c r="CZ730" s="284" t="s">
        <v>289</v>
      </c>
      <c r="DA730" s="201">
        <f t="shared" si="39"/>
        <v>16765327</v>
      </c>
      <c r="DB730" s="221">
        <f t="shared" si="40"/>
        <v>0</v>
      </c>
      <c r="DC730" s="201">
        <f t="shared" si="41"/>
        <v>0</v>
      </c>
      <c r="DZ730" s="310" t="s">
        <v>3475</v>
      </c>
      <c r="EA730" s="467" t="s">
        <v>1082</v>
      </c>
      <c r="EB730" s="130">
        <v>17346234</v>
      </c>
      <c r="EC730" s="168">
        <v>46010</v>
      </c>
    </row>
    <row r="731" spans="1:133" x14ac:dyDescent="0.3">
      <c r="A731" s="242"/>
      <c r="B731" s="242" t="s">
        <v>3476</v>
      </c>
      <c r="C731" s="243">
        <v>40326102</v>
      </c>
      <c r="D731" s="242" t="s">
        <v>495</v>
      </c>
      <c r="E731" s="242" t="s">
        <v>291</v>
      </c>
      <c r="F731" s="242" t="s">
        <v>496</v>
      </c>
      <c r="G731" s="244">
        <v>45853</v>
      </c>
      <c r="H731" s="245">
        <v>16765327</v>
      </c>
      <c r="I731" s="242" t="s">
        <v>1187</v>
      </c>
      <c r="J731" s="244">
        <v>45853</v>
      </c>
      <c r="K731" s="244">
        <v>46010</v>
      </c>
      <c r="L731" s="242" t="s">
        <v>288</v>
      </c>
      <c r="M731" s="242" t="s">
        <v>288</v>
      </c>
      <c r="N731" s="242" t="s">
        <v>288</v>
      </c>
      <c r="O731" s="209">
        <v>6</v>
      </c>
      <c r="P731" s="245">
        <v>1730614</v>
      </c>
      <c r="Q731" s="200">
        <v>45853</v>
      </c>
      <c r="R731" s="190">
        <v>45869</v>
      </c>
      <c r="S731" s="245">
        <v>3244902</v>
      </c>
      <c r="T731" s="190">
        <v>45870</v>
      </c>
      <c r="U731" s="190">
        <v>45900</v>
      </c>
      <c r="V731" s="245">
        <v>3244902</v>
      </c>
      <c r="W731" s="190">
        <v>45901</v>
      </c>
      <c r="X731" s="190">
        <v>45930</v>
      </c>
      <c r="Y731" s="245">
        <v>3244902</v>
      </c>
      <c r="Z731" s="190">
        <v>45931</v>
      </c>
      <c r="AA731" s="190">
        <v>45961</v>
      </c>
      <c r="AB731" s="245">
        <v>3244902</v>
      </c>
      <c r="AC731" s="190">
        <v>45962</v>
      </c>
      <c r="AD731" s="190">
        <v>45991</v>
      </c>
      <c r="AE731" s="272">
        <v>2055105</v>
      </c>
      <c r="AF731" s="190">
        <v>45992</v>
      </c>
      <c r="AG731" s="190">
        <v>46010</v>
      </c>
      <c r="BI731" s="192" t="s">
        <v>278</v>
      </c>
      <c r="BJ731" s="187" t="s">
        <v>332</v>
      </c>
      <c r="BK731" s="192" t="s">
        <v>280</v>
      </c>
      <c r="BL731" s="189">
        <v>1552</v>
      </c>
      <c r="BM731" s="190">
        <v>45853.979270833333</v>
      </c>
      <c r="BN731" s="208">
        <v>3174935420</v>
      </c>
      <c r="BO731" s="203">
        <v>3833</v>
      </c>
      <c r="BP731" s="190">
        <v>45853</v>
      </c>
      <c r="BQ731" s="204">
        <v>16765327</v>
      </c>
      <c r="CS731" s="197" t="s">
        <v>3477</v>
      </c>
      <c r="CT731" s="125">
        <v>40326102</v>
      </c>
      <c r="CU731" s="203">
        <v>504</v>
      </c>
      <c r="CV731" s="203" t="s">
        <v>763</v>
      </c>
      <c r="CY731" s="192">
        <v>8211</v>
      </c>
      <c r="CZ731" s="192" t="s">
        <v>290</v>
      </c>
      <c r="DA731" s="201">
        <f t="shared" si="39"/>
        <v>16765327</v>
      </c>
      <c r="DB731" s="221">
        <f t="shared" si="40"/>
        <v>0</v>
      </c>
      <c r="DC731" s="201">
        <f t="shared" si="41"/>
        <v>0</v>
      </c>
      <c r="DZ731" s="310" t="s">
        <v>3478</v>
      </c>
      <c r="EA731" s="187" t="s">
        <v>1082</v>
      </c>
      <c r="EB731" s="130">
        <v>17346234</v>
      </c>
      <c r="EC731" s="168">
        <v>46010</v>
      </c>
    </row>
    <row r="732" spans="1:133" x14ac:dyDescent="0.3">
      <c r="A732" s="241"/>
      <c r="B732" s="242" t="s">
        <v>3479</v>
      </c>
      <c r="C732" s="243">
        <v>52726343</v>
      </c>
      <c r="D732" s="242" t="s">
        <v>497</v>
      </c>
      <c r="E732" s="242" t="s">
        <v>291</v>
      </c>
      <c r="F732" s="242" t="s">
        <v>496</v>
      </c>
      <c r="G732" s="244">
        <v>45853</v>
      </c>
      <c r="H732" s="245">
        <v>16765327</v>
      </c>
      <c r="I732" s="242" t="s">
        <v>1187</v>
      </c>
      <c r="J732" s="244">
        <v>45853</v>
      </c>
      <c r="K732" s="244">
        <v>46010</v>
      </c>
      <c r="L732" s="242" t="s">
        <v>288</v>
      </c>
      <c r="M732" s="242" t="s">
        <v>288</v>
      </c>
      <c r="N732" s="242" t="s">
        <v>288</v>
      </c>
      <c r="O732" s="209">
        <v>6</v>
      </c>
      <c r="P732" s="245">
        <v>1730614</v>
      </c>
      <c r="Q732" s="200">
        <v>45853</v>
      </c>
      <c r="R732" s="190">
        <v>45869</v>
      </c>
      <c r="S732" s="245">
        <v>3244902</v>
      </c>
      <c r="T732" s="190">
        <v>45870</v>
      </c>
      <c r="U732" s="190">
        <v>45900</v>
      </c>
      <c r="V732" s="245">
        <v>3244902</v>
      </c>
      <c r="W732" s="190">
        <v>45901</v>
      </c>
      <c r="X732" s="190">
        <v>45930</v>
      </c>
      <c r="Y732" s="245">
        <v>3244902</v>
      </c>
      <c r="Z732" s="190">
        <v>45931</v>
      </c>
      <c r="AA732" s="190">
        <v>45961</v>
      </c>
      <c r="AB732" s="245">
        <v>3244902</v>
      </c>
      <c r="AC732" s="190">
        <v>45962</v>
      </c>
      <c r="AD732" s="190">
        <v>45991</v>
      </c>
      <c r="AE732" s="272">
        <v>2055105</v>
      </c>
      <c r="AF732" s="190">
        <v>45992</v>
      </c>
      <c r="AG732" s="190">
        <v>46010</v>
      </c>
      <c r="BI732" s="192" t="s">
        <v>278</v>
      </c>
      <c r="BJ732" s="187" t="s">
        <v>332</v>
      </c>
      <c r="BK732" s="192" t="s">
        <v>280</v>
      </c>
      <c r="BL732" s="189">
        <v>1552</v>
      </c>
      <c r="BM732" s="190">
        <v>45853.979270833333</v>
      </c>
      <c r="BN732" s="208">
        <v>3174935420</v>
      </c>
      <c r="BO732" s="203">
        <v>3863</v>
      </c>
      <c r="BP732" s="190">
        <v>45853</v>
      </c>
      <c r="BQ732" s="204">
        <v>16765327</v>
      </c>
      <c r="CS732" s="197" t="s">
        <v>3480</v>
      </c>
      <c r="CT732" s="125">
        <v>52726343</v>
      </c>
      <c r="CU732" s="203">
        <v>504</v>
      </c>
      <c r="CV732" s="203" t="s">
        <v>763</v>
      </c>
      <c r="CY732" s="192">
        <v>6920</v>
      </c>
      <c r="CZ732" s="192" t="s">
        <v>289</v>
      </c>
      <c r="DA732" s="201">
        <f t="shared" si="39"/>
        <v>16765327</v>
      </c>
      <c r="DB732" s="221">
        <f t="shared" si="40"/>
        <v>0</v>
      </c>
      <c r="DC732" s="201">
        <f t="shared" si="41"/>
        <v>0</v>
      </c>
      <c r="DZ732" s="310" t="s">
        <v>3481</v>
      </c>
      <c r="EA732" s="187" t="s">
        <v>1082</v>
      </c>
      <c r="EB732" s="130">
        <v>17346234</v>
      </c>
      <c r="EC732" s="168">
        <v>46010</v>
      </c>
    </row>
    <row r="733" spans="1:133" x14ac:dyDescent="0.3">
      <c r="A733" s="241"/>
      <c r="B733" s="242" t="s">
        <v>3482</v>
      </c>
      <c r="C733" s="243">
        <v>17338535</v>
      </c>
      <c r="D733" s="242" t="s">
        <v>498</v>
      </c>
      <c r="E733" s="242" t="s">
        <v>291</v>
      </c>
      <c r="F733" s="242" t="s">
        <v>496</v>
      </c>
      <c r="G733" s="244">
        <v>45853</v>
      </c>
      <c r="H733" s="245">
        <v>16765327</v>
      </c>
      <c r="I733" s="242" t="s">
        <v>1187</v>
      </c>
      <c r="J733" s="244">
        <v>45853</v>
      </c>
      <c r="K733" s="244">
        <v>46010</v>
      </c>
      <c r="L733" s="242" t="s">
        <v>288</v>
      </c>
      <c r="M733" s="242" t="s">
        <v>288</v>
      </c>
      <c r="N733" s="242" t="s">
        <v>288</v>
      </c>
      <c r="O733" s="209">
        <v>6</v>
      </c>
      <c r="P733" s="245">
        <v>1730614</v>
      </c>
      <c r="Q733" s="200">
        <v>45853</v>
      </c>
      <c r="R733" s="190">
        <v>45869</v>
      </c>
      <c r="S733" s="245">
        <v>3244902</v>
      </c>
      <c r="T733" s="190">
        <v>45870</v>
      </c>
      <c r="U733" s="190">
        <v>45900</v>
      </c>
      <c r="V733" s="245">
        <v>3244902</v>
      </c>
      <c r="W733" s="190">
        <v>45901</v>
      </c>
      <c r="X733" s="190">
        <v>45930</v>
      </c>
      <c r="Y733" s="245">
        <v>3244902</v>
      </c>
      <c r="Z733" s="190">
        <v>45931</v>
      </c>
      <c r="AA733" s="190">
        <v>45961</v>
      </c>
      <c r="AB733" s="245">
        <v>3244902</v>
      </c>
      <c r="AC733" s="190">
        <v>45962</v>
      </c>
      <c r="AD733" s="190">
        <v>45991</v>
      </c>
      <c r="AE733" s="272">
        <v>2055105</v>
      </c>
      <c r="AF733" s="190">
        <v>45992</v>
      </c>
      <c r="AG733" s="190">
        <v>46010</v>
      </c>
      <c r="BI733" s="192" t="s">
        <v>278</v>
      </c>
      <c r="BJ733" s="187" t="s">
        <v>332</v>
      </c>
      <c r="BK733" s="192" t="s">
        <v>280</v>
      </c>
      <c r="BL733" s="189">
        <v>1552</v>
      </c>
      <c r="BM733" s="190">
        <v>45853.979270833333</v>
      </c>
      <c r="BN733" s="208">
        <v>3174935420</v>
      </c>
      <c r="BO733" s="203">
        <v>3813</v>
      </c>
      <c r="BP733" s="190">
        <v>45853</v>
      </c>
      <c r="BQ733" s="204">
        <v>16765327</v>
      </c>
      <c r="CS733" s="197" t="s">
        <v>3483</v>
      </c>
      <c r="CT733" s="198">
        <v>17338535</v>
      </c>
      <c r="CU733" s="203">
        <v>504</v>
      </c>
      <c r="CV733" s="203" t="s">
        <v>763</v>
      </c>
      <c r="CY733" s="192">
        <v>8299</v>
      </c>
      <c r="CZ733" s="192" t="s">
        <v>290</v>
      </c>
      <c r="DA733" s="201">
        <f t="shared" si="39"/>
        <v>16765327</v>
      </c>
      <c r="DB733" s="221">
        <f t="shared" si="40"/>
        <v>0</v>
      </c>
      <c r="DC733" s="201">
        <f t="shared" si="41"/>
        <v>0</v>
      </c>
      <c r="DZ733" s="310" t="s">
        <v>3484</v>
      </c>
      <c r="EA733" s="187" t="s">
        <v>1082</v>
      </c>
      <c r="EB733" s="130">
        <v>17346234</v>
      </c>
      <c r="EC733" s="168">
        <v>46010</v>
      </c>
    </row>
    <row r="734" spans="1:133" x14ac:dyDescent="0.3">
      <c r="A734" s="242"/>
      <c r="B734" s="242" t="s">
        <v>3485</v>
      </c>
      <c r="C734" s="248">
        <v>40411676</v>
      </c>
      <c r="D734" s="247" t="s">
        <v>499</v>
      </c>
      <c r="E734" s="242" t="s">
        <v>291</v>
      </c>
      <c r="F734" s="242" t="s">
        <v>496</v>
      </c>
      <c r="G734" s="244">
        <v>45853</v>
      </c>
      <c r="H734" s="245">
        <v>20258102</v>
      </c>
      <c r="I734" s="242" t="s">
        <v>1187</v>
      </c>
      <c r="J734" s="244">
        <v>45853</v>
      </c>
      <c r="K734" s="244">
        <v>46010</v>
      </c>
      <c r="L734" s="242" t="s">
        <v>288</v>
      </c>
      <c r="M734" s="242" t="s">
        <v>288</v>
      </c>
      <c r="N734" s="242" t="s">
        <v>288</v>
      </c>
      <c r="O734" s="209">
        <v>6</v>
      </c>
      <c r="P734" s="245">
        <v>2091159</v>
      </c>
      <c r="Q734" s="200">
        <v>45853</v>
      </c>
      <c r="R734" s="190">
        <v>45869</v>
      </c>
      <c r="S734" s="245">
        <v>3920923</v>
      </c>
      <c r="T734" s="190">
        <v>45870</v>
      </c>
      <c r="U734" s="190">
        <v>45900</v>
      </c>
      <c r="V734" s="245">
        <v>3920923</v>
      </c>
      <c r="W734" s="190">
        <v>45901</v>
      </c>
      <c r="X734" s="190">
        <v>45930</v>
      </c>
      <c r="Y734" s="245">
        <v>3920923</v>
      </c>
      <c r="Z734" s="190">
        <v>45931</v>
      </c>
      <c r="AA734" s="190">
        <v>45961</v>
      </c>
      <c r="AB734" s="245">
        <v>3920923</v>
      </c>
      <c r="AC734" s="190">
        <v>45962</v>
      </c>
      <c r="AD734" s="190">
        <v>45991</v>
      </c>
      <c r="AE734" s="272">
        <v>2483251</v>
      </c>
      <c r="AF734" s="190">
        <v>45992</v>
      </c>
      <c r="AG734" s="190">
        <v>46010</v>
      </c>
      <c r="BI734" s="192" t="s">
        <v>278</v>
      </c>
      <c r="BJ734" s="187" t="s">
        <v>332</v>
      </c>
      <c r="BK734" s="192" t="s">
        <v>280</v>
      </c>
      <c r="BL734" s="189">
        <v>1552</v>
      </c>
      <c r="BM734" s="190">
        <v>45853.979270833333</v>
      </c>
      <c r="BN734" s="208">
        <v>3174935420</v>
      </c>
      <c r="BO734" s="203">
        <v>3849</v>
      </c>
      <c r="BP734" s="190">
        <v>45853</v>
      </c>
      <c r="BQ734" s="204">
        <v>20258102</v>
      </c>
      <c r="CS734" s="197" t="s">
        <v>3486</v>
      </c>
      <c r="CT734" s="126">
        <v>40411676</v>
      </c>
      <c r="CU734" s="203">
        <v>504</v>
      </c>
      <c r="CV734" s="203" t="s">
        <v>763</v>
      </c>
      <c r="CY734" s="227">
        <v>7020</v>
      </c>
      <c r="CZ734" s="188" t="s">
        <v>289</v>
      </c>
      <c r="DA734" s="201">
        <f t="shared" si="39"/>
        <v>20258102</v>
      </c>
      <c r="DB734" s="221">
        <f t="shared" si="40"/>
        <v>0</v>
      </c>
      <c r="DC734" s="201">
        <f t="shared" si="41"/>
        <v>0</v>
      </c>
      <c r="DZ734" s="310" t="s">
        <v>3487</v>
      </c>
      <c r="EA734" s="187" t="s">
        <v>1082</v>
      </c>
      <c r="EB734" s="130">
        <v>17346234</v>
      </c>
      <c r="EC734" s="168">
        <v>46010</v>
      </c>
    </row>
    <row r="735" spans="1:133" x14ac:dyDescent="0.3">
      <c r="A735" s="241"/>
      <c r="B735" s="242" t="s">
        <v>3488</v>
      </c>
      <c r="C735" s="243">
        <v>40334933</v>
      </c>
      <c r="D735" s="242" t="s">
        <v>500</v>
      </c>
      <c r="E735" s="242" t="s">
        <v>291</v>
      </c>
      <c r="F735" s="242" t="s">
        <v>501</v>
      </c>
      <c r="G735" s="244">
        <v>45853</v>
      </c>
      <c r="H735" s="245">
        <v>16765327</v>
      </c>
      <c r="I735" s="242" t="s">
        <v>1187</v>
      </c>
      <c r="J735" s="244">
        <v>45853</v>
      </c>
      <c r="K735" s="244">
        <v>46010</v>
      </c>
      <c r="L735" s="242" t="s">
        <v>288</v>
      </c>
      <c r="M735" s="242" t="s">
        <v>288</v>
      </c>
      <c r="N735" s="242" t="s">
        <v>288</v>
      </c>
      <c r="O735" s="209">
        <v>6</v>
      </c>
      <c r="P735" s="245">
        <v>1730614</v>
      </c>
      <c r="Q735" s="200">
        <v>45853</v>
      </c>
      <c r="R735" s="190">
        <v>45869</v>
      </c>
      <c r="S735" s="245">
        <v>3244902</v>
      </c>
      <c r="T735" s="190">
        <v>45870</v>
      </c>
      <c r="U735" s="190">
        <v>45900</v>
      </c>
      <c r="V735" s="245">
        <v>3244902</v>
      </c>
      <c r="W735" s="190">
        <v>45901</v>
      </c>
      <c r="X735" s="190">
        <v>45930</v>
      </c>
      <c r="Y735" s="245">
        <v>3244902</v>
      </c>
      <c r="Z735" s="190">
        <v>45931</v>
      </c>
      <c r="AA735" s="190">
        <v>45961</v>
      </c>
      <c r="AB735" s="245">
        <v>3244902</v>
      </c>
      <c r="AC735" s="190">
        <v>45962</v>
      </c>
      <c r="AD735" s="190">
        <v>45991</v>
      </c>
      <c r="AE735" s="272">
        <v>2055105</v>
      </c>
      <c r="AF735" s="190">
        <v>45992</v>
      </c>
      <c r="AG735" s="190">
        <v>46010</v>
      </c>
      <c r="BI735" s="192" t="s">
        <v>278</v>
      </c>
      <c r="BJ735" s="187" t="s">
        <v>332</v>
      </c>
      <c r="BK735" s="192" t="s">
        <v>280</v>
      </c>
      <c r="BL735" s="189">
        <v>1552</v>
      </c>
      <c r="BM735" s="190">
        <v>45853.979270833333</v>
      </c>
      <c r="BN735" s="208">
        <v>3174935420</v>
      </c>
      <c r="BO735" s="203">
        <v>3837</v>
      </c>
      <c r="BP735" s="190">
        <v>45853</v>
      </c>
      <c r="BQ735" s="204">
        <v>16765327</v>
      </c>
      <c r="CS735" s="197" t="s">
        <v>1201</v>
      </c>
      <c r="CT735" s="198">
        <v>40334933</v>
      </c>
      <c r="CU735" s="203">
        <v>504</v>
      </c>
      <c r="CV735" s="203" t="s">
        <v>764</v>
      </c>
      <c r="CY735" s="192">
        <v>8299</v>
      </c>
      <c r="CZ735" s="192" t="s">
        <v>290</v>
      </c>
      <c r="DA735" s="201">
        <f t="shared" si="39"/>
        <v>16765327</v>
      </c>
      <c r="DB735" s="221">
        <f t="shared" si="40"/>
        <v>0</v>
      </c>
      <c r="DC735" s="201">
        <f t="shared" si="41"/>
        <v>0</v>
      </c>
      <c r="DZ735" s="310" t="s">
        <v>3489</v>
      </c>
      <c r="EA735" s="187" t="s">
        <v>274</v>
      </c>
      <c r="EB735" s="130">
        <v>17346234</v>
      </c>
      <c r="EC735" s="168">
        <v>46010</v>
      </c>
    </row>
    <row r="736" spans="1:133" x14ac:dyDescent="0.3">
      <c r="A736" s="247"/>
      <c r="B736" s="242" t="s">
        <v>3490</v>
      </c>
      <c r="C736" s="248">
        <v>86078257</v>
      </c>
      <c r="D736" s="247" t="s">
        <v>1933</v>
      </c>
      <c r="E736" s="242" t="s">
        <v>291</v>
      </c>
      <c r="F736" s="242" t="s">
        <v>1934</v>
      </c>
      <c r="G736" s="244">
        <v>45853</v>
      </c>
      <c r="H736" s="245">
        <v>16765327</v>
      </c>
      <c r="I736" s="242" t="s">
        <v>1187</v>
      </c>
      <c r="J736" s="244">
        <v>45853</v>
      </c>
      <c r="K736" s="244">
        <v>46010</v>
      </c>
      <c r="L736" s="242" t="s">
        <v>288</v>
      </c>
      <c r="M736" s="242" t="s">
        <v>288</v>
      </c>
      <c r="N736" s="242" t="s">
        <v>288</v>
      </c>
      <c r="O736" s="209">
        <v>6</v>
      </c>
      <c r="P736" s="245">
        <v>1730614</v>
      </c>
      <c r="Q736" s="200">
        <v>45853</v>
      </c>
      <c r="R736" s="190">
        <v>45869</v>
      </c>
      <c r="S736" s="245">
        <v>3244902</v>
      </c>
      <c r="T736" s="190">
        <v>45870</v>
      </c>
      <c r="U736" s="190">
        <v>45900</v>
      </c>
      <c r="V736" s="245">
        <v>3244902</v>
      </c>
      <c r="W736" s="190">
        <v>45901</v>
      </c>
      <c r="X736" s="190">
        <v>45930</v>
      </c>
      <c r="Y736" s="245">
        <v>3244902</v>
      </c>
      <c r="Z736" s="190">
        <v>45931</v>
      </c>
      <c r="AA736" s="190">
        <v>45961</v>
      </c>
      <c r="AB736" s="245">
        <v>3244902</v>
      </c>
      <c r="AC736" s="190">
        <v>45962</v>
      </c>
      <c r="AD736" s="190">
        <v>45991</v>
      </c>
      <c r="AE736" s="272">
        <v>2055105</v>
      </c>
      <c r="AF736" s="190">
        <v>45992</v>
      </c>
      <c r="AG736" s="190">
        <v>46010</v>
      </c>
      <c r="BI736" s="192" t="s">
        <v>278</v>
      </c>
      <c r="BJ736" s="187" t="s">
        <v>332</v>
      </c>
      <c r="BK736" s="192" t="s">
        <v>280</v>
      </c>
      <c r="BL736" s="189">
        <v>1552</v>
      </c>
      <c r="BM736" s="190">
        <v>45853.979270833333</v>
      </c>
      <c r="BN736" s="208">
        <v>3174935420</v>
      </c>
      <c r="BO736" s="203">
        <v>3885</v>
      </c>
      <c r="BP736" s="190">
        <v>45853</v>
      </c>
      <c r="BQ736" s="204">
        <v>16765327</v>
      </c>
      <c r="CS736" s="197" t="s">
        <v>1935</v>
      </c>
      <c r="CT736" s="126">
        <v>86078257</v>
      </c>
      <c r="CU736" s="203">
        <v>504</v>
      </c>
      <c r="CV736" s="203" t="s">
        <v>764</v>
      </c>
      <c r="CY736" s="192">
        <v>7490</v>
      </c>
      <c r="CZ736" s="192" t="s">
        <v>290</v>
      </c>
      <c r="DA736" s="201">
        <f t="shared" si="39"/>
        <v>16765327</v>
      </c>
      <c r="DB736" s="221">
        <f t="shared" si="40"/>
        <v>0</v>
      </c>
      <c r="DC736" s="201">
        <f t="shared" si="41"/>
        <v>0</v>
      </c>
      <c r="DZ736" s="310" t="s">
        <v>3491</v>
      </c>
      <c r="EA736" s="187" t="s">
        <v>274</v>
      </c>
      <c r="EB736" s="130">
        <v>17346234</v>
      </c>
      <c r="EC736" s="168">
        <v>46010</v>
      </c>
    </row>
    <row r="737" spans="1:133" x14ac:dyDescent="0.3">
      <c r="A737" s="247"/>
      <c r="B737" s="242" t="s">
        <v>3492</v>
      </c>
      <c r="C737" s="243">
        <v>1121951648</v>
      </c>
      <c r="D737" s="242" t="s">
        <v>1087</v>
      </c>
      <c r="E737" s="242" t="s">
        <v>292</v>
      </c>
      <c r="F737" s="242" t="s">
        <v>1088</v>
      </c>
      <c r="G737" s="244">
        <v>45853</v>
      </c>
      <c r="H737" s="245">
        <v>13272547</v>
      </c>
      <c r="I737" s="242" t="s">
        <v>1187</v>
      </c>
      <c r="J737" s="244">
        <v>45853</v>
      </c>
      <c r="K737" s="244">
        <v>46010</v>
      </c>
      <c r="L737" s="242" t="s">
        <v>288</v>
      </c>
      <c r="M737" s="242" t="s">
        <v>288</v>
      </c>
      <c r="N737" s="242" t="s">
        <v>288</v>
      </c>
      <c r="O737" s="209">
        <v>6</v>
      </c>
      <c r="P737" s="245">
        <v>1370069</v>
      </c>
      <c r="Q737" s="200">
        <v>45853</v>
      </c>
      <c r="R737" s="190">
        <v>45869</v>
      </c>
      <c r="S737" s="245">
        <v>2568880</v>
      </c>
      <c r="T737" s="190">
        <v>45870</v>
      </c>
      <c r="U737" s="190">
        <v>45900</v>
      </c>
      <c r="V737" s="245">
        <v>2568880</v>
      </c>
      <c r="W737" s="190">
        <v>45901</v>
      </c>
      <c r="X737" s="190">
        <v>45930</v>
      </c>
      <c r="Y737" s="245">
        <v>2568880</v>
      </c>
      <c r="Z737" s="190">
        <v>45931</v>
      </c>
      <c r="AA737" s="190">
        <v>45961</v>
      </c>
      <c r="AB737" s="245">
        <v>2568880</v>
      </c>
      <c r="AC737" s="190">
        <v>45962</v>
      </c>
      <c r="AD737" s="190">
        <v>45991</v>
      </c>
      <c r="AE737" s="272">
        <v>1626958</v>
      </c>
      <c r="AF737" s="190">
        <v>45992</v>
      </c>
      <c r="AG737" s="190">
        <v>46010</v>
      </c>
      <c r="BI737" s="192" t="s">
        <v>278</v>
      </c>
      <c r="BJ737" s="187" t="s">
        <v>332</v>
      </c>
      <c r="BK737" s="192" t="s">
        <v>280</v>
      </c>
      <c r="BL737" s="189">
        <v>1552</v>
      </c>
      <c r="BM737" s="190">
        <v>45853.979270833333</v>
      </c>
      <c r="BN737" s="208">
        <v>3174935420</v>
      </c>
      <c r="BO737" s="203">
        <v>3991</v>
      </c>
      <c r="BP737" s="190">
        <v>45853</v>
      </c>
      <c r="BQ737" s="204">
        <v>13272547</v>
      </c>
      <c r="CS737" s="197" t="s">
        <v>1202</v>
      </c>
      <c r="CT737" s="198">
        <v>1121951648.2</v>
      </c>
      <c r="CU737" s="203">
        <v>504</v>
      </c>
      <c r="CV737" s="203" t="s">
        <v>764</v>
      </c>
      <c r="CY737" s="192">
        <v>8299</v>
      </c>
      <c r="CZ737" s="192" t="s">
        <v>290</v>
      </c>
      <c r="DA737" s="201">
        <f t="shared" si="39"/>
        <v>13272547</v>
      </c>
      <c r="DB737" s="221">
        <f t="shared" si="40"/>
        <v>0</v>
      </c>
      <c r="DC737" s="201">
        <f t="shared" si="41"/>
        <v>0</v>
      </c>
      <c r="DZ737" s="310" t="s">
        <v>3493</v>
      </c>
      <c r="EA737" s="187" t="s">
        <v>274</v>
      </c>
      <c r="EB737" s="130">
        <v>17346234</v>
      </c>
      <c r="EC737" s="168">
        <v>46010</v>
      </c>
    </row>
    <row r="738" spans="1:133" x14ac:dyDescent="0.3">
      <c r="A738" s="348"/>
      <c r="B738" s="242" t="s">
        <v>3494</v>
      </c>
      <c r="C738" s="248">
        <v>86067232</v>
      </c>
      <c r="D738" s="247" t="s">
        <v>407</v>
      </c>
      <c r="E738" s="242" t="s">
        <v>292</v>
      </c>
      <c r="F738" s="247" t="s">
        <v>351</v>
      </c>
      <c r="G738" s="244">
        <v>45853</v>
      </c>
      <c r="H738" s="245">
        <v>12411754</v>
      </c>
      <c r="I738" s="242" t="s">
        <v>821</v>
      </c>
      <c r="J738" s="244">
        <v>45853</v>
      </c>
      <c r="K738" s="244">
        <v>46017</v>
      </c>
      <c r="L738" s="242" t="s">
        <v>288</v>
      </c>
      <c r="M738" s="242" t="s">
        <v>288</v>
      </c>
      <c r="N738" s="242" t="s">
        <v>288</v>
      </c>
      <c r="O738" s="209">
        <v>6</v>
      </c>
      <c r="P738" s="245">
        <v>1225852</v>
      </c>
      <c r="Q738" s="200">
        <v>45853</v>
      </c>
      <c r="R738" s="190">
        <v>45869</v>
      </c>
      <c r="S738" s="245">
        <v>2298473</v>
      </c>
      <c r="T738" s="190">
        <v>45870</v>
      </c>
      <c r="U738" s="190">
        <v>45900</v>
      </c>
      <c r="V738" s="245">
        <v>2298473</v>
      </c>
      <c r="W738" s="190">
        <v>45901</v>
      </c>
      <c r="X738" s="190">
        <v>45930</v>
      </c>
      <c r="Y738" s="245">
        <v>2298473</v>
      </c>
      <c r="Z738" s="190">
        <v>45931</v>
      </c>
      <c r="AA738" s="190">
        <v>45961</v>
      </c>
      <c r="AB738" s="245">
        <v>2298473</v>
      </c>
      <c r="AC738" s="190">
        <v>45962</v>
      </c>
      <c r="AD738" s="190">
        <v>45991</v>
      </c>
      <c r="AE738" s="272">
        <v>1992010</v>
      </c>
      <c r="AF738" s="190">
        <v>45992</v>
      </c>
      <c r="AG738" s="190">
        <v>46017</v>
      </c>
      <c r="BI738" s="192" t="s">
        <v>278</v>
      </c>
      <c r="BJ738" s="187" t="s">
        <v>332</v>
      </c>
      <c r="BK738" s="192" t="s">
        <v>280</v>
      </c>
      <c r="BL738" s="189">
        <v>1552</v>
      </c>
      <c r="BM738" s="190">
        <v>45853.979270833333</v>
      </c>
      <c r="BN738" s="208">
        <v>3174935420</v>
      </c>
      <c r="BO738" s="203">
        <v>3881</v>
      </c>
      <c r="BP738" s="190">
        <v>45853</v>
      </c>
      <c r="BQ738" s="204">
        <v>12411754</v>
      </c>
      <c r="CS738" s="197" t="s">
        <v>1357</v>
      </c>
      <c r="CT738" s="126">
        <v>86067232</v>
      </c>
      <c r="CU738" s="203">
        <v>27</v>
      </c>
      <c r="CV738" s="203" t="s">
        <v>783</v>
      </c>
      <c r="CY738" s="192">
        <v>4111</v>
      </c>
      <c r="CZ738" s="192" t="s">
        <v>289</v>
      </c>
      <c r="DA738" s="201">
        <f t="shared" si="39"/>
        <v>12411754</v>
      </c>
      <c r="DB738" s="221">
        <f t="shared" si="40"/>
        <v>0</v>
      </c>
      <c r="DC738" s="201">
        <f t="shared" si="41"/>
        <v>0</v>
      </c>
      <c r="DZ738" s="310" t="s">
        <v>3495</v>
      </c>
      <c r="EA738" s="187" t="s">
        <v>271</v>
      </c>
      <c r="EB738" s="130">
        <v>17346234</v>
      </c>
      <c r="EC738" s="168">
        <v>46017</v>
      </c>
    </row>
    <row r="739" spans="1:133" x14ac:dyDescent="0.3">
      <c r="A739" s="242"/>
      <c r="B739" s="242" t="s">
        <v>3496</v>
      </c>
      <c r="C739" s="248">
        <v>1122651218</v>
      </c>
      <c r="D739" s="247" t="s">
        <v>409</v>
      </c>
      <c r="E739" s="242" t="s">
        <v>292</v>
      </c>
      <c r="F739" s="242" t="s">
        <v>410</v>
      </c>
      <c r="G739" s="244">
        <v>45853</v>
      </c>
      <c r="H739" s="245">
        <v>10403964</v>
      </c>
      <c r="I739" s="242" t="s">
        <v>821</v>
      </c>
      <c r="J739" s="244">
        <v>45853</v>
      </c>
      <c r="K739" s="244">
        <v>46017</v>
      </c>
      <c r="L739" s="242" t="s">
        <v>288</v>
      </c>
      <c r="M739" s="242" t="s">
        <v>288</v>
      </c>
      <c r="N739" s="242" t="s">
        <v>288</v>
      </c>
      <c r="O739" s="209">
        <v>6</v>
      </c>
      <c r="P739" s="245">
        <v>1027552</v>
      </c>
      <c r="Q739" s="200">
        <v>45853</v>
      </c>
      <c r="R739" s="190">
        <v>45869</v>
      </c>
      <c r="S739" s="245">
        <v>1926660</v>
      </c>
      <c r="T739" s="190">
        <v>45870</v>
      </c>
      <c r="U739" s="190">
        <v>45900</v>
      </c>
      <c r="V739" s="245">
        <v>1926660</v>
      </c>
      <c r="W739" s="190">
        <v>45901</v>
      </c>
      <c r="X739" s="190">
        <v>45930</v>
      </c>
      <c r="Y739" s="245">
        <v>1926660</v>
      </c>
      <c r="Z739" s="190">
        <v>45931</v>
      </c>
      <c r="AA739" s="190">
        <v>45961</v>
      </c>
      <c r="AB739" s="245">
        <v>1926660</v>
      </c>
      <c r="AC739" s="190">
        <v>45962</v>
      </c>
      <c r="AD739" s="190">
        <v>45991</v>
      </c>
      <c r="AE739" s="272">
        <v>1669772</v>
      </c>
      <c r="AF739" s="190">
        <v>45992</v>
      </c>
      <c r="AG739" s="190">
        <v>46017</v>
      </c>
      <c r="BI739" s="192" t="s">
        <v>278</v>
      </c>
      <c r="BJ739" s="187" t="s">
        <v>332</v>
      </c>
      <c r="BK739" s="192" t="s">
        <v>280</v>
      </c>
      <c r="BL739" s="189">
        <v>1552</v>
      </c>
      <c r="BM739" s="190">
        <v>45853.979270833333</v>
      </c>
      <c r="BN739" s="208">
        <v>3174935420</v>
      </c>
      <c r="BO739" s="203">
        <v>4001</v>
      </c>
      <c r="BP739" s="190">
        <v>45853</v>
      </c>
      <c r="BQ739" s="204">
        <v>10403964</v>
      </c>
      <c r="CS739" s="197" t="s">
        <v>451</v>
      </c>
      <c r="CT739" s="199">
        <v>1122651218.5</v>
      </c>
      <c r="CU739" s="203">
        <v>27</v>
      </c>
      <c r="CV739" s="203" t="s">
        <v>783</v>
      </c>
      <c r="CY739" s="192">
        <v>8299</v>
      </c>
      <c r="CZ739" s="192" t="s">
        <v>290</v>
      </c>
      <c r="DA739" s="201">
        <f t="shared" si="39"/>
        <v>10403964</v>
      </c>
      <c r="DB739" s="221">
        <f t="shared" si="40"/>
        <v>0</v>
      </c>
      <c r="DC739" s="201">
        <f t="shared" si="41"/>
        <v>0</v>
      </c>
      <c r="DZ739" s="310" t="s">
        <v>3497</v>
      </c>
      <c r="EA739" s="187" t="s">
        <v>271</v>
      </c>
      <c r="EB739" s="130">
        <v>17346234</v>
      </c>
      <c r="EC739" s="168">
        <v>46017</v>
      </c>
    </row>
    <row r="740" spans="1:133" x14ac:dyDescent="0.3">
      <c r="A740" s="246"/>
      <c r="B740" s="242" t="s">
        <v>3498</v>
      </c>
      <c r="C740" s="248">
        <v>1119888213</v>
      </c>
      <c r="D740" s="247" t="s">
        <v>411</v>
      </c>
      <c r="E740" s="242" t="s">
        <v>292</v>
      </c>
      <c r="F740" s="247" t="s">
        <v>320</v>
      </c>
      <c r="G740" s="244">
        <v>45853</v>
      </c>
      <c r="H740" s="245">
        <v>12411754</v>
      </c>
      <c r="I740" s="242" t="s">
        <v>821</v>
      </c>
      <c r="J740" s="244">
        <v>45853</v>
      </c>
      <c r="K740" s="244">
        <v>46017</v>
      </c>
      <c r="L740" s="242" t="s">
        <v>288</v>
      </c>
      <c r="M740" s="242" t="s">
        <v>288</v>
      </c>
      <c r="N740" s="242" t="s">
        <v>288</v>
      </c>
      <c r="O740" s="209">
        <v>6</v>
      </c>
      <c r="P740" s="245">
        <v>1225852</v>
      </c>
      <c r="Q740" s="200">
        <v>45853</v>
      </c>
      <c r="R740" s="190">
        <v>45869</v>
      </c>
      <c r="S740" s="245">
        <v>2298473</v>
      </c>
      <c r="T740" s="190">
        <v>45870</v>
      </c>
      <c r="U740" s="190">
        <v>45900</v>
      </c>
      <c r="V740" s="245">
        <v>2298473</v>
      </c>
      <c r="W740" s="190">
        <v>45901</v>
      </c>
      <c r="X740" s="190">
        <v>45930</v>
      </c>
      <c r="Y740" s="245">
        <v>2298473</v>
      </c>
      <c r="Z740" s="190">
        <v>45931</v>
      </c>
      <c r="AA740" s="190">
        <v>45961</v>
      </c>
      <c r="AB740" s="245">
        <v>2298473</v>
      </c>
      <c r="AC740" s="190">
        <v>45962</v>
      </c>
      <c r="AD740" s="190">
        <v>45991</v>
      </c>
      <c r="AE740" s="272">
        <v>1992010</v>
      </c>
      <c r="AF740" s="190">
        <v>45992</v>
      </c>
      <c r="AG740" s="190">
        <v>46017</v>
      </c>
      <c r="BI740" s="192" t="s">
        <v>278</v>
      </c>
      <c r="BJ740" s="187" t="s">
        <v>332</v>
      </c>
      <c r="BK740" s="192" t="s">
        <v>280</v>
      </c>
      <c r="BL740" s="189">
        <v>1552</v>
      </c>
      <c r="BM740" s="190">
        <v>45853.979270833333</v>
      </c>
      <c r="BN740" s="208">
        <v>3174935420</v>
      </c>
      <c r="BO740" s="203">
        <v>3916</v>
      </c>
      <c r="BP740" s="190">
        <v>45853</v>
      </c>
      <c r="BQ740" s="204">
        <v>12411754</v>
      </c>
      <c r="CS740" s="197" t="s">
        <v>323</v>
      </c>
      <c r="CT740" s="136">
        <v>1119888213</v>
      </c>
      <c r="CU740" s="203">
        <v>27</v>
      </c>
      <c r="CV740" s="203" t="s">
        <v>783</v>
      </c>
      <c r="CY740" s="192">
        <v>8299</v>
      </c>
      <c r="CZ740" s="192" t="s">
        <v>290</v>
      </c>
      <c r="DA740" s="201">
        <f t="shared" si="39"/>
        <v>12411754</v>
      </c>
      <c r="DB740" s="221">
        <f t="shared" si="40"/>
        <v>0</v>
      </c>
      <c r="DC740" s="201">
        <f t="shared" si="41"/>
        <v>0</v>
      </c>
      <c r="DZ740" s="310" t="s">
        <v>3499</v>
      </c>
      <c r="EA740" s="187" t="s">
        <v>271</v>
      </c>
      <c r="EB740" s="130">
        <v>17346234</v>
      </c>
      <c r="EC740" s="168">
        <v>46017</v>
      </c>
    </row>
    <row r="741" spans="1:133" x14ac:dyDescent="0.3">
      <c r="A741" s="242"/>
      <c r="B741" s="242" t="s">
        <v>3500</v>
      </c>
      <c r="C741" s="243">
        <v>86046039</v>
      </c>
      <c r="D741" s="242" t="s">
        <v>625</v>
      </c>
      <c r="E741" s="242" t="s">
        <v>292</v>
      </c>
      <c r="F741" s="242" t="s">
        <v>320</v>
      </c>
      <c r="G741" s="244">
        <v>45853</v>
      </c>
      <c r="H741" s="245">
        <v>11875444</v>
      </c>
      <c r="I741" s="242" t="s">
        <v>1187</v>
      </c>
      <c r="J741" s="244">
        <v>45853</v>
      </c>
      <c r="K741" s="244">
        <v>46010</v>
      </c>
      <c r="L741" s="242" t="s">
        <v>288</v>
      </c>
      <c r="M741" s="242" t="s">
        <v>288</v>
      </c>
      <c r="N741" s="242" t="s">
        <v>288</v>
      </c>
      <c r="O741" s="209">
        <v>6</v>
      </c>
      <c r="P741" s="245">
        <v>1225852</v>
      </c>
      <c r="Q741" s="200">
        <v>45853</v>
      </c>
      <c r="R741" s="190">
        <v>45869</v>
      </c>
      <c r="S741" s="245">
        <v>2298473</v>
      </c>
      <c r="T741" s="190">
        <v>45870</v>
      </c>
      <c r="U741" s="190">
        <v>45900</v>
      </c>
      <c r="V741" s="245">
        <v>2298473</v>
      </c>
      <c r="W741" s="190">
        <v>45901</v>
      </c>
      <c r="X741" s="190">
        <v>45930</v>
      </c>
      <c r="Y741" s="245">
        <v>2298473</v>
      </c>
      <c r="Z741" s="190">
        <v>45931</v>
      </c>
      <c r="AA741" s="190">
        <v>45961</v>
      </c>
      <c r="AB741" s="245">
        <v>2298473</v>
      </c>
      <c r="AC741" s="190">
        <v>45962</v>
      </c>
      <c r="AD741" s="190">
        <v>45991</v>
      </c>
      <c r="AE741" s="272">
        <v>1455700</v>
      </c>
      <c r="AF741" s="190">
        <v>45992</v>
      </c>
      <c r="AG741" s="190">
        <v>46010</v>
      </c>
      <c r="BI741" s="192" t="s">
        <v>278</v>
      </c>
      <c r="BJ741" s="187" t="s">
        <v>332</v>
      </c>
      <c r="BK741" s="192" t="s">
        <v>280</v>
      </c>
      <c r="BL741" s="189">
        <v>1552</v>
      </c>
      <c r="BM741" s="190">
        <v>45853.979270833333</v>
      </c>
      <c r="BN741" s="208">
        <v>3174935420</v>
      </c>
      <c r="BO741" s="203">
        <v>3870</v>
      </c>
      <c r="BP741" s="190">
        <v>45853</v>
      </c>
      <c r="BQ741" s="204">
        <v>11875444</v>
      </c>
      <c r="CS741" s="197" t="s">
        <v>323</v>
      </c>
      <c r="CT741" s="199">
        <v>86046039</v>
      </c>
      <c r="CU741" s="203">
        <v>27</v>
      </c>
      <c r="CV741" s="203" t="s">
        <v>783</v>
      </c>
      <c r="CY741" s="192">
        <v>8299</v>
      </c>
      <c r="CZ741" s="192" t="s">
        <v>290</v>
      </c>
      <c r="DA741" s="201">
        <f t="shared" si="39"/>
        <v>11875444</v>
      </c>
      <c r="DB741" s="221">
        <f t="shared" si="40"/>
        <v>0</v>
      </c>
      <c r="DC741" s="201">
        <f t="shared" si="41"/>
        <v>0</v>
      </c>
      <c r="DZ741" s="310" t="s">
        <v>3501</v>
      </c>
      <c r="EA741" s="187" t="s">
        <v>271</v>
      </c>
      <c r="EB741" s="130">
        <v>17346234</v>
      </c>
      <c r="EC741" s="168">
        <v>46010</v>
      </c>
    </row>
    <row r="742" spans="1:133" x14ac:dyDescent="0.3">
      <c r="A742" s="247"/>
      <c r="B742" s="242" t="s">
        <v>3502</v>
      </c>
      <c r="C742" s="243">
        <v>40396474</v>
      </c>
      <c r="D742" s="242" t="s">
        <v>626</v>
      </c>
      <c r="E742" s="242" t="s">
        <v>291</v>
      </c>
      <c r="F742" s="242" t="s">
        <v>627</v>
      </c>
      <c r="G742" s="244">
        <v>45853</v>
      </c>
      <c r="H742" s="245">
        <v>16765327</v>
      </c>
      <c r="I742" s="242" t="s">
        <v>1187</v>
      </c>
      <c r="J742" s="244">
        <v>45853</v>
      </c>
      <c r="K742" s="244">
        <v>46010</v>
      </c>
      <c r="L742" s="242" t="s">
        <v>288</v>
      </c>
      <c r="M742" s="242" t="s">
        <v>288</v>
      </c>
      <c r="N742" s="242" t="s">
        <v>288</v>
      </c>
      <c r="O742" s="209">
        <v>6</v>
      </c>
      <c r="P742" s="245">
        <v>1730614</v>
      </c>
      <c r="Q742" s="200">
        <v>45853</v>
      </c>
      <c r="R742" s="190">
        <v>45869</v>
      </c>
      <c r="S742" s="245">
        <v>3244902</v>
      </c>
      <c r="T742" s="190">
        <v>45870</v>
      </c>
      <c r="U742" s="190">
        <v>45900</v>
      </c>
      <c r="V742" s="245">
        <v>3244902</v>
      </c>
      <c r="W742" s="190">
        <v>45901</v>
      </c>
      <c r="X742" s="190">
        <v>45930</v>
      </c>
      <c r="Y742" s="245">
        <v>3244902</v>
      </c>
      <c r="Z742" s="190">
        <v>45931</v>
      </c>
      <c r="AA742" s="190">
        <v>45961</v>
      </c>
      <c r="AB742" s="245">
        <v>3244902</v>
      </c>
      <c r="AC742" s="190">
        <v>45962</v>
      </c>
      <c r="AD742" s="190">
        <v>45991</v>
      </c>
      <c r="AE742" s="272">
        <v>2055105</v>
      </c>
      <c r="AF742" s="190">
        <v>45992</v>
      </c>
      <c r="AG742" s="190">
        <v>46010</v>
      </c>
      <c r="BI742" s="192" t="s">
        <v>278</v>
      </c>
      <c r="BJ742" s="187" t="s">
        <v>332</v>
      </c>
      <c r="BK742" s="192" t="s">
        <v>280</v>
      </c>
      <c r="BL742" s="189">
        <v>1552</v>
      </c>
      <c r="BM742" s="190">
        <v>45853.979270833333</v>
      </c>
      <c r="BN742" s="208">
        <v>3174935420</v>
      </c>
      <c r="BO742" s="203">
        <v>3847</v>
      </c>
      <c r="BP742" s="190">
        <v>45853</v>
      </c>
      <c r="BQ742" s="204">
        <v>16765327</v>
      </c>
      <c r="CS742" s="197" t="s">
        <v>735</v>
      </c>
      <c r="CT742" s="198">
        <v>40396474.200000003</v>
      </c>
      <c r="CU742" s="203">
        <v>27</v>
      </c>
      <c r="CV742" s="203" t="s">
        <v>784</v>
      </c>
      <c r="CY742" s="192">
        <v>7020</v>
      </c>
      <c r="CZ742" s="192" t="s">
        <v>289</v>
      </c>
      <c r="DA742" s="201">
        <f t="shared" si="39"/>
        <v>16765327</v>
      </c>
      <c r="DB742" s="221">
        <f t="shared" si="40"/>
        <v>0</v>
      </c>
      <c r="DC742" s="201">
        <f t="shared" si="41"/>
        <v>0</v>
      </c>
      <c r="DZ742" s="310" t="s">
        <v>3503</v>
      </c>
      <c r="EA742" s="187" t="s">
        <v>271</v>
      </c>
      <c r="EB742" s="130">
        <v>17346234</v>
      </c>
      <c r="EC742" s="168">
        <v>46010</v>
      </c>
    </row>
    <row r="743" spans="1:133" x14ac:dyDescent="0.3">
      <c r="A743" s="242"/>
      <c r="B743" s="242" t="s">
        <v>3504</v>
      </c>
      <c r="C743" s="243">
        <v>1121838218</v>
      </c>
      <c r="D743" s="242" t="s">
        <v>628</v>
      </c>
      <c r="E743" s="242" t="s">
        <v>291</v>
      </c>
      <c r="F743" s="242" t="s">
        <v>629</v>
      </c>
      <c r="G743" s="244">
        <v>45853</v>
      </c>
      <c r="H743" s="245">
        <v>16765327</v>
      </c>
      <c r="I743" s="242" t="s">
        <v>1187</v>
      </c>
      <c r="J743" s="244">
        <v>45853</v>
      </c>
      <c r="K743" s="244">
        <v>46010</v>
      </c>
      <c r="L743" s="242" t="s">
        <v>288</v>
      </c>
      <c r="M743" s="242" t="s">
        <v>288</v>
      </c>
      <c r="N743" s="242" t="s">
        <v>288</v>
      </c>
      <c r="O743" s="209">
        <v>6</v>
      </c>
      <c r="P743" s="245">
        <v>1730614</v>
      </c>
      <c r="Q743" s="200">
        <v>45853</v>
      </c>
      <c r="R743" s="190">
        <v>45869</v>
      </c>
      <c r="S743" s="245">
        <v>3244902</v>
      </c>
      <c r="T743" s="190">
        <v>45870</v>
      </c>
      <c r="U743" s="190">
        <v>45900</v>
      </c>
      <c r="V743" s="245">
        <v>3244902</v>
      </c>
      <c r="W743" s="190">
        <v>45901</v>
      </c>
      <c r="X743" s="190">
        <v>45930</v>
      </c>
      <c r="Y743" s="245">
        <v>3244902</v>
      </c>
      <c r="Z743" s="190">
        <v>45931</v>
      </c>
      <c r="AA743" s="190">
        <v>45961</v>
      </c>
      <c r="AB743" s="245">
        <v>3244902</v>
      </c>
      <c r="AC743" s="190">
        <v>45962</v>
      </c>
      <c r="AD743" s="190">
        <v>45991</v>
      </c>
      <c r="AE743" s="272">
        <v>2055105</v>
      </c>
      <c r="AF743" s="190">
        <v>45992</v>
      </c>
      <c r="AG743" s="190">
        <v>46010</v>
      </c>
      <c r="BI743" s="192" t="s">
        <v>278</v>
      </c>
      <c r="BJ743" s="187" t="s">
        <v>332</v>
      </c>
      <c r="BK743" s="192" t="s">
        <v>280</v>
      </c>
      <c r="BL743" s="189">
        <v>1552</v>
      </c>
      <c r="BM743" s="190">
        <v>45853.979270833333</v>
      </c>
      <c r="BN743" s="208">
        <v>3174935420</v>
      </c>
      <c r="BO743" s="203">
        <v>3935</v>
      </c>
      <c r="BP743" s="190">
        <v>45853</v>
      </c>
      <c r="BQ743" s="204">
        <v>16765327</v>
      </c>
      <c r="CS743" s="197" t="s">
        <v>818</v>
      </c>
      <c r="CT743" s="198">
        <v>1121838218</v>
      </c>
      <c r="CU743" s="203">
        <v>27</v>
      </c>
      <c r="CV743" s="203" t="s">
        <v>783</v>
      </c>
      <c r="CY743" s="192">
        <v>7500</v>
      </c>
      <c r="CZ743" s="192" t="s">
        <v>290</v>
      </c>
      <c r="DA743" s="201">
        <f t="shared" si="39"/>
        <v>16765327</v>
      </c>
      <c r="DB743" s="221">
        <f t="shared" si="40"/>
        <v>0</v>
      </c>
      <c r="DC743" s="201">
        <f t="shared" si="41"/>
        <v>0</v>
      </c>
      <c r="DZ743" s="310" t="s">
        <v>3505</v>
      </c>
      <c r="EA743" s="187" t="s">
        <v>271</v>
      </c>
      <c r="EB743" s="130">
        <v>17346234</v>
      </c>
      <c r="EC743" s="168">
        <v>46010</v>
      </c>
    </row>
    <row r="744" spans="1:133" x14ac:dyDescent="0.3">
      <c r="A744" s="242"/>
      <c r="B744" s="242" t="s">
        <v>3506</v>
      </c>
      <c r="C744" s="243">
        <v>41240855</v>
      </c>
      <c r="D744" s="242" t="s">
        <v>1394</v>
      </c>
      <c r="E744" s="242" t="s">
        <v>292</v>
      </c>
      <c r="F744" s="242" t="s">
        <v>1395</v>
      </c>
      <c r="G744" s="244">
        <v>45853</v>
      </c>
      <c r="H744" s="245">
        <v>11875444</v>
      </c>
      <c r="I744" s="242" t="s">
        <v>1187</v>
      </c>
      <c r="J744" s="244">
        <v>45853</v>
      </c>
      <c r="K744" s="244">
        <v>46010</v>
      </c>
      <c r="L744" s="242" t="s">
        <v>288</v>
      </c>
      <c r="M744" s="242" t="s">
        <v>288</v>
      </c>
      <c r="N744" s="242" t="s">
        <v>288</v>
      </c>
      <c r="O744" s="209">
        <v>6</v>
      </c>
      <c r="P744" s="245">
        <v>1225852</v>
      </c>
      <c r="Q744" s="200">
        <v>45853</v>
      </c>
      <c r="R744" s="190">
        <v>45869</v>
      </c>
      <c r="S744" s="245">
        <v>2298473</v>
      </c>
      <c r="T744" s="190">
        <v>45870</v>
      </c>
      <c r="U744" s="190">
        <v>45900</v>
      </c>
      <c r="V744" s="245">
        <v>2298473</v>
      </c>
      <c r="W744" s="190">
        <v>45901</v>
      </c>
      <c r="X744" s="190">
        <v>45930</v>
      </c>
      <c r="Y744" s="245">
        <v>2298473</v>
      </c>
      <c r="Z744" s="190">
        <v>45931</v>
      </c>
      <c r="AA744" s="190">
        <v>45961</v>
      </c>
      <c r="AB744" s="245">
        <v>2298473</v>
      </c>
      <c r="AC744" s="190">
        <v>45962</v>
      </c>
      <c r="AD744" s="190">
        <v>45991</v>
      </c>
      <c r="AE744" s="272">
        <v>1455700</v>
      </c>
      <c r="AF744" s="190">
        <v>45992</v>
      </c>
      <c r="AG744" s="190">
        <v>46010</v>
      </c>
      <c r="BI744" s="192" t="s">
        <v>278</v>
      </c>
      <c r="BJ744" s="187" t="s">
        <v>332</v>
      </c>
      <c r="BK744" s="192" t="s">
        <v>280</v>
      </c>
      <c r="BL744" s="189">
        <v>1552</v>
      </c>
      <c r="BM744" s="190">
        <v>45853.979270833333</v>
      </c>
      <c r="BN744" s="208">
        <v>3174935420</v>
      </c>
      <c r="BO744" s="203">
        <v>3860</v>
      </c>
      <c r="BP744" s="190">
        <v>45853</v>
      </c>
      <c r="BQ744" s="204">
        <v>11875444</v>
      </c>
      <c r="CS744" s="197" t="s">
        <v>1396</v>
      </c>
      <c r="CT744" s="199">
        <v>41240855</v>
      </c>
      <c r="CU744" s="203">
        <v>27</v>
      </c>
      <c r="CV744" s="203" t="s">
        <v>1393</v>
      </c>
      <c r="CY744" s="192">
        <v>8211</v>
      </c>
      <c r="CZ744" s="192" t="s">
        <v>290</v>
      </c>
      <c r="DA744" s="201">
        <f t="shared" si="39"/>
        <v>11875444</v>
      </c>
      <c r="DB744" s="221">
        <f t="shared" si="40"/>
        <v>0</v>
      </c>
      <c r="DC744" s="201">
        <f t="shared" si="41"/>
        <v>0</v>
      </c>
      <c r="DZ744" s="310" t="s">
        <v>3507</v>
      </c>
      <c r="EA744" s="187" t="s">
        <v>271</v>
      </c>
      <c r="EB744" s="130">
        <v>17346234</v>
      </c>
      <c r="EC744" s="168">
        <v>46010</v>
      </c>
    </row>
    <row r="745" spans="1:133" x14ac:dyDescent="0.3">
      <c r="A745" s="241"/>
      <c r="B745" s="242" t="s">
        <v>3508</v>
      </c>
      <c r="C745" s="243">
        <v>1121853382</v>
      </c>
      <c r="D745" s="242" t="s">
        <v>630</v>
      </c>
      <c r="E745" s="242" t="s">
        <v>291</v>
      </c>
      <c r="F745" s="242" t="s">
        <v>631</v>
      </c>
      <c r="G745" s="244">
        <v>45853</v>
      </c>
      <c r="H745" s="245">
        <v>14954038</v>
      </c>
      <c r="I745" s="242" t="s">
        <v>1187</v>
      </c>
      <c r="J745" s="244">
        <v>45853</v>
      </c>
      <c r="K745" s="244">
        <v>46010</v>
      </c>
      <c r="L745" s="242" t="s">
        <v>288</v>
      </c>
      <c r="M745" s="242" t="s">
        <v>288</v>
      </c>
      <c r="N745" s="242" t="s">
        <v>288</v>
      </c>
      <c r="O745" s="209">
        <v>6</v>
      </c>
      <c r="P745" s="245">
        <v>1543643</v>
      </c>
      <c r="Q745" s="200">
        <v>45853</v>
      </c>
      <c r="R745" s="190">
        <v>45869</v>
      </c>
      <c r="S745" s="245">
        <v>2894330</v>
      </c>
      <c r="T745" s="190">
        <v>45870</v>
      </c>
      <c r="U745" s="190">
        <v>45900</v>
      </c>
      <c r="V745" s="245">
        <v>2894330</v>
      </c>
      <c r="W745" s="190">
        <v>45901</v>
      </c>
      <c r="X745" s="190">
        <v>45930</v>
      </c>
      <c r="Y745" s="245">
        <v>2894330</v>
      </c>
      <c r="Z745" s="190">
        <v>45931</v>
      </c>
      <c r="AA745" s="190">
        <v>45961</v>
      </c>
      <c r="AB745" s="245">
        <v>2894330</v>
      </c>
      <c r="AC745" s="190">
        <v>45962</v>
      </c>
      <c r="AD745" s="190">
        <v>45991</v>
      </c>
      <c r="AE745" s="272">
        <v>1833075</v>
      </c>
      <c r="AF745" s="190">
        <v>45992</v>
      </c>
      <c r="AG745" s="190">
        <v>46010</v>
      </c>
      <c r="BI745" s="192" t="s">
        <v>278</v>
      </c>
      <c r="BJ745" s="187" t="s">
        <v>332</v>
      </c>
      <c r="BK745" s="192" t="s">
        <v>280</v>
      </c>
      <c r="BL745" s="189">
        <v>1552</v>
      </c>
      <c r="BM745" s="190">
        <v>45853.979270833333</v>
      </c>
      <c r="BN745" s="208">
        <v>3174935420</v>
      </c>
      <c r="BO745" s="203">
        <v>3947</v>
      </c>
      <c r="BP745" s="190">
        <v>45853</v>
      </c>
      <c r="BQ745" s="204">
        <v>14954038</v>
      </c>
      <c r="CS745" s="197" t="s">
        <v>736</v>
      </c>
      <c r="CT745" s="199">
        <v>1121853382.9000001</v>
      </c>
      <c r="CU745" s="203">
        <v>241</v>
      </c>
      <c r="CV745" s="203" t="s">
        <v>785</v>
      </c>
      <c r="CY745" s="192">
        <v>8299</v>
      </c>
      <c r="CZ745" s="192" t="s">
        <v>290</v>
      </c>
      <c r="DA745" s="201">
        <f t="shared" si="39"/>
        <v>14954038</v>
      </c>
      <c r="DB745" s="221">
        <f t="shared" si="40"/>
        <v>0</v>
      </c>
      <c r="DC745" s="201">
        <f t="shared" si="41"/>
        <v>0</v>
      </c>
      <c r="DZ745" s="310" t="s">
        <v>3509</v>
      </c>
      <c r="EA745" s="187" t="s">
        <v>271</v>
      </c>
      <c r="EB745" s="130">
        <v>17346234</v>
      </c>
      <c r="EC745" s="168">
        <v>46010</v>
      </c>
    </row>
    <row r="746" spans="1:133" x14ac:dyDescent="0.3">
      <c r="A746" s="241"/>
      <c r="B746" s="242" t="s">
        <v>3510</v>
      </c>
      <c r="C746" s="243">
        <v>1121918680</v>
      </c>
      <c r="D746" s="242" t="s">
        <v>634</v>
      </c>
      <c r="E746" s="242" t="s">
        <v>292</v>
      </c>
      <c r="F746" s="242" t="s">
        <v>635</v>
      </c>
      <c r="G746" s="244">
        <v>45853</v>
      </c>
      <c r="H746" s="245">
        <v>11875444</v>
      </c>
      <c r="I746" s="242" t="s">
        <v>1187</v>
      </c>
      <c r="J746" s="244">
        <v>45853</v>
      </c>
      <c r="K746" s="244">
        <v>46010</v>
      </c>
      <c r="L746" s="242" t="s">
        <v>288</v>
      </c>
      <c r="M746" s="242" t="s">
        <v>288</v>
      </c>
      <c r="N746" s="242" t="s">
        <v>288</v>
      </c>
      <c r="O746" s="209">
        <v>6</v>
      </c>
      <c r="P746" s="245">
        <v>1225852</v>
      </c>
      <c r="Q746" s="200">
        <v>45853</v>
      </c>
      <c r="R746" s="190">
        <v>45869</v>
      </c>
      <c r="S746" s="245">
        <v>2298473</v>
      </c>
      <c r="T746" s="190">
        <v>45870</v>
      </c>
      <c r="U746" s="190">
        <v>45900</v>
      </c>
      <c r="V746" s="245">
        <v>2298473</v>
      </c>
      <c r="W746" s="190">
        <v>45901</v>
      </c>
      <c r="X746" s="190">
        <v>45930</v>
      </c>
      <c r="Y746" s="245">
        <v>2298473</v>
      </c>
      <c r="Z746" s="190">
        <v>45931</v>
      </c>
      <c r="AA746" s="190">
        <v>45961</v>
      </c>
      <c r="AB746" s="245">
        <v>2298473</v>
      </c>
      <c r="AC746" s="190">
        <v>45962</v>
      </c>
      <c r="AD746" s="190">
        <v>45991</v>
      </c>
      <c r="AE746" s="272">
        <v>1455700</v>
      </c>
      <c r="AF746" s="190">
        <v>45992</v>
      </c>
      <c r="AG746" s="190">
        <v>46010</v>
      </c>
      <c r="BI746" s="192" t="s">
        <v>278</v>
      </c>
      <c r="BJ746" s="187" t="s">
        <v>332</v>
      </c>
      <c r="BK746" s="192" t="s">
        <v>280</v>
      </c>
      <c r="BL746" s="189">
        <v>1552</v>
      </c>
      <c r="BM746" s="190">
        <v>45853.979270833333</v>
      </c>
      <c r="BN746" s="208">
        <v>3174935420</v>
      </c>
      <c r="BO746" s="203">
        <v>3974</v>
      </c>
      <c r="BP746" s="190">
        <v>45853</v>
      </c>
      <c r="BQ746" s="204">
        <v>11875444</v>
      </c>
      <c r="CS746" s="197" t="s">
        <v>738</v>
      </c>
      <c r="CT746" s="198">
        <v>1121918680.0999999</v>
      </c>
      <c r="CU746" s="203">
        <v>241</v>
      </c>
      <c r="CV746" s="203" t="s">
        <v>788</v>
      </c>
      <c r="CY746" s="192">
        <v>8299</v>
      </c>
      <c r="CZ746" s="192" t="s">
        <v>290</v>
      </c>
      <c r="DA746" s="201">
        <f t="shared" si="39"/>
        <v>11875444</v>
      </c>
      <c r="DB746" s="221">
        <f t="shared" si="40"/>
        <v>0</v>
      </c>
      <c r="DC746" s="201">
        <f t="shared" si="41"/>
        <v>0</v>
      </c>
      <c r="DZ746" s="310" t="s">
        <v>3511</v>
      </c>
      <c r="EA746" s="187" t="s">
        <v>271</v>
      </c>
      <c r="EB746" s="130">
        <v>17346234</v>
      </c>
      <c r="EC746" s="168">
        <v>46010</v>
      </c>
    </row>
    <row r="747" spans="1:133" x14ac:dyDescent="0.3">
      <c r="A747" s="242"/>
      <c r="B747" s="242" t="s">
        <v>3512</v>
      </c>
      <c r="C747" s="243">
        <v>1081812945</v>
      </c>
      <c r="D747" s="242" t="s">
        <v>841</v>
      </c>
      <c r="E747" s="242" t="s">
        <v>291</v>
      </c>
      <c r="F747" s="242" t="s">
        <v>842</v>
      </c>
      <c r="G747" s="244">
        <v>45853</v>
      </c>
      <c r="H747" s="245">
        <v>16008183</v>
      </c>
      <c r="I747" s="242" t="s">
        <v>1516</v>
      </c>
      <c r="J747" s="244">
        <v>45853</v>
      </c>
      <c r="K747" s="244">
        <v>46003</v>
      </c>
      <c r="L747" s="242" t="s">
        <v>288</v>
      </c>
      <c r="M747" s="242" t="s">
        <v>288</v>
      </c>
      <c r="N747" s="242" t="s">
        <v>288</v>
      </c>
      <c r="O747" s="209">
        <v>6</v>
      </c>
      <c r="P747" s="245">
        <v>1730614</v>
      </c>
      <c r="Q747" s="200">
        <v>45853</v>
      </c>
      <c r="R747" s="190">
        <v>45869</v>
      </c>
      <c r="S747" s="245">
        <v>3244902</v>
      </c>
      <c r="T747" s="190">
        <v>45870</v>
      </c>
      <c r="U747" s="190">
        <v>45900</v>
      </c>
      <c r="V747" s="245">
        <v>3244902</v>
      </c>
      <c r="W747" s="190">
        <v>45901</v>
      </c>
      <c r="X747" s="190">
        <v>45930</v>
      </c>
      <c r="Y747" s="245">
        <v>3244902</v>
      </c>
      <c r="Z747" s="190">
        <v>45931</v>
      </c>
      <c r="AA747" s="190">
        <v>45961</v>
      </c>
      <c r="AB747" s="245">
        <v>3244902</v>
      </c>
      <c r="AC747" s="190">
        <v>45962</v>
      </c>
      <c r="AD747" s="190">
        <v>45991</v>
      </c>
      <c r="AE747" s="272">
        <v>1297961</v>
      </c>
      <c r="AF747" s="190">
        <v>45992</v>
      </c>
      <c r="AG747" s="190">
        <v>46003</v>
      </c>
      <c r="BI747" s="192" t="s">
        <v>278</v>
      </c>
      <c r="BJ747" s="187" t="s">
        <v>332</v>
      </c>
      <c r="BK747" s="192" t="s">
        <v>280</v>
      </c>
      <c r="BL747" s="189">
        <v>1552</v>
      </c>
      <c r="BM747" s="190">
        <v>45853.979270833333</v>
      </c>
      <c r="BN747" s="208">
        <v>3174935420</v>
      </c>
      <c r="BO747" s="203">
        <v>3911</v>
      </c>
      <c r="BP747" s="190">
        <v>45853</v>
      </c>
      <c r="BQ747" s="204">
        <v>16008183</v>
      </c>
      <c r="CS747" s="197" t="s">
        <v>1377</v>
      </c>
      <c r="CT747" s="125">
        <v>1081812945.5</v>
      </c>
      <c r="CU747" s="203">
        <v>27</v>
      </c>
      <c r="CV747" s="203" t="s">
        <v>909</v>
      </c>
      <c r="CY747" s="192">
        <v>7490</v>
      </c>
      <c r="CZ747" s="192" t="s">
        <v>290</v>
      </c>
      <c r="DA747" s="201">
        <f t="shared" si="39"/>
        <v>16008183</v>
      </c>
      <c r="DB747" s="221">
        <f t="shared" si="40"/>
        <v>0</v>
      </c>
      <c r="DC747" s="201">
        <f t="shared" si="41"/>
        <v>0</v>
      </c>
      <c r="DZ747" s="310" t="s">
        <v>3513</v>
      </c>
      <c r="EA747" s="187" t="s">
        <v>271</v>
      </c>
      <c r="EB747" s="130">
        <v>17346234</v>
      </c>
      <c r="EC747" s="168">
        <v>46010</v>
      </c>
    </row>
    <row r="748" spans="1:133" x14ac:dyDescent="0.3">
      <c r="A748" s="242"/>
      <c r="B748" s="242" t="s">
        <v>3514</v>
      </c>
      <c r="C748" s="243">
        <v>1121924363</v>
      </c>
      <c r="D748" s="242" t="s">
        <v>304</v>
      </c>
      <c r="E748" s="242" t="s">
        <v>292</v>
      </c>
      <c r="F748" s="242" t="s">
        <v>321</v>
      </c>
      <c r="G748" s="244">
        <v>45853</v>
      </c>
      <c r="H748" s="245">
        <v>12673141</v>
      </c>
      <c r="I748" s="242" t="s">
        <v>1516</v>
      </c>
      <c r="J748" s="244">
        <v>45853</v>
      </c>
      <c r="K748" s="244">
        <v>46003</v>
      </c>
      <c r="L748" s="242" t="s">
        <v>288</v>
      </c>
      <c r="M748" s="242" t="s">
        <v>288</v>
      </c>
      <c r="N748" s="242" t="s">
        <v>288</v>
      </c>
      <c r="O748" s="209">
        <v>6</v>
      </c>
      <c r="P748" s="245">
        <v>1370069</v>
      </c>
      <c r="Q748" s="200">
        <v>45853</v>
      </c>
      <c r="R748" s="190">
        <v>45869</v>
      </c>
      <c r="S748" s="245">
        <v>2568880</v>
      </c>
      <c r="T748" s="190">
        <v>45870</v>
      </c>
      <c r="U748" s="190">
        <v>45900</v>
      </c>
      <c r="V748" s="245">
        <v>2568880</v>
      </c>
      <c r="W748" s="190">
        <v>45901</v>
      </c>
      <c r="X748" s="190">
        <v>45930</v>
      </c>
      <c r="Y748" s="245">
        <v>2568880</v>
      </c>
      <c r="Z748" s="190">
        <v>45931</v>
      </c>
      <c r="AA748" s="190">
        <v>45961</v>
      </c>
      <c r="AB748" s="245">
        <v>2568880</v>
      </c>
      <c r="AC748" s="190">
        <v>45962</v>
      </c>
      <c r="AD748" s="190">
        <v>45991</v>
      </c>
      <c r="AE748" s="272">
        <v>1027552</v>
      </c>
      <c r="AF748" s="190">
        <v>45992</v>
      </c>
      <c r="AG748" s="190">
        <v>46003</v>
      </c>
      <c r="BI748" s="192" t="s">
        <v>278</v>
      </c>
      <c r="BJ748" s="187" t="s">
        <v>332</v>
      </c>
      <c r="BK748" s="192" t="s">
        <v>280</v>
      </c>
      <c r="BL748" s="189">
        <v>1552</v>
      </c>
      <c r="BM748" s="190">
        <v>45853.979270833333</v>
      </c>
      <c r="BN748" s="208">
        <v>3174935420</v>
      </c>
      <c r="BO748" s="203">
        <v>3977</v>
      </c>
      <c r="BP748" s="190">
        <v>45853</v>
      </c>
      <c r="BQ748" s="204">
        <v>12673141</v>
      </c>
      <c r="CS748" s="197" t="s">
        <v>324</v>
      </c>
      <c r="CT748" s="125">
        <v>1121924363.4000001</v>
      </c>
      <c r="CU748" s="203">
        <v>27</v>
      </c>
      <c r="CV748" s="203" t="s">
        <v>910</v>
      </c>
      <c r="CY748" s="192">
        <v>8299</v>
      </c>
      <c r="CZ748" s="192" t="s">
        <v>290</v>
      </c>
      <c r="DA748" s="201">
        <f t="shared" si="39"/>
        <v>12673141</v>
      </c>
      <c r="DB748" s="221">
        <f t="shared" si="40"/>
        <v>0</v>
      </c>
      <c r="DC748" s="201">
        <f t="shared" si="41"/>
        <v>0</v>
      </c>
      <c r="DZ748" s="310" t="s">
        <v>3515</v>
      </c>
      <c r="EA748" s="187" t="s">
        <v>271</v>
      </c>
      <c r="EB748" s="130">
        <v>17346234</v>
      </c>
      <c r="EC748" s="168">
        <v>46010</v>
      </c>
    </row>
    <row r="749" spans="1:133" x14ac:dyDescent="0.3">
      <c r="A749" s="242"/>
      <c r="B749" s="242" t="s">
        <v>3516</v>
      </c>
      <c r="C749" s="248">
        <v>31949877</v>
      </c>
      <c r="D749" s="247" t="s">
        <v>1390</v>
      </c>
      <c r="E749" s="242" t="s">
        <v>292</v>
      </c>
      <c r="F749" s="242" t="s">
        <v>1391</v>
      </c>
      <c r="G749" s="244">
        <v>45853</v>
      </c>
      <c r="H749" s="245">
        <v>11875444</v>
      </c>
      <c r="I749" s="242" t="s">
        <v>1187</v>
      </c>
      <c r="J749" s="244">
        <v>45853</v>
      </c>
      <c r="K749" s="244">
        <v>46010</v>
      </c>
      <c r="L749" s="242" t="s">
        <v>288</v>
      </c>
      <c r="M749" s="242" t="s">
        <v>288</v>
      </c>
      <c r="N749" s="242" t="s">
        <v>288</v>
      </c>
      <c r="O749" s="209">
        <v>6</v>
      </c>
      <c r="P749" s="245">
        <v>1225852</v>
      </c>
      <c r="Q749" s="200">
        <v>45853</v>
      </c>
      <c r="R749" s="190">
        <v>45869</v>
      </c>
      <c r="S749" s="245">
        <v>2298473</v>
      </c>
      <c r="T749" s="190">
        <v>45870</v>
      </c>
      <c r="U749" s="190">
        <v>45900</v>
      </c>
      <c r="V749" s="245">
        <v>2298473</v>
      </c>
      <c r="W749" s="190">
        <v>45901</v>
      </c>
      <c r="X749" s="190">
        <v>45930</v>
      </c>
      <c r="Y749" s="245">
        <v>2298473</v>
      </c>
      <c r="Z749" s="190">
        <v>45931</v>
      </c>
      <c r="AA749" s="190">
        <v>45961</v>
      </c>
      <c r="AB749" s="245">
        <v>2298473</v>
      </c>
      <c r="AC749" s="190">
        <v>45962</v>
      </c>
      <c r="AD749" s="190">
        <v>45991</v>
      </c>
      <c r="AE749" s="272">
        <v>1455700</v>
      </c>
      <c r="AF749" s="190">
        <v>45992</v>
      </c>
      <c r="AG749" s="190">
        <v>46010</v>
      </c>
      <c r="BI749" s="192" t="s">
        <v>278</v>
      </c>
      <c r="BJ749" s="187" t="s">
        <v>332</v>
      </c>
      <c r="BK749" s="192" t="s">
        <v>280</v>
      </c>
      <c r="BL749" s="189">
        <v>1552</v>
      </c>
      <c r="BM749" s="190">
        <v>45853.979270833333</v>
      </c>
      <c r="BN749" s="208">
        <v>3174935420</v>
      </c>
      <c r="BO749" s="203">
        <v>3819</v>
      </c>
      <c r="BP749" s="190">
        <v>45853</v>
      </c>
      <c r="BQ749" s="204">
        <v>11875444</v>
      </c>
      <c r="CS749" s="197" t="s">
        <v>1392</v>
      </c>
      <c r="CT749" s="199">
        <v>31949877</v>
      </c>
      <c r="CU749" s="203">
        <v>27</v>
      </c>
      <c r="CV749" s="203" t="s">
        <v>1393</v>
      </c>
      <c r="CY749" s="192">
        <v>8211</v>
      </c>
      <c r="CZ749" s="192" t="s">
        <v>290</v>
      </c>
      <c r="DA749" s="201">
        <f t="shared" si="39"/>
        <v>11875444</v>
      </c>
      <c r="DB749" s="221">
        <f t="shared" si="40"/>
        <v>0</v>
      </c>
      <c r="DC749" s="201">
        <f t="shared" si="41"/>
        <v>0</v>
      </c>
      <c r="DZ749" s="310" t="s">
        <v>3517</v>
      </c>
      <c r="EA749" s="187" t="s">
        <v>271</v>
      </c>
      <c r="EB749" s="130">
        <v>17346234</v>
      </c>
      <c r="EC749" s="168">
        <v>46010</v>
      </c>
    </row>
    <row r="750" spans="1:133" x14ac:dyDescent="0.3">
      <c r="A750" s="242"/>
      <c r="B750" s="242" t="s">
        <v>3518</v>
      </c>
      <c r="C750" s="243">
        <v>1121885528</v>
      </c>
      <c r="D750" s="242" t="s">
        <v>852</v>
      </c>
      <c r="E750" s="242" t="s">
        <v>291</v>
      </c>
      <c r="F750" s="242" t="s">
        <v>853</v>
      </c>
      <c r="G750" s="244">
        <v>45853</v>
      </c>
      <c r="H750" s="245">
        <v>16765327</v>
      </c>
      <c r="I750" s="242" t="s">
        <v>1187</v>
      </c>
      <c r="J750" s="244">
        <v>45853</v>
      </c>
      <c r="K750" s="244">
        <v>46010</v>
      </c>
      <c r="L750" s="242" t="s">
        <v>288</v>
      </c>
      <c r="M750" s="242" t="s">
        <v>288</v>
      </c>
      <c r="N750" s="242" t="s">
        <v>288</v>
      </c>
      <c r="O750" s="209">
        <v>6</v>
      </c>
      <c r="P750" s="245">
        <v>1730614</v>
      </c>
      <c r="Q750" s="200">
        <v>45853</v>
      </c>
      <c r="R750" s="190">
        <v>45869</v>
      </c>
      <c r="S750" s="245">
        <v>3244902</v>
      </c>
      <c r="T750" s="190">
        <v>45870</v>
      </c>
      <c r="U750" s="190">
        <v>45900</v>
      </c>
      <c r="V750" s="245">
        <v>3244902</v>
      </c>
      <c r="W750" s="190">
        <v>45901</v>
      </c>
      <c r="X750" s="190">
        <v>45930</v>
      </c>
      <c r="Y750" s="245">
        <v>3244902</v>
      </c>
      <c r="Z750" s="190">
        <v>45931</v>
      </c>
      <c r="AA750" s="190">
        <v>45961</v>
      </c>
      <c r="AB750" s="245">
        <v>3244902</v>
      </c>
      <c r="AC750" s="190">
        <v>45962</v>
      </c>
      <c r="AD750" s="190">
        <v>45991</v>
      </c>
      <c r="AE750" s="272">
        <v>2055105</v>
      </c>
      <c r="AF750" s="190">
        <v>45992</v>
      </c>
      <c r="AG750" s="190">
        <v>46010</v>
      </c>
      <c r="BI750" s="192" t="s">
        <v>278</v>
      </c>
      <c r="BJ750" s="187" t="s">
        <v>332</v>
      </c>
      <c r="BK750" s="192" t="s">
        <v>280</v>
      </c>
      <c r="BL750" s="189">
        <v>1552</v>
      </c>
      <c r="BM750" s="190">
        <v>45853.979270833333</v>
      </c>
      <c r="BN750" s="208">
        <v>3174935420</v>
      </c>
      <c r="BO750" s="203">
        <v>3962</v>
      </c>
      <c r="BP750" s="190">
        <v>45853</v>
      </c>
      <c r="BQ750" s="204">
        <v>16765327</v>
      </c>
      <c r="CS750" s="197" t="s">
        <v>937</v>
      </c>
      <c r="CT750" s="198">
        <v>1121885528.4000001</v>
      </c>
      <c r="CU750" s="203">
        <v>27</v>
      </c>
      <c r="CV750" s="203" t="s">
        <v>916</v>
      </c>
      <c r="CY750" s="192">
        <v>7490</v>
      </c>
      <c r="CZ750" s="192" t="s">
        <v>290</v>
      </c>
      <c r="DA750" s="201">
        <f t="shared" si="39"/>
        <v>16765327</v>
      </c>
      <c r="DB750" s="221">
        <f t="shared" si="40"/>
        <v>0</v>
      </c>
      <c r="DC750" s="201">
        <f t="shared" si="41"/>
        <v>0</v>
      </c>
      <c r="DZ750" s="310" t="s">
        <v>3519</v>
      </c>
      <c r="EA750" s="187" t="s">
        <v>271</v>
      </c>
      <c r="EB750" s="130">
        <v>17346234</v>
      </c>
      <c r="EC750" s="168">
        <v>46010</v>
      </c>
    </row>
    <row r="751" spans="1:133" x14ac:dyDescent="0.3">
      <c r="A751" s="242"/>
      <c r="B751" s="242" t="s">
        <v>3520</v>
      </c>
      <c r="C751" s="243">
        <v>1121852024</v>
      </c>
      <c r="D751" s="242" t="s">
        <v>636</v>
      </c>
      <c r="E751" s="242" t="s">
        <v>291</v>
      </c>
      <c r="F751" s="242" t="s">
        <v>637</v>
      </c>
      <c r="G751" s="244">
        <v>45853</v>
      </c>
      <c r="H751" s="245">
        <v>16765327</v>
      </c>
      <c r="I751" s="242" t="s">
        <v>1187</v>
      </c>
      <c r="J751" s="244">
        <v>45853</v>
      </c>
      <c r="K751" s="244">
        <v>46010</v>
      </c>
      <c r="L751" s="242" t="s">
        <v>288</v>
      </c>
      <c r="M751" s="242" t="s">
        <v>288</v>
      </c>
      <c r="N751" s="242" t="s">
        <v>288</v>
      </c>
      <c r="O751" s="209">
        <v>6</v>
      </c>
      <c r="P751" s="245">
        <v>1730614</v>
      </c>
      <c r="Q751" s="200">
        <v>45853</v>
      </c>
      <c r="R751" s="190">
        <v>45869</v>
      </c>
      <c r="S751" s="245">
        <v>3244902</v>
      </c>
      <c r="T751" s="190">
        <v>45870</v>
      </c>
      <c r="U751" s="190">
        <v>45900</v>
      </c>
      <c r="V751" s="245">
        <v>3244902</v>
      </c>
      <c r="W751" s="190">
        <v>45901</v>
      </c>
      <c r="X751" s="190">
        <v>45930</v>
      </c>
      <c r="Y751" s="245">
        <v>3244902</v>
      </c>
      <c r="Z751" s="190">
        <v>45931</v>
      </c>
      <c r="AA751" s="190">
        <v>45961</v>
      </c>
      <c r="AB751" s="245">
        <v>3244902</v>
      </c>
      <c r="AC751" s="190">
        <v>45962</v>
      </c>
      <c r="AD751" s="190">
        <v>45991</v>
      </c>
      <c r="AE751" s="272">
        <v>2055105</v>
      </c>
      <c r="AF751" s="190">
        <v>45992</v>
      </c>
      <c r="AG751" s="190">
        <v>46010</v>
      </c>
      <c r="BI751" s="192" t="s">
        <v>278</v>
      </c>
      <c r="BJ751" s="187" t="s">
        <v>332</v>
      </c>
      <c r="BK751" s="192" t="s">
        <v>280</v>
      </c>
      <c r="BL751" s="189">
        <v>1552</v>
      </c>
      <c r="BM751" s="190">
        <v>45853.979270833333</v>
      </c>
      <c r="BN751" s="208">
        <v>3174935420</v>
      </c>
      <c r="BO751" s="203">
        <v>3946</v>
      </c>
      <c r="BP751" s="190">
        <v>45853</v>
      </c>
      <c r="BQ751" s="204">
        <v>16765327</v>
      </c>
      <c r="CS751" s="197" t="s">
        <v>2297</v>
      </c>
      <c r="CT751" s="199">
        <v>1121852024</v>
      </c>
      <c r="CU751" s="203">
        <v>241</v>
      </c>
      <c r="CV751" s="203" t="s">
        <v>789</v>
      </c>
      <c r="CY751" s="192">
        <v>7020</v>
      </c>
      <c r="CZ751" s="192" t="s">
        <v>289</v>
      </c>
      <c r="DA751" s="201">
        <f t="shared" si="39"/>
        <v>16765327</v>
      </c>
      <c r="DB751" s="221">
        <f t="shared" si="40"/>
        <v>0</v>
      </c>
      <c r="DC751" s="201">
        <f t="shared" si="41"/>
        <v>0</v>
      </c>
      <c r="DZ751" s="310" t="s">
        <v>3521</v>
      </c>
      <c r="EA751" s="187" t="s">
        <v>271</v>
      </c>
      <c r="EB751" s="130">
        <v>17346234</v>
      </c>
      <c r="EC751" s="168">
        <v>46010</v>
      </c>
    </row>
    <row r="752" spans="1:133" x14ac:dyDescent="0.3">
      <c r="A752" s="241"/>
      <c r="B752" s="242" t="s">
        <v>3522</v>
      </c>
      <c r="C752" s="243">
        <v>40395013</v>
      </c>
      <c r="D752" s="242" t="s">
        <v>638</v>
      </c>
      <c r="E752" s="242" t="s">
        <v>292</v>
      </c>
      <c r="F752" s="242" t="s">
        <v>639</v>
      </c>
      <c r="G752" s="244">
        <v>45853</v>
      </c>
      <c r="H752" s="245">
        <v>11875444</v>
      </c>
      <c r="I752" s="242" t="s">
        <v>1187</v>
      </c>
      <c r="J752" s="244">
        <v>45853</v>
      </c>
      <c r="K752" s="244">
        <v>46010</v>
      </c>
      <c r="L752" s="242" t="s">
        <v>288</v>
      </c>
      <c r="M752" s="242" t="s">
        <v>288</v>
      </c>
      <c r="N752" s="242" t="s">
        <v>288</v>
      </c>
      <c r="O752" s="209">
        <v>6</v>
      </c>
      <c r="P752" s="245">
        <v>1225852</v>
      </c>
      <c r="Q752" s="200">
        <v>45853</v>
      </c>
      <c r="R752" s="190">
        <v>45869</v>
      </c>
      <c r="S752" s="245">
        <v>2298473</v>
      </c>
      <c r="T752" s="190">
        <v>45870</v>
      </c>
      <c r="U752" s="190">
        <v>45900</v>
      </c>
      <c r="V752" s="245">
        <v>2298473</v>
      </c>
      <c r="W752" s="190">
        <v>45901</v>
      </c>
      <c r="X752" s="190">
        <v>45930</v>
      </c>
      <c r="Y752" s="245">
        <v>2298473</v>
      </c>
      <c r="Z752" s="190">
        <v>45931</v>
      </c>
      <c r="AA752" s="190">
        <v>45961</v>
      </c>
      <c r="AB752" s="245">
        <v>2298473</v>
      </c>
      <c r="AC752" s="190">
        <v>45962</v>
      </c>
      <c r="AD752" s="190">
        <v>45991</v>
      </c>
      <c r="AE752" s="272">
        <v>1455700</v>
      </c>
      <c r="AF752" s="190">
        <v>45992</v>
      </c>
      <c r="AG752" s="190">
        <v>46010</v>
      </c>
      <c r="BI752" s="192" t="s">
        <v>278</v>
      </c>
      <c r="BJ752" s="187" t="s">
        <v>332</v>
      </c>
      <c r="BK752" s="192" t="s">
        <v>280</v>
      </c>
      <c r="BL752" s="189">
        <v>1552</v>
      </c>
      <c r="BM752" s="190">
        <v>45853.979270833333</v>
      </c>
      <c r="BN752" s="208">
        <v>3174935420</v>
      </c>
      <c r="BO752" s="203">
        <v>3846</v>
      </c>
      <c r="BP752" s="190">
        <v>45853</v>
      </c>
      <c r="BQ752" s="204">
        <v>11875444</v>
      </c>
      <c r="CS752" s="197" t="s">
        <v>739</v>
      </c>
      <c r="CT752" s="209">
        <v>40395013.600000001</v>
      </c>
      <c r="CU752" s="203">
        <v>241</v>
      </c>
      <c r="CV752" s="203" t="s">
        <v>1207</v>
      </c>
      <c r="CY752" s="192">
        <v>8211</v>
      </c>
      <c r="CZ752" s="192" t="s">
        <v>290</v>
      </c>
      <c r="DA752" s="201">
        <f t="shared" si="39"/>
        <v>11875444</v>
      </c>
      <c r="DB752" s="221">
        <f t="shared" si="40"/>
        <v>0</v>
      </c>
      <c r="DC752" s="201">
        <f t="shared" si="41"/>
        <v>0</v>
      </c>
      <c r="DZ752" s="310" t="s">
        <v>3523</v>
      </c>
      <c r="EA752" s="187" t="s">
        <v>271</v>
      </c>
      <c r="EB752" s="130">
        <v>17346234</v>
      </c>
      <c r="EC752" s="168">
        <v>46010</v>
      </c>
    </row>
    <row r="753" spans="1:133" x14ac:dyDescent="0.3">
      <c r="A753" s="242"/>
      <c r="B753" s="242" t="s">
        <v>3524</v>
      </c>
      <c r="C753" s="243">
        <v>1121936738</v>
      </c>
      <c r="D753" s="242" t="s">
        <v>666</v>
      </c>
      <c r="E753" s="242" t="s">
        <v>291</v>
      </c>
      <c r="F753" s="242" t="s">
        <v>667</v>
      </c>
      <c r="G753" s="244">
        <v>45853</v>
      </c>
      <c r="H753" s="245">
        <v>16765327</v>
      </c>
      <c r="I753" s="242" t="s">
        <v>1187</v>
      </c>
      <c r="J753" s="244">
        <v>45853</v>
      </c>
      <c r="K753" s="244">
        <v>46010</v>
      </c>
      <c r="L753" s="242" t="s">
        <v>288</v>
      </c>
      <c r="M753" s="242" t="s">
        <v>288</v>
      </c>
      <c r="N753" s="242" t="s">
        <v>288</v>
      </c>
      <c r="O753" s="209">
        <v>6</v>
      </c>
      <c r="P753" s="245">
        <v>1730614</v>
      </c>
      <c r="Q753" s="200">
        <v>45853</v>
      </c>
      <c r="R753" s="190">
        <v>45869</v>
      </c>
      <c r="S753" s="245">
        <v>3244902</v>
      </c>
      <c r="T753" s="190">
        <v>45870</v>
      </c>
      <c r="U753" s="190">
        <v>45900</v>
      </c>
      <c r="V753" s="245">
        <v>3244902</v>
      </c>
      <c r="W753" s="190">
        <v>45901</v>
      </c>
      <c r="X753" s="190">
        <v>45930</v>
      </c>
      <c r="Y753" s="245">
        <v>3244902</v>
      </c>
      <c r="Z753" s="190">
        <v>45931</v>
      </c>
      <c r="AA753" s="190">
        <v>45961</v>
      </c>
      <c r="AB753" s="245">
        <v>3244902</v>
      </c>
      <c r="AC753" s="190">
        <v>45962</v>
      </c>
      <c r="AD753" s="190">
        <v>45991</v>
      </c>
      <c r="AE753" s="272">
        <v>2055105</v>
      </c>
      <c r="AF753" s="190">
        <v>45992</v>
      </c>
      <c r="AG753" s="190">
        <v>46010</v>
      </c>
      <c r="BI753" s="192" t="s">
        <v>278</v>
      </c>
      <c r="BJ753" s="187" t="s">
        <v>332</v>
      </c>
      <c r="BK753" s="192" t="s">
        <v>280</v>
      </c>
      <c r="BL753" s="189">
        <v>1552</v>
      </c>
      <c r="BM753" s="190">
        <v>45853.979270833333</v>
      </c>
      <c r="BN753" s="208">
        <v>3174935420</v>
      </c>
      <c r="BO753" s="203">
        <v>3984</v>
      </c>
      <c r="BP753" s="190">
        <v>45853</v>
      </c>
      <c r="BQ753" s="204">
        <v>16765327</v>
      </c>
      <c r="CS753" s="197" t="s">
        <v>1208</v>
      </c>
      <c r="CT753" s="199">
        <v>1121936738.4000001</v>
      </c>
      <c r="CU753" s="203">
        <v>136</v>
      </c>
      <c r="CV753" s="203" t="s">
        <v>802</v>
      </c>
      <c r="CY753" s="192">
        <v>7490</v>
      </c>
      <c r="CZ753" s="192" t="s">
        <v>290</v>
      </c>
      <c r="DA753" s="201">
        <f t="shared" si="39"/>
        <v>16765327</v>
      </c>
      <c r="DB753" s="221">
        <f t="shared" si="40"/>
        <v>0</v>
      </c>
      <c r="DC753" s="201">
        <f t="shared" si="41"/>
        <v>0</v>
      </c>
      <c r="DZ753" s="310" t="s">
        <v>3525</v>
      </c>
      <c r="EA753" s="187" t="s">
        <v>273</v>
      </c>
      <c r="EB753" s="130">
        <v>17346234</v>
      </c>
      <c r="EC753" s="168">
        <v>46010</v>
      </c>
    </row>
    <row r="754" spans="1:133" x14ac:dyDescent="0.3">
      <c r="A754" s="242"/>
      <c r="B754" s="242" t="s">
        <v>3526</v>
      </c>
      <c r="C754" s="243">
        <v>40404597</v>
      </c>
      <c r="D754" s="242" t="s">
        <v>857</v>
      </c>
      <c r="E754" s="242" t="s">
        <v>292</v>
      </c>
      <c r="F754" s="242" t="s">
        <v>669</v>
      </c>
      <c r="G754" s="244">
        <v>45853</v>
      </c>
      <c r="H754" s="245">
        <v>11339133</v>
      </c>
      <c r="I754" s="242" t="s">
        <v>1516</v>
      </c>
      <c r="J754" s="244">
        <v>45853</v>
      </c>
      <c r="K754" s="244">
        <v>46003</v>
      </c>
      <c r="L754" s="242" t="s">
        <v>288</v>
      </c>
      <c r="M754" s="242" t="s">
        <v>288</v>
      </c>
      <c r="N754" s="242" t="s">
        <v>288</v>
      </c>
      <c r="O754" s="209">
        <v>6</v>
      </c>
      <c r="P754" s="245">
        <v>1225852</v>
      </c>
      <c r="Q754" s="200">
        <v>45853</v>
      </c>
      <c r="R754" s="190">
        <v>45869</v>
      </c>
      <c r="S754" s="245">
        <v>2298473</v>
      </c>
      <c r="T754" s="190">
        <v>45870</v>
      </c>
      <c r="U754" s="190">
        <v>45900</v>
      </c>
      <c r="V754" s="245">
        <v>2298473</v>
      </c>
      <c r="W754" s="190">
        <v>45901</v>
      </c>
      <c r="X754" s="190">
        <v>45930</v>
      </c>
      <c r="Y754" s="245">
        <v>2298473</v>
      </c>
      <c r="Z754" s="190">
        <v>45931</v>
      </c>
      <c r="AA754" s="190">
        <v>45961</v>
      </c>
      <c r="AB754" s="245">
        <v>2298473</v>
      </c>
      <c r="AC754" s="190">
        <v>45962</v>
      </c>
      <c r="AD754" s="190">
        <v>45991</v>
      </c>
      <c r="AE754" s="272">
        <v>919389</v>
      </c>
      <c r="AF754" s="190">
        <v>45992</v>
      </c>
      <c r="AG754" s="190">
        <v>46003</v>
      </c>
      <c r="BI754" s="192" t="s">
        <v>278</v>
      </c>
      <c r="BJ754" s="187" t="s">
        <v>332</v>
      </c>
      <c r="BK754" s="192" t="s">
        <v>280</v>
      </c>
      <c r="BL754" s="189">
        <v>1552</v>
      </c>
      <c r="BM754" s="190">
        <v>45853.979270833333</v>
      </c>
      <c r="BN754" s="208">
        <v>3174935420</v>
      </c>
      <c r="BO754" s="203">
        <v>3848</v>
      </c>
      <c r="BP754" s="190">
        <v>45853</v>
      </c>
      <c r="BQ754" s="204">
        <v>11339133</v>
      </c>
      <c r="CS754" s="197" t="s">
        <v>3527</v>
      </c>
      <c r="CT754" s="198">
        <v>40404597</v>
      </c>
      <c r="CU754" s="203">
        <v>598</v>
      </c>
      <c r="CV754" s="203" t="s">
        <v>803</v>
      </c>
      <c r="CY754" s="192">
        <v>8299</v>
      </c>
      <c r="CZ754" s="192" t="s">
        <v>290</v>
      </c>
      <c r="DA754" s="201">
        <f t="shared" si="39"/>
        <v>11339133</v>
      </c>
      <c r="DB754" s="221">
        <f t="shared" si="40"/>
        <v>0</v>
      </c>
      <c r="DC754" s="201">
        <f t="shared" si="41"/>
        <v>0</v>
      </c>
      <c r="DZ754" s="310" t="s">
        <v>3528</v>
      </c>
      <c r="EA754" s="187" t="s">
        <v>273</v>
      </c>
      <c r="EB754" s="130">
        <v>17346234</v>
      </c>
      <c r="EC754" s="168">
        <v>46010</v>
      </c>
    </row>
    <row r="755" spans="1:133" x14ac:dyDescent="0.3">
      <c r="A755" s="241"/>
      <c r="B755" s="242" t="s">
        <v>3529</v>
      </c>
      <c r="C755" s="248">
        <v>1054992615</v>
      </c>
      <c r="D755" s="247" t="s">
        <v>2352</v>
      </c>
      <c r="E755" s="242" t="s">
        <v>292</v>
      </c>
      <c r="F755" s="242" t="s">
        <v>1403</v>
      </c>
      <c r="G755" s="244">
        <v>45853</v>
      </c>
      <c r="H755" s="245">
        <v>11339133</v>
      </c>
      <c r="I755" s="242" t="s">
        <v>1516</v>
      </c>
      <c r="J755" s="244">
        <v>45853</v>
      </c>
      <c r="K755" s="244">
        <v>46003</v>
      </c>
      <c r="L755" s="242" t="s">
        <v>288</v>
      </c>
      <c r="M755" s="242" t="s">
        <v>288</v>
      </c>
      <c r="N755" s="242" t="s">
        <v>288</v>
      </c>
      <c r="O755" s="209">
        <v>6</v>
      </c>
      <c r="P755" s="245">
        <v>1225852</v>
      </c>
      <c r="Q755" s="200">
        <v>45853</v>
      </c>
      <c r="R755" s="190">
        <v>45869</v>
      </c>
      <c r="S755" s="245">
        <v>2298473</v>
      </c>
      <c r="T755" s="190">
        <v>45870</v>
      </c>
      <c r="U755" s="190">
        <v>45900</v>
      </c>
      <c r="V755" s="245">
        <v>2298473</v>
      </c>
      <c r="W755" s="190">
        <v>45901</v>
      </c>
      <c r="X755" s="190">
        <v>45930</v>
      </c>
      <c r="Y755" s="245">
        <v>2298473</v>
      </c>
      <c r="Z755" s="190">
        <v>45931</v>
      </c>
      <c r="AA755" s="190">
        <v>45961</v>
      </c>
      <c r="AB755" s="245">
        <v>2298473</v>
      </c>
      <c r="AC755" s="190">
        <v>45962</v>
      </c>
      <c r="AD755" s="190">
        <v>45991</v>
      </c>
      <c r="AE755" s="272">
        <v>919389</v>
      </c>
      <c r="AF755" s="190">
        <v>45992</v>
      </c>
      <c r="AG755" s="190">
        <v>46003</v>
      </c>
      <c r="BI755" s="192" t="s">
        <v>278</v>
      </c>
      <c r="BJ755" s="187" t="s">
        <v>332</v>
      </c>
      <c r="BK755" s="192" t="s">
        <v>280</v>
      </c>
      <c r="BL755" s="189">
        <v>1552</v>
      </c>
      <c r="BM755" s="190">
        <v>45853.979270833333</v>
      </c>
      <c r="BN755" s="208">
        <v>3174935420</v>
      </c>
      <c r="BO755" s="203">
        <v>3908</v>
      </c>
      <c r="BP755" s="190">
        <v>45853</v>
      </c>
      <c r="BQ755" s="204">
        <v>11339133</v>
      </c>
      <c r="CS755" s="197" t="s">
        <v>3530</v>
      </c>
      <c r="CT755" s="198">
        <v>1054992615</v>
      </c>
      <c r="CU755" s="203">
        <v>136</v>
      </c>
      <c r="CV755" s="203" t="s">
        <v>1407</v>
      </c>
      <c r="CY755" s="192">
        <v>8299</v>
      </c>
      <c r="CZ755" s="192" t="s">
        <v>290</v>
      </c>
      <c r="DA755" s="201">
        <f t="shared" si="39"/>
        <v>11339133</v>
      </c>
      <c r="DB755" s="221">
        <f t="shared" si="40"/>
        <v>0</v>
      </c>
      <c r="DC755" s="201">
        <f t="shared" si="41"/>
        <v>0</v>
      </c>
      <c r="DZ755" s="310" t="s">
        <v>3531</v>
      </c>
      <c r="EA755" s="187" t="s">
        <v>273</v>
      </c>
      <c r="EB755" s="130">
        <v>17346234</v>
      </c>
      <c r="EC755" s="168">
        <v>46010</v>
      </c>
    </row>
    <row r="756" spans="1:133" x14ac:dyDescent="0.3">
      <c r="A756" s="242"/>
      <c r="B756" s="242" t="s">
        <v>3532</v>
      </c>
      <c r="C756" s="243">
        <v>40185370</v>
      </c>
      <c r="D756" s="242" t="s">
        <v>670</v>
      </c>
      <c r="E756" s="242" t="s">
        <v>292</v>
      </c>
      <c r="F756" s="242" t="s">
        <v>671</v>
      </c>
      <c r="G756" s="244">
        <v>45853</v>
      </c>
      <c r="H756" s="245">
        <v>11339133</v>
      </c>
      <c r="I756" s="242" t="s">
        <v>1516</v>
      </c>
      <c r="J756" s="244">
        <v>45853</v>
      </c>
      <c r="K756" s="244">
        <v>46003</v>
      </c>
      <c r="L756" s="242" t="s">
        <v>288</v>
      </c>
      <c r="M756" s="242" t="s">
        <v>288</v>
      </c>
      <c r="N756" s="242" t="s">
        <v>288</v>
      </c>
      <c r="O756" s="209">
        <v>6</v>
      </c>
      <c r="P756" s="245">
        <v>1225852</v>
      </c>
      <c r="Q756" s="200">
        <v>45853</v>
      </c>
      <c r="R756" s="190">
        <v>45869</v>
      </c>
      <c r="S756" s="245">
        <v>2298473</v>
      </c>
      <c r="T756" s="190">
        <v>45870</v>
      </c>
      <c r="U756" s="190">
        <v>45900</v>
      </c>
      <c r="V756" s="245">
        <v>2298473</v>
      </c>
      <c r="W756" s="190">
        <v>45901</v>
      </c>
      <c r="X756" s="190">
        <v>45930</v>
      </c>
      <c r="Y756" s="245">
        <v>2298473</v>
      </c>
      <c r="Z756" s="190">
        <v>45931</v>
      </c>
      <c r="AA756" s="190">
        <v>45961</v>
      </c>
      <c r="AB756" s="245">
        <v>2298473</v>
      </c>
      <c r="AC756" s="190">
        <v>45962</v>
      </c>
      <c r="AD756" s="190">
        <v>45991</v>
      </c>
      <c r="AE756" s="272">
        <v>919389</v>
      </c>
      <c r="AF756" s="190">
        <v>45992</v>
      </c>
      <c r="AG756" s="190">
        <v>46003</v>
      </c>
      <c r="BI756" s="192" t="s">
        <v>278</v>
      </c>
      <c r="BJ756" s="187" t="s">
        <v>332</v>
      </c>
      <c r="BK756" s="192" t="s">
        <v>280</v>
      </c>
      <c r="BL756" s="189">
        <v>1552</v>
      </c>
      <c r="BM756" s="190">
        <v>45853.979270833333</v>
      </c>
      <c r="BN756" s="208">
        <v>3174935420</v>
      </c>
      <c r="BO756" s="203">
        <v>3828</v>
      </c>
      <c r="BP756" s="190">
        <v>45853</v>
      </c>
      <c r="BQ756" s="204">
        <v>11339133</v>
      </c>
      <c r="CS756" s="197" t="s">
        <v>3533</v>
      </c>
      <c r="CT756" s="198">
        <v>40185370</v>
      </c>
      <c r="CU756" s="203">
        <v>136</v>
      </c>
      <c r="CV756" s="203" t="s">
        <v>3534</v>
      </c>
      <c r="CY756" s="192">
        <v>8299</v>
      </c>
      <c r="CZ756" s="192" t="s">
        <v>290</v>
      </c>
      <c r="DA756" s="201">
        <f t="shared" si="39"/>
        <v>11339133</v>
      </c>
      <c r="DB756" s="221">
        <f t="shared" si="40"/>
        <v>0</v>
      </c>
      <c r="DC756" s="201">
        <f t="shared" si="41"/>
        <v>0</v>
      </c>
      <c r="DZ756" s="310" t="s">
        <v>3535</v>
      </c>
      <c r="EA756" s="187" t="s">
        <v>273</v>
      </c>
      <c r="EB756" s="130">
        <v>17346234</v>
      </c>
      <c r="EC756" s="168">
        <v>46010</v>
      </c>
    </row>
    <row r="757" spans="1:133" x14ac:dyDescent="0.3">
      <c r="A757" s="242"/>
      <c r="B757" s="242" t="s">
        <v>3536</v>
      </c>
      <c r="C757" s="243">
        <v>1018412599</v>
      </c>
      <c r="D757" s="242" t="s">
        <v>675</v>
      </c>
      <c r="E757" s="242" t="s">
        <v>292</v>
      </c>
      <c r="F757" s="242" t="s">
        <v>676</v>
      </c>
      <c r="G757" s="244">
        <v>45853</v>
      </c>
      <c r="H757" s="245">
        <v>11339133</v>
      </c>
      <c r="I757" s="242" t="s">
        <v>1516</v>
      </c>
      <c r="J757" s="244">
        <v>45853</v>
      </c>
      <c r="K757" s="244">
        <v>46003</v>
      </c>
      <c r="L757" s="242" t="s">
        <v>288</v>
      </c>
      <c r="M757" s="242" t="s">
        <v>288</v>
      </c>
      <c r="N757" s="242" t="s">
        <v>288</v>
      </c>
      <c r="O757" s="209">
        <v>6</v>
      </c>
      <c r="P757" s="245">
        <v>1225852</v>
      </c>
      <c r="Q757" s="200">
        <v>45853</v>
      </c>
      <c r="R757" s="190">
        <v>45869</v>
      </c>
      <c r="S757" s="245">
        <v>2298473</v>
      </c>
      <c r="T757" s="190">
        <v>45870</v>
      </c>
      <c r="U757" s="190">
        <v>45900</v>
      </c>
      <c r="V757" s="245">
        <v>2298473</v>
      </c>
      <c r="W757" s="190">
        <v>45901</v>
      </c>
      <c r="X757" s="190">
        <v>45930</v>
      </c>
      <c r="Y757" s="245">
        <v>2298473</v>
      </c>
      <c r="Z757" s="190">
        <v>45931</v>
      </c>
      <c r="AA757" s="190">
        <v>45961</v>
      </c>
      <c r="AB757" s="245">
        <v>2298473</v>
      </c>
      <c r="AC757" s="190">
        <v>45962</v>
      </c>
      <c r="AD757" s="190">
        <v>45991</v>
      </c>
      <c r="AE757" s="272">
        <v>919389</v>
      </c>
      <c r="AF757" s="190">
        <v>45992</v>
      </c>
      <c r="AG757" s="190">
        <v>46003</v>
      </c>
      <c r="BI757" s="192" t="s">
        <v>278</v>
      </c>
      <c r="BJ757" s="187" t="s">
        <v>332</v>
      </c>
      <c r="BK757" s="192" t="s">
        <v>280</v>
      </c>
      <c r="BL757" s="189">
        <v>1552</v>
      </c>
      <c r="BM757" s="190">
        <v>45853.979270833333</v>
      </c>
      <c r="BN757" s="208">
        <v>3174935420</v>
      </c>
      <c r="BO757" s="203">
        <v>3905</v>
      </c>
      <c r="BP757" s="190">
        <v>45853</v>
      </c>
      <c r="BQ757" s="204">
        <v>11339133</v>
      </c>
      <c r="CS757" s="213" t="s">
        <v>1209</v>
      </c>
      <c r="CT757" s="198">
        <v>1018412599</v>
      </c>
      <c r="CU757" s="203">
        <v>598</v>
      </c>
      <c r="CV757" s="203" t="s">
        <v>802</v>
      </c>
      <c r="CY757" s="192">
        <v>8299</v>
      </c>
      <c r="CZ757" s="192" t="s">
        <v>290</v>
      </c>
      <c r="DA757" s="201">
        <f t="shared" si="39"/>
        <v>11339133</v>
      </c>
      <c r="DB757" s="221">
        <f t="shared" si="40"/>
        <v>0</v>
      </c>
      <c r="DC757" s="201">
        <f t="shared" si="41"/>
        <v>0</v>
      </c>
      <c r="DZ757" s="310" t="s">
        <v>3537</v>
      </c>
      <c r="EA757" s="187" t="s">
        <v>273</v>
      </c>
      <c r="EB757" s="130">
        <v>17346234</v>
      </c>
      <c r="EC757" s="168">
        <v>46010</v>
      </c>
    </row>
    <row r="758" spans="1:133" x14ac:dyDescent="0.3">
      <c r="A758" s="246"/>
      <c r="B758" s="242" t="s">
        <v>3538</v>
      </c>
      <c r="C758" s="243">
        <v>40334161</v>
      </c>
      <c r="D758" s="242" t="s">
        <v>672</v>
      </c>
      <c r="E758" s="242" t="s">
        <v>291</v>
      </c>
      <c r="F758" s="242" t="s">
        <v>673</v>
      </c>
      <c r="G758" s="244">
        <v>45853</v>
      </c>
      <c r="H758" s="245">
        <v>14954038</v>
      </c>
      <c r="I758" s="242" t="s">
        <v>1187</v>
      </c>
      <c r="J758" s="244">
        <v>45853</v>
      </c>
      <c r="K758" s="244">
        <v>46010</v>
      </c>
      <c r="L758" s="242" t="s">
        <v>288</v>
      </c>
      <c r="M758" s="242" t="s">
        <v>288</v>
      </c>
      <c r="N758" s="242" t="s">
        <v>288</v>
      </c>
      <c r="O758" s="209">
        <v>6</v>
      </c>
      <c r="P758" s="245">
        <v>1543643</v>
      </c>
      <c r="Q758" s="200">
        <v>45853</v>
      </c>
      <c r="R758" s="190">
        <v>45869</v>
      </c>
      <c r="S758" s="245">
        <v>2894330</v>
      </c>
      <c r="T758" s="190">
        <v>45870</v>
      </c>
      <c r="U758" s="190">
        <v>45900</v>
      </c>
      <c r="V758" s="245">
        <v>2894330</v>
      </c>
      <c r="W758" s="190">
        <v>45901</v>
      </c>
      <c r="X758" s="190">
        <v>45930</v>
      </c>
      <c r="Y758" s="245">
        <v>2894330</v>
      </c>
      <c r="Z758" s="190">
        <v>45931</v>
      </c>
      <c r="AA758" s="190">
        <v>45961</v>
      </c>
      <c r="AB758" s="245">
        <v>2894330</v>
      </c>
      <c r="AC758" s="190">
        <v>45962</v>
      </c>
      <c r="AD758" s="190">
        <v>45991</v>
      </c>
      <c r="AE758" s="272">
        <v>1833075</v>
      </c>
      <c r="AF758" s="190">
        <v>45992</v>
      </c>
      <c r="AG758" s="190">
        <v>46010</v>
      </c>
      <c r="BI758" s="192" t="s">
        <v>278</v>
      </c>
      <c r="BJ758" s="187" t="s">
        <v>332</v>
      </c>
      <c r="BK758" s="192" t="s">
        <v>280</v>
      </c>
      <c r="BL758" s="189">
        <v>1552</v>
      </c>
      <c r="BM758" s="190">
        <v>45853.979270833333</v>
      </c>
      <c r="BN758" s="208">
        <v>3174935420</v>
      </c>
      <c r="BO758" s="203">
        <v>3836</v>
      </c>
      <c r="BP758" s="190">
        <v>45853</v>
      </c>
      <c r="BQ758" s="204">
        <v>14954038</v>
      </c>
      <c r="CS758" s="197" t="s">
        <v>751</v>
      </c>
      <c r="CT758" s="198">
        <v>40334161.700000003</v>
      </c>
      <c r="CU758" s="203">
        <v>252</v>
      </c>
      <c r="CV758" s="203" t="s">
        <v>804</v>
      </c>
      <c r="CY758" s="192">
        <v>6920</v>
      </c>
      <c r="CZ758" s="192" t="s">
        <v>289</v>
      </c>
      <c r="DA758" s="201">
        <f t="shared" si="39"/>
        <v>14954038</v>
      </c>
      <c r="DB758" s="221">
        <f t="shared" si="40"/>
        <v>0</v>
      </c>
      <c r="DC758" s="201">
        <f t="shared" si="41"/>
        <v>0</v>
      </c>
      <c r="DZ758" s="310" t="s">
        <v>3539</v>
      </c>
      <c r="EA758" s="231" t="s">
        <v>273</v>
      </c>
      <c r="EB758" s="130">
        <v>17346234</v>
      </c>
      <c r="EC758" s="168">
        <v>46010</v>
      </c>
    </row>
    <row r="759" spans="1:133" x14ac:dyDescent="0.3">
      <c r="A759" s="241"/>
      <c r="B759" s="242" t="s">
        <v>3540</v>
      </c>
      <c r="C759" s="248">
        <v>1121833600</v>
      </c>
      <c r="D759" s="247" t="s">
        <v>674</v>
      </c>
      <c r="E759" s="242" t="s">
        <v>292</v>
      </c>
      <c r="F759" s="247" t="s">
        <v>1210</v>
      </c>
      <c r="G759" s="244">
        <v>45853</v>
      </c>
      <c r="H759" s="245">
        <v>11875444</v>
      </c>
      <c r="I759" s="242" t="s">
        <v>1187</v>
      </c>
      <c r="J759" s="244">
        <v>45853</v>
      </c>
      <c r="K759" s="244">
        <v>46010</v>
      </c>
      <c r="L759" s="242" t="s">
        <v>288</v>
      </c>
      <c r="M759" s="242" t="s">
        <v>288</v>
      </c>
      <c r="N759" s="242" t="s">
        <v>288</v>
      </c>
      <c r="O759" s="209">
        <v>6</v>
      </c>
      <c r="P759" s="245">
        <v>1225852</v>
      </c>
      <c r="Q759" s="200">
        <v>45853</v>
      </c>
      <c r="R759" s="190">
        <v>45869</v>
      </c>
      <c r="S759" s="245">
        <v>2298473</v>
      </c>
      <c r="T759" s="190">
        <v>45870</v>
      </c>
      <c r="U759" s="190">
        <v>45900</v>
      </c>
      <c r="V759" s="245">
        <v>2298473</v>
      </c>
      <c r="W759" s="190">
        <v>45901</v>
      </c>
      <c r="X759" s="190">
        <v>45930</v>
      </c>
      <c r="Y759" s="245">
        <v>2298473</v>
      </c>
      <c r="Z759" s="190">
        <v>45931</v>
      </c>
      <c r="AA759" s="190">
        <v>45961</v>
      </c>
      <c r="AB759" s="245">
        <v>2298473</v>
      </c>
      <c r="AC759" s="190">
        <v>45962</v>
      </c>
      <c r="AD759" s="190">
        <v>45991</v>
      </c>
      <c r="AE759" s="272">
        <v>1455700</v>
      </c>
      <c r="AF759" s="190">
        <v>45992</v>
      </c>
      <c r="AG759" s="190">
        <v>46010</v>
      </c>
      <c r="BI759" s="192" t="s">
        <v>278</v>
      </c>
      <c r="BJ759" s="187" t="s">
        <v>332</v>
      </c>
      <c r="BK759" s="192" t="s">
        <v>280</v>
      </c>
      <c r="BL759" s="189">
        <v>1552</v>
      </c>
      <c r="BM759" s="190">
        <v>45853.979270833333</v>
      </c>
      <c r="BN759" s="208">
        <v>3174935420</v>
      </c>
      <c r="BO759" s="203">
        <v>4060</v>
      </c>
      <c r="BP759" s="190">
        <v>45853</v>
      </c>
      <c r="BQ759" s="204">
        <v>11875444</v>
      </c>
      <c r="CS759" s="197" t="s">
        <v>1211</v>
      </c>
      <c r="CT759" s="199">
        <v>1121833600.4000001</v>
      </c>
      <c r="CU759" s="203">
        <v>252</v>
      </c>
      <c r="CV759" s="203" t="s">
        <v>805</v>
      </c>
      <c r="CY759" s="192">
        <v>8299</v>
      </c>
      <c r="CZ759" s="192" t="s">
        <v>290</v>
      </c>
      <c r="DA759" s="201">
        <f t="shared" si="39"/>
        <v>11875444</v>
      </c>
      <c r="DB759" s="221">
        <f t="shared" si="40"/>
        <v>0</v>
      </c>
      <c r="DC759" s="201">
        <f t="shared" si="41"/>
        <v>0</v>
      </c>
      <c r="DZ759" s="310" t="s">
        <v>3541</v>
      </c>
      <c r="EA759" s="231" t="s">
        <v>273</v>
      </c>
      <c r="EB759" s="130">
        <v>17346234</v>
      </c>
      <c r="EC759" s="168">
        <v>46010</v>
      </c>
    </row>
    <row r="760" spans="1:133" x14ac:dyDescent="0.3">
      <c r="A760" s="242"/>
      <c r="B760" s="242" t="s">
        <v>3542</v>
      </c>
      <c r="C760" s="243">
        <v>1121860221</v>
      </c>
      <c r="D760" s="242" t="s">
        <v>298</v>
      </c>
      <c r="E760" s="242" t="s">
        <v>292</v>
      </c>
      <c r="F760" s="242" t="s">
        <v>322</v>
      </c>
      <c r="G760" s="244">
        <v>45853</v>
      </c>
      <c r="H760" s="245">
        <v>11339133</v>
      </c>
      <c r="I760" s="242" t="s">
        <v>1516</v>
      </c>
      <c r="J760" s="244">
        <v>45853</v>
      </c>
      <c r="K760" s="244">
        <v>46003</v>
      </c>
      <c r="L760" s="242" t="s">
        <v>288</v>
      </c>
      <c r="M760" s="242" t="s">
        <v>288</v>
      </c>
      <c r="N760" s="242" t="s">
        <v>288</v>
      </c>
      <c r="O760" s="209">
        <v>6</v>
      </c>
      <c r="P760" s="245">
        <v>1225852</v>
      </c>
      <c r="Q760" s="200">
        <v>45853</v>
      </c>
      <c r="R760" s="190">
        <v>45869</v>
      </c>
      <c r="S760" s="245">
        <v>2298473</v>
      </c>
      <c r="T760" s="190">
        <v>45870</v>
      </c>
      <c r="U760" s="190">
        <v>45900</v>
      </c>
      <c r="V760" s="245">
        <v>2298473</v>
      </c>
      <c r="W760" s="190">
        <v>45901</v>
      </c>
      <c r="X760" s="190">
        <v>45930</v>
      </c>
      <c r="Y760" s="245">
        <v>2298473</v>
      </c>
      <c r="Z760" s="190">
        <v>45931</v>
      </c>
      <c r="AA760" s="190">
        <v>45961</v>
      </c>
      <c r="AB760" s="245">
        <v>2298473</v>
      </c>
      <c r="AC760" s="190">
        <v>45962</v>
      </c>
      <c r="AD760" s="190">
        <v>45991</v>
      </c>
      <c r="AE760" s="272">
        <v>919389</v>
      </c>
      <c r="AF760" s="190">
        <v>45992</v>
      </c>
      <c r="AG760" s="190">
        <v>46003</v>
      </c>
      <c r="BI760" s="192" t="s">
        <v>278</v>
      </c>
      <c r="BJ760" s="187" t="s">
        <v>332</v>
      </c>
      <c r="BK760" s="192" t="s">
        <v>280</v>
      </c>
      <c r="BL760" s="189">
        <v>1552</v>
      </c>
      <c r="BM760" s="190">
        <v>45853.979270833333</v>
      </c>
      <c r="BN760" s="208">
        <v>3174935420</v>
      </c>
      <c r="BO760" s="203">
        <v>3951</v>
      </c>
      <c r="BP760" s="190">
        <v>45853</v>
      </c>
      <c r="BQ760" s="204">
        <v>11339133</v>
      </c>
      <c r="CS760" s="197" t="s">
        <v>325</v>
      </c>
      <c r="CT760" s="125">
        <v>1121860221</v>
      </c>
      <c r="CU760" s="203">
        <v>109</v>
      </c>
      <c r="CV760" s="203" t="s">
        <v>791</v>
      </c>
      <c r="CY760" s="192">
        <v>8299</v>
      </c>
      <c r="CZ760" s="192" t="s">
        <v>290</v>
      </c>
      <c r="DA760" s="201">
        <f t="shared" si="39"/>
        <v>11339133</v>
      </c>
      <c r="DB760" s="221">
        <f t="shared" si="40"/>
        <v>0</v>
      </c>
      <c r="DC760" s="201">
        <f t="shared" si="41"/>
        <v>0</v>
      </c>
      <c r="DZ760" s="310" t="s">
        <v>3543</v>
      </c>
      <c r="EA760" s="231" t="s">
        <v>297</v>
      </c>
      <c r="EB760" s="130">
        <v>17346234</v>
      </c>
      <c r="EC760" s="168">
        <v>46010</v>
      </c>
    </row>
    <row r="761" spans="1:133" x14ac:dyDescent="0.3">
      <c r="A761" s="242"/>
      <c r="B761" s="242" t="s">
        <v>3544</v>
      </c>
      <c r="C761" s="243">
        <v>1121934201</v>
      </c>
      <c r="D761" s="242" t="s">
        <v>641</v>
      </c>
      <c r="E761" s="242" t="s">
        <v>292</v>
      </c>
      <c r="F761" s="242" t="s">
        <v>642</v>
      </c>
      <c r="G761" s="244">
        <v>45853</v>
      </c>
      <c r="H761" s="245">
        <v>11339133</v>
      </c>
      <c r="I761" s="242" t="s">
        <v>1516</v>
      </c>
      <c r="J761" s="244">
        <v>45853</v>
      </c>
      <c r="K761" s="244">
        <v>46003</v>
      </c>
      <c r="L761" s="242" t="s">
        <v>288</v>
      </c>
      <c r="M761" s="242" t="s">
        <v>288</v>
      </c>
      <c r="N761" s="242" t="s">
        <v>288</v>
      </c>
      <c r="O761" s="209">
        <v>6</v>
      </c>
      <c r="P761" s="245">
        <v>1225852</v>
      </c>
      <c r="Q761" s="200">
        <v>45853</v>
      </c>
      <c r="R761" s="190">
        <v>45869</v>
      </c>
      <c r="S761" s="245">
        <v>2298473</v>
      </c>
      <c r="T761" s="190">
        <v>45870</v>
      </c>
      <c r="U761" s="190">
        <v>45900</v>
      </c>
      <c r="V761" s="245">
        <v>2298473</v>
      </c>
      <c r="W761" s="190">
        <v>45901</v>
      </c>
      <c r="X761" s="190">
        <v>45930</v>
      </c>
      <c r="Y761" s="245">
        <v>2298473</v>
      </c>
      <c r="Z761" s="190">
        <v>45931</v>
      </c>
      <c r="AA761" s="190">
        <v>45961</v>
      </c>
      <c r="AB761" s="245">
        <v>2298473</v>
      </c>
      <c r="AC761" s="190">
        <v>45962</v>
      </c>
      <c r="AD761" s="190">
        <v>45991</v>
      </c>
      <c r="AE761" s="272">
        <v>919389</v>
      </c>
      <c r="AF761" s="190">
        <v>45992</v>
      </c>
      <c r="AG761" s="190">
        <v>46003</v>
      </c>
      <c r="BI761" s="192" t="s">
        <v>278</v>
      </c>
      <c r="BJ761" s="187" t="s">
        <v>332</v>
      </c>
      <c r="BK761" s="192" t="s">
        <v>280</v>
      </c>
      <c r="BL761" s="189">
        <v>1552</v>
      </c>
      <c r="BM761" s="190">
        <v>45853.979270833333</v>
      </c>
      <c r="BN761" s="208">
        <v>3174935420</v>
      </c>
      <c r="BO761" s="203">
        <v>3980</v>
      </c>
      <c r="BP761" s="190">
        <v>45853</v>
      </c>
      <c r="BQ761" s="204">
        <v>11339133</v>
      </c>
      <c r="CS761" s="197" t="s">
        <v>740</v>
      </c>
      <c r="CT761" s="199">
        <v>1121934201.2</v>
      </c>
      <c r="CU761" s="203">
        <v>109</v>
      </c>
      <c r="CV761" s="203" t="s">
        <v>790</v>
      </c>
      <c r="CY761" s="192">
        <v>8299</v>
      </c>
      <c r="CZ761" s="192" t="s">
        <v>290</v>
      </c>
      <c r="DA761" s="201">
        <f t="shared" si="39"/>
        <v>11339133</v>
      </c>
      <c r="DB761" s="221">
        <f t="shared" si="40"/>
        <v>0</v>
      </c>
      <c r="DC761" s="201">
        <f t="shared" si="41"/>
        <v>0</v>
      </c>
      <c r="DZ761" s="310" t="s">
        <v>3545</v>
      </c>
      <c r="EA761" s="231" t="s">
        <v>297</v>
      </c>
      <c r="EB761" s="130">
        <v>17346234</v>
      </c>
      <c r="EC761" s="168">
        <v>46010</v>
      </c>
    </row>
    <row r="762" spans="1:133" x14ac:dyDescent="0.3">
      <c r="A762" s="242"/>
      <c r="B762" s="242" t="s">
        <v>3546</v>
      </c>
      <c r="C762" s="243">
        <v>1121816409</v>
      </c>
      <c r="D762" s="242" t="s">
        <v>697</v>
      </c>
      <c r="E762" s="242" t="s">
        <v>292</v>
      </c>
      <c r="F762" s="242" t="s">
        <v>698</v>
      </c>
      <c r="G762" s="244">
        <v>45853</v>
      </c>
      <c r="H762" s="245">
        <v>11339133</v>
      </c>
      <c r="I762" s="242" t="s">
        <v>1516</v>
      </c>
      <c r="J762" s="244">
        <v>45853</v>
      </c>
      <c r="K762" s="244">
        <v>46003</v>
      </c>
      <c r="L762" s="242" t="s">
        <v>288</v>
      </c>
      <c r="M762" s="242" t="s">
        <v>288</v>
      </c>
      <c r="N762" s="242" t="s">
        <v>288</v>
      </c>
      <c r="O762" s="209">
        <v>6</v>
      </c>
      <c r="P762" s="245">
        <v>1225852</v>
      </c>
      <c r="Q762" s="200">
        <v>45853</v>
      </c>
      <c r="R762" s="190">
        <v>45869</v>
      </c>
      <c r="S762" s="245">
        <v>2298473</v>
      </c>
      <c r="T762" s="190">
        <v>45870</v>
      </c>
      <c r="U762" s="190">
        <v>45900</v>
      </c>
      <c r="V762" s="245">
        <v>2298473</v>
      </c>
      <c r="W762" s="190">
        <v>45901</v>
      </c>
      <c r="X762" s="190">
        <v>45930</v>
      </c>
      <c r="Y762" s="245">
        <v>2298473</v>
      </c>
      <c r="Z762" s="190">
        <v>45931</v>
      </c>
      <c r="AA762" s="190">
        <v>45961</v>
      </c>
      <c r="AB762" s="245">
        <v>2298473</v>
      </c>
      <c r="AC762" s="190">
        <v>45962</v>
      </c>
      <c r="AD762" s="190">
        <v>45991</v>
      </c>
      <c r="AE762" s="272">
        <v>919389</v>
      </c>
      <c r="AF762" s="190">
        <v>45992</v>
      </c>
      <c r="AG762" s="190">
        <v>46003</v>
      </c>
      <c r="BI762" s="192" t="s">
        <v>278</v>
      </c>
      <c r="BJ762" s="187" t="s">
        <v>332</v>
      </c>
      <c r="BK762" s="192" t="s">
        <v>280</v>
      </c>
      <c r="BL762" s="189">
        <v>1552</v>
      </c>
      <c r="BM762" s="190">
        <v>45853.979270833333</v>
      </c>
      <c r="BN762" s="208">
        <v>3174935420</v>
      </c>
      <c r="BO762" s="203">
        <v>3923</v>
      </c>
      <c r="BP762" s="190">
        <v>45853</v>
      </c>
      <c r="BQ762" s="204">
        <v>11339133</v>
      </c>
      <c r="CS762" s="197" t="s">
        <v>753</v>
      </c>
      <c r="CT762" s="198">
        <v>1121816409.0999999</v>
      </c>
      <c r="CU762" s="203">
        <v>109</v>
      </c>
      <c r="CV762" s="203" t="s">
        <v>1425</v>
      </c>
      <c r="CY762" s="192">
        <v>8299</v>
      </c>
      <c r="CZ762" s="192" t="s">
        <v>290</v>
      </c>
      <c r="DA762" s="201">
        <f t="shared" si="39"/>
        <v>11339133</v>
      </c>
      <c r="DB762" s="221">
        <f t="shared" si="40"/>
        <v>0</v>
      </c>
      <c r="DC762" s="201">
        <f t="shared" si="41"/>
        <v>0</v>
      </c>
      <c r="DZ762" s="310" t="s">
        <v>3547</v>
      </c>
      <c r="EA762" s="231" t="s">
        <v>297</v>
      </c>
      <c r="EB762" s="130">
        <v>17346234</v>
      </c>
      <c r="EC762" s="168">
        <v>46010</v>
      </c>
    </row>
    <row r="763" spans="1:133" x14ac:dyDescent="0.3">
      <c r="A763" s="241"/>
      <c r="B763" s="242" t="s">
        <v>3548</v>
      </c>
      <c r="C763" s="243">
        <v>1121933991</v>
      </c>
      <c r="D763" s="242" t="s">
        <v>643</v>
      </c>
      <c r="E763" s="242" t="s">
        <v>292</v>
      </c>
      <c r="F763" s="242" t="s">
        <v>644</v>
      </c>
      <c r="G763" s="244">
        <v>45853</v>
      </c>
      <c r="H763" s="245">
        <v>11875444</v>
      </c>
      <c r="I763" s="242" t="s">
        <v>1187</v>
      </c>
      <c r="J763" s="244">
        <v>45853</v>
      </c>
      <c r="K763" s="244">
        <v>46010</v>
      </c>
      <c r="L763" s="242" t="s">
        <v>288</v>
      </c>
      <c r="M763" s="242" t="s">
        <v>288</v>
      </c>
      <c r="N763" s="242" t="s">
        <v>288</v>
      </c>
      <c r="O763" s="209">
        <v>6</v>
      </c>
      <c r="P763" s="245">
        <v>1225852</v>
      </c>
      <c r="Q763" s="200">
        <v>45853</v>
      </c>
      <c r="R763" s="190">
        <v>45869</v>
      </c>
      <c r="S763" s="245">
        <v>2298473</v>
      </c>
      <c r="T763" s="190">
        <v>45870</v>
      </c>
      <c r="U763" s="190">
        <v>45900</v>
      </c>
      <c r="V763" s="245">
        <v>2298473</v>
      </c>
      <c r="W763" s="190">
        <v>45901</v>
      </c>
      <c r="X763" s="190">
        <v>45930</v>
      </c>
      <c r="Y763" s="245">
        <v>2298473</v>
      </c>
      <c r="Z763" s="190">
        <v>45931</v>
      </c>
      <c r="AA763" s="190">
        <v>45961</v>
      </c>
      <c r="AB763" s="245">
        <v>2298473</v>
      </c>
      <c r="AC763" s="190">
        <v>45962</v>
      </c>
      <c r="AD763" s="190">
        <v>45991</v>
      </c>
      <c r="AE763" s="272">
        <v>1455700</v>
      </c>
      <c r="AF763" s="190">
        <v>45992</v>
      </c>
      <c r="AG763" s="190">
        <v>46010</v>
      </c>
      <c r="BI763" s="192" t="s">
        <v>278</v>
      </c>
      <c r="BJ763" s="187" t="s">
        <v>332</v>
      </c>
      <c r="BK763" s="192" t="s">
        <v>280</v>
      </c>
      <c r="BL763" s="189">
        <v>1552</v>
      </c>
      <c r="BM763" s="190">
        <v>45853.979270833333</v>
      </c>
      <c r="BN763" s="208">
        <v>3174935420</v>
      </c>
      <c r="BO763" s="203">
        <v>3979</v>
      </c>
      <c r="BP763" s="190">
        <v>45853</v>
      </c>
      <c r="BQ763" s="204">
        <v>11875444</v>
      </c>
      <c r="CS763" s="197" t="s">
        <v>741</v>
      </c>
      <c r="CT763" s="199">
        <v>1121933991</v>
      </c>
      <c r="CU763" s="203">
        <v>249</v>
      </c>
      <c r="CV763" s="203" t="s">
        <v>792</v>
      </c>
      <c r="CY763" s="192">
        <v>8299</v>
      </c>
      <c r="CZ763" s="192" t="s">
        <v>290</v>
      </c>
      <c r="DA763" s="201">
        <f t="shared" si="39"/>
        <v>11875444</v>
      </c>
      <c r="DB763" s="221">
        <f t="shared" si="40"/>
        <v>0</v>
      </c>
      <c r="DC763" s="201">
        <f t="shared" si="41"/>
        <v>0</v>
      </c>
      <c r="DZ763" s="310" t="s">
        <v>3549</v>
      </c>
      <c r="EA763" s="231" t="s">
        <v>297</v>
      </c>
      <c r="EB763" s="130">
        <v>17346234</v>
      </c>
      <c r="EC763" s="168">
        <v>46010</v>
      </c>
    </row>
    <row r="764" spans="1:133" x14ac:dyDescent="0.3">
      <c r="A764" s="242"/>
      <c r="B764" s="242" t="s">
        <v>3550</v>
      </c>
      <c r="C764" s="243">
        <v>1070010607</v>
      </c>
      <c r="D764" s="242" t="s">
        <v>2313</v>
      </c>
      <c r="E764" s="242" t="s">
        <v>292</v>
      </c>
      <c r="F764" s="242" t="s">
        <v>644</v>
      </c>
      <c r="G764" s="244">
        <v>45853</v>
      </c>
      <c r="H764" s="245">
        <v>11875444</v>
      </c>
      <c r="I764" s="242" t="s">
        <v>1187</v>
      </c>
      <c r="J764" s="244">
        <v>45853</v>
      </c>
      <c r="K764" s="244">
        <v>46010</v>
      </c>
      <c r="L764" s="242" t="s">
        <v>288</v>
      </c>
      <c r="M764" s="242" t="s">
        <v>288</v>
      </c>
      <c r="N764" s="242" t="s">
        <v>288</v>
      </c>
      <c r="O764" s="209">
        <v>6</v>
      </c>
      <c r="P764" s="245">
        <v>1225852</v>
      </c>
      <c r="Q764" s="200">
        <v>45853</v>
      </c>
      <c r="R764" s="190">
        <v>45869</v>
      </c>
      <c r="S764" s="245">
        <v>2298473</v>
      </c>
      <c r="T764" s="190">
        <v>45870</v>
      </c>
      <c r="U764" s="190">
        <v>45900</v>
      </c>
      <c r="V764" s="245">
        <v>2298473</v>
      </c>
      <c r="W764" s="190">
        <v>45901</v>
      </c>
      <c r="X764" s="190">
        <v>45930</v>
      </c>
      <c r="Y764" s="245">
        <v>2298473</v>
      </c>
      <c r="Z764" s="190">
        <v>45931</v>
      </c>
      <c r="AA764" s="190">
        <v>45961</v>
      </c>
      <c r="AB764" s="245">
        <v>2298473</v>
      </c>
      <c r="AC764" s="190">
        <v>45962</v>
      </c>
      <c r="AD764" s="190">
        <v>45991</v>
      </c>
      <c r="AE764" s="272">
        <v>1455700</v>
      </c>
      <c r="AF764" s="190">
        <v>45992</v>
      </c>
      <c r="AG764" s="190">
        <v>46010</v>
      </c>
      <c r="BI764" s="192" t="s">
        <v>278</v>
      </c>
      <c r="BJ764" s="187" t="s">
        <v>332</v>
      </c>
      <c r="BK764" s="192" t="s">
        <v>280</v>
      </c>
      <c r="BL764" s="189">
        <v>1552</v>
      </c>
      <c r="BM764" s="190">
        <v>45853.979270833333</v>
      </c>
      <c r="BN764" s="208">
        <v>3174935420</v>
      </c>
      <c r="BO764" s="203">
        <v>3909</v>
      </c>
      <c r="BP764" s="190">
        <v>45853</v>
      </c>
      <c r="BQ764" s="204">
        <v>11875444</v>
      </c>
      <c r="CS764" s="197" t="s">
        <v>741</v>
      </c>
      <c r="CT764" s="199">
        <v>1070010607.9</v>
      </c>
      <c r="CU764" s="203">
        <v>249</v>
      </c>
      <c r="CV764" s="203" t="s">
        <v>793</v>
      </c>
      <c r="CY764" s="192">
        <v>8299</v>
      </c>
      <c r="CZ764" s="192" t="s">
        <v>290</v>
      </c>
      <c r="DA764" s="201">
        <f t="shared" si="39"/>
        <v>11875444</v>
      </c>
      <c r="DB764" s="221">
        <f t="shared" si="40"/>
        <v>0</v>
      </c>
      <c r="DC764" s="201">
        <f t="shared" si="41"/>
        <v>0</v>
      </c>
      <c r="DZ764" s="310" t="s">
        <v>3551</v>
      </c>
      <c r="EA764" s="231" t="s">
        <v>297</v>
      </c>
      <c r="EB764" s="130">
        <v>17346234</v>
      </c>
      <c r="EC764" s="168">
        <v>46010</v>
      </c>
    </row>
    <row r="765" spans="1:133" x14ac:dyDescent="0.3">
      <c r="A765" s="242"/>
      <c r="B765" s="242" t="s">
        <v>3552</v>
      </c>
      <c r="C765" s="243">
        <v>40218260</v>
      </c>
      <c r="D765" s="242" t="s">
        <v>645</v>
      </c>
      <c r="E765" s="242" t="s">
        <v>292</v>
      </c>
      <c r="F765" s="242" t="s">
        <v>644</v>
      </c>
      <c r="G765" s="244">
        <v>45853</v>
      </c>
      <c r="H765" s="245">
        <v>11875444</v>
      </c>
      <c r="I765" s="242" t="s">
        <v>1187</v>
      </c>
      <c r="J765" s="244">
        <v>45853</v>
      </c>
      <c r="K765" s="244">
        <v>46010</v>
      </c>
      <c r="L765" s="242" t="s">
        <v>288</v>
      </c>
      <c r="M765" s="242" t="s">
        <v>288</v>
      </c>
      <c r="N765" s="242" t="s">
        <v>288</v>
      </c>
      <c r="O765" s="209">
        <v>6</v>
      </c>
      <c r="P765" s="245">
        <v>1225852</v>
      </c>
      <c r="Q765" s="200">
        <v>45853</v>
      </c>
      <c r="R765" s="190">
        <v>45869</v>
      </c>
      <c r="S765" s="245">
        <v>2298473</v>
      </c>
      <c r="T765" s="190">
        <v>45870</v>
      </c>
      <c r="U765" s="190">
        <v>45900</v>
      </c>
      <c r="V765" s="245">
        <v>2298473</v>
      </c>
      <c r="W765" s="190">
        <v>45901</v>
      </c>
      <c r="X765" s="190">
        <v>45930</v>
      </c>
      <c r="Y765" s="245">
        <v>2298473</v>
      </c>
      <c r="Z765" s="190">
        <v>45931</v>
      </c>
      <c r="AA765" s="190">
        <v>45961</v>
      </c>
      <c r="AB765" s="245">
        <v>2298473</v>
      </c>
      <c r="AC765" s="190">
        <v>45962</v>
      </c>
      <c r="AD765" s="190">
        <v>45991</v>
      </c>
      <c r="AE765" s="272">
        <v>1455700</v>
      </c>
      <c r="AF765" s="190">
        <v>45992</v>
      </c>
      <c r="AG765" s="190">
        <v>46010</v>
      </c>
      <c r="BI765" s="192" t="s">
        <v>278</v>
      </c>
      <c r="BJ765" s="187" t="s">
        <v>332</v>
      </c>
      <c r="BK765" s="192" t="s">
        <v>280</v>
      </c>
      <c r="BL765" s="189">
        <v>1552</v>
      </c>
      <c r="BM765" s="190">
        <v>45853.979270833333</v>
      </c>
      <c r="BN765" s="208">
        <v>3174935420</v>
      </c>
      <c r="BO765" s="203">
        <v>3830</v>
      </c>
      <c r="BP765" s="190">
        <v>45853</v>
      </c>
      <c r="BQ765" s="204">
        <v>11875444</v>
      </c>
      <c r="CS765" s="197" t="s">
        <v>742</v>
      </c>
      <c r="CT765" s="234">
        <v>40218260</v>
      </c>
      <c r="CU765" s="203">
        <v>249</v>
      </c>
      <c r="CV765" s="203" t="s">
        <v>794</v>
      </c>
      <c r="CY765" s="192">
        <v>8299</v>
      </c>
      <c r="CZ765" s="192" t="s">
        <v>290</v>
      </c>
      <c r="DA765" s="201">
        <f t="shared" si="39"/>
        <v>11875444</v>
      </c>
      <c r="DB765" s="221">
        <f t="shared" si="40"/>
        <v>0</v>
      </c>
      <c r="DC765" s="201">
        <f t="shared" si="41"/>
        <v>0</v>
      </c>
      <c r="DZ765" s="310" t="s">
        <v>3553</v>
      </c>
      <c r="EA765" s="231" t="s">
        <v>297</v>
      </c>
      <c r="EB765" s="130">
        <v>17346234</v>
      </c>
      <c r="EC765" s="168">
        <v>46010</v>
      </c>
    </row>
    <row r="766" spans="1:133" x14ac:dyDescent="0.3">
      <c r="A766" s="247"/>
      <c r="B766" s="242" t="s">
        <v>3554</v>
      </c>
      <c r="C766" s="243">
        <v>1121937873</v>
      </c>
      <c r="D766" s="242" t="s">
        <v>657</v>
      </c>
      <c r="E766" s="242" t="s">
        <v>291</v>
      </c>
      <c r="F766" s="242" t="s">
        <v>658</v>
      </c>
      <c r="G766" s="244">
        <v>45853</v>
      </c>
      <c r="H766" s="245">
        <v>14954038</v>
      </c>
      <c r="I766" s="242" t="s">
        <v>1187</v>
      </c>
      <c r="J766" s="244">
        <v>45853</v>
      </c>
      <c r="K766" s="244">
        <v>46010</v>
      </c>
      <c r="L766" s="242" t="s">
        <v>288</v>
      </c>
      <c r="M766" s="242" t="s">
        <v>288</v>
      </c>
      <c r="N766" s="242" t="s">
        <v>288</v>
      </c>
      <c r="O766" s="209">
        <v>6</v>
      </c>
      <c r="P766" s="245">
        <v>1543643</v>
      </c>
      <c r="Q766" s="200">
        <v>45853</v>
      </c>
      <c r="R766" s="190">
        <v>45869</v>
      </c>
      <c r="S766" s="245">
        <v>2894330</v>
      </c>
      <c r="T766" s="190">
        <v>45870</v>
      </c>
      <c r="U766" s="190">
        <v>45900</v>
      </c>
      <c r="V766" s="245">
        <v>2894330</v>
      </c>
      <c r="W766" s="190">
        <v>45901</v>
      </c>
      <c r="X766" s="190">
        <v>45930</v>
      </c>
      <c r="Y766" s="245">
        <v>2894330</v>
      </c>
      <c r="Z766" s="190">
        <v>45931</v>
      </c>
      <c r="AA766" s="190">
        <v>45961</v>
      </c>
      <c r="AB766" s="245">
        <v>2894330</v>
      </c>
      <c r="AC766" s="190">
        <v>45962</v>
      </c>
      <c r="AD766" s="190">
        <v>45991</v>
      </c>
      <c r="AE766" s="272">
        <v>1833075</v>
      </c>
      <c r="AF766" s="190">
        <v>45992</v>
      </c>
      <c r="AG766" s="190">
        <v>46010</v>
      </c>
      <c r="BI766" s="192" t="s">
        <v>278</v>
      </c>
      <c r="BJ766" s="187" t="s">
        <v>332</v>
      </c>
      <c r="BK766" s="192" t="s">
        <v>280</v>
      </c>
      <c r="BL766" s="189">
        <v>1552</v>
      </c>
      <c r="BM766" s="190">
        <v>45853.979270833333</v>
      </c>
      <c r="BN766" s="208">
        <v>3174935420</v>
      </c>
      <c r="BO766" s="203">
        <v>3985</v>
      </c>
      <c r="BP766" s="190">
        <v>45853</v>
      </c>
      <c r="BQ766" s="204">
        <v>14954038</v>
      </c>
      <c r="CS766" s="197" t="s">
        <v>1083</v>
      </c>
      <c r="CT766" s="198">
        <v>1121937873</v>
      </c>
      <c r="CU766" s="203">
        <v>598</v>
      </c>
      <c r="CV766" s="203" t="s">
        <v>799</v>
      </c>
      <c r="CY766" s="192">
        <v>7020</v>
      </c>
      <c r="CZ766" s="192" t="s">
        <v>289</v>
      </c>
      <c r="DA766" s="201">
        <f t="shared" si="39"/>
        <v>14954038</v>
      </c>
      <c r="DB766" s="221">
        <f t="shared" si="40"/>
        <v>0</v>
      </c>
      <c r="DC766" s="201">
        <f t="shared" si="41"/>
        <v>0</v>
      </c>
      <c r="DZ766" s="310" t="s">
        <v>3555</v>
      </c>
      <c r="EA766" s="231" t="s">
        <v>282</v>
      </c>
      <c r="EB766" s="130">
        <v>17346234</v>
      </c>
      <c r="EC766" s="168">
        <v>46010</v>
      </c>
    </row>
    <row r="767" spans="1:133" x14ac:dyDescent="0.3">
      <c r="A767" s="241"/>
      <c r="B767" s="242" t="s">
        <v>3556</v>
      </c>
      <c r="C767" s="248">
        <v>1006689681</v>
      </c>
      <c r="D767" s="247" t="s">
        <v>864</v>
      </c>
      <c r="E767" s="242" t="s">
        <v>292</v>
      </c>
      <c r="F767" s="242" t="s">
        <v>663</v>
      </c>
      <c r="G767" s="244">
        <v>45853</v>
      </c>
      <c r="H767" s="245">
        <v>11875444</v>
      </c>
      <c r="I767" s="242" t="s">
        <v>1187</v>
      </c>
      <c r="J767" s="244">
        <v>45853</v>
      </c>
      <c r="K767" s="244">
        <v>46010</v>
      </c>
      <c r="L767" s="242" t="s">
        <v>288</v>
      </c>
      <c r="M767" s="242" t="s">
        <v>288</v>
      </c>
      <c r="N767" s="242" t="s">
        <v>288</v>
      </c>
      <c r="O767" s="209">
        <v>6</v>
      </c>
      <c r="P767" s="245">
        <v>1225852</v>
      </c>
      <c r="Q767" s="200">
        <v>45853</v>
      </c>
      <c r="R767" s="190">
        <v>45869</v>
      </c>
      <c r="S767" s="245">
        <v>2298473</v>
      </c>
      <c r="T767" s="190">
        <v>45870</v>
      </c>
      <c r="U767" s="190">
        <v>45900</v>
      </c>
      <c r="V767" s="245">
        <v>2298473</v>
      </c>
      <c r="W767" s="190">
        <v>45901</v>
      </c>
      <c r="X767" s="190">
        <v>45930</v>
      </c>
      <c r="Y767" s="245">
        <v>2298473</v>
      </c>
      <c r="Z767" s="190">
        <v>45931</v>
      </c>
      <c r="AA767" s="190">
        <v>45961</v>
      </c>
      <c r="AB767" s="245">
        <v>2298473</v>
      </c>
      <c r="AC767" s="190">
        <v>45962</v>
      </c>
      <c r="AD767" s="190">
        <v>45991</v>
      </c>
      <c r="AE767" s="272">
        <v>1455700</v>
      </c>
      <c r="AF767" s="190">
        <v>45992</v>
      </c>
      <c r="AG767" s="190">
        <v>46010</v>
      </c>
      <c r="BI767" s="192" t="s">
        <v>278</v>
      </c>
      <c r="BJ767" s="187" t="s">
        <v>332</v>
      </c>
      <c r="BK767" s="192" t="s">
        <v>280</v>
      </c>
      <c r="BL767" s="189">
        <v>1552</v>
      </c>
      <c r="BM767" s="190">
        <v>45853.979270833333</v>
      </c>
      <c r="BN767" s="208">
        <v>3174935420</v>
      </c>
      <c r="BO767" s="203">
        <v>3888</v>
      </c>
      <c r="BP767" s="190">
        <v>45853</v>
      </c>
      <c r="BQ767" s="204">
        <v>11875444</v>
      </c>
      <c r="CS767" s="197" t="s">
        <v>939</v>
      </c>
      <c r="CT767" s="199">
        <v>1006689681</v>
      </c>
      <c r="CU767" s="203">
        <v>246</v>
      </c>
      <c r="CV767" s="203" t="s">
        <v>2558</v>
      </c>
      <c r="CY767" s="192">
        <v>8299</v>
      </c>
      <c r="CZ767" s="192" t="s">
        <v>290</v>
      </c>
      <c r="DA767" s="201">
        <f t="shared" si="39"/>
        <v>11875444</v>
      </c>
      <c r="DB767" s="221">
        <f t="shared" si="40"/>
        <v>0</v>
      </c>
      <c r="DC767" s="201">
        <f t="shared" si="41"/>
        <v>0</v>
      </c>
      <c r="DZ767" s="310" t="s">
        <v>3557</v>
      </c>
      <c r="EA767" s="231" t="s">
        <v>282</v>
      </c>
      <c r="EB767" s="130">
        <v>17346234</v>
      </c>
      <c r="EC767" s="168">
        <v>46010</v>
      </c>
    </row>
    <row r="768" spans="1:133" x14ac:dyDescent="0.3">
      <c r="A768" s="242"/>
      <c r="B768" s="242" t="s">
        <v>3558</v>
      </c>
      <c r="C768" s="243">
        <v>40382841</v>
      </c>
      <c r="D768" s="242" t="s">
        <v>659</v>
      </c>
      <c r="E768" s="242" t="s">
        <v>292</v>
      </c>
      <c r="F768" s="242" t="s">
        <v>660</v>
      </c>
      <c r="G768" s="244">
        <v>45853</v>
      </c>
      <c r="H768" s="245">
        <v>11339133</v>
      </c>
      <c r="I768" s="242" t="s">
        <v>1516</v>
      </c>
      <c r="J768" s="244">
        <v>45853</v>
      </c>
      <c r="K768" s="244">
        <v>46003</v>
      </c>
      <c r="L768" s="242" t="s">
        <v>288</v>
      </c>
      <c r="M768" s="242" t="s">
        <v>288</v>
      </c>
      <c r="N768" s="242" t="s">
        <v>288</v>
      </c>
      <c r="O768" s="209">
        <v>6</v>
      </c>
      <c r="P768" s="245">
        <v>1225852</v>
      </c>
      <c r="Q768" s="200">
        <v>45853</v>
      </c>
      <c r="R768" s="190">
        <v>45869</v>
      </c>
      <c r="S768" s="245">
        <v>2298473</v>
      </c>
      <c r="T768" s="190">
        <v>45870</v>
      </c>
      <c r="U768" s="190">
        <v>45900</v>
      </c>
      <c r="V768" s="245">
        <v>2298473</v>
      </c>
      <c r="W768" s="190">
        <v>45901</v>
      </c>
      <c r="X768" s="190">
        <v>45930</v>
      </c>
      <c r="Y768" s="245">
        <v>2298473</v>
      </c>
      <c r="Z768" s="190">
        <v>45931</v>
      </c>
      <c r="AA768" s="190">
        <v>45961</v>
      </c>
      <c r="AB768" s="245">
        <v>2298473</v>
      </c>
      <c r="AC768" s="190">
        <v>45962</v>
      </c>
      <c r="AD768" s="190">
        <v>45991</v>
      </c>
      <c r="AE768" s="272">
        <v>919389</v>
      </c>
      <c r="AF768" s="190">
        <v>45992</v>
      </c>
      <c r="AG768" s="190">
        <v>46003</v>
      </c>
      <c r="BI768" s="192" t="s">
        <v>278</v>
      </c>
      <c r="BJ768" s="187" t="s">
        <v>332</v>
      </c>
      <c r="BK768" s="192" t="s">
        <v>280</v>
      </c>
      <c r="BL768" s="189">
        <v>1552</v>
      </c>
      <c r="BM768" s="190">
        <v>45853.979270833333</v>
      </c>
      <c r="BN768" s="208">
        <v>3174935420</v>
      </c>
      <c r="BO768" s="203">
        <v>3841</v>
      </c>
      <c r="BP768" s="190">
        <v>45853</v>
      </c>
      <c r="BQ768" s="204">
        <v>11339133</v>
      </c>
      <c r="CS768" s="197" t="s">
        <v>747</v>
      </c>
      <c r="CT768" s="199">
        <v>40382841</v>
      </c>
      <c r="CU768" s="203">
        <v>598</v>
      </c>
      <c r="CV768" s="203" t="s">
        <v>799</v>
      </c>
      <c r="CY768" s="192">
        <v>4761</v>
      </c>
      <c r="CZ768" s="192" t="s">
        <v>290</v>
      </c>
      <c r="DA768" s="201">
        <f t="shared" si="39"/>
        <v>11339133</v>
      </c>
      <c r="DB768" s="221">
        <f t="shared" si="40"/>
        <v>0</v>
      </c>
      <c r="DC768" s="201">
        <f t="shared" si="41"/>
        <v>0</v>
      </c>
      <c r="DZ768" s="310" t="s">
        <v>3559</v>
      </c>
      <c r="EA768" s="231" t="s">
        <v>282</v>
      </c>
      <c r="EB768" s="130">
        <v>17346234</v>
      </c>
      <c r="EC768" s="168">
        <v>46010</v>
      </c>
    </row>
    <row r="769" spans="1:133" x14ac:dyDescent="0.3">
      <c r="A769" s="242"/>
      <c r="B769" s="242" t="s">
        <v>3560</v>
      </c>
      <c r="C769" s="243">
        <v>1121848189</v>
      </c>
      <c r="D769" s="242" t="s">
        <v>646</v>
      </c>
      <c r="E769" s="242" t="s">
        <v>291</v>
      </c>
      <c r="F769" s="242" t="s">
        <v>647</v>
      </c>
      <c r="G769" s="244">
        <v>45853</v>
      </c>
      <c r="H769" s="245">
        <v>16765327</v>
      </c>
      <c r="I769" s="242" t="s">
        <v>1187</v>
      </c>
      <c r="J769" s="244">
        <v>45853</v>
      </c>
      <c r="K769" s="244">
        <v>46010</v>
      </c>
      <c r="L769" s="242" t="s">
        <v>288</v>
      </c>
      <c r="M769" s="242" t="s">
        <v>288</v>
      </c>
      <c r="N769" s="242" t="s">
        <v>288</v>
      </c>
      <c r="O769" s="209">
        <v>6</v>
      </c>
      <c r="P769" s="245">
        <v>1730614</v>
      </c>
      <c r="Q769" s="200">
        <v>45853</v>
      </c>
      <c r="R769" s="190">
        <v>45869</v>
      </c>
      <c r="S769" s="245">
        <v>3244902</v>
      </c>
      <c r="T769" s="190">
        <v>45870</v>
      </c>
      <c r="U769" s="190">
        <v>45900</v>
      </c>
      <c r="V769" s="245">
        <v>3244902</v>
      </c>
      <c r="W769" s="190">
        <v>45901</v>
      </c>
      <c r="X769" s="190">
        <v>45930</v>
      </c>
      <c r="Y769" s="245">
        <v>3244902</v>
      </c>
      <c r="Z769" s="190">
        <v>45931</v>
      </c>
      <c r="AA769" s="190">
        <v>45961</v>
      </c>
      <c r="AB769" s="245">
        <v>3244902</v>
      </c>
      <c r="AC769" s="190">
        <v>45962</v>
      </c>
      <c r="AD769" s="190">
        <v>45991</v>
      </c>
      <c r="AE769" s="272">
        <v>2055105</v>
      </c>
      <c r="AF769" s="190">
        <v>45992</v>
      </c>
      <c r="AG769" s="190">
        <v>46010</v>
      </c>
      <c r="BI769" s="192" t="s">
        <v>278</v>
      </c>
      <c r="BJ769" s="187" t="s">
        <v>332</v>
      </c>
      <c r="BK769" s="192" t="s">
        <v>280</v>
      </c>
      <c r="BL769" s="189">
        <v>1552</v>
      </c>
      <c r="BM769" s="190">
        <v>45853.979270833333</v>
      </c>
      <c r="BN769" s="208">
        <v>3174935420</v>
      </c>
      <c r="BO769" s="203">
        <v>3943</v>
      </c>
      <c r="BP769" s="190">
        <v>45853</v>
      </c>
      <c r="BQ769" s="204">
        <v>16765327</v>
      </c>
      <c r="CS769" s="197" t="s">
        <v>743</v>
      </c>
      <c r="CT769" s="198">
        <v>1121848189</v>
      </c>
      <c r="CU769" s="203">
        <v>54</v>
      </c>
      <c r="CV769" s="203" t="s">
        <v>795</v>
      </c>
      <c r="CY769" s="192">
        <v>7490</v>
      </c>
      <c r="CZ769" s="192" t="s">
        <v>290</v>
      </c>
      <c r="DA769" s="201">
        <f t="shared" si="39"/>
        <v>16765327</v>
      </c>
      <c r="DB769" s="221">
        <f t="shared" si="40"/>
        <v>0</v>
      </c>
      <c r="DC769" s="201">
        <f t="shared" si="41"/>
        <v>0</v>
      </c>
      <c r="DZ769" s="310" t="s">
        <v>3561</v>
      </c>
      <c r="EA769" s="187" t="s">
        <v>299</v>
      </c>
      <c r="EB769" s="130">
        <v>17346234</v>
      </c>
      <c r="EC769" s="168">
        <v>46010</v>
      </c>
    </row>
    <row r="770" spans="1:133" x14ac:dyDescent="0.3">
      <c r="A770" s="242"/>
      <c r="B770" s="242" t="s">
        <v>3562</v>
      </c>
      <c r="C770" s="248">
        <v>53074815</v>
      </c>
      <c r="D770" s="247" t="s">
        <v>648</v>
      </c>
      <c r="E770" s="242" t="s">
        <v>292</v>
      </c>
      <c r="F770" s="242" t="s">
        <v>649</v>
      </c>
      <c r="G770" s="244">
        <v>45853</v>
      </c>
      <c r="H770" s="245">
        <v>11339133</v>
      </c>
      <c r="I770" s="242" t="s">
        <v>1516</v>
      </c>
      <c r="J770" s="244">
        <v>45853</v>
      </c>
      <c r="K770" s="244">
        <v>46003</v>
      </c>
      <c r="L770" s="242" t="s">
        <v>288</v>
      </c>
      <c r="M770" s="242" t="s">
        <v>288</v>
      </c>
      <c r="N770" s="242" t="s">
        <v>288</v>
      </c>
      <c r="O770" s="209">
        <v>6</v>
      </c>
      <c r="P770" s="245">
        <v>1225852</v>
      </c>
      <c r="Q770" s="200">
        <v>45853</v>
      </c>
      <c r="R770" s="190">
        <v>45869</v>
      </c>
      <c r="S770" s="245">
        <v>2298473</v>
      </c>
      <c r="T770" s="190">
        <v>45870</v>
      </c>
      <c r="U770" s="190">
        <v>45900</v>
      </c>
      <c r="V770" s="245">
        <v>2298473</v>
      </c>
      <c r="W770" s="190">
        <v>45901</v>
      </c>
      <c r="X770" s="190">
        <v>45930</v>
      </c>
      <c r="Y770" s="245">
        <v>2298473</v>
      </c>
      <c r="Z770" s="190">
        <v>45931</v>
      </c>
      <c r="AA770" s="190">
        <v>45961</v>
      </c>
      <c r="AB770" s="245">
        <v>2298473</v>
      </c>
      <c r="AC770" s="190">
        <v>45962</v>
      </c>
      <c r="AD770" s="190">
        <v>45991</v>
      </c>
      <c r="AE770" s="272">
        <v>919389</v>
      </c>
      <c r="AF770" s="190">
        <v>45992</v>
      </c>
      <c r="AG770" s="190">
        <v>46003</v>
      </c>
      <c r="BI770" s="192" t="s">
        <v>278</v>
      </c>
      <c r="BJ770" s="187" t="s">
        <v>332</v>
      </c>
      <c r="BK770" s="192" t="s">
        <v>280</v>
      </c>
      <c r="BL770" s="189">
        <v>1552</v>
      </c>
      <c r="BM770" s="190">
        <v>45853.979270833333</v>
      </c>
      <c r="BN770" s="208">
        <v>3174935420</v>
      </c>
      <c r="BO770" s="203">
        <v>3865</v>
      </c>
      <c r="BP770" s="190">
        <v>45853</v>
      </c>
      <c r="BQ770" s="204">
        <v>11339133</v>
      </c>
      <c r="CS770" s="197" t="s">
        <v>744</v>
      </c>
      <c r="CT770" s="235">
        <v>53074815</v>
      </c>
      <c r="CU770" s="203">
        <v>54</v>
      </c>
      <c r="CV770" s="203" t="s">
        <v>795</v>
      </c>
      <c r="CY770" s="192">
        <v>8299</v>
      </c>
      <c r="CZ770" s="192" t="s">
        <v>290</v>
      </c>
      <c r="DA770" s="201">
        <f t="shared" si="39"/>
        <v>11339133</v>
      </c>
      <c r="DB770" s="221">
        <f t="shared" si="40"/>
        <v>0</v>
      </c>
      <c r="DC770" s="201">
        <f t="shared" si="41"/>
        <v>0</v>
      </c>
      <c r="DZ770" s="310" t="s">
        <v>3563</v>
      </c>
      <c r="EA770" s="187" t="s">
        <v>299</v>
      </c>
      <c r="EB770" s="130">
        <v>17346234</v>
      </c>
      <c r="EC770" s="168">
        <v>46010</v>
      </c>
    </row>
    <row r="771" spans="1:133" x14ac:dyDescent="0.3">
      <c r="A771" s="242"/>
      <c r="B771" s="242" t="s">
        <v>3564</v>
      </c>
      <c r="C771" s="243">
        <v>40188270</v>
      </c>
      <c r="D771" s="242" t="s">
        <v>650</v>
      </c>
      <c r="E771" s="242" t="s">
        <v>291</v>
      </c>
      <c r="F771" s="242" t="s">
        <v>651</v>
      </c>
      <c r="G771" s="244">
        <v>45853</v>
      </c>
      <c r="H771" s="245">
        <v>16765327</v>
      </c>
      <c r="I771" s="242" t="s">
        <v>1187</v>
      </c>
      <c r="J771" s="244">
        <v>45853</v>
      </c>
      <c r="K771" s="244">
        <v>46010</v>
      </c>
      <c r="L771" s="242" t="s">
        <v>288</v>
      </c>
      <c r="M771" s="242" t="s">
        <v>288</v>
      </c>
      <c r="N771" s="242" t="s">
        <v>288</v>
      </c>
      <c r="O771" s="209">
        <v>6</v>
      </c>
      <c r="P771" s="245">
        <v>1730614</v>
      </c>
      <c r="Q771" s="200">
        <v>45853</v>
      </c>
      <c r="R771" s="190">
        <v>45869</v>
      </c>
      <c r="S771" s="245">
        <v>3244902</v>
      </c>
      <c r="T771" s="190">
        <v>45870</v>
      </c>
      <c r="U771" s="190">
        <v>45900</v>
      </c>
      <c r="V771" s="245">
        <v>3244902</v>
      </c>
      <c r="W771" s="190">
        <v>45901</v>
      </c>
      <c r="X771" s="190">
        <v>45930</v>
      </c>
      <c r="Y771" s="245">
        <v>3244902</v>
      </c>
      <c r="Z771" s="190">
        <v>45931</v>
      </c>
      <c r="AA771" s="190">
        <v>45961</v>
      </c>
      <c r="AB771" s="245">
        <v>3244902</v>
      </c>
      <c r="AC771" s="190">
        <v>45962</v>
      </c>
      <c r="AD771" s="190">
        <v>45991</v>
      </c>
      <c r="AE771" s="272">
        <v>2055105</v>
      </c>
      <c r="AF771" s="190">
        <v>45992</v>
      </c>
      <c r="AG771" s="190">
        <v>46010</v>
      </c>
      <c r="BI771" s="192" t="s">
        <v>278</v>
      </c>
      <c r="BJ771" s="187" t="s">
        <v>332</v>
      </c>
      <c r="BK771" s="192" t="s">
        <v>280</v>
      </c>
      <c r="BL771" s="189">
        <v>1552</v>
      </c>
      <c r="BM771" s="190">
        <v>45853.979270833333</v>
      </c>
      <c r="BN771" s="208">
        <v>3174935420</v>
      </c>
      <c r="BO771" s="203">
        <v>4058</v>
      </c>
      <c r="BP771" s="190">
        <v>45853</v>
      </c>
      <c r="BQ771" s="204">
        <v>16765327</v>
      </c>
      <c r="CS771" s="197" t="s">
        <v>1381</v>
      </c>
      <c r="CT771" s="198">
        <v>40188270</v>
      </c>
      <c r="CU771" s="203">
        <v>244</v>
      </c>
      <c r="CV771" s="203" t="s">
        <v>796</v>
      </c>
      <c r="CY771" s="192">
        <v>8299</v>
      </c>
      <c r="CZ771" s="192" t="s">
        <v>290</v>
      </c>
      <c r="DA771" s="201">
        <f t="shared" si="39"/>
        <v>16765327</v>
      </c>
      <c r="DB771" s="221">
        <f t="shared" si="40"/>
        <v>0</v>
      </c>
      <c r="DC771" s="201">
        <f t="shared" si="41"/>
        <v>0</v>
      </c>
      <c r="DZ771" s="310" t="s">
        <v>3565</v>
      </c>
      <c r="EA771" s="187" t="s">
        <v>299</v>
      </c>
      <c r="EB771" s="130">
        <v>17346234</v>
      </c>
      <c r="EC771" s="168">
        <v>46010</v>
      </c>
    </row>
    <row r="772" spans="1:133" x14ac:dyDescent="0.3">
      <c r="A772" s="241"/>
      <c r="B772" s="242" t="s">
        <v>3566</v>
      </c>
      <c r="C772" s="248">
        <v>40421005</v>
      </c>
      <c r="D772" s="247" t="s">
        <v>653</v>
      </c>
      <c r="E772" s="242" t="s">
        <v>292</v>
      </c>
      <c r="F772" s="242" t="s">
        <v>654</v>
      </c>
      <c r="G772" s="244">
        <v>45853</v>
      </c>
      <c r="H772" s="245">
        <v>11875444</v>
      </c>
      <c r="I772" s="242" t="s">
        <v>1187</v>
      </c>
      <c r="J772" s="244">
        <v>45853</v>
      </c>
      <c r="K772" s="244">
        <v>46010</v>
      </c>
      <c r="L772" s="242" t="s">
        <v>288</v>
      </c>
      <c r="M772" s="242" t="s">
        <v>288</v>
      </c>
      <c r="N772" s="242" t="s">
        <v>288</v>
      </c>
      <c r="O772" s="209">
        <v>6</v>
      </c>
      <c r="P772" s="245">
        <v>1225852</v>
      </c>
      <c r="Q772" s="200">
        <v>45853</v>
      </c>
      <c r="R772" s="190">
        <v>45869</v>
      </c>
      <c r="S772" s="245">
        <v>2298473</v>
      </c>
      <c r="T772" s="190">
        <v>45870</v>
      </c>
      <c r="U772" s="190">
        <v>45900</v>
      </c>
      <c r="V772" s="245">
        <v>2298473</v>
      </c>
      <c r="W772" s="190">
        <v>45901</v>
      </c>
      <c r="X772" s="190">
        <v>45930</v>
      </c>
      <c r="Y772" s="245">
        <v>2298473</v>
      </c>
      <c r="Z772" s="190">
        <v>45931</v>
      </c>
      <c r="AA772" s="190">
        <v>45961</v>
      </c>
      <c r="AB772" s="245">
        <v>2298473</v>
      </c>
      <c r="AC772" s="190">
        <v>45962</v>
      </c>
      <c r="AD772" s="190">
        <v>45991</v>
      </c>
      <c r="AE772" s="272">
        <v>1455700</v>
      </c>
      <c r="AF772" s="190">
        <v>45992</v>
      </c>
      <c r="AG772" s="190">
        <v>46010</v>
      </c>
      <c r="BI772" s="192" t="s">
        <v>278</v>
      </c>
      <c r="BJ772" s="187" t="s">
        <v>332</v>
      </c>
      <c r="BK772" s="192" t="s">
        <v>280</v>
      </c>
      <c r="BL772" s="189">
        <v>1552</v>
      </c>
      <c r="BM772" s="190">
        <v>45853.979270833333</v>
      </c>
      <c r="BN772" s="208">
        <v>3174935420</v>
      </c>
      <c r="BO772" s="203">
        <v>4059</v>
      </c>
      <c r="BP772" s="190">
        <v>45853</v>
      </c>
      <c r="BQ772" s="204">
        <v>11875444</v>
      </c>
      <c r="CS772" s="197" t="s">
        <v>745</v>
      </c>
      <c r="CT772" s="199">
        <v>40421005.899999999</v>
      </c>
      <c r="CU772" s="203">
        <v>244</v>
      </c>
      <c r="CV772" s="203" t="s">
        <v>797</v>
      </c>
      <c r="CY772" s="192">
        <v>8299</v>
      </c>
      <c r="CZ772" s="192" t="s">
        <v>290</v>
      </c>
      <c r="DA772" s="201">
        <f t="shared" si="39"/>
        <v>11875444</v>
      </c>
      <c r="DB772" s="221">
        <f t="shared" si="40"/>
        <v>0</v>
      </c>
      <c r="DC772" s="201">
        <f t="shared" si="41"/>
        <v>0</v>
      </c>
      <c r="DZ772" s="310" t="s">
        <v>3567</v>
      </c>
      <c r="EA772" s="187" t="s">
        <v>299</v>
      </c>
      <c r="EB772" s="130">
        <v>17346234</v>
      </c>
      <c r="EC772" s="168">
        <v>46010</v>
      </c>
    </row>
    <row r="773" spans="1:133" x14ac:dyDescent="0.3">
      <c r="A773" s="242"/>
      <c r="B773" s="242" t="s">
        <v>3568</v>
      </c>
      <c r="C773" s="243">
        <v>1121849302</v>
      </c>
      <c r="D773" s="242" t="s">
        <v>655</v>
      </c>
      <c r="E773" s="242" t="s">
        <v>292</v>
      </c>
      <c r="F773" s="242" t="s">
        <v>656</v>
      </c>
      <c r="G773" s="244">
        <v>45853</v>
      </c>
      <c r="H773" s="245">
        <v>11875444</v>
      </c>
      <c r="I773" s="242" t="s">
        <v>1187</v>
      </c>
      <c r="J773" s="244">
        <v>45853</v>
      </c>
      <c r="K773" s="244">
        <v>46010</v>
      </c>
      <c r="L773" s="242" t="s">
        <v>288</v>
      </c>
      <c r="M773" s="242" t="s">
        <v>288</v>
      </c>
      <c r="N773" s="242" t="s">
        <v>288</v>
      </c>
      <c r="O773" s="209">
        <v>6</v>
      </c>
      <c r="P773" s="245">
        <v>1225852</v>
      </c>
      <c r="Q773" s="200">
        <v>45853</v>
      </c>
      <c r="R773" s="190">
        <v>45869</v>
      </c>
      <c r="S773" s="245">
        <v>2298473</v>
      </c>
      <c r="T773" s="190">
        <v>45870</v>
      </c>
      <c r="U773" s="190">
        <v>45900</v>
      </c>
      <c r="V773" s="245">
        <v>2298473</v>
      </c>
      <c r="W773" s="190">
        <v>45901</v>
      </c>
      <c r="X773" s="190">
        <v>45930</v>
      </c>
      <c r="Y773" s="245">
        <v>2298473</v>
      </c>
      <c r="Z773" s="190">
        <v>45931</v>
      </c>
      <c r="AA773" s="190">
        <v>45961</v>
      </c>
      <c r="AB773" s="245">
        <v>2298473</v>
      </c>
      <c r="AC773" s="190">
        <v>45962</v>
      </c>
      <c r="AD773" s="190">
        <v>45991</v>
      </c>
      <c r="AE773" s="272">
        <v>1455700</v>
      </c>
      <c r="AF773" s="190">
        <v>45992</v>
      </c>
      <c r="AG773" s="190">
        <v>46010</v>
      </c>
      <c r="BI773" s="192" t="s">
        <v>278</v>
      </c>
      <c r="BJ773" s="187" t="s">
        <v>332</v>
      </c>
      <c r="BK773" s="192" t="s">
        <v>280</v>
      </c>
      <c r="BL773" s="189">
        <v>1552</v>
      </c>
      <c r="BM773" s="190">
        <v>45853.979270833333</v>
      </c>
      <c r="BN773" s="208">
        <v>3174935420</v>
      </c>
      <c r="BO773" s="203">
        <v>4061</v>
      </c>
      <c r="BP773" s="190">
        <v>45853</v>
      </c>
      <c r="BQ773" s="204">
        <v>11875444</v>
      </c>
      <c r="CS773" s="197" t="s">
        <v>746</v>
      </c>
      <c r="CT773" s="198">
        <v>1121849302</v>
      </c>
      <c r="CU773" s="203">
        <v>244</v>
      </c>
      <c r="CV773" s="203" t="s">
        <v>798</v>
      </c>
      <c r="CY773" s="192">
        <v>8299</v>
      </c>
      <c r="CZ773" s="192" t="s">
        <v>290</v>
      </c>
      <c r="DA773" s="201">
        <f t="shared" si="39"/>
        <v>11875444</v>
      </c>
      <c r="DB773" s="221">
        <f t="shared" si="40"/>
        <v>0</v>
      </c>
      <c r="DC773" s="201">
        <f t="shared" si="41"/>
        <v>0</v>
      </c>
      <c r="DZ773" s="310" t="s">
        <v>3569</v>
      </c>
      <c r="EA773" s="187" t="s">
        <v>299</v>
      </c>
      <c r="EB773" s="130">
        <v>17346234</v>
      </c>
      <c r="EC773" s="168">
        <v>46010</v>
      </c>
    </row>
    <row r="774" spans="1:133" x14ac:dyDescent="0.3">
      <c r="A774" s="241"/>
      <c r="B774" s="242" t="s">
        <v>3570</v>
      </c>
      <c r="C774" s="243">
        <v>1119887606</v>
      </c>
      <c r="D774" s="242" t="s">
        <v>502</v>
      </c>
      <c r="E774" s="242" t="s">
        <v>291</v>
      </c>
      <c r="F774" s="242" t="s">
        <v>503</v>
      </c>
      <c r="G774" s="244">
        <v>45853</v>
      </c>
      <c r="H774" s="245">
        <v>20258102</v>
      </c>
      <c r="I774" s="242" t="s">
        <v>1187</v>
      </c>
      <c r="J774" s="244">
        <v>45853</v>
      </c>
      <c r="K774" s="244">
        <v>46010</v>
      </c>
      <c r="L774" s="242" t="s">
        <v>288</v>
      </c>
      <c r="M774" s="242" t="s">
        <v>288</v>
      </c>
      <c r="N774" s="242" t="s">
        <v>288</v>
      </c>
      <c r="O774" s="209">
        <v>6</v>
      </c>
      <c r="P774" s="245">
        <v>2091159</v>
      </c>
      <c r="Q774" s="200">
        <v>45853</v>
      </c>
      <c r="R774" s="190">
        <v>45869</v>
      </c>
      <c r="S774" s="245">
        <v>3920923</v>
      </c>
      <c r="T774" s="190">
        <v>45870</v>
      </c>
      <c r="U774" s="190">
        <v>45900</v>
      </c>
      <c r="V774" s="245">
        <v>3920923</v>
      </c>
      <c r="W774" s="190">
        <v>45901</v>
      </c>
      <c r="X774" s="190">
        <v>45930</v>
      </c>
      <c r="Y774" s="245">
        <v>3920923</v>
      </c>
      <c r="Z774" s="190">
        <v>45931</v>
      </c>
      <c r="AA774" s="190">
        <v>45961</v>
      </c>
      <c r="AB774" s="245">
        <v>3920923</v>
      </c>
      <c r="AC774" s="190">
        <v>45962</v>
      </c>
      <c r="AD774" s="190">
        <v>45991</v>
      </c>
      <c r="AE774" s="272">
        <v>2483251</v>
      </c>
      <c r="AF774" s="190">
        <v>45992</v>
      </c>
      <c r="AG774" s="190">
        <v>46010</v>
      </c>
      <c r="BI774" s="192" t="s">
        <v>278</v>
      </c>
      <c r="BJ774" s="187" t="s">
        <v>332</v>
      </c>
      <c r="BK774" s="192" t="s">
        <v>280</v>
      </c>
      <c r="BL774" s="189">
        <v>1552</v>
      </c>
      <c r="BM774" s="190">
        <v>45853.979270833333</v>
      </c>
      <c r="BN774" s="208">
        <v>3174935420</v>
      </c>
      <c r="BO774" s="203">
        <v>3915</v>
      </c>
      <c r="BP774" s="190">
        <v>45853</v>
      </c>
      <c r="BQ774" s="204">
        <v>20258102</v>
      </c>
      <c r="CS774" s="197" t="s">
        <v>3571</v>
      </c>
      <c r="CT774" s="199">
        <v>1119887606</v>
      </c>
      <c r="CU774" s="203">
        <v>504</v>
      </c>
      <c r="CV774" s="203" t="s">
        <v>765</v>
      </c>
      <c r="CY774" s="192">
        <v>6201</v>
      </c>
      <c r="CZ774" s="192" t="s">
        <v>290</v>
      </c>
      <c r="DA774" s="201">
        <f t="shared" si="39"/>
        <v>20258102</v>
      </c>
      <c r="DB774" s="221">
        <f t="shared" si="40"/>
        <v>0</v>
      </c>
      <c r="DC774" s="201">
        <f t="shared" si="41"/>
        <v>0</v>
      </c>
      <c r="DZ774" s="310" t="s">
        <v>3572</v>
      </c>
      <c r="EA774" s="187" t="s">
        <v>709</v>
      </c>
      <c r="EB774" s="130">
        <v>17346234</v>
      </c>
      <c r="EC774" s="168">
        <v>46010</v>
      </c>
    </row>
    <row r="775" spans="1:133" x14ac:dyDescent="0.3">
      <c r="A775" s="242"/>
      <c r="B775" s="242" t="s">
        <v>3573</v>
      </c>
      <c r="C775" s="243">
        <v>40185261</v>
      </c>
      <c r="D775" s="242" t="s">
        <v>504</v>
      </c>
      <c r="E775" s="242" t="s">
        <v>292</v>
      </c>
      <c r="F775" s="242" t="s">
        <v>1941</v>
      </c>
      <c r="G775" s="244">
        <v>45853</v>
      </c>
      <c r="H775" s="245">
        <v>11875444</v>
      </c>
      <c r="I775" s="242" t="s">
        <v>1187</v>
      </c>
      <c r="J775" s="244">
        <v>45853</v>
      </c>
      <c r="K775" s="244">
        <v>46010</v>
      </c>
      <c r="L775" s="242" t="s">
        <v>288</v>
      </c>
      <c r="M775" s="242" t="s">
        <v>288</v>
      </c>
      <c r="N775" s="242" t="s">
        <v>288</v>
      </c>
      <c r="O775" s="209">
        <v>6</v>
      </c>
      <c r="P775" s="245">
        <v>1225852</v>
      </c>
      <c r="Q775" s="200">
        <v>45853</v>
      </c>
      <c r="R775" s="190">
        <v>45869</v>
      </c>
      <c r="S775" s="245">
        <v>2298473</v>
      </c>
      <c r="T775" s="190">
        <v>45870</v>
      </c>
      <c r="U775" s="190">
        <v>45900</v>
      </c>
      <c r="V775" s="245">
        <v>2298473</v>
      </c>
      <c r="W775" s="190">
        <v>45901</v>
      </c>
      <c r="X775" s="190">
        <v>45930</v>
      </c>
      <c r="Y775" s="245">
        <v>2298473</v>
      </c>
      <c r="Z775" s="190">
        <v>45931</v>
      </c>
      <c r="AA775" s="190">
        <v>45961</v>
      </c>
      <c r="AB775" s="245">
        <v>2298473</v>
      </c>
      <c r="AC775" s="190">
        <v>45962</v>
      </c>
      <c r="AD775" s="190">
        <v>45991</v>
      </c>
      <c r="AE775" s="272">
        <v>1455700</v>
      </c>
      <c r="AF775" s="190">
        <v>45992</v>
      </c>
      <c r="AG775" s="190">
        <v>46010</v>
      </c>
      <c r="BI775" s="192" t="s">
        <v>278</v>
      </c>
      <c r="BJ775" s="187" t="s">
        <v>332</v>
      </c>
      <c r="BK775" s="192" t="s">
        <v>280</v>
      </c>
      <c r="BL775" s="189">
        <v>1552</v>
      </c>
      <c r="BM775" s="190">
        <v>45853.979270833333</v>
      </c>
      <c r="BN775" s="208">
        <v>3174935420</v>
      </c>
      <c r="BO775" s="203">
        <v>3827</v>
      </c>
      <c r="BP775" s="190">
        <v>45853</v>
      </c>
      <c r="BQ775" s="204">
        <v>11875444</v>
      </c>
      <c r="CS775" s="179" t="s">
        <v>1942</v>
      </c>
      <c r="CT775" s="125">
        <v>40185261</v>
      </c>
      <c r="CU775" s="203">
        <v>504</v>
      </c>
      <c r="CV775" s="203" t="s">
        <v>765</v>
      </c>
      <c r="CY775" s="192">
        <v>7020</v>
      </c>
      <c r="CZ775" s="192" t="s">
        <v>289</v>
      </c>
      <c r="DA775" s="201">
        <f t="shared" si="39"/>
        <v>11875444</v>
      </c>
      <c r="DB775" s="221">
        <f t="shared" si="40"/>
        <v>0</v>
      </c>
      <c r="DC775" s="201">
        <f t="shared" si="41"/>
        <v>0</v>
      </c>
      <c r="DZ775" s="310" t="s">
        <v>3574</v>
      </c>
      <c r="EA775" s="187" t="s">
        <v>709</v>
      </c>
      <c r="EB775" s="130">
        <v>17346234</v>
      </c>
      <c r="EC775" s="168">
        <v>46010</v>
      </c>
    </row>
    <row r="776" spans="1:133" x14ac:dyDescent="0.3">
      <c r="A776" s="246"/>
      <c r="B776" s="242" t="s">
        <v>3575</v>
      </c>
      <c r="C776" s="243">
        <v>1006874501</v>
      </c>
      <c r="D776" s="242" t="s">
        <v>505</v>
      </c>
      <c r="E776" s="242" t="s">
        <v>291</v>
      </c>
      <c r="F776" s="242" t="s">
        <v>506</v>
      </c>
      <c r="G776" s="244">
        <v>45853</v>
      </c>
      <c r="H776" s="245">
        <v>16765327</v>
      </c>
      <c r="I776" s="242" t="s">
        <v>1187</v>
      </c>
      <c r="J776" s="244">
        <v>45853</v>
      </c>
      <c r="K776" s="244">
        <v>46010</v>
      </c>
      <c r="L776" s="242" t="s">
        <v>288</v>
      </c>
      <c r="M776" s="242" t="s">
        <v>288</v>
      </c>
      <c r="N776" s="242" t="s">
        <v>288</v>
      </c>
      <c r="O776" s="209">
        <v>6</v>
      </c>
      <c r="P776" s="245">
        <v>1730614</v>
      </c>
      <c r="Q776" s="200">
        <v>45853</v>
      </c>
      <c r="R776" s="190">
        <v>45869</v>
      </c>
      <c r="S776" s="245">
        <v>3244902</v>
      </c>
      <c r="T776" s="190">
        <v>45870</v>
      </c>
      <c r="U776" s="190">
        <v>45900</v>
      </c>
      <c r="V776" s="245">
        <v>3244902</v>
      </c>
      <c r="W776" s="190">
        <v>45901</v>
      </c>
      <c r="X776" s="190">
        <v>45930</v>
      </c>
      <c r="Y776" s="245">
        <v>3244902</v>
      </c>
      <c r="Z776" s="190">
        <v>45931</v>
      </c>
      <c r="AA776" s="190">
        <v>45961</v>
      </c>
      <c r="AB776" s="245">
        <v>3244902</v>
      </c>
      <c r="AC776" s="190">
        <v>45962</v>
      </c>
      <c r="AD776" s="190">
        <v>45991</v>
      </c>
      <c r="AE776" s="272">
        <v>2055105</v>
      </c>
      <c r="AF776" s="190">
        <v>45992</v>
      </c>
      <c r="AG776" s="190">
        <v>46010</v>
      </c>
      <c r="BI776" s="192" t="s">
        <v>278</v>
      </c>
      <c r="BJ776" s="187" t="s">
        <v>332</v>
      </c>
      <c r="BK776" s="192" t="s">
        <v>280</v>
      </c>
      <c r="BL776" s="189">
        <v>1552</v>
      </c>
      <c r="BM776" s="190">
        <v>45853.979270833333</v>
      </c>
      <c r="BN776" s="208">
        <v>3174935420</v>
      </c>
      <c r="BO776" s="203">
        <v>3895</v>
      </c>
      <c r="BP776" s="190">
        <v>45853</v>
      </c>
      <c r="BQ776" s="204">
        <v>16765327</v>
      </c>
      <c r="CS776" s="197" t="s">
        <v>3576</v>
      </c>
      <c r="CT776" s="198">
        <v>1006874501</v>
      </c>
      <c r="CU776" s="203">
        <v>504</v>
      </c>
      <c r="CV776" s="203" t="s">
        <v>765</v>
      </c>
      <c r="CY776" s="192">
        <v>8299</v>
      </c>
      <c r="CZ776" s="192" t="s">
        <v>290</v>
      </c>
      <c r="DA776" s="201">
        <f t="shared" si="39"/>
        <v>16765327</v>
      </c>
      <c r="DB776" s="221">
        <f t="shared" si="40"/>
        <v>0</v>
      </c>
      <c r="DC776" s="201">
        <f t="shared" si="41"/>
        <v>0</v>
      </c>
      <c r="DZ776" s="310" t="s">
        <v>3577</v>
      </c>
      <c r="EA776" s="187" t="s">
        <v>709</v>
      </c>
      <c r="EB776" s="130">
        <v>17346234</v>
      </c>
      <c r="EC776" s="168">
        <v>46010</v>
      </c>
    </row>
    <row r="777" spans="1:133" x14ac:dyDescent="0.3">
      <c r="A777" s="247"/>
      <c r="B777" s="242" t="s">
        <v>3578</v>
      </c>
      <c r="C777" s="243">
        <v>1234791971</v>
      </c>
      <c r="D777" s="242" t="s">
        <v>329</v>
      </c>
      <c r="E777" s="242" t="s">
        <v>291</v>
      </c>
      <c r="F777" s="242" t="s">
        <v>310</v>
      </c>
      <c r="G777" s="244">
        <v>45853</v>
      </c>
      <c r="H777" s="245">
        <v>15918815</v>
      </c>
      <c r="I777" s="242" t="s">
        <v>1198</v>
      </c>
      <c r="J777" s="244">
        <v>45853</v>
      </c>
      <c r="K777" s="244">
        <v>46020</v>
      </c>
      <c r="L777" s="242" t="s">
        <v>288</v>
      </c>
      <c r="M777" s="242" t="s">
        <v>288</v>
      </c>
      <c r="N777" s="242" t="s">
        <v>288</v>
      </c>
      <c r="O777" s="209">
        <v>6</v>
      </c>
      <c r="P777" s="245">
        <v>1543643</v>
      </c>
      <c r="Q777" s="200">
        <v>45853</v>
      </c>
      <c r="R777" s="190">
        <v>45869</v>
      </c>
      <c r="S777" s="245">
        <v>2894330</v>
      </c>
      <c r="T777" s="190">
        <v>45870</v>
      </c>
      <c r="U777" s="190">
        <v>45900</v>
      </c>
      <c r="V777" s="245">
        <v>2894330</v>
      </c>
      <c r="W777" s="190">
        <v>45901</v>
      </c>
      <c r="X777" s="190">
        <v>45930</v>
      </c>
      <c r="Y777" s="245">
        <v>2894330</v>
      </c>
      <c r="Z777" s="190">
        <v>45931</v>
      </c>
      <c r="AA777" s="190">
        <v>45961</v>
      </c>
      <c r="AB777" s="245">
        <v>2894330</v>
      </c>
      <c r="AC777" s="190">
        <v>45962</v>
      </c>
      <c r="AD777" s="190">
        <v>45991</v>
      </c>
      <c r="AE777" s="272">
        <v>2797852</v>
      </c>
      <c r="AF777" s="190">
        <v>45992</v>
      </c>
      <c r="AG777" s="190">
        <v>46020</v>
      </c>
      <c r="BI777" s="192" t="s">
        <v>278</v>
      </c>
      <c r="BJ777" s="187" t="s">
        <v>332</v>
      </c>
      <c r="BK777" s="192" t="s">
        <v>280</v>
      </c>
      <c r="BL777" s="189">
        <v>1552</v>
      </c>
      <c r="BM777" s="190">
        <v>45853.979270833333</v>
      </c>
      <c r="BN777" s="208">
        <v>3174935420</v>
      </c>
      <c r="BO777" s="203">
        <v>4006</v>
      </c>
      <c r="BP777" s="190">
        <v>45853</v>
      </c>
      <c r="BQ777" s="204">
        <v>15918815</v>
      </c>
      <c r="CS777" s="197" t="s">
        <v>1358</v>
      </c>
      <c r="CT777" s="198">
        <v>1234791971</v>
      </c>
      <c r="CU777" s="203">
        <v>504</v>
      </c>
      <c r="CV777" s="203" t="s">
        <v>766</v>
      </c>
      <c r="CY777" s="192">
        <v>8299</v>
      </c>
      <c r="CZ777" s="192" t="s">
        <v>290</v>
      </c>
      <c r="DA777" s="201">
        <f t="shared" si="39"/>
        <v>15918815</v>
      </c>
      <c r="DB777" s="221">
        <f t="shared" si="40"/>
        <v>0</v>
      </c>
      <c r="DC777" s="201">
        <f t="shared" si="41"/>
        <v>0</v>
      </c>
      <c r="DZ777" s="310" t="s">
        <v>3579</v>
      </c>
      <c r="EA777" s="187" t="s">
        <v>281</v>
      </c>
      <c r="EB777" s="130">
        <v>17346234</v>
      </c>
      <c r="EC777" s="168">
        <v>46020</v>
      </c>
    </row>
    <row r="778" spans="1:133" x14ac:dyDescent="0.3">
      <c r="A778" s="241"/>
      <c r="B778" s="242" t="s">
        <v>3580</v>
      </c>
      <c r="C778" s="243">
        <v>1121845439</v>
      </c>
      <c r="D778" s="242" t="s">
        <v>285</v>
      </c>
      <c r="E778" s="242" t="s">
        <v>291</v>
      </c>
      <c r="F778" s="242" t="s">
        <v>347</v>
      </c>
      <c r="G778" s="244">
        <v>45853</v>
      </c>
      <c r="H778" s="245">
        <v>21565077</v>
      </c>
      <c r="I778" s="242" t="s">
        <v>1198</v>
      </c>
      <c r="J778" s="244">
        <v>45853</v>
      </c>
      <c r="K778" s="244">
        <v>46020</v>
      </c>
      <c r="L778" s="242" t="s">
        <v>288</v>
      </c>
      <c r="M778" s="242" t="s">
        <v>288</v>
      </c>
      <c r="N778" s="242" t="s">
        <v>288</v>
      </c>
      <c r="O778" s="209">
        <v>6</v>
      </c>
      <c r="P778" s="245">
        <v>2091159</v>
      </c>
      <c r="Q778" s="200">
        <v>45853</v>
      </c>
      <c r="R778" s="190">
        <v>45869</v>
      </c>
      <c r="S778" s="245">
        <v>3920923</v>
      </c>
      <c r="T778" s="190">
        <v>45870</v>
      </c>
      <c r="U778" s="190">
        <v>45900</v>
      </c>
      <c r="V778" s="245">
        <v>3920923</v>
      </c>
      <c r="W778" s="190">
        <v>45901</v>
      </c>
      <c r="X778" s="190">
        <v>45930</v>
      </c>
      <c r="Y778" s="245">
        <v>3920923</v>
      </c>
      <c r="Z778" s="190">
        <v>45931</v>
      </c>
      <c r="AA778" s="190">
        <v>45961</v>
      </c>
      <c r="AB778" s="245">
        <v>3920923</v>
      </c>
      <c r="AC778" s="190">
        <v>45962</v>
      </c>
      <c r="AD778" s="190">
        <v>45991</v>
      </c>
      <c r="AE778" s="272">
        <v>3790226</v>
      </c>
      <c r="AF778" s="190">
        <v>45992</v>
      </c>
      <c r="AG778" s="190">
        <v>46020</v>
      </c>
      <c r="BI778" s="192" t="s">
        <v>278</v>
      </c>
      <c r="BJ778" s="187" t="s">
        <v>332</v>
      </c>
      <c r="BK778" s="192" t="s">
        <v>280</v>
      </c>
      <c r="BL778" s="189">
        <v>1552</v>
      </c>
      <c r="BM778" s="190">
        <v>45853.979270833333</v>
      </c>
      <c r="BN778" s="208">
        <v>3174935420</v>
      </c>
      <c r="BO778" s="203">
        <v>3942</v>
      </c>
      <c r="BP778" s="190">
        <v>45853</v>
      </c>
      <c r="BQ778" s="204">
        <v>21565077</v>
      </c>
      <c r="CS778" s="197" t="s">
        <v>1359</v>
      </c>
      <c r="CT778" s="125">
        <v>1121845439.5999999</v>
      </c>
      <c r="CU778" s="203">
        <v>504</v>
      </c>
      <c r="CV778" s="203" t="s">
        <v>766</v>
      </c>
      <c r="CY778" s="192">
        <v>6920</v>
      </c>
      <c r="CZ778" s="192" t="s">
        <v>289</v>
      </c>
      <c r="DA778" s="201">
        <f t="shared" si="39"/>
        <v>21565077</v>
      </c>
      <c r="DB778" s="221">
        <f t="shared" si="40"/>
        <v>0</v>
      </c>
      <c r="DC778" s="201">
        <f t="shared" si="41"/>
        <v>0</v>
      </c>
      <c r="DZ778" s="310" t="s">
        <v>3581</v>
      </c>
      <c r="EA778" s="187" t="s">
        <v>281</v>
      </c>
      <c r="EB778" s="130">
        <v>17346234</v>
      </c>
      <c r="EC778" s="168">
        <v>46020</v>
      </c>
    </row>
    <row r="779" spans="1:133" x14ac:dyDescent="0.3">
      <c r="A779" s="241"/>
      <c r="B779" s="242" t="s">
        <v>3582</v>
      </c>
      <c r="C779" s="243">
        <v>86080967</v>
      </c>
      <c r="D779" s="242" t="s">
        <v>330</v>
      </c>
      <c r="E779" s="242" t="s">
        <v>292</v>
      </c>
      <c r="F779" s="242" t="s">
        <v>348</v>
      </c>
      <c r="G779" s="244">
        <v>45853</v>
      </c>
      <c r="H779" s="245">
        <v>14128840</v>
      </c>
      <c r="I779" s="242" t="s">
        <v>1198</v>
      </c>
      <c r="J779" s="244">
        <v>45853</v>
      </c>
      <c r="K779" s="244">
        <v>46020</v>
      </c>
      <c r="L779" s="242" t="s">
        <v>288</v>
      </c>
      <c r="M779" s="242" t="s">
        <v>288</v>
      </c>
      <c r="N779" s="242" t="s">
        <v>288</v>
      </c>
      <c r="O779" s="209">
        <v>6</v>
      </c>
      <c r="P779" s="245">
        <v>1370069</v>
      </c>
      <c r="Q779" s="200">
        <v>45853</v>
      </c>
      <c r="R779" s="190">
        <v>45869</v>
      </c>
      <c r="S779" s="245">
        <v>2568880</v>
      </c>
      <c r="T779" s="190">
        <v>45870</v>
      </c>
      <c r="U779" s="190">
        <v>45900</v>
      </c>
      <c r="V779" s="245">
        <v>2568880</v>
      </c>
      <c r="W779" s="190">
        <v>45901</v>
      </c>
      <c r="X779" s="190">
        <v>45930</v>
      </c>
      <c r="Y779" s="245">
        <v>2568880</v>
      </c>
      <c r="Z779" s="190">
        <v>45931</v>
      </c>
      <c r="AA779" s="190">
        <v>45961</v>
      </c>
      <c r="AB779" s="245">
        <v>2568880</v>
      </c>
      <c r="AC779" s="190">
        <v>45962</v>
      </c>
      <c r="AD779" s="190">
        <v>45991</v>
      </c>
      <c r="AE779" s="272">
        <v>2483251</v>
      </c>
      <c r="AF779" s="190">
        <v>45992</v>
      </c>
      <c r="AG779" s="190">
        <v>46020</v>
      </c>
      <c r="BI779" s="192" t="s">
        <v>278</v>
      </c>
      <c r="BJ779" s="187" t="s">
        <v>332</v>
      </c>
      <c r="BK779" s="192" t="s">
        <v>280</v>
      </c>
      <c r="BL779" s="189">
        <v>1552</v>
      </c>
      <c r="BM779" s="190">
        <v>45853.979270833333</v>
      </c>
      <c r="BN779" s="208">
        <v>3174935420</v>
      </c>
      <c r="BO779" s="203">
        <v>3886</v>
      </c>
      <c r="BP779" s="190">
        <v>45853</v>
      </c>
      <c r="BQ779" s="204">
        <v>14128840</v>
      </c>
      <c r="CS779" s="197" t="s">
        <v>1360</v>
      </c>
      <c r="CT779" s="198">
        <v>86080967</v>
      </c>
      <c r="CU779" s="203">
        <v>504</v>
      </c>
      <c r="CV779" s="203" t="s">
        <v>766</v>
      </c>
      <c r="CY779" s="192">
        <v>7490</v>
      </c>
      <c r="CZ779" s="192" t="s">
        <v>290</v>
      </c>
      <c r="DA779" s="201">
        <f t="shared" si="39"/>
        <v>14128840</v>
      </c>
      <c r="DB779" s="221">
        <f t="shared" si="40"/>
        <v>0</v>
      </c>
      <c r="DC779" s="201">
        <f t="shared" si="41"/>
        <v>0</v>
      </c>
      <c r="DZ779" s="310" t="s">
        <v>3583</v>
      </c>
      <c r="EA779" s="187" t="s">
        <v>281</v>
      </c>
      <c r="EB779" s="130">
        <v>17346234</v>
      </c>
      <c r="EC779" s="168">
        <v>46020</v>
      </c>
    </row>
    <row r="780" spans="1:133" x14ac:dyDescent="0.3">
      <c r="A780" s="241"/>
      <c r="B780" s="242" t="s">
        <v>3584</v>
      </c>
      <c r="C780" s="243">
        <v>40439797</v>
      </c>
      <c r="D780" s="242" t="s">
        <v>286</v>
      </c>
      <c r="E780" s="242" t="s">
        <v>291</v>
      </c>
      <c r="F780" s="242" t="s">
        <v>349</v>
      </c>
      <c r="G780" s="244">
        <v>45853</v>
      </c>
      <c r="H780" s="245">
        <v>28629497</v>
      </c>
      <c r="I780" s="242" t="s">
        <v>1198</v>
      </c>
      <c r="J780" s="244">
        <v>45853</v>
      </c>
      <c r="K780" s="244">
        <v>46020</v>
      </c>
      <c r="L780" s="242" t="s">
        <v>288</v>
      </c>
      <c r="M780" s="242" t="s">
        <v>288</v>
      </c>
      <c r="N780" s="242" t="s">
        <v>288</v>
      </c>
      <c r="O780" s="209">
        <v>6</v>
      </c>
      <c r="P780" s="245">
        <v>2776194</v>
      </c>
      <c r="Q780" s="200">
        <v>45853</v>
      </c>
      <c r="R780" s="190">
        <v>45869</v>
      </c>
      <c r="S780" s="245">
        <v>5205363</v>
      </c>
      <c r="T780" s="190">
        <v>45870</v>
      </c>
      <c r="U780" s="190">
        <v>45900</v>
      </c>
      <c r="V780" s="245">
        <v>5205363</v>
      </c>
      <c r="W780" s="190">
        <v>45901</v>
      </c>
      <c r="X780" s="190">
        <v>45930</v>
      </c>
      <c r="Y780" s="245">
        <v>5205363</v>
      </c>
      <c r="Z780" s="190">
        <v>45931</v>
      </c>
      <c r="AA780" s="190">
        <v>45961</v>
      </c>
      <c r="AB780" s="245">
        <v>5205363</v>
      </c>
      <c r="AC780" s="190">
        <v>45962</v>
      </c>
      <c r="AD780" s="190">
        <v>45991</v>
      </c>
      <c r="AE780" s="272">
        <v>5031851</v>
      </c>
      <c r="AF780" s="190">
        <v>45992</v>
      </c>
      <c r="AG780" s="190">
        <v>46020</v>
      </c>
      <c r="BI780" s="192" t="s">
        <v>278</v>
      </c>
      <c r="BJ780" s="187" t="s">
        <v>332</v>
      </c>
      <c r="BK780" s="192" t="s">
        <v>280</v>
      </c>
      <c r="BL780" s="189">
        <v>1552</v>
      </c>
      <c r="BM780" s="190">
        <v>45853.979270833333</v>
      </c>
      <c r="BN780" s="208">
        <v>3174935420</v>
      </c>
      <c r="BO780" s="203">
        <v>3850</v>
      </c>
      <c r="BP780" s="190">
        <v>45853</v>
      </c>
      <c r="BQ780" s="204">
        <v>28629497</v>
      </c>
      <c r="CS780" s="197" t="s">
        <v>1361</v>
      </c>
      <c r="CT780" s="199">
        <v>40439797.200000003</v>
      </c>
      <c r="CU780" s="203">
        <v>504</v>
      </c>
      <c r="CV780" s="203" t="s">
        <v>766</v>
      </c>
      <c r="CY780" s="192">
        <v>6920</v>
      </c>
      <c r="CZ780" s="192" t="s">
        <v>289</v>
      </c>
      <c r="DA780" s="201">
        <f t="shared" si="39"/>
        <v>28629497</v>
      </c>
      <c r="DB780" s="221">
        <f t="shared" si="40"/>
        <v>0</v>
      </c>
      <c r="DC780" s="201">
        <f t="shared" si="41"/>
        <v>0</v>
      </c>
      <c r="DZ780" s="310" t="s">
        <v>3585</v>
      </c>
      <c r="EA780" s="187" t="s">
        <v>281</v>
      </c>
      <c r="EB780" s="130">
        <v>17346234</v>
      </c>
      <c r="EC780" s="168">
        <v>46020</v>
      </c>
    </row>
    <row r="781" spans="1:133" x14ac:dyDescent="0.3">
      <c r="A781" s="241"/>
      <c r="B781" s="242" t="s">
        <v>3586</v>
      </c>
      <c r="C781" s="243">
        <v>1121912878</v>
      </c>
      <c r="D781" s="242" t="s">
        <v>287</v>
      </c>
      <c r="E781" s="242" t="s">
        <v>291</v>
      </c>
      <c r="F781" s="242" t="s">
        <v>350</v>
      </c>
      <c r="G781" s="244">
        <v>45853</v>
      </c>
      <c r="H781" s="245">
        <v>23549059</v>
      </c>
      <c r="I781" s="242" t="s">
        <v>1198</v>
      </c>
      <c r="J781" s="244">
        <v>45853</v>
      </c>
      <c r="K781" s="244">
        <v>46020</v>
      </c>
      <c r="L781" s="242" t="s">
        <v>288</v>
      </c>
      <c r="M781" s="242" t="s">
        <v>288</v>
      </c>
      <c r="N781" s="242" t="s">
        <v>288</v>
      </c>
      <c r="O781" s="209">
        <v>6</v>
      </c>
      <c r="P781" s="245">
        <v>2283545</v>
      </c>
      <c r="Q781" s="200">
        <v>45853</v>
      </c>
      <c r="R781" s="190">
        <v>45869</v>
      </c>
      <c r="S781" s="245">
        <v>4281647</v>
      </c>
      <c r="T781" s="190">
        <v>45870</v>
      </c>
      <c r="U781" s="190">
        <v>45900</v>
      </c>
      <c r="V781" s="245">
        <v>4281647</v>
      </c>
      <c r="W781" s="190">
        <v>45901</v>
      </c>
      <c r="X781" s="190">
        <v>45930</v>
      </c>
      <c r="Y781" s="245">
        <v>4281647</v>
      </c>
      <c r="Z781" s="190">
        <v>45931</v>
      </c>
      <c r="AA781" s="190">
        <v>45961</v>
      </c>
      <c r="AB781" s="245">
        <v>4281647</v>
      </c>
      <c r="AC781" s="190">
        <v>45962</v>
      </c>
      <c r="AD781" s="190">
        <v>45991</v>
      </c>
      <c r="AE781" s="272">
        <v>4138926</v>
      </c>
      <c r="AF781" s="190">
        <v>45992</v>
      </c>
      <c r="AG781" s="190">
        <v>46020</v>
      </c>
      <c r="BI781" s="192" t="s">
        <v>278</v>
      </c>
      <c r="BJ781" s="187" t="s">
        <v>332</v>
      </c>
      <c r="BK781" s="192" t="s">
        <v>280</v>
      </c>
      <c r="BL781" s="189">
        <v>1552</v>
      </c>
      <c r="BM781" s="190">
        <v>45853.979270833333</v>
      </c>
      <c r="BN781" s="208">
        <v>3174935420</v>
      </c>
      <c r="BO781" s="203">
        <v>3973</v>
      </c>
      <c r="BP781" s="190">
        <v>45853</v>
      </c>
      <c r="BQ781" s="204">
        <v>23549059</v>
      </c>
      <c r="CS781" s="197" t="s">
        <v>1362</v>
      </c>
      <c r="CT781" s="198">
        <v>1121912878</v>
      </c>
      <c r="CU781" s="203">
        <v>504</v>
      </c>
      <c r="CV781" s="203" t="s">
        <v>766</v>
      </c>
      <c r="CY781" s="192">
        <v>7490</v>
      </c>
      <c r="CZ781" s="192" t="s">
        <v>290</v>
      </c>
      <c r="DA781" s="201">
        <f t="shared" si="39"/>
        <v>23549059</v>
      </c>
      <c r="DB781" s="221">
        <f t="shared" si="40"/>
        <v>0</v>
      </c>
      <c r="DC781" s="201">
        <f t="shared" si="41"/>
        <v>0</v>
      </c>
      <c r="DZ781" s="310" t="s">
        <v>3587</v>
      </c>
      <c r="EA781" s="187" t="s">
        <v>281</v>
      </c>
      <c r="EB781" s="130">
        <v>17346234</v>
      </c>
      <c r="EC781" s="168">
        <v>46020</v>
      </c>
    </row>
    <row r="782" spans="1:133" x14ac:dyDescent="0.3">
      <c r="A782" s="242"/>
      <c r="B782" s="242" t="s">
        <v>3588</v>
      </c>
      <c r="C782" s="243">
        <v>37293593</v>
      </c>
      <c r="D782" s="242" t="s">
        <v>1653</v>
      </c>
      <c r="E782" s="242" t="s">
        <v>291</v>
      </c>
      <c r="F782" s="242" t="s">
        <v>310</v>
      </c>
      <c r="G782" s="244">
        <v>45853</v>
      </c>
      <c r="H782" s="245">
        <v>15918815</v>
      </c>
      <c r="I782" s="242" t="s">
        <v>1198</v>
      </c>
      <c r="J782" s="244">
        <v>45853</v>
      </c>
      <c r="K782" s="244">
        <v>46020</v>
      </c>
      <c r="L782" s="242" t="s">
        <v>288</v>
      </c>
      <c r="M782" s="242" t="s">
        <v>288</v>
      </c>
      <c r="N782" s="242" t="s">
        <v>288</v>
      </c>
      <c r="O782" s="209">
        <v>6</v>
      </c>
      <c r="P782" s="245">
        <v>1543643</v>
      </c>
      <c r="Q782" s="200">
        <v>45853</v>
      </c>
      <c r="R782" s="190">
        <v>45869</v>
      </c>
      <c r="S782" s="245">
        <v>2894330</v>
      </c>
      <c r="T782" s="190">
        <v>45870</v>
      </c>
      <c r="U782" s="190">
        <v>45900</v>
      </c>
      <c r="V782" s="245">
        <v>2894330</v>
      </c>
      <c r="W782" s="190">
        <v>45901</v>
      </c>
      <c r="X782" s="190">
        <v>45930</v>
      </c>
      <c r="Y782" s="245">
        <v>2894330</v>
      </c>
      <c r="Z782" s="190">
        <v>45931</v>
      </c>
      <c r="AA782" s="190">
        <v>45961</v>
      </c>
      <c r="AB782" s="245">
        <v>2894330</v>
      </c>
      <c r="AC782" s="190">
        <v>45962</v>
      </c>
      <c r="AD782" s="190">
        <v>45991</v>
      </c>
      <c r="AE782" s="272">
        <v>2797852</v>
      </c>
      <c r="AF782" s="190">
        <v>45992</v>
      </c>
      <c r="AG782" s="190">
        <v>46020</v>
      </c>
      <c r="BI782" s="192" t="s">
        <v>278</v>
      </c>
      <c r="BJ782" s="187" t="s">
        <v>332</v>
      </c>
      <c r="BK782" s="192" t="s">
        <v>280</v>
      </c>
      <c r="BL782" s="189">
        <v>1552</v>
      </c>
      <c r="BM782" s="190">
        <v>45853.979270833333</v>
      </c>
      <c r="BN782" s="208">
        <v>3174935420</v>
      </c>
      <c r="BO782" s="203">
        <v>3825</v>
      </c>
      <c r="BP782" s="190">
        <v>45853</v>
      </c>
      <c r="BQ782" s="204">
        <v>15918815</v>
      </c>
      <c r="CS782" s="197" t="s">
        <v>1654</v>
      </c>
      <c r="CT782" s="199">
        <v>37293593</v>
      </c>
      <c r="CU782" s="203">
        <v>504</v>
      </c>
      <c r="CV782" s="203" t="s">
        <v>766</v>
      </c>
      <c r="CY782" s="192">
        <v>8299</v>
      </c>
      <c r="CZ782" s="192" t="s">
        <v>290</v>
      </c>
      <c r="DA782" s="201">
        <f t="shared" si="39"/>
        <v>15918815</v>
      </c>
      <c r="DB782" s="221">
        <f t="shared" si="40"/>
        <v>0</v>
      </c>
      <c r="DC782" s="201">
        <f t="shared" si="41"/>
        <v>0</v>
      </c>
      <c r="DZ782" s="310" t="s">
        <v>3589</v>
      </c>
      <c r="EA782" s="187" t="s">
        <v>281</v>
      </c>
      <c r="EB782" s="130">
        <v>17346234</v>
      </c>
      <c r="EC782" s="168">
        <v>46020</v>
      </c>
    </row>
    <row r="783" spans="1:133" x14ac:dyDescent="0.3">
      <c r="A783" s="242" t="s">
        <v>3590</v>
      </c>
      <c r="B783" s="242" t="s">
        <v>3591</v>
      </c>
      <c r="C783" s="243">
        <v>1121883302</v>
      </c>
      <c r="D783" s="242" t="s">
        <v>1609</v>
      </c>
      <c r="E783" s="242" t="s">
        <v>291</v>
      </c>
      <c r="F783" s="242" t="s">
        <v>310</v>
      </c>
      <c r="G783" s="244">
        <v>45853</v>
      </c>
      <c r="H783" s="245">
        <v>5624497</v>
      </c>
      <c r="I783" s="242" t="s">
        <v>3592</v>
      </c>
      <c r="J783" s="244">
        <v>45853</v>
      </c>
      <c r="K783" s="244">
        <v>45905</v>
      </c>
      <c r="L783" s="242" t="s">
        <v>288</v>
      </c>
      <c r="M783" s="242" t="s">
        <v>288</v>
      </c>
      <c r="N783" s="242" t="s">
        <v>288</v>
      </c>
      <c r="O783" s="209">
        <v>3</v>
      </c>
      <c r="P783" s="245">
        <v>1838778</v>
      </c>
      <c r="Q783" s="200">
        <v>45853</v>
      </c>
      <c r="R783" s="190">
        <v>45869</v>
      </c>
      <c r="S783" s="245">
        <v>3244902</v>
      </c>
      <c r="T783" s="190">
        <v>45870</v>
      </c>
      <c r="U783" s="190">
        <v>45900</v>
      </c>
      <c r="V783" s="245">
        <v>540817</v>
      </c>
      <c r="W783" s="190">
        <v>45901</v>
      </c>
      <c r="X783" s="190">
        <v>45905</v>
      </c>
      <c r="Y783" s="245"/>
      <c r="Z783" s="190"/>
      <c r="AA783" s="190"/>
      <c r="AB783" s="245"/>
      <c r="AC783" s="190"/>
      <c r="AD783" s="190"/>
      <c r="AE783" s="272"/>
      <c r="AF783" s="190"/>
      <c r="AG783" s="190"/>
      <c r="BI783" s="192" t="s">
        <v>278</v>
      </c>
      <c r="BJ783" s="187" t="s">
        <v>332</v>
      </c>
      <c r="BK783" s="192" t="s">
        <v>280</v>
      </c>
      <c r="BL783" s="189">
        <v>1552</v>
      </c>
      <c r="BM783" s="190">
        <v>45853.979270833333</v>
      </c>
      <c r="BN783" s="208">
        <v>3174935420</v>
      </c>
      <c r="BO783" s="203">
        <v>3959</v>
      </c>
      <c r="BP783" s="190">
        <v>45853</v>
      </c>
      <c r="BQ783" s="204">
        <v>5624497</v>
      </c>
      <c r="CS783" s="197" t="s">
        <v>1353</v>
      </c>
      <c r="CT783" s="132">
        <v>1121883302</v>
      </c>
      <c r="CU783" s="203">
        <v>504</v>
      </c>
      <c r="CV783" s="203" t="s">
        <v>766</v>
      </c>
      <c r="CY783" s="192">
        <v>7490</v>
      </c>
      <c r="CZ783" s="192" t="s">
        <v>290</v>
      </c>
      <c r="DA783" s="201">
        <f t="shared" si="39"/>
        <v>5624497</v>
      </c>
      <c r="DB783" s="221">
        <f t="shared" si="40"/>
        <v>0</v>
      </c>
      <c r="DC783" s="201">
        <f t="shared" si="41"/>
        <v>0</v>
      </c>
      <c r="DZ783" s="310" t="s">
        <v>3593</v>
      </c>
      <c r="EA783" s="187" t="s">
        <v>281</v>
      </c>
      <c r="EB783" s="130">
        <v>17346234</v>
      </c>
      <c r="EC783" s="168">
        <v>45905</v>
      </c>
    </row>
    <row r="784" spans="1:133" x14ac:dyDescent="0.3">
      <c r="A784" s="242"/>
      <c r="B784" s="242" t="s">
        <v>3594</v>
      </c>
      <c r="C784" s="248">
        <v>1006826802</v>
      </c>
      <c r="D784" s="242" t="s">
        <v>1618</v>
      </c>
      <c r="E784" s="242" t="s">
        <v>291</v>
      </c>
      <c r="F784" s="242" t="s">
        <v>310</v>
      </c>
      <c r="G784" s="244">
        <v>45853</v>
      </c>
      <c r="H784" s="245">
        <v>14954038</v>
      </c>
      <c r="I784" s="242" t="s">
        <v>1187</v>
      </c>
      <c r="J784" s="244">
        <v>45853</v>
      </c>
      <c r="K784" s="244">
        <v>46010</v>
      </c>
      <c r="L784" s="242" t="s">
        <v>288</v>
      </c>
      <c r="M784" s="242" t="s">
        <v>288</v>
      </c>
      <c r="N784" s="242" t="s">
        <v>288</v>
      </c>
      <c r="O784" s="209">
        <v>6</v>
      </c>
      <c r="P784" s="245">
        <v>1543643</v>
      </c>
      <c r="Q784" s="200">
        <v>45853</v>
      </c>
      <c r="R784" s="190">
        <v>45869</v>
      </c>
      <c r="S784" s="245">
        <v>2894330</v>
      </c>
      <c r="T784" s="190">
        <v>45870</v>
      </c>
      <c r="U784" s="190">
        <v>45900</v>
      </c>
      <c r="V784" s="245">
        <v>2894330</v>
      </c>
      <c r="W784" s="190">
        <v>45901</v>
      </c>
      <c r="X784" s="190">
        <v>45930</v>
      </c>
      <c r="Y784" s="245">
        <v>2894330</v>
      </c>
      <c r="Z784" s="190">
        <v>45931</v>
      </c>
      <c r="AA784" s="190">
        <v>45961</v>
      </c>
      <c r="AB784" s="245">
        <v>2894330</v>
      </c>
      <c r="AC784" s="190">
        <v>45962</v>
      </c>
      <c r="AD784" s="190">
        <v>45991</v>
      </c>
      <c r="AE784" s="272">
        <v>1833075</v>
      </c>
      <c r="AF784" s="190">
        <v>45992</v>
      </c>
      <c r="AG784" s="190">
        <v>46010</v>
      </c>
      <c r="BI784" s="192" t="s">
        <v>278</v>
      </c>
      <c r="BJ784" s="187" t="s">
        <v>332</v>
      </c>
      <c r="BK784" s="192" t="s">
        <v>280</v>
      </c>
      <c r="BL784" s="189">
        <v>1552</v>
      </c>
      <c r="BM784" s="190">
        <v>45853.979270833333</v>
      </c>
      <c r="BN784" s="208">
        <v>3174935420</v>
      </c>
      <c r="BO784" s="203">
        <v>3893</v>
      </c>
      <c r="BP784" s="190">
        <v>45853</v>
      </c>
      <c r="BQ784" s="204">
        <v>14954038</v>
      </c>
      <c r="CS784" s="197" t="s">
        <v>1372</v>
      </c>
      <c r="CT784" s="198">
        <v>1006826802</v>
      </c>
      <c r="CU784" s="203">
        <v>504</v>
      </c>
      <c r="CV784" s="203" t="s">
        <v>766</v>
      </c>
      <c r="CY784" s="186">
        <v>6910</v>
      </c>
      <c r="CZ784" s="186" t="s">
        <v>289</v>
      </c>
      <c r="DA784" s="201">
        <f t="shared" si="39"/>
        <v>14954038</v>
      </c>
      <c r="DB784" s="221">
        <f t="shared" si="40"/>
        <v>0</v>
      </c>
      <c r="DC784" s="201">
        <f t="shared" si="41"/>
        <v>0</v>
      </c>
      <c r="DZ784" s="310" t="s">
        <v>3595</v>
      </c>
      <c r="EA784" s="187" t="s">
        <v>281</v>
      </c>
      <c r="EB784" s="130">
        <v>17346234</v>
      </c>
      <c r="EC784" s="168">
        <v>46010</v>
      </c>
    </row>
    <row r="785" spans="1:133" x14ac:dyDescent="0.3">
      <c r="A785" s="246"/>
      <c r="B785" s="242" t="s">
        <v>3596</v>
      </c>
      <c r="C785" s="243">
        <v>1026577505</v>
      </c>
      <c r="D785" s="242" t="s">
        <v>385</v>
      </c>
      <c r="E785" s="242" t="s">
        <v>291</v>
      </c>
      <c r="F785" s="242" t="s">
        <v>310</v>
      </c>
      <c r="G785" s="244">
        <v>45853</v>
      </c>
      <c r="H785" s="245">
        <v>28108960</v>
      </c>
      <c r="I785" s="242" t="s">
        <v>821</v>
      </c>
      <c r="J785" s="244">
        <v>45853</v>
      </c>
      <c r="K785" s="244">
        <v>46017</v>
      </c>
      <c r="L785" s="242" t="s">
        <v>288</v>
      </c>
      <c r="M785" s="242" t="s">
        <v>288</v>
      </c>
      <c r="N785" s="242" t="s">
        <v>288</v>
      </c>
      <c r="O785" s="209">
        <v>6</v>
      </c>
      <c r="P785" s="245">
        <v>2776194</v>
      </c>
      <c r="Q785" s="200">
        <v>45853</v>
      </c>
      <c r="R785" s="190">
        <v>45869</v>
      </c>
      <c r="S785" s="245">
        <v>5205363</v>
      </c>
      <c r="T785" s="190">
        <v>45870</v>
      </c>
      <c r="U785" s="190">
        <v>45900</v>
      </c>
      <c r="V785" s="245">
        <v>5205363</v>
      </c>
      <c r="W785" s="190">
        <v>45901</v>
      </c>
      <c r="X785" s="190">
        <v>45930</v>
      </c>
      <c r="Y785" s="245">
        <v>5205363</v>
      </c>
      <c r="Z785" s="190">
        <v>45931</v>
      </c>
      <c r="AA785" s="190">
        <v>45961</v>
      </c>
      <c r="AB785" s="245">
        <v>5205363</v>
      </c>
      <c r="AC785" s="190">
        <v>45962</v>
      </c>
      <c r="AD785" s="190">
        <v>45991</v>
      </c>
      <c r="AE785" s="272">
        <v>4511314</v>
      </c>
      <c r="AF785" s="190">
        <v>45992</v>
      </c>
      <c r="AG785" s="190">
        <v>46017</v>
      </c>
      <c r="BI785" s="192" t="s">
        <v>278</v>
      </c>
      <c r="BJ785" s="187" t="s">
        <v>332</v>
      </c>
      <c r="BK785" s="192" t="s">
        <v>280</v>
      </c>
      <c r="BL785" s="189">
        <v>1552</v>
      </c>
      <c r="BM785" s="190">
        <v>45853.979270833333</v>
      </c>
      <c r="BN785" s="208">
        <v>3174935420</v>
      </c>
      <c r="BO785" s="203">
        <v>3906</v>
      </c>
      <c r="BP785" s="190">
        <v>45853</v>
      </c>
      <c r="BQ785" s="204">
        <v>28108960</v>
      </c>
      <c r="CS785" s="197" t="s">
        <v>1363</v>
      </c>
      <c r="CT785" s="198">
        <v>1026577505</v>
      </c>
      <c r="CU785" s="203">
        <v>504</v>
      </c>
      <c r="CV785" s="203" t="s">
        <v>766</v>
      </c>
      <c r="CY785" s="192">
        <v>6920</v>
      </c>
      <c r="CZ785" s="192" t="s">
        <v>289</v>
      </c>
      <c r="DA785" s="201">
        <f t="shared" si="39"/>
        <v>28108960</v>
      </c>
      <c r="DB785" s="221">
        <f t="shared" si="40"/>
        <v>0</v>
      </c>
      <c r="DC785" s="201">
        <f t="shared" si="41"/>
        <v>0</v>
      </c>
      <c r="DZ785" s="310" t="s">
        <v>3597</v>
      </c>
      <c r="EA785" s="187" t="s">
        <v>281</v>
      </c>
      <c r="EB785" s="130">
        <v>17346234</v>
      </c>
      <c r="EC785" s="168">
        <v>46017</v>
      </c>
    </row>
    <row r="786" spans="1:133" x14ac:dyDescent="0.3">
      <c r="A786" s="242"/>
      <c r="B786" s="242" t="s">
        <v>3598</v>
      </c>
      <c r="C786" s="243">
        <v>1122138868</v>
      </c>
      <c r="D786" s="242" t="s">
        <v>386</v>
      </c>
      <c r="E786" s="242" t="s">
        <v>291</v>
      </c>
      <c r="F786" s="242" t="s">
        <v>310</v>
      </c>
      <c r="G786" s="244">
        <v>45853</v>
      </c>
      <c r="H786" s="245">
        <v>16765327</v>
      </c>
      <c r="I786" s="242" t="s">
        <v>1187</v>
      </c>
      <c r="J786" s="244">
        <v>45853</v>
      </c>
      <c r="K786" s="244">
        <v>46010</v>
      </c>
      <c r="L786" s="242" t="s">
        <v>288</v>
      </c>
      <c r="M786" s="242" t="s">
        <v>288</v>
      </c>
      <c r="N786" s="242" t="s">
        <v>288</v>
      </c>
      <c r="O786" s="209">
        <v>6</v>
      </c>
      <c r="P786" s="245">
        <v>1730614</v>
      </c>
      <c r="Q786" s="200">
        <v>45853</v>
      </c>
      <c r="R786" s="190">
        <v>45869</v>
      </c>
      <c r="S786" s="245">
        <v>3244902</v>
      </c>
      <c r="T786" s="190">
        <v>45870</v>
      </c>
      <c r="U786" s="190">
        <v>45900</v>
      </c>
      <c r="V786" s="245">
        <v>3244902</v>
      </c>
      <c r="W786" s="190">
        <v>45901</v>
      </c>
      <c r="X786" s="190">
        <v>45930</v>
      </c>
      <c r="Y786" s="245">
        <v>3244902</v>
      </c>
      <c r="Z786" s="190">
        <v>45931</v>
      </c>
      <c r="AA786" s="190">
        <v>45961</v>
      </c>
      <c r="AB786" s="245">
        <v>3244902</v>
      </c>
      <c r="AC786" s="190">
        <v>45962</v>
      </c>
      <c r="AD786" s="190">
        <v>45991</v>
      </c>
      <c r="AE786" s="272">
        <v>2055105</v>
      </c>
      <c r="AF786" s="190">
        <v>45992</v>
      </c>
      <c r="AG786" s="190">
        <v>46010</v>
      </c>
      <c r="BI786" s="192" t="s">
        <v>278</v>
      </c>
      <c r="BJ786" s="187" t="s">
        <v>332</v>
      </c>
      <c r="BK786" s="192" t="s">
        <v>280</v>
      </c>
      <c r="BL786" s="189">
        <v>1552</v>
      </c>
      <c r="BM786" s="190">
        <v>45853.979270833333</v>
      </c>
      <c r="BN786" s="208">
        <v>3174935420</v>
      </c>
      <c r="BO786" s="203">
        <v>4000</v>
      </c>
      <c r="BP786" s="190">
        <v>45853</v>
      </c>
      <c r="BQ786" s="204">
        <v>16765327</v>
      </c>
      <c r="CS786" s="197" t="s">
        <v>1364</v>
      </c>
      <c r="CT786" s="198">
        <v>1122138868</v>
      </c>
      <c r="CU786" s="203">
        <v>504</v>
      </c>
      <c r="CV786" s="203" t="s">
        <v>766</v>
      </c>
      <c r="CY786" s="192">
        <v>6910</v>
      </c>
      <c r="CZ786" s="192" t="s">
        <v>289</v>
      </c>
      <c r="DA786" s="201">
        <f t="shared" si="39"/>
        <v>16765327</v>
      </c>
      <c r="DB786" s="221">
        <f t="shared" si="40"/>
        <v>0</v>
      </c>
      <c r="DC786" s="201">
        <f t="shared" si="41"/>
        <v>0</v>
      </c>
      <c r="DZ786" s="310" t="s">
        <v>3599</v>
      </c>
      <c r="EA786" s="187" t="s">
        <v>281</v>
      </c>
      <c r="EB786" s="130">
        <v>17346234</v>
      </c>
      <c r="EC786" s="168">
        <v>46010</v>
      </c>
    </row>
    <row r="787" spans="1:133" x14ac:dyDescent="0.3">
      <c r="A787" s="242" t="s">
        <v>3600</v>
      </c>
      <c r="B787" s="242" t="s">
        <v>3601</v>
      </c>
      <c r="C787" s="243">
        <v>1010052404</v>
      </c>
      <c r="D787" s="242" t="s">
        <v>387</v>
      </c>
      <c r="E787" s="242" t="s">
        <v>291</v>
      </c>
      <c r="F787" s="242" t="s">
        <v>310</v>
      </c>
      <c r="G787" s="244">
        <v>45853</v>
      </c>
      <c r="H787" s="245">
        <v>15629382</v>
      </c>
      <c r="I787" s="242" t="s">
        <v>821</v>
      </c>
      <c r="J787" s="244">
        <v>45853</v>
      </c>
      <c r="K787" s="244">
        <v>46017</v>
      </c>
      <c r="L787" s="242" t="s">
        <v>288</v>
      </c>
      <c r="M787" s="242" t="s">
        <v>288</v>
      </c>
      <c r="N787" s="242" t="s">
        <v>288</v>
      </c>
      <c r="O787" s="209">
        <v>6</v>
      </c>
      <c r="P787" s="245">
        <v>1543643</v>
      </c>
      <c r="Q787" s="200">
        <v>45853</v>
      </c>
      <c r="R787" s="190">
        <v>45869</v>
      </c>
      <c r="S787" s="245">
        <v>2894330</v>
      </c>
      <c r="T787" s="190">
        <v>45870</v>
      </c>
      <c r="U787" s="190">
        <v>45900</v>
      </c>
      <c r="V787" s="245">
        <v>771821</v>
      </c>
      <c r="W787" s="190">
        <v>45901</v>
      </c>
      <c r="X787" s="190">
        <v>45908</v>
      </c>
      <c r="Y787" s="245"/>
      <c r="Z787" s="190">
        <v>45931</v>
      </c>
      <c r="AA787" s="190">
        <v>45961</v>
      </c>
      <c r="AB787" s="245"/>
      <c r="AC787" s="190">
        <v>45962</v>
      </c>
      <c r="AD787" s="190">
        <v>45991</v>
      </c>
      <c r="AE787" s="272"/>
      <c r="AF787" s="190">
        <v>45992</v>
      </c>
      <c r="AG787" s="190">
        <v>46017</v>
      </c>
      <c r="BI787" s="192" t="s">
        <v>278</v>
      </c>
      <c r="BJ787" s="187" t="s">
        <v>332</v>
      </c>
      <c r="BK787" s="192" t="s">
        <v>280</v>
      </c>
      <c r="BL787" s="189">
        <v>1552</v>
      </c>
      <c r="BM787" s="190">
        <v>45853.979270833333</v>
      </c>
      <c r="BN787" s="208">
        <v>3174935420</v>
      </c>
      <c r="BO787" s="203">
        <v>3898</v>
      </c>
      <c r="BP787" s="190">
        <v>45853</v>
      </c>
      <c r="BQ787" s="204">
        <v>15629382</v>
      </c>
      <c r="CS787" s="197" t="s">
        <v>440</v>
      </c>
      <c r="CT787" s="125">
        <v>1010052404</v>
      </c>
      <c r="CU787" s="203">
        <v>504</v>
      </c>
      <c r="CV787" s="203" t="s">
        <v>766</v>
      </c>
      <c r="CY787" s="192">
        <v>6910</v>
      </c>
      <c r="CZ787" s="192" t="s">
        <v>289</v>
      </c>
      <c r="DA787" s="201">
        <f t="shared" si="39"/>
        <v>5209794</v>
      </c>
      <c r="DB787" s="221">
        <f t="shared" si="40"/>
        <v>10419588</v>
      </c>
      <c r="DC787" s="201">
        <f t="shared" si="41"/>
        <v>10419588</v>
      </c>
      <c r="DZ787" s="310" t="s">
        <v>3602</v>
      </c>
      <c r="EA787" s="187" t="s">
        <v>281</v>
      </c>
      <c r="EB787" s="130">
        <v>17346234</v>
      </c>
      <c r="EC787" s="168">
        <v>45908</v>
      </c>
    </row>
    <row r="788" spans="1:133" x14ac:dyDescent="0.3">
      <c r="A788" s="241"/>
      <c r="B788" s="242" t="s">
        <v>3603</v>
      </c>
      <c r="C788" s="243">
        <v>1121948386</v>
      </c>
      <c r="D788" s="242" t="s">
        <v>507</v>
      </c>
      <c r="E788" s="242" t="s">
        <v>291</v>
      </c>
      <c r="F788" s="242" t="s">
        <v>310</v>
      </c>
      <c r="G788" s="244">
        <v>45853</v>
      </c>
      <c r="H788" s="245">
        <v>15629382</v>
      </c>
      <c r="I788" s="242" t="s">
        <v>821</v>
      </c>
      <c r="J788" s="244">
        <v>45853</v>
      </c>
      <c r="K788" s="244">
        <v>46017</v>
      </c>
      <c r="L788" s="242" t="s">
        <v>288</v>
      </c>
      <c r="M788" s="242" t="s">
        <v>288</v>
      </c>
      <c r="N788" s="242" t="s">
        <v>288</v>
      </c>
      <c r="O788" s="209">
        <v>6</v>
      </c>
      <c r="P788" s="245">
        <v>1543643</v>
      </c>
      <c r="Q788" s="200">
        <v>45853</v>
      </c>
      <c r="R788" s="190">
        <v>45869</v>
      </c>
      <c r="S788" s="245">
        <v>2894330</v>
      </c>
      <c r="T788" s="190">
        <v>45870</v>
      </c>
      <c r="U788" s="190">
        <v>45900</v>
      </c>
      <c r="V788" s="245">
        <v>2894330</v>
      </c>
      <c r="W788" s="190">
        <v>45901</v>
      </c>
      <c r="X788" s="190">
        <v>45930</v>
      </c>
      <c r="Y788" s="245">
        <v>2894330</v>
      </c>
      <c r="Z788" s="190">
        <v>45931</v>
      </c>
      <c r="AA788" s="190">
        <v>45961</v>
      </c>
      <c r="AB788" s="245">
        <v>2894330</v>
      </c>
      <c r="AC788" s="190">
        <v>45962</v>
      </c>
      <c r="AD788" s="190">
        <v>45991</v>
      </c>
      <c r="AE788" s="272">
        <v>2508419</v>
      </c>
      <c r="AF788" s="190">
        <v>45992</v>
      </c>
      <c r="AG788" s="190">
        <v>46017</v>
      </c>
      <c r="BI788" s="192" t="s">
        <v>278</v>
      </c>
      <c r="BJ788" s="187" t="s">
        <v>332</v>
      </c>
      <c r="BK788" s="192" t="s">
        <v>280</v>
      </c>
      <c r="BL788" s="189">
        <v>1552</v>
      </c>
      <c r="BM788" s="190">
        <v>45853.979270833333</v>
      </c>
      <c r="BN788" s="208">
        <v>3174935420</v>
      </c>
      <c r="BO788" s="203">
        <v>3990</v>
      </c>
      <c r="BP788" s="190">
        <v>45853</v>
      </c>
      <c r="BQ788" s="204">
        <v>15629382</v>
      </c>
      <c r="CS788" s="197" t="s">
        <v>1371</v>
      </c>
      <c r="CT788" s="125">
        <v>1121948386</v>
      </c>
      <c r="CU788" s="203">
        <v>504</v>
      </c>
      <c r="CV788" s="203" t="s">
        <v>766</v>
      </c>
      <c r="CY788" s="192">
        <v>6910</v>
      </c>
      <c r="CZ788" s="192" t="s">
        <v>289</v>
      </c>
      <c r="DA788" s="201">
        <f t="shared" si="39"/>
        <v>15629382</v>
      </c>
      <c r="DB788" s="221">
        <f t="shared" si="40"/>
        <v>0</v>
      </c>
      <c r="DC788" s="201">
        <f t="shared" si="41"/>
        <v>0</v>
      </c>
      <c r="DZ788" s="310" t="s">
        <v>3604</v>
      </c>
      <c r="EA788" s="187" t="s">
        <v>281</v>
      </c>
      <c r="EB788" s="130">
        <v>17346234</v>
      </c>
      <c r="EC788" s="168">
        <v>46017</v>
      </c>
    </row>
    <row r="789" spans="1:133" x14ac:dyDescent="0.3">
      <c r="A789" s="242" t="s">
        <v>3605</v>
      </c>
      <c r="B789" s="242" t="s">
        <v>3606</v>
      </c>
      <c r="C789" s="243">
        <v>1121898024</v>
      </c>
      <c r="D789" s="242" t="s">
        <v>510</v>
      </c>
      <c r="E789" s="242" t="s">
        <v>291</v>
      </c>
      <c r="F789" s="242" t="s">
        <v>310</v>
      </c>
      <c r="G789" s="244">
        <v>45853</v>
      </c>
      <c r="H789" s="245">
        <v>14954038</v>
      </c>
      <c r="I789" s="242" t="s">
        <v>1187</v>
      </c>
      <c r="J789" s="244">
        <v>45853</v>
      </c>
      <c r="K789" s="244">
        <v>46010</v>
      </c>
      <c r="L789" s="242" t="s">
        <v>288</v>
      </c>
      <c r="M789" s="242" t="s">
        <v>288</v>
      </c>
      <c r="N789" s="242" t="s">
        <v>288</v>
      </c>
      <c r="O789" s="209">
        <v>6</v>
      </c>
      <c r="P789" s="245">
        <v>1543643</v>
      </c>
      <c r="Q789" s="200">
        <v>45853</v>
      </c>
      <c r="R789" s="190">
        <v>45869</v>
      </c>
      <c r="S789" s="245">
        <v>2894330</v>
      </c>
      <c r="T789" s="190">
        <v>45870</v>
      </c>
      <c r="U789" s="190">
        <v>45900</v>
      </c>
      <c r="V789" s="245">
        <v>2894330</v>
      </c>
      <c r="W789" s="190">
        <v>45901</v>
      </c>
      <c r="X789" s="190">
        <v>45930</v>
      </c>
      <c r="Y789" s="245">
        <v>675344</v>
      </c>
      <c r="Z789" s="190">
        <v>45931</v>
      </c>
      <c r="AA789" s="190">
        <v>45937</v>
      </c>
      <c r="AB789" s="245"/>
      <c r="AC789" s="190">
        <v>45962</v>
      </c>
      <c r="AD789" s="190">
        <v>45991</v>
      </c>
      <c r="AE789" s="272"/>
      <c r="AF789" s="190">
        <v>45992</v>
      </c>
      <c r="AG789" s="190">
        <v>46010</v>
      </c>
      <c r="BI789" s="192" t="s">
        <v>278</v>
      </c>
      <c r="BJ789" s="187" t="s">
        <v>332</v>
      </c>
      <c r="BK789" s="192" t="s">
        <v>280</v>
      </c>
      <c r="BL789" s="189">
        <v>1552</v>
      </c>
      <c r="BM789" s="190">
        <v>45853.979270833333</v>
      </c>
      <c r="BN789" s="208">
        <v>3174935420</v>
      </c>
      <c r="BO789" s="203">
        <v>3968</v>
      </c>
      <c r="BP789" s="190">
        <v>45853</v>
      </c>
      <c r="BQ789" s="204">
        <v>14954038</v>
      </c>
      <c r="CS789" s="197" t="s">
        <v>1214</v>
      </c>
      <c r="CT789" s="125">
        <v>1121898024</v>
      </c>
      <c r="CU789" s="203">
        <v>504</v>
      </c>
      <c r="CV789" s="203" t="s">
        <v>766</v>
      </c>
      <c r="CY789" s="186">
        <v>6910</v>
      </c>
      <c r="CZ789" s="186" t="s">
        <v>289</v>
      </c>
      <c r="DA789" s="201">
        <f t="shared" si="39"/>
        <v>8007647</v>
      </c>
      <c r="DB789" s="221">
        <f t="shared" si="40"/>
        <v>6946391</v>
      </c>
      <c r="DC789" s="201">
        <f t="shared" si="41"/>
        <v>6946391</v>
      </c>
      <c r="DZ789" s="310" t="s">
        <v>3607</v>
      </c>
      <c r="EA789" s="187" t="s">
        <v>281</v>
      </c>
      <c r="EB789" s="130">
        <v>17346234</v>
      </c>
      <c r="EC789" s="168">
        <v>45937</v>
      </c>
    </row>
    <row r="790" spans="1:133" x14ac:dyDescent="0.3">
      <c r="A790" s="242" t="s">
        <v>3608</v>
      </c>
      <c r="B790" s="242" t="s">
        <v>3609</v>
      </c>
      <c r="C790" s="243">
        <v>1121819878</v>
      </c>
      <c r="D790" s="242" t="s">
        <v>3121</v>
      </c>
      <c r="E790" s="242" t="s">
        <v>291</v>
      </c>
      <c r="F790" s="242" t="s">
        <v>310</v>
      </c>
      <c r="G790" s="244">
        <v>45853</v>
      </c>
      <c r="H790" s="245">
        <v>14954038</v>
      </c>
      <c r="I790" s="242" t="s">
        <v>1187</v>
      </c>
      <c r="J790" s="244">
        <v>45853</v>
      </c>
      <c r="K790" s="244">
        <v>46010</v>
      </c>
      <c r="L790" s="242" t="s">
        <v>288</v>
      </c>
      <c r="M790" s="242" t="s">
        <v>288</v>
      </c>
      <c r="N790" s="242" t="s">
        <v>288</v>
      </c>
      <c r="O790" s="209">
        <v>6</v>
      </c>
      <c r="P790" s="245">
        <v>1543643</v>
      </c>
      <c r="Q790" s="200">
        <v>45853</v>
      </c>
      <c r="R790" s="190">
        <v>45869</v>
      </c>
      <c r="S790" s="245">
        <v>2411942</v>
      </c>
      <c r="T790" s="190">
        <v>45870</v>
      </c>
      <c r="U790" s="190">
        <v>45894</v>
      </c>
      <c r="V790" s="245"/>
      <c r="W790" s="190">
        <v>45901</v>
      </c>
      <c r="X790" s="190">
        <v>45930</v>
      </c>
      <c r="Y790" s="245"/>
      <c r="Z790" s="190">
        <v>45931</v>
      </c>
      <c r="AA790" s="190">
        <v>45961</v>
      </c>
      <c r="AB790" s="245"/>
      <c r="AC790" s="190">
        <v>45962</v>
      </c>
      <c r="AD790" s="190">
        <v>45991</v>
      </c>
      <c r="AE790" s="272"/>
      <c r="AF790" s="190">
        <v>45992</v>
      </c>
      <c r="AG790" s="190">
        <v>46010</v>
      </c>
      <c r="BI790" s="192" t="s">
        <v>278</v>
      </c>
      <c r="BJ790" s="187" t="s">
        <v>332</v>
      </c>
      <c r="BK790" s="192" t="s">
        <v>280</v>
      </c>
      <c r="BL790" s="189">
        <v>1552</v>
      </c>
      <c r="BM790" s="190">
        <v>45853.979270833333</v>
      </c>
      <c r="BN790" s="208">
        <v>3174935420</v>
      </c>
      <c r="BO790" s="203">
        <v>3925</v>
      </c>
      <c r="BP790" s="190">
        <v>45853</v>
      </c>
      <c r="BQ790" s="204">
        <v>14954038</v>
      </c>
      <c r="CS790" s="213" t="s">
        <v>3122</v>
      </c>
      <c r="CT790" s="198">
        <v>1121819878</v>
      </c>
      <c r="CU790" s="203">
        <v>504</v>
      </c>
      <c r="CV790" s="203" t="s">
        <v>766</v>
      </c>
      <c r="CY790" s="192">
        <v>6910</v>
      </c>
      <c r="CZ790" s="192" t="s">
        <v>289</v>
      </c>
      <c r="DA790" s="201">
        <f t="shared" si="39"/>
        <v>3955585</v>
      </c>
      <c r="DB790" s="221">
        <f t="shared" si="40"/>
        <v>10998453</v>
      </c>
      <c r="DC790" s="201">
        <f t="shared" si="41"/>
        <v>10998453</v>
      </c>
      <c r="DZ790" s="310" t="s">
        <v>3610</v>
      </c>
      <c r="EA790" s="187" t="s">
        <v>281</v>
      </c>
      <c r="EB790" s="130">
        <v>17346234</v>
      </c>
      <c r="EC790" s="168">
        <v>45894</v>
      </c>
    </row>
    <row r="791" spans="1:133" x14ac:dyDescent="0.3">
      <c r="A791" s="241"/>
      <c r="B791" s="242" t="s">
        <v>3611</v>
      </c>
      <c r="C791" s="243">
        <v>1120352344</v>
      </c>
      <c r="D791" s="242" t="s">
        <v>508</v>
      </c>
      <c r="E791" s="242" t="s">
        <v>292</v>
      </c>
      <c r="F791" s="242" t="s">
        <v>509</v>
      </c>
      <c r="G791" s="244">
        <v>45853</v>
      </c>
      <c r="H791" s="245">
        <v>8567504</v>
      </c>
      <c r="I791" s="242" t="s">
        <v>1198</v>
      </c>
      <c r="J791" s="244">
        <v>45853</v>
      </c>
      <c r="K791" s="244">
        <v>46020</v>
      </c>
      <c r="L791" s="242" t="s">
        <v>288</v>
      </c>
      <c r="M791" s="242" t="s">
        <v>288</v>
      </c>
      <c r="N791" s="242" t="s">
        <v>288</v>
      </c>
      <c r="O791" s="209">
        <v>6</v>
      </c>
      <c r="P791" s="245">
        <v>830788</v>
      </c>
      <c r="Q791" s="200">
        <v>45853</v>
      </c>
      <c r="R791" s="190">
        <v>45869</v>
      </c>
      <c r="S791" s="245">
        <v>1557728</v>
      </c>
      <c r="T791" s="190">
        <v>45870</v>
      </c>
      <c r="U791" s="190">
        <v>45900</v>
      </c>
      <c r="V791" s="245">
        <v>1557728</v>
      </c>
      <c r="W791" s="190">
        <v>45901</v>
      </c>
      <c r="X791" s="190">
        <v>45930</v>
      </c>
      <c r="Y791" s="245">
        <v>1557728</v>
      </c>
      <c r="Z791" s="190">
        <v>45931</v>
      </c>
      <c r="AA791" s="190">
        <v>45961</v>
      </c>
      <c r="AB791" s="245">
        <v>1557728</v>
      </c>
      <c r="AC791" s="190">
        <v>45962</v>
      </c>
      <c r="AD791" s="190">
        <v>45991</v>
      </c>
      <c r="AE791" s="272">
        <v>1505804</v>
      </c>
      <c r="AF791" s="190">
        <v>45992</v>
      </c>
      <c r="AG791" s="190">
        <v>46020</v>
      </c>
      <c r="BI791" s="192" t="s">
        <v>278</v>
      </c>
      <c r="BJ791" s="187" t="s">
        <v>332</v>
      </c>
      <c r="BK791" s="192" t="s">
        <v>280</v>
      </c>
      <c r="BL791" s="189">
        <v>1552</v>
      </c>
      <c r="BM791" s="190">
        <v>45853.979270833333</v>
      </c>
      <c r="BN791" s="208">
        <v>3174935420</v>
      </c>
      <c r="BO791" s="203">
        <v>3918</v>
      </c>
      <c r="BP791" s="190">
        <v>45853</v>
      </c>
      <c r="BQ791" s="204">
        <v>8567504</v>
      </c>
      <c r="CS791" s="197" t="s">
        <v>725</v>
      </c>
      <c r="CT791" s="125">
        <v>1120352344</v>
      </c>
      <c r="CU791" s="203">
        <v>504</v>
      </c>
      <c r="CV791" s="203" t="s">
        <v>766</v>
      </c>
      <c r="CY791" s="192">
        <v>7490</v>
      </c>
      <c r="CZ791" s="192" t="s">
        <v>290</v>
      </c>
      <c r="DA791" s="201">
        <f t="shared" si="39"/>
        <v>8567504</v>
      </c>
      <c r="DB791" s="221">
        <f t="shared" si="40"/>
        <v>0</v>
      </c>
      <c r="DC791" s="201">
        <f t="shared" si="41"/>
        <v>0</v>
      </c>
      <c r="DZ791" s="310" t="s">
        <v>3612</v>
      </c>
      <c r="EA791" s="187" t="s">
        <v>281</v>
      </c>
      <c r="EB791" s="130">
        <v>17346234</v>
      </c>
      <c r="EC791" s="168">
        <v>46020</v>
      </c>
    </row>
    <row r="792" spans="1:133" x14ac:dyDescent="0.3">
      <c r="A792" s="242"/>
      <c r="B792" s="242" t="s">
        <v>3613</v>
      </c>
      <c r="C792" s="243">
        <v>1006794349</v>
      </c>
      <c r="D792" s="242" t="s">
        <v>1146</v>
      </c>
      <c r="E792" s="242" t="s">
        <v>292</v>
      </c>
      <c r="F792" s="242" t="s">
        <v>392</v>
      </c>
      <c r="G792" s="244">
        <v>45853</v>
      </c>
      <c r="H792" s="245">
        <v>11875444</v>
      </c>
      <c r="I792" s="242" t="s">
        <v>1187</v>
      </c>
      <c r="J792" s="244">
        <v>45853</v>
      </c>
      <c r="K792" s="244">
        <v>46010</v>
      </c>
      <c r="L792" s="242" t="s">
        <v>288</v>
      </c>
      <c r="M792" s="242" t="s">
        <v>288</v>
      </c>
      <c r="N792" s="242" t="s">
        <v>288</v>
      </c>
      <c r="O792" s="209">
        <v>6</v>
      </c>
      <c r="P792" s="245">
        <v>1225852</v>
      </c>
      <c r="Q792" s="200">
        <v>45853</v>
      </c>
      <c r="R792" s="190">
        <v>45869</v>
      </c>
      <c r="S792" s="245">
        <v>2298473</v>
      </c>
      <c r="T792" s="190">
        <v>45870</v>
      </c>
      <c r="U792" s="190">
        <v>45900</v>
      </c>
      <c r="V792" s="245">
        <v>2298473</v>
      </c>
      <c r="W792" s="190">
        <v>45901</v>
      </c>
      <c r="X792" s="190">
        <v>45930</v>
      </c>
      <c r="Y792" s="245">
        <v>2298473</v>
      </c>
      <c r="Z792" s="190">
        <v>45931</v>
      </c>
      <c r="AA792" s="190">
        <v>45961</v>
      </c>
      <c r="AB792" s="245">
        <v>2298473</v>
      </c>
      <c r="AC792" s="190">
        <v>45962</v>
      </c>
      <c r="AD792" s="190">
        <v>45991</v>
      </c>
      <c r="AE792" s="272">
        <v>1455700</v>
      </c>
      <c r="AF792" s="190">
        <v>45992</v>
      </c>
      <c r="AG792" s="190">
        <v>46010</v>
      </c>
      <c r="BI792" s="192" t="s">
        <v>278</v>
      </c>
      <c r="BJ792" s="187" t="s">
        <v>332</v>
      </c>
      <c r="BK792" s="192" t="s">
        <v>280</v>
      </c>
      <c r="BL792" s="189">
        <v>1552</v>
      </c>
      <c r="BM792" s="190">
        <v>45853.979270833333</v>
      </c>
      <c r="BN792" s="208">
        <v>3174935420</v>
      </c>
      <c r="BO792" s="203">
        <v>3891</v>
      </c>
      <c r="BP792" s="190">
        <v>45853</v>
      </c>
      <c r="BQ792" s="204">
        <v>11875444</v>
      </c>
      <c r="CS792" s="213" t="s">
        <v>1147</v>
      </c>
      <c r="CT792" s="198">
        <v>1006794349</v>
      </c>
      <c r="CU792" s="203">
        <v>504</v>
      </c>
      <c r="CV792" s="203" t="s">
        <v>767</v>
      </c>
      <c r="CY792" s="192">
        <v>8299</v>
      </c>
      <c r="CZ792" s="192" t="s">
        <v>290</v>
      </c>
      <c r="DA792" s="201">
        <f t="shared" si="39"/>
        <v>11875444</v>
      </c>
      <c r="DB792" s="221">
        <f t="shared" si="40"/>
        <v>0</v>
      </c>
      <c r="DC792" s="201">
        <f t="shared" si="41"/>
        <v>0</v>
      </c>
      <c r="DZ792" s="310" t="s">
        <v>3614</v>
      </c>
      <c r="EA792" s="187" t="s">
        <v>1078</v>
      </c>
      <c r="EB792" s="130">
        <v>17346234</v>
      </c>
      <c r="EC792" s="168">
        <v>46010</v>
      </c>
    </row>
    <row r="793" spans="1:133" x14ac:dyDescent="0.3">
      <c r="A793" s="349"/>
      <c r="B793" s="242" t="s">
        <v>3615</v>
      </c>
      <c r="C793" s="243">
        <v>40218615</v>
      </c>
      <c r="D793" s="247" t="s">
        <v>388</v>
      </c>
      <c r="E793" s="242" t="s">
        <v>291</v>
      </c>
      <c r="F793" s="242" t="s">
        <v>389</v>
      </c>
      <c r="G793" s="244">
        <v>45853</v>
      </c>
      <c r="H793" s="245">
        <v>21565077</v>
      </c>
      <c r="I793" s="242" t="s">
        <v>1198</v>
      </c>
      <c r="J793" s="244">
        <v>45853</v>
      </c>
      <c r="K793" s="244">
        <v>46020</v>
      </c>
      <c r="L793" s="242" t="s">
        <v>288</v>
      </c>
      <c r="M793" s="242" t="s">
        <v>288</v>
      </c>
      <c r="N793" s="242" t="s">
        <v>288</v>
      </c>
      <c r="O793" s="209">
        <v>6</v>
      </c>
      <c r="P793" s="245">
        <v>2091159</v>
      </c>
      <c r="Q793" s="200">
        <v>45853</v>
      </c>
      <c r="R793" s="190">
        <v>45869</v>
      </c>
      <c r="S793" s="245">
        <v>3920923</v>
      </c>
      <c r="T793" s="190">
        <v>45870</v>
      </c>
      <c r="U793" s="190">
        <v>45900</v>
      </c>
      <c r="V793" s="245">
        <v>3920923</v>
      </c>
      <c r="W793" s="190">
        <v>45901</v>
      </c>
      <c r="X793" s="190">
        <v>45930</v>
      </c>
      <c r="Y793" s="245">
        <v>3920923</v>
      </c>
      <c r="Z793" s="190">
        <v>45931</v>
      </c>
      <c r="AA793" s="190">
        <v>45961</v>
      </c>
      <c r="AB793" s="245">
        <v>3920923</v>
      </c>
      <c r="AC793" s="190">
        <v>45962</v>
      </c>
      <c r="AD793" s="190">
        <v>45991</v>
      </c>
      <c r="AE793" s="272">
        <v>3790226</v>
      </c>
      <c r="AF793" s="190">
        <v>45992</v>
      </c>
      <c r="AG793" s="190">
        <v>46020</v>
      </c>
      <c r="BI793" s="192" t="s">
        <v>278</v>
      </c>
      <c r="BJ793" s="187" t="s">
        <v>332</v>
      </c>
      <c r="BK793" s="192" t="s">
        <v>280</v>
      </c>
      <c r="BL793" s="189">
        <v>1552</v>
      </c>
      <c r="BM793" s="190">
        <v>45853.979270833333</v>
      </c>
      <c r="BN793" s="208">
        <v>3174935420</v>
      </c>
      <c r="BO793" s="203">
        <v>3831</v>
      </c>
      <c r="BP793" s="190">
        <v>45853</v>
      </c>
      <c r="BQ793" s="204">
        <v>21565077</v>
      </c>
      <c r="CS793" s="197" t="s">
        <v>3616</v>
      </c>
      <c r="CT793" s="199">
        <v>40218615</v>
      </c>
      <c r="CU793" s="203">
        <v>504</v>
      </c>
      <c r="CV793" s="203" t="s">
        <v>767</v>
      </c>
      <c r="CY793" s="192">
        <v>8299</v>
      </c>
      <c r="CZ793" s="192" t="s">
        <v>290</v>
      </c>
      <c r="DA793" s="201">
        <f t="shared" si="39"/>
        <v>21565077</v>
      </c>
      <c r="DB793" s="221">
        <f t="shared" si="40"/>
        <v>0</v>
      </c>
      <c r="DC793" s="201">
        <f t="shared" si="41"/>
        <v>0</v>
      </c>
      <c r="DZ793" s="310" t="s">
        <v>3617</v>
      </c>
      <c r="EA793" s="231" t="s">
        <v>1078</v>
      </c>
      <c r="EB793" s="130">
        <v>17346234</v>
      </c>
      <c r="EC793" s="168">
        <v>46020</v>
      </c>
    </row>
    <row r="794" spans="1:133" x14ac:dyDescent="0.3">
      <c r="A794" s="349"/>
      <c r="B794" s="242" t="s">
        <v>3618</v>
      </c>
      <c r="C794" s="248">
        <v>40447397</v>
      </c>
      <c r="D794" s="247" t="s">
        <v>390</v>
      </c>
      <c r="E794" s="242" t="s">
        <v>291</v>
      </c>
      <c r="F794" s="242" t="s">
        <v>389</v>
      </c>
      <c r="G794" s="244">
        <v>45853</v>
      </c>
      <c r="H794" s="245">
        <v>21565077</v>
      </c>
      <c r="I794" s="242" t="s">
        <v>1198</v>
      </c>
      <c r="J794" s="244">
        <v>45853</v>
      </c>
      <c r="K794" s="244">
        <v>46020</v>
      </c>
      <c r="L794" s="242" t="s">
        <v>288</v>
      </c>
      <c r="M794" s="242" t="s">
        <v>288</v>
      </c>
      <c r="N794" s="242" t="s">
        <v>288</v>
      </c>
      <c r="O794" s="209">
        <v>6</v>
      </c>
      <c r="P794" s="245">
        <v>2091159</v>
      </c>
      <c r="Q794" s="200">
        <v>45853</v>
      </c>
      <c r="R794" s="190">
        <v>45869</v>
      </c>
      <c r="S794" s="245">
        <v>3920923</v>
      </c>
      <c r="T794" s="190">
        <v>45870</v>
      </c>
      <c r="U794" s="190">
        <v>45900</v>
      </c>
      <c r="V794" s="245">
        <v>3920923</v>
      </c>
      <c r="W794" s="190">
        <v>45901</v>
      </c>
      <c r="X794" s="190">
        <v>45930</v>
      </c>
      <c r="Y794" s="245">
        <v>3920923</v>
      </c>
      <c r="Z794" s="190">
        <v>45931</v>
      </c>
      <c r="AA794" s="190">
        <v>45961</v>
      </c>
      <c r="AB794" s="245">
        <v>3920923</v>
      </c>
      <c r="AC794" s="190">
        <v>45962</v>
      </c>
      <c r="AD794" s="190">
        <v>45991</v>
      </c>
      <c r="AE794" s="272">
        <v>3790226</v>
      </c>
      <c r="AF794" s="190">
        <v>45992</v>
      </c>
      <c r="AG794" s="190">
        <v>46020</v>
      </c>
      <c r="BI794" s="192" t="s">
        <v>278</v>
      </c>
      <c r="BJ794" s="187" t="s">
        <v>332</v>
      </c>
      <c r="BK794" s="192" t="s">
        <v>280</v>
      </c>
      <c r="BL794" s="189">
        <v>1552</v>
      </c>
      <c r="BM794" s="190">
        <v>45853.979270833333</v>
      </c>
      <c r="BN794" s="208">
        <v>3174935420</v>
      </c>
      <c r="BO794" s="203">
        <v>3859</v>
      </c>
      <c r="BP794" s="190">
        <v>45853</v>
      </c>
      <c r="BQ794" s="204">
        <v>21565077</v>
      </c>
      <c r="CS794" s="197" t="s">
        <v>1365</v>
      </c>
      <c r="CT794" s="126">
        <v>40447397</v>
      </c>
      <c r="CU794" s="203">
        <v>504</v>
      </c>
      <c r="CV794" s="203" t="s">
        <v>767</v>
      </c>
      <c r="CY794" s="192">
        <v>8299</v>
      </c>
      <c r="CZ794" s="192" t="s">
        <v>290</v>
      </c>
      <c r="DA794" s="201">
        <f t="shared" si="39"/>
        <v>21565077</v>
      </c>
      <c r="DB794" s="221">
        <f t="shared" si="40"/>
        <v>0</v>
      </c>
      <c r="DC794" s="201">
        <f t="shared" si="41"/>
        <v>0</v>
      </c>
      <c r="DZ794" s="310" t="s">
        <v>3619</v>
      </c>
      <c r="EA794" s="231" t="s">
        <v>1078</v>
      </c>
      <c r="EB794" s="130">
        <v>17346234</v>
      </c>
      <c r="EC794" s="168">
        <v>46020</v>
      </c>
    </row>
    <row r="795" spans="1:133" x14ac:dyDescent="0.3">
      <c r="A795" s="242"/>
      <c r="B795" s="242" t="s">
        <v>3620</v>
      </c>
      <c r="C795" s="243">
        <v>1121845390</v>
      </c>
      <c r="D795" s="242" t="s">
        <v>391</v>
      </c>
      <c r="E795" s="242" t="s">
        <v>292</v>
      </c>
      <c r="F795" s="242" t="s">
        <v>392</v>
      </c>
      <c r="G795" s="244">
        <v>45853</v>
      </c>
      <c r="H795" s="245">
        <v>14128840</v>
      </c>
      <c r="I795" s="242" t="s">
        <v>1198</v>
      </c>
      <c r="J795" s="244">
        <v>45853</v>
      </c>
      <c r="K795" s="244">
        <v>46020</v>
      </c>
      <c r="L795" s="242" t="s">
        <v>288</v>
      </c>
      <c r="M795" s="242" t="s">
        <v>288</v>
      </c>
      <c r="N795" s="242" t="s">
        <v>288</v>
      </c>
      <c r="O795" s="209">
        <v>6</v>
      </c>
      <c r="P795" s="245">
        <v>1370069</v>
      </c>
      <c r="Q795" s="200">
        <v>45853</v>
      </c>
      <c r="R795" s="190">
        <v>45869</v>
      </c>
      <c r="S795" s="245">
        <v>2568880</v>
      </c>
      <c r="T795" s="190">
        <v>45870</v>
      </c>
      <c r="U795" s="190">
        <v>45900</v>
      </c>
      <c r="V795" s="245">
        <v>2568880</v>
      </c>
      <c r="W795" s="190">
        <v>45901</v>
      </c>
      <c r="X795" s="190">
        <v>45930</v>
      </c>
      <c r="Y795" s="245">
        <v>2568880</v>
      </c>
      <c r="Z795" s="190">
        <v>45931</v>
      </c>
      <c r="AA795" s="190">
        <v>45961</v>
      </c>
      <c r="AB795" s="245">
        <v>2568880</v>
      </c>
      <c r="AC795" s="190">
        <v>45962</v>
      </c>
      <c r="AD795" s="190">
        <v>45991</v>
      </c>
      <c r="AE795" s="272">
        <v>2483251</v>
      </c>
      <c r="AF795" s="190">
        <v>45992</v>
      </c>
      <c r="AG795" s="190">
        <v>46020</v>
      </c>
      <c r="BI795" s="192" t="s">
        <v>278</v>
      </c>
      <c r="BJ795" s="187" t="s">
        <v>332</v>
      </c>
      <c r="BK795" s="192" t="s">
        <v>280</v>
      </c>
      <c r="BL795" s="189">
        <v>1552</v>
      </c>
      <c r="BM795" s="190">
        <v>45853.979270833333</v>
      </c>
      <c r="BN795" s="208">
        <v>3174935420</v>
      </c>
      <c r="BO795" s="203">
        <v>3941</v>
      </c>
      <c r="BP795" s="190">
        <v>45853</v>
      </c>
      <c r="BQ795" s="204">
        <v>14128840</v>
      </c>
      <c r="CS795" s="197" t="s">
        <v>1771</v>
      </c>
      <c r="CT795" s="125">
        <v>1121845390.4000001</v>
      </c>
      <c r="CU795" s="203">
        <v>504</v>
      </c>
      <c r="CV795" s="203" t="s">
        <v>767</v>
      </c>
      <c r="CY795" s="192">
        <v>9609</v>
      </c>
      <c r="CZ795" s="192" t="s">
        <v>290</v>
      </c>
      <c r="DA795" s="201">
        <f t="shared" si="39"/>
        <v>14128840</v>
      </c>
      <c r="DB795" s="221">
        <f t="shared" si="40"/>
        <v>0</v>
      </c>
      <c r="DC795" s="201">
        <f t="shared" si="41"/>
        <v>0</v>
      </c>
      <c r="DZ795" s="310" t="s">
        <v>3621</v>
      </c>
      <c r="EA795" s="231" t="s">
        <v>1078</v>
      </c>
      <c r="EB795" s="130">
        <v>17346234</v>
      </c>
      <c r="EC795" s="168">
        <v>46020</v>
      </c>
    </row>
    <row r="796" spans="1:133" x14ac:dyDescent="0.3">
      <c r="A796" s="241"/>
      <c r="B796" s="242" t="s">
        <v>3622</v>
      </c>
      <c r="C796" s="243">
        <v>40445474</v>
      </c>
      <c r="D796" s="242" t="s">
        <v>393</v>
      </c>
      <c r="E796" s="242" t="s">
        <v>291</v>
      </c>
      <c r="F796" s="242" t="s">
        <v>394</v>
      </c>
      <c r="G796" s="244">
        <v>45853</v>
      </c>
      <c r="H796" s="245">
        <v>28629497</v>
      </c>
      <c r="I796" s="242" t="s">
        <v>1198</v>
      </c>
      <c r="J796" s="244">
        <v>45853</v>
      </c>
      <c r="K796" s="244">
        <v>46020</v>
      </c>
      <c r="L796" s="242" t="s">
        <v>288</v>
      </c>
      <c r="M796" s="242" t="s">
        <v>288</v>
      </c>
      <c r="N796" s="242" t="s">
        <v>288</v>
      </c>
      <c r="O796" s="209">
        <v>6</v>
      </c>
      <c r="P796" s="245">
        <v>2776194</v>
      </c>
      <c r="Q796" s="200">
        <v>45853</v>
      </c>
      <c r="R796" s="190">
        <v>45869</v>
      </c>
      <c r="S796" s="245">
        <v>5205363</v>
      </c>
      <c r="T796" s="190">
        <v>45870</v>
      </c>
      <c r="U796" s="190">
        <v>45900</v>
      </c>
      <c r="V796" s="245">
        <v>5205363</v>
      </c>
      <c r="W796" s="190">
        <v>45901</v>
      </c>
      <c r="X796" s="190">
        <v>45930</v>
      </c>
      <c r="Y796" s="245">
        <v>5205363</v>
      </c>
      <c r="Z796" s="190">
        <v>45931</v>
      </c>
      <c r="AA796" s="190">
        <v>45961</v>
      </c>
      <c r="AB796" s="245">
        <v>5205363</v>
      </c>
      <c r="AC796" s="190">
        <v>45962</v>
      </c>
      <c r="AD796" s="190">
        <v>45991</v>
      </c>
      <c r="AE796" s="272">
        <v>5031851</v>
      </c>
      <c r="AF796" s="190">
        <v>45992</v>
      </c>
      <c r="AG796" s="190">
        <v>46020</v>
      </c>
      <c r="BI796" s="192" t="s">
        <v>278</v>
      </c>
      <c r="BJ796" s="187" t="s">
        <v>332</v>
      </c>
      <c r="BK796" s="192" t="s">
        <v>280</v>
      </c>
      <c r="BL796" s="189">
        <v>1552</v>
      </c>
      <c r="BM796" s="190">
        <v>45853.979270833333</v>
      </c>
      <c r="BN796" s="208">
        <v>3174935420</v>
      </c>
      <c r="BO796" s="203">
        <v>3857</v>
      </c>
      <c r="BP796" s="190">
        <v>45853</v>
      </c>
      <c r="BQ796" s="204">
        <v>28629497</v>
      </c>
      <c r="CS796" s="197" t="s">
        <v>1366</v>
      </c>
      <c r="CT796" s="196">
        <v>40445474.299999997</v>
      </c>
      <c r="CU796" s="203">
        <v>504</v>
      </c>
      <c r="CV796" s="203" t="s">
        <v>767</v>
      </c>
      <c r="CY796" s="192">
        <v>7110</v>
      </c>
      <c r="CZ796" s="192" t="s">
        <v>289</v>
      </c>
      <c r="DA796" s="201">
        <f t="shared" si="39"/>
        <v>28629497</v>
      </c>
      <c r="DB796" s="221">
        <f t="shared" si="40"/>
        <v>0</v>
      </c>
      <c r="DC796" s="201">
        <f t="shared" si="41"/>
        <v>0</v>
      </c>
      <c r="DZ796" s="310" t="s">
        <v>3623</v>
      </c>
      <c r="EA796" s="231" t="s">
        <v>1078</v>
      </c>
      <c r="EB796" s="130">
        <v>17346234</v>
      </c>
      <c r="EC796" s="168">
        <v>46020</v>
      </c>
    </row>
    <row r="797" spans="1:133" x14ac:dyDescent="0.3">
      <c r="A797" s="242"/>
      <c r="B797" s="242" t="s">
        <v>3624</v>
      </c>
      <c r="C797" s="243">
        <v>1121880108</v>
      </c>
      <c r="D797" s="242" t="s">
        <v>395</v>
      </c>
      <c r="E797" s="242" t="s">
        <v>292</v>
      </c>
      <c r="F797" s="242" t="s">
        <v>396</v>
      </c>
      <c r="G797" s="244">
        <v>45853</v>
      </c>
      <c r="H797" s="245">
        <v>13272547</v>
      </c>
      <c r="I797" s="242" t="s">
        <v>1187</v>
      </c>
      <c r="J797" s="244">
        <v>45853</v>
      </c>
      <c r="K797" s="244">
        <v>46010</v>
      </c>
      <c r="L797" s="242" t="s">
        <v>288</v>
      </c>
      <c r="M797" s="242" t="s">
        <v>288</v>
      </c>
      <c r="N797" s="242" t="s">
        <v>288</v>
      </c>
      <c r="O797" s="209">
        <v>6</v>
      </c>
      <c r="P797" s="245">
        <v>1370069</v>
      </c>
      <c r="Q797" s="200">
        <v>45853</v>
      </c>
      <c r="R797" s="190">
        <v>45869</v>
      </c>
      <c r="S797" s="245">
        <v>2568880</v>
      </c>
      <c r="T797" s="190">
        <v>45870</v>
      </c>
      <c r="U797" s="190">
        <v>45900</v>
      </c>
      <c r="V797" s="245">
        <v>2568880</v>
      </c>
      <c r="W797" s="190">
        <v>45901</v>
      </c>
      <c r="X797" s="190">
        <v>45930</v>
      </c>
      <c r="Y797" s="245">
        <v>2568880</v>
      </c>
      <c r="Z797" s="190">
        <v>45931</v>
      </c>
      <c r="AA797" s="190">
        <v>45961</v>
      </c>
      <c r="AB797" s="245">
        <v>2568880</v>
      </c>
      <c r="AC797" s="190">
        <v>45962</v>
      </c>
      <c r="AD797" s="190">
        <v>45991</v>
      </c>
      <c r="AE797" s="272">
        <v>1626958</v>
      </c>
      <c r="AF797" s="190">
        <v>45992</v>
      </c>
      <c r="AG797" s="190">
        <v>46010</v>
      </c>
      <c r="BI797" s="192" t="s">
        <v>278</v>
      </c>
      <c r="BJ797" s="187" t="s">
        <v>332</v>
      </c>
      <c r="BK797" s="192" t="s">
        <v>280</v>
      </c>
      <c r="BL797" s="189">
        <v>1552</v>
      </c>
      <c r="BM797" s="190">
        <v>45853.979270833333</v>
      </c>
      <c r="BN797" s="208">
        <v>3174935420</v>
      </c>
      <c r="BO797" s="203">
        <v>3958</v>
      </c>
      <c r="BP797" s="190">
        <v>45853</v>
      </c>
      <c r="BQ797" s="204">
        <v>13272547</v>
      </c>
      <c r="CS797" s="197" t="s">
        <v>3625</v>
      </c>
      <c r="CT797" s="125">
        <v>1121880108</v>
      </c>
      <c r="CU797" s="203">
        <v>504</v>
      </c>
      <c r="CV797" s="203" t="s">
        <v>767</v>
      </c>
      <c r="CY797" s="192">
        <v>8299</v>
      </c>
      <c r="CZ797" s="192" t="s">
        <v>290</v>
      </c>
      <c r="DA797" s="201">
        <f t="shared" si="39"/>
        <v>13272547</v>
      </c>
      <c r="DB797" s="221">
        <f t="shared" si="40"/>
        <v>0</v>
      </c>
      <c r="DC797" s="201">
        <f t="shared" si="41"/>
        <v>0</v>
      </c>
      <c r="DZ797" s="310" t="s">
        <v>3626</v>
      </c>
      <c r="EA797" s="231" t="s">
        <v>1078</v>
      </c>
      <c r="EB797" s="130">
        <v>17346234</v>
      </c>
      <c r="EC797" s="168">
        <v>46010</v>
      </c>
    </row>
    <row r="798" spans="1:133" x14ac:dyDescent="0.3">
      <c r="A798" s="242"/>
      <c r="B798" s="242" t="s">
        <v>3627</v>
      </c>
      <c r="C798" s="243">
        <v>1121840543</v>
      </c>
      <c r="D798" s="242" t="s">
        <v>511</v>
      </c>
      <c r="E798" s="242" t="s">
        <v>291</v>
      </c>
      <c r="F798" s="242" t="s">
        <v>512</v>
      </c>
      <c r="G798" s="244">
        <v>45853</v>
      </c>
      <c r="H798" s="245">
        <v>14954038</v>
      </c>
      <c r="I798" s="242" t="s">
        <v>1187</v>
      </c>
      <c r="J798" s="244">
        <v>45853</v>
      </c>
      <c r="K798" s="244">
        <v>46010</v>
      </c>
      <c r="L798" s="242" t="s">
        <v>288</v>
      </c>
      <c r="M798" s="242" t="s">
        <v>288</v>
      </c>
      <c r="N798" s="242" t="s">
        <v>288</v>
      </c>
      <c r="O798" s="209">
        <v>6</v>
      </c>
      <c r="P798" s="245">
        <v>1543643</v>
      </c>
      <c r="Q798" s="200">
        <v>45853</v>
      </c>
      <c r="R798" s="190">
        <v>45869</v>
      </c>
      <c r="S798" s="245">
        <v>2894330</v>
      </c>
      <c r="T798" s="190">
        <v>45870</v>
      </c>
      <c r="U798" s="190">
        <v>45900</v>
      </c>
      <c r="V798" s="245">
        <v>2894330</v>
      </c>
      <c r="W798" s="190">
        <v>45901</v>
      </c>
      <c r="X798" s="190">
        <v>45930</v>
      </c>
      <c r="Y798" s="245">
        <v>2894330</v>
      </c>
      <c r="Z798" s="190">
        <v>45931</v>
      </c>
      <c r="AA798" s="190">
        <v>45961</v>
      </c>
      <c r="AB798" s="245">
        <v>2894330</v>
      </c>
      <c r="AC798" s="190">
        <v>45962</v>
      </c>
      <c r="AD798" s="190">
        <v>45991</v>
      </c>
      <c r="AE798" s="272">
        <v>1833075</v>
      </c>
      <c r="AF798" s="190">
        <v>45992</v>
      </c>
      <c r="AG798" s="190">
        <v>46010</v>
      </c>
      <c r="BI798" s="192" t="s">
        <v>278</v>
      </c>
      <c r="BJ798" s="187" t="s">
        <v>332</v>
      </c>
      <c r="BK798" s="192" t="s">
        <v>280</v>
      </c>
      <c r="BL798" s="189">
        <v>1552</v>
      </c>
      <c r="BM798" s="190">
        <v>45853.979270833333</v>
      </c>
      <c r="BN798" s="208">
        <v>3174935420</v>
      </c>
      <c r="BO798" s="203">
        <v>3938</v>
      </c>
      <c r="BP798" s="190">
        <v>45853</v>
      </c>
      <c r="BQ798" s="204">
        <v>14954038</v>
      </c>
      <c r="CS798" s="197" t="s">
        <v>1955</v>
      </c>
      <c r="CT798" s="199">
        <v>1121840543</v>
      </c>
      <c r="CU798" s="203">
        <v>504</v>
      </c>
      <c r="CV798" s="203" t="s">
        <v>767</v>
      </c>
      <c r="CY798" s="192">
        <v>8299</v>
      </c>
      <c r="CZ798" s="192" t="s">
        <v>290</v>
      </c>
      <c r="DA798" s="201">
        <f t="shared" si="39"/>
        <v>14954038</v>
      </c>
      <c r="DB798" s="221">
        <f t="shared" si="40"/>
        <v>0</v>
      </c>
      <c r="DC798" s="201">
        <f t="shared" si="41"/>
        <v>0</v>
      </c>
      <c r="DZ798" s="310" t="s">
        <v>3628</v>
      </c>
      <c r="EA798" s="231" t="s">
        <v>1078</v>
      </c>
      <c r="EB798" s="130">
        <v>17346234</v>
      </c>
      <c r="EC798" s="168">
        <v>46010</v>
      </c>
    </row>
    <row r="799" spans="1:133" x14ac:dyDescent="0.3">
      <c r="A799" s="241"/>
      <c r="B799" s="242" t="s">
        <v>3629</v>
      </c>
      <c r="C799" s="243">
        <v>40441400</v>
      </c>
      <c r="D799" s="242" t="s">
        <v>513</v>
      </c>
      <c r="E799" s="242" t="s">
        <v>292</v>
      </c>
      <c r="F799" s="242" t="s">
        <v>514</v>
      </c>
      <c r="G799" s="244">
        <v>45853</v>
      </c>
      <c r="H799" s="245">
        <v>11875444</v>
      </c>
      <c r="I799" s="242" t="s">
        <v>1187</v>
      </c>
      <c r="J799" s="244">
        <v>45853</v>
      </c>
      <c r="K799" s="244">
        <v>46010</v>
      </c>
      <c r="L799" s="242" t="s">
        <v>288</v>
      </c>
      <c r="M799" s="242" t="s">
        <v>288</v>
      </c>
      <c r="N799" s="242" t="s">
        <v>288</v>
      </c>
      <c r="O799" s="209">
        <v>6</v>
      </c>
      <c r="P799" s="245">
        <v>1225852</v>
      </c>
      <c r="Q799" s="200">
        <v>45853</v>
      </c>
      <c r="R799" s="190">
        <v>45869</v>
      </c>
      <c r="S799" s="245">
        <v>2298473</v>
      </c>
      <c r="T799" s="190">
        <v>45870</v>
      </c>
      <c r="U799" s="190">
        <v>45900</v>
      </c>
      <c r="V799" s="245">
        <v>2298473</v>
      </c>
      <c r="W799" s="190">
        <v>45901</v>
      </c>
      <c r="X799" s="190">
        <v>45930</v>
      </c>
      <c r="Y799" s="245">
        <v>2298473</v>
      </c>
      <c r="Z799" s="190">
        <v>45931</v>
      </c>
      <c r="AA799" s="190">
        <v>45961</v>
      </c>
      <c r="AB799" s="245">
        <v>2298473</v>
      </c>
      <c r="AC799" s="190">
        <v>45962</v>
      </c>
      <c r="AD799" s="190">
        <v>45991</v>
      </c>
      <c r="AE799" s="272">
        <v>1455700</v>
      </c>
      <c r="AF799" s="190">
        <v>45992</v>
      </c>
      <c r="AG799" s="190">
        <v>46010</v>
      </c>
      <c r="BI799" s="192" t="s">
        <v>278</v>
      </c>
      <c r="BJ799" s="187" t="s">
        <v>332</v>
      </c>
      <c r="BK799" s="192" t="s">
        <v>280</v>
      </c>
      <c r="BL799" s="189">
        <v>1552</v>
      </c>
      <c r="BM799" s="190">
        <v>45853.979270833333</v>
      </c>
      <c r="BN799" s="208">
        <v>3174935420</v>
      </c>
      <c r="BO799" s="203">
        <v>3852</v>
      </c>
      <c r="BP799" s="190">
        <v>45853</v>
      </c>
      <c r="BQ799" s="204">
        <v>11875444</v>
      </c>
      <c r="CS799" s="197" t="s">
        <v>3630</v>
      </c>
      <c r="CT799" s="199">
        <v>40441400</v>
      </c>
      <c r="CU799" s="203">
        <v>504</v>
      </c>
      <c r="CV799" s="203" t="s">
        <v>767</v>
      </c>
      <c r="CY799" s="192">
        <v>8211</v>
      </c>
      <c r="CZ799" s="192" t="s">
        <v>290</v>
      </c>
      <c r="DA799" s="201">
        <f t="shared" si="39"/>
        <v>11875444</v>
      </c>
      <c r="DB799" s="221">
        <f t="shared" si="40"/>
        <v>0</v>
      </c>
      <c r="DC799" s="201">
        <f t="shared" si="41"/>
        <v>0</v>
      </c>
      <c r="DZ799" s="310" t="s">
        <v>3631</v>
      </c>
      <c r="EA799" s="231" t="s">
        <v>1078</v>
      </c>
      <c r="EB799" s="130">
        <v>17346234</v>
      </c>
      <c r="EC799" s="168">
        <v>46010</v>
      </c>
    </row>
    <row r="800" spans="1:133" x14ac:dyDescent="0.3">
      <c r="A800" s="241"/>
      <c r="B800" s="242" t="s">
        <v>3632</v>
      </c>
      <c r="C800" s="243">
        <v>1121932495</v>
      </c>
      <c r="D800" s="242" t="s">
        <v>515</v>
      </c>
      <c r="E800" s="242" t="s">
        <v>291</v>
      </c>
      <c r="F800" s="242" t="s">
        <v>516</v>
      </c>
      <c r="G800" s="244">
        <v>45853</v>
      </c>
      <c r="H800" s="245">
        <v>16765327</v>
      </c>
      <c r="I800" s="242" t="s">
        <v>1187</v>
      </c>
      <c r="J800" s="244">
        <v>45853</v>
      </c>
      <c r="K800" s="244">
        <v>46010</v>
      </c>
      <c r="L800" s="242" t="s">
        <v>288</v>
      </c>
      <c r="M800" s="242" t="s">
        <v>288</v>
      </c>
      <c r="N800" s="242" t="s">
        <v>288</v>
      </c>
      <c r="O800" s="209">
        <v>6</v>
      </c>
      <c r="P800" s="245">
        <v>1730614</v>
      </c>
      <c r="Q800" s="200">
        <v>45853</v>
      </c>
      <c r="R800" s="190">
        <v>45869</v>
      </c>
      <c r="S800" s="245">
        <v>3244902</v>
      </c>
      <c r="T800" s="190">
        <v>45870</v>
      </c>
      <c r="U800" s="190">
        <v>45900</v>
      </c>
      <c r="V800" s="245">
        <v>3244902</v>
      </c>
      <c r="W800" s="190">
        <v>45901</v>
      </c>
      <c r="X800" s="190">
        <v>45930</v>
      </c>
      <c r="Y800" s="245">
        <v>3244902</v>
      </c>
      <c r="Z800" s="190">
        <v>45931</v>
      </c>
      <c r="AA800" s="190">
        <v>45961</v>
      </c>
      <c r="AB800" s="245">
        <v>3244902</v>
      </c>
      <c r="AC800" s="190">
        <v>45962</v>
      </c>
      <c r="AD800" s="190">
        <v>45991</v>
      </c>
      <c r="AE800" s="272">
        <v>2055105</v>
      </c>
      <c r="AF800" s="190">
        <v>45992</v>
      </c>
      <c r="AG800" s="190">
        <v>46010</v>
      </c>
      <c r="BI800" s="192" t="s">
        <v>278</v>
      </c>
      <c r="BJ800" s="187" t="s">
        <v>332</v>
      </c>
      <c r="BK800" s="192" t="s">
        <v>280</v>
      </c>
      <c r="BL800" s="189">
        <v>1552</v>
      </c>
      <c r="BM800" s="190">
        <v>45853.979270833333</v>
      </c>
      <c r="BN800" s="208">
        <v>3174935420</v>
      </c>
      <c r="BO800" s="203">
        <v>3978</v>
      </c>
      <c r="BP800" s="190">
        <v>45853</v>
      </c>
      <c r="BQ800" s="204">
        <v>16765327</v>
      </c>
      <c r="CS800" s="225" t="s">
        <v>1374</v>
      </c>
      <c r="CT800" s="136">
        <v>1121932495</v>
      </c>
      <c r="CU800" s="203">
        <v>504</v>
      </c>
      <c r="CV800" s="203" t="s">
        <v>767</v>
      </c>
      <c r="CY800" s="192">
        <v>8299</v>
      </c>
      <c r="CZ800" s="192" t="s">
        <v>290</v>
      </c>
      <c r="DA800" s="201">
        <f t="shared" si="39"/>
        <v>16765327</v>
      </c>
      <c r="DB800" s="221">
        <f t="shared" si="40"/>
        <v>0</v>
      </c>
      <c r="DC800" s="201">
        <f t="shared" si="41"/>
        <v>0</v>
      </c>
      <c r="DZ800" s="310" t="s">
        <v>3633</v>
      </c>
      <c r="EA800" s="231" t="s">
        <v>1078</v>
      </c>
      <c r="EB800" s="130">
        <v>17346234</v>
      </c>
      <c r="EC800" s="168">
        <v>46010</v>
      </c>
    </row>
    <row r="801" spans="1:133" x14ac:dyDescent="0.3">
      <c r="A801" s="242"/>
      <c r="B801" s="242" t="s">
        <v>3634</v>
      </c>
      <c r="C801" s="243">
        <v>21176898</v>
      </c>
      <c r="D801" s="242" t="s">
        <v>517</v>
      </c>
      <c r="E801" s="242" t="s">
        <v>291</v>
      </c>
      <c r="F801" s="247" t="s">
        <v>518</v>
      </c>
      <c r="G801" s="244">
        <v>45853</v>
      </c>
      <c r="H801" s="245">
        <v>16765327</v>
      </c>
      <c r="I801" s="242" t="s">
        <v>1187</v>
      </c>
      <c r="J801" s="244">
        <v>45853</v>
      </c>
      <c r="K801" s="244">
        <v>46010</v>
      </c>
      <c r="L801" s="242" t="s">
        <v>288</v>
      </c>
      <c r="M801" s="242" t="s">
        <v>288</v>
      </c>
      <c r="N801" s="242" t="s">
        <v>288</v>
      </c>
      <c r="O801" s="209">
        <v>6</v>
      </c>
      <c r="P801" s="245">
        <v>1730614</v>
      </c>
      <c r="Q801" s="200">
        <v>45853</v>
      </c>
      <c r="R801" s="190">
        <v>45869</v>
      </c>
      <c r="S801" s="245">
        <v>3244902</v>
      </c>
      <c r="T801" s="190">
        <v>45870</v>
      </c>
      <c r="U801" s="190">
        <v>45900</v>
      </c>
      <c r="V801" s="245">
        <v>3244902</v>
      </c>
      <c r="W801" s="190">
        <v>45901</v>
      </c>
      <c r="X801" s="190">
        <v>45930</v>
      </c>
      <c r="Y801" s="245">
        <v>3244902</v>
      </c>
      <c r="Z801" s="190">
        <v>45931</v>
      </c>
      <c r="AA801" s="190">
        <v>45961</v>
      </c>
      <c r="AB801" s="245">
        <v>3244902</v>
      </c>
      <c r="AC801" s="190">
        <v>45962</v>
      </c>
      <c r="AD801" s="190">
        <v>45991</v>
      </c>
      <c r="AE801" s="272">
        <v>2055105</v>
      </c>
      <c r="AF801" s="190">
        <v>45992</v>
      </c>
      <c r="AG801" s="190">
        <v>46010</v>
      </c>
      <c r="BI801" s="192" t="s">
        <v>278</v>
      </c>
      <c r="BJ801" s="187" t="s">
        <v>332</v>
      </c>
      <c r="BK801" s="192" t="s">
        <v>280</v>
      </c>
      <c r="BL801" s="189">
        <v>1552</v>
      </c>
      <c r="BM801" s="190">
        <v>45853.979270833333</v>
      </c>
      <c r="BN801" s="208">
        <v>3174935420</v>
      </c>
      <c r="BO801" s="203">
        <v>3817</v>
      </c>
      <c r="BP801" s="190">
        <v>45853</v>
      </c>
      <c r="BQ801" s="204">
        <v>16765327</v>
      </c>
      <c r="CS801" s="197" t="s">
        <v>3635</v>
      </c>
      <c r="CT801" s="198">
        <v>21176898.899999999</v>
      </c>
      <c r="CU801" s="203">
        <v>504</v>
      </c>
      <c r="CV801" s="203" t="s">
        <v>767</v>
      </c>
      <c r="CY801" s="192">
        <v>8299</v>
      </c>
      <c r="CZ801" s="192" t="s">
        <v>290</v>
      </c>
      <c r="DA801" s="201">
        <f t="shared" si="39"/>
        <v>16765327</v>
      </c>
      <c r="DB801" s="221">
        <f t="shared" si="40"/>
        <v>0</v>
      </c>
      <c r="DC801" s="201">
        <f t="shared" si="41"/>
        <v>0</v>
      </c>
      <c r="DZ801" s="310" t="s">
        <v>3636</v>
      </c>
      <c r="EA801" s="231" t="s">
        <v>1078</v>
      </c>
      <c r="EB801" s="130">
        <v>17346234</v>
      </c>
      <c r="EC801" s="168">
        <v>46010</v>
      </c>
    </row>
    <row r="802" spans="1:133" x14ac:dyDescent="0.3">
      <c r="A802" s="241"/>
      <c r="B802" s="242" t="s">
        <v>3637</v>
      </c>
      <c r="C802" s="243">
        <v>1121892819</v>
      </c>
      <c r="D802" s="242" t="s">
        <v>519</v>
      </c>
      <c r="E802" s="242" t="s">
        <v>291</v>
      </c>
      <c r="F802" s="242" t="s">
        <v>520</v>
      </c>
      <c r="G802" s="244">
        <v>45853</v>
      </c>
      <c r="H802" s="245">
        <v>14954038</v>
      </c>
      <c r="I802" s="242" t="s">
        <v>1187</v>
      </c>
      <c r="J802" s="244">
        <v>45853</v>
      </c>
      <c r="K802" s="244">
        <v>46010</v>
      </c>
      <c r="L802" s="242" t="s">
        <v>288</v>
      </c>
      <c r="M802" s="242" t="s">
        <v>288</v>
      </c>
      <c r="N802" s="242" t="s">
        <v>288</v>
      </c>
      <c r="O802" s="209">
        <v>6</v>
      </c>
      <c r="P802" s="245">
        <v>1543643</v>
      </c>
      <c r="Q802" s="200">
        <v>45853</v>
      </c>
      <c r="R802" s="190">
        <v>45869</v>
      </c>
      <c r="S802" s="245">
        <v>2894330</v>
      </c>
      <c r="T802" s="190">
        <v>45870</v>
      </c>
      <c r="U802" s="190">
        <v>45900</v>
      </c>
      <c r="V802" s="245">
        <v>2894330</v>
      </c>
      <c r="W802" s="190">
        <v>45901</v>
      </c>
      <c r="X802" s="190">
        <v>45930</v>
      </c>
      <c r="Y802" s="245">
        <v>2894330</v>
      </c>
      <c r="Z802" s="190">
        <v>45931</v>
      </c>
      <c r="AA802" s="190">
        <v>45961</v>
      </c>
      <c r="AB802" s="245">
        <v>2894330</v>
      </c>
      <c r="AC802" s="190">
        <v>45962</v>
      </c>
      <c r="AD802" s="190">
        <v>45991</v>
      </c>
      <c r="AE802" s="272">
        <v>1833075</v>
      </c>
      <c r="AF802" s="190">
        <v>45992</v>
      </c>
      <c r="AG802" s="190">
        <v>46010</v>
      </c>
      <c r="BI802" s="192" t="s">
        <v>278</v>
      </c>
      <c r="BJ802" s="187" t="s">
        <v>332</v>
      </c>
      <c r="BK802" s="192" t="s">
        <v>280</v>
      </c>
      <c r="BL802" s="189">
        <v>1552</v>
      </c>
      <c r="BM802" s="190">
        <v>45853.979270833333</v>
      </c>
      <c r="BN802" s="208">
        <v>3174935420</v>
      </c>
      <c r="BO802" s="203">
        <v>3964</v>
      </c>
      <c r="BP802" s="190">
        <v>45853</v>
      </c>
      <c r="BQ802" s="204">
        <v>14954038</v>
      </c>
      <c r="CS802" s="197" t="s">
        <v>1966</v>
      </c>
      <c r="CT802" s="199">
        <v>1121892819</v>
      </c>
      <c r="CU802" s="203">
        <v>504</v>
      </c>
      <c r="CV802" s="203" t="s">
        <v>767</v>
      </c>
      <c r="CY802" s="192">
        <v>8211</v>
      </c>
      <c r="CZ802" s="192" t="s">
        <v>290</v>
      </c>
      <c r="DA802" s="201">
        <f t="shared" si="39"/>
        <v>14954038</v>
      </c>
      <c r="DB802" s="221">
        <f t="shared" si="40"/>
        <v>0</v>
      </c>
      <c r="DC802" s="201">
        <f t="shared" si="41"/>
        <v>0</v>
      </c>
      <c r="DZ802" s="310" t="s">
        <v>3638</v>
      </c>
      <c r="EA802" s="231" t="s">
        <v>1078</v>
      </c>
      <c r="EB802" s="130">
        <v>17346234</v>
      </c>
      <c r="EC802" s="168">
        <v>46010</v>
      </c>
    </row>
    <row r="803" spans="1:133" x14ac:dyDescent="0.3">
      <c r="A803" s="242"/>
      <c r="B803" s="242" t="s">
        <v>3639</v>
      </c>
      <c r="C803" s="243">
        <v>1110556693</v>
      </c>
      <c r="D803" s="242" t="s">
        <v>893</v>
      </c>
      <c r="E803" s="242" t="s">
        <v>291</v>
      </c>
      <c r="F803" s="242" t="s">
        <v>516</v>
      </c>
      <c r="G803" s="244">
        <v>45853</v>
      </c>
      <c r="H803" s="245">
        <v>14954038</v>
      </c>
      <c r="I803" s="242" t="s">
        <v>1187</v>
      </c>
      <c r="J803" s="244">
        <v>45853</v>
      </c>
      <c r="K803" s="244">
        <v>46010</v>
      </c>
      <c r="L803" s="242" t="s">
        <v>288</v>
      </c>
      <c r="M803" s="242" t="s">
        <v>288</v>
      </c>
      <c r="N803" s="242" t="s">
        <v>288</v>
      </c>
      <c r="O803" s="209">
        <v>6</v>
      </c>
      <c r="P803" s="245">
        <v>1543643</v>
      </c>
      <c r="Q803" s="200">
        <v>45853</v>
      </c>
      <c r="R803" s="190">
        <v>45869</v>
      </c>
      <c r="S803" s="245">
        <v>2894330</v>
      </c>
      <c r="T803" s="190">
        <v>45870</v>
      </c>
      <c r="U803" s="190">
        <v>45900</v>
      </c>
      <c r="V803" s="245">
        <v>2894330</v>
      </c>
      <c r="W803" s="190">
        <v>45901</v>
      </c>
      <c r="X803" s="190">
        <v>45930</v>
      </c>
      <c r="Y803" s="245">
        <v>2894330</v>
      </c>
      <c r="Z803" s="190">
        <v>45931</v>
      </c>
      <c r="AA803" s="190">
        <v>45961</v>
      </c>
      <c r="AB803" s="245">
        <v>2894330</v>
      </c>
      <c r="AC803" s="190">
        <v>45962</v>
      </c>
      <c r="AD803" s="190">
        <v>45991</v>
      </c>
      <c r="AE803" s="272">
        <v>1833075</v>
      </c>
      <c r="AF803" s="190">
        <v>45992</v>
      </c>
      <c r="AG803" s="190">
        <v>46010</v>
      </c>
      <c r="BI803" s="192" t="s">
        <v>278</v>
      </c>
      <c r="BJ803" s="187" t="s">
        <v>332</v>
      </c>
      <c r="BK803" s="192" t="s">
        <v>280</v>
      </c>
      <c r="BL803" s="189">
        <v>1552</v>
      </c>
      <c r="BM803" s="190">
        <v>45853.979270833333</v>
      </c>
      <c r="BN803" s="208">
        <v>3174935420</v>
      </c>
      <c r="BO803" s="203">
        <v>3914</v>
      </c>
      <c r="BP803" s="190">
        <v>45853</v>
      </c>
      <c r="BQ803" s="204">
        <v>14954038</v>
      </c>
      <c r="CS803" s="197" t="s">
        <v>1382</v>
      </c>
      <c r="CT803" s="199">
        <v>1110556693</v>
      </c>
      <c r="CU803" s="203">
        <v>504</v>
      </c>
      <c r="CV803" s="203" t="s">
        <v>767</v>
      </c>
      <c r="CY803" s="192">
        <v>7490</v>
      </c>
      <c r="CZ803" s="192" t="s">
        <v>290</v>
      </c>
      <c r="DA803" s="201">
        <f t="shared" si="39"/>
        <v>14954038</v>
      </c>
      <c r="DB803" s="221">
        <f t="shared" si="40"/>
        <v>0</v>
      </c>
      <c r="DC803" s="201">
        <f t="shared" si="41"/>
        <v>0</v>
      </c>
      <c r="DZ803" s="310" t="s">
        <v>3640</v>
      </c>
      <c r="EA803" s="231" t="s">
        <v>1078</v>
      </c>
      <c r="EB803" s="130">
        <v>17346234</v>
      </c>
      <c r="EC803" s="168">
        <v>46010</v>
      </c>
    </row>
    <row r="804" spans="1:133" x14ac:dyDescent="0.3">
      <c r="A804" s="242"/>
      <c r="B804" s="242" t="s">
        <v>3641</v>
      </c>
      <c r="C804" s="243">
        <v>1082908448</v>
      </c>
      <c r="D804" s="242" t="s">
        <v>894</v>
      </c>
      <c r="E804" s="242" t="s">
        <v>291</v>
      </c>
      <c r="F804" s="242" t="s">
        <v>895</v>
      </c>
      <c r="G804" s="244">
        <v>45853</v>
      </c>
      <c r="H804" s="245">
        <v>28629497</v>
      </c>
      <c r="I804" s="242" t="s">
        <v>1198</v>
      </c>
      <c r="J804" s="244">
        <v>45853</v>
      </c>
      <c r="K804" s="244">
        <v>46020</v>
      </c>
      <c r="L804" s="242" t="s">
        <v>288</v>
      </c>
      <c r="M804" s="242" t="s">
        <v>288</v>
      </c>
      <c r="N804" s="242" t="s">
        <v>288</v>
      </c>
      <c r="O804" s="209">
        <v>6</v>
      </c>
      <c r="P804" s="245">
        <v>2776194</v>
      </c>
      <c r="Q804" s="200">
        <v>45853</v>
      </c>
      <c r="R804" s="190">
        <v>45869</v>
      </c>
      <c r="S804" s="245">
        <v>5205363</v>
      </c>
      <c r="T804" s="190">
        <v>45870</v>
      </c>
      <c r="U804" s="190">
        <v>45900</v>
      </c>
      <c r="V804" s="245">
        <v>5205363</v>
      </c>
      <c r="W804" s="190">
        <v>45901</v>
      </c>
      <c r="X804" s="190">
        <v>45930</v>
      </c>
      <c r="Y804" s="245">
        <v>5205363</v>
      </c>
      <c r="Z804" s="190">
        <v>45931</v>
      </c>
      <c r="AA804" s="190">
        <v>45961</v>
      </c>
      <c r="AB804" s="245">
        <v>5205363</v>
      </c>
      <c r="AC804" s="190">
        <v>45962</v>
      </c>
      <c r="AD804" s="190">
        <v>45991</v>
      </c>
      <c r="AE804" s="272">
        <v>5031851</v>
      </c>
      <c r="AF804" s="190">
        <v>45992</v>
      </c>
      <c r="AG804" s="190">
        <v>46020</v>
      </c>
      <c r="BI804" s="192" t="s">
        <v>278</v>
      </c>
      <c r="BJ804" s="187" t="s">
        <v>332</v>
      </c>
      <c r="BK804" s="192" t="s">
        <v>280</v>
      </c>
      <c r="BL804" s="189">
        <v>1552</v>
      </c>
      <c r="BM804" s="190">
        <v>45853.979270833333</v>
      </c>
      <c r="BN804" s="208">
        <v>3174935420</v>
      </c>
      <c r="BO804" s="203">
        <v>3912</v>
      </c>
      <c r="BP804" s="190">
        <v>45853</v>
      </c>
      <c r="BQ804" s="204">
        <v>28629497</v>
      </c>
      <c r="CS804" s="197" t="s">
        <v>1367</v>
      </c>
      <c r="CT804" s="126">
        <v>1082908448</v>
      </c>
      <c r="CU804" s="203">
        <v>504</v>
      </c>
      <c r="CV804" s="203" t="s">
        <v>767</v>
      </c>
      <c r="CY804" s="192">
        <v>7490</v>
      </c>
      <c r="CZ804" s="192" t="s">
        <v>290</v>
      </c>
      <c r="DA804" s="201">
        <f t="shared" si="39"/>
        <v>28629497</v>
      </c>
      <c r="DB804" s="221">
        <f t="shared" si="40"/>
        <v>0</v>
      </c>
      <c r="DC804" s="201">
        <f t="shared" si="41"/>
        <v>0</v>
      </c>
      <c r="DZ804" s="310" t="s">
        <v>3642</v>
      </c>
      <c r="EA804" s="231" t="s">
        <v>1078</v>
      </c>
      <c r="EB804" s="130">
        <v>17346234</v>
      </c>
      <c r="EC804" s="168">
        <v>46020</v>
      </c>
    </row>
    <row r="805" spans="1:133" x14ac:dyDescent="0.3">
      <c r="A805" s="241"/>
      <c r="B805" s="242" t="s">
        <v>3643</v>
      </c>
      <c r="C805" s="243">
        <v>1121911999</v>
      </c>
      <c r="D805" s="242" t="s">
        <v>1030</v>
      </c>
      <c r="E805" s="242" t="s">
        <v>291</v>
      </c>
      <c r="F805" s="242" t="s">
        <v>516</v>
      </c>
      <c r="G805" s="244">
        <v>45853</v>
      </c>
      <c r="H805" s="245">
        <v>16765327</v>
      </c>
      <c r="I805" s="242" t="s">
        <v>1187</v>
      </c>
      <c r="J805" s="244">
        <v>45853</v>
      </c>
      <c r="K805" s="244">
        <v>46010</v>
      </c>
      <c r="L805" s="242" t="s">
        <v>288</v>
      </c>
      <c r="M805" s="242" t="s">
        <v>288</v>
      </c>
      <c r="N805" s="242" t="s">
        <v>288</v>
      </c>
      <c r="O805" s="209">
        <v>6</v>
      </c>
      <c r="P805" s="245">
        <v>1730614</v>
      </c>
      <c r="Q805" s="200">
        <v>45853</v>
      </c>
      <c r="R805" s="190">
        <v>45869</v>
      </c>
      <c r="S805" s="245">
        <v>3244902</v>
      </c>
      <c r="T805" s="190">
        <v>45870</v>
      </c>
      <c r="U805" s="190">
        <v>45900</v>
      </c>
      <c r="V805" s="245">
        <v>3244902</v>
      </c>
      <c r="W805" s="190">
        <v>45901</v>
      </c>
      <c r="X805" s="190">
        <v>45930</v>
      </c>
      <c r="Y805" s="245">
        <v>3244902</v>
      </c>
      <c r="Z805" s="190">
        <v>45931</v>
      </c>
      <c r="AA805" s="190">
        <v>45961</v>
      </c>
      <c r="AB805" s="245">
        <v>3244902</v>
      </c>
      <c r="AC805" s="190">
        <v>45962</v>
      </c>
      <c r="AD805" s="190">
        <v>45991</v>
      </c>
      <c r="AE805" s="272">
        <v>2055105</v>
      </c>
      <c r="AF805" s="190">
        <v>45992</v>
      </c>
      <c r="AG805" s="190">
        <v>46010</v>
      </c>
      <c r="BI805" s="192" t="s">
        <v>278</v>
      </c>
      <c r="BJ805" s="187" t="s">
        <v>332</v>
      </c>
      <c r="BK805" s="192" t="s">
        <v>280</v>
      </c>
      <c r="BL805" s="189">
        <v>1552</v>
      </c>
      <c r="BM805" s="190">
        <v>45853.979270833333</v>
      </c>
      <c r="BN805" s="208">
        <v>3174935420</v>
      </c>
      <c r="BO805" s="203">
        <v>3972</v>
      </c>
      <c r="BP805" s="190">
        <v>45853</v>
      </c>
      <c r="BQ805" s="204">
        <v>16765327</v>
      </c>
      <c r="CS805" s="197" t="s">
        <v>1215</v>
      </c>
      <c r="CT805" s="198">
        <v>1121911999.0999999</v>
      </c>
      <c r="CU805" s="203">
        <v>504</v>
      </c>
      <c r="CV805" s="203" t="s">
        <v>767</v>
      </c>
      <c r="CY805" s="192">
        <v>7490</v>
      </c>
      <c r="CZ805" s="192" t="s">
        <v>290</v>
      </c>
      <c r="DA805" s="201">
        <f t="shared" si="39"/>
        <v>16765327</v>
      </c>
      <c r="DB805" s="221">
        <f t="shared" si="40"/>
        <v>0</v>
      </c>
      <c r="DC805" s="201">
        <f t="shared" si="41"/>
        <v>0</v>
      </c>
      <c r="DZ805" s="310" t="s">
        <v>3644</v>
      </c>
      <c r="EA805" s="187" t="s">
        <v>1078</v>
      </c>
      <c r="EB805" s="130">
        <v>17346234</v>
      </c>
      <c r="EC805" s="168">
        <v>46010</v>
      </c>
    </row>
    <row r="806" spans="1:133" x14ac:dyDescent="0.3">
      <c r="A806" s="242"/>
      <c r="B806" s="242" t="s">
        <v>3645</v>
      </c>
      <c r="C806" s="243">
        <v>1071839904</v>
      </c>
      <c r="D806" s="247" t="s">
        <v>1143</v>
      </c>
      <c r="E806" s="242" t="s">
        <v>291</v>
      </c>
      <c r="F806" s="242" t="s">
        <v>1144</v>
      </c>
      <c r="G806" s="244">
        <v>45853</v>
      </c>
      <c r="H806" s="245">
        <v>16765327</v>
      </c>
      <c r="I806" s="242" t="s">
        <v>1187</v>
      </c>
      <c r="J806" s="244">
        <v>45853</v>
      </c>
      <c r="K806" s="244">
        <v>46010</v>
      </c>
      <c r="L806" s="242" t="s">
        <v>288</v>
      </c>
      <c r="M806" s="242" t="s">
        <v>288</v>
      </c>
      <c r="N806" s="242" t="s">
        <v>288</v>
      </c>
      <c r="O806" s="209">
        <v>6</v>
      </c>
      <c r="P806" s="245">
        <v>1730614</v>
      </c>
      <c r="Q806" s="200">
        <v>45853</v>
      </c>
      <c r="R806" s="190">
        <v>45869</v>
      </c>
      <c r="S806" s="245">
        <v>3244902</v>
      </c>
      <c r="T806" s="190">
        <v>45870</v>
      </c>
      <c r="U806" s="190">
        <v>45900</v>
      </c>
      <c r="V806" s="245">
        <v>3244902</v>
      </c>
      <c r="W806" s="190">
        <v>45901</v>
      </c>
      <c r="X806" s="190">
        <v>45930</v>
      </c>
      <c r="Y806" s="245">
        <v>3244902</v>
      </c>
      <c r="Z806" s="190">
        <v>45931</v>
      </c>
      <c r="AA806" s="190">
        <v>45961</v>
      </c>
      <c r="AB806" s="245">
        <v>3244902</v>
      </c>
      <c r="AC806" s="190">
        <v>45962</v>
      </c>
      <c r="AD806" s="190">
        <v>45991</v>
      </c>
      <c r="AE806" s="272">
        <v>2055105</v>
      </c>
      <c r="AF806" s="190">
        <v>45992</v>
      </c>
      <c r="AG806" s="190">
        <v>46010</v>
      </c>
      <c r="BI806" s="192" t="s">
        <v>278</v>
      </c>
      <c r="BJ806" s="187" t="s">
        <v>332</v>
      </c>
      <c r="BK806" s="192" t="s">
        <v>280</v>
      </c>
      <c r="BL806" s="189">
        <v>1552</v>
      </c>
      <c r="BM806" s="190">
        <v>45853.979270833333</v>
      </c>
      <c r="BN806" s="208">
        <v>3174935420</v>
      </c>
      <c r="BO806" s="203">
        <v>3910</v>
      </c>
      <c r="BP806" s="190">
        <v>45853</v>
      </c>
      <c r="BQ806" s="204">
        <v>16765327</v>
      </c>
      <c r="CS806" s="197" t="s">
        <v>1216</v>
      </c>
      <c r="CT806" s="198">
        <v>1071839904</v>
      </c>
      <c r="CU806" s="203">
        <v>504</v>
      </c>
      <c r="CV806" s="203" t="s">
        <v>767</v>
      </c>
      <c r="CY806" s="192">
        <v>8299</v>
      </c>
      <c r="CZ806" s="192" t="s">
        <v>290</v>
      </c>
      <c r="DA806" s="201">
        <f t="shared" si="39"/>
        <v>16765327</v>
      </c>
      <c r="DB806" s="221">
        <f t="shared" si="40"/>
        <v>0</v>
      </c>
      <c r="DC806" s="201">
        <f t="shared" si="41"/>
        <v>0</v>
      </c>
      <c r="DZ806" s="310" t="s">
        <v>3646</v>
      </c>
      <c r="EA806" s="187" t="s">
        <v>1078</v>
      </c>
      <c r="EB806" s="130">
        <v>17346234</v>
      </c>
      <c r="EC806" s="168">
        <v>46010</v>
      </c>
    </row>
    <row r="807" spans="1:133" x14ac:dyDescent="0.3">
      <c r="A807" s="241"/>
      <c r="B807" s="242" t="s">
        <v>3647</v>
      </c>
      <c r="C807" s="248">
        <v>40441513</v>
      </c>
      <c r="D807" s="247" t="s">
        <v>397</v>
      </c>
      <c r="E807" s="242" t="s">
        <v>291</v>
      </c>
      <c r="F807" s="242" t="s">
        <v>398</v>
      </c>
      <c r="G807" s="244">
        <v>45853</v>
      </c>
      <c r="H807" s="245">
        <v>21172984</v>
      </c>
      <c r="I807" s="242" t="s">
        <v>821</v>
      </c>
      <c r="J807" s="244">
        <v>45853</v>
      </c>
      <c r="K807" s="244">
        <v>46017</v>
      </c>
      <c r="L807" s="242" t="s">
        <v>288</v>
      </c>
      <c r="M807" s="242" t="s">
        <v>288</v>
      </c>
      <c r="N807" s="242" t="s">
        <v>288</v>
      </c>
      <c r="O807" s="209">
        <v>6</v>
      </c>
      <c r="P807" s="245">
        <v>2091159</v>
      </c>
      <c r="Q807" s="200">
        <v>45853</v>
      </c>
      <c r="R807" s="190">
        <v>45869</v>
      </c>
      <c r="S807" s="245">
        <v>3920923</v>
      </c>
      <c r="T807" s="190">
        <v>45870</v>
      </c>
      <c r="U807" s="190">
        <v>45900</v>
      </c>
      <c r="V807" s="245">
        <v>3920923</v>
      </c>
      <c r="W807" s="190">
        <v>45901</v>
      </c>
      <c r="X807" s="190">
        <v>45930</v>
      </c>
      <c r="Y807" s="245">
        <v>3920923</v>
      </c>
      <c r="Z807" s="190">
        <v>45931</v>
      </c>
      <c r="AA807" s="190">
        <v>45961</v>
      </c>
      <c r="AB807" s="245">
        <v>3920923</v>
      </c>
      <c r="AC807" s="190">
        <v>45962</v>
      </c>
      <c r="AD807" s="190">
        <v>45991</v>
      </c>
      <c r="AE807" s="272">
        <v>3398133</v>
      </c>
      <c r="AF807" s="190">
        <v>45992</v>
      </c>
      <c r="AG807" s="190">
        <v>46017</v>
      </c>
      <c r="BI807" s="192" t="s">
        <v>278</v>
      </c>
      <c r="BJ807" s="187" t="s">
        <v>332</v>
      </c>
      <c r="BK807" s="192" t="s">
        <v>280</v>
      </c>
      <c r="BL807" s="189">
        <v>1552</v>
      </c>
      <c r="BM807" s="190">
        <v>45853.979270833333</v>
      </c>
      <c r="BN807" s="208">
        <v>3174935420</v>
      </c>
      <c r="BO807" s="203">
        <v>3853</v>
      </c>
      <c r="BP807" s="190">
        <v>45853</v>
      </c>
      <c r="BQ807" s="204">
        <v>21172984</v>
      </c>
      <c r="CS807" s="197" t="s">
        <v>441</v>
      </c>
      <c r="CT807" s="126">
        <v>40441513</v>
      </c>
      <c r="CU807" s="203">
        <v>436</v>
      </c>
      <c r="CV807" s="203" t="s">
        <v>768</v>
      </c>
      <c r="CY807" s="192">
        <v>8299</v>
      </c>
      <c r="CZ807" s="192" t="s">
        <v>290</v>
      </c>
      <c r="DA807" s="201">
        <f t="shared" si="39"/>
        <v>21172984</v>
      </c>
      <c r="DB807" s="221">
        <f t="shared" si="40"/>
        <v>0</v>
      </c>
      <c r="DC807" s="201">
        <f t="shared" si="41"/>
        <v>0</v>
      </c>
      <c r="DZ807" s="310" t="s">
        <v>3648</v>
      </c>
      <c r="EA807" s="187" t="s">
        <v>279</v>
      </c>
      <c r="EB807" s="130">
        <v>17346234</v>
      </c>
      <c r="EC807" s="168">
        <v>46017</v>
      </c>
    </row>
    <row r="808" spans="1:133" x14ac:dyDescent="0.3">
      <c r="A808" s="241"/>
      <c r="B808" s="242" t="s">
        <v>3649</v>
      </c>
      <c r="C808" s="248">
        <v>80830452</v>
      </c>
      <c r="D808" s="247" t="s">
        <v>399</v>
      </c>
      <c r="E808" s="242" t="s">
        <v>291</v>
      </c>
      <c r="F808" s="242" t="s">
        <v>400</v>
      </c>
      <c r="G808" s="244">
        <v>45853</v>
      </c>
      <c r="H808" s="245">
        <v>28108960</v>
      </c>
      <c r="I808" s="242" t="s">
        <v>821</v>
      </c>
      <c r="J808" s="244">
        <v>45853</v>
      </c>
      <c r="K808" s="244">
        <v>46017</v>
      </c>
      <c r="L808" s="242" t="s">
        <v>288</v>
      </c>
      <c r="M808" s="242" t="s">
        <v>288</v>
      </c>
      <c r="N808" s="242" t="s">
        <v>288</v>
      </c>
      <c r="O808" s="209">
        <v>6</v>
      </c>
      <c r="P808" s="245">
        <v>2776194</v>
      </c>
      <c r="Q808" s="200">
        <v>45853</v>
      </c>
      <c r="R808" s="190">
        <v>45869</v>
      </c>
      <c r="S808" s="245">
        <v>5205363</v>
      </c>
      <c r="T808" s="190">
        <v>45870</v>
      </c>
      <c r="U808" s="190">
        <v>45900</v>
      </c>
      <c r="V808" s="245">
        <v>5205363</v>
      </c>
      <c r="W808" s="190">
        <v>45901</v>
      </c>
      <c r="X808" s="190">
        <v>45930</v>
      </c>
      <c r="Y808" s="245">
        <v>5205363</v>
      </c>
      <c r="Z808" s="190">
        <v>45931</v>
      </c>
      <c r="AA808" s="190">
        <v>45961</v>
      </c>
      <c r="AB808" s="245">
        <v>5205363</v>
      </c>
      <c r="AC808" s="190">
        <v>45962</v>
      </c>
      <c r="AD808" s="190">
        <v>45991</v>
      </c>
      <c r="AE808" s="272">
        <v>4511314</v>
      </c>
      <c r="AF808" s="190">
        <v>45992</v>
      </c>
      <c r="AG808" s="190">
        <v>46017</v>
      </c>
      <c r="BI808" s="192" t="s">
        <v>278</v>
      </c>
      <c r="BJ808" s="187" t="s">
        <v>332</v>
      </c>
      <c r="BK808" s="192" t="s">
        <v>280</v>
      </c>
      <c r="BL808" s="189">
        <v>1552</v>
      </c>
      <c r="BM808" s="190">
        <v>45853.979270833333</v>
      </c>
      <c r="BN808" s="208">
        <v>3174935420</v>
      </c>
      <c r="BO808" s="203">
        <v>3868</v>
      </c>
      <c r="BP808" s="190">
        <v>45853</v>
      </c>
      <c r="BQ808" s="204">
        <v>28108960</v>
      </c>
      <c r="CS808" s="197" t="s">
        <v>448</v>
      </c>
      <c r="CT808" s="199">
        <v>80830452</v>
      </c>
      <c r="CU808" s="203">
        <v>436</v>
      </c>
      <c r="CV808" s="203" t="s">
        <v>768</v>
      </c>
      <c r="CY808" s="192">
        <v>4290</v>
      </c>
      <c r="CZ808" s="192" t="s">
        <v>289</v>
      </c>
      <c r="DA808" s="201">
        <f t="shared" si="39"/>
        <v>28108960</v>
      </c>
      <c r="DB808" s="221">
        <f t="shared" si="40"/>
        <v>0</v>
      </c>
      <c r="DC808" s="201">
        <f t="shared" si="41"/>
        <v>0</v>
      </c>
      <c r="DZ808" s="310" t="s">
        <v>3650</v>
      </c>
      <c r="EA808" s="187" t="s">
        <v>279</v>
      </c>
      <c r="EB808" s="130">
        <v>17346234</v>
      </c>
      <c r="EC808" s="168">
        <v>46017</v>
      </c>
    </row>
    <row r="809" spans="1:133" x14ac:dyDescent="0.3">
      <c r="A809" s="246"/>
      <c r="B809" s="242" t="s">
        <v>3651</v>
      </c>
      <c r="C809" s="248">
        <v>17342779</v>
      </c>
      <c r="D809" s="247" t="s">
        <v>401</v>
      </c>
      <c r="E809" s="242" t="s">
        <v>291</v>
      </c>
      <c r="F809" s="242" t="s">
        <v>400</v>
      </c>
      <c r="G809" s="244">
        <v>45853</v>
      </c>
      <c r="H809" s="245">
        <v>28108960</v>
      </c>
      <c r="I809" s="242" t="s">
        <v>821</v>
      </c>
      <c r="J809" s="244">
        <v>45853</v>
      </c>
      <c r="K809" s="244">
        <v>46017</v>
      </c>
      <c r="L809" s="242" t="s">
        <v>288</v>
      </c>
      <c r="M809" s="242" t="s">
        <v>288</v>
      </c>
      <c r="N809" s="242" t="s">
        <v>288</v>
      </c>
      <c r="O809" s="209">
        <v>6</v>
      </c>
      <c r="P809" s="245">
        <v>2776194</v>
      </c>
      <c r="Q809" s="200">
        <v>45853</v>
      </c>
      <c r="R809" s="190">
        <v>45869</v>
      </c>
      <c r="S809" s="245">
        <v>5205363</v>
      </c>
      <c r="T809" s="190">
        <v>45870</v>
      </c>
      <c r="U809" s="190">
        <v>45900</v>
      </c>
      <c r="V809" s="245">
        <v>5205363</v>
      </c>
      <c r="W809" s="190">
        <v>45901</v>
      </c>
      <c r="X809" s="190">
        <v>45930</v>
      </c>
      <c r="Y809" s="245">
        <v>5205363</v>
      </c>
      <c r="Z809" s="190">
        <v>45931</v>
      </c>
      <c r="AA809" s="190">
        <v>45961</v>
      </c>
      <c r="AB809" s="245">
        <v>5205363</v>
      </c>
      <c r="AC809" s="190">
        <v>45962</v>
      </c>
      <c r="AD809" s="190">
        <v>45991</v>
      </c>
      <c r="AE809" s="272">
        <v>4511314</v>
      </c>
      <c r="AF809" s="190">
        <v>45992</v>
      </c>
      <c r="AG809" s="190">
        <v>46017</v>
      </c>
      <c r="BI809" s="192" t="s">
        <v>278</v>
      </c>
      <c r="BJ809" s="187" t="s">
        <v>332</v>
      </c>
      <c r="BK809" s="192" t="s">
        <v>280</v>
      </c>
      <c r="BL809" s="189">
        <v>1552</v>
      </c>
      <c r="BM809" s="190">
        <v>45853.979270833333</v>
      </c>
      <c r="BN809" s="208">
        <v>3174935420</v>
      </c>
      <c r="BO809" s="203">
        <v>3814</v>
      </c>
      <c r="BP809" s="190">
        <v>45853</v>
      </c>
      <c r="BQ809" s="204">
        <v>28108960</v>
      </c>
      <c r="CS809" s="197" t="s">
        <v>449</v>
      </c>
      <c r="CT809" s="126">
        <v>17342779</v>
      </c>
      <c r="CU809" s="203">
        <v>436</v>
      </c>
      <c r="CV809" s="203" t="s">
        <v>768</v>
      </c>
      <c r="CY809" s="192">
        <v>7020</v>
      </c>
      <c r="CZ809" s="192" t="s">
        <v>289</v>
      </c>
      <c r="DA809" s="201">
        <f t="shared" si="39"/>
        <v>28108960</v>
      </c>
      <c r="DB809" s="221">
        <f t="shared" si="40"/>
        <v>0</v>
      </c>
      <c r="DC809" s="201">
        <f t="shared" si="41"/>
        <v>0</v>
      </c>
      <c r="DZ809" s="310" t="s">
        <v>3652</v>
      </c>
      <c r="EA809" s="187" t="s">
        <v>279</v>
      </c>
      <c r="EB809" s="130">
        <v>17346234</v>
      </c>
      <c r="EC809" s="168">
        <v>46017</v>
      </c>
    </row>
    <row r="810" spans="1:133" x14ac:dyDescent="0.3">
      <c r="A810" s="242"/>
      <c r="B810" s="242" t="s">
        <v>3653</v>
      </c>
      <c r="C810" s="243">
        <v>1121848597</v>
      </c>
      <c r="D810" s="242" t="s">
        <v>402</v>
      </c>
      <c r="E810" s="242" t="s">
        <v>291</v>
      </c>
      <c r="F810" s="242" t="s">
        <v>403</v>
      </c>
      <c r="G810" s="244">
        <v>45853</v>
      </c>
      <c r="H810" s="245">
        <v>21172984</v>
      </c>
      <c r="I810" s="242" t="s">
        <v>821</v>
      </c>
      <c r="J810" s="244">
        <v>45853</v>
      </c>
      <c r="K810" s="244">
        <v>46017</v>
      </c>
      <c r="L810" s="242" t="s">
        <v>288</v>
      </c>
      <c r="M810" s="242" t="s">
        <v>288</v>
      </c>
      <c r="N810" s="242" t="s">
        <v>288</v>
      </c>
      <c r="O810" s="209">
        <v>6</v>
      </c>
      <c r="P810" s="245">
        <v>2091159</v>
      </c>
      <c r="Q810" s="200">
        <v>45853</v>
      </c>
      <c r="R810" s="190">
        <v>45869</v>
      </c>
      <c r="S810" s="245">
        <v>3920923</v>
      </c>
      <c r="T810" s="190">
        <v>45870</v>
      </c>
      <c r="U810" s="190">
        <v>45900</v>
      </c>
      <c r="V810" s="245">
        <v>3920923</v>
      </c>
      <c r="W810" s="190">
        <v>45901</v>
      </c>
      <c r="X810" s="190">
        <v>45930</v>
      </c>
      <c r="Y810" s="245">
        <v>3920923</v>
      </c>
      <c r="Z810" s="190">
        <v>45931</v>
      </c>
      <c r="AA810" s="190">
        <v>45961</v>
      </c>
      <c r="AB810" s="245">
        <v>3920923</v>
      </c>
      <c r="AC810" s="190">
        <v>45962</v>
      </c>
      <c r="AD810" s="190">
        <v>45991</v>
      </c>
      <c r="AE810" s="272">
        <v>3398133</v>
      </c>
      <c r="AF810" s="190">
        <v>45992</v>
      </c>
      <c r="AG810" s="190">
        <v>46017</v>
      </c>
      <c r="BI810" s="192" t="s">
        <v>278</v>
      </c>
      <c r="BJ810" s="187" t="s">
        <v>332</v>
      </c>
      <c r="BK810" s="192" t="s">
        <v>280</v>
      </c>
      <c r="BL810" s="189">
        <v>1552</v>
      </c>
      <c r="BM810" s="190">
        <v>45853.979270833333</v>
      </c>
      <c r="BN810" s="208">
        <v>3174935420</v>
      </c>
      <c r="BO810" s="203">
        <v>3944</v>
      </c>
      <c r="BP810" s="190">
        <v>45853</v>
      </c>
      <c r="BQ810" s="204">
        <v>21172984</v>
      </c>
      <c r="CS810" s="197" t="s">
        <v>1217</v>
      </c>
      <c r="CT810" s="199">
        <v>1121848597</v>
      </c>
      <c r="CU810" s="203">
        <v>436</v>
      </c>
      <c r="CV810" s="203" t="s">
        <v>768</v>
      </c>
      <c r="CY810" s="192">
        <v>7490</v>
      </c>
      <c r="CZ810" s="192" t="s">
        <v>290</v>
      </c>
      <c r="DA810" s="201">
        <f t="shared" si="39"/>
        <v>21172984</v>
      </c>
      <c r="DB810" s="221">
        <f t="shared" si="40"/>
        <v>0</v>
      </c>
      <c r="DC810" s="201">
        <f t="shared" si="41"/>
        <v>0</v>
      </c>
      <c r="DZ810" s="310" t="s">
        <v>3654</v>
      </c>
      <c r="EA810" s="187" t="s">
        <v>279</v>
      </c>
      <c r="EB810" s="130">
        <v>17346234</v>
      </c>
      <c r="EC810" s="168">
        <v>46017</v>
      </c>
    </row>
    <row r="811" spans="1:133" x14ac:dyDescent="0.3">
      <c r="A811" s="242"/>
      <c r="B811" s="242" t="s">
        <v>3655</v>
      </c>
      <c r="C811" s="248">
        <v>1121889543</v>
      </c>
      <c r="D811" s="247" t="s">
        <v>404</v>
      </c>
      <c r="E811" s="242" t="s">
        <v>291</v>
      </c>
      <c r="F811" s="242" t="s">
        <v>403</v>
      </c>
      <c r="G811" s="244">
        <v>45853</v>
      </c>
      <c r="H811" s="245">
        <v>26894376</v>
      </c>
      <c r="I811" s="242" t="s">
        <v>1187</v>
      </c>
      <c r="J811" s="244">
        <v>45853</v>
      </c>
      <c r="K811" s="244">
        <v>46010</v>
      </c>
      <c r="L811" s="242" t="s">
        <v>288</v>
      </c>
      <c r="M811" s="242" t="s">
        <v>288</v>
      </c>
      <c r="N811" s="242" t="s">
        <v>288</v>
      </c>
      <c r="O811" s="209">
        <v>6</v>
      </c>
      <c r="P811" s="245">
        <v>2776194</v>
      </c>
      <c r="Q811" s="200">
        <v>45853</v>
      </c>
      <c r="R811" s="190">
        <v>45869</v>
      </c>
      <c r="S811" s="245">
        <v>5205363</v>
      </c>
      <c r="T811" s="190">
        <v>45870</v>
      </c>
      <c r="U811" s="190">
        <v>45900</v>
      </c>
      <c r="V811" s="245">
        <v>5205363</v>
      </c>
      <c r="W811" s="190">
        <v>45901</v>
      </c>
      <c r="X811" s="190">
        <v>45930</v>
      </c>
      <c r="Y811" s="245">
        <v>5205363</v>
      </c>
      <c r="Z811" s="190">
        <v>45931</v>
      </c>
      <c r="AA811" s="190">
        <v>45961</v>
      </c>
      <c r="AB811" s="245">
        <v>5205363</v>
      </c>
      <c r="AC811" s="190">
        <v>45962</v>
      </c>
      <c r="AD811" s="190">
        <v>45991</v>
      </c>
      <c r="AE811" s="272">
        <v>3296730</v>
      </c>
      <c r="AF811" s="190">
        <v>45992</v>
      </c>
      <c r="AG811" s="190">
        <v>46010</v>
      </c>
      <c r="BI811" s="192" t="s">
        <v>278</v>
      </c>
      <c r="BJ811" s="187" t="s">
        <v>332</v>
      </c>
      <c r="BK811" s="192" t="s">
        <v>280</v>
      </c>
      <c r="BL811" s="189">
        <v>1552</v>
      </c>
      <c r="BM811" s="190">
        <v>45853.979270833333</v>
      </c>
      <c r="BN811" s="208">
        <v>3174935420</v>
      </c>
      <c r="BO811" s="203">
        <v>3963</v>
      </c>
      <c r="BP811" s="190">
        <v>45853</v>
      </c>
      <c r="BQ811" s="204">
        <v>26894376</v>
      </c>
      <c r="CS811" s="197" t="s">
        <v>442</v>
      </c>
      <c r="CT811" s="198">
        <v>1121889543</v>
      </c>
      <c r="CU811" s="203">
        <v>436</v>
      </c>
      <c r="CV811" s="203" t="s">
        <v>768</v>
      </c>
      <c r="CY811" s="192">
        <v>8299</v>
      </c>
      <c r="CZ811" s="192" t="s">
        <v>290</v>
      </c>
      <c r="DA811" s="201">
        <f t="shared" si="39"/>
        <v>26894376</v>
      </c>
      <c r="DB811" s="221">
        <f t="shared" si="40"/>
        <v>0</v>
      </c>
      <c r="DC811" s="201">
        <f t="shared" si="41"/>
        <v>0</v>
      </c>
      <c r="DZ811" s="310" t="s">
        <v>3656</v>
      </c>
      <c r="EA811" s="187" t="s">
        <v>279</v>
      </c>
      <c r="EB811" s="130">
        <v>17346234</v>
      </c>
      <c r="EC811" s="168">
        <v>46010</v>
      </c>
    </row>
    <row r="812" spans="1:133" x14ac:dyDescent="0.3">
      <c r="A812" s="242"/>
      <c r="B812" s="242" t="s">
        <v>3657</v>
      </c>
      <c r="C812" s="243">
        <v>1018406309</v>
      </c>
      <c r="D812" s="242" t="s">
        <v>435</v>
      </c>
      <c r="E812" s="242" t="s">
        <v>291</v>
      </c>
      <c r="F812" s="242" t="s">
        <v>403</v>
      </c>
      <c r="G812" s="244">
        <v>45853</v>
      </c>
      <c r="H812" s="245">
        <v>21172984</v>
      </c>
      <c r="I812" s="242" t="s">
        <v>821</v>
      </c>
      <c r="J812" s="244">
        <v>45853</v>
      </c>
      <c r="K812" s="244">
        <v>46017</v>
      </c>
      <c r="L812" s="242" t="s">
        <v>288</v>
      </c>
      <c r="M812" s="242" t="s">
        <v>288</v>
      </c>
      <c r="N812" s="242" t="s">
        <v>288</v>
      </c>
      <c r="O812" s="209">
        <v>6</v>
      </c>
      <c r="P812" s="245">
        <v>2091159</v>
      </c>
      <c r="Q812" s="200">
        <v>45853</v>
      </c>
      <c r="R812" s="190">
        <v>45869</v>
      </c>
      <c r="S812" s="245">
        <v>3920923</v>
      </c>
      <c r="T812" s="190">
        <v>45870</v>
      </c>
      <c r="U812" s="190">
        <v>45900</v>
      </c>
      <c r="V812" s="245">
        <v>3920923</v>
      </c>
      <c r="W812" s="190">
        <v>45901</v>
      </c>
      <c r="X812" s="190">
        <v>45930</v>
      </c>
      <c r="Y812" s="245">
        <v>3920923</v>
      </c>
      <c r="Z812" s="190">
        <v>45931</v>
      </c>
      <c r="AA812" s="190">
        <v>45961</v>
      </c>
      <c r="AB812" s="245">
        <v>3920923</v>
      </c>
      <c r="AC812" s="190">
        <v>45962</v>
      </c>
      <c r="AD812" s="190">
        <v>45991</v>
      </c>
      <c r="AE812" s="272">
        <v>3398133</v>
      </c>
      <c r="AF812" s="190">
        <v>45992</v>
      </c>
      <c r="AG812" s="190">
        <v>46017</v>
      </c>
      <c r="BI812" s="192" t="s">
        <v>278</v>
      </c>
      <c r="BJ812" s="187" t="s">
        <v>332</v>
      </c>
      <c r="BK812" s="192" t="s">
        <v>280</v>
      </c>
      <c r="BL812" s="189">
        <v>1552</v>
      </c>
      <c r="BM812" s="190">
        <v>45853.979270833333</v>
      </c>
      <c r="BN812" s="208">
        <v>3174935420</v>
      </c>
      <c r="BO812" s="203">
        <v>3904</v>
      </c>
      <c r="BP812" s="190">
        <v>45853</v>
      </c>
      <c r="BQ812" s="204">
        <v>21172984</v>
      </c>
      <c r="CS812" s="197" t="s">
        <v>446</v>
      </c>
      <c r="CT812" s="198">
        <v>1018406309</v>
      </c>
      <c r="CU812" s="203">
        <v>436</v>
      </c>
      <c r="CV812" s="203" t="s">
        <v>768</v>
      </c>
      <c r="CY812" s="224">
        <v>7490</v>
      </c>
      <c r="CZ812" s="224" t="s">
        <v>290</v>
      </c>
      <c r="DA812" s="201">
        <f t="shared" si="39"/>
        <v>21172984</v>
      </c>
      <c r="DB812" s="221">
        <f t="shared" si="40"/>
        <v>0</v>
      </c>
      <c r="DC812" s="201">
        <f t="shared" si="41"/>
        <v>0</v>
      </c>
      <c r="DZ812" s="310" t="s">
        <v>3658</v>
      </c>
      <c r="EA812" s="187" t="s">
        <v>279</v>
      </c>
      <c r="EB812" s="130">
        <v>17346234</v>
      </c>
      <c r="EC812" s="168">
        <v>46017</v>
      </c>
    </row>
    <row r="813" spans="1:133" x14ac:dyDescent="0.3">
      <c r="A813" s="241"/>
      <c r="B813" s="242" t="s">
        <v>3659</v>
      </c>
      <c r="C813" s="248">
        <v>1121936007</v>
      </c>
      <c r="D813" s="247" t="s">
        <v>521</v>
      </c>
      <c r="E813" s="242" t="s">
        <v>291</v>
      </c>
      <c r="F813" s="242" t="s">
        <v>400</v>
      </c>
      <c r="G813" s="244">
        <v>45853</v>
      </c>
      <c r="H813" s="245">
        <v>20258102</v>
      </c>
      <c r="I813" s="242" t="s">
        <v>1187</v>
      </c>
      <c r="J813" s="244">
        <v>45853</v>
      </c>
      <c r="K813" s="244">
        <v>46010</v>
      </c>
      <c r="L813" s="242" t="s">
        <v>288</v>
      </c>
      <c r="M813" s="242" t="s">
        <v>288</v>
      </c>
      <c r="N813" s="242" t="s">
        <v>288</v>
      </c>
      <c r="O813" s="209">
        <v>6</v>
      </c>
      <c r="P813" s="245">
        <v>2091159</v>
      </c>
      <c r="Q813" s="200">
        <v>45853</v>
      </c>
      <c r="R813" s="190">
        <v>45869</v>
      </c>
      <c r="S813" s="245">
        <v>3920923</v>
      </c>
      <c r="T813" s="190">
        <v>45870</v>
      </c>
      <c r="U813" s="190">
        <v>45900</v>
      </c>
      <c r="V813" s="245">
        <v>3920923</v>
      </c>
      <c r="W813" s="190">
        <v>45901</v>
      </c>
      <c r="X813" s="190">
        <v>45930</v>
      </c>
      <c r="Y813" s="245">
        <v>3920923</v>
      </c>
      <c r="Z813" s="190">
        <v>45931</v>
      </c>
      <c r="AA813" s="190">
        <v>45961</v>
      </c>
      <c r="AB813" s="245">
        <v>3920923</v>
      </c>
      <c r="AC813" s="190">
        <v>45962</v>
      </c>
      <c r="AD813" s="190">
        <v>45991</v>
      </c>
      <c r="AE813" s="272">
        <v>2483251</v>
      </c>
      <c r="AF813" s="190">
        <v>45992</v>
      </c>
      <c r="AG813" s="190">
        <v>46010</v>
      </c>
      <c r="BI813" s="192" t="s">
        <v>278</v>
      </c>
      <c r="BJ813" s="187" t="s">
        <v>332</v>
      </c>
      <c r="BK813" s="192" t="s">
        <v>280</v>
      </c>
      <c r="BL813" s="189">
        <v>1552</v>
      </c>
      <c r="BM813" s="190">
        <v>45853.979270833333</v>
      </c>
      <c r="BN813" s="208">
        <v>3174935420</v>
      </c>
      <c r="BO813" s="203">
        <v>3981</v>
      </c>
      <c r="BP813" s="190">
        <v>45853</v>
      </c>
      <c r="BQ813" s="204">
        <v>20258102</v>
      </c>
      <c r="CS813" s="197" t="s">
        <v>1969</v>
      </c>
      <c r="CT813" s="199">
        <v>1121936007.9000001</v>
      </c>
      <c r="CU813" s="203">
        <v>436</v>
      </c>
      <c r="CV813" s="203" t="s">
        <v>768</v>
      </c>
      <c r="CY813" s="192">
        <v>9609</v>
      </c>
      <c r="CZ813" s="192" t="s">
        <v>290</v>
      </c>
      <c r="DA813" s="201">
        <f t="shared" si="39"/>
        <v>20258102</v>
      </c>
      <c r="DB813" s="221">
        <f t="shared" si="40"/>
        <v>0</v>
      </c>
      <c r="DC813" s="201">
        <f t="shared" si="41"/>
        <v>0</v>
      </c>
      <c r="DZ813" s="310" t="s">
        <v>3660</v>
      </c>
      <c r="EA813" s="187" t="s">
        <v>279</v>
      </c>
      <c r="EB813" s="130">
        <v>17346234</v>
      </c>
      <c r="EC813" s="168">
        <v>46010</v>
      </c>
    </row>
    <row r="814" spans="1:133" x14ac:dyDescent="0.3">
      <c r="A814" s="186" t="s">
        <v>436</v>
      </c>
      <c r="B814" s="194" t="s">
        <v>3661</v>
      </c>
      <c r="C814" s="251"/>
      <c r="D814" s="194" t="s">
        <v>3662</v>
      </c>
      <c r="E814" s="194"/>
      <c r="F814" s="194"/>
      <c r="G814" s="124"/>
      <c r="H814" s="131"/>
      <c r="I814" s="194"/>
      <c r="J814" s="124"/>
      <c r="K814" s="124"/>
      <c r="L814" s="194"/>
      <c r="M814" s="194"/>
      <c r="N814" s="194"/>
      <c r="O814" s="209"/>
      <c r="P814" s="131"/>
      <c r="Q814" s="200"/>
      <c r="R814" s="190"/>
      <c r="S814" s="131"/>
      <c r="T814" s="190"/>
      <c r="U814" s="190"/>
      <c r="V814" s="131"/>
      <c r="W814" s="190"/>
      <c r="X814" s="190"/>
      <c r="Y814" s="131"/>
      <c r="Z814" s="190"/>
      <c r="AA814" s="190"/>
      <c r="AB814" s="131"/>
      <c r="AC814" s="190"/>
      <c r="AD814" s="190"/>
      <c r="AE814" s="129"/>
      <c r="AF814" s="190"/>
      <c r="AG814" s="190"/>
      <c r="BI814" s="192"/>
      <c r="BJ814" s="187"/>
      <c r="BK814" s="192"/>
      <c r="BL814" s="189"/>
      <c r="BM814" s="190"/>
      <c r="BN814" s="208"/>
      <c r="BO814" s="203"/>
      <c r="BP814" s="190"/>
      <c r="BQ814" s="204"/>
      <c r="CS814" s="197"/>
      <c r="CT814" s="327"/>
      <c r="CU814" s="203"/>
      <c r="CV814" s="203"/>
      <c r="CY814" s="210"/>
      <c r="CZ814" s="210"/>
      <c r="DA814" s="201"/>
      <c r="DB814" s="221"/>
      <c r="DC814" s="201"/>
      <c r="DZ814" s="310"/>
      <c r="EA814" s="187"/>
      <c r="EB814" s="130" t="e">
        <v>#N/A</v>
      </c>
      <c r="EC814" s="168" t="e">
        <v>#N/A</v>
      </c>
    </row>
    <row r="815" spans="1:133" x14ac:dyDescent="0.3">
      <c r="A815" s="242"/>
      <c r="B815" s="242" t="s">
        <v>3663</v>
      </c>
      <c r="C815" s="243">
        <v>1121862805</v>
      </c>
      <c r="D815" s="242" t="s">
        <v>524</v>
      </c>
      <c r="E815" s="242" t="s">
        <v>291</v>
      </c>
      <c r="F815" s="242" t="s">
        <v>403</v>
      </c>
      <c r="G815" s="244">
        <v>45853</v>
      </c>
      <c r="H815" s="245">
        <v>26894376</v>
      </c>
      <c r="I815" s="242" t="s">
        <v>1187</v>
      </c>
      <c r="J815" s="244">
        <v>45853</v>
      </c>
      <c r="K815" s="244">
        <v>46010</v>
      </c>
      <c r="L815" s="242" t="s">
        <v>288</v>
      </c>
      <c r="M815" s="242" t="s">
        <v>288</v>
      </c>
      <c r="N815" s="242" t="s">
        <v>288</v>
      </c>
      <c r="O815" s="209">
        <v>6</v>
      </c>
      <c r="P815" s="245">
        <v>2776194</v>
      </c>
      <c r="Q815" s="200">
        <v>45853</v>
      </c>
      <c r="R815" s="190">
        <v>45869</v>
      </c>
      <c r="S815" s="245">
        <v>5205363</v>
      </c>
      <c r="T815" s="190">
        <v>45870</v>
      </c>
      <c r="U815" s="190">
        <v>45900</v>
      </c>
      <c r="V815" s="245">
        <v>5205363</v>
      </c>
      <c r="W815" s="190">
        <v>45901</v>
      </c>
      <c r="X815" s="190">
        <v>45930</v>
      </c>
      <c r="Y815" s="245">
        <v>5205363</v>
      </c>
      <c r="Z815" s="190">
        <v>45931</v>
      </c>
      <c r="AA815" s="190">
        <v>45961</v>
      </c>
      <c r="AB815" s="245">
        <v>5205363</v>
      </c>
      <c r="AC815" s="190">
        <v>45962</v>
      </c>
      <c r="AD815" s="190">
        <v>45991</v>
      </c>
      <c r="AE815" s="272">
        <v>3296730</v>
      </c>
      <c r="AF815" s="190">
        <v>45992</v>
      </c>
      <c r="AG815" s="190">
        <v>46010</v>
      </c>
      <c r="BI815" s="192" t="s">
        <v>278</v>
      </c>
      <c r="BJ815" s="187" t="s">
        <v>332</v>
      </c>
      <c r="BK815" s="192" t="s">
        <v>280</v>
      </c>
      <c r="BL815" s="189">
        <v>1552</v>
      </c>
      <c r="BM815" s="190">
        <v>45853.979270833333</v>
      </c>
      <c r="BN815" s="208">
        <v>3174935420</v>
      </c>
      <c r="BO815" s="203">
        <v>3953</v>
      </c>
      <c r="BP815" s="190">
        <v>45853</v>
      </c>
      <c r="BQ815" s="204">
        <v>26894376</v>
      </c>
      <c r="CS815" s="197" t="s">
        <v>814</v>
      </c>
      <c r="CT815" s="125">
        <v>1121862805</v>
      </c>
      <c r="CU815" s="203">
        <v>436</v>
      </c>
      <c r="CV815" s="203" t="s">
        <v>768</v>
      </c>
      <c r="CY815" s="192">
        <v>6920</v>
      </c>
      <c r="CZ815" s="192" t="s">
        <v>289</v>
      </c>
      <c r="DA815" s="201">
        <f t="shared" si="39"/>
        <v>26894376</v>
      </c>
      <c r="DB815" s="221">
        <f t="shared" si="40"/>
        <v>0</v>
      </c>
      <c r="DC815" s="201">
        <f t="shared" si="41"/>
        <v>0</v>
      </c>
      <c r="DZ815" s="310" t="s">
        <v>3664</v>
      </c>
      <c r="EA815" s="187" t="s">
        <v>279</v>
      </c>
      <c r="EB815" s="130">
        <v>17346234</v>
      </c>
      <c r="EC815" s="168">
        <v>46010</v>
      </c>
    </row>
    <row r="816" spans="1:133" x14ac:dyDescent="0.3">
      <c r="A816" s="242"/>
      <c r="B816" s="242" t="s">
        <v>3665</v>
      </c>
      <c r="C816" s="248">
        <v>40441260</v>
      </c>
      <c r="D816" s="247" t="s">
        <v>525</v>
      </c>
      <c r="E816" s="242" t="s">
        <v>291</v>
      </c>
      <c r="F816" s="242" t="s">
        <v>403</v>
      </c>
      <c r="G816" s="244">
        <v>45853</v>
      </c>
      <c r="H816" s="245">
        <v>26894376</v>
      </c>
      <c r="I816" s="242" t="s">
        <v>1187</v>
      </c>
      <c r="J816" s="244">
        <v>45853</v>
      </c>
      <c r="K816" s="244">
        <v>46010</v>
      </c>
      <c r="L816" s="242" t="s">
        <v>288</v>
      </c>
      <c r="M816" s="242" t="s">
        <v>288</v>
      </c>
      <c r="N816" s="242" t="s">
        <v>288</v>
      </c>
      <c r="O816" s="209">
        <v>6</v>
      </c>
      <c r="P816" s="245">
        <v>2776194</v>
      </c>
      <c r="Q816" s="200">
        <v>45853</v>
      </c>
      <c r="R816" s="190">
        <v>45869</v>
      </c>
      <c r="S816" s="245">
        <v>5205363</v>
      </c>
      <c r="T816" s="190">
        <v>45870</v>
      </c>
      <c r="U816" s="190">
        <v>45900</v>
      </c>
      <c r="V816" s="245">
        <v>5205363</v>
      </c>
      <c r="W816" s="190">
        <v>45901</v>
      </c>
      <c r="X816" s="190">
        <v>45930</v>
      </c>
      <c r="Y816" s="245">
        <v>5205363</v>
      </c>
      <c r="Z816" s="190">
        <v>45931</v>
      </c>
      <c r="AA816" s="190">
        <v>45961</v>
      </c>
      <c r="AB816" s="245">
        <v>5205363</v>
      </c>
      <c r="AC816" s="190">
        <v>45962</v>
      </c>
      <c r="AD816" s="190">
        <v>45991</v>
      </c>
      <c r="AE816" s="272">
        <v>3296730</v>
      </c>
      <c r="AF816" s="190">
        <v>45992</v>
      </c>
      <c r="AG816" s="190">
        <v>46010</v>
      </c>
      <c r="BI816" s="192" t="s">
        <v>278</v>
      </c>
      <c r="BJ816" s="187" t="s">
        <v>332</v>
      </c>
      <c r="BK816" s="192" t="s">
        <v>280</v>
      </c>
      <c r="BL816" s="189">
        <v>1552</v>
      </c>
      <c r="BM816" s="190">
        <v>45853.979270833333</v>
      </c>
      <c r="BN816" s="208">
        <v>3174935420</v>
      </c>
      <c r="BO816" s="203">
        <v>3851</v>
      </c>
      <c r="BP816" s="190">
        <v>45853</v>
      </c>
      <c r="BQ816" s="204">
        <v>26894376</v>
      </c>
      <c r="CS816" s="197" t="s">
        <v>3666</v>
      </c>
      <c r="CT816" s="199">
        <v>40441260</v>
      </c>
      <c r="CU816" s="203">
        <v>436</v>
      </c>
      <c r="CV816" s="203" t="s">
        <v>768</v>
      </c>
      <c r="CY816" s="192">
        <v>8299</v>
      </c>
      <c r="CZ816" s="192" t="s">
        <v>290</v>
      </c>
      <c r="DA816" s="201">
        <f t="shared" si="39"/>
        <v>26894376</v>
      </c>
      <c r="DB816" s="221">
        <f t="shared" si="40"/>
        <v>0</v>
      </c>
      <c r="DC816" s="201">
        <f t="shared" si="41"/>
        <v>0</v>
      </c>
      <c r="DZ816" s="310" t="s">
        <v>3667</v>
      </c>
      <c r="EA816" s="187" t="s">
        <v>279</v>
      </c>
      <c r="EB816" s="130">
        <v>17346234</v>
      </c>
      <c r="EC816" s="168">
        <v>46010</v>
      </c>
    </row>
    <row r="817" spans="1:133" x14ac:dyDescent="0.3">
      <c r="A817" s="194"/>
      <c r="B817" s="194" t="s">
        <v>3668</v>
      </c>
      <c r="C817" s="253">
        <v>1121867716</v>
      </c>
      <c r="D817" s="194" t="s">
        <v>526</v>
      </c>
      <c r="E817" s="194" t="s">
        <v>291</v>
      </c>
      <c r="F817" s="194" t="s">
        <v>523</v>
      </c>
      <c r="G817" s="124">
        <v>45853</v>
      </c>
      <c r="H817" s="131">
        <v>26894376</v>
      </c>
      <c r="I817" s="194" t="s">
        <v>1187</v>
      </c>
      <c r="J817" s="124">
        <v>45853</v>
      </c>
      <c r="K817" s="124">
        <v>46010</v>
      </c>
      <c r="L817" s="194" t="s">
        <v>288</v>
      </c>
      <c r="M817" s="194" t="s">
        <v>288</v>
      </c>
      <c r="N817" s="194" t="s">
        <v>288</v>
      </c>
      <c r="O817" s="209">
        <v>6</v>
      </c>
      <c r="P817" s="131">
        <v>2776194</v>
      </c>
      <c r="Q817" s="200">
        <v>45853</v>
      </c>
      <c r="R817" s="190">
        <v>45869</v>
      </c>
      <c r="S817" s="131">
        <v>5205363</v>
      </c>
      <c r="T817" s="190">
        <v>45870</v>
      </c>
      <c r="U817" s="190">
        <v>45900</v>
      </c>
      <c r="V817" s="131">
        <v>5205363</v>
      </c>
      <c r="W817" s="190">
        <v>45901</v>
      </c>
      <c r="X817" s="190">
        <v>45930</v>
      </c>
      <c r="Y817" s="131">
        <v>5205363</v>
      </c>
      <c r="Z817" s="190">
        <v>45931</v>
      </c>
      <c r="AA817" s="190">
        <v>45961</v>
      </c>
      <c r="AB817" s="131">
        <v>5205363</v>
      </c>
      <c r="AC817" s="190">
        <v>45962</v>
      </c>
      <c r="AD817" s="190">
        <v>45991</v>
      </c>
      <c r="AE817" s="129">
        <v>3296730</v>
      </c>
      <c r="AF817" s="190">
        <v>45992</v>
      </c>
      <c r="AG817" s="190">
        <v>46010</v>
      </c>
      <c r="BI817" s="192" t="s">
        <v>278</v>
      </c>
      <c r="BJ817" s="187" t="s">
        <v>332</v>
      </c>
      <c r="BK817" s="192" t="s">
        <v>280</v>
      </c>
      <c r="BL817" s="189">
        <v>1552</v>
      </c>
      <c r="BM817" s="190">
        <v>45853.979270833333</v>
      </c>
      <c r="BN817" s="208">
        <v>3174935420</v>
      </c>
      <c r="BO817" s="203">
        <v>3934</v>
      </c>
      <c r="BP817" s="190">
        <v>45853</v>
      </c>
      <c r="BQ817" s="204">
        <v>26894376</v>
      </c>
      <c r="CS817" s="197" t="s">
        <v>3669</v>
      </c>
      <c r="CT817" s="198">
        <v>1121867716.5999999</v>
      </c>
      <c r="CU817" s="203">
        <v>436</v>
      </c>
      <c r="CV817" s="203" t="s">
        <v>768</v>
      </c>
      <c r="CY817" s="192">
        <v>7490</v>
      </c>
      <c r="CZ817" s="192" t="s">
        <v>290</v>
      </c>
      <c r="DA817" s="201">
        <f t="shared" si="39"/>
        <v>26894376</v>
      </c>
      <c r="DB817" s="221">
        <f t="shared" si="40"/>
        <v>0</v>
      </c>
      <c r="DC817" s="201">
        <f t="shared" si="41"/>
        <v>0</v>
      </c>
      <c r="DZ817" s="310" t="s">
        <v>3670</v>
      </c>
      <c r="EA817" s="187" t="s">
        <v>279</v>
      </c>
      <c r="EB817" s="130">
        <v>17346234</v>
      </c>
      <c r="EC817" s="168">
        <v>46010</v>
      </c>
    </row>
    <row r="818" spans="1:133" x14ac:dyDescent="0.3">
      <c r="A818" s="242"/>
      <c r="B818" s="242" t="s">
        <v>3671</v>
      </c>
      <c r="C818" s="243">
        <v>1121938368</v>
      </c>
      <c r="D818" s="242" t="s">
        <v>529</v>
      </c>
      <c r="E818" s="242" t="s">
        <v>291</v>
      </c>
      <c r="F818" s="242" t="s">
        <v>527</v>
      </c>
      <c r="G818" s="244">
        <v>45853</v>
      </c>
      <c r="H818" s="245">
        <v>20258102</v>
      </c>
      <c r="I818" s="242" t="s">
        <v>1187</v>
      </c>
      <c r="J818" s="244">
        <v>45853</v>
      </c>
      <c r="K818" s="244">
        <v>46010</v>
      </c>
      <c r="L818" s="242" t="s">
        <v>288</v>
      </c>
      <c r="M818" s="242" t="s">
        <v>288</v>
      </c>
      <c r="N818" s="242" t="s">
        <v>288</v>
      </c>
      <c r="O818" s="209">
        <v>6</v>
      </c>
      <c r="P818" s="245">
        <v>2091159</v>
      </c>
      <c r="Q818" s="200">
        <v>45853</v>
      </c>
      <c r="R818" s="190">
        <v>45869</v>
      </c>
      <c r="S818" s="245">
        <v>3920923</v>
      </c>
      <c r="T818" s="190">
        <v>45870</v>
      </c>
      <c r="U818" s="190">
        <v>45900</v>
      </c>
      <c r="V818" s="245">
        <v>3920923</v>
      </c>
      <c r="W818" s="190">
        <v>45901</v>
      </c>
      <c r="X818" s="190">
        <v>45930</v>
      </c>
      <c r="Y818" s="245">
        <v>3920923</v>
      </c>
      <c r="Z818" s="190">
        <v>45931</v>
      </c>
      <c r="AA818" s="190">
        <v>45961</v>
      </c>
      <c r="AB818" s="245">
        <v>3920923</v>
      </c>
      <c r="AC818" s="190">
        <v>45962</v>
      </c>
      <c r="AD818" s="190">
        <v>45991</v>
      </c>
      <c r="AE818" s="272">
        <v>2483251</v>
      </c>
      <c r="AF818" s="190">
        <v>45992</v>
      </c>
      <c r="AG818" s="190">
        <v>46010</v>
      </c>
      <c r="BI818" s="192" t="s">
        <v>278</v>
      </c>
      <c r="BJ818" s="187" t="s">
        <v>332</v>
      </c>
      <c r="BK818" s="192" t="s">
        <v>280</v>
      </c>
      <c r="BL818" s="189">
        <v>1552</v>
      </c>
      <c r="BM818" s="190">
        <v>45853.979270833333</v>
      </c>
      <c r="BN818" s="208">
        <v>3174935420</v>
      </c>
      <c r="BO818" s="203">
        <v>3986</v>
      </c>
      <c r="BP818" s="190">
        <v>45853</v>
      </c>
      <c r="BQ818" s="204">
        <v>20258102</v>
      </c>
      <c r="CS818" s="197" t="s">
        <v>1220</v>
      </c>
      <c r="CT818" s="198">
        <v>1121938368.0999999</v>
      </c>
      <c r="CU818" s="203">
        <v>436</v>
      </c>
      <c r="CV818" s="203" t="s">
        <v>768</v>
      </c>
      <c r="CY818" s="192">
        <v>8299</v>
      </c>
      <c r="CZ818" s="192" t="s">
        <v>290</v>
      </c>
      <c r="DA818" s="201">
        <f t="shared" si="39"/>
        <v>20258102</v>
      </c>
      <c r="DB818" s="221">
        <f t="shared" si="40"/>
        <v>0</v>
      </c>
      <c r="DC818" s="201">
        <f t="shared" si="41"/>
        <v>0</v>
      </c>
      <c r="DZ818" s="310" t="s">
        <v>3672</v>
      </c>
      <c r="EA818" s="187" t="s">
        <v>279</v>
      </c>
      <c r="EB818" s="130">
        <v>17346234</v>
      </c>
      <c r="EC818" s="168">
        <v>46010</v>
      </c>
    </row>
    <row r="819" spans="1:133" x14ac:dyDescent="0.3">
      <c r="A819" s="241"/>
      <c r="B819" s="242" t="s">
        <v>3673</v>
      </c>
      <c r="C819" s="248">
        <v>40215719</v>
      </c>
      <c r="D819" s="247" t="s">
        <v>528</v>
      </c>
      <c r="E819" s="242" t="s">
        <v>291</v>
      </c>
      <c r="F819" s="242" t="s">
        <v>527</v>
      </c>
      <c r="G819" s="244">
        <v>45853</v>
      </c>
      <c r="H819" s="245">
        <v>20258102</v>
      </c>
      <c r="I819" s="242" t="s">
        <v>1187</v>
      </c>
      <c r="J819" s="244">
        <v>45853</v>
      </c>
      <c r="K819" s="244">
        <v>46010</v>
      </c>
      <c r="L819" s="242" t="s">
        <v>288</v>
      </c>
      <c r="M819" s="242" t="s">
        <v>288</v>
      </c>
      <c r="N819" s="242" t="s">
        <v>288</v>
      </c>
      <c r="O819" s="209">
        <v>6</v>
      </c>
      <c r="P819" s="245">
        <v>2091159</v>
      </c>
      <c r="Q819" s="200">
        <v>45853</v>
      </c>
      <c r="R819" s="190">
        <v>45869</v>
      </c>
      <c r="S819" s="245">
        <v>3920923</v>
      </c>
      <c r="T819" s="190">
        <v>45870</v>
      </c>
      <c r="U819" s="190">
        <v>45900</v>
      </c>
      <c r="V819" s="245">
        <v>3920923</v>
      </c>
      <c r="W819" s="190">
        <v>45901</v>
      </c>
      <c r="X819" s="190">
        <v>45930</v>
      </c>
      <c r="Y819" s="245">
        <v>3920923</v>
      </c>
      <c r="Z819" s="190">
        <v>45931</v>
      </c>
      <c r="AA819" s="190">
        <v>45961</v>
      </c>
      <c r="AB819" s="245">
        <v>3920923</v>
      </c>
      <c r="AC819" s="190">
        <v>45962</v>
      </c>
      <c r="AD819" s="190">
        <v>45991</v>
      </c>
      <c r="AE819" s="272">
        <v>2483251</v>
      </c>
      <c r="AF819" s="190">
        <v>45992</v>
      </c>
      <c r="AG819" s="190">
        <v>46010</v>
      </c>
      <c r="BI819" s="192" t="s">
        <v>278</v>
      </c>
      <c r="BJ819" s="187" t="s">
        <v>332</v>
      </c>
      <c r="BK819" s="192" t="s">
        <v>280</v>
      </c>
      <c r="BL819" s="189">
        <v>1552</v>
      </c>
      <c r="BM819" s="190">
        <v>45853.979270833333</v>
      </c>
      <c r="BN819" s="208">
        <v>3174935420</v>
      </c>
      <c r="BO819" s="203">
        <v>3829</v>
      </c>
      <c r="BP819" s="190">
        <v>45853</v>
      </c>
      <c r="BQ819" s="204">
        <v>20258102</v>
      </c>
      <c r="CS819" s="197" t="s">
        <v>1221</v>
      </c>
      <c r="CT819" s="199">
        <v>40215719</v>
      </c>
      <c r="CU819" s="203">
        <v>436</v>
      </c>
      <c r="CV819" s="203" t="s">
        <v>768</v>
      </c>
      <c r="CY819" s="192">
        <v>7110</v>
      </c>
      <c r="CZ819" s="192" t="s">
        <v>289</v>
      </c>
      <c r="DA819" s="201">
        <f t="shared" si="39"/>
        <v>20258102</v>
      </c>
      <c r="DB819" s="221">
        <f t="shared" si="40"/>
        <v>0</v>
      </c>
      <c r="DC819" s="201">
        <f t="shared" si="41"/>
        <v>0</v>
      </c>
      <c r="DZ819" s="310" t="s">
        <v>3674</v>
      </c>
      <c r="EA819" s="187" t="s">
        <v>279</v>
      </c>
      <c r="EB819" s="130">
        <v>17346234</v>
      </c>
      <c r="EC819" s="168">
        <v>46010</v>
      </c>
    </row>
    <row r="820" spans="1:133" x14ac:dyDescent="0.3">
      <c r="A820" s="242" t="s">
        <v>436</v>
      </c>
      <c r="B820" s="242" t="s">
        <v>3675</v>
      </c>
      <c r="C820" s="243"/>
      <c r="D820" s="242" t="s">
        <v>436</v>
      </c>
      <c r="E820" s="242"/>
      <c r="F820" s="242"/>
      <c r="G820" s="244"/>
      <c r="H820" s="245"/>
      <c r="I820" s="242"/>
      <c r="J820" s="244"/>
      <c r="K820" s="244"/>
      <c r="L820" s="242"/>
      <c r="M820" s="242"/>
      <c r="N820" s="242"/>
      <c r="O820" s="209"/>
      <c r="P820" s="245"/>
      <c r="Q820" s="200"/>
      <c r="R820" s="190"/>
      <c r="S820" s="245"/>
      <c r="T820" s="190"/>
      <c r="U820" s="190"/>
      <c r="V820" s="245"/>
      <c r="W820" s="190"/>
      <c r="X820" s="190"/>
      <c r="Y820" s="245"/>
      <c r="Z820" s="190"/>
      <c r="AA820" s="190"/>
      <c r="AB820" s="245"/>
      <c r="AC820" s="190"/>
      <c r="AD820" s="190"/>
      <c r="AE820" s="272"/>
      <c r="AF820" s="190"/>
      <c r="AG820" s="190"/>
      <c r="BI820" s="192"/>
      <c r="BJ820" s="187"/>
      <c r="BK820" s="192"/>
      <c r="BL820" s="189"/>
      <c r="BM820" s="190"/>
      <c r="BN820" s="208"/>
      <c r="BO820" s="203"/>
      <c r="BP820" s="190"/>
      <c r="BQ820" s="204"/>
      <c r="CS820" s="197"/>
      <c r="CT820" s="198"/>
      <c r="CU820" s="203"/>
      <c r="CV820" s="203"/>
      <c r="CY820" s="194"/>
      <c r="CZ820" s="196"/>
      <c r="DA820" s="201"/>
      <c r="DB820" s="221"/>
      <c r="DC820" s="201"/>
      <c r="DZ820" s="310"/>
      <c r="EA820" s="187"/>
      <c r="EB820" s="130" t="e">
        <v>#N/A</v>
      </c>
      <c r="EC820" s="168" t="e">
        <v>#N/A</v>
      </c>
    </row>
    <row r="821" spans="1:133" x14ac:dyDescent="0.3">
      <c r="A821" s="241"/>
      <c r="B821" s="242" t="s">
        <v>3676</v>
      </c>
      <c r="C821" s="243">
        <v>17315532</v>
      </c>
      <c r="D821" s="242" t="s">
        <v>530</v>
      </c>
      <c r="E821" s="242" t="s">
        <v>291</v>
      </c>
      <c r="F821" s="242" t="s">
        <v>403</v>
      </c>
      <c r="G821" s="244">
        <v>45853</v>
      </c>
      <c r="H821" s="245">
        <v>26894376</v>
      </c>
      <c r="I821" s="242" t="s">
        <v>1187</v>
      </c>
      <c r="J821" s="244">
        <v>45853</v>
      </c>
      <c r="K821" s="244">
        <v>46010</v>
      </c>
      <c r="L821" s="242" t="s">
        <v>288</v>
      </c>
      <c r="M821" s="242" t="s">
        <v>288</v>
      </c>
      <c r="N821" s="242" t="s">
        <v>288</v>
      </c>
      <c r="O821" s="209">
        <v>6</v>
      </c>
      <c r="P821" s="245">
        <v>2776194</v>
      </c>
      <c r="Q821" s="200">
        <v>45853</v>
      </c>
      <c r="R821" s="190">
        <v>45869</v>
      </c>
      <c r="S821" s="245">
        <v>5205363</v>
      </c>
      <c r="T821" s="190">
        <v>45870</v>
      </c>
      <c r="U821" s="190">
        <v>45900</v>
      </c>
      <c r="V821" s="245">
        <v>5205363</v>
      </c>
      <c r="W821" s="190">
        <v>45901</v>
      </c>
      <c r="X821" s="190">
        <v>45930</v>
      </c>
      <c r="Y821" s="245">
        <v>5205363</v>
      </c>
      <c r="Z821" s="190">
        <v>45931</v>
      </c>
      <c r="AA821" s="190">
        <v>45961</v>
      </c>
      <c r="AB821" s="245">
        <v>5205363</v>
      </c>
      <c r="AC821" s="190">
        <v>45962</v>
      </c>
      <c r="AD821" s="190">
        <v>45991</v>
      </c>
      <c r="AE821" s="272">
        <v>3296730</v>
      </c>
      <c r="AF821" s="190">
        <v>45992</v>
      </c>
      <c r="AG821" s="190">
        <v>46010</v>
      </c>
      <c r="BI821" s="192" t="s">
        <v>278</v>
      </c>
      <c r="BJ821" s="187" t="s">
        <v>332</v>
      </c>
      <c r="BK821" s="192" t="s">
        <v>280</v>
      </c>
      <c r="BL821" s="189">
        <v>1552</v>
      </c>
      <c r="BM821" s="190">
        <v>45853.979270833333</v>
      </c>
      <c r="BN821" s="208">
        <v>3174935420</v>
      </c>
      <c r="BO821" s="203">
        <v>3809</v>
      </c>
      <c r="BP821" s="190">
        <v>45853</v>
      </c>
      <c r="BQ821" s="204">
        <v>26894376</v>
      </c>
      <c r="CS821" s="197" t="s">
        <v>726</v>
      </c>
      <c r="CT821" s="199">
        <v>17315532</v>
      </c>
      <c r="CU821" s="203">
        <v>436</v>
      </c>
      <c r="CV821" s="203" t="s">
        <v>768</v>
      </c>
      <c r="CY821" s="227">
        <v>7490</v>
      </c>
      <c r="CZ821" s="188" t="s">
        <v>290</v>
      </c>
      <c r="DA821" s="201">
        <f t="shared" si="39"/>
        <v>26894376</v>
      </c>
      <c r="DB821" s="221">
        <f t="shared" si="40"/>
        <v>0</v>
      </c>
      <c r="DC821" s="201">
        <f t="shared" si="41"/>
        <v>0</v>
      </c>
      <c r="DZ821" s="310" t="s">
        <v>3677</v>
      </c>
      <c r="EA821" s="187" t="s">
        <v>279</v>
      </c>
      <c r="EB821" s="130">
        <v>17346234</v>
      </c>
      <c r="EC821" s="168">
        <v>46010</v>
      </c>
    </row>
    <row r="822" spans="1:133" x14ac:dyDescent="0.3">
      <c r="A822" s="241"/>
      <c r="B822" s="242" t="s">
        <v>3678</v>
      </c>
      <c r="C822" s="243">
        <v>1007701625</v>
      </c>
      <c r="D822" s="242" t="s">
        <v>1999</v>
      </c>
      <c r="E822" s="242" t="s">
        <v>291</v>
      </c>
      <c r="F822" s="242" t="s">
        <v>403</v>
      </c>
      <c r="G822" s="244">
        <v>45853</v>
      </c>
      <c r="H822" s="245">
        <v>14954038</v>
      </c>
      <c r="I822" s="242" t="s">
        <v>1187</v>
      </c>
      <c r="J822" s="244">
        <v>45853</v>
      </c>
      <c r="K822" s="244">
        <v>46010</v>
      </c>
      <c r="L822" s="242" t="s">
        <v>288</v>
      </c>
      <c r="M822" s="242" t="s">
        <v>288</v>
      </c>
      <c r="N822" s="242" t="s">
        <v>288</v>
      </c>
      <c r="O822" s="209">
        <v>6</v>
      </c>
      <c r="P822" s="245">
        <v>1543643</v>
      </c>
      <c r="Q822" s="200">
        <v>45853</v>
      </c>
      <c r="R822" s="190">
        <v>45869</v>
      </c>
      <c r="S822" s="245">
        <v>2894330</v>
      </c>
      <c r="T822" s="190">
        <v>45870</v>
      </c>
      <c r="U822" s="190">
        <v>45900</v>
      </c>
      <c r="V822" s="245">
        <v>2894330</v>
      </c>
      <c r="W822" s="190">
        <v>45901</v>
      </c>
      <c r="X822" s="190">
        <v>45930</v>
      </c>
      <c r="Y822" s="245">
        <v>2894330</v>
      </c>
      <c r="Z822" s="190">
        <v>45931</v>
      </c>
      <c r="AA822" s="190">
        <v>45961</v>
      </c>
      <c r="AB822" s="245">
        <v>2894330</v>
      </c>
      <c r="AC822" s="190">
        <v>45962</v>
      </c>
      <c r="AD822" s="190">
        <v>45991</v>
      </c>
      <c r="AE822" s="272">
        <v>1833075</v>
      </c>
      <c r="AF822" s="190">
        <v>45992</v>
      </c>
      <c r="AG822" s="190">
        <v>46010</v>
      </c>
      <c r="BI822" s="192" t="s">
        <v>278</v>
      </c>
      <c r="BJ822" s="187" t="s">
        <v>332</v>
      </c>
      <c r="BK822" s="192" t="s">
        <v>280</v>
      </c>
      <c r="BL822" s="189">
        <v>1552</v>
      </c>
      <c r="BM822" s="190">
        <v>45853.979270833333</v>
      </c>
      <c r="BN822" s="208">
        <v>3174935420</v>
      </c>
      <c r="BO822" s="203">
        <v>3897</v>
      </c>
      <c r="BP822" s="190">
        <v>45853</v>
      </c>
      <c r="BQ822" s="204">
        <v>14954038</v>
      </c>
      <c r="CS822" s="197" t="s">
        <v>1222</v>
      </c>
      <c r="CT822" s="198">
        <v>1007701625</v>
      </c>
      <c r="CU822" s="203">
        <v>436</v>
      </c>
      <c r="CV822" s="203" t="s">
        <v>768</v>
      </c>
      <c r="CY822" s="192">
        <v>8299</v>
      </c>
      <c r="CZ822" s="192" t="s">
        <v>290</v>
      </c>
      <c r="DA822" s="201">
        <f t="shared" si="39"/>
        <v>14954038</v>
      </c>
      <c r="DB822" s="221">
        <f t="shared" si="40"/>
        <v>0</v>
      </c>
      <c r="DC822" s="201">
        <f t="shared" si="41"/>
        <v>0</v>
      </c>
      <c r="DZ822" s="310" t="s">
        <v>3679</v>
      </c>
      <c r="EA822" s="187" t="s">
        <v>279</v>
      </c>
      <c r="EB822" s="130">
        <v>17346234</v>
      </c>
      <c r="EC822" s="168">
        <v>46010</v>
      </c>
    </row>
    <row r="823" spans="1:133" x14ac:dyDescent="0.3">
      <c r="A823" s="246"/>
      <c r="B823" s="242" t="s">
        <v>3680</v>
      </c>
      <c r="C823" s="243">
        <v>1121942933</v>
      </c>
      <c r="D823" s="242" t="s">
        <v>1155</v>
      </c>
      <c r="E823" s="242" t="s">
        <v>292</v>
      </c>
      <c r="F823" s="242" t="s">
        <v>1156</v>
      </c>
      <c r="G823" s="244">
        <v>45853</v>
      </c>
      <c r="H823" s="245">
        <v>11875444</v>
      </c>
      <c r="I823" s="242" t="s">
        <v>1187</v>
      </c>
      <c r="J823" s="244">
        <v>45853</v>
      </c>
      <c r="K823" s="244">
        <v>46010</v>
      </c>
      <c r="L823" s="242" t="s">
        <v>288</v>
      </c>
      <c r="M823" s="242" t="s">
        <v>288</v>
      </c>
      <c r="N823" s="242" t="s">
        <v>288</v>
      </c>
      <c r="O823" s="209">
        <v>6</v>
      </c>
      <c r="P823" s="245">
        <v>1225852</v>
      </c>
      <c r="Q823" s="200">
        <v>45853</v>
      </c>
      <c r="R823" s="190">
        <v>45869</v>
      </c>
      <c r="S823" s="245">
        <v>2298473</v>
      </c>
      <c r="T823" s="190">
        <v>45870</v>
      </c>
      <c r="U823" s="190">
        <v>45900</v>
      </c>
      <c r="V823" s="245">
        <v>2298473</v>
      </c>
      <c r="W823" s="190">
        <v>45901</v>
      </c>
      <c r="X823" s="190">
        <v>45930</v>
      </c>
      <c r="Y823" s="245">
        <v>2298473</v>
      </c>
      <c r="Z823" s="190">
        <v>45931</v>
      </c>
      <c r="AA823" s="190">
        <v>45961</v>
      </c>
      <c r="AB823" s="245">
        <v>2298473</v>
      </c>
      <c r="AC823" s="190">
        <v>45962</v>
      </c>
      <c r="AD823" s="190">
        <v>45991</v>
      </c>
      <c r="AE823" s="272">
        <v>1455700</v>
      </c>
      <c r="AF823" s="190">
        <v>45992</v>
      </c>
      <c r="AG823" s="190">
        <v>46010</v>
      </c>
      <c r="BI823" s="192" t="s">
        <v>278</v>
      </c>
      <c r="BJ823" s="187" t="s">
        <v>332</v>
      </c>
      <c r="BK823" s="192" t="s">
        <v>280</v>
      </c>
      <c r="BL823" s="189">
        <v>1552</v>
      </c>
      <c r="BM823" s="190">
        <v>45853.979270833333</v>
      </c>
      <c r="BN823" s="208">
        <v>3174935420</v>
      </c>
      <c r="BO823" s="203">
        <v>3987</v>
      </c>
      <c r="BP823" s="190">
        <v>45853</v>
      </c>
      <c r="BQ823" s="204">
        <v>11875444</v>
      </c>
      <c r="CS823" s="197" t="s">
        <v>1160</v>
      </c>
      <c r="CT823" s="198">
        <v>1121942933</v>
      </c>
      <c r="CU823" s="203">
        <v>436</v>
      </c>
      <c r="CV823" s="203" t="s">
        <v>768</v>
      </c>
      <c r="CY823" s="192">
        <v>8299</v>
      </c>
      <c r="CZ823" s="192" t="s">
        <v>290</v>
      </c>
      <c r="DA823" s="201">
        <f t="shared" si="39"/>
        <v>11875444</v>
      </c>
      <c r="DB823" s="221">
        <f t="shared" si="40"/>
        <v>0</v>
      </c>
      <c r="DC823" s="201">
        <f t="shared" si="41"/>
        <v>0</v>
      </c>
      <c r="DZ823" s="310" t="s">
        <v>3681</v>
      </c>
      <c r="EA823" s="187" t="s">
        <v>279</v>
      </c>
      <c r="EB823" s="130">
        <v>17346234</v>
      </c>
      <c r="EC823" s="168">
        <v>46010</v>
      </c>
    </row>
    <row r="824" spans="1:133" x14ac:dyDescent="0.3">
      <c r="A824" s="241"/>
      <c r="B824" s="242" t="s">
        <v>3682</v>
      </c>
      <c r="C824" s="248">
        <v>1006729308</v>
      </c>
      <c r="D824" s="242" t="s">
        <v>1664</v>
      </c>
      <c r="E824" s="242" t="s">
        <v>291</v>
      </c>
      <c r="F824" s="242" t="s">
        <v>353</v>
      </c>
      <c r="G824" s="244">
        <v>45853</v>
      </c>
      <c r="H824" s="245">
        <v>21565077</v>
      </c>
      <c r="I824" s="242" t="s">
        <v>1198</v>
      </c>
      <c r="J824" s="244">
        <v>45853</v>
      </c>
      <c r="K824" s="244">
        <v>46020</v>
      </c>
      <c r="L824" s="242" t="s">
        <v>288</v>
      </c>
      <c r="M824" s="242" t="s">
        <v>288</v>
      </c>
      <c r="N824" s="242" t="s">
        <v>288</v>
      </c>
      <c r="O824" s="209">
        <v>6</v>
      </c>
      <c r="P824" s="245">
        <v>2091159</v>
      </c>
      <c r="Q824" s="200">
        <v>45853</v>
      </c>
      <c r="R824" s="190">
        <v>45869</v>
      </c>
      <c r="S824" s="245">
        <v>3920923</v>
      </c>
      <c r="T824" s="190">
        <v>45870</v>
      </c>
      <c r="U824" s="190">
        <v>45900</v>
      </c>
      <c r="V824" s="245">
        <v>3920923</v>
      </c>
      <c r="W824" s="190">
        <v>45901</v>
      </c>
      <c r="X824" s="190">
        <v>45930</v>
      </c>
      <c r="Y824" s="245">
        <v>3920923</v>
      </c>
      <c r="Z824" s="190">
        <v>45931</v>
      </c>
      <c r="AA824" s="190">
        <v>45961</v>
      </c>
      <c r="AB824" s="245">
        <v>3920923</v>
      </c>
      <c r="AC824" s="190">
        <v>45962</v>
      </c>
      <c r="AD824" s="190">
        <v>45991</v>
      </c>
      <c r="AE824" s="272">
        <v>3790226</v>
      </c>
      <c r="AF824" s="190">
        <v>45992</v>
      </c>
      <c r="AG824" s="190">
        <v>46020</v>
      </c>
      <c r="BI824" s="192" t="s">
        <v>278</v>
      </c>
      <c r="BJ824" s="187" t="s">
        <v>332</v>
      </c>
      <c r="BK824" s="192" t="s">
        <v>280</v>
      </c>
      <c r="BL824" s="189">
        <v>1552</v>
      </c>
      <c r="BM824" s="190">
        <v>45853.979270833333</v>
      </c>
      <c r="BN824" s="208">
        <v>3174935420</v>
      </c>
      <c r="BO824" s="203">
        <v>3889</v>
      </c>
      <c r="BP824" s="190">
        <v>45853</v>
      </c>
      <c r="BQ824" s="204">
        <v>21565077</v>
      </c>
      <c r="CS824" s="197" t="s">
        <v>3683</v>
      </c>
      <c r="CT824" s="199">
        <v>1006729308</v>
      </c>
      <c r="CU824" s="203">
        <v>504</v>
      </c>
      <c r="CV824" s="203" t="s">
        <v>807</v>
      </c>
      <c r="CY824" s="192">
        <v>7490</v>
      </c>
      <c r="CZ824" s="192" t="s">
        <v>290</v>
      </c>
      <c r="DA824" s="201">
        <f t="shared" si="39"/>
        <v>21565077</v>
      </c>
      <c r="DB824" s="221">
        <f t="shared" si="40"/>
        <v>0</v>
      </c>
      <c r="DC824" s="201">
        <f t="shared" si="41"/>
        <v>0</v>
      </c>
      <c r="DZ824" s="310" t="s">
        <v>3684</v>
      </c>
      <c r="EA824" s="187" t="s">
        <v>716</v>
      </c>
      <c r="EB824" s="130">
        <v>17346234</v>
      </c>
      <c r="EC824" s="168">
        <v>46020</v>
      </c>
    </row>
    <row r="825" spans="1:133" x14ac:dyDescent="0.3">
      <c r="A825" s="242"/>
      <c r="B825" s="242" t="s">
        <v>3685</v>
      </c>
      <c r="C825" s="243">
        <v>1121944791</v>
      </c>
      <c r="D825" s="242" t="s">
        <v>701</v>
      </c>
      <c r="E825" s="242" t="s">
        <v>291</v>
      </c>
      <c r="F825" s="242" t="s">
        <v>353</v>
      </c>
      <c r="G825" s="244">
        <v>45853</v>
      </c>
      <c r="H825" s="245">
        <v>17522471</v>
      </c>
      <c r="I825" s="242" t="s">
        <v>821</v>
      </c>
      <c r="J825" s="244">
        <v>45853</v>
      </c>
      <c r="K825" s="244">
        <v>46017</v>
      </c>
      <c r="L825" s="242" t="s">
        <v>288</v>
      </c>
      <c r="M825" s="242" t="s">
        <v>288</v>
      </c>
      <c r="N825" s="242" t="s">
        <v>288</v>
      </c>
      <c r="O825" s="209">
        <v>6</v>
      </c>
      <c r="P825" s="245">
        <v>1730614</v>
      </c>
      <c r="Q825" s="200">
        <v>45853</v>
      </c>
      <c r="R825" s="190">
        <v>45869</v>
      </c>
      <c r="S825" s="245">
        <v>3244902</v>
      </c>
      <c r="T825" s="190">
        <v>45870</v>
      </c>
      <c r="U825" s="190">
        <v>45900</v>
      </c>
      <c r="V825" s="245">
        <v>3244902</v>
      </c>
      <c r="W825" s="190">
        <v>45901</v>
      </c>
      <c r="X825" s="190">
        <v>45930</v>
      </c>
      <c r="Y825" s="245">
        <v>3244902</v>
      </c>
      <c r="Z825" s="190">
        <v>45931</v>
      </c>
      <c r="AA825" s="190">
        <v>45961</v>
      </c>
      <c r="AB825" s="245">
        <v>3244902</v>
      </c>
      <c r="AC825" s="190">
        <v>45962</v>
      </c>
      <c r="AD825" s="190">
        <v>45991</v>
      </c>
      <c r="AE825" s="272">
        <v>2812249</v>
      </c>
      <c r="AF825" s="190">
        <v>45992</v>
      </c>
      <c r="AG825" s="190">
        <v>46017</v>
      </c>
      <c r="BI825" s="192" t="s">
        <v>278</v>
      </c>
      <c r="BJ825" s="187" t="s">
        <v>332</v>
      </c>
      <c r="BK825" s="192" t="s">
        <v>280</v>
      </c>
      <c r="BL825" s="189">
        <v>1552</v>
      </c>
      <c r="BM825" s="190">
        <v>45853.979270833333</v>
      </c>
      <c r="BN825" s="208">
        <v>3174935420</v>
      </c>
      <c r="BO825" s="203">
        <v>3989</v>
      </c>
      <c r="BP825" s="190">
        <v>45853</v>
      </c>
      <c r="BQ825" s="204">
        <v>17522471</v>
      </c>
      <c r="CS825" s="214" t="s">
        <v>3686</v>
      </c>
      <c r="CT825" s="236">
        <v>1121944791</v>
      </c>
      <c r="CU825" s="203">
        <v>504</v>
      </c>
      <c r="CV825" s="203" t="s">
        <v>807</v>
      </c>
      <c r="CY825" s="192">
        <v>8299</v>
      </c>
      <c r="CZ825" s="192" t="s">
        <v>290</v>
      </c>
      <c r="DA825" s="201">
        <f t="shared" si="39"/>
        <v>17522471</v>
      </c>
      <c r="DB825" s="221">
        <f t="shared" si="40"/>
        <v>0</v>
      </c>
      <c r="DC825" s="201">
        <f t="shared" si="41"/>
        <v>0</v>
      </c>
      <c r="DZ825" s="310" t="s">
        <v>3687</v>
      </c>
      <c r="EA825" s="187" t="s">
        <v>716</v>
      </c>
      <c r="EB825" s="130">
        <v>17346234</v>
      </c>
      <c r="EC825" s="168">
        <v>46017</v>
      </c>
    </row>
    <row r="826" spans="1:133" x14ac:dyDescent="0.3">
      <c r="A826" s="242"/>
      <c r="B826" s="242" t="s">
        <v>3688</v>
      </c>
      <c r="C826" s="248">
        <v>1121921704</v>
      </c>
      <c r="D826" s="247" t="s">
        <v>1225</v>
      </c>
      <c r="E826" s="242" t="s">
        <v>291</v>
      </c>
      <c r="F826" s="242" t="s">
        <v>353</v>
      </c>
      <c r="G826" s="244">
        <v>45853</v>
      </c>
      <c r="H826" s="245">
        <v>17522471</v>
      </c>
      <c r="I826" s="242" t="s">
        <v>821</v>
      </c>
      <c r="J826" s="244">
        <v>45853</v>
      </c>
      <c r="K826" s="244">
        <v>46017</v>
      </c>
      <c r="L826" s="242" t="s">
        <v>288</v>
      </c>
      <c r="M826" s="242" t="s">
        <v>288</v>
      </c>
      <c r="N826" s="242" t="s">
        <v>288</v>
      </c>
      <c r="O826" s="209">
        <v>6</v>
      </c>
      <c r="P826" s="245">
        <v>1730614</v>
      </c>
      <c r="Q826" s="200">
        <v>45853</v>
      </c>
      <c r="R826" s="190">
        <v>45869</v>
      </c>
      <c r="S826" s="245">
        <v>3244902</v>
      </c>
      <c r="T826" s="190">
        <v>45870</v>
      </c>
      <c r="U826" s="190">
        <v>45900</v>
      </c>
      <c r="V826" s="245">
        <v>3244902</v>
      </c>
      <c r="W826" s="190">
        <v>45901</v>
      </c>
      <c r="X826" s="190">
        <v>45930</v>
      </c>
      <c r="Y826" s="245">
        <v>3244902</v>
      </c>
      <c r="Z826" s="190">
        <v>45931</v>
      </c>
      <c r="AA826" s="190">
        <v>45961</v>
      </c>
      <c r="AB826" s="245">
        <v>3244902</v>
      </c>
      <c r="AC826" s="190">
        <v>45962</v>
      </c>
      <c r="AD826" s="190">
        <v>45991</v>
      </c>
      <c r="AE826" s="272">
        <v>2812249</v>
      </c>
      <c r="AF826" s="190">
        <v>45992</v>
      </c>
      <c r="AG826" s="190">
        <v>46017</v>
      </c>
      <c r="BI826" s="192" t="s">
        <v>278</v>
      </c>
      <c r="BJ826" s="187" t="s">
        <v>332</v>
      </c>
      <c r="BK826" s="192" t="s">
        <v>280</v>
      </c>
      <c r="BL826" s="189">
        <v>1552</v>
      </c>
      <c r="BM826" s="190">
        <v>45853.979270833333</v>
      </c>
      <c r="BN826" s="208">
        <v>3174935420</v>
      </c>
      <c r="BO826" s="203">
        <v>3976</v>
      </c>
      <c r="BP826" s="190">
        <v>45853</v>
      </c>
      <c r="BQ826" s="204">
        <v>17522471</v>
      </c>
      <c r="CS826" s="179" t="s">
        <v>3689</v>
      </c>
      <c r="CT826" s="126">
        <v>1121921704</v>
      </c>
      <c r="CU826" s="203">
        <v>504</v>
      </c>
      <c r="CV826" s="203" t="s">
        <v>807</v>
      </c>
      <c r="CY826" s="227">
        <v>6920</v>
      </c>
      <c r="CZ826" s="188" t="s">
        <v>289</v>
      </c>
      <c r="DA826" s="201">
        <f t="shared" si="39"/>
        <v>17522471</v>
      </c>
      <c r="DB826" s="221">
        <f t="shared" si="40"/>
        <v>0</v>
      </c>
      <c r="DC826" s="201">
        <f t="shared" si="41"/>
        <v>0</v>
      </c>
      <c r="DZ826" s="310" t="s">
        <v>3690</v>
      </c>
      <c r="EA826" s="187" t="s">
        <v>716</v>
      </c>
      <c r="EB826" s="130">
        <v>17346234</v>
      </c>
      <c r="EC826" s="168">
        <v>46017</v>
      </c>
    </row>
    <row r="827" spans="1:133" x14ac:dyDescent="0.3">
      <c r="A827" s="241"/>
      <c r="B827" s="242" t="s">
        <v>3691</v>
      </c>
      <c r="C827" s="243">
        <v>1016064134</v>
      </c>
      <c r="D827" s="242" t="s">
        <v>419</v>
      </c>
      <c r="E827" s="242" t="s">
        <v>291</v>
      </c>
      <c r="F827" s="242" t="s">
        <v>353</v>
      </c>
      <c r="G827" s="244">
        <v>45853</v>
      </c>
      <c r="H827" s="245">
        <v>21565077</v>
      </c>
      <c r="I827" s="242" t="s">
        <v>1198</v>
      </c>
      <c r="J827" s="244">
        <v>45853</v>
      </c>
      <c r="K827" s="244">
        <v>46020</v>
      </c>
      <c r="L827" s="242" t="s">
        <v>288</v>
      </c>
      <c r="M827" s="242" t="s">
        <v>288</v>
      </c>
      <c r="N827" s="242" t="s">
        <v>288</v>
      </c>
      <c r="O827" s="209">
        <v>6</v>
      </c>
      <c r="P827" s="245">
        <v>2091159</v>
      </c>
      <c r="Q827" s="200">
        <v>45853</v>
      </c>
      <c r="R827" s="190">
        <v>45869</v>
      </c>
      <c r="S827" s="245">
        <v>3920923</v>
      </c>
      <c r="T827" s="190">
        <v>45870</v>
      </c>
      <c r="U827" s="190">
        <v>45900</v>
      </c>
      <c r="V827" s="245">
        <v>3920923</v>
      </c>
      <c r="W827" s="190">
        <v>45901</v>
      </c>
      <c r="X827" s="190">
        <v>45930</v>
      </c>
      <c r="Y827" s="245">
        <v>3920923</v>
      </c>
      <c r="Z827" s="190">
        <v>45931</v>
      </c>
      <c r="AA827" s="190">
        <v>45961</v>
      </c>
      <c r="AB827" s="245">
        <v>3920923</v>
      </c>
      <c r="AC827" s="190">
        <v>45962</v>
      </c>
      <c r="AD827" s="190">
        <v>45991</v>
      </c>
      <c r="AE827" s="272">
        <v>3790226</v>
      </c>
      <c r="AF827" s="190">
        <v>45992</v>
      </c>
      <c r="AG827" s="190">
        <v>46020</v>
      </c>
      <c r="BI827" s="192" t="s">
        <v>278</v>
      </c>
      <c r="BJ827" s="187" t="s">
        <v>332</v>
      </c>
      <c r="BK827" s="192" t="s">
        <v>280</v>
      </c>
      <c r="BL827" s="189">
        <v>1552</v>
      </c>
      <c r="BM827" s="190">
        <v>45853.979270833333</v>
      </c>
      <c r="BN827" s="208">
        <v>3174935420</v>
      </c>
      <c r="BO827" s="203">
        <v>3903</v>
      </c>
      <c r="BP827" s="190">
        <v>45853</v>
      </c>
      <c r="BQ827" s="204">
        <v>21565077</v>
      </c>
      <c r="CS827" s="197" t="s">
        <v>3692</v>
      </c>
      <c r="CT827" s="136">
        <v>1016064134</v>
      </c>
      <c r="CU827" s="203">
        <v>504</v>
      </c>
      <c r="CV827" s="203" t="s">
        <v>807</v>
      </c>
      <c r="CY827" s="192">
        <v>6920</v>
      </c>
      <c r="CZ827" s="192" t="s">
        <v>289</v>
      </c>
      <c r="DA827" s="201">
        <f t="shared" si="39"/>
        <v>21565077</v>
      </c>
      <c r="DB827" s="221">
        <f t="shared" si="40"/>
        <v>0</v>
      </c>
      <c r="DC827" s="201">
        <f t="shared" si="41"/>
        <v>0</v>
      </c>
      <c r="DZ827" s="310" t="s">
        <v>3693</v>
      </c>
      <c r="EA827" s="187" t="s">
        <v>716</v>
      </c>
      <c r="EB827" s="130">
        <v>17346234</v>
      </c>
      <c r="EC827" s="168">
        <v>46020</v>
      </c>
    </row>
    <row r="828" spans="1:133" x14ac:dyDescent="0.3">
      <c r="A828" s="242"/>
      <c r="B828" s="242" t="s">
        <v>3694</v>
      </c>
      <c r="C828" s="243">
        <v>1121884982</v>
      </c>
      <c r="D828" s="242" t="s">
        <v>405</v>
      </c>
      <c r="E828" s="242" t="s">
        <v>291</v>
      </c>
      <c r="F828" s="242" t="s">
        <v>406</v>
      </c>
      <c r="G828" s="244">
        <v>45853</v>
      </c>
      <c r="H828" s="245">
        <v>21565077</v>
      </c>
      <c r="I828" s="242" t="s">
        <v>1198</v>
      </c>
      <c r="J828" s="244">
        <v>45853</v>
      </c>
      <c r="K828" s="244">
        <v>46020</v>
      </c>
      <c r="L828" s="242" t="s">
        <v>288</v>
      </c>
      <c r="M828" s="242" t="s">
        <v>288</v>
      </c>
      <c r="N828" s="242" t="s">
        <v>288</v>
      </c>
      <c r="O828" s="209">
        <v>6</v>
      </c>
      <c r="P828" s="245">
        <v>2091159</v>
      </c>
      <c r="Q828" s="200">
        <v>45853</v>
      </c>
      <c r="R828" s="190">
        <v>45869</v>
      </c>
      <c r="S828" s="245">
        <v>3920923</v>
      </c>
      <c r="T828" s="190">
        <v>45870</v>
      </c>
      <c r="U828" s="190">
        <v>45900</v>
      </c>
      <c r="V828" s="245">
        <v>3920923</v>
      </c>
      <c r="W828" s="190">
        <v>45901</v>
      </c>
      <c r="X828" s="190">
        <v>45930</v>
      </c>
      <c r="Y828" s="245">
        <v>3920923</v>
      </c>
      <c r="Z828" s="190">
        <v>45931</v>
      </c>
      <c r="AA828" s="190">
        <v>45961</v>
      </c>
      <c r="AB828" s="245">
        <v>3920923</v>
      </c>
      <c r="AC828" s="190">
        <v>45962</v>
      </c>
      <c r="AD828" s="190">
        <v>45991</v>
      </c>
      <c r="AE828" s="272">
        <v>3790226</v>
      </c>
      <c r="AF828" s="190">
        <v>45992</v>
      </c>
      <c r="AG828" s="190">
        <v>46020</v>
      </c>
      <c r="BI828" s="192" t="s">
        <v>278</v>
      </c>
      <c r="BJ828" s="187" t="s">
        <v>332</v>
      </c>
      <c r="BK828" s="192" t="s">
        <v>280</v>
      </c>
      <c r="BL828" s="189">
        <v>1552</v>
      </c>
      <c r="BM828" s="190">
        <v>45853.979270833333</v>
      </c>
      <c r="BN828" s="208">
        <v>3174935420</v>
      </c>
      <c r="BO828" s="203">
        <v>3961</v>
      </c>
      <c r="BP828" s="190">
        <v>45853</v>
      </c>
      <c r="BQ828" s="204">
        <v>21565077</v>
      </c>
      <c r="CS828" s="197" t="s">
        <v>450</v>
      </c>
      <c r="CT828" s="125">
        <v>1121884982</v>
      </c>
      <c r="CU828" s="203">
        <v>504</v>
      </c>
      <c r="CV828" s="203" t="s">
        <v>1226</v>
      </c>
      <c r="CY828" s="192">
        <v>7490</v>
      </c>
      <c r="CZ828" s="192" t="s">
        <v>290</v>
      </c>
      <c r="DA828" s="201">
        <f t="shared" si="39"/>
        <v>21565077</v>
      </c>
      <c r="DB828" s="221">
        <f t="shared" si="40"/>
        <v>0</v>
      </c>
      <c r="DC828" s="201">
        <f t="shared" si="41"/>
        <v>0</v>
      </c>
      <c r="DZ828" s="310" t="s">
        <v>3695</v>
      </c>
      <c r="EA828" s="187" t="s">
        <v>1079</v>
      </c>
      <c r="EB828" s="130">
        <v>17346234</v>
      </c>
      <c r="EC828" s="168">
        <v>46020</v>
      </c>
    </row>
    <row r="829" spans="1:133" x14ac:dyDescent="0.3">
      <c r="A829" s="246"/>
      <c r="B829" s="242" t="s">
        <v>3696</v>
      </c>
      <c r="C829" s="243">
        <v>17330174</v>
      </c>
      <c r="D829" s="242" t="s">
        <v>534</v>
      </c>
      <c r="E829" s="242" t="s">
        <v>292</v>
      </c>
      <c r="F829" s="242" t="s">
        <v>312</v>
      </c>
      <c r="G829" s="244">
        <v>45853</v>
      </c>
      <c r="H829" s="245">
        <v>11875444</v>
      </c>
      <c r="I829" s="242" t="s">
        <v>1187</v>
      </c>
      <c r="J829" s="244">
        <v>45853</v>
      </c>
      <c r="K829" s="244">
        <v>46010</v>
      </c>
      <c r="L829" s="242" t="s">
        <v>288</v>
      </c>
      <c r="M829" s="242" t="s">
        <v>288</v>
      </c>
      <c r="N829" s="242" t="s">
        <v>288</v>
      </c>
      <c r="O829" s="209">
        <v>6</v>
      </c>
      <c r="P829" s="245">
        <v>1225852</v>
      </c>
      <c r="Q829" s="200">
        <v>45853</v>
      </c>
      <c r="R829" s="190">
        <v>45869</v>
      </c>
      <c r="S829" s="245">
        <v>2298473</v>
      </c>
      <c r="T829" s="190">
        <v>45870</v>
      </c>
      <c r="U829" s="190">
        <v>45900</v>
      </c>
      <c r="V829" s="245">
        <v>2298473</v>
      </c>
      <c r="W829" s="190">
        <v>45901</v>
      </c>
      <c r="X829" s="190">
        <v>45930</v>
      </c>
      <c r="Y829" s="245">
        <v>2298473</v>
      </c>
      <c r="Z829" s="190">
        <v>45931</v>
      </c>
      <c r="AA829" s="190">
        <v>45961</v>
      </c>
      <c r="AB829" s="245">
        <v>2298473</v>
      </c>
      <c r="AC829" s="190">
        <v>45962</v>
      </c>
      <c r="AD829" s="190">
        <v>45991</v>
      </c>
      <c r="AE829" s="272">
        <v>1455700</v>
      </c>
      <c r="AF829" s="190">
        <v>45992</v>
      </c>
      <c r="AG829" s="190">
        <v>46010</v>
      </c>
      <c r="BI829" s="192" t="s">
        <v>278</v>
      </c>
      <c r="BJ829" s="187" t="s">
        <v>332</v>
      </c>
      <c r="BK829" s="192" t="s">
        <v>280</v>
      </c>
      <c r="BL829" s="189">
        <v>1552</v>
      </c>
      <c r="BM829" s="190">
        <v>45853.979270833333</v>
      </c>
      <c r="BN829" s="208">
        <v>3174935420</v>
      </c>
      <c r="BO829" s="203">
        <v>3810</v>
      </c>
      <c r="BP829" s="190">
        <v>45853</v>
      </c>
      <c r="BQ829" s="204">
        <v>11875444</v>
      </c>
      <c r="CS829" s="197" t="s">
        <v>3697</v>
      </c>
      <c r="CT829" s="199">
        <v>17330174</v>
      </c>
      <c r="CU829" s="203">
        <v>436</v>
      </c>
      <c r="CV829" s="203" t="s">
        <v>770</v>
      </c>
      <c r="CY829" s="192">
        <v>8299</v>
      </c>
      <c r="CZ829" s="192" t="s">
        <v>290</v>
      </c>
      <c r="DA829" s="201">
        <f t="shared" si="39"/>
        <v>11875444</v>
      </c>
      <c r="DB829" s="221">
        <f t="shared" si="40"/>
        <v>0</v>
      </c>
      <c r="DC829" s="201">
        <f t="shared" si="41"/>
        <v>0</v>
      </c>
      <c r="DZ829" s="310" t="s">
        <v>3698</v>
      </c>
      <c r="EA829" s="187" t="s">
        <v>278</v>
      </c>
      <c r="EB829" s="130">
        <v>17346234</v>
      </c>
      <c r="EC829" s="168">
        <v>46010</v>
      </c>
    </row>
    <row r="830" spans="1:133" x14ac:dyDescent="0.3">
      <c r="A830" s="241"/>
      <c r="B830" s="242" t="s">
        <v>3699</v>
      </c>
      <c r="C830" s="243">
        <v>86060899</v>
      </c>
      <c r="D830" s="242" t="s">
        <v>535</v>
      </c>
      <c r="E830" s="242" t="s">
        <v>292</v>
      </c>
      <c r="F830" s="242" t="s">
        <v>312</v>
      </c>
      <c r="G830" s="244">
        <v>45853</v>
      </c>
      <c r="H830" s="245">
        <v>9954410</v>
      </c>
      <c r="I830" s="242" t="s">
        <v>1187</v>
      </c>
      <c r="J830" s="244">
        <v>45853</v>
      </c>
      <c r="K830" s="244">
        <v>46010</v>
      </c>
      <c r="L830" s="242" t="s">
        <v>288</v>
      </c>
      <c r="M830" s="242" t="s">
        <v>288</v>
      </c>
      <c r="N830" s="242" t="s">
        <v>288</v>
      </c>
      <c r="O830" s="209">
        <v>6</v>
      </c>
      <c r="P830" s="245">
        <v>1027552</v>
      </c>
      <c r="Q830" s="200">
        <v>45853</v>
      </c>
      <c r="R830" s="190">
        <v>45869</v>
      </c>
      <c r="S830" s="245">
        <v>1926660</v>
      </c>
      <c r="T830" s="190">
        <v>45870</v>
      </c>
      <c r="U830" s="190">
        <v>45900</v>
      </c>
      <c r="V830" s="245">
        <v>1926660</v>
      </c>
      <c r="W830" s="190">
        <v>45901</v>
      </c>
      <c r="X830" s="190">
        <v>45930</v>
      </c>
      <c r="Y830" s="245">
        <v>1926660</v>
      </c>
      <c r="Z830" s="190">
        <v>45931</v>
      </c>
      <c r="AA830" s="190">
        <v>45961</v>
      </c>
      <c r="AB830" s="245">
        <v>1926660</v>
      </c>
      <c r="AC830" s="190">
        <v>45962</v>
      </c>
      <c r="AD830" s="190">
        <v>45991</v>
      </c>
      <c r="AE830" s="272">
        <v>1220218</v>
      </c>
      <c r="AF830" s="190">
        <v>45992</v>
      </c>
      <c r="AG830" s="190">
        <v>46010</v>
      </c>
      <c r="BI830" s="192" t="s">
        <v>278</v>
      </c>
      <c r="BJ830" s="187" t="s">
        <v>332</v>
      </c>
      <c r="BK830" s="192" t="s">
        <v>280</v>
      </c>
      <c r="BL830" s="189">
        <v>1552</v>
      </c>
      <c r="BM830" s="190">
        <v>45853.979270833333</v>
      </c>
      <c r="BN830" s="208">
        <v>3174935420</v>
      </c>
      <c r="BO830" s="203">
        <v>3879</v>
      </c>
      <c r="BP830" s="190">
        <v>45853</v>
      </c>
      <c r="BQ830" s="204">
        <v>9954410</v>
      </c>
      <c r="CS830" s="197" t="s">
        <v>3700</v>
      </c>
      <c r="CT830" s="199">
        <v>86060899</v>
      </c>
      <c r="CU830" s="203">
        <v>436</v>
      </c>
      <c r="CV830" s="203" t="s">
        <v>770</v>
      </c>
      <c r="CY830" s="192">
        <v>8299</v>
      </c>
      <c r="CZ830" s="192" t="s">
        <v>290</v>
      </c>
      <c r="DA830" s="201">
        <f t="shared" si="39"/>
        <v>9954410</v>
      </c>
      <c r="DB830" s="221">
        <f t="shared" si="40"/>
        <v>0</v>
      </c>
      <c r="DC830" s="201">
        <f t="shared" si="41"/>
        <v>0</v>
      </c>
      <c r="DZ830" s="310" t="s">
        <v>3701</v>
      </c>
      <c r="EA830" s="187" t="s">
        <v>278</v>
      </c>
      <c r="EB830" s="130">
        <v>17346234</v>
      </c>
      <c r="EC830" s="168">
        <v>46010</v>
      </c>
    </row>
    <row r="831" spans="1:133" x14ac:dyDescent="0.3">
      <c r="A831" s="246"/>
      <c r="B831" s="242" t="s">
        <v>3702</v>
      </c>
      <c r="C831" s="243">
        <v>86048667</v>
      </c>
      <c r="D831" s="242" t="s">
        <v>536</v>
      </c>
      <c r="E831" s="242" t="s">
        <v>292</v>
      </c>
      <c r="F831" s="242" t="s">
        <v>331</v>
      </c>
      <c r="G831" s="244">
        <v>45853</v>
      </c>
      <c r="H831" s="245">
        <v>11875444</v>
      </c>
      <c r="I831" s="242" t="s">
        <v>1187</v>
      </c>
      <c r="J831" s="244">
        <v>45853</v>
      </c>
      <c r="K831" s="244">
        <v>46010</v>
      </c>
      <c r="L831" s="242" t="s">
        <v>288</v>
      </c>
      <c r="M831" s="242" t="s">
        <v>288</v>
      </c>
      <c r="N831" s="242" t="s">
        <v>288</v>
      </c>
      <c r="O831" s="209">
        <v>6</v>
      </c>
      <c r="P831" s="245">
        <v>1225852</v>
      </c>
      <c r="Q831" s="200">
        <v>45853</v>
      </c>
      <c r="R831" s="190">
        <v>45869</v>
      </c>
      <c r="S831" s="245">
        <v>2298473</v>
      </c>
      <c r="T831" s="190">
        <v>45870</v>
      </c>
      <c r="U831" s="190">
        <v>45900</v>
      </c>
      <c r="V831" s="245">
        <v>2298473</v>
      </c>
      <c r="W831" s="190">
        <v>45901</v>
      </c>
      <c r="X831" s="190">
        <v>45930</v>
      </c>
      <c r="Y831" s="245">
        <v>2298473</v>
      </c>
      <c r="Z831" s="190">
        <v>45931</v>
      </c>
      <c r="AA831" s="190">
        <v>45961</v>
      </c>
      <c r="AB831" s="245">
        <v>2298473</v>
      </c>
      <c r="AC831" s="190">
        <v>45962</v>
      </c>
      <c r="AD831" s="190">
        <v>45991</v>
      </c>
      <c r="AE831" s="272">
        <v>1455700</v>
      </c>
      <c r="AF831" s="190">
        <v>45992</v>
      </c>
      <c r="AG831" s="190">
        <v>46010</v>
      </c>
      <c r="BI831" s="192" t="s">
        <v>278</v>
      </c>
      <c r="BJ831" s="187" t="s">
        <v>332</v>
      </c>
      <c r="BK831" s="192" t="s">
        <v>280</v>
      </c>
      <c r="BL831" s="189">
        <v>1552</v>
      </c>
      <c r="BM831" s="190">
        <v>45853.979270833333</v>
      </c>
      <c r="BN831" s="208">
        <v>3174935420</v>
      </c>
      <c r="BO831" s="203">
        <v>3873</v>
      </c>
      <c r="BP831" s="190">
        <v>45853</v>
      </c>
      <c r="BQ831" s="204">
        <v>11875444</v>
      </c>
      <c r="CS831" s="197" t="s">
        <v>3703</v>
      </c>
      <c r="CT831" s="126">
        <v>86048667</v>
      </c>
      <c r="CU831" s="203">
        <v>436</v>
      </c>
      <c r="CV831" s="203" t="s">
        <v>770</v>
      </c>
      <c r="CY831" s="192">
        <v>8220</v>
      </c>
      <c r="CZ831" s="192" t="s">
        <v>290</v>
      </c>
      <c r="DA831" s="201">
        <f t="shared" si="39"/>
        <v>11875444</v>
      </c>
      <c r="DB831" s="221">
        <f t="shared" si="40"/>
        <v>0</v>
      </c>
      <c r="DC831" s="201">
        <f t="shared" si="41"/>
        <v>0</v>
      </c>
      <c r="DZ831" s="310" t="s">
        <v>3704</v>
      </c>
      <c r="EA831" s="187" t="s">
        <v>278</v>
      </c>
      <c r="EB831" s="130">
        <v>17346234</v>
      </c>
      <c r="EC831" s="168">
        <v>46010</v>
      </c>
    </row>
    <row r="832" spans="1:133" x14ac:dyDescent="0.3">
      <c r="A832" s="241"/>
      <c r="B832" s="242" t="s">
        <v>3705</v>
      </c>
      <c r="C832" s="248">
        <v>17346256</v>
      </c>
      <c r="D832" s="247" t="s">
        <v>537</v>
      </c>
      <c r="E832" s="242" t="s">
        <v>292</v>
      </c>
      <c r="F832" s="242" t="s">
        <v>538</v>
      </c>
      <c r="G832" s="244">
        <v>45853</v>
      </c>
      <c r="H832" s="245">
        <v>9954410</v>
      </c>
      <c r="I832" s="242" t="s">
        <v>1187</v>
      </c>
      <c r="J832" s="244">
        <v>45853</v>
      </c>
      <c r="K832" s="244">
        <v>46010</v>
      </c>
      <c r="L832" s="242" t="s">
        <v>288</v>
      </c>
      <c r="M832" s="242" t="s">
        <v>288</v>
      </c>
      <c r="N832" s="242" t="s">
        <v>288</v>
      </c>
      <c r="O832" s="209">
        <v>6</v>
      </c>
      <c r="P832" s="245">
        <v>1027552</v>
      </c>
      <c r="Q832" s="200">
        <v>45853</v>
      </c>
      <c r="R832" s="190">
        <v>45869</v>
      </c>
      <c r="S832" s="245">
        <v>1926660</v>
      </c>
      <c r="T832" s="190">
        <v>45870</v>
      </c>
      <c r="U832" s="190">
        <v>45900</v>
      </c>
      <c r="V832" s="245">
        <v>1926660</v>
      </c>
      <c r="W832" s="190">
        <v>45901</v>
      </c>
      <c r="X832" s="190">
        <v>45930</v>
      </c>
      <c r="Y832" s="245">
        <v>1926660</v>
      </c>
      <c r="Z832" s="190">
        <v>45931</v>
      </c>
      <c r="AA832" s="190">
        <v>45961</v>
      </c>
      <c r="AB832" s="245">
        <v>1926660</v>
      </c>
      <c r="AC832" s="190">
        <v>45962</v>
      </c>
      <c r="AD832" s="190">
        <v>45991</v>
      </c>
      <c r="AE832" s="272">
        <v>1220218</v>
      </c>
      <c r="AF832" s="190">
        <v>45992</v>
      </c>
      <c r="AG832" s="190">
        <v>46010</v>
      </c>
      <c r="BI832" s="192" t="s">
        <v>278</v>
      </c>
      <c r="BJ832" s="187" t="s">
        <v>332</v>
      </c>
      <c r="BK832" s="192" t="s">
        <v>280</v>
      </c>
      <c r="BL832" s="189">
        <v>1552</v>
      </c>
      <c r="BM832" s="190">
        <v>45853.979270833333</v>
      </c>
      <c r="BN832" s="208">
        <v>3174935420</v>
      </c>
      <c r="BO832" s="203">
        <v>3815</v>
      </c>
      <c r="BP832" s="190">
        <v>45853</v>
      </c>
      <c r="BQ832" s="204">
        <v>9954410</v>
      </c>
      <c r="CS832" s="197" t="s">
        <v>3706</v>
      </c>
      <c r="CT832" s="199">
        <v>17346256</v>
      </c>
      <c r="CU832" s="203">
        <v>436</v>
      </c>
      <c r="CV832" s="203" t="s">
        <v>770</v>
      </c>
      <c r="CY832" s="192">
        <v>7490</v>
      </c>
      <c r="CZ832" s="192" t="s">
        <v>290</v>
      </c>
      <c r="DA832" s="201">
        <f t="shared" si="39"/>
        <v>9954410</v>
      </c>
      <c r="DB832" s="221">
        <f t="shared" si="40"/>
        <v>0</v>
      </c>
      <c r="DC832" s="201">
        <f t="shared" si="41"/>
        <v>0</v>
      </c>
      <c r="DZ832" s="310" t="s">
        <v>3707</v>
      </c>
      <c r="EA832" s="187" t="s">
        <v>278</v>
      </c>
      <c r="EB832" s="130">
        <v>17346234</v>
      </c>
      <c r="EC832" s="168">
        <v>46010</v>
      </c>
    </row>
    <row r="833" spans="1:133" x14ac:dyDescent="0.3">
      <c r="A833" s="241"/>
      <c r="B833" s="242" t="s">
        <v>3708</v>
      </c>
      <c r="C833" s="243">
        <v>86047982</v>
      </c>
      <c r="D833" s="242" t="s">
        <v>539</v>
      </c>
      <c r="E833" s="242" t="s">
        <v>292</v>
      </c>
      <c r="F833" s="242" t="s">
        <v>312</v>
      </c>
      <c r="G833" s="244">
        <v>45853</v>
      </c>
      <c r="H833" s="245">
        <v>9954410</v>
      </c>
      <c r="I833" s="242" t="s">
        <v>1187</v>
      </c>
      <c r="J833" s="244">
        <v>45853</v>
      </c>
      <c r="K833" s="244">
        <v>46010</v>
      </c>
      <c r="L833" s="242" t="s">
        <v>288</v>
      </c>
      <c r="M833" s="242" t="s">
        <v>288</v>
      </c>
      <c r="N833" s="242" t="s">
        <v>288</v>
      </c>
      <c r="O833" s="209">
        <v>6</v>
      </c>
      <c r="P833" s="245">
        <v>1027552</v>
      </c>
      <c r="Q833" s="200">
        <v>45853</v>
      </c>
      <c r="R833" s="190">
        <v>45869</v>
      </c>
      <c r="S833" s="245">
        <v>1926660</v>
      </c>
      <c r="T833" s="190">
        <v>45870</v>
      </c>
      <c r="U833" s="190">
        <v>45900</v>
      </c>
      <c r="V833" s="245">
        <v>1926660</v>
      </c>
      <c r="W833" s="190">
        <v>45901</v>
      </c>
      <c r="X833" s="190">
        <v>45930</v>
      </c>
      <c r="Y833" s="245">
        <v>1926660</v>
      </c>
      <c r="Z833" s="190">
        <v>45931</v>
      </c>
      <c r="AA833" s="190">
        <v>45961</v>
      </c>
      <c r="AB833" s="245">
        <v>1926660</v>
      </c>
      <c r="AC833" s="190">
        <v>45962</v>
      </c>
      <c r="AD833" s="190">
        <v>45991</v>
      </c>
      <c r="AE833" s="272">
        <v>1220218</v>
      </c>
      <c r="AF833" s="190">
        <v>45992</v>
      </c>
      <c r="AG833" s="190">
        <v>46010</v>
      </c>
      <c r="BI833" s="192" t="s">
        <v>278</v>
      </c>
      <c r="BJ833" s="187" t="s">
        <v>332</v>
      </c>
      <c r="BK833" s="192" t="s">
        <v>280</v>
      </c>
      <c r="BL833" s="189">
        <v>1552</v>
      </c>
      <c r="BM833" s="190">
        <v>45853.979270833333</v>
      </c>
      <c r="BN833" s="208">
        <v>3174935420</v>
      </c>
      <c r="BO833" s="203">
        <v>3871</v>
      </c>
      <c r="BP833" s="190">
        <v>45853</v>
      </c>
      <c r="BQ833" s="204">
        <v>9954410</v>
      </c>
      <c r="CS833" s="197" t="s">
        <v>3709</v>
      </c>
      <c r="CT833" s="199">
        <v>86047982</v>
      </c>
      <c r="CU833" s="203">
        <v>436</v>
      </c>
      <c r="CV833" s="203" t="s">
        <v>770</v>
      </c>
      <c r="CY833" s="192">
        <v>8299</v>
      </c>
      <c r="CZ833" s="192" t="s">
        <v>290</v>
      </c>
      <c r="DA833" s="201">
        <f t="shared" si="39"/>
        <v>9954410</v>
      </c>
      <c r="DB833" s="221">
        <f t="shared" si="40"/>
        <v>0</v>
      </c>
      <c r="DC833" s="201">
        <f t="shared" si="41"/>
        <v>0</v>
      </c>
      <c r="DZ833" s="310" t="s">
        <v>3710</v>
      </c>
      <c r="EA833" s="187" t="s">
        <v>278</v>
      </c>
      <c r="EB833" s="130">
        <v>17346234</v>
      </c>
      <c r="EC833" s="168">
        <v>46010</v>
      </c>
    </row>
    <row r="834" spans="1:133" x14ac:dyDescent="0.3">
      <c r="A834" s="242"/>
      <c r="B834" s="242" t="s">
        <v>3711</v>
      </c>
      <c r="C834" s="243">
        <v>1120502507</v>
      </c>
      <c r="D834" s="242" t="s">
        <v>540</v>
      </c>
      <c r="E834" s="242" t="s">
        <v>292</v>
      </c>
      <c r="F834" s="242" t="s">
        <v>541</v>
      </c>
      <c r="G834" s="244">
        <v>45853</v>
      </c>
      <c r="H834" s="245">
        <v>12411754</v>
      </c>
      <c r="I834" s="242" t="s">
        <v>821</v>
      </c>
      <c r="J834" s="244">
        <v>45853</v>
      </c>
      <c r="K834" s="244">
        <v>46017</v>
      </c>
      <c r="L834" s="242" t="s">
        <v>288</v>
      </c>
      <c r="M834" s="242" t="s">
        <v>288</v>
      </c>
      <c r="N834" s="242" t="s">
        <v>288</v>
      </c>
      <c r="O834" s="209">
        <v>6</v>
      </c>
      <c r="P834" s="245">
        <v>1225852</v>
      </c>
      <c r="Q834" s="200">
        <v>45853</v>
      </c>
      <c r="R834" s="190">
        <v>45869</v>
      </c>
      <c r="S834" s="245">
        <v>2298473</v>
      </c>
      <c r="T834" s="190">
        <v>45870</v>
      </c>
      <c r="U834" s="190">
        <v>45900</v>
      </c>
      <c r="V834" s="245">
        <v>2298473</v>
      </c>
      <c r="W834" s="190">
        <v>45901</v>
      </c>
      <c r="X834" s="190">
        <v>45930</v>
      </c>
      <c r="Y834" s="245">
        <v>2298473</v>
      </c>
      <c r="Z834" s="190">
        <v>45931</v>
      </c>
      <c r="AA834" s="190">
        <v>45961</v>
      </c>
      <c r="AB834" s="245">
        <v>2298473</v>
      </c>
      <c r="AC834" s="190">
        <v>45962</v>
      </c>
      <c r="AD834" s="190">
        <v>45991</v>
      </c>
      <c r="AE834" s="272">
        <v>1992010</v>
      </c>
      <c r="AF834" s="190">
        <v>45992</v>
      </c>
      <c r="AG834" s="190">
        <v>46017</v>
      </c>
      <c r="BI834" s="192" t="s">
        <v>278</v>
      </c>
      <c r="BJ834" s="187" t="s">
        <v>332</v>
      </c>
      <c r="BK834" s="192" t="s">
        <v>280</v>
      </c>
      <c r="BL834" s="189">
        <v>1552</v>
      </c>
      <c r="BM834" s="190">
        <v>45853.979270833333</v>
      </c>
      <c r="BN834" s="208">
        <v>3174935420</v>
      </c>
      <c r="BO834" s="203">
        <v>3921</v>
      </c>
      <c r="BP834" s="190">
        <v>45853</v>
      </c>
      <c r="BQ834" s="204">
        <v>12411754</v>
      </c>
      <c r="CS834" s="197" t="s">
        <v>3712</v>
      </c>
      <c r="CT834" s="199">
        <v>1120502507</v>
      </c>
      <c r="CU834" s="203">
        <v>436</v>
      </c>
      <c r="CV834" s="203" t="s">
        <v>770</v>
      </c>
      <c r="CY834" s="192">
        <v>8299</v>
      </c>
      <c r="CZ834" s="192" t="s">
        <v>290</v>
      </c>
      <c r="DA834" s="201">
        <f t="shared" si="39"/>
        <v>12411754</v>
      </c>
      <c r="DB834" s="221">
        <f t="shared" si="40"/>
        <v>0</v>
      </c>
      <c r="DC834" s="201">
        <f t="shared" si="41"/>
        <v>0</v>
      </c>
      <c r="DZ834" s="310" t="s">
        <v>3713</v>
      </c>
      <c r="EA834" s="187" t="s">
        <v>278</v>
      </c>
      <c r="EB834" s="130">
        <v>17346234</v>
      </c>
      <c r="EC834" s="168">
        <v>46017</v>
      </c>
    </row>
    <row r="835" spans="1:133" x14ac:dyDescent="0.3">
      <c r="A835" s="242"/>
      <c r="B835" s="242" t="s">
        <v>3714</v>
      </c>
      <c r="C835" s="243">
        <v>17331143</v>
      </c>
      <c r="D835" s="242" t="s">
        <v>1227</v>
      </c>
      <c r="E835" s="242" t="s">
        <v>292</v>
      </c>
      <c r="F835" s="242" t="s">
        <v>542</v>
      </c>
      <c r="G835" s="244">
        <v>45853</v>
      </c>
      <c r="H835" s="245">
        <v>11875444</v>
      </c>
      <c r="I835" s="242" t="s">
        <v>1187</v>
      </c>
      <c r="J835" s="244">
        <v>45853</v>
      </c>
      <c r="K835" s="244">
        <v>46010</v>
      </c>
      <c r="L835" s="242" t="s">
        <v>288</v>
      </c>
      <c r="M835" s="242" t="s">
        <v>288</v>
      </c>
      <c r="N835" s="242" t="s">
        <v>288</v>
      </c>
      <c r="O835" s="209">
        <v>6</v>
      </c>
      <c r="P835" s="245">
        <v>1225852</v>
      </c>
      <c r="Q835" s="200">
        <v>45853</v>
      </c>
      <c r="R835" s="190">
        <v>45869</v>
      </c>
      <c r="S835" s="245">
        <v>2298473</v>
      </c>
      <c r="T835" s="190">
        <v>45870</v>
      </c>
      <c r="U835" s="190">
        <v>45900</v>
      </c>
      <c r="V835" s="245">
        <v>2298473</v>
      </c>
      <c r="W835" s="190">
        <v>45901</v>
      </c>
      <c r="X835" s="190">
        <v>45930</v>
      </c>
      <c r="Y835" s="245">
        <v>2298473</v>
      </c>
      <c r="Z835" s="190">
        <v>45931</v>
      </c>
      <c r="AA835" s="190">
        <v>45961</v>
      </c>
      <c r="AB835" s="245">
        <v>2298473</v>
      </c>
      <c r="AC835" s="190">
        <v>45962</v>
      </c>
      <c r="AD835" s="190">
        <v>45991</v>
      </c>
      <c r="AE835" s="272">
        <v>1455700</v>
      </c>
      <c r="AF835" s="190">
        <v>45992</v>
      </c>
      <c r="AG835" s="190">
        <v>46010</v>
      </c>
      <c r="BI835" s="192" t="s">
        <v>278</v>
      </c>
      <c r="BJ835" s="187" t="s">
        <v>332</v>
      </c>
      <c r="BK835" s="192" t="s">
        <v>280</v>
      </c>
      <c r="BL835" s="189">
        <v>1552</v>
      </c>
      <c r="BM835" s="190">
        <v>45853.979270833333</v>
      </c>
      <c r="BN835" s="208">
        <v>3174935420</v>
      </c>
      <c r="BO835" s="203">
        <v>3811</v>
      </c>
      <c r="BP835" s="190">
        <v>45853</v>
      </c>
      <c r="BQ835" s="204">
        <v>11875444</v>
      </c>
      <c r="CS835" s="197" t="s">
        <v>3715</v>
      </c>
      <c r="CT835" s="198">
        <v>17331143.699999999</v>
      </c>
      <c r="CU835" s="203">
        <v>436</v>
      </c>
      <c r="CV835" s="203" t="s">
        <v>770</v>
      </c>
      <c r="CY835" s="192">
        <v>8299</v>
      </c>
      <c r="CZ835" s="192" t="s">
        <v>290</v>
      </c>
      <c r="DA835" s="201">
        <f t="shared" si="39"/>
        <v>11875444</v>
      </c>
      <c r="DB835" s="221">
        <f t="shared" si="40"/>
        <v>0</v>
      </c>
      <c r="DC835" s="201">
        <f t="shared" si="41"/>
        <v>0</v>
      </c>
      <c r="DZ835" s="310" t="s">
        <v>3716</v>
      </c>
      <c r="EA835" s="187" t="s">
        <v>278</v>
      </c>
      <c r="EB835" s="130">
        <v>17346234</v>
      </c>
      <c r="EC835" s="168">
        <v>46010</v>
      </c>
    </row>
    <row r="836" spans="1:133" x14ac:dyDescent="0.3">
      <c r="A836" s="242"/>
      <c r="B836" s="242" t="s">
        <v>3717</v>
      </c>
      <c r="C836" s="248">
        <v>1015443761</v>
      </c>
      <c r="D836" s="247" t="s">
        <v>1031</v>
      </c>
      <c r="E836" s="242" t="s">
        <v>291</v>
      </c>
      <c r="F836" s="242" t="s">
        <v>1032</v>
      </c>
      <c r="G836" s="244">
        <v>45853</v>
      </c>
      <c r="H836" s="245">
        <v>15629382</v>
      </c>
      <c r="I836" s="242" t="s">
        <v>821</v>
      </c>
      <c r="J836" s="244">
        <v>45853</v>
      </c>
      <c r="K836" s="244">
        <v>46017</v>
      </c>
      <c r="L836" s="242" t="s">
        <v>288</v>
      </c>
      <c r="M836" s="242" t="s">
        <v>288</v>
      </c>
      <c r="N836" s="242" t="s">
        <v>288</v>
      </c>
      <c r="O836" s="209">
        <v>6</v>
      </c>
      <c r="P836" s="245">
        <v>1543643</v>
      </c>
      <c r="Q836" s="200">
        <v>45853</v>
      </c>
      <c r="R836" s="190">
        <v>45869</v>
      </c>
      <c r="S836" s="245">
        <v>2894330</v>
      </c>
      <c r="T836" s="190">
        <v>45870</v>
      </c>
      <c r="U836" s="190">
        <v>45900</v>
      </c>
      <c r="V836" s="245">
        <v>2894330</v>
      </c>
      <c r="W836" s="190">
        <v>45901</v>
      </c>
      <c r="X836" s="190">
        <v>45930</v>
      </c>
      <c r="Y836" s="245">
        <v>2894330</v>
      </c>
      <c r="Z836" s="190">
        <v>45931</v>
      </c>
      <c r="AA836" s="190">
        <v>45961</v>
      </c>
      <c r="AB836" s="245">
        <v>2894330</v>
      </c>
      <c r="AC836" s="190">
        <v>45962</v>
      </c>
      <c r="AD836" s="190">
        <v>45991</v>
      </c>
      <c r="AE836" s="272">
        <v>2508419</v>
      </c>
      <c r="AF836" s="190">
        <v>45992</v>
      </c>
      <c r="AG836" s="190">
        <v>46017</v>
      </c>
      <c r="BI836" s="192" t="s">
        <v>278</v>
      </c>
      <c r="BJ836" s="187" t="s">
        <v>332</v>
      </c>
      <c r="BK836" s="192" t="s">
        <v>280</v>
      </c>
      <c r="BL836" s="189">
        <v>1552</v>
      </c>
      <c r="BM836" s="190">
        <v>45853.979270833333</v>
      </c>
      <c r="BN836" s="208">
        <v>3174935420</v>
      </c>
      <c r="BO836" s="203">
        <v>3902</v>
      </c>
      <c r="BP836" s="190">
        <v>45853</v>
      </c>
      <c r="BQ836" s="204">
        <v>15629382</v>
      </c>
      <c r="CS836" s="197" t="s">
        <v>3718</v>
      </c>
      <c r="CT836" s="199">
        <v>1015443761</v>
      </c>
      <c r="CU836" s="203">
        <v>436</v>
      </c>
      <c r="CV836" s="203" t="s">
        <v>770</v>
      </c>
      <c r="CY836" s="192">
        <v>7490</v>
      </c>
      <c r="CZ836" s="192" t="s">
        <v>290</v>
      </c>
      <c r="DA836" s="201">
        <f t="shared" si="39"/>
        <v>15629382</v>
      </c>
      <c r="DB836" s="221">
        <f t="shared" si="40"/>
        <v>0</v>
      </c>
      <c r="DC836" s="201">
        <f t="shared" si="41"/>
        <v>0</v>
      </c>
      <c r="DZ836" s="310" t="s">
        <v>3719</v>
      </c>
      <c r="EA836" s="187" t="s">
        <v>278</v>
      </c>
      <c r="EB836" s="130">
        <v>17346234</v>
      </c>
      <c r="EC836" s="168">
        <v>46017</v>
      </c>
    </row>
    <row r="837" spans="1:133" x14ac:dyDescent="0.3">
      <c r="A837" s="241"/>
      <c r="B837" s="242" t="s">
        <v>3720</v>
      </c>
      <c r="C837" s="248">
        <v>3141035</v>
      </c>
      <c r="D837" s="247" t="s">
        <v>533</v>
      </c>
      <c r="E837" s="242" t="s">
        <v>292</v>
      </c>
      <c r="F837" s="242" t="s">
        <v>312</v>
      </c>
      <c r="G837" s="244">
        <v>45853</v>
      </c>
      <c r="H837" s="245">
        <v>9954410</v>
      </c>
      <c r="I837" s="242" t="s">
        <v>1187</v>
      </c>
      <c r="J837" s="244">
        <v>45853</v>
      </c>
      <c r="K837" s="244">
        <v>46010</v>
      </c>
      <c r="L837" s="242" t="s">
        <v>288</v>
      </c>
      <c r="M837" s="242" t="s">
        <v>288</v>
      </c>
      <c r="N837" s="242" t="s">
        <v>288</v>
      </c>
      <c r="O837" s="209">
        <v>6</v>
      </c>
      <c r="P837" s="245">
        <v>1027552</v>
      </c>
      <c r="Q837" s="200">
        <v>45853</v>
      </c>
      <c r="R837" s="190">
        <v>45869</v>
      </c>
      <c r="S837" s="245">
        <v>1926660</v>
      </c>
      <c r="T837" s="190">
        <v>45870</v>
      </c>
      <c r="U837" s="190">
        <v>45900</v>
      </c>
      <c r="V837" s="245">
        <v>1926660</v>
      </c>
      <c r="W837" s="190">
        <v>45901</v>
      </c>
      <c r="X837" s="190">
        <v>45930</v>
      </c>
      <c r="Y837" s="245">
        <v>1926660</v>
      </c>
      <c r="Z837" s="190">
        <v>45931</v>
      </c>
      <c r="AA837" s="190">
        <v>45961</v>
      </c>
      <c r="AB837" s="245">
        <v>1926660</v>
      </c>
      <c r="AC837" s="190">
        <v>45962</v>
      </c>
      <c r="AD837" s="190">
        <v>45991</v>
      </c>
      <c r="AE837" s="272">
        <v>1220218</v>
      </c>
      <c r="AF837" s="190">
        <v>45992</v>
      </c>
      <c r="AG837" s="190">
        <v>46010</v>
      </c>
      <c r="BI837" s="192" t="s">
        <v>278</v>
      </c>
      <c r="BJ837" s="187" t="s">
        <v>332</v>
      </c>
      <c r="BK837" s="192" t="s">
        <v>280</v>
      </c>
      <c r="BL837" s="189">
        <v>1552</v>
      </c>
      <c r="BM837" s="190">
        <v>45853.979270833333</v>
      </c>
      <c r="BN837" s="208">
        <v>3174935420</v>
      </c>
      <c r="BO837" s="203">
        <v>3805</v>
      </c>
      <c r="BP837" s="190">
        <v>45853</v>
      </c>
      <c r="BQ837" s="204">
        <v>9954410</v>
      </c>
      <c r="CS837" s="197" t="s">
        <v>3721</v>
      </c>
      <c r="CT837" s="199">
        <v>3141035.3</v>
      </c>
      <c r="CU837" s="203">
        <v>436</v>
      </c>
      <c r="CV837" s="203" t="s">
        <v>770</v>
      </c>
      <c r="CY837" s="192">
        <v>8299</v>
      </c>
      <c r="CZ837" s="192" t="s">
        <v>290</v>
      </c>
      <c r="DA837" s="201">
        <f t="shared" si="39"/>
        <v>9954410</v>
      </c>
      <c r="DB837" s="221">
        <f t="shared" si="40"/>
        <v>0</v>
      </c>
      <c r="DC837" s="201">
        <f t="shared" si="41"/>
        <v>0</v>
      </c>
      <c r="DZ837" s="310" t="s">
        <v>3722</v>
      </c>
      <c r="EA837" s="187" t="s">
        <v>278</v>
      </c>
      <c r="EB837" s="130">
        <v>17346234</v>
      </c>
      <c r="EC837" s="168">
        <v>46010</v>
      </c>
    </row>
    <row r="838" spans="1:133" x14ac:dyDescent="0.3">
      <c r="A838" s="242" t="s">
        <v>311</v>
      </c>
      <c r="B838" s="242" t="s">
        <v>3723</v>
      </c>
      <c r="C838" s="243">
        <v>17335623</v>
      </c>
      <c r="D838" s="242" t="s">
        <v>433</v>
      </c>
      <c r="E838" s="242" t="s">
        <v>292</v>
      </c>
      <c r="F838" s="242" t="s">
        <v>312</v>
      </c>
      <c r="G838" s="244">
        <v>45853</v>
      </c>
      <c r="H838" s="245">
        <v>10403964</v>
      </c>
      <c r="I838" s="242" t="s">
        <v>821</v>
      </c>
      <c r="J838" s="244">
        <v>45853</v>
      </c>
      <c r="K838" s="244">
        <v>46017</v>
      </c>
      <c r="L838" s="242" t="s">
        <v>288</v>
      </c>
      <c r="M838" s="242" t="s">
        <v>288</v>
      </c>
      <c r="N838" s="242" t="s">
        <v>288</v>
      </c>
      <c r="O838" s="209">
        <v>6</v>
      </c>
      <c r="P838" s="245">
        <v>1027552</v>
      </c>
      <c r="Q838" s="200">
        <v>45853</v>
      </c>
      <c r="R838" s="190">
        <v>45869</v>
      </c>
      <c r="S838" s="245">
        <v>1926660</v>
      </c>
      <c r="T838" s="190">
        <v>45870</v>
      </c>
      <c r="U838" s="190">
        <v>45900</v>
      </c>
      <c r="V838" s="245">
        <v>1926660</v>
      </c>
      <c r="W838" s="190">
        <v>45901</v>
      </c>
      <c r="X838" s="190">
        <v>45930</v>
      </c>
      <c r="Y838" s="245">
        <v>1926660</v>
      </c>
      <c r="Z838" s="190">
        <v>45931</v>
      </c>
      <c r="AA838" s="190">
        <v>45961</v>
      </c>
      <c r="AB838" s="245">
        <v>1926660</v>
      </c>
      <c r="AC838" s="190">
        <v>45962</v>
      </c>
      <c r="AD838" s="190">
        <v>45991</v>
      </c>
      <c r="AE838" s="272">
        <v>1669772</v>
      </c>
      <c r="AF838" s="190">
        <v>45992</v>
      </c>
      <c r="AG838" s="190">
        <v>46017</v>
      </c>
      <c r="BI838" s="192" t="s">
        <v>278</v>
      </c>
      <c r="BJ838" s="187" t="s">
        <v>332</v>
      </c>
      <c r="BK838" s="192" t="s">
        <v>280</v>
      </c>
      <c r="BL838" s="189">
        <v>1552</v>
      </c>
      <c r="BM838" s="190">
        <v>45853.979270833333</v>
      </c>
      <c r="BN838" s="208">
        <v>3174935420</v>
      </c>
      <c r="BO838" s="203">
        <v>3812</v>
      </c>
      <c r="BP838" s="190">
        <v>45853</v>
      </c>
      <c r="BQ838" s="204">
        <v>10403964</v>
      </c>
      <c r="CS838" s="197" t="s">
        <v>3724</v>
      </c>
      <c r="CT838" s="199">
        <v>17335623</v>
      </c>
      <c r="CU838" s="203">
        <v>436</v>
      </c>
      <c r="CV838" s="203" t="s">
        <v>770</v>
      </c>
      <c r="CY838" s="192">
        <v>8010</v>
      </c>
      <c r="CZ838" s="192" t="s">
        <v>290</v>
      </c>
      <c r="DA838" s="201">
        <f t="shared" si="39"/>
        <v>10403964</v>
      </c>
      <c r="DB838" s="221">
        <f t="shared" si="40"/>
        <v>0</v>
      </c>
      <c r="DC838" s="201">
        <f t="shared" si="41"/>
        <v>0</v>
      </c>
      <c r="DZ838" s="310" t="s">
        <v>3725</v>
      </c>
      <c r="EA838" s="187" t="s">
        <v>278</v>
      </c>
      <c r="EB838" s="130">
        <v>17346234</v>
      </c>
      <c r="EC838" s="168">
        <v>46017</v>
      </c>
    </row>
    <row r="839" spans="1:133" x14ac:dyDescent="0.3">
      <c r="A839" s="242" t="s">
        <v>311</v>
      </c>
      <c r="B839" s="242" t="s">
        <v>3726</v>
      </c>
      <c r="C839" s="243">
        <v>86067601</v>
      </c>
      <c r="D839" s="242" t="s">
        <v>434</v>
      </c>
      <c r="E839" s="242" t="s">
        <v>292</v>
      </c>
      <c r="F839" s="242" t="s">
        <v>312</v>
      </c>
      <c r="G839" s="244">
        <v>45853</v>
      </c>
      <c r="H839" s="245">
        <v>10403964</v>
      </c>
      <c r="I839" s="242" t="s">
        <v>821</v>
      </c>
      <c r="J839" s="244">
        <v>45853</v>
      </c>
      <c r="K839" s="244">
        <v>46017</v>
      </c>
      <c r="L839" s="242" t="s">
        <v>288</v>
      </c>
      <c r="M839" s="242" t="s">
        <v>288</v>
      </c>
      <c r="N839" s="242" t="s">
        <v>288</v>
      </c>
      <c r="O839" s="209">
        <v>6</v>
      </c>
      <c r="P839" s="245">
        <v>1027552</v>
      </c>
      <c r="Q839" s="200">
        <v>45853</v>
      </c>
      <c r="R839" s="190">
        <v>45869</v>
      </c>
      <c r="S839" s="245">
        <v>1926660</v>
      </c>
      <c r="T839" s="190">
        <v>45870</v>
      </c>
      <c r="U839" s="190">
        <v>45900</v>
      </c>
      <c r="V839" s="245">
        <v>1926660</v>
      </c>
      <c r="W839" s="190">
        <v>45901</v>
      </c>
      <c r="X839" s="190">
        <v>45930</v>
      </c>
      <c r="Y839" s="245">
        <v>1926660</v>
      </c>
      <c r="Z839" s="190">
        <v>45931</v>
      </c>
      <c r="AA839" s="190">
        <v>45961</v>
      </c>
      <c r="AB839" s="245">
        <v>1926660</v>
      </c>
      <c r="AC839" s="190">
        <v>45962</v>
      </c>
      <c r="AD839" s="190">
        <v>45991</v>
      </c>
      <c r="AE839" s="272">
        <v>1669772</v>
      </c>
      <c r="AF839" s="190">
        <v>45992</v>
      </c>
      <c r="AG839" s="190">
        <v>46017</v>
      </c>
      <c r="BI839" s="192" t="s">
        <v>278</v>
      </c>
      <c r="BJ839" s="187" t="s">
        <v>332</v>
      </c>
      <c r="BK839" s="192" t="s">
        <v>280</v>
      </c>
      <c r="BL839" s="189">
        <v>1552</v>
      </c>
      <c r="BM839" s="190">
        <v>45853.979270833333</v>
      </c>
      <c r="BN839" s="208">
        <v>3174935420</v>
      </c>
      <c r="BO839" s="203">
        <v>3882</v>
      </c>
      <c r="BP839" s="190">
        <v>45853</v>
      </c>
      <c r="BQ839" s="204">
        <v>10403964</v>
      </c>
      <c r="CS839" s="197" t="s">
        <v>3724</v>
      </c>
      <c r="CT839" s="198">
        <v>86067601</v>
      </c>
      <c r="CU839" s="203">
        <v>436</v>
      </c>
      <c r="CV839" s="203" t="s">
        <v>770</v>
      </c>
      <c r="CY839" s="192">
        <v>8299</v>
      </c>
      <c r="CZ839" s="192" t="s">
        <v>290</v>
      </c>
      <c r="DA839" s="201">
        <f t="shared" si="39"/>
        <v>10403964</v>
      </c>
      <c r="DB839" s="221">
        <f t="shared" si="40"/>
        <v>0</v>
      </c>
      <c r="DC839" s="201">
        <f t="shared" si="41"/>
        <v>0</v>
      </c>
      <c r="DZ839" s="310" t="s">
        <v>3727</v>
      </c>
      <c r="EA839" s="187" t="s">
        <v>278</v>
      </c>
      <c r="EB839" s="130">
        <v>17346234</v>
      </c>
      <c r="EC839" s="168">
        <v>46017</v>
      </c>
    </row>
    <row r="840" spans="1:133" x14ac:dyDescent="0.3">
      <c r="A840" s="242" t="s">
        <v>311</v>
      </c>
      <c r="B840" s="242" t="s">
        <v>3728</v>
      </c>
      <c r="C840" s="248">
        <v>86049427</v>
      </c>
      <c r="D840" s="242" t="s">
        <v>545</v>
      </c>
      <c r="E840" s="242" t="s">
        <v>292</v>
      </c>
      <c r="F840" s="242" t="s">
        <v>546</v>
      </c>
      <c r="G840" s="244">
        <v>45853</v>
      </c>
      <c r="H840" s="245">
        <v>12411754</v>
      </c>
      <c r="I840" s="242" t="s">
        <v>821</v>
      </c>
      <c r="J840" s="244">
        <v>45853</v>
      </c>
      <c r="K840" s="244">
        <v>46017</v>
      </c>
      <c r="L840" s="242" t="s">
        <v>288</v>
      </c>
      <c r="M840" s="242" t="s">
        <v>288</v>
      </c>
      <c r="N840" s="242" t="s">
        <v>288</v>
      </c>
      <c r="O840" s="209">
        <v>6</v>
      </c>
      <c r="P840" s="245">
        <v>1225852</v>
      </c>
      <c r="Q840" s="200">
        <v>45853</v>
      </c>
      <c r="R840" s="190">
        <v>45869</v>
      </c>
      <c r="S840" s="245">
        <v>2298473</v>
      </c>
      <c r="T840" s="190">
        <v>45870</v>
      </c>
      <c r="U840" s="190">
        <v>45900</v>
      </c>
      <c r="V840" s="245">
        <v>2298473</v>
      </c>
      <c r="W840" s="190">
        <v>45901</v>
      </c>
      <c r="X840" s="190">
        <v>45930</v>
      </c>
      <c r="Y840" s="245">
        <v>2298473</v>
      </c>
      <c r="Z840" s="190">
        <v>45931</v>
      </c>
      <c r="AA840" s="190">
        <v>45961</v>
      </c>
      <c r="AB840" s="245">
        <v>2298473</v>
      </c>
      <c r="AC840" s="190">
        <v>45962</v>
      </c>
      <c r="AD840" s="190">
        <v>45991</v>
      </c>
      <c r="AE840" s="272">
        <v>1992010</v>
      </c>
      <c r="AF840" s="190">
        <v>45992</v>
      </c>
      <c r="AG840" s="190">
        <v>46017</v>
      </c>
      <c r="BI840" s="192" t="s">
        <v>278</v>
      </c>
      <c r="BJ840" s="187" t="s">
        <v>332</v>
      </c>
      <c r="BK840" s="192" t="s">
        <v>280</v>
      </c>
      <c r="BL840" s="189">
        <v>1552</v>
      </c>
      <c r="BM840" s="190">
        <v>45853.979270833333</v>
      </c>
      <c r="BN840" s="208">
        <v>3174935420</v>
      </c>
      <c r="BO840" s="203">
        <v>3875</v>
      </c>
      <c r="BP840" s="190">
        <v>45853</v>
      </c>
      <c r="BQ840" s="204">
        <v>12411754</v>
      </c>
      <c r="CS840" s="214" t="s">
        <v>3729</v>
      </c>
      <c r="CT840" s="198">
        <v>86049427</v>
      </c>
      <c r="CU840" s="203">
        <v>436</v>
      </c>
      <c r="CV840" s="203" t="s">
        <v>770</v>
      </c>
      <c r="CY840" s="192">
        <v>4321</v>
      </c>
      <c r="CZ840" s="192" t="s">
        <v>289</v>
      </c>
      <c r="DA840" s="201">
        <f t="shared" si="39"/>
        <v>12411754</v>
      </c>
      <c r="DB840" s="221">
        <f t="shared" si="40"/>
        <v>0</v>
      </c>
      <c r="DC840" s="201">
        <f t="shared" si="41"/>
        <v>0</v>
      </c>
      <c r="DZ840" s="310" t="s">
        <v>3730</v>
      </c>
      <c r="EA840" s="187" t="s">
        <v>278</v>
      </c>
      <c r="EB840" s="130">
        <v>17346234</v>
      </c>
      <c r="EC840" s="168">
        <v>46017</v>
      </c>
    </row>
    <row r="841" spans="1:133" x14ac:dyDescent="0.3">
      <c r="A841" s="242" t="s">
        <v>311</v>
      </c>
      <c r="B841" s="242" t="s">
        <v>3731</v>
      </c>
      <c r="C841" s="243">
        <v>17347467</v>
      </c>
      <c r="D841" s="242" t="s">
        <v>547</v>
      </c>
      <c r="E841" s="242" t="s">
        <v>292</v>
      </c>
      <c r="F841" s="242" t="s">
        <v>312</v>
      </c>
      <c r="G841" s="244">
        <v>45853</v>
      </c>
      <c r="H841" s="245">
        <v>12411754</v>
      </c>
      <c r="I841" s="242" t="s">
        <v>821</v>
      </c>
      <c r="J841" s="244">
        <v>45853</v>
      </c>
      <c r="K841" s="244">
        <v>46017</v>
      </c>
      <c r="L841" s="242" t="s">
        <v>288</v>
      </c>
      <c r="M841" s="242" t="s">
        <v>288</v>
      </c>
      <c r="N841" s="242" t="s">
        <v>288</v>
      </c>
      <c r="O841" s="209">
        <v>6</v>
      </c>
      <c r="P841" s="245">
        <v>1225852</v>
      </c>
      <c r="Q841" s="200">
        <v>45853</v>
      </c>
      <c r="R841" s="190">
        <v>45869</v>
      </c>
      <c r="S841" s="245">
        <v>2298473</v>
      </c>
      <c r="T841" s="190">
        <v>45870</v>
      </c>
      <c r="U841" s="190">
        <v>45900</v>
      </c>
      <c r="V841" s="245">
        <v>2298473</v>
      </c>
      <c r="W841" s="190">
        <v>45901</v>
      </c>
      <c r="X841" s="190">
        <v>45930</v>
      </c>
      <c r="Y841" s="245">
        <v>2298473</v>
      </c>
      <c r="Z841" s="190">
        <v>45931</v>
      </c>
      <c r="AA841" s="190">
        <v>45961</v>
      </c>
      <c r="AB841" s="245">
        <v>2298473</v>
      </c>
      <c r="AC841" s="190">
        <v>45962</v>
      </c>
      <c r="AD841" s="190">
        <v>45991</v>
      </c>
      <c r="AE841" s="272">
        <v>1992010</v>
      </c>
      <c r="AF841" s="190">
        <v>45992</v>
      </c>
      <c r="AG841" s="190">
        <v>46017</v>
      </c>
      <c r="BI841" s="192" t="s">
        <v>278</v>
      </c>
      <c r="BJ841" s="187" t="s">
        <v>332</v>
      </c>
      <c r="BK841" s="192" t="s">
        <v>280</v>
      </c>
      <c r="BL841" s="189">
        <v>1552</v>
      </c>
      <c r="BM841" s="190">
        <v>45853.979270833333</v>
      </c>
      <c r="BN841" s="208">
        <v>3174935420</v>
      </c>
      <c r="BO841" s="203">
        <v>3816</v>
      </c>
      <c r="BP841" s="190">
        <v>45853</v>
      </c>
      <c r="BQ841" s="204">
        <v>12411754</v>
      </c>
      <c r="CS841" s="214" t="s">
        <v>3732</v>
      </c>
      <c r="CT841" s="126">
        <v>17347467</v>
      </c>
      <c r="CU841" s="203">
        <v>436</v>
      </c>
      <c r="CV841" s="203" t="s">
        <v>770</v>
      </c>
      <c r="CY841" s="192">
        <v>8299</v>
      </c>
      <c r="CZ841" s="192" t="s">
        <v>290</v>
      </c>
      <c r="DA841" s="201">
        <f t="shared" si="39"/>
        <v>12411754</v>
      </c>
      <c r="DB841" s="221">
        <f t="shared" si="40"/>
        <v>0</v>
      </c>
      <c r="DC841" s="201">
        <f t="shared" si="41"/>
        <v>0</v>
      </c>
      <c r="DZ841" s="310" t="s">
        <v>3733</v>
      </c>
      <c r="EA841" s="187" t="s">
        <v>278</v>
      </c>
      <c r="EB841" s="130">
        <v>17346234</v>
      </c>
      <c r="EC841" s="168">
        <v>46017</v>
      </c>
    </row>
    <row r="842" spans="1:133" x14ac:dyDescent="0.3">
      <c r="A842" s="242" t="s">
        <v>311</v>
      </c>
      <c r="B842" s="242" t="s">
        <v>3734</v>
      </c>
      <c r="C842" s="243">
        <v>86067624</v>
      </c>
      <c r="D842" s="242" t="s">
        <v>548</v>
      </c>
      <c r="E842" s="242" t="s">
        <v>292</v>
      </c>
      <c r="F842" s="242" t="s">
        <v>312</v>
      </c>
      <c r="G842" s="244">
        <v>45853</v>
      </c>
      <c r="H842" s="245">
        <v>10403964</v>
      </c>
      <c r="I842" s="242" t="s">
        <v>821</v>
      </c>
      <c r="J842" s="244">
        <v>45853</v>
      </c>
      <c r="K842" s="244">
        <v>46017</v>
      </c>
      <c r="L842" s="242" t="s">
        <v>288</v>
      </c>
      <c r="M842" s="242" t="s">
        <v>288</v>
      </c>
      <c r="N842" s="242" t="s">
        <v>288</v>
      </c>
      <c r="O842" s="209">
        <v>6</v>
      </c>
      <c r="P842" s="245">
        <v>1027552</v>
      </c>
      <c r="Q842" s="200">
        <v>45853</v>
      </c>
      <c r="R842" s="190">
        <v>45869</v>
      </c>
      <c r="S842" s="245">
        <v>1926660</v>
      </c>
      <c r="T842" s="190">
        <v>45870</v>
      </c>
      <c r="U842" s="190">
        <v>45900</v>
      </c>
      <c r="V842" s="245">
        <v>1926660</v>
      </c>
      <c r="W842" s="190">
        <v>45901</v>
      </c>
      <c r="X842" s="190">
        <v>45930</v>
      </c>
      <c r="Y842" s="245">
        <v>1926660</v>
      </c>
      <c r="Z842" s="190">
        <v>45931</v>
      </c>
      <c r="AA842" s="190">
        <v>45961</v>
      </c>
      <c r="AB842" s="245">
        <v>1926660</v>
      </c>
      <c r="AC842" s="190">
        <v>45962</v>
      </c>
      <c r="AD842" s="190">
        <v>45991</v>
      </c>
      <c r="AE842" s="272">
        <v>1669772</v>
      </c>
      <c r="AF842" s="190">
        <v>45992</v>
      </c>
      <c r="AG842" s="190">
        <v>46017</v>
      </c>
      <c r="BI842" s="192" t="s">
        <v>278</v>
      </c>
      <c r="BJ842" s="187" t="s">
        <v>332</v>
      </c>
      <c r="BK842" s="192" t="s">
        <v>280</v>
      </c>
      <c r="BL842" s="189">
        <v>1552</v>
      </c>
      <c r="BM842" s="190">
        <v>45853.979270833333</v>
      </c>
      <c r="BN842" s="208">
        <v>3174935420</v>
      </c>
      <c r="BO842" s="203">
        <v>3883</v>
      </c>
      <c r="BP842" s="190">
        <v>45853</v>
      </c>
      <c r="BQ842" s="204">
        <v>10403964</v>
      </c>
      <c r="CS842" s="225" t="s">
        <v>3724</v>
      </c>
      <c r="CT842" s="199">
        <v>86067624</v>
      </c>
      <c r="CU842" s="203">
        <v>436</v>
      </c>
      <c r="CV842" s="203" t="s">
        <v>770</v>
      </c>
      <c r="CY842" s="192">
        <v>8299</v>
      </c>
      <c r="CZ842" s="192" t="s">
        <v>290</v>
      </c>
      <c r="DA842" s="201">
        <f t="shared" si="39"/>
        <v>10403964</v>
      </c>
      <c r="DB842" s="221">
        <f t="shared" si="40"/>
        <v>0</v>
      </c>
      <c r="DC842" s="201">
        <f t="shared" si="41"/>
        <v>0</v>
      </c>
      <c r="DZ842" s="310" t="s">
        <v>3735</v>
      </c>
      <c r="EA842" s="187" t="s">
        <v>278</v>
      </c>
      <c r="EB842" s="130">
        <v>17346234</v>
      </c>
      <c r="EC842" s="168">
        <v>46017</v>
      </c>
    </row>
    <row r="843" spans="1:133" x14ac:dyDescent="0.3">
      <c r="A843" s="242" t="s">
        <v>311</v>
      </c>
      <c r="B843" s="242" t="s">
        <v>3736</v>
      </c>
      <c r="C843" s="243">
        <v>86071891</v>
      </c>
      <c r="D843" s="242" t="s">
        <v>1228</v>
      </c>
      <c r="E843" s="242" t="s">
        <v>292</v>
      </c>
      <c r="F843" s="242" t="s">
        <v>312</v>
      </c>
      <c r="G843" s="244">
        <v>45853</v>
      </c>
      <c r="H843" s="245">
        <v>9954410</v>
      </c>
      <c r="I843" s="242" t="s">
        <v>1187</v>
      </c>
      <c r="J843" s="244">
        <v>45853</v>
      </c>
      <c r="K843" s="244">
        <v>46010</v>
      </c>
      <c r="L843" s="242" t="s">
        <v>288</v>
      </c>
      <c r="M843" s="242" t="s">
        <v>288</v>
      </c>
      <c r="N843" s="242" t="s">
        <v>288</v>
      </c>
      <c r="O843" s="209">
        <v>6</v>
      </c>
      <c r="P843" s="245">
        <v>1027552</v>
      </c>
      <c r="Q843" s="200">
        <v>45853</v>
      </c>
      <c r="R843" s="190">
        <v>45869</v>
      </c>
      <c r="S843" s="245">
        <v>1926660</v>
      </c>
      <c r="T843" s="190">
        <v>45870</v>
      </c>
      <c r="U843" s="190">
        <v>45900</v>
      </c>
      <c r="V843" s="245">
        <v>1926660</v>
      </c>
      <c r="W843" s="190">
        <v>45901</v>
      </c>
      <c r="X843" s="190">
        <v>45930</v>
      </c>
      <c r="Y843" s="245">
        <v>1926660</v>
      </c>
      <c r="Z843" s="190">
        <v>45931</v>
      </c>
      <c r="AA843" s="190">
        <v>45961</v>
      </c>
      <c r="AB843" s="245">
        <v>1926660</v>
      </c>
      <c r="AC843" s="190">
        <v>45962</v>
      </c>
      <c r="AD843" s="190">
        <v>45991</v>
      </c>
      <c r="AE843" s="272">
        <v>1220218</v>
      </c>
      <c r="AF843" s="190">
        <v>45992</v>
      </c>
      <c r="AG843" s="190">
        <v>46010</v>
      </c>
      <c r="BI843" s="192" t="s">
        <v>278</v>
      </c>
      <c r="BJ843" s="187" t="s">
        <v>332</v>
      </c>
      <c r="BK843" s="192" t="s">
        <v>280</v>
      </c>
      <c r="BL843" s="189">
        <v>1552</v>
      </c>
      <c r="BM843" s="190">
        <v>45853.979270833333</v>
      </c>
      <c r="BN843" s="208">
        <v>3174935420</v>
      </c>
      <c r="BO843" s="203">
        <v>3884</v>
      </c>
      <c r="BP843" s="190">
        <v>45853</v>
      </c>
      <c r="BQ843" s="204">
        <v>9954410</v>
      </c>
      <c r="CS843" s="197" t="s">
        <v>1839</v>
      </c>
      <c r="CT843" s="198">
        <v>86071891</v>
      </c>
      <c r="CU843" s="203">
        <v>436</v>
      </c>
      <c r="CV843" s="203" t="s">
        <v>770</v>
      </c>
      <c r="CY843" s="192">
        <v>7490</v>
      </c>
      <c r="CZ843" s="192" t="s">
        <v>290</v>
      </c>
      <c r="DA843" s="201">
        <f t="shared" si="39"/>
        <v>9954410</v>
      </c>
      <c r="DB843" s="221">
        <f t="shared" si="40"/>
        <v>0</v>
      </c>
      <c r="DC843" s="201">
        <f t="shared" si="41"/>
        <v>0</v>
      </c>
      <c r="DZ843" s="310" t="s">
        <v>3737</v>
      </c>
      <c r="EA843" s="231" t="s">
        <v>278</v>
      </c>
      <c r="EB843" s="130">
        <v>17346234</v>
      </c>
      <c r="EC843" s="168">
        <v>46010</v>
      </c>
    </row>
    <row r="844" spans="1:133" x14ac:dyDescent="0.3">
      <c r="A844" s="242" t="s">
        <v>311</v>
      </c>
      <c r="B844" s="242" t="s">
        <v>3738</v>
      </c>
      <c r="C844" s="243">
        <v>86048717</v>
      </c>
      <c r="D844" s="242" t="s">
        <v>695</v>
      </c>
      <c r="E844" s="242" t="s">
        <v>292</v>
      </c>
      <c r="F844" s="242" t="s">
        <v>312</v>
      </c>
      <c r="G844" s="244">
        <v>45853</v>
      </c>
      <c r="H844" s="245">
        <v>9954410</v>
      </c>
      <c r="I844" s="242" t="s">
        <v>1187</v>
      </c>
      <c r="J844" s="244">
        <v>45853</v>
      </c>
      <c r="K844" s="244">
        <v>46010</v>
      </c>
      <c r="L844" s="242" t="s">
        <v>288</v>
      </c>
      <c r="M844" s="242" t="s">
        <v>288</v>
      </c>
      <c r="N844" s="242" t="s">
        <v>288</v>
      </c>
      <c r="O844" s="209">
        <v>6</v>
      </c>
      <c r="P844" s="245">
        <v>1027552</v>
      </c>
      <c r="Q844" s="200">
        <v>45853</v>
      </c>
      <c r="R844" s="190">
        <v>45869</v>
      </c>
      <c r="S844" s="245">
        <v>1926660</v>
      </c>
      <c r="T844" s="190">
        <v>45870</v>
      </c>
      <c r="U844" s="190">
        <v>45900</v>
      </c>
      <c r="V844" s="245">
        <v>1926660</v>
      </c>
      <c r="W844" s="190">
        <v>45901</v>
      </c>
      <c r="X844" s="190">
        <v>45930</v>
      </c>
      <c r="Y844" s="245">
        <v>1926660</v>
      </c>
      <c r="Z844" s="190">
        <v>45931</v>
      </c>
      <c r="AA844" s="190">
        <v>45961</v>
      </c>
      <c r="AB844" s="245">
        <v>1926660</v>
      </c>
      <c r="AC844" s="190">
        <v>45962</v>
      </c>
      <c r="AD844" s="190">
        <v>45991</v>
      </c>
      <c r="AE844" s="272">
        <v>1220218</v>
      </c>
      <c r="AF844" s="190">
        <v>45992</v>
      </c>
      <c r="AG844" s="190">
        <v>46010</v>
      </c>
      <c r="BI844" s="192" t="s">
        <v>278</v>
      </c>
      <c r="BJ844" s="187" t="s">
        <v>332</v>
      </c>
      <c r="BK844" s="192" t="s">
        <v>280</v>
      </c>
      <c r="BL844" s="189">
        <v>1552</v>
      </c>
      <c r="BM844" s="190">
        <v>45853.979270833333</v>
      </c>
      <c r="BN844" s="208">
        <v>3174935420</v>
      </c>
      <c r="BO844" s="203">
        <v>3874</v>
      </c>
      <c r="BP844" s="190">
        <v>45853</v>
      </c>
      <c r="BQ844" s="204">
        <v>9954410</v>
      </c>
      <c r="CS844" s="197" t="s">
        <v>3724</v>
      </c>
      <c r="CT844" s="199">
        <v>86048717.200000003</v>
      </c>
      <c r="CU844" s="203">
        <v>436</v>
      </c>
      <c r="CV844" s="203" t="s">
        <v>770</v>
      </c>
      <c r="CY844" s="192">
        <v>8299</v>
      </c>
      <c r="CZ844" s="192" t="s">
        <v>290</v>
      </c>
      <c r="DA844" s="201">
        <f t="shared" si="39"/>
        <v>9954410</v>
      </c>
      <c r="DB844" s="221">
        <f t="shared" si="40"/>
        <v>0</v>
      </c>
      <c r="DC844" s="201">
        <f t="shared" si="41"/>
        <v>0</v>
      </c>
      <c r="DZ844" s="310" t="s">
        <v>3739</v>
      </c>
      <c r="EA844" s="231" t="s">
        <v>278</v>
      </c>
      <c r="EB844" s="130">
        <v>17346234</v>
      </c>
      <c r="EC844" s="168">
        <v>46010</v>
      </c>
    </row>
    <row r="845" spans="1:133" x14ac:dyDescent="0.3">
      <c r="A845" s="242" t="s">
        <v>311</v>
      </c>
      <c r="B845" s="242" t="s">
        <v>3740</v>
      </c>
      <c r="C845" s="243">
        <v>86048506</v>
      </c>
      <c r="D845" s="242" t="s">
        <v>896</v>
      </c>
      <c r="E845" s="242" t="s">
        <v>292</v>
      </c>
      <c r="F845" s="242" t="s">
        <v>312</v>
      </c>
      <c r="G845" s="244">
        <v>45853</v>
      </c>
      <c r="H845" s="245">
        <v>9954410</v>
      </c>
      <c r="I845" s="242" t="s">
        <v>1187</v>
      </c>
      <c r="J845" s="244">
        <v>45853</v>
      </c>
      <c r="K845" s="244">
        <v>46010</v>
      </c>
      <c r="L845" s="242" t="s">
        <v>288</v>
      </c>
      <c r="M845" s="242" t="s">
        <v>288</v>
      </c>
      <c r="N845" s="242" t="s">
        <v>288</v>
      </c>
      <c r="O845" s="209">
        <v>6</v>
      </c>
      <c r="P845" s="245">
        <v>1027552</v>
      </c>
      <c r="Q845" s="200">
        <v>45853</v>
      </c>
      <c r="R845" s="190">
        <v>45869</v>
      </c>
      <c r="S845" s="245">
        <v>1926660</v>
      </c>
      <c r="T845" s="190">
        <v>45870</v>
      </c>
      <c r="U845" s="190">
        <v>45900</v>
      </c>
      <c r="V845" s="245">
        <v>1926660</v>
      </c>
      <c r="W845" s="190">
        <v>45901</v>
      </c>
      <c r="X845" s="190">
        <v>45930</v>
      </c>
      <c r="Y845" s="245">
        <v>1926660</v>
      </c>
      <c r="Z845" s="190">
        <v>45931</v>
      </c>
      <c r="AA845" s="190">
        <v>45961</v>
      </c>
      <c r="AB845" s="245">
        <v>1926660</v>
      </c>
      <c r="AC845" s="190">
        <v>45962</v>
      </c>
      <c r="AD845" s="190">
        <v>45991</v>
      </c>
      <c r="AE845" s="272">
        <v>1220218</v>
      </c>
      <c r="AF845" s="190">
        <v>45992</v>
      </c>
      <c r="AG845" s="190">
        <v>46010</v>
      </c>
      <c r="BI845" s="192" t="s">
        <v>278</v>
      </c>
      <c r="BJ845" s="187" t="s">
        <v>332</v>
      </c>
      <c r="BK845" s="192" t="s">
        <v>280</v>
      </c>
      <c r="BL845" s="189">
        <v>1552</v>
      </c>
      <c r="BM845" s="190">
        <v>45853.979270833333</v>
      </c>
      <c r="BN845" s="208">
        <v>3174935420</v>
      </c>
      <c r="BO845" s="203">
        <v>3872</v>
      </c>
      <c r="BP845" s="190">
        <v>45853</v>
      </c>
      <c r="BQ845" s="204">
        <v>9954410</v>
      </c>
      <c r="CS845" s="197" t="s">
        <v>3724</v>
      </c>
      <c r="CT845" s="199">
        <v>86048506</v>
      </c>
      <c r="CU845" s="203">
        <v>436</v>
      </c>
      <c r="CV845" s="203" t="s">
        <v>770</v>
      </c>
      <c r="CY845" s="192">
        <v>8299</v>
      </c>
      <c r="CZ845" s="192" t="s">
        <v>290</v>
      </c>
      <c r="DA845" s="201">
        <f t="shared" si="39"/>
        <v>9954410</v>
      </c>
      <c r="DB845" s="221">
        <f t="shared" si="40"/>
        <v>0</v>
      </c>
      <c r="DC845" s="201">
        <f t="shared" si="41"/>
        <v>0</v>
      </c>
      <c r="DZ845" s="310" t="s">
        <v>3741</v>
      </c>
      <c r="EA845" s="231" t="s">
        <v>278</v>
      </c>
      <c r="EB845" s="130">
        <v>17346234</v>
      </c>
      <c r="EC845" s="168">
        <v>46010</v>
      </c>
    </row>
    <row r="846" spans="1:133" x14ac:dyDescent="0.3">
      <c r="A846" s="242" t="s">
        <v>311</v>
      </c>
      <c r="B846" s="242" t="s">
        <v>3742</v>
      </c>
      <c r="C846" s="243">
        <v>1121901471</v>
      </c>
      <c r="D846" s="242" t="s">
        <v>897</v>
      </c>
      <c r="E846" s="242" t="s">
        <v>292</v>
      </c>
      <c r="F846" s="242" t="s">
        <v>312</v>
      </c>
      <c r="G846" s="244">
        <v>45853</v>
      </c>
      <c r="H846" s="245">
        <v>9954410</v>
      </c>
      <c r="I846" s="242" t="s">
        <v>1187</v>
      </c>
      <c r="J846" s="244">
        <v>45853</v>
      </c>
      <c r="K846" s="244">
        <v>46010</v>
      </c>
      <c r="L846" s="242" t="s">
        <v>288</v>
      </c>
      <c r="M846" s="242" t="s">
        <v>288</v>
      </c>
      <c r="N846" s="242" t="s">
        <v>288</v>
      </c>
      <c r="O846" s="209">
        <v>6</v>
      </c>
      <c r="P846" s="245">
        <v>1027552</v>
      </c>
      <c r="Q846" s="200">
        <v>45853</v>
      </c>
      <c r="R846" s="190">
        <v>45869</v>
      </c>
      <c r="S846" s="245">
        <v>1926660</v>
      </c>
      <c r="T846" s="190">
        <v>45870</v>
      </c>
      <c r="U846" s="190">
        <v>45900</v>
      </c>
      <c r="V846" s="245">
        <v>1926660</v>
      </c>
      <c r="W846" s="190">
        <v>45901</v>
      </c>
      <c r="X846" s="190">
        <v>45930</v>
      </c>
      <c r="Y846" s="245">
        <v>1926660</v>
      </c>
      <c r="Z846" s="190">
        <v>45931</v>
      </c>
      <c r="AA846" s="190">
        <v>45961</v>
      </c>
      <c r="AB846" s="245">
        <v>1926660</v>
      </c>
      <c r="AC846" s="190">
        <v>45962</v>
      </c>
      <c r="AD846" s="190">
        <v>45991</v>
      </c>
      <c r="AE846" s="272">
        <v>1220218</v>
      </c>
      <c r="AF846" s="190">
        <v>45992</v>
      </c>
      <c r="AG846" s="190">
        <v>46010</v>
      </c>
      <c r="BI846" s="192" t="s">
        <v>278</v>
      </c>
      <c r="BJ846" s="187" t="s">
        <v>332</v>
      </c>
      <c r="BK846" s="192" t="s">
        <v>280</v>
      </c>
      <c r="BL846" s="189">
        <v>1552</v>
      </c>
      <c r="BM846" s="190">
        <v>45853.979270833333</v>
      </c>
      <c r="BN846" s="208">
        <v>3174935420</v>
      </c>
      <c r="BO846" s="203">
        <v>3970</v>
      </c>
      <c r="BP846" s="190">
        <v>45853</v>
      </c>
      <c r="BQ846" s="204">
        <v>9954410</v>
      </c>
      <c r="CS846" s="197" t="s">
        <v>3724</v>
      </c>
      <c r="CT846" s="199">
        <v>1121901471</v>
      </c>
      <c r="CU846" s="203">
        <v>436</v>
      </c>
      <c r="CV846" s="203" t="s">
        <v>770</v>
      </c>
      <c r="CY846" s="192">
        <v>7490</v>
      </c>
      <c r="CZ846" s="192" t="s">
        <v>290</v>
      </c>
      <c r="DA846" s="201">
        <f t="shared" si="39"/>
        <v>9954410</v>
      </c>
      <c r="DB846" s="221">
        <f t="shared" si="40"/>
        <v>0</v>
      </c>
      <c r="DC846" s="201">
        <f t="shared" si="41"/>
        <v>0</v>
      </c>
      <c r="DZ846" s="310" t="s">
        <v>3743</v>
      </c>
      <c r="EA846" s="231" t="s">
        <v>278</v>
      </c>
      <c r="EB846" s="130">
        <v>17346234</v>
      </c>
      <c r="EC846" s="168">
        <v>46010</v>
      </c>
    </row>
    <row r="847" spans="1:133" x14ac:dyDescent="0.3">
      <c r="A847" s="242"/>
      <c r="B847" s="242" t="s">
        <v>3744</v>
      </c>
      <c r="C847" s="248">
        <v>86043073</v>
      </c>
      <c r="D847" s="247" t="s">
        <v>1148</v>
      </c>
      <c r="E847" s="242" t="s">
        <v>292</v>
      </c>
      <c r="F847" s="242" t="s">
        <v>538</v>
      </c>
      <c r="G847" s="244">
        <v>45853</v>
      </c>
      <c r="H847" s="245">
        <v>13871952</v>
      </c>
      <c r="I847" s="242" t="s">
        <v>821</v>
      </c>
      <c r="J847" s="244">
        <v>45853</v>
      </c>
      <c r="K847" s="244">
        <v>46017</v>
      </c>
      <c r="L847" s="242" t="s">
        <v>288</v>
      </c>
      <c r="M847" s="242" t="s">
        <v>288</v>
      </c>
      <c r="N847" s="242" t="s">
        <v>288</v>
      </c>
      <c r="O847" s="209">
        <v>6</v>
      </c>
      <c r="P847" s="245">
        <v>1370069</v>
      </c>
      <c r="Q847" s="200">
        <v>45853</v>
      </c>
      <c r="R847" s="190">
        <v>45869</v>
      </c>
      <c r="S847" s="245">
        <v>2568880</v>
      </c>
      <c r="T847" s="190">
        <v>45870</v>
      </c>
      <c r="U847" s="190">
        <v>45900</v>
      </c>
      <c r="V847" s="245">
        <v>2568880</v>
      </c>
      <c r="W847" s="190">
        <v>45901</v>
      </c>
      <c r="X847" s="190">
        <v>45930</v>
      </c>
      <c r="Y847" s="245">
        <v>2568880</v>
      </c>
      <c r="Z847" s="190">
        <v>45931</v>
      </c>
      <c r="AA847" s="190">
        <v>45961</v>
      </c>
      <c r="AB847" s="245">
        <v>2568880</v>
      </c>
      <c r="AC847" s="190">
        <v>45962</v>
      </c>
      <c r="AD847" s="190">
        <v>45991</v>
      </c>
      <c r="AE847" s="272">
        <v>2226363</v>
      </c>
      <c r="AF847" s="190">
        <v>45992</v>
      </c>
      <c r="AG847" s="190">
        <v>46017</v>
      </c>
      <c r="BI847" s="192" t="s">
        <v>278</v>
      </c>
      <c r="BJ847" s="187" t="s">
        <v>332</v>
      </c>
      <c r="BK847" s="192" t="s">
        <v>280</v>
      </c>
      <c r="BL847" s="189">
        <v>1552</v>
      </c>
      <c r="BM847" s="190">
        <v>45853.979270833333</v>
      </c>
      <c r="BN847" s="208">
        <v>3174935420</v>
      </c>
      <c r="BO847" s="203">
        <v>3869</v>
      </c>
      <c r="BP847" s="190">
        <v>45853</v>
      </c>
      <c r="BQ847" s="204">
        <v>13871952</v>
      </c>
      <c r="CS847" s="197" t="s">
        <v>3745</v>
      </c>
      <c r="CT847" s="199">
        <v>86043073</v>
      </c>
      <c r="CU847" s="203">
        <v>436</v>
      </c>
      <c r="CV847" s="203" t="s">
        <v>770</v>
      </c>
      <c r="CY847" s="192">
        <v>8299</v>
      </c>
      <c r="CZ847" s="192" t="s">
        <v>290</v>
      </c>
      <c r="DA847" s="201">
        <f t="shared" si="39"/>
        <v>13871952</v>
      </c>
      <c r="DB847" s="221">
        <f t="shared" si="40"/>
        <v>0</v>
      </c>
      <c r="DC847" s="201">
        <f t="shared" si="41"/>
        <v>0</v>
      </c>
      <c r="DZ847" s="310" t="s">
        <v>3746</v>
      </c>
      <c r="EA847" s="196" t="s">
        <v>278</v>
      </c>
      <c r="EB847" s="130">
        <v>17346234</v>
      </c>
      <c r="EC847" s="168">
        <v>46017</v>
      </c>
    </row>
    <row r="848" spans="1:133" x14ac:dyDescent="0.3">
      <c r="A848" s="242"/>
      <c r="B848" s="242" t="s">
        <v>3747</v>
      </c>
      <c r="C848" s="243">
        <v>40446918</v>
      </c>
      <c r="D848" s="242" t="s">
        <v>543</v>
      </c>
      <c r="E848" s="242" t="s">
        <v>292</v>
      </c>
      <c r="F848" s="242" t="s">
        <v>544</v>
      </c>
      <c r="G848" s="244">
        <v>45853</v>
      </c>
      <c r="H848" s="245">
        <v>13272547</v>
      </c>
      <c r="I848" s="242" t="s">
        <v>1187</v>
      </c>
      <c r="J848" s="244">
        <v>45853</v>
      </c>
      <c r="K848" s="244">
        <v>46010</v>
      </c>
      <c r="L848" s="242" t="s">
        <v>288</v>
      </c>
      <c r="M848" s="242" t="s">
        <v>288</v>
      </c>
      <c r="N848" s="242" t="s">
        <v>288</v>
      </c>
      <c r="O848" s="209">
        <v>6</v>
      </c>
      <c r="P848" s="245">
        <v>1370069</v>
      </c>
      <c r="Q848" s="200">
        <v>45853</v>
      </c>
      <c r="R848" s="190">
        <v>45869</v>
      </c>
      <c r="S848" s="245">
        <v>2568880</v>
      </c>
      <c r="T848" s="190">
        <v>45870</v>
      </c>
      <c r="U848" s="190">
        <v>45900</v>
      </c>
      <c r="V848" s="245">
        <v>2568880</v>
      </c>
      <c r="W848" s="190">
        <v>45901</v>
      </c>
      <c r="X848" s="190">
        <v>45930</v>
      </c>
      <c r="Y848" s="245">
        <v>2568880</v>
      </c>
      <c r="Z848" s="190">
        <v>45931</v>
      </c>
      <c r="AA848" s="190">
        <v>45961</v>
      </c>
      <c r="AB848" s="245">
        <v>2568880</v>
      </c>
      <c r="AC848" s="190">
        <v>45962</v>
      </c>
      <c r="AD848" s="190">
        <v>45991</v>
      </c>
      <c r="AE848" s="272">
        <v>1626958</v>
      </c>
      <c r="AF848" s="190">
        <v>45992</v>
      </c>
      <c r="AG848" s="190">
        <v>46010</v>
      </c>
      <c r="BI848" s="192" t="s">
        <v>278</v>
      </c>
      <c r="BJ848" s="187" t="s">
        <v>332</v>
      </c>
      <c r="BK848" s="192" t="s">
        <v>280</v>
      </c>
      <c r="BL848" s="189">
        <v>1552</v>
      </c>
      <c r="BM848" s="190">
        <v>45853.979270833333</v>
      </c>
      <c r="BN848" s="208">
        <v>3174935420</v>
      </c>
      <c r="BO848" s="203">
        <v>3858</v>
      </c>
      <c r="BP848" s="190">
        <v>45853</v>
      </c>
      <c r="BQ848" s="204">
        <v>13272547</v>
      </c>
      <c r="CS848" s="197" t="s">
        <v>815</v>
      </c>
      <c r="CT848" s="198">
        <v>40446918</v>
      </c>
      <c r="CU848" s="203">
        <v>504</v>
      </c>
      <c r="CV848" s="203" t="s">
        <v>771</v>
      </c>
      <c r="CY848" s="192">
        <v>6209</v>
      </c>
      <c r="CZ848" s="192" t="s">
        <v>290</v>
      </c>
      <c r="DA848" s="201">
        <f t="shared" si="39"/>
        <v>13272547</v>
      </c>
      <c r="DB848" s="221">
        <f t="shared" si="40"/>
        <v>0</v>
      </c>
      <c r="DC848" s="201">
        <f t="shared" si="41"/>
        <v>0</v>
      </c>
      <c r="DZ848" s="310" t="s">
        <v>3748</v>
      </c>
      <c r="EA848" s="187" t="s">
        <v>437</v>
      </c>
      <c r="EB848" s="130">
        <v>17346234</v>
      </c>
      <c r="EC848" s="168">
        <v>46010</v>
      </c>
    </row>
    <row r="849" spans="1:133" x14ac:dyDescent="0.3">
      <c r="A849" s="242"/>
      <c r="B849" s="242" t="s">
        <v>3749</v>
      </c>
      <c r="C849" s="243">
        <v>1121844906</v>
      </c>
      <c r="D849" s="242" t="s">
        <v>680</v>
      </c>
      <c r="E849" s="242" t="s">
        <v>291</v>
      </c>
      <c r="F849" s="242" t="s">
        <v>379</v>
      </c>
      <c r="G849" s="244">
        <v>45853</v>
      </c>
      <c r="H849" s="245">
        <v>14954038</v>
      </c>
      <c r="I849" s="242" t="s">
        <v>1187</v>
      </c>
      <c r="J849" s="244">
        <v>45853</v>
      </c>
      <c r="K849" s="244">
        <v>46010</v>
      </c>
      <c r="L849" s="242" t="s">
        <v>288</v>
      </c>
      <c r="M849" s="242" t="s">
        <v>288</v>
      </c>
      <c r="N849" s="242" t="s">
        <v>288</v>
      </c>
      <c r="O849" s="209">
        <v>6</v>
      </c>
      <c r="P849" s="245">
        <v>1543643</v>
      </c>
      <c r="Q849" s="200">
        <v>45853</v>
      </c>
      <c r="R849" s="190">
        <v>45869</v>
      </c>
      <c r="S849" s="245">
        <v>2894330</v>
      </c>
      <c r="T849" s="190">
        <v>45870</v>
      </c>
      <c r="U849" s="190">
        <v>45900</v>
      </c>
      <c r="V849" s="245">
        <v>2894330</v>
      </c>
      <c r="W849" s="190">
        <v>45901</v>
      </c>
      <c r="X849" s="190">
        <v>45930</v>
      </c>
      <c r="Y849" s="245">
        <v>2894330</v>
      </c>
      <c r="Z849" s="190">
        <v>45931</v>
      </c>
      <c r="AA849" s="190">
        <v>45961</v>
      </c>
      <c r="AB849" s="245">
        <v>2894330</v>
      </c>
      <c r="AC849" s="190">
        <v>45962</v>
      </c>
      <c r="AD849" s="190">
        <v>45991</v>
      </c>
      <c r="AE849" s="272">
        <v>1833075</v>
      </c>
      <c r="AF849" s="190">
        <v>45992</v>
      </c>
      <c r="AG849" s="190">
        <v>46010</v>
      </c>
      <c r="BI849" s="192" t="s">
        <v>278</v>
      </c>
      <c r="BJ849" s="187" t="s">
        <v>332</v>
      </c>
      <c r="BK849" s="192" t="s">
        <v>280</v>
      </c>
      <c r="BL849" s="189">
        <v>1552</v>
      </c>
      <c r="BM849" s="190">
        <v>45853.979270833333</v>
      </c>
      <c r="BN849" s="208">
        <v>3174935420</v>
      </c>
      <c r="BO849" s="203">
        <v>3940</v>
      </c>
      <c r="BP849" s="190">
        <v>45853</v>
      </c>
      <c r="BQ849" s="204">
        <v>14954038</v>
      </c>
      <c r="CS849" s="197" t="s">
        <v>752</v>
      </c>
      <c r="CT849" s="198">
        <v>1121844906</v>
      </c>
      <c r="CU849" s="203">
        <v>504</v>
      </c>
      <c r="CV849" s="203" t="s">
        <v>771</v>
      </c>
      <c r="CY849" s="192">
        <v>8299</v>
      </c>
      <c r="CZ849" s="192" t="s">
        <v>290</v>
      </c>
      <c r="DA849" s="201">
        <f t="shared" si="39"/>
        <v>14954038</v>
      </c>
      <c r="DB849" s="221">
        <f t="shared" si="40"/>
        <v>0</v>
      </c>
      <c r="DC849" s="201">
        <f t="shared" si="41"/>
        <v>0</v>
      </c>
      <c r="DZ849" s="310" t="s">
        <v>3750</v>
      </c>
      <c r="EA849" s="187" t="s">
        <v>437</v>
      </c>
      <c r="EB849" s="130">
        <v>17346234</v>
      </c>
      <c r="EC849" s="168">
        <v>46010</v>
      </c>
    </row>
    <row r="850" spans="1:133" x14ac:dyDescent="0.3">
      <c r="A850" s="242" t="s">
        <v>311</v>
      </c>
      <c r="B850" s="242" t="s">
        <v>3751</v>
      </c>
      <c r="C850" s="243">
        <v>1121825157</v>
      </c>
      <c r="D850" s="242" t="s">
        <v>376</v>
      </c>
      <c r="E850" s="242" t="s">
        <v>291</v>
      </c>
      <c r="F850" s="242" t="s">
        <v>377</v>
      </c>
      <c r="G850" s="244">
        <v>45853</v>
      </c>
      <c r="H850" s="245">
        <v>17846961</v>
      </c>
      <c r="I850" s="242" t="s">
        <v>1198</v>
      </c>
      <c r="J850" s="244">
        <v>45853</v>
      </c>
      <c r="K850" s="244">
        <v>46020</v>
      </c>
      <c r="L850" s="242" t="s">
        <v>288</v>
      </c>
      <c r="M850" s="242" t="s">
        <v>288</v>
      </c>
      <c r="N850" s="242" t="s">
        <v>288</v>
      </c>
      <c r="O850" s="209">
        <v>6</v>
      </c>
      <c r="P850" s="245">
        <v>1730614</v>
      </c>
      <c r="Q850" s="200">
        <v>45853</v>
      </c>
      <c r="R850" s="190">
        <v>45869</v>
      </c>
      <c r="S850" s="245">
        <v>3244902</v>
      </c>
      <c r="T850" s="190">
        <v>45870</v>
      </c>
      <c r="U850" s="190">
        <v>45900</v>
      </c>
      <c r="V850" s="245">
        <v>3244902</v>
      </c>
      <c r="W850" s="190">
        <v>45901</v>
      </c>
      <c r="X850" s="190">
        <v>45930</v>
      </c>
      <c r="Y850" s="245">
        <v>3244902</v>
      </c>
      <c r="Z850" s="190">
        <v>45931</v>
      </c>
      <c r="AA850" s="190">
        <v>45961</v>
      </c>
      <c r="AB850" s="245">
        <v>3244902</v>
      </c>
      <c r="AC850" s="190">
        <v>45962</v>
      </c>
      <c r="AD850" s="190">
        <v>45991</v>
      </c>
      <c r="AE850" s="272">
        <v>3136739</v>
      </c>
      <c r="AF850" s="190">
        <v>45992</v>
      </c>
      <c r="AG850" s="190">
        <v>46020</v>
      </c>
      <c r="BI850" s="192" t="s">
        <v>278</v>
      </c>
      <c r="BJ850" s="187" t="s">
        <v>332</v>
      </c>
      <c r="BK850" s="192" t="s">
        <v>280</v>
      </c>
      <c r="BL850" s="189">
        <v>1552</v>
      </c>
      <c r="BM850" s="190">
        <v>45853.979270833333</v>
      </c>
      <c r="BN850" s="208">
        <v>3174935420</v>
      </c>
      <c r="BO850" s="203">
        <v>3932</v>
      </c>
      <c r="BP850" s="190">
        <v>45853</v>
      </c>
      <c r="BQ850" s="204">
        <v>17846961</v>
      </c>
      <c r="CS850" s="197" t="s">
        <v>1232</v>
      </c>
      <c r="CT850" s="198">
        <v>1121825157</v>
      </c>
      <c r="CU850" s="203">
        <v>504</v>
      </c>
      <c r="CV850" s="203" t="s">
        <v>771</v>
      </c>
      <c r="CY850" s="192">
        <v>6209</v>
      </c>
      <c r="CZ850" s="192" t="s">
        <v>290</v>
      </c>
      <c r="DA850" s="201">
        <f t="shared" si="39"/>
        <v>17846961</v>
      </c>
      <c r="DB850" s="221">
        <f t="shared" si="40"/>
        <v>0</v>
      </c>
      <c r="DC850" s="201">
        <f t="shared" si="41"/>
        <v>0</v>
      </c>
      <c r="DZ850" s="310" t="s">
        <v>3752</v>
      </c>
      <c r="EA850" s="187" t="s">
        <v>437</v>
      </c>
      <c r="EB850" s="130">
        <v>17346234</v>
      </c>
      <c r="EC850" s="168">
        <v>46020</v>
      </c>
    </row>
    <row r="851" spans="1:133" x14ac:dyDescent="0.3">
      <c r="A851" s="242" t="s">
        <v>311</v>
      </c>
      <c r="B851" s="242" t="s">
        <v>3753</v>
      </c>
      <c r="C851" s="243">
        <v>1121859904</v>
      </c>
      <c r="D851" s="242" t="s">
        <v>380</v>
      </c>
      <c r="E851" s="242" t="s">
        <v>291</v>
      </c>
      <c r="F851" s="242" t="s">
        <v>379</v>
      </c>
      <c r="G851" s="244">
        <v>45853</v>
      </c>
      <c r="H851" s="245">
        <v>17846961</v>
      </c>
      <c r="I851" s="242" t="s">
        <v>1198</v>
      </c>
      <c r="J851" s="244">
        <v>45853</v>
      </c>
      <c r="K851" s="244">
        <v>46020</v>
      </c>
      <c r="L851" s="242" t="s">
        <v>288</v>
      </c>
      <c r="M851" s="242" t="s">
        <v>288</v>
      </c>
      <c r="N851" s="242" t="s">
        <v>288</v>
      </c>
      <c r="O851" s="209">
        <v>6</v>
      </c>
      <c r="P851" s="245">
        <v>1730614</v>
      </c>
      <c r="Q851" s="200">
        <v>45853</v>
      </c>
      <c r="R851" s="190">
        <v>45869</v>
      </c>
      <c r="S851" s="245">
        <v>3244902</v>
      </c>
      <c r="T851" s="190">
        <v>45870</v>
      </c>
      <c r="U851" s="190">
        <v>45900</v>
      </c>
      <c r="V851" s="245">
        <v>3244902</v>
      </c>
      <c r="W851" s="190">
        <v>45901</v>
      </c>
      <c r="X851" s="190">
        <v>45930</v>
      </c>
      <c r="Y851" s="245">
        <v>3244902</v>
      </c>
      <c r="Z851" s="190">
        <v>45931</v>
      </c>
      <c r="AA851" s="190">
        <v>45961</v>
      </c>
      <c r="AB851" s="245">
        <v>3244902</v>
      </c>
      <c r="AC851" s="190">
        <v>45962</v>
      </c>
      <c r="AD851" s="190">
        <v>45991</v>
      </c>
      <c r="AE851" s="272">
        <v>3136739</v>
      </c>
      <c r="AF851" s="190">
        <v>45992</v>
      </c>
      <c r="AG851" s="190">
        <v>46020</v>
      </c>
      <c r="BI851" s="192" t="s">
        <v>278</v>
      </c>
      <c r="BJ851" s="187" t="s">
        <v>332</v>
      </c>
      <c r="BK851" s="192" t="s">
        <v>280</v>
      </c>
      <c r="BL851" s="189">
        <v>1552</v>
      </c>
      <c r="BM851" s="190">
        <v>45853.979270833333</v>
      </c>
      <c r="BN851" s="208">
        <v>3174935420</v>
      </c>
      <c r="BO851" s="203">
        <v>3950</v>
      </c>
      <c r="BP851" s="190">
        <v>45853</v>
      </c>
      <c r="BQ851" s="204">
        <v>17846961</v>
      </c>
      <c r="CS851" s="197" t="s">
        <v>447</v>
      </c>
      <c r="CT851" s="198">
        <v>1121859904</v>
      </c>
      <c r="CU851" s="203">
        <v>504</v>
      </c>
      <c r="CV851" s="203" t="s">
        <v>771</v>
      </c>
      <c r="CY851" s="192">
        <v>8299</v>
      </c>
      <c r="CZ851" s="192" t="s">
        <v>290</v>
      </c>
      <c r="DA851" s="201">
        <f t="shared" si="39"/>
        <v>17846961</v>
      </c>
      <c r="DB851" s="221">
        <f t="shared" si="40"/>
        <v>0</v>
      </c>
      <c r="DC851" s="201">
        <f t="shared" si="41"/>
        <v>0</v>
      </c>
      <c r="DZ851" s="310" t="s">
        <v>3754</v>
      </c>
      <c r="EA851" s="187" t="s">
        <v>437</v>
      </c>
      <c r="EB851" s="130">
        <v>17346234</v>
      </c>
      <c r="EC851" s="168">
        <v>46020</v>
      </c>
    </row>
    <row r="852" spans="1:133" x14ac:dyDescent="0.3">
      <c r="A852" s="242" t="s">
        <v>311</v>
      </c>
      <c r="B852" s="242" t="s">
        <v>3755</v>
      </c>
      <c r="C852" s="243">
        <v>1006856318</v>
      </c>
      <c r="D852" s="242" t="s">
        <v>898</v>
      </c>
      <c r="E852" s="242" t="s">
        <v>292</v>
      </c>
      <c r="F852" s="242" t="s">
        <v>544</v>
      </c>
      <c r="G852" s="244">
        <v>45853</v>
      </c>
      <c r="H852" s="245">
        <v>13272547</v>
      </c>
      <c r="I852" s="242" t="s">
        <v>1187</v>
      </c>
      <c r="J852" s="244">
        <v>45853</v>
      </c>
      <c r="K852" s="244">
        <v>46010</v>
      </c>
      <c r="L852" s="242" t="s">
        <v>288</v>
      </c>
      <c r="M852" s="242" t="s">
        <v>288</v>
      </c>
      <c r="N852" s="242" t="s">
        <v>288</v>
      </c>
      <c r="O852" s="209">
        <v>6</v>
      </c>
      <c r="P852" s="245">
        <v>1370069</v>
      </c>
      <c r="Q852" s="200">
        <v>45853</v>
      </c>
      <c r="R852" s="190">
        <v>45869</v>
      </c>
      <c r="S852" s="245">
        <v>2568880</v>
      </c>
      <c r="T852" s="190">
        <v>45870</v>
      </c>
      <c r="U852" s="190">
        <v>45900</v>
      </c>
      <c r="V852" s="245">
        <v>2568880</v>
      </c>
      <c r="W852" s="190">
        <v>45901</v>
      </c>
      <c r="X852" s="190">
        <v>45930</v>
      </c>
      <c r="Y852" s="245">
        <v>2568880</v>
      </c>
      <c r="Z852" s="190">
        <v>45931</v>
      </c>
      <c r="AA852" s="190">
        <v>45961</v>
      </c>
      <c r="AB852" s="245">
        <v>2568880</v>
      </c>
      <c r="AC852" s="190">
        <v>45962</v>
      </c>
      <c r="AD852" s="190">
        <v>45991</v>
      </c>
      <c r="AE852" s="272">
        <v>1626958</v>
      </c>
      <c r="AF852" s="190">
        <v>45992</v>
      </c>
      <c r="AG852" s="190">
        <v>46010</v>
      </c>
      <c r="BI852" s="192" t="s">
        <v>278</v>
      </c>
      <c r="BJ852" s="187" t="s">
        <v>332</v>
      </c>
      <c r="BK852" s="192" t="s">
        <v>280</v>
      </c>
      <c r="BL852" s="189">
        <v>1552</v>
      </c>
      <c r="BM852" s="190">
        <v>45853.979270833333</v>
      </c>
      <c r="BN852" s="208">
        <v>3174935420</v>
      </c>
      <c r="BO852" s="203">
        <v>3894</v>
      </c>
      <c r="BP852" s="190">
        <v>45853</v>
      </c>
      <c r="BQ852" s="204">
        <v>13272547</v>
      </c>
      <c r="CS852" s="197" t="s">
        <v>949</v>
      </c>
      <c r="CT852" s="198">
        <v>1006856318</v>
      </c>
      <c r="CU852" s="203">
        <v>504</v>
      </c>
      <c r="CV852" s="203" t="s">
        <v>771</v>
      </c>
      <c r="CY852" s="192">
        <v>7490</v>
      </c>
      <c r="CZ852" s="192" t="s">
        <v>290</v>
      </c>
      <c r="DA852" s="201">
        <f t="shared" si="39"/>
        <v>13272547</v>
      </c>
      <c r="DB852" s="221">
        <f t="shared" si="40"/>
        <v>0</v>
      </c>
      <c r="DC852" s="201">
        <f t="shared" si="41"/>
        <v>0</v>
      </c>
      <c r="DZ852" s="310" t="s">
        <v>3756</v>
      </c>
      <c r="EA852" s="187" t="s">
        <v>437</v>
      </c>
      <c r="EB852" s="130">
        <v>17346234</v>
      </c>
      <c r="EC852" s="168">
        <v>46010</v>
      </c>
    </row>
    <row r="853" spans="1:133" x14ac:dyDescent="0.3">
      <c r="A853" s="241"/>
      <c r="B853" s="242" t="s">
        <v>3757</v>
      </c>
      <c r="C853" s="243">
        <v>1121849188</v>
      </c>
      <c r="D853" s="242" t="s">
        <v>412</v>
      </c>
      <c r="E853" s="242" t="s">
        <v>291</v>
      </c>
      <c r="F853" s="242" t="s">
        <v>413</v>
      </c>
      <c r="G853" s="244">
        <v>45853</v>
      </c>
      <c r="H853" s="245">
        <v>21172984</v>
      </c>
      <c r="I853" s="242" t="s">
        <v>821</v>
      </c>
      <c r="J853" s="244">
        <v>45853</v>
      </c>
      <c r="K853" s="244">
        <v>46017</v>
      </c>
      <c r="L853" s="242" t="s">
        <v>288</v>
      </c>
      <c r="M853" s="242" t="s">
        <v>288</v>
      </c>
      <c r="N853" s="242" t="s">
        <v>288</v>
      </c>
      <c r="O853" s="209">
        <v>6</v>
      </c>
      <c r="P853" s="245">
        <v>2091159</v>
      </c>
      <c r="Q853" s="200">
        <v>45853</v>
      </c>
      <c r="R853" s="190">
        <v>45869</v>
      </c>
      <c r="S853" s="245">
        <v>3920923</v>
      </c>
      <c r="T853" s="190">
        <v>45870</v>
      </c>
      <c r="U853" s="190">
        <v>45900</v>
      </c>
      <c r="V853" s="245">
        <v>3920923</v>
      </c>
      <c r="W853" s="190">
        <v>45901</v>
      </c>
      <c r="X853" s="190">
        <v>45930</v>
      </c>
      <c r="Y853" s="245">
        <v>3920923</v>
      </c>
      <c r="Z853" s="190">
        <v>45931</v>
      </c>
      <c r="AA853" s="190">
        <v>45961</v>
      </c>
      <c r="AB853" s="245">
        <v>3920923</v>
      </c>
      <c r="AC853" s="190">
        <v>45962</v>
      </c>
      <c r="AD853" s="190">
        <v>45991</v>
      </c>
      <c r="AE853" s="272">
        <v>3398133</v>
      </c>
      <c r="AF853" s="190">
        <v>45992</v>
      </c>
      <c r="AG853" s="190">
        <v>46017</v>
      </c>
      <c r="BI853" s="192" t="s">
        <v>278</v>
      </c>
      <c r="BJ853" s="187" t="s">
        <v>332</v>
      </c>
      <c r="BK853" s="192" t="s">
        <v>280</v>
      </c>
      <c r="BL853" s="189">
        <v>1552</v>
      </c>
      <c r="BM853" s="190">
        <v>45853.979270833333</v>
      </c>
      <c r="BN853" s="208">
        <v>3174935420</v>
      </c>
      <c r="BO853" s="203">
        <v>3945</v>
      </c>
      <c r="BP853" s="190">
        <v>45853</v>
      </c>
      <c r="BQ853" s="204">
        <v>21172984</v>
      </c>
      <c r="CS853" s="197" t="s">
        <v>443</v>
      </c>
      <c r="CT853" s="199">
        <v>1121849188</v>
      </c>
      <c r="CU853" s="203">
        <v>504</v>
      </c>
      <c r="CV853" s="203" t="s">
        <v>1233</v>
      </c>
      <c r="CY853" s="192">
        <v>6910</v>
      </c>
      <c r="CZ853" s="192" t="s">
        <v>289</v>
      </c>
      <c r="DA853" s="201">
        <f t="shared" si="39"/>
        <v>21172984</v>
      </c>
      <c r="DB853" s="221">
        <f t="shared" si="40"/>
        <v>0</v>
      </c>
      <c r="DC853" s="201">
        <f t="shared" si="41"/>
        <v>0</v>
      </c>
      <c r="DZ853" s="310" t="s">
        <v>3758</v>
      </c>
      <c r="EA853" s="187" t="s">
        <v>704</v>
      </c>
      <c r="EB853" s="130">
        <v>17346234</v>
      </c>
      <c r="EC853" s="168">
        <v>46017</v>
      </c>
    </row>
    <row r="854" spans="1:133" x14ac:dyDescent="0.3">
      <c r="A854" s="241"/>
      <c r="B854" s="242" t="s">
        <v>3759</v>
      </c>
      <c r="C854" s="248">
        <v>86058755</v>
      </c>
      <c r="D854" s="247" t="s">
        <v>414</v>
      </c>
      <c r="E854" s="242" t="s">
        <v>291</v>
      </c>
      <c r="F854" s="242" t="s">
        <v>415</v>
      </c>
      <c r="G854" s="244">
        <v>45853</v>
      </c>
      <c r="H854" s="245">
        <v>17522471</v>
      </c>
      <c r="I854" s="242" t="s">
        <v>821</v>
      </c>
      <c r="J854" s="244">
        <v>45853</v>
      </c>
      <c r="K854" s="244">
        <v>46017</v>
      </c>
      <c r="L854" s="242" t="s">
        <v>288</v>
      </c>
      <c r="M854" s="242" t="s">
        <v>288</v>
      </c>
      <c r="N854" s="242" t="s">
        <v>288</v>
      </c>
      <c r="O854" s="209">
        <v>6</v>
      </c>
      <c r="P854" s="245">
        <v>1730614</v>
      </c>
      <c r="Q854" s="200">
        <v>45853</v>
      </c>
      <c r="R854" s="190">
        <v>45869</v>
      </c>
      <c r="S854" s="245">
        <v>3244902</v>
      </c>
      <c r="T854" s="190">
        <v>45870</v>
      </c>
      <c r="U854" s="190">
        <v>45900</v>
      </c>
      <c r="V854" s="245">
        <v>3244902</v>
      </c>
      <c r="W854" s="190">
        <v>45901</v>
      </c>
      <c r="X854" s="190">
        <v>45930</v>
      </c>
      <c r="Y854" s="245">
        <v>3244902</v>
      </c>
      <c r="Z854" s="190">
        <v>45931</v>
      </c>
      <c r="AA854" s="190">
        <v>45961</v>
      </c>
      <c r="AB854" s="245">
        <v>3244902</v>
      </c>
      <c r="AC854" s="190">
        <v>45962</v>
      </c>
      <c r="AD854" s="190">
        <v>45991</v>
      </c>
      <c r="AE854" s="272">
        <v>2812249</v>
      </c>
      <c r="AF854" s="190">
        <v>45992</v>
      </c>
      <c r="AG854" s="190">
        <v>46017</v>
      </c>
      <c r="BI854" s="192" t="s">
        <v>278</v>
      </c>
      <c r="BJ854" s="187" t="s">
        <v>332</v>
      </c>
      <c r="BK854" s="192" t="s">
        <v>280</v>
      </c>
      <c r="BL854" s="189">
        <v>1552</v>
      </c>
      <c r="BM854" s="190">
        <v>45853.979270833333</v>
      </c>
      <c r="BN854" s="208">
        <v>3174935420</v>
      </c>
      <c r="BO854" s="203">
        <v>3877</v>
      </c>
      <c r="BP854" s="190">
        <v>45853</v>
      </c>
      <c r="BQ854" s="204">
        <v>17522471</v>
      </c>
      <c r="CS854" s="197" t="s">
        <v>444</v>
      </c>
      <c r="CT854" s="199">
        <v>86058755</v>
      </c>
      <c r="CU854" s="203">
        <v>504</v>
      </c>
      <c r="CV854" s="203" t="s">
        <v>1233</v>
      </c>
      <c r="CY854" s="192">
        <v>7020</v>
      </c>
      <c r="CZ854" s="192" t="s">
        <v>289</v>
      </c>
      <c r="DA854" s="201">
        <f t="shared" si="39"/>
        <v>17522471</v>
      </c>
      <c r="DB854" s="221">
        <f t="shared" si="40"/>
        <v>0</v>
      </c>
      <c r="DC854" s="201">
        <f t="shared" si="41"/>
        <v>0</v>
      </c>
      <c r="DZ854" s="310" t="s">
        <v>3760</v>
      </c>
      <c r="EA854" s="231" t="s">
        <v>704</v>
      </c>
      <c r="EB854" s="130">
        <v>17346234</v>
      </c>
      <c r="EC854" s="168">
        <v>46017</v>
      </c>
    </row>
    <row r="855" spans="1:133" x14ac:dyDescent="0.3">
      <c r="A855" s="241"/>
      <c r="B855" s="242" t="s">
        <v>3761</v>
      </c>
      <c r="C855" s="243">
        <v>1120870734</v>
      </c>
      <c r="D855" s="242" t="s">
        <v>416</v>
      </c>
      <c r="E855" s="242" t="s">
        <v>291</v>
      </c>
      <c r="F855" s="242" t="s">
        <v>417</v>
      </c>
      <c r="G855" s="244">
        <v>45853</v>
      </c>
      <c r="H855" s="245">
        <v>15629382</v>
      </c>
      <c r="I855" s="242" t="s">
        <v>821</v>
      </c>
      <c r="J855" s="244">
        <v>45853</v>
      </c>
      <c r="K855" s="244">
        <v>46017</v>
      </c>
      <c r="L855" s="242" t="s">
        <v>288</v>
      </c>
      <c r="M855" s="242" t="s">
        <v>288</v>
      </c>
      <c r="N855" s="242" t="s">
        <v>288</v>
      </c>
      <c r="O855" s="209">
        <v>6</v>
      </c>
      <c r="P855" s="245">
        <v>1543643</v>
      </c>
      <c r="Q855" s="200">
        <v>45853</v>
      </c>
      <c r="R855" s="190">
        <v>45869</v>
      </c>
      <c r="S855" s="245">
        <v>2894330</v>
      </c>
      <c r="T855" s="190">
        <v>45870</v>
      </c>
      <c r="U855" s="190">
        <v>45900</v>
      </c>
      <c r="V855" s="245">
        <v>2894330</v>
      </c>
      <c r="W855" s="190">
        <v>45901</v>
      </c>
      <c r="X855" s="190">
        <v>45930</v>
      </c>
      <c r="Y855" s="245">
        <v>2894330</v>
      </c>
      <c r="Z855" s="190">
        <v>45931</v>
      </c>
      <c r="AA855" s="190">
        <v>45961</v>
      </c>
      <c r="AB855" s="245">
        <v>2894330</v>
      </c>
      <c r="AC855" s="190">
        <v>45962</v>
      </c>
      <c r="AD855" s="190">
        <v>45991</v>
      </c>
      <c r="AE855" s="272">
        <v>2508419</v>
      </c>
      <c r="AF855" s="190">
        <v>45992</v>
      </c>
      <c r="AG855" s="190">
        <v>46017</v>
      </c>
      <c r="BI855" s="192" t="s">
        <v>278</v>
      </c>
      <c r="BJ855" s="187" t="s">
        <v>332</v>
      </c>
      <c r="BK855" s="192" t="s">
        <v>280</v>
      </c>
      <c r="BL855" s="189">
        <v>1552</v>
      </c>
      <c r="BM855" s="190">
        <v>45853.979270833333</v>
      </c>
      <c r="BN855" s="208">
        <v>3174935420</v>
      </c>
      <c r="BO855" s="203">
        <v>3922</v>
      </c>
      <c r="BP855" s="190">
        <v>45853</v>
      </c>
      <c r="BQ855" s="204">
        <v>15629382</v>
      </c>
      <c r="CS855" s="197" t="s">
        <v>445</v>
      </c>
      <c r="CT855" s="199">
        <v>1120870734</v>
      </c>
      <c r="CU855" s="203">
        <v>504</v>
      </c>
      <c r="CV855" s="203" t="s">
        <v>1233</v>
      </c>
      <c r="CY855" s="192">
        <v>8299</v>
      </c>
      <c r="CZ855" s="192" t="s">
        <v>290</v>
      </c>
      <c r="DA855" s="201">
        <f t="shared" si="39"/>
        <v>15629382</v>
      </c>
      <c r="DB855" s="221">
        <f t="shared" si="40"/>
        <v>0</v>
      </c>
      <c r="DC855" s="201">
        <f t="shared" si="41"/>
        <v>0</v>
      </c>
      <c r="DZ855" s="310" t="s">
        <v>3762</v>
      </c>
      <c r="EA855" s="231" t="s">
        <v>704</v>
      </c>
      <c r="EB855" s="130">
        <v>17346234</v>
      </c>
      <c r="EC855" s="168">
        <v>46017</v>
      </c>
    </row>
    <row r="856" spans="1:133" x14ac:dyDescent="0.3">
      <c r="A856" s="241"/>
      <c r="B856" s="242" t="s">
        <v>3763</v>
      </c>
      <c r="C856" s="248">
        <v>38239974</v>
      </c>
      <c r="D856" s="247" t="s">
        <v>418</v>
      </c>
      <c r="E856" s="242" t="s">
        <v>291</v>
      </c>
      <c r="F856" s="242" t="s">
        <v>354</v>
      </c>
      <c r="G856" s="244">
        <v>45853</v>
      </c>
      <c r="H856" s="245">
        <v>17846961</v>
      </c>
      <c r="I856" s="242" t="s">
        <v>1198</v>
      </c>
      <c r="J856" s="244">
        <v>45853</v>
      </c>
      <c r="K856" s="244">
        <v>46020</v>
      </c>
      <c r="L856" s="242" t="s">
        <v>288</v>
      </c>
      <c r="M856" s="242" t="s">
        <v>288</v>
      </c>
      <c r="N856" s="242" t="s">
        <v>288</v>
      </c>
      <c r="O856" s="209">
        <v>6</v>
      </c>
      <c r="P856" s="245">
        <v>1730614</v>
      </c>
      <c r="Q856" s="200">
        <v>45853</v>
      </c>
      <c r="R856" s="190">
        <v>45869</v>
      </c>
      <c r="S856" s="245">
        <v>3244902</v>
      </c>
      <c r="T856" s="190">
        <v>45870</v>
      </c>
      <c r="U856" s="190">
        <v>45900</v>
      </c>
      <c r="V856" s="245">
        <v>3244902</v>
      </c>
      <c r="W856" s="190">
        <v>45901</v>
      </c>
      <c r="X856" s="190">
        <v>45930</v>
      </c>
      <c r="Y856" s="245">
        <v>3244902</v>
      </c>
      <c r="Z856" s="190">
        <v>45931</v>
      </c>
      <c r="AA856" s="190">
        <v>45961</v>
      </c>
      <c r="AB856" s="245">
        <v>3244902</v>
      </c>
      <c r="AC856" s="190">
        <v>45962</v>
      </c>
      <c r="AD856" s="190">
        <v>45991</v>
      </c>
      <c r="AE856" s="272">
        <v>3136739</v>
      </c>
      <c r="AF856" s="190">
        <v>45992</v>
      </c>
      <c r="AG856" s="190">
        <v>46020</v>
      </c>
      <c r="BI856" s="192" t="s">
        <v>278</v>
      </c>
      <c r="BJ856" s="187" t="s">
        <v>332</v>
      </c>
      <c r="BK856" s="192" t="s">
        <v>280</v>
      </c>
      <c r="BL856" s="189">
        <v>1552</v>
      </c>
      <c r="BM856" s="190">
        <v>45853.979270833333</v>
      </c>
      <c r="BN856" s="208">
        <v>3174935420</v>
      </c>
      <c r="BO856" s="203">
        <v>3826</v>
      </c>
      <c r="BP856" s="190">
        <v>45853</v>
      </c>
      <c r="BQ856" s="204">
        <v>17846961</v>
      </c>
      <c r="CS856" s="226" t="s">
        <v>3764</v>
      </c>
      <c r="CT856" s="126">
        <v>38239974</v>
      </c>
      <c r="CU856" s="203">
        <v>504</v>
      </c>
      <c r="CV856" s="203" t="s">
        <v>772</v>
      </c>
      <c r="CY856" s="189">
        <v>9609</v>
      </c>
      <c r="CZ856" s="189" t="s">
        <v>290</v>
      </c>
      <c r="DA856" s="201">
        <f t="shared" si="39"/>
        <v>17846961</v>
      </c>
      <c r="DB856" s="221">
        <f t="shared" si="40"/>
        <v>0</v>
      </c>
      <c r="DC856" s="201">
        <f t="shared" si="41"/>
        <v>0</v>
      </c>
      <c r="DZ856" s="310" t="s">
        <v>3765</v>
      </c>
      <c r="EA856" s="187" t="s">
        <v>1072</v>
      </c>
      <c r="EB856" s="130">
        <v>17346234</v>
      </c>
      <c r="EC856" s="168">
        <v>46020</v>
      </c>
    </row>
    <row r="857" spans="1:133" x14ac:dyDescent="0.3">
      <c r="A857" s="241"/>
      <c r="B857" s="242" t="s">
        <v>3766</v>
      </c>
      <c r="C857" s="243">
        <v>40340708</v>
      </c>
      <c r="D857" s="242" t="s">
        <v>313</v>
      </c>
      <c r="E857" s="242" t="s">
        <v>291</v>
      </c>
      <c r="F857" s="242" t="s">
        <v>354</v>
      </c>
      <c r="G857" s="244">
        <v>45853</v>
      </c>
      <c r="H857" s="245">
        <v>17846961</v>
      </c>
      <c r="I857" s="242" t="s">
        <v>1198</v>
      </c>
      <c r="J857" s="244">
        <v>45853</v>
      </c>
      <c r="K857" s="244">
        <v>46020</v>
      </c>
      <c r="L857" s="242" t="s">
        <v>288</v>
      </c>
      <c r="M857" s="242" t="s">
        <v>288</v>
      </c>
      <c r="N857" s="242" t="s">
        <v>288</v>
      </c>
      <c r="O857" s="209">
        <v>6</v>
      </c>
      <c r="P857" s="245">
        <v>1730614</v>
      </c>
      <c r="Q857" s="200">
        <v>45853</v>
      </c>
      <c r="R857" s="190">
        <v>45869</v>
      </c>
      <c r="S857" s="245">
        <v>3244902</v>
      </c>
      <c r="T857" s="190">
        <v>45870</v>
      </c>
      <c r="U857" s="190">
        <v>45900</v>
      </c>
      <c r="V857" s="245">
        <v>3244902</v>
      </c>
      <c r="W857" s="190">
        <v>45901</v>
      </c>
      <c r="X857" s="190">
        <v>45930</v>
      </c>
      <c r="Y857" s="245">
        <v>3244902</v>
      </c>
      <c r="Z857" s="190">
        <v>45931</v>
      </c>
      <c r="AA857" s="190">
        <v>45961</v>
      </c>
      <c r="AB857" s="245">
        <v>3244902</v>
      </c>
      <c r="AC857" s="190">
        <v>45962</v>
      </c>
      <c r="AD857" s="190">
        <v>45991</v>
      </c>
      <c r="AE857" s="272">
        <v>3136739</v>
      </c>
      <c r="AF857" s="190">
        <v>45992</v>
      </c>
      <c r="AG857" s="190">
        <v>46020</v>
      </c>
      <c r="BI857" s="192" t="s">
        <v>278</v>
      </c>
      <c r="BJ857" s="187" t="s">
        <v>332</v>
      </c>
      <c r="BK857" s="192" t="s">
        <v>280</v>
      </c>
      <c r="BL857" s="189">
        <v>1552</v>
      </c>
      <c r="BM857" s="190">
        <v>45853.979270833333</v>
      </c>
      <c r="BN857" s="208">
        <v>3174935420</v>
      </c>
      <c r="BO857" s="203">
        <v>3838</v>
      </c>
      <c r="BP857" s="190">
        <v>45853</v>
      </c>
      <c r="BQ857" s="204">
        <v>17846961</v>
      </c>
      <c r="CS857" s="223" t="s">
        <v>3767</v>
      </c>
      <c r="CT857" s="199">
        <v>40340708</v>
      </c>
      <c r="CU857" s="203">
        <v>504</v>
      </c>
      <c r="CV857" s="203" t="s">
        <v>772</v>
      </c>
      <c r="CY857" s="192">
        <v>6920</v>
      </c>
      <c r="CZ857" s="192" t="s">
        <v>289</v>
      </c>
      <c r="DA857" s="201">
        <f t="shared" si="39"/>
        <v>17846961</v>
      </c>
      <c r="DB857" s="221">
        <f t="shared" si="40"/>
        <v>0</v>
      </c>
      <c r="DC857" s="201">
        <f t="shared" si="41"/>
        <v>0</v>
      </c>
      <c r="DZ857" s="310" t="s">
        <v>3768</v>
      </c>
      <c r="EA857" s="231" t="s">
        <v>1072</v>
      </c>
      <c r="EB857" s="130">
        <v>17346234</v>
      </c>
      <c r="EC857" s="168">
        <v>46020</v>
      </c>
    </row>
    <row r="858" spans="1:133" x14ac:dyDescent="0.3">
      <c r="A858" s="241"/>
      <c r="B858" s="242" t="s">
        <v>3769</v>
      </c>
      <c r="C858" s="248">
        <v>40442774</v>
      </c>
      <c r="D858" s="247" t="s">
        <v>420</v>
      </c>
      <c r="E858" s="242" t="s">
        <v>291</v>
      </c>
      <c r="F858" s="242" t="s">
        <v>421</v>
      </c>
      <c r="G858" s="244">
        <v>45853</v>
      </c>
      <c r="H858" s="245">
        <v>21172984</v>
      </c>
      <c r="I858" s="242" t="s">
        <v>821</v>
      </c>
      <c r="J858" s="244">
        <v>45853</v>
      </c>
      <c r="K858" s="244">
        <v>46017</v>
      </c>
      <c r="L858" s="242" t="s">
        <v>288</v>
      </c>
      <c r="M858" s="242" t="s">
        <v>288</v>
      </c>
      <c r="N858" s="242" t="s">
        <v>288</v>
      </c>
      <c r="O858" s="209">
        <v>6</v>
      </c>
      <c r="P858" s="245">
        <v>2091159</v>
      </c>
      <c r="Q858" s="200">
        <v>45853</v>
      </c>
      <c r="R858" s="190">
        <v>45869</v>
      </c>
      <c r="S858" s="245">
        <v>3920923</v>
      </c>
      <c r="T858" s="190">
        <v>45870</v>
      </c>
      <c r="U858" s="190">
        <v>45900</v>
      </c>
      <c r="V858" s="245">
        <v>3920923</v>
      </c>
      <c r="W858" s="190">
        <v>45901</v>
      </c>
      <c r="X858" s="190">
        <v>45930</v>
      </c>
      <c r="Y858" s="245">
        <v>3920923</v>
      </c>
      <c r="Z858" s="190">
        <v>45931</v>
      </c>
      <c r="AA858" s="190">
        <v>45961</v>
      </c>
      <c r="AB858" s="245">
        <v>3920923</v>
      </c>
      <c r="AC858" s="190">
        <v>45962</v>
      </c>
      <c r="AD858" s="190">
        <v>45991</v>
      </c>
      <c r="AE858" s="272">
        <v>3398133</v>
      </c>
      <c r="AF858" s="190">
        <v>45992</v>
      </c>
      <c r="AG858" s="190">
        <v>46017</v>
      </c>
      <c r="BI858" s="192" t="s">
        <v>278</v>
      </c>
      <c r="BJ858" s="187" t="s">
        <v>332</v>
      </c>
      <c r="BK858" s="192" t="s">
        <v>280</v>
      </c>
      <c r="BL858" s="189">
        <v>1552</v>
      </c>
      <c r="BM858" s="190">
        <v>45853.979270833333</v>
      </c>
      <c r="BN858" s="208">
        <v>3174935420</v>
      </c>
      <c r="BO858" s="203">
        <v>3854</v>
      </c>
      <c r="BP858" s="190">
        <v>45853</v>
      </c>
      <c r="BQ858" s="204">
        <v>21172984</v>
      </c>
      <c r="CS858" s="197" t="s">
        <v>1375</v>
      </c>
      <c r="CT858" s="136">
        <v>40442774</v>
      </c>
      <c r="CU858" s="203">
        <v>504</v>
      </c>
      <c r="CV858" s="203" t="s">
        <v>773</v>
      </c>
      <c r="CY858" s="192">
        <v>6209</v>
      </c>
      <c r="CZ858" s="192" t="s">
        <v>290</v>
      </c>
      <c r="DA858" s="201">
        <f t="shared" si="39"/>
        <v>21172984</v>
      </c>
      <c r="DB858" s="221">
        <f t="shared" si="40"/>
        <v>0</v>
      </c>
      <c r="DC858" s="201">
        <f t="shared" si="41"/>
        <v>0</v>
      </c>
      <c r="DZ858" s="310" t="s">
        <v>3770</v>
      </c>
      <c r="EA858" s="187" t="s">
        <v>703</v>
      </c>
      <c r="EB858" s="130">
        <v>17346234</v>
      </c>
      <c r="EC858" s="168">
        <v>46017</v>
      </c>
    </row>
    <row r="859" spans="1:133" x14ac:dyDescent="0.3">
      <c r="A859" s="241"/>
      <c r="B859" s="242" t="s">
        <v>3771</v>
      </c>
      <c r="C859" s="243">
        <v>1121894853</v>
      </c>
      <c r="D859" s="242" t="s">
        <v>550</v>
      </c>
      <c r="E859" s="242" t="s">
        <v>291</v>
      </c>
      <c r="F859" s="242" t="s">
        <v>551</v>
      </c>
      <c r="G859" s="244">
        <v>45853</v>
      </c>
      <c r="H859" s="245">
        <v>14954038</v>
      </c>
      <c r="I859" s="242" t="s">
        <v>1187</v>
      </c>
      <c r="J859" s="244">
        <v>45853</v>
      </c>
      <c r="K859" s="244">
        <v>46010</v>
      </c>
      <c r="L859" s="242" t="s">
        <v>288</v>
      </c>
      <c r="M859" s="242" t="s">
        <v>288</v>
      </c>
      <c r="N859" s="242" t="s">
        <v>288</v>
      </c>
      <c r="O859" s="209">
        <v>6</v>
      </c>
      <c r="P859" s="245">
        <v>1543643</v>
      </c>
      <c r="Q859" s="200">
        <v>45853</v>
      </c>
      <c r="R859" s="190">
        <v>45869</v>
      </c>
      <c r="S859" s="245">
        <v>2894330</v>
      </c>
      <c r="T859" s="190">
        <v>45870</v>
      </c>
      <c r="U859" s="190">
        <v>45900</v>
      </c>
      <c r="V859" s="245">
        <v>2894330</v>
      </c>
      <c r="W859" s="190">
        <v>45901</v>
      </c>
      <c r="X859" s="190">
        <v>45930</v>
      </c>
      <c r="Y859" s="245">
        <v>2894330</v>
      </c>
      <c r="Z859" s="190">
        <v>45931</v>
      </c>
      <c r="AA859" s="190">
        <v>45961</v>
      </c>
      <c r="AB859" s="245">
        <v>2894330</v>
      </c>
      <c r="AC859" s="190">
        <v>45962</v>
      </c>
      <c r="AD859" s="190">
        <v>45991</v>
      </c>
      <c r="AE859" s="272">
        <v>1833075</v>
      </c>
      <c r="AF859" s="190">
        <v>45992</v>
      </c>
      <c r="AG859" s="190">
        <v>46010</v>
      </c>
      <c r="BI859" s="192" t="s">
        <v>278</v>
      </c>
      <c r="BJ859" s="187" t="s">
        <v>332</v>
      </c>
      <c r="BK859" s="192" t="s">
        <v>280</v>
      </c>
      <c r="BL859" s="189">
        <v>1552</v>
      </c>
      <c r="BM859" s="190">
        <v>45853.979270833333</v>
      </c>
      <c r="BN859" s="208">
        <v>3174935420</v>
      </c>
      <c r="BO859" s="203">
        <v>3966</v>
      </c>
      <c r="BP859" s="190">
        <v>45853</v>
      </c>
      <c r="BQ859" s="204">
        <v>14954038</v>
      </c>
      <c r="CS859" s="197" t="s">
        <v>1376</v>
      </c>
      <c r="CT859" s="199">
        <v>1121894853.0999999</v>
      </c>
      <c r="CU859" s="203">
        <v>504</v>
      </c>
      <c r="CV859" s="203" t="s">
        <v>773</v>
      </c>
      <c r="CY859" s="192">
        <v>8219</v>
      </c>
      <c r="CZ859" s="192" t="s">
        <v>290</v>
      </c>
      <c r="DA859" s="201">
        <f t="shared" si="39"/>
        <v>14954038</v>
      </c>
      <c r="DB859" s="221">
        <f t="shared" si="40"/>
        <v>0</v>
      </c>
      <c r="DC859" s="201">
        <f t="shared" si="41"/>
        <v>0</v>
      </c>
      <c r="DZ859" s="310" t="s">
        <v>3772</v>
      </c>
      <c r="EA859" s="231" t="s">
        <v>703</v>
      </c>
      <c r="EB859" s="130">
        <v>17346234</v>
      </c>
      <c r="EC859" s="168">
        <v>46010</v>
      </c>
    </row>
    <row r="860" spans="1:133" x14ac:dyDescent="0.3">
      <c r="A860" s="242"/>
      <c r="B860" s="242" t="s">
        <v>3773</v>
      </c>
      <c r="C860" s="243">
        <v>45505263</v>
      </c>
      <c r="D860" s="242" t="s">
        <v>552</v>
      </c>
      <c r="E860" s="242" t="s">
        <v>291</v>
      </c>
      <c r="F860" s="242" t="s">
        <v>553</v>
      </c>
      <c r="G860" s="244">
        <v>45853</v>
      </c>
      <c r="H860" s="245">
        <v>16765327</v>
      </c>
      <c r="I860" s="242" t="s">
        <v>1187</v>
      </c>
      <c r="J860" s="244">
        <v>45853</v>
      </c>
      <c r="K860" s="244">
        <v>46010</v>
      </c>
      <c r="L860" s="242" t="s">
        <v>288</v>
      </c>
      <c r="M860" s="242" t="s">
        <v>288</v>
      </c>
      <c r="N860" s="242" t="s">
        <v>288</v>
      </c>
      <c r="O860" s="209">
        <v>6</v>
      </c>
      <c r="P860" s="245">
        <v>1730614</v>
      </c>
      <c r="Q860" s="200">
        <v>45853</v>
      </c>
      <c r="R860" s="190">
        <v>45869</v>
      </c>
      <c r="S860" s="245">
        <v>3244902</v>
      </c>
      <c r="T860" s="190">
        <v>45870</v>
      </c>
      <c r="U860" s="190">
        <v>45900</v>
      </c>
      <c r="V860" s="245">
        <v>3244902</v>
      </c>
      <c r="W860" s="190">
        <v>45901</v>
      </c>
      <c r="X860" s="190">
        <v>45930</v>
      </c>
      <c r="Y860" s="245">
        <v>3244902</v>
      </c>
      <c r="Z860" s="190">
        <v>45931</v>
      </c>
      <c r="AA860" s="190">
        <v>45961</v>
      </c>
      <c r="AB860" s="245">
        <v>3244902</v>
      </c>
      <c r="AC860" s="190">
        <v>45962</v>
      </c>
      <c r="AD860" s="190">
        <v>45991</v>
      </c>
      <c r="AE860" s="272">
        <v>2055105</v>
      </c>
      <c r="AF860" s="190">
        <v>45992</v>
      </c>
      <c r="AG860" s="190">
        <v>46010</v>
      </c>
      <c r="BI860" s="192" t="s">
        <v>278</v>
      </c>
      <c r="BJ860" s="187" t="s">
        <v>332</v>
      </c>
      <c r="BK860" s="192" t="s">
        <v>280</v>
      </c>
      <c r="BL860" s="189">
        <v>1552</v>
      </c>
      <c r="BM860" s="190">
        <v>45853.979270833333</v>
      </c>
      <c r="BN860" s="208">
        <v>3174935420</v>
      </c>
      <c r="BO860" s="203">
        <v>3861</v>
      </c>
      <c r="BP860" s="190">
        <v>45853</v>
      </c>
      <c r="BQ860" s="204">
        <v>16765327</v>
      </c>
      <c r="CS860" s="179" t="s">
        <v>2050</v>
      </c>
      <c r="CT860" s="198">
        <v>45505263</v>
      </c>
      <c r="CU860" s="203">
        <v>504</v>
      </c>
      <c r="CV860" s="203" t="s">
        <v>773</v>
      </c>
      <c r="CY860" s="192">
        <v>8299</v>
      </c>
      <c r="CZ860" s="192" t="s">
        <v>290</v>
      </c>
      <c r="DA860" s="201">
        <f t="shared" si="39"/>
        <v>16765327</v>
      </c>
      <c r="DB860" s="221">
        <f t="shared" si="40"/>
        <v>0</v>
      </c>
      <c r="DC860" s="201">
        <f t="shared" si="41"/>
        <v>0</v>
      </c>
      <c r="DZ860" s="310" t="s">
        <v>3774</v>
      </c>
      <c r="EA860" s="231" t="s">
        <v>703</v>
      </c>
      <c r="EB860" s="130">
        <v>17346234</v>
      </c>
      <c r="EC860" s="168">
        <v>46010</v>
      </c>
    </row>
    <row r="861" spans="1:133" x14ac:dyDescent="0.3">
      <c r="A861" s="247" t="s">
        <v>3775</v>
      </c>
      <c r="B861" s="242" t="s">
        <v>3776</v>
      </c>
      <c r="C861" s="243">
        <v>35263210</v>
      </c>
      <c r="D861" s="242" t="s">
        <v>422</v>
      </c>
      <c r="E861" s="242" t="s">
        <v>291</v>
      </c>
      <c r="F861" s="242" t="s">
        <v>423</v>
      </c>
      <c r="G861" s="244">
        <v>45853</v>
      </c>
      <c r="H861" s="245">
        <v>21565077</v>
      </c>
      <c r="I861" s="242" t="s">
        <v>1198</v>
      </c>
      <c r="J861" s="244">
        <v>45853</v>
      </c>
      <c r="K861" s="244">
        <v>46020</v>
      </c>
      <c r="L861" s="242" t="s">
        <v>288</v>
      </c>
      <c r="M861" s="242" t="s">
        <v>288</v>
      </c>
      <c r="N861" s="242" t="s">
        <v>288</v>
      </c>
      <c r="O861" s="209">
        <v>6</v>
      </c>
      <c r="P861" s="245">
        <v>2091159</v>
      </c>
      <c r="Q861" s="200">
        <v>45853</v>
      </c>
      <c r="R861" s="190">
        <v>45869</v>
      </c>
      <c r="S861" s="245">
        <v>3920923</v>
      </c>
      <c r="T861" s="190">
        <v>45870</v>
      </c>
      <c r="U861" s="190">
        <v>45900</v>
      </c>
      <c r="V861" s="245">
        <v>2352554</v>
      </c>
      <c r="W861" s="190">
        <v>45901</v>
      </c>
      <c r="X861" s="190">
        <v>45918</v>
      </c>
      <c r="Y861" s="245"/>
      <c r="Z861" s="190">
        <v>45931</v>
      </c>
      <c r="AA861" s="190">
        <v>45961</v>
      </c>
      <c r="AB861" s="245"/>
      <c r="AC861" s="190">
        <v>45962</v>
      </c>
      <c r="AD861" s="190">
        <v>45991</v>
      </c>
      <c r="AE861" s="272"/>
      <c r="AF861" s="190">
        <v>45992</v>
      </c>
      <c r="AG861" s="190">
        <v>46020</v>
      </c>
      <c r="BI861" s="192" t="s">
        <v>278</v>
      </c>
      <c r="BJ861" s="187" t="s">
        <v>332</v>
      </c>
      <c r="BK861" s="192" t="s">
        <v>280</v>
      </c>
      <c r="BL861" s="189">
        <v>1552</v>
      </c>
      <c r="BM861" s="190">
        <v>45853.979270833333</v>
      </c>
      <c r="BN861" s="208">
        <v>3174935420</v>
      </c>
      <c r="BO861" s="203">
        <v>3824</v>
      </c>
      <c r="BP861" s="190">
        <v>45853</v>
      </c>
      <c r="BQ861" s="204">
        <v>21565077</v>
      </c>
      <c r="CS861" s="197" t="s">
        <v>3777</v>
      </c>
      <c r="CT861" s="198">
        <v>35263210</v>
      </c>
      <c r="CU861" s="203">
        <v>504</v>
      </c>
      <c r="CV861" s="203" t="s">
        <v>774</v>
      </c>
      <c r="CY861" s="192">
        <v>6920</v>
      </c>
      <c r="CZ861" s="192" t="s">
        <v>289</v>
      </c>
      <c r="DA861" s="201">
        <f t="shared" si="39"/>
        <v>8364636</v>
      </c>
      <c r="DB861" s="221">
        <f t="shared" si="40"/>
        <v>13200441</v>
      </c>
      <c r="DC861" s="201">
        <f t="shared" si="41"/>
        <v>13200441</v>
      </c>
      <c r="DZ861" s="310" t="s">
        <v>3778</v>
      </c>
      <c r="EA861" s="303" t="s">
        <v>278</v>
      </c>
      <c r="EB861" s="130">
        <v>17346234</v>
      </c>
      <c r="EC861" s="168">
        <v>45918</v>
      </c>
    </row>
    <row r="862" spans="1:133" x14ac:dyDescent="0.3">
      <c r="A862" s="242"/>
      <c r="B862" s="242" t="s">
        <v>3779</v>
      </c>
      <c r="C862" s="243">
        <v>40386556</v>
      </c>
      <c r="D862" s="242" t="s">
        <v>424</v>
      </c>
      <c r="E862" s="242" t="s">
        <v>291</v>
      </c>
      <c r="F862" s="242" t="s">
        <v>425</v>
      </c>
      <c r="G862" s="244">
        <v>45853</v>
      </c>
      <c r="H862" s="245">
        <v>21565077</v>
      </c>
      <c r="I862" s="242" t="s">
        <v>1198</v>
      </c>
      <c r="J862" s="244">
        <v>45853</v>
      </c>
      <c r="K862" s="244">
        <v>46020</v>
      </c>
      <c r="L862" s="242" t="s">
        <v>288</v>
      </c>
      <c r="M862" s="242" t="s">
        <v>288</v>
      </c>
      <c r="N862" s="242" t="s">
        <v>288</v>
      </c>
      <c r="O862" s="209">
        <v>6</v>
      </c>
      <c r="P862" s="245">
        <v>2091159</v>
      </c>
      <c r="Q862" s="200">
        <v>45853</v>
      </c>
      <c r="R862" s="190">
        <v>45869</v>
      </c>
      <c r="S862" s="245">
        <v>3920923</v>
      </c>
      <c r="T862" s="190">
        <v>45870</v>
      </c>
      <c r="U862" s="190">
        <v>45900</v>
      </c>
      <c r="V862" s="245">
        <v>3920923</v>
      </c>
      <c r="W862" s="190">
        <v>45901</v>
      </c>
      <c r="X862" s="190">
        <v>45930</v>
      </c>
      <c r="Y862" s="245">
        <v>3920923</v>
      </c>
      <c r="Z862" s="190">
        <v>45931</v>
      </c>
      <c r="AA862" s="190">
        <v>45961</v>
      </c>
      <c r="AB862" s="245">
        <v>3920923</v>
      </c>
      <c r="AC862" s="190">
        <v>45962</v>
      </c>
      <c r="AD862" s="190">
        <v>45991</v>
      </c>
      <c r="AE862" s="272">
        <v>3790226</v>
      </c>
      <c r="AF862" s="190">
        <v>45992</v>
      </c>
      <c r="AG862" s="190">
        <v>46020</v>
      </c>
      <c r="BI862" s="192" t="s">
        <v>278</v>
      </c>
      <c r="BJ862" s="187" t="s">
        <v>332</v>
      </c>
      <c r="BK862" s="192" t="s">
        <v>280</v>
      </c>
      <c r="BL862" s="189">
        <v>1552</v>
      </c>
      <c r="BM862" s="190">
        <v>45853.979270833333</v>
      </c>
      <c r="BN862" s="208">
        <v>3174935420</v>
      </c>
      <c r="BO862" s="203">
        <v>3843</v>
      </c>
      <c r="BP862" s="190">
        <v>45853</v>
      </c>
      <c r="BQ862" s="204">
        <v>21565077</v>
      </c>
      <c r="CS862" s="197" t="s">
        <v>3780</v>
      </c>
      <c r="CT862" s="198">
        <v>40386556</v>
      </c>
      <c r="CU862" s="203">
        <v>504</v>
      </c>
      <c r="CV862" s="203" t="s">
        <v>774</v>
      </c>
      <c r="CY862" s="192">
        <v>8299</v>
      </c>
      <c r="CZ862" s="192" t="s">
        <v>290</v>
      </c>
      <c r="DA862" s="201">
        <f t="shared" si="39"/>
        <v>21565077</v>
      </c>
      <c r="DB862" s="221">
        <f t="shared" si="40"/>
        <v>0</v>
      </c>
      <c r="DC862" s="201">
        <f t="shared" si="41"/>
        <v>0</v>
      </c>
      <c r="DZ862" s="310" t="s">
        <v>3781</v>
      </c>
      <c r="EA862" s="231" t="s">
        <v>278</v>
      </c>
      <c r="EB862" s="130">
        <v>17346234</v>
      </c>
      <c r="EC862" s="168">
        <v>46020</v>
      </c>
    </row>
    <row r="863" spans="1:133" x14ac:dyDescent="0.3">
      <c r="A863" s="242"/>
      <c r="B863" s="242" t="s">
        <v>3782</v>
      </c>
      <c r="C863" s="243">
        <v>86054622</v>
      </c>
      <c r="D863" s="242" t="s">
        <v>426</v>
      </c>
      <c r="E863" s="242" t="s">
        <v>291</v>
      </c>
      <c r="F863" s="242" t="s">
        <v>427</v>
      </c>
      <c r="G863" s="244">
        <v>45853</v>
      </c>
      <c r="H863" s="245">
        <v>28108960</v>
      </c>
      <c r="I863" s="242" t="s">
        <v>821</v>
      </c>
      <c r="J863" s="244">
        <v>45853</v>
      </c>
      <c r="K863" s="244">
        <v>46017</v>
      </c>
      <c r="L863" s="242" t="s">
        <v>288</v>
      </c>
      <c r="M863" s="242" t="s">
        <v>288</v>
      </c>
      <c r="N863" s="242" t="s">
        <v>288</v>
      </c>
      <c r="O863" s="209">
        <v>6</v>
      </c>
      <c r="P863" s="245">
        <v>2776194</v>
      </c>
      <c r="Q863" s="200">
        <v>45853</v>
      </c>
      <c r="R863" s="190">
        <v>45869</v>
      </c>
      <c r="S863" s="245">
        <v>5205363</v>
      </c>
      <c r="T863" s="190">
        <v>45870</v>
      </c>
      <c r="U863" s="190">
        <v>45900</v>
      </c>
      <c r="V863" s="245">
        <v>5205363</v>
      </c>
      <c r="W863" s="190">
        <v>45901</v>
      </c>
      <c r="X863" s="190">
        <v>45930</v>
      </c>
      <c r="Y863" s="245">
        <v>5205363</v>
      </c>
      <c r="Z863" s="190">
        <v>45931</v>
      </c>
      <c r="AA863" s="190">
        <v>45961</v>
      </c>
      <c r="AB863" s="245">
        <v>5205363</v>
      </c>
      <c r="AC863" s="190">
        <v>45962</v>
      </c>
      <c r="AD863" s="190">
        <v>45991</v>
      </c>
      <c r="AE863" s="272">
        <v>4511314</v>
      </c>
      <c r="AF863" s="190">
        <v>45992</v>
      </c>
      <c r="AG863" s="190">
        <v>46017</v>
      </c>
      <c r="BI863" s="192" t="s">
        <v>278</v>
      </c>
      <c r="BJ863" s="187" t="s">
        <v>332</v>
      </c>
      <c r="BK863" s="192" t="s">
        <v>280</v>
      </c>
      <c r="BL863" s="189">
        <v>1552</v>
      </c>
      <c r="BM863" s="190">
        <v>45853.979270833333</v>
      </c>
      <c r="BN863" s="208">
        <v>3174935420</v>
      </c>
      <c r="BO863" s="203">
        <v>3876</v>
      </c>
      <c r="BP863" s="190">
        <v>45853</v>
      </c>
      <c r="BQ863" s="204">
        <v>28108960</v>
      </c>
      <c r="CS863" s="197" t="s">
        <v>3783</v>
      </c>
      <c r="CT863" s="125">
        <v>86054622.599999994</v>
      </c>
      <c r="CU863" s="203">
        <v>504</v>
      </c>
      <c r="CV863" s="203" t="s">
        <v>774</v>
      </c>
      <c r="CY863" s="192">
        <v>4290</v>
      </c>
      <c r="CZ863" s="192" t="s">
        <v>289</v>
      </c>
      <c r="DA863" s="201">
        <f t="shared" si="39"/>
        <v>28108960</v>
      </c>
      <c r="DB863" s="221">
        <f t="shared" si="40"/>
        <v>0</v>
      </c>
      <c r="DC863" s="201">
        <f t="shared" si="41"/>
        <v>0</v>
      </c>
      <c r="DZ863" s="310" t="s">
        <v>3784</v>
      </c>
      <c r="EA863" s="187" t="s">
        <v>278</v>
      </c>
      <c r="EB863" s="130">
        <v>17346234</v>
      </c>
      <c r="EC863" s="168">
        <v>46017</v>
      </c>
    </row>
    <row r="864" spans="1:133" x14ac:dyDescent="0.3">
      <c r="A864" s="242"/>
      <c r="B864" s="242" t="s">
        <v>3785</v>
      </c>
      <c r="C864" s="248">
        <v>1121955665</v>
      </c>
      <c r="D864" s="242" t="s">
        <v>1829</v>
      </c>
      <c r="E864" s="242" t="s">
        <v>291</v>
      </c>
      <c r="F864" s="247" t="s">
        <v>428</v>
      </c>
      <c r="G864" s="244">
        <v>45853</v>
      </c>
      <c r="H864" s="245">
        <v>16765327</v>
      </c>
      <c r="I864" s="242" t="s">
        <v>1187</v>
      </c>
      <c r="J864" s="244">
        <v>45853</v>
      </c>
      <c r="K864" s="244">
        <v>46010</v>
      </c>
      <c r="L864" s="242" t="s">
        <v>288</v>
      </c>
      <c r="M864" s="242" t="s">
        <v>288</v>
      </c>
      <c r="N864" s="242" t="s">
        <v>288</v>
      </c>
      <c r="O864" s="209">
        <v>6</v>
      </c>
      <c r="P864" s="245">
        <v>1730614</v>
      </c>
      <c r="Q864" s="200">
        <v>45853</v>
      </c>
      <c r="R864" s="190">
        <v>45869</v>
      </c>
      <c r="S864" s="245">
        <v>3244902</v>
      </c>
      <c r="T864" s="190">
        <v>45870</v>
      </c>
      <c r="U864" s="190">
        <v>45900</v>
      </c>
      <c r="V864" s="245">
        <v>3244902</v>
      </c>
      <c r="W864" s="190">
        <v>45901</v>
      </c>
      <c r="X864" s="190">
        <v>45930</v>
      </c>
      <c r="Y864" s="245">
        <v>3244902</v>
      </c>
      <c r="Z864" s="190">
        <v>45931</v>
      </c>
      <c r="AA864" s="190">
        <v>45961</v>
      </c>
      <c r="AB864" s="245">
        <v>3244902</v>
      </c>
      <c r="AC864" s="190">
        <v>45962</v>
      </c>
      <c r="AD864" s="190">
        <v>45991</v>
      </c>
      <c r="AE864" s="272">
        <v>2055105</v>
      </c>
      <c r="AF864" s="190">
        <v>45992</v>
      </c>
      <c r="AG864" s="190">
        <v>46010</v>
      </c>
      <c r="BI864" s="192" t="s">
        <v>278</v>
      </c>
      <c r="BJ864" s="187" t="s">
        <v>332</v>
      </c>
      <c r="BK864" s="192" t="s">
        <v>280</v>
      </c>
      <c r="BL864" s="189">
        <v>1552</v>
      </c>
      <c r="BM864" s="190">
        <v>45853.979270833333</v>
      </c>
      <c r="BN864" s="208">
        <v>3174935420</v>
      </c>
      <c r="BO864" s="203">
        <v>3994</v>
      </c>
      <c r="BP864" s="190">
        <v>45853</v>
      </c>
      <c r="BQ864" s="204">
        <v>16765327</v>
      </c>
      <c r="CS864" s="197" t="s">
        <v>3786</v>
      </c>
      <c r="CT864" s="198">
        <v>1121955665</v>
      </c>
      <c r="CU864" s="203">
        <v>504</v>
      </c>
      <c r="CV864" s="203" t="s">
        <v>774</v>
      </c>
      <c r="CY864" s="192">
        <v>7490</v>
      </c>
      <c r="CZ864" s="192" t="s">
        <v>290</v>
      </c>
      <c r="DA864" s="201">
        <f t="shared" si="39"/>
        <v>16765327</v>
      </c>
      <c r="DB864" s="221">
        <f t="shared" si="40"/>
        <v>0</v>
      </c>
      <c r="DC864" s="201">
        <f t="shared" si="41"/>
        <v>0</v>
      </c>
      <c r="DZ864" s="310" t="s">
        <v>3787</v>
      </c>
      <c r="EA864" s="303" t="s">
        <v>278</v>
      </c>
      <c r="EB864" s="130">
        <v>17346234</v>
      </c>
      <c r="EC864" s="168">
        <v>46010</v>
      </c>
    </row>
    <row r="865" spans="1:133" x14ac:dyDescent="0.3">
      <c r="A865" s="249"/>
      <c r="B865" s="242" t="s">
        <v>3788</v>
      </c>
      <c r="C865" s="243">
        <v>1121894142</v>
      </c>
      <c r="D865" s="249" t="s">
        <v>429</v>
      </c>
      <c r="E865" s="242" t="s">
        <v>291</v>
      </c>
      <c r="F865" s="242" t="s">
        <v>430</v>
      </c>
      <c r="G865" s="244">
        <v>45853</v>
      </c>
      <c r="H865" s="245">
        <v>21172984</v>
      </c>
      <c r="I865" s="242" t="s">
        <v>821</v>
      </c>
      <c r="J865" s="244">
        <v>45853</v>
      </c>
      <c r="K865" s="244">
        <v>46017</v>
      </c>
      <c r="L865" s="242" t="s">
        <v>288</v>
      </c>
      <c r="M865" s="242" t="s">
        <v>288</v>
      </c>
      <c r="N865" s="242" t="s">
        <v>288</v>
      </c>
      <c r="O865" s="209">
        <v>6</v>
      </c>
      <c r="P865" s="245">
        <v>2091159</v>
      </c>
      <c r="Q865" s="200">
        <v>45853</v>
      </c>
      <c r="R865" s="190">
        <v>45869</v>
      </c>
      <c r="S865" s="245">
        <v>3920923</v>
      </c>
      <c r="T865" s="190">
        <v>45870</v>
      </c>
      <c r="U865" s="190">
        <v>45900</v>
      </c>
      <c r="V865" s="245">
        <v>3920923</v>
      </c>
      <c r="W865" s="190">
        <v>45901</v>
      </c>
      <c r="X865" s="190">
        <v>45930</v>
      </c>
      <c r="Y865" s="245">
        <v>3920923</v>
      </c>
      <c r="Z865" s="190">
        <v>45931</v>
      </c>
      <c r="AA865" s="190">
        <v>45961</v>
      </c>
      <c r="AB865" s="245">
        <v>3920923</v>
      </c>
      <c r="AC865" s="190">
        <v>45962</v>
      </c>
      <c r="AD865" s="190">
        <v>45991</v>
      </c>
      <c r="AE865" s="272">
        <v>3398133</v>
      </c>
      <c r="AF865" s="190">
        <v>45992</v>
      </c>
      <c r="AG865" s="190">
        <v>46017</v>
      </c>
      <c r="BI865" s="192" t="s">
        <v>278</v>
      </c>
      <c r="BJ865" s="187" t="s">
        <v>332</v>
      </c>
      <c r="BK865" s="192" t="s">
        <v>280</v>
      </c>
      <c r="BL865" s="189">
        <v>1552</v>
      </c>
      <c r="BM865" s="190">
        <v>45853.979270833333</v>
      </c>
      <c r="BN865" s="208">
        <v>3174935420</v>
      </c>
      <c r="BO865" s="203">
        <v>3965</v>
      </c>
      <c r="BP865" s="190">
        <v>45853</v>
      </c>
      <c r="BQ865" s="204">
        <v>21172984</v>
      </c>
      <c r="CS865" s="197" t="s">
        <v>3789</v>
      </c>
      <c r="CT865" s="198">
        <v>1121894142</v>
      </c>
      <c r="CU865" s="203">
        <v>504</v>
      </c>
      <c r="CV865" s="203" t="s">
        <v>774</v>
      </c>
      <c r="CY865" s="192">
        <v>8299</v>
      </c>
      <c r="CZ865" s="192" t="s">
        <v>290</v>
      </c>
      <c r="DA865" s="201">
        <f t="shared" si="39"/>
        <v>21172984</v>
      </c>
      <c r="DB865" s="221">
        <f t="shared" si="40"/>
        <v>0</v>
      </c>
      <c r="DC865" s="201">
        <f t="shared" si="41"/>
        <v>0</v>
      </c>
      <c r="DZ865" s="310" t="s">
        <v>3790</v>
      </c>
      <c r="EA865" s="303" t="s">
        <v>278</v>
      </c>
      <c r="EB865" s="130">
        <v>17346234</v>
      </c>
      <c r="EC865" s="168">
        <v>46017</v>
      </c>
    </row>
    <row r="866" spans="1:133" x14ac:dyDescent="0.3">
      <c r="A866" s="350"/>
      <c r="B866" s="242" t="s">
        <v>3791</v>
      </c>
      <c r="C866" s="243">
        <v>52714560</v>
      </c>
      <c r="D866" s="242" t="s">
        <v>554</v>
      </c>
      <c r="E866" s="242" t="s">
        <v>292</v>
      </c>
      <c r="F866" s="242" t="s">
        <v>555</v>
      </c>
      <c r="G866" s="244">
        <v>45853</v>
      </c>
      <c r="H866" s="245">
        <v>10403964</v>
      </c>
      <c r="I866" s="242" t="s">
        <v>821</v>
      </c>
      <c r="J866" s="244">
        <v>45853</v>
      </c>
      <c r="K866" s="244">
        <v>46017</v>
      </c>
      <c r="L866" s="242" t="s">
        <v>288</v>
      </c>
      <c r="M866" s="242" t="s">
        <v>288</v>
      </c>
      <c r="N866" s="242" t="s">
        <v>288</v>
      </c>
      <c r="O866" s="209">
        <v>6</v>
      </c>
      <c r="P866" s="245">
        <v>1027552</v>
      </c>
      <c r="Q866" s="200">
        <v>45853</v>
      </c>
      <c r="R866" s="190">
        <v>45869</v>
      </c>
      <c r="S866" s="245">
        <v>1926660</v>
      </c>
      <c r="T866" s="190">
        <v>45870</v>
      </c>
      <c r="U866" s="190">
        <v>45900</v>
      </c>
      <c r="V866" s="245">
        <v>1926660</v>
      </c>
      <c r="W866" s="190">
        <v>45901</v>
      </c>
      <c r="X866" s="190">
        <v>45930</v>
      </c>
      <c r="Y866" s="245">
        <v>1926660</v>
      </c>
      <c r="Z866" s="190">
        <v>45931</v>
      </c>
      <c r="AA866" s="190">
        <v>45961</v>
      </c>
      <c r="AB866" s="245">
        <v>1926660</v>
      </c>
      <c r="AC866" s="190">
        <v>45962</v>
      </c>
      <c r="AD866" s="190">
        <v>45991</v>
      </c>
      <c r="AE866" s="272">
        <v>1669772</v>
      </c>
      <c r="AF866" s="190">
        <v>45992</v>
      </c>
      <c r="AG866" s="190">
        <v>46017</v>
      </c>
      <c r="BI866" s="192" t="s">
        <v>278</v>
      </c>
      <c r="BJ866" s="187" t="s">
        <v>332</v>
      </c>
      <c r="BK866" s="192" t="s">
        <v>280</v>
      </c>
      <c r="BL866" s="189">
        <v>1552</v>
      </c>
      <c r="BM866" s="190">
        <v>45853.979270833333</v>
      </c>
      <c r="BN866" s="208">
        <v>3174935420</v>
      </c>
      <c r="BO866" s="203">
        <v>3862</v>
      </c>
      <c r="BP866" s="190">
        <v>45853</v>
      </c>
      <c r="BQ866" s="204">
        <v>10403964</v>
      </c>
      <c r="CS866" s="197" t="s">
        <v>3792</v>
      </c>
      <c r="CT866" s="198">
        <v>52714560</v>
      </c>
      <c r="CU866" s="203">
        <v>504</v>
      </c>
      <c r="CV866" s="203" t="s">
        <v>774</v>
      </c>
      <c r="CY866" s="192">
        <v>8299</v>
      </c>
      <c r="CZ866" s="192" t="s">
        <v>290</v>
      </c>
      <c r="DA866" s="201">
        <f t="shared" si="39"/>
        <v>10403964</v>
      </c>
      <c r="DB866" s="221">
        <f t="shared" si="40"/>
        <v>0</v>
      </c>
      <c r="DC866" s="201">
        <f t="shared" si="41"/>
        <v>0</v>
      </c>
      <c r="DZ866" s="310" t="s">
        <v>3793</v>
      </c>
      <c r="EA866" s="231" t="s">
        <v>278</v>
      </c>
      <c r="EB866" s="130">
        <v>17346234</v>
      </c>
      <c r="EC866" s="168">
        <v>46017</v>
      </c>
    </row>
    <row r="867" spans="1:133" x14ac:dyDescent="0.3">
      <c r="A867" s="242"/>
      <c r="B867" s="242" t="s">
        <v>3794</v>
      </c>
      <c r="C867" s="243">
        <v>1123115650</v>
      </c>
      <c r="D867" s="242" t="s">
        <v>557</v>
      </c>
      <c r="E867" s="242" t="s">
        <v>291</v>
      </c>
      <c r="F867" s="242" t="s">
        <v>558</v>
      </c>
      <c r="G867" s="244">
        <v>45853</v>
      </c>
      <c r="H867" s="245">
        <v>21172984</v>
      </c>
      <c r="I867" s="242" t="s">
        <v>821</v>
      </c>
      <c r="J867" s="244">
        <v>45853</v>
      </c>
      <c r="K867" s="244">
        <v>46017</v>
      </c>
      <c r="L867" s="242" t="s">
        <v>288</v>
      </c>
      <c r="M867" s="242" t="s">
        <v>288</v>
      </c>
      <c r="N867" s="242" t="s">
        <v>288</v>
      </c>
      <c r="O867" s="209">
        <v>6</v>
      </c>
      <c r="P867" s="245">
        <v>2091159</v>
      </c>
      <c r="Q867" s="200">
        <v>45853</v>
      </c>
      <c r="R867" s="190">
        <v>45869</v>
      </c>
      <c r="S867" s="245">
        <v>3920923</v>
      </c>
      <c r="T867" s="190">
        <v>45870</v>
      </c>
      <c r="U867" s="190">
        <v>45900</v>
      </c>
      <c r="V867" s="245">
        <v>3920923</v>
      </c>
      <c r="W867" s="190">
        <v>45901</v>
      </c>
      <c r="X867" s="190">
        <v>45930</v>
      </c>
      <c r="Y867" s="245">
        <v>3920923</v>
      </c>
      <c r="Z867" s="190">
        <v>45931</v>
      </c>
      <c r="AA867" s="190">
        <v>45961</v>
      </c>
      <c r="AB867" s="245">
        <v>3920923</v>
      </c>
      <c r="AC867" s="190">
        <v>45962</v>
      </c>
      <c r="AD867" s="190">
        <v>45991</v>
      </c>
      <c r="AE867" s="272">
        <v>3398133</v>
      </c>
      <c r="AF867" s="190">
        <v>45992</v>
      </c>
      <c r="AG867" s="190">
        <v>46017</v>
      </c>
      <c r="BI867" s="192" t="s">
        <v>278</v>
      </c>
      <c r="BJ867" s="187" t="s">
        <v>332</v>
      </c>
      <c r="BK867" s="192" t="s">
        <v>280</v>
      </c>
      <c r="BL867" s="189">
        <v>1552</v>
      </c>
      <c r="BM867" s="190">
        <v>45853.979270833333</v>
      </c>
      <c r="BN867" s="208">
        <v>3174935420</v>
      </c>
      <c r="BO867" s="203">
        <v>4003</v>
      </c>
      <c r="BP867" s="190">
        <v>45853</v>
      </c>
      <c r="BQ867" s="204">
        <v>21172984</v>
      </c>
      <c r="CS867" s="197" t="s">
        <v>3795</v>
      </c>
      <c r="CT867" s="198">
        <v>1123115650.0999999</v>
      </c>
      <c r="CU867" s="203">
        <v>504</v>
      </c>
      <c r="CV867" s="203" t="s">
        <v>774</v>
      </c>
      <c r="CY867" s="192">
        <v>8299</v>
      </c>
      <c r="CZ867" s="192" t="s">
        <v>290</v>
      </c>
      <c r="DA867" s="201">
        <f t="shared" si="39"/>
        <v>21172984</v>
      </c>
      <c r="DB867" s="221">
        <f t="shared" si="40"/>
        <v>0</v>
      </c>
      <c r="DC867" s="201">
        <f t="shared" si="41"/>
        <v>0</v>
      </c>
      <c r="DZ867" s="310" t="s">
        <v>3796</v>
      </c>
      <c r="EA867" s="231" t="s">
        <v>278</v>
      </c>
      <c r="EB867" s="130">
        <v>17346234</v>
      </c>
      <c r="EC867" s="168">
        <v>46017</v>
      </c>
    </row>
    <row r="868" spans="1:133" x14ac:dyDescent="0.3">
      <c r="A868" s="241"/>
      <c r="B868" s="242" t="s">
        <v>3797</v>
      </c>
      <c r="C868" s="243">
        <v>40332720</v>
      </c>
      <c r="D868" s="242" t="s">
        <v>559</v>
      </c>
      <c r="E868" s="242" t="s">
        <v>291</v>
      </c>
      <c r="F868" s="242" t="s">
        <v>560</v>
      </c>
      <c r="G868" s="244">
        <v>45853</v>
      </c>
      <c r="H868" s="245">
        <v>14954038</v>
      </c>
      <c r="I868" s="242" t="s">
        <v>1187</v>
      </c>
      <c r="J868" s="244">
        <v>45853</v>
      </c>
      <c r="K868" s="244">
        <v>46010</v>
      </c>
      <c r="L868" s="242" t="s">
        <v>288</v>
      </c>
      <c r="M868" s="242" t="s">
        <v>288</v>
      </c>
      <c r="N868" s="242" t="s">
        <v>288</v>
      </c>
      <c r="O868" s="209">
        <v>6</v>
      </c>
      <c r="P868" s="245">
        <v>1543643</v>
      </c>
      <c r="Q868" s="200">
        <v>45853</v>
      </c>
      <c r="R868" s="190">
        <v>45869</v>
      </c>
      <c r="S868" s="245">
        <v>2894330</v>
      </c>
      <c r="T868" s="190">
        <v>45870</v>
      </c>
      <c r="U868" s="190">
        <v>45900</v>
      </c>
      <c r="V868" s="245">
        <v>2894330</v>
      </c>
      <c r="W868" s="190">
        <v>45901</v>
      </c>
      <c r="X868" s="190">
        <v>45930</v>
      </c>
      <c r="Y868" s="245">
        <v>2894330</v>
      </c>
      <c r="Z868" s="190">
        <v>45931</v>
      </c>
      <c r="AA868" s="190">
        <v>45961</v>
      </c>
      <c r="AB868" s="245">
        <v>2894330</v>
      </c>
      <c r="AC868" s="190">
        <v>45962</v>
      </c>
      <c r="AD868" s="190">
        <v>45991</v>
      </c>
      <c r="AE868" s="272">
        <v>1833075</v>
      </c>
      <c r="AF868" s="190">
        <v>45992</v>
      </c>
      <c r="AG868" s="190">
        <v>46010</v>
      </c>
      <c r="BI868" s="192" t="s">
        <v>278</v>
      </c>
      <c r="BJ868" s="187" t="s">
        <v>332</v>
      </c>
      <c r="BK868" s="192" t="s">
        <v>280</v>
      </c>
      <c r="BL868" s="189">
        <v>1552</v>
      </c>
      <c r="BM868" s="190">
        <v>45853.979270833333</v>
      </c>
      <c r="BN868" s="208">
        <v>3174935420</v>
      </c>
      <c r="BO868" s="203">
        <v>3835</v>
      </c>
      <c r="BP868" s="190">
        <v>45853</v>
      </c>
      <c r="BQ868" s="204">
        <v>14954038</v>
      </c>
      <c r="CS868" s="197" t="s">
        <v>3798</v>
      </c>
      <c r="CT868" s="199">
        <v>40332720</v>
      </c>
      <c r="CU868" s="203">
        <v>504</v>
      </c>
      <c r="CV868" s="203" t="s">
        <v>774</v>
      </c>
      <c r="CY868" s="192">
        <v>7310</v>
      </c>
      <c r="CZ868" s="192" t="s">
        <v>290</v>
      </c>
      <c r="DA868" s="201">
        <f t="shared" si="39"/>
        <v>14954038</v>
      </c>
      <c r="DB868" s="221">
        <f t="shared" si="40"/>
        <v>0</v>
      </c>
      <c r="DC868" s="201">
        <f t="shared" si="41"/>
        <v>0</v>
      </c>
      <c r="DZ868" s="310" t="s">
        <v>3799</v>
      </c>
      <c r="EA868" s="303" t="s">
        <v>278</v>
      </c>
      <c r="EB868" s="130">
        <v>17346234</v>
      </c>
      <c r="EC868" s="168">
        <v>46010</v>
      </c>
    </row>
    <row r="869" spans="1:133" x14ac:dyDescent="0.3">
      <c r="A869" s="242"/>
      <c r="B869" s="242" t="s">
        <v>3800</v>
      </c>
      <c r="C869" s="243">
        <v>1120352925</v>
      </c>
      <c r="D869" s="242" t="s">
        <v>2062</v>
      </c>
      <c r="E869" s="242" t="s">
        <v>291</v>
      </c>
      <c r="F869" s="242" t="s">
        <v>430</v>
      </c>
      <c r="G869" s="244">
        <v>45853</v>
      </c>
      <c r="H869" s="245">
        <v>20258102</v>
      </c>
      <c r="I869" s="242" t="s">
        <v>1187</v>
      </c>
      <c r="J869" s="244">
        <v>45853</v>
      </c>
      <c r="K869" s="244">
        <v>46010</v>
      </c>
      <c r="L869" s="242" t="s">
        <v>288</v>
      </c>
      <c r="M869" s="242" t="s">
        <v>288</v>
      </c>
      <c r="N869" s="242" t="s">
        <v>288</v>
      </c>
      <c r="O869" s="209">
        <v>6</v>
      </c>
      <c r="P869" s="245">
        <v>2091159</v>
      </c>
      <c r="Q869" s="200">
        <v>45853</v>
      </c>
      <c r="R869" s="190">
        <v>45869</v>
      </c>
      <c r="S869" s="245">
        <v>3920923</v>
      </c>
      <c r="T869" s="190">
        <v>45870</v>
      </c>
      <c r="U869" s="190">
        <v>45900</v>
      </c>
      <c r="V869" s="245">
        <v>3920923</v>
      </c>
      <c r="W869" s="190">
        <v>45901</v>
      </c>
      <c r="X869" s="190">
        <v>45930</v>
      </c>
      <c r="Y869" s="245">
        <v>3920923</v>
      </c>
      <c r="Z869" s="190">
        <v>45931</v>
      </c>
      <c r="AA869" s="190">
        <v>45961</v>
      </c>
      <c r="AB869" s="245">
        <v>3920923</v>
      </c>
      <c r="AC869" s="190">
        <v>45962</v>
      </c>
      <c r="AD869" s="190">
        <v>45991</v>
      </c>
      <c r="AE869" s="272">
        <v>2483251</v>
      </c>
      <c r="AF869" s="190">
        <v>45992</v>
      </c>
      <c r="AG869" s="190">
        <v>46010</v>
      </c>
      <c r="BI869" s="192" t="s">
        <v>278</v>
      </c>
      <c r="BJ869" s="187" t="s">
        <v>332</v>
      </c>
      <c r="BK869" s="192" t="s">
        <v>280</v>
      </c>
      <c r="BL869" s="189">
        <v>1552</v>
      </c>
      <c r="BM869" s="190">
        <v>45853.979270833333</v>
      </c>
      <c r="BN869" s="208">
        <v>3174935420</v>
      </c>
      <c r="BO869" s="203">
        <v>3919</v>
      </c>
      <c r="BP869" s="190">
        <v>45853</v>
      </c>
      <c r="BQ869" s="204">
        <v>20258102</v>
      </c>
      <c r="CS869" s="197" t="s">
        <v>3801</v>
      </c>
      <c r="CT869" s="198">
        <v>1120352925</v>
      </c>
      <c r="CU869" s="203">
        <v>504</v>
      </c>
      <c r="CV869" s="203" t="s">
        <v>774</v>
      </c>
      <c r="CY869" s="192">
        <v>8299</v>
      </c>
      <c r="CZ869" s="192" t="s">
        <v>290</v>
      </c>
      <c r="DA869" s="201">
        <f t="shared" si="39"/>
        <v>20258102</v>
      </c>
      <c r="DB869" s="221">
        <f t="shared" si="40"/>
        <v>0</v>
      </c>
      <c r="DC869" s="201">
        <f t="shared" si="41"/>
        <v>0</v>
      </c>
      <c r="DZ869" s="310" t="s">
        <v>3802</v>
      </c>
      <c r="EA869" s="187" t="s">
        <v>278</v>
      </c>
      <c r="EB869" s="130">
        <v>17346234</v>
      </c>
      <c r="EC869" s="168">
        <v>46010</v>
      </c>
    </row>
    <row r="870" spans="1:133" x14ac:dyDescent="0.3">
      <c r="A870" s="242"/>
      <c r="B870" s="242" t="s">
        <v>3803</v>
      </c>
      <c r="C870" s="243">
        <v>1121844160</v>
      </c>
      <c r="D870" s="242" t="s">
        <v>561</v>
      </c>
      <c r="E870" s="242" t="s">
        <v>291</v>
      </c>
      <c r="F870" s="242" t="s">
        <v>430</v>
      </c>
      <c r="G870" s="244">
        <v>45853</v>
      </c>
      <c r="H870" s="245">
        <v>16765327</v>
      </c>
      <c r="I870" s="242" t="s">
        <v>1187</v>
      </c>
      <c r="J870" s="244">
        <v>45853</v>
      </c>
      <c r="K870" s="244">
        <v>46010</v>
      </c>
      <c r="L870" s="242" t="s">
        <v>288</v>
      </c>
      <c r="M870" s="242" t="s">
        <v>288</v>
      </c>
      <c r="N870" s="242" t="s">
        <v>288</v>
      </c>
      <c r="O870" s="209">
        <v>6</v>
      </c>
      <c r="P870" s="245">
        <v>1730614</v>
      </c>
      <c r="Q870" s="200">
        <v>45853</v>
      </c>
      <c r="R870" s="190">
        <v>45869</v>
      </c>
      <c r="S870" s="245">
        <v>3244902</v>
      </c>
      <c r="T870" s="190">
        <v>45870</v>
      </c>
      <c r="U870" s="190">
        <v>45900</v>
      </c>
      <c r="V870" s="245">
        <v>3244902</v>
      </c>
      <c r="W870" s="190">
        <v>45901</v>
      </c>
      <c r="X870" s="190">
        <v>45930</v>
      </c>
      <c r="Y870" s="245">
        <v>3244902</v>
      </c>
      <c r="Z870" s="190">
        <v>45931</v>
      </c>
      <c r="AA870" s="190">
        <v>45961</v>
      </c>
      <c r="AB870" s="245">
        <v>3244902</v>
      </c>
      <c r="AC870" s="190">
        <v>45962</v>
      </c>
      <c r="AD870" s="190">
        <v>45991</v>
      </c>
      <c r="AE870" s="272">
        <v>2055105</v>
      </c>
      <c r="AF870" s="190">
        <v>45992</v>
      </c>
      <c r="AG870" s="190">
        <v>46010</v>
      </c>
      <c r="BI870" s="192" t="s">
        <v>278</v>
      </c>
      <c r="BJ870" s="187" t="s">
        <v>332</v>
      </c>
      <c r="BK870" s="192" t="s">
        <v>280</v>
      </c>
      <c r="BL870" s="189">
        <v>1552</v>
      </c>
      <c r="BM870" s="190">
        <v>45853.979270833333</v>
      </c>
      <c r="BN870" s="208">
        <v>3174935420</v>
      </c>
      <c r="BO870" s="203">
        <v>3939</v>
      </c>
      <c r="BP870" s="190">
        <v>45853</v>
      </c>
      <c r="BQ870" s="204">
        <v>16765327</v>
      </c>
      <c r="CS870" s="197" t="s">
        <v>3804</v>
      </c>
      <c r="CT870" s="198">
        <v>1121844160</v>
      </c>
      <c r="CU870" s="203">
        <v>504</v>
      </c>
      <c r="CV870" s="203" t="s">
        <v>774</v>
      </c>
      <c r="CY870" s="227">
        <v>8299</v>
      </c>
      <c r="CZ870" s="188" t="s">
        <v>290</v>
      </c>
      <c r="DA870" s="201">
        <f t="shared" si="39"/>
        <v>16765327</v>
      </c>
      <c r="DB870" s="221">
        <f t="shared" si="40"/>
        <v>0</v>
      </c>
      <c r="DC870" s="201">
        <f t="shared" si="41"/>
        <v>0</v>
      </c>
      <c r="DZ870" s="310" t="s">
        <v>3805</v>
      </c>
      <c r="EA870" s="231" t="s">
        <v>278</v>
      </c>
      <c r="EB870" s="130">
        <v>17346234</v>
      </c>
      <c r="EC870" s="168">
        <v>46010</v>
      </c>
    </row>
    <row r="871" spans="1:133" x14ac:dyDescent="0.3">
      <c r="A871" s="242"/>
      <c r="B871" s="242" t="s">
        <v>3806</v>
      </c>
      <c r="C871" s="243">
        <v>1121896951</v>
      </c>
      <c r="D871" s="242" t="s">
        <v>2069</v>
      </c>
      <c r="E871" s="242" t="s">
        <v>292</v>
      </c>
      <c r="F871" s="247" t="s">
        <v>1234</v>
      </c>
      <c r="G871" s="244">
        <v>45853</v>
      </c>
      <c r="H871" s="245">
        <v>14128840</v>
      </c>
      <c r="I871" s="242" t="s">
        <v>1198</v>
      </c>
      <c r="J871" s="244">
        <v>45853</v>
      </c>
      <c r="K871" s="244">
        <v>46020</v>
      </c>
      <c r="L871" s="242" t="s">
        <v>288</v>
      </c>
      <c r="M871" s="242" t="s">
        <v>288</v>
      </c>
      <c r="N871" s="242" t="s">
        <v>288</v>
      </c>
      <c r="O871" s="209">
        <v>6</v>
      </c>
      <c r="P871" s="245">
        <v>1370069</v>
      </c>
      <c r="Q871" s="200">
        <v>45853</v>
      </c>
      <c r="R871" s="190">
        <v>45869</v>
      </c>
      <c r="S871" s="245">
        <v>2568880</v>
      </c>
      <c r="T871" s="190">
        <v>45870</v>
      </c>
      <c r="U871" s="190">
        <v>45900</v>
      </c>
      <c r="V871" s="245">
        <v>2568880</v>
      </c>
      <c r="W871" s="190">
        <v>45901</v>
      </c>
      <c r="X871" s="190">
        <v>45930</v>
      </c>
      <c r="Y871" s="245">
        <v>2568880</v>
      </c>
      <c r="Z871" s="190">
        <v>45931</v>
      </c>
      <c r="AA871" s="190">
        <v>45961</v>
      </c>
      <c r="AB871" s="245">
        <v>2568880</v>
      </c>
      <c r="AC871" s="190">
        <v>45962</v>
      </c>
      <c r="AD871" s="190">
        <v>45991</v>
      </c>
      <c r="AE871" s="272">
        <v>2483251</v>
      </c>
      <c r="AF871" s="190">
        <v>45992</v>
      </c>
      <c r="AG871" s="190">
        <v>46020</v>
      </c>
      <c r="BI871" s="192" t="s">
        <v>278</v>
      </c>
      <c r="BJ871" s="187" t="s">
        <v>332</v>
      </c>
      <c r="BK871" s="192" t="s">
        <v>280</v>
      </c>
      <c r="BL871" s="189">
        <v>1552</v>
      </c>
      <c r="BM871" s="190">
        <v>45853.979270833333</v>
      </c>
      <c r="BN871" s="208">
        <v>3174935420</v>
      </c>
      <c r="BO871" s="203">
        <v>3967</v>
      </c>
      <c r="BP871" s="190">
        <v>45853</v>
      </c>
      <c r="BQ871" s="204">
        <v>14128840</v>
      </c>
      <c r="CS871" s="197" t="s">
        <v>3807</v>
      </c>
      <c r="CT871" s="199">
        <v>1121896951</v>
      </c>
      <c r="CU871" s="203">
        <v>504</v>
      </c>
      <c r="CV871" s="203" t="s">
        <v>774</v>
      </c>
      <c r="CY871" s="227">
        <v>6920</v>
      </c>
      <c r="CZ871" s="188" t="s">
        <v>289</v>
      </c>
      <c r="DA871" s="201">
        <f t="shared" si="39"/>
        <v>14128840</v>
      </c>
      <c r="DB871" s="221">
        <f t="shared" si="40"/>
        <v>0</v>
      </c>
      <c r="DC871" s="201">
        <f t="shared" si="41"/>
        <v>0</v>
      </c>
      <c r="DZ871" s="310" t="s">
        <v>3808</v>
      </c>
      <c r="EA871" s="187" t="s">
        <v>278</v>
      </c>
      <c r="EB871" s="130">
        <v>17346234</v>
      </c>
      <c r="EC871" s="168">
        <v>46020</v>
      </c>
    </row>
    <row r="872" spans="1:133" x14ac:dyDescent="0.3">
      <c r="A872" s="242"/>
      <c r="B872" s="242" t="s">
        <v>3809</v>
      </c>
      <c r="C872" s="243">
        <v>53139345</v>
      </c>
      <c r="D872" s="242" t="s">
        <v>564</v>
      </c>
      <c r="E872" s="242" t="s">
        <v>292</v>
      </c>
      <c r="F872" s="242" t="s">
        <v>565</v>
      </c>
      <c r="G872" s="244">
        <v>45853</v>
      </c>
      <c r="H872" s="245">
        <v>11875444</v>
      </c>
      <c r="I872" s="242" t="s">
        <v>1187</v>
      </c>
      <c r="J872" s="244">
        <v>45853</v>
      </c>
      <c r="K872" s="244">
        <v>46010</v>
      </c>
      <c r="L872" s="242" t="s">
        <v>288</v>
      </c>
      <c r="M872" s="242" t="s">
        <v>288</v>
      </c>
      <c r="N872" s="242" t="s">
        <v>288</v>
      </c>
      <c r="O872" s="209">
        <v>6</v>
      </c>
      <c r="P872" s="245">
        <v>1225852</v>
      </c>
      <c r="Q872" s="200">
        <v>45853</v>
      </c>
      <c r="R872" s="190">
        <v>45869</v>
      </c>
      <c r="S872" s="245">
        <v>2298473</v>
      </c>
      <c r="T872" s="190">
        <v>45870</v>
      </c>
      <c r="U872" s="190">
        <v>45900</v>
      </c>
      <c r="V872" s="245">
        <v>2298473</v>
      </c>
      <c r="W872" s="190">
        <v>45901</v>
      </c>
      <c r="X872" s="190">
        <v>45930</v>
      </c>
      <c r="Y872" s="245">
        <v>2298473</v>
      </c>
      <c r="Z872" s="190">
        <v>45931</v>
      </c>
      <c r="AA872" s="190">
        <v>45961</v>
      </c>
      <c r="AB872" s="245">
        <v>2298473</v>
      </c>
      <c r="AC872" s="190">
        <v>45962</v>
      </c>
      <c r="AD872" s="190">
        <v>45991</v>
      </c>
      <c r="AE872" s="272">
        <v>1455700</v>
      </c>
      <c r="AF872" s="190">
        <v>45992</v>
      </c>
      <c r="AG872" s="190">
        <v>46010</v>
      </c>
      <c r="BI872" s="192" t="s">
        <v>278</v>
      </c>
      <c r="BJ872" s="187" t="s">
        <v>332</v>
      </c>
      <c r="BK872" s="192" t="s">
        <v>280</v>
      </c>
      <c r="BL872" s="189">
        <v>1552</v>
      </c>
      <c r="BM872" s="190">
        <v>45853.979270833333</v>
      </c>
      <c r="BN872" s="208">
        <v>3174935420</v>
      </c>
      <c r="BO872" s="203">
        <v>3866</v>
      </c>
      <c r="BP872" s="190">
        <v>45853</v>
      </c>
      <c r="BQ872" s="204">
        <v>11875444</v>
      </c>
      <c r="CS872" s="197" t="s">
        <v>3810</v>
      </c>
      <c r="CT872" s="199">
        <v>53139345</v>
      </c>
      <c r="CU872" s="203">
        <v>504</v>
      </c>
      <c r="CV872" s="203" t="s">
        <v>774</v>
      </c>
      <c r="CY872" s="192">
        <v>8299</v>
      </c>
      <c r="CZ872" s="192" t="s">
        <v>290</v>
      </c>
      <c r="DA872" s="201">
        <f t="shared" si="39"/>
        <v>11875444</v>
      </c>
      <c r="DB872" s="221">
        <f t="shared" si="40"/>
        <v>0</v>
      </c>
      <c r="DC872" s="201">
        <f t="shared" si="41"/>
        <v>0</v>
      </c>
      <c r="DZ872" s="310" t="s">
        <v>3811</v>
      </c>
      <c r="EA872" s="187" t="s">
        <v>278</v>
      </c>
      <c r="EB872" s="130">
        <v>17346234</v>
      </c>
      <c r="EC872" s="168">
        <v>46010</v>
      </c>
    </row>
    <row r="873" spans="1:133" x14ac:dyDescent="0.3">
      <c r="A873" s="242"/>
      <c r="B873" s="242" t="s">
        <v>3812</v>
      </c>
      <c r="C873" s="243">
        <v>1010063403</v>
      </c>
      <c r="D873" s="242" t="s">
        <v>566</v>
      </c>
      <c r="E873" s="242" t="s">
        <v>291</v>
      </c>
      <c r="F873" s="242" t="s">
        <v>560</v>
      </c>
      <c r="G873" s="244">
        <v>45853</v>
      </c>
      <c r="H873" s="245">
        <v>17522471</v>
      </c>
      <c r="I873" s="242" t="s">
        <v>821</v>
      </c>
      <c r="J873" s="244">
        <v>45853</v>
      </c>
      <c r="K873" s="244">
        <v>46017</v>
      </c>
      <c r="L873" s="242" t="s">
        <v>288</v>
      </c>
      <c r="M873" s="242" t="s">
        <v>288</v>
      </c>
      <c r="N873" s="242" t="s">
        <v>288</v>
      </c>
      <c r="O873" s="209">
        <v>6</v>
      </c>
      <c r="P873" s="245">
        <v>1730614</v>
      </c>
      <c r="Q873" s="200">
        <v>45853</v>
      </c>
      <c r="R873" s="190">
        <v>45869</v>
      </c>
      <c r="S873" s="245">
        <v>3244902</v>
      </c>
      <c r="T873" s="190">
        <v>45870</v>
      </c>
      <c r="U873" s="190">
        <v>45900</v>
      </c>
      <c r="V873" s="245">
        <v>3244902</v>
      </c>
      <c r="W873" s="190">
        <v>45901</v>
      </c>
      <c r="X873" s="190">
        <v>45930</v>
      </c>
      <c r="Y873" s="245">
        <v>3244902</v>
      </c>
      <c r="Z873" s="190">
        <v>45931</v>
      </c>
      <c r="AA873" s="190">
        <v>45961</v>
      </c>
      <c r="AB873" s="245">
        <v>3244902</v>
      </c>
      <c r="AC873" s="190">
        <v>45962</v>
      </c>
      <c r="AD873" s="190">
        <v>45991</v>
      </c>
      <c r="AE873" s="272">
        <v>2812249</v>
      </c>
      <c r="AF873" s="190">
        <v>45992</v>
      </c>
      <c r="AG873" s="190">
        <v>46017</v>
      </c>
      <c r="BI873" s="192" t="s">
        <v>278</v>
      </c>
      <c r="BJ873" s="187" t="s">
        <v>332</v>
      </c>
      <c r="BK873" s="192" t="s">
        <v>280</v>
      </c>
      <c r="BL873" s="189">
        <v>1552</v>
      </c>
      <c r="BM873" s="190">
        <v>45853.979270833333</v>
      </c>
      <c r="BN873" s="208">
        <v>3174935420</v>
      </c>
      <c r="BO873" s="203">
        <v>3899</v>
      </c>
      <c r="BP873" s="190">
        <v>45853</v>
      </c>
      <c r="BQ873" s="204">
        <v>17522471</v>
      </c>
      <c r="CS873" s="197" t="s">
        <v>3813</v>
      </c>
      <c r="CT873" s="199">
        <v>1010063403</v>
      </c>
      <c r="CU873" s="203">
        <v>504</v>
      </c>
      <c r="CV873" s="203" t="s">
        <v>774</v>
      </c>
      <c r="CY873" s="192">
        <v>8299</v>
      </c>
      <c r="CZ873" s="192" t="s">
        <v>290</v>
      </c>
      <c r="DA873" s="201">
        <f t="shared" si="39"/>
        <v>17522471</v>
      </c>
      <c r="DB873" s="221">
        <f t="shared" si="40"/>
        <v>0</v>
      </c>
      <c r="DC873" s="201">
        <f t="shared" si="41"/>
        <v>0</v>
      </c>
      <c r="DZ873" s="310" t="s">
        <v>3814</v>
      </c>
      <c r="EA873" s="187" t="s">
        <v>278</v>
      </c>
      <c r="EB873" s="130">
        <v>17346234</v>
      </c>
      <c r="EC873" s="168">
        <v>46017</v>
      </c>
    </row>
    <row r="874" spans="1:133" x14ac:dyDescent="0.3">
      <c r="A874" s="242"/>
      <c r="B874" s="242" t="s">
        <v>3815</v>
      </c>
      <c r="C874" s="243">
        <v>1121957218</v>
      </c>
      <c r="D874" s="351" t="s">
        <v>567</v>
      </c>
      <c r="E874" s="242" t="s">
        <v>291</v>
      </c>
      <c r="F874" s="242" t="s">
        <v>560</v>
      </c>
      <c r="G874" s="244">
        <v>45853</v>
      </c>
      <c r="H874" s="245">
        <v>15629382</v>
      </c>
      <c r="I874" s="242" t="s">
        <v>821</v>
      </c>
      <c r="J874" s="244">
        <v>45853</v>
      </c>
      <c r="K874" s="244">
        <v>46017</v>
      </c>
      <c r="L874" s="242" t="s">
        <v>288</v>
      </c>
      <c r="M874" s="242" t="s">
        <v>288</v>
      </c>
      <c r="N874" s="242" t="s">
        <v>288</v>
      </c>
      <c r="O874" s="209">
        <v>6</v>
      </c>
      <c r="P874" s="245">
        <v>1543643</v>
      </c>
      <c r="Q874" s="200">
        <v>45853</v>
      </c>
      <c r="R874" s="190">
        <v>45869</v>
      </c>
      <c r="S874" s="245">
        <v>2894330</v>
      </c>
      <c r="T874" s="190">
        <v>45870</v>
      </c>
      <c r="U874" s="190">
        <v>45900</v>
      </c>
      <c r="V874" s="245">
        <v>2894330</v>
      </c>
      <c r="W874" s="190">
        <v>45901</v>
      </c>
      <c r="X874" s="190">
        <v>45930</v>
      </c>
      <c r="Y874" s="245">
        <v>2894330</v>
      </c>
      <c r="Z874" s="190">
        <v>45931</v>
      </c>
      <c r="AA874" s="190">
        <v>45961</v>
      </c>
      <c r="AB874" s="245">
        <v>2894330</v>
      </c>
      <c r="AC874" s="190">
        <v>45962</v>
      </c>
      <c r="AD874" s="190">
        <v>45991</v>
      </c>
      <c r="AE874" s="272">
        <v>2508419</v>
      </c>
      <c r="AF874" s="190">
        <v>45992</v>
      </c>
      <c r="AG874" s="190">
        <v>46017</v>
      </c>
      <c r="BI874" s="192" t="s">
        <v>278</v>
      </c>
      <c r="BJ874" s="187" t="s">
        <v>332</v>
      </c>
      <c r="BK874" s="192" t="s">
        <v>280</v>
      </c>
      <c r="BL874" s="189">
        <v>1552</v>
      </c>
      <c r="BM874" s="190">
        <v>45853.979270833333</v>
      </c>
      <c r="BN874" s="208">
        <v>3174935420</v>
      </c>
      <c r="BO874" s="203">
        <v>3995</v>
      </c>
      <c r="BP874" s="190">
        <v>45853</v>
      </c>
      <c r="BQ874" s="204">
        <v>15629382</v>
      </c>
      <c r="CS874" s="213" t="s">
        <v>3816</v>
      </c>
      <c r="CT874" s="198">
        <v>1121957218</v>
      </c>
      <c r="CU874" s="203">
        <v>504</v>
      </c>
      <c r="CV874" s="203" t="s">
        <v>774</v>
      </c>
      <c r="CY874" s="192">
        <v>8211</v>
      </c>
      <c r="CZ874" s="192" t="s">
        <v>290</v>
      </c>
      <c r="DA874" s="201">
        <f t="shared" si="39"/>
        <v>15629382</v>
      </c>
      <c r="DB874" s="221">
        <f t="shared" si="40"/>
        <v>0</v>
      </c>
      <c r="DC874" s="201">
        <f t="shared" si="41"/>
        <v>0</v>
      </c>
      <c r="DZ874" s="310" t="s">
        <v>3817</v>
      </c>
      <c r="EA874" s="187" t="s">
        <v>278</v>
      </c>
      <c r="EB874" s="130">
        <v>17346234</v>
      </c>
      <c r="EC874" s="168">
        <v>46017</v>
      </c>
    </row>
    <row r="875" spans="1:133" x14ac:dyDescent="0.3">
      <c r="A875" s="242"/>
      <c r="B875" s="242" t="s">
        <v>3818</v>
      </c>
      <c r="C875" s="248">
        <v>35260583</v>
      </c>
      <c r="D875" s="247" t="s">
        <v>568</v>
      </c>
      <c r="E875" s="242" t="s">
        <v>291</v>
      </c>
      <c r="F875" s="242" t="s">
        <v>560</v>
      </c>
      <c r="G875" s="244">
        <v>45853</v>
      </c>
      <c r="H875" s="245">
        <v>16765327</v>
      </c>
      <c r="I875" s="242" t="s">
        <v>1187</v>
      </c>
      <c r="J875" s="244">
        <v>45853</v>
      </c>
      <c r="K875" s="244">
        <v>46010</v>
      </c>
      <c r="L875" s="242" t="s">
        <v>288</v>
      </c>
      <c r="M875" s="242" t="s">
        <v>288</v>
      </c>
      <c r="N875" s="242" t="s">
        <v>288</v>
      </c>
      <c r="O875" s="209">
        <v>6</v>
      </c>
      <c r="P875" s="245">
        <v>1730614</v>
      </c>
      <c r="Q875" s="200">
        <v>45853</v>
      </c>
      <c r="R875" s="190">
        <v>45869</v>
      </c>
      <c r="S875" s="245">
        <v>3244902</v>
      </c>
      <c r="T875" s="190">
        <v>45870</v>
      </c>
      <c r="U875" s="190">
        <v>45900</v>
      </c>
      <c r="V875" s="245">
        <v>3244902</v>
      </c>
      <c r="W875" s="190">
        <v>45901</v>
      </c>
      <c r="X875" s="190">
        <v>45930</v>
      </c>
      <c r="Y875" s="245">
        <v>3244902</v>
      </c>
      <c r="Z875" s="190">
        <v>45931</v>
      </c>
      <c r="AA875" s="190">
        <v>45961</v>
      </c>
      <c r="AB875" s="245">
        <v>3244902</v>
      </c>
      <c r="AC875" s="190">
        <v>45962</v>
      </c>
      <c r="AD875" s="190">
        <v>45991</v>
      </c>
      <c r="AE875" s="272">
        <v>2055105</v>
      </c>
      <c r="AF875" s="190">
        <v>45992</v>
      </c>
      <c r="AG875" s="190">
        <v>46010</v>
      </c>
      <c r="BI875" s="192" t="s">
        <v>278</v>
      </c>
      <c r="BJ875" s="187" t="s">
        <v>332</v>
      </c>
      <c r="BK875" s="192" t="s">
        <v>280</v>
      </c>
      <c r="BL875" s="189">
        <v>1552</v>
      </c>
      <c r="BM875" s="190">
        <v>45853.979270833333</v>
      </c>
      <c r="BN875" s="208">
        <v>3174935420</v>
      </c>
      <c r="BO875" s="203">
        <v>3820</v>
      </c>
      <c r="BP875" s="190">
        <v>45853</v>
      </c>
      <c r="BQ875" s="204">
        <v>16765327</v>
      </c>
      <c r="CS875" s="197" t="s">
        <v>3819</v>
      </c>
      <c r="CT875" s="199">
        <v>35260583</v>
      </c>
      <c r="CU875" s="203">
        <v>504</v>
      </c>
      <c r="CV875" s="203" t="s">
        <v>774</v>
      </c>
      <c r="CY875" s="192">
        <v>7490</v>
      </c>
      <c r="CZ875" s="192" t="s">
        <v>290</v>
      </c>
      <c r="DA875" s="201">
        <f t="shared" si="39"/>
        <v>16765327</v>
      </c>
      <c r="DB875" s="221">
        <f t="shared" si="40"/>
        <v>0</v>
      </c>
      <c r="DC875" s="201">
        <f t="shared" si="41"/>
        <v>0</v>
      </c>
      <c r="DZ875" s="310" t="s">
        <v>3820</v>
      </c>
      <c r="EA875" s="231" t="s">
        <v>278</v>
      </c>
      <c r="EB875" s="130">
        <v>17346234</v>
      </c>
      <c r="EC875" s="168">
        <v>46010</v>
      </c>
    </row>
    <row r="876" spans="1:133" x14ac:dyDescent="0.3">
      <c r="A876" s="242"/>
      <c r="B876" s="242" t="s">
        <v>3821</v>
      </c>
      <c r="C876" s="243">
        <v>1121855785</v>
      </c>
      <c r="D876" s="242" t="s">
        <v>702</v>
      </c>
      <c r="E876" s="242" t="s">
        <v>291</v>
      </c>
      <c r="F876" s="242" t="s">
        <v>560</v>
      </c>
      <c r="G876" s="244">
        <v>45853</v>
      </c>
      <c r="H876" s="245">
        <v>21565077</v>
      </c>
      <c r="I876" s="242" t="s">
        <v>1198</v>
      </c>
      <c r="J876" s="244">
        <v>45853</v>
      </c>
      <c r="K876" s="244">
        <v>46020</v>
      </c>
      <c r="L876" s="242" t="s">
        <v>288</v>
      </c>
      <c r="M876" s="242" t="s">
        <v>288</v>
      </c>
      <c r="N876" s="242" t="s">
        <v>288</v>
      </c>
      <c r="O876" s="209">
        <v>6</v>
      </c>
      <c r="P876" s="245">
        <v>2091159</v>
      </c>
      <c r="Q876" s="200">
        <v>45853</v>
      </c>
      <c r="R876" s="190">
        <v>45869</v>
      </c>
      <c r="S876" s="245">
        <v>3920923</v>
      </c>
      <c r="T876" s="190">
        <v>45870</v>
      </c>
      <c r="U876" s="190">
        <v>45900</v>
      </c>
      <c r="V876" s="245">
        <v>3920923</v>
      </c>
      <c r="W876" s="190">
        <v>45901</v>
      </c>
      <c r="X876" s="190">
        <v>45930</v>
      </c>
      <c r="Y876" s="245">
        <v>3920923</v>
      </c>
      <c r="Z876" s="190">
        <v>45931</v>
      </c>
      <c r="AA876" s="190">
        <v>45961</v>
      </c>
      <c r="AB876" s="245">
        <v>3920923</v>
      </c>
      <c r="AC876" s="190">
        <v>45962</v>
      </c>
      <c r="AD876" s="190">
        <v>45991</v>
      </c>
      <c r="AE876" s="272">
        <v>3790226</v>
      </c>
      <c r="AF876" s="190">
        <v>45992</v>
      </c>
      <c r="AG876" s="190">
        <v>46020</v>
      </c>
      <c r="BI876" s="192" t="s">
        <v>278</v>
      </c>
      <c r="BJ876" s="187" t="s">
        <v>332</v>
      </c>
      <c r="BK876" s="192" t="s">
        <v>280</v>
      </c>
      <c r="BL876" s="189">
        <v>1552</v>
      </c>
      <c r="BM876" s="190">
        <v>45853.979270833333</v>
      </c>
      <c r="BN876" s="208">
        <v>3174935420</v>
      </c>
      <c r="BO876" s="203">
        <v>3949</v>
      </c>
      <c r="BP876" s="190">
        <v>45853</v>
      </c>
      <c r="BQ876" s="204">
        <v>21565077</v>
      </c>
      <c r="CS876" s="197" t="s">
        <v>3822</v>
      </c>
      <c r="CT876" s="198">
        <v>1121855785</v>
      </c>
      <c r="CU876" s="203">
        <v>504</v>
      </c>
      <c r="CV876" s="203" t="s">
        <v>774</v>
      </c>
      <c r="CY876" s="192">
        <v>8299</v>
      </c>
      <c r="CZ876" s="192" t="s">
        <v>290</v>
      </c>
      <c r="DA876" s="201">
        <f t="shared" si="39"/>
        <v>21565077</v>
      </c>
      <c r="DB876" s="221">
        <f t="shared" si="40"/>
        <v>0</v>
      </c>
      <c r="DC876" s="201">
        <f t="shared" si="41"/>
        <v>0</v>
      </c>
      <c r="DZ876" s="310" t="s">
        <v>3823</v>
      </c>
      <c r="EA876" s="303" t="s">
        <v>278</v>
      </c>
      <c r="EB876" s="130">
        <v>17346234</v>
      </c>
      <c r="EC876" s="168">
        <v>46020</v>
      </c>
    </row>
    <row r="877" spans="1:133" x14ac:dyDescent="0.3">
      <c r="A877" s="242"/>
      <c r="B877" s="242" t="s">
        <v>3824</v>
      </c>
      <c r="C877" s="243">
        <v>1121952477</v>
      </c>
      <c r="D877" s="242" t="s">
        <v>901</v>
      </c>
      <c r="E877" s="242" t="s">
        <v>291</v>
      </c>
      <c r="F877" s="242" t="s">
        <v>902</v>
      </c>
      <c r="G877" s="244">
        <v>45853</v>
      </c>
      <c r="H877" s="245">
        <v>14954038</v>
      </c>
      <c r="I877" s="242" t="s">
        <v>1187</v>
      </c>
      <c r="J877" s="244">
        <v>45853</v>
      </c>
      <c r="K877" s="244">
        <v>46010</v>
      </c>
      <c r="L877" s="242" t="s">
        <v>288</v>
      </c>
      <c r="M877" s="242" t="s">
        <v>288</v>
      </c>
      <c r="N877" s="242" t="s">
        <v>288</v>
      </c>
      <c r="O877" s="209">
        <v>6</v>
      </c>
      <c r="P877" s="245">
        <v>1543643</v>
      </c>
      <c r="Q877" s="200">
        <v>45853</v>
      </c>
      <c r="R877" s="190">
        <v>45869</v>
      </c>
      <c r="S877" s="245">
        <v>2894330</v>
      </c>
      <c r="T877" s="190">
        <v>45870</v>
      </c>
      <c r="U877" s="190">
        <v>45900</v>
      </c>
      <c r="V877" s="245">
        <v>2894330</v>
      </c>
      <c r="W877" s="190">
        <v>45901</v>
      </c>
      <c r="X877" s="190">
        <v>45930</v>
      </c>
      <c r="Y877" s="245">
        <v>2894330</v>
      </c>
      <c r="Z877" s="190">
        <v>45931</v>
      </c>
      <c r="AA877" s="190">
        <v>45961</v>
      </c>
      <c r="AB877" s="245">
        <v>2894330</v>
      </c>
      <c r="AC877" s="190">
        <v>45962</v>
      </c>
      <c r="AD877" s="190">
        <v>45991</v>
      </c>
      <c r="AE877" s="272">
        <v>1833075</v>
      </c>
      <c r="AF877" s="190">
        <v>45992</v>
      </c>
      <c r="AG877" s="190">
        <v>46010</v>
      </c>
      <c r="BI877" s="192" t="s">
        <v>278</v>
      </c>
      <c r="BJ877" s="187" t="s">
        <v>332</v>
      </c>
      <c r="BK877" s="192" t="s">
        <v>280</v>
      </c>
      <c r="BL877" s="189">
        <v>1552</v>
      </c>
      <c r="BM877" s="190">
        <v>45853.979270833333</v>
      </c>
      <c r="BN877" s="208">
        <v>3174935420</v>
      </c>
      <c r="BO877" s="203">
        <v>3992</v>
      </c>
      <c r="BP877" s="190">
        <v>45853</v>
      </c>
      <c r="BQ877" s="204">
        <v>14954038</v>
      </c>
      <c r="CS877" s="197" t="s">
        <v>3825</v>
      </c>
      <c r="CT877" s="199">
        <v>1121952477</v>
      </c>
      <c r="CU877" s="203">
        <v>504</v>
      </c>
      <c r="CV877" s="203" t="s">
        <v>774</v>
      </c>
      <c r="CY877" s="192">
        <v>7490</v>
      </c>
      <c r="CZ877" s="192" t="s">
        <v>290</v>
      </c>
      <c r="DA877" s="201">
        <f t="shared" si="39"/>
        <v>14954038</v>
      </c>
      <c r="DB877" s="221">
        <f t="shared" si="40"/>
        <v>0</v>
      </c>
      <c r="DC877" s="201">
        <f t="shared" si="41"/>
        <v>0</v>
      </c>
      <c r="DZ877" s="310" t="s">
        <v>3826</v>
      </c>
      <c r="EA877" s="303" t="s">
        <v>278</v>
      </c>
      <c r="EB877" s="130">
        <v>17346234</v>
      </c>
      <c r="EC877" s="168">
        <v>46010</v>
      </c>
    </row>
    <row r="878" spans="1:133" x14ac:dyDescent="0.3">
      <c r="A878" s="241"/>
      <c r="B878" s="242" t="s">
        <v>3827</v>
      </c>
      <c r="C878" s="243">
        <v>86086256</v>
      </c>
      <c r="D878" s="242" t="s">
        <v>1096</v>
      </c>
      <c r="E878" s="242" t="s">
        <v>291</v>
      </c>
      <c r="F878" s="242" t="s">
        <v>430</v>
      </c>
      <c r="G878" s="244">
        <v>45853</v>
      </c>
      <c r="H878" s="245">
        <v>14954038</v>
      </c>
      <c r="I878" s="242" t="s">
        <v>1187</v>
      </c>
      <c r="J878" s="244">
        <v>45853</v>
      </c>
      <c r="K878" s="244">
        <v>46010</v>
      </c>
      <c r="L878" s="242" t="s">
        <v>288</v>
      </c>
      <c r="M878" s="242" t="s">
        <v>288</v>
      </c>
      <c r="N878" s="242" t="s">
        <v>288</v>
      </c>
      <c r="O878" s="209">
        <v>6</v>
      </c>
      <c r="P878" s="245">
        <v>1543643</v>
      </c>
      <c r="Q878" s="200">
        <v>45853</v>
      </c>
      <c r="R878" s="190">
        <v>45869</v>
      </c>
      <c r="S878" s="245">
        <v>2894330</v>
      </c>
      <c r="T878" s="190">
        <v>45870</v>
      </c>
      <c r="U878" s="190">
        <v>45900</v>
      </c>
      <c r="V878" s="245">
        <v>2894330</v>
      </c>
      <c r="W878" s="190">
        <v>45901</v>
      </c>
      <c r="X878" s="190">
        <v>45930</v>
      </c>
      <c r="Y878" s="245">
        <v>2894330</v>
      </c>
      <c r="Z878" s="190">
        <v>45931</v>
      </c>
      <c r="AA878" s="190">
        <v>45961</v>
      </c>
      <c r="AB878" s="245">
        <v>2894330</v>
      </c>
      <c r="AC878" s="190">
        <v>45962</v>
      </c>
      <c r="AD878" s="190">
        <v>45991</v>
      </c>
      <c r="AE878" s="272">
        <v>1833075</v>
      </c>
      <c r="AF878" s="190">
        <v>45992</v>
      </c>
      <c r="AG878" s="190">
        <v>46010</v>
      </c>
      <c r="BI878" s="192" t="s">
        <v>278</v>
      </c>
      <c r="BJ878" s="187" t="s">
        <v>332</v>
      </c>
      <c r="BK878" s="192" t="s">
        <v>280</v>
      </c>
      <c r="BL878" s="189">
        <v>1552</v>
      </c>
      <c r="BM878" s="190">
        <v>45853.979270833333</v>
      </c>
      <c r="BN878" s="208">
        <v>3174935420</v>
      </c>
      <c r="BO878" s="203">
        <v>3887</v>
      </c>
      <c r="BP878" s="190">
        <v>45853</v>
      </c>
      <c r="BQ878" s="204">
        <v>14954038</v>
      </c>
      <c r="CS878" s="197" t="s">
        <v>3828</v>
      </c>
      <c r="CT878" s="199">
        <v>86086256</v>
      </c>
      <c r="CU878" s="203">
        <v>504</v>
      </c>
      <c r="CV878" s="203" t="s">
        <v>774</v>
      </c>
      <c r="CY878" s="192">
        <v>7490</v>
      </c>
      <c r="CZ878" s="192" t="s">
        <v>290</v>
      </c>
      <c r="DA878" s="201">
        <f t="shared" si="39"/>
        <v>14954038</v>
      </c>
      <c r="DB878" s="221">
        <f t="shared" si="40"/>
        <v>0</v>
      </c>
      <c r="DC878" s="201">
        <f t="shared" si="41"/>
        <v>0</v>
      </c>
      <c r="DZ878" s="310" t="s">
        <v>3829</v>
      </c>
      <c r="EA878" s="187" t="s">
        <v>278</v>
      </c>
      <c r="EB878" s="130">
        <v>17346234</v>
      </c>
      <c r="EC878" s="168">
        <v>46010</v>
      </c>
    </row>
    <row r="879" spans="1:133" x14ac:dyDescent="0.3">
      <c r="A879" s="247"/>
      <c r="B879" s="242" t="s">
        <v>3830</v>
      </c>
      <c r="C879" s="243">
        <v>86059230</v>
      </c>
      <c r="D879" s="242" t="s">
        <v>431</v>
      </c>
      <c r="E879" s="242" t="s">
        <v>291</v>
      </c>
      <c r="F879" s="242" t="s">
        <v>432</v>
      </c>
      <c r="G879" s="244">
        <v>45853</v>
      </c>
      <c r="H879" s="245">
        <v>26894376</v>
      </c>
      <c r="I879" s="242" t="s">
        <v>1187</v>
      </c>
      <c r="J879" s="244">
        <v>45853</v>
      </c>
      <c r="K879" s="244">
        <v>46010</v>
      </c>
      <c r="L879" s="242" t="s">
        <v>288</v>
      </c>
      <c r="M879" s="242" t="s">
        <v>288</v>
      </c>
      <c r="N879" s="242" t="s">
        <v>288</v>
      </c>
      <c r="O879" s="209">
        <v>6</v>
      </c>
      <c r="P879" s="245">
        <v>2776194</v>
      </c>
      <c r="Q879" s="200">
        <v>45853</v>
      </c>
      <c r="R879" s="190">
        <v>45869</v>
      </c>
      <c r="S879" s="245">
        <v>5205363</v>
      </c>
      <c r="T879" s="190">
        <v>45870</v>
      </c>
      <c r="U879" s="190">
        <v>45900</v>
      </c>
      <c r="V879" s="245">
        <v>5205363</v>
      </c>
      <c r="W879" s="190">
        <v>45901</v>
      </c>
      <c r="X879" s="190">
        <v>45930</v>
      </c>
      <c r="Y879" s="245">
        <v>5205363</v>
      </c>
      <c r="Z879" s="190">
        <v>45931</v>
      </c>
      <c r="AA879" s="190">
        <v>45961</v>
      </c>
      <c r="AB879" s="245">
        <v>5205363</v>
      </c>
      <c r="AC879" s="190">
        <v>45962</v>
      </c>
      <c r="AD879" s="190">
        <v>45991</v>
      </c>
      <c r="AE879" s="272">
        <v>3296730</v>
      </c>
      <c r="AF879" s="190">
        <v>45992</v>
      </c>
      <c r="AG879" s="190">
        <v>46010</v>
      </c>
      <c r="BI879" s="192" t="s">
        <v>278</v>
      </c>
      <c r="BJ879" s="187" t="s">
        <v>332</v>
      </c>
      <c r="BK879" s="192" t="s">
        <v>280</v>
      </c>
      <c r="BL879" s="189">
        <v>1552</v>
      </c>
      <c r="BM879" s="190">
        <v>45853.979270833333</v>
      </c>
      <c r="BN879" s="208">
        <v>3174935420</v>
      </c>
      <c r="BO879" s="203">
        <v>3878</v>
      </c>
      <c r="BP879" s="190">
        <v>45853</v>
      </c>
      <c r="BQ879" s="204">
        <v>26894376</v>
      </c>
      <c r="CS879" s="197" t="s">
        <v>3831</v>
      </c>
      <c r="CT879" s="199">
        <v>86059230</v>
      </c>
      <c r="CU879" s="203">
        <v>504</v>
      </c>
      <c r="CV879" s="203" t="s">
        <v>774</v>
      </c>
      <c r="CY879" s="227">
        <v>7310</v>
      </c>
      <c r="CZ879" s="188" t="s">
        <v>290</v>
      </c>
      <c r="DA879" s="201">
        <f t="shared" si="39"/>
        <v>26894376</v>
      </c>
      <c r="DB879" s="221">
        <f t="shared" si="40"/>
        <v>0</v>
      </c>
      <c r="DC879" s="201">
        <f t="shared" si="41"/>
        <v>0</v>
      </c>
      <c r="DZ879" s="310" t="s">
        <v>3832</v>
      </c>
      <c r="EA879" s="187" t="s">
        <v>278</v>
      </c>
      <c r="EB879" s="130">
        <v>17346234</v>
      </c>
      <c r="EC879" s="168">
        <v>46010</v>
      </c>
    </row>
    <row r="880" spans="1:133" x14ac:dyDescent="0.3">
      <c r="A880" s="242"/>
      <c r="B880" s="242" t="s">
        <v>3833</v>
      </c>
      <c r="C880" s="243">
        <v>1118536819</v>
      </c>
      <c r="D880" s="242" t="s">
        <v>569</v>
      </c>
      <c r="E880" s="242" t="s">
        <v>291</v>
      </c>
      <c r="F880" s="242" t="s">
        <v>2088</v>
      </c>
      <c r="G880" s="244">
        <v>45853</v>
      </c>
      <c r="H880" s="245">
        <v>20258102</v>
      </c>
      <c r="I880" s="242" t="s">
        <v>1187</v>
      </c>
      <c r="J880" s="244">
        <v>45853</v>
      </c>
      <c r="K880" s="244">
        <v>46010</v>
      </c>
      <c r="L880" s="242" t="s">
        <v>288</v>
      </c>
      <c r="M880" s="242" t="s">
        <v>288</v>
      </c>
      <c r="N880" s="242" t="s">
        <v>288</v>
      </c>
      <c r="O880" s="209">
        <v>6</v>
      </c>
      <c r="P880" s="245">
        <v>2091159</v>
      </c>
      <c r="Q880" s="200">
        <v>45853</v>
      </c>
      <c r="R880" s="190">
        <v>45869</v>
      </c>
      <c r="S880" s="245">
        <v>3920923</v>
      </c>
      <c r="T880" s="190">
        <v>45870</v>
      </c>
      <c r="U880" s="190">
        <v>45900</v>
      </c>
      <c r="V880" s="245">
        <v>3920923</v>
      </c>
      <c r="W880" s="190">
        <v>45901</v>
      </c>
      <c r="X880" s="190">
        <v>45930</v>
      </c>
      <c r="Y880" s="245">
        <v>3920923</v>
      </c>
      <c r="Z880" s="190">
        <v>45931</v>
      </c>
      <c r="AA880" s="190">
        <v>45961</v>
      </c>
      <c r="AB880" s="245">
        <v>3920923</v>
      </c>
      <c r="AC880" s="190">
        <v>45962</v>
      </c>
      <c r="AD880" s="190">
        <v>45991</v>
      </c>
      <c r="AE880" s="272">
        <v>2483251</v>
      </c>
      <c r="AF880" s="190">
        <v>45992</v>
      </c>
      <c r="AG880" s="190">
        <v>46010</v>
      </c>
      <c r="BI880" s="185" t="s">
        <v>703</v>
      </c>
      <c r="BJ880" s="185" t="s">
        <v>712</v>
      </c>
      <c r="BK880" s="185" t="s">
        <v>280</v>
      </c>
      <c r="BL880" s="189">
        <v>1537</v>
      </c>
      <c r="BM880" s="190">
        <v>45853.481249999997</v>
      </c>
      <c r="BN880" s="208">
        <v>209217294</v>
      </c>
      <c r="BO880" s="203">
        <v>3740</v>
      </c>
      <c r="BP880" s="190">
        <v>45853</v>
      </c>
      <c r="BQ880" s="204">
        <v>20258102</v>
      </c>
      <c r="CS880" s="197" t="s">
        <v>2089</v>
      </c>
      <c r="CT880" s="199">
        <v>1118536819</v>
      </c>
      <c r="CU880" s="203">
        <v>729</v>
      </c>
      <c r="CV880" s="203" t="s">
        <v>775</v>
      </c>
      <c r="CY880" s="192">
        <v>8560</v>
      </c>
      <c r="CZ880" s="192" t="s">
        <v>289</v>
      </c>
      <c r="DA880" s="201">
        <f t="shared" si="39"/>
        <v>20258102</v>
      </c>
      <c r="DB880" s="221">
        <f t="shared" si="40"/>
        <v>0</v>
      </c>
      <c r="DC880" s="201">
        <f t="shared" si="41"/>
        <v>0</v>
      </c>
      <c r="DZ880" s="188" t="s">
        <v>3834</v>
      </c>
      <c r="EA880" s="187"/>
      <c r="EB880" s="130">
        <v>30081676</v>
      </c>
      <c r="EC880" s="168">
        <v>46010</v>
      </c>
    </row>
    <row r="881" spans="1:133" x14ac:dyDescent="0.3">
      <c r="A881" s="242"/>
      <c r="B881" s="242" t="s">
        <v>3835</v>
      </c>
      <c r="C881" s="248">
        <v>37310820</v>
      </c>
      <c r="D881" s="247" t="s">
        <v>570</v>
      </c>
      <c r="E881" s="242" t="s">
        <v>291</v>
      </c>
      <c r="F881" s="242" t="s">
        <v>2088</v>
      </c>
      <c r="G881" s="244">
        <v>45853</v>
      </c>
      <c r="H881" s="245">
        <v>26894376</v>
      </c>
      <c r="I881" s="242" t="s">
        <v>1187</v>
      </c>
      <c r="J881" s="244">
        <v>45853</v>
      </c>
      <c r="K881" s="244">
        <v>46010</v>
      </c>
      <c r="L881" s="242" t="s">
        <v>288</v>
      </c>
      <c r="M881" s="242" t="s">
        <v>288</v>
      </c>
      <c r="N881" s="242" t="s">
        <v>288</v>
      </c>
      <c r="O881" s="209">
        <v>6</v>
      </c>
      <c r="P881" s="245">
        <v>2776194</v>
      </c>
      <c r="Q881" s="200">
        <v>45853</v>
      </c>
      <c r="R881" s="190">
        <v>45869</v>
      </c>
      <c r="S881" s="245">
        <v>5205363</v>
      </c>
      <c r="T881" s="190">
        <v>45870</v>
      </c>
      <c r="U881" s="190">
        <v>45900</v>
      </c>
      <c r="V881" s="245">
        <v>5205363</v>
      </c>
      <c r="W881" s="190">
        <v>45901</v>
      </c>
      <c r="X881" s="190">
        <v>45930</v>
      </c>
      <c r="Y881" s="245">
        <v>5205363</v>
      </c>
      <c r="Z881" s="190">
        <v>45931</v>
      </c>
      <c r="AA881" s="190">
        <v>45961</v>
      </c>
      <c r="AB881" s="245">
        <v>5205363</v>
      </c>
      <c r="AC881" s="190">
        <v>45962</v>
      </c>
      <c r="AD881" s="190">
        <v>45991</v>
      </c>
      <c r="AE881" s="272">
        <v>3296730</v>
      </c>
      <c r="AF881" s="190">
        <v>45992</v>
      </c>
      <c r="AG881" s="190">
        <v>46010</v>
      </c>
      <c r="BI881" s="185" t="s">
        <v>703</v>
      </c>
      <c r="BJ881" s="185" t="s">
        <v>712</v>
      </c>
      <c r="BK881" s="185" t="s">
        <v>280</v>
      </c>
      <c r="BL881" s="189">
        <v>1537</v>
      </c>
      <c r="BM881" s="190">
        <v>45853.481249999997</v>
      </c>
      <c r="BN881" s="208">
        <v>209217294</v>
      </c>
      <c r="BO881" s="203">
        <v>3741</v>
      </c>
      <c r="BP881" s="190">
        <v>45853</v>
      </c>
      <c r="BQ881" s="204">
        <v>26894376</v>
      </c>
      <c r="CS881" s="197" t="s">
        <v>2092</v>
      </c>
      <c r="CT881" s="126">
        <v>37310820</v>
      </c>
      <c r="CU881" s="203">
        <v>729</v>
      </c>
      <c r="CV881" s="203" t="s">
        <v>775</v>
      </c>
      <c r="CY881" s="192">
        <v>8299</v>
      </c>
      <c r="CZ881" s="192" t="s">
        <v>290</v>
      </c>
      <c r="DA881" s="201">
        <f t="shared" si="39"/>
        <v>26894376</v>
      </c>
      <c r="DB881" s="221">
        <f t="shared" si="40"/>
        <v>0</v>
      </c>
      <c r="DC881" s="201">
        <f t="shared" si="41"/>
        <v>0</v>
      </c>
      <c r="DZ881" s="188" t="s">
        <v>3836</v>
      </c>
      <c r="EA881" s="187"/>
      <c r="EB881" s="130">
        <v>30081676</v>
      </c>
      <c r="EC881" s="168">
        <v>46010</v>
      </c>
    </row>
    <row r="882" spans="1:133" x14ac:dyDescent="0.3">
      <c r="A882" s="242"/>
      <c r="B882" s="242" t="s">
        <v>3837</v>
      </c>
      <c r="C882" s="243">
        <v>1121875337</v>
      </c>
      <c r="D882" s="242" t="s">
        <v>2095</v>
      </c>
      <c r="E882" s="242" t="s">
        <v>291</v>
      </c>
      <c r="F882" s="242" t="s">
        <v>2088</v>
      </c>
      <c r="G882" s="244">
        <v>45853</v>
      </c>
      <c r="H882" s="245">
        <v>20258102</v>
      </c>
      <c r="I882" s="242" t="s">
        <v>1187</v>
      </c>
      <c r="J882" s="244">
        <v>45853</v>
      </c>
      <c r="K882" s="244">
        <v>46010</v>
      </c>
      <c r="L882" s="242" t="s">
        <v>288</v>
      </c>
      <c r="M882" s="242" t="s">
        <v>288</v>
      </c>
      <c r="N882" s="242" t="s">
        <v>288</v>
      </c>
      <c r="O882" s="209">
        <v>6</v>
      </c>
      <c r="P882" s="245">
        <v>2091159</v>
      </c>
      <c r="Q882" s="200">
        <v>45853</v>
      </c>
      <c r="R882" s="190">
        <v>45869</v>
      </c>
      <c r="S882" s="245">
        <v>3920923</v>
      </c>
      <c r="T882" s="190">
        <v>45870</v>
      </c>
      <c r="U882" s="190">
        <v>45900</v>
      </c>
      <c r="V882" s="245">
        <v>3920923</v>
      </c>
      <c r="W882" s="190">
        <v>45901</v>
      </c>
      <c r="X882" s="190">
        <v>45930</v>
      </c>
      <c r="Y882" s="245">
        <v>3920923</v>
      </c>
      <c r="Z882" s="190">
        <v>45931</v>
      </c>
      <c r="AA882" s="190">
        <v>45961</v>
      </c>
      <c r="AB882" s="245">
        <v>3920923</v>
      </c>
      <c r="AC882" s="190">
        <v>45962</v>
      </c>
      <c r="AD882" s="190">
        <v>45991</v>
      </c>
      <c r="AE882" s="272">
        <v>2483251</v>
      </c>
      <c r="AF882" s="190">
        <v>45992</v>
      </c>
      <c r="AG882" s="190">
        <v>46010</v>
      </c>
      <c r="BI882" s="185" t="s">
        <v>703</v>
      </c>
      <c r="BJ882" s="185" t="s">
        <v>712</v>
      </c>
      <c r="BK882" s="185" t="s">
        <v>280</v>
      </c>
      <c r="BL882" s="189">
        <v>1537</v>
      </c>
      <c r="BM882" s="190">
        <v>45853.481249999997</v>
      </c>
      <c r="BN882" s="208">
        <v>209217294</v>
      </c>
      <c r="BO882" s="203">
        <v>3742</v>
      </c>
      <c r="BP882" s="190">
        <v>45853</v>
      </c>
      <c r="BQ882" s="204">
        <v>20258102</v>
      </c>
      <c r="CS882" s="197" t="s">
        <v>2096</v>
      </c>
      <c r="CT882" s="199">
        <v>1121875337.0999999</v>
      </c>
      <c r="CU882" s="203">
        <v>729</v>
      </c>
      <c r="CV882" s="203" t="s">
        <v>775</v>
      </c>
      <c r="CY882" s="192">
        <v>8299</v>
      </c>
      <c r="CZ882" s="192" t="s">
        <v>290</v>
      </c>
      <c r="DA882" s="201">
        <f t="shared" si="39"/>
        <v>20258102</v>
      </c>
      <c r="DB882" s="221">
        <f t="shared" si="40"/>
        <v>0</v>
      </c>
      <c r="DC882" s="201">
        <f t="shared" si="41"/>
        <v>0</v>
      </c>
      <c r="DZ882" s="188" t="s">
        <v>3838</v>
      </c>
      <c r="EA882" s="187"/>
      <c r="EB882" s="130">
        <v>30081676</v>
      </c>
      <c r="EC882" s="168">
        <v>46010</v>
      </c>
    </row>
    <row r="883" spans="1:133" x14ac:dyDescent="0.3">
      <c r="A883" s="242"/>
      <c r="B883" s="242" t="s">
        <v>3839</v>
      </c>
      <c r="C883" s="243">
        <v>1121858318</v>
      </c>
      <c r="D883" s="242" t="s">
        <v>571</v>
      </c>
      <c r="E883" s="242" t="s">
        <v>291</v>
      </c>
      <c r="F883" s="242" t="s">
        <v>2088</v>
      </c>
      <c r="G883" s="244">
        <v>45853</v>
      </c>
      <c r="H883" s="245">
        <v>20258102</v>
      </c>
      <c r="I883" s="242" t="s">
        <v>1187</v>
      </c>
      <c r="J883" s="244">
        <v>45853</v>
      </c>
      <c r="K883" s="244">
        <v>46010</v>
      </c>
      <c r="L883" s="242" t="s">
        <v>288</v>
      </c>
      <c r="M883" s="242" t="s">
        <v>288</v>
      </c>
      <c r="N883" s="242" t="s">
        <v>288</v>
      </c>
      <c r="O883" s="209">
        <v>6</v>
      </c>
      <c r="P883" s="245">
        <v>2091159</v>
      </c>
      <c r="Q883" s="200">
        <v>45853</v>
      </c>
      <c r="R883" s="190">
        <v>45869</v>
      </c>
      <c r="S883" s="245">
        <v>3920923</v>
      </c>
      <c r="T883" s="190">
        <v>45870</v>
      </c>
      <c r="U883" s="190">
        <v>45900</v>
      </c>
      <c r="V883" s="245">
        <v>3920923</v>
      </c>
      <c r="W883" s="190">
        <v>45901</v>
      </c>
      <c r="X883" s="190">
        <v>45930</v>
      </c>
      <c r="Y883" s="245">
        <v>3920923</v>
      </c>
      <c r="Z883" s="190">
        <v>45931</v>
      </c>
      <c r="AA883" s="190">
        <v>45961</v>
      </c>
      <c r="AB883" s="245">
        <v>3920923</v>
      </c>
      <c r="AC883" s="190">
        <v>45962</v>
      </c>
      <c r="AD883" s="190">
        <v>45991</v>
      </c>
      <c r="AE883" s="272">
        <v>2483251</v>
      </c>
      <c r="AF883" s="190">
        <v>45992</v>
      </c>
      <c r="AG883" s="190">
        <v>46010</v>
      </c>
      <c r="BI883" s="185" t="s">
        <v>703</v>
      </c>
      <c r="BJ883" s="185" t="s">
        <v>712</v>
      </c>
      <c r="BK883" s="185" t="s">
        <v>280</v>
      </c>
      <c r="BL883" s="189">
        <v>1537</v>
      </c>
      <c r="BM883" s="190">
        <v>45853.481249999997</v>
      </c>
      <c r="BN883" s="208">
        <v>209217294</v>
      </c>
      <c r="BO883" s="203">
        <v>3743</v>
      </c>
      <c r="BP883" s="190">
        <v>45853</v>
      </c>
      <c r="BQ883" s="204">
        <v>20258102</v>
      </c>
      <c r="CS883" s="197" t="s">
        <v>3840</v>
      </c>
      <c r="CT883" s="125">
        <v>1121858318.0999999</v>
      </c>
      <c r="CU883" s="203">
        <v>729</v>
      </c>
      <c r="CV883" s="203" t="s">
        <v>775</v>
      </c>
      <c r="CY883" s="192">
        <v>8299</v>
      </c>
      <c r="CZ883" s="192" t="s">
        <v>290</v>
      </c>
      <c r="DA883" s="201">
        <f t="shared" si="39"/>
        <v>20258102</v>
      </c>
      <c r="DB883" s="221">
        <f t="shared" si="40"/>
        <v>0</v>
      </c>
      <c r="DC883" s="201">
        <f t="shared" si="41"/>
        <v>0</v>
      </c>
      <c r="DZ883" s="188" t="s">
        <v>3841</v>
      </c>
      <c r="EA883" s="187"/>
      <c r="EB883" s="130">
        <v>30081676</v>
      </c>
      <c r="EC883" s="168">
        <v>46010</v>
      </c>
    </row>
    <row r="884" spans="1:133" x14ac:dyDescent="0.3">
      <c r="A884" s="242"/>
      <c r="B884" s="242" t="s">
        <v>3842</v>
      </c>
      <c r="C884" s="243">
        <v>86055150</v>
      </c>
      <c r="D884" s="242" t="s">
        <v>572</v>
      </c>
      <c r="E884" s="242" t="s">
        <v>291</v>
      </c>
      <c r="F884" s="242" t="s">
        <v>2088</v>
      </c>
      <c r="G884" s="244">
        <v>45853</v>
      </c>
      <c r="H884" s="245">
        <v>20258102</v>
      </c>
      <c r="I884" s="242" t="s">
        <v>1187</v>
      </c>
      <c r="J884" s="244">
        <v>45853</v>
      </c>
      <c r="K884" s="244">
        <v>46010</v>
      </c>
      <c r="L884" s="242" t="s">
        <v>288</v>
      </c>
      <c r="M884" s="242" t="s">
        <v>288</v>
      </c>
      <c r="N884" s="242" t="s">
        <v>288</v>
      </c>
      <c r="O884" s="209">
        <v>6</v>
      </c>
      <c r="P884" s="245">
        <v>2091159</v>
      </c>
      <c r="Q884" s="200">
        <v>45853</v>
      </c>
      <c r="R884" s="190">
        <v>45869</v>
      </c>
      <c r="S884" s="245">
        <v>3920923</v>
      </c>
      <c r="T884" s="190">
        <v>45870</v>
      </c>
      <c r="U884" s="190">
        <v>45900</v>
      </c>
      <c r="V884" s="245">
        <v>3920923</v>
      </c>
      <c r="W884" s="190">
        <v>45901</v>
      </c>
      <c r="X884" s="190">
        <v>45930</v>
      </c>
      <c r="Y884" s="245">
        <v>3920923</v>
      </c>
      <c r="Z884" s="190">
        <v>45931</v>
      </c>
      <c r="AA884" s="190">
        <v>45961</v>
      </c>
      <c r="AB884" s="245">
        <v>3920923</v>
      </c>
      <c r="AC884" s="190">
        <v>45962</v>
      </c>
      <c r="AD884" s="190">
        <v>45991</v>
      </c>
      <c r="AE884" s="272">
        <v>2483251</v>
      </c>
      <c r="AF884" s="190">
        <v>45992</v>
      </c>
      <c r="AG884" s="190">
        <v>46010</v>
      </c>
      <c r="BI884" s="185" t="s">
        <v>703</v>
      </c>
      <c r="BJ884" s="185" t="s">
        <v>712</v>
      </c>
      <c r="BK884" s="185" t="s">
        <v>280</v>
      </c>
      <c r="BL884" s="189">
        <v>1537</v>
      </c>
      <c r="BM884" s="190">
        <v>45853.481249999997</v>
      </c>
      <c r="BN884" s="208">
        <v>209217294</v>
      </c>
      <c r="BO884" s="203">
        <v>3744</v>
      </c>
      <c r="BP884" s="190">
        <v>45853</v>
      </c>
      <c r="BQ884" s="204">
        <v>20258102</v>
      </c>
      <c r="CS884" s="197" t="s">
        <v>2102</v>
      </c>
      <c r="CT884" s="198">
        <v>86055150</v>
      </c>
      <c r="CU884" s="203">
        <v>729</v>
      </c>
      <c r="CV884" s="203" t="s">
        <v>775</v>
      </c>
      <c r="CY884" s="192">
        <v>7490</v>
      </c>
      <c r="CZ884" s="192" t="s">
        <v>290</v>
      </c>
      <c r="DA884" s="201">
        <f t="shared" si="39"/>
        <v>20258102</v>
      </c>
      <c r="DB884" s="221">
        <f t="shared" si="40"/>
        <v>0</v>
      </c>
      <c r="DC884" s="201">
        <f t="shared" si="41"/>
        <v>0</v>
      </c>
      <c r="DZ884" s="188" t="s">
        <v>3843</v>
      </c>
      <c r="EA884" s="187"/>
      <c r="EB884" s="130">
        <v>30081676</v>
      </c>
      <c r="EC884" s="168">
        <v>46010</v>
      </c>
    </row>
    <row r="885" spans="1:133" x14ac:dyDescent="0.3">
      <c r="A885" s="242"/>
      <c r="B885" s="242" t="s">
        <v>3844</v>
      </c>
      <c r="C885" s="243">
        <v>1121839991</v>
      </c>
      <c r="D885" s="242" t="s">
        <v>1408</v>
      </c>
      <c r="E885" s="242" t="s">
        <v>291</v>
      </c>
      <c r="F885" s="242" t="s">
        <v>2088</v>
      </c>
      <c r="G885" s="244">
        <v>45853</v>
      </c>
      <c r="H885" s="245">
        <v>20258102</v>
      </c>
      <c r="I885" s="242" t="s">
        <v>1187</v>
      </c>
      <c r="J885" s="244">
        <v>45853</v>
      </c>
      <c r="K885" s="244">
        <v>46010</v>
      </c>
      <c r="L885" s="242" t="s">
        <v>288</v>
      </c>
      <c r="M885" s="242" t="s">
        <v>288</v>
      </c>
      <c r="N885" s="242" t="s">
        <v>288</v>
      </c>
      <c r="O885" s="209">
        <v>6</v>
      </c>
      <c r="P885" s="245">
        <v>2091159</v>
      </c>
      <c r="Q885" s="200">
        <v>45853</v>
      </c>
      <c r="R885" s="190">
        <v>45869</v>
      </c>
      <c r="S885" s="245">
        <v>3920923</v>
      </c>
      <c r="T885" s="190">
        <v>45870</v>
      </c>
      <c r="U885" s="190">
        <v>45900</v>
      </c>
      <c r="V885" s="245">
        <v>3920923</v>
      </c>
      <c r="W885" s="190">
        <v>45901</v>
      </c>
      <c r="X885" s="190">
        <v>45930</v>
      </c>
      <c r="Y885" s="245">
        <v>3920923</v>
      </c>
      <c r="Z885" s="190">
        <v>45931</v>
      </c>
      <c r="AA885" s="190">
        <v>45961</v>
      </c>
      <c r="AB885" s="245">
        <v>3920923</v>
      </c>
      <c r="AC885" s="190">
        <v>45962</v>
      </c>
      <c r="AD885" s="190">
        <v>45991</v>
      </c>
      <c r="AE885" s="272">
        <v>2483251</v>
      </c>
      <c r="AF885" s="190">
        <v>45992</v>
      </c>
      <c r="AG885" s="190">
        <v>46010</v>
      </c>
      <c r="BI885" s="185" t="s">
        <v>703</v>
      </c>
      <c r="BJ885" s="185" t="s">
        <v>712</v>
      </c>
      <c r="BK885" s="185" t="s">
        <v>280</v>
      </c>
      <c r="BL885" s="189">
        <v>1537</v>
      </c>
      <c r="BM885" s="190">
        <v>45853.481249999997</v>
      </c>
      <c r="BN885" s="208">
        <v>209217294</v>
      </c>
      <c r="BO885" s="203">
        <v>3745</v>
      </c>
      <c r="BP885" s="190">
        <v>45853</v>
      </c>
      <c r="BQ885" s="204">
        <v>20258102</v>
      </c>
      <c r="CS885" s="197" t="s">
        <v>3845</v>
      </c>
      <c r="CT885" s="199">
        <v>1121839991</v>
      </c>
      <c r="CU885" s="203">
        <v>729</v>
      </c>
      <c r="CV885" s="203" t="s">
        <v>775</v>
      </c>
      <c r="CY885" s="192">
        <v>7010</v>
      </c>
      <c r="CZ885" s="192" t="s">
        <v>290</v>
      </c>
      <c r="DA885" s="201">
        <f t="shared" si="39"/>
        <v>20258102</v>
      </c>
      <c r="DB885" s="221">
        <f t="shared" si="40"/>
        <v>0</v>
      </c>
      <c r="DC885" s="201">
        <f t="shared" si="41"/>
        <v>0</v>
      </c>
      <c r="DZ885" s="188" t="s">
        <v>3846</v>
      </c>
      <c r="EA885" s="187"/>
      <c r="EB885" s="130">
        <v>30081676</v>
      </c>
      <c r="EC885" s="168">
        <v>46010</v>
      </c>
    </row>
    <row r="886" spans="1:133" x14ac:dyDescent="0.3">
      <c r="A886" s="242"/>
      <c r="B886" s="242" t="s">
        <v>3847</v>
      </c>
      <c r="C886" s="243">
        <v>40388625</v>
      </c>
      <c r="D886" s="242" t="s">
        <v>573</v>
      </c>
      <c r="E886" s="242" t="s">
        <v>291</v>
      </c>
      <c r="F886" s="242" t="s">
        <v>2088</v>
      </c>
      <c r="G886" s="244">
        <v>45853</v>
      </c>
      <c r="H886" s="245">
        <v>20258102</v>
      </c>
      <c r="I886" s="242" t="s">
        <v>1187</v>
      </c>
      <c r="J886" s="244">
        <v>45853</v>
      </c>
      <c r="K886" s="244">
        <v>46010</v>
      </c>
      <c r="L886" s="242" t="s">
        <v>288</v>
      </c>
      <c r="M886" s="242" t="s">
        <v>288</v>
      </c>
      <c r="N886" s="242" t="s">
        <v>288</v>
      </c>
      <c r="O886" s="209">
        <v>6</v>
      </c>
      <c r="P886" s="245">
        <v>2091159</v>
      </c>
      <c r="Q886" s="200">
        <v>45853</v>
      </c>
      <c r="R886" s="190">
        <v>45869</v>
      </c>
      <c r="S886" s="245">
        <v>3920923</v>
      </c>
      <c r="T886" s="190">
        <v>45870</v>
      </c>
      <c r="U886" s="190">
        <v>45900</v>
      </c>
      <c r="V886" s="245">
        <v>3920923</v>
      </c>
      <c r="W886" s="190">
        <v>45901</v>
      </c>
      <c r="X886" s="190">
        <v>45930</v>
      </c>
      <c r="Y886" s="245">
        <v>3920923</v>
      </c>
      <c r="Z886" s="190">
        <v>45931</v>
      </c>
      <c r="AA886" s="190">
        <v>45961</v>
      </c>
      <c r="AB886" s="245">
        <v>3920923</v>
      </c>
      <c r="AC886" s="190">
        <v>45962</v>
      </c>
      <c r="AD886" s="190">
        <v>45991</v>
      </c>
      <c r="AE886" s="272">
        <v>2483251</v>
      </c>
      <c r="AF886" s="190">
        <v>45992</v>
      </c>
      <c r="AG886" s="190">
        <v>46010</v>
      </c>
      <c r="BI886" s="185" t="s">
        <v>703</v>
      </c>
      <c r="BJ886" s="185" t="s">
        <v>712</v>
      </c>
      <c r="BK886" s="185" t="s">
        <v>280</v>
      </c>
      <c r="BL886" s="189">
        <v>1537</v>
      </c>
      <c r="BM886" s="190">
        <v>45853.481249999997</v>
      </c>
      <c r="BN886" s="208">
        <v>209217294</v>
      </c>
      <c r="BO886" s="203">
        <v>3746</v>
      </c>
      <c r="BP886" s="190">
        <v>45853</v>
      </c>
      <c r="BQ886" s="204">
        <v>20258102</v>
      </c>
      <c r="CS886" s="197" t="s">
        <v>3848</v>
      </c>
      <c r="CT886" s="198">
        <v>40388625</v>
      </c>
      <c r="CU886" s="203">
        <v>729</v>
      </c>
      <c r="CV886" s="203" t="s">
        <v>775</v>
      </c>
      <c r="CY886" s="192">
        <v>7500</v>
      </c>
      <c r="CZ886" s="192" t="s">
        <v>290</v>
      </c>
      <c r="DA886" s="201">
        <f t="shared" si="39"/>
        <v>20258102</v>
      </c>
      <c r="DB886" s="221">
        <f t="shared" si="40"/>
        <v>0</v>
      </c>
      <c r="DC886" s="201">
        <f t="shared" si="41"/>
        <v>0</v>
      </c>
      <c r="DZ886" s="188" t="s">
        <v>3849</v>
      </c>
      <c r="EA886" s="187"/>
      <c r="EB886" s="130">
        <v>30081676</v>
      </c>
      <c r="EC886" s="168">
        <v>46010</v>
      </c>
    </row>
    <row r="887" spans="1:133" x14ac:dyDescent="0.3">
      <c r="A887" s="242"/>
      <c r="B887" s="242" t="s">
        <v>3850</v>
      </c>
      <c r="C887" s="243">
        <v>1121912783</v>
      </c>
      <c r="D887" s="242" t="s">
        <v>2111</v>
      </c>
      <c r="E887" s="242" t="s">
        <v>291</v>
      </c>
      <c r="F887" s="242" t="s">
        <v>2088</v>
      </c>
      <c r="G887" s="244">
        <v>45853</v>
      </c>
      <c r="H887" s="245">
        <v>20258102</v>
      </c>
      <c r="I887" s="242" t="s">
        <v>1187</v>
      </c>
      <c r="J887" s="244">
        <v>45853</v>
      </c>
      <c r="K887" s="244">
        <v>46010</v>
      </c>
      <c r="L887" s="242" t="s">
        <v>288</v>
      </c>
      <c r="M887" s="242" t="s">
        <v>288</v>
      </c>
      <c r="N887" s="242" t="s">
        <v>288</v>
      </c>
      <c r="O887" s="209">
        <v>6</v>
      </c>
      <c r="P887" s="245">
        <v>2091159</v>
      </c>
      <c r="Q887" s="200">
        <v>45853</v>
      </c>
      <c r="R887" s="190">
        <v>45869</v>
      </c>
      <c r="S887" s="245">
        <v>3920923</v>
      </c>
      <c r="T887" s="190">
        <v>45870</v>
      </c>
      <c r="U887" s="190">
        <v>45900</v>
      </c>
      <c r="V887" s="245">
        <v>3920923</v>
      </c>
      <c r="W887" s="190">
        <v>45901</v>
      </c>
      <c r="X887" s="190">
        <v>45930</v>
      </c>
      <c r="Y887" s="245">
        <v>3920923</v>
      </c>
      <c r="Z887" s="190">
        <v>45931</v>
      </c>
      <c r="AA887" s="190">
        <v>45961</v>
      </c>
      <c r="AB887" s="245">
        <v>3920923</v>
      </c>
      <c r="AC887" s="190">
        <v>45962</v>
      </c>
      <c r="AD887" s="190">
        <v>45991</v>
      </c>
      <c r="AE887" s="272">
        <v>2483251</v>
      </c>
      <c r="AF887" s="190">
        <v>45992</v>
      </c>
      <c r="AG887" s="190">
        <v>46010</v>
      </c>
      <c r="BI887" s="185" t="s">
        <v>703</v>
      </c>
      <c r="BJ887" s="185" t="s">
        <v>712</v>
      </c>
      <c r="BK887" s="185" t="s">
        <v>280</v>
      </c>
      <c r="BL887" s="189">
        <v>1537</v>
      </c>
      <c r="BM887" s="190">
        <v>45853.481249999997</v>
      </c>
      <c r="BN887" s="208">
        <v>209217294</v>
      </c>
      <c r="BO887" s="203">
        <v>3747</v>
      </c>
      <c r="BP887" s="190">
        <v>45853</v>
      </c>
      <c r="BQ887" s="204">
        <v>20258102</v>
      </c>
      <c r="CS887" s="197" t="s">
        <v>2112</v>
      </c>
      <c r="CT887" s="198">
        <v>1121912783</v>
      </c>
      <c r="CU887" s="203">
        <v>729</v>
      </c>
      <c r="CV887" s="203" t="s">
        <v>775</v>
      </c>
      <c r="CY887" s="192">
        <v>8299</v>
      </c>
      <c r="CZ887" s="192" t="s">
        <v>290</v>
      </c>
      <c r="DA887" s="201">
        <f t="shared" si="39"/>
        <v>20258102</v>
      </c>
      <c r="DB887" s="221">
        <f t="shared" si="40"/>
        <v>0</v>
      </c>
      <c r="DC887" s="201">
        <f t="shared" si="41"/>
        <v>0</v>
      </c>
      <c r="DZ887" s="188" t="s">
        <v>3851</v>
      </c>
      <c r="EA887" s="187"/>
      <c r="EB887" s="130">
        <v>30081676</v>
      </c>
      <c r="EC887" s="168">
        <v>46010</v>
      </c>
    </row>
    <row r="888" spans="1:133" x14ac:dyDescent="0.3">
      <c r="A888" s="242"/>
      <c r="B888" s="242" t="s">
        <v>3852</v>
      </c>
      <c r="C888" s="243">
        <v>86060565</v>
      </c>
      <c r="D888" s="242" t="s">
        <v>899</v>
      </c>
      <c r="E888" s="242" t="s">
        <v>291</v>
      </c>
      <c r="F888" s="242" t="s">
        <v>2088</v>
      </c>
      <c r="G888" s="244">
        <v>45853</v>
      </c>
      <c r="H888" s="245">
        <v>20258102</v>
      </c>
      <c r="I888" s="242" t="s">
        <v>1187</v>
      </c>
      <c r="J888" s="244">
        <v>45853</v>
      </c>
      <c r="K888" s="244">
        <v>46010</v>
      </c>
      <c r="L888" s="242" t="s">
        <v>288</v>
      </c>
      <c r="M888" s="242" t="s">
        <v>288</v>
      </c>
      <c r="N888" s="242" t="s">
        <v>288</v>
      </c>
      <c r="O888" s="209">
        <v>6</v>
      </c>
      <c r="P888" s="245">
        <v>2091159</v>
      </c>
      <c r="Q888" s="200">
        <v>45853</v>
      </c>
      <c r="R888" s="190">
        <v>45869</v>
      </c>
      <c r="S888" s="245">
        <v>3920923</v>
      </c>
      <c r="T888" s="190">
        <v>45870</v>
      </c>
      <c r="U888" s="190">
        <v>45900</v>
      </c>
      <c r="V888" s="245">
        <v>3920923</v>
      </c>
      <c r="W888" s="190">
        <v>45901</v>
      </c>
      <c r="X888" s="190">
        <v>45930</v>
      </c>
      <c r="Y888" s="245">
        <v>3920923</v>
      </c>
      <c r="Z888" s="190">
        <v>45931</v>
      </c>
      <c r="AA888" s="190">
        <v>45961</v>
      </c>
      <c r="AB888" s="245">
        <v>3920923</v>
      </c>
      <c r="AC888" s="190">
        <v>45962</v>
      </c>
      <c r="AD888" s="190">
        <v>45991</v>
      </c>
      <c r="AE888" s="272">
        <v>2483251</v>
      </c>
      <c r="AF888" s="190">
        <v>45992</v>
      </c>
      <c r="AG888" s="190">
        <v>46010</v>
      </c>
      <c r="BI888" s="185" t="s">
        <v>703</v>
      </c>
      <c r="BJ888" s="185" t="s">
        <v>712</v>
      </c>
      <c r="BK888" s="185" t="s">
        <v>280</v>
      </c>
      <c r="BL888" s="189">
        <v>1537</v>
      </c>
      <c r="BM888" s="190">
        <v>45853.481249999997</v>
      </c>
      <c r="BN888" s="208">
        <v>209217294</v>
      </c>
      <c r="BO888" s="203">
        <v>3748</v>
      </c>
      <c r="BP888" s="190">
        <v>45853</v>
      </c>
      <c r="BQ888" s="204">
        <v>20258102</v>
      </c>
      <c r="CS888" s="197" t="s">
        <v>2620</v>
      </c>
      <c r="CT888" s="198">
        <v>86060565</v>
      </c>
      <c r="CU888" s="203">
        <v>729</v>
      </c>
      <c r="CV888" s="203" t="s">
        <v>775</v>
      </c>
      <c r="CY888" s="192">
        <v>6201</v>
      </c>
      <c r="CZ888" s="192" t="s">
        <v>290</v>
      </c>
      <c r="DA888" s="201">
        <f t="shared" si="39"/>
        <v>20258102</v>
      </c>
      <c r="DB888" s="221">
        <f t="shared" si="40"/>
        <v>0</v>
      </c>
      <c r="DC888" s="201">
        <f t="shared" si="41"/>
        <v>0</v>
      </c>
      <c r="DZ888" s="188" t="s">
        <v>3853</v>
      </c>
      <c r="EA888" s="187"/>
      <c r="EB888" s="130">
        <v>30081676</v>
      </c>
      <c r="EC888" s="168">
        <v>46010</v>
      </c>
    </row>
    <row r="889" spans="1:133" x14ac:dyDescent="0.3">
      <c r="A889" s="242"/>
      <c r="B889" s="242" t="s">
        <v>3854</v>
      </c>
      <c r="C889" s="243">
        <v>40187314</v>
      </c>
      <c r="D889" s="242" t="s">
        <v>1117</v>
      </c>
      <c r="E889" s="242" t="s">
        <v>291</v>
      </c>
      <c r="F889" s="242" t="s">
        <v>2088</v>
      </c>
      <c r="G889" s="244">
        <v>45853</v>
      </c>
      <c r="H889" s="245">
        <v>20258102</v>
      </c>
      <c r="I889" s="242" t="s">
        <v>1187</v>
      </c>
      <c r="J889" s="244">
        <v>45853</v>
      </c>
      <c r="K889" s="244">
        <v>46010</v>
      </c>
      <c r="L889" s="242" t="s">
        <v>288</v>
      </c>
      <c r="M889" s="242" t="s">
        <v>288</v>
      </c>
      <c r="N889" s="242" t="s">
        <v>288</v>
      </c>
      <c r="O889" s="209">
        <v>6</v>
      </c>
      <c r="P889" s="245">
        <v>2091159</v>
      </c>
      <c r="Q889" s="200">
        <v>45853</v>
      </c>
      <c r="R889" s="190">
        <v>45869</v>
      </c>
      <c r="S889" s="245">
        <v>3920923</v>
      </c>
      <c r="T889" s="190">
        <v>45870</v>
      </c>
      <c r="U889" s="190">
        <v>45900</v>
      </c>
      <c r="V889" s="245">
        <v>3920923</v>
      </c>
      <c r="W889" s="190">
        <v>45901</v>
      </c>
      <c r="X889" s="190">
        <v>45930</v>
      </c>
      <c r="Y889" s="245">
        <v>3920923</v>
      </c>
      <c r="Z889" s="190">
        <v>45931</v>
      </c>
      <c r="AA889" s="190">
        <v>45961</v>
      </c>
      <c r="AB889" s="245">
        <v>3920923</v>
      </c>
      <c r="AC889" s="190">
        <v>45962</v>
      </c>
      <c r="AD889" s="190">
        <v>45991</v>
      </c>
      <c r="AE889" s="272">
        <v>2483251</v>
      </c>
      <c r="AF889" s="190">
        <v>45992</v>
      </c>
      <c r="AG889" s="190">
        <v>46010</v>
      </c>
      <c r="BI889" s="185" t="s">
        <v>703</v>
      </c>
      <c r="BJ889" s="185" t="s">
        <v>712</v>
      </c>
      <c r="BK889" s="185" t="s">
        <v>280</v>
      </c>
      <c r="BL889" s="189">
        <v>1537</v>
      </c>
      <c r="BM889" s="190">
        <v>45853.481249999997</v>
      </c>
      <c r="BN889" s="208">
        <v>209217294</v>
      </c>
      <c r="BO889" s="203">
        <v>3749</v>
      </c>
      <c r="BP889" s="190">
        <v>45853</v>
      </c>
      <c r="BQ889" s="204">
        <v>20258102</v>
      </c>
      <c r="CS889" s="197" t="s">
        <v>3855</v>
      </c>
      <c r="CT889" s="199">
        <v>40187314</v>
      </c>
      <c r="CU889" s="203">
        <v>729</v>
      </c>
      <c r="CV889" s="203" t="s">
        <v>775</v>
      </c>
      <c r="CY889" s="192">
        <v>8299</v>
      </c>
      <c r="CZ889" s="192" t="s">
        <v>290</v>
      </c>
      <c r="DA889" s="201">
        <f t="shared" si="39"/>
        <v>20258102</v>
      </c>
      <c r="DB889" s="221">
        <f t="shared" si="40"/>
        <v>0</v>
      </c>
      <c r="DC889" s="201">
        <f t="shared" si="41"/>
        <v>0</v>
      </c>
      <c r="DZ889" s="188" t="s">
        <v>3856</v>
      </c>
      <c r="EA889" s="187"/>
      <c r="EB889" s="130">
        <v>30081676</v>
      </c>
      <c r="EC889" s="168">
        <v>46010</v>
      </c>
    </row>
    <row r="890" spans="1:133" x14ac:dyDescent="0.3">
      <c r="A890" s="242"/>
      <c r="B890" s="242" t="s">
        <v>3857</v>
      </c>
      <c r="C890" s="243">
        <v>1121954993</v>
      </c>
      <c r="D890" s="242" t="s">
        <v>531</v>
      </c>
      <c r="E890" s="242" t="s">
        <v>291</v>
      </c>
      <c r="F890" s="242" t="s">
        <v>2003</v>
      </c>
      <c r="G890" s="244">
        <v>45853</v>
      </c>
      <c r="H890" s="245">
        <v>16765327</v>
      </c>
      <c r="I890" s="242" t="s">
        <v>1187</v>
      </c>
      <c r="J890" s="244">
        <v>45853</v>
      </c>
      <c r="K890" s="244">
        <v>46010</v>
      </c>
      <c r="L890" s="242" t="s">
        <v>288</v>
      </c>
      <c r="M890" s="242" t="s">
        <v>288</v>
      </c>
      <c r="N890" s="242" t="s">
        <v>288</v>
      </c>
      <c r="O890" s="209">
        <v>6</v>
      </c>
      <c r="P890" s="245">
        <v>1730614</v>
      </c>
      <c r="Q890" s="200">
        <v>45853</v>
      </c>
      <c r="R890" s="190">
        <v>45869</v>
      </c>
      <c r="S890" s="245">
        <v>3244902</v>
      </c>
      <c r="T890" s="190">
        <v>45870</v>
      </c>
      <c r="U890" s="190">
        <v>45900</v>
      </c>
      <c r="V890" s="245">
        <v>3244902</v>
      </c>
      <c r="W890" s="190">
        <v>45901</v>
      </c>
      <c r="X890" s="190">
        <v>45930</v>
      </c>
      <c r="Y890" s="245">
        <v>3244902</v>
      </c>
      <c r="Z890" s="190">
        <v>45931</v>
      </c>
      <c r="AA890" s="190">
        <v>45961</v>
      </c>
      <c r="AB890" s="245">
        <v>3244902</v>
      </c>
      <c r="AC890" s="190">
        <v>45962</v>
      </c>
      <c r="AD890" s="190">
        <v>45991</v>
      </c>
      <c r="AE890" s="272">
        <v>2055105</v>
      </c>
      <c r="AF890" s="190">
        <v>45992</v>
      </c>
      <c r="AG890" s="190">
        <v>46010</v>
      </c>
      <c r="BI890" s="187" t="s">
        <v>279</v>
      </c>
      <c r="BJ890" s="187" t="s">
        <v>328</v>
      </c>
      <c r="BK890" s="187" t="s">
        <v>327</v>
      </c>
      <c r="BL890" s="189">
        <v>1538</v>
      </c>
      <c r="BM890" s="190">
        <v>45853.482118055559</v>
      </c>
      <c r="BN890" s="208">
        <v>57281531</v>
      </c>
      <c r="BO890" s="203">
        <v>3751</v>
      </c>
      <c r="BP890" s="190">
        <v>45853</v>
      </c>
      <c r="BQ890" s="204">
        <v>16765327</v>
      </c>
      <c r="CS890" s="197" t="s">
        <v>3858</v>
      </c>
      <c r="CT890" s="125">
        <v>1121954993</v>
      </c>
      <c r="CU890" s="203">
        <v>757</v>
      </c>
      <c r="CV890" s="203" t="s">
        <v>769</v>
      </c>
      <c r="CY890" s="192">
        <v>7490</v>
      </c>
      <c r="CZ890" s="192" t="s">
        <v>290</v>
      </c>
      <c r="DA890" s="201">
        <f t="shared" si="39"/>
        <v>16765327</v>
      </c>
      <c r="DB890" s="221">
        <f t="shared" si="40"/>
        <v>0</v>
      </c>
      <c r="DC890" s="201">
        <f t="shared" si="41"/>
        <v>0</v>
      </c>
      <c r="DZ890" s="188" t="s">
        <v>3859</v>
      </c>
      <c r="EA890" s="187"/>
      <c r="EB890" s="130">
        <v>1121822030</v>
      </c>
      <c r="EC890" s="168">
        <v>46010</v>
      </c>
    </row>
    <row r="891" spans="1:133" x14ac:dyDescent="0.3">
      <c r="A891" s="242"/>
      <c r="B891" s="242" t="s">
        <v>3860</v>
      </c>
      <c r="C891" s="243">
        <v>40187367</v>
      </c>
      <c r="D891" s="242" t="s">
        <v>532</v>
      </c>
      <c r="E891" s="242" t="s">
        <v>291</v>
      </c>
      <c r="F891" s="242" t="s">
        <v>2003</v>
      </c>
      <c r="G891" s="244">
        <v>45853</v>
      </c>
      <c r="H891" s="245">
        <v>20258102</v>
      </c>
      <c r="I891" s="242" t="s">
        <v>1187</v>
      </c>
      <c r="J891" s="244">
        <v>45853</v>
      </c>
      <c r="K891" s="244">
        <v>46010</v>
      </c>
      <c r="L891" s="242" t="s">
        <v>288</v>
      </c>
      <c r="M891" s="242" t="s">
        <v>288</v>
      </c>
      <c r="N891" s="242" t="s">
        <v>288</v>
      </c>
      <c r="O891" s="209">
        <v>6</v>
      </c>
      <c r="P891" s="245">
        <v>2091159</v>
      </c>
      <c r="Q891" s="200">
        <v>45853</v>
      </c>
      <c r="R891" s="190">
        <v>45869</v>
      </c>
      <c r="S891" s="245">
        <v>3920923</v>
      </c>
      <c r="T891" s="190">
        <v>45870</v>
      </c>
      <c r="U891" s="190">
        <v>45900</v>
      </c>
      <c r="V891" s="245">
        <v>3920923</v>
      </c>
      <c r="W891" s="190">
        <v>45901</v>
      </c>
      <c r="X891" s="190">
        <v>45930</v>
      </c>
      <c r="Y891" s="245">
        <v>3920923</v>
      </c>
      <c r="Z891" s="190">
        <v>45931</v>
      </c>
      <c r="AA891" s="190">
        <v>45961</v>
      </c>
      <c r="AB891" s="245">
        <v>3920923</v>
      </c>
      <c r="AC891" s="190">
        <v>45962</v>
      </c>
      <c r="AD891" s="190">
        <v>45991</v>
      </c>
      <c r="AE891" s="272">
        <v>2483251</v>
      </c>
      <c r="AF891" s="190">
        <v>45992</v>
      </c>
      <c r="AG891" s="190">
        <v>46010</v>
      </c>
      <c r="BI891" s="187" t="s">
        <v>279</v>
      </c>
      <c r="BJ891" s="187" t="s">
        <v>328</v>
      </c>
      <c r="BK891" s="187" t="s">
        <v>327</v>
      </c>
      <c r="BL891" s="189">
        <v>1538</v>
      </c>
      <c r="BM891" s="190">
        <v>45853.482118055559</v>
      </c>
      <c r="BN891" s="208">
        <v>57281531</v>
      </c>
      <c r="BO891" s="203">
        <v>3752</v>
      </c>
      <c r="BP891" s="190">
        <v>45853</v>
      </c>
      <c r="BQ891" s="204">
        <v>20258102</v>
      </c>
      <c r="CS891" s="197" t="s">
        <v>3861</v>
      </c>
      <c r="CT891" s="199">
        <v>40187367</v>
      </c>
      <c r="CU891" s="203">
        <v>757</v>
      </c>
      <c r="CV891" s="203" t="s">
        <v>769</v>
      </c>
      <c r="CY891" s="192">
        <v>3900</v>
      </c>
      <c r="CZ891" s="192" t="s">
        <v>290</v>
      </c>
      <c r="DA891" s="201">
        <f t="shared" si="39"/>
        <v>20258102</v>
      </c>
      <c r="DB891" s="221">
        <f t="shared" si="40"/>
        <v>0</v>
      </c>
      <c r="DC891" s="201">
        <f t="shared" si="41"/>
        <v>0</v>
      </c>
      <c r="DZ891" s="188" t="s">
        <v>3862</v>
      </c>
      <c r="EA891" s="187"/>
      <c r="EB891" s="130">
        <v>1121822030</v>
      </c>
      <c r="EC891" s="168">
        <v>46010</v>
      </c>
    </row>
    <row r="892" spans="1:133" x14ac:dyDescent="0.3">
      <c r="A892" s="242"/>
      <c r="B892" s="242" t="s">
        <v>3863</v>
      </c>
      <c r="C892" s="243">
        <v>1121954316</v>
      </c>
      <c r="D892" s="242" t="s">
        <v>696</v>
      </c>
      <c r="E892" s="242" t="s">
        <v>291</v>
      </c>
      <c r="F892" s="242" t="s">
        <v>2003</v>
      </c>
      <c r="G892" s="244">
        <v>45853</v>
      </c>
      <c r="H892" s="245">
        <v>20258102</v>
      </c>
      <c r="I892" s="242" t="s">
        <v>1187</v>
      </c>
      <c r="J892" s="244">
        <v>45853</v>
      </c>
      <c r="K892" s="244">
        <v>46010</v>
      </c>
      <c r="L892" s="242" t="s">
        <v>288</v>
      </c>
      <c r="M892" s="242" t="s">
        <v>288</v>
      </c>
      <c r="N892" s="242" t="s">
        <v>288</v>
      </c>
      <c r="O892" s="209">
        <v>6</v>
      </c>
      <c r="P892" s="245">
        <v>2091159</v>
      </c>
      <c r="Q892" s="200">
        <v>45853</v>
      </c>
      <c r="R892" s="190">
        <v>45869</v>
      </c>
      <c r="S892" s="245">
        <v>3920923</v>
      </c>
      <c r="T892" s="190">
        <v>45870</v>
      </c>
      <c r="U892" s="190">
        <v>45900</v>
      </c>
      <c r="V892" s="245">
        <v>3920923</v>
      </c>
      <c r="W892" s="190">
        <v>45901</v>
      </c>
      <c r="X892" s="190">
        <v>45930</v>
      </c>
      <c r="Y892" s="245">
        <v>3920923</v>
      </c>
      <c r="Z892" s="190">
        <v>45931</v>
      </c>
      <c r="AA892" s="190">
        <v>45961</v>
      </c>
      <c r="AB892" s="245">
        <v>3920923</v>
      </c>
      <c r="AC892" s="190">
        <v>45962</v>
      </c>
      <c r="AD892" s="190">
        <v>45991</v>
      </c>
      <c r="AE892" s="272">
        <v>2483251</v>
      </c>
      <c r="AF892" s="190">
        <v>45992</v>
      </c>
      <c r="AG892" s="190">
        <v>46010</v>
      </c>
      <c r="BI892" s="187" t="s">
        <v>279</v>
      </c>
      <c r="BJ892" s="187" t="s">
        <v>328</v>
      </c>
      <c r="BK892" s="187" t="s">
        <v>327</v>
      </c>
      <c r="BL892" s="189">
        <v>1538</v>
      </c>
      <c r="BM892" s="190">
        <v>45853.482118055559</v>
      </c>
      <c r="BN892" s="208">
        <v>57281531</v>
      </c>
      <c r="BO892" s="203">
        <v>3753</v>
      </c>
      <c r="BP892" s="190">
        <v>45853</v>
      </c>
      <c r="BQ892" s="204">
        <v>20258102</v>
      </c>
      <c r="CS892" s="197" t="s">
        <v>3864</v>
      </c>
      <c r="CT892" s="199">
        <v>1121954316</v>
      </c>
      <c r="CU892" s="203">
        <v>757</v>
      </c>
      <c r="CV892" s="203" t="s">
        <v>769</v>
      </c>
      <c r="CY892" s="192">
        <v>7490</v>
      </c>
      <c r="CZ892" s="192" t="s">
        <v>290</v>
      </c>
      <c r="DA892" s="201">
        <f t="shared" si="39"/>
        <v>20258102</v>
      </c>
      <c r="DB892" s="221">
        <f t="shared" si="40"/>
        <v>0</v>
      </c>
      <c r="DC892" s="201">
        <f t="shared" si="41"/>
        <v>0</v>
      </c>
      <c r="DZ892" s="188" t="s">
        <v>3865</v>
      </c>
      <c r="EA892" s="187"/>
      <c r="EB892" s="130">
        <v>1121822030</v>
      </c>
      <c r="EC892" s="168">
        <v>46010</v>
      </c>
    </row>
    <row r="893" spans="1:133" x14ac:dyDescent="0.3">
      <c r="A893" s="242"/>
      <c r="B893" s="242" t="s">
        <v>3866</v>
      </c>
      <c r="C893" s="243">
        <v>40436886</v>
      </c>
      <c r="D893" s="242" t="s">
        <v>574</v>
      </c>
      <c r="E893" s="242" t="s">
        <v>291</v>
      </c>
      <c r="F893" s="242" t="s">
        <v>2115</v>
      </c>
      <c r="G893" s="244">
        <v>45853</v>
      </c>
      <c r="H893" s="245">
        <v>20258102</v>
      </c>
      <c r="I893" s="242" t="s">
        <v>1187</v>
      </c>
      <c r="J893" s="244">
        <v>45853</v>
      </c>
      <c r="K893" s="244">
        <v>46010</v>
      </c>
      <c r="L893" s="242" t="s">
        <v>288</v>
      </c>
      <c r="M893" s="242" t="s">
        <v>288</v>
      </c>
      <c r="N893" s="242" t="s">
        <v>288</v>
      </c>
      <c r="O893" s="209">
        <v>6</v>
      </c>
      <c r="P893" s="245">
        <v>2091159</v>
      </c>
      <c r="Q893" s="200">
        <v>45853</v>
      </c>
      <c r="R893" s="190">
        <v>45869</v>
      </c>
      <c r="S893" s="245">
        <v>3920923</v>
      </c>
      <c r="T893" s="190">
        <v>45870</v>
      </c>
      <c r="U893" s="190">
        <v>45900</v>
      </c>
      <c r="V893" s="245">
        <v>3920923</v>
      </c>
      <c r="W893" s="190">
        <v>45901</v>
      </c>
      <c r="X893" s="190">
        <v>45930</v>
      </c>
      <c r="Y893" s="245">
        <v>3920923</v>
      </c>
      <c r="Z893" s="190">
        <v>45931</v>
      </c>
      <c r="AA893" s="190">
        <v>45961</v>
      </c>
      <c r="AB893" s="245">
        <v>3920923</v>
      </c>
      <c r="AC893" s="190">
        <v>45962</v>
      </c>
      <c r="AD893" s="190">
        <v>45991</v>
      </c>
      <c r="AE893" s="272">
        <v>2483251</v>
      </c>
      <c r="AF893" s="190">
        <v>45992</v>
      </c>
      <c r="AG893" s="190">
        <v>46010</v>
      </c>
      <c r="BI893" s="185" t="s">
        <v>275</v>
      </c>
      <c r="BJ893" s="185" t="s">
        <v>283</v>
      </c>
      <c r="BK893" s="185" t="s">
        <v>276</v>
      </c>
      <c r="BL893" s="189">
        <v>1534</v>
      </c>
      <c r="BM893" s="190">
        <v>45853.40488425926</v>
      </c>
      <c r="BN893" s="208">
        <v>217417891</v>
      </c>
      <c r="BO893" s="203">
        <v>3709</v>
      </c>
      <c r="BP893" s="190">
        <v>45853</v>
      </c>
      <c r="BQ893" s="204">
        <v>20258102</v>
      </c>
      <c r="CS893" s="197" t="s">
        <v>3867</v>
      </c>
      <c r="CT893" s="198">
        <v>40436886.600000001</v>
      </c>
      <c r="CU893" s="203">
        <v>717</v>
      </c>
      <c r="CV893" s="203" t="s">
        <v>357</v>
      </c>
      <c r="CY893" s="192">
        <v>8299</v>
      </c>
      <c r="CZ893" s="192" t="s">
        <v>290</v>
      </c>
      <c r="DA893" s="201">
        <f t="shared" si="39"/>
        <v>20258102</v>
      </c>
      <c r="DB893" s="221">
        <f t="shared" si="40"/>
        <v>0</v>
      </c>
      <c r="DC893" s="201">
        <f t="shared" si="41"/>
        <v>0</v>
      </c>
      <c r="DZ893" s="188" t="s">
        <v>3868</v>
      </c>
      <c r="EA893" s="187"/>
      <c r="EB893" s="130">
        <v>86074342</v>
      </c>
      <c r="EC893" s="168">
        <v>46010</v>
      </c>
    </row>
    <row r="894" spans="1:133" x14ac:dyDescent="0.3">
      <c r="A894" s="242"/>
      <c r="B894" s="242" t="s">
        <v>3869</v>
      </c>
      <c r="C894" s="243">
        <v>40189728</v>
      </c>
      <c r="D894" s="242" t="s">
        <v>575</v>
      </c>
      <c r="E894" s="242" t="s">
        <v>291</v>
      </c>
      <c r="F894" s="242" t="s">
        <v>2119</v>
      </c>
      <c r="G894" s="244">
        <v>45853</v>
      </c>
      <c r="H894" s="245">
        <v>20258102</v>
      </c>
      <c r="I894" s="242" t="s">
        <v>1187</v>
      </c>
      <c r="J894" s="244">
        <v>45853</v>
      </c>
      <c r="K894" s="244">
        <v>46010</v>
      </c>
      <c r="L894" s="242" t="s">
        <v>288</v>
      </c>
      <c r="M894" s="242" t="s">
        <v>288</v>
      </c>
      <c r="N894" s="242" t="s">
        <v>288</v>
      </c>
      <c r="O894" s="209">
        <v>6</v>
      </c>
      <c r="P894" s="245">
        <v>2091159</v>
      </c>
      <c r="Q894" s="200">
        <v>45853</v>
      </c>
      <c r="R894" s="190">
        <v>45869</v>
      </c>
      <c r="S894" s="245">
        <v>3920923</v>
      </c>
      <c r="T894" s="190">
        <v>45870</v>
      </c>
      <c r="U894" s="190">
        <v>45900</v>
      </c>
      <c r="V894" s="245">
        <v>3920923</v>
      </c>
      <c r="W894" s="190">
        <v>45901</v>
      </c>
      <c r="X894" s="190">
        <v>45930</v>
      </c>
      <c r="Y894" s="245">
        <v>3920923</v>
      </c>
      <c r="Z894" s="190">
        <v>45931</v>
      </c>
      <c r="AA894" s="190">
        <v>45961</v>
      </c>
      <c r="AB894" s="245">
        <v>3920923</v>
      </c>
      <c r="AC894" s="190">
        <v>45962</v>
      </c>
      <c r="AD894" s="190">
        <v>45991</v>
      </c>
      <c r="AE894" s="272">
        <v>2483251</v>
      </c>
      <c r="AF894" s="190">
        <v>45992</v>
      </c>
      <c r="AG894" s="190">
        <v>46010</v>
      </c>
      <c r="BI894" s="185" t="s">
        <v>275</v>
      </c>
      <c r="BJ894" s="185" t="s">
        <v>283</v>
      </c>
      <c r="BK894" s="185" t="s">
        <v>276</v>
      </c>
      <c r="BL894" s="189">
        <v>1534</v>
      </c>
      <c r="BM894" s="190">
        <v>45853.40488425926</v>
      </c>
      <c r="BN894" s="208">
        <v>217417891</v>
      </c>
      <c r="BO894" s="203">
        <v>3710</v>
      </c>
      <c r="BP894" s="190">
        <v>45853</v>
      </c>
      <c r="BQ894" s="204">
        <v>20258102</v>
      </c>
      <c r="CS894" s="197" t="s">
        <v>1239</v>
      </c>
      <c r="CT894" s="126">
        <v>40189728</v>
      </c>
      <c r="CU894" s="203">
        <v>717</v>
      </c>
      <c r="CV894" s="203" t="s">
        <v>357</v>
      </c>
      <c r="CY894" s="192">
        <v>7110</v>
      </c>
      <c r="CZ894" s="192" t="s">
        <v>289</v>
      </c>
      <c r="DA894" s="201">
        <f t="shared" si="39"/>
        <v>20258102</v>
      </c>
      <c r="DB894" s="221">
        <f t="shared" si="40"/>
        <v>0</v>
      </c>
      <c r="DC894" s="201">
        <f t="shared" si="41"/>
        <v>0</v>
      </c>
      <c r="DZ894" s="188" t="s">
        <v>3870</v>
      </c>
      <c r="EA894" s="187"/>
      <c r="EB894" s="130">
        <v>86074342</v>
      </c>
      <c r="EC894" s="168">
        <v>46010</v>
      </c>
    </row>
    <row r="895" spans="1:133" x14ac:dyDescent="0.3">
      <c r="A895" s="242" t="s">
        <v>436</v>
      </c>
      <c r="B895" s="242" t="s">
        <v>3871</v>
      </c>
      <c r="C895" s="243"/>
      <c r="D895" s="242" t="s">
        <v>436</v>
      </c>
      <c r="E895" s="242"/>
      <c r="F895" s="242"/>
      <c r="G895" s="244"/>
      <c r="H895" s="245"/>
      <c r="I895" s="242"/>
      <c r="J895" s="244"/>
      <c r="K895" s="244"/>
      <c r="L895" s="242"/>
      <c r="M895" s="242"/>
      <c r="N895" s="242"/>
      <c r="O895" s="209"/>
      <c r="P895" s="245"/>
      <c r="Q895" s="200"/>
      <c r="R895" s="190"/>
      <c r="S895" s="245"/>
      <c r="T895" s="190"/>
      <c r="U895" s="190"/>
      <c r="V895" s="245"/>
      <c r="W895" s="190"/>
      <c r="X895" s="190"/>
      <c r="Y895" s="245"/>
      <c r="Z895" s="190"/>
      <c r="AA895" s="190"/>
      <c r="AB895" s="245"/>
      <c r="AC895" s="190"/>
      <c r="AD895" s="190"/>
      <c r="AE895" s="272"/>
      <c r="AF895" s="190"/>
      <c r="AG895" s="190"/>
      <c r="BI895" s="185"/>
      <c r="BJ895" s="185"/>
      <c r="BK895" s="185"/>
      <c r="BL895" s="189"/>
      <c r="BM895" s="190"/>
      <c r="BN895" s="208"/>
      <c r="BO895" s="203"/>
      <c r="BP895" s="190"/>
      <c r="BQ895" s="204"/>
      <c r="CS895" s="197"/>
      <c r="CT895" s="198"/>
      <c r="CU895" s="203"/>
      <c r="CV895" s="203"/>
      <c r="CY895" s="192"/>
      <c r="CZ895" s="192"/>
      <c r="DA895" s="201"/>
      <c r="DB895" s="221"/>
      <c r="DC895" s="201"/>
      <c r="DZ895" s="188"/>
      <c r="EA895" s="187"/>
      <c r="EB895" s="130" t="e">
        <v>#N/A</v>
      </c>
      <c r="EC895" s="168" t="e">
        <v>#N/A</v>
      </c>
    </row>
    <row r="896" spans="1:133" x14ac:dyDescent="0.3">
      <c r="A896" s="242"/>
      <c r="B896" s="242" t="s">
        <v>3872</v>
      </c>
      <c r="C896" s="243">
        <v>1123084249</v>
      </c>
      <c r="D896" s="242" t="s">
        <v>577</v>
      </c>
      <c r="E896" s="242" t="s">
        <v>291</v>
      </c>
      <c r="F896" s="242" t="s">
        <v>2126</v>
      </c>
      <c r="G896" s="244">
        <v>45853</v>
      </c>
      <c r="H896" s="245">
        <v>20258102</v>
      </c>
      <c r="I896" s="242" t="s">
        <v>1187</v>
      </c>
      <c r="J896" s="244">
        <v>45853</v>
      </c>
      <c r="K896" s="244">
        <v>46010</v>
      </c>
      <c r="L896" s="242" t="s">
        <v>288</v>
      </c>
      <c r="M896" s="242" t="s">
        <v>288</v>
      </c>
      <c r="N896" s="242" t="s">
        <v>288</v>
      </c>
      <c r="O896" s="209">
        <v>6</v>
      </c>
      <c r="P896" s="245">
        <v>2091159</v>
      </c>
      <c r="Q896" s="200">
        <v>45853</v>
      </c>
      <c r="R896" s="190">
        <v>45869</v>
      </c>
      <c r="S896" s="245">
        <v>3920923</v>
      </c>
      <c r="T896" s="190">
        <v>45870</v>
      </c>
      <c r="U896" s="190">
        <v>45900</v>
      </c>
      <c r="V896" s="245">
        <v>3920923</v>
      </c>
      <c r="W896" s="190">
        <v>45901</v>
      </c>
      <c r="X896" s="190">
        <v>45930</v>
      </c>
      <c r="Y896" s="245">
        <v>3920923</v>
      </c>
      <c r="Z896" s="190">
        <v>45931</v>
      </c>
      <c r="AA896" s="190">
        <v>45961</v>
      </c>
      <c r="AB896" s="245">
        <v>3920923</v>
      </c>
      <c r="AC896" s="190">
        <v>45962</v>
      </c>
      <c r="AD896" s="190">
        <v>45991</v>
      </c>
      <c r="AE896" s="272">
        <v>2483251</v>
      </c>
      <c r="AF896" s="190">
        <v>45992</v>
      </c>
      <c r="AG896" s="190">
        <v>46010</v>
      </c>
      <c r="BI896" s="185" t="s">
        <v>275</v>
      </c>
      <c r="BJ896" s="185" t="s">
        <v>283</v>
      </c>
      <c r="BK896" s="185" t="s">
        <v>276</v>
      </c>
      <c r="BL896" s="189">
        <v>1534</v>
      </c>
      <c r="BM896" s="190">
        <v>45853.40488425926</v>
      </c>
      <c r="BN896" s="208">
        <v>217417891</v>
      </c>
      <c r="BO896" s="203">
        <v>3712</v>
      </c>
      <c r="BP896" s="190">
        <v>45853</v>
      </c>
      <c r="BQ896" s="204">
        <v>20258102</v>
      </c>
      <c r="CS896" s="237" t="s">
        <v>2127</v>
      </c>
      <c r="CT896" s="199">
        <v>1123084249</v>
      </c>
      <c r="CU896" s="203">
        <v>717</v>
      </c>
      <c r="CV896" s="203" t="s">
        <v>357</v>
      </c>
      <c r="CY896" s="192">
        <v>7490</v>
      </c>
      <c r="CZ896" s="192" t="s">
        <v>290</v>
      </c>
      <c r="DA896" s="201">
        <f t="shared" si="39"/>
        <v>20258102</v>
      </c>
      <c r="DB896" s="221">
        <f t="shared" si="40"/>
        <v>0</v>
      </c>
      <c r="DC896" s="201">
        <f t="shared" si="41"/>
        <v>0</v>
      </c>
      <c r="DZ896" s="188" t="s">
        <v>3873</v>
      </c>
      <c r="EA896" s="187"/>
      <c r="EB896" s="130">
        <v>86074342</v>
      </c>
      <c r="EC896" s="168">
        <v>46010</v>
      </c>
    </row>
    <row r="897" spans="1:133" x14ac:dyDescent="0.3">
      <c r="A897" s="242"/>
      <c r="B897" s="242" t="s">
        <v>3874</v>
      </c>
      <c r="C897" s="243">
        <v>28548137</v>
      </c>
      <c r="D897" s="242" t="s">
        <v>578</v>
      </c>
      <c r="E897" s="242" t="s">
        <v>291</v>
      </c>
      <c r="F897" s="242" t="s">
        <v>2130</v>
      </c>
      <c r="G897" s="244">
        <v>45853</v>
      </c>
      <c r="H897" s="245">
        <v>20258102</v>
      </c>
      <c r="I897" s="242" t="s">
        <v>1187</v>
      </c>
      <c r="J897" s="244">
        <v>45853</v>
      </c>
      <c r="K897" s="244">
        <v>46010</v>
      </c>
      <c r="L897" s="242" t="s">
        <v>288</v>
      </c>
      <c r="M897" s="242" t="s">
        <v>288</v>
      </c>
      <c r="N897" s="242" t="s">
        <v>288</v>
      </c>
      <c r="O897" s="209">
        <v>6</v>
      </c>
      <c r="P897" s="245">
        <v>2091159</v>
      </c>
      <c r="Q897" s="200">
        <v>45853</v>
      </c>
      <c r="R897" s="190">
        <v>45869</v>
      </c>
      <c r="S897" s="245">
        <v>3920923</v>
      </c>
      <c r="T897" s="190">
        <v>45870</v>
      </c>
      <c r="U897" s="190">
        <v>45900</v>
      </c>
      <c r="V897" s="245">
        <v>3920923</v>
      </c>
      <c r="W897" s="190">
        <v>45901</v>
      </c>
      <c r="X897" s="190">
        <v>45930</v>
      </c>
      <c r="Y897" s="245">
        <v>3920923</v>
      </c>
      <c r="Z897" s="190">
        <v>45931</v>
      </c>
      <c r="AA897" s="190">
        <v>45961</v>
      </c>
      <c r="AB897" s="245">
        <v>3920923</v>
      </c>
      <c r="AC897" s="190">
        <v>45962</v>
      </c>
      <c r="AD897" s="190">
        <v>45991</v>
      </c>
      <c r="AE897" s="272">
        <v>2483251</v>
      </c>
      <c r="AF897" s="190">
        <v>45992</v>
      </c>
      <c r="AG897" s="190">
        <v>46010</v>
      </c>
      <c r="BI897" s="185" t="s">
        <v>275</v>
      </c>
      <c r="BJ897" s="185" t="s">
        <v>283</v>
      </c>
      <c r="BK897" s="185" t="s">
        <v>276</v>
      </c>
      <c r="BL897" s="189">
        <v>1534</v>
      </c>
      <c r="BM897" s="190">
        <v>45853.40488425926</v>
      </c>
      <c r="BN897" s="208">
        <v>217417891</v>
      </c>
      <c r="BO897" s="203">
        <v>3713</v>
      </c>
      <c r="BP897" s="190">
        <v>45853</v>
      </c>
      <c r="BQ897" s="204">
        <v>20258102</v>
      </c>
      <c r="CS897" s="197" t="s">
        <v>1240</v>
      </c>
      <c r="CT897" s="199">
        <v>28548137</v>
      </c>
      <c r="CU897" s="203">
        <v>717</v>
      </c>
      <c r="CV897" s="203" t="s">
        <v>357</v>
      </c>
      <c r="CY897" s="192">
        <v>7210</v>
      </c>
      <c r="CZ897" s="192" t="s">
        <v>290</v>
      </c>
      <c r="DA897" s="201">
        <f t="shared" si="39"/>
        <v>20258102</v>
      </c>
      <c r="DB897" s="221">
        <f t="shared" si="40"/>
        <v>0</v>
      </c>
      <c r="DC897" s="201">
        <f t="shared" si="41"/>
        <v>0</v>
      </c>
      <c r="DZ897" s="188" t="s">
        <v>3875</v>
      </c>
      <c r="EA897" s="187"/>
      <c r="EB897" s="130">
        <v>86074342</v>
      </c>
      <c r="EC897" s="168">
        <v>46010</v>
      </c>
    </row>
    <row r="898" spans="1:133" x14ac:dyDescent="0.3">
      <c r="A898" s="242"/>
      <c r="B898" s="242" t="s">
        <v>3876</v>
      </c>
      <c r="C898" s="248">
        <v>1106790776</v>
      </c>
      <c r="D898" s="247" t="s">
        <v>579</v>
      </c>
      <c r="E898" s="242" t="s">
        <v>291</v>
      </c>
      <c r="F898" s="242" t="s">
        <v>2134</v>
      </c>
      <c r="G898" s="244">
        <v>45853</v>
      </c>
      <c r="H898" s="245">
        <v>14954038</v>
      </c>
      <c r="I898" s="242" t="s">
        <v>1187</v>
      </c>
      <c r="J898" s="244">
        <v>45853</v>
      </c>
      <c r="K898" s="244">
        <v>46010</v>
      </c>
      <c r="L898" s="242" t="s">
        <v>288</v>
      </c>
      <c r="M898" s="242" t="s">
        <v>288</v>
      </c>
      <c r="N898" s="242" t="s">
        <v>288</v>
      </c>
      <c r="O898" s="209">
        <v>6</v>
      </c>
      <c r="P898" s="245">
        <v>1543643</v>
      </c>
      <c r="Q898" s="200">
        <v>45853</v>
      </c>
      <c r="R898" s="190">
        <v>45869</v>
      </c>
      <c r="S898" s="245">
        <v>2894330</v>
      </c>
      <c r="T898" s="190">
        <v>45870</v>
      </c>
      <c r="U898" s="190">
        <v>45900</v>
      </c>
      <c r="V898" s="245">
        <v>2894330</v>
      </c>
      <c r="W898" s="190">
        <v>45901</v>
      </c>
      <c r="X898" s="190">
        <v>45930</v>
      </c>
      <c r="Y898" s="245">
        <v>2894330</v>
      </c>
      <c r="Z898" s="190">
        <v>45931</v>
      </c>
      <c r="AA898" s="190">
        <v>45961</v>
      </c>
      <c r="AB898" s="245">
        <v>2894330</v>
      </c>
      <c r="AC898" s="190">
        <v>45962</v>
      </c>
      <c r="AD898" s="190">
        <v>45991</v>
      </c>
      <c r="AE898" s="272">
        <v>1833075</v>
      </c>
      <c r="AF898" s="190">
        <v>45992</v>
      </c>
      <c r="AG898" s="190">
        <v>46010</v>
      </c>
      <c r="BI898" s="185" t="s">
        <v>275</v>
      </c>
      <c r="BJ898" s="185" t="s">
        <v>283</v>
      </c>
      <c r="BK898" s="185" t="s">
        <v>276</v>
      </c>
      <c r="BL898" s="189">
        <v>1534</v>
      </c>
      <c r="BM898" s="190">
        <v>45853.40488425926</v>
      </c>
      <c r="BN898" s="208">
        <v>217417891</v>
      </c>
      <c r="BO898" s="203">
        <v>3714</v>
      </c>
      <c r="BP898" s="190">
        <v>45853</v>
      </c>
      <c r="BQ898" s="204">
        <v>14954038</v>
      </c>
      <c r="CS898" s="197" t="s">
        <v>1241</v>
      </c>
      <c r="CT898" s="198">
        <v>1106790776</v>
      </c>
      <c r="CU898" s="203">
        <v>717</v>
      </c>
      <c r="CV898" s="203" t="s">
        <v>357</v>
      </c>
      <c r="CY898" s="192">
        <v>7490</v>
      </c>
      <c r="CZ898" s="192" t="s">
        <v>290</v>
      </c>
      <c r="DA898" s="201">
        <f t="shared" si="39"/>
        <v>14954038</v>
      </c>
      <c r="DB898" s="221">
        <f t="shared" si="40"/>
        <v>0</v>
      </c>
      <c r="DC898" s="201">
        <f t="shared" si="41"/>
        <v>0</v>
      </c>
      <c r="DZ898" s="188" t="s">
        <v>3877</v>
      </c>
      <c r="EA898" s="187"/>
      <c r="EB898" s="130">
        <v>86074342</v>
      </c>
      <c r="EC898" s="168">
        <v>46010</v>
      </c>
    </row>
    <row r="899" spans="1:133" x14ac:dyDescent="0.3">
      <c r="A899" s="242"/>
      <c r="B899" s="242" t="s">
        <v>3878</v>
      </c>
      <c r="C899" s="243">
        <v>43615366</v>
      </c>
      <c r="D899" s="242" t="s">
        <v>835</v>
      </c>
      <c r="E899" s="242" t="s">
        <v>291</v>
      </c>
      <c r="F899" s="242" t="s">
        <v>2419</v>
      </c>
      <c r="G899" s="244">
        <v>45853</v>
      </c>
      <c r="H899" s="245">
        <v>16467877</v>
      </c>
      <c r="I899" s="242" t="s">
        <v>326</v>
      </c>
      <c r="J899" s="244">
        <v>45853</v>
      </c>
      <c r="K899" s="244">
        <v>45981</v>
      </c>
      <c r="L899" s="242" t="s">
        <v>288</v>
      </c>
      <c r="M899" s="242" t="s">
        <v>288</v>
      </c>
      <c r="N899" s="242" t="s">
        <v>288</v>
      </c>
      <c r="O899" s="165">
        <v>5</v>
      </c>
      <c r="P899" s="245">
        <v>2091159</v>
      </c>
      <c r="Q899" s="200">
        <v>45853</v>
      </c>
      <c r="R899" s="190">
        <v>45869</v>
      </c>
      <c r="S899" s="245">
        <v>3920923</v>
      </c>
      <c r="T899" s="190">
        <v>45870</v>
      </c>
      <c r="U899" s="190">
        <v>45900</v>
      </c>
      <c r="V899" s="245">
        <v>3920923</v>
      </c>
      <c r="W899" s="190">
        <v>45901</v>
      </c>
      <c r="X899" s="190">
        <v>45930</v>
      </c>
      <c r="Y899" s="245">
        <v>3920923</v>
      </c>
      <c r="Z899" s="190">
        <v>45931</v>
      </c>
      <c r="AA899" s="190">
        <v>45961</v>
      </c>
      <c r="AB899" s="245">
        <v>2613949</v>
      </c>
      <c r="AC899" s="190">
        <v>45962</v>
      </c>
      <c r="AD899" s="190">
        <v>45981</v>
      </c>
      <c r="AE899" s="272"/>
      <c r="AF899" s="190"/>
      <c r="AG899" s="190"/>
      <c r="BI899" s="300" t="s">
        <v>275</v>
      </c>
      <c r="BJ899" s="300" t="s">
        <v>283</v>
      </c>
      <c r="BK899" s="300" t="s">
        <v>276</v>
      </c>
      <c r="BL899" s="189">
        <v>1534</v>
      </c>
      <c r="BM899" s="190">
        <v>45853.40488425926</v>
      </c>
      <c r="BN899" s="208">
        <v>217417891</v>
      </c>
      <c r="BO899" s="203">
        <v>3715</v>
      </c>
      <c r="BP899" s="190">
        <v>45853</v>
      </c>
      <c r="BQ899" s="204">
        <v>16467877</v>
      </c>
      <c r="CS899" s="328" t="s">
        <v>3879</v>
      </c>
      <c r="CT899" s="329">
        <v>43615366</v>
      </c>
      <c r="CU899" s="203">
        <v>764</v>
      </c>
      <c r="CV899" s="203" t="s">
        <v>357</v>
      </c>
      <c r="CY899" s="302">
        <v>7490</v>
      </c>
      <c r="CZ899" s="302" t="s">
        <v>290</v>
      </c>
      <c r="DA899" s="201">
        <f t="shared" si="39"/>
        <v>16467877</v>
      </c>
      <c r="DB899" s="221">
        <f t="shared" si="40"/>
        <v>0</v>
      </c>
      <c r="DC899" s="201">
        <f t="shared" si="41"/>
        <v>0</v>
      </c>
      <c r="DZ899" s="188" t="s">
        <v>3880</v>
      </c>
      <c r="EA899" s="301"/>
      <c r="EB899" s="130">
        <v>86074342</v>
      </c>
      <c r="EC899" s="168">
        <v>45992</v>
      </c>
    </row>
    <row r="900" spans="1:133" x14ac:dyDescent="0.3">
      <c r="A900" s="242"/>
      <c r="B900" s="242" t="s">
        <v>3881</v>
      </c>
      <c r="C900" s="243">
        <v>1121852564</v>
      </c>
      <c r="D900" s="242" t="s">
        <v>836</v>
      </c>
      <c r="E900" s="242" t="s">
        <v>291</v>
      </c>
      <c r="F900" s="242" t="s">
        <v>2508</v>
      </c>
      <c r="G900" s="244">
        <v>45853</v>
      </c>
      <c r="H900" s="245">
        <v>16224510</v>
      </c>
      <c r="I900" s="242" t="s">
        <v>296</v>
      </c>
      <c r="J900" s="244">
        <v>45853</v>
      </c>
      <c r="K900" s="244">
        <v>46005</v>
      </c>
      <c r="L900" s="242" t="s">
        <v>288</v>
      </c>
      <c r="M900" s="242" t="s">
        <v>288</v>
      </c>
      <c r="N900" s="242" t="s">
        <v>288</v>
      </c>
      <c r="O900" s="209">
        <v>6</v>
      </c>
      <c r="P900" s="245">
        <v>1730614</v>
      </c>
      <c r="Q900" s="200">
        <v>45853</v>
      </c>
      <c r="R900" s="190">
        <v>45869</v>
      </c>
      <c r="S900" s="245">
        <v>3244902</v>
      </c>
      <c r="T900" s="190">
        <v>45870</v>
      </c>
      <c r="U900" s="190">
        <v>45900</v>
      </c>
      <c r="V900" s="245">
        <v>3244902</v>
      </c>
      <c r="W900" s="190">
        <v>45901</v>
      </c>
      <c r="X900" s="190">
        <v>45930</v>
      </c>
      <c r="Y900" s="245">
        <v>3244902</v>
      </c>
      <c r="Z900" s="190">
        <v>45931</v>
      </c>
      <c r="AA900" s="190">
        <v>45961</v>
      </c>
      <c r="AB900" s="245">
        <v>3244902</v>
      </c>
      <c r="AC900" s="190">
        <v>45962</v>
      </c>
      <c r="AD900" s="190">
        <v>45991</v>
      </c>
      <c r="AE900" s="272">
        <v>1514288</v>
      </c>
      <c r="AF900" s="190">
        <v>45992</v>
      </c>
      <c r="AG900" s="190">
        <v>46005</v>
      </c>
      <c r="BI900" s="185" t="s">
        <v>275</v>
      </c>
      <c r="BJ900" s="185" t="s">
        <v>283</v>
      </c>
      <c r="BK900" s="185" t="s">
        <v>276</v>
      </c>
      <c r="BL900" s="189">
        <v>1534</v>
      </c>
      <c r="BM900" s="190">
        <v>45853.40488425926</v>
      </c>
      <c r="BN900" s="208">
        <v>217417891</v>
      </c>
      <c r="BO900" s="203">
        <v>3716</v>
      </c>
      <c r="BP900" s="190">
        <v>45853</v>
      </c>
      <c r="BQ900" s="204">
        <v>16224510</v>
      </c>
      <c r="CS900" s="237" t="s">
        <v>3882</v>
      </c>
      <c r="CT900" s="198">
        <v>1121852564</v>
      </c>
      <c r="CU900" s="203">
        <v>717</v>
      </c>
      <c r="CV900" s="203" t="s">
        <v>357</v>
      </c>
      <c r="CY900" s="240">
        <v>7010</v>
      </c>
      <c r="CZ900" s="188" t="s">
        <v>290</v>
      </c>
      <c r="DA900" s="201">
        <f t="shared" si="39"/>
        <v>16224510</v>
      </c>
      <c r="DB900" s="221">
        <f t="shared" si="40"/>
        <v>0</v>
      </c>
      <c r="DC900" s="201">
        <f t="shared" si="41"/>
        <v>0</v>
      </c>
      <c r="DZ900" s="188" t="s">
        <v>3883</v>
      </c>
      <c r="EA900" s="187"/>
      <c r="EB900" s="130">
        <v>86074342</v>
      </c>
      <c r="EC900" s="168">
        <v>46010</v>
      </c>
    </row>
    <row r="901" spans="1:133" x14ac:dyDescent="0.3">
      <c r="A901" s="242"/>
      <c r="B901" s="242" t="s">
        <v>3884</v>
      </c>
      <c r="C901" s="243">
        <v>86088050</v>
      </c>
      <c r="D901" s="242" t="s">
        <v>837</v>
      </c>
      <c r="E901" s="242" t="s">
        <v>292</v>
      </c>
      <c r="F901" s="242" t="s">
        <v>2934</v>
      </c>
      <c r="G901" s="244">
        <v>45853</v>
      </c>
      <c r="H901" s="245">
        <v>13272547</v>
      </c>
      <c r="I901" s="242" t="s">
        <v>1187</v>
      </c>
      <c r="J901" s="244">
        <v>45853</v>
      </c>
      <c r="K901" s="244">
        <v>46010</v>
      </c>
      <c r="L901" s="242" t="s">
        <v>288</v>
      </c>
      <c r="M901" s="242" t="s">
        <v>288</v>
      </c>
      <c r="N901" s="242" t="s">
        <v>288</v>
      </c>
      <c r="O901" s="209">
        <v>6</v>
      </c>
      <c r="P901" s="245">
        <v>1370069</v>
      </c>
      <c r="Q901" s="200">
        <v>45853</v>
      </c>
      <c r="R901" s="190">
        <v>45869</v>
      </c>
      <c r="S901" s="245">
        <v>2568880</v>
      </c>
      <c r="T901" s="190">
        <v>45870</v>
      </c>
      <c r="U901" s="190">
        <v>45900</v>
      </c>
      <c r="V901" s="245">
        <v>2568880</v>
      </c>
      <c r="W901" s="190">
        <v>45901</v>
      </c>
      <c r="X901" s="190">
        <v>45930</v>
      </c>
      <c r="Y901" s="245">
        <v>2568880</v>
      </c>
      <c r="Z901" s="190">
        <v>45931</v>
      </c>
      <c r="AA901" s="190">
        <v>45961</v>
      </c>
      <c r="AB901" s="245">
        <v>2568880</v>
      </c>
      <c r="AC901" s="190">
        <v>45962</v>
      </c>
      <c r="AD901" s="190">
        <v>45991</v>
      </c>
      <c r="AE901" s="272">
        <v>1626958</v>
      </c>
      <c r="AF901" s="190">
        <v>45992</v>
      </c>
      <c r="AG901" s="190">
        <v>46010</v>
      </c>
      <c r="BI901" s="185" t="s">
        <v>275</v>
      </c>
      <c r="BJ901" s="185" t="s">
        <v>283</v>
      </c>
      <c r="BK901" s="185" t="s">
        <v>276</v>
      </c>
      <c r="BL901" s="189">
        <v>1534</v>
      </c>
      <c r="BM901" s="190">
        <v>45853.40488425926</v>
      </c>
      <c r="BN901" s="208">
        <v>217417891</v>
      </c>
      <c r="BO901" s="203">
        <v>3717</v>
      </c>
      <c r="BP901" s="190">
        <v>45853</v>
      </c>
      <c r="BQ901" s="204">
        <v>13272547</v>
      </c>
      <c r="CS901" s="197" t="s">
        <v>3885</v>
      </c>
      <c r="CT901" s="198">
        <v>86088050</v>
      </c>
      <c r="CU901" s="203">
        <v>717</v>
      </c>
      <c r="CV901" s="203" t="s">
        <v>357</v>
      </c>
      <c r="CY901" s="192">
        <v>7490</v>
      </c>
      <c r="CZ901" s="192" t="s">
        <v>290</v>
      </c>
      <c r="DA901" s="201">
        <f t="shared" si="39"/>
        <v>13272547</v>
      </c>
      <c r="DB901" s="221">
        <f t="shared" si="40"/>
        <v>0</v>
      </c>
      <c r="DC901" s="201">
        <f t="shared" si="41"/>
        <v>0</v>
      </c>
      <c r="DZ901" s="188" t="s">
        <v>3886</v>
      </c>
      <c r="EA901" s="187"/>
      <c r="EB901" s="130">
        <v>86074342</v>
      </c>
      <c r="EC901" s="168">
        <v>46010</v>
      </c>
    </row>
    <row r="902" spans="1:133" x14ac:dyDescent="0.3">
      <c r="A902" s="242"/>
      <c r="B902" s="242" t="s">
        <v>3887</v>
      </c>
      <c r="C902" s="243">
        <v>1121831978</v>
      </c>
      <c r="D902" s="242" t="s">
        <v>840</v>
      </c>
      <c r="E902" s="242" t="s">
        <v>291</v>
      </c>
      <c r="F902" s="242" t="s">
        <v>2508</v>
      </c>
      <c r="G902" s="244">
        <v>45853</v>
      </c>
      <c r="H902" s="245">
        <v>16224510</v>
      </c>
      <c r="I902" s="242" t="s">
        <v>296</v>
      </c>
      <c r="J902" s="244">
        <v>45853</v>
      </c>
      <c r="K902" s="244">
        <v>46005</v>
      </c>
      <c r="L902" s="242" t="s">
        <v>288</v>
      </c>
      <c r="M902" s="242" t="s">
        <v>288</v>
      </c>
      <c r="N902" s="242" t="s">
        <v>288</v>
      </c>
      <c r="O902" s="209">
        <v>6</v>
      </c>
      <c r="P902" s="245">
        <v>1730614</v>
      </c>
      <c r="Q902" s="200">
        <v>45853</v>
      </c>
      <c r="R902" s="190">
        <v>45869</v>
      </c>
      <c r="S902" s="245">
        <v>3244902</v>
      </c>
      <c r="T902" s="190">
        <v>45870</v>
      </c>
      <c r="U902" s="190">
        <v>45900</v>
      </c>
      <c r="V902" s="245">
        <v>3244902</v>
      </c>
      <c r="W902" s="190">
        <v>45901</v>
      </c>
      <c r="X902" s="190">
        <v>45930</v>
      </c>
      <c r="Y902" s="245">
        <v>3244902</v>
      </c>
      <c r="Z902" s="190">
        <v>45931</v>
      </c>
      <c r="AA902" s="190">
        <v>45961</v>
      </c>
      <c r="AB902" s="245">
        <v>3244902</v>
      </c>
      <c r="AC902" s="190">
        <v>45962</v>
      </c>
      <c r="AD902" s="190">
        <v>45991</v>
      </c>
      <c r="AE902" s="272">
        <v>1514288</v>
      </c>
      <c r="AF902" s="190">
        <v>45992</v>
      </c>
      <c r="AG902" s="190">
        <v>46005</v>
      </c>
      <c r="BI902" s="185" t="s">
        <v>275</v>
      </c>
      <c r="BJ902" s="185" t="s">
        <v>283</v>
      </c>
      <c r="BK902" s="185" t="s">
        <v>276</v>
      </c>
      <c r="BL902" s="189">
        <v>1534</v>
      </c>
      <c r="BM902" s="190">
        <v>45853.40488425926</v>
      </c>
      <c r="BN902" s="208">
        <v>217417891</v>
      </c>
      <c r="BO902" s="203">
        <v>3718</v>
      </c>
      <c r="BP902" s="190">
        <v>45853</v>
      </c>
      <c r="BQ902" s="204">
        <v>16224510</v>
      </c>
      <c r="CS902" s="237" t="s">
        <v>3882</v>
      </c>
      <c r="CT902" s="199">
        <v>1121831978</v>
      </c>
      <c r="CU902" s="203">
        <v>717</v>
      </c>
      <c r="CV902" s="203" t="s">
        <v>357</v>
      </c>
      <c r="CY902" s="192">
        <v>6920</v>
      </c>
      <c r="CZ902" s="192" t="s">
        <v>289</v>
      </c>
      <c r="DA902" s="201">
        <f t="shared" si="39"/>
        <v>16224510</v>
      </c>
      <c r="DB902" s="221">
        <f t="shared" si="40"/>
        <v>0</v>
      </c>
      <c r="DC902" s="201">
        <f t="shared" si="41"/>
        <v>0</v>
      </c>
      <c r="DZ902" s="188" t="s">
        <v>3888</v>
      </c>
      <c r="EA902" s="187"/>
      <c r="EB902" s="130">
        <v>86074342</v>
      </c>
      <c r="EC902" s="168">
        <v>46010</v>
      </c>
    </row>
    <row r="903" spans="1:133" x14ac:dyDescent="0.3">
      <c r="A903" s="242"/>
      <c r="B903" s="242" t="s">
        <v>3889</v>
      </c>
      <c r="C903" s="248">
        <v>86057104</v>
      </c>
      <c r="D903" s="247" t="s">
        <v>1020</v>
      </c>
      <c r="E903" s="242" t="s">
        <v>291</v>
      </c>
      <c r="F903" s="242" t="s">
        <v>2817</v>
      </c>
      <c r="G903" s="244">
        <v>45853</v>
      </c>
      <c r="H903" s="245">
        <v>16765327</v>
      </c>
      <c r="I903" s="242" t="s">
        <v>1187</v>
      </c>
      <c r="J903" s="244">
        <v>45853</v>
      </c>
      <c r="K903" s="244">
        <v>46010</v>
      </c>
      <c r="L903" s="242" t="s">
        <v>288</v>
      </c>
      <c r="M903" s="242" t="s">
        <v>288</v>
      </c>
      <c r="N903" s="242" t="s">
        <v>288</v>
      </c>
      <c r="O903" s="209">
        <v>6</v>
      </c>
      <c r="P903" s="245">
        <v>1730614</v>
      </c>
      <c r="Q903" s="200">
        <v>45853</v>
      </c>
      <c r="R903" s="190">
        <v>45869</v>
      </c>
      <c r="S903" s="245">
        <v>3244902</v>
      </c>
      <c r="T903" s="190">
        <v>45870</v>
      </c>
      <c r="U903" s="190">
        <v>45900</v>
      </c>
      <c r="V903" s="245">
        <v>3244902</v>
      </c>
      <c r="W903" s="190">
        <v>45901</v>
      </c>
      <c r="X903" s="190">
        <v>45930</v>
      </c>
      <c r="Y903" s="245">
        <v>3244902</v>
      </c>
      <c r="Z903" s="190">
        <v>45931</v>
      </c>
      <c r="AA903" s="190">
        <v>45961</v>
      </c>
      <c r="AB903" s="245">
        <v>3244902</v>
      </c>
      <c r="AC903" s="190">
        <v>45962</v>
      </c>
      <c r="AD903" s="190">
        <v>45991</v>
      </c>
      <c r="AE903" s="272">
        <v>2055105</v>
      </c>
      <c r="AF903" s="190">
        <v>45992</v>
      </c>
      <c r="AG903" s="190">
        <v>46010</v>
      </c>
      <c r="BI903" s="185" t="s">
        <v>275</v>
      </c>
      <c r="BJ903" s="185" t="s">
        <v>283</v>
      </c>
      <c r="BK903" s="185" t="s">
        <v>276</v>
      </c>
      <c r="BL903" s="189">
        <v>1534</v>
      </c>
      <c r="BM903" s="190">
        <v>45853.40488425926</v>
      </c>
      <c r="BN903" s="208">
        <v>217417891</v>
      </c>
      <c r="BO903" s="203">
        <v>3719</v>
      </c>
      <c r="BP903" s="190">
        <v>45853</v>
      </c>
      <c r="BQ903" s="204">
        <v>16765327</v>
      </c>
      <c r="CS903" s="197" t="s">
        <v>3890</v>
      </c>
      <c r="CT903" s="199">
        <v>86057104</v>
      </c>
      <c r="CU903" s="203">
        <v>717</v>
      </c>
      <c r="CV903" s="203" t="s">
        <v>357</v>
      </c>
      <c r="CY903" s="192">
        <v>8299</v>
      </c>
      <c r="CZ903" s="192" t="s">
        <v>290</v>
      </c>
      <c r="DA903" s="201">
        <f t="shared" si="39"/>
        <v>16765327</v>
      </c>
      <c r="DB903" s="221">
        <f t="shared" si="40"/>
        <v>0</v>
      </c>
      <c r="DC903" s="201">
        <f t="shared" si="41"/>
        <v>0</v>
      </c>
      <c r="DZ903" s="188" t="s">
        <v>3891</v>
      </c>
      <c r="EA903" s="187"/>
      <c r="EB903" s="130">
        <v>86074342</v>
      </c>
      <c r="EC903" s="168">
        <v>46010</v>
      </c>
    </row>
    <row r="904" spans="1:133" x14ac:dyDescent="0.3">
      <c r="A904" s="249"/>
      <c r="B904" s="242" t="s">
        <v>3892</v>
      </c>
      <c r="C904" s="243">
        <v>1121913636</v>
      </c>
      <c r="D904" s="242" t="s">
        <v>681</v>
      </c>
      <c r="E904" s="242" t="s">
        <v>291</v>
      </c>
      <c r="F904" s="242" t="s">
        <v>2382</v>
      </c>
      <c r="G904" s="244">
        <v>45853</v>
      </c>
      <c r="H904" s="245">
        <v>20258102</v>
      </c>
      <c r="I904" s="242" t="s">
        <v>1187</v>
      </c>
      <c r="J904" s="244">
        <v>45853</v>
      </c>
      <c r="K904" s="244">
        <v>46010</v>
      </c>
      <c r="L904" s="242" t="s">
        <v>288</v>
      </c>
      <c r="M904" s="242" t="s">
        <v>288</v>
      </c>
      <c r="N904" s="242" t="s">
        <v>288</v>
      </c>
      <c r="O904" s="209">
        <v>6</v>
      </c>
      <c r="P904" s="245">
        <v>2091159</v>
      </c>
      <c r="Q904" s="200">
        <v>45853</v>
      </c>
      <c r="R904" s="190">
        <v>45869</v>
      </c>
      <c r="S904" s="245">
        <v>3920923</v>
      </c>
      <c r="T904" s="190">
        <v>45870</v>
      </c>
      <c r="U904" s="190">
        <v>45900</v>
      </c>
      <c r="V904" s="245">
        <v>3920923</v>
      </c>
      <c r="W904" s="190">
        <v>45901</v>
      </c>
      <c r="X904" s="190">
        <v>45930</v>
      </c>
      <c r="Y904" s="245">
        <v>3920923</v>
      </c>
      <c r="Z904" s="190">
        <v>45931</v>
      </c>
      <c r="AA904" s="190">
        <v>45961</v>
      </c>
      <c r="AB904" s="245">
        <v>3920923</v>
      </c>
      <c r="AC904" s="190">
        <v>45962</v>
      </c>
      <c r="AD904" s="190">
        <v>45991</v>
      </c>
      <c r="AE904" s="272">
        <v>2483251</v>
      </c>
      <c r="AF904" s="190">
        <v>45992</v>
      </c>
      <c r="AG904" s="190">
        <v>46010</v>
      </c>
      <c r="BI904" s="187" t="s">
        <v>273</v>
      </c>
      <c r="BJ904" s="196" t="s">
        <v>819</v>
      </c>
      <c r="BK904" s="195" t="s">
        <v>715</v>
      </c>
      <c r="BL904" s="189">
        <v>1535</v>
      </c>
      <c r="BM904" s="190">
        <v>45853.406122685185</v>
      </c>
      <c r="BN904" s="208">
        <v>145803343</v>
      </c>
      <c r="BO904" s="203">
        <v>3720</v>
      </c>
      <c r="BP904" s="190">
        <v>45853</v>
      </c>
      <c r="BQ904" s="204">
        <v>20258102</v>
      </c>
      <c r="CS904" s="179" t="s">
        <v>3893</v>
      </c>
      <c r="CT904" s="198">
        <v>1121913636.2</v>
      </c>
      <c r="CU904" s="203">
        <v>767</v>
      </c>
      <c r="CV904" s="203" t="s">
        <v>1150</v>
      </c>
      <c r="CY904" s="192">
        <v>8560</v>
      </c>
      <c r="CZ904" s="192" t="s">
        <v>289</v>
      </c>
      <c r="DA904" s="201">
        <f t="shared" si="39"/>
        <v>20258102</v>
      </c>
      <c r="DB904" s="221">
        <f t="shared" si="40"/>
        <v>0</v>
      </c>
      <c r="DC904" s="201">
        <f t="shared" si="41"/>
        <v>0</v>
      </c>
      <c r="DZ904" s="188" t="s">
        <v>3894</v>
      </c>
      <c r="EA904" s="231"/>
      <c r="EB904" s="130">
        <v>86084362</v>
      </c>
      <c r="EC904" s="168">
        <v>46010</v>
      </c>
    </row>
    <row r="905" spans="1:133" x14ac:dyDescent="0.3">
      <c r="A905" s="249" t="s">
        <v>3895</v>
      </c>
      <c r="B905" s="242" t="s">
        <v>3896</v>
      </c>
      <c r="C905" s="243">
        <v>1049647467</v>
      </c>
      <c r="D905" s="249" t="s">
        <v>2390</v>
      </c>
      <c r="E905" s="242" t="s">
        <v>291</v>
      </c>
      <c r="F905" s="242" t="s">
        <v>2382</v>
      </c>
      <c r="G905" s="244">
        <v>45853</v>
      </c>
      <c r="H905" s="245">
        <v>14954038</v>
      </c>
      <c r="I905" s="242" t="s">
        <v>1187</v>
      </c>
      <c r="J905" s="244">
        <v>45853</v>
      </c>
      <c r="K905" s="244">
        <v>46010</v>
      </c>
      <c r="L905" s="242" t="s">
        <v>288</v>
      </c>
      <c r="M905" s="242" t="s">
        <v>288</v>
      </c>
      <c r="N905" s="242" t="s">
        <v>288</v>
      </c>
      <c r="O905" s="209">
        <v>6</v>
      </c>
      <c r="P905" s="245">
        <v>1543643</v>
      </c>
      <c r="Q905" s="200">
        <v>45853</v>
      </c>
      <c r="R905" s="190">
        <v>45869</v>
      </c>
      <c r="S905" s="245">
        <v>2894330</v>
      </c>
      <c r="T905" s="190">
        <v>45870</v>
      </c>
      <c r="U905" s="190">
        <v>45900</v>
      </c>
      <c r="V905" s="245">
        <v>1350687</v>
      </c>
      <c r="W905" s="190">
        <v>45901</v>
      </c>
      <c r="X905" s="190">
        <v>45914</v>
      </c>
      <c r="Y905" s="245"/>
      <c r="Z905" s="190">
        <v>45931</v>
      </c>
      <c r="AA905" s="190">
        <v>45961</v>
      </c>
      <c r="AB905" s="245"/>
      <c r="AC905" s="190">
        <v>45962</v>
      </c>
      <c r="AD905" s="190">
        <v>45991</v>
      </c>
      <c r="AE905" s="272"/>
      <c r="AF905" s="190">
        <v>45992</v>
      </c>
      <c r="AG905" s="190">
        <v>46010</v>
      </c>
      <c r="BI905" s="187" t="s">
        <v>273</v>
      </c>
      <c r="BJ905" s="196" t="s">
        <v>819</v>
      </c>
      <c r="BK905" s="195" t="s">
        <v>715</v>
      </c>
      <c r="BL905" s="189">
        <v>1535</v>
      </c>
      <c r="BM905" s="190">
        <v>45853.406122685185</v>
      </c>
      <c r="BN905" s="208">
        <v>145803343</v>
      </c>
      <c r="BO905" s="203">
        <v>3721</v>
      </c>
      <c r="BP905" s="190">
        <v>45853</v>
      </c>
      <c r="BQ905" s="204">
        <v>14954038</v>
      </c>
      <c r="CS905" s="197" t="s">
        <v>2391</v>
      </c>
      <c r="CT905" s="125">
        <v>1049647467</v>
      </c>
      <c r="CU905" s="203">
        <v>767</v>
      </c>
      <c r="CV905" s="203" t="s">
        <v>1150</v>
      </c>
      <c r="CY905" s="192">
        <v>7490</v>
      </c>
      <c r="CZ905" s="192" t="s">
        <v>290</v>
      </c>
      <c r="DA905" s="201">
        <f t="shared" si="39"/>
        <v>5788660</v>
      </c>
      <c r="DB905" s="221">
        <f t="shared" si="40"/>
        <v>9165378</v>
      </c>
      <c r="DC905" s="201">
        <f t="shared" si="41"/>
        <v>9165378</v>
      </c>
      <c r="DZ905" s="188" t="s">
        <v>3897</v>
      </c>
      <c r="EA905" s="231"/>
      <c r="EB905" s="130">
        <v>86084362</v>
      </c>
      <c r="EC905" s="168">
        <v>45961</v>
      </c>
    </row>
    <row r="906" spans="1:133" x14ac:dyDescent="0.3">
      <c r="A906" s="249"/>
      <c r="B906" s="242" t="s">
        <v>3898</v>
      </c>
      <c r="C906" s="243">
        <v>3802477</v>
      </c>
      <c r="D906" s="242" t="s">
        <v>682</v>
      </c>
      <c r="E906" s="242" t="s">
        <v>291</v>
      </c>
      <c r="F906" s="242" t="s">
        <v>2382</v>
      </c>
      <c r="G906" s="244">
        <v>45853</v>
      </c>
      <c r="H906" s="245">
        <v>14954038</v>
      </c>
      <c r="I906" s="242" t="s">
        <v>1187</v>
      </c>
      <c r="J906" s="244">
        <v>45853</v>
      </c>
      <c r="K906" s="244">
        <v>46010</v>
      </c>
      <c r="L906" s="242" t="s">
        <v>288</v>
      </c>
      <c r="M906" s="242" t="s">
        <v>288</v>
      </c>
      <c r="N906" s="242" t="s">
        <v>288</v>
      </c>
      <c r="O906" s="209">
        <v>6</v>
      </c>
      <c r="P906" s="245">
        <v>1543643</v>
      </c>
      <c r="Q906" s="200">
        <v>45853</v>
      </c>
      <c r="R906" s="190">
        <v>45869</v>
      </c>
      <c r="S906" s="245">
        <v>2894330</v>
      </c>
      <c r="T906" s="190">
        <v>45870</v>
      </c>
      <c r="U906" s="190">
        <v>45900</v>
      </c>
      <c r="V906" s="245">
        <v>2894330</v>
      </c>
      <c r="W906" s="190">
        <v>45901</v>
      </c>
      <c r="X906" s="190">
        <v>45930</v>
      </c>
      <c r="Y906" s="245">
        <v>2894330</v>
      </c>
      <c r="Z906" s="190">
        <v>45931</v>
      </c>
      <c r="AA906" s="190">
        <v>45961</v>
      </c>
      <c r="AB906" s="245">
        <v>2894330</v>
      </c>
      <c r="AC906" s="190">
        <v>45962</v>
      </c>
      <c r="AD906" s="190">
        <v>45991</v>
      </c>
      <c r="AE906" s="272">
        <v>1833075</v>
      </c>
      <c r="AF906" s="190">
        <v>45992</v>
      </c>
      <c r="AG906" s="190">
        <v>46010</v>
      </c>
      <c r="BI906" s="187" t="s">
        <v>273</v>
      </c>
      <c r="BJ906" s="196" t="s">
        <v>819</v>
      </c>
      <c r="BK906" s="195" t="s">
        <v>715</v>
      </c>
      <c r="BL906" s="189">
        <v>1535</v>
      </c>
      <c r="BM906" s="190">
        <v>45853.406122685185</v>
      </c>
      <c r="BN906" s="208">
        <v>145803343</v>
      </c>
      <c r="BO906" s="203">
        <v>3722</v>
      </c>
      <c r="BP906" s="190">
        <v>45853</v>
      </c>
      <c r="BQ906" s="204">
        <v>14954038</v>
      </c>
      <c r="CS906" s="197" t="s">
        <v>2394</v>
      </c>
      <c r="CT906" s="125">
        <v>3802477</v>
      </c>
      <c r="CU906" s="203">
        <v>767</v>
      </c>
      <c r="CV906" s="203" t="s">
        <v>1150</v>
      </c>
      <c r="CY906" s="192">
        <v>7210</v>
      </c>
      <c r="CZ906" s="192" t="s">
        <v>290</v>
      </c>
      <c r="DA906" s="201">
        <f t="shared" si="39"/>
        <v>14954038</v>
      </c>
      <c r="DB906" s="221">
        <f t="shared" si="40"/>
        <v>0</v>
      </c>
      <c r="DC906" s="201">
        <f t="shared" si="41"/>
        <v>0</v>
      </c>
      <c r="DZ906" s="188" t="s">
        <v>3899</v>
      </c>
      <c r="EA906" s="231"/>
      <c r="EB906" s="130">
        <v>86084362</v>
      </c>
      <c r="EC906" s="168">
        <v>46010</v>
      </c>
    </row>
    <row r="907" spans="1:133" x14ac:dyDescent="0.3">
      <c r="A907" s="249"/>
      <c r="B907" s="242" t="s">
        <v>3900</v>
      </c>
      <c r="C907" s="243">
        <v>1110519424</v>
      </c>
      <c r="D907" s="242" t="s">
        <v>683</v>
      </c>
      <c r="E907" s="242" t="s">
        <v>291</v>
      </c>
      <c r="F907" s="242" t="s">
        <v>2382</v>
      </c>
      <c r="G907" s="244">
        <v>45853</v>
      </c>
      <c r="H907" s="245">
        <v>14954038</v>
      </c>
      <c r="I907" s="242" t="s">
        <v>1187</v>
      </c>
      <c r="J907" s="244">
        <v>45853</v>
      </c>
      <c r="K907" s="244">
        <v>46010</v>
      </c>
      <c r="L907" s="242" t="s">
        <v>288</v>
      </c>
      <c r="M907" s="242" t="s">
        <v>288</v>
      </c>
      <c r="N907" s="242" t="s">
        <v>288</v>
      </c>
      <c r="O907" s="209">
        <v>6</v>
      </c>
      <c r="P907" s="245">
        <v>1543643</v>
      </c>
      <c r="Q907" s="200">
        <v>45853</v>
      </c>
      <c r="R907" s="190">
        <v>45869</v>
      </c>
      <c r="S907" s="245">
        <v>2894330</v>
      </c>
      <c r="T907" s="190">
        <v>45870</v>
      </c>
      <c r="U907" s="190">
        <v>45900</v>
      </c>
      <c r="V907" s="245">
        <v>2894330</v>
      </c>
      <c r="W907" s="190">
        <v>45901</v>
      </c>
      <c r="X907" s="190">
        <v>45930</v>
      </c>
      <c r="Y907" s="245">
        <v>2894330</v>
      </c>
      <c r="Z907" s="190">
        <v>45931</v>
      </c>
      <c r="AA907" s="190">
        <v>45961</v>
      </c>
      <c r="AB907" s="245">
        <v>2894330</v>
      </c>
      <c r="AC907" s="190">
        <v>45962</v>
      </c>
      <c r="AD907" s="190">
        <v>45991</v>
      </c>
      <c r="AE907" s="272">
        <v>1833075</v>
      </c>
      <c r="AF907" s="190">
        <v>45992</v>
      </c>
      <c r="AG907" s="190">
        <v>46010</v>
      </c>
      <c r="BI907" s="187" t="s">
        <v>273</v>
      </c>
      <c r="BJ907" s="196" t="s">
        <v>819</v>
      </c>
      <c r="BK907" s="195" t="s">
        <v>715</v>
      </c>
      <c r="BL907" s="189">
        <v>1535</v>
      </c>
      <c r="BM907" s="190">
        <v>45853.406122685185</v>
      </c>
      <c r="BN907" s="208">
        <v>145803343</v>
      </c>
      <c r="BO907" s="203">
        <v>3723</v>
      </c>
      <c r="BP907" s="190">
        <v>45853</v>
      </c>
      <c r="BQ907" s="204">
        <v>14954038</v>
      </c>
      <c r="CS907" s="197" t="s">
        <v>2394</v>
      </c>
      <c r="CT907" s="199">
        <v>1110519424</v>
      </c>
      <c r="CU907" s="203">
        <v>767</v>
      </c>
      <c r="CV907" s="203" t="s">
        <v>1150</v>
      </c>
      <c r="CY907" s="189">
        <v>8299</v>
      </c>
      <c r="CZ907" s="189" t="s">
        <v>290</v>
      </c>
      <c r="DA907" s="201">
        <f t="shared" si="39"/>
        <v>14954038</v>
      </c>
      <c r="DB907" s="221">
        <f t="shared" si="40"/>
        <v>0</v>
      </c>
      <c r="DC907" s="201">
        <f t="shared" si="41"/>
        <v>0</v>
      </c>
      <c r="DZ907" s="188" t="s">
        <v>3901</v>
      </c>
      <c r="EA907" s="231"/>
      <c r="EB907" s="130">
        <v>86084362</v>
      </c>
      <c r="EC907" s="168">
        <v>46010</v>
      </c>
    </row>
    <row r="908" spans="1:133" x14ac:dyDescent="0.3">
      <c r="A908" s="249"/>
      <c r="B908" s="242" t="s">
        <v>3902</v>
      </c>
      <c r="C908" s="248">
        <v>1121962050</v>
      </c>
      <c r="D908" s="247" t="s">
        <v>684</v>
      </c>
      <c r="E908" s="242" t="s">
        <v>292</v>
      </c>
      <c r="F908" s="242" t="s">
        <v>2403</v>
      </c>
      <c r="G908" s="244">
        <v>45853</v>
      </c>
      <c r="H908" s="245">
        <v>13272547</v>
      </c>
      <c r="I908" s="242" t="s">
        <v>1187</v>
      </c>
      <c r="J908" s="244">
        <v>45853</v>
      </c>
      <c r="K908" s="244">
        <v>46010</v>
      </c>
      <c r="L908" s="242" t="s">
        <v>288</v>
      </c>
      <c r="M908" s="242" t="s">
        <v>288</v>
      </c>
      <c r="N908" s="242" t="s">
        <v>288</v>
      </c>
      <c r="O908" s="209">
        <v>6</v>
      </c>
      <c r="P908" s="245">
        <v>1370069</v>
      </c>
      <c r="Q908" s="200">
        <v>45853</v>
      </c>
      <c r="R908" s="190">
        <v>45869</v>
      </c>
      <c r="S908" s="245">
        <v>2568880</v>
      </c>
      <c r="T908" s="190">
        <v>45870</v>
      </c>
      <c r="U908" s="190">
        <v>45900</v>
      </c>
      <c r="V908" s="245">
        <v>2568880</v>
      </c>
      <c r="W908" s="190">
        <v>45901</v>
      </c>
      <c r="X908" s="190">
        <v>45930</v>
      </c>
      <c r="Y908" s="245">
        <v>2568880</v>
      </c>
      <c r="Z908" s="190">
        <v>45931</v>
      </c>
      <c r="AA908" s="190">
        <v>45961</v>
      </c>
      <c r="AB908" s="245">
        <v>2568880</v>
      </c>
      <c r="AC908" s="190">
        <v>45962</v>
      </c>
      <c r="AD908" s="190">
        <v>45991</v>
      </c>
      <c r="AE908" s="272">
        <v>1626958</v>
      </c>
      <c r="AF908" s="190">
        <v>45992</v>
      </c>
      <c r="AG908" s="190">
        <v>46010</v>
      </c>
      <c r="BI908" s="187" t="s">
        <v>273</v>
      </c>
      <c r="BJ908" s="196" t="s">
        <v>819</v>
      </c>
      <c r="BK908" s="195" t="s">
        <v>715</v>
      </c>
      <c r="BL908" s="189">
        <v>1535</v>
      </c>
      <c r="BM908" s="190">
        <v>45853.406122685185</v>
      </c>
      <c r="BN908" s="208">
        <v>145803343</v>
      </c>
      <c r="BO908" s="203">
        <v>3724</v>
      </c>
      <c r="BP908" s="190">
        <v>45853</v>
      </c>
      <c r="BQ908" s="204">
        <v>13272547</v>
      </c>
      <c r="CS908" s="197" t="s">
        <v>2404</v>
      </c>
      <c r="CT908" s="136">
        <v>1121962050.5999999</v>
      </c>
      <c r="CU908" s="203">
        <v>767</v>
      </c>
      <c r="CV908" s="203" t="s">
        <v>1150</v>
      </c>
      <c r="CY908" s="192">
        <v>7490</v>
      </c>
      <c r="CZ908" s="192" t="s">
        <v>290</v>
      </c>
      <c r="DA908" s="201">
        <f t="shared" si="39"/>
        <v>13272547</v>
      </c>
      <c r="DB908" s="221">
        <f t="shared" si="40"/>
        <v>0</v>
      </c>
      <c r="DC908" s="201">
        <f t="shared" si="41"/>
        <v>0</v>
      </c>
      <c r="DZ908" s="188" t="s">
        <v>3903</v>
      </c>
      <c r="EA908" s="231"/>
      <c r="EB908" s="130">
        <v>86084362</v>
      </c>
      <c r="EC908" s="168">
        <v>46010</v>
      </c>
    </row>
    <row r="909" spans="1:133" x14ac:dyDescent="0.3">
      <c r="A909" s="249"/>
      <c r="B909" s="242" t="s">
        <v>3904</v>
      </c>
      <c r="C909" s="243">
        <v>1121856924</v>
      </c>
      <c r="D909" s="242" t="s">
        <v>699</v>
      </c>
      <c r="E909" s="242" t="s">
        <v>291</v>
      </c>
      <c r="F909" s="242" t="s">
        <v>2382</v>
      </c>
      <c r="G909" s="244">
        <v>45853</v>
      </c>
      <c r="H909" s="245">
        <v>26894376</v>
      </c>
      <c r="I909" s="242" t="s">
        <v>1187</v>
      </c>
      <c r="J909" s="244">
        <v>45853</v>
      </c>
      <c r="K909" s="244">
        <v>46010</v>
      </c>
      <c r="L909" s="242" t="s">
        <v>288</v>
      </c>
      <c r="M909" s="242" t="s">
        <v>288</v>
      </c>
      <c r="N909" s="242" t="s">
        <v>288</v>
      </c>
      <c r="O909" s="209">
        <v>6</v>
      </c>
      <c r="P909" s="245">
        <v>2776194</v>
      </c>
      <c r="Q909" s="200">
        <v>45853</v>
      </c>
      <c r="R909" s="190">
        <v>45869</v>
      </c>
      <c r="S909" s="245">
        <v>5205363</v>
      </c>
      <c r="T909" s="190">
        <v>45870</v>
      </c>
      <c r="U909" s="190">
        <v>45900</v>
      </c>
      <c r="V909" s="245">
        <v>5205363</v>
      </c>
      <c r="W909" s="190">
        <v>45901</v>
      </c>
      <c r="X909" s="190">
        <v>45930</v>
      </c>
      <c r="Y909" s="245">
        <v>5205363</v>
      </c>
      <c r="Z909" s="190">
        <v>45931</v>
      </c>
      <c r="AA909" s="190">
        <v>45961</v>
      </c>
      <c r="AB909" s="245">
        <v>5205363</v>
      </c>
      <c r="AC909" s="190">
        <v>45962</v>
      </c>
      <c r="AD909" s="190">
        <v>45991</v>
      </c>
      <c r="AE909" s="272">
        <v>3296730</v>
      </c>
      <c r="AF909" s="190">
        <v>45992</v>
      </c>
      <c r="AG909" s="190">
        <v>46010</v>
      </c>
      <c r="BI909" s="187" t="s">
        <v>273</v>
      </c>
      <c r="BJ909" s="196" t="s">
        <v>819</v>
      </c>
      <c r="BK909" s="195" t="s">
        <v>715</v>
      </c>
      <c r="BL909" s="189">
        <v>1535</v>
      </c>
      <c r="BM909" s="190">
        <v>45853.406122685185</v>
      </c>
      <c r="BN909" s="208">
        <v>145803343</v>
      </c>
      <c r="BO909" s="203">
        <v>3725</v>
      </c>
      <c r="BP909" s="190">
        <v>45853</v>
      </c>
      <c r="BQ909" s="204">
        <v>26894376</v>
      </c>
      <c r="CS909" s="197" t="s">
        <v>3905</v>
      </c>
      <c r="CT909" s="198">
        <v>1121856924.4000001</v>
      </c>
      <c r="CU909" s="203">
        <v>767</v>
      </c>
      <c r="CV909" s="203" t="s">
        <v>1150</v>
      </c>
      <c r="CY909" s="192">
        <v>7020</v>
      </c>
      <c r="CZ909" s="192" t="s">
        <v>289</v>
      </c>
      <c r="DA909" s="201">
        <f t="shared" si="39"/>
        <v>26894376</v>
      </c>
      <c r="DB909" s="221">
        <f t="shared" si="40"/>
        <v>0</v>
      </c>
      <c r="DC909" s="201">
        <f t="shared" si="41"/>
        <v>0</v>
      </c>
      <c r="DZ909" s="188" t="s">
        <v>3906</v>
      </c>
      <c r="EA909" s="231"/>
      <c r="EB909" s="130">
        <v>86084362</v>
      </c>
      <c r="EC909" s="168">
        <v>46010</v>
      </c>
    </row>
    <row r="910" spans="1:133" x14ac:dyDescent="0.3">
      <c r="A910" s="249"/>
      <c r="B910" s="242" t="s">
        <v>3907</v>
      </c>
      <c r="C910" s="243">
        <v>1121819817</v>
      </c>
      <c r="D910" s="242" t="s">
        <v>700</v>
      </c>
      <c r="E910" s="242" t="s">
        <v>291</v>
      </c>
      <c r="F910" s="242" t="s">
        <v>2382</v>
      </c>
      <c r="G910" s="244">
        <v>45853</v>
      </c>
      <c r="H910" s="245">
        <v>20258102</v>
      </c>
      <c r="I910" s="242" t="s">
        <v>1187</v>
      </c>
      <c r="J910" s="244">
        <v>45853</v>
      </c>
      <c r="K910" s="244">
        <v>46010</v>
      </c>
      <c r="L910" s="242" t="s">
        <v>288</v>
      </c>
      <c r="M910" s="242" t="s">
        <v>288</v>
      </c>
      <c r="N910" s="242" t="s">
        <v>288</v>
      </c>
      <c r="O910" s="209">
        <v>6</v>
      </c>
      <c r="P910" s="245">
        <v>2091159</v>
      </c>
      <c r="Q910" s="200">
        <v>45853</v>
      </c>
      <c r="R910" s="190">
        <v>45869</v>
      </c>
      <c r="S910" s="245">
        <v>3920923</v>
      </c>
      <c r="T910" s="190">
        <v>45870</v>
      </c>
      <c r="U910" s="190">
        <v>45900</v>
      </c>
      <c r="V910" s="245">
        <v>3920923</v>
      </c>
      <c r="W910" s="190">
        <v>45901</v>
      </c>
      <c r="X910" s="190">
        <v>45930</v>
      </c>
      <c r="Y910" s="245">
        <v>3920923</v>
      </c>
      <c r="Z910" s="190">
        <v>45931</v>
      </c>
      <c r="AA910" s="190">
        <v>45961</v>
      </c>
      <c r="AB910" s="245">
        <v>3920923</v>
      </c>
      <c r="AC910" s="190">
        <v>45962</v>
      </c>
      <c r="AD910" s="190">
        <v>45991</v>
      </c>
      <c r="AE910" s="272">
        <v>2483251</v>
      </c>
      <c r="AF910" s="190">
        <v>45992</v>
      </c>
      <c r="AG910" s="190">
        <v>46010</v>
      </c>
      <c r="BI910" s="187" t="s">
        <v>273</v>
      </c>
      <c r="BJ910" s="196" t="s">
        <v>819</v>
      </c>
      <c r="BK910" s="195" t="s">
        <v>715</v>
      </c>
      <c r="BL910" s="189">
        <v>1535</v>
      </c>
      <c r="BM910" s="190">
        <v>45853.406122685185</v>
      </c>
      <c r="BN910" s="208">
        <v>145803343</v>
      </c>
      <c r="BO910" s="203">
        <v>3726</v>
      </c>
      <c r="BP910" s="190">
        <v>45853</v>
      </c>
      <c r="BQ910" s="204">
        <v>20258102</v>
      </c>
      <c r="CS910" s="197" t="s">
        <v>3908</v>
      </c>
      <c r="CT910" s="199">
        <v>1121819817.7</v>
      </c>
      <c r="CU910" s="203">
        <v>767</v>
      </c>
      <c r="CV910" s="203" t="s">
        <v>1150</v>
      </c>
      <c r="CY910" s="192">
        <v>6920</v>
      </c>
      <c r="CZ910" s="192" t="s">
        <v>289</v>
      </c>
      <c r="DA910" s="201">
        <f t="shared" si="39"/>
        <v>20258102</v>
      </c>
      <c r="DB910" s="221">
        <f t="shared" si="40"/>
        <v>0</v>
      </c>
      <c r="DC910" s="201">
        <f t="shared" si="41"/>
        <v>0</v>
      </c>
      <c r="DZ910" s="188" t="s">
        <v>3909</v>
      </c>
      <c r="EA910" s="231"/>
      <c r="EB910" s="130">
        <v>86084362</v>
      </c>
      <c r="EC910" s="168">
        <v>46010</v>
      </c>
    </row>
    <row r="911" spans="1:133" x14ac:dyDescent="0.3">
      <c r="A911" s="249"/>
      <c r="B911" s="242" t="s">
        <v>3910</v>
      </c>
      <c r="C911" s="243">
        <v>1067919351</v>
      </c>
      <c r="D911" s="242" t="s">
        <v>1149</v>
      </c>
      <c r="E911" s="242" t="s">
        <v>291</v>
      </c>
      <c r="F911" s="242" t="s">
        <v>2382</v>
      </c>
      <c r="G911" s="244">
        <v>45853</v>
      </c>
      <c r="H911" s="245">
        <v>20258102</v>
      </c>
      <c r="I911" s="242" t="s">
        <v>1187</v>
      </c>
      <c r="J911" s="244">
        <v>45853</v>
      </c>
      <c r="K911" s="244">
        <v>46010</v>
      </c>
      <c r="L911" s="242" t="s">
        <v>288</v>
      </c>
      <c r="M911" s="242" t="s">
        <v>288</v>
      </c>
      <c r="N911" s="242" t="s">
        <v>288</v>
      </c>
      <c r="O911" s="209">
        <v>6</v>
      </c>
      <c r="P911" s="245">
        <v>2091159</v>
      </c>
      <c r="Q911" s="200">
        <v>45853</v>
      </c>
      <c r="R911" s="190">
        <v>45869</v>
      </c>
      <c r="S911" s="245">
        <v>3920923</v>
      </c>
      <c r="T911" s="190">
        <v>45870</v>
      </c>
      <c r="U911" s="190">
        <v>45900</v>
      </c>
      <c r="V911" s="245">
        <v>3920923</v>
      </c>
      <c r="W911" s="190">
        <v>45901</v>
      </c>
      <c r="X911" s="190">
        <v>45930</v>
      </c>
      <c r="Y911" s="245">
        <v>3920923</v>
      </c>
      <c r="Z911" s="190">
        <v>45931</v>
      </c>
      <c r="AA911" s="190">
        <v>45961</v>
      </c>
      <c r="AB911" s="245">
        <v>3920923</v>
      </c>
      <c r="AC911" s="190">
        <v>45962</v>
      </c>
      <c r="AD911" s="190">
        <v>45991</v>
      </c>
      <c r="AE911" s="272">
        <v>2483251</v>
      </c>
      <c r="AF911" s="190">
        <v>45992</v>
      </c>
      <c r="AG911" s="190">
        <v>46010</v>
      </c>
      <c r="BI911" s="187" t="s">
        <v>273</v>
      </c>
      <c r="BJ911" s="196" t="s">
        <v>819</v>
      </c>
      <c r="BK911" s="195" t="s">
        <v>715</v>
      </c>
      <c r="BL911" s="189">
        <v>1535</v>
      </c>
      <c r="BM911" s="190">
        <v>45853.406122685185</v>
      </c>
      <c r="BN911" s="208">
        <v>145803343</v>
      </c>
      <c r="BO911" s="203">
        <v>3727</v>
      </c>
      <c r="BP911" s="190">
        <v>45853</v>
      </c>
      <c r="BQ911" s="204">
        <v>20258102</v>
      </c>
      <c r="CS911" s="197" t="s">
        <v>2383</v>
      </c>
      <c r="CT911" s="125">
        <v>1067919351</v>
      </c>
      <c r="CU911" s="203">
        <v>767</v>
      </c>
      <c r="CV911" s="203" t="s">
        <v>1150</v>
      </c>
      <c r="CY911" s="192">
        <v>7210</v>
      </c>
      <c r="CZ911" s="192" t="s">
        <v>290</v>
      </c>
      <c r="DA911" s="201">
        <f t="shared" si="39"/>
        <v>20258102</v>
      </c>
      <c r="DB911" s="221">
        <f t="shared" si="40"/>
        <v>0</v>
      </c>
      <c r="DC911" s="201">
        <f t="shared" si="41"/>
        <v>0</v>
      </c>
      <c r="DZ911" s="188" t="s">
        <v>3911</v>
      </c>
      <c r="EA911" s="231"/>
      <c r="EB911" s="130">
        <v>86084362</v>
      </c>
      <c r="EC911" s="168">
        <v>46010</v>
      </c>
    </row>
    <row r="912" spans="1:133" x14ac:dyDescent="0.3">
      <c r="A912" s="242"/>
      <c r="B912" s="242" t="s">
        <v>3912</v>
      </c>
      <c r="C912" s="243">
        <v>1007273641</v>
      </c>
      <c r="D912" s="242" t="s">
        <v>580</v>
      </c>
      <c r="E912" s="242" t="s">
        <v>292</v>
      </c>
      <c r="F912" s="242" t="s">
        <v>3913</v>
      </c>
      <c r="G912" s="244">
        <v>45853</v>
      </c>
      <c r="H912" s="245">
        <v>11875444</v>
      </c>
      <c r="I912" s="242" t="s">
        <v>1187</v>
      </c>
      <c r="J912" s="244">
        <v>45853</v>
      </c>
      <c r="K912" s="244">
        <v>46010</v>
      </c>
      <c r="L912" s="242" t="s">
        <v>288</v>
      </c>
      <c r="M912" s="242" t="s">
        <v>288</v>
      </c>
      <c r="N912" s="242" t="s">
        <v>288</v>
      </c>
      <c r="O912" s="209">
        <v>6</v>
      </c>
      <c r="P912" s="245">
        <v>1225852</v>
      </c>
      <c r="Q912" s="200">
        <v>45853</v>
      </c>
      <c r="R912" s="190">
        <v>45869</v>
      </c>
      <c r="S912" s="245">
        <v>2298473</v>
      </c>
      <c r="T912" s="190">
        <v>45870</v>
      </c>
      <c r="U912" s="190">
        <v>45900</v>
      </c>
      <c r="V912" s="245">
        <v>2298473</v>
      </c>
      <c r="W912" s="190">
        <v>45901</v>
      </c>
      <c r="X912" s="190">
        <v>45930</v>
      </c>
      <c r="Y912" s="245">
        <v>2298473</v>
      </c>
      <c r="Z912" s="190">
        <v>45931</v>
      </c>
      <c r="AA912" s="190">
        <v>45961</v>
      </c>
      <c r="AB912" s="245">
        <v>2298473</v>
      </c>
      <c r="AC912" s="190">
        <v>45962</v>
      </c>
      <c r="AD912" s="190">
        <v>45991</v>
      </c>
      <c r="AE912" s="272">
        <v>1455700</v>
      </c>
      <c r="AF912" s="190">
        <v>45992</v>
      </c>
      <c r="AG912" s="190">
        <v>46010</v>
      </c>
      <c r="BI912" s="185" t="s">
        <v>282</v>
      </c>
      <c r="BJ912" s="187" t="s">
        <v>1242</v>
      </c>
      <c r="BK912" s="185" t="s">
        <v>1182</v>
      </c>
      <c r="BL912" s="189">
        <v>1551</v>
      </c>
      <c r="BM912" s="190">
        <v>45853.680706018517</v>
      </c>
      <c r="BN912" s="208">
        <v>81032430</v>
      </c>
      <c r="BO912" s="203">
        <v>3803</v>
      </c>
      <c r="BP912" s="190">
        <v>45853</v>
      </c>
      <c r="BQ912" s="204">
        <v>11875444</v>
      </c>
      <c r="CS912" s="197" t="s">
        <v>1243</v>
      </c>
      <c r="CT912" s="132">
        <v>1007273641</v>
      </c>
      <c r="CU912" s="203">
        <v>744</v>
      </c>
      <c r="CV912" s="203" t="s">
        <v>776</v>
      </c>
      <c r="CY912" s="192">
        <v>8560</v>
      </c>
      <c r="CZ912" s="192" t="s">
        <v>289</v>
      </c>
      <c r="DA912" s="201">
        <f t="shared" si="39"/>
        <v>11875444</v>
      </c>
      <c r="DB912" s="221">
        <f t="shared" si="40"/>
        <v>0</v>
      </c>
      <c r="DC912" s="201">
        <f t="shared" si="41"/>
        <v>0</v>
      </c>
      <c r="DZ912" s="188" t="s">
        <v>3914</v>
      </c>
      <c r="EA912" s="231"/>
      <c r="EB912" s="130">
        <v>12191587</v>
      </c>
      <c r="EC912" s="168">
        <v>46010</v>
      </c>
    </row>
    <row r="913" spans="1:133" x14ac:dyDescent="0.3">
      <c r="A913" s="242"/>
      <c r="B913" s="242" t="s">
        <v>3915</v>
      </c>
      <c r="C913" s="243">
        <v>30082847</v>
      </c>
      <c r="D913" s="242" t="s">
        <v>581</v>
      </c>
      <c r="E913" s="242" t="s">
        <v>292</v>
      </c>
      <c r="F913" s="242" t="s">
        <v>3913</v>
      </c>
      <c r="G913" s="244">
        <v>45853</v>
      </c>
      <c r="H913" s="245">
        <v>11875444</v>
      </c>
      <c r="I913" s="242" t="s">
        <v>1187</v>
      </c>
      <c r="J913" s="244">
        <v>45853</v>
      </c>
      <c r="K913" s="244">
        <v>46010</v>
      </c>
      <c r="L913" s="242" t="s">
        <v>288</v>
      </c>
      <c r="M913" s="242" t="s">
        <v>288</v>
      </c>
      <c r="N913" s="242" t="s">
        <v>288</v>
      </c>
      <c r="O913" s="209">
        <v>6</v>
      </c>
      <c r="P913" s="245">
        <v>1225852</v>
      </c>
      <c r="Q913" s="200">
        <v>45853</v>
      </c>
      <c r="R913" s="190">
        <v>45869</v>
      </c>
      <c r="S913" s="245">
        <v>2298473</v>
      </c>
      <c r="T913" s="190">
        <v>45870</v>
      </c>
      <c r="U913" s="190">
        <v>45900</v>
      </c>
      <c r="V913" s="245">
        <v>2298473</v>
      </c>
      <c r="W913" s="190">
        <v>45901</v>
      </c>
      <c r="X913" s="190">
        <v>45930</v>
      </c>
      <c r="Y913" s="245">
        <v>2298473</v>
      </c>
      <c r="Z913" s="190">
        <v>45931</v>
      </c>
      <c r="AA913" s="190">
        <v>45961</v>
      </c>
      <c r="AB913" s="245">
        <v>2298473</v>
      </c>
      <c r="AC913" s="190">
        <v>45962</v>
      </c>
      <c r="AD913" s="190">
        <v>45991</v>
      </c>
      <c r="AE913" s="272">
        <v>1455700</v>
      </c>
      <c r="AF913" s="190">
        <v>45992</v>
      </c>
      <c r="AG913" s="190">
        <v>46010</v>
      </c>
      <c r="BI913" s="185" t="s">
        <v>282</v>
      </c>
      <c r="BJ913" s="187" t="s">
        <v>1242</v>
      </c>
      <c r="BK913" s="185" t="s">
        <v>1182</v>
      </c>
      <c r="BL913" s="189">
        <v>1551</v>
      </c>
      <c r="BM913" s="190">
        <v>45853.680706018517</v>
      </c>
      <c r="BN913" s="208">
        <v>81032430</v>
      </c>
      <c r="BO913" s="203">
        <v>3804</v>
      </c>
      <c r="BP913" s="190">
        <v>45853</v>
      </c>
      <c r="BQ913" s="204">
        <v>11875444</v>
      </c>
      <c r="CS913" s="197" t="s">
        <v>727</v>
      </c>
      <c r="CT913" s="198">
        <v>30082847</v>
      </c>
      <c r="CU913" s="203">
        <v>744</v>
      </c>
      <c r="CV913" s="203" t="s">
        <v>776</v>
      </c>
      <c r="CY913" s="192">
        <v>8890</v>
      </c>
      <c r="CZ913" s="192" t="s">
        <v>290</v>
      </c>
      <c r="DA913" s="201">
        <f t="shared" si="39"/>
        <v>11875444</v>
      </c>
      <c r="DB913" s="221">
        <f t="shared" si="40"/>
        <v>0</v>
      </c>
      <c r="DC913" s="201">
        <f t="shared" si="41"/>
        <v>0</v>
      </c>
      <c r="DZ913" s="188" t="s">
        <v>3916</v>
      </c>
      <c r="EA913" s="231"/>
      <c r="EB913" s="130">
        <v>12191587</v>
      </c>
      <c r="EC913" s="168">
        <v>46010</v>
      </c>
    </row>
    <row r="914" spans="1:133" x14ac:dyDescent="0.3">
      <c r="A914" s="247"/>
      <c r="B914" s="242" t="s">
        <v>3917</v>
      </c>
      <c r="C914" s="243">
        <v>1121932068</v>
      </c>
      <c r="D914" s="242" t="s">
        <v>582</v>
      </c>
      <c r="E914" s="242" t="s">
        <v>291</v>
      </c>
      <c r="F914" s="242" t="s">
        <v>3918</v>
      </c>
      <c r="G914" s="244">
        <v>45853</v>
      </c>
      <c r="H914" s="245">
        <v>16765327</v>
      </c>
      <c r="I914" s="242" t="s">
        <v>1187</v>
      </c>
      <c r="J914" s="244">
        <v>45853</v>
      </c>
      <c r="K914" s="244">
        <v>46010</v>
      </c>
      <c r="L914" s="242" t="s">
        <v>288</v>
      </c>
      <c r="M914" s="242" t="s">
        <v>288</v>
      </c>
      <c r="N914" s="242" t="s">
        <v>288</v>
      </c>
      <c r="O914" s="209">
        <v>6</v>
      </c>
      <c r="P914" s="245">
        <v>1730614</v>
      </c>
      <c r="Q914" s="200">
        <v>45853</v>
      </c>
      <c r="R914" s="190">
        <v>45869</v>
      </c>
      <c r="S914" s="245">
        <v>3244902</v>
      </c>
      <c r="T914" s="190">
        <v>45870</v>
      </c>
      <c r="U914" s="190">
        <v>45900</v>
      </c>
      <c r="V914" s="245">
        <v>3244902</v>
      </c>
      <c r="W914" s="190">
        <v>45901</v>
      </c>
      <c r="X914" s="190">
        <v>45930</v>
      </c>
      <c r="Y914" s="245">
        <v>3244902</v>
      </c>
      <c r="Z914" s="190">
        <v>45931</v>
      </c>
      <c r="AA914" s="190">
        <v>45961</v>
      </c>
      <c r="AB914" s="245">
        <v>3244902</v>
      </c>
      <c r="AC914" s="190">
        <v>45962</v>
      </c>
      <c r="AD914" s="190">
        <v>45991</v>
      </c>
      <c r="AE914" s="272">
        <v>2055105</v>
      </c>
      <c r="AF914" s="190">
        <v>45992</v>
      </c>
      <c r="AG914" s="190">
        <v>46010</v>
      </c>
      <c r="BI914" s="185" t="s">
        <v>282</v>
      </c>
      <c r="BJ914" s="187" t="s">
        <v>1181</v>
      </c>
      <c r="BK914" s="185" t="s">
        <v>1182</v>
      </c>
      <c r="BL914" s="189">
        <v>1551</v>
      </c>
      <c r="BM914" s="190">
        <v>45853.680706018517</v>
      </c>
      <c r="BN914" s="208">
        <v>81032430</v>
      </c>
      <c r="BO914" s="203">
        <v>3927</v>
      </c>
      <c r="BP914" s="190">
        <v>45853</v>
      </c>
      <c r="BQ914" s="204">
        <v>16765327</v>
      </c>
      <c r="CS914" s="197" t="s">
        <v>1244</v>
      </c>
      <c r="CT914" s="199">
        <v>1121932068</v>
      </c>
      <c r="CU914" s="203">
        <v>744</v>
      </c>
      <c r="CV914" s="203" t="s">
        <v>776</v>
      </c>
      <c r="CY914" s="192">
        <v>8299</v>
      </c>
      <c r="CZ914" s="192" t="s">
        <v>290</v>
      </c>
      <c r="DA914" s="201">
        <f t="shared" si="39"/>
        <v>16765327</v>
      </c>
      <c r="DB914" s="221">
        <f t="shared" si="40"/>
        <v>0</v>
      </c>
      <c r="DC914" s="201">
        <f t="shared" si="41"/>
        <v>0</v>
      </c>
      <c r="DZ914" s="188" t="s">
        <v>3919</v>
      </c>
      <c r="EA914" s="231"/>
      <c r="EB914" s="130">
        <v>12191587</v>
      </c>
      <c r="EC914" s="168">
        <v>46010</v>
      </c>
    </row>
    <row r="915" spans="1:133" x14ac:dyDescent="0.3">
      <c r="A915" s="247"/>
      <c r="B915" s="242" t="s">
        <v>3920</v>
      </c>
      <c r="C915" s="243">
        <v>40399991</v>
      </c>
      <c r="D915" s="242" t="s">
        <v>583</v>
      </c>
      <c r="E915" s="242" t="s">
        <v>291</v>
      </c>
      <c r="F915" s="242" t="s">
        <v>3918</v>
      </c>
      <c r="G915" s="244">
        <v>45853</v>
      </c>
      <c r="H915" s="245">
        <v>16765327</v>
      </c>
      <c r="I915" s="242" t="s">
        <v>1187</v>
      </c>
      <c r="J915" s="244">
        <v>45853</v>
      </c>
      <c r="K915" s="244">
        <v>46010</v>
      </c>
      <c r="L915" s="242" t="s">
        <v>288</v>
      </c>
      <c r="M915" s="242" t="s">
        <v>288</v>
      </c>
      <c r="N915" s="242" t="s">
        <v>288</v>
      </c>
      <c r="O915" s="209">
        <v>6</v>
      </c>
      <c r="P915" s="245">
        <v>1730614</v>
      </c>
      <c r="Q915" s="200">
        <v>45853</v>
      </c>
      <c r="R915" s="190">
        <v>45869</v>
      </c>
      <c r="S915" s="245">
        <v>3244902</v>
      </c>
      <c r="T915" s="190">
        <v>45870</v>
      </c>
      <c r="U915" s="190">
        <v>45900</v>
      </c>
      <c r="V915" s="245">
        <v>3244902</v>
      </c>
      <c r="W915" s="190">
        <v>45901</v>
      </c>
      <c r="X915" s="190">
        <v>45930</v>
      </c>
      <c r="Y915" s="245">
        <v>3244902</v>
      </c>
      <c r="Z915" s="190">
        <v>45931</v>
      </c>
      <c r="AA915" s="190">
        <v>45961</v>
      </c>
      <c r="AB915" s="245">
        <v>3244902</v>
      </c>
      <c r="AC915" s="190">
        <v>45962</v>
      </c>
      <c r="AD915" s="190">
        <v>45991</v>
      </c>
      <c r="AE915" s="272">
        <v>2055105</v>
      </c>
      <c r="AF915" s="190">
        <v>45992</v>
      </c>
      <c r="AG915" s="190">
        <v>46010</v>
      </c>
      <c r="BI915" s="185" t="s">
        <v>282</v>
      </c>
      <c r="BJ915" s="187" t="s">
        <v>1181</v>
      </c>
      <c r="BK915" s="185" t="s">
        <v>1182</v>
      </c>
      <c r="BL915" s="189">
        <v>1551</v>
      </c>
      <c r="BM915" s="190">
        <v>45853.680706018517</v>
      </c>
      <c r="BN915" s="208">
        <v>81032430</v>
      </c>
      <c r="BO915" s="203">
        <v>3928</v>
      </c>
      <c r="BP915" s="190">
        <v>45853</v>
      </c>
      <c r="BQ915" s="204">
        <v>16765327</v>
      </c>
      <c r="CS915" s="197" t="s">
        <v>1245</v>
      </c>
      <c r="CT915" s="198">
        <v>40399991</v>
      </c>
      <c r="CU915" s="203">
        <v>744</v>
      </c>
      <c r="CV915" s="203" t="s">
        <v>776</v>
      </c>
      <c r="CY915" s="192">
        <v>8560</v>
      </c>
      <c r="CZ915" s="192" t="s">
        <v>289</v>
      </c>
      <c r="DA915" s="201">
        <f t="shared" si="39"/>
        <v>16765327</v>
      </c>
      <c r="DB915" s="221">
        <f t="shared" si="40"/>
        <v>0</v>
      </c>
      <c r="DC915" s="201">
        <f t="shared" si="41"/>
        <v>0</v>
      </c>
      <c r="DZ915" s="188" t="s">
        <v>3921</v>
      </c>
      <c r="EA915" s="231"/>
      <c r="EB915" s="130">
        <v>12191587</v>
      </c>
      <c r="EC915" s="168">
        <v>46010</v>
      </c>
    </row>
    <row r="916" spans="1:133" x14ac:dyDescent="0.3">
      <c r="A916" s="242"/>
      <c r="B916" s="242" t="s">
        <v>3922</v>
      </c>
      <c r="C916" s="243">
        <v>1121957762</v>
      </c>
      <c r="D916" s="242" t="s">
        <v>892</v>
      </c>
      <c r="E916" s="242" t="s">
        <v>292</v>
      </c>
      <c r="F916" s="242" t="s">
        <v>3913</v>
      </c>
      <c r="G916" s="244">
        <v>45853</v>
      </c>
      <c r="H916" s="245">
        <v>11875444</v>
      </c>
      <c r="I916" s="242" t="s">
        <v>1187</v>
      </c>
      <c r="J916" s="244">
        <v>45853</v>
      </c>
      <c r="K916" s="244">
        <v>46010</v>
      </c>
      <c r="L916" s="242" t="s">
        <v>288</v>
      </c>
      <c r="M916" s="242" t="s">
        <v>288</v>
      </c>
      <c r="N916" s="242" t="s">
        <v>288</v>
      </c>
      <c r="O916" s="209">
        <v>6</v>
      </c>
      <c r="P916" s="245">
        <v>1225852</v>
      </c>
      <c r="Q916" s="200">
        <v>45853</v>
      </c>
      <c r="R916" s="190">
        <v>45869</v>
      </c>
      <c r="S916" s="245">
        <v>2298473</v>
      </c>
      <c r="T916" s="190">
        <v>45870</v>
      </c>
      <c r="U916" s="190">
        <v>45900</v>
      </c>
      <c r="V916" s="245">
        <v>2298473</v>
      </c>
      <c r="W916" s="190">
        <v>45901</v>
      </c>
      <c r="X916" s="190">
        <v>45930</v>
      </c>
      <c r="Y916" s="245">
        <v>2298473</v>
      </c>
      <c r="Z916" s="190">
        <v>45931</v>
      </c>
      <c r="AA916" s="190">
        <v>45961</v>
      </c>
      <c r="AB916" s="245">
        <v>2298473</v>
      </c>
      <c r="AC916" s="190">
        <v>45962</v>
      </c>
      <c r="AD916" s="190">
        <v>45991</v>
      </c>
      <c r="AE916" s="272">
        <v>1455700</v>
      </c>
      <c r="AF916" s="190">
        <v>45992</v>
      </c>
      <c r="AG916" s="190">
        <v>46010</v>
      </c>
      <c r="BI916" s="185" t="s">
        <v>282</v>
      </c>
      <c r="BJ916" s="187" t="s">
        <v>1242</v>
      </c>
      <c r="BK916" s="185" t="s">
        <v>1182</v>
      </c>
      <c r="BL916" s="189">
        <v>1551</v>
      </c>
      <c r="BM916" s="190">
        <v>45853.680706018517</v>
      </c>
      <c r="BN916" s="208">
        <v>81032430</v>
      </c>
      <c r="BO916" s="203">
        <v>3920</v>
      </c>
      <c r="BP916" s="190">
        <v>45853</v>
      </c>
      <c r="BQ916" s="204">
        <v>11875444</v>
      </c>
      <c r="CS916" s="197" t="s">
        <v>2605</v>
      </c>
      <c r="CT916" s="199">
        <v>1121957762</v>
      </c>
      <c r="CU916" s="203">
        <v>744</v>
      </c>
      <c r="CV916" s="203" t="s">
        <v>776</v>
      </c>
      <c r="CY916" s="192">
        <v>8299</v>
      </c>
      <c r="CZ916" s="192" t="s">
        <v>290</v>
      </c>
      <c r="DA916" s="201">
        <f t="shared" si="39"/>
        <v>11875444</v>
      </c>
      <c r="DB916" s="221">
        <f t="shared" si="40"/>
        <v>0</v>
      </c>
      <c r="DC916" s="201">
        <f t="shared" si="41"/>
        <v>0</v>
      </c>
      <c r="DZ916" s="188" t="s">
        <v>3923</v>
      </c>
      <c r="EA916" s="231"/>
      <c r="EB916" s="130">
        <v>12191587</v>
      </c>
      <c r="EC916" s="168">
        <v>46010</v>
      </c>
    </row>
    <row r="917" spans="1:133" x14ac:dyDescent="0.3">
      <c r="A917" s="242"/>
      <c r="B917" s="242" t="s">
        <v>3924</v>
      </c>
      <c r="C917" s="243">
        <v>1006777660</v>
      </c>
      <c r="D917" s="242" t="s">
        <v>2761</v>
      </c>
      <c r="E917" s="242" t="s">
        <v>292</v>
      </c>
      <c r="F917" s="242" t="s">
        <v>3913</v>
      </c>
      <c r="G917" s="244">
        <v>45853</v>
      </c>
      <c r="H917" s="245">
        <v>11875444</v>
      </c>
      <c r="I917" s="242" t="s">
        <v>1187</v>
      </c>
      <c r="J917" s="244">
        <v>45853</v>
      </c>
      <c r="K917" s="244">
        <v>46010</v>
      </c>
      <c r="L917" s="242" t="s">
        <v>288</v>
      </c>
      <c r="M917" s="242" t="s">
        <v>288</v>
      </c>
      <c r="N917" s="242" t="s">
        <v>288</v>
      </c>
      <c r="O917" s="209">
        <v>6</v>
      </c>
      <c r="P917" s="245">
        <v>1225852</v>
      </c>
      <c r="Q917" s="200">
        <v>45853</v>
      </c>
      <c r="R917" s="190">
        <v>45869</v>
      </c>
      <c r="S917" s="245">
        <v>2298473</v>
      </c>
      <c r="T917" s="190">
        <v>45870</v>
      </c>
      <c r="U917" s="190">
        <v>45900</v>
      </c>
      <c r="V917" s="245">
        <v>2298473</v>
      </c>
      <c r="W917" s="190">
        <v>45901</v>
      </c>
      <c r="X917" s="190">
        <v>45930</v>
      </c>
      <c r="Y917" s="245">
        <v>2298473</v>
      </c>
      <c r="Z917" s="190">
        <v>45931</v>
      </c>
      <c r="AA917" s="190">
        <v>45961</v>
      </c>
      <c r="AB917" s="245">
        <v>2298473</v>
      </c>
      <c r="AC917" s="190">
        <v>45962</v>
      </c>
      <c r="AD917" s="190">
        <v>45991</v>
      </c>
      <c r="AE917" s="272">
        <v>1455700</v>
      </c>
      <c r="AF917" s="190">
        <v>45992</v>
      </c>
      <c r="AG917" s="190">
        <v>46010</v>
      </c>
      <c r="BI917" s="185" t="s">
        <v>282</v>
      </c>
      <c r="BJ917" s="187" t="s">
        <v>1242</v>
      </c>
      <c r="BK917" s="185" t="s">
        <v>1182</v>
      </c>
      <c r="BL917" s="189">
        <v>1551</v>
      </c>
      <c r="BM917" s="190">
        <v>45853.680706018517</v>
      </c>
      <c r="BN917" s="208">
        <v>81032430</v>
      </c>
      <c r="BO917" s="203">
        <v>3929</v>
      </c>
      <c r="BP917" s="190">
        <v>45853</v>
      </c>
      <c r="BQ917" s="204">
        <v>11875444</v>
      </c>
      <c r="CS917" s="197" t="s">
        <v>2762</v>
      </c>
      <c r="CT917" s="199">
        <v>1006777660</v>
      </c>
      <c r="CU917" s="203">
        <v>744</v>
      </c>
      <c r="CV917" s="203" t="s">
        <v>776</v>
      </c>
      <c r="CY917" s="192">
        <v>7490</v>
      </c>
      <c r="CZ917" s="192" t="s">
        <v>290</v>
      </c>
      <c r="DA917" s="201">
        <f t="shared" si="39"/>
        <v>11875444</v>
      </c>
      <c r="DB917" s="221">
        <f t="shared" si="40"/>
        <v>0</v>
      </c>
      <c r="DC917" s="201">
        <f t="shared" si="41"/>
        <v>0</v>
      </c>
      <c r="DZ917" s="188" t="s">
        <v>3925</v>
      </c>
      <c r="EA917" s="231"/>
      <c r="EB917" s="130">
        <v>12191587</v>
      </c>
      <c r="EC917" s="168">
        <v>46010</v>
      </c>
    </row>
    <row r="918" spans="1:133" x14ac:dyDescent="0.3">
      <c r="A918" s="247"/>
      <c r="B918" s="242" t="s">
        <v>3926</v>
      </c>
      <c r="C918" s="248">
        <v>1121959728</v>
      </c>
      <c r="D918" s="247" t="s">
        <v>998</v>
      </c>
      <c r="E918" s="242" t="s">
        <v>292</v>
      </c>
      <c r="F918" s="242" t="s">
        <v>3927</v>
      </c>
      <c r="G918" s="244">
        <v>45853</v>
      </c>
      <c r="H918" s="245">
        <v>11875444</v>
      </c>
      <c r="I918" s="242" t="s">
        <v>1187</v>
      </c>
      <c r="J918" s="244">
        <v>45853</v>
      </c>
      <c r="K918" s="244">
        <v>46010</v>
      </c>
      <c r="L918" s="242" t="s">
        <v>288</v>
      </c>
      <c r="M918" s="242" t="s">
        <v>288</v>
      </c>
      <c r="N918" s="242" t="s">
        <v>288</v>
      </c>
      <c r="O918" s="209">
        <v>6</v>
      </c>
      <c r="P918" s="245">
        <v>1225852</v>
      </c>
      <c r="Q918" s="200">
        <v>45853</v>
      </c>
      <c r="R918" s="190">
        <v>45869</v>
      </c>
      <c r="S918" s="245">
        <v>2298473</v>
      </c>
      <c r="T918" s="190">
        <v>45870</v>
      </c>
      <c r="U918" s="190">
        <v>45900</v>
      </c>
      <c r="V918" s="245">
        <v>2298473</v>
      </c>
      <c r="W918" s="190">
        <v>45901</v>
      </c>
      <c r="X918" s="190">
        <v>45930</v>
      </c>
      <c r="Y918" s="245">
        <v>2298473</v>
      </c>
      <c r="Z918" s="190">
        <v>45931</v>
      </c>
      <c r="AA918" s="190">
        <v>45961</v>
      </c>
      <c r="AB918" s="245">
        <v>2298473</v>
      </c>
      <c r="AC918" s="190">
        <v>45962</v>
      </c>
      <c r="AD918" s="190">
        <v>45991</v>
      </c>
      <c r="AE918" s="272">
        <v>1455700</v>
      </c>
      <c r="AF918" s="190">
        <v>45992</v>
      </c>
      <c r="AG918" s="190">
        <v>46010</v>
      </c>
      <c r="BI918" s="187" t="s">
        <v>704</v>
      </c>
      <c r="BJ918" s="193" t="s">
        <v>705</v>
      </c>
      <c r="BK918" s="187" t="s">
        <v>706</v>
      </c>
      <c r="BL918" s="189">
        <v>1536</v>
      </c>
      <c r="BM918" s="190">
        <v>45853.479074074072</v>
      </c>
      <c r="BN918" s="208">
        <v>158661715</v>
      </c>
      <c r="BO918" s="203">
        <v>3730</v>
      </c>
      <c r="BP918" s="190">
        <v>45853</v>
      </c>
      <c r="BQ918" s="204">
        <v>11875444</v>
      </c>
      <c r="CS918" s="197" t="s">
        <v>2747</v>
      </c>
      <c r="CT918" s="198">
        <v>1121959728</v>
      </c>
      <c r="CU918" s="203">
        <v>732</v>
      </c>
      <c r="CV918" s="203" t="s">
        <v>777</v>
      </c>
      <c r="CY918" s="192">
        <v>8299</v>
      </c>
      <c r="CZ918" s="192" t="s">
        <v>290</v>
      </c>
      <c r="DA918" s="201">
        <f t="shared" si="39"/>
        <v>11875444</v>
      </c>
      <c r="DB918" s="221">
        <f t="shared" si="40"/>
        <v>0</v>
      </c>
      <c r="DC918" s="201">
        <f t="shared" si="41"/>
        <v>0</v>
      </c>
      <c r="DZ918" s="188" t="s">
        <v>3928</v>
      </c>
      <c r="EA918" s="231"/>
      <c r="EB918" s="130">
        <v>86062346</v>
      </c>
      <c r="EC918" s="168">
        <v>46010</v>
      </c>
    </row>
    <row r="919" spans="1:133" x14ac:dyDescent="0.3">
      <c r="A919" s="242"/>
      <c r="B919" s="242" t="s">
        <v>3929</v>
      </c>
      <c r="C919" s="243">
        <v>86014098</v>
      </c>
      <c r="D919" s="242" t="s">
        <v>2152</v>
      </c>
      <c r="E919" s="242" t="s">
        <v>291</v>
      </c>
      <c r="F919" s="242" t="s">
        <v>1246</v>
      </c>
      <c r="G919" s="244">
        <v>45853</v>
      </c>
      <c r="H919" s="245">
        <v>14954038</v>
      </c>
      <c r="I919" s="242" t="s">
        <v>1187</v>
      </c>
      <c r="J919" s="244">
        <v>45853</v>
      </c>
      <c r="K919" s="244">
        <v>46010</v>
      </c>
      <c r="L919" s="242" t="s">
        <v>288</v>
      </c>
      <c r="M919" s="242" t="s">
        <v>288</v>
      </c>
      <c r="N919" s="242" t="s">
        <v>288</v>
      </c>
      <c r="O919" s="209">
        <v>6</v>
      </c>
      <c r="P919" s="245">
        <v>1543643</v>
      </c>
      <c r="Q919" s="200">
        <v>45853</v>
      </c>
      <c r="R919" s="190">
        <v>45869</v>
      </c>
      <c r="S919" s="245">
        <v>2894330</v>
      </c>
      <c r="T919" s="190">
        <v>45870</v>
      </c>
      <c r="U919" s="190">
        <v>45900</v>
      </c>
      <c r="V919" s="245">
        <v>2894330</v>
      </c>
      <c r="W919" s="190">
        <v>45901</v>
      </c>
      <c r="X919" s="190">
        <v>45930</v>
      </c>
      <c r="Y919" s="245">
        <v>2894330</v>
      </c>
      <c r="Z919" s="190">
        <v>45931</v>
      </c>
      <c r="AA919" s="190">
        <v>45961</v>
      </c>
      <c r="AB919" s="245">
        <v>2894330</v>
      </c>
      <c r="AC919" s="190">
        <v>45962</v>
      </c>
      <c r="AD919" s="190">
        <v>45991</v>
      </c>
      <c r="AE919" s="272">
        <v>1833075</v>
      </c>
      <c r="AF919" s="190">
        <v>45992</v>
      </c>
      <c r="AG919" s="190">
        <v>46010</v>
      </c>
      <c r="BI919" s="187" t="s">
        <v>704</v>
      </c>
      <c r="BJ919" s="193" t="s">
        <v>705</v>
      </c>
      <c r="BK919" s="187" t="s">
        <v>706</v>
      </c>
      <c r="BL919" s="189">
        <v>1536</v>
      </c>
      <c r="BM919" s="190">
        <v>45853.479074074072</v>
      </c>
      <c r="BN919" s="208">
        <v>158661715</v>
      </c>
      <c r="BO919" s="203">
        <v>3731</v>
      </c>
      <c r="BP919" s="190">
        <v>45853</v>
      </c>
      <c r="BQ919" s="204">
        <v>14954038</v>
      </c>
      <c r="CS919" s="197" t="s">
        <v>817</v>
      </c>
      <c r="CT919" s="198">
        <v>86014098</v>
      </c>
      <c r="CU919" s="203">
        <v>732</v>
      </c>
      <c r="CV919" s="203" t="s">
        <v>777</v>
      </c>
      <c r="CY919" s="192">
        <v>8299</v>
      </c>
      <c r="CZ919" s="192" t="s">
        <v>290</v>
      </c>
      <c r="DA919" s="201">
        <f t="shared" si="39"/>
        <v>14954038</v>
      </c>
      <c r="DB919" s="221">
        <f t="shared" si="40"/>
        <v>0</v>
      </c>
      <c r="DC919" s="201">
        <f t="shared" si="41"/>
        <v>0</v>
      </c>
      <c r="DZ919" s="188" t="s">
        <v>3930</v>
      </c>
      <c r="EA919" s="231"/>
      <c r="EB919" s="130">
        <v>86062346</v>
      </c>
      <c r="EC919" s="168">
        <v>46010</v>
      </c>
    </row>
    <row r="920" spans="1:133" x14ac:dyDescent="0.3">
      <c r="A920" s="242" t="s">
        <v>311</v>
      </c>
      <c r="B920" s="242" t="s">
        <v>3931</v>
      </c>
      <c r="C920" s="243">
        <v>1053783494</v>
      </c>
      <c r="D920" s="242" t="s">
        <v>585</v>
      </c>
      <c r="E920" s="242" t="s">
        <v>291</v>
      </c>
      <c r="F920" s="242" t="s">
        <v>1246</v>
      </c>
      <c r="G920" s="244">
        <v>45853</v>
      </c>
      <c r="H920" s="245">
        <v>26894376</v>
      </c>
      <c r="I920" s="242" t="s">
        <v>1187</v>
      </c>
      <c r="J920" s="244">
        <v>45853</v>
      </c>
      <c r="K920" s="244">
        <v>46010</v>
      </c>
      <c r="L920" s="242" t="s">
        <v>288</v>
      </c>
      <c r="M920" s="242" t="s">
        <v>288</v>
      </c>
      <c r="N920" s="242" t="s">
        <v>288</v>
      </c>
      <c r="O920" s="209">
        <v>6</v>
      </c>
      <c r="P920" s="245">
        <v>2776194</v>
      </c>
      <c r="Q920" s="200">
        <v>45853</v>
      </c>
      <c r="R920" s="190">
        <v>45869</v>
      </c>
      <c r="S920" s="245">
        <v>5205363</v>
      </c>
      <c r="T920" s="190">
        <v>45870</v>
      </c>
      <c r="U920" s="190">
        <v>45900</v>
      </c>
      <c r="V920" s="245">
        <v>5205363</v>
      </c>
      <c r="W920" s="190">
        <v>45901</v>
      </c>
      <c r="X920" s="190">
        <v>45930</v>
      </c>
      <c r="Y920" s="245">
        <v>5205363</v>
      </c>
      <c r="Z920" s="190">
        <v>45931</v>
      </c>
      <c r="AA920" s="190">
        <v>45961</v>
      </c>
      <c r="AB920" s="245">
        <v>5205363</v>
      </c>
      <c r="AC920" s="190">
        <v>45962</v>
      </c>
      <c r="AD920" s="190">
        <v>45991</v>
      </c>
      <c r="AE920" s="272">
        <v>3296730</v>
      </c>
      <c r="AF920" s="190">
        <v>45992</v>
      </c>
      <c r="AG920" s="190">
        <v>46010</v>
      </c>
      <c r="BI920" s="187" t="s">
        <v>704</v>
      </c>
      <c r="BJ920" s="193" t="s">
        <v>705</v>
      </c>
      <c r="BK920" s="187" t="s">
        <v>706</v>
      </c>
      <c r="BL920" s="189">
        <v>1536</v>
      </c>
      <c r="BM920" s="190">
        <v>45853.479074074072</v>
      </c>
      <c r="BN920" s="208">
        <v>158661715</v>
      </c>
      <c r="BO920" s="203">
        <v>3733</v>
      </c>
      <c r="BP920" s="190">
        <v>45853</v>
      </c>
      <c r="BQ920" s="204">
        <v>26894376</v>
      </c>
      <c r="CS920" s="197" t="s">
        <v>1249</v>
      </c>
      <c r="CT920" s="125">
        <v>1053783494.8</v>
      </c>
      <c r="CU920" s="203">
        <v>732</v>
      </c>
      <c r="CV920" s="203" t="s">
        <v>777</v>
      </c>
      <c r="CY920" s="192">
        <v>9609</v>
      </c>
      <c r="CZ920" s="192" t="s">
        <v>290</v>
      </c>
      <c r="DA920" s="201">
        <f t="shared" si="39"/>
        <v>26894376</v>
      </c>
      <c r="DB920" s="221">
        <f t="shared" si="40"/>
        <v>0</v>
      </c>
      <c r="DC920" s="201">
        <f t="shared" si="41"/>
        <v>0</v>
      </c>
      <c r="DZ920" s="188" t="s">
        <v>3932</v>
      </c>
      <c r="EA920" s="187"/>
      <c r="EB920" s="130">
        <v>86062346</v>
      </c>
      <c r="EC920" s="168">
        <v>46010</v>
      </c>
    </row>
    <row r="921" spans="1:133" x14ac:dyDescent="0.3">
      <c r="A921" s="242"/>
      <c r="B921" s="242" t="s">
        <v>3933</v>
      </c>
      <c r="C921" s="243">
        <v>1121914875</v>
      </c>
      <c r="D921" s="242" t="s">
        <v>586</v>
      </c>
      <c r="E921" s="242" t="s">
        <v>292</v>
      </c>
      <c r="F921" s="242" t="s">
        <v>3927</v>
      </c>
      <c r="G921" s="244">
        <v>45853</v>
      </c>
      <c r="H921" s="245">
        <v>13272547</v>
      </c>
      <c r="I921" s="242" t="s">
        <v>1187</v>
      </c>
      <c r="J921" s="244">
        <v>45853</v>
      </c>
      <c r="K921" s="244">
        <v>46010</v>
      </c>
      <c r="L921" s="242" t="s">
        <v>288</v>
      </c>
      <c r="M921" s="242" t="s">
        <v>288</v>
      </c>
      <c r="N921" s="242" t="s">
        <v>288</v>
      </c>
      <c r="O921" s="209">
        <v>6</v>
      </c>
      <c r="P921" s="245">
        <v>1370069</v>
      </c>
      <c r="Q921" s="200">
        <v>45853</v>
      </c>
      <c r="R921" s="190">
        <v>45869</v>
      </c>
      <c r="S921" s="245">
        <v>2568880</v>
      </c>
      <c r="T921" s="190">
        <v>45870</v>
      </c>
      <c r="U921" s="190">
        <v>45900</v>
      </c>
      <c r="V921" s="245">
        <v>2568880</v>
      </c>
      <c r="W921" s="190">
        <v>45901</v>
      </c>
      <c r="X921" s="190">
        <v>45930</v>
      </c>
      <c r="Y921" s="245">
        <v>2568880</v>
      </c>
      <c r="Z921" s="190">
        <v>45931</v>
      </c>
      <c r="AA921" s="190">
        <v>45961</v>
      </c>
      <c r="AB921" s="245">
        <v>2568880</v>
      </c>
      <c r="AC921" s="190">
        <v>45962</v>
      </c>
      <c r="AD921" s="190">
        <v>45991</v>
      </c>
      <c r="AE921" s="272">
        <v>1626958</v>
      </c>
      <c r="AF921" s="190">
        <v>45992</v>
      </c>
      <c r="AG921" s="190">
        <v>46010</v>
      </c>
      <c r="BI921" s="187" t="s">
        <v>704</v>
      </c>
      <c r="BJ921" s="193" t="s">
        <v>705</v>
      </c>
      <c r="BK921" s="187" t="s">
        <v>706</v>
      </c>
      <c r="BL921" s="189">
        <v>1536</v>
      </c>
      <c r="BM921" s="190">
        <v>45853.479074074072</v>
      </c>
      <c r="BN921" s="208">
        <v>158661715</v>
      </c>
      <c r="BO921" s="203">
        <v>3734</v>
      </c>
      <c r="BP921" s="190">
        <v>45853</v>
      </c>
      <c r="BQ921" s="204">
        <v>13272547</v>
      </c>
      <c r="CS921" s="197" t="s">
        <v>816</v>
      </c>
      <c r="CT921" s="198">
        <v>1121914875</v>
      </c>
      <c r="CU921" s="203">
        <v>732</v>
      </c>
      <c r="CV921" s="203" t="s">
        <v>777</v>
      </c>
      <c r="CY921" s="192">
        <v>7420</v>
      </c>
      <c r="CZ921" s="192" t="s">
        <v>290</v>
      </c>
      <c r="DA921" s="201">
        <f t="shared" si="39"/>
        <v>13272547</v>
      </c>
      <c r="DB921" s="221">
        <f t="shared" si="40"/>
        <v>0</v>
      </c>
      <c r="DC921" s="201">
        <f t="shared" si="41"/>
        <v>0</v>
      </c>
      <c r="DZ921" s="188" t="s">
        <v>3934</v>
      </c>
      <c r="EA921" s="187"/>
      <c r="EB921" s="130">
        <v>86062346</v>
      </c>
      <c r="EC921" s="168">
        <v>46010</v>
      </c>
    </row>
    <row r="922" spans="1:133" x14ac:dyDescent="0.3">
      <c r="A922" s="242"/>
      <c r="B922" s="242" t="s">
        <v>3935</v>
      </c>
      <c r="C922" s="243">
        <v>1006876734</v>
      </c>
      <c r="D922" s="242" t="s">
        <v>587</v>
      </c>
      <c r="E922" s="242" t="s">
        <v>291</v>
      </c>
      <c r="F922" s="242" t="s">
        <v>1246</v>
      </c>
      <c r="G922" s="244">
        <v>45853</v>
      </c>
      <c r="H922" s="245">
        <v>14954038</v>
      </c>
      <c r="I922" s="242" t="s">
        <v>1187</v>
      </c>
      <c r="J922" s="244">
        <v>45853</v>
      </c>
      <c r="K922" s="244">
        <v>46010</v>
      </c>
      <c r="L922" s="242" t="s">
        <v>288</v>
      </c>
      <c r="M922" s="242" t="s">
        <v>288</v>
      </c>
      <c r="N922" s="242" t="s">
        <v>288</v>
      </c>
      <c r="O922" s="209">
        <v>6</v>
      </c>
      <c r="P922" s="245">
        <v>1543643</v>
      </c>
      <c r="Q922" s="200">
        <v>45853</v>
      </c>
      <c r="R922" s="190">
        <v>45869</v>
      </c>
      <c r="S922" s="245">
        <v>2894330</v>
      </c>
      <c r="T922" s="190">
        <v>45870</v>
      </c>
      <c r="U922" s="190">
        <v>45900</v>
      </c>
      <c r="V922" s="245">
        <v>2894330</v>
      </c>
      <c r="W922" s="190">
        <v>45901</v>
      </c>
      <c r="X922" s="190">
        <v>45930</v>
      </c>
      <c r="Y922" s="245">
        <v>2894330</v>
      </c>
      <c r="Z922" s="190">
        <v>45931</v>
      </c>
      <c r="AA922" s="190">
        <v>45961</v>
      </c>
      <c r="AB922" s="245">
        <v>2894330</v>
      </c>
      <c r="AC922" s="190">
        <v>45962</v>
      </c>
      <c r="AD922" s="190">
        <v>45991</v>
      </c>
      <c r="AE922" s="272">
        <v>1833075</v>
      </c>
      <c r="AF922" s="190">
        <v>45992</v>
      </c>
      <c r="AG922" s="190">
        <v>46010</v>
      </c>
      <c r="BI922" s="187" t="s">
        <v>704</v>
      </c>
      <c r="BJ922" s="193" t="s">
        <v>705</v>
      </c>
      <c r="BK922" s="187" t="s">
        <v>706</v>
      </c>
      <c r="BL922" s="189">
        <v>1536</v>
      </c>
      <c r="BM922" s="190">
        <v>45853.479074074072</v>
      </c>
      <c r="BN922" s="208">
        <v>158661715</v>
      </c>
      <c r="BO922" s="203">
        <v>3735</v>
      </c>
      <c r="BP922" s="190">
        <v>45853</v>
      </c>
      <c r="BQ922" s="204">
        <v>14954038</v>
      </c>
      <c r="CS922" s="197" t="s">
        <v>2164</v>
      </c>
      <c r="CT922" s="198">
        <v>1006876734</v>
      </c>
      <c r="CU922" s="203">
        <v>732</v>
      </c>
      <c r="CV922" s="203" t="s">
        <v>777</v>
      </c>
      <c r="CY922" s="192">
        <v>8211</v>
      </c>
      <c r="CZ922" s="192" t="s">
        <v>290</v>
      </c>
      <c r="DA922" s="201">
        <f t="shared" si="39"/>
        <v>14954038</v>
      </c>
      <c r="DB922" s="221">
        <f t="shared" si="40"/>
        <v>0</v>
      </c>
      <c r="DC922" s="201">
        <f t="shared" si="41"/>
        <v>0</v>
      </c>
      <c r="DZ922" s="188" t="s">
        <v>3936</v>
      </c>
      <c r="EA922" s="187"/>
      <c r="EB922" s="130">
        <v>86062346</v>
      </c>
      <c r="EC922" s="168">
        <v>46010</v>
      </c>
    </row>
    <row r="923" spans="1:133" x14ac:dyDescent="0.3">
      <c r="A923" s="242"/>
      <c r="B923" s="242" t="s">
        <v>3937</v>
      </c>
      <c r="C923" s="243">
        <v>1121885006</v>
      </c>
      <c r="D923" s="242" t="s">
        <v>588</v>
      </c>
      <c r="E923" s="242" t="s">
        <v>291</v>
      </c>
      <c r="F923" s="242" t="s">
        <v>1246</v>
      </c>
      <c r="G923" s="244">
        <v>45853</v>
      </c>
      <c r="H923" s="245">
        <v>14954038</v>
      </c>
      <c r="I923" s="242" t="s">
        <v>1187</v>
      </c>
      <c r="J923" s="244">
        <v>45853</v>
      </c>
      <c r="K923" s="244">
        <v>46010</v>
      </c>
      <c r="L923" s="242" t="s">
        <v>288</v>
      </c>
      <c r="M923" s="242" t="s">
        <v>288</v>
      </c>
      <c r="N923" s="242" t="s">
        <v>288</v>
      </c>
      <c r="O923" s="209">
        <v>6</v>
      </c>
      <c r="P923" s="245">
        <v>1543643</v>
      </c>
      <c r="Q923" s="200">
        <v>45853</v>
      </c>
      <c r="R923" s="190">
        <v>45869</v>
      </c>
      <c r="S923" s="245">
        <v>2894330</v>
      </c>
      <c r="T923" s="190">
        <v>45870</v>
      </c>
      <c r="U923" s="190">
        <v>45900</v>
      </c>
      <c r="V923" s="245">
        <v>2894330</v>
      </c>
      <c r="W923" s="190">
        <v>45901</v>
      </c>
      <c r="X923" s="190">
        <v>45930</v>
      </c>
      <c r="Y923" s="245">
        <v>2894330</v>
      </c>
      <c r="Z923" s="190">
        <v>45931</v>
      </c>
      <c r="AA923" s="190">
        <v>45961</v>
      </c>
      <c r="AB923" s="245">
        <v>2894330</v>
      </c>
      <c r="AC923" s="190">
        <v>45962</v>
      </c>
      <c r="AD923" s="190">
        <v>45991</v>
      </c>
      <c r="AE923" s="272">
        <v>1833075</v>
      </c>
      <c r="AF923" s="190">
        <v>45992</v>
      </c>
      <c r="AG923" s="190">
        <v>46010</v>
      </c>
      <c r="BI923" s="187" t="s">
        <v>704</v>
      </c>
      <c r="BJ923" s="193" t="s">
        <v>705</v>
      </c>
      <c r="BK923" s="187" t="s">
        <v>706</v>
      </c>
      <c r="BL923" s="189">
        <v>1536</v>
      </c>
      <c r="BM923" s="190">
        <v>45853.479074074072</v>
      </c>
      <c r="BN923" s="208">
        <v>158661715</v>
      </c>
      <c r="BO923" s="203">
        <v>3736</v>
      </c>
      <c r="BP923" s="190">
        <v>45853</v>
      </c>
      <c r="BQ923" s="204">
        <v>14954038</v>
      </c>
      <c r="CS923" s="197" t="s">
        <v>1126</v>
      </c>
      <c r="CT923" s="199">
        <v>1121885006</v>
      </c>
      <c r="CU923" s="203">
        <v>732</v>
      </c>
      <c r="CV923" s="203" t="s">
        <v>777</v>
      </c>
      <c r="CY923" s="192">
        <v>8299</v>
      </c>
      <c r="CZ923" s="192" t="s">
        <v>290</v>
      </c>
      <c r="DA923" s="201">
        <f t="shared" si="39"/>
        <v>14954038</v>
      </c>
      <c r="DB923" s="221">
        <f t="shared" si="40"/>
        <v>0</v>
      </c>
      <c r="DC923" s="201">
        <f t="shared" si="41"/>
        <v>0</v>
      </c>
      <c r="DZ923" s="188" t="s">
        <v>3938</v>
      </c>
      <c r="EA923" s="187"/>
      <c r="EB923" s="130">
        <v>86062346</v>
      </c>
      <c r="EC923" s="168">
        <v>46010</v>
      </c>
    </row>
    <row r="924" spans="1:133" x14ac:dyDescent="0.3">
      <c r="A924" s="242"/>
      <c r="B924" s="242" t="s">
        <v>3939</v>
      </c>
      <c r="C924" s="243">
        <v>1121882349</v>
      </c>
      <c r="D924" s="242" t="s">
        <v>589</v>
      </c>
      <c r="E924" s="242" t="s">
        <v>292</v>
      </c>
      <c r="F924" s="242" t="s">
        <v>3927</v>
      </c>
      <c r="G924" s="244">
        <v>45853</v>
      </c>
      <c r="H924" s="245">
        <v>13272547</v>
      </c>
      <c r="I924" s="242" t="s">
        <v>1187</v>
      </c>
      <c r="J924" s="244">
        <v>45853</v>
      </c>
      <c r="K924" s="244">
        <v>46010</v>
      </c>
      <c r="L924" s="242" t="s">
        <v>288</v>
      </c>
      <c r="M924" s="242" t="s">
        <v>288</v>
      </c>
      <c r="N924" s="242" t="s">
        <v>288</v>
      </c>
      <c r="O924" s="209">
        <v>6</v>
      </c>
      <c r="P924" s="245">
        <v>1370069</v>
      </c>
      <c r="Q924" s="200">
        <v>45853</v>
      </c>
      <c r="R924" s="190">
        <v>45869</v>
      </c>
      <c r="S924" s="245">
        <v>2568880</v>
      </c>
      <c r="T924" s="190">
        <v>45870</v>
      </c>
      <c r="U924" s="190">
        <v>45900</v>
      </c>
      <c r="V924" s="245">
        <v>2568880</v>
      </c>
      <c r="W924" s="190">
        <v>45901</v>
      </c>
      <c r="X924" s="190">
        <v>45930</v>
      </c>
      <c r="Y924" s="245">
        <v>2568880</v>
      </c>
      <c r="Z924" s="190">
        <v>45931</v>
      </c>
      <c r="AA924" s="190">
        <v>45961</v>
      </c>
      <c r="AB924" s="245">
        <v>2568880</v>
      </c>
      <c r="AC924" s="190">
        <v>45962</v>
      </c>
      <c r="AD924" s="190">
        <v>45991</v>
      </c>
      <c r="AE924" s="272">
        <v>1626958</v>
      </c>
      <c r="AF924" s="190">
        <v>45992</v>
      </c>
      <c r="AG924" s="190">
        <v>46010</v>
      </c>
      <c r="BI924" s="187" t="s">
        <v>704</v>
      </c>
      <c r="BJ924" s="193" t="s">
        <v>705</v>
      </c>
      <c r="BK924" s="187" t="s">
        <v>706</v>
      </c>
      <c r="BL924" s="189">
        <v>1536</v>
      </c>
      <c r="BM924" s="190">
        <v>45853.479074074072</v>
      </c>
      <c r="BN924" s="208">
        <v>158661715</v>
      </c>
      <c r="BO924" s="203">
        <v>3737</v>
      </c>
      <c r="BP924" s="190">
        <v>45853</v>
      </c>
      <c r="BQ924" s="204">
        <v>13272547</v>
      </c>
      <c r="CS924" s="197" t="s">
        <v>1128</v>
      </c>
      <c r="CT924" s="198">
        <v>1121882349</v>
      </c>
      <c r="CU924" s="203">
        <v>732</v>
      </c>
      <c r="CV924" s="203" t="s">
        <v>777</v>
      </c>
      <c r="CY924" s="192">
        <v>8299</v>
      </c>
      <c r="CZ924" s="192" t="s">
        <v>290</v>
      </c>
      <c r="DA924" s="201">
        <f t="shared" si="39"/>
        <v>13272547</v>
      </c>
      <c r="DB924" s="221">
        <f t="shared" si="40"/>
        <v>0</v>
      </c>
      <c r="DC924" s="201">
        <f t="shared" si="41"/>
        <v>0</v>
      </c>
      <c r="DZ924" s="188" t="s">
        <v>3940</v>
      </c>
      <c r="EA924" s="187"/>
      <c r="EB924" s="130">
        <v>86062346</v>
      </c>
      <c r="EC924" s="168">
        <v>46010</v>
      </c>
    </row>
    <row r="925" spans="1:133" x14ac:dyDescent="0.3">
      <c r="A925" s="242"/>
      <c r="B925" s="242" t="s">
        <v>3941</v>
      </c>
      <c r="C925" s="243">
        <v>1022374795</v>
      </c>
      <c r="D925" s="242" t="s">
        <v>590</v>
      </c>
      <c r="E925" s="242" t="s">
        <v>291</v>
      </c>
      <c r="F925" s="242" t="s">
        <v>1246</v>
      </c>
      <c r="G925" s="244">
        <v>45853</v>
      </c>
      <c r="H925" s="245">
        <v>14954038</v>
      </c>
      <c r="I925" s="242" t="s">
        <v>1187</v>
      </c>
      <c r="J925" s="244">
        <v>45853</v>
      </c>
      <c r="K925" s="244">
        <v>46010</v>
      </c>
      <c r="L925" s="242" t="s">
        <v>288</v>
      </c>
      <c r="M925" s="242" t="s">
        <v>288</v>
      </c>
      <c r="N925" s="242" t="s">
        <v>288</v>
      </c>
      <c r="O925" s="209">
        <v>6</v>
      </c>
      <c r="P925" s="245">
        <v>1543643</v>
      </c>
      <c r="Q925" s="200">
        <v>45853</v>
      </c>
      <c r="R925" s="190">
        <v>45869</v>
      </c>
      <c r="S925" s="245">
        <v>2894330</v>
      </c>
      <c r="T925" s="190">
        <v>45870</v>
      </c>
      <c r="U925" s="190">
        <v>45900</v>
      </c>
      <c r="V925" s="245">
        <v>2894330</v>
      </c>
      <c r="W925" s="190">
        <v>45901</v>
      </c>
      <c r="X925" s="190">
        <v>45930</v>
      </c>
      <c r="Y925" s="245">
        <v>2894330</v>
      </c>
      <c r="Z925" s="190">
        <v>45931</v>
      </c>
      <c r="AA925" s="190">
        <v>45961</v>
      </c>
      <c r="AB925" s="245">
        <v>2894330</v>
      </c>
      <c r="AC925" s="190">
        <v>45962</v>
      </c>
      <c r="AD925" s="190">
        <v>45991</v>
      </c>
      <c r="AE925" s="272">
        <v>1833075</v>
      </c>
      <c r="AF925" s="190">
        <v>45992</v>
      </c>
      <c r="AG925" s="190">
        <v>46010</v>
      </c>
      <c r="BI925" s="187" t="s">
        <v>704</v>
      </c>
      <c r="BJ925" s="193" t="s">
        <v>705</v>
      </c>
      <c r="BK925" s="187" t="s">
        <v>706</v>
      </c>
      <c r="BL925" s="189">
        <v>1536</v>
      </c>
      <c r="BM925" s="190">
        <v>45853.479074074072</v>
      </c>
      <c r="BN925" s="208">
        <v>158661715</v>
      </c>
      <c r="BO925" s="203">
        <v>3738</v>
      </c>
      <c r="BP925" s="190">
        <v>45853</v>
      </c>
      <c r="BQ925" s="204">
        <v>14954038</v>
      </c>
      <c r="CS925" s="197" t="s">
        <v>1250</v>
      </c>
      <c r="CT925" s="199">
        <v>1022374795</v>
      </c>
      <c r="CU925" s="203">
        <v>732</v>
      </c>
      <c r="CV925" s="203" t="s">
        <v>777</v>
      </c>
      <c r="CY925" s="192">
        <v>7490</v>
      </c>
      <c r="CZ925" s="192" t="s">
        <v>290</v>
      </c>
      <c r="DA925" s="201">
        <f t="shared" si="39"/>
        <v>14954038</v>
      </c>
      <c r="DB925" s="221">
        <f t="shared" si="40"/>
        <v>0</v>
      </c>
      <c r="DC925" s="201">
        <f t="shared" si="41"/>
        <v>0</v>
      </c>
      <c r="DZ925" s="188" t="s">
        <v>3942</v>
      </c>
      <c r="EA925" s="231"/>
      <c r="EB925" s="130">
        <v>86062346</v>
      </c>
      <c r="EC925" s="168">
        <v>46010</v>
      </c>
    </row>
    <row r="926" spans="1:133" x14ac:dyDescent="0.3">
      <c r="A926" s="242"/>
      <c r="B926" s="242" t="s">
        <v>3943</v>
      </c>
      <c r="C926" s="243">
        <v>1121962924</v>
      </c>
      <c r="D926" s="242" t="s">
        <v>591</v>
      </c>
      <c r="E926" s="242" t="s">
        <v>292</v>
      </c>
      <c r="F926" s="242" t="s">
        <v>3927</v>
      </c>
      <c r="G926" s="244">
        <v>45853</v>
      </c>
      <c r="H926" s="245">
        <v>13272547</v>
      </c>
      <c r="I926" s="242" t="s">
        <v>1187</v>
      </c>
      <c r="J926" s="244">
        <v>45853</v>
      </c>
      <c r="K926" s="244">
        <v>46010</v>
      </c>
      <c r="L926" s="242" t="s">
        <v>288</v>
      </c>
      <c r="M926" s="242" t="s">
        <v>288</v>
      </c>
      <c r="N926" s="242" t="s">
        <v>288</v>
      </c>
      <c r="O926" s="209">
        <v>6</v>
      </c>
      <c r="P926" s="245">
        <v>1370069</v>
      </c>
      <c r="Q926" s="200">
        <v>45853</v>
      </c>
      <c r="R926" s="190">
        <v>45869</v>
      </c>
      <c r="S926" s="245">
        <v>2568880</v>
      </c>
      <c r="T926" s="190">
        <v>45870</v>
      </c>
      <c r="U926" s="190">
        <v>45900</v>
      </c>
      <c r="V926" s="245">
        <v>2568880</v>
      </c>
      <c r="W926" s="190">
        <v>45901</v>
      </c>
      <c r="X926" s="190">
        <v>45930</v>
      </c>
      <c r="Y926" s="245">
        <v>2568880</v>
      </c>
      <c r="Z926" s="190">
        <v>45931</v>
      </c>
      <c r="AA926" s="190">
        <v>45961</v>
      </c>
      <c r="AB926" s="245">
        <v>2568880</v>
      </c>
      <c r="AC926" s="190">
        <v>45962</v>
      </c>
      <c r="AD926" s="190">
        <v>45991</v>
      </c>
      <c r="AE926" s="272">
        <v>1626958</v>
      </c>
      <c r="AF926" s="190">
        <v>45992</v>
      </c>
      <c r="AG926" s="190">
        <v>46010</v>
      </c>
      <c r="BI926" s="187" t="s">
        <v>704</v>
      </c>
      <c r="BJ926" s="193" t="s">
        <v>705</v>
      </c>
      <c r="BK926" s="187" t="s">
        <v>706</v>
      </c>
      <c r="BL926" s="189">
        <v>1536</v>
      </c>
      <c r="BM926" s="190">
        <v>45853.479074074072</v>
      </c>
      <c r="BN926" s="208">
        <v>158661715</v>
      </c>
      <c r="BO926" s="203">
        <v>3739</v>
      </c>
      <c r="BP926" s="190">
        <v>45853</v>
      </c>
      <c r="BQ926" s="204">
        <v>13272547</v>
      </c>
      <c r="CS926" s="197" t="s">
        <v>1127</v>
      </c>
      <c r="CT926" s="198">
        <v>1121962924</v>
      </c>
      <c r="CU926" s="203">
        <v>732</v>
      </c>
      <c r="CV926" s="203" t="s">
        <v>777</v>
      </c>
      <c r="CY926" s="192">
        <v>8299</v>
      </c>
      <c r="CZ926" s="192" t="s">
        <v>290</v>
      </c>
      <c r="DA926" s="201">
        <f t="shared" si="39"/>
        <v>13272547</v>
      </c>
      <c r="DB926" s="221">
        <f t="shared" si="40"/>
        <v>0</v>
      </c>
      <c r="DC926" s="201">
        <f t="shared" si="41"/>
        <v>0</v>
      </c>
      <c r="DZ926" s="188" t="s">
        <v>3944</v>
      </c>
      <c r="EA926" s="231"/>
      <c r="EB926" s="130">
        <v>86062346</v>
      </c>
      <c r="EC926" s="168">
        <v>46010</v>
      </c>
    </row>
    <row r="927" spans="1:133" x14ac:dyDescent="0.3">
      <c r="A927" s="242"/>
      <c r="B927" s="242" t="s">
        <v>3945</v>
      </c>
      <c r="C927" s="243">
        <v>35261992</v>
      </c>
      <c r="D927" s="242" t="s">
        <v>601</v>
      </c>
      <c r="E927" s="242" t="s">
        <v>292</v>
      </c>
      <c r="F927" s="242" t="s">
        <v>2199</v>
      </c>
      <c r="G927" s="244">
        <v>45853</v>
      </c>
      <c r="H927" s="245">
        <v>16765327</v>
      </c>
      <c r="I927" s="242" t="s">
        <v>1187</v>
      </c>
      <c r="J927" s="244">
        <v>45853</v>
      </c>
      <c r="K927" s="244">
        <v>46010</v>
      </c>
      <c r="L927" s="242" t="s">
        <v>288</v>
      </c>
      <c r="M927" s="242" t="s">
        <v>288</v>
      </c>
      <c r="N927" s="242" t="s">
        <v>288</v>
      </c>
      <c r="O927" s="209">
        <v>6</v>
      </c>
      <c r="P927" s="245">
        <v>1730614</v>
      </c>
      <c r="Q927" s="200">
        <v>45853</v>
      </c>
      <c r="R927" s="190">
        <v>45869</v>
      </c>
      <c r="S927" s="245">
        <v>3244902</v>
      </c>
      <c r="T927" s="190">
        <v>45870</v>
      </c>
      <c r="U927" s="190">
        <v>45900</v>
      </c>
      <c r="V927" s="245">
        <v>3244902</v>
      </c>
      <c r="W927" s="190">
        <v>45901</v>
      </c>
      <c r="X927" s="190">
        <v>45930</v>
      </c>
      <c r="Y927" s="245">
        <v>3244902</v>
      </c>
      <c r="Z927" s="190">
        <v>45931</v>
      </c>
      <c r="AA927" s="190">
        <v>45961</v>
      </c>
      <c r="AB927" s="245">
        <v>3244902</v>
      </c>
      <c r="AC927" s="190">
        <v>45962</v>
      </c>
      <c r="AD927" s="190">
        <v>45991</v>
      </c>
      <c r="AE927" s="272">
        <v>2055105</v>
      </c>
      <c r="AF927" s="190">
        <v>45992</v>
      </c>
      <c r="AG927" s="190">
        <v>46010</v>
      </c>
      <c r="BI927" s="195" t="s">
        <v>277</v>
      </c>
      <c r="BJ927" s="187" t="s">
        <v>707</v>
      </c>
      <c r="BK927" s="195" t="s">
        <v>708</v>
      </c>
      <c r="BL927" s="189">
        <v>1539</v>
      </c>
      <c r="BM927" s="190">
        <v>45853.48265046296</v>
      </c>
      <c r="BN927" s="208">
        <v>238905893</v>
      </c>
      <c r="BO927" s="203">
        <v>3755</v>
      </c>
      <c r="BP927" s="190">
        <v>45853</v>
      </c>
      <c r="BQ927" s="204">
        <v>16765327</v>
      </c>
      <c r="CS927" s="197" t="s">
        <v>950</v>
      </c>
      <c r="CT927" s="199">
        <v>35261992.799999997</v>
      </c>
      <c r="CU927" s="203">
        <v>734</v>
      </c>
      <c r="CV927" s="203" t="s">
        <v>778</v>
      </c>
      <c r="CY927" s="192">
        <v>8299</v>
      </c>
      <c r="CZ927" s="192" t="s">
        <v>290</v>
      </c>
      <c r="DA927" s="201">
        <f t="shared" si="39"/>
        <v>16765327</v>
      </c>
      <c r="DB927" s="221">
        <f t="shared" si="40"/>
        <v>0</v>
      </c>
      <c r="DC927" s="201">
        <f t="shared" si="41"/>
        <v>0</v>
      </c>
      <c r="DZ927" s="188" t="s">
        <v>3946</v>
      </c>
      <c r="EA927" s="231"/>
      <c r="EB927" s="130">
        <v>52518905</v>
      </c>
      <c r="EC927" s="168">
        <v>46010</v>
      </c>
    </row>
    <row r="928" spans="1:133" x14ac:dyDescent="0.3">
      <c r="A928" s="242"/>
      <c r="B928" s="242" t="s">
        <v>3947</v>
      </c>
      <c r="C928" s="243">
        <v>1121833001</v>
      </c>
      <c r="D928" s="242" t="s">
        <v>602</v>
      </c>
      <c r="E928" s="242" t="s">
        <v>291</v>
      </c>
      <c r="F928" s="242" t="s">
        <v>2195</v>
      </c>
      <c r="G928" s="244">
        <v>45853</v>
      </c>
      <c r="H928" s="245">
        <v>26894376</v>
      </c>
      <c r="I928" s="242" t="s">
        <v>1187</v>
      </c>
      <c r="J928" s="244">
        <v>45853</v>
      </c>
      <c r="K928" s="244">
        <v>46010</v>
      </c>
      <c r="L928" s="242" t="s">
        <v>288</v>
      </c>
      <c r="M928" s="242" t="s">
        <v>288</v>
      </c>
      <c r="N928" s="242" t="s">
        <v>288</v>
      </c>
      <c r="O928" s="209">
        <v>6</v>
      </c>
      <c r="P928" s="245">
        <v>2776194</v>
      </c>
      <c r="Q928" s="200">
        <v>45853</v>
      </c>
      <c r="R928" s="190">
        <v>45869</v>
      </c>
      <c r="S928" s="245">
        <v>5205363</v>
      </c>
      <c r="T928" s="190">
        <v>45870</v>
      </c>
      <c r="U928" s="190">
        <v>45900</v>
      </c>
      <c r="V928" s="245">
        <v>5205363</v>
      </c>
      <c r="W928" s="190">
        <v>45901</v>
      </c>
      <c r="X928" s="190">
        <v>45930</v>
      </c>
      <c r="Y928" s="245">
        <v>5205363</v>
      </c>
      <c r="Z928" s="190">
        <v>45931</v>
      </c>
      <c r="AA928" s="190">
        <v>45961</v>
      </c>
      <c r="AB928" s="245">
        <v>5205363</v>
      </c>
      <c r="AC928" s="190">
        <v>45962</v>
      </c>
      <c r="AD928" s="190">
        <v>45991</v>
      </c>
      <c r="AE928" s="272">
        <v>3296730</v>
      </c>
      <c r="AF928" s="190">
        <v>45992</v>
      </c>
      <c r="AG928" s="190">
        <v>46010</v>
      </c>
      <c r="BI928" s="195" t="s">
        <v>277</v>
      </c>
      <c r="BJ928" s="187" t="s">
        <v>707</v>
      </c>
      <c r="BK928" s="195" t="s">
        <v>708</v>
      </c>
      <c r="BL928" s="189">
        <v>1539</v>
      </c>
      <c r="BM928" s="190">
        <v>45853.48265046296</v>
      </c>
      <c r="BN928" s="208">
        <v>238905893</v>
      </c>
      <c r="BO928" s="203">
        <v>3756</v>
      </c>
      <c r="BP928" s="190">
        <v>45853</v>
      </c>
      <c r="BQ928" s="204">
        <v>26894376</v>
      </c>
      <c r="CS928" s="214" t="s">
        <v>1251</v>
      </c>
      <c r="CT928" s="199">
        <v>1121833001.2</v>
      </c>
      <c r="CU928" s="203">
        <v>734</v>
      </c>
      <c r="CV928" s="203" t="s">
        <v>778</v>
      </c>
      <c r="CY928" s="192">
        <v>7490</v>
      </c>
      <c r="CZ928" s="192" t="s">
        <v>290</v>
      </c>
      <c r="DA928" s="201">
        <f t="shared" si="39"/>
        <v>26894376</v>
      </c>
      <c r="DB928" s="221">
        <f t="shared" si="40"/>
        <v>0</v>
      </c>
      <c r="DC928" s="201">
        <f t="shared" si="41"/>
        <v>0</v>
      </c>
      <c r="DZ928" s="188" t="s">
        <v>3948</v>
      </c>
      <c r="EA928" s="187"/>
      <c r="EB928" s="130">
        <v>52518905</v>
      </c>
      <c r="EC928" s="168">
        <v>46010</v>
      </c>
    </row>
    <row r="929" spans="1:133" x14ac:dyDescent="0.3">
      <c r="A929" s="242"/>
      <c r="B929" s="242" t="s">
        <v>3949</v>
      </c>
      <c r="C929" s="248">
        <v>1121948633</v>
      </c>
      <c r="D929" s="242" t="s">
        <v>603</v>
      </c>
      <c r="E929" s="242" t="s">
        <v>291</v>
      </c>
      <c r="F929" s="242" t="s">
        <v>2195</v>
      </c>
      <c r="G929" s="244">
        <v>45853</v>
      </c>
      <c r="H929" s="245">
        <v>20258102</v>
      </c>
      <c r="I929" s="242" t="s">
        <v>1187</v>
      </c>
      <c r="J929" s="244">
        <v>45853</v>
      </c>
      <c r="K929" s="244">
        <v>46010</v>
      </c>
      <c r="L929" s="242" t="s">
        <v>288</v>
      </c>
      <c r="M929" s="242" t="s">
        <v>288</v>
      </c>
      <c r="N929" s="242" t="s">
        <v>288</v>
      </c>
      <c r="O929" s="209">
        <v>6</v>
      </c>
      <c r="P929" s="245">
        <v>2091159</v>
      </c>
      <c r="Q929" s="200">
        <v>45853</v>
      </c>
      <c r="R929" s="190">
        <v>45869</v>
      </c>
      <c r="S929" s="245">
        <v>3920923</v>
      </c>
      <c r="T929" s="190">
        <v>45870</v>
      </c>
      <c r="U929" s="190">
        <v>45900</v>
      </c>
      <c r="V929" s="245">
        <v>3920923</v>
      </c>
      <c r="W929" s="190">
        <v>45901</v>
      </c>
      <c r="X929" s="190">
        <v>45930</v>
      </c>
      <c r="Y929" s="245">
        <v>3920923</v>
      </c>
      <c r="Z929" s="190">
        <v>45931</v>
      </c>
      <c r="AA929" s="190">
        <v>45961</v>
      </c>
      <c r="AB929" s="245">
        <v>3920923</v>
      </c>
      <c r="AC929" s="190">
        <v>45962</v>
      </c>
      <c r="AD929" s="190">
        <v>45991</v>
      </c>
      <c r="AE929" s="272">
        <v>2483251</v>
      </c>
      <c r="AF929" s="190">
        <v>45992</v>
      </c>
      <c r="AG929" s="190">
        <v>46010</v>
      </c>
      <c r="BI929" s="195" t="s">
        <v>277</v>
      </c>
      <c r="BJ929" s="187" t="s">
        <v>707</v>
      </c>
      <c r="BK929" s="195" t="s">
        <v>708</v>
      </c>
      <c r="BL929" s="189">
        <v>1539</v>
      </c>
      <c r="BM929" s="190">
        <v>45853.48265046296</v>
      </c>
      <c r="BN929" s="208">
        <v>238905893</v>
      </c>
      <c r="BO929" s="203">
        <v>3757</v>
      </c>
      <c r="BP929" s="190">
        <v>45853</v>
      </c>
      <c r="BQ929" s="204">
        <v>20258102</v>
      </c>
      <c r="CS929" s="197" t="s">
        <v>3950</v>
      </c>
      <c r="CT929" s="199">
        <v>1121948633</v>
      </c>
      <c r="CU929" s="203">
        <v>734</v>
      </c>
      <c r="CV929" s="203" t="s">
        <v>778</v>
      </c>
      <c r="CY929" s="192">
        <v>8299</v>
      </c>
      <c r="CZ929" s="192" t="s">
        <v>290</v>
      </c>
      <c r="DA929" s="201">
        <f t="shared" si="39"/>
        <v>20258102</v>
      </c>
      <c r="DB929" s="221">
        <f t="shared" si="40"/>
        <v>0</v>
      </c>
      <c r="DC929" s="201">
        <f t="shared" si="41"/>
        <v>0</v>
      </c>
      <c r="DZ929" s="188" t="s">
        <v>3951</v>
      </c>
      <c r="EA929" s="231"/>
      <c r="EB929" s="130">
        <v>52518905</v>
      </c>
      <c r="EC929" s="168">
        <v>46010</v>
      </c>
    </row>
    <row r="930" spans="1:133" x14ac:dyDescent="0.3">
      <c r="A930" s="242"/>
      <c r="B930" s="242" t="s">
        <v>3952</v>
      </c>
      <c r="C930" s="243">
        <v>52964097</v>
      </c>
      <c r="D930" s="242" t="s">
        <v>604</v>
      </c>
      <c r="E930" s="242" t="s">
        <v>291</v>
      </c>
      <c r="F930" s="242" t="s">
        <v>2195</v>
      </c>
      <c r="G930" s="244">
        <v>45853</v>
      </c>
      <c r="H930" s="245">
        <v>26894376</v>
      </c>
      <c r="I930" s="242" t="s">
        <v>1187</v>
      </c>
      <c r="J930" s="244">
        <v>45853</v>
      </c>
      <c r="K930" s="244">
        <v>46010</v>
      </c>
      <c r="L930" s="242" t="s">
        <v>288</v>
      </c>
      <c r="M930" s="242" t="s">
        <v>288</v>
      </c>
      <c r="N930" s="242" t="s">
        <v>288</v>
      </c>
      <c r="O930" s="209">
        <v>6</v>
      </c>
      <c r="P930" s="245">
        <v>2776194</v>
      </c>
      <c r="Q930" s="200">
        <v>45853</v>
      </c>
      <c r="R930" s="190">
        <v>45869</v>
      </c>
      <c r="S930" s="245">
        <v>5205363</v>
      </c>
      <c r="T930" s="190">
        <v>45870</v>
      </c>
      <c r="U930" s="190">
        <v>45900</v>
      </c>
      <c r="V930" s="245">
        <v>5205363</v>
      </c>
      <c r="W930" s="190">
        <v>45901</v>
      </c>
      <c r="X930" s="190">
        <v>45930</v>
      </c>
      <c r="Y930" s="245">
        <v>5205363</v>
      </c>
      <c r="Z930" s="190">
        <v>45931</v>
      </c>
      <c r="AA930" s="190">
        <v>45961</v>
      </c>
      <c r="AB930" s="245">
        <v>5205363</v>
      </c>
      <c r="AC930" s="190">
        <v>45962</v>
      </c>
      <c r="AD930" s="190">
        <v>45991</v>
      </c>
      <c r="AE930" s="272">
        <v>3296730</v>
      </c>
      <c r="AF930" s="190">
        <v>45992</v>
      </c>
      <c r="AG930" s="190">
        <v>46010</v>
      </c>
      <c r="BI930" s="195" t="s">
        <v>277</v>
      </c>
      <c r="BJ930" s="187" t="s">
        <v>707</v>
      </c>
      <c r="BK930" s="195" t="s">
        <v>708</v>
      </c>
      <c r="BL930" s="189">
        <v>1539</v>
      </c>
      <c r="BM930" s="190">
        <v>45853.48265046296</v>
      </c>
      <c r="BN930" s="208">
        <v>238905893</v>
      </c>
      <c r="BO930" s="203">
        <v>3758</v>
      </c>
      <c r="BP930" s="190">
        <v>45853</v>
      </c>
      <c r="BQ930" s="204">
        <v>26894376</v>
      </c>
      <c r="CS930" s="197" t="s">
        <v>1252</v>
      </c>
      <c r="CT930" s="198">
        <v>52964097</v>
      </c>
      <c r="CU930" s="203">
        <v>734</v>
      </c>
      <c r="CV930" s="203" t="s">
        <v>778</v>
      </c>
      <c r="CY930" s="192">
        <v>7020</v>
      </c>
      <c r="CZ930" s="192" t="s">
        <v>289</v>
      </c>
      <c r="DA930" s="201">
        <f t="shared" si="39"/>
        <v>26894376</v>
      </c>
      <c r="DB930" s="221">
        <f t="shared" si="40"/>
        <v>0</v>
      </c>
      <c r="DC930" s="201">
        <f t="shared" si="41"/>
        <v>0</v>
      </c>
      <c r="DZ930" s="188" t="s">
        <v>3953</v>
      </c>
      <c r="EA930" s="187"/>
      <c r="EB930" s="130">
        <v>52518905</v>
      </c>
      <c r="EC930" s="168">
        <v>46010</v>
      </c>
    </row>
    <row r="931" spans="1:133" x14ac:dyDescent="0.3">
      <c r="A931" s="242"/>
      <c r="B931" s="242" t="s">
        <v>3954</v>
      </c>
      <c r="C931" s="243">
        <v>40447942</v>
      </c>
      <c r="D931" s="242" t="s">
        <v>606</v>
      </c>
      <c r="E931" s="242" t="s">
        <v>291</v>
      </c>
      <c r="F931" s="242" t="s">
        <v>2195</v>
      </c>
      <c r="G931" s="244">
        <v>45853</v>
      </c>
      <c r="H931" s="245">
        <v>20258102</v>
      </c>
      <c r="I931" s="242" t="s">
        <v>1187</v>
      </c>
      <c r="J931" s="244">
        <v>45853</v>
      </c>
      <c r="K931" s="244">
        <v>46010</v>
      </c>
      <c r="L931" s="242" t="s">
        <v>288</v>
      </c>
      <c r="M931" s="242" t="s">
        <v>288</v>
      </c>
      <c r="N931" s="242" t="s">
        <v>288</v>
      </c>
      <c r="O931" s="209">
        <v>6</v>
      </c>
      <c r="P931" s="245">
        <v>2091159</v>
      </c>
      <c r="Q931" s="200">
        <v>45853</v>
      </c>
      <c r="R931" s="190">
        <v>45869</v>
      </c>
      <c r="S931" s="245">
        <v>3920923</v>
      </c>
      <c r="T931" s="190">
        <v>45870</v>
      </c>
      <c r="U931" s="190">
        <v>45900</v>
      </c>
      <c r="V931" s="245">
        <v>3920923</v>
      </c>
      <c r="W931" s="190">
        <v>45901</v>
      </c>
      <c r="X931" s="190">
        <v>45930</v>
      </c>
      <c r="Y931" s="245">
        <v>3920923</v>
      </c>
      <c r="Z931" s="190">
        <v>45931</v>
      </c>
      <c r="AA931" s="190">
        <v>45961</v>
      </c>
      <c r="AB931" s="245">
        <v>3920923</v>
      </c>
      <c r="AC931" s="190">
        <v>45962</v>
      </c>
      <c r="AD931" s="190">
        <v>45991</v>
      </c>
      <c r="AE931" s="272">
        <v>2483251</v>
      </c>
      <c r="AF931" s="190">
        <v>45992</v>
      </c>
      <c r="AG931" s="190">
        <v>46010</v>
      </c>
      <c r="BI931" s="195" t="s">
        <v>277</v>
      </c>
      <c r="BJ931" s="187" t="s">
        <v>707</v>
      </c>
      <c r="BK931" s="195" t="s">
        <v>708</v>
      </c>
      <c r="BL931" s="189">
        <v>1539</v>
      </c>
      <c r="BM931" s="190">
        <v>45853.48265046296</v>
      </c>
      <c r="BN931" s="208">
        <v>238905893</v>
      </c>
      <c r="BO931" s="203">
        <v>3760</v>
      </c>
      <c r="BP931" s="190">
        <v>45853</v>
      </c>
      <c r="BQ931" s="204">
        <v>20258102</v>
      </c>
      <c r="CS931" s="197" t="s">
        <v>1253</v>
      </c>
      <c r="CT931" s="199">
        <v>40447942</v>
      </c>
      <c r="CU931" s="203">
        <v>734</v>
      </c>
      <c r="CV931" s="203" t="s">
        <v>778</v>
      </c>
      <c r="CY931" s="192">
        <v>7490</v>
      </c>
      <c r="CZ931" s="192" t="s">
        <v>290</v>
      </c>
      <c r="DA931" s="201">
        <f t="shared" si="39"/>
        <v>20258102</v>
      </c>
      <c r="DB931" s="221">
        <f t="shared" si="40"/>
        <v>0</v>
      </c>
      <c r="DC931" s="201">
        <f t="shared" si="41"/>
        <v>0</v>
      </c>
      <c r="DZ931" s="188" t="s">
        <v>3955</v>
      </c>
      <c r="EA931" s="187"/>
      <c r="EB931" s="130">
        <v>52518905</v>
      </c>
      <c r="EC931" s="168">
        <v>46010</v>
      </c>
    </row>
    <row r="932" spans="1:133" x14ac:dyDescent="0.3">
      <c r="A932" s="242"/>
      <c r="B932" s="242" t="s">
        <v>3956</v>
      </c>
      <c r="C932" s="243">
        <v>1085298952</v>
      </c>
      <c r="D932" s="242" t="s">
        <v>607</v>
      </c>
      <c r="E932" s="242" t="s">
        <v>291</v>
      </c>
      <c r="F932" s="242" t="s">
        <v>2195</v>
      </c>
      <c r="G932" s="244">
        <v>45853</v>
      </c>
      <c r="H932" s="245">
        <v>26894376</v>
      </c>
      <c r="I932" s="242" t="s">
        <v>1187</v>
      </c>
      <c r="J932" s="244">
        <v>45853</v>
      </c>
      <c r="K932" s="244">
        <v>46010</v>
      </c>
      <c r="L932" s="242" t="s">
        <v>288</v>
      </c>
      <c r="M932" s="242" t="s">
        <v>288</v>
      </c>
      <c r="N932" s="242" t="s">
        <v>288</v>
      </c>
      <c r="O932" s="209">
        <v>6</v>
      </c>
      <c r="P932" s="245">
        <v>2776194</v>
      </c>
      <c r="Q932" s="200">
        <v>45853</v>
      </c>
      <c r="R932" s="190">
        <v>45869</v>
      </c>
      <c r="S932" s="245">
        <v>5205363</v>
      </c>
      <c r="T932" s="190">
        <v>45870</v>
      </c>
      <c r="U932" s="190">
        <v>45900</v>
      </c>
      <c r="V932" s="245">
        <v>5205363</v>
      </c>
      <c r="W932" s="190">
        <v>45901</v>
      </c>
      <c r="X932" s="190">
        <v>45930</v>
      </c>
      <c r="Y932" s="245">
        <v>5205363</v>
      </c>
      <c r="Z932" s="190">
        <v>45931</v>
      </c>
      <c r="AA932" s="190">
        <v>45961</v>
      </c>
      <c r="AB932" s="245">
        <v>5205363</v>
      </c>
      <c r="AC932" s="190">
        <v>45962</v>
      </c>
      <c r="AD932" s="190">
        <v>45991</v>
      </c>
      <c r="AE932" s="272">
        <v>3296730</v>
      </c>
      <c r="AF932" s="190">
        <v>45992</v>
      </c>
      <c r="AG932" s="190">
        <v>46010</v>
      </c>
      <c r="BI932" s="195" t="s">
        <v>277</v>
      </c>
      <c r="BJ932" s="187" t="s">
        <v>707</v>
      </c>
      <c r="BK932" s="195" t="s">
        <v>708</v>
      </c>
      <c r="BL932" s="189">
        <v>1539</v>
      </c>
      <c r="BM932" s="190">
        <v>45853.48265046296</v>
      </c>
      <c r="BN932" s="208">
        <v>238905893</v>
      </c>
      <c r="BO932" s="203">
        <v>3761</v>
      </c>
      <c r="BP932" s="190">
        <v>45853</v>
      </c>
      <c r="BQ932" s="204">
        <v>26894376</v>
      </c>
      <c r="CS932" s="197" t="s">
        <v>1254</v>
      </c>
      <c r="CT932" s="199">
        <v>1085298952</v>
      </c>
      <c r="CU932" s="203">
        <v>734</v>
      </c>
      <c r="CV932" s="203" t="s">
        <v>778</v>
      </c>
      <c r="CY932" s="227">
        <v>7210</v>
      </c>
      <c r="CZ932" s="188" t="s">
        <v>290</v>
      </c>
      <c r="DA932" s="201">
        <f t="shared" si="39"/>
        <v>26894376</v>
      </c>
      <c r="DB932" s="221">
        <f t="shared" si="40"/>
        <v>0</v>
      </c>
      <c r="DC932" s="201">
        <f t="shared" si="41"/>
        <v>0</v>
      </c>
      <c r="DZ932" s="188" t="s">
        <v>3957</v>
      </c>
      <c r="EA932" s="187"/>
      <c r="EB932" s="130">
        <v>52518905</v>
      </c>
      <c r="EC932" s="168">
        <v>46010</v>
      </c>
    </row>
    <row r="933" spans="1:133" x14ac:dyDescent="0.3">
      <c r="A933" s="242"/>
      <c r="B933" s="242" t="s">
        <v>3958</v>
      </c>
      <c r="C933" s="243">
        <v>80029191</v>
      </c>
      <c r="D933" s="242" t="s">
        <v>1255</v>
      </c>
      <c r="E933" s="242" t="s">
        <v>291</v>
      </c>
      <c r="F933" s="242" t="s">
        <v>2195</v>
      </c>
      <c r="G933" s="244">
        <v>45853</v>
      </c>
      <c r="H933" s="245">
        <v>16765327</v>
      </c>
      <c r="I933" s="242" t="s">
        <v>1187</v>
      </c>
      <c r="J933" s="244">
        <v>45853</v>
      </c>
      <c r="K933" s="244">
        <v>46010</v>
      </c>
      <c r="L933" s="242" t="s">
        <v>288</v>
      </c>
      <c r="M933" s="242" t="s">
        <v>288</v>
      </c>
      <c r="N933" s="242" t="s">
        <v>288</v>
      </c>
      <c r="O933" s="209">
        <v>6</v>
      </c>
      <c r="P933" s="245">
        <v>1730614</v>
      </c>
      <c r="Q933" s="200">
        <v>45853</v>
      </c>
      <c r="R933" s="190">
        <v>45869</v>
      </c>
      <c r="S933" s="245">
        <v>3244902</v>
      </c>
      <c r="T933" s="190">
        <v>45870</v>
      </c>
      <c r="U933" s="190">
        <v>45900</v>
      </c>
      <c r="V933" s="245">
        <v>3244902</v>
      </c>
      <c r="W933" s="190">
        <v>45901</v>
      </c>
      <c r="X933" s="190">
        <v>45930</v>
      </c>
      <c r="Y933" s="245">
        <v>3244902</v>
      </c>
      <c r="Z933" s="190">
        <v>45931</v>
      </c>
      <c r="AA933" s="190">
        <v>45961</v>
      </c>
      <c r="AB933" s="245">
        <v>3244902</v>
      </c>
      <c r="AC933" s="190">
        <v>45962</v>
      </c>
      <c r="AD933" s="190">
        <v>45991</v>
      </c>
      <c r="AE933" s="272">
        <v>2055105</v>
      </c>
      <c r="AF933" s="190">
        <v>45992</v>
      </c>
      <c r="AG933" s="190">
        <v>46010</v>
      </c>
      <c r="BI933" s="195" t="s">
        <v>277</v>
      </c>
      <c r="BJ933" s="187" t="s">
        <v>707</v>
      </c>
      <c r="BK933" s="195" t="s">
        <v>708</v>
      </c>
      <c r="BL933" s="189">
        <v>1539</v>
      </c>
      <c r="BM933" s="190">
        <v>45853.48265046296</v>
      </c>
      <c r="BN933" s="208">
        <v>238905893</v>
      </c>
      <c r="BO933" s="203">
        <v>3763</v>
      </c>
      <c r="BP933" s="190">
        <v>45853</v>
      </c>
      <c r="BQ933" s="204">
        <v>16765327</v>
      </c>
      <c r="CS933" s="197" t="s">
        <v>1256</v>
      </c>
      <c r="CT933" s="199">
        <v>80029191</v>
      </c>
      <c r="CU933" s="203">
        <v>734</v>
      </c>
      <c r="CV933" s="203" t="s">
        <v>778</v>
      </c>
      <c r="CY933" s="192">
        <v>7310</v>
      </c>
      <c r="CZ933" s="192" t="s">
        <v>290</v>
      </c>
      <c r="DA933" s="201">
        <f t="shared" si="39"/>
        <v>16765327</v>
      </c>
      <c r="DB933" s="221">
        <f t="shared" si="40"/>
        <v>0</v>
      </c>
      <c r="DC933" s="201">
        <f t="shared" si="41"/>
        <v>0</v>
      </c>
      <c r="DZ933" s="188" t="s">
        <v>3959</v>
      </c>
      <c r="EA933" s="231"/>
      <c r="EB933" s="130">
        <v>52518905</v>
      </c>
      <c r="EC933" s="168">
        <v>46010</v>
      </c>
    </row>
    <row r="934" spans="1:133" x14ac:dyDescent="0.3">
      <c r="A934" s="242"/>
      <c r="B934" s="242" t="s">
        <v>3960</v>
      </c>
      <c r="C934" s="243">
        <v>1121935319</v>
      </c>
      <c r="D934" s="242" t="s">
        <v>2448</v>
      </c>
      <c r="E934" s="242" t="s">
        <v>291</v>
      </c>
      <c r="F934" s="242" t="s">
        <v>2195</v>
      </c>
      <c r="G934" s="244">
        <v>45853</v>
      </c>
      <c r="H934" s="245">
        <v>16765327</v>
      </c>
      <c r="I934" s="242" t="s">
        <v>1187</v>
      </c>
      <c r="J934" s="244">
        <v>45853</v>
      </c>
      <c r="K934" s="244">
        <v>46010</v>
      </c>
      <c r="L934" s="242" t="s">
        <v>288</v>
      </c>
      <c r="M934" s="242" t="s">
        <v>288</v>
      </c>
      <c r="N934" s="242" t="s">
        <v>288</v>
      </c>
      <c r="O934" s="209">
        <v>6</v>
      </c>
      <c r="P934" s="245">
        <v>1730614</v>
      </c>
      <c r="Q934" s="200">
        <v>45853</v>
      </c>
      <c r="R934" s="190">
        <v>45869</v>
      </c>
      <c r="S934" s="245">
        <v>3244902</v>
      </c>
      <c r="T934" s="190">
        <v>45870</v>
      </c>
      <c r="U934" s="190">
        <v>45900</v>
      </c>
      <c r="V934" s="245">
        <v>3244902</v>
      </c>
      <c r="W934" s="190">
        <v>45901</v>
      </c>
      <c r="X934" s="190">
        <v>45930</v>
      </c>
      <c r="Y934" s="245">
        <v>3244902</v>
      </c>
      <c r="Z934" s="190">
        <v>45931</v>
      </c>
      <c r="AA934" s="190">
        <v>45961</v>
      </c>
      <c r="AB934" s="245">
        <v>3244902</v>
      </c>
      <c r="AC934" s="190">
        <v>45962</v>
      </c>
      <c r="AD934" s="190">
        <v>45991</v>
      </c>
      <c r="AE934" s="272">
        <v>2055105</v>
      </c>
      <c r="AF934" s="190">
        <v>45992</v>
      </c>
      <c r="AG934" s="190">
        <v>46010</v>
      </c>
      <c r="BI934" s="195" t="s">
        <v>277</v>
      </c>
      <c r="BJ934" s="187" t="s">
        <v>707</v>
      </c>
      <c r="BK934" s="195" t="s">
        <v>708</v>
      </c>
      <c r="BL934" s="189">
        <v>1539</v>
      </c>
      <c r="BM934" s="190">
        <v>45853.48265046296</v>
      </c>
      <c r="BN934" s="208">
        <v>238905893</v>
      </c>
      <c r="BO934" s="203">
        <v>3764</v>
      </c>
      <c r="BP934" s="190">
        <v>45853</v>
      </c>
      <c r="BQ934" s="204">
        <v>16765327</v>
      </c>
      <c r="CS934" s="197" t="s">
        <v>2449</v>
      </c>
      <c r="CT934" s="199">
        <v>1121935319</v>
      </c>
      <c r="CU934" s="203">
        <v>734</v>
      </c>
      <c r="CV934" s="203" t="s">
        <v>778</v>
      </c>
      <c r="CY934" s="192">
        <v>8299</v>
      </c>
      <c r="CZ934" s="192" t="s">
        <v>290</v>
      </c>
      <c r="DA934" s="201">
        <f t="shared" si="39"/>
        <v>16765327</v>
      </c>
      <c r="DB934" s="221">
        <f t="shared" si="40"/>
        <v>0</v>
      </c>
      <c r="DC934" s="201">
        <f t="shared" si="41"/>
        <v>0</v>
      </c>
      <c r="DZ934" s="188" t="s">
        <v>3961</v>
      </c>
      <c r="EA934" s="231"/>
      <c r="EB934" s="130">
        <v>52518905</v>
      </c>
      <c r="EC934" s="168">
        <v>46010</v>
      </c>
    </row>
    <row r="935" spans="1:133" x14ac:dyDescent="0.3">
      <c r="A935" s="242"/>
      <c r="B935" s="242" t="s">
        <v>3962</v>
      </c>
      <c r="C935" s="248">
        <v>1020745531</v>
      </c>
      <c r="D935" s="247" t="s">
        <v>2222</v>
      </c>
      <c r="E935" s="242" t="s">
        <v>291</v>
      </c>
      <c r="F935" s="242" t="s">
        <v>2223</v>
      </c>
      <c r="G935" s="244">
        <v>45853</v>
      </c>
      <c r="H935" s="245">
        <v>16765327</v>
      </c>
      <c r="I935" s="242" t="s">
        <v>1187</v>
      </c>
      <c r="J935" s="244">
        <v>45853</v>
      </c>
      <c r="K935" s="244">
        <v>46010</v>
      </c>
      <c r="L935" s="242" t="s">
        <v>288</v>
      </c>
      <c r="M935" s="242" t="s">
        <v>288</v>
      </c>
      <c r="N935" s="242" t="s">
        <v>288</v>
      </c>
      <c r="O935" s="209">
        <v>6</v>
      </c>
      <c r="P935" s="245">
        <v>1730614</v>
      </c>
      <c r="Q935" s="200">
        <v>45853</v>
      </c>
      <c r="R935" s="190">
        <v>45869</v>
      </c>
      <c r="S935" s="245">
        <v>3244902</v>
      </c>
      <c r="T935" s="190">
        <v>45870</v>
      </c>
      <c r="U935" s="190">
        <v>45900</v>
      </c>
      <c r="V935" s="245">
        <v>3244902</v>
      </c>
      <c r="W935" s="190">
        <v>45901</v>
      </c>
      <c r="X935" s="190">
        <v>45930</v>
      </c>
      <c r="Y935" s="245">
        <v>3244902</v>
      </c>
      <c r="Z935" s="190">
        <v>45931</v>
      </c>
      <c r="AA935" s="190">
        <v>45961</v>
      </c>
      <c r="AB935" s="245">
        <v>3244902</v>
      </c>
      <c r="AC935" s="190">
        <v>45962</v>
      </c>
      <c r="AD935" s="190">
        <v>45991</v>
      </c>
      <c r="AE935" s="272">
        <v>2055105</v>
      </c>
      <c r="AF935" s="190">
        <v>45992</v>
      </c>
      <c r="AG935" s="190">
        <v>46010</v>
      </c>
      <c r="BI935" s="187" t="s">
        <v>709</v>
      </c>
      <c r="BJ935" s="188" t="s">
        <v>710</v>
      </c>
      <c r="BK935" s="187" t="s">
        <v>711</v>
      </c>
      <c r="BL935" s="189">
        <v>1540</v>
      </c>
      <c r="BM935" s="190">
        <v>45853.483310185184</v>
      </c>
      <c r="BN935" s="208">
        <v>83826635</v>
      </c>
      <c r="BO935" s="203">
        <v>3769</v>
      </c>
      <c r="BP935" s="190">
        <v>45853</v>
      </c>
      <c r="BQ935" s="204">
        <v>16765327</v>
      </c>
      <c r="CS935" s="197" t="s">
        <v>3963</v>
      </c>
      <c r="CT935" s="199">
        <v>1020745531</v>
      </c>
      <c r="CU935" s="203">
        <v>755</v>
      </c>
      <c r="CV935" s="203" t="s">
        <v>779</v>
      </c>
      <c r="CY935" s="192">
        <v>7410</v>
      </c>
      <c r="CZ935" s="192" t="s">
        <v>290</v>
      </c>
      <c r="DA935" s="201">
        <f t="shared" si="39"/>
        <v>16765327</v>
      </c>
      <c r="DB935" s="221">
        <f t="shared" si="40"/>
        <v>0</v>
      </c>
      <c r="DC935" s="201">
        <f t="shared" si="41"/>
        <v>0</v>
      </c>
      <c r="DZ935" s="188" t="s">
        <v>3964</v>
      </c>
      <c r="EA935" s="231"/>
      <c r="EB935" s="130">
        <v>52518173</v>
      </c>
      <c r="EC935" s="168">
        <v>46010</v>
      </c>
    </row>
    <row r="936" spans="1:133" x14ac:dyDescent="0.3">
      <c r="A936" s="242"/>
      <c r="B936" s="242" t="s">
        <v>3965</v>
      </c>
      <c r="C936" s="248">
        <v>1121938572</v>
      </c>
      <c r="D936" s="247" t="s">
        <v>609</v>
      </c>
      <c r="E936" s="242" t="s">
        <v>291</v>
      </c>
      <c r="F936" s="242" t="s">
        <v>2223</v>
      </c>
      <c r="G936" s="244">
        <v>45853</v>
      </c>
      <c r="H936" s="245">
        <v>16765327</v>
      </c>
      <c r="I936" s="242" t="s">
        <v>1187</v>
      </c>
      <c r="J936" s="244">
        <v>45853</v>
      </c>
      <c r="K936" s="244">
        <v>46010</v>
      </c>
      <c r="L936" s="242" t="s">
        <v>288</v>
      </c>
      <c r="M936" s="242" t="s">
        <v>288</v>
      </c>
      <c r="N936" s="242" t="s">
        <v>288</v>
      </c>
      <c r="O936" s="209">
        <v>6</v>
      </c>
      <c r="P936" s="245">
        <v>1730614</v>
      </c>
      <c r="Q936" s="200">
        <v>45853</v>
      </c>
      <c r="R936" s="190">
        <v>45869</v>
      </c>
      <c r="S936" s="245">
        <v>3244902</v>
      </c>
      <c r="T936" s="190">
        <v>45870</v>
      </c>
      <c r="U936" s="190">
        <v>45900</v>
      </c>
      <c r="V936" s="245">
        <v>3244902</v>
      </c>
      <c r="W936" s="190">
        <v>45901</v>
      </c>
      <c r="X936" s="190">
        <v>45930</v>
      </c>
      <c r="Y936" s="245">
        <v>3244902</v>
      </c>
      <c r="Z936" s="190">
        <v>45931</v>
      </c>
      <c r="AA936" s="190">
        <v>45961</v>
      </c>
      <c r="AB936" s="245">
        <v>3244902</v>
      </c>
      <c r="AC936" s="190">
        <v>45962</v>
      </c>
      <c r="AD936" s="190">
        <v>45991</v>
      </c>
      <c r="AE936" s="272">
        <v>2055105</v>
      </c>
      <c r="AF936" s="190">
        <v>45992</v>
      </c>
      <c r="AG936" s="190">
        <v>46010</v>
      </c>
      <c r="BI936" s="187" t="s">
        <v>709</v>
      </c>
      <c r="BJ936" s="188" t="s">
        <v>710</v>
      </c>
      <c r="BK936" s="187" t="s">
        <v>711</v>
      </c>
      <c r="BL936" s="189">
        <v>1540</v>
      </c>
      <c r="BM936" s="190">
        <v>45853.483310185184</v>
      </c>
      <c r="BN936" s="208">
        <v>83826635</v>
      </c>
      <c r="BO936" s="203">
        <v>3770</v>
      </c>
      <c r="BP936" s="190">
        <v>45853</v>
      </c>
      <c r="BQ936" s="204">
        <v>16765327</v>
      </c>
      <c r="CS936" s="197" t="s">
        <v>3966</v>
      </c>
      <c r="CT936" s="199">
        <v>1121938572</v>
      </c>
      <c r="CU936" s="203">
        <v>755</v>
      </c>
      <c r="CV936" s="203" t="s">
        <v>779</v>
      </c>
      <c r="CY936" s="192">
        <v>6201</v>
      </c>
      <c r="CZ936" s="192" t="s">
        <v>290</v>
      </c>
      <c r="DA936" s="201">
        <f t="shared" si="39"/>
        <v>16765327</v>
      </c>
      <c r="DB936" s="221">
        <f t="shared" si="40"/>
        <v>0</v>
      </c>
      <c r="DC936" s="201">
        <f t="shared" si="41"/>
        <v>0</v>
      </c>
      <c r="DZ936" s="188" t="s">
        <v>3967</v>
      </c>
      <c r="EA936" s="231"/>
      <c r="EB936" s="130">
        <v>52518173</v>
      </c>
      <c r="EC936" s="168">
        <v>46010</v>
      </c>
    </row>
    <row r="937" spans="1:133" x14ac:dyDescent="0.3">
      <c r="A937" s="242"/>
      <c r="B937" s="242" t="s">
        <v>3968</v>
      </c>
      <c r="C937" s="243">
        <v>1121826918</v>
      </c>
      <c r="D937" s="242" t="s">
        <v>610</v>
      </c>
      <c r="E937" s="242" t="s">
        <v>291</v>
      </c>
      <c r="F937" s="242" t="s">
        <v>2223</v>
      </c>
      <c r="G937" s="244">
        <v>45853</v>
      </c>
      <c r="H937" s="245">
        <v>16765327</v>
      </c>
      <c r="I937" s="242" t="s">
        <v>1187</v>
      </c>
      <c r="J937" s="244">
        <v>45853</v>
      </c>
      <c r="K937" s="244">
        <v>46010</v>
      </c>
      <c r="L937" s="242" t="s">
        <v>288</v>
      </c>
      <c r="M937" s="242" t="s">
        <v>288</v>
      </c>
      <c r="N937" s="242" t="s">
        <v>288</v>
      </c>
      <c r="O937" s="209">
        <v>6</v>
      </c>
      <c r="P937" s="245">
        <v>1730614</v>
      </c>
      <c r="Q937" s="200">
        <v>45853</v>
      </c>
      <c r="R937" s="190">
        <v>45869</v>
      </c>
      <c r="S937" s="245">
        <v>3244902</v>
      </c>
      <c r="T937" s="190">
        <v>45870</v>
      </c>
      <c r="U937" s="190">
        <v>45900</v>
      </c>
      <c r="V937" s="245">
        <v>3244902</v>
      </c>
      <c r="W937" s="190">
        <v>45901</v>
      </c>
      <c r="X937" s="190">
        <v>45930</v>
      </c>
      <c r="Y937" s="245">
        <v>3244902</v>
      </c>
      <c r="Z937" s="190">
        <v>45931</v>
      </c>
      <c r="AA937" s="190">
        <v>45961</v>
      </c>
      <c r="AB937" s="245">
        <v>3244902</v>
      </c>
      <c r="AC937" s="190">
        <v>45962</v>
      </c>
      <c r="AD937" s="190">
        <v>45991</v>
      </c>
      <c r="AE937" s="272">
        <v>2055105</v>
      </c>
      <c r="AF937" s="190">
        <v>45992</v>
      </c>
      <c r="AG937" s="190">
        <v>46010</v>
      </c>
      <c r="BI937" s="187" t="s">
        <v>709</v>
      </c>
      <c r="BJ937" s="188" t="s">
        <v>710</v>
      </c>
      <c r="BK937" s="187" t="s">
        <v>711</v>
      </c>
      <c r="BL937" s="189">
        <v>1540</v>
      </c>
      <c r="BM937" s="190">
        <v>45853.483310185184</v>
      </c>
      <c r="BN937" s="208">
        <v>83826635</v>
      </c>
      <c r="BO937" s="203">
        <v>3771</v>
      </c>
      <c r="BP937" s="190">
        <v>45853</v>
      </c>
      <c r="BQ937" s="204">
        <v>16765327</v>
      </c>
      <c r="CS937" s="197" t="s">
        <v>3969</v>
      </c>
      <c r="CT937" s="198">
        <v>1121826918.0999999</v>
      </c>
      <c r="CU937" s="203">
        <v>755</v>
      </c>
      <c r="CV937" s="203" t="s">
        <v>779</v>
      </c>
      <c r="CY937" s="227">
        <v>8560</v>
      </c>
      <c r="CZ937" s="188" t="s">
        <v>289</v>
      </c>
      <c r="DA937" s="201">
        <f t="shared" si="39"/>
        <v>16765327</v>
      </c>
      <c r="DB937" s="221">
        <f t="shared" si="40"/>
        <v>0</v>
      </c>
      <c r="DC937" s="201">
        <f t="shared" si="41"/>
        <v>0</v>
      </c>
      <c r="DZ937" s="188" t="s">
        <v>3970</v>
      </c>
      <c r="EA937" s="231"/>
      <c r="EB937" s="130">
        <v>52518173</v>
      </c>
      <c r="EC937" s="168">
        <v>46010</v>
      </c>
    </row>
    <row r="938" spans="1:133" x14ac:dyDescent="0.3">
      <c r="A938" s="242"/>
      <c r="B938" s="242" t="s">
        <v>3971</v>
      </c>
      <c r="C938" s="248">
        <v>1010066901</v>
      </c>
      <c r="D938" s="247" t="s">
        <v>611</v>
      </c>
      <c r="E938" s="242" t="s">
        <v>291</v>
      </c>
      <c r="F938" s="242" t="s">
        <v>2223</v>
      </c>
      <c r="G938" s="244">
        <v>45853</v>
      </c>
      <c r="H938" s="245">
        <v>16765327</v>
      </c>
      <c r="I938" s="242" t="s">
        <v>1187</v>
      </c>
      <c r="J938" s="244">
        <v>45853</v>
      </c>
      <c r="K938" s="244">
        <v>46010</v>
      </c>
      <c r="L938" s="242" t="s">
        <v>288</v>
      </c>
      <c r="M938" s="242" t="s">
        <v>288</v>
      </c>
      <c r="N938" s="242" t="s">
        <v>288</v>
      </c>
      <c r="O938" s="209">
        <v>6</v>
      </c>
      <c r="P938" s="245">
        <v>1730614</v>
      </c>
      <c r="Q938" s="200">
        <v>45853</v>
      </c>
      <c r="R938" s="190">
        <v>45869</v>
      </c>
      <c r="S938" s="245">
        <v>3244902</v>
      </c>
      <c r="T938" s="190">
        <v>45870</v>
      </c>
      <c r="U938" s="190">
        <v>45900</v>
      </c>
      <c r="V938" s="245">
        <v>3244902</v>
      </c>
      <c r="W938" s="190">
        <v>45901</v>
      </c>
      <c r="X938" s="190">
        <v>45930</v>
      </c>
      <c r="Y938" s="245">
        <v>3244902</v>
      </c>
      <c r="Z938" s="190">
        <v>45931</v>
      </c>
      <c r="AA938" s="190">
        <v>45961</v>
      </c>
      <c r="AB938" s="245">
        <v>3244902</v>
      </c>
      <c r="AC938" s="190">
        <v>45962</v>
      </c>
      <c r="AD938" s="190">
        <v>45991</v>
      </c>
      <c r="AE938" s="272">
        <v>2055105</v>
      </c>
      <c r="AF938" s="190">
        <v>45992</v>
      </c>
      <c r="AG938" s="190">
        <v>46010</v>
      </c>
      <c r="BI938" s="187" t="s">
        <v>709</v>
      </c>
      <c r="BJ938" s="188" t="s">
        <v>710</v>
      </c>
      <c r="BK938" s="187" t="s">
        <v>711</v>
      </c>
      <c r="BL938" s="189">
        <v>1540</v>
      </c>
      <c r="BM938" s="190">
        <v>45853.483310185184</v>
      </c>
      <c r="BN938" s="208">
        <v>83826635</v>
      </c>
      <c r="BO938" s="203">
        <v>3772</v>
      </c>
      <c r="BP938" s="190">
        <v>45853</v>
      </c>
      <c r="BQ938" s="204">
        <v>16765327</v>
      </c>
      <c r="CS938" s="197" t="s">
        <v>2237</v>
      </c>
      <c r="CT938" s="199">
        <v>1010066901</v>
      </c>
      <c r="CU938" s="203">
        <v>755</v>
      </c>
      <c r="CV938" s="203" t="s">
        <v>779</v>
      </c>
      <c r="CY938" s="192">
        <v>8299</v>
      </c>
      <c r="CZ938" s="192" t="s">
        <v>290</v>
      </c>
      <c r="DA938" s="201">
        <f t="shared" si="39"/>
        <v>16765327</v>
      </c>
      <c r="DB938" s="221">
        <f t="shared" si="40"/>
        <v>0</v>
      </c>
      <c r="DC938" s="201">
        <f t="shared" si="41"/>
        <v>0</v>
      </c>
      <c r="DZ938" s="188" t="s">
        <v>3972</v>
      </c>
      <c r="EA938" s="231"/>
      <c r="EB938" s="130">
        <v>52518173</v>
      </c>
      <c r="EC938" s="168">
        <v>46010</v>
      </c>
    </row>
    <row r="939" spans="1:133" x14ac:dyDescent="0.3">
      <c r="A939" s="242"/>
      <c r="B939" s="242" t="s">
        <v>3973</v>
      </c>
      <c r="C939" s="248">
        <v>1123863846</v>
      </c>
      <c r="D939" s="247" t="s">
        <v>886</v>
      </c>
      <c r="E939" s="242" t="s">
        <v>291</v>
      </c>
      <c r="F939" s="242" t="s">
        <v>2223</v>
      </c>
      <c r="G939" s="244">
        <v>45853</v>
      </c>
      <c r="H939" s="245">
        <v>16765327</v>
      </c>
      <c r="I939" s="242" t="s">
        <v>1187</v>
      </c>
      <c r="J939" s="244">
        <v>45853</v>
      </c>
      <c r="K939" s="244">
        <v>46010</v>
      </c>
      <c r="L939" s="242" t="s">
        <v>288</v>
      </c>
      <c r="M939" s="242" t="s">
        <v>288</v>
      </c>
      <c r="N939" s="242" t="s">
        <v>288</v>
      </c>
      <c r="O939" s="209">
        <v>6</v>
      </c>
      <c r="P939" s="245">
        <v>1730614</v>
      </c>
      <c r="Q939" s="200">
        <v>45853</v>
      </c>
      <c r="R939" s="190">
        <v>45869</v>
      </c>
      <c r="S939" s="245">
        <v>3244902</v>
      </c>
      <c r="T939" s="190">
        <v>45870</v>
      </c>
      <c r="U939" s="190">
        <v>45900</v>
      </c>
      <c r="V939" s="245">
        <v>3244902</v>
      </c>
      <c r="W939" s="190">
        <v>45901</v>
      </c>
      <c r="X939" s="190">
        <v>45930</v>
      </c>
      <c r="Y939" s="245">
        <v>3244902</v>
      </c>
      <c r="Z939" s="190">
        <v>45931</v>
      </c>
      <c r="AA939" s="190">
        <v>45961</v>
      </c>
      <c r="AB939" s="245">
        <v>3244902</v>
      </c>
      <c r="AC939" s="190">
        <v>45962</v>
      </c>
      <c r="AD939" s="190">
        <v>45991</v>
      </c>
      <c r="AE939" s="272">
        <v>2055105</v>
      </c>
      <c r="AF939" s="190">
        <v>45992</v>
      </c>
      <c r="AG939" s="190">
        <v>46010</v>
      </c>
      <c r="BI939" s="187" t="s">
        <v>709</v>
      </c>
      <c r="BJ939" s="188" t="s">
        <v>710</v>
      </c>
      <c r="BK939" s="187" t="s">
        <v>711</v>
      </c>
      <c r="BL939" s="189">
        <v>1540</v>
      </c>
      <c r="BM939" s="190">
        <v>45853.483310185184</v>
      </c>
      <c r="BN939" s="208">
        <v>83826635</v>
      </c>
      <c r="BO939" s="203">
        <v>3773</v>
      </c>
      <c r="BP939" s="190">
        <v>45853</v>
      </c>
      <c r="BQ939" s="204">
        <v>16765327</v>
      </c>
      <c r="CS939" s="197" t="s">
        <v>3974</v>
      </c>
      <c r="CT939" s="199">
        <v>1123863846.4000001</v>
      </c>
      <c r="CU939" s="203">
        <v>755</v>
      </c>
      <c r="CV939" s="203" t="s">
        <v>779</v>
      </c>
      <c r="CY939" s="227">
        <v>9511</v>
      </c>
      <c r="CZ939" s="188" t="s">
        <v>932</v>
      </c>
      <c r="DA939" s="201">
        <f t="shared" si="39"/>
        <v>16765327</v>
      </c>
      <c r="DB939" s="221">
        <f t="shared" si="40"/>
        <v>0</v>
      </c>
      <c r="DC939" s="201">
        <f t="shared" si="41"/>
        <v>0</v>
      </c>
      <c r="DZ939" s="188" t="s">
        <v>3975</v>
      </c>
      <c r="EA939" s="231"/>
      <c r="EB939" s="130">
        <v>52518173</v>
      </c>
      <c r="EC939" s="168">
        <v>46010</v>
      </c>
    </row>
    <row r="940" spans="1:133" x14ac:dyDescent="0.3">
      <c r="A940" s="242"/>
      <c r="B940" s="242" t="s">
        <v>3976</v>
      </c>
      <c r="C940" s="243">
        <v>80768541</v>
      </c>
      <c r="D940" s="242" t="s">
        <v>617</v>
      </c>
      <c r="E940" s="242" t="s">
        <v>291</v>
      </c>
      <c r="F940" s="242" t="s">
        <v>2248</v>
      </c>
      <c r="G940" s="244">
        <v>45853</v>
      </c>
      <c r="H940" s="245">
        <v>20258102</v>
      </c>
      <c r="I940" s="242" t="s">
        <v>1187</v>
      </c>
      <c r="J940" s="244">
        <v>45853</v>
      </c>
      <c r="K940" s="244">
        <v>46010</v>
      </c>
      <c r="L940" s="242" t="s">
        <v>288</v>
      </c>
      <c r="M940" s="242" t="s">
        <v>288</v>
      </c>
      <c r="N940" s="242" t="s">
        <v>288</v>
      </c>
      <c r="O940" s="209">
        <v>6</v>
      </c>
      <c r="P940" s="245">
        <v>2091159</v>
      </c>
      <c r="Q940" s="200">
        <v>45853</v>
      </c>
      <c r="R940" s="190">
        <v>45869</v>
      </c>
      <c r="S940" s="245">
        <v>3920923</v>
      </c>
      <c r="T940" s="190">
        <v>45870</v>
      </c>
      <c r="U940" s="190">
        <v>45900</v>
      </c>
      <c r="V940" s="245">
        <v>3920923</v>
      </c>
      <c r="W940" s="190">
        <v>45901</v>
      </c>
      <c r="X940" s="190">
        <v>45930</v>
      </c>
      <c r="Y940" s="245">
        <v>3920923</v>
      </c>
      <c r="Z940" s="190">
        <v>45931</v>
      </c>
      <c r="AA940" s="190">
        <v>45961</v>
      </c>
      <c r="AB940" s="245">
        <v>3920923</v>
      </c>
      <c r="AC940" s="190">
        <v>45962</v>
      </c>
      <c r="AD940" s="190">
        <v>45991</v>
      </c>
      <c r="AE940" s="272">
        <v>2483251</v>
      </c>
      <c r="AF940" s="190">
        <v>45992</v>
      </c>
      <c r="AG940" s="190">
        <v>46010</v>
      </c>
      <c r="BI940" s="185" t="s">
        <v>703</v>
      </c>
      <c r="BJ940" s="185" t="s">
        <v>712</v>
      </c>
      <c r="BK940" s="185" t="s">
        <v>280</v>
      </c>
      <c r="BL940" s="189">
        <v>1542</v>
      </c>
      <c r="BM940" s="190">
        <v>45853.597650462965</v>
      </c>
      <c r="BN940" s="208">
        <v>40516204</v>
      </c>
      <c r="BO940" s="203">
        <v>3775</v>
      </c>
      <c r="BP940" s="190">
        <v>45853</v>
      </c>
      <c r="BQ940" s="204">
        <v>20258102</v>
      </c>
      <c r="CS940" s="197" t="s">
        <v>1259</v>
      </c>
      <c r="CT940" s="198">
        <v>80768541</v>
      </c>
      <c r="CU940" s="203">
        <v>752</v>
      </c>
      <c r="CV940" s="203" t="s">
        <v>781</v>
      </c>
      <c r="CY940" s="192">
        <v>8299</v>
      </c>
      <c r="CZ940" s="192" t="s">
        <v>290</v>
      </c>
      <c r="DA940" s="201">
        <f t="shared" si="39"/>
        <v>20258102</v>
      </c>
      <c r="DB940" s="221">
        <f t="shared" si="40"/>
        <v>0</v>
      </c>
      <c r="DC940" s="201">
        <f t="shared" si="41"/>
        <v>0</v>
      </c>
      <c r="DZ940" s="188" t="s">
        <v>3977</v>
      </c>
      <c r="EA940" s="231"/>
      <c r="EB940" s="130">
        <v>30081676</v>
      </c>
      <c r="EC940" s="168">
        <v>46010</v>
      </c>
    </row>
    <row r="941" spans="1:133" x14ac:dyDescent="0.3">
      <c r="A941" s="242"/>
      <c r="B941" s="242" t="s">
        <v>3978</v>
      </c>
      <c r="C941" s="243">
        <v>1022386794</v>
      </c>
      <c r="D941" s="242" t="s">
        <v>618</v>
      </c>
      <c r="E941" s="242" t="s">
        <v>291</v>
      </c>
      <c r="F941" s="242" t="s">
        <v>2248</v>
      </c>
      <c r="G941" s="244">
        <v>45853</v>
      </c>
      <c r="H941" s="245">
        <v>20258102</v>
      </c>
      <c r="I941" s="242" t="s">
        <v>1187</v>
      </c>
      <c r="J941" s="244">
        <v>45853</v>
      </c>
      <c r="K941" s="244">
        <v>46010</v>
      </c>
      <c r="L941" s="242" t="s">
        <v>288</v>
      </c>
      <c r="M941" s="242" t="s">
        <v>288</v>
      </c>
      <c r="N941" s="242" t="s">
        <v>288</v>
      </c>
      <c r="O941" s="209">
        <v>6</v>
      </c>
      <c r="P941" s="245">
        <v>2091159</v>
      </c>
      <c r="Q941" s="200">
        <v>45853</v>
      </c>
      <c r="R941" s="190">
        <v>45869</v>
      </c>
      <c r="S941" s="245">
        <v>3920923</v>
      </c>
      <c r="T941" s="190">
        <v>45870</v>
      </c>
      <c r="U941" s="190">
        <v>45900</v>
      </c>
      <c r="V941" s="245">
        <v>3920923</v>
      </c>
      <c r="W941" s="190">
        <v>45901</v>
      </c>
      <c r="X941" s="190">
        <v>45930</v>
      </c>
      <c r="Y941" s="245">
        <v>3920923</v>
      </c>
      <c r="Z941" s="190">
        <v>45931</v>
      </c>
      <c r="AA941" s="190">
        <v>45961</v>
      </c>
      <c r="AB941" s="245">
        <v>3920923</v>
      </c>
      <c r="AC941" s="190">
        <v>45962</v>
      </c>
      <c r="AD941" s="190">
        <v>45991</v>
      </c>
      <c r="AE941" s="272">
        <v>2483251</v>
      </c>
      <c r="AF941" s="190">
        <v>45992</v>
      </c>
      <c r="AG941" s="190">
        <v>46010</v>
      </c>
      <c r="BI941" s="185" t="s">
        <v>703</v>
      </c>
      <c r="BJ941" s="185" t="s">
        <v>712</v>
      </c>
      <c r="BK941" s="185" t="s">
        <v>280</v>
      </c>
      <c r="BL941" s="189">
        <v>1542</v>
      </c>
      <c r="BM941" s="190">
        <v>45853.597650462965</v>
      </c>
      <c r="BN941" s="208">
        <v>40516204</v>
      </c>
      <c r="BO941" s="203">
        <v>3776</v>
      </c>
      <c r="BP941" s="190">
        <v>45853</v>
      </c>
      <c r="BQ941" s="204">
        <v>20258102</v>
      </c>
      <c r="CS941" s="197" t="s">
        <v>1260</v>
      </c>
      <c r="CT941" s="198">
        <v>1022386794</v>
      </c>
      <c r="CU941" s="203">
        <v>752</v>
      </c>
      <c r="CV941" s="203" t="s">
        <v>781</v>
      </c>
      <c r="CY941" s="192">
        <v>7490</v>
      </c>
      <c r="CZ941" s="192" t="s">
        <v>290</v>
      </c>
      <c r="DA941" s="201">
        <f t="shared" si="39"/>
        <v>20258102</v>
      </c>
      <c r="DB941" s="221">
        <f t="shared" si="40"/>
        <v>0</v>
      </c>
      <c r="DC941" s="201">
        <f t="shared" si="41"/>
        <v>0</v>
      </c>
      <c r="DZ941" s="188" t="s">
        <v>3979</v>
      </c>
      <c r="EA941" s="231"/>
      <c r="EB941" s="130">
        <v>30081676</v>
      </c>
      <c r="EC941" s="168">
        <v>46010</v>
      </c>
    </row>
    <row r="942" spans="1:133" x14ac:dyDescent="0.3">
      <c r="A942" s="242"/>
      <c r="B942" s="242" t="s">
        <v>3980</v>
      </c>
      <c r="C942" s="243">
        <v>1121831200</v>
      </c>
      <c r="D942" s="242" t="s">
        <v>619</v>
      </c>
      <c r="E942" s="242" t="s">
        <v>291</v>
      </c>
      <c r="F942" s="242" t="s">
        <v>3981</v>
      </c>
      <c r="G942" s="244">
        <v>45853</v>
      </c>
      <c r="H942" s="245">
        <v>20258102</v>
      </c>
      <c r="I942" s="242" t="s">
        <v>1187</v>
      </c>
      <c r="J942" s="244">
        <v>45853</v>
      </c>
      <c r="K942" s="244">
        <v>46010</v>
      </c>
      <c r="L942" s="242" t="s">
        <v>288</v>
      </c>
      <c r="M942" s="242" t="s">
        <v>288</v>
      </c>
      <c r="N942" s="242" t="s">
        <v>288</v>
      </c>
      <c r="O942" s="209">
        <v>6</v>
      </c>
      <c r="P942" s="245">
        <v>2091159</v>
      </c>
      <c r="Q942" s="200">
        <v>45853</v>
      </c>
      <c r="R942" s="190">
        <v>45869</v>
      </c>
      <c r="S942" s="245">
        <v>3920923</v>
      </c>
      <c r="T942" s="190">
        <v>45870</v>
      </c>
      <c r="U942" s="190">
        <v>45900</v>
      </c>
      <c r="V942" s="245">
        <v>3920923</v>
      </c>
      <c r="W942" s="190">
        <v>45901</v>
      </c>
      <c r="X942" s="190">
        <v>45930</v>
      </c>
      <c r="Y942" s="245">
        <v>3920923</v>
      </c>
      <c r="Z942" s="190">
        <v>45931</v>
      </c>
      <c r="AA942" s="190">
        <v>45961</v>
      </c>
      <c r="AB942" s="245">
        <v>3920923</v>
      </c>
      <c r="AC942" s="190">
        <v>45962</v>
      </c>
      <c r="AD942" s="190">
        <v>45991</v>
      </c>
      <c r="AE942" s="272">
        <v>2483251</v>
      </c>
      <c r="AF942" s="190">
        <v>45992</v>
      </c>
      <c r="AG942" s="190">
        <v>46010</v>
      </c>
      <c r="BI942" s="185" t="s">
        <v>270</v>
      </c>
      <c r="BJ942" s="187" t="s">
        <v>713</v>
      </c>
      <c r="BK942" s="185" t="s">
        <v>346</v>
      </c>
      <c r="BL942" s="189">
        <v>1543</v>
      </c>
      <c r="BM942" s="190">
        <v>45853.598854166667</v>
      </c>
      <c r="BN942" s="208">
        <v>196229127</v>
      </c>
      <c r="BO942" s="203">
        <v>3777</v>
      </c>
      <c r="BP942" s="190">
        <v>45853</v>
      </c>
      <c r="BQ942" s="204">
        <v>20258102</v>
      </c>
      <c r="CS942" s="197" t="s">
        <v>2256</v>
      </c>
      <c r="CT942" s="198">
        <v>1121831200</v>
      </c>
      <c r="CU942" s="203">
        <v>739</v>
      </c>
      <c r="CV942" s="203" t="s">
        <v>782</v>
      </c>
      <c r="CY942" s="192">
        <v>7490</v>
      </c>
      <c r="CZ942" s="192" t="s">
        <v>290</v>
      </c>
      <c r="DA942" s="201">
        <f t="shared" si="39"/>
        <v>20258102</v>
      </c>
      <c r="DB942" s="221">
        <f t="shared" si="40"/>
        <v>0</v>
      </c>
      <c r="DC942" s="201">
        <f t="shared" si="41"/>
        <v>0</v>
      </c>
      <c r="DZ942" s="188" t="s">
        <v>3982</v>
      </c>
      <c r="EA942" s="231"/>
      <c r="EB942" s="130">
        <v>86059594</v>
      </c>
      <c r="EC942" s="168">
        <v>46010</v>
      </c>
    </row>
    <row r="943" spans="1:133" x14ac:dyDescent="0.3">
      <c r="A943" s="242"/>
      <c r="B943" s="242" t="s">
        <v>3983</v>
      </c>
      <c r="C943" s="243">
        <v>40329528</v>
      </c>
      <c r="D943" s="242" t="s">
        <v>620</v>
      </c>
      <c r="E943" s="242" t="s">
        <v>291</v>
      </c>
      <c r="F943" s="242" t="s">
        <v>3981</v>
      </c>
      <c r="G943" s="244">
        <v>45853</v>
      </c>
      <c r="H943" s="245">
        <v>20258102</v>
      </c>
      <c r="I943" s="242" t="s">
        <v>1187</v>
      </c>
      <c r="J943" s="244">
        <v>45853</v>
      </c>
      <c r="K943" s="244">
        <v>46010</v>
      </c>
      <c r="L943" s="242" t="s">
        <v>288</v>
      </c>
      <c r="M943" s="242" t="s">
        <v>288</v>
      </c>
      <c r="N943" s="242" t="s">
        <v>288</v>
      </c>
      <c r="O943" s="209">
        <v>6</v>
      </c>
      <c r="P943" s="245">
        <v>2091159</v>
      </c>
      <c r="Q943" s="200">
        <v>45853</v>
      </c>
      <c r="R943" s="190">
        <v>45869</v>
      </c>
      <c r="S943" s="245">
        <v>3920923</v>
      </c>
      <c r="T943" s="190">
        <v>45870</v>
      </c>
      <c r="U943" s="190">
        <v>45900</v>
      </c>
      <c r="V943" s="245">
        <v>3920923</v>
      </c>
      <c r="W943" s="190">
        <v>45901</v>
      </c>
      <c r="X943" s="190">
        <v>45930</v>
      </c>
      <c r="Y943" s="245">
        <v>3920923</v>
      </c>
      <c r="Z943" s="190">
        <v>45931</v>
      </c>
      <c r="AA943" s="190">
        <v>45961</v>
      </c>
      <c r="AB943" s="245">
        <v>3920923</v>
      </c>
      <c r="AC943" s="190">
        <v>45962</v>
      </c>
      <c r="AD943" s="190">
        <v>45991</v>
      </c>
      <c r="AE943" s="272">
        <v>2483251</v>
      </c>
      <c r="AF943" s="190">
        <v>45992</v>
      </c>
      <c r="AG943" s="190">
        <v>46010</v>
      </c>
      <c r="BI943" s="185" t="s">
        <v>270</v>
      </c>
      <c r="BJ943" s="187" t="s">
        <v>713</v>
      </c>
      <c r="BK943" s="185" t="s">
        <v>346</v>
      </c>
      <c r="BL943" s="189">
        <v>1543</v>
      </c>
      <c r="BM943" s="190">
        <v>45853.598854166667</v>
      </c>
      <c r="BN943" s="208">
        <v>196229127</v>
      </c>
      <c r="BO943" s="203">
        <v>3778</v>
      </c>
      <c r="BP943" s="190">
        <v>45853</v>
      </c>
      <c r="BQ943" s="204">
        <v>20258102</v>
      </c>
      <c r="CS943" s="197" t="s">
        <v>2259</v>
      </c>
      <c r="CT943" s="125">
        <v>40329528.600000001</v>
      </c>
      <c r="CU943" s="203">
        <v>739</v>
      </c>
      <c r="CV943" s="203" t="s">
        <v>782</v>
      </c>
      <c r="CY943" s="192">
        <v>8299</v>
      </c>
      <c r="CZ943" s="192" t="s">
        <v>290</v>
      </c>
      <c r="DA943" s="201">
        <f t="shared" si="39"/>
        <v>20258102</v>
      </c>
      <c r="DB943" s="221">
        <f t="shared" si="40"/>
        <v>0</v>
      </c>
      <c r="DC943" s="201">
        <f t="shared" si="41"/>
        <v>0</v>
      </c>
      <c r="DZ943" s="188" t="s">
        <v>3984</v>
      </c>
      <c r="EA943" s="231"/>
      <c r="EB943" s="130">
        <v>86059594</v>
      </c>
      <c r="EC943" s="168">
        <v>46010</v>
      </c>
    </row>
    <row r="944" spans="1:133" x14ac:dyDescent="0.3">
      <c r="A944" s="242"/>
      <c r="B944" s="242" t="s">
        <v>3985</v>
      </c>
      <c r="C944" s="243">
        <v>1121832301</v>
      </c>
      <c r="D944" s="242" t="s">
        <v>621</v>
      </c>
      <c r="E944" s="242" t="s">
        <v>291</v>
      </c>
      <c r="F944" s="242" t="s">
        <v>3981</v>
      </c>
      <c r="G944" s="244">
        <v>45853</v>
      </c>
      <c r="H944" s="245">
        <v>16765327</v>
      </c>
      <c r="I944" s="242" t="s">
        <v>1187</v>
      </c>
      <c r="J944" s="244">
        <v>45853</v>
      </c>
      <c r="K944" s="244">
        <v>46010</v>
      </c>
      <c r="L944" s="242" t="s">
        <v>288</v>
      </c>
      <c r="M944" s="242" t="s">
        <v>288</v>
      </c>
      <c r="N944" s="242" t="s">
        <v>288</v>
      </c>
      <c r="O944" s="209">
        <v>6</v>
      </c>
      <c r="P944" s="245">
        <v>1730614</v>
      </c>
      <c r="Q944" s="200">
        <v>45853</v>
      </c>
      <c r="R944" s="190">
        <v>45869</v>
      </c>
      <c r="S944" s="245">
        <v>3244902</v>
      </c>
      <c r="T944" s="190">
        <v>45870</v>
      </c>
      <c r="U944" s="190">
        <v>45900</v>
      </c>
      <c r="V944" s="245">
        <v>3244902</v>
      </c>
      <c r="W944" s="190">
        <v>45901</v>
      </c>
      <c r="X944" s="190">
        <v>45930</v>
      </c>
      <c r="Y944" s="245">
        <v>3244902</v>
      </c>
      <c r="Z944" s="190">
        <v>45931</v>
      </c>
      <c r="AA944" s="190">
        <v>45961</v>
      </c>
      <c r="AB944" s="245">
        <v>3244902</v>
      </c>
      <c r="AC944" s="190">
        <v>45962</v>
      </c>
      <c r="AD944" s="190">
        <v>45991</v>
      </c>
      <c r="AE944" s="272">
        <v>2055105</v>
      </c>
      <c r="AF944" s="190">
        <v>45992</v>
      </c>
      <c r="AG944" s="190">
        <v>46010</v>
      </c>
      <c r="BI944" s="185" t="s">
        <v>270</v>
      </c>
      <c r="BJ944" s="187" t="s">
        <v>713</v>
      </c>
      <c r="BK944" s="185" t="s">
        <v>346</v>
      </c>
      <c r="BL944" s="189">
        <v>1543</v>
      </c>
      <c r="BM944" s="190">
        <v>45853.598854166667</v>
      </c>
      <c r="BN944" s="208">
        <v>196229127</v>
      </c>
      <c r="BO944" s="203">
        <v>3779</v>
      </c>
      <c r="BP944" s="190">
        <v>45853</v>
      </c>
      <c r="BQ944" s="204">
        <v>16765327</v>
      </c>
      <c r="CS944" s="197" t="s">
        <v>2267</v>
      </c>
      <c r="CT944" s="198">
        <v>1121832301</v>
      </c>
      <c r="CU944" s="203">
        <v>739</v>
      </c>
      <c r="CV944" s="203" t="s">
        <v>782</v>
      </c>
      <c r="CY944" s="192">
        <v>8299</v>
      </c>
      <c r="CZ944" s="192" t="s">
        <v>290</v>
      </c>
      <c r="DA944" s="201">
        <f t="shared" si="39"/>
        <v>16765327</v>
      </c>
      <c r="DB944" s="221">
        <f t="shared" si="40"/>
        <v>0</v>
      </c>
      <c r="DC944" s="201">
        <f t="shared" si="41"/>
        <v>0</v>
      </c>
      <c r="DZ944" s="188" t="s">
        <v>3986</v>
      </c>
      <c r="EA944" s="231"/>
      <c r="EB944" s="130">
        <v>86059594</v>
      </c>
      <c r="EC944" s="168">
        <v>46010</v>
      </c>
    </row>
    <row r="945" spans="1:133" x14ac:dyDescent="0.3">
      <c r="A945" s="242"/>
      <c r="B945" s="242" t="s">
        <v>3987</v>
      </c>
      <c r="C945" s="248">
        <v>1121837760</v>
      </c>
      <c r="D945" s="242" t="s">
        <v>622</v>
      </c>
      <c r="E945" s="242" t="s">
        <v>291</v>
      </c>
      <c r="F945" s="242" t="s">
        <v>3981</v>
      </c>
      <c r="G945" s="244">
        <v>45853</v>
      </c>
      <c r="H945" s="245">
        <v>14954038</v>
      </c>
      <c r="I945" s="242" t="s">
        <v>1187</v>
      </c>
      <c r="J945" s="244">
        <v>45853</v>
      </c>
      <c r="K945" s="244">
        <v>46010</v>
      </c>
      <c r="L945" s="242" t="s">
        <v>288</v>
      </c>
      <c r="M945" s="242" t="s">
        <v>288</v>
      </c>
      <c r="N945" s="242" t="s">
        <v>288</v>
      </c>
      <c r="O945" s="209">
        <v>6</v>
      </c>
      <c r="P945" s="245">
        <v>1543643</v>
      </c>
      <c r="Q945" s="200">
        <v>45853</v>
      </c>
      <c r="R945" s="190">
        <v>45869</v>
      </c>
      <c r="S945" s="245">
        <v>2894330</v>
      </c>
      <c r="T945" s="190">
        <v>45870</v>
      </c>
      <c r="U945" s="190">
        <v>45900</v>
      </c>
      <c r="V945" s="245">
        <v>2894330</v>
      </c>
      <c r="W945" s="190">
        <v>45901</v>
      </c>
      <c r="X945" s="190">
        <v>45930</v>
      </c>
      <c r="Y945" s="245">
        <v>2894330</v>
      </c>
      <c r="Z945" s="190">
        <v>45931</v>
      </c>
      <c r="AA945" s="190">
        <v>45961</v>
      </c>
      <c r="AB945" s="245">
        <v>2894330</v>
      </c>
      <c r="AC945" s="190">
        <v>45962</v>
      </c>
      <c r="AD945" s="190">
        <v>45991</v>
      </c>
      <c r="AE945" s="272">
        <v>1833075</v>
      </c>
      <c r="AF945" s="190">
        <v>45992</v>
      </c>
      <c r="AG945" s="190">
        <v>46010</v>
      </c>
      <c r="BI945" s="185" t="s">
        <v>270</v>
      </c>
      <c r="BJ945" s="187" t="s">
        <v>713</v>
      </c>
      <c r="BK945" s="185" t="s">
        <v>346</v>
      </c>
      <c r="BL945" s="189">
        <v>1543</v>
      </c>
      <c r="BM945" s="190">
        <v>45853.598854166667</v>
      </c>
      <c r="BN945" s="208">
        <v>196229127</v>
      </c>
      <c r="BO945" s="203">
        <v>3780</v>
      </c>
      <c r="BP945" s="190">
        <v>45853</v>
      </c>
      <c r="BQ945" s="204">
        <v>14954038</v>
      </c>
      <c r="CS945" s="197" t="s">
        <v>2270</v>
      </c>
      <c r="CT945" s="198">
        <v>1121837760</v>
      </c>
      <c r="CU945" s="203">
        <v>739</v>
      </c>
      <c r="CV945" s="203" t="s">
        <v>782</v>
      </c>
      <c r="CY945" s="227">
        <v>6209</v>
      </c>
      <c r="CZ945" s="188" t="s">
        <v>290</v>
      </c>
      <c r="DA945" s="201">
        <f t="shared" si="39"/>
        <v>14954038</v>
      </c>
      <c r="DB945" s="221">
        <f t="shared" si="40"/>
        <v>0</v>
      </c>
      <c r="DC945" s="201">
        <f t="shared" si="41"/>
        <v>0</v>
      </c>
      <c r="DZ945" s="188" t="s">
        <v>3988</v>
      </c>
      <c r="EA945" s="231"/>
      <c r="EB945" s="130">
        <v>86059594</v>
      </c>
      <c r="EC945" s="168">
        <v>46010</v>
      </c>
    </row>
    <row r="946" spans="1:133" x14ac:dyDescent="0.3">
      <c r="A946" s="242"/>
      <c r="B946" s="242" t="s">
        <v>3989</v>
      </c>
      <c r="C946" s="243">
        <v>1121819102</v>
      </c>
      <c r="D946" s="242" t="s">
        <v>623</v>
      </c>
      <c r="E946" s="242" t="s">
        <v>291</v>
      </c>
      <c r="F946" s="242" t="s">
        <v>3981</v>
      </c>
      <c r="G946" s="244">
        <v>45853</v>
      </c>
      <c r="H946" s="245">
        <v>16765327</v>
      </c>
      <c r="I946" s="242" t="s">
        <v>1187</v>
      </c>
      <c r="J946" s="244">
        <v>45853</v>
      </c>
      <c r="K946" s="244">
        <v>46010</v>
      </c>
      <c r="L946" s="242" t="s">
        <v>288</v>
      </c>
      <c r="M946" s="242" t="s">
        <v>288</v>
      </c>
      <c r="N946" s="242" t="s">
        <v>288</v>
      </c>
      <c r="O946" s="209">
        <v>6</v>
      </c>
      <c r="P946" s="245">
        <v>1730614</v>
      </c>
      <c r="Q946" s="200">
        <v>45853</v>
      </c>
      <c r="R946" s="190">
        <v>45869</v>
      </c>
      <c r="S946" s="245">
        <v>3244902</v>
      </c>
      <c r="T946" s="190">
        <v>45870</v>
      </c>
      <c r="U946" s="190">
        <v>45900</v>
      </c>
      <c r="V946" s="245">
        <v>3244902</v>
      </c>
      <c r="W946" s="190">
        <v>45901</v>
      </c>
      <c r="X946" s="190">
        <v>45930</v>
      </c>
      <c r="Y946" s="245">
        <v>3244902</v>
      </c>
      <c r="Z946" s="190">
        <v>45931</v>
      </c>
      <c r="AA946" s="190">
        <v>45961</v>
      </c>
      <c r="AB946" s="245">
        <v>3244902</v>
      </c>
      <c r="AC946" s="190">
        <v>45962</v>
      </c>
      <c r="AD946" s="190">
        <v>45991</v>
      </c>
      <c r="AE946" s="272">
        <v>2055105</v>
      </c>
      <c r="AF946" s="190">
        <v>45992</v>
      </c>
      <c r="AG946" s="190">
        <v>46010</v>
      </c>
      <c r="BI946" s="185" t="s">
        <v>270</v>
      </c>
      <c r="BJ946" s="187" t="s">
        <v>713</v>
      </c>
      <c r="BK946" s="185" t="s">
        <v>346</v>
      </c>
      <c r="BL946" s="189">
        <v>1543</v>
      </c>
      <c r="BM946" s="190">
        <v>45853.598854166667</v>
      </c>
      <c r="BN946" s="208">
        <v>196229127</v>
      </c>
      <c r="BO946" s="203">
        <v>3781</v>
      </c>
      <c r="BP946" s="190">
        <v>45853</v>
      </c>
      <c r="BQ946" s="204">
        <v>16765327</v>
      </c>
      <c r="CS946" s="197" t="s">
        <v>2273</v>
      </c>
      <c r="CT946" s="199">
        <v>1121819102</v>
      </c>
      <c r="CU946" s="203">
        <v>739</v>
      </c>
      <c r="CV946" s="203" t="s">
        <v>782</v>
      </c>
      <c r="CY946" s="192">
        <v>8299</v>
      </c>
      <c r="CZ946" s="192" t="s">
        <v>290</v>
      </c>
      <c r="DA946" s="201">
        <f t="shared" si="39"/>
        <v>16765327</v>
      </c>
      <c r="DB946" s="221">
        <f t="shared" si="40"/>
        <v>0</v>
      </c>
      <c r="DC946" s="201">
        <f t="shared" si="41"/>
        <v>0</v>
      </c>
      <c r="DZ946" s="188" t="s">
        <v>3990</v>
      </c>
      <c r="EA946" s="231"/>
      <c r="EB946" s="130">
        <v>86059594</v>
      </c>
      <c r="EC946" s="168">
        <v>46010</v>
      </c>
    </row>
    <row r="947" spans="1:133" x14ac:dyDescent="0.3">
      <c r="A947" s="242"/>
      <c r="B947" s="242" t="s">
        <v>3991</v>
      </c>
      <c r="C947" s="243">
        <v>1121949506</v>
      </c>
      <c r="D947" s="242" t="s">
        <v>887</v>
      </c>
      <c r="E947" s="242" t="s">
        <v>291</v>
      </c>
      <c r="F947" s="242" t="s">
        <v>3981</v>
      </c>
      <c r="G947" s="244">
        <v>45853</v>
      </c>
      <c r="H947" s="245">
        <v>26894376</v>
      </c>
      <c r="I947" s="242" t="s">
        <v>1187</v>
      </c>
      <c r="J947" s="244">
        <v>45853</v>
      </c>
      <c r="K947" s="244">
        <v>46010</v>
      </c>
      <c r="L947" s="242" t="s">
        <v>288</v>
      </c>
      <c r="M947" s="242" t="s">
        <v>288</v>
      </c>
      <c r="N947" s="242" t="s">
        <v>288</v>
      </c>
      <c r="O947" s="209">
        <v>6</v>
      </c>
      <c r="P947" s="245">
        <v>2776194</v>
      </c>
      <c r="Q947" s="200">
        <v>45853</v>
      </c>
      <c r="R947" s="190">
        <v>45869</v>
      </c>
      <c r="S947" s="245">
        <v>5205363</v>
      </c>
      <c r="T947" s="190">
        <v>45870</v>
      </c>
      <c r="U947" s="190">
        <v>45900</v>
      </c>
      <c r="V947" s="245">
        <v>5205363</v>
      </c>
      <c r="W947" s="190">
        <v>45901</v>
      </c>
      <c r="X947" s="190">
        <v>45930</v>
      </c>
      <c r="Y947" s="245">
        <v>5205363</v>
      </c>
      <c r="Z947" s="190">
        <v>45931</v>
      </c>
      <c r="AA947" s="190">
        <v>45961</v>
      </c>
      <c r="AB947" s="245">
        <v>5205363</v>
      </c>
      <c r="AC947" s="190">
        <v>45962</v>
      </c>
      <c r="AD947" s="190">
        <v>45991</v>
      </c>
      <c r="AE947" s="272">
        <v>3296730</v>
      </c>
      <c r="AF947" s="190">
        <v>45992</v>
      </c>
      <c r="AG947" s="190">
        <v>46010</v>
      </c>
      <c r="BI947" s="185" t="s">
        <v>270</v>
      </c>
      <c r="BJ947" s="187" t="s">
        <v>713</v>
      </c>
      <c r="BK947" s="185" t="s">
        <v>346</v>
      </c>
      <c r="BL947" s="189">
        <v>1543</v>
      </c>
      <c r="BM947" s="190">
        <v>45853.598854166667</v>
      </c>
      <c r="BN947" s="208">
        <v>196229127</v>
      </c>
      <c r="BO947" s="203">
        <v>3782</v>
      </c>
      <c r="BP947" s="190">
        <v>45853</v>
      </c>
      <c r="BQ947" s="204">
        <v>26894376</v>
      </c>
      <c r="CS947" s="197" t="s">
        <v>2594</v>
      </c>
      <c r="CT947" s="199">
        <v>1121949506</v>
      </c>
      <c r="CU947" s="203">
        <v>739</v>
      </c>
      <c r="CV947" s="203" t="s">
        <v>782</v>
      </c>
      <c r="CY947" s="192">
        <v>7010</v>
      </c>
      <c r="CZ947" s="192" t="s">
        <v>290</v>
      </c>
      <c r="DA947" s="201">
        <f t="shared" si="39"/>
        <v>26894376</v>
      </c>
      <c r="DB947" s="221">
        <f t="shared" si="40"/>
        <v>0</v>
      </c>
      <c r="DC947" s="201">
        <f t="shared" si="41"/>
        <v>0</v>
      </c>
      <c r="DZ947" s="188" t="s">
        <v>3992</v>
      </c>
      <c r="EA947" s="231"/>
      <c r="EB947" s="130">
        <v>86059594</v>
      </c>
      <c r="EC947" s="168">
        <v>46010</v>
      </c>
    </row>
    <row r="948" spans="1:133" x14ac:dyDescent="0.3">
      <c r="A948" s="242"/>
      <c r="B948" s="242" t="s">
        <v>3993</v>
      </c>
      <c r="C948" s="243">
        <v>1121955159</v>
      </c>
      <c r="D948" s="249" t="s">
        <v>2765</v>
      </c>
      <c r="E948" s="242" t="s">
        <v>291</v>
      </c>
      <c r="F948" s="242" t="s">
        <v>3981</v>
      </c>
      <c r="G948" s="244">
        <v>45853</v>
      </c>
      <c r="H948" s="245">
        <v>16765327</v>
      </c>
      <c r="I948" s="242" t="s">
        <v>1187</v>
      </c>
      <c r="J948" s="244">
        <v>45853</v>
      </c>
      <c r="K948" s="244">
        <v>46010</v>
      </c>
      <c r="L948" s="242" t="s">
        <v>288</v>
      </c>
      <c r="M948" s="242" t="s">
        <v>288</v>
      </c>
      <c r="N948" s="242" t="s">
        <v>288</v>
      </c>
      <c r="O948" s="209">
        <v>6</v>
      </c>
      <c r="P948" s="245">
        <v>1730614</v>
      </c>
      <c r="Q948" s="200">
        <v>45853</v>
      </c>
      <c r="R948" s="190">
        <v>45869</v>
      </c>
      <c r="S948" s="245">
        <v>3244902</v>
      </c>
      <c r="T948" s="190">
        <v>45870</v>
      </c>
      <c r="U948" s="190">
        <v>45900</v>
      </c>
      <c r="V948" s="245">
        <v>3244902</v>
      </c>
      <c r="W948" s="190">
        <v>45901</v>
      </c>
      <c r="X948" s="190">
        <v>45930</v>
      </c>
      <c r="Y948" s="245">
        <v>3244902</v>
      </c>
      <c r="Z948" s="190">
        <v>45931</v>
      </c>
      <c r="AA948" s="190">
        <v>45961</v>
      </c>
      <c r="AB948" s="245">
        <v>3244902</v>
      </c>
      <c r="AC948" s="190">
        <v>45962</v>
      </c>
      <c r="AD948" s="190">
        <v>45991</v>
      </c>
      <c r="AE948" s="272">
        <v>2055105</v>
      </c>
      <c r="AF948" s="190">
        <v>45992</v>
      </c>
      <c r="AG948" s="190">
        <v>46010</v>
      </c>
      <c r="BI948" s="185" t="s">
        <v>270</v>
      </c>
      <c r="BJ948" s="187" t="s">
        <v>713</v>
      </c>
      <c r="BK948" s="185" t="s">
        <v>346</v>
      </c>
      <c r="BL948" s="189">
        <v>1543</v>
      </c>
      <c r="BM948" s="190">
        <v>45853.598854166667</v>
      </c>
      <c r="BN948" s="208">
        <v>196229127</v>
      </c>
      <c r="BO948" s="203">
        <v>3783</v>
      </c>
      <c r="BP948" s="190">
        <v>45853</v>
      </c>
      <c r="BQ948" s="204">
        <v>16765327</v>
      </c>
      <c r="CS948" s="197" t="s">
        <v>2766</v>
      </c>
      <c r="CT948" s="199">
        <v>1121955159</v>
      </c>
      <c r="CU948" s="203">
        <v>739</v>
      </c>
      <c r="CV948" s="203" t="s">
        <v>782</v>
      </c>
      <c r="CY948" s="192">
        <v>7490</v>
      </c>
      <c r="CZ948" s="192" t="s">
        <v>290</v>
      </c>
      <c r="DA948" s="201">
        <f t="shared" si="39"/>
        <v>16765327</v>
      </c>
      <c r="DB948" s="221">
        <f t="shared" si="40"/>
        <v>0</v>
      </c>
      <c r="DC948" s="201">
        <f t="shared" si="41"/>
        <v>0</v>
      </c>
      <c r="DZ948" s="188" t="s">
        <v>3994</v>
      </c>
      <c r="EA948" s="231"/>
      <c r="EB948" s="130">
        <v>86059594</v>
      </c>
      <c r="EC948" s="168">
        <v>46010</v>
      </c>
    </row>
    <row r="949" spans="1:133" x14ac:dyDescent="0.3">
      <c r="A949" s="241"/>
      <c r="B949" s="242" t="s">
        <v>3995</v>
      </c>
      <c r="C949" s="243">
        <v>1121844563</v>
      </c>
      <c r="D949" s="242" t="s">
        <v>1118</v>
      </c>
      <c r="E949" s="242" t="s">
        <v>291</v>
      </c>
      <c r="F949" s="242" t="s">
        <v>3981</v>
      </c>
      <c r="G949" s="244">
        <v>45853</v>
      </c>
      <c r="H949" s="245">
        <v>16765327</v>
      </c>
      <c r="I949" s="242" t="s">
        <v>1187</v>
      </c>
      <c r="J949" s="244">
        <v>45853</v>
      </c>
      <c r="K949" s="244">
        <v>46010</v>
      </c>
      <c r="L949" s="242" t="s">
        <v>288</v>
      </c>
      <c r="M949" s="242" t="s">
        <v>288</v>
      </c>
      <c r="N949" s="242" t="s">
        <v>288</v>
      </c>
      <c r="O949" s="209">
        <v>6</v>
      </c>
      <c r="P949" s="245">
        <v>1730614</v>
      </c>
      <c r="Q949" s="200">
        <v>45853</v>
      </c>
      <c r="R949" s="190">
        <v>45869</v>
      </c>
      <c r="S949" s="245">
        <v>3244902</v>
      </c>
      <c r="T949" s="190">
        <v>45870</v>
      </c>
      <c r="U949" s="190">
        <v>45900</v>
      </c>
      <c r="V949" s="245">
        <v>3244902</v>
      </c>
      <c r="W949" s="190">
        <v>45901</v>
      </c>
      <c r="X949" s="190">
        <v>45930</v>
      </c>
      <c r="Y949" s="245">
        <v>3244902</v>
      </c>
      <c r="Z949" s="190">
        <v>45931</v>
      </c>
      <c r="AA949" s="190">
        <v>45961</v>
      </c>
      <c r="AB949" s="245">
        <v>3244902</v>
      </c>
      <c r="AC949" s="190">
        <v>45962</v>
      </c>
      <c r="AD949" s="190">
        <v>45991</v>
      </c>
      <c r="AE949" s="272">
        <v>2055105</v>
      </c>
      <c r="AF949" s="190">
        <v>45992</v>
      </c>
      <c r="AG949" s="190">
        <v>46010</v>
      </c>
      <c r="BI949" s="185" t="s">
        <v>270</v>
      </c>
      <c r="BJ949" s="187" t="s">
        <v>713</v>
      </c>
      <c r="BK949" s="185" t="s">
        <v>346</v>
      </c>
      <c r="BL949" s="189">
        <v>1543</v>
      </c>
      <c r="BM949" s="190">
        <v>45853.598854166667</v>
      </c>
      <c r="BN949" s="208">
        <v>196229127</v>
      </c>
      <c r="BO949" s="203">
        <v>3784</v>
      </c>
      <c r="BP949" s="190">
        <v>45853</v>
      </c>
      <c r="BQ949" s="204">
        <v>16765327</v>
      </c>
      <c r="CS949" s="197" t="s">
        <v>2958</v>
      </c>
      <c r="CT949" s="199">
        <v>1121844563</v>
      </c>
      <c r="CU949" s="203">
        <v>739</v>
      </c>
      <c r="CV949" s="203" t="s">
        <v>782</v>
      </c>
      <c r="CY949" s="192">
        <v>7020</v>
      </c>
      <c r="CZ949" s="192" t="s">
        <v>289</v>
      </c>
      <c r="DA949" s="201">
        <f t="shared" si="39"/>
        <v>16765327</v>
      </c>
      <c r="DB949" s="221">
        <f t="shared" si="40"/>
        <v>0</v>
      </c>
      <c r="DC949" s="201">
        <f t="shared" si="41"/>
        <v>0</v>
      </c>
      <c r="DZ949" s="188" t="s">
        <v>3996</v>
      </c>
      <c r="EA949" s="231"/>
      <c r="EB949" s="130">
        <v>86059594</v>
      </c>
      <c r="EC949" s="168">
        <v>46010</v>
      </c>
    </row>
    <row r="950" spans="1:133" x14ac:dyDescent="0.3">
      <c r="A950" s="241"/>
      <c r="B950" s="242" t="s">
        <v>3997</v>
      </c>
      <c r="C950" s="243">
        <v>1121868286</v>
      </c>
      <c r="D950" s="247" t="s">
        <v>3053</v>
      </c>
      <c r="E950" s="242" t="s">
        <v>292</v>
      </c>
      <c r="F950" s="242" t="s">
        <v>3054</v>
      </c>
      <c r="G950" s="244">
        <v>45853</v>
      </c>
      <c r="H950" s="245">
        <v>13272547</v>
      </c>
      <c r="I950" s="242" t="s">
        <v>1187</v>
      </c>
      <c r="J950" s="244">
        <v>45853</v>
      </c>
      <c r="K950" s="244">
        <v>46010</v>
      </c>
      <c r="L950" s="242" t="s">
        <v>288</v>
      </c>
      <c r="M950" s="242" t="s">
        <v>288</v>
      </c>
      <c r="N950" s="242" t="s">
        <v>288</v>
      </c>
      <c r="O950" s="209">
        <v>6</v>
      </c>
      <c r="P950" s="245">
        <v>1370069</v>
      </c>
      <c r="Q950" s="200">
        <v>45853</v>
      </c>
      <c r="R950" s="190">
        <v>45869</v>
      </c>
      <c r="S950" s="245">
        <v>2568880</v>
      </c>
      <c r="T950" s="190">
        <v>45870</v>
      </c>
      <c r="U950" s="190">
        <v>45900</v>
      </c>
      <c r="V950" s="245">
        <v>2568880</v>
      </c>
      <c r="W950" s="190">
        <v>45901</v>
      </c>
      <c r="X950" s="190">
        <v>45930</v>
      </c>
      <c r="Y950" s="245">
        <v>2568880</v>
      </c>
      <c r="Z950" s="190">
        <v>45931</v>
      </c>
      <c r="AA950" s="190">
        <v>45961</v>
      </c>
      <c r="AB950" s="245">
        <v>2568880</v>
      </c>
      <c r="AC950" s="190">
        <v>45962</v>
      </c>
      <c r="AD950" s="190">
        <v>45991</v>
      </c>
      <c r="AE950" s="272">
        <v>1626958</v>
      </c>
      <c r="AF950" s="190">
        <v>45992</v>
      </c>
      <c r="AG950" s="190">
        <v>46010</v>
      </c>
      <c r="BI950" s="185" t="s">
        <v>270</v>
      </c>
      <c r="BJ950" s="187" t="s">
        <v>713</v>
      </c>
      <c r="BK950" s="185" t="s">
        <v>346</v>
      </c>
      <c r="BL950" s="189">
        <v>1543</v>
      </c>
      <c r="BM950" s="190">
        <v>45853.598854166667</v>
      </c>
      <c r="BN950" s="208">
        <v>196229127</v>
      </c>
      <c r="BO950" s="203">
        <v>3785</v>
      </c>
      <c r="BP950" s="190">
        <v>45853</v>
      </c>
      <c r="BQ950" s="204">
        <v>13272547</v>
      </c>
      <c r="CS950" s="197" t="s">
        <v>3056</v>
      </c>
      <c r="CT950" s="198">
        <v>1121868286</v>
      </c>
      <c r="CU950" s="203">
        <v>739</v>
      </c>
      <c r="CV950" s="203" t="s">
        <v>782</v>
      </c>
      <c r="CY950" s="227">
        <v>8211</v>
      </c>
      <c r="CZ950" s="188" t="s">
        <v>290</v>
      </c>
      <c r="DA950" s="201">
        <f t="shared" si="39"/>
        <v>13272547</v>
      </c>
      <c r="DB950" s="221">
        <f t="shared" si="40"/>
        <v>0</v>
      </c>
      <c r="DC950" s="201">
        <f t="shared" si="41"/>
        <v>0</v>
      </c>
      <c r="DZ950" s="188" t="s">
        <v>3998</v>
      </c>
      <c r="EA950" s="231"/>
      <c r="EB950" s="130">
        <v>86059594</v>
      </c>
      <c r="EC950" s="168">
        <v>46010</v>
      </c>
    </row>
    <row r="951" spans="1:133" x14ac:dyDescent="0.3">
      <c r="A951" s="241"/>
      <c r="B951" s="242" t="s">
        <v>3999</v>
      </c>
      <c r="C951" s="243">
        <v>1019016622</v>
      </c>
      <c r="D951" s="242" t="s">
        <v>1142</v>
      </c>
      <c r="E951" s="242" t="s">
        <v>291</v>
      </c>
      <c r="F951" s="242" t="s">
        <v>3981</v>
      </c>
      <c r="G951" s="244">
        <v>45853</v>
      </c>
      <c r="H951" s="245">
        <v>16765327</v>
      </c>
      <c r="I951" s="242" t="s">
        <v>1187</v>
      </c>
      <c r="J951" s="244">
        <v>45853</v>
      </c>
      <c r="K951" s="244">
        <v>46010</v>
      </c>
      <c r="L951" s="242" t="s">
        <v>288</v>
      </c>
      <c r="M951" s="242" t="s">
        <v>288</v>
      </c>
      <c r="N951" s="242" t="s">
        <v>288</v>
      </c>
      <c r="O951" s="209">
        <v>6</v>
      </c>
      <c r="P951" s="245">
        <v>1730614</v>
      </c>
      <c r="Q951" s="200">
        <v>45853</v>
      </c>
      <c r="R951" s="190">
        <v>45869</v>
      </c>
      <c r="S951" s="245">
        <v>3244902</v>
      </c>
      <c r="T951" s="190">
        <v>45870</v>
      </c>
      <c r="U951" s="190">
        <v>45900</v>
      </c>
      <c r="V951" s="245">
        <v>3244902</v>
      </c>
      <c r="W951" s="190">
        <v>45901</v>
      </c>
      <c r="X951" s="190">
        <v>45930</v>
      </c>
      <c r="Y951" s="245">
        <v>3244902</v>
      </c>
      <c r="Z951" s="190">
        <v>45931</v>
      </c>
      <c r="AA951" s="190">
        <v>45961</v>
      </c>
      <c r="AB951" s="245">
        <v>3244902</v>
      </c>
      <c r="AC951" s="190">
        <v>45962</v>
      </c>
      <c r="AD951" s="190">
        <v>45991</v>
      </c>
      <c r="AE951" s="272">
        <v>2055105</v>
      </c>
      <c r="AF951" s="190">
        <v>45992</v>
      </c>
      <c r="AG951" s="190">
        <v>46010</v>
      </c>
      <c r="BI951" s="185" t="s">
        <v>270</v>
      </c>
      <c r="BJ951" s="187" t="s">
        <v>713</v>
      </c>
      <c r="BK951" s="185" t="s">
        <v>346</v>
      </c>
      <c r="BL951" s="189">
        <v>1543</v>
      </c>
      <c r="BM951" s="190">
        <v>45853.598854166667</v>
      </c>
      <c r="BN951" s="208">
        <v>196229127</v>
      </c>
      <c r="BO951" s="203">
        <v>3786</v>
      </c>
      <c r="BP951" s="190">
        <v>45853</v>
      </c>
      <c r="BQ951" s="204">
        <v>16765327</v>
      </c>
      <c r="CS951" s="197" t="s">
        <v>3060</v>
      </c>
      <c r="CT951" s="199">
        <v>1019016622</v>
      </c>
      <c r="CU951" s="203">
        <v>739</v>
      </c>
      <c r="CV951" s="203" t="s">
        <v>782</v>
      </c>
      <c r="CY951" s="192">
        <v>7310</v>
      </c>
      <c r="CZ951" s="192" t="s">
        <v>290</v>
      </c>
      <c r="DA951" s="201">
        <f t="shared" si="39"/>
        <v>16765327</v>
      </c>
      <c r="DB951" s="221">
        <f t="shared" si="40"/>
        <v>0</v>
      </c>
      <c r="DC951" s="201">
        <f t="shared" si="41"/>
        <v>0</v>
      </c>
      <c r="DZ951" s="188" t="s">
        <v>4000</v>
      </c>
      <c r="EA951" s="231"/>
      <c r="EB951" s="130">
        <v>86059594</v>
      </c>
      <c r="EC951" s="168">
        <v>46010</v>
      </c>
    </row>
    <row r="952" spans="1:133" x14ac:dyDescent="0.3">
      <c r="A952" s="242"/>
      <c r="B952" s="242" t="s">
        <v>4001</v>
      </c>
      <c r="C952" s="243">
        <v>86082778</v>
      </c>
      <c r="D952" s="242" t="s">
        <v>3104</v>
      </c>
      <c r="E952" s="242" t="s">
        <v>291</v>
      </c>
      <c r="F952" s="242" t="s">
        <v>3981</v>
      </c>
      <c r="G952" s="244">
        <v>45853</v>
      </c>
      <c r="H952" s="245">
        <v>16765327</v>
      </c>
      <c r="I952" s="242" t="s">
        <v>1187</v>
      </c>
      <c r="J952" s="244">
        <v>45853</v>
      </c>
      <c r="K952" s="244">
        <v>46010</v>
      </c>
      <c r="L952" s="242" t="s">
        <v>288</v>
      </c>
      <c r="M952" s="242" t="s">
        <v>288</v>
      </c>
      <c r="N952" s="242" t="s">
        <v>288</v>
      </c>
      <c r="O952" s="209">
        <v>6</v>
      </c>
      <c r="P952" s="245">
        <v>1730614</v>
      </c>
      <c r="Q952" s="200">
        <v>45853</v>
      </c>
      <c r="R952" s="190">
        <v>45869</v>
      </c>
      <c r="S952" s="245">
        <v>3244902</v>
      </c>
      <c r="T952" s="190">
        <v>45870</v>
      </c>
      <c r="U952" s="190">
        <v>45900</v>
      </c>
      <c r="V952" s="245">
        <v>3244902</v>
      </c>
      <c r="W952" s="190">
        <v>45901</v>
      </c>
      <c r="X952" s="190">
        <v>45930</v>
      </c>
      <c r="Y952" s="245">
        <v>3244902</v>
      </c>
      <c r="Z952" s="190">
        <v>45931</v>
      </c>
      <c r="AA952" s="190">
        <v>45961</v>
      </c>
      <c r="AB952" s="245">
        <v>3244902</v>
      </c>
      <c r="AC952" s="190">
        <v>45962</v>
      </c>
      <c r="AD952" s="190">
        <v>45991</v>
      </c>
      <c r="AE952" s="272">
        <v>2055105</v>
      </c>
      <c r="AF952" s="190">
        <v>45992</v>
      </c>
      <c r="AG952" s="190">
        <v>46010</v>
      </c>
      <c r="BI952" s="185" t="s">
        <v>270</v>
      </c>
      <c r="BJ952" s="187" t="s">
        <v>713</v>
      </c>
      <c r="BK952" s="185" t="s">
        <v>346</v>
      </c>
      <c r="BL952" s="189">
        <v>1543</v>
      </c>
      <c r="BM952" s="190">
        <v>45853.598854166667</v>
      </c>
      <c r="BN952" s="208">
        <v>196229127</v>
      </c>
      <c r="BO952" s="203">
        <v>3930</v>
      </c>
      <c r="BP952" s="190">
        <v>45853</v>
      </c>
      <c r="BQ952" s="204">
        <v>16765327</v>
      </c>
      <c r="CS952" s="179" t="s">
        <v>3106</v>
      </c>
      <c r="CT952" s="198">
        <v>86082778</v>
      </c>
      <c r="CU952" s="203">
        <v>739</v>
      </c>
      <c r="CV952" s="203" t="s">
        <v>782</v>
      </c>
      <c r="CY952" s="192">
        <v>8299</v>
      </c>
      <c r="CZ952" s="192" t="s">
        <v>290</v>
      </c>
      <c r="DA952" s="201">
        <f t="shared" si="39"/>
        <v>16765327</v>
      </c>
      <c r="DB952" s="221">
        <f t="shared" si="40"/>
        <v>0</v>
      </c>
      <c r="DC952" s="201">
        <f t="shared" si="41"/>
        <v>0</v>
      </c>
      <c r="DZ952" s="188" t="s">
        <v>4002</v>
      </c>
      <c r="EA952" s="307"/>
      <c r="EB952" s="130">
        <v>86059594</v>
      </c>
      <c r="EC952" s="168">
        <v>46010</v>
      </c>
    </row>
    <row r="953" spans="1:133" x14ac:dyDescent="0.3">
      <c r="A953" s="242"/>
      <c r="B953" s="242" t="s">
        <v>4003</v>
      </c>
      <c r="C953" s="243">
        <v>1121902199</v>
      </c>
      <c r="D953" s="242" t="s">
        <v>381</v>
      </c>
      <c r="E953" s="242" t="s">
        <v>291</v>
      </c>
      <c r="F953" s="242" t="s">
        <v>382</v>
      </c>
      <c r="G953" s="244">
        <v>45853</v>
      </c>
      <c r="H953" s="245">
        <v>28108960</v>
      </c>
      <c r="I953" s="242" t="s">
        <v>821</v>
      </c>
      <c r="J953" s="244">
        <v>45853</v>
      </c>
      <c r="K953" s="244">
        <v>46017</v>
      </c>
      <c r="L953" s="242" t="s">
        <v>288</v>
      </c>
      <c r="M953" s="242" t="s">
        <v>288</v>
      </c>
      <c r="N953" s="242" t="s">
        <v>288</v>
      </c>
      <c r="O953" s="209">
        <v>6</v>
      </c>
      <c r="P953" s="245">
        <v>2776194</v>
      </c>
      <c r="Q953" s="200">
        <v>45853</v>
      </c>
      <c r="R953" s="190">
        <v>45869</v>
      </c>
      <c r="S953" s="245">
        <v>5205363</v>
      </c>
      <c r="T953" s="190">
        <v>45870</v>
      </c>
      <c r="U953" s="190">
        <v>45900</v>
      </c>
      <c r="V953" s="245">
        <v>5205363</v>
      </c>
      <c r="W953" s="190">
        <v>45901</v>
      </c>
      <c r="X953" s="190">
        <v>45930</v>
      </c>
      <c r="Y953" s="245">
        <v>5205363</v>
      </c>
      <c r="Z953" s="190">
        <v>45931</v>
      </c>
      <c r="AA953" s="190">
        <v>45961</v>
      </c>
      <c r="AB953" s="245">
        <v>5205363</v>
      </c>
      <c r="AC953" s="190">
        <v>45962</v>
      </c>
      <c r="AD953" s="190">
        <v>45991</v>
      </c>
      <c r="AE953" s="272">
        <v>4511314</v>
      </c>
      <c r="AF953" s="190">
        <v>45992</v>
      </c>
      <c r="AG953" s="190">
        <v>46017</v>
      </c>
      <c r="BI953" s="187" t="s">
        <v>437</v>
      </c>
      <c r="BJ953" s="187" t="s">
        <v>438</v>
      </c>
      <c r="BK953" s="187" t="s">
        <v>276</v>
      </c>
      <c r="BL953" s="189">
        <v>1544</v>
      </c>
      <c r="BM953" s="190">
        <v>45853.600914351853</v>
      </c>
      <c r="BN953" s="208">
        <v>292823993</v>
      </c>
      <c r="BO953" s="203">
        <v>3787</v>
      </c>
      <c r="BP953" s="190">
        <v>45853</v>
      </c>
      <c r="BQ953" s="204">
        <v>28108960</v>
      </c>
      <c r="CS953" s="213" t="s">
        <v>4004</v>
      </c>
      <c r="CT953" s="198">
        <v>1121902199.8</v>
      </c>
      <c r="CU953" s="203">
        <v>761</v>
      </c>
      <c r="CV953" s="203" t="s">
        <v>452</v>
      </c>
      <c r="CY953" s="192">
        <v>8299</v>
      </c>
      <c r="CZ953" s="192" t="s">
        <v>290</v>
      </c>
      <c r="DA953" s="201">
        <f t="shared" si="39"/>
        <v>28108960</v>
      </c>
      <c r="DB953" s="221">
        <f t="shared" si="40"/>
        <v>0</v>
      </c>
      <c r="DC953" s="201">
        <f t="shared" si="41"/>
        <v>0</v>
      </c>
      <c r="DZ953" s="188" t="s">
        <v>4005</v>
      </c>
      <c r="EA953" s="189"/>
      <c r="EB953" s="130">
        <v>86057944</v>
      </c>
      <c r="EC953" s="168">
        <v>46017</v>
      </c>
    </row>
    <row r="954" spans="1:133" x14ac:dyDescent="0.3">
      <c r="A954" s="242"/>
      <c r="B954" s="242" t="s">
        <v>4006</v>
      </c>
      <c r="C954" s="248">
        <v>1121905626</v>
      </c>
      <c r="D954" s="247" t="s">
        <v>383</v>
      </c>
      <c r="E954" s="242" t="s">
        <v>291</v>
      </c>
      <c r="F954" s="242" t="s">
        <v>382</v>
      </c>
      <c r="G954" s="244">
        <v>45853</v>
      </c>
      <c r="H954" s="245">
        <v>21172984</v>
      </c>
      <c r="I954" s="242" t="s">
        <v>821</v>
      </c>
      <c r="J954" s="244">
        <v>45853</v>
      </c>
      <c r="K954" s="244">
        <v>46017</v>
      </c>
      <c r="L954" s="242" t="s">
        <v>288</v>
      </c>
      <c r="M954" s="242" t="s">
        <v>288</v>
      </c>
      <c r="N954" s="242" t="s">
        <v>288</v>
      </c>
      <c r="O954" s="209">
        <v>6</v>
      </c>
      <c r="P954" s="245">
        <v>2091159</v>
      </c>
      <c r="Q954" s="200">
        <v>45853</v>
      </c>
      <c r="R954" s="190">
        <v>45869</v>
      </c>
      <c r="S954" s="245">
        <v>3920923</v>
      </c>
      <c r="T954" s="190">
        <v>45870</v>
      </c>
      <c r="U954" s="190">
        <v>45900</v>
      </c>
      <c r="V954" s="245">
        <v>3920923</v>
      </c>
      <c r="W954" s="190">
        <v>45901</v>
      </c>
      <c r="X954" s="190">
        <v>45930</v>
      </c>
      <c r="Y954" s="245">
        <v>3920923</v>
      </c>
      <c r="Z954" s="190">
        <v>45931</v>
      </c>
      <c r="AA954" s="190">
        <v>45961</v>
      </c>
      <c r="AB954" s="245">
        <v>3920923</v>
      </c>
      <c r="AC954" s="190">
        <v>45962</v>
      </c>
      <c r="AD954" s="190">
        <v>45991</v>
      </c>
      <c r="AE954" s="272">
        <v>3398133</v>
      </c>
      <c r="AF954" s="190">
        <v>45992</v>
      </c>
      <c r="AG954" s="190">
        <v>46017</v>
      </c>
      <c r="BI954" s="187" t="s">
        <v>437</v>
      </c>
      <c r="BJ954" s="187" t="s">
        <v>438</v>
      </c>
      <c r="BK954" s="187" t="s">
        <v>276</v>
      </c>
      <c r="BL954" s="189">
        <v>1544</v>
      </c>
      <c r="BM954" s="190">
        <v>45853.600914351853</v>
      </c>
      <c r="BN954" s="208">
        <v>292823993</v>
      </c>
      <c r="BO954" s="203">
        <v>3788</v>
      </c>
      <c r="BP954" s="190">
        <v>45853</v>
      </c>
      <c r="BQ954" s="204">
        <v>21172984</v>
      </c>
      <c r="CS954" s="213" t="s">
        <v>1261</v>
      </c>
      <c r="CT954" s="199">
        <v>1121905626</v>
      </c>
      <c r="CU954" s="203">
        <v>761</v>
      </c>
      <c r="CV954" s="203" t="s">
        <v>452</v>
      </c>
      <c r="CY954" s="192">
        <v>6201</v>
      </c>
      <c r="CZ954" s="192" t="s">
        <v>290</v>
      </c>
      <c r="DA954" s="201">
        <f t="shared" si="39"/>
        <v>21172984</v>
      </c>
      <c r="DB954" s="221">
        <f t="shared" si="40"/>
        <v>0</v>
      </c>
      <c r="DC954" s="201">
        <f t="shared" si="41"/>
        <v>0</v>
      </c>
      <c r="DZ954" s="188" t="s">
        <v>4007</v>
      </c>
      <c r="EA954" s="189"/>
      <c r="EB954" s="130">
        <v>86057944</v>
      </c>
      <c r="EC954" s="168">
        <v>46017</v>
      </c>
    </row>
    <row r="955" spans="1:133" x14ac:dyDescent="0.3">
      <c r="A955" s="242"/>
      <c r="B955" s="242" t="s">
        <v>4008</v>
      </c>
      <c r="C955" s="243">
        <v>1121926294</v>
      </c>
      <c r="D955" s="242" t="s">
        <v>384</v>
      </c>
      <c r="E955" s="242" t="s">
        <v>291</v>
      </c>
      <c r="F955" s="242" t="s">
        <v>382</v>
      </c>
      <c r="G955" s="244">
        <v>45853</v>
      </c>
      <c r="H955" s="245">
        <v>28108960</v>
      </c>
      <c r="I955" s="242" t="s">
        <v>821</v>
      </c>
      <c r="J955" s="244">
        <v>45853</v>
      </c>
      <c r="K955" s="244">
        <v>46017</v>
      </c>
      <c r="L955" s="242" t="s">
        <v>288</v>
      </c>
      <c r="M955" s="242" t="s">
        <v>288</v>
      </c>
      <c r="N955" s="242" t="s">
        <v>288</v>
      </c>
      <c r="O955" s="209">
        <v>6</v>
      </c>
      <c r="P955" s="245">
        <v>2776194</v>
      </c>
      <c r="Q955" s="200">
        <v>45853</v>
      </c>
      <c r="R955" s="190">
        <v>45869</v>
      </c>
      <c r="S955" s="245">
        <v>5205363</v>
      </c>
      <c r="T955" s="190">
        <v>45870</v>
      </c>
      <c r="U955" s="190">
        <v>45900</v>
      </c>
      <c r="V955" s="245">
        <v>5205363</v>
      </c>
      <c r="W955" s="190">
        <v>45901</v>
      </c>
      <c r="X955" s="190">
        <v>45930</v>
      </c>
      <c r="Y955" s="245">
        <v>5205363</v>
      </c>
      <c r="Z955" s="190">
        <v>45931</v>
      </c>
      <c r="AA955" s="190">
        <v>45961</v>
      </c>
      <c r="AB955" s="245">
        <v>5205363</v>
      </c>
      <c r="AC955" s="190">
        <v>45962</v>
      </c>
      <c r="AD955" s="190">
        <v>45991</v>
      </c>
      <c r="AE955" s="272">
        <v>4511314</v>
      </c>
      <c r="AF955" s="190">
        <v>45992</v>
      </c>
      <c r="AG955" s="190">
        <v>46017</v>
      </c>
      <c r="BI955" s="187" t="s">
        <v>437</v>
      </c>
      <c r="BJ955" s="187" t="s">
        <v>438</v>
      </c>
      <c r="BK955" s="187" t="s">
        <v>276</v>
      </c>
      <c r="BL955" s="189">
        <v>1544</v>
      </c>
      <c r="BM955" s="190">
        <v>45853.600914351853</v>
      </c>
      <c r="BN955" s="208">
        <v>292823993</v>
      </c>
      <c r="BO955" s="203">
        <v>3789</v>
      </c>
      <c r="BP955" s="190">
        <v>45853</v>
      </c>
      <c r="BQ955" s="204">
        <v>28108960</v>
      </c>
      <c r="CS955" s="213" t="s">
        <v>1261</v>
      </c>
      <c r="CT955" s="198">
        <v>1121926294</v>
      </c>
      <c r="CU955" s="203">
        <v>761</v>
      </c>
      <c r="CV955" s="203" t="s">
        <v>452</v>
      </c>
      <c r="CY955" s="192">
        <v>6201</v>
      </c>
      <c r="CZ955" s="192" t="s">
        <v>290</v>
      </c>
      <c r="DA955" s="201">
        <f t="shared" si="39"/>
        <v>28108960</v>
      </c>
      <c r="DB955" s="221">
        <f t="shared" si="40"/>
        <v>0</v>
      </c>
      <c r="DC955" s="201">
        <f t="shared" si="41"/>
        <v>0</v>
      </c>
      <c r="DZ955" s="188" t="s">
        <v>4009</v>
      </c>
      <c r="EA955" s="187"/>
      <c r="EB955" s="130">
        <v>86057944</v>
      </c>
      <c r="EC955" s="168">
        <v>46017</v>
      </c>
    </row>
    <row r="956" spans="1:133" x14ac:dyDescent="0.3">
      <c r="A956" s="242"/>
      <c r="B956" s="242" t="s">
        <v>4010</v>
      </c>
      <c r="C956" s="243">
        <v>1121828522</v>
      </c>
      <c r="D956" s="242" t="s">
        <v>593</v>
      </c>
      <c r="E956" s="242" t="s">
        <v>291</v>
      </c>
      <c r="F956" s="242" t="s">
        <v>382</v>
      </c>
      <c r="G956" s="244">
        <v>45853</v>
      </c>
      <c r="H956" s="245">
        <v>20258102</v>
      </c>
      <c r="I956" s="242" t="s">
        <v>1187</v>
      </c>
      <c r="J956" s="244">
        <v>45853</v>
      </c>
      <c r="K956" s="244">
        <v>46010</v>
      </c>
      <c r="L956" s="242" t="s">
        <v>288</v>
      </c>
      <c r="M956" s="242" t="s">
        <v>288</v>
      </c>
      <c r="N956" s="242" t="s">
        <v>288</v>
      </c>
      <c r="O956" s="209">
        <v>6</v>
      </c>
      <c r="P956" s="245">
        <v>2091159</v>
      </c>
      <c r="Q956" s="200">
        <v>45853</v>
      </c>
      <c r="R956" s="190">
        <v>45869</v>
      </c>
      <c r="S956" s="245">
        <v>3920923</v>
      </c>
      <c r="T956" s="190">
        <v>45870</v>
      </c>
      <c r="U956" s="190">
        <v>45900</v>
      </c>
      <c r="V956" s="245">
        <v>3920923</v>
      </c>
      <c r="W956" s="190">
        <v>45901</v>
      </c>
      <c r="X956" s="190">
        <v>45930</v>
      </c>
      <c r="Y956" s="245">
        <v>3920923</v>
      </c>
      <c r="Z956" s="190">
        <v>45931</v>
      </c>
      <c r="AA956" s="190">
        <v>45961</v>
      </c>
      <c r="AB956" s="245">
        <v>3920923</v>
      </c>
      <c r="AC956" s="190">
        <v>45962</v>
      </c>
      <c r="AD956" s="190">
        <v>45991</v>
      </c>
      <c r="AE956" s="272">
        <v>2483251</v>
      </c>
      <c r="AF956" s="190">
        <v>45992</v>
      </c>
      <c r="AG956" s="190">
        <v>46010</v>
      </c>
      <c r="BI956" s="187" t="s">
        <v>437</v>
      </c>
      <c r="BJ956" s="187" t="s">
        <v>438</v>
      </c>
      <c r="BK956" s="187" t="s">
        <v>276</v>
      </c>
      <c r="BL956" s="189">
        <v>1544</v>
      </c>
      <c r="BM956" s="190">
        <v>45853.600914351853</v>
      </c>
      <c r="BN956" s="208">
        <v>292823993</v>
      </c>
      <c r="BO956" s="203">
        <v>3791</v>
      </c>
      <c r="BP956" s="190">
        <v>45853</v>
      </c>
      <c r="BQ956" s="204">
        <v>20258102</v>
      </c>
      <c r="CS956" s="213" t="s">
        <v>729</v>
      </c>
      <c r="CT956" s="198">
        <v>1121828522</v>
      </c>
      <c r="CU956" s="203">
        <v>761</v>
      </c>
      <c r="CV956" s="203" t="s">
        <v>452</v>
      </c>
      <c r="CY956" s="192">
        <v>6201</v>
      </c>
      <c r="CZ956" s="192" t="s">
        <v>290</v>
      </c>
      <c r="DA956" s="201">
        <f t="shared" si="39"/>
        <v>20258102</v>
      </c>
      <c r="DB956" s="221">
        <f t="shared" si="40"/>
        <v>0</v>
      </c>
      <c r="DC956" s="201">
        <f t="shared" si="41"/>
        <v>0</v>
      </c>
      <c r="DZ956" s="188" t="s">
        <v>4011</v>
      </c>
      <c r="EA956" s="187"/>
      <c r="EB956" s="130">
        <v>86057944</v>
      </c>
      <c r="EC956" s="168">
        <v>46010</v>
      </c>
    </row>
    <row r="957" spans="1:133" x14ac:dyDescent="0.3">
      <c r="A957" s="242"/>
      <c r="B957" s="242" t="s">
        <v>4012</v>
      </c>
      <c r="C957" s="243">
        <v>1121946486</v>
      </c>
      <c r="D957" s="242" t="s">
        <v>594</v>
      </c>
      <c r="E957" s="247" t="s">
        <v>291</v>
      </c>
      <c r="F957" s="247" t="s">
        <v>382</v>
      </c>
      <c r="G957" s="244">
        <v>45853</v>
      </c>
      <c r="H957" s="245">
        <v>16765327</v>
      </c>
      <c r="I957" s="242" t="s">
        <v>1187</v>
      </c>
      <c r="J957" s="244">
        <v>45853</v>
      </c>
      <c r="K957" s="244">
        <v>46010</v>
      </c>
      <c r="L957" s="242" t="s">
        <v>288</v>
      </c>
      <c r="M957" s="242" t="s">
        <v>288</v>
      </c>
      <c r="N957" s="242" t="s">
        <v>288</v>
      </c>
      <c r="O957" s="209">
        <v>6</v>
      </c>
      <c r="P957" s="245">
        <v>1730614</v>
      </c>
      <c r="Q957" s="200">
        <v>45853</v>
      </c>
      <c r="R957" s="190">
        <v>45869</v>
      </c>
      <c r="S957" s="245">
        <v>3244902</v>
      </c>
      <c r="T957" s="190">
        <v>45870</v>
      </c>
      <c r="U957" s="190">
        <v>45900</v>
      </c>
      <c r="V957" s="245">
        <v>3244902</v>
      </c>
      <c r="W957" s="190">
        <v>45901</v>
      </c>
      <c r="X957" s="190">
        <v>45930</v>
      </c>
      <c r="Y957" s="245">
        <v>3244902</v>
      </c>
      <c r="Z957" s="190">
        <v>45931</v>
      </c>
      <c r="AA957" s="190">
        <v>45961</v>
      </c>
      <c r="AB957" s="245">
        <v>3244902</v>
      </c>
      <c r="AC957" s="190">
        <v>45962</v>
      </c>
      <c r="AD957" s="190">
        <v>45991</v>
      </c>
      <c r="AE957" s="272">
        <v>2055105</v>
      </c>
      <c r="AF957" s="190">
        <v>45992</v>
      </c>
      <c r="AG957" s="190">
        <v>46010</v>
      </c>
      <c r="BI957" s="187" t="s">
        <v>437</v>
      </c>
      <c r="BJ957" s="187" t="s">
        <v>438</v>
      </c>
      <c r="BK957" s="187" t="s">
        <v>276</v>
      </c>
      <c r="BL957" s="189">
        <v>1544</v>
      </c>
      <c r="BM957" s="190">
        <v>45853.600914351853</v>
      </c>
      <c r="BN957" s="208">
        <v>292823993</v>
      </c>
      <c r="BO957" s="203">
        <v>3792</v>
      </c>
      <c r="BP957" s="190">
        <v>45853</v>
      </c>
      <c r="BQ957" s="204">
        <v>16765327</v>
      </c>
      <c r="CS957" s="213" t="s">
        <v>730</v>
      </c>
      <c r="CT957" s="125">
        <v>1121946486</v>
      </c>
      <c r="CU957" s="203">
        <v>761</v>
      </c>
      <c r="CV957" s="203" t="s">
        <v>452</v>
      </c>
      <c r="CY957" s="192">
        <v>8299</v>
      </c>
      <c r="CZ957" s="192" t="s">
        <v>290</v>
      </c>
      <c r="DA957" s="201">
        <f t="shared" si="39"/>
        <v>16765327</v>
      </c>
      <c r="DB957" s="221">
        <f t="shared" si="40"/>
        <v>0</v>
      </c>
      <c r="DC957" s="201">
        <f t="shared" si="41"/>
        <v>0</v>
      </c>
      <c r="DZ957" s="188" t="s">
        <v>4013</v>
      </c>
      <c r="EA957" s="231"/>
      <c r="EB957" s="130">
        <v>86057944</v>
      </c>
      <c r="EC957" s="168">
        <v>46010</v>
      </c>
    </row>
    <row r="958" spans="1:133" x14ac:dyDescent="0.3">
      <c r="A958" s="242"/>
      <c r="B958" s="242" t="s">
        <v>4014</v>
      </c>
      <c r="C958" s="243">
        <v>1121920979</v>
      </c>
      <c r="D958" s="242" t="s">
        <v>595</v>
      </c>
      <c r="E958" s="242" t="s">
        <v>291</v>
      </c>
      <c r="F958" s="242" t="s">
        <v>382</v>
      </c>
      <c r="G958" s="244">
        <v>45853</v>
      </c>
      <c r="H958" s="245">
        <v>16765327</v>
      </c>
      <c r="I958" s="242" t="s">
        <v>1187</v>
      </c>
      <c r="J958" s="244">
        <v>45853</v>
      </c>
      <c r="K958" s="244">
        <v>46010</v>
      </c>
      <c r="L958" s="242" t="s">
        <v>288</v>
      </c>
      <c r="M958" s="242" t="s">
        <v>288</v>
      </c>
      <c r="N958" s="242" t="s">
        <v>288</v>
      </c>
      <c r="O958" s="209">
        <v>6</v>
      </c>
      <c r="P958" s="245">
        <v>1730614</v>
      </c>
      <c r="Q958" s="200">
        <v>45853</v>
      </c>
      <c r="R958" s="190">
        <v>45869</v>
      </c>
      <c r="S958" s="245">
        <v>3244902</v>
      </c>
      <c r="T958" s="190">
        <v>45870</v>
      </c>
      <c r="U958" s="190">
        <v>45900</v>
      </c>
      <c r="V958" s="245">
        <v>3244902</v>
      </c>
      <c r="W958" s="190">
        <v>45901</v>
      </c>
      <c r="X958" s="190">
        <v>45930</v>
      </c>
      <c r="Y958" s="245">
        <v>3244902</v>
      </c>
      <c r="Z958" s="190">
        <v>45931</v>
      </c>
      <c r="AA958" s="190">
        <v>45961</v>
      </c>
      <c r="AB958" s="245">
        <v>3244902</v>
      </c>
      <c r="AC958" s="190">
        <v>45962</v>
      </c>
      <c r="AD958" s="190">
        <v>45991</v>
      </c>
      <c r="AE958" s="272">
        <v>2055105</v>
      </c>
      <c r="AF958" s="190">
        <v>45992</v>
      </c>
      <c r="AG958" s="190">
        <v>46010</v>
      </c>
      <c r="BI958" s="187" t="s">
        <v>437</v>
      </c>
      <c r="BJ958" s="187" t="s">
        <v>438</v>
      </c>
      <c r="BK958" s="187" t="s">
        <v>276</v>
      </c>
      <c r="BL958" s="189">
        <v>1544</v>
      </c>
      <c r="BM958" s="190">
        <v>45853.600914351853</v>
      </c>
      <c r="BN958" s="208">
        <v>292823993</v>
      </c>
      <c r="BO958" s="203">
        <v>3793</v>
      </c>
      <c r="BP958" s="190">
        <v>45853</v>
      </c>
      <c r="BQ958" s="204">
        <v>16765327</v>
      </c>
      <c r="CS958" s="226" t="s">
        <v>731</v>
      </c>
      <c r="CT958" s="198">
        <v>1121920979</v>
      </c>
      <c r="CU958" s="203">
        <v>761</v>
      </c>
      <c r="CV958" s="203" t="s">
        <v>452</v>
      </c>
      <c r="CY958" s="192">
        <v>7110</v>
      </c>
      <c r="CZ958" s="192" t="s">
        <v>289</v>
      </c>
      <c r="DA958" s="201">
        <f t="shared" si="39"/>
        <v>16765327</v>
      </c>
      <c r="DB958" s="221">
        <f t="shared" si="40"/>
        <v>0</v>
      </c>
      <c r="DC958" s="201">
        <f t="shared" si="41"/>
        <v>0</v>
      </c>
      <c r="DZ958" s="188" t="s">
        <v>4015</v>
      </c>
      <c r="EA958" s="231"/>
      <c r="EB958" s="130">
        <v>86057944</v>
      </c>
      <c r="EC958" s="168">
        <v>46010</v>
      </c>
    </row>
    <row r="959" spans="1:133" x14ac:dyDescent="0.3">
      <c r="A959" s="242"/>
      <c r="B959" s="242" t="s">
        <v>4016</v>
      </c>
      <c r="C959" s="243">
        <v>40438386</v>
      </c>
      <c r="D959" s="242" t="s">
        <v>596</v>
      </c>
      <c r="E959" s="242" t="s">
        <v>291</v>
      </c>
      <c r="F959" s="242" t="s">
        <v>382</v>
      </c>
      <c r="G959" s="244">
        <v>45853</v>
      </c>
      <c r="H959" s="245">
        <v>26894376</v>
      </c>
      <c r="I959" s="242" t="s">
        <v>1187</v>
      </c>
      <c r="J959" s="244">
        <v>45853</v>
      </c>
      <c r="K959" s="244">
        <v>46010</v>
      </c>
      <c r="L959" s="242" t="s">
        <v>288</v>
      </c>
      <c r="M959" s="242" t="s">
        <v>288</v>
      </c>
      <c r="N959" s="242" t="s">
        <v>288</v>
      </c>
      <c r="O959" s="209">
        <v>6</v>
      </c>
      <c r="P959" s="245">
        <v>2776194</v>
      </c>
      <c r="Q959" s="200">
        <v>45853</v>
      </c>
      <c r="R959" s="190">
        <v>45869</v>
      </c>
      <c r="S959" s="245">
        <v>5205363</v>
      </c>
      <c r="T959" s="190">
        <v>45870</v>
      </c>
      <c r="U959" s="190">
        <v>45900</v>
      </c>
      <c r="V959" s="245">
        <v>5205363</v>
      </c>
      <c r="W959" s="190">
        <v>45901</v>
      </c>
      <c r="X959" s="190">
        <v>45930</v>
      </c>
      <c r="Y959" s="245">
        <v>5205363</v>
      </c>
      <c r="Z959" s="190">
        <v>45931</v>
      </c>
      <c r="AA959" s="190">
        <v>45961</v>
      </c>
      <c r="AB959" s="245">
        <v>5205363</v>
      </c>
      <c r="AC959" s="190">
        <v>45962</v>
      </c>
      <c r="AD959" s="190">
        <v>45991</v>
      </c>
      <c r="AE959" s="272">
        <v>3296730</v>
      </c>
      <c r="AF959" s="190">
        <v>45992</v>
      </c>
      <c r="AG959" s="190">
        <v>46010</v>
      </c>
      <c r="BI959" s="187" t="s">
        <v>437</v>
      </c>
      <c r="BJ959" s="187" t="s">
        <v>438</v>
      </c>
      <c r="BK959" s="187" t="s">
        <v>276</v>
      </c>
      <c r="BL959" s="189">
        <v>1544</v>
      </c>
      <c r="BM959" s="190">
        <v>45853.600914351853</v>
      </c>
      <c r="BN959" s="208">
        <v>292823993</v>
      </c>
      <c r="BO959" s="203">
        <v>3794</v>
      </c>
      <c r="BP959" s="190">
        <v>45853</v>
      </c>
      <c r="BQ959" s="204">
        <v>26894376</v>
      </c>
      <c r="CS959" s="232" t="s">
        <v>732</v>
      </c>
      <c r="CT959" s="199">
        <v>40438386</v>
      </c>
      <c r="CU959" s="203">
        <v>761</v>
      </c>
      <c r="CV959" s="203" t="s">
        <v>452</v>
      </c>
      <c r="CY959" s="192">
        <v>6201</v>
      </c>
      <c r="CZ959" s="192" t="s">
        <v>290</v>
      </c>
      <c r="DA959" s="201">
        <f t="shared" si="39"/>
        <v>26894376</v>
      </c>
      <c r="DB959" s="221">
        <f t="shared" si="40"/>
        <v>0</v>
      </c>
      <c r="DC959" s="201">
        <f t="shared" si="41"/>
        <v>0</v>
      </c>
      <c r="DZ959" s="188" t="s">
        <v>4017</v>
      </c>
      <c r="EA959" s="231"/>
      <c r="EB959" s="130">
        <v>86057944</v>
      </c>
      <c r="EC959" s="168">
        <v>46010</v>
      </c>
    </row>
    <row r="960" spans="1:133" x14ac:dyDescent="0.3">
      <c r="A960" s="242"/>
      <c r="B960" s="242" t="s">
        <v>4018</v>
      </c>
      <c r="C960" s="243">
        <v>1121918958</v>
      </c>
      <c r="D960" s="242" t="s">
        <v>597</v>
      </c>
      <c r="E960" s="247" t="s">
        <v>291</v>
      </c>
      <c r="F960" s="247" t="s">
        <v>382</v>
      </c>
      <c r="G960" s="244">
        <v>45853</v>
      </c>
      <c r="H960" s="245">
        <v>16765327</v>
      </c>
      <c r="I960" s="242" t="s">
        <v>1187</v>
      </c>
      <c r="J960" s="244">
        <v>45853</v>
      </c>
      <c r="K960" s="244">
        <v>46010</v>
      </c>
      <c r="L960" s="242" t="s">
        <v>288</v>
      </c>
      <c r="M960" s="242" t="s">
        <v>288</v>
      </c>
      <c r="N960" s="242" t="s">
        <v>288</v>
      </c>
      <c r="O960" s="209">
        <v>6</v>
      </c>
      <c r="P960" s="245">
        <v>1730614</v>
      </c>
      <c r="Q960" s="200">
        <v>45853</v>
      </c>
      <c r="R960" s="190">
        <v>45869</v>
      </c>
      <c r="S960" s="245">
        <v>3244902</v>
      </c>
      <c r="T960" s="190">
        <v>45870</v>
      </c>
      <c r="U960" s="190">
        <v>45900</v>
      </c>
      <c r="V960" s="245">
        <v>3244902</v>
      </c>
      <c r="W960" s="190">
        <v>45901</v>
      </c>
      <c r="X960" s="190">
        <v>45930</v>
      </c>
      <c r="Y960" s="245">
        <v>3244902</v>
      </c>
      <c r="Z960" s="190">
        <v>45931</v>
      </c>
      <c r="AA960" s="190">
        <v>45961</v>
      </c>
      <c r="AB960" s="245">
        <v>3244902</v>
      </c>
      <c r="AC960" s="190">
        <v>45962</v>
      </c>
      <c r="AD960" s="190">
        <v>45991</v>
      </c>
      <c r="AE960" s="272">
        <v>2055105</v>
      </c>
      <c r="AF960" s="190">
        <v>45992</v>
      </c>
      <c r="AG960" s="190">
        <v>46010</v>
      </c>
      <c r="BI960" s="187" t="s">
        <v>437</v>
      </c>
      <c r="BJ960" s="187" t="s">
        <v>438</v>
      </c>
      <c r="BK960" s="187" t="s">
        <v>276</v>
      </c>
      <c r="BL960" s="189">
        <v>1544</v>
      </c>
      <c r="BM960" s="190">
        <v>45853.600914351853</v>
      </c>
      <c r="BN960" s="208">
        <v>292823993</v>
      </c>
      <c r="BO960" s="203">
        <v>3795</v>
      </c>
      <c r="BP960" s="190">
        <v>45853</v>
      </c>
      <c r="BQ960" s="204">
        <v>16765327</v>
      </c>
      <c r="CS960" s="213" t="s">
        <v>4019</v>
      </c>
      <c r="CT960" s="125">
        <v>1121918958</v>
      </c>
      <c r="CU960" s="203">
        <v>761</v>
      </c>
      <c r="CV960" s="203" t="s">
        <v>452</v>
      </c>
      <c r="CY960" s="192">
        <v>8299</v>
      </c>
      <c r="CZ960" s="192" t="s">
        <v>290</v>
      </c>
      <c r="DA960" s="201">
        <f t="shared" si="39"/>
        <v>16765327</v>
      </c>
      <c r="DB960" s="221">
        <f t="shared" si="40"/>
        <v>0</v>
      </c>
      <c r="DC960" s="201">
        <f t="shared" si="41"/>
        <v>0</v>
      </c>
      <c r="DZ960" s="188" t="s">
        <v>4020</v>
      </c>
      <c r="EA960" s="231"/>
      <c r="EB960" s="130">
        <v>86057944</v>
      </c>
      <c r="EC960" s="168">
        <v>46010</v>
      </c>
    </row>
    <row r="961" spans="1:133" x14ac:dyDescent="0.3">
      <c r="A961" s="247"/>
      <c r="B961" s="242" t="s">
        <v>4021</v>
      </c>
      <c r="C961" s="243">
        <v>1121827022</v>
      </c>
      <c r="D961" s="247" t="s">
        <v>598</v>
      </c>
      <c r="E961" s="242" t="s">
        <v>291</v>
      </c>
      <c r="F961" s="242" t="s">
        <v>382</v>
      </c>
      <c r="G961" s="244">
        <v>45853</v>
      </c>
      <c r="H961" s="245">
        <v>16765327</v>
      </c>
      <c r="I961" s="242" t="s">
        <v>1187</v>
      </c>
      <c r="J961" s="244">
        <v>45853</v>
      </c>
      <c r="K961" s="244">
        <v>46010</v>
      </c>
      <c r="L961" s="242" t="s">
        <v>288</v>
      </c>
      <c r="M961" s="242" t="s">
        <v>288</v>
      </c>
      <c r="N961" s="242" t="s">
        <v>288</v>
      </c>
      <c r="O961" s="209">
        <v>6</v>
      </c>
      <c r="P961" s="245">
        <v>1730614</v>
      </c>
      <c r="Q961" s="200">
        <v>45853</v>
      </c>
      <c r="R961" s="190">
        <v>45869</v>
      </c>
      <c r="S961" s="245">
        <v>3244902</v>
      </c>
      <c r="T961" s="190">
        <v>45870</v>
      </c>
      <c r="U961" s="190">
        <v>45900</v>
      </c>
      <c r="V961" s="245">
        <v>3244902</v>
      </c>
      <c r="W961" s="190">
        <v>45901</v>
      </c>
      <c r="X961" s="190">
        <v>45930</v>
      </c>
      <c r="Y961" s="245">
        <v>3244902</v>
      </c>
      <c r="Z961" s="190">
        <v>45931</v>
      </c>
      <c r="AA961" s="190">
        <v>45961</v>
      </c>
      <c r="AB961" s="245">
        <v>3244902</v>
      </c>
      <c r="AC961" s="190">
        <v>45962</v>
      </c>
      <c r="AD961" s="190">
        <v>45991</v>
      </c>
      <c r="AE961" s="272">
        <v>2055105</v>
      </c>
      <c r="AF961" s="190">
        <v>45992</v>
      </c>
      <c r="AG961" s="190">
        <v>46010</v>
      </c>
      <c r="BI961" s="187" t="s">
        <v>437</v>
      </c>
      <c r="BJ961" s="187" t="s">
        <v>438</v>
      </c>
      <c r="BK961" s="187" t="s">
        <v>276</v>
      </c>
      <c r="BL961" s="189">
        <v>1544</v>
      </c>
      <c r="BM961" s="190">
        <v>45853.600914351853</v>
      </c>
      <c r="BN961" s="208">
        <v>292823993</v>
      </c>
      <c r="BO961" s="203">
        <v>3796</v>
      </c>
      <c r="BP961" s="190">
        <v>45853</v>
      </c>
      <c r="BQ961" s="204">
        <v>16765327</v>
      </c>
      <c r="CS961" s="213" t="s">
        <v>4022</v>
      </c>
      <c r="CT961" s="199">
        <v>1121827022</v>
      </c>
      <c r="CU961" s="203">
        <v>761</v>
      </c>
      <c r="CV961" s="203" t="s">
        <v>452</v>
      </c>
      <c r="CY961" s="192">
        <v>6201</v>
      </c>
      <c r="CZ961" s="192" t="s">
        <v>290</v>
      </c>
      <c r="DA961" s="201">
        <f t="shared" si="39"/>
        <v>16765327</v>
      </c>
      <c r="DB961" s="221">
        <f t="shared" si="40"/>
        <v>0</v>
      </c>
      <c r="DC961" s="201">
        <f t="shared" si="41"/>
        <v>0</v>
      </c>
      <c r="DZ961" s="188" t="s">
        <v>4023</v>
      </c>
      <c r="EA961" s="187"/>
      <c r="EB961" s="130">
        <v>86057944</v>
      </c>
      <c r="EC961" s="168">
        <v>46010</v>
      </c>
    </row>
    <row r="962" spans="1:133" x14ac:dyDescent="0.3">
      <c r="A962" s="242"/>
      <c r="B962" s="242" t="s">
        <v>4024</v>
      </c>
      <c r="C962" s="248">
        <v>1121943091</v>
      </c>
      <c r="D962" s="247" t="s">
        <v>599</v>
      </c>
      <c r="E962" s="242" t="s">
        <v>291</v>
      </c>
      <c r="F962" s="242" t="s">
        <v>382</v>
      </c>
      <c r="G962" s="244">
        <v>45853</v>
      </c>
      <c r="H962" s="245">
        <v>16765327</v>
      </c>
      <c r="I962" s="242" t="s">
        <v>1187</v>
      </c>
      <c r="J962" s="244">
        <v>45853</v>
      </c>
      <c r="K962" s="244">
        <v>46010</v>
      </c>
      <c r="L962" s="242" t="s">
        <v>288</v>
      </c>
      <c r="M962" s="242" t="s">
        <v>288</v>
      </c>
      <c r="N962" s="242" t="s">
        <v>288</v>
      </c>
      <c r="O962" s="209">
        <v>6</v>
      </c>
      <c r="P962" s="245">
        <v>1730614</v>
      </c>
      <c r="Q962" s="200">
        <v>45853</v>
      </c>
      <c r="R962" s="190">
        <v>45869</v>
      </c>
      <c r="S962" s="245">
        <v>3244902</v>
      </c>
      <c r="T962" s="190">
        <v>45870</v>
      </c>
      <c r="U962" s="190">
        <v>45900</v>
      </c>
      <c r="V962" s="245">
        <v>3244902</v>
      </c>
      <c r="W962" s="190">
        <v>45901</v>
      </c>
      <c r="X962" s="190">
        <v>45930</v>
      </c>
      <c r="Y962" s="245">
        <v>3244902</v>
      </c>
      <c r="Z962" s="190">
        <v>45931</v>
      </c>
      <c r="AA962" s="190">
        <v>45961</v>
      </c>
      <c r="AB962" s="245">
        <v>3244902</v>
      </c>
      <c r="AC962" s="190">
        <v>45962</v>
      </c>
      <c r="AD962" s="190">
        <v>45991</v>
      </c>
      <c r="AE962" s="272">
        <v>2055105</v>
      </c>
      <c r="AF962" s="190">
        <v>45992</v>
      </c>
      <c r="AG962" s="190">
        <v>46010</v>
      </c>
      <c r="BI962" s="187" t="s">
        <v>437</v>
      </c>
      <c r="BJ962" s="187" t="s">
        <v>438</v>
      </c>
      <c r="BK962" s="187" t="s">
        <v>276</v>
      </c>
      <c r="BL962" s="189">
        <v>1544</v>
      </c>
      <c r="BM962" s="190">
        <v>45853.600914351853</v>
      </c>
      <c r="BN962" s="208">
        <v>292823993</v>
      </c>
      <c r="BO962" s="203">
        <v>3797</v>
      </c>
      <c r="BP962" s="190">
        <v>45853</v>
      </c>
      <c r="BQ962" s="204">
        <v>16765327</v>
      </c>
      <c r="CS962" s="213" t="s">
        <v>4025</v>
      </c>
      <c r="CT962" s="199">
        <v>1121943091</v>
      </c>
      <c r="CU962" s="203">
        <v>761</v>
      </c>
      <c r="CV962" s="203" t="s">
        <v>452</v>
      </c>
      <c r="CY962" s="192">
        <v>6201</v>
      </c>
      <c r="CZ962" s="192" t="s">
        <v>290</v>
      </c>
      <c r="DA962" s="201">
        <f t="shared" si="39"/>
        <v>16765327</v>
      </c>
      <c r="DB962" s="221">
        <f t="shared" si="40"/>
        <v>0</v>
      </c>
      <c r="DC962" s="201">
        <f t="shared" si="41"/>
        <v>0</v>
      </c>
      <c r="DZ962" s="188" t="s">
        <v>4026</v>
      </c>
      <c r="EA962" s="231"/>
      <c r="EB962" s="130">
        <v>86057944</v>
      </c>
      <c r="EC962" s="168">
        <v>46010</v>
      </c>
    </row>
    <row r="963" spans="1:133" x14ac:dyDescent="0.3">
      <c r="A963" s="242"/>
      <c r="B963" s="242" t="s">
        <v>4027</v>
      </c>
      <c r="C963" s="243">
        <v>1006965892</v>
      </c>
      <c r="D963" s="247" t="s">
        <v>679</v>
      </c>
      <c r="E963" s="242" t="s">
        <v>291</v>
      </c>
      <c r="F963" s="242" t="s">
        <v>382</v>
      </c>
      <c r="G963" s="244">
        <v>45853</v>
      </c>
      <c r="H963" s="245">
        <v>14954038</v>
      </c>
      <c r="I963" s="242" t="s">
        <v>1187</v>
      </c>
      <c r="J963" s="244">
        <v>45853</v>
      </c>
      <c r="K963" s="244">
        <v>46010</v>
      </c>
      <c r="L963" s="242" t="s">
        <v>288</v>
      </c>
      <c r="M963" s="242" t="s">
        <v>288</v>
      </c>
      <c r="N963" s="242" t="s">
        <v>288</v>
      </c>
      <c r="O963" s="209">
        <v>6</v>
      </c>
      <c r="P963" s="245">
        <v>1543643</v>
      </c>
      <c r="Q963" s="200">
        <v>45853</v>
      </c>
      <c r="R963" s="190">
        <v>45869</v>
      </c>
      <c r="S963" s="245">
        <v>2894330</v>
      </c>
      <c r="T963" s="190">
        <v>45870</v>
      </c>
      <c r="U963" s="190">
        <v>45900</v>
      </c>
      <c r="V963" s="245">
        <v>2894330</v>
      </c>
      <c r="W963" s="190">
        <v>45901</v>
      </c>
      <c r="X963" s="190">
        <v>45930</v>
      </c>
      <c r="Y963" s="245">
        <v>2894330</v>
      </c>
      <c r="Z963" s="190">
        <v>45931</v>
      </c>
      <c r="AA963" s="190">
        <v>45961</v>
      </c>
      <c r="AB963" s="245">
        <v>2894330</v>
      </c>
      <c r="AC963" s="190">
        <v>45962</v>
      </c>
      <c r="AD963" s="190">
        <v>45991</v>
      </c>
      <c r="AE963" s="272">
        <v>1833075</v>
      </c>
      <c r="AF963" s="190">
        <v>45992</v>
      </c>
      <c r="AG963" s="190">
        <v>46010</v>
      </c>
      <c r="BI963" s="187" t="s">
        <v>437</v>
      </c>
      <c r="BJ963" s="187" t="s">
        <v>438</v>
      </c>
      <c r="BK963" s="187" t="s">
        <v>276</v>
      </c>
      <c r="BL963" s="189">
        <v>1544</v>
      </c>
      <c r="BM963" s="190">
        <v>45853.600914351853</v>
      </c>
      <c r="BN963" s="208">
        <v>292823993</v>
      </c>
      <c r="BO963" s="203">
        <v>3798</v>
      </c>
      <c r="BP963" s="190">
        <v>45853</v>
      </c>
      <c r="BQ963" s="204">
        <v>14954038</v>
      </c>
      <c r="CS963" s="213" t="s">
        <v>4028</v>
      </c>
      <c r="CT963" s="198">
        <v>1006965892</v>
      </c>
      <c r="CU963" s="203">
        <v>761</v>
      </c>
      <c r="CV963" s="203" t="s">
        <v>452</v>
      </c>
      <c r="CY963" s="192">
        <v>6201</v>
      </c>
      <c r="CZ963" s="192" t="s">
        <v>290</v>
      </c>
      <c r="DA963" s="201">
        <f t="shared" si="39"/>
        <v>14954038</v>
      </c>
      <c r="DB963" s="221">
        <f t="shared" si="40"/>
        <v>0</v>
      </c>
      <c r="DC963" s="201">
        <f t="shared" si="41"/>
        <v>0</v>
      </c>
      <c r="DZ963" s="188" t="s">
        <v>4029</v>
      </c>
      <c r="EA963" s="231"/>
      <c r="EB963" s="130">
        <v>86057944</v>
      </c>
      <c r="EC963" s="168">
        <v>46010</v>
      </c>
    </row>
    <row r="964" spans="1:133" x14ac:dyDescent="0.3">
      <c r="A964" s="242"/>
      <c r="B964" s="242" t="s">
        <v>4030</v>
      </c>
      <c r="C964" s="243">
        <v>79739768</v>
      </c>
      <c r="D964" s="242" t="s">
        <v>1135</v>
      </c>
      <c r="E964" s="242" t="s">
        <v>291</v>
      </c>
      <c r="F964" s="242" t="s">
        <v>382</v>
      </c>
      <c r="G964" s="244">
        <v>45853</v>
      </c>
      <c r="H964" s="245">
        <v>17522471</v>
      </c>
      <c r="I964" s="242" t="s">
        <v>821</v>
      </c>
      <c r="J964" s="244">
        <v>45853</v>
      </c>
      <c r="K964" s="244">
        <v>46017</v>
      </c>
      <c r="L964" s="242" t="s">
        <v>288</v>
      </c>
      <c r="M964" s="242" t="s">
        <v>288</v>
      </c>
      <c r="N964" s="242" t="s">
        <v>288</v>
      </c>
      <c r="O964" s="209">
        <v>6</v>
      </c>
      <c r="P964" s="245">
        <v>1730614</v>
      </c>
      <c r="Q964" s="200">
        <v>45853</v>
      </c>
      <c r="R964" s="190">
        <v>45869</v>
      </c>
      <c r="S964" s="245">
        <v>3244902</v>
      </c>
      <c r="T964" s="190">
        <v>45870</v>
      </c>
      <c r="U964" s="190">
        <v>45900</v>
      </c>
      <c r="V964" s="245">
        <v>3244902</v>
      </c>
      <c r="W964" s="190">
        <v>45901</v>
      </c>
      <c r="X964" s="190">
        <v>45930</v>
      </c>
      <c r="Y964" s="245">
        <v>3244902</v>
      </c>
      <c r="Z964" s="190">
        <v>45931</v>
      </c>
      <c r="AA964" s="190">
        <v>45961</v>
      </c>
      <c r="AB964" s="245">
        <v>3244902</v>
      </c>
      <c r="AC964" s="190">
        <v>45962</v>
      </c>
      <c r="AD964" s="190">
        <v>45991</v>
      </c>
      <c r="AE964" s="272">
        <v>2812249</v>
      </c>
      <c r="AF964" s="190">
        <v>45992</v>
      </c>
      <c r="AG964" s="190">
        <v>46017</v>
      </c>
      <c r="BI964" s="301" t="s">
        <v>437</v>
      </c>
      <c r="BJ964" s="301" t="s">
        <v>438</v>
      </c>
      <c r="BK964" s="301" t="s">
        <v>276</v>
      </c>
      <c r="BL964" s="189">
        <v>1544</v>
      </c>
      <c r="BM964" s="190">
        <v>45853.600914351853</v>
      </c>
      <c r="BN964" s="208">
        <v>292823993</v>
      </c>
      <c r="BO964" s="203">
        <v>3799</v>
      </c>
      <c r="BP964" s="190">
        <v>45853</v>
      </c>
      <c r="BQ964" s="204">
        <v>17522471</v>
      </c>
      <c r="CS964" s="330" t="s">
        <v>1136</v>
      </c>
      <c r="CT964" s="329">
        <v>79739768.799999997</v>
      </c>
      <c r="CU964" s="203">
        <v>761</v>
      </c>
      <c r="CV964" s="203" t="s">
        <v>452</v>
      </c>
      <c r="CY964" s="227">
        <v>9511</v>
      </c>
      <c r="CZ964" s="188" t="s">
        <v>932</v>
      </c>
      <c r="DA964" s="201">
        <f t="shared" si="39"/>
        <v>17522471</v>
      </c>
      <c r="DB964" s="221">
        <f t="shared" si="40"/>
        <v>0</v>
      </c>
      <c r="DC964" s="201">
        <f t="shared" si="41"/>
        <v>0</v>
      </c>
      <c r="DZ964" s="188" t="s">
        <v>4031</v>
      </c>
      <c r="EA964" s="309"/>
      <c r="EB964" s="130">
        <v>86057944</v>
      </c>
      <c r="EC964" s="168">
        <v>46017</v>
      </c>
    </row>
    <row r="965" spans="1:133" x14ac:dyDescent="0.3">
      <c r="A965" s="242"/>
      <c r="B965" s="242" t="s">
        <v>4032</v>
      </c>
      <c r="C965" s="243">
        <v>1006820966</v>
      </c>
      <c r="D965" s="247" t="s">
        <v>677</v>
      </c>
      <c r="E965" s="247" t="s">
        <v>291</v>
      </c>
      <c r="F965" s="247" t="s">
        <v>382</v>
      </c>
      <c r="G965" s="244">
        <v>45853</v>
      </c>
      <c r="H965" s="245">
        <v>14954038</v>
      </c>
      <c r="I965" s="242" t="s">
        <v>1187</v>
      </c>
      <c r="J965" s="244">
        <v>45853</v>
      </c>
      <c r="K965" s="244">
        <v>46010</v>
      </c>
      <c r="L965" s="242" t="s">
        <v>288</v>
      </c>
      <c r="M965" s="242" t="s">
        <v>288</v>
      </c>
      <c r="N965" s="242" t="s">
        <v>288</v>
      </c>
      <c r="O965" s="209">
        <v>6</v>
      </c>
      <c r="P965" s="245">
        <v>1543643</v>
      </c>
      <c r="Q965" s="200">
        <v>45853</v>
      </c>
      <c r="R965" s="190">
        <v>45869</v>
      </c>
      <c r="S965" s="245">
        <v>2894330</v>
      </c>
      <c r="T965" s="190">
        <v>45870</v>
      </c>
      <c r="U965" s="190">
        <v>45900</v>
      </c>
      <c r="V965" s="245">
        <v>2894330</v>
      </c>
      <c r="W965" s="190">
        <v>45901</v>
      </c>
      <c r="X965" s="190">
        <v>45930</v>
      </c>
      <c r="Y965" s="245">
        <v>2894330</v>
      </c>
      <c r="Z965" s="190">
        <v>45931</v>
      </c>
      <c r="AA965" s="190">
        <v>45961</v>
      </c>
      <c r="AB965" s="245">
        <v>2894330</v>
      </c>
      <c r="AC965" s="190">
        <v>45962</v>
      </c>
      <c r="AD965" s="190">
        <v>45991</v>
      </c>
      <c r="AE965" s="272">
        <v>1833075</v>
      </c>
      <c r="AF965" s="190">
        <v>45992</v>
      </c>
      <c r="AG965" s="190">
        <v>46010</v>
      </c>
      <c r="BI965" s="187" t="s">
        <v>437</v>
      </c>
      <c r="BJ965" s="187" t="s">
        <v>438</v>
      </c>
      <c r="BK965" s="187" t="s">
        <v>276</v>
      </c>
      <c r="BL965" s="189">
        <v>1544</v>
      </c>
      <c r="BM965" s="190">
        <v>45853.600914351853</v>
      </c>
      <c r="BN965" s="208">
        <v>292823993</v>
      </c>
      <c r="BO965" s="203">
        <v>3800</v>
      </c>
      <c r="BP965" s="190">
        <v>45853</v>
      </c>
      <c r="BQ965" s="204">
        <v>14954038</v>
      </c>
      <c r="CS965" s="213" t="s">
        <v>4033</v>
      </c>
      <c r="CT965" s="125">
        <v>1006820966</v>
      </c>
      <c r="CU965" s="203">
        <v>761</v>
      </c>
      <c r="CV965" s="203" t="s">
        <v>452</v>
      </c>
      <c r="CY965" s="192">
        <v>8299</v>
      </c>
      <c r="CZ965" s="192" t="s">
        <v>290</v>
      </c>
      <c r="DA965" s="201">
        <f t="shared" si="39"/>
        <v>14954038</v>
      </c>
      <c r="DB965" s="221">
        <f t="shared" si="40"/>
        <v>0</v>
      </c>
      <c r="DC965" s="201">
        <f t="shared" si="41"/>
        <v>0</v>
      </c>
      <c r="DZ965" s="188" t="s">
        <v>4034</v>
      </c>
      <c r="EA965" s="231"/>
      <c r="EB965" s="130">
        <v>86057944</v>
      </c>
      <c r="EC965" s="168">
        <v>46010</v>
      </c>
    </row>
    <row r="966" spans="1:133" x14ac:dyDescent="0.3">
      <c r="A966" s="242"/>
      <c r="B966" s="242" t="s">
        <v>4035</v>
      </c>
      <c r="C966" s="243">
        <v>1121922138</v>
      </c>
      <c r="D966" s="247" t="s">
        <v>678</v>
      </c>
      <c r="E966" s="242" t="s">
        <v>291</v>
      </c>
      <c r="F966" s="242" t="s">
        <v>382</v>
      </c>
      <c r="G966" s="244">
        <v>45853</v>
      </c>
      <c r="H966" s="245">
        <v>16765327</v>
      </c>
      <c r="I966" s="242" t="s">
        <v>1187</v>
      </c>
      <c r="J966" s="244">
        <v>45853</v>
      </c>
      <c r="K966" s="244">
        <v>46010</v>
      </c>
      <c r="L966" s="242" t="s">
        <v>288</v>
      </c>
      <c r="M966" s="242" t="s">
        <v>288</v>
      </c>
      <c r="N966" s="242" t="s">
        <v>288</v>
      </c>
      <c r="O966" s="209">
        <v>6</v>
      </c>
      <c r="P966" s="245">
        <v>1730614</v>
      </c>
      <c r="Q966" s="200">
        <v>45853</v>
      </c>
      <c r="R966" s="190">
        <v>45869</v>
      </c>
      <c r="S966" s="245">
        <v>3244902</v>
      </c>
      <c r="T966" s="190">
        <v>45870</v>
      </c>
      <c r="U966" s="190">
        <v>45900</v>
      </c>
      <c r="V966" s="245">
        <v>3244902</v>
      </c>
      <c r="W966" s="190">
        <v>45901</v>
      </c>
      <c r="X966" s="190">
        <v>45930</v>
      </c>
      <c r="Y966" s="245">
        <v>3244902</v>
      </c>
      <c r="Z966" s="190">
        <v>45931</v>
      </c>
      <c r="AA966" s="190">
        <v>45961</v>
      </c>
      <c r="AB966" s="245">
        <v>3244902</v>
      </c>
      <c r="AC966" s="190">
        <v>45962</v>
      </c>
      <c r="AD966" s="190">
        <v>45991</v>
      </c>
      <c r="AE966" s="272">
        <v>2055105</v>
      </c>
      <c r="AF966" s="190">
        <v>45992</v>
      </c>
      <c r="AG966" s="190">
        <v>46010</v>
      </c>
      <c r="BI966" s="187" t="s">
        <v>437</v>
      </c>
      <c r="BJ966" s="187" t="s">
        <v>438</v>
      </c>
      <c r="BK966" s="187" t="s">
        <v>276</v>
      </c>
      <c r="BL966" s="189">
        <v>1544</v>
      </c>
      <c r="BM966" s="190">
        <v>45853.600914351853</v>
      </c>
      <c r="BN966" s="208">
        <v>292823993</v>
      </c>
      <c r="BO966" s="203">
        <v>3801</v>
      </c>
      <c r="BP966" s="190">
        <v>45853</v>
      </c>
      <c r="BQ966" s="204">
        <v>16765327</v>
      </c>
      <c r="CS966" s="213" t="s">
        <v>4036</v>
      </c>
      <c r="CT966" s="198">
        <v>1121922138.4000001</v>
      </c>
      <c r="CU966" s="203">
        <v>761</v>
      </c>
      <c r="CV966" s="203" t="s">
        <v>452</v>
      </c>
      <c r="CY966" s="192">
        <v>7490</v>
      </c>
      <c r="CZ966" s="192" t="s">
        <v>290</v>
      </c>
      <c r="DA966" s="201">
        <f t="shared" si="39"/>
        <v>16765327</v>
      </c>
      <c r="DB966" s="221">
        <f t="shared" si="40"/>
        <v>0</v>
      </c>
      <c r="DC966" s="201">
        <f t="shared" si="41"/>
        <v>0</v>
      </c>
      <c r="DZ966" s="188" t="s">
        <v>4037</v>
      </c>
      <c r="EA966" s="231"/>
      <c r="EB966" s="130">
        <v>86057944</v>
      </c>
      <c r="EC966" s="168">
        <v>46010</v>
      </c>
    </row>
    <row r="967" spans="1:133" x14ac:dyDescent="0.3">
      <c r="A967" s="205" t="s">
        <v>1442</v>
      </c>
      <c r="B967" s="242" t="s">
        <v>4038</v>
      </c>
      <c r="C967" s="243">
        <v>80019377</v>
      </c>
      <c r="D967" s="242" t="s">
        <v>4039</v>
      </c>
      <c r="E967" s="242" t="s">
        <v>292</v>
      </c>
      <c r="F967" s="242" t="s">
        <v>4040</v>
      </c>
      <c r="G967" s="244">
        <v>45853</v>
      </c>
      <c r="H967" s="245">
        <v>10500000</v>
      </c>
      <c r="I967" s="242" t="s">
        <v>319</v>
      </c>
      <c r="J967" s="244">
        <v>45853</v>
      </c>
      <c r="K967" s="244">
        <v>45944</v>
      </c>
      <c r="L967" s="242" t="s">
        <v>288</v>
      </c>
      <c r="M967" s="242" t="s">
        <v>288</v>
      </c>
      <c r="N967" s="242" t="s">
        <v>288</v>
      </c>
      <c r="O967" s="209">
        <v>4</v>
      </c>
      <c r="P967" s="245">
        <v>1866667</v>
      </c>
      <c r="Q967" s="200">
        <v>45853</v>
      </c>
      <c r="R967" s="190">
        <v>45869</v>
      </c>
      <c r="S967" s="245">
        <v>3500000</v>
      </c>
      <c r="T967" s="190">
        <v>45870</v>
      </c>
      <c r="U967" s="190">
        <v>45900</v>
      </c>
      <c r="V967" s="245">
        <v>3500000</v>
      </c>
      <c r="W967" s="190">
        <v>45901</v>
      </c>
      <c r="X967" s="190">
        <v>45930</v>
      </c>
      <c r="Y967" s="245">
        <v>1633333</v>
      </c>
      <c r="Z967" s="190">
        <v>45931</v>
      </c>
      <c r="AA967" s="190">
        <v>45944</v>
      </c>
      <c r="AB967" s="245"/>
      <c r="AC967" s="190"/>
      <c r="AD967" s="190"/>
      <c r="AE967" s="272"/>
      <c r="AF967" s="190"/>
      <c r="AG967" s="190"/>
      <c r="BI967" s="195" t="s">
        <v>277</v>
      </c>
      <c r="BJ967" s="187" t="s">
        <v>1415</v>
      </c>
      <c r="BK967" s="187" t="s">
        <v>1416</v>
      </c>
      <c r="BL967" s="189">
        <v>899</v>
      </c>
      <c r="BM967" s="190">
        <v>45771.703252314815</v>
      </c>
      <c r="BN967" s="208">
        <v>10500000</v>
      </c>
      <c r="BO967" s="203">
        <v>3765</v>
      </c>
      <c r="BP967" s="190">
        <v>45853</v>
      </c>
      <c r="BQ967" s="204">
        <v>10500000</v>
      </c>
      <c r="CI967" s="196">
        <v>1</v>
      </c>
      <c r="CJ967" s="200">
        <v>45922</v>
      </c>
      <c r="CS967" s="197" t="s">
        <v>4041</v>
      </c>
      <c r="CT967" s="198">
        <v>80019377</v>
      </c>
      <c r="CU967" s="203">
        <v>735</v>
      </c>
      <c r="CV967" s="203" t="s">
        <v>1423</v>
      </c>
      <c r="CY967" s="192">
        <v>7490</v>
      </c>
      <c r="CZ967" s="192" t="s">
        <v>290</v>
      </c>
      <c r="DA967" s="201">
        <f t="shared" si="39"/>
        <v>10500000</v>
      </c>
      <c r="DB967" s="221">
        <f t="shared" si="40"/>
        <v>0</v>
      </c>
      <c r="DC967" s="201">
        <f t="shared" si="41"/>
        <v>0</v>
      </c>
      <c r="DZ967" s="310" t="s">
        <v>4042</v>
      </c>
      <c r="EA967" s="187"/>
      <c r="EB967" s="130">
        <v>40382398</v>
      </c>
      <c r="EC967" s="168">
        <v>46010</v>
      </c>
    </row>
    <row r="968" spans="1:133" x14ac:dyDescent="0.3">
      <c r="A968" s="247"/>
      <c r="B968" s="242" t="s">
        <v>4043</v>
      </c>
      <c r="C968" s="243">
        <v>1121876671</v>
      </c>
      <c r="D968" s="242" t="s">
        <v>1264</v>
      </c>
      <c r="E968" s="242" t="s">
        <v>292</v>
      </c>
      <c r="F968" s="242" t="s">
        <v>1265</v>
      </c>
      <c r="G968" s="244">
        <v>45853</v>
      </c>
      <c r="H968" s="245">
        <v>11875444</v>
      </c>
      <c r="I968" s="242" t="s">
        <v>1187</v>
      </c>
      <c r="J968" s="244">
        <v>45853</v>
      </c>
      <c r="K968" s="244">
        <v>46010</v>
      </c>
      <c r="L968" s="242" t="s">
        <v>288</v>
      </c>
      <c r="M968" s="242" t="s">
        <v>288</v>
      </c>
      <c r="N968" s="242" t="s">
        <v>288</v>
      </c>
      <c r="O968" s="209">
        <v>6</v>
      </c>
      <c r="P968" s="245">
        <v>1225852</v>
      </c>
      <c r="Q968" s="200">
        <v>45853</v>
      </c>
      <c r="R968" s="190">
        <v>45869</v>
      </c>
      <c r="S968" s="245">
        <v>2298473</v>
      </c>
      <c r="T968" s="190">
        <v>45870</v>
      </c>
      <c r="U968" s="190">
        <v>45900</v>
      </c>
      <c r="V968" s="245">
        <v>2298473</v>
      </c>
      <c r="W968" s="190">
        <v>45901</v>
      </c>
      <c r="X968" s="190">
        <v>45930</v>
      </c>
      <c r="Y968" s="245">
        <v>2298473</v>
      </c>
      <c r="Z968" s="190">
        <v>45931</v>
      </c>
      <c r="AA968" s="190">
        <v>45961</v>
      </c>
      <c r="AB968" s="245">
        <v>2298473</v>
      </c>
      <c r="AC968" s="190">
        <v>45962</v>
      </c>
      <c r="AD968" s="190">
        <v>45991</v>
      </c>
      <c r="AE968" s="272">
        <v>1455700</v>
      </c>
      <c r="AF968" s="190">
        <v>45992</v>
      </c>
      <c r="AG968" s="190">
        <v>46010</v>
      </c>
      <c r="BI968" s="192" t="s">
        <v>278</v>
      </c>
      <c r="BJ968" s="187" t="s">
        <v>332</v>
      </c>
      <c r="BK968" s="192" t="s">
        <v>280</v>
      </c>
      <c r="BL968" s="189">
        <v>1552</v>
      </c>
      <c r="BM968" s="190">
        <v>45853.979270833333</v>
      </c>
      <c r="BN968" s="208">
        <v>3174935420</v>
      </c>
      <c r="BO968" s="203">
        <v>3957</v>
      </c>
      <c r="BP968" s="190">
        <v>45853</v>
      </c>
      <c r="BQ968" s="204">
        <v>11875444</v>
      </c>
      <c r="CS968" s="197" t="s">
        <v>749</v>
      </c>
      <c r="CT968" s="125">
        <v>1121876671</v>
      </c>
      <c r="CU968" s="203">
        <v>440</v>
      </c>
      <c r="CV968" s="203" t="s">
        <v>1266</v>
      </c>
      <c r="CY968" s="192">
        <v>8299</v>
      </c>
      <c r="CZ968" s="192" t="s">
        <v>290</v>
      </c>
      <c r="DA968" s="201">
        <f t="shared" si="39"/>
        <v>11875444</v>
      </c>
      <c r="DB968" s="221">
        <f t="shared" si="40"/>
        <v>0</v>
      </c>
      <c r="DC968" s="201">
        <f t="shared" si="41"/>
        <v>0</v>
      </c>
      <c r="DZ968" s="310" t="s">
        <v>4044</v>
      </c>
      <c r="EA968" s="187" t="s">
        <v>282</v>
      </c>
      <c r="EB968" s="130">
        <v>17346234</v>
      </c>
      <c r="EC968" s="168">
        <v>46010</v>
      </c>
    </row>
    <row r="969" spans="1:133" x14ac:dyDescent="0.3">
      <c r="A969" s="242"/>
      <c r="B969" s="242" t="s">
        <v>4045</v>
      </c>
      <c r="C969" s="243">
        <v>1006874539</v>
      </c>
      <c r="D969" s="242" t="s">
        <v>4046</v>
      </c>
      <c r="E969" s="242" t="s">
        <v>292</v>
      </c>
      <c r="F969" s="242" t="s">
        <v>4047</v>
      </c>
      <c r="G969" s="244">
        <v>45853</v>
      </c>
      <c r="H969" s="245">
        <v>2000000</v>
      </c>
      <c r="I969" s="242" t="s">
        <v>1567</v>
      </c>
      <c r="J969" s="244">
        <v>45853</v>
      </c>
      <c r="K969" s="244">
        <v>45883</v>
      </c>
      <c r="L969" s="242" t="s">
        <v>288</v>
      </c>
      <c r="M969" s="242" t="s">
        <v>288</v>
      </c>
      <c r="N969" s="242" t="s">
        <v>288</v>
      </c>
      <c r="O969" s="209">
        <v>2</v>
      </c>
      <c r="P969" s="245">
        <v>1066667</v>
      </c>
      <c r="Q969" s="200">
        <v>45853</v>
      </c>
      <c r="R969" s="190">
        <v>45869</v>
      </c>
      <c r="S969" s="245">
        <v>933333</v>
      </c>
      <c r="T969" s="190">
        <v>45870</v>
      </c>
      <c r="U969" s="190">
        <v>45883</v>
      </c>
      <c r="V969" s="245"/>
      <c r="W969" s="190"/>
      <c r="X969" s="190"/>
      <c r="Y969" s="245"/>
      <c r="Z969" s="190"/>
      <c r="AA969" s="190"/>
      <c r="AB969" s="245"/>
      <c r="AC969" s="190"/>
      <c r="AD969" s="190"/>
      <c r="AE969" s="272"/>
      <c r="AF969" s="190"/>
      <c r="AG969" s="190"/>
      <c r="BI969" s="185" t="s">
        <v>270</v>
      </c>
      <c r="BJ969" s="187" t="s">
        <v>4048</v>
      </c>
      <c r="BK969" s="187" t="s">
        <v>4049</v>
      </c>
      <c r="BL969" s="189">
        <v>1228</v>
      </c>
      <c r="BM969" s="190">
        <v>45805.679328703707</v>
      </c>
      <c r="BN969" s="208">
        <v>2000000</v>
      </c>
      <c r="BO969" s="203">
        <v>3931</v>
      </c>
      <c r="BP969" s="190">
        <v>45853</v>
      </c>
      <c r="BQ969" s="204">
        <v>2000000</v>
      </c>
      <c r="CS969" s="197" t="s">
        <v>4050</v>
      </c>
      <c r="CT969" s="198">
        <v>1006874539</v>
      </c>
      <c r="CU969" s="203">
        <v>738</v>
      </c>
      <c r="CV969" s="203" t="s">
        <v>4051</v>
      </c>
      <c r="CY969" s="192">
        <v>8299</v>
      </c>
      <c r="CZ969" s="192" t="s">
        <v>290</v>
      </c>
      <c r="DA969" s="201">
        <f t="shared" si="39"/>
        <v>2000000</v>
      </c>
      <c r="DB969" s="221">
        <f t="shared" si="40"/>
        <v>0</v>
      </c>
      <c r="DC969" s="201">
        <f t="shared" si="41"/>
        <v>0</v>
      </c>
      <c r="DZ969" s="188" t="s">
        <v>4052</v>
      </c>
      <c r="EA969" s="187"/>
      <c r="EB969" s="130">
        <v>79523142</v>
      </c>
      <c r="EC969" s="168">
        <v>45993</v>
      </c>
    </row>
    <row r="970" spans="1:133" x14ac:dyDescent="0.3">
      <c r="A970" s="242"/>
      <c r="B970" s="242" t="s">
        <v>4053</v>
      </c>
      <c r="C970" s="243">
        <v>1032473392</v>
      </c>
      <c r="D970" s="242" t="s">
        <v>4054</v>
      </c>
      <c r="E970" s="242" t="s">
        <v>292</v>
      </c>
      <c r="F970" s="242" t="s">
        <v>4055</v>
      </c>
      <c r="G970" s="244">
        <v>45853</v>
      </c>
      <c r="H970" s="245">
        <v>4000000</v>
      </c>
      <c r="I970" s="242" t="s">
        <v>1153</v>
      </c>
      <c r="J970" s="244">
        <v>45853</v>
      </c>
      <c r="K970" s="244">
        <v>45914</v>
      </c>
      <c r="L970" s="242" t="s">
        <v>288</v>
      </c>
      <c r="M970" s="242" t="s">
        <v>288</v>
      </c>
      <c r="N970" s="242" t="s">
        <v>288</v>
      </c>
      <c r="O970" s="209">
        <v>3</v>
      </c>
      <c r="P970" s="245">
        <v>1066667</v>
      </c>
      <c r="Q970" s="200">
        <v>45853</v>
      </c>
      <c r="R970" s="190">
        <v>45869</v>
      </c>
      <c r="S970" s="245">
        <v>2000000</v>
      </c>
      <c r="T970" s="190">
        <v>45870</v>
      </c>
      <c r="U970" s="190">
        <v>45900</v>
      </c>
      <c r="V970" s="245">
        <v>933333</v>
      </c>
      <c r="W970" s="190">
        <v>45901</v>
      </c>
      <c r="X970" s="190">
        <v>45914</v>
      </c>
      <c r="Y970" s="245"/>
      <c r="Z970" s="190"/>
      <c r="AA970" s="190"/>
      <c r="AB970" s="245"/>
      <c r="AC970" s="190"/>
      <c r="AD970" s="190"/>
      <c r="AE970" s="272"/>
      <c r="AF970" s="190"/>
      <c r="AG970" s="190"/>
      <c r="BI970" s="195" t="s">
        <v>277</v>
      </c>
      <c r="BJ970" s="187" t="s">
        <v>4056</v>
      </c>
      <c r="BK970" s="195" t="s">
        <v>272</v>
      </c>
      <c r="BL970" s="189">
        <v>1326</v>
      </c>
      <c r="BM970" s="190">
        <v>45818.684872685182</v>
      </c>
      <c r="BN970" s="208">
        <v>4000000</v>
      </c>
      <c r="BO970" s="203">
        <v>3766</v>
      </c>
      <c r="BP970" s="190">
        <v>45853</v>
      </c>
      <c r="BQ970" s="204">
        <v>4000000</v>
      </c>
      <c r="CS970" s="197" t="s">
        <v>4057</v>
      </c>
      <c r="CT970" s="198">
        <v>1032473392</v>
      </c>
      <c r="CU970" s="203">
        <v>735</v>
      </c>
      <c r="CV970" s="203" t="s">
        <v>786</v>
      </c>
      <c r="CY970" s="192">
        <v>7490</v>
      </c>
      <c r="CZ970" s="192" t="s">
        <v>290</v>
      </c>
      <c r="DA970" s="201">
        <f t="shared" si="39"/>
        <v>4000000</v>
      </c>
      <c r="DB970" s="221">
        <f t="shared" si="40"/>
        <v>0</v>
      </c>
      <c r="DC970" s="201">
        <f t="shared" si="41"/>
        <v>0</v>
      </c>
      <c r="DZ970" s="188" t="s">
        <v>4058</v>
      </c>
      <c r="EA970" s="187"/>
      <c r="EB970" s="130">
        <v>1083884512</v>
      </c>
      <c r="EC970" s="168">
        <v>45992</v>
      </c>
    </row>
    <row r="971" spans="1:133" x14ac:dyDescent="0.3">
      <c r="A971" s="242"/>
      <c r="B971" s="242" t="s">
        <v>4059</v>
      </c>
      <c r="C971" s="243">
        <v>1121924453</v>
      </c>
      <c r="D971" s="242" t="s">
        <v>4060</v>
      </c>
      <c r="E971" s="242" t="s">
        <v>292</v>
      </c>
      <c r="F971" s="242" t="s">
        <v>4061</v>
      </c>
      <c r="G971" s="244">
        <v>45853</v>
      </c>
      <c r="H971" s="245">
        <v>10000000</v>
      </c>
      <c r="I971" s="242" t="s">
        <v>303</v>
      </c>
      <c r="J971" s="244">
        <v>45853</v>
      </c>
      <c r="K971" s="244">
        <v>45975</v>
      </c>
      <c r="L971" s="242" t="s">
        <v>288</v>
      </c>
      <c r="M971" s="242" t="s">
        <v>288</v>
      </c>
      <c r="N971" s="242" t="s">
        <v>288</v>
      </c>
      <c r="O971" s="209">
        <v>5</v>
      </c>
      <c r="P971" s="245">
        <v>1333333</v>
      </c>
      <c r="Q971" s="200">
        <v>45853</v>
      </c>
      <c r="R971" s="190">
        <v>45869</v>
      </c>
      <c r="S971" s="245">
        <v>2500000</v>
      </c>
      <c r="T971" s="190">
        <v>45870</v>
      </c>
      <c r="U971" s="190">
        <v>45900</v>
      </c>
      <c r="V971" s="245">
        <v>2500000</v>
      </c>
      <c r="W971" s="190">
        <v>45901</v>
      </c>
      <c r="X971" s="190">
        <v>45930</v>
      </c>
      <c r="Y971" s="245">
        <v>2500000</v>
      </c>
      <c r="Z971" s="190">
        <v>45931</v>
      </c>
      <c r="AA971" s="190">
        <v>45961</v>
      </c>
      <c r="AB971" s="245">
        <v>1166667</v>
      </c>
      <c r="AC971" s="190">
        <v>45962</v>
      </c>
      <c r="AD971" s="190">
        <v>45975</v>
      </c>
      <c r="AE971" s="272"/>
      <c r="AF971" s="190"/>
      <c r="AG971" s="190"/>
      <c r="BI971" s="195" t="s">
        <v>277</v>
      </c>
      <c r="BJ971" s="193" t="s">
        <v>1270</v>
      </c>
      <c r="BK971" s="195" t="s">
        <v>272</v>
      </c>
      <c r="BL971" s="189">
        <v>1419</v>
      </c>
      <c r="BM971" s="190">
        <v>45828.688194444447</v>
      </c>
      <c r="BN971" s="208">
        <v>10000000</v>
      </c>
      <c r="BO971" s="203">
        <v>3768</v>
      </c>
      <c r="BP971" s="190">
        <v>45853</v>
      </c>
      <c r="BQ971" s="204">
        <v>10000000</v>
      </c>
      <c r="CS971" s="197" t="s">
        <v>4062</v>
      </c>
      <c r="CT971" s="198">
        <v>1121924453</v>
      </c>
      <c r="CU971" s="203">
        <v>735</v>
      </c>
      <c r="CV971" s="203" t="s">
        <v>786</v>
      </c>
      <c r="CY971" s="192">
        <v>8299</v>
      </c>
      <c r="CZ971" s="192" t="s">
        <v>290</v>
      </c>
      <c r="DA971" s="201">
        <f t="shared" si="39"/>
        <v>10000000</v>
      </c>
      <c r="DB971" s="221">
        <f t="shared" si="40"/>
        <v>0</v>
      </c>
      <c r="DC971" s="201">
        <f t="shared" si="41"/>
        <v>0</v>
      </c>
      <c r="DZ971" s="188" t="s">
        <v>4063</v>
      </c>
      <c r="EA971" s="187"/>
      <c r="EB971" s="130">
        <v>86075143</v>
      </c>
      <c r="EC971" s="168">
        <v>45989</v>
      </c>
    </row>
    <row r="972" spans="1:133" x14ac:dyDescent="0.3">
      <c r="A972" s="242"/>
      <c r="B972" s="242" t="s">
        <v>4064</v>
      </c>
      <c r="C972" s="243">
        <v>1000284521</v>
      </c>
      <c r="D972" s="242" t="s">
        <v>4065</v>
      </c>
      <c r="E972" s="242" t="s">
        <v>291</v>
      </c>
      <c r="F972" s="242" t="s">
        <v>2642</v>
      </c>
      <c r="G972" s="244">
        <v>45853</v>
      </c>
      <c r="H972" s="245">
        <v>15600000</v>
      </c>
      <c r="I972" s="242" t="s">
        <v>4066</v>
      </c>
      <c r="J972" s="244">
        <v>45853</v>
      </c>
      <c r="K972" s="244">
        <v>46011</v>
      </c>
      <c r="L972" s="242" t="s">
        <v>288</v>
      </c>
      <c r="M972" s="242" t="s">
        <v>288</v>
      </c>
      <c r="N972" s="242" t="s">
        <v>288</v>
      </c>
      <c r="O972" s="209">
        <v>6</v>
      </c>
      <c r="P972" s="245">
        <v>1600000</v>
      </c>
      <c r="Q972" s="200">
        <v>45853</v>
      </c>
      <c r="R972" s="190">
        <v>45869</v>
      </c>
      <c r="S972" s="245">
        <v>3000000</v>
      </c>
      <c r="T972" s="190">
        <v>45870</v>
      </c>
      <c r="U972" s="190">
        <v>45900</v>
      </c>
      <c r="V972" s="245">
        <v>3000000</v>
      </c>
      <c r="W972" s="190">
        <v>45901</v>
      </c>
      <c r="X972" s="190">
        <v>45930</v>
      </c>
      <c r="Y972" s="245">
        <v>3000000</v>
      </c>
      <c r="Z972" s="190">
        <v>45931</v>
      </c>
      <c r="AA972" s="190">
        <v>45961</v>
      </c>
      <c r="AB972" s="245">
        <v>3000000</v>
      </c>
      <c r="AC972" s="190">
        <v>45962</v>
      </c>
      <c r="AD972" s="190">
        <v>45991</v>
      </c>
      <c r="AE972" s="272">
        <v>2000000</v>
      </c>
      <c r="AF972" s="190">
        <v>45992</v>
      </c>
      <c r="AG972" s="190">
        <v>46011</v>
      </c>
      <c r="BI972" s="187" t="s">
        <v>299</v>
      </c>
      <c r="BJ972" s="193" t="s">
        <v>907</v>
      </c>
      <c r="BK972" s="193" t="s">
        <v>908</v>
      </c>
      <c r="BL972" s="189">
        <v>1553</v>
      </c>
      <c r="BM972" s="190">
        <v>45853</v>
      </c>
      <c r="BN972" s="208">
        <v>15600000</v>
      </c>
      <c r="BO972" s="203">
        <v>3802</v>
      </c>
      <c r="BP972" s="190">
        <v>45853</v>
      </c>
      <c r="BQ972" s="204">
        <v>15600000</v>
      </c>
      <c r="CS972" s="197" t="s">
        <v>4067</v>
      </c>
      <c r="CT972" s="198">
        <v>1000284521</v>
      </c>
      <c r="CU972" s="203">
        <v>495</v>
      </c>
      <c r="CV972" s="203" t="s">
        <v>931</v>
      </c>
      <c r="CY972" s="192">
        <v>6201</v>
      </c>
      <c r="CZ972" s="192" t="s">
        <v>290</v>
      </c>
      <c r="DA972" s="201">
        <f t="shared" si="39"/>
        <v>15600000</v>
      </c>
      <c r="DB972" s="221">
        <f t="shared" si="40"/>
        <v>0</v>
      </c>
      <c r="DC972" s="201">
        <f t="shared" si="41"/>
        <v>0</v>
      </c>
      <c r="DZ972" s="188" t="s">
        <v>4068</v>
      </c>
      <c r="EA972" s="187"/>
      <c r="EB972" s="130">
        <v>40376746</v>
      </c>
      <c r="EC972" s="168">
        <v>46013</v>
      </c>
    </row>
    <row r="973" spans="1:133" x14ac:dyDescent="0.3">
      <c r="A973" s="276" t="s">
        <v>453</v>
      </c>
      <c r="B973" s="242" t="s">
        <v>4069</v>
      </c>
      <c r="C973" s="262"/>
      <c r="D973" s="276" t="s">
        <v>453</v>
      </c>
      <c r="E973" s="262"/>
      <c r="F973" s="262"/>
      <c r="G973" s="262"/>
      <c r="H973" s="282"/>
      <c r="I973" s="262"/>
      <c r="J973" s="262"/>
      <c r="K973" s="262"/>
      <c r="L973" s="262"/>
      <c r="M973" s="262"/>
      <c r="N973" s="262"/>
      <c r="O973" s="196"/>
      <c r="P973" s="194"/>
      <c r="Q973" s="196"/>
      <c r="R973" s="196"/>
      <c r="S973" s="194"/>
      <c r="T973" s="196"/>
      <c r="U973" s="196"/>
      <c r="V973" s="194"/>
      <c r="W973" s="196"/>
      <c r="X973" s="196"/>
      <c r="Y973" s="194"/>
      <c r="Z973" s="196"/>
      <c r="AA973" s="196"/>
      <c r="AB973" s="194"/>
      <c r="AC973" s="196"/>
      <c r="AD973" s="196"/>
      <c r="AE973" s="194"/>
      <c r="AF973" s="196"/>
      <c r="AG973" s="196"/>
      <c r="BI973" s="196"/>
      <c r="BJ973" s="196"/>
      <c r="BK973" s="196"/>
      <c r="BL973" s="196"/>
      <c r="BM973" s="196"/>
      <c r="BN973" s="196"/>
      <c r="BO973" s="196"/>
      <c r="BP973" s="196"/>
      <c r="BQ973" s="196"/>
      <c r="CS973" s="179"/>
      <c r="CT973" s="196"/>
      <c r="CU973" s="196"/>
      <c r="CV973" s="196"/>
      <c r="CY973" s="196"/>
      <c r="CZ973" s="196"/>
      <c r="DA973" s="201">
        <f t="shared" si="39"/>
        <v>0</v>
      </c>
      <c r="DB973" s="221">
        <f t="shared" si="40"/>
        <v>0</v>
      </c>
      <c r="DC973" s="201">
        <f t="shared" si="41"/>
        <v>0</v>
      </c>
      <c r="DZ973" s="299"/>
      <c r="EA973" s="134" t="e">
        <v>#N/A</v>
      </c>
      <c r="EB973" s="130" t="e">
        <v>#N/A</v>
      </c>
      <c r="EC973" s="168" t="e">
        <v>#N/A</v>
      </c>
    </row>
    <row r="974" spans="1:133" x14ac:dyDescent="0.3">
      <c r="A974" s="276" t="s">
        <v>453</v>
      </c>
      <c r="B974" s="242" t="s">
        <v>4070</v>
      </c>
      <c r="C974" s="262"/>
      <c r="D974" s="276" t="s">
        <v>453</v>
      </c>
      <c r="E974" s="262"/>
      <c r="F974" s="262"/>
      <c r="G974" s="262"/>
      <c r="H974" s="282"/>
      <c r="I974" s="262"/>
      <c r="J974" s="262"/>
      <c r="K974" s="262"/>
      <c r="L974" s="262"/>
      <c r="M974" s="262"/>
      <c r="N974" s="262"/>
      <c r="O974" s="196"/>
      <c r="P974" s="194"/>
      <c r="Q974" s="196"/>
      <c r="R974" s="196"/>
      <c r="S974" s="194"/>
      <c r="T974" s="196"/>
      <c r="U974" s="196"/>
      <c r="V974" s="194"/>
      <c r="W974" s="196"/>
      <c r="X974" s="196"/>
      <c r="Y974" s="194"/>
      <c r="Z974" s="196"/>
      <c r="AA974" s="196"/>
      <c r="AB974" s="194"/>
      <c r="AC974" s="196"/>
      <c r="AD974" s="196"/>
      <c r="AE974" s="194"/>
      <c r="AF974" s="196"/>
      <c r="AG974" s="196"/>
      <c r="BI974" s="196"/>
      <c r="BJ974" s="196"/>
      <c r="BK974" s="196"/>
      <c r="BL974" s="196"/>
      <c r="BM974" s="196"/>
      <c r="BN974" s="196"/>
      <c r="BO974" s="196"/>
      <c r="BP974" s="196"/>
      <c r="BQ974" s="196"/>
      <c r="CS974" s="179"/>
      <c r="CT974" s="196"/>
      <c r="CU974" s="196"/>
      <c r="CV974" s="196"/>
      <c r="CY974" s="196"/>
      <c r="CZ974" s="196"/>
      <c r="DA974" s="201">
        <f t="shared" si="39"/>
        <v>0</v>
      </c>
      <c r="DB974" s="221">
        <f t="shared" si="40"/>
        <v>0</v>
      </c>
      <c r="DC974" s="201">
        <f t="shared" si="41"/>
        <v>0</v>
      </c>
      <c r="DZ974" s="299"/>
      <c r="EA974" s="134" t="e">
        <v>#N/A</v>
      </c>
      <c r="EB974" s="130" t="e">
        <v>#N/A</v>
      </c>
      <c r="EC974" s="168" t="e">
        <v>#N/A</v>
      </c>
    </row>
    <row r="975" spans="1:133" x14ac:dyDescent="0.3">
      <c r="A975" s="276" t="s">
        <v>453</v>
      </c>
      <c r="B975" s="242" t="s">
        <v>4071</v>
      </c>
      <c r="C975" s="262"/>
      <c r="D975" s="276" t="s">
        <v>453</v>
      </c>
      <c r="E975" s="262"/>
      <c r="F975" s="262"/>
      <c r="G975" s="262"/>
      <c r="H975" s="282"/>
      <c r="I975" s="262"/>
      <c r="J975" s="262"/>
      <c r="K975" s="262"/>
      <c r="L975" s="262"/>
      <c r="M975" s="262"/>
      <c r="N975" s="262"/>
      <c r="O975" s="196"/>
      <c r="P975" s="194"/>
      <c r="Q975" s="196"/>
      <c r="R975" s="196"/>
      <c r="S975" s="194"/>
      <c r="T975" s="196"/>
      <c r="U975" s="196"/>
      <c r="V975" s="194"/>
      <c r="W975" s="196"/>
      <c r="X975" s="196"/>
      <c r="Y975" s="194"/>
      <c r="Z975" s="196"/>
      <c r="AA975" s="196"/>
      <c r="AB975" s="194"/>
      <c r="AC975" s="196"/>
      <c r="AD975" s="196"/>
      <c r="AE975" s="194"/>
      <c r="AF975" s="196"/>
      <c r="AG975" s="196"/>
      <c r="BI975" s="196"/>
      <c r="BJ975" s="196"/>
      <c r="BK975" s="196"/>
      <c r="BL975" s="196"/>
      <c r="BM975" s="196"/>
      <c r="BN975" s="196"/>
      <c r="BO975" s="196"/>
      <c r="BP975" s="196"/>
      <c r="BQ975" s="196"/>
      <c r="CS975" s="179"/>
      <c r="CT975" s="196"/>
      <c r="CU975" s="196"/>
      <c r="CV975" s="196"/>
      <c r="CY975" s="196"/>
      <c r="CZ975" s="196"/>
      <c r="DA975" s="201">
        <f t="shared" si="39"/>
        <v>0</v>
      </c>
      <c r="DB975" s="221">
        <f t="shared" si="40"/>
        <v>0</v>
      </c>
      <c r="DC975" s="201">
        <f t="shared" si="41"/>
        <v>0</v>
      </c>
      <c r="DZ975" s="299"/>
      <c r="EA975" s="134" t="e">
        <v>#N/A</v>
      </c>
      <c r="EB975" s="130" t="e">
        <v>#N/A</v>
      </c>
      <c r="EC975" s="168" t="e">
        <v>#N/A</v>
      </c>
    </row>
    <row r="976" spans="1:133" s="332" customFormat="1" x14ac:dyDescent="0.3">
      <c r="A976" s="242"/>
      <c r="B976" s="242" t="s">
        <v>4072</v>
      </c>
      <c r="C976" s="243">
        <v>1026277144</v>
      </c>
      <c r="D976" s="247" t="s">
        <v>2472</v>
      </c>
      <c r="E976" s="242" t="s">
        <v>291</v>
      </c>
      <c r="F976" s="242" t="s">
        <v>456</v>
      </c>
      <c r="G976" s="244">
        <v>45860</v>
      </c>
      <c r="H976" s="245">
        <v>19343220</v>
      </c>
      <c r="I976" s="242" t="s">
        <v>1516</v>
      </c>
      <c r="J976" s="244">
        <v>45860</v>
      </c>
      <c r="K976" s="244">
        <v>46010</v>
      </c>
      <c r="L976" s="242" t="s">
        <v>288</v>
      </c>
      <c r="M976" s="242" t="s">
        <v>288</v>
      </c>
      <c r="N976" s="242" t="s">
        <v>288</v>
      </c>
      <c r="O976" s="286">
        <v>5</v>
      </c>
      <c r="P976" s="245">
        <v>5097200</v>
      </c>
      <c r="Q976" s="304">
        <v>45860</v>
      </c>
      <c r="R976" s="287">
        <v>45900</v>
      </c>
      <c r="S976" s="245">
        <v>3920923</v>
      </c>
      <c r="T976" s="287">
        <v>45901</v>
      </c>
      <c r="U976" s="287">
        <v>45930</v>
      </c>
      <c r="V976" s="245">
        <v>3920923</v>
      </c>
      <c r="W976" s="287">
        <v>45931</v>
      </c>
      <c r="X976" s="287">
        <v>45961</v>
      </c>
      <c r="Y976" s="245">
        <v>3920923</v>
      </c>
      <c r="Z976" s="287">
        <v>45962</v>
      </c>
      <c r="AA976" s="287">
        <v>45991</v>
      </c>
      <c r="AB976" s="272">
        <v>2483251</v>
      </c>
      <c r="AC976" s="287">
        <v>45992</v>
      </c>
      <c r="AD976" s="287">
        <v>46010</v>
      </c>
      <c r="AE976" s="242"/>
      <c r="AF976" s="273"/>
      <c r="AG976" s="273"/>
      <c r="AH976" s="331"/>
      <c r="AK976" s="331"/>
      <c r="AN976" s="331"/>
      <c r="AQ976" s="331"/>
      <c r="AT976" s="331"/>
      <c r="AW976" s="331"/>
      <c r="BI976" s="284" t="s">
        <v>278</v>
      </c>
      <c r="BJ976" s="285" t="s">
        <v>332</v>
      </c>
      <c r="BK976" s="284" t="s">
        <v>280</v>
      </c>
      <c r="BL976" s="286">
        <v>1600</v>
      </c>
      <c r="BM976" s="287">
        <v>45860.72247685185</v>
      </c>
      <c r="BN976" s="288">
        <v>1114340201</v>
      </c>
      <c r="BO976" s="285">
        <v>4240</v>
      </c>
      <c r="BP976" s="287">
        <v>45860</v>
      </c>
      <c r="BQ976" s="289">
        <v>19343220</v>
      </c>
      <c r="BR976" s="171"/>
      <c r="BS976" s="169"/>
      <c r="BY976" s="479"/>
      <c r="BZ976" s="331"/>
      <c r="CC976" s="331"/>
      <c r="CF976" s="167"/>
      <c r="CG976" s="167"/>
      <c r="CH976" s="167"/>
      <c r="CI976" s="167"/>
      <c r="CJ976" s="167"/>
      <c r="CK976" s="167"/>
      <c r="CL976" s="167"/>
      <c r="CM976" s="167"/>
      <c r="CN976" s="167"/>
      <c r="CO976" s="167"/>
      <c r="CP976" s="167"/>
      <c r="CQ976" s="167"/>
      <c r="CR976" s="167"/>
      <c r="CS976" s="292" t="s">
        <v>4073</v>
      </c>
      <c r="CT976" s="290">
        <v>1026277144</v>
      </c>
      <c r="CU976" s="285">
        <v>436</v>
      </c>
      <c r="CV976" s="285" t="s">
        <v>755</v>
      </c>
      <c r="CY976" s="284">
        <v>6920</v>
      </c>
      <c r="CZ976" s="284" t="s">
        <v>289</v>
      </c>
      <c r="DA976" s="333">
        <f t="shared" ref="DA976:DA1077" si="42">P976+S976+V976+Y976+AB976+AE976+AH976+AK976+AN976+AQ976+AT976+AW976+AZ976+BC976+BF976</f>
        <v>19343220</v>
      </c>
      <c r="DB976" s="271">
        <f t="shared" ref="DB976:DB1077" si="43">H976+BZ976-DA976</f>
        <v>0</v>
      </c>
      <c r="DC976" s="333">
        <f t="shared" ref="DC976:DC1077" si="44">BQ976+CF976-DA976</f>
        <v>0</v>
      </c>
      <c r="DZ976" s="318" t="s">
        <v>4074</v>
      </c>
      <c r="EA976" s="285" t="s">
        <v>1074</v>
      </c>
      <c r="EB976" s="130">
        <v>17346234</v>
      </c>
      <c r="EC976" s="168">
        <v>46010</v>
      </c>
    </row>
    <row r="977" spans="1:133" s="332" customFormat="1" x14ac:dyDescent="0.3">
      <c r="A977" s="242"/>
      <c r="B977" s="242" t="s">
        <v>4075</v>
      </c>
      <c r="C977" s="243">
        <v>1006775775</v>
      </c>
      <c r="D977" s="242" t="s">
        <v>468</v>
      </c>
      <c r="E977" s="242" t="s">
        <v>292</v>
      </c>
      <c r="F977" s="242" t="s">
        <v>469</v>
      </c>
      <c r="G977" s="244">
        <v>45860</v>
      </c>
      <c r="H977" s="245">
        <v>11339133</v>
      </c>
      <c r="I977" s="242" t="s">
        <v>1516</v>
      </c>
      <c r="J977" s="244">
        <v>45860</v>
      </c>
      <c r="K977" s="244">
        <v>46010</v>
      </c>
      <c r="L977" s="242" t="s">
        <v>288</v>
      </c>
      <c r="M977" s="242" t="s">
        <v>288</v>
      </c>
      <c r="N977" s="242" t="s">
        <v>288</v>
      </c>
      <c r="O977" s="286">
        <v>5</v>
      </c>
      <c r="P977" s="245">
        <v>2988015</v>
      </c>
      <c r="Q977" s="304">
        <v>45860</v>
      </c>
      <c r="R977" s="287">
        <v>45900</v>
      </c>
      <c r="S977" s="245">
        <v>2298473</v>
      </c>
      <c r="T977" s="287">
        <v>45901</v>
      </c>
      <c r="U977" s="287">
        <v>45930</v>
      </c>
      <c r="V977" s="245">
        <v>2298473</v>
      </c>
      <c r="W977" s="287">
        <v>45931</v>
      </c>
      <c r="X977" s="287">
        <v>45961</v>
      </c>
      <c r="Y977" s="245">
        <v>2298473</v>
      </c>
      <c r="Z977" s="287">
        <v>45962</v>
      </c>
      <c r="AA977" s="287">
        <v>45991</v>
      </c>
      <c r="AB977" s="272">
        <v>1455699</v>
      </c>
      <c r="AC977" s="287">
        <v>45992</v>
      </c>
      <c r="AD977" s="287">
        <v>46010</v>
      </c>
      <c r="AE977" s="242"/>
      <c r="AF977" s="273"/>
      <c r="AG977" s="273"/>
      <c r="AH977" s="331"/>
      <c r="AK977" s="331"/>
      <c r="AN977" s="331"/>
      <c r="AQ977" s="331"/>
      <c r="AT977" s="331"/>
      <c r="AW977" s="331"/>
      <c r="BI977" s="284" t="s">
        <v>278</v>
      </c>
      <c r="BJ977" s="285" t="s">
        <v>332</v>
      </c>
      <c r="BK977" s="284" t="s">
        <v>280</v>
      </c>
      <c r="BL977" s="286">
        <v>1600</v>
      </c>
      <c r="BM977" s="287">
        <v>45860.72247685185</v>
      </c>
      <c r="BN977" s="288">
        <v>1114340201</v>
      </c>
      <c r="BO977" s="285">
        <v>4229</v>
      </c>
      <c r="BP977" s="287">
        <v>45860</v>
      </c>
      <c r="BQ977" s="289">
        <v>11339133</v>
      </c>
      <c r="BR977" s="171"/>
      <c r="BS977" s="169"/>
      <c r="BY977" s="479"/>
      <c r="BZ977" s="331"/>
      <c r="CC977" s="331"/>
      <c r="CF977" s="167"/>
      <c r="CG977" s="167"/>
      <c r="CH977" s="167"/>
      <c r="CI977" s="167"/>
      <c r="CJ977" s="167"/>
      <c r="CK977" s="167"/>
      <c r="CL977" s="167"/>
      <c r="CM977" s="167"/>
      <c r="CN977" s="167"/>
      <c r="CO977" s="167"/>
      <c r="CP977" s="167"/>
      <c r="CQ977" s="167"/>
      <c r="CR977" s="167"/>
      <c r="CS977" s="463" t="s">
        <v>1308</v>
      </c>
      <c r="CT977" s="334">
        <v>1006775775</v>
      </c>
      <c r="CU977" s="285">
        <v>436</v>
      </c>
      <c r="CV977" s="285" t="s">
        <v>758</v>
      </c>
      <c r="CY977" s="284">
        <v>7490</v>
      </c>
      <c r="CZ977" s="284" t="s">
        <v>290</v>
      </c>
      <c r="DA977" s="333">
        <f t="shared" si="42"/>
        <v>11339133</v>
      </c>
      <c r="DB977" s="271">
        <f t="shared" si="43"/>
        <v>0</v>
      </c>
      <c r="DC977" s="333">
        <f t="shared" si="44"/>
        <v>0</v>
      </c>
      <c r="DZ977" s="318" t="s">
        <v>4076</v>
      </c>
      <c r="EA977" s="285" t="s">
        <v>1080</v>
      </c>
      <c r="EB977" s="130">
        <v>17346234</v>
      </c>
      <c r="EC977" s="168">
        <v>46010</v>
      </c>
    </row>
    <row r="978" spans="1:133" s="332" customFormat="1" x14ac:dyDescent="0.3">
      <c r="A978" s="242"/>
      <c r="B978" s="242" t="s">
        <v>4077</v>
      </c>
      <c r="C978" s="243">
        <v>1121960847</v>
      </c>
      <c r="D978" s="242" t="s">
        <v>2881</v>
      </c>
      <c r="E978" s="242" t="s">
        <v>292</v>
      </c>
      <c r="F978" s="242" t="s">
        <v>1383</v>
      </c>
      <c r="G978" s="244">
        <v>45860</v>
      </c>
      <c r="H978" s="245">
        <v>11339133</v>
      </c>
      <c r="I978" s="242" t="s">
        <v>1516</v>
      </c>
      <c r="J978" s="244">
        <v>45860</v>
      </c>
      <c r="K978" s="244">
        <v>46010</v>
      </c>
      <c r="L978" s="242" t="s">
        <v>288</v>
      </c>
      <c r="M978" s="242" t="s">
        <v>288</v>
      </c>
      <c r="N978" s="242" t="s">
        <v>288</v>
      </c>
      <c r="O978" s="286">
        <v>5</v>
      </c>
      <c r="P978" s="245">
        <v>2988015</v>
      </c>
      <c r="Q978" s="304">
        <v>45860</v>
      </c>
      <c r="R978" s="287">
        <v>45900</v>
      </c>
      <c r="S978" s="245">
        <v>2298473</v>
      </c>
      <c r="T978" s="287">
        <v>45901</v>
      </c>
      <c r="U978" s="287">
        <v>45930</v>
      </c>
      <c r="V978" s="245">
        <v>2298473</v>
      </c>
      <c r="W978" s="287">
        <v>45931</v>
      </c>
      <c r="X978" s="287">
        <v>45961</v>
      </c>
      <c r="Y978" s="245">
        <v>2298473</v>
      </c>
      <c r="Z978" s="287">
        <v>45962</v>
      </c>
      <c r="AA978" s="287">
        <v>45991</v>
      </c>
      <c r="AB978" s="272">
        <v>1455699</v>
      </c>
      <c r="AC978" s="287">
        <v>45992</v>
      </c>
      <c r="AD978" s="287">
        <v>46010</v>
      </c>
      <c r="AE978" s="242"/>
      <c r="AF978" s="273"/>
      <c r="AG978" s="273"/>
      <c r="AH978" s="331"/>
      <c r="AK978" s="331"/>
      <c r="AN978" s="331"/>
      <c r="AQ978" s="331"/>
      <c r="AT978" s="331"/>
      <c r="AW978" s="331"/>
      <c r="BI978" s="284" t="s">
        <v>278</v>
      </c>
      <c r="BJ978" s="285" t="s">
        <v>332</v>
      </c>
      <c r="BK978" s="284" t="s">
        <v>280</v>
      </c>
      <c r="BL978" s="286">
        <v>1600</v>
      </c>
      <c r="BM978" s="287">
        <v>45860.72247685185</v>
      </c>
      <c r="BN978" s="288">
        <v>1114340201</v>
      </c>
      <c r="BO978" s="285">
        <v>4286</v>
      </c>
      <c r="BP978" s="287">
        <v>45860</v>
      </c>
      <c r="BQ978" s="289">
        <v>11339133</v>
      </c>
      <c r="BR978" s="171"/>
      <c r="BS978" s="169"/>
      <c r="BY978" s="479"/>
      <c r="BZ978" s="331"/>
      <c r="CC978" s="331"/>
      <c r="CF978" s="167"/>
      <c r="CG978" s="167"/>
      <c r="CH978" s="167"/>
      <c r="CI978" s="167"/>
      <c r="CJ978" s="167"/>
      <c r="CK978" s="167"/>
      <c r="CL978" s="167"/>
      <c r="CM978" s="167"/>
      <c r="CN978" s="167"/>
      <c r="CO978" s="167"/>
      <c r="CP978" s="167"/>
      <c r="CQ978" s="167"/>
      <c r="CR978" s="167"/>
      <c r="CS978" s="292" t="s">
        <v>1384</v>
      </c>
      <c r="CT978" s="465">
        <v>1121960847.0999999</v>
      </c>
      <c r="CU978" s="285">
        <v>436</v>
      </c>
      <c r="CV978" s="285" t="s">
        <v>758</v>
      </c>
      <c r="CY978" s="284">
        <v>8299</v>
      </c>
      <c r="CZ978" s="284" t="s">
        <v>290</v>
      </c>
      <c r="DA978" s="333">
        <f t="shared" si="42"/>
        <v>11339133</v>
      </c>
      <c r="DB978" s="271">
        <f t="shared" si="43"/>
        <v>0</v>
      </c>
      <c r="DC978" s="333">
        <f t="shared" si="44"/>
        <v>0</v>
      </c>
      <c r="DZ978" s="318" t="s">
        <v>4078</v>
      </c>
      <c r="EA978" s="285" t="s">
        <v>1080</v>
      </c>
      <c r="EB978" s="130">
        <v>17346234</v>
      </c>
      <c r="EC978" s="168">
        <v>46010</v>
      </c>
    </row>
    <row r="979" spans="1:133" s="332" customFormat="1" x14ac:dyDescent="0.3">
      <c r="A979" s="242"/>
      <c r="B979" s="242" t="s">
        <v>4079</v>
      </c>
      <c r="C979" s="243">
        <v>68297632</v>
      </c>
      <c r="D979" s="242" t="s">
        <v>825</v>
      </c>
      <c r="E979" s="242" t="s">
        <v>292</v>
      </c>
      <c r="F979" s="242" t="s">
        <v>317</v>
      </c>
      <c r="G979" s="244">
        <v>45860</v>
      </c>
      <c r="H979" s="245">
        <v>8220416</v>
      </c>
      <c r="I979" s="242" t="s">
        <v>1274</v>
      </c>
      <c r="J979" s="244">
        <v>45860</v>
      </c>
      <c r="K979" s="244">
        <v>45990</v>
      </c>
      <c r="L979" s="242" t="s">
        <v>288</v>
      </c>
      <c r="M979" s="242" t="s">
        <v>288</v>
      </c>
      <c r="N979" s="242" t="s">
        <v>288</v>
      </c>
      <c r="O979" s="286">
        <v>4</v>
      </c>
      <c r="P979" s="245">
        <v>2504658</v>
      </c>
      <c r="Q979" s="304">
        <v>45860</v>
      </c>
      <c r="R979" s="287">
        <v>45900</v>
      </c>
      <c r="S979" s="245">
        <v>1926660</v>
      </c>
      <c r="T979" s="287">
        <v>45901</v>
      </c>
      <c r="U979" s="287">
        <v>45930</v>
      </c>
      <c r="V979" s="245">
        <v>1926660</v>
      </c>
      <c r="W979" s="287">
        <v>45931</v>
      </c>
      <c r="X979" s="287">
        <v>45961</v>
      </c>
      <c r="Y979" s="245">
        <v>1862438</v>
      </c>
      <c r="Z979" s="287">
        <v>45962</v>
      </c>
      <c r="AA979" s="287">
        <v>45990</v>
      </c>
      <c r="AB979" s="272"/>
      <c r="AC979" s="287"/>
      <c r="AD979" s="287"/>
      <c r="AE979" s="242"/>
      <c r="AF979" s="273"/>
      <c r="AG979" s="273"/>
      <c r="AH979" s="331"/>
      <c r="AK979" s="331"/>
      <c r="AN979" s="331"/>
      <c r="AQ979" s="331"/>
      <c r="AT979" s="331"/>
      <c r="AW979" s="331"/>
      <c r="BI979" s="284" t="s">
        <v>278</v>
      </c>
      <c r="BJ979" s="285" t="s">
        <v>332</v>
      </c>
      <c r="BK979" s="284" t="s">
        <v>280</v>
      </c>
      <c r="BL979" s="286">
        <v>1600</v>
      </c>
      <c r="BM979" s="287">
        <v>45860.72247685185</v>
      </c>
      <c r="BN979" s="288">
        <v>1114340201</v>
      </c>
      <c r="BO979" s="285">
        <v>4221</v>
      </c>
      <c r="BP979" s="287">
        <v>45860</v>
      </c>
      <c r="BQ979" s="289">
        <v>8220416</v>
      </c>
      <c r="BR979" s="171"/>
      <c r="BS979" s="169"/>
      <c r="BY979" s="479"/>
      <c r="BZ979" s="331"/>
      <c r="CC979" s="331"/>
      <c r="CF979" s="167"/>
      <c r="CG979" s="167"/>
      <c r="CH979" s="167"/>
      <c r="CI979" s="167"/>
      <c r="CJ979" s="167"/>
      <c r="CK979" s="167"/>
      <c r="CL979" s="167"/>
      <c r="CM979" s="167"/>
      <c r="CN979" s="167"/>
      <c r="CO979" s="167"/>
      <c r="CP979" s="167"/>
      <c r="CQ979" s="167"/>
      <c r="CR979" s="167"/>
      <c r="CS979" s="292" t="s">
        <v>933</v>
      </c>
      <c r="CT979" s="465">
        <v>68297632.700000003</v>
      </c>
      <c r="CU979" s="285">
        <v>598</v>
      </c>
      <c r="CV979" s="285" t="s">
        <v>760</v>
      </c>
      <c r="CY979" s="284">
        <v>8299</v>
      </c>
      <c r="CZ979" s="284" t="s">
        <v>290</v>
      </c>
      <c r="DA979" s="333">
        <f t="shared" si="42"/>
        <v>8220416</v>
      </c>
      <c r="DB979" s="271">
        <f t="shared" si="43"/>
        <v>0</v>
      </c>
      <c r="DC979" s="333">
        <f t="shared" si="44"/>
        <v>0</v>
      </c>
      <c r="DZ979" s="318" t="s">
        <v>4080</v>
      </c>
      <c r="EA979" s="285" t="s">
        <v>295</v>
      </c>
      <c r="EB979" s="130">
        <v>17346234</v>
      </c>
      <c r="EC979" s="168">
        <v>45992</v>
      </c>
    </row>
    <row r="980" spans="1:133" s="332" customFormat="1" x14ac:dyDescent="0.3">
      <c r="A980" s="242"/>
      <c r="B980" s="242" t="s">
        <v>4081</v>
      </c>
      <c r="C980" s="243">
        <v>1121952656</v>
      </c>
      <c r="D980" s="242" t="s">
        <v>954</v>
      </c>
      <c r="E980" s="242" t="s">
        <v>292</v>
      </c>
      <c r="F980" s="242" t="s">
        <v>317</v>
      </c>
      <c r="G980" s="244">
        <v>45860</v>
      </c>
      <c r="H980" s="245">
        <v>9806818</v>
      </c>
      <c r="I980" s="242" t="s">
        <v>1274</v>
      </c>
      <c r="J980" s="244">
        <v>45860</v>
      </c>
      <c r="K980" s="244">
        <v>45990</v>
      </c>
      <c r="L980" s="242" t="s">
        <v>288</v>
      </c>
      <c r="M980" s="242" t="s">
        <v>288</v>
      </c>
      <c r="N980" s="242" t="s">
        <v>288</v>
      </c>
      <c r="O980" s="286">
        <v>4</v>
      </c>
      <c r="P980" s="245">
        <v>2988015</v>
      </c>
      <c r="Q980" s="304">
        <v>45860</v>
      </c>
      <c r="R980" s="287">
        <v>45900</v>
      </c>
      <c r="S980" s="245">
        <v>2298473</v>
      </c>
      <c r="T980" s="287">
        <v>45901</v>
      </c>
      <c r="U980" s="287">
        <v>45930</v>
      </c>
      <c r="V980" s="245">
        <v>2298473</v>
      </c>
      <c r="W980" s="287">
        <v>45931</v>
      </c>
      <c r="X980" s="287">
        <v>45961</v>
      </c>
      <c r="Y980" s="245">
        <v>2221857</v>
      </c>
      <c r="Z980" s="287">
        <v>45962</v>
      </c>
      <c r="AA980" s="287">
        <v>45990</v>
      </c>
      <c r="AB980" s="272"/>
      <c r="AC980" s="287"/>
      <c r="AD980" s="287"/>
      <c r="AE980" s="242"/>
      <c r="AF980" s="273"/>
      <c r="AG980" s="273"/>
      <c r="AH980" s="331"/>
      <c r="AK980" s="331"/>
      <c r="AN980" s="331"/>
      <c r="AQ980" s="331"/>
      <c r="AT980" s="331"/>
      <c r="AW980" s="331"/>
      <c r="BI980" s="284" t="s">
        <v>278</v>
      </c>
      <c r="BJ980" s="285" t="s">
        <v>332</v>
      </c>
      <c r="BK980" s="284" t="s">
        <v>280</v>
      </c>
      <c r="BL980" s="286">
        <v>1600</v>
      </c>
      <c r="BM980" s="287">
        <v>45860.72247685185</v>
      </c>
      <c r="BN980" s="288">
        <v>1114340201</v>
      </c>
      <c r="BO980" s="285">
        <v>4282</v>
      </c>
      <c r="BP980" s="287">
        <v>45860</v>
      </c>
      <c r="BQ980" s="289">
        <v>9806818</v>
      </c>
      <c r="BR980" s="171"/>
      <c r="BS980" s="169"/>
      <c r="BY980" s="479"/>
      <c r="BZ980" s="331"/>
      <c r="CC980" s="331"/>
      <c r="CF980" s="167"/>
      <c r="CG980" s="167"/>
      <c r="CH980" s="167"/>
      <c r="CI980" s="167"/>
      <c r="CJ980" s="167"/>
      <c r="CK980" s="167"/>
      <c r="CL980" s="167"/>
      <c r="CM980" s="167"/>
      <c r="CN980" s="167"/>
      <c r="CO980" s="167"/>
      <c r="CP980" s="167"/>
      <c r="CQ980" s="167"/>
      <c r="CR980" s="167"/>
      <c r="CS980" s="292" t="s">
        <v>1276</v>
      </c>
      <c r="CT980" s="290">
        <v>1121952656</v>
      </c>
      <c r="CU980" s="285">
        <v>598</v>
      </c>
      <c r="CV980" s="285" t="s">
        <v>760</v>
      </c>
      <c r="CY980" s="284">
        <v>7490</v>
      </c>
      <c r="CZ980" s="284" t="s">
        <v>290</v>
      </c>
      <c r="DA980" s="333">
        <f t="shared" si="42"/>
        <v>9806818</v>
      </c>
      <c r="DB980" s="271">
        <f t="shared" si="43"/>
        <v>0</v>
      </c>
      <c r="DC980" s="333">
        <f t="shared" si="44"/>
        <v>0</v>
      </c>
      <c r="DZ980" s="318" t="s">
        <v>4082</v>
      </c>
      <c r="EA980" s="285" t="s">
        <v>295</v>
      </c>
      <c r="EB980" s="130">
        <v>17346234</v>
      </c>
      <c r="EC980" s="168">
        <v>45992</v>
      </c>
    </row>
    <row r="981" spans="1:133" s="332" customFormat="1" x14ac:dyDescent="0.3">
      <c r="A981" s="242"/>
      <c r="B981" s="242" t="s">
        <v>4083</v>
      </c>
      <c r="C981" s="243">
        <v>1121823692</v>
      </c>
      <c r="D981" s="242" t="s">
        <v>955</v>
      </c>
      <c r="E981" s="242" t="s">
        <v>292</v>
      </c>
      <c r="F981" s="247" t="s">
        <v>473</v>
      </c>
      <c r="G981" s="244">
        <v>45860</v>
      </c>
      <c r="H981" s="245">
        <v>9806818</v>
      </c>
      <c r="I981" s="242" t="s">
        <v>1274</v>
      </c>
      <c r="J981" s="244">
        <v>45860</v>
      </c>
      <c r="K981" s="244">
        <v>45990</v>
      </c>
      <c r="L981" s="242" t="s">
        <v>288</v>
      </c>
      <c r="M981" s="242" t="s">
        <v>288</v>
      </c>
      <c r="N981" s="242" t="s">
        <v>288</v>
      </c>
      <c r="O981" s="286">
        <v>4</v>
      </c>
      <c r="P981" s="245">
        <v>2988015</v>
      </c>
      <c r="Q981" s="304">
        <v>45860</v>
      </c>
      <c r="R981" s="287">
        <v>45900</v>
      </c>
      <c r="S981" s="245">
        <v>2298473</v>
      </c>
      <c r="T981" s="287">
        <v>45901</v>
      </c>
      <c r="U981" s="287">
        <v>45930</v>
      </c>
      <c r="V981" s="245">
        <v>2298473</v>
      </c>
      <c r="W981" s="287">
        <v>45931</v>
      </c>
      <c r="X981" s="287">
        <v>45961</v>
      </c>
      <c r="Y981" s="245">
        <v>2221857</v>
      </c>
      <c r="Z981" s="287">
        <v>45962</v>
      </c>
      <c r="AA981" s="287">
        <v>45990</v>
      </c>
      <c r="AB981" s="272"/>
      <c r="AC981" s="287"/>
      <c r="AD981" s="287"/>
      <c r="AE981" s="242"/>
      <c r="AF981" s="273"/>
      <c r="AG981" s="273"/>
      <c r="AH981" s="331"/>
      <c r="AK981" s="331"/>
      <c r="AN981" s="331"/>
      <c r="AQ981" s="331"/>
      <c r="AT981" s="331"/>
      <c r="AW981" s="331"/>
      <c r="BI981" s="284" t="s">
        <v>278</v>
      </c>
      <c r="BJ981" s="285" t="s">
        <v>332</v>
      </c>
      <c r="BK981" s="284" t="s">
        <v>280</v>
      </c>
      <c r="BL981" s="286">
        <v>1600</v>
      </c>
      <c r="BM981" s="287">
        <v>45860.72247685185</v>
      </c>
      <c r="BN981" s="288">
        <v>1114340201</v>
      </c>
      <c r="BO981" s="285">
        <v>4249</v>
      </c>
      <c r="BP981" s="287">
        <v>45860</v>
      </c>
      <c r="BQ981" s="289">
        <v>9806818</v>
      </c>
      <c r="BR981" s="171"/>
      <c r="BS981" s="169"/>
      <c r="BY981" s="479"/>
      <c r="BZ981" s="331"/>
      <c r="CC981" s="331"/>
      <c r="CF981" s="167"/>
      <c r="CG981" s="167"/>
      <c r="CH981" s="167"/>
      <c r="CI981" s="167"/>
      <c r="CJ981" s="167"/>
      <c r="CK981" s="167"/>
      <c r="CL981" s="167"/>
      <c r="CM981" s="167"/>
      <c r="CN981" s="167"/>
      <c r="CO981" s="167"/>
      <c r="CP981" s="167"/>
      <c r="CQ981" s="167"/>
      <c r="CR981" s="167"/>
      <c r="CS981" s="292" t="s">
        <v>1277</v>
      </c>
      <c r="CT981" s="334">
        <v>1121823692</v>
      </c>
      <c r="CU981" s="285">
        <v>598</v>
      </c>
      <c r="CV981" s="285" t="s">
        <v>760</v>
      </c>
      <c r="CY981" s="284">
        <v>6202</v>
      </c>
      <c r="CZ981" s="284" t="s">
        <v>290</v>
      </c>
      <c r="DA981" s="333">
        <f t="shared" si="42"/>
        <v>9806818</v>
      </c>
      <c r="DB981" s="271">
        <f t="shared" si="43"/>
        <v>0</v>
      </c>
      <c r="DC981" s="333">
        <f t="shared" si="44"/>
        <v>0</v>
      </c>
      <c r="DZ981" s="318" t="s">
        <v>4084</v>
      </c>
      <c r="EA981" s="285" t="s">
        <v>295</v>
      </c>
      <c r="EB981" s="130">
        <v>17346234</v>
      </c>
      <c r="EC981" s="168">
        <v>45992</v>
      </c>
    </row>
    <row r="982" spans="1:133" s="332" customFormat="1" x14ac:dyDescent="0.3">
      <c r="A982" s="242"/>
      <c r="B982" s="242" t="s">
        <v>4085</v>
      </c>
      <c r="C982" s="243">
        <v>1010110445</v>
      </c>
      <c r="D982" s="242" t="s">
        <v>956</v>
      </c>
      <c r="E982" s="242" t="s">
        <v>292</v>
      </c>
      <c r="F982" s="242" t="s">
        <v>317</v>
      </c>
      <c r="G982" s="244">
        <v>45860</v>
      </c>
      <c r="H982" s="245">
        <v>8220416</v>
      </c>
      <c r="I982" s="242" t="s">
        <v>1274</v>
      </c>
      <c r="J982" s="244">
        <v>45860</v>
      </c>
      <c r="K982" s="244">
        <v>45990</v>
      </c>
      <c r="L982" s="242" t="s">
        <v>288</v>
      </c>
      <c r="M982" s="242" t="s">
        <v>288</v>
      </c>
      <c r="N982" s="242" t="s">
        <v>288</v>
      </c>
      <c r="O982" s="286">
        <v>4</v>
      </c>
      <c r="P982" s="245">
        <v>2504658</v>
      </c>
      <c r="Q982" s="304">
        <v>45860</v>
      </c>
      <c r="R982" s="287">
        <v>45900</v>
      </c>
      <c r="S982" s="245">
        <v>1926660</v>
      </c>
      <c r="T982" s="287">
        <v>45901</v>
      </c>
      <c r="U982" s="287">
        <v>45930</v>
      </c>
      <c r="V982" s="245">
        <v>1926660</v>
      </c>
      <c r="W982" s="287">
        <v>45931</v>
      </c>
      <c r="X982" s="287">
        <v>45961</v>
      </c>
      <c r="Y982" s="245">
        <v>1862438</v>
      </c>
      <c r="Z982" s="287">
        <v>45962</v>
      </c>
      <c r="AA982" s="287">
        <v>45990</v>
      </c>
      <c r="AB982" s="272"/>
      <c r="AC982" s="287"/>
      <c r="AD982" s="287"/>
      <c r="AE982" s="242"/>
      <c r="AF982" s="273"/>
      <c r="AG982" s="273"/>
      <c r="AH982" s="331"/>
      <c r="AK982" s="331"/>
      <c r="AN982" s="331"/>
      <c r="AQ982" s="331"/>
      <c r="AT982" s="331"/>
      <c r="AW982" s="331"/>
      <c r="BI982" s="284" t="s">
        <v>278</v>
      </c>
      <c r="BJ982" s="285" t="s">
        <v>332</v>
      </c>
      <c r="BK982" s="284" t="s">
        <v>280</v>
      </c>
      <c r="BL982" s="286">
        <v>1600</v>
      </c>
      <c r="BM982" s="287">
        <v>45860.72247685185</v>
      </c>
      <c r="BN982" s="288">
        <v>1114340201</v>
      </c>
      <c r="BO982" s="285">
        <v>4236</v>
      </c>
      <c r="BP982" s="287">
        <v>45860</v>
      </c>
      <c r="BQ982" s="289">
        <v>8220416</v>
      </c>
      <c r="BR982" s="171"/>
      <c r="BS982" s="169"/>
      <c r="BY982" s="479"/>
      <c r="BZ982" s="331"/>
      <c r="CC982" s="331"/>
      <c r="CF982" s="167"/>
      <c r="CG982" s="167"/>
      <c r="CH982" s="167"/>
      <c r="CI982" s="167"/>
      <c r="CJ982" s="167"/>
      <c r="CK982" s="167"/>
      <c r="CL982" s="167"/>
      <c r="CM982" s="167"/>
      <c r="CN982" s="167"/>
      <c r="CO982" s="167"/>
      <c r="CP982" s="167"/>
      <c r="CQ982" s="167"/>
      <c r="CR982" s="167"/>
      <c r="CS982" s="292" t="s">
        <v>933</v>
      </c>
      <c r="CT982" s="290">
        <v>1010110445</v>
      </c>
      <c r="CU982" s="285">
        <v>436</v>
      </c>
      <c r="CV982" s="285" t="s">
        <v>760</v>
      </c>
      <c r="CY982" s="284">
        <v>8299</v>
      </c>
      <c r="CZ982" s="284" t="s">
        <v>290</v>
      </c>
      <c r="DA982" s="333">
        <f t="shared" si="42"/>
        <v>8220416</v>
      </c>
      <c r="DB982" s="271">
        <f t="shared" si="43"/>
        <v>0</v>
      </c>
      <c r="DC982" s="333">
        <f t="shared" si="44"/>
        <v>0</v>
      </c>
      <c r="DZ982" s="318" t="s">
        <v>4086</v>
      </c>
      <c r="EA982" s="285" t="s">
        <v>295</v>
      </c>
      <c r="EB982" s="130">
        <v>17346234</v>
      </c>
      <c r="EC982" s="168">
        <v>45992</v>
      </c>
    </row>
    <row r="983" spans="1:133" s="332" customFormat="1" x14ac:dyDescent="0.3">
      <c r="A983" s="241"/>
      <c r="B983" s="242" t="s">
        <v>4087</v>
      </c>
      <c r="C983" s="248">
        <v>17333043</v>
      </c>
      <c r="D983" s="247" t="s">
        <v>470</v>
      </c>
      <c r="E983" s="242" t="s">
        <v>291</v>
      </c>
      <c r="F983" s="242" t="s">
        <v>471</v>
      </c>
      <c r="G983" s="244">
        <v>45860</v>
      </c>
      <c r="H983" s="245">
        <v>19343220</v>
      </c>
      <c r="I983" s="242" t="s">
        <v>1516</v>
      </c>
      <c r="J983" s="244">
        <v>45860</v>
      </c>
      <c r="K983" s="244">
        <v>46010</v>
      </c>
      <c r="L983" s="242" t="s">
        <v>288</v>
      </c>
      <c r="M983" s="242" t="s">
        <v>288</v>
      </c>
      <c r="N983" s="242" t="s">
        <v>288</v>
      </c>
      <c r="O983" s="286">
        <v>5</v>
      </c>
      <c r="P983" s="245">
        <v>5097200</v>
      </c>
      <c r="Q983" s="304">
        <v>45860</v>
      </c>
      <c r="R983" s="287">
        <v>45900</v>
      </c>
      <c r="S983" s="245">
        <v>3920923</v>
      </c>
      <c r="T983" s="287">
        <v>45901</v>
      </c>
      <c r="U983" s="287">
        <v>45930</v>
      </c>
      <c r="V983" s="245">
        <v>3920923</v>
      </c>
      <c r="W983" s="287">
        <v>45931</v>
      </c>
      <c r="X983" s="287">
        <v>45961</v>
      </c>
      <c r="Y983" s="245">
        <v>3920923</v>
      </c>
      <c r="Z983" s="287">
        <v>45962</v>
      </c>
      <c r="AA983" s="287">
        <v>45991</v>
      </c>
      <c r="AB983" s="272">
        <v>2483251</v>
      </c>
      <c r="AC983" s="287">
        <v>45992</v>
      </c>
      <c r="AD983" s="287">
        <v>46010</v>
      </c>
      <c r="AE983" s="242"/>
      <c r="AF983" s="273"/>
      <c r="AG983" s="273"/>
      <c r="AH983" s="331"/>
      <c r="AK983" s="331"/>
      <c r="AN983" s="331"/>
      <c r="AQ983" s="331"/>
      <c r="AT983" s="331"/>
      <c r="AW983" s="331"/>
      <c r="BI983" s="284" t="s">
        <v>278</v>
      </c>
      <c r="BJ983" s="285" t="s">
        <v>332</v>
      </c>
      <c r="BK983" s="284" t="s">
        <v>280</v>
      </c>
      <c r="BL983" s="286">
        <v>1600</v>
      </c>
      <c r="BM983" s="287">
        <v>45860.72247685185</v>
      </c>
      <c r="BN983" s="288">
        <v>1114340201</v>
      </c>
      <c r="BO983" s="285">
        <v>4204</v>
      </c>
      <c r="BP983" s="287">
        <v>45860</v>
      </c>
      <c r="BQ983" s="289">
        <v>19343220</v>
      </c>
      <c r="BR983" s="171"/>
      <c r="BS983" s="169"/>
      <c r="BY983" s="479"/>
      <c r="BZ983" s="331"/>
      <c r="CC983" s="331"/>
      <c r="CF983" s="167"/>
      <c r="CG983" s="167"/>
      <c r="CH983" s="167"/>
      <c r="CI983" s="167"/>
      <c r="CJ983" s="167"/>
      <c r="CK983" s="167"/>
      <c r="CL983" s="167"/>
      <c r="CM983" s="167"/>
      <c r="CN983" s="167"/>
      <c r="CO983" s="167"/>
      <c r="CP983" s="167"/>
      <c r="CQ983" s="167"/>
      <c r="CR983" s="167"/>
      <c r="CS983" s="292" t="s">
        <v>4088</v>
      </c>
      <c r="CT983" s="465">
        <v>17333043</v>
      </c>
      <c r="CU983" s="285">
        <v>436</v>
      </c>
      <c r="CV983" s="285" t="s">
        <v>759</v>
      </c>
      <c r="CY983" s="284">
        <v>8299</v>
      </c>
      <c r="CZ983" s="284" t="s">
        <v>290</v>
      </c>
      <c r="DA983" s="333">
        <f t="shared" si="42"/>
        <v>19343220</v>
      </c>
      <c r="DB983" s="271">
        <f t="shared" si="43"/>
        <v>0</v>
      </c>
      <c r="DC983" s="333">
        <f t="shared" si="44"/>
        <v>0</v>
      </c>
      <c r="DZ983" s="318" t="s">
        <v>4089</v>
      </c>
      <c r="EA983" s="285" t="s">
        <v>275</v>
      </c>
      <c r="EB983" s="130">
        <v>17346234</v>
      </c>
      <c r="EC983" s="168">
        <v>46010</v>
      </c>
    </row>
    <row r="984" spans="1:133" s="332" customFormat="1" x14ac:dyDescent="0.3">
      <c r="A984" s="241"/>
      <c r="B984" s="242" t="s">
        <v>4090</v>
      </c>
      <c r="C984" s="243">
        <v>1121873518</v>
      </c>
      <c r="D984" s="242" t="s">
        <v>826</v>
      </c>
      <c r="E984" s="242" t="s">
        <v>291</v>
      </c>
      <c r="F984" s="242" t="s">
        <v>827</v>
      </c>
      <c r="G984" s="244">
        <v>45860</v>
      </c>
      <c r="H984" s="245">
        <v>18428338</v>
      </c>
      <c r="I984" s="242" t="s">
        <v>1503</v>
      </c>
      <c r="J984" s="244">
        <v>45860</v>
      </c>
      <c r="K984" s="244">
        <v>46003</v>
      </c>
      <c r="L984" s="242" t="s">
        <v>288</v>
      </c>
      <c r="M984" s="242" t="s">
        <v>288</v>
      </c>
      <c r="N984" s="242" t="s">
        <v>288</v>
      </c>
      <c r="O984" s="286">
        <v>5</v>
      </c>
      <c r="P984" s="245">
        <v>5097200</v>
      </c>
      <c r="Q984" s="304">
        <v>45860</v>
      </c>
      <c r="R984" s="287">
        <v>45900</v>
      </c>
      <c r="S984" s="245">
        <v>3920923</v>
      </c>
      <c r="T984" s="287">
        <v>45901</v>
      </c>
      <c r="U984" s="287">
        <v>45930</v>
      </c>
      <c r="V984" s="245">
        <v>3920923</v>
      </c>
      <c r="W984" s="287">
        <v>45931</v>
      </c>
      <c r="X984" s="287">
        <v>45961</v>
      </c>
      <c r="Y984" s="245">
        <v>3920923</v>
      </c>
      <c r="Z984" s="287">
        <v>45962</v>
      </c>
      <c r="AA984" s="287">
        <v>45991</v>
      </c>
      <c r="AB984" s="272">
        <v>1568369</v>
      </c>
      <c r="AC984" s="287">
        <v>45992</v>
      </c>
      <c r="AD984" s="287">
        <v>46003</v>
      </c>
      <c r="AE984" s="242"/>
      <c r="AF984" s="273"/>
      <c r="AG984" s="273"/>
      <c r="AH984" s="331"/>
      <c r="AK984" s="331"/>
      <c r="AN984" s="331"/>
      <c r="AQ984" s="331"/>
      <c r="AT984" s="331"/>
      <c r="AW984" s="331"/>
      <c r="BI984" s="284" t="s">
        <v>278</v>
      </c>
      <c r="BJ984" s="285" t="s">
        <v>332</v>
      </c>
      <c r="BK984" s="284" t="s">
        <v>280</v>
      </c>
      <c r="BL984" s="286">
        <v>1600</v>
      </c>
      <c r="BM984" s="287">
        <v>45860.72247685185</v>
      </c>
      <c r="BN984" s="288">
        <v>1114340201</v>
      </c>
      <c r="BO984" s="285">
        <v>4265</v>
      </c>
      <c r="BP984" s="287">
        <v>45860</v>
      </c>
      <c r="BQ984" s="289">
        <v>18428338</v>
      </c>
      <c r="BR984" s="171"/>
      <c r="BS984" s="169"/>
      <c r="BY984" s="479"/>
      <c r="BZ984" s="331"/>
      <c r="CC984" s="331"/>
      <c r="CF984" s="167"/>
      <c r="CG984" s="167"/>
      <c r="CH984" s="167"/>
      <c r="CI984" s="167"/>
      <c r="CJ984" s="167"/>
      <c r="CK984" s="167"/>
      <c r="CL984" s="167"/>
      <c r="CM984" s="167"/>
      <c r="CN984" s="167"/>
      <c r="CO984" s="167"/>
      <c r="CP984" s="167"/>
      <c r="CQ984" s="167"/>
      <c r="CR984" s="167"/>
      <c r="CS984" s="292" t="s">
        <v>2494</v>
      </c>
      <c r="CT984" s="290">
        <v>1121873518.9000001</v>
      </c>
      <c r="CU984" s="285">
        <v>436</v>
      </c>
      <c r="CV984" s="285" t="s">
        <v>759</v>
      </c>
      <c r="CY984" s="284">
        <v>8299</v>
      </c>
      <c r="CZ984" s="284" t="s">
        <v>290</v>
      </c>
      <c r="DA984" s="333">
        <f t="shared" si="42"/>
        <v>18428338</v>
      </c>
      <c r="DB984" s="271">
        <f t="shared" si="43"/>
        <v>0</v>
      </c>
      <c r="DC984" s="333">
        <f t="shared" si="44"/>
        <v>0</v>
      </c>
      <c r="DZ984" s="318" t="s">
        <v>4091</v>
      </c>
      <c r="EA984" s="285" t="s">
        <v>275</v>
      </c>
      <c r="EB984" s="130">
        <v>17346234</v>
      </c>
      <c r="EC984" s="168">
        <v>46010</v>
      </c>
    </row>
    <row r="985" spans="1:133" s="332" customFormat="1" x14ac:dyDescent="0.3">
      <c r="A985" s="242"/>
      <c r="B985" s="242" t="s">
        <v>4092</v>
      </c>
      <c r="C985" s="243">
        <v>17423124</v>
      </c>
      <c r="D985" s="242" t="s">
        <v>829</v>
      </c>
      <c r="E985" s="242" t="s">
        <v>291</v>
      </c>
      <c r="F985" s="242" t="s">
        <v>830</v>
      </c>
      <c r="G985" s="244">
        <v>45860</v>
      </c>
      <c r="H985" s="245">
        <v>18428338</v>
      </c>
      <c r="I985" s="242" t="s">
        <v>1503</v>
      </c>
      <c r="J985" s="244">
        <v>45860</v>
      </c>
      <c r="K985" s="244">
        <v>46003</v>
      </c>
      <c r="L985" s="242" t="s">
        <v>288</v>
      </c>
      <c r="M985" s="242" t="s">
        <v>288</v>
      </c>
      <c r="N985" s="242" t="s">
        <v>288</v>
      </c>
      <c r="O985" s="286">
        <v>5</v>
      </c>
      <c r="P985" s="245">
        <v>5097200</v>
      </c>
      <c r="Q985" s="304">
        <v>45860</v>
      </c>
      <c r="R985" s="287">
        <v>45900</v>
      </c>
      <c r="S985" s="245">
        <v>3920923</v>
      </c>
      <c r="T985" s="287">
        <v>45901</v>
      </c>
      <c r="U985" s="287">
        <v>45930</v>
      </c>
      <c r="V985" s="245">
        <v>3920923</v>
      </c>
      <c r="W985" s="287">
        <v>45931</v>
      </c>
      <c r="X985" s="287">
        <v>45961</v>
      </c>
      <c r="Y985" s="245">
        <v>3920923</v>
      </c>
      <c r="Z985" s="287">
        <v>45962</v>
      </c>
      <c r="AA985" s="287">
        <v>45991</v>
      </c>
      <c r="AB985" s="272">
        <v>1568369</v>
      </c>
      <c r="AC985" s="287">
        <v>45992</v>
      </c>
      <c r="AD985" s="287">
        <v>46003</v>
      </c>
      <c r="AE985" s="242"/>
      <c r="AF985" s="273"/>
      <c r="AG985" s="273"/>
      <c r="AH985" s="331"/>
      <c r="AK985" s="331"/>
      <c r="AN985" s="331"/>
      <c r="AQ985" s="331"/>
      <c r="AT985" s="331"/>
      <c r="AW985" s="331"/>
      <c r="BI985" s="284" t="s">
        <v>278</v>
      </c>
      <c r="BJ985" s="285" t="s">
        <v>332</v>
      </c>
      <c r="BK985" s="284" t="s">
        <v>280</v>
      </c>
      <c r="BL985" s="286">
        <v>1600</v>
      </c>
      <c r="BM985" s="287">
        <v>45860.72247685185</v>
      </c>
      <c r="BN985" s="288">
        <v>1114340201</v>
      </c>
      <c r="BO985" s="285">
        <v>4206</v>
      </c>
      <c r="BP985" s="287">
        <v>45860</v>
      </c>
      <c r="BQ985" s="289">
        <v>18428338</v>
      </c>
      <c r="BR985" s="171"/>
      <c r="BS985" s="169"/>
      <c r="BY985" s="479"/>
      <c r="BZ985" s="331"/>
      <c r="CC985" s="331"/>
      <c r="CF985" s="167"/>
      <c r="CG985" s="167"/>
      <c r="CH985" s="167"/>
      <c r="CI985" s="167"/>
      <c r="CJ985" s="167"/>
      <c r="CK985" s="167"/>
      <c r="CL985" s="167"/>
      <c r="CM985" s="167"/>
      <c r="CN985" s="167"/>
      <c r="CO985" s="167"/>
      <c r="CP985" s="167"/>
      <c r="CQ985" s="167"/>
      <c r="CR985" s="167"/>
      <c r="CS985" s="292" t="s">
        <v>2497</v>
      </c>
      <c r="CT985" s="290">
        <v>17423124</v>
      </c>
      <c r="CU985" s="285">
        <v>436</v>
      </c>
      <c r="CV985" s="285" t="s">
        <v>759</v>
      </c>
      <c r="CY985" s="286">
        <v>9007</v>
      </c>
      <c r="CZ985" s="286" t="s">
        <v>290</v>
      </c>
      <c r="DA985" s="333">
        <f t="shared" si="42"/>
        <v>18428338</v>
      </c>
      <c r="DB985" s="271">
        <f t="shared" si="43"/>
        <v>0</v>
      </c>
      <c r="DC985" s="333">
        <f t="shared" si="44"/>
        <v>0</v>
      </c>
      <c r="DZ985" s="318" t="s">
        <v>4093</v>
      </c>
      <c r="EA985" s="285" t="s">
        <v>275</v>
      </c>
      <c r="EB985" s="130">
        <v>17346234</v>
      </c>
      <c r="EC985" s="168">
        <v>46010</v>
      </c>
    </row>
    <row r="986" spans="1:133" s="332" customFormat="1" x14ac:dyDescent="0.3">
      <c r="A986" s="242"/>
      <c r="B986" s="242" t="s">
        <v>4094</v>
      </c>
      <c r="C986" s="243">
        <v>40393974</v>
      </c>
      <c r="D986" s="242" t="s">
        <v>831</v>
      </c>
      <c r="E986" s="242" t="s">
        <v>291</v>
      </c>
      <c r="F986" s="242" t="s">
        <v>832</v>
      </c>
      <c r="G986" s="244">
        <v>45860</v>
      </c>
      <c r="H986" s="245">
        <v>18428338</v>
      </c>
      <c r="I986" s="242" t="s">
        <v>1503</v>
      </c>
      <c r="J986" s="244">
        <v>45860</v>
      </c>
      <c r="K986" s="244">
        <v>46003</v>
      </c>
      <c r="L986" s="242" t="s">
        <v>288</v>
      </c>
      <c r="M986" s="242" t="s">
        <v>288</v>
      </c>
      <c r="N986" s="242" t="s">
        <v>288</v>
      </c>
      <c r="O986" s="286">
        <v>5</v>
      </c>
      <c r="P986" s="245">
        <v>5097200</v>
      </c>
      <c r="Q986" s="304">
        <v>45860</v>
      </c>
      <c r="R986" s="287">
        <v>45900</v>
      </c>
      <c r="S986" s="245">
        <v>3920923</v>
      </c>
      <c r="T986" s="287">
        <v>45901</v>
      </c>
      <c r="U986" s="287">
        <v>45930</v>
      </c>
      <c r="V986" s="245">
        <v>3920923</v>
      </c>
      <c r="W986" s="287">
        <v>45931</v>
      </c>
      <c r="X986" s="287">
        <v>45961</v>
      </c>
      <c r="Y986" s="245">
        <v>3920923</v>
      </c>
      <c r="Z986" s="287">
        <v>45962</v>
      </c>
      <c r="AA986" s="287">
        <v>45991</v>
      </c>
      <c r="AB986" s="272">
        <v>1568369</v>
      </c>
      <c r="AC986" s="287">
        <v>45992</v>
      </c>
      <c r="AD986" s="287">
        <v>46003</v>
      </c>
      <c r="AE986" s="242"/>
      <c r="AF986" s="273"/>
      <c r="AG986" s="273"/>
      <c r="AH986" s="331"/>
      <c r="AK986" s="331"/>
      <c r="AN986" s="331"/>
      <c r="AQ986" s="331"/>
      <c r="AT986" s="331"/>
      <c r="AW986" s="331"/>
      <c r="BI986" s="284" t="s">
        <v>278</v>
      </c>
      <c r="BJ986" s="285" t="s">
        <v>332</v>
      </c>
      <c r="BK986" s="284" t="s">
        <v>280</v>
      </c>
      <c r="BL986" s="286">
        <v>1600</v>
      </c>
      <c r="BM986" s="287">
        <v>45860.72247685185</v>
      </c>
      <c r="BN986" s="288">
        <v>1114340201</v>
      </c>
      <c r="BO986" s="285">
        <v>4216</v>
      </c>
      <c r="BP986" s="287">
        <v>45860</v>
      </c>
      <c r="BQ986" s="289">
        <v>18428338</v>
      </c>
      <c r="BR986" s="171"/>
      <c r="BS986" s="169"/>
      <c r="BY986" s="479"/>
      <c r="BZ986" s="331"/>
      <c r="CC986" s="331"/>
      <c r="CF986" s="167"/>
      <c r="CG986" s="167"/>
      <c r="CH986" s="167"/>
      <c r="CI986" s="167"/>
      <c r="CJ986" s="167"/>
      <c r="CK986" s="167"/>
      <c r="CL986" s="167"/>
      <c r="CM986" s="167"/>
      <c r="CN986" s="167"/>
      <c r="CO986" s="167"/>
      <c r="CP986" s="167"/>
      <c r="CQ986" s="167"/>
      <c r="CR986" s="167"/>
      <c r="CS986" s="480" t="s">
        <v>2497</v>
      </c>
      <c r="CT986" s="465">
        <v>40393974.100000001</v>
      </c>
      <c r="CU986" s="285">
        <v>436</v>
      </c>
      <c r="CV986" s="285" t="s">
        <v>759</v>
      </c>
      <c r="CY986" s="286">
        <v>8299</v>
      </c>
      <c r="CZ986" s="286" t="s">
        <v>290</v>
      </c>
      <c r="DA986" s="333">
        <f t="shared" si="42"/>
        <v>18428338</v>
      </c>
      <c r="DB986" s="271">
        <f t="shared" si="43"/>
        <v>0</v>
      </c>
      <c r="DC986" s="333">
        <f t="shared" si="44"/>
        <v>0</v>
      </c>
      <c r="DZ986" s="318" t="s">
        <v>4095</v>
      </c>
      <c r="EA986" s="285" t="s">
        <v>275</v>
      </c>
      <c r="EB986" s="130">
        <v>17346234</v>
      </c>
      <c r="EC986" s="168">
        <v>46010</v>
      </c>
    </row>
    <row r="987" spans="1:133" s="332" customFormat="1" x14ac:dyDescent="0.3">
      <c r="A987" s="242"/>
      <c r="B987" s="242" t="s">
        <v>4096</v>
      </c>
      <c r="C987" s="248">
        <v>1121840765</v>
      </c>
      <c r="D987" s="247" t="s">
        <v>1278</v>
      </c>
      <c r="E987" s="242" t="s">
        <v>291</v>
      </c>
      <c r="F987" s="242" t="s">
        <v>1279</v>
      </c>
      <c r="G987" s="244">
        <v>45860</v>
      </c>
      <c r="H987" s="245">
        <v>16729271</v>
      </c>
      <c r="I987" s="242" t="s">
        <v>1274</v>
      </c>
      <c r="J987" s="244">
        <v>45860</v>
      </c>
      <c r="K987" s="244">
        <v>45990</v>
      </c>
      <c r="L987" s="242" t="s">
        <v>288</v>
      </c>
      <c r="M987" s="242" t="s">
        <v>288</v>
      </c>
      <c r="N987" s="242" t="s">
        <v>288</v>
      </c>
      <c r="O987" s="286">
        <v>4</v>
      </c>
      <c r="P987" s="245">
        <v>5097200</v>
      </c>
      <c r="Q987" s="304">
        <v>45860</v>
      </c>
      <c r="R987" s="287">
        <v>45900</v>
      </c>
      <c r="S987" s="245">
        <v>3920923</v>
      </c>
      <c r="T987" s="287">
        <v>45901</v>
      </c>
      <c r="U987" s="287">
        <v>45930</v>
      </c>
      <c r="V987" s="245">
        <v>3920923</v>
      </c>
      <c r="W987" s="287">
        <v>45931</v>
      </c>
      <c r="X987" s="287">
        <v>45961</v>
      </c>
      <c r="Y987" s="245">
        <v>3790225</v>
      </c>
      <c r="Z987" s="287">
        <v>45962</v>
      </c>
      <c r="AA987" s="287">
        <v>45990</v>
      </c>
      <c r="AB987" s="272"/>
      <c r="AC987" s="287"/>
      <c r="AD987" s="287"/>
      <c r="AE987" s="242"/>
      <c r="AF987" s="273"/>
      <c r="AG987" s="273"/>
      <c r="AH987" s="331"/>
      <c r="AK987" s="331"/>
      <c r="AN987" s="331"/>
      <c r="AQ987" s="331"/>
      <c r="AT987" s="331"/>
      <c r="AW987" s="331"/>
      <c r="BI987" s="284" t="s">
        <v>278</v>
      </c>
      <c r="BJ987" s="285" t="s">
        <v>332</v>
      </c>
      <c r="BK987" s="284" t="s">
        <v>280</v>
      </c>
      <c r="BL987" s="286">
        <v>1600</v>
      </c>
      <c r="BM987" s="287">
        <v>45860.72247685185</v>
      </c>
      <c r="BN987" s="288">
        <v>1114340201</v>
      </c>
      <c r="BO987" s="285">
        <v>4254</v>
      </c>
      <c r="BP987" s="287">
        <v>45860</v>
      </c>
      <c r="BQ987" s="289">
        <v>16729271</v>
      </c>
      <c r="BR987" s="171"/>
      <c r="BS987" s="169"/>
      <c r="BY987" s="479"/>
      <c r="BZ987" s="331"/>
      <c r="CC987" s="331"/>
      <c r="CF987" s="167"/>
      <c r="CG987" s="167"/>
      <c r="CH987" s="167"/>
      <c r="CI987" s="167"/>
      <c r="CJ987" s="167"/>
      <c r="CK987" s="167"/>
      <c r="CL987" s="167"/>
      <c r="CM987" s="167"/>
      <c r="CN987" s="167"/>
      <c r="CO987" s="167"/>
      <c r="CP987" s="167"/>
      <c r="CQ987" s="167"/>
      <c r="CR987" s="167"/>
      <c r="CS987" s="292" t="s">
        <v>4097</v>
      </c>
      <c r="CT987" s="481">
        <v>1121840765</v>
      </c>
      <c r="CU987" s="285">
        <v>598</v>
      </c>
      <c r="CV987" s="285" t="s">
        <v>759</v>
      </c>
      <c r="CY987" s="242">
        <v>7490</v>
      </c>
      <c r="CZ987" s="273" t="s">
        <v>290</v>
      </c>
      <c r="DA987" s="333">
        <f t="shared" si="42"/>
        <v>16729271</v>
      </c>
      <c r="DB987" s="271">
        <f t="shared" si="43"/>
        <v>0</v>
      </c>
      <c r="DC987" s="333">
        <f t="shared" si="44"/>
        <v>0</v>
      </c>
      <c r="DZ987" s="318" t="s">
        <v>4098</v>
      </c>
      <c r="EA987" s="464" t="s">
        <v>275</v>
      </c>
      <c r="EB987" s="130">
        <v>17346234</v>
      </c>
      <c r="EC987" s="168">
        <v>45992</v>
      </c>
    </row>
    <row r="988" spans="1:133" s="332" customFormat="1" x14ac:dyDescent="0.3">
      <c r="A988" s="242"/>
      <c r="B988" s="242" t="s">
        <v>4099</v>
      </c>
      <c r="C988" s="248">
        <v>40398437</v>
      </c>
      <c r="D988" s="242" t="s">
        <v>632</v>
      </c>
      <c r="E988" s="242" t="s">
        <v>292</v>
      </c>
      <c r="F988" s="242" t="s">
        <v>633</v>
      </c>
      <c r="G988" s="244">
        <v>45860</v>
      </c>
      <c r="H988" s="245">
        <v>10802823</v>
      </c>
      <c r="I988" s="242" t="s">
        <v>1503</v>
      </c>
      <c r="J988" s="244">
        <v>45860</v>
      </c>
      <c r="K988" s="244">
        <v>46003</v>
      </c>
      <c r="L988" s="242" t="s">
        <v>288</v>
      </c>
      <c r="M988" s="242" t="s">
        <v>288</v>
      </c>
      <c r="N988" s="242" t="s">
        <v>288</v>
      </c>
      <c r="O988" s="286">
        <v>5</v>
      </c>
      <c r="P988" s="245">
        <v>2988015</v>
      </c>
      <c r="Q988" s="304">
        <v>45860</v>
      </c>
      <c r="R988" s="287">
        <v>45900</v>
      </c>
      <c r="S988" s="245">
        <v>2298473</v>
      </c>
      <c r="T988" s="287">
        <v>45901</v>
      </c>
      <c r="U988" s="287">
        <v>45930</v>
      </c>
      <c r="V988" s="245">
        <v>2298473</v>
      </c>
      <c r="W988" s="287">
        <v>45931</v>
      </c>
      <c r="X988" s="287">
        <v>45961</v>
      </c>
      <c r="Y988" s="245">
        <v>2298473</v>
      </c>
      <c r="Z988" s="287">
        <v>45962</v>
      </c>
      <c r="AA988" s="287">
        <v>45991</v>
      </c>
      <c r="AB988" s="272">
        <v>919389</v>
      </c>
      <c r="AC988" s="287">
        <v>45992</v>
      </c>
      <c r="AD988" s="287">
        <v>46003</v>
      </c>
      <c r="AE988" s="242"/>
      <c r="AF988" s="273"/>
      <c r="AG988" s="273"/>
      <c r="AH988" s="331"/>
      <c r="AK988" s="331"/>
      <c r="AN988" s="331"/>
      <c r="AQ988" s="331"/>
      <c r="AT988" s="331"/>
      <c r="AW988" s="331"/>
      <c r="BI988" s="284" t="s">
        <v>278</v>
      </c>
      <c r="BJ988" s="285" t="s">
        <v>332</v>
      </c>
      <c r="BK988" s="284" t="s">
        <v>280</v>
      </c>
      <c r="BL988" s="286">
        <v>1600</v>
      </c>
      <c r="BM988" s="287">
        <v>45860.72247685185</v>
      </c>
      <c r="BN988" s="288">
        <v>1114340201</v>
      </c>
      <c r="BO988" s="285">
        <v>4217</v>
      </c>
      <c r="BP988" s="287">
        <v>45860</v>
      </c>
      <c r="BQ988" s="289">
        <v>10802823</v>
      </c>
      <c r="BR988" s="171"/>
      <c r="BS988" s="169"/>
      <c r="BY988" s="479"/>
      <c r="BZ988" s="331"/>
      <c r="CC988" s="331"/>
      <c r="CF988" s="167"/>
      <c r="CG988" s="167"/>
      <c r="CH988" s="167"/>
      <c r="CI988" s="167"/>
      <c r="CJ988" s="167"/>
      <c r="CK988" s="167"/>
      <c r="CL988" s="167"/>
      <c r="CM988" s="167"/>
      <c r="CN988" s="167"/>
      <c r="CO988" s="167"/>
      <c r="CP988" s="167"/>
      <c r="CQ988" s="167"/>
      <c r="CR988" s="167"/>
      <c r="CS988" s="292" t="s">
        <v>737</v>
      </c>
      <c r="CT988" s="290">
        <v>40398437.899999999</v>
      </c>
      <c r="CU988" s="285">
        <v>27</v>
      </c>
      <c r="CV988" s="285" t="s">
        <v>787</v>
      </c>
      <c r="CY988" s="284">
        <v>7010</v>
      </c>
      <c r="CZ988" s="284" t="s">
        <v>290</v>
      </c>
      <c r="DA988" s="333">
        <f t="shared" si="42"/>
        <v>10802823</v>
      </c>
      <c r="DB988" s="271">
        <f t="shared" si="43"/>
        <v>0</v>
      </c>
      <c r="DC988" s="333">
        <f t="shared" si="44"/>
        <v>0</v>
      </c>
      <c r="DZ988" s="318" t="s">
        <v>4100</v>
      </c>
      <c r="EA988" s="285" t="s">
        <v>271</v>
      </c>
      <c r="EB988" s="130">
        <v>17346234</v>
      </c>
      <c r="EC988" s="168">
        <v>46010</v>
      </c>
    </row>
    <row r="989" spans="1:133" s="332" customFormat="1" x14ac:dyDescent="0.3">
      <c r="A989" s="242"/>
      <c r="B989" s="242" t="s">
        <v>4101</v>
      </c>
      <c r="C989" s="248">
        <v>40331390</v>
      </c>
      <c r="D989" s="242" t="s">
        <v>843</v>
      </c>
      <c r="E989" s="242" t="s">
        <v>292</v>
      </c>
      <c r="F989" s="242" t="s">
        <v>844</v>
      </c>
      <c r="G989" s="244">
        <v>45860</v>
      </c>
      <c r="H989" s="245">
        <v>10802823</v>
      </c>
      <c r="I989" s="242" t="s">
        <v>1503</v>
      </c>
      <c r="J989" s="244">
        <v>45860</v>
      </c>
      <c r="K989" s="244">
        <v>46003</v>
      </c>
      <c r="L989" s="242" t="s">
        <v>288</v>
      </c>
      <c r="M989" s="242" t="s">
        <v>288</v>
      </c>
      <c r="N989" s="242" t="s">
        <v>288</v>
      </c>
      <c r="O989" s="286">
        <v>5</v>
      </c>
      <c r="P989" s="245">
        <v>2988015</v>
      </c>
      <c r="Q989" s="304">
        <v>45860</v>
      </c>
      <c r="R989" s="287">
        <v>45900</v>
      </c>
      <c r="S989" s="245">
        <v>2298473</v>
      </c>
      <c r="T989" s="287">
        <v>45901</v>
      </c>
      <c r="U989" s="287">
        <v>45930</v>
      </c>
      <c r="V989" s="245">
        <v>2298473</v>
      </c>
      <c r="W989" s="287">
        <v>45931</v>
      </c>
      <c r="X989" s="287">
        <v>45961</v>
      </c>
      <c r="Y989" s="245">
        <v>2298473</v>
      </c>
      <c r="Z989" s="287">
        <v>45962</v>
      </c>
      <c r="AA989" s="287">
        <v>45991</v>
      </c>
      <c r="AB989" s="272">
        <v>919389</v>
      </c>
      <c r="AC989" s="287">
        <v>45992</v>
      </c>
      <c r="AD989" s="287">
        <v>46003</v>
      </c>
      <c r="AE989" s="242"/>
      <c r="AF989" s="273"/>
      <c r="AG989" s="273"/>
      <c r="AH989" s="331"/>
      <c r="AK989" s="331"/>
      <c r="AN989" s="331"/>
      <c r="AQ989" s="331"/>
      <c r="AT989" s="331"/>
      <c r="AW989" s="331"/>
      <c r="BI989" s="284" t="s">
        <v>278</v>
      </c>
      <c r="BJ989" s="285" t="s">
        <v>332</v>
      </c>
      <c r="BK989" s="284" t="s">
        <v>280</v>
      </c>
      <c r="BL989" s="286">
        <v>1600</v>
      </c>
      <c r="BM989" s="287">
        <v>45860.72247685185</v>
      </c>
      <c r="BN989" s="288">
        <v>1114340201</v>
      </c>
      <c r="BO989" s="285">
        <v>4213</v>
      </c>
      <c r="BP989" s="287">
        <v>45860</v>
      </c>
      <c r="BQ989" s="289">
        <v>10802823</v>
      </c>
      <c r="BR989" s="171"/>
      <c r="BS989" s="169"/>
      <c r="BY989" s="479"/>
      <c r="BZ989" s="331"/>
      <c r="CC989" s="331"/>
      <c r="CF989" s="167"/>
      <c r="CG989" s="167"/>
      <c r="CH989" s="167"/>
      <c r="CI989" s="167"/>
      <c r="CJ989" s="167"/>
      <c r="CK989" s="167"/>
      <c r="CL989" s="167"/>
      <c r="CM989" s="167"/>
      <c r="CN989" s="167"/>
      <c r="CO989" s="167"/>
      <c r="CP989" s="167"/>
      <c r="CQ989" s="167"/>
      <c r="CR989" s="167"/>
      <c r="CS989" s="292" t="s">
        <v>934</v>
      </c>
      <c r="CT989" s="465">
        <v>40331390</v>
      </c>
      <c r="CU989" s="285">
        <v>27</v>
      </c>
      <c r="CV989" s="285" t="s">
        <v>911</v>
      </c>
      <c r="CY989" s="284">
        <v>7490</v>
      </c>
      <c r="CZ989" s="284" t="s">
        <v>290</v>
      </c>
      <c r="DA989" s="333">
        <f t="shared" si="42"/>
        <v>10802823</v>
      </c>
      <c r="DB989" s="271">
        <f t="shared" si="43"/>
        <v>0</v>
      </c>
      <c r="DC989" s="333">
        <f t="shared" si="44"/>
        <v>0</v>
      </c>
      <c r="DZ989" s="318" t="s">
        <v>4102</v>
      </c>
      <c r="EA989" s="285" t="s">
        <v>271</v>
      </c>
      <c r="EB989" s="130">
        <v>17346234</v>
      </c>
      <c r="EC989" s="168">
        <v>46010</v>
      </c>
    </row>
    <row r="990" spans="1:133" s="332" customFormat="1" x14ac:dyDescent="0.3">
      <c r="A990" s="242"/>
      <c r="B990" s="242" t="s">
        <v>4103</v>
      </c>
      <c r="C990" s="248">
        <v>52580034</v>
      </c>
      <c r="D990" s="247" t="s">
        <v>2525</v>
      </c>
      <c r="E990" s="242" t="s">
        <v>292</v>
      </c>
      <c r="F990" s="242" t="s">
        <v>845</v>
      </c>
      <c r="G990" s="244">
        <v>45860</v>
      </c>
      <c r="H990" s="245">
        <v>10802823</v>
      </c>
      <c r="I990" s="242" t="s">
        <v>1503</v>
      </c>
      <c r="J990" s="244">
        <v>45860</v>
      </c>
      <c r="K990" s="244">
        <v>46003</v>
      </c>
      <c r="L990" s="242" t="s">
        <v>288</v>
      </c>
      <c r="M990" s="242" t="s">
        <v>288</v>
      </c>
      <c r="N990" s="242" t="s">
        <v>288</v>
      </c>
      <c r="O990" s="286">
        <v>5</v>
      </c>
      <c r="P990" s="245">
        <v>2988015</v>
      </c>
      <c r="Q990" s="304">
        <v>45860</v>
      </c>
      <c r="R990" s="287">
        <v>45900</v>
      </c>
      <c r="S990" s="245">
        <v>2298473</v>
      </c>
      <c r="T990" s="287">
        <v>45901</v>
      </c>
      <c r="U990" s="287">
        <v>45930</v>
      </c>
      <c r="V990" s="245">
        <v>2298473</v>
      </c>
      <c r="W990" s="287">
        <v>45931</v>
      </c>
      <c r="X990" s="287">
        <v>45961</v>
      </c>
      <c r="Y990" s="245">
        <v>2298473</v>
      </c>
      <c r="Z990" s="287">
        <v>45962</v>
      </c>
      <c r="AA990" s="287">
        <v>45991</v>
      </c>
      <c r="AB990" s="272">
        <v>919389</v>
      </c>
      <c r="AC990" s="287">
        <v>45992</v>
      </c>
      <c r="AD990" s="287">
        <v>46003</v>
      </c>
      <c r="AE990" s="242"/>
      <c r="AF990" s="273"/>
      <c r="AG990" s="273"/>
      <c r="AH990" s="331"/>
      <c r="AK990" s="331"/>
      <c r="AN990" s="331"/>
      <c r="AQ990" s="331"/>
      <c r="AT990" s="331"/>
      <c r="AW990" s="331"/>
      <c r="BI990" s="284" t="s">
        <v>278</v>
      </c>
      <c r="BJ990" s="285" t="s">
        <v>332</v>
      </c>
      <c r="BK990" s="284" t="s">
        <v>280</v>
      </c>
      <c r="BL990" s="286">
        <v>1600</v>
      </c>
      <c r="BM990" s="287">
        <v>45860.72247685185</v>
      </c>
      <c r="BN990" s="288">
        <v>1114340201</v>
      </c>
      <c r="BO990" s="285">
        <v>4219</v>
      </c>
      <c r="BP990" s="287">
        <v>45860</v>
      </c>
      <c r="BQ990" s="289">
        <v>10802823</v>
      </c>
      <c r="BR990" s="171"/>
      <c r="BS990" s="169"/>
      <c r="BY990" s="479"/>
      <c r="BZ990" s="331"/>
      <c r="CC990" s="331"/>
      <c r="CF990" s="167"/>
      <c r="CG990" s="167"/>
      <c r="CH990" s="167"/>
      <c r="CI990" s="167"/>
      <c r="CJ990" s="167"/>
      <c r="CK990" s="167"/>
      <c r="CL990" s="167"/>
      <c r="CM990" s="167"/>
      <c r="CN990" s="167"/>
      <c r="CO990" s="167"/>
      <c r="CP990" s="167"/>
      <c r="CQ990" s="167"/>
      <c r="CR990" s="167"/>
      <c r="CS990" s="292" t="s">
        <v>934</v>
      </c>
      <c r="CT990" s="465">
        <v>52580034.700000003</v>
      </c>
      <c r="CU990" s="285">
        <v>27</v>
      </c>
      <c r="CV990" s="285" t="s">
        <v>912</v>
      </c>
      <c r="CY990" s="284">
        <v>8299</v>
      </c>
      <c r="CZ990" s="284" t="s">
        <v>290</v>
      </c>
      <c r="DA990" s="333">
        <f t="shared" si="42"/>
        <v>10802823</v>
      </c>
      <c r="DB990" s="271">
        <f t="shared" si="43"/>
        <v>0</v>
      </c>
      <c r="DC990" s="333">
        <f t="shared" si="44"/>
        <v>0</v>
      </c>
      <c r="DZ990" s="318" t="s">
        <v>4104</v>
      </c>
      <c r="EA990" s="285" t="s">
        <v>271</v>
      </c>
      <c r="EB990" s="130">
        <v>17346234</v>
      </c>
      <c r="EC990" s="168">
        <v>46010</v>
      </c>
    </row>
    <row r="991" spans="1:133" s="332" customFormat="1" x14ac:dyDescent="0.3">
      <c r="A991" s="242"/>
      <c r="B991" s="242" t="s">
        <v>4105</v>
      </c>
      <c r="C991" s="243">
        <v>79643102</v>
      </c>
      <c r="D991" s="242" t="s">
        <v>846</v>
      </c>
      <c r="E991" s="242" t="s">
        <v>292</v>
      </c>
      <c r="F991" s="242" t="s">
        <v>847</v>
      </c>
      <c r="G991" s="244">
        <v>45860</v>
      </c>
      <c r="H991" s="245">
        <v>10960555</v>
      </c>
      <c r="I991" s="242" t="s">
        <v>1274</v>
      </c>
      <c r="J991" s="244">
        <v>45860</v>
      </c>
      <c r="K991" s="244">
        <v>45990</v>
      </c>
      <c r="L991" s="242" t="s">
        <v>288</v>
      </c>
      <c r="M991" s="242" t="s">
        <v>288</v>
      </c>
      <c r="N991" s="242" t="s">
        <v>288</v>
      </c>
      <c r="O991" s="286">
        <v>4</v>
      </c>
      <c r="P991" s="245">
        <v>3339544</v>
      </c>
      <c r="Q991" s="304">
        <v>45860</v>
      </c>
      <c r="R991" s="287">
        <v>45900</v>
      </c>
      <c r="S991" s="245">
        <v>2568880</v>
      </c>
      <c r="T991" s="287">
        <v>45901</v>
      </c>
      <c r="U991" s="287">
        <v>45930</v>
      </c>
      <c r="V991" s="245">
        <v>2568880</v>
      </c>
      <c r="W991" s="287">
        <v>45931</v>
      </c>
      <c r="X991" s="287">
        <v>45961</v>
      </c>
      <c r="Y991" s="245">
        <v>2483251</v>
      </c>
      <c r="Z991" s="287">
        <v>45962</v>
      </c>
      <c r="AA991" s="287">
        <v>45990</v>
      </c>
      <c r="AB991" s="272"/>
      <c r="AC991" s="287"/>
      <c r="AD991" s="287"/>
      <c r="AE991" s="242"/>
      <c r="AF991" s="273"/>
      <c r="AG991" s="273"/>
      <c r="AH991" s="331"/>
      <c r="AK991" s="331"/>
      <c r="AN991" s="331"/>
      <c r="AQ991" s="331"/>
      <c r="AT991" s="331"/>
      <c r="AW991" s="331"/>
      <c r="BI991" s="284" t="s">
        <v>278</v>
      </c>
      <c r="BJ991" s="285" t="s">
        <v>332</v>
      </c>
      <c r="BK991" s="284" t="s">
        <v>280</v>
      </c>
      <c r="BL991" s="286">
        <v>1600</v>
      </c>
      <c r="BM991" s="287">
        <v>45860.72247685185</v>
      </c>
      <c r="BN991" s="288">
        <v>1114340201</v>
      </c>
      <c r="BO991" s="285">
        <v>4223</v>
      </c>
      <c r="BP991" s="287">
        <v>45860</v>
      </c>
      <c r="BQ991" s="289">
        <v>10960555</v>
      </c>
      <c r="BR991" s="171"/>
      <c r="BS991" s="169"/>
      <c r="BY991" s="479"/>
      <c r="BZ991" s="331"/>
      <c r="CC991" s="331"/>
      <c r="CF991" s="167"/>
      <c r="CG991" s="167"/>
      <c r="CH991" s="167"/>
      <c r="CI991" s="167"/>
      <c r="CJ991" s="167"/>
      <c r="CK991" s="167"/>
      <c r="CL991" s="167"/>
      <c r="CM991" s="167"/>
      <c r="CN991" s="167"/>
      <c r="CO991" s="167"/>
      <c r="CP991" s="167"/>
      <c r="CQ991" s="167"/>
      <c r="CR991" s="167"/>
      <c r="CS991" s="292" t="s">
        <v>935</v>
      </c>
      <c r="CT991" s="290">
        <v>79643102</v>
      </c>
      <c r="CU991" s="285">
        <v>27</v>
      </c>
      <c r="CV991" s="285" t="s">
        <v>913</v>
      </c>
      <c r="CY991" s="284">
        <v>7490</v>
      </c>
      <c r="CZ991" s="284" t="s">
        <v>290</v>
      </c>
      <c r="DA991" s="333">
        <f t="shared" si="42"/>
        <v>10960555</v>
      </c>
      <c r="DB991" s="271">
        <f t="shared" si="43"/>
        <v>0</v>
      </c>
      <c r="DC991" s="333">
        <f t="shared" si="44"/>
        <v>0</v>
      </c>
      <c r="DZ991" s="318" t="s">
        <v>4106</v>
      </c>
      <c r="EA991" s="285" t="s">
        <v>271</v>
      </c>
      <c r="EB991" s="130">
        <v>17346234</v>
      </c>
      <c r="EC991" s="168">
        <v>45992</v>
      </c>
    </row>
    <row r="992" spans="1:133" s="332" customFormat="1" ht="409.6" x14ac:dyDescent="0.3">
      <c r="A992" s="242"/>
      <c r="B992" s="242" t="s">
        <v>4107</v>
      </c>
      <c r="C992" s="243">
        <v>1121926572</v>
      </c>
      <c r="D992" s="242" t="s">
        <v>850</v>
      </c>
      <c r="E992" s="242" t="s">
        <v>291</v>
      </c>
      <c r="F992" s="242" t="s">
        <v>851</v>
      </c>
      <c r="G992" s="244">
        <v>45860</v>
      </c>
      <c r="H992" s="245">
        <v>14278695</v>
      </c>
      <c r="I992" s="242" t="s">
        <v>1516</v>
      </c>
      <c r="J992" s="244">
        <v>45860</v>
      </c>
      <c r="K992" s="244">
        <v>46010</v>
      </c>
      <c r="L992" s="242" t="s">
        <v>288</v>
      </c>
      <c r="M992" s="242" t="s">
        <v>288</v>
      </c>
      <c r="N992" s="242" t="s">
        <v>288</v>
      </c>
      <c r="O992" s="286">
        <v>5</v>
      </c>
      <c r="P992" s="245">
        <v>3762629</v>
      </c>
      <c r="Q992" s="304">
        <v>45860</v>
      </c>
      <c r="R992" s="287">
        <v>45900</v>
      </c>
      <c r="S992" s="245">
        <v>2894330</v>
      </c>
      <c r="T992" s="287">
        <v>45901</v>
      </c>
      <c r="U992" s="287">
        <v>45930</v>
      </c>
      <c r="V992" s="245">
        <v>2894330</v>
      </c>
      <c r="W992" s="287">
        <v>45931</v>
      </c>
      <c r="X992" s="287">
        <v>45961</v>
      </c>
      <c r="Y992" s="245">
        <v>2894330</v>
      </c>
      <c r="Z992" s="287">
        <v>45962</v>
      </c>
      <c r="AA992" s="287">
        <v>45991</v>
      </c>
      <c r="AB992" s="272">
        <v>1833076</v>
      </c>
      <c r="AC992" s="287">
        <v>45992</v>
      </c>
      <c r="AD992" s="287">
        <v>46010</v>
      </c>
      <c r="AE992" s="242"/>
      <c r="AF992" s="273"/>
      <c r="AG992" s="273"/>
      <c r="AH992" s="331"/>
      <c r="AK992" s="331"/>
      <c r="AN992" s="331"/>
      <c r="AQ992" s="331"/>
      <c r="AT992" s="331"/>
      <c r="AW992" s="331"/>
      <c r="BI992" s="284" t="s">
        <v>278</v>
      </c>
      <c r="BJ992" s="285" t="s">
        <v>332</v>
      </c>
      <c r="BK992" s="284" t="s">
        <v>280</v>
      </c>
      <c r="BL992" s="286">
        <v>1600</v>
      </c>
      <c r="BM992" s="287">
        <v>45860.72247685185</v>
      </c>
      <c r="BN992" s="288">
        <v>1114340201</v>
      </c>
      <c r="BO992" s="285">
        <v>4272</v>
      </c>
      <c r="BP992" s="287">
        <v>45860</v>
      </c>
      <c r="BQ992" s="289">
        <v>14278695</v>
      </c>
      <c r="BR992" s="171"/>
      <c r="BS992" s="169"/>
      <c r="BY992" s="479"/>
      <c r="BZ992" s="331"/>
      <c r="CC992" s="331"/>
      <c r="CF992" s="167"/>
      <c r="CG992" s="167"/>
      <c r="CH992" s="167"/>
      <c r="CI992" s="167"/>
      <c r="CJ992" s="167"/>
      <c r="CK992" s="167"/>
      <c r="CL992" s="167"/>
      <c r="CM992" s="167"/>
      <c r="CN992" s="167"/>
      <c r="CO992" s="167"/>
      <c r="CP992" s="167"/>
      <c r="CQ992" s="167"/>
      <c r="CR992" s="167"/>
      <c r="CS992" s="482" t="s">
        <v>4108</v>
      </c>
      <c r="CT992" s="334">
        <v>1121926572</v>
      </c>
      <c r="CU992" s="285">
        <v>27</v>
      </c>
      <c r="CV992" s="285" t="s">
        <v>915</v>
      </c>
      <c r="CY992" s="284">
        <v>8299</v>
      </c>
      <c r="CZ992" s="284" t="s">
        <v>290</v>
      </c>
      <c r="DA992" s="333">
        <f t="shared" si="42"/>
        <v>14278695</v>
      </c>
      <c r="DB992" s="271">
        <f t="shared" si="43"/>
        <v>0</v>
      </c>
      <c r="DC992" s="333">
        <f t="shared" si="44"/>
        <v>0</v>
      </c>
      <c r="DZ992" s="318" t="s">
        <v>4109</v>
      </c>
      <c r="EA992" s="285" t="s">
        <v>271</v>
      </c>
      <c r="EB992" s="130">
        <v>17346234</v>
      </c>
      <c r="EC992" s="168">
        <v>46010</v>
      </c>
    </row>
    <row r="993" spans="1:133" s="332" customFormat="1" x14ac:dyDescent="0.3">
      <c r="A993" s="242"/>
      <c r="B993" s="242" t="s">
        <v>4110</v>
      </c>
      <c r="C993" s="243">
        <v>1121855798</v>
      </c>
      <c r="D993" s="242" t="s">
        <v>1280</v>
      </c>
      <c r="E993" s="242" t="s">
        <v>292</v>
      </c>
      <c r="F993" s="242" t="s">
        <v>854</v>
      </c>
      <c r="G993" s="244">
        <v>45860</v>
      </c>
      <c r="H993" s="245">
        <v>10802823</v>
      </c>
      <c r="I993" s="242" t="s">
        <v>1503</v>
      </c>
      <c r="J993" s="244">
        <v>45860</v>
      </c>
      <c r="K993" s="244">
        <v>46003</v>
      </c>
      <c r="L993" s="242" t="s">
        <v>288</v>
      </c>
      <c r="M993" s="242" t="s">
        <v>288</v>
      </c>
      <c r="N993" s="242" t="s">
        <v>288</v>
      </c>
      <c r="O993" s="286">
        <v>5</v>
      </c>
      <c r="P993" s="245">
        <v>2988015</v>
      </c>
      <c r="Q993" s="304">
        <v>45860</v>
      </c>
      <c r="R993" s="287">
        <v>45900</v>
      </c>
      <c r="S993" s="245">
        <v>2298473</v>
      </c>
      <c r="T993" s="287">
        <v>45901</v>
      </c>
      <c r="U993" s="287">
        <v>45930</v>
      </c>
      <c r="V993" s="245">
        <v>2298473</v>
      </c>
      <c r="W993" s="287">
        <v>45931</v>
      </c>
      <c r="X993" s="287">
        <v>45961</v>
      </c>
      <c r="Y993" s="245">
        <v>2298473</v>
      </c>
      <c r="Z993" s="287">
        <v>45962</v>
      </c>
      <c r="AA993" s="287">
        <v>45991</v>
      </c>
      <c r="AB993" s="272">
        <v>919389</v>
      </c>
      <c r="AC993" s="287">
        <v>45992</v>
      </c>
      <c r="AD993" s="287">
        <v>46003</v>
      </c>
      <c r="AE993" s="242"/>
      <c r="AF993" s="273"/>
      <c r="AG993" s="273"/>
      <c r="AH993" s="331"/>
      <c r="AK993" s="331"/>
      <c r="AN993" s="331"/>
      <c r="AQ993" s="331"/>
      <c r="AT993" s="331"/>
      <c r="AW993" s="331"/>
      <c r="BI993" s="284" t="s">
        <v>278</v>
      </c>
      <c r="BJ993" s="285" t="s">
        <v>332</v>
      </c>
      <c r="BK993" s="284" t="s">
        <v>280</v>
      </c>
      <c r="BL993" s="286">
        <v>1600</v>
      </c>
      <c r="BM993" s="287">
        <v>45860.72247685185</v>
      </c>
      <c r="BN993" s="288">
        <v>1114340201</v>
      </c>
      <c r="BO993" s="285">
        <v>4258</v>
      </c>
      <c r="BP993" s="287">
        <v>45860</v>
      </c>
      <c r="BQ993" s="289">
        <v>10802823</v>
      </c>
      <c r="BR993" s="171"/>
      <c r="BS993" s="169"/>
      <c r="BY993" s="479"/>
      <c r="BZ993" s="331"/>
      <c r="CC993" s="331"/>
      <c r="CF993" s="167"/>
      <c r="CG993" s="167"/>
      <c r="CH993" s="167"/>
      <c r="CI993" s="167"/>
      <c r="CJ993" s="167"/>
      <c r="CK993" s="167"/>
      <c r="CL993" s="167"/>
      <c r="CM993" s="167"/>
      <c r="CN993" s="167"/>
      <c r="CO993" s="167"/>
      <c r="CP993" s="167"/>
      <c r="CQ993" s="167"/>
      <c r="CR993" s="167"/>
      <c r="CS993" s="292" t="s">
        <v>934</v>
      </c>
      <c r="CT993" s="290">
        <v>1121855798</v>
      </c>
      <c r="CU993" s="285">
        <v>598</v>
      </c>
      <c r="CV993" s="285" t="s">
        <v>917</v>
      </c>
      <c r="CY993" s="242">
        <v>7490</v>
      </c>
      <c r="CZ993" s="273" t="s">
        <v>290</v>
      </c>
      <c r="DA993" s="333">
        <f t="shared" si="42"/>
        <v>10802823</v>
      </c>
      <c r="DB993" s="271">
        <f t="shared" si="43"/>
        <v>0</v>
      </c>
      <c r="DC993" s="333">
        <f t="shared" si="44"/>
        <v>0</v>
      </c>
      <c r="DZ993" s="318" t="s">
        <v>4111</v>
      </c>
      <c r="EA993" s="285" t="s">
        <v>271</v>
      </c>
      <c r="EB993" s="130">
        <v>17346234</v>
      </c>
      <c r="EC993" s="168">
        <v>46010</v>
      </c>
    </row>
    <row r="994" spans="1:133" s="332" customFormat="1" x14ac:dyDescent="0.3">
      <c r="A994" s="242"/>
      <c r="B994" s="242" t="s">
        <v>4112</v>
      </c>
      <c r="C994" s="243">
        <v>1121869866</v>
      </c>
      <c r="D994" s="242" t="s">
        <v>2675</v>
      </c>
      <c r="E994" s="242" t="s">
        <v>291</v>
      </c>
      <c r="F994" s="242" t="s">
        <v>957</v>
      </c>
      <c r="G994" s="244">
        <v>45860</v>
      </c>
      <c r="H994" s="245">
        <v>16729271</v>
      </c>
      <c r="I994" s="242" t="s">
        <v>1274</v>
      </c>
      <c r="J994" s="244">
        <v>45860</v>
      </c>
      <c r="K994" s="244">
        <v>45990</v>
      </c>
      <c r="L994" s="242" t="s">
        <v>288</v>
      </c>
      <c r="M994" s="242" t="s">
        <v>288</v>
      </c>
      <c r="N994" s="242" t="s">
        <v>288</v>
      </c>
      <c r="O994" s="286">
        <v>4</v>
      </c>
      <c r="P994" s="245">
        <v>5097200</v>
      </c>
      <c r="Q994" s="304">
        <v>45860</v>
      </c>
      <c r="R994" s="287">
        <v>45900</v>
      </c>
      <c r="S994" s="245">
        <v>3920923</v>
      </c>
      <c r="T994" s="287">
        <v>45901</v>
      </c>
      <c r="U994" s="287">
        <v>45930</v>
      </c>
      <c r="V994" s="245">
        <v>3920923</v>
      </c>
      <c r="W994" s="287">
        <v>45931</v>
      </c>
      <c r="X994" s="287">
        <v>45961</v>
      </c>
      <c r="Y994" s="245">
        <v>3790225</v>
      </c>
      <c r="Z994" s="287">
        <v>45962</v>
      </c>
      <c r="AA994" s="287">
        <v>45990</v>
      </c>
      <c r="AB994" s="272"/>
      <c r="AC994" s="287"/>
      <c r="AD994" s="287"/>
      <c r="AE994" s="242"/>
      <c r="AF994" s="273"/>
      <c r="AG994" s="273"/>
      <c r="AH994" s="331"/>
      <c r="AK994" s="331"/>
      <c r="AN994" s="331"/>
      <c r="AQ994" s="331"/>
      <c r="AT994" s="331"/>
      <c r="AW994" s="331"/>
      <c r="BI994" s="284" t="s">
        <v>278</v>
      </c>
      <c r="BJ994" s="285" t="s">
        <v>332</v>
      </c>
      <c r="BK994" s="284" t="s">
        <v>280</v>
      </c>
      <c r="BL994" s="286">
        <v>1600</v>
      </c>
      <c r="BM994" s="287">
        <v>45860.72247685185</v>
      </c>
      <c r="BN994" s="288">
        <v>1114340201</v>
      </c>
      <c r="BO994" s="285">
        <v>4264</v>
      </c>
      <c r="BP994" s="287">
        <v>45860</v>
      </c>
      <c r="BQ994" s="289">
        <v>16729271</v>
      </c>
      <c r="BR994" s="171"/>
      <c r="BS994" s="169"/>
      <c r="BY994" s="479"/>
      <c r="BZ994" s="331"/>
      <c r="CC994" s="331"/>
      <c r="CF994" s="167"/>
      <c r="CG994" s="167"/>
      <c r="CH994" s="167"/>
      <c r="CI994" s="167"/>
      <c r="CJ994" s="167"/>
      <c r="CK994" s="167"/>
      <c r="CL994" s="167"/>
      <c r="CM994" s="167"/>
      <c r="CN994" s="167"/>
      <c r="CO994" s="167"/>
      <c r="CP994" s="167"/>
      <c r="CQ994" s="167"/>
      <c r="CR994" s="167"/>
      <c r="CS994" s="292" t="s">
        <v>2676</v>
      </c>
      <c r="CT994" s="334">
        <v>1121869866</v>
      </c>
      <c r="CU994" s="285">
        <v>27</v>
      </c>
      <c r="CV994" s="285" t="s">
        <v>1056</v>
      </c>
      <c r="CY994" s="284">
        <v>7500</v>
      </c>
      <c r="CZ994" s="284" t="s">
        <v>290</v>
      </c>
      <c r="DA994" s="333">
        <f t="shared" si="42"/>
        <v>16729271</v>
      </c>
      <c r="DB994" s="271">
        <f t="shared" si="43"/>
        <v>0</v>
      </c>
      <c r="DC994" s="333">
        <f t="shared" si="44"/>
        <v>0</v>
      </c>
      <c r="DZ994" s="318" t="s">
        <v>4113</v>
      </c>
      <c r="EA994" s="285" t="s">
        <v>271</v>
      </c>
      <c r="EB994" s="130">
        <v>17346234</v>
      </c>
      <c r="EC994" s="168">
        <v>45992</v>
      </c>
    </row>
    <row r="995" spans="1:133" s="332" customFormat="1" x14ac:dyDescent="0.3">
      <c r="A995" s="242"/>
      <c r="B995" s="242" t="s">
        <v>4114</v>
      </c>
      <c r="C995" s="243">
        <v>1121832739</v>
      </c>
      <c r="D995" s="242" t="s">
        <v>958</v>
      </c>
      <c r="E995" s="242" t="s">
        <v>292</v>
      </c>
      <c r="F995" s="242" t="s">
        <v>959</v>
      </c>
      <c r="G995" s="244">
        <v>45860</v>
      </c>
      <c r="H995" s="245">
        <v>10960555</v>
      </c>
      <c r="I995" s="242" t="s">
        <v>1274</v>
      </c>
      <c r="J995" s="244">
        <v>45860</v>
      </c>
      <c r="K995" s="244">
        <v>45990</v>
      </c>
      <c r="L995" s="242" t="s">
        <v>288</v>
      </c>
      <c r="M995" s="242" t="s">
        <v>288</v>
      </c>
      <c r="N995" s="242" t="s">
        <v>288</v>
      </c>
      <c r="O995" s="286">
        <v>4</v>
      </c>
      <c r="P995" s="245">
        <v>3339544</v>
      </c>
      <c r="Q995" s="304">
        <v>45860</v>
      </c>
      <c r="R995" s="287">
        <v>45900</v>
      </c>
      <c r="S995" s="245">
        <v>2568880</v>
      </c>
      <c r="T995" s="287">
        <v>45901</v>
      </c>
      <c r="U995" s="287">
        <v>45930</v>
      </c>
      <c r="V995" s="245">
        <v>2568880</v>
      </c>
      <c r="W995" s="287">
        <v>45931</v>
      </c>
      <c r="X995" s="287">
        <v>45961</v>
      </c>
      <c r="Y995" s="245">
        <v>2483251</v>
      </c>
      <c r="Z995" s="287">
        <v>45962</v>
      </c>
      <c r="AA995" s="287">
        <v>45990</v>
      </c>
      <c r="AB995" s="272"/>
      <c r="AC995" s="287"/>
      <c r="AD995" s="287"/>
      <c r="AE995" s="242"/>
      <c r="AF995" s="273"/>
      <c r="AG995" s="273"/>
      <c r="AH995" s="331"/>
      <c r="AK995" s="331"/>
      <c r="AN995" s="331"/>
      <c r="AQ995" s="331"/>
      <c r="AT995" s="331"/>
      <c r="AW995" s="331"/>
      <c r="BI995" s="284" t="s">
        <v>278</v>
      </c>
      <c r="BJ995" s="285" t="s">
        <v>332</v>
      </c>
      <c r="BK995" s="284" t="s">
        <v>280</v>
      </c>
      <c r="BL995" s="286">
        <v>1600</v>
      </c>
      <c r="BM995" s="287">
        <v>45860.72247685185</v>
      </c>
      <c r="BN995" s="288">
        <v>1114340201</v>
      </c>
      <c r="BO995" s="285">
        <v>4252</v>
      </c>
      <c r="BP995" s="287">
        <v>45860</v>
      </c>
      <c r="BQ995" s="289">
        <v>10960555</v>
      </c>
      <c r="BR995" s="171"/>
      <c r="BS995" s="169"/>
      <c r="BY995" s="479"/>
      <c r="BZ995" s="331"/>
      <c r="CC995" s="331"/>
      <c r="CF995" s="167"/>
      <c r="CG995" s="167"/>
      <c r="CH995" s="167"/>
      <c r="CI995" s="167"/>
      <c r="CJ995" s="167"/>
      <c r="CK995" s="167"/>
      <c r="CL995" s="167"/>
      <c r="CM995" s="167"/>
      <c r="CN995" s="167"/>
      <c r="CO995" s="167"/>
      <c r="CP995" s="167"/>
      <c r="CQ995" s="167"/>
      <c r="CR995" s="167"/>
      <c r="CS995" s="292" t="s">
        <v>1036</v>
      </c>
      <c r="CT995" s="465">
        <v>1121832739.4000001</v>
      </c>
      <c r="CU995" s="285">
        <v>27</v>
      </c>
      <c r="CV995" s="285" t="s">
        <v>1056</v>
      </c>
      <c r="CY995" s="284">
        <v>8211</v>
      </c>
      <c r="CZ995" s="284" t="s">
        <v>290</v>
      </c>
      <c r="DA995" s="333">
        <f t="shared" si="42"/>
        <v>10960555</v>
      </c>
      <c r="DB995" s="271">
        <f t="shared" si="43"/>
        <v>0</v>
      </c>
      <c r="DC995" s="333">
        <f t="shared" si="44"/>
        <v>0</v>
      </c>
      <c r="DZ995" s="318" t="s">
        <v>4115</v>
      </c>
      <c r="EA995" s="285" t="s">
        <v>271</v>
      </c>
      <c r="EB995" s="130">
        <v>17346234</v>
      </c>
      <c r="EC995" s="168">
        <v>45992</v>
      </c>
    </row>
    <row r="996" spans="1:133" s="332" customFormat="1" x14ac:dyDescent="0.3">
      <c r="A996" s="242"/>
      <c r="B996" s="242" t="s">
        <v>4116</v>
      </c>
      <c r="C996" s="243">
        <v>1121959205</v>
      </c>
      <c r="D996" s="242" t="s">
        <v>1401</v>
      </c>
      <c r="E996" s="242" t="s">
        <v>291</v>
      </c>
      <c r="F996" s="242" t="s">
        <v>960</v>
      </c>
      <c r="G996" s="244">
        <v>45860</v>
      </c>
      <c r="H996" s="245">
        <v>12349141</v>
      </c>
      <c r="I996" s="242" t="s">
        <v>1274</v>
      </c>
      <c r="J996" s="244">
        <v>45860</v>
      </c>
      <c r="K996" s="244">
        <v>45990</v>
      </c>
      <c r="L996" s="242" t="s">
        <v>288</v>
      </c>
      <c r="M996" s="242" t="s">
        <v>288</v>
      </c>
      <c r="N996" s="242" t="s">
        <v>288</v>
      </c>
      <c r="O996" s="286">
        <v>4</v>
      </c>
      <c r="P996" s="245">
        <v>3762629</v>
      </c>
      <c r="Q996" s="304">
        <v>45860</v>
      </c>
      <c r="R996" s="287">
        <v>45900</v>
      </c>
      <c r="S996" s="245">
        <v>2894330</v>
      </c>
      <c r="T996" s="287">
        <v>45901</v>
      </c>
      <c r="U996" s="287">
        <v>45930</v>
      </c>
      <c r="V996" s="245">
        <v>2894330</v>
      </c>
      <c r="W996" s="287">
        <v>45931</v>
      </c>
      <c r="X996" s="287">
        <v>45961</v>
      </c>
      <c r="Y996" s="245">
        <v>2797852</v>
      </c>
      <c r="Z996" s="287">
        <v>45962</v>
      </c>
      <c r="AA996" s="287">
        <v>45990</v>
      </c>
      <c r="AB996" s="272"/>
      <c r="AC996" s="287"/>
      <c r="AD996" s="287"/>
      <c r="AE996" s="242"/>
      <c r="AF996" s="273"/>
      <c r="AG996" s="273"/>
      <c r="AH996" s="331"/>
      <c r="AK996" s="331"/>
      <c r="AN996" s="331"/>
      <c r="AQ996" s="331"/>
      <c r="AT996" s="331"/>
      <c r="AW996" s="331"/>
      <c r="BI996" s="284" t="s">
        <v>278</v>
      </c>
      <c r="BJ996" s="285" t="s">
        <v>332</v>
      </c>
      <c r="BK996" s="284" t="s">
        <v>280</v>
      </c>
      <c r="BL996" s="286">
        <v>1600</v>
      </c>
      <c r="BM996" s="287">
        <v>45860.72247685185</v>
      </c>
      <c r="BN996" s="288">
        <v>1114340201</v>
      </c>
      <c r="BO996" s="285">
        <v>4285</v>
      </c>
      <c r="BP996" s="287">
        <v>45860</v>
      </c>
      <c r="BQ996" s="289">
        <v>12349141</v>
      </c>
      <c r="BR996" s="171"/>
      <c r="BS996" s="169"/>
      <c r="BY996" s="479"/>
      <c r="BZ996" s="331"/>
      <c r="CC996" s="331"/>
      <c r="CF996" s="167"/>
      <c r="CG996" s="167"/>
      <c r="CH996" s="167"/>
      <c r="CI996" s="167"/>
      <c r="CJ996" s="167"/>
      <c r="CK996" s="167"/>
      <c r="CL996" s="167"/>
      <c r="CM996" s="167"/>
      <c r="CN996" s="167"/>
      <c r="CO996" s="167"/>
      <c r="CP996" s="167"/>
      <c r="CQ996" s="167"/>
      <c r="CR996" s="167"/>
      <c r="CS996" s="292" t="s">
        <v>1398</v>
      </c>
      <c r="CT996" s="290">
        <v>1121959205</v>
      </c>
      <c r="CU996" s="285">
        <v>27</v>
      </c>
      <c r="CV996" s="285" t="s">
        <v>1056</v>
      </c>
      <c r="CY996" s="284">
        <v>8299</v>
      </c>
      <c r="CZ996" s="284" t="s">
        <v>290</v>
      </c>
      <c r="DA996" s="333">
        <f t="shared" si="42"/>
        <v>12349141</v>
      </c>
      <c r="DB996" s="271">
        <f t="shared" si="43"/>
        <v>0</v>
      </c>
      <c r="DC996" s="333">
        <f t="shared" si="44"/>
        <v>0</v>
      </c>
      <c r="DZ996" s="318" t="s">
        <v>4117</v>
      </c>
      <c r="EA996" s="285" t="s">
        <v>271</v>
      </c>
      <c r="EB996" s="130">
        <v>17346234</v>
      </c>
      <c r="EC996" s="168">
        <v>45992</v>
      </c>
    </row>
    <row r="997" spans="1:133" s="332" customFormat="1" x14ac:dyDescent="0.3">
      <c r="A997" s="242"/>
      <c r="B997" s="242" t="s">
        <v>4118</v>
      </c>
      <c r="C997" s="243">
        <v>1016056089</v>
      </c>
      <c r="D997" s="242" t="s">
        <v>961</v>
      </c>
      <c r="E997" s="242" t="s">
        <v>291</v>
      </c>
      <c r="F997" s="242" t="s">
        <v>960</v>
      </c>
      <c r="G997" s="244">
        <v>45860</v>
      </c>
      <c r="H997" s="245">
        <v>13844915</v>
      </c>
      <c r="I997" s="242" t="s">
        <v>1274</v>
      </c>
      <c r="J997" s="244">
        <v>45860</v>
      </c>
      <c r="K997" s="244">
        <v>45990</v>
      </c>
      <c r="L997" s="242" t="s">
        <v>288</v>
      </c>
      <c r="M997" s="242" t="s">
        <v>288</v>
      </c>
      <c r="N997" s="242" t="s">
        <v>288</v>
      </c>
      <c r="O997" s="286">
        <v>4</v>
      </c>
      <c r="P997" s="245">
        <v>4218373</v>
      </c>
      <c r="Q997" s="304">
        <v>45860</v>
      </c>
      <c r="R997" s="287">
        <v>45900</v>
      </c>
      <c r="S997" s="245">
        <v>3244902</v>
      </c>
      <c r="T997" s="287">
        <v>45901</v>
      </c>
      <c r="U997" s="287">
        <v>45930</v>
      </c>
      <c r="V997" s="245">
        <v>3244902</v>
      </c>
      <c r="W997" s="287">
        <v>45931</v>
      </c>
      <c r="X997" s="287">
        <v>45961</v>
      </c>
      <c r="Y997" s="245">
        <v>3136738</v>
      </c>
      <c r="Z997" s="287">
        <v>45962</v>
      </c>
      <c r="AA997" s="287">
        <v>45990</v>
      </c>
      <c r="AB997" s="272"/>
      <c r="AC997" s="287"/>
      <c r="AD997" s="287"/>
      <c r="AE997" s="242"/>
      <c r="AF997" s="273"/>
      <c r="AG997" s="273"/>
      <c r="AH997" s="331"/>
      <c r="AK997" s="331"/>
      <c r="AN997" s="331"/>
      <c r="AQ997" s="331"/>
      <c r="AT997" s="331"/>
      <c r="AW997" s="331"/>
      <c r="BI997" s="284" t="s">
        <v>278</v>
      </c>
      <c r="BJ997" s="285" t="s">
        <v>332</v>
      </c>
      <c r="BK997" s="284" t="s">
        <v>280</v>
      </c>
      <c r="BL997" s="286">
        <v>1600</v>
      </c>
      <c r="BM997" s="287">
        <v>45860.72247685185</v>
      </c>
      <c r="BN997" s="288">
        <v>1114340201</v>
      </c>
      <c r="BO997" s="285">
        <v>4238</v>
      </c>
      <c r="BP997" s="287">
        <v>45860</v>
      </c>
      <c r="BQ997" s="289">
        <v>13844915</v>
      </c>
      <c r="BR997" s="171"/>
      <c r="BS997" s="169"/>
      <c r="BY997" s="479"/>
      <c r="BZ997" s="331"/>
      <c r="CC997" s="331"/>
      <c r="CF997" s="167"/>
      <c r="CG997" s="167"/>
      <c r="CH997" s="167"/>
      <c r="CI997" s="167"/>
      <c r="CJ997" s="167"/>
      <c r="CK997" s="167"/>
      <c r="CL997" s="167"/>
      <c r="CM997" s="167"/>
      <c r="CN997" s="167"/>
      <c r="CO997" s="167"/>
      <c r="CP997" s="167"/>
      <c r="CQ997" s="167"/>
      <c r="CR997" s="167"/>
      <c r="CS997" s="292" t="s">
        <v>1378</v>
      </c>
      <c r="CT997" s="483">
        <v>1016056089</v>
      </c>
      <c r="CU997" s="285">
        <v>27</v>
      </c>
      <c r="CV997" s="285" t="s">
        <v>1056</v>
      </c>
      <c r="CY997" s="297">
        <v>5611</v>
      </c>
      <c r="CZ997" s="273" t="s">
        <v>289</v>
      </c>
      <c r="DA997" s="333">
        <f t="shared" si="42"/>
        <v>13844915</v>
      </c>
      <c r="DB997" s="271">
        <f t="shared" si="43"/>
        <v>0</v>
      </c>
      <c r="DC997" s="333">
        <f t="shared" si="44"/>
        <v>0</v>
      </c>
      <c r="DZ997" s="318" t="s">
        <v>4119</v>
      </c>
      <c r="EA997" s="285" t="s">
        <v>271</v>
      </c>
      <c r="EB997" s="130">
        <v>17346234</v>
      </c>
      <c r="EC997" s="168">
        <v>45992</v>
      </c>
    </row>
    <row r="998" spans="1:133" s="332" customFormat="1" x14ac:dyDescent="0.3">
      <c r="A998" s="242"/>
      <c r="B998" s="242" t="s">
        <v>4120</v>
      </c>
      <c r="C998" s="243">
        <v>1121961568</v>
      </c>
      <c r="D998" s="242" t="s">
        <v>1397</v>
      </c>
      <c r="E998" s="242" t="s">
        <v>291</v>
      </c>
      <c r="F998" s="242" t="s">
        <v>960</v>
      </c>
      <c r="G998" s="244">
        <v>45860</v>
      </c>
      <c r="H998" s="245">
        <v>12349141</v>
      </c>
      <c r="I998" s="242" t="s">
        <v>1274</v>
      </c>
      <c r="J998" s="244">
        <v>45860</v>
      </c>
      <c r="K998" s="244">
        <v>45990</v>
      </c>
      <c r="L998" s="242" t="s">
        <v>288</v>
      </c>
      <c r="M998" s="242" t="s">
        <v>288</v>
      </c>
      <c r="N998" s="242" t="s">
        <v>288</v>
      </c>
      <c r="O998" s="286">
        <v>4</v>
      </c>
      <c r="P998" s="245">
        <v>3762629</v>
      </c>
      <c r="Q998" s="304">
        <v>45860</v>
      </c>
      <c r="R998" s="287">
        <v>45900</v>
      </c>
      <c r="S998" s="245">
        <v>2894330</v>
      </c>
      <c r="T998" s="287">
        <v>45901</v>
      </c>
      <c r="U998" s="287">
        <v>45930</v>
      </c>
      <c r="V998" s="245">
        <v>2894330</v>
      </c>
      <c r="W998" s="287">
        <v>45931</v>
      </c>
      <c r="X998" s="287">
        <v>45961</v>
      </c>
      <c r="Y998" s="245">
        <v>2797852</v>
      </c>
      <c r="Z998" s="287">
        <v>45962</v>
      </c>
      <c r="AA998" s="287">
        <v>45990</v>
      </c>
      <c r="AB998" s="272"/>
      <c r="AC998" s="287"/>
      <c r="AD998" s="287"/>
      <c r="AE998" s="242"/>
      <c r="AF998" s="273"/>
      <c r="AG998" s="273"/>
      <c r="AH998" s="331"/>
      <c r="AK998" s="331"/>
      <c r="AN998" s="331"/>
      <c r="AQ998" s="331"/>
      <c r="AT998" s="331"/>
      <c r="AW998" s="331"/>
      <c r="BI998" s="284" t="s">
        <v>278</v>
      </c>
      <c r="BJ998" s="285" t="s">
        <v>332</v>
      </c>
      <c r="BK998" s="284" t="s">
        <v>280</v>
      </c>
      <c r="BL998" s="286">
        <v>1600</v>
      </c>
      <c r="BM998" s="287">
        <v>45860.72247685185</v>
      </c>
      <c r="BN998" s="288">
        <v>1114340201</v>
      </c>
      <c r="BO998" s="285">
        <v>4287</v>
      </c>
      <c r="BP998" s="287">
        <v>45860</v>
      </c>
      <c r="BQ998" s="289">
        <v>12349141</v>
      </c>
      <c r="BR998" s="171"/>
      <c r="BS998" s="169"/>
      <c r="BY998" s="479"/>
      <c r="BZ998" s="331"/>
      <c r="CC998" s="331"/>
      <c r="CF998" s="167"/>
      <c r="CG998" s="167"/>
      <c r="CH998" s="167"/>
      <c r="CI998" s="167"/>
      <c r="CJ998" s="167"/>
      <c r="CK998" s="167"/>
      <c r="CL998" s="167"/>
      <c r="CM998" s="167"/>
      <c r="CN998" s="167"/>
      <c r="CO998" s="167"/>
      <c r="CP998" s="167"/>
      <c r="CQ998" s="167"/>
      <c r="CR998" s="167"/>
      <c r="CS998" s="292" t="s">
        <v>1398</v>
      </c>
      <c r="CT998" s="290">
        <v>1121961568.4000001</v>
      </c>
      <c r="CU998" s="285">
        <v>27</v>
      </c>
      <c r="CV998" s="285" t="s">
        <v>1056</v>
      </c>
      <c r="CY998" s="284">
        <v>8299</v>
      </c>
      <c r="CZ998" s="284" t="s">
        <v>290</v>
      </c>
      <c r="DA998" s="333">
        <f t="shared" si="42"/>
        <v>12349141</v>
      </c>
      <c r="DB998" s="271">
        <f t="shared" si="43"/>
        <v>0</v>
      </c>
      <c r="DC998" s="333">
        <f t="shared" si="44"/>
        <v>0</v>
      </c>
      <c r="DZ998" s="318" t="s">
        <v>4121</v>
      </c>
      <c r="EA998" s="285" t="s">
        <v>271</v>
      </c>
      <c r="EB998" s="130">
        <v>17346234</v>
      </c>
      <c r="EC998" s="168">
        <v>45992</v>
      </c>
    </row>
    <row r="999" spans="1:133" s="332" customFormat="1" x14ac:dyDescent="0.3">
      <c r="A999" s="242"/>
      <c r="B999" s="242" t="s">
        <v>4122</v>
      </c>
      <c r="C999" s="243">
        <v>1121865537</v>
      </c>
      <c r="D999" s="242" t="s">
        <v>962</v>
      </c>
      <c r="E999" s="242" t="s">
        <v>292</v>
      </c>
      <c r="F999" s="242" t="s">
        <v>963</v>
      </c>
      <c r="G999" s="244">
        <v>45860</v>
      </c>
      <c r="H999" s="245">
        <v>9806818</v>
      </c>
      <c r="I999" s="242" t="s">
        <v>1274</v>
      </c>
      <c r="J999" s="244">
        <v>45860</v>
      </c>
      <c r="K999" s="244">
        <v>45990</v>
      </c>
      <c r="L999" s="242" t="s">
        <v>288</v>
      </c>
      <c r="M999" s="242" t="s">
        <v>288</v>
      </c>
      <c r="N999" s="242" t="s">
        <v>288</v>
      </c>
      <c r="O999" s="286">
        <v>4</v>
      </c>
      <c r="P999" s="245">
        <v>2988015</v>
      </c>
      <c r="Q999" s="304">
        <v>45860</v>
      </c>
      <c r="R999" s="287">
        <v>45900</v>
      </c>
      <c r="S999" s="245">
        <v>2298473</v>
      </c>
      <c r="T999" s="287">
        <v>45901</v>
      </c>
      <c r="U999" s="287">
        <v>45930</v>
      </c>
      <c r="V999" s="245">
        <v>2298473</v>
      </c>
      <c r="W999" s="287">
        <v>45931</v>
      </c>
      <c r="X999" s="287">
        <v>45961</v>
      </c>
      <c r="Y999" s="245">
        <v>2221857</v>
      </c>
      <c r="Z999" s="287">
        <v>45962</v>
      </c>
      <c r="AA999" s="287">
        <v>45990</v>
      </c>
      <c r="AB999" s="272"/>
      <c r="AC999" s="287"/>
      <c r="AD999" s="287"/>
      <c r="AE999" s="242"/>
      <c r="AF999" s="273"/>
      <c r="AG999" s="273"/>
      <c r="AH999" s="331"/>
      <c r="AK999" s="331"/>
      <c r="AN999" s="331"/>
      <c r="AQ999" s="331"/>
      <c r="AT999" s="331"/>
      <c r="AW999" s="331"/>
      <c r="BI999" s="284" t="s">
        <v>278</v>
      </c>
      <c r="BJ999" s="285" t="s">
        <v>332</v>
      </c>
      <c r="BK999" s="284" t="s">
        <v>280</v>
      </c>
      <c r="BL999" s="286">
        <v>1600</v>
      </c>
      <c r="BM999" s="287">
        <v>45860.72247685185</v>
      </c>
      <c r="BN999" s="288">
        <v>1114340201</v>
      </c>
      <c r="BO999" s="285">
        <v>4262</v>
      </c>
      <c r="BP999" s="287">
        <v>45860</v>
      </c>
      <c r="BQ999" s="289">
        <v>9806818</v>
      </c>
      <c r="BR999" s="171"/>
      <c r="BS999" s="169"/>
      <c r="BY999" s="479"/>
      <c r="BZ999" s="331"/>
      <c r="CC999" s="331"/>
      <c r="CF999" s="167"/>
      <c r="CG999" s="167"/>
      <c r="CH999" s="167"/>
      <c r="CI999" s="167"/>
      <c r="CJ999" s="167"/>
      <c r="CK999" s="167"/>
      <c r="CL999" s="167"/>
      <c r="CM999" s="167"/>
      <c r="CN999" s="167"/>
      <c r="CO999" s="167"/>
      <c r="CP999" s="167"/>
      <c r="CQ999" s="167"/>
      <c r="CR999" s="167"/>
      <c r="CS999" s="292" t="s">
        <v>1037</v>
      </c>
      <c r="CT999" s="290">
        <v>1121865537</v>
      </c>
      <c r="CU999" s="285">
        <v>27</v>
      </c>
      <c r="CV999" s="285" t="s">
        <v>1057</v>
      </c>
      <c r="CY999" s="284">
        <v>7490</v>
      </c>
      <c r="CZ999" s="284" t="s">
        <v>290</v>
      </c>
      <c r="DA999" s="333">
        <f t="shared" si="42"/>
        <v>9806818</v>
      </c>
      <c r="DB999" s="271">
        <f t="shared" si="43"/>
        <v>0</v>
      </c>
      <c r="DC999" s="333">
        <f t="shared" si="44"/>
        <v>0</v>
      </c>
      <c r="DZ999" s="318" t="s">
        <v>4123</v>
      </c>
      <c r="EA999" s="285" t="s">
        <v>271</v>
      </c>
      <c r="EB999" s="130">
        <v>17346234</v>
      </c>
      <c r="EC999" s="168">
        <v>45992</v>
      </c>
    </row>
    <row r="1000" spans="1:133" s="332" customFormat="1" x14ac:dyDescent="0.3">
      <c r="A1000" s="247"/>
      <c r="B1000" s="242" t="s">
        <v>4124</v>
      </c>
      <c r="C1000" s="243">
        <v>1121876092</v>
      </c>
      <c r="D1000" s="242" t="s">
        <v>964</v>
      </c>
      <c r="E1000" s="242" t="s">
        <v>291</v>
      </c>
      <c r="F1000" s="242" t="s">
        <v>965</v>
      </c>
      <c r="G1000" s="244">
        <v>45860</v>
      </c>
      <c r="H1000" s="245">
        <v>13844915</v>
      </c>
      <c r="I1000" s="242" t="s">
        <v>1274</v>
      </c>
      <c r="J1000" s="244">
        <v>45860</v>
      </c>
      <c r="K1000" s="244">
        <v>45990</v>
      </c>
      <c r="L1000" s="242" t="s">
        <v>288</v>
      </c>
      <c r="M1000" s="242" t="s">
        <v>288</v>
      </c>
      <c r="N1000" s="242" t="s">
        <v>288</v>
      </c>
      <c r="O1000" s="286">
        <v>4</v>
      </c>
      <c r="P1000" s="245">
        <v>4218373</v>
      </c>
      <c r="Q1000" s="304">
        <v>45860</v>
      </c>
      <c r="R1000" s="287">
        <v>45900</v>
      </c>
      <c r="S1000" s="245">
        <v>3244902</v>
      </c>
      <c r="T1000" s="287">
        <v>45901</v>
      </c>
      <c r="U1000" s="287">
        <v>45930</v>
      </c>
      <c r="V1000" s="245">
        <v>3244902</v>
      </c>
      <c r="W1000" s="287">
        <v>45931</v>
      </c>
      <c r="X1000" s="287">
        <v>45961</v>
      </c>
      <c r="Y1000" s="245">
        <v>3136738</v>
      </c>
      <c r="Z1000" s="287">
        <v>45962</v>
      </c>
      <c r="AA1000" s="287">
        <v>45990</v>
      </c>
      <c r="AB1000" s="272"/>
      <c r="AC1000" s="287"/>
      <c r="AD1000" s="287"/>
      <c r="AE1000" s="242"/>
      <c r="AF1000" s="273"/>
      <c r="AG1000" s="273"/>
      <c r="AH1000" s="331"/>
      <c r="AK1000" s="331"/>
      <c r="AN1000" s="331"/>
      <c r="AQ1000" s="331"/>
      <c r="AT1000" s="331"/>
      <c r="AW1000" s="331"/>
      <c r="BI1000" s="284" t="s">
        <v>278</v>
      </c>
      <c r="BJ1000" s="285" t="s">
        <v>332</v>
      </c>
      <c r="BK1000" s="284" t="s">
        <v>280</v>
      </c>
      <c r="BL1000" s="286">
        <v>1600</v>
      </c>
      <c r="BM1000" s="287">
        <v>45860.72247685185</v>
      </c>
      <c r="BN1000" s="288">
        <v>1114340201</v>
      </c>
      <c r="BO1000" s="285">
        <v>4266</v>
      </c>
      <c r="BP1000" s="287">
        <v>45860</v>
      </c>
      <c r="BQ1000" s="289">
        <v>13844915</v>
      </c>
      <c r="BR1000" s="171"/>
      <c r="BS1000" s="169"/>
      <c r="BY1000" s="479"/>
      <c r="BZ1000" s="331"/>
      <c r="CC1000" s="331"/>
      <c r="CF1000" s="167"/>
      <c r="CG1000" s="167"/>
      <c r="CH1000" s="167"/>
      <c r="CI1000" s="167"/>
      <c r="CJ1000" s="167"/>
      <c r="CK1000" s="167"/>
      <c r="CL1000" s="167"/>
      <c r="CM1000" s="167"/>
      <c r="CN1000" s="167"/>
      <c r="CO1000" s="167"/>
      <c r="CP1000" s="167"/>
      <c r="CQ1000" s="167"/>
      <c r="CR1000" s="167"/>
      <c r="CS1000" s="292" t="s">
        <v>1038</v>
      </c>
      <c r="CT1000" s="290">
        <v>1121876092</v>
      </c>
      <c r="CU1000" s="285">
        <v>27</v>
      </c>
      <c r="CV1000" s="285" t="s">
        <v>1058</v>
      </c>
      <c r="CY1000" s="284">
        <v>7500</v>
      </c>
      <c r="CZ1000" s="284" t="s">
        <v>290</v>
      </c>
      <c r="DA1000" s="333">
        <f t="shared" si="42"/>
        <v>13844915</v>
      </c>
      <c r="DB1000" s="271">
        <f t="shared" si="43"/>
        <v>0</v>
      </c>
      <c r="DC1000" s="333">
        <f t="shared" si="44"/>
        <v>0</v>
      </c>
      <c r="DZ1000" s="318" t="s">
        <v>4125</v>
      </c>
      <c r="EA1000" s="285" t="s">
        <v>271</v>
      </c>
      <c r="EB1000" s="130">
        <v>17346234</v>
      </c>
      <c r="EC1000" s="168">
        <v>45992</v>
      </c>
    </row>
    <row r="1001" spans="1:133" s="332" customFormat="1" x14ac:dyDescent="0.3">
      <c r="A1001" s="242"/>
      <c r="B1001" s="242" t="s">
        <v>4126</v>
      </c>
      <c r="C1001" s="243">
        <v>40390097</v>
      </c>
      <c r="D1001" s="242" t="s">
        <v>966</v>
      </c>
      <c r="E1001" s="242" t="s">
        <v>291</v>
      </c>
      <c r="F1001" s="242" t="s">
        <v>967</v>
      </c>
      <c r="G1001" s="244">
        <v>45860</v>
      </c>
      <c r="H1001" s="245">
        <v>16729271</v>
      </c>
      <c r="I1001" s="242" t="s">
        <v>1274</v>
      </c>
      <c r="J1001" s="244">
        <v>45860</v>
      </c>
      <c r="K1001" s="244">
        <v>45990</v>
      </c>
      <c r="L1001" s="242" t="s">
        <v>288</v>
      </c>
      <c r="M1001" s="242" t="s">
        <v>288</v>
      </c>
      <c r="N1001" s="242" t="s">
        <v>288</v>
      </c>
      <c r="O1001" s="286">
        <v>4</v>
      </c>
      <c r="P1001" s="245">
        <v>5097200</v>
      </c>
      <c r="Q1001" s="304">
        <v>45860</v>
      </c>
      <c r="R1001" s="287">
        <v>45900</v>
      </c>
      <c r="S1001" s="245">
        <v>3920923</v>
      </c>
      <c r="T1001" s="287">
        <v>45901</v>
      </c>
      <c r="U1001" s="287">
        <v>45930</v>
      </c>
      <c r="V1001" s="245">
        <v>3920923</v>
      </c>
      <c r="W1001" s="287">
        <v>45931</v>
      </c>
      <c r="X1001" s="287">
        <v>45961</v>
      </c>
      <c r="Y1001" s="245">
        <v>3790225</v>
      </c>
      <c r="Z1001" s="287">
        <v>45962</v>
      </c>
      <c r="AA1001" s="287">
        <v>45990</v>
      </c>
      <c r="AB1001" s="272"/>
      <c r="AC1001" s="287"/>
      <c r="AD1001" s="287"/>
      <c r="AE1001" s="242"/>
      <c r="AF1001" s="273"/>
      <c r="AG1001" s="273"/>
      <c r="AH1001" s="331"/>
      <c r="AK1001" s="331"/>
      <c r="AN1001" s="331"/>
      <c r="AQ1001" s="331"/>
      <c r="AT1001" s="331"/>
      <c r="AW1001" s="331"/>
      <c r="BI1001" s="284" t="s">
        <v>278</v>
      </c>
      <c r="BJ1001" s="285" t="s">
        <v>332</v>
      </c>
      <c r="BK1001" s="284" t="s">
        <v>280</v>
      </c>
      <c r="BL1001" s="286">
        <v>1600</v>
      </c>
      <c r="BM1001" s="287">
        <v>45860.72247685185</v>
      </c>
      <c r="BN1001" s="288">
        <v>1114340201</v>
      </c>
      <c r="BO1001" s="285">
        <v>4215</v>
      </c>
      <c r="BP1001" s="287">
        <v>45860</v>
      </c>
      <c r="BQ1001" s="289">
        <v>16729271</v>
      </c>
      <c r="BR1001" s="171"/>
      <c r="BS1001" s="169"/>
      <c r="BY1001" s="479"/>
      <c r="BZ1001" s="331"/>
      <c r="CC1001" s="331"/>
      <c r="CF1001" s="167"/>
      <c r="CG1001" s="167"/>
      <c r="CH1001" s="167"/>
      <c r="CI1001" s="167"/>
      <c r="CJ1001" s="167"/>
      <c r="CK1001" s="167"/>
      <c r="CL1001" s="167"/>
      <c r="CM1001" s="167"/>
      <c r="CN1001" s="167"/>
      <c r="CO1001" s="167"/>
      <c r="CP1001" s="167"/>
      <c r="CQ1001" s="167"/>
      <c r="CR1001" s="167"/>
      <c r="CS1001" s="292" t="s">
        <v>1379</v>
      </c>
      <c r="CT1001" s="465">
        <v>40390097.100000001</v>
      </c>
      <c r="CU1001" s="285">
        <v>27</v>
      </c>
      <c r="CV1001" s="285" t="s">
        <v>2691</v>
      </c>
      <c r="CY1001" s="284">
        <v>7500</v>
      </c>
      <c r="CZ1001" s="284" t="s">
        <v>290</v>
      </c>
      <c r="DA1001" s="333">
        <f t="shared" si="42"/>
        <v>16729271</v>
      </c>
      <c r="DB1001" s="271">
        <f t="shared" si="43"/>
        <v>0</v>
      </c>
      <c r="DC1001" s="333">
        <f t="shared" si="44"/>
        <v>0</v>
      </c>
      <c r="DZ1001" s="318" t="s">
        <v>4127</v>
      </c>
      <c r="EA1001" s="285" t="s">
        <v>271</v>
      </c>
      <c r="EB1001" s="130">
        <v>17346234</v>
      </c>
      <c r="EC1001" s="168">
        <v>45992</v>
      </c>
    </row>
    <row r="1002" spans="1:133" s="332" customFormat="1" x14ac:dyDescent="0.3">
      <c r="A1002" s="242"/>
      <c r="B1002" s="242" t="s">
        <v>4128</v>
      </c>
      <c r="C1002" s="243">
        <v>1121863699</v>
      </c>
      <c r="D1002" s="242" t="s">
        <v>968</v>
      </c>
      <c r="E1002" s="242" t="s">
        <v>291</v>
      </c>
      <c r="F1002" s="242" t="s">
        <v>969</v>
      </c>
      <c r="G1002" s="244">
        <v>45860</v>
      </c>
      <c r="H1002" s="245">
        <v>12349141</v>
      </c>
      <c r="I1002" s="242" t="s">
        <v>1274</v>
      </c>
      <c r="J1002" s="244">
        <v>45860</v>
      </c>
      <c r="K1002" s="244">
        <v>45990</v>
      </c>
      <c r="L1002" s="242" t="s">
        <v>288</v>
      </c>
      <c r="M1002" s="242" t="s">
        <v>288</v>
      </c>
      <c r="N1002" s="242" t="s">
        <v>288</v>
      </c>
      <c r="O1002" s="286">
        <v>4</v>
      </c>
      <c r="P1002" s="245">
        <v>3762629</v>
      </c>
      <c r="Q1002" s="304">
        <v>45860</v>
      </c>
      <c r="R1002" s="287">
        <v>45900</v>
      </c>
      <c r="S1002" s="245">
        <v>2894330</v>
      </c>
      <c r="T1002" s="287">
        <v>45901</v>
      </c>
      <c r="U1002" s="287">
        <v>45930</v>
      </c>
      <c r="V1002" s="245">
        <v>2894330</v>
      </c>
      <c r="W1002" s="287">
        <v>45931</v>
      </c>
      <c r="X1002" s="287">
        <v>45961</v>
      </c>
      <c r="Y1002" s="245">
        <v>2797852</v>
      </c>
      <c r="Z1002" s="287">
        <v>45962</v>
      </c>
      <c r="AA1002" s="287">
        <v>45990</v>
      </c>
      <c r="AB1002" s="272"/>
      <c r="AC1002" s="287"/>
      <c r="AD1002" s="287"/>
      <c r="AE1002" s="242"/>
      <c r="AF1002" s="273"/>
      <c r="AG1002" s="273"/>
      <c r="AH1002" s="331"/>
      <c r="AK1002" s="331"/>
      <c r="AN1002" s="331"/>
      <c r="AQ1002" s="331"/>
      <c r="AT1002" s="331"/>
      <c r="AW1002" s="331"/>
      <c r="BI1002" s="284" t="s">
        <v>278</v>
      </c>
      <c r="BJ1002" s="285" t="s">
        <v>332</v>
      </c>
      <c r="BK1002" s="284" t="s">
        <v>280</v>
      </c>
      <c r="BL1002" s="286">
        <v>1600</v>
      </c>
      <c r="BM1002" s="287">
        <v>45860.72247685185</v>
      </c>
      <c r="BN1002" s="288">
        <v>1114340201</v>
      </c>
      <c r="BO1002" s="285">
        <v>4261</v>
      </c>
      <c r="BP1002" s="287">
        <v>45860</v>
      </c>
      <c r="BQ1002" s="289">
        <v>12349141</v>
      </c>
      <c r="BR1002" s="171"/>
      <c r="BS1002" s="169"/>
      <c r="BY1002" s="479"/>
      <c r="BZ1002" s="331"/>
      <c r="CC1002" s="331"/>
      <c r="CF1002" s="167"/>
      <c r="CG1002" s="167"/>
      <c r="CH1002" s="167"/>
      <c r="CI1002" s="167"/>
      <c r="CJ1002" s="167"/>
      <c r="CK1002" s="167"/>
      <c r="CL1002" s="167"/>
      <c r="CM1002" s="167"/>
      <c r="CN1002" s="167"/>
      <c r="CO1002" s="167"/>
      <c r="CP1002" s="167"/>
      <c r="CQ1002" s="167"/>
      <c r="CR1002" s="167"/>
      <c r="CS1002" s="292" t="s">
        <v>1039</v>
      </c>
      <c r="CT1002" s="290">
        <v>1121863699</v>
      </c>
      <c r="CU1002" s="285">
        <v>27</v>
      </c>
      <c r="CV1002" s="285" t="s">
        <v>1059</v>
      </c>
      <c r="CY1002" s="284">
        <v>7500</v>
      </c>
      <c r="CZ1002" s="284" t="s">
        <v>290</v>
      </c>
      <c r="DA1002" s="333">
        <f t="shared" si="42"/>
        <v>12349141</v>
      </c>
      <c r="DB1002" s="271">
        <f t="shared" si="43"/>
        <v>0</v>
      </c>
      <c r="DC1002" s="333">
        <f t="shared" si="44"/>
        <v>0</v>
      </c>
      <c r="DZ1002" s="318" t="s">
        <v>4129</v>
      </c>
      <c r="EA1002" s="285" t="s">
        <v>271</v>
      </c>
      <c r="EB1002" s="130">
        <v>17346234</v>
      </c>
      <c r="EC1002" s="168">
        <v>45992</v>
      </c>
    </row>
    <row r="1003" spans="1:133" s="332" customFormat="1" x14ac:dyDescent="0.3">
      <c r="A1003" s="242"/>
      <c r="B1003" s="242" t="s">
        <v>4130</v>
      </c>
      <c r="C1003" s="243">
        <v>1121865681</v>
      </c>
      <c r="D1003" s="242" t="s">
        <v>970</v>
      </c>
      <c r="E1003" s="242" t="s">
        <v>292</v>
      </c>
      <c r="F1003" s="242" t="s">
        <v>971</v>
      </c>
      <c r="G1003" s="244">
        <v>45860</v>
      </c>
      <c r="H1003" s="245">
        <v>9806818</v>
      </c>
      <c r="I1003" s="242" t="s">
        <v>1274</v>
      </c>
      <c r="J1003" s="244">
        <v>45860</v>
      </c>
      <c r="K1003" s="244">
        <v>45990</v>
      </c>
      <c r="L1003" s="242" t="s">
        <v>288</v>
      </c>
      <c r="M1003" s="242" t="s">
        <v>288</v>
      </c>
      <c r="N1003" s="242" t="s">
        <v>288</v>
      </c>
      <c r="O1003" s="286">
        <v>4</v>
      </c>
      <c r="P1003" s="245">
        <v>2988015</v>
      </c>
      <c r="Q1003" s="304">
        <v>45860</v>
      </c>
      <c r="R1003" s="287">
        <v>45900</v>
      </c>
      <c r="S1003" s="245">
        <v>2298473</v>
      </c>
      <c r="T1003" s="287">
        <v>45901</v>
      </c>
      <c r="U1003" s="287">
        <v>45930</v>
      </c>
      <c r="V1003" s="245">
        <v>2298473</v>
      </c>
      <c r="W1003" s="287">
        <v>45931</v>
      </c>
      <c r="X1003" s="287">
        <v>45961</v>
      </c>
      <c r="Y1003" s="245">
        <v>2221857</v>
      </c>
      <c r="Z1003" s="287">
        <v>45962</v>
      </c>
      <c r="AA1003" s="287">
        <v>45990</v>
      </c>
      <c r="AB1003" s="272"/>
      <c r="AC1003" s="287"/>
      <c r="AD1003" s="287"/>
      <c r="AE1003" s="242"/>
      <c r="AF1003" s="273"/>
      <c r="AG1003" s="273"/>
      <c r="AH1003" s="331"/>
      <c r="AK1003" s="331"/>
      <c r="AN1003" s="331"/>
      <c r="AQ1003" s="331"/>
      <c r="AT1003" s="331"/>
      <c r="AW1003" s="331"/>
      <c r="BI1003" s="284" t="s">
        <v>278</v>
      </c>
      <c r="BJ1003" s="285" t="s">
        <v>332</v>
      </c>
      <c r="BK1003" s="284" t="s">
        <v>280</v>
      </c>
      <c r="BL1003" s="286">
        <v>1600</v>
      </c>
      <c r="BM1003" s="287">
        <v>45860.72247685185</v>
      </c>
      <c r="BN1003" s="288">
        <v>1114340201</v>
      </c>
      <c r="BO1003" s="285">
        <v>4263</v>
      </c>
      <c r="BP1003" s="287">
        <v>45860</v>
      </c>
      <c r="BQ1003" s="289">
        <v>9806818</v>
      </c>
      <c r="BR1003" s="171"/>
      <c r="BS1003" s="169"/>
      <c r="BY1003" s="479"/>
      <c r="BZ1003" s="331"/>
      <c r="CC1003" s="331"/>
      <c r="CF1003" s="167"/>
      <c r="CG1003" s="167"/>
      <c r="CH1003" s="167"/>
      <c r="CI1003" s="167"/>
      <c r="CJ1003" s="167"/>
      <c r="CK1003" s="167"/>
      <c r="CL1003" s="167"/>
      <c r="CM1003" s="167"/>
      <c r="CN1003" s="167"/>
      <c r="CO1003" s="167"/>
      <c r="CP1003" s="167"/>
      <c r="CQ1003" s="167"/>
      <c r="CR1003" s="167"/>
      <c r="CS1003" s="292" t="s">
        <v>1037</v>
      </c>
      <c r="CT1003" s="465">
        <v>1121865681.8</v>
      </c>
      <c r="CU1003" s="285">
        <v>27</v>
      </c>
      <c r="CV1003" s="285" t="s">
        <v>1060</v>
      </c>
      <c r="CY1003" s="284">
        <v>7490</v>
      </c>
      <c r="CZ1003" s="284" t="s">
        <v>290</v>
      </c>
      <c r="DA1003" s="333">
        <f t="shared" si="42"/>
        <v>9806818</v>
      </c>
      <c r="DB1003" s="271">
        <f t="shared" si="43"/>
        <v>0</v>
      </c>
      <c r="DC1003" s="333">
        <f t="shared" si="44"/>
        <v>0</v>
      </c>
      <c r="DZ1003" s="318" t="s">
        <v>4131</v>
      </c>
      <c r="EA1003" s="285" t="s">
        <v>271</v>
      </c>
      <c r="EB1003" s="130">
        <v>17346234</v>
      </c>
      <c r="EC1003" s="168">
        <v>45992</v>
      </c>
    </row>
    <row r="1004" spans="1:133" s="332" customFormat="1" x14ac:dyDescent="0.3">
      <c r="A1004" s="242"/>
      <c r="B1004" s="242" t="s">
        <v>4132</v>
      </c>
      <c r="C1004" s="243">
        <v>24314903</v>
      </c>
      <c r="D1004" s="247" t="s">
        <v>972</v>
      </c>
      <c r="E1004" s="242" t="s">
        <v>292</v>
      </c>
      <c r="F1004" s="242" t="s">
        <v>973</v>
      </c>
      <c r="G1004" s="244">
        <v>45860</v>
      </c>
      <c r="H1004" s="245">
        <v>9806818</v>
      </c>
      <c r="I1004" s="242" t="s">
        <v>1274</v>
      </c>
      <c r="J1004" s="244">
        <v>45860</v>
      </c>
      <c r="K1004" s="244">
        <v>45990</v>
      </c>
      <c r="L1004" s="242" t="s">
        <v>288</v>
      </c>
      <c r="M1004" s="242" t="s">
        <v>288</v>
      </c>
      <c r="N1004" s="242" t="s">
        <v>288</v>
      </c>
      <c r="O1004" s="286">
        <v>4</v>
      </c>
      <c r="P1004" s="245">
        <v>2988015</v>
      </c>
      <c r="Q1004" s="304">
        <v>45860</v>
      </c>
      <c r="R1004" s="287">
        <v>45900</v>
      </c>
      <c r="S1004" s="245">
        <v>2298473</v>
      </c>
      <c r="T1004" s="287">
        <v>45901</v>
      </c>
      <c r="U1004" s="287">
        <v>45930</v>
      </c>
      <c r="V1004" s="245">
        <v>2298473</v>
      </c>
      <c r="W1004" s="287">
        <v>45931</v>
      </c>
      <c r="X1004" s="287">
        <v>45961</v>
      </c>
      <c r="Y1004" s="245">
        <v>2221857</v>
      </c>
      <c r="Z1004" s="287">
        <v>45962</v>
      </c>
      <c r="AA1004" s="287">
        <v>45990</v>
      </c>
      <c r="AB1004" s="272"/>
      <c r="AC1004" s="287"/>
      <c r="AD1004" s="287"/>
      <c r="AE1004" s="242"/>
      <c r="AF1004" s="273"/>
      <c r="AG1004" s="273"/>
      <c r="AH1004" s="331"/>
      <c r="AK1004" s="331"/>
      <c r="AN1004" s="331"/>
      <c r="AQ1004" s="331"/>
      <c r="AT1004" s="331"/>
      <c r="AW1004" s="331"/>
      <c r="BI1004" s="284" t="s">
        <v>278</v>
      </c>
      <c r="BJ1004" s="285" t="s">
        <v>332</v>
      </c>
      <c r="BK1004" s="284" t="s">
        <v>280</v>
      </c>
      <c r="BL1004" s="286">
        <v>1600</v>
      </c>
      <c r="BM1004" s="287">
        <v>45860.72247685185</v>
      </c>
      <c r="BN1004" s="288">
        <v>1114340201</v>
      </c>
      <c r="BO1004" s="285">
        <v>4207</v>
      </c>
      <c r="BP1004" s="287">
        <v>45860</v>
      </c>
      <c r="BQ1004" s="289">
        <v>9806818</v>
      </c>
      <c r="BR1004" s="171"/>
      <c r="BS1004" s="169"/>
      <c r="BY1004" s="479"/>
      <c r="BZ1004" s="331"/>
      <c r="CC1004" s="331"/>
      <c r="CF1004" s="167"/>
      <c r="CG1004" s="167"/>
      <c r="CH1004" s="167"/>
      <c r="CI1004" s="167"/>
      <c r="CJ1004" s="167"/>
      <c r="CK1004" s="167"/>
      <c r="CL1004" s="167"/>
      <c r="CM1004" s="167"/>
      <c r="CN1004" s="167"/>
      <c r="CO1004" s="167"/>
      <c r="CP1004" s="167"/>
      <c r="CQ1004" s="167"/>
      <c r="CR1004" s="167"/>
      <c r="CS1004" s="292" t="s">
        <v>1037</v>
      </c>
      <c r="CT1004" s="465">
        <v>24314903</v>
      </c>
      <c r="CU1004" s="285">
        <v>27</v>
      </c>
      <c r="CV1004" s="285" t="s">
        <v>1061</v>
      </c>
      <c r="CY1004" s="284">
        <v>7020</v>
      </c>
      <c r="CZ1004" s="284" t="s">
        <v>289</v>
      </c>
      <c r="DA1004" s="333">
        <f t="shared" si="42"/>
        <v>9806818</v>
      </c>
      <c r="DB1004" s="271">
        <f t="shared" si="43"/>
        <v>0</v>
      </c>
      <c r="DC1004" s="333">
        <f t="shared" si="44"/>
        <v>0</v>
      </c>
      <c r="DZ1004" s="318" t="s">
        <v>4133</v>
      </c>
      <c r="EA1004" s="285" t="s">
        <v>271</v>
      </c>
      <c r="EB1004" s="130">
        <v>17346234</v>
      </c>
      <c r="EC1004" s="168">
        <v>45992</v>
      </c>
    </row>
    <row r="1005" spans="1:133" s="332" customFormat="1" x14ac:dyDescent="0.3">
      <c r="A1005" s="242"/>
      <c r="B1005" s="242" t="s">
        <v>4134</v>
      </c>
      <c r="C1005" s="243">
        <v>1121819231</v>
      </c>
      <c r="D1005" s="242" t="s">
        <v>1417</v>
      </c>
      <c r="E1005" s="242" t="s">
        <v>292</v>
      </c>
      <c r="F1005" s="242" t="s">
        <v>1386</v>
      </c>
      <c r="G1005" s="244">
        <v>45860</v>
      </c>
      <c r="H1005" s="245">
        <v>10960555</v>
      </c>
      <c r="I1005" s="242" t="s">
        <v>1274</v>
      </c>
      <c r="J1005" s="244">
        <v>45860</v>
      </c>
      <c r="K1005" s="244">
        <v>45990</v>
      </c>
      <c r="L1005" s="242" t="s">
        <v>288</v>
      </c>
      <c r="M1005" s="242" t="s">
        <v>288</v>
      </c>
      <c r="N1005" s="242" t="s">
        <v>288</v>
      </c>
      <c r="O1005" s="286">
        <v>4</v>
      </c>
      <c r="P1005" s="245">
        <v>3339544</v>
      </c>
      <c r="Q1005" s="304">
        <v>45860</v>
      </c>
      <c r="R1005" s="287">
        <v>45900</v>
      </c>
      <c r="S1005" s="245">
        <v>2568880</v>
      </c>
      <c r="T1005" s="287">
        <v>45901</v>
      </c>
      <c r="U1005" s="287">
        <v>45930</v>
      </c>
      <c r="V1005" s="245">
        <v>2568880</v>
      </c>
      <c r="W1005" s="287">
        <v>45931</v>
      </c>
      <c r="X1005" s="287">
        <v>45961</v>
      </c>
      <c r="Y1005" s="245">
        <v>2483251</v>
      </c>
      <c r="Z1005" s="287">
        <v>45962</v>
      </c>
      <c r="AA1005" s="287">
        <v>45990</v>
      </c>
      <c r="AB1005" s="272"/>
      <c r="AC1005" s="287"/>
      <c r="AD1005" s="287"/>
      <c r="AE1005" s="242"/>
      <c r="AF1005" s="273"/>
      <c r="AG1005" s="273"/>
      <c r="AH1005" s="331"/>
      <c r="AK1005" s="331"/>
      <c r="AN1005" s="331"/>
      <c r="AQ1005" s="331"/>
      <c r="AT1005" s="331"/>
      <c r="AW1005" s="331"/>
      <c r="BI1005" s="284" t="s">
        <v>278</v>
      </c>
      <c r="BJ1005" s="285" t="s">
        <v>332</v>
      </c>
      <c r="BK1005" s="284" t="s">
        <v>280</v>
      </c>
      <c r="BL1005" s="286">
        <v>1600</v>
      </c>
      <c r="BM1005" s="287">
        <v>45860.72247685185</v>
      </c>
      <c r="BN1005" s="288">
        <v>1114340201</v>
      </c>
      <c r="BO1005" s="285">
        <v>4247</v>
      </c>
      <c r="BP1005" s="287">
        <v>45860</v>
      </c>
      <c r="BQ1005" s="289">
        <v>10960555</v>
      </c>
      <c r="BR1005" s="171"/>
      <c r="BS1005" s="169"/>
      <c r="BY1005" s="479"/>
      <c r="BZ1005" s="331"/>
      <c r="CC1005" s="331"/>
      <c r="CF1005" s="167"/>
      <c r="CG1005" s="167"/>
      <c r="CH1005" s="167"/>
      <c r="CI1005" s="167"/>
      <c r="CJ1005" s="167"/>
      <c r="CK1005" s="167"/>
      <c r="CL1005" s="167"/>
      <c r="CM1005" s="167"/>
      <c r="CN1005" s="167"/>
      <c r="CO1005" s="167"/>
      <c r="CP1005" s="167"/>
      <c r="CQ1005" s="167"/>
      <c r="CR1005" s="167"/>
      <c r="CS1005" s="292" t="s">
        <v>1388</v>
      </c>
      <c r="CT1005" s="465">
        <v>1121819231</v>
      </c>
      <c r="CU1005" s="285">
        <v>27</v>
      </c>
      <c r="CV1005" s="285" t="s">
        <v>1389</v>
      </c>
      <c r="CY1005" s="284">
        <v>7490</v>
      </c>
      <c r="CZ1005" s="284" t="s">
        <v>290</v>
      </c>
      <c r="DA1005" s="333">
        <f t="shared" si="42"/>
        <v>10960555</v>
      </c>
      <c r="DB1005" s="271">
        <f t="shared" si="43"/>
        <v>0</v>
      </c>
      <c r="DC1005" s="333">
        <f t="shared" si="44"/>
        <v>0</v>
      </c>
      <c r="DZ1005" s="318" t="s">
        <v>4135</v>
      </c>
      <c r="EA1005" s="285" t="s">
        <v>271</v>
      </c>
      <c r="EB1005" s="130">
        <v>17346234</v>
      </c>
      <c r="EC1005" s="168">
        <v>45992</v>
      </c>
    </row>
    <row r="1006" spans="1:133" s="332" customFormat="1" x14ac:dyDescent="0.3">
      <c r="A1006" s="242"/>
      <c r="B1006" s="242" t="s">
        <v>4136</v>
      </c>
      <c r="C1006" s="243">
        <v>1085272173</v>
      </c>
      <c r="D1006" s="247" t="s">
        <v>1281</v>
      </c>
      <c r="E1006" s="242" t="s">
        <v>292</v>
      </c>
      <c r="F1006" s="242" t="s">
        <v>1282</v>
      </c>
      <c r="G1006" s="244">
        <v>45860</v>
      </c>
      <c r="H1006" s="245">
        <v>9806818</v>
      </c>
      <c r="I1006" s="242" t="s">
        <v>1274</v>
      </c>
      <c r="J1006" s="244">
        <v>45860</v>
      </c>
      <c r="K1006" s="244">
        <v>45990</v>
      </c>
      <c r="L1006" s="242" t="s">
        <v>288</v>
      </c>
      <c r="M1006" s="242" t="s">
        <v>288</v>
      </c>
      <c r="N1006" s="242" t="s">
        <v>288</v>
      </c>
      <c r="O1006" s="286">
        <v>4</v>
      </c>
      <c r="P1006" s="245">
        <v>2988015</v>
      </c>
      <c r="Q1006" s="304">
        <v>45860</v>
      </c>
      <c r="R1006" s="287">
        <v>45900</v>
      </c>
      <c r="S1006" s="245">
        <v>2298473</v>
      </c>
      <c r="T1006" s="287">
        <v>45901</v>
      </c>
      <c r="U1006" s="287">
        <v>45930</v>
      </c>
      <c r="V1006" s="245">
        <v>2298473</v>
      </c>
      <c r="W1006" s="287">
        <v>45931</v>
      </c>
      <c r="X1006" s="287">
        <v>45961</v>
      </c>
      <c r="Y1006" s="245">
        <v>2221857</v>
      </c>
      <c r="Z1006" s="287">
        <v>45962</v>
      </c>
      <c r="AA1006" s="287">
        <v>45990</v>
      </c>
      <c r="AB1006" s="272"/>
      <c r="AC1006" s="287"/>
      <c r="AD1006" s="287"/>
      <c r="AE1006" s="242"/>
      <c r="AF1006" s="273"/>
      <c r="AG1006" s="273"/>
      <c r="AH1006" s="331"/>
      <c r="AK1006" s="331"/>
      <c r="AN1006" s="331"/>
      <c r="AQ1006" s="331"/>
      <c r="AT1006" s="331"/>
      <c r="AW1006" s="331"/>
      <c r="BI1006" s="284" t="s">
        <v>278</v>
      </c>
      <c r="BJ1006" s="285" t="s">
        <v>332</v>
      </c>
      <c r="BK1006" s="284" t="s">
        <v>280</v>
      </c>
      <c r="BL1006" s="286">
        <v>1600</v>
      </c>
      <c r="BM1006" s="287">
        <v>45860.72247685185</v>
      </c>
      <c r="BN1006" s="288">
        <v>1114340201</v>
      </c>
      <c r="BO1006" s="285">
        <v>4243</v>
      </c>
      <c r="BP1006" s="287">
        <v>45860</v>
      </c>
      <c r="BQ1006" s="289">
        <v>9806818</v>
      </c>
      <c r="BR1006" s="171"/>
      <c r="BS1006" s="169"/>
      <c r="BY1006" s="479"/>
      <c r="BZ1006" s="331"/>
      <c r="CC1006" s="331"/>
      <c r="CF1006" s="167"/>
      <c r="CG1006" s="167"/>
      <c r="CH1006" s="167"/>
      <c r="CI1006" s="167"/>
      <c r="CJ1006" s="167"/>
      <c r="CK1006" s="167"/>
      <c r="CL1006" s="167"/>
      <c r="CM1006" s="167"/>
      <c r="CN1006" s="167"/>
      <c r="CO1006" s="167"/>
      <c r="CP1006" s="167"/>
      <c r="CQ1006" s="167"/>
      <c r="CR1006" s="167"/>
      <c r="CS1006" s="292" t="s">
        <v>1283</v>
      </c>
      <c r="CT1006" s="465">
        <v>1085272173</v>
      </c>
      <c r="CU1006" s="285">
        <v>27</v>
      </c>
      <c r="CV1006" s="285" t="s">
        <v>1062</v>
      </c>
      <c r="CY1006" s="484">
        <v>7210</v>
      </c>
      <c r="CZ1006" s="484" t="s">
        <v>290</v>
      </c>
      <c r="DA1006" s="333">
        <f t="shared" si="42"/>
        <v>9806818</v>
      </c>
      <c r="DB1006" s="271">
        <f t="shared" si="43"/>
        <v>0</v>
      </c>
      <c r="DC1006" s="333">
        <f t="shared" si="44"/>
        <v>0</v>
      </c>
      <c r="DZ1006" s="318" t="s">
        <v>4137</v>
      </c>
      <c r="EA1006" s="285" t="s">
        <v>271</v>
      </c>
      <c r="EB1006" s="130">
        <v>17346234</v>
      </c>
      <c r="EC1006" s="168">
        <v>45992</v>
      </c>
    </row>
    <row r="1007" spans="1:133" s="332" customFormat="1" x14ac:dyDescent="0.3">
      <c r="A1007" s="242"/>
      <c r="B1007" s="242" t="s">
        <v>4138</v>
      </c>
      <c r="C1007" s="243">
        <v>1121946321</v>
      </c>
      <c r="D1007" s="242" t="s">
        <v>4139</v>
      </c>
      <c r="E1007" s="242" t="s">
        <v>292</v>
      </c>
      <c r="F1007" s="242" t="s">
        <v>1284</v>
      </c>
      <c r="G1007" s="244">
        <v>45860</v>
      </c>
      <c r="H1007" s="245">
        <v>9806818</v>
      </c>
      <c r="I1007" s="242" t="s">
        <v>1274</v>
      </c>
      <c r="J1007" s="244">
        <v>45860</v>
      </c>
      <c r="K1007" s="244">
        <v>45990</v>
      </c>
      <c r="L1007" s="242" t="s">
        <v>288</v>
      </c>
      <c r="M1007" s="242" t="s">
        <v>288</v>
      </c>
      <c r="N1007" s="242" t="s">
        <v>288</v>
      </c>
      <c r="O1007" s="286">
        <v>4</v>
      </c>
      <c r="P1007" s="245">
        <v>2988015</v>
      </c>
      <c r="Q1007" s="304">
        <v>45860</v>
      </c>
      <c r="R1007" s="287">
        <v>45900</v>
      </c>
      <c r="S1007" s="245">
        <v>2298473</v>
      </c>
      <c r="T1007" s="287">
        <v>45901</v>
      </c>
      <c r="U1007" s="287">
        <v>45930</v>
      </c>
      <c r="V1007" s="245">
        <v>2298473</v>
      </c>
      <c r="W1007" s="287">
        <v>45931</v>
      </c>
      <c r="X1007" s="287">
        <v>45961</v>
      </c>
      <c r="Y1007" s="245">
        <v>2221857</v>
      </c>
      <c r="Z1007" s="287">
        <v>45962</v>
      </c>
      <c r="AA1007" s="287">
        <v>45990</v>
      </c>
      <c r="AB1007" s="272"/>
      <c r="AC1007" s="287"/>
      <c r="AD1007" s="287"/>
      <c r="AE1007" s="242"/>
      <c r="AF1007" s="273"/>
      <c r="AG1007" s="273"/>
      <c r="AH1007" s="331"/>
      <c r="AK1007" s="331"/>
      <c r="AN1007" s="331"/>
      <c r="AQ1007" s="331"/>
      <c r="AT1007" s="331"/>
      <c r="AW1007" s="331"/>
      <c r="BI1007" s="284" t="s">
        <v>278</v>
      </c>
      <c r="BJ1007" s="285" t="s">
        <v>332</v>
      </c>
      <c r="BK1007" s="284" t="s">
        <v>280</v>
      </c>
      <c r="BL1007" s="286">
        <v>1600</v>
      </c>
      <c r="BM1007" s="287">
        <v>45860.72247685185</v>
      </c>
      <c r="BN1007" s="288">
        <v>1114340201</v>
      </c>
      <c r="BO1007" s="285">
        <v>4280</v>
      </c>
      <c r="BP1007" s="287">
        <v>45860</v>
      </c>
      <c r="BQ1007" s="289">
        <v>9806818</v>
      </c>
      <c r="BR1007" s="171"/>
      <c r="BS1007" s="169"/>
      <c r="BY1007" s="479"/>
      <c r="BZ1007" s="331"/>
      <c r="CC1007" s="331"/>
      <c r="CF1007" s="167"/>
      <c r="CG1007" s="167"/>
      <c r="CH1007" s="167"/>
      <c r="CI1007" s="167"/>
      <c r="CJ1007" s="167"/>
      <c r="CK1007" s="167"/>
      <c r="CL1007" s="167"/>
      <c r="CM1007" s="167"/>
      <c r="CN1007" s="167"/>
      <c r="CO1007" s="167"/>
      <c r="CP1007" s="167"/>
      <c r="CQ1007" s="167"/>
      <c r="CR1007" s="167"/>
      <c r="CS1007" s="292" t="s">
        <v>1285</v>
      </c>
      <c r="CT1007" s="290">
        <v>1121946321.0999999</v>
      </c>
      <c r="CU1007" s="285">
        <v>27</v>
      </c>
      <c r="CV1007" s="285" t="s">
        <v>1286</v>
      </c>
      <c r="CY1007" s="284">
        <v>8560</v>
      </c>
      <c r="CZ1007" s="284" t="s">
        <v>289</v>
      </c>
      <c r="DA1007" s="333">
        <f t="shared" si="42"/>
        <v>9806818</v>
      </c>
      <c r="DB1007" s="271">
        <f t="shared" si="43"/>
        <v>0</v>
      </c>
      <c r="DC1007" s="333">
        <f t="shared" si="44"/>
        <v>0</v>
      </c>
      <c r="DZ1007" s="318" t="s">
        <v>4140</v>
      </c>
      <c r="EA1007" s="285" t="s">
        <v>271</v>
      </c>
      <c r="EB1007" s="130">
        <v>17346234</v>
      </c>
      <c r="EC1007" s="168">
        <v>45992</v>
      </c>
    </row>
    <row r="1008" spans="1:133" s="332" customFormat="1" x14ac:dyDescent="0.3">
      <c r="A1008" s="241"/>
      <c r="B1008" s="242" t="s">
        <v>4141</v>
      </c>
      <c r="C1008" s="243">
        <v>79943834</v>
      </c>
      <c r="D1008" s="242" t="s">
        <v>1399</v>
      </c>
      <c r="E1008" s="242" t="s">
        <v>291</v>
      </c>
      <c r="F1008" s="242" t="s">
        <v>960</v>
      </c>
      <c r="G1008" s="244">
        <v>45860</v>
      </c>
      <c r="H1008" s="245">
        <v>13844915</v>
      </c>
      <c r="I1008" s="242" t="s">
        <v>1274</v>
      </c>
      <c r="J1008" s="244">
        <v>45860</v>
      </c>
      <c r="K1008" s="244">
        <v>45990</v>
      </c>
      <c r="L1008" s="242" t="s">
        <v>288</v>
      </c>
      <c r="M1008" s="242" t="s">
        <v>288</v>
      </c>
      <c r="N1008" s="242" t="s">
        <v>288</v>
      </c>
      <c r="O1008" s="286">
        <v>4</v>
      </c>
      <c r="P1008" s="245">
        <v>4218373</v>
      </c>
      <c r="Q1008" s="304">
        <v>45860</v>
      </c>
      <c r="R1008" s="287">
        <v>45900</v>
      </c>
      <c r="S1008" s="245">
        <v>3244902</v>
      </c>
      <c r="T1008" s="287">
        <v>45901</v>
      </c>
      <c r="U1008" s="287">
        <v>45930</v>
      </c>
      <c r="V1008" s="245">
        <v>3244902</v>
      </c>
      <c r="W1008" s="287">
        <v>45931</v>
      </c>
      <c r="X1008" s="287">
        <v>45961</v>
      </c>
      <c r="Y1008" s="245">
        <v>3136738</v>
      </c>
      <c r="Z1008" s="287">
        <v>45962</v>
      </c>
      <c r="AA1008" s="287">
        <v>45990</v>
      </c>
      <c r="AB1008" s="272"/>
      <c r="AC1008" s="287"/>
      <c r="AD1008" s="287"/>
      <c r="AE1008" s="242"/>
      <c r="AF1008" s="273"/>
      <c r="AG1008" s="273"/>
      <c r="AH1008" s="331"/>
      <c r="AK1008" s="331"/>
      <c r="AN1008" s="331"/>
      <c r="AQ1008" s="331"/>
      <c r="AT1008" s="331"/>
      <c r="AW1008" s="331"/>
      <c r="BI1008" s="284" t="s">
        <v>278</v>
      </c>
      <c r="BJ1008" s="285" t="s">
        <v>332</v>
      </c>
      <c r="BK1008" s="284" t="s">
        <v>280</v>
      </c>
      <c r="BL1008" s="286">
        <v>1600</v>
      </c>
      <c r="BM1008" s="287">
        <v>45860.72247685185</v>
      </c>
      <c r="BN1008" s="288">
        <v>1114340201</v>
      </c>
      <c r="BO1008" s="285">
        <v>4224</v>
      </c>
      <c r="BP1008" s="287">
        <v>45860</v>
      </c>
      <c r="BQ1008" s="289">
        <v>13844915</v>
      </c>
      <c r="BR1008" s="171"/>
      <c r="BS1008" s="169"/>
      <c r="BY1008" s="479"/>
      <c r="BZ1008" s="331"/>
      <c r="CC1008" s="331"/>
      <c r="CF1008" s="167"/>
      <c r="CG1008" s="167"/>
      <c r="CH1008" s="167"/>
      <c r="CI1008" s="167"/>
      <c r="CJ1008" s="167"/>
      <c r="CK1008" s="167"/>
      <c r="CL1008" s="167"/>
      <c r="CM1008" s="167"/>
      <c r="CN1008" s="167"/>
      <c r="CO1008" s="167"/>
      <c r="CP1008" s="167"/>
      <c r="CQ1008" s="167"/>
      <c r="CR1008" s="167"/>
      <c r="CS1008" s="292" t="s">
        <v>1400</v>
      </c>
      <c r="CT1008" s="290">
        <v>79943834</v>
      </c>
      <c r="CU1008" s="285">
        <v>27</v>
      </c>
      <c r="CV1008" s="285" t="s">
        <v>1056</v>
      </c>
      <c r="CY1008" s="284">
        <v>7500</v>
      </c>
      <c r="CZ1008" s="284" t="s">
        <v>290</v>
      </c>
      <c r="DA1008" s="333">
        <f t="shared" si="42"/>
        <v>13844915</v>
      </c>
      <c r="DB1008" s="271">
        <f t="shared" si="43"/>
        <v>0</v>
      </c>
      <c r="DC1008" s="333">
        <f t="shared" si="44"/>
        <v>0</v>
      </c>
      <c r="DZ1008" s="318" t="s">
        <v>4142</v>
      </c>
      <c r="EA1008" s="285" t="s">
        <v>271</v>
      </c>
      <c r="EB1008" s="130">
        <v>17346234</v>
      </c>
      <c r="EC1008" s="168">
        <v>45992</v>
      </c>
    </row>
    <row r="1009" spans="1:133" s="332" customFormat="1" x14ac:dyDescent="0.3">
      <c r="A1009" s="242"/>
      <c r="B1009" s="242" t="s">
        <v>4143</v>
      </c>
      <c r="C1009" s="243">
        <v>1193051380</v>
      </c>
      <c r="D1009" s="242" t="s">
        <v>1098</v>
      </c>
      <c r="E1009" s="242" t="s">
        <v>292</v>
      </c>
      <c r="F1009" s="242" t="s">
        <v>1099</v>
      </c>
      <c r="G1009" s="244">
        <v>45860</v>
      </c>
      <c r="H1009" s="245">
        <v>9806818</v>
      </c>
      <c r="I1009" s="242" t="s">
        <v>1274</v>
      </c>
      <c r="J1009" s="244">
        <v>45860</v>
      </c>
      <c r="K1009" s="244">
        <v>45990</v>
      </c>
      <c r="L1009" s="242" t="s">
        <v>288</v>
      </c>
      <c r="M1009" s="242" t="s">
        <v>288</v>
      </c>
      <c r="N1009" s="242" t="s">
        <v>288</v>
      </c>
      <c r="O1009" s="286">
        <v>4</v>
      </c>
      <c r="P1009" s="245">
        <v>2988015</v>
      </c>
      <c r="Q1009" s="304">
        <v>45860</v>
      </c>
      <c r="R1009" s="287">
        <v>45900</v>
      </c>
      <c r="S1009" s="245">
        <v>2298473</v>
      </c>
      <c r="T1009" s="287">
        <v>45901</v>
      </c>
      <c r="U1009" s="287">
        <v>45930</v>
      </c>
      <c r="V1009" s="245">
        <v>2298473</v>
      </c>
      <c r="W1009" s="287">
        <v>45931</v>
      </c>
      <c r="X1009" s="287">
        <v>45961</v>
      </c>
      <c r="Y1009" s="245">
        <v>2221857</v>
      </c>
      <c r="Z1009" s="287">
        <v>45962</v>
      </c>
      <c r="AA1009" s="287">
        <v>45990</v>
      </c>
      <c r="AB1009" s="272"/>
      <c r="AC1009" s="287"/>
      <c r="AD1009" s="287"/>
      <c r="AE1009" s="242"/>
      <c r="AF1009" s="273"/>
      <c r="AG1009" s="273"/>
      <c r="AH1009" s="331"/>
      <c r="AK1009" s="331"/>
      <c r="AN1009" s="331"/>
      <c r="AQ1009" s="331"/>
      <c r="AT1009" s="331"/>
      <c r="AW1009" s="331"/>
      <c r="BI1009" s="284" t="s">
        <v>278</v>
      </c>
      <c r="BJ1009" s="285" t="s">
        <v>332</v>
      </c>
      <c r="BK1009" s="284" t="s">
        <v>280</v>
      </c>
      <c r="BL1009" s="286">
        <v>1600</v>
      </c>
      <c r="BM1009" s="287">
        <v>45860.72247685185</v>
      </c>
      <c r="BN1009" s="288">
        <v>1114340201</v>
      </c>
      <c r="BO1009" s="285">
        <v>4295</v>
      </c>
      <c r="BP1009" s="287">
        <v>45860</v>
      </c>
      <c r="BQ1009" s="289">
        <v>9806818</v>
      </c>
      <c r="BR1009" s="171"/>
      <c r="BS1009" s="169"/>
      <c r="BY1009" s="479"/>
      <c r="BZ1009" s="331"/>
      <c r="CC1009" s="331"/>
      <c r="CF1009" s="167"/>
      <c r="CG1009" s="167"/>
      <c r="CH1009" s="167"/>
      <c r="CI1009" s="167"/>
      <c r="CJ1009" s="167"/>
      <c r="CK1009" s="167"/>
      <c r="CL1009" s="167"/>
      <c r="CM1009" s="167"/>
      <c r="CN1009" s="167"/>
      <c r="CO1009" s="167"/>
      <c r="CP1009" s="167"/>
      <c r="CQ1009" s="167"/>
      <c r="CR1009" s="167"/>
      <c r="CS1009" s="292" t="s">
        <v>1109</v>
      </c>
      <c r="CT1009" s="465">
        <v>1193051380.4000001</v>
      </c>
      <c r="CU1009" s="285">
        <v>27</v>
      </c>
      <c r="CV1009" s="285" t="s">
        <v>1114</v>
      </c>
      <c r="CY1009" s="284">
        <v>7490</v>
      </c>
      <c r="CZ1009" s="284" t="s">
        <v>290</v>
      </c>
      <c r="DA1009" s="333">
        <f t="shared" si="42"/>
        <v>9806818</v>
      </c>
      <c r="DB1009" s="271">
        <f t="shared" si="43"/>
        <v>0</v>
      </c>
      <c r="DC1009" s="333">
        <f t="shared" si="44"/>
        <v>0</v>
      </c>
      <c r="DZ1009" s="318" t="s">
        <v>4144</v>
      </c>
      <c r="EA1009" s="285" t="s">
        <v>271</v>
      </c>
      <c r="EB1009" s="130">
        <v>17346234</v>
      </c>
      <c r="EC1009" s="168">
        <v>45992</v>
      </c>
    </row>
    <row r="1010" spans="1:133" s="332" customFormat="1" x14ac:dyDescent="0.3">
      <c r="A1010" s="242"/>
      <c r="B1010" s="242" t="s">
        <v>4145</v>
      </c>
      <c r="C1010" s="243">
        <v>1007802325</v>
      </c>
      <c r="D1010" s="242" t="s">
        <v>855</v>
      </c>
      <c r="E1010" s="242" t="s">
        <v>292</v>
      </c>
      <c r="F1010" s="242" t="s">
        <v>856</v>
      </c>
      <c r="G1010" s="244">
        <v>45860</v>
      </c>
      <c r="H1010" s="245">
        <v>10802823</v>
      </c>
      <c r="I1010" s="242" t="s">
        <v>1503</v>
      </c>
      <c r="J1010" s="244">
        <v>45860</v>
      </c>
      <c r="K1010" s="244">
        <v>46003</v>
      </c>
      <c r="L1010" s="242" t="s">
        <v>288</v>
      </c>
      <c r="M1010" s="242" t="s">
        <v>288</v>
      </c>
      <c r="N1010" s="242" t="s">
        <v>288</v>
      </c>
      <c r="O1010" s="286">
        <v>5</v>
      </c>
      <c r="P1010" s="245">
        <v>2988015</v>
      </c>
      <c r="Q1010" s="304">
        <v>45860</v>
      </c>
      <c r="R1010" s="287">
        <v>45900</v>
      </c>
      <c r="S1010" s="245">
        <v>2298473</v>
      </c>
      <c r="T1010" s="287">
        <v>45901</v>
      </c>
      <c r="U1010" s="287">
        <v>45930</v>
      </c>
      <c r="V1010" s="245">
        <v>2298473</v>
      </c>
      <c r="W1010" s="287">
        <v>45931</v>
      </c>
      <c r="X1010" s="287">
        <v>45961</v>
      </c>
      <c r="Y1010" s="245">
        <v>2298473</v>
      </c>
      <c r="Z1010" s="287">
        <v>45962</v>
      </c>
      <c r="AA1010" s="287">
        <v>45991</v>
      </c>
      <c r="AB1010" s="272">
        <v>919389</v>
      </c>
      <c r="AC1010" s="287">
        <v>45992</v>
      </c>
      <c r="AD1010" s="287">
        <v>46003</v>
      </c>
      <c r="AE1010" s="242"/>
      <c r="AF1010" s="273"/>
      <c r="AG1010" s="273"/>
      <c r="AH1010" s="331"/>
      <c r="AK1010" s="331"/>
      <c r="AN1010" s="331"/>
      <c r="AQ1010" s="331"/>
      <c r="AT1010" s="331"/>
      <c r="AW1010" s="331"/>
      <c r="BI1010" s="284" t="s">
        <v>278</v>
      </c>
      <c r="BJ1010" s="285" t="s">
        <v>332</v>
      </c>
      <c r="BK1010" s="284" t="s">
        <v>280</v>
      </c>
      <c r="BL1010" s="286">
        <v>1600</v>
      </c>
      <c r="BM1010" s="287">
        <v>45860.72247685185</v>
      </c>
      <c r="BN1010" s="288">
        <v>1114340201</v>
      </c>
      <c r="BO1010" s="285">
        <v>4235</v>
      </c>
      <c r="BP1010" s="287">
        <v>45860</v>
      </c>
      <c r="BQ1010" s="289">
        <v>10802823</v>
      </c>
      <c r="BR1010" s="171"/>
      <c r="BS1010" s="169"/>
      <c r="BY1010" s="479"/>
      <c r="BZ1010" s="331"/>
      <c r="CC1010" s="331"/>
      <c r="CF1010" s="167"/>
      <c r="CG1010" s="167"/>
      <c r="CH1010" s="167"/>
      <c r="CI1010" s="167"/>
      <c r="CJ1010" s="167"/>
      <c r="CK1010" s="167"/>
      <c r="CL1010" s="167"/>
      <c r="CM1010" s="167"/>
      <c r="CN1010" s="167"/>
      <c r="CO1010" s="167"/>
      <c r="CP1010" s="167"/>
      <c r="CQ1010" s="167"/>
      <c r="CR1010" s="167"/>
      <c r="CS1010" s="292" t="s">
        <v>1287</v>
      </c>
      <c r="CT1010" s="290">
        <v>1007802325</v>
      </c>
      <c r="CU1010" s="285">
        <v>136</v>
      </c>
      <c r="CV1010" s="285" t="s">
        <v>1288</v>
      </c>
      <c r="CY1010" s="284">
        <v>8299</v>
      </c>
      <c r="CZ1010" s="284" t="s">
        <v>290</v>
      </c>
      <c r="DA1010" s="333">
        <f t="shared" si="42"/>
        <v>10802823</v>
      </c>
      <c r="DB1010" s="271">
        <f t="shared" si="43"/>
        <v>0</v>
      </c>
      <c r="DC1010" s="333">
        <f t="shared" si="44"/>
        <v>0</v>
      </c>
      <c r="DZ1010" s="318" t="s">
        <v>4146</v>
      </c>
      <c r="EA1010" s="285" t="s">
        <v>273</v>
      </c>
      <c r="EB1010" s="130">
        <v>17346234</v>
      </c>
      <c r="EC1010" s="168">
        <v>46010</v>
      </c>
    </row>
    <row r="1011" spans="1:133" s="332" customFormat="1" x14ac:dyDescent="0.3">
      <c r="A1011" s="242"/>
      <c r="B1011" s="242" t="s">
        <v>4147</v>
      </c>
      <c r="C1011" s="243">
        <v>1121820301</v>
      </c>
      <c r="D1011" s="242" t="s">
        <v>860</v>
      </c>
      <c r="E1011" s="242" t="s">
        <v>292</v>
      </c>
      <c r="F1011" s="242" t="s">
        <v>858</v>
      </c>
      <c r="G1011" s="244">
        <v>45860</v>
      </c>
      <c r="H1011" s="245">
        <v>10802823</v>
      </c>
      <c r="I1011" s="242" t="s">
        <v>1503</v>
      </c>
      <c r="J1011" s="244">
        <v>45860</v>
      </c>
      <c r="K1011" s="244">
        <v>46003</v>
      </c>
      <c r="L1011" s="242" t="s">
        <v>288</v>
      </c>
      <c r="M1011" s="242" t="s">
        <v>288</v>
      </c>
      <c r="N1011" s="242" t="s">
        <v>288</v>
      </c>
      <c r="O1011" s="286">
        <v>5</v>
      </c>
      <c r="P1011" s="245">
        <v>2988015</v>
      </c>
      <c r="Q1011" s="304">
        <v>45860</v>
      </c>
      <c r="R1011" s="287">
        <v>45900</v>
      </c>
      <c r="S1011" s="245">
        <v>2298473</v>
      </c>
      <c r="T1011" s="287">
        <v>45901</v>
      </c>
      <c r="U1011" s="287">
        <v>45930</v>
      </c>
      <c r="V1011" s="245">
        <v>2298473</v>
      </c>
      <c r="W1011" s="287">
        <v>45931</v>
      </c>
      <c r="X1011" s="287">
        <v>45961</v>
      </c>
      <c r="Y1011" s="245">
        <v>2298473</v>
      </c>
      <c r="Z1011" s="287">
        <v>45962</v>
      </c>
      <c r="AA1011" s="287">
        <v>45991</v>
      </c>
      <c r="AB1011" s="272">
        <v>919389</v>
      </c>
      <c r="AC1011" s="287">
        <v>45992</v>
      </c>
      <c r="AD1011" s="287">
        <v>46003</v>
      </c>
      <c r="AE1011" s="242"/>
      <c r="AF1011" s="273"/>
      <c r="AG1011" s="273"/>
      <c r="AH1011" s="331"/>
      <c r="AK1011" s="331"/>
      <c r="AN1011" s="331"/>
      <c r="AQ1011" s="331"/>
      <c r="AT1011" s="331"/>
      <c r="AW1011" s="331"/>
      <c r="BI1011" s="284" t="s">
        <v>278</v>
      </c>
      <c r="BJ1011" s="285" t="s">
        <v>332</v>
      </c>
      <c r="BK1011" s="284" t="s">
        <v>280</v>
      </c>
      <c r="BL1011" s="286">
        <v>1600</v>
      </c>
      <c r="BM1011" s="287">
        <v>45860.72247685185</v>
      </c>
      <c r="BN1011" s="288">
        <v>1114340201</v>
      </c>
      <c r="BO1011" s="285">
        <v>4248</v>
      </c>
      <c r="BP1011" s="287">
        <v>45860</v>
      </c>
      <c r="BQ1011" s="289">
        <v>10802823</v>
      </c>
      <c r="BR1011" s="171"/>
      <c r="BS1011" s="169"/>
      <c r="BY1011" s="479"/>
      <c r="BZ1011" s="331"/>
      <c r="CC1011" s="331"/>
      <c r="CF1011" s="167"/>
      <c r="CG1011" s="167"/>
      <c r="CH1011" s="167"/>
      <c r="CI1011" s="167"/>
      <c r="CJ1011" s="167"/>
      <c r="CK1011" s="167"/>
      <c r="CL1011" s="167"/>
      <c r="CM1011" s="167"/>
      <c r="CN1011" s="167"/>
      <c r="CO1011" s="167"/>
      <c r="CP1011" s="167"/>
      <c r="CQ1011" s="167"/>
      <c r="CR1011" s="167"/>
      <c r="CS1011" s="292" t="s">
        <v>1287</v>
      </c>
      <c r="CT1011" s="290">
        <v>1121820301</v>
      </c>
      <c r="CU1011" s="285">
        <v>136</v>
      </c>
      <c r="CV1011" s="285" t="s">
        <v>918</v>
      </c>
      <c r="CY1011" s="284">
        <v>8299</v>
      </c>
      <c r="CZ1011" s="284" t="s">
        <v>290</v>
      </c>
      <c r="DA1011" s="333">
        <f t="shared" si="42"/>
        <v>10802823</v>
      </c>
      <c r="DB1011" s="271">
        <f t="shared" si="43"/>
        <v>0</v>
      </c>
      <c r="DC1011" s="333">
        <f t="shared" si="44"/>
        <v>0</v>
      </c>
      <c r="DZ1011" s="318" t="s">
        <v>4148</v>
      </c>
      <c r="EA1011" s="285" t="s">
        <v>273</v>
      </c>
      <c r="EB1011" s="130">
        <v>17346234</v>
      </c>
      <c r="EC1011" s="168">
        <v>46010</v>
      </c>
    </row>
    <row r="1012" spans="1:133" s="332" customFormat="1" x14ac:dyDescent="0.3">
      <c r="A1012" s="242"/>
      <c r="B1012" s="242" t="s">
        <v>4149</v>
      </c>
      <c r="C1012" s="243">
        <v>40188595</v>
      </c>
      <c r="D1012" s="242" t="s">
        <v>859</v>
      </c>
      <c r="E1012" s="242" t="s">
        <v>292</v>
      </c>
      <c r="F1012" s="242" t="s">
        <v>1084</v>
      </c>
      <c r="G1012" s="244">
        <v>45860</v>
      </c>
      <c r="H1012" s="245">
        <v>10802823</v>
      </c>
      <c r="I1012" s="242" t="s">
        <v>1503</v>
      </c>
      <c r="J1012" s="244">
        <v>45860</v>
      </c>
      <c r="K1012" s="244">
        <v>46003</v>
      </c>
      <c r="L1012" s="242" t="s">
        <v>288</v>
      </c>
      <c r="M1012" s="242" t="s">
        <v>288</v>
      </c>
      <c r="N1012" s="242" t="s">
        <v>288</v>
      </c>
      <c r="O1012" s="286">
        <v>5</v>
      </c>
      <c r="P1012" s="245">
        <v>2988015</v>
      </c>
      <c r="Q1012" s="304">
        <v>45860</v>
      </c>
      <c r="R1012" s="287">
        <v>45900</v>
      </c>
      <c r="S1012" s="245">
        <v>2298473</v>
      </c>
      <c r="T1012" s="287">
        <v>45901</v>
      </c>
      <c r="U1012" s="287">
        <v>45930</v>
      </c>
      <c r="V1012" s="245">
        <v>2298473</v>
      </c>
      <c r="W1012" s="287">
        <v>45931</v>
      </c>
      <c r="X1012" s="287">
        <v>45961</v>
      </c>
      <c r="Y1012" s="245">
        <v>2298473</v>
      </c>
      <c r="Z1012" s="287">
        <v>45962</v>
      </c>
      <c r="AA1012" s="287">
        <v>45991</v>
      </c>
      <c r="AB1012" s="272">
        <v>919389</v>
      </c>
      <c r="AC1012" s="287">
        <v>45992</v>
      </c>
      <c r="AD1012" s="287">
        <v>46003</v>
      </c>
      <c r="AE1012" s="242"/>
      <c r="AF1012" s="273"/>
      <c r="AG1012" s="273"/>
      <c r="AH1012" s="331"/>
      <c r="AK1012" s="331"/>
      <c r="AN1012" s="331"/>
      <c r="AQ1012" s="331"/>
      <c r="AT1012" s="331"/>
      <c r="AW1012" s="331"/>
      <c r="BI1012" s="284" t="s">
        <v>278</v>
      </c>
      <c r="BJ1012" s="285" t="s">
        <v>332</v>
      </c>
      <c r="BK1012" s="284" t="s">
        <v>280</v>
      </c>
      <c r="BL1012" s="286">
        <v>1600</v>
      </c>
      <c r="BM1012" s="287">
        <v>45860.72247685185</v>
      </c>
      <c r="BN1012" s="288">
        <v>1114340201</v>
      </c>
      <c r="BO1012" s="285">
        <v>4210</v>
      </c>
      <c r="BP1012" s="287">
        <v>45860</v>
      </c>
      <c r="BQ1012" s="289">
        <v>10802823</v>
      </c>
      <c r="BR1012" s="171"/>
      <c r="BS1012" s="169"/>
      <c r="BY1012" s="479"/>
      <c r="BZ1012" s="331"/>
      <c r="CC1012" s="331"/>
      <c r="CF1012" s="167"/>
      <c r="CG1012" s="167"/>
      <c r="CH1012" s="167"/>
      <c r="CI1012" s="167"/>
      <c r="CJ1012" s="167"/>
      <c r="CK1012" s="167"/>
      <c r="CL1012" s="167"/>
      <c r="CM1012" s="167"/>
      <c r="CN1012" s="167"/>
      <c r="CO1012" s="167"/>
      <c r="CP1012" s="167"/>
      <c r="CQ1012" s="167"/>
      <c r="CR1012" s="167"/>
      <c r="CS1012" s="292" t="s">
        <v>1287</v>
      </c>
      <c r="CT1012" s="465">
        <v>40188595</v>
      </c>
      <c r="CU1012" s="285">
        <v>136</v>
      </c>
      <c r="CV1012" s="285" t="s">
        <v>919</v>
      </c>
      <c r="CY1012" s="286">
        <v>8299</v>
      </c>
      <c r="CZ1012" s="286" t="s">
        <v>290</v>
      </c>
      <c r="DA1012" s="333">
        <f t="shared" si="42"/>
        <v>10802823</v>
      </c>
      <c r="DB1012" s="271">
        <f t="shared" si="43"/>
        <v>0</v>
      </c>
      <c r="DC1012" s="333">
        <f t="shared" si="44"/>
        <v>0</v>
      </c>
      <c r="DZ1012" s="318" t="s">
        <v>4150</v>
      </c>
      <c r="EA1012" s="285" t="s">
        <v>273</v>
      </c>
      <c r="EB1012" s="130">
        <v>17346234</v>
      </c>
      <c r="EC1012" s="168">
        <v>46010</v>
      </c>
    </row>
    <row r="1013" spans="1:133" s="332" customFormat="1" x14ac:dyDescent="0.3">
      <c r="A1013" s="242"/>
      <c r="B1013" s="242" t="s">
        <v>4151</v>
      </c>
      <c r="C1013" s="243">
        <v>1121931495</v>
      </c>
      <c r="D1013" s="242" t="s">
        <v>4152</v>
      </c>
      <c r="E1013" s="242" t="s">
        <v>292</v>
      </c>
      <c r="F1013" s="242" t="s">
        <v>861</v>
      </c>
      <c r="G1013" s="244">
        <v>45860</v>
      </c>
      <c r="H1013" s="245">
        <v>10802823</v>
      </c>
      <c r="I1013" s="242" t="s">
        <v>1503</v>
      </c>
      <c r="J1013" s="244">
        <v>45860</v>
      </c>
      <c r="K1013" s="244">
        <v>46003</v>
      </c>
      <c r="L1013" s="242" t="s">
        <v>288</v>
      </c>
      <c r="M1013" s="242" t="s">
        <v>288</v>
      </c>
      <c r="N1013" s="242" t="s">
        <v>288</v>
      </c>
      <c r="O1013" s="286">
        <v>5</v>
      </c>
      <c r="P1013" s="245">
        <v>2988015</v>
      </c>
      <c r="Q1013" s="304">
        <v>45860</v>
      </c>
      <c r="R1013" s="287">
        <v>45900</v>
      </c>
      <c r="S1013" s="245">
        <v>2298473</v>
      </c>
      <c r="T1013" s="287">
        <v>45901</v>
      </c>
      <c r="U1013" s="287">
        <v>45930</v>
      </c>
      <c r="V1013" s="245">
        <v>2298473</v>
      </c>
      <c r="W1013" s="287">
        <v>45931</v>
      </c>
      <c r="X1013" s="287">
        <v>45961</v>
      </c>
      <c r="Y1013" s="245">
        <v>2298473</v>
      </c>
      <c r="Z1013" s="287">
        <v>45962</v>
      </c>
      <c r="AA1013" s="287">
        <v>45991</v>
      </c>
      <c r="AB1013" s="272">
        <v>919389</v>
      </c>
      <c r="AC1013" s="287">
        <v>45992</v>
      </c>
      <c r="AD1013" s="287">
        <v>46003</v>
      </c>
      <c r="AE1013" s="242"/>
      <c r="AF1013" s="273"/>
      <c r="AG1013" s="273"/>
      <c r="AH1013" s="331"/>
      <c r="AK1013" s="331"/>
      <c r="AN1013" s="331"/>
      <c r="AQ1013" s="331"/>
      <c r="AT1013" s="331"/>
      <c r="AW1013" s="331"/>
      <c r="BI1013" s="284" t="s">
        <v>278</v>
      </c>
      <c r="BJ1013" s="285" t="s">
        <v>332</v>
      </c>
      <c r="BK1013" s="284" t="s">
        <v>280</v>
      </c>
      <c r="BL1013" s="286">
        <v>1600</v>
      </c>
      <c r="BM1013" s="287">
        <v>45860.72247685185</v>
      </c>
      <c r="BN1013" s="288">
        <v>1114340201</v>
      </c>
      <c r="BO1013" s="285">
        <v>4274</v>
      </c>
      <c r="BP1013" s="287">
        <v>45860</v>
      </c>
      <c r="BQ1013" s="289">
        <v>10802823</v>
      </c>
      <c r="BR1013" s="171"/>
      <c r="BS1013" s="169"/>
      <c r="BY1013" s="479"/>
      <c r="BZ1013" s="331"/>
      <c r="CC1013" s="331"/>
      <c r="CF1013" s="167"/>
      <c r="CG1013" s="167"/>
      <c r="CH1013" s="167"/>
      <c r="CI1013" s="167"/>
      <c r="CJ1013" s="167"/>
      <c r="CK1013" s="167"/>
      <c r="CL1013" s="167"/>
      <c r="CM1013" s="167"/>
      <c r="CN1013" s="167"/>
      <c r="CO1013" s="167"/>
      <c r="CP1013" s="167"/>
      <c r="CQ1013" s="167"/>
      <c r="CR1013" s="167"/>
      <c r="CS1013" s="292" t="s">
        <v>1287</v>
      </c>
      <c r="CT1013" s="290">
        <v>1121931495</v>
      </c>
      <c r="CU1013" s="285">
        <v>598</v>
      </c>
      <c r="CV1013" s="285" t="s">
        <v>1404</v>
      </c>
      <c r="CY1013" s="484">
        <v>8299</v>
      </c>
      <c r="CZ1013" s="484" t="s">
        <v>290</v>
      </c>
      <c r="DA1013" s="333">
        <f t="shared" si="42"/>
        <v>10802823</v>
      </c>
      <c r="DB1013" s="271">
        <f t="shared" si="43"/>
        <v>0</v>
      </c>
      <c r="DC1013" s="333">
        <f t="shared" si="44"/>
        <v>0</v>
      </c>
      <c r="DZ1013" s="318" t="s">
        <v>4153</v>
      </c>
      <c r="EA1013" s="285" t="s">
        <v>273</v>
      </c>
      <c r="EB1013" s="130">
        <v>17346234</v>
      </c>
      <c r="EC1013" s="168">
        <v>46010</v>
      </c>
    </row>
    <row r="1014" spans="1:133" s="332" customFormat="1" x14ac:dyDescent="0.3">
      <c r="A1014" s="242"/>
      <c r="B1014" s="242" t="s">
        <v>4154</v>
      </c>
      <c r="C1014" s="243">
        <v>1121834306</v>
      </c>
      <c r="D1014" s="242" t="s">
        <v>668</v>
      </c>
      <c r="E1014" s="242" t="s">
        <v>291</v>
      </c>
      <c r="F1014" s="242" t="s">
        <v>862</v>
      </c>
      <c r="G1014" s="244">
        <v>45860</v>
      </c>
      <c r="H1014" s="245">
        <v>13603351</v>
      </c>
      <c r="I1014" s="242" t="s">
        <v>1503</v>
      </c>
      <c r="J1014" s="244">
        <v>45860</v>
      </c>
      <c r="K1014" s="244">
        <v>46003</v>
      </c>
      <c r="L1014" s="242" t="s">
        <v>288</v>
      </c>
      <c r="M1014" s="242" t="s">
        <v>288</v>
      </c>
      <c r="N1014" s="242" t="s">
        <v>288</v>
      </c>
      <c r="O1014" s="286">
        <v>5</v>
      </c>
      <c r="P1014" s="245">
        <v>3762629</v>
      </c>
      <c r="Q1014" s="304">
        <v>45860</v>
      </c>
      <c r="R1014" s="287">
        <v>45900</v>
      </c>
      <c r="S1014" s="245">
        <v>2894330</v>
      </c>
      <c r="T1014" s="287">
        <v>45901</v>
      </c>
      <c r="U1014" s="287">
        <v>45930</v>
      </c>
      <c r="V1014" s="245">
        <v>2894330</v>
      </c>
      <c r="W1014" s="287">
        <v>45931</v>
      </c>
      <c r="X1014" s="287">
        <v>45961</v>
      </c>
      <c r="Y1014" s="245">
        <v>2894330</v>
      </c>
      <c r="Z1014" s="287">
        <v>45962</v>
      </c>
      <c r="AA1014" s="287">
        <v>45991</v>
      </c>
      <c r="AB1014" s="272">
        <v>1157732</v>
      </c>
      <c r="AC1014" s="287">
        <v>45992</v>
      </c>
      <c r="AD1014" s="287">
        <v>46003</v>
      </c>
      <c r="AE1014" s="242"/>
      <c r="AF1014" s="273"/>
      <c r="AG1014" s="273"/>
      <c r="AH1014" s="331"/>
      <c r="AK1014" s="331"/>
      <c r="AN1014" s="331"/>
      <c r="AQ1014" s="331"/>
      <c r="AT1014" s="331"/>
      <c r="AW1014" s="331"/>
      <c r="BI1014" s="284" t="s">
        <v>278</v>
      </c>
      <c r="BJ1014" s="285" t="s">
        <v>332</v>
      </c>
      <c r="BK1014" s="284" t="s">
        <v>280</v>
      </c>
      <c r="BL1014" s="286">
        <v>1600</v>
      </c>
      <c r="BM1014" s="287">
        <v>45860.72247685185</v>
      </c>
      <c r="BN1014" s="288">
        <v>1114340201</v>
      </c>
      <c r="BO1014" s="285">
        <v>4253</v>
      </c>
      <c r="BP1014" s="287">
        <v>45860</v>
      </c>
      <c r="BQ1014" s="289">
        <v>13603351</v>
      </c>
      <c r="BR1014" s="171"/>
      <c r="BS1014" s="169"/>
      <c r="BY1014" s="479"/>
      <c r="BZ1014" s="331"/>
      <c r="CC1014" s="331"/>
      <c r="CF1014" s="167"/>
      <c r="CG1014" s="167"/>
      <c r="CH1014" s="167"/>
      <c r="CI1014" s="167"/>
      <c r="CJ1014" s="167"/>
      <c r="CK1014" s="167"/>
      <c r="CL1014" s="167"/>
      <c r="CM1014" s="167"/>
      <c r="CN1014" s="167"/>
      <c r="CO1014" s="167"/>
      <c r="CP1014" s="167"/>
      <c r="CQ1014" s="167"/>
      <c r="CR1014" s="167"/>
      <c r="CS1014" s="292" t="s">
        <v>1289</v>
      </c>
      <c r="CT1014" s="465">
        <v>1121834306</v>
      </c>
      <c r="CU1014" s="285">
        <v>136</v>
      </c>
      <c r="CV1014" s="285" t="s">
        <v>920</v>
      </c>
      <c r="CY1014" s="284">
        <v>8299</v>
      </c>
      <c r="CZ1014" s="284" t="s">
        <v>290</v>
      </c>
      <c r="DA1014" s="333">
        <f t="shared" si="42"/>
        <v>13603351</v>
      </c>
      <c r="DB1014" s="271">
        <f t="shared" si="43"/>
        <v>0</v>
      </c>
      <c r="DC1014" s="333">
        <f t="shared" si="44"/>
        <v>0</v>
      </c>
      <c r="DZ1014" s="318" t="s">
        <v>4155</v>
      </c>
      <c r="EA1014" s="285" t="s">
        <v>273</v>
      </c>
      <c r="EB1014" s="130">
        <v>17346234</v>
      </c>
      <c r="EC1014" s="168">
        <v>46010</v>
      </c>
    </row>
    <row r="1015" spans="1:133" s="332" customFormat="1" x14ac:dyDescent="0.3">
      <c r="A1015" s="242"/>
      <c r="B1015" s="242" t="s">
        <v>4156</v>
      </c>
      <c r="C1015" s="243">
        <v>1001111980</v>
      </c>
      <c r="D1015" s="242" t="s">
        <v>863</v>
      </c>
      <c r="E1015" s="242" t="s">
        <v>292</v>
      </c>
      <c r="F1015" s="242" t="s">
        <v>1405</v>
      </c>
      <c r="G1015" s="244">
        <v>45860</v>
      </c>
      <c r="H1015" s="245">
        <v>10802823</v>
      </c>
      <c r="I1015" s="242" t="s">
        <v>1503</v>
      </c>
      <c r="J1015" s="244">
        <v>45860</v>
      </c>
      <c r="K1015" s="244">
        <v>46003</v>
      </c>
      <c r="L1015" s="242" t="s">
        <v>288</v>
      </c>
      <c r="M1015" s="242" t="s">
        <v>288</v>
      </c>
      <c r="N1015" s="242" t="s">
        <v>288</v>
      </c>
      <c r="O1015" s="286">
        <v>5</v>
      </c>
      <c r="P1015" s="245">
        <v>2988015</v>
      </c>
      <c r="Q1015" s="304">
        <v>45860</v>
      </c>
      <c r="R1015" s="287">
        <v>45900</v>
      </c>
      <c r="S1015" s="245">
        <v>2298473</v>
      </c>
      <c r="T1015" s="287">
        <v>45901</v>
      </c>
      <c r="U1015" s="287">
        <v>45930</v>
      </c>
      <c r="V1015" s="245">
        <v>2298473</v>
      </c>
      <c r="W1015" s="287">
        <v>45931</v>
      </c>
      <c r="X1015" s="287">
        <v>45961</v>
      </c>
      <c r="Y1015" s="245">
        <v>2298473</v>
      </c>
      <c r="Z1015" s="287">
        <v>45962</v>
      </c>
      <c r="AA1015" s="287">
        <v>45991</v>
      </c>
      <c r="AB1015" s="272">
        <v>919389</v>
      </c>
      <c r="AC1015" s="287">
        <v>45992</v>
      </c>
      <c r="AD1015" s="287">
        <v>46003</v>
      </c>
      <c r="AE1015" s="242"/>
      <c r="AF1015" s="273"/>
      <c r="AG1015" s="273"/>
      <c r="AH1015" s="331"/>
      <c r="AK1015" s="331"/>
      <c r="AN1015" s="331"/>
      <c r="AQ1015" s="331"/>
      <c r="AT1015" s="331"/>
      <c r="AW1015" s="331"/>
      <c r="BI1015" s="284" t="s">
        <v>278</v>
      </c>
      <c r="BJ1015" s="285" t="s">
        <v>332</v>
      </c>
      <c r="BK1015" s="284" t="s">
        <v>280</v>
      </c>
      <c r="BL1015" s="286">
        <v>1600</v>
      </c>
      <c r="BM1015" s="287">
        <v>45860.72247685185</v>
      </c>
      <c r="BN1015" s="288">
        <v>1114340201</v>
      </c>
      <c r="BO1015" s="285">
        <v>4225</v>
      </c>
      <c r="BP1015" s="287">
        <v>45860</v>
      </c>
      <c r="BQ1015" s="289">
        <v>10802823</v>
      </c>
      <c r="BR1015" s="171"/>
      <c r="BS1015" s="169"/>
      <c r="BY1015" s="479"/>
      <c r="BZ1015" s="331"/>
      <c r="CC1015" s="331"/>
      <c r="CF1015" s="167"/>
      <c r="CG1015" s="167"/>
      <c r="CH1015" s="167"/>
      <c r="CI1015" s="167"/>
      <c r="CJ1015" s="167"/>
      <c r="CK1015" s="167"/>
      <c r="CL1015" s="167"/>
      <c r="CM1015" s="167"/>
      <c r="CN1015" s="167"/>
      <c r="CO1015" s="167"/>
      <c r="CP1015" s="167"/>
      <c r="CQ1015" s="167"/>
      <c r="CR1015" s="167"/>
      <c r="CS1015" s="292" t="s">
        <v>1406</v>
      </c>
      <c r="CT1015" s="290">
        <v>1001111980</v>
      </c>
      <c r="CU1015" s="285">
        <v>136</v>
      </c>
      <c r="CV1015" s="285" t="s">
        <v>802</v>
      </c>
      <c r="CY1015" s="284">
        <v>8299</v>
      </c>
      <c r="CZ1015" s="284" t="s">
        <v>290</v>
      </c>
      <c r="DA1015" s="333">
        <f t="shared" si="42"/>
        <v>10802823</v>
      </c>
      <c r="DB1015" s="271">
        <f t="shared" si="43"/>
        <v>0</v>
      </c>
      <c r="DC1015" s="333">
        <f t="shared" si="44"/>
        <v>0</v>
      </c>
      <c r="DZ1015" s="318" t="s">
        <v>4157</v>
      </c>
      <c r="EA1015" s="285" t="s">
        <v>273</v>
      </c>
      <c r="EB1015" s="130">
        <v>17346234</v>
      </c>
      <c r="EC1015" s="168">
        <v>46010</v>
      </c>
    </row>
    <row r="1016" spans="1:133" s="332" customFormat="1" x14ac:dyDescent="0.3">
      <c r="A1016" s="242"/>
      <c r="B1016" s="242" t="s">
        <v>4158</v>
      </c>
      <c r="C1016" s="248">
        <v>1121852735</v>
      </c>
      <c r="D1016" s="247" t="s">
        <v>978</v>
      </c>
      <c r="E1016" s="242" t="s">
        <v>292</v>
      </c>
      <c r="F1016" s="242" t="s">
        <v>979</v>
      </c>
      <c r="G1016" s="244">
        <v>45860</v>
      </c>
      <c r="H1016" s="245">
        <v>9806818</v>
      </c>
      <c r="I1016" s="242" t="s">
        <v>1274</v>
      </c>
      <c r="J1016" s="244">
        <v>45860</v>
      </c>
      <c r="K1016" s="244">
        <v>45990</v>
      </c>
      <c r="L1016" s="242" t="s">
        <v>288</v>
      </c>
      <c r="M1016" s="242" t="s">
        <v>288</v>
      </c>
      <c r="N1016" s="242" t="s">
        <v>288</v>
      </c>
      <c r="O1016" s="286">
        <v>4</v>
      </c>
      <c r="P1016" s="245">
        <v>2988015</v>
      </c>
      <c r="Q1016" s="304">
        <v>45860</v>
      </c>
      <c r="R1016" s="287">
        <v>45900</v>
      </c>
      <c r="S1016" s="245">
        <v>2298473</v>
      </c>
      <c r="T1016" s="287">
        <v>45901</v>
      </c>
      <c r="U1016" s="287">
        <v>45930</v>
      </c>
      <c r="V1016" s="245">
        <v>2298473</v>
      </c>
      <c r="W1016" s="287">
        <v>45931</v>
      </c>
      <c r="X1016" s="287">
        <v>45961</v>
      </c>
      <c r="Y1016" s="245">
        <v>2221857</v>
      </c>
      <c r="Z1016" s="287">
        <v>45962</v>
      </c>
      <c r="AA1016" s="287">
        <v>45990</v>
      </c>
      <c r="AB1016" s="272"/>
      <c r="AC1016" s="287"/>
      <c r="AD1016" s="287"/>
      <c r="AE1016" s="242"/>
      <c r="AF1016" s="273"/>
      <c r="AG1016" s="273"/>
      <c r="AH1016" s="331"/>
      <c r="AK1016" s="331"/>
      <c r="AN1016" s="331"/>
      <c r="AQ1016" s="331"/>
      <c r="AT1016" s="331"/>
      <c r="AW1016" s="331"/>
      <c r="BI1016" s="284" t="s">
        <v>278</v>
      </c>
      <c r="BJ1016" s="285" t="s">
        <v>332</v>
      </c>
      <c r="BK1016" s="284" t="s">
        <v>280</v>
      </c>
      <c r="BL1016" s="286">
        <v>1600</v>
      </c>
      <c r="BM1016" s="287">
        <v>45860.72247685185</v>
      </c>
      <c r="BN1016" s="288">
        <v>1114340201</v>
      </c>
      <c r="BO1016" s="285">
        <v>4255</v>
      </c>
      <c r="BP1016" s="287">
        <v>45860</v>
      </c>
      <c r="BQ1016" s="289">
        <v>9806818</v>
      </c>
      <c r="BR1016" s="171"/>
      <c r="BS1016" s="169"/>
      <c r="BY1016" s="479"/>
      <c r="BZ1016" s="331"/>
      <c r="CC1016" s="331"/>
      <c r="CF1016" s="167"/>
      <c r="CG1016" s="167"/>
      <c r="CH1016" s="167"/>
      <c r="CI1016" s="167"/>
      <c r="CJ1016" s="167"/>
      <c r="CK1016" s="167"/>
      <c r="CL1016" s="167"/>
      <c r="CM1016" s="167"/>
      <c r="CN1016" s="167"/>
      <c r="CO1016" s="167"/>
      <c r="CP1016" s="167"/>
      <c r="CQ1016" s="167"/>
      <c r="CR1016" s="167"/>
      <c r="CS1016" s="485" t="s">
        <v>1042</v>
      </c>
      <c r="CT1016" s="486">
        <v>1121852735</v>
      </c>
      <c r="CU1016" s="285">
        <v>136</v>
      </c>
      <c r="CV1016" s="285" t="s">
        <v>3325</v>
      </c>
      <c r="CY1016" s="286">
        <v>8299</v>
      </c>
      <c r="CZ1016" s="286" t="s">
        <v>290</v>
      </c>
      <c r="DA1016" s="333">
        <f t="shared" si="42"/>
        <v>9806818</v>
      </c>
      <c r="DB1016" s="271">
        <f t="shared" si="43"/>
        <v>0</v>
      </c>
      <c r="DC1016" s="333">
        <f t="shared" si="44"/>
        <v>0</v>
      </c>
      <c r="DZ1016" s="318" t="s">
        <v>4159</v>
      </c>
      <c r="EA1016" s="285" t="s">
        <v>273</v>
      </c>
      <c r="EB1016" s="130">
        <v>17346234</v>
      </c>
      <c r="EC1016" s="168">
        <v>45992</v>
      </c>
    </row>
    <row r="1017" spans="1:133" s="332" customFormat="1" x14ac:dyDescent="0.3">
      <c r="A1017" s="242"/>
      <c r="B1017" s="242" t="s">
        <v>4160</v>
      </c>
      <c r="C1017" s="243">
        <v>17348238</v>
      </c>
      <c r="D1017" s="242" t="s">
        <v>980</v>
      </c>
      <c r="E1017" s="242" t="s">
        <v>292</v>
      </c>
      <c r="F1017" s="242" t="s">
        <v>981</v>
      </c>
      <c r="G1017" s="244">
        <v>45860</v>
      </c>
      <c r="H1017" s="245">
        <v>9806818</v>
      </c>
      <c r="I1017" s="242" t="s">
        <v>1274</v>
      </c>
      <c r="J1017" s="244">
        <v>45860</v>
      </c>
      <c r="K1017" s="244">
        <v>45990</v>
      </c>
      <c r="L1017" s="242" t="s">
        <v>288</v>
      </c>
      <c r="M1017" s="242" t="s">
        <v>288</v>
      </c>
      <c r="N1017" s="242" t="s">
        <v>288</v>
      </c>
      <c r="O1017" s="286">
        <v>4</v>
      </c>
      <c r="P1017" s="245">
        <v>2988015</v>
      </c>
      <c r="Q1017" s="304">
        <v>45860</v>
      </c>
      <c r="R1017" s="287">
        <v>45900</v>
      </c>
      <c r="S1017" s="245">
        <v>2298473</v>
      </c>
      <c r="T1017" s="287">
        <v>45901</v>
      </c>
      <c r="U1017" s="287">
        <v>45930</v>
      </c>
      <c r="V1017" s="245">
        <v>2298473</v>
      </c>
      <c r="W1017" s="287">
        <v>45931</v>
      </c>
      <c r="X1017" s="287">
        <v>45961</v>
      </c>
      <c r="Y1017" s="245">
        <v>2221857</v>
      </c>
      <c r="Z1017" s="287">
        <v>45962</v>
      </c>
      <c r="AA1017" s="287">
        <v>45990</v>
      </c>
      <c r="AB1017" s="272"/>
      <c r="AC1017" s="287"/>
      <c r="AD1017" s="287"/>
      <c r="AE1017" s="242"/>
      <c r="AF1017" s="273"/>
      <c r="AG1017" s="273"/>
      <c r="AH1017" s="331"/>
      <c r="AK1017" s="331"/>
      <c r="AN1017" s="331"/>
      <c r="AQ1017" s="331"/>
      <c r="AT1017" s="331"/>
      <c r="AW1017" s="331"/>
      <c r="BI1017" s="284" t="s">
        <v>278</v>
      </c>
      <c r="BJ1017" s="285" t="s">
        <v>332</v>
      </c>
      <c r="BK1017" s="284" t="s">
        <v>280</v>
      </c>
      <c r="BL1017" s="286">
        <v>1600</v>
      </c>
      <c r="BM1017" s="287">
        <v>45860.72247685185</v>
      </c>
      <c r="BN1017" s="288">
        <v>1114340201</v>
      </c>
      <c r="BO1017" s="285">
        <v>4205</v>
      </c>
      <c r="BP1017" s="287">
        <v>45860</v>
      </c>
      <c r="BQ1017" s="289">
        <v>9806818</v>
      </c>
      <c r="BR1017" s="171"/>
      <c r="BS1017" s="169"/>
      <c r="BY1017" s="479"/>
      <c r="BZ1017" s="331"/>
      <c r="CC1017" s="331"/>
      <c r="CF1017" s="167"/>
      <c r="CG1017" s="167"/>
      <c r="CH1017" s="167"/>
      <c r="CI1017" s="167"/>
      <c r="CJ1017" s="167"/>
      <c r="CK1017" s="167"/>
      <c r="CL1017" s="167"/>
      <c r="CM1017" s="167"/>
      <c r="CN1017" s="167"/>
      <c r="CO1017" s="167"/>
      <c r="CP1017" s="167"/>
      <c r="CQ1017" s="167"/>
      <c r="CR1017" s="167"/>
      <c r="CS1017" s="485" t="s">
        <v>1043</v>
      </c>
      <c r="CT1017" s="465">
        <v>17348238</v>
      </c>
      <c r="CU1017" s="285">
        <v>136</v>
      </c>
      <c r="CV1017" s="285" t="s">
        <v>1064</v>
      </c>
      <c r="CY1017" s="286">
        <v>8299</v>
      </c>
      <c r="CZ1017" s="286" t="s">
        <v>290</v>
      </c>
      <c r="DA1017" s="333">
        <f t="shared" si="42"/>
        <v>9806818</v>
      </c>
      <c r="DB1017" s="271">
        <f t="shared" si="43"/>
        <v>0</v>
      </c>
      <c r="DC1017" s="333">
        <f t="shared" si="44"/>
        <v>0</v>
      </c>
      <c r="DZ1017" s="318" t="s">
        <v>4161</v>
      </c>
      <c r="EA1017" s="285" t="s">
        <v>273</v>
      </c>
      <c r="EB1017" s="130">
        <v>17346234</v>
      </c>
      <c r="EC1017" s="168">
        <v>45992</v>
      </c>
    </row>
    <row r="1018" spans="1:133" s="332" customFormat="1" x14ac:dyDescent="0.3">
      <c r="A1018" s="242"/>
      <c r="B1018" s="242" t="s">
        <v>4162</v>
      </c>
      <c r="C1018" s="243">
        <v>40327870</v>
      </c>
      <c r="D1018" s="242" t="s">
        <v>982</v>
      </c>
      <c r="E1018" s="242" t="s">
        <v>292</v>
      </c>
      <c r="F1018" s="242" t="s">
        <v>979</v>
      </c>
      <c r="G1018" s="244">
        <v>45860</v>
      </c>
      <c r="H1018" s="245">
        <v>9806818</v>
      </c>
      <c r="I1018" s="242" t="s">
        <v>1274</v>
      </c>
      <c r="J1018" s="244">
        <v>45860</v>
      </c>
      <c r="K1018" s="244">
        <v>45990</v>
      </c>
      <c r="L1018" s="242" t="s">
        <v>288</v>
      </c>
      <c r="M1018" s="242" t="s">
        <v>288</v>
      </c>
      <c r="N1018" s="242" t="s">
        <v>288</v>
      </c>
      <c r="O1018" s="286">
        <v>4</v>
      </c>
      <c r="P1018" s="245">
        <v>2988015</v>
      </c>
      <c r="Q1018" s="304">
        <v>45860</v>
      </c>
      <c r="R1018" s="287">
        <v>45900</v>
      </c>
      <c r="S1018" s="245">
        <v>2298473</v>
      </c>
      <c r="T1018" s="287">
        <v>45901</v>
      </c>
      <c r="U1018" s="287">
        <v>45930</v>
      </c>
      <c r="V1018" s="245">
        <v>2298473</v>
      </c>
      <c r="W1018" s="287">
        <v>45931</v>
      </c>
      <c r="X1018" s="287">
        <v>45961</v>
      </c>
      <c r="Y1018" s="245">
        <v>2221857</v>
      </c>
      <c r="Z1018" s="287">
        <v>45962</v>
      </c>
      <c r="AA1018" s="287">
        <v>45990</v>
      </c>
      <c r="AB1018" s="272"/>
      <c r="AC1018" s="287"/>
      <c r="AD1018" s="287"/>
      <c r="AE1018" s="242"/>
      <c r="AF1018" s="273"/>
      <c r="AG1018" s="273"/>
      <c r="AH1018" s="331"/>
      <c r="AK1018" s="331"/>
      <c r="AN1018" s="331"/>
      <c r="AQ1018" s="331"/>
      <c r="AT1018" s="331"/>
      <c r="AW1018" s="331"/>
      <c r="BI1018" s="284" t="s">
        <v>278</v>
      </c>
      <c r="BJ1018" s="285" t="s">
        <v>332</v>
      </c>
      <c r="BK1018" s="284" t="s">
        <v>280</v>
      </c>
      <c r="BL1018" s="286">
        <v>1600</v>
      </c>
      <c r="BM1018" s="287">
        <v>45860.72247685185</v>
      </c>
      <c r="BN1018" s="288">
        <v>1114340201</v>
      </c>
      <c r="BO1018" s="285">
        <v>4212</v>
      </c>
      <c r="BP1018" s="287">
        <v>45860</v>
      </c>
      <c r="BQ1018" s="289">
        <v>9806818</v>
      </c>
      <c r="BR1018" s="171"/>
      <c r="BS1018" s="169"/>
      <c r="BY1018" s="479"/>
      <c r="BZ1018" s="331"/>
      <c r="CC1018" s="331"/>
      <c r="CF1018" s="167"/>
      <c r="CG1018" s="167"/>
      <c r="CH1018" s="167"/>
      <c r="CI1018" s="167"/>
      <c r="CJ1018" s="167"/>
      <c r="CK1018" s="167"/>
      <c r="CL1018" s="167"/>
      <c r="CM1018" s="167"/>
      <c r="CN1018" s="167"/>
      <c r="CO1018" s="167"/>
      <c r="CP1018" s="167"/>
      <c r="CQ1018" s="167"/>
      <c r="CR1018" s="167"/>
      <c r="CS1018" s="292" t="s">
        <v>1042</v>
      </c>
      <c r="CT1018" s="465">
        <v>40327870</v>
      </c>
      <c r="CU1018" s="285">
        <v>136</v>
      </c>
      <c r="CV1018" s="285" t="s">
        <v>3325</v>
      </c>
      <c r="CY1018" s="284">
        <v>7490</v>
      </c>
      <c r="CZ1018" s="284" t="s">
        <v>290</v>
      </c>
      <c r="DA1018" s="333">
        <f t="shared" si="42"/>
        <v>9806818</v>
      </c>
      <c r="DB1018" s="271">
        <f t="shared" si="43"/>
        <v>0</v>
      </c>
      <c r="DC1018" s="333">
        <f t="shared" si="44"/>
        <v>0</v>
      </c>
      <c r="DZ1018" s="318" t="s">
        <v>4163</v>
      </c>
      <c r="EA1018" s="285" t="s">
        <v>273</v>
      </c>
      <c r="EB1018" s="130">
        <v>17346234</v>
      </c>
      <c r="EC1018" s="168">
        <v>45992</v>
      </c>
    </row>
    <row r="1019" spans="1:133" s="332" customFormat="1" x14ac:dyDescent="0.3">
      <c r="A1019" s="242"/>
      <c r="B1019" s="242" t="s">
        <v>4164</v>
      </c>
      <c r="C1019" s="243">
        <v>1123431080</v>
      </c>
      <c r="D1019" s="242" t="s">
        <v>2717</v>
      </c>
      <c r="E1019" s="242" t="s">
        <v>292</v>
      </c>
      <c r="F1019" s="242" t="s">
        <v>979</v>
      </c>
      <c r="G1019" s="244">
        <v>45860</v>
      </c>
      <c r="H1019" s="245">
        <v>9806818</v>
      </c>
      <c r="I1019" s="242" t="s">
        <v>1274</v>
      </c>
      <c r="J1019" s="244">
        <v>45860</v>
      </c>
      <c r="K1019" s="244">
        <v>45990</v>
      </c>
      <c r="L1019" s="242" t="s">
        <v>288</v>
      </c>
      <c r="M1019" s="242" t="s">
        <v>288</v>
      </c>
      <c r="N1019" s="242" t="s">
        <v>288</v>
      </c>
      <c r="O1019" s="286">
        <v>4</v>
      </c>
      <c r="P1019" s="245">
        <v>2988015</v>
      </c>
      <c r="Q1019" s="304">
        <v>45860</v>
      </c>
      <c r="R1019" s="287">
        <v>45900</v>
      </c>
      <c r="S1019" s="245">
        <v>2298473</v>
      </c>
      <c r="T1019" s="287">
        <v>45901</v>
      </c>
      <c r="U1019" s="287">
        <v>45930</v>
      </c>
      <c r="V1019" s="245">
        <v>2298473</v>
      </c>
      <c r="W1019" s="287">
        <v>45931</v>
      </c>
      <c r="X1019" s="287">
        <v>45961</v>
      </c>
      <c r="Y1019" s="245">
        <v>2221857</v>
      </c>
      <c r="Z1019" s="287">
        <v>45962</v>
      </c>
      <c r="AA1019" s="287">
        <v>45990</v>
      </c>
      <c r="AB1019" s="272"/>
      <c r="AC1019" s="287"/>
      <c r="AD1019" s="287"/>
      <c r="AE1019" s="242"/>
      <c r="AF1019" s="273"/>
      <c r="AG1019" s="273"/>
      <c r="AH1019" s="331"/>
      <c r="AK1019" s="331"/>
      <c r="AN1019" s="331"/>
      <c r="AQ1019" s="331"/>
      <c r="AT1019" s="331"/>
      <c r="AW1019" s="331"/>
      <c r="BI1019" s="284" t="s">
        <v>278</v>
      </c>
      <c r="BJ1019" s="285" t="s">
        <v>332</v>
      </c>
      <c r="BK1019" s="284" t="s">
        <v>280</v>
      </c>
      <c r="BL1019" s="286">
        <v>1600</v>
      </c>
      <c r="BM1019" s="287">
        <v>45860.72247685185</v>
      </c>
      <c r="BN1019" s="288">
        <v>1114340201</v>
      </c>
      <c r="BO1019" s="285">
        <v>4293</v>
      </c>
      <c r="BP1019" s="287">
        <v>45860</v>
      </c>
      <c r="BQ1019" s="289">
        <v>9806818</v>
      </c>
      <c r="BR1019" s="171"/>
      <c r="BS1019" s="169"/>
      <c r="BY1019" s="479"/>
      <c r="BZ1019" s="331"/>
      <c r="CC1019" s="331"/>
      <c r="CF1019" s="167"/>
      <c r="CG1019" s="167"/>
      <c r="CH1019" s="167"/>
      <c r="CI1019" s="167"/>
      <c r="CJ1019" s="167"/>
      <c r="CK1019" s="167"/>
      <c r="CL1019" s="167"/>
      <c r="CM1019" s="167"/>
      <c r="CN1019" s="167"/>
      <c r="CO1019" s="167"/>
      <c r="CP1019" s="167"/>
      <c r="CQ1019" s="167"/>
      <c r="CR1019" s="167"/>
      <c r="CS1019" s="463" t="s">
        <v>1042</v>
      </c>
      <c r="CT1019" s="465">
        <v>1123431080</v>
      </c>
      <c r="CU1019" s="285">
        <v>136</v>
      </c>
      <c r="CV1019" s="285" t="s">
        <v>3325</v>
      </c>
      <c r="CY1019" s="284">
        <v>8299</v>
      </c>
      <c r="CZ1019" s="284" t="s">
        <v>290</v>
      </c>
      <c r="DA1019" s="333">
        <f t="shared" si="42"/>
        <v>9806818</v>
      </c>
      <c r="DB1019" s="271">
        <f t="shared" si="43"/>
        <v>0</v>
      </c>
      <c r="DC1019" s="333">
        <f t="shared" si="44"/>
        <v>0</v>
      </c>
      <c r="DZ1019" s="318" t="s">
        <v>4165</v>
      </c>
      <c r="EA1019" s="285" t="s">
        <v>273</v>
      </c>
      <c r="EB1019" s="130">
        <v>17346234</v>
      </c>
      <c r="EC1019" s="168">
        <v>45992</v>
      </c>
    </row>
    <row r="1020" spans="1:133" s="332" customFormat="1" x14ac:dyDescent="0.3">
      <c r="A1020" s="242"/>
      <c r="B1020" s="242" t="s">
        <v>4166</v>
      </c>
      <c r="C1020" s="243">
        <v>1233902183</v>
      </c>
      <c r="D1020" s="242" t="s">
        <v>1290</v>
      </c>
      <c r="E1020" s="242" t="s">
        <v>292</v>
      </c>
      <c r="F1020" s="242" t="s">
        <v>979</v>
      </c>
      <c r="G1020" s="244">
        <v>45860</v>
      </c>
      <c r="H1020" s="245">
        <v>9806818</v>
      </c>
      <c r="I1020" s="242" t="s">
        <v>1274</v>
      </c>
      <c r="J1020" s="244">
        <v>45860</v>
      </c>
      <c r="K1020" s="244">
        <v>45990</v>
      </c>
      <c r="L1020" s="242" t="s">
        <v>288</v>
      </c>
      <c r="M1020" s="242" t="s">
        <v>288</v>
      </c>
      <c r="N1020" s="242" t="s">
        <v>288</v>
      </c>
      <c r="O1020" s="286">
        <v>4</v>
      </c>
      <c r="P1020" s="245">
        <v>2988015</v>
      </c>
      <c r="Q1020" s="304">
        <v>45860</v>
      </c>
      <c r="R1020" s="287">
        <v>45900</v>
      </c>
      <c r="S1020" s="245">
        <v>2298473</v>
      </c>
      <c r="T1020" s="287">
        <v>45901</v>
      </c>
      <c r="U1020" s="287">
        <v>45930</v>
      </c>
      <c r="V1020" s="245">
        <v>2298473</v>
      </c>
      <c r="W1020" s="287">
        <v>45931</v>
      </c>
      <c r="X1020" s="287">
        <v>45961</v>
      </c>
      <c r="Y1020" s="245">
        <v>2221857</v>
      </c>
      <c r="Z1020" s="287">
        <v>45962</v>
      </c>
      <c r="AA1020" s="287">
        <v>45990</v>
      </c>
      <c r="AB1020" s="272"/>
      <c r="AC1020" s="287"/>
      <c r="AD1020" s="287"/>
      <c r="AE1020" s="242"/>
      <c r="AF1020" s="273"/>
      <c r="AG1020" s="273"/>
      <c r="AH1020" s="331"/>
      <c r="AK1020" s="331"/>
      <c r="AN1020" s="331"/>
      <c r="AQ1020" s="331"/>
      <c r="AT1020" s="331"/>
      <c r="AW1020" s="331"/>
      <c r="BI1020" s="284" t="s">
        <v>278</v>
      </c>
      <c r="BJ1020" s="285" t="s">
        <v>332</v>
      </c>
      <c r="BK1020" s="284" t="s">
        <v>280</v>
      </c>
      <c r="BL1020" s="286">
        <v>1600</v>
      </c>
      <c r="BM1020" s="287">
        <v>45860.72247685185</v>
      </c>
      <c r="BN1020" s="288">
        <v>1114340201</v>
      </c>
      <c r="BO1020" s="285">
        <v>4296</v>
      </c>
      <c r="BP1020" s="287">
        <v>45860</v>
      </c>
      <c r="BQ1020" s="289">
        <v>9806818</v>
      </c>
      <c r="BR1020" s="171"/>
      <c r="BS1020" s="169"/>
      <c r="BY1020" s="479"/>
      <c r="BZ1020" s="331"/>
      <c r="CC1020" s="331"/>
      <c r="CF1020" s="167"/>
      <c r="CG1020" s="167"/>
      <c r="CH1020" s="167"/>
      <c r="CI1020" s="167"/>
      <c r="CJ1020" s="167"/>
      <c r="CK1020" s="167"/>
      <c r="CL1020" s="167"/>
      <c r="CM1020" s="167"/>
      <c r="CN1020" s="167"/>
      <c r="CO1020" s="167"/>
      <c r="CP1020" s="167"/>
      <c r="CQ1020" s="167"/>
      <c r="CR1020" s="167"/>
      <c r="CS1020" s="292" t="s">
        <v>1044</v>
      </c>
      <c r="CT1020" s="274">
        <v>1233902183</v>
      </c>
      <c r="CU1020" s="285">
        <v>598</v>
      </c>
      <c r="CV1020" s="285" t="s">
        <v>3325</v>
      </c>
      <c r="CY1020" s="242">
        <v>7490</v>
      </c>
      <c r="CZ1020" s="273" t="s">
        <v>290</v>
      </c>
      <c r="DA1020" s="333">
        <f t="shared" si="42"/>
        <v>9806818</v>
      </c>
      <c r="DB1020" s="271">
        <f t="shared" si="43"/>
        <v>0</v>
      </c>
      <c r="DC1020" s="333">
        <f t="shared" si="44"/>
        <v>0</v>
      </c>
      <c r="DZ1020" s="318" t="s">
        <v>4167</v>
      </c>
      <c r="EA1020" s="285" t="s">
        <v>273</v>
      </c>
      <c r="EB1020" s="130">
        <v>17346234</v>
      </c>
      <c r="EC1020" s="168">
        <v>45992</v>
      </c>
    </row>
    <row r="1021" spans="1:133" s="332" customFormat="1" x14ac:dyDescent="0.3">
      <c r="A1021" s="242"/>
      <c r="B1021" s="242" t="s">
        <v>4168</v>
      </c>
      <c r="C1021" s="243">
        <v>1121934944</v>
      </c>
      <c r="D1021" s="242" t="s">
        <v>984</v>
      </c>
      <c r="E1021" s="242" t="s">
        <v>292</v>
      </c>
      <c r="F1021" s="242" t="s">
        <v>983</v>
      </c>
      <c r="G1021" s="244">
        <v>45860</v>
      </c>
      <c r="H1021" s="245">
        <v>9806818</v>
      </c>
      <c r="I1021" s="242" t="s">
        <v>1274</v>
      </c>
      <c r="J1021" s="244">
        <v>45860</v>
      </c>
      <c r="K1021" s="244">
        <v>45990</v>
      </c>
      <c r="L1021" s="242" t="s">
        <v>288</v>
      </c>
      <c r="M1021" s="242" t="s">
        <v>288</v>
      </c>
      <c r="N1021" s="242" t="s">
        <v>288</v>
      </c>
      <c r="O1021" s="286">
        <v>4</v>
      </c>
      <c r="P1021" s="245">
        <v>2988015</v>
      </c>
      <c r="Q1021" s="304">
        <v>45860</v>
      </c>
      <c r="R1021" s="287">
        <v>45900</v>
      </c>
      <c r="S1021" s="245">
        <v>2298473</v>
      </c>
      <c r="T1021" s="287">
        <v>45901</v>
      </c>
      <c r="U1021" s="287">
        <v>45930</v>
      </c>
      <c r="V1021" s="245">
        <v>2298473</v>
      </c>
      <c r="W1021" s="287">
        <v>45931</v>
      </c>
      <c r="X1021" s="287">
        <v>45961</v>
      </c>
      <c r="Y1021" s="245">
        <v>2221857</v>
      </c>
      <c r="Z1021" s="287">
        <v>45962</v>
      </c>
      <c r="AA1021" s="287">
        <v>45990</v>
      </c>
      <c r="AB1021" s="272"/>
      <c r="AC1021" s="287"/>
      <c r="AD1021" s="287"/>
      <c r="AE1021" s="242"/>
      <c r="AF1021" s="273"/>
      <c r="AG1021" s="273"/>
      <c r="AH1021" s="331"/>
      <c r="AK1021" s="331"/>
      <c r="AN1021" s="331"/>
      <c r="AQ1021" s="331"/>
      <c r="AT1021" s="331"/>
      <c r="AW1021" s="331"/>
      <c r="BI1021" s="284" t="s">
        <v>278</v>
      </c>
      <c r="BJ1021" s="285" t="s">
        <v>332</v>
      </c>
      <c r="BK1021" s="284" t="s">
        <v>280</v>
      </c>
      <c r="BL1021" s="286">
        <v>1600</v>
      </c>
      <c r="BM1021" s="287">
        <v>45860.72247685185</v>
      </c>
      <c r="BN1021" s="288">
        <v>1114340201</v>
      </c>
      <c r="BO1021" s="285">
        <v>4276</v>
      </c>
      <c r="BP1021" s="287">
        <v>45860</v>
      </c>
      <c r="BQ1021" s="289">
        <v>9806818</v>
      </c>
      <c r="BR1021" s="171"/>
      <c r="BS1021" s="169"/>
      <c r="BY1021" s="479"/>
      <c r="BZ1021" s="331"/>
      <c r="CC1021" s="331"/>
      <c r="CF1021" s="167"/>
      <c r="CG1021" s="167"/>
      <c r="CH1021" s="167"/>
      <c r="CI1021" s="167"/>
      <c r="CJ1021" s="167"/>
      <c r="CK1021" s="167"/>
      <c r="CL1021" s="167"/>
      <c r="CM1021" s="167"/>
      <c r="CN1021" s="167"/>
      <c r="CO1021" s="167"/>
      <c r="CP1021" s="167"/>
      <c r="CQ1021" s="167"/>
      <c r="CR1021" s="167"/>
      <c r="CS1021" s="335" t="s">
        <v>1380</v>
      </c>
      <c r="CT1021" s="290">
        <v>1121934944</v>
      </c>
      <c r="CU1021" s="285">
        <v>136</v>
      </c>
      <c r="CV1021" s="285" t="s">
        <v>4169</v>
      </c>
      <c r="CY1021" s="284">
        <v>8299</v>
      </c>
      <c r="CZ1021" s="284" t="s">
        <v>290</v>
      </c>
      <c r="DA1021" s="333">
        <f t="shared" si="42"/>
        <v>9806818</v>
      </c>
      <c r="DB1021" s="271">
        <f t="shared" si="43"/>
        <v>0</v>
      </c>
      <c r="DC1021" s="333">
        <f t="shared" si="44"/>
        <v>0</v>
      </c>
      <c r="DZ1021" s="318" t="s">
        <v>4170</v>
      </c>
      <c r="EA1021" s="285" t="s">
        <v>273</v>
      </c>
      <c r="EB1021" s="130">
        <v>17346234</v>
      </c>
      <c r="EC1021" s="168">
        <v>45992</v>
      </c>
    </row>
    <row r="1022" spans="1:133" s="332" customFormat="1" x14ac:dyDescent="0.3">
      <c r="A1022" s="242"/>
      <c r="B1022" s="242" t="s">
        <v>4171</v>
      </c>
      <c r="C1022" s="243">
        <v>1121935132</v>
      </c>
      <c r="D1022" s="242" t="s">
        <v>985</v>
      </c>
      <c r="E1022" s="247" t="s">
        <v>292</v>
      </c>
      <c r="F1022" s="242" t="s">
        <v>986</v>
      </c>
      <c r="G1022" s="244">
        <v>45860</v>
      </c>
      <c r="H1022" s="245">
        <v>9806818</v>
      </c>
      <c r="I1022" s="242" t="s">
        <v>1274</v>
      </c>
      <c r="J1022" s="244">
        <v>45860</v>
      </c>
      <c r="K1022" s="244">
        <v>45990</v>
      </c>
      <c r="L1022" s="242" t="s">
        <v>288</v>
      </c>
      <c r="M1022" s="242" t="s">
        <v>288</v>
      </c>
      <c r="N1022" s="242" t="s">
        <v>288</v>
      </c>
      <c r="O1022" s="286">
        <v>4</v>
      </c>
      <c r="P1022" s="245">
        <v>2988015</v>
      </c>
      <c r="Q1022" s="304">
        <v>45860</v>
      </c>
      <c r="R1022" s="287">
        <v>45900</v>
      </c>
      <c r="S1022" s="245">
        <v>2298473</v>
      </c>
      <c r="T1022" s="287">
        <v>45901</v>
      </c>
      <c r="U1022" s="287">
        <v>45930</v>
      </c>
      <c r="V1022" s="245">
        <v>2298473</v>
      </c>
      <c r="W1022" s="287">
        <v>45931</v>
      </c>
      <c r="X1022" s="287">
        <v>45961</v>
      </c>
      <c r="Y1022" s="245">
        <v>2221857</v>
      </c>
      <c r="Z1022" s="287">
        <v>45962</v>
      </c>
      <c r="AA1022" s="287">
        <v>45990</v>
      </c>
      <c r="AB1022" s="272"/>
      <c r="AC1022" s="287"/>
      <c r="AD1022" s="287"/>
      <c r="AE1022" s="242"/>
      <c r="AF1022" s="273"/>
      <c r="AG1022" s="273"/>
      <c r="AH1022" s="331"/>
      <c r="AK1022" s="331"/>
      <c r="AN1022" s="331"/>
      <c r="AQ1022" s="331"/>
      <c r="AT1022" s="331"/>
      <c r="AW1022" s="331"/>
      <c r="BI1022" s="284" t="s">
        <v>278</v>
      </c>
      <c r="BJ1022" s="285" t="s">
        <v>332</v>
      </c>
      <c r="BK1022" s="284" t="s">
        <v>280</v>
      </c>
      <c r="BL1022" s="286">
        <v>1600</v>
      </c>
      <c r="BM1022" s="287">
        <v>45860.72247685185</v>
      </c>
      <c r="BN1022" s="288">
        <v>1114340201</v>
      </c>
      <c r="BO1022" s="285">
        <v>4277</v>
      </c>
      <c r="BP1022" s="287">
        <v>45860</v>
      </c>
      <c r="BQ1022" s="289">
        <v>9806818</v>
      </c>
      <c r="BR1022" s="171"/>
      <c r="BS1022" s="169"/>
      <c r="BY1022" s="479"/>
      <c r="BZ1022" s="331"/>
      <c r="CC1022" s="331"/>
      <c r="CF1022" s="167"/>
      <c r="CG1022" s="167"/>
      <c r="CH1022" s="167"/>
      <c r="CI1022" s="167"/>
      <c r="CJ1022" s="167"/>
      <c r="CK1022" s="167"/>
      <c r="CL1022" s="167"/>
      <c r="CM1022" s="167"/>
      <c r="CN1022" s="167"/>
      <c r="CO1022" s="167"/>
      <c r="CP1022" s="167"/>
      <c r="CQ1022" s="167"/>
      <c r="CR1022" s="167"/>
      <c r="CS1022" s="292" t="s">
        <v>1045</v>
      </c>
      <c r="CT1022" s="334">
        <v>1121935132</v>
      </c>
      <c r="CU1022" s="285">
        <v>136</v>
      </c>
      <c r="CV1022" s="285" t="s">
        <v>806</v>
      </c>
      <c r="CY1022" s="284">
        <v>8299</v>
      </c>
      <c r="CZ1022" s="284" t="s">
        <v>290</v>
      </c>
      <c r="DA1022" s="333">
        <f t="shared" si="42"/>
        <v>9806818</v>
      </c>
      <c r="DB1022" s="271">
        <f t="shared" si="43"/>
        <v>0</v>
      </c>
      <c r="DC1022" s="333">
        <f t="shared" si="44"/>
        <v>0</v>
      </c>
      <c r="DZ1022" s="318" t="s">
        <v>4172</v>
      </c>
      <c r="EA1022" s="285" t="s">
        <v>273</v>
      </c>
      <c r="EB1022" s="130">
        <v>17346234</v>
      </c>
      <c r="EC1022" s="168">
        <v>45992</v>
      </c>
    </row>
    <row r="1023" spans="1:133" s="332" customFormat="1" x14ac:dyDescent="0.3">
      <c r="A1023" s="242"/>
      <c r="B1023" s="242" t="s">
        <v>4173</v>
      </c>
      <c r="C1023" s="243">
        <v>1116233513</v>
      </c>
      <c r="D1023" s="242" t="s">
        <v>987</v>
      </c>
      <c r="E1023" s="242" t="s">
        <v>292</v>
      </c>
      <c r="F1023" s="242" t="s">
        <v>983</v>
      </c>
      <c r="G1023" s="244">
        <v>45860</v>
      </c>
      <c r="H1023" s="245">
        <v>9806818</v>
      </c>
      <c r="I1023" s="242" t="s">
        <v>1274</v>
      </c>
      <c r="J1023" s="244">
        <v>45860</v>
      </c>
      <c r="K1023" s="244">
        <v>45990</v>
      </c>
      <c r="L1023" s="242" t="s">
        <v>288</v>
      </c>
      <c r="M1023" s="242" t="s">
        <v>288</v>
      </c>
      <c r="N1023" s="242" t="s">
        <v>288</v>
      </c>
      <c r="O1023" s="286">
        <v>4</v>
      </c>
      <c r="P1023" s="245">
        <v>2988015</v>
      </c>
      <c r="Q1023" s="304">
        <v>45860</v>
      </c>
      <c r="R1023" s="287">
        <v>45900</v>
      </c>
      <c r="S1023" s="245">
        <v>2298473</v>
      </c>
      <c r="T1023" s="287">
        <v>45901</v>
      </c>
      <c r="U1023" s="287">
        <v>45930</v>
      </c>
      <c r="V1023" s="245">
        <v>2298473</v>
      </c>
      <c r="W1023" s="287">
        <v>45931</v>
      </c>
      <c r="X1023" s="287">
        <v>45961</v>
      </c>
      <c r="Y1023" s="245">
        <v>2221857</v>
      </c>
      <c r="Z1023" s="287">
        <v>45962</v>
      </c>
      <c r="AA1023" s="287">
        <v>45990</v>
      </c>
      <c r="AB1023" s="272"/>
      <c r="AC1023" s="287"/>
      <c r="AD1023" s="287"/>
      <c r="AE1023" s="242"/>
      <c r="AF1023" s="273"/>
      <c r="AG1023" s="273"/>
      <c r="AH1023" s="331"/>
      <c r="AK1023" s="331"/>
      <c r="AN1023" s="331"/>
      <c r="AQ1023" s="331"/>
      <c r="AT1023" s="331"/>
      <c r="AW1023" s="331"/>
      <c r="BI1023" s="284" t="s">
        <v>278</v>
      </c>
      <c r="BJ1023" s="285" t="s">
        <v>332</v>
      </c>
      <c r="BK1023" s="284" t="s">
        <v>280</v>
      </c>
      <c r="BL1023" s="286">
        <v>1600</v>
      </c>
      <c r="BM1023" s="287">
        <v>45860.72247685185</v>
      </c>
      <c r="BN1023" s="288">
        <v>1114340201</v>
      </c>
      <c r="BO1023" s="285">
        <v>4245</v>
      </c>
      <c r="BP1023" s="287">
        <v>45860</v>
      </c>
      <c r="BQ1023" s="289">
        <v>9806818</v>
      </c>
      <c r="BR1023" s="171"/>
      <c r="BS1023" s="169"/>
      <c r="BY1023" s="479"/>
      <c r="BZ1023" s="331"/>
      <c r="CC1023" s="331"/>
      <c r="CF1023" s="167"/>
      <c r="CG1023" s="167"/>
      <c r="CH1023" s="167"/>
      <c r="CI1023" s="167"/>
      <c r="CJ1023" s="167"/>
      <c r="CK1023" s="167"/>
      <c r="CL1023" s="167"/>
      <c r="CM1023" s="167"/>
      <c r="CN1023" s="167"/>
      <c r="CO1023" s="167"/>
      <c r="CP1023" s="167"/>
      <c r="CQ1023" s="167"/>
      <c r="CR1023" s="167"/>
      <c r="CS1023" s="463" t="s">
        <v>1380</v>
      </c>
      <c r="CT1023" s="290">
        <v>1116233513</v>
      </c>
      <c r="CU1023" s="285">
        <v>136</v>
      </c>
      <c r="CV1023" s="285" t="s">
        <v>4169</v>
      </c>
      <c r="CY1023" s="284">
        <v>7490</v>
      </c>
      <c r="CZ1023" s="284" t="s">
        <v>290</v>
      </c>
      <c r="DA1023" s="333">
        <f t="shared" si="42"/>
        <v>9806818</v>
      </c>
      <c r="DB1023" s="271">
        <f t="shared" si="43"/>
        <v>0</v>
      </c>
      <c r="DC1023" s="333">
        <f t="shared" si="44"/>
        <v>0</v>
      </c>
      <c r="DZ1023" s="318" t="s">
        <v>4174</v>
      </c>
      <c r="EA1023" s="285" t="s">
        <v>273</v>
      </c>
      <c r="EB1023" s="130">
        <v>17346234</v>
      </c>
      <c r="EC1023" s="168">
        <v>45992</v>
      </c>
    </row>
    <row r="1024" spans="1:133" s="332" customFormat="1" x14ac:dyDescent="0.3">
      <c r="A1024" s="242"/>
      <c r="B1024" s="242" t="s">
        <v>4175</v>
      </c>
      <c r="C1024" s="243">
        <v>1121955626</v>
      </c>
      <c r="D1024" s="242" t="s">
        <v>988</v>
      </c>
      <c r="E1024" s="242" t="s">
        <v>292</v>
      </c>
      <c r="F1024" s="242" t="s">
        <v>983</v>
      </c>
      <c r="G1024" s="244">
        <v>45860</v>
      </c>
      <c r="H1024" s="245">
        <v>9806818</v>
      </c>
      <c r="I1024" s="242" t="s">
        <v>1274</v>
      </c>
      <c r="J1024" s="244">
        <v>45860</v>
      </c>
      <c r="K1024" s="244">
        <v>45990</v>
      </c>
      <c r="L1024" s="242" t="s">
        <v>288</v>
      </c>
      <c r="M1024" s="242" t="s">
        <v>288</v>
      </c>
      <c r="N1024" s="242" t="s">
        <v>288</v>
      </c>
      <c r="O1024" s="286">
        <v>4</v>
      </c>
      <c r="P1024" s="245">
        <v>2988015</v>
      </c>
      <c r="Q1024" s="304">
        <v>45860</v>
      </c>
      <c r="R1024" s="287">
        <v>45900</v>
      </c>
      <c r="S1024" s="245">
        <v>2298473</v>
      </c>
      <c r="T1024" s="287">
        <v>45901</v>
      </c>
      <c r="U1024" s="287">
        <v>45930</v>
      </c>
      <c r="V1024" s="245">
        <v>2298473</v>
      </c>
      <c r="W1024" s="287">
        <v>45931</v>
      </c>
      <c r="X1024" s="287">
        <v>45961</v>
      </c>
      <c r="Y1024" s="245">
        <v>2221857</v>
      </c>
      <c r="Z1024" s="287">
        <v>45962</v>
      </c>
      <c r="AA1024" s="287">
        <v>45990</v>
      </c>
      <c r="AB1024" s="272"/>
      <c r="AC1024" s="287"/>
      <c r="AD1024" s="287"/>
      <c r="AE1024" s="242"/>
      <c r="AF1024" s="273"/>
      <c r="AG1024" s="273"/>
      <c r="AH1024" s="331"/>
      <c r="AK1024" s="331"/>
      <c r="AN1024" s="331"/>
      <c r="AQ1024" s="331"/>
      <c r="AT1024" s="331"/>
      <c r="AW1024" s="331"/>
      <c r="BI1024" s="284" t="s">
        <v>278</v>
      </c>
      <c r="BJ1024" s="285" t="s">
        <v>332</v>
      </c>
      <c r="BK1024" s="284" t="s">
        <v>280</v>
      </c>
      <c r="BL1024" s="286">
        <v>1600</v>
      </c>
      <c r="BM1024" s="287">
        <v>45860.72247685185</v>
      </c>
      <c r="BN1024" s="288">
        <v>1114340201</v>
      </c>
      <c r="BO1024" s="285">
        <v>4284</v>
      </c>
      <c r="BP1024" s="287">
        <v>45860</v>
      </c>
      <c r="BQ1024" s="289">
        <v>9806818</v>
      </c>
      <c r="BR1024" s="171"/>
      <c r="BS1024" s="169"/>
      <c r="BY1024" s="479"/>
      <c r="BZ1024" s="331"/>
      <c r="CC1024" s="331"/>
      <c r="CF1024" s="167"/>
      <c r="CG1024" s="167"/>
      <c r="CH1024" s="167"/>
      <c r="CI1024" s="167"/>
      <c r="CJ1024" s="167"/>
      <c r="CK1024" s="167"/>
      <c r="CL1024" s="167"/>
      <c r="CM1024" s="167"/>
      <c r="CN1024" s="167"/>
      <c r="CO1024" s="167"/>
      <c r="CP1024" s="167"/>
      <c r="CQ1024" s="167"/>
      <c r="CR1024" s="167"/>
      <c r="CS1024" s="463" t="s">
        <v>1380</v>
      </c>
      <c r="CT1024" s="465">
        <v>1121955626</v>
      </c>
      <c r="CU1024" s="285">
        <v>136</v>
      </c>
      <c r="CV1024" s="285" t="s">
        <v>4169</v>
      </c>
      <c r="CY1024" s="284">
        <v>7490</v>
      </c>
      <c r="CZ1024" s="284" t="s">
        <v>290</v>
      </c>
      <c r="DA1024" s="333">
        <f t="shared" si="42"/>
        <v>9806818</v>
      </c>
      <c r="DB1024" s="271">
        <f t="shared" si="43"/>
        <v>0</v>
      </c>
      <c r="DC1024" s="333">
        <f t="shared" si="44"/>
        <v>0</v>
      </c>
      <c r="DZ1024" s="318" t="s">
        <v>4176</v>
      </c>
      <c r="EA1024" s="285" t="s">
        <v>273</v>
      </c>
      <c r="EB1024" s="130">
        <v>17346234</v>
      </c>
      <c r="EC1024" s="168">
        <v>45992</v>
      </c>
    </row>
    <row r="1025" spans="1:133" s="332" customFormat="1" x14ac:dyDescent="0.3">
      <c r="A1025" s="242"/>
      <c r="B1025" s="242" t="s">
        <v>4177</v>
      </c>
      <c r="C1025" s="243">
        <v>1096482067</v>
      </c>
      <c r="D1025" s="242" t="s">
        <v>991</v>
      </c>
      <c r="E1025" s="242" t="s">
        <v>292</v>
      </c>
      <c r="F1025" s="242" t="s">
        <v>992</v>
      </c>
      <c r="G1025" s="244">
        <v>45860</v>
      </c>
      <c r="H1025" s="245">
        <v>9806818</v>
      </c>
      <c r="I1025" s="242" t="s">
        <v>1274</v>
      </c>
      <c r="J1025" s="244">
        <v>45860</v>
      </c>
      <c r="K1025" s="244">
        <v>45990</v>
      </c>
      <c r="L1025" s="242" t="s">
        <v>288</v>
      </c>
      <c r="M1025" s="242" t="s">
        <v>288</v>
      </c>
      <c r="N1025" s="242" t="s">
        <v>288</v>
      </c>
      <c r="O1025" s="286">
        <v>4</v>
      </c>
      <c r="P1025" s="245">
        <v>2988015</v>
      </c>
      <c r="Q1025" s="304">
        <v>45860</v>
      </c>
      <c r="R1025" s="287">
        <v>45900</v>
      </c>
      <c r="S1025" s="245">
        <v>2298473</v>
      </c>
      <c r="T1025" s="287">
        <v>45901</v>
      </c>
      <c r="U1025" s="287">
        <v>45930</v>
      </c>
      <c r="V1025" s="245">
        <v>2298473</v>
      </c>
      <c r="W1025" s="287">
        <v>45931</v>
      </c>
      <c r="X1025" s="287">
        <v>45961</v>
      </c>
      <c r="Y1025" s="245">
        <v>2221857</v>
      </c>
      <c r="Z1025" s="287">
        <v>45962</v>
      </c>
      <c r="AA1025" s="287">
        <v>45990</v>
      </c>
      <c r="AB1025" s="272"/>
      <c r="AC1025" s="287"/>
      <c r="AD1025" s="287"/>
      <c r="AE1025" s="242"/>
      <c r="AF1025" s="273"/>
      <c r="AG1025" s="273"/>
      <c r="AH1025" s="331"/>
      <c r="AK1025" s="331"/>
      <c r="AN1025" s="331"/>
      <c r="AQ1025" s="331"/>
      <c r="AT1025" s="331"/>
      <c r="AW1025" s="331"/>
      <c r="BI1025" s="284" t="s">
        <v>278</v>
      </c>
      <c r="BJ1025" s="285" t="s">
        <v>332</v>
      </c>
      <c r="BK1025" s="284" t="s">
        <v>280</v>
      </c>
      <c r="BL1025" s="286">
        <v>1600</v>
      </c>
      <c r="BM1025" s="287">
        <v>45860.72247685185</v>
      </c>
      <c r="BN1025" s="288">
        <v>1114340201</v>
      </c>
      <c r="BO1025" s="285">
        <v>4244</v>
      </c>
      <c r="BP1025" s="287">
        <v>45860</v>
      </c>
      <c r="BQ1025" s="289">
        <v>9806818</v>
      </c>
      <c r="BR1025" s="171"/>
      <c r="BS1025" s="169"/>
      <c r="BY1025" s="479"/>
      <c r="BZ1025" s="331"/>
      <c r="CC1025" s="331"/>
      <c r="CF1025" s="167"/>
      <c r="CG1025" s="167"/>
      <c r="CH1025" s="167"/>
      <c r="CI1025" s="167"/>
      <c r="CJ1025" s="167"/>
      <c r="CK1025" s="167"/>
      <c r="CL1025" s="167"/>
      <c r="CM1025" s="167"/>
      <c r="CN1025" s="167"/>
      <c r="CO1025" s="167"/>
      <c r="CP1025" s="167"/>
      <c r="CQ1025" s="167"/>
      <c r="CR1025" s="167"/>
      <c r="CS1025" s="463" t="s">
        <v>1047</v>
      </c>
      <c r="CT1025" s="290">
        <v>1096482067</v>
      </c>
      <c r="CU1025" s="285">
        <v>136</v>
      </c>
      <c r="CV1025" s="285" t="s">
        <v>2734</v>
      </c>
      <c r="CY1025" s="284">
        <v>8299</v>
      </c>
      <c r="CZ1025" s="284" t="s">
        <v>290</v>
      </c>
      <c r="DA1025" s="333">
        <f t="shared" si="42"/>
        <v>9806818</v>
      </c>
      <c r="DB1025" s="271">
        <f t="shared" si="43"/>
        <v>0</v>
      </c>
      <c r="DC1025" s="333">
        <f t="shared" si="44"/>
        <v>0</v>
      </c>
      <c r="DZ1025" s="318" t="s">
        <v>4178</v>
      </c>
      <c r="EA1025" s="285" t="s">
        <v>273</v>
      </c>
      <c r="EB1025" s="130">
        <v>17346234</v>
      </c>
      <c r="EC1025" s="168">
        <v>45992</v>
      </c>
    </row>
    <row r="1026" spans="1:133" s="332" customFormat="1" x14ac:dyDescent="0.3">
      <c r="A1026" s="242"/>
      <c r="B1026" s="242" t="s">
        <v>4179</v>
      </c>
      <c r="C1026" s="248">
        <v>1234792242</v>
      </c>
      <c r="D1026" s="247" t="s">
        <v>993</v>
      </c>
      <c r="E1026" s="242" t="s">
        <v>292</v>
      </c>
      <c r="F1026" s="242" t="s">
        <v>994</v>
      </c>
      <c r="G1026" s="244">
        <v>45860</v>
      </c>
      <c r="H1026" s="245">
        <v>9806818</v>
      </c>
      <c r="I1026" s="242" t="s">
        <v>1274</v>
      </c>
      <c r="J1026" s="244">
        <v>45860</v>
      </c>
      <c r="K1026" s="244">
        <v>45990</v>
      </c>
      <c r="L1026" s="242" t="s">
        <v>288</v>
      </c>
      <c r="M1026" s="242" t="s">
        <v>288</v>
      </c>
      <c r="N1026" s="242" t="s">
        <v>288</v>
      </c>
      <c r="O1026" s="286">
        <v>4</v>
      </c>
      <c r="P1026" s="245">
        <v>2988015</v>
      </c>
      <c r="Q1026" s="304">
        <v>45860</v>
      </c>
      <c r="R1026" s="287">
        <v>45900</v>
      </c>
      <c r="S1026" s="245">
        <v>2298473</v>
      </c>
      <c r="T1026" s="287">
        <v>45901</v>
      </c>
      <c r="U1026" s="287">
        <v>45930</v>
      </c>
      <c r="V1026" s="245">
        <v>2298473</v>
      </c>
      <c r="W1026" s="287">
        <v>45931</v>
      </c>
      <c r="X1026" s="287">
        <v>45961</v>
      </c>
      <c r="Y1026" s="245">
        <v>2221857</v>
      </c>
      <c r="Z1026" s="287">
        <v>45962</v>
      </c>
      <c r="AA1026" s="287">
        <v>45990</v>
      </c>
      <c r="AB1026" s="272"/>
      <c r="AC1026" s="287"/>
      <c r="AD1026" s="287"/>
      <c r="AE1026" s="242"/>
      <c r="AF1026" s="273"/>
      <c r="AG1026" s="273"/>
      <c r="AH1026" s="331"/>
      <c r="AK1026" s="331"/>
      <c r="AN1026" s="331"/>
      <c r="AQ1026" s="331"/>
      <c r="AT1026" s="331"/>
      <c r="AW1026" s="331"/>
      <c r="BI1026" s="284" t="s">
        <v>278</v>
      </c>
      <c r="BJ1026" s="285" t="s">
        <v>332</v>
      </c>
      <c r="BK1026" s="284" t="s">
        <v>280</v>
      </c>
      <c r="BL1026" s="286">
        <v>1600</v>
      </c>
      <c r="BM1026" s="287">
        <v>45860.72247685185</v>
      </c>
      <c r="BN1026" s="288">
        <v>1114340201</v>
      </c>
      <c r="BO1026" s="285">
        <v>4297</v>
      </c>
      <c r="BP1026" s="287">
        <v>45860</v>
      </c>
      <c r="BQ1026" s="289">
        <v>9806818</v>
      </c>
      <c r="BR1026" s="171"/>
      <c r="BS1026" s="169"/>
      <c r="BY1026" s="479"/>
      <c r="BZ1026" s="331"/>
      <c r="CC1026" s="331"/>
      <c r="CF1026" s="167"/>
      <c r="CG1026" s="167"/>
      <c r="CH1026" s="167"/>
      <c r="CI1026" s="167"/>
      <c r="CJ1026" s="167"/>
      <c r="CK1026" s="167"/>
      <c r="CL1026" s="167"/>
      <c r="CM1026" s="167"/>
      <c r="CN1026" s="167"/>
      <c r="CO1026" s="167"/>
      <c r="CP1026" s="167"/>
      <c r="CQ1026" s="167"/>
      <c r="CR1026" s="167"/>
      <c r="CS1026" s="292" t="s">
        <v>1048</v>
      </c>
      <c r="CT1026" s="465">
        <v>1234792242</v>
      </c>
      <c r="CU1026" s="285">
        <v>136</v>
      </c>
      <c r="CV1026" s="285" t="s">
        <v>1065</v>
      </c>
      <c r="CY1026" s="284">
        <v>7490</v>
      </c>
      <c r="CZ1026" s="284" t="s">
        <v>290</v>
      </c>
      <c r="DA1026" s="333">
        <f t="shared" si="42"/>
        <v>9806818</v>
      </c>
      <c r="DB1026" s="271">
        <f t="shared" si="43"/>
        <v>0</v>
      </c>
      <c r="DC1026" s="333">
        <f t="shared" si="44"/>
        <v>0</v>
      </c>
      <c r="DZ1026" s="318" t="s">
        <v>4180</v>
      </c>
      <c r="EA1026" s="285" t="s">
        <v>273</v>
      </c>
      <c r="EB1026" s="130">
        <v>17346234</v>
      </c>
      <c r="EC1026" s="168">
        <v>45992</v>
      </c>
    </row>
    <row r="1027" spans="1:133" s="332" customFormat="1" x14ac:dyDescent="0.3">
      <c r="A1027" s="242"/>
      <c r="B1027" s="242" t="s">
        <v>4181</v>
      </c>
      <c r="C1027" s="248">
        <v>1122130378</v>
      </c>
      <c r="D1027" s="247" t="s">
        <v>995</v>
      </c>
      <c r="E1027" s="242" t="s">
        <v>292</v>
      </c>
      <c r="F1027" s="242" t="s">
        <v>996</v>
      </c>
      <c r="G1027" s="244">
        <v>45860</v>
      </c>
      <c r="H1027" s="245">
        <v>9806818</v>
      </c>
      <c r="I1027" s="242" t="s">
        <v>1274</v>
      </c>
      <c r="J1027" s="244">
        <v>45860</v>
      </c>
      <c r="K1027" s="244">
        <v>45990</v>
      </c>
      <c r="L1027" s="242" t="s">
        <v>288</v>
      </c>
      <c r="M1027" s="242" t="s">
        <v>288</v>
      </c>
      <c r="N1027" s="242" t="s">
        <v>288</v>
      </c>
      <c r="O1027" s="286">
        <v>4</v>
      </c>
      <c r="P1027" s="245">
        <v>2988015</v>
      </c>
      <c r="Q1027" s="304">
        <v>45860</v>
      </c>
      <c r="R1027" s="287">
        <v>45900</v>
      </c>
      <c r="S1027" s="245">
        <v>2298473</v>
      </c>
      <c r="T1027" s="287">
        <v>45901</v>
      </c>
      <c r="U1027" s="287">
        <v>45930</v>
      </c>
      <c r="V1027" s="245">
        <v>2298473</v>
      </c>
      <c r="W1027" s="287">
        <v>45931</v>
      </c>
      <c r="X1027" s="287">
        <v>45961</v>
      </c>
      <c r="Y1027" s="245">
        <v>2221857</v>
      </c>
      <c r="Z1027" s="287">
        <v>45962</v>
      </c>
      <c r="AA1027" s="287">
        <v>45990</v>
      </c>
      <c r="AB1027" s="272"/>
      <c r="AC1027" s="287"/>
      <c r="AD1027" s="287"/>
      <c r="AE1027" s="242"/>
      <c r="AF1027" s="273"/>
      <c r="AG1027" s="273"/>
      <c r="AH1027" s="331"/>
      <c r="AK1027" s="331"/>
      <c r="AN1027" s="331"/>
      <c r="AQ1027" s="331"/>
      <c r="AT1027" s="331"/>
      <c r="AW1027" s="331"/>
      <c r="BI1027" s="284" t="s">
        <v>278</v>
      </c>
      <c r="BJ1027" s="285" t="s">
        <v>332</v>
      </c>
      <c r="BK1027" s="284" t="s">
        <v>280</v>
      </c>
      <c r="BL1027" s="286">
        <v>1600</v>
      </c>
      <c r="BM1027" s="287">
        <v>45860.72247685185</v>
      </c>
      <c r="BN1027" s="288">
        <v>1114340201</v>
      </c>
      <c r="BO1027" s="285">
        <v>4291</v>
      </c>
      <c r="BP1027" s="287">
        <v>45860</v>
      </c>
      <c r="BQ1027" s="289">
        <v>9806818</v>
      </c>
      <c r="BR1027" s="171"/>
      <c r="BS1027" s="169"/>
      <c r="BY1027" s="479"/>
      <c r="BZ1027" s="331"/>
      <c r="CC1027" s="331"/>
      <c r="CF1027" s="167"/>
      <c r="CG1027" s="167"/>
      <c r="CH1027" s="167"/>
      <c r="CI1027" s="167"/>
      <c r="CJ1027" s="167"/>
      <c r="CK1027" s="167"/>
      <c r="CL1027" s="167"/>
      <c r="CM1027" s="167"/>
      <c r="CN1027" s="167"/>
      <c r="CO1027" s="167"/>
      <c r="CP1027" s="167"/>
      <c r="CQ1027" s="167"/>
      <c r="CR1027" s="167"/>
      <c r="CS1027" s="485" t="s">
        <v>1049</v>
      </c>
      <c r="CT1027" s="465">
        <v>1122130378</v>
      </c>
      <c r="CU1027" s="285">
        <v>136</v>
      </c>
      <c r="CV1027" s="285" t="s">
        <v>1066</v>
      </c>
      <c r="CY1027" s="286">
        <v>9511</v>
      </c>
      <c r="CZ1027" s="286" t="s">
        <v>932</v>
      </c>
      <c r="DA1027" s="333">
        <f t="shared" si="42"/>
        <v>9806818</v>
      </c>
      <c r="DB1027" s="271">
        <f t="shared" si="43"/>
        <v>0</v>
      </c>
      <c r="DC1027" s="333">
        <f t="shared" si="44"/>
        <v>0</v>
      </c>
      <c r="DZ1027" s="318" t="s">
        <v>4182</v>
      </c>
      <c r="EA1027" s="285" t="s">
        <v>273</v>
      </c>
      <c r="EB1027" s="130">
        <v>17346234</v>
      </c>
      <c r="EC1027" s="168">
        <v>45992</v>
      </c>
    </row>
    <row r="1028" spans="1:133" s="332" customFormat="1" x14ac:dyDescent="0.3">
      <c r="A1028" s="242"/>
      <c r="B1028" s="242" t="s">
        <v>4183</v>
      </c>
      <c r="C1028" s="248">
        <v>1122138438</v>
      </c>
      <c r="D1028" s="247" t="s">
        <v>2739</v>
      </c>
      <c r="E1028" s="242" t="s">
        <v>292</v>
      </c>
      <c r="F1028" s="242" t="s">
        <v>996</v>
      </c>
      <c r="G1028" s="244">
        <v>45860</v>
      </c>
      <c r="H1028" s="245">
        <v>9806818</v>
      </c>
      <c r="I1028" s="242" t="s">
        <v>1274</v>
      </c>
      <c r="J1028" s="244">
        <v>45860</v>
      </c>
      <c r="K1028" s="244">
        <v>45990</v>
      </c>
      <c r="L1028" s="242" t="s">
        <v>288</v>
      </c>
      <c r="M1028" s="242" t="s">
        <v>288</v>
      </c>
      <c r="N1028" s="242" t="s">
        <v>288</v>
      </c>
      <c r="O1028" s="286">
        <v>4</v>
      </c>
      <c r="P1028" s="245">
        <v>2988015</v>
      </c>
      <c r="Q1028" s="304">
        <v>45860</v>
      </c>
      <c r="R1028" s="287">
        <v>45900</v>
      </c>
      <c r="S1028" s="245">
        <v>2298473</v>
      </c>
      <c r="T1028" s="287">
        <v>45901</v>
      </c>
      <c r="U1028" s="287">
        <v>45930</v>
      </c>
      <c r="V1028" s="245">
        <v>2298473</v>
      </c>
      <c r="W1028" s="287">
        <v>45931</v>
      </c>
      <c r="X1028" s="287">
        <v>45961</v>
      </c>
      <c r="Y1028" s="245">
        <v>2221857</v>
      </c>
      <c r="Z1028" s="287">
        <v>45962</v>
      </c>
      <c r="AA1028" s="287">
        <v>45990</v>
      </c>
      <c r="AB1028" s="272"/>
      <c r="AC1028" s="287"/>
      <c r="AD1028" s="287"/>
      <c r="AE1028" s="242"/>
      <c r="AF1028" s="273"/>
      <c r="AG1028" s="273"/>
      <c r="AH1028" s="331"/>
      <c r="AK1028" s="331"/>
      <c r="AN1028" s="331"/>
      <c r="AQ1028" s="331"/>
      <c r="AT1028" s="331"/>
      <c r="AW1028" s="331"/>
      <c r="BI1028" s="284" t="s">
        <v>278</v>
      </c>
      <c r="BJ1028" s="285" t="s">
        <v>332</v>
      </c>
      <c r="BK1028" s="284" t="s">
        <v>280</v>
      </c>
      <c r="BL1028" s="286">
        <v>1600</v>
      </c>
      <c r="BM1028" s="287">
        <v>45860.72247685185</v>
      </c>
      <c r="BN1028" s="288">
        <v>1114340201</v>
      </c>
      <c r="BO1028" s="285">
        <v>4292</v>
      </c>
      <c r="BP1028" s="287">
        <v>45860</v>
      </c>
      <c r="BQ1028" s="289">
        <v>9806818</v>
      </c>
      <c r="BR1028" s="171"/>
      <c r="BS1028" s="169"/>
      <c r="BY1028" s="479"/>
      <c r="BZ1028" s="331"/>
      <c r="CC1028" s="331"/>
      <c r="CF1028" s="167"/>
      <c r="CG1028" s="167"/>
      <c r="CH1028" s="167"/>
      <c r="CI1028" s="167"/>
      <c r="CJ1028" s="167"/>
      <c r="CK1028" s="167"/>
      <c r="CL1028" s="167"/>
      <c r="CM1028" s="167"/>
      <c r="CN1028" s="167"/>
      <c r="CO1028" s="167"/>
      <c r="CP1028" s="167"/>
      <c r="CQ1028" s="167"/>
      <c r="CR1028" s="167"/>
      <c r="CS1028" s="485" t="s">
        <v>1049</v>
      </c>
      <c r="CT1028" s="465">
        <v>1122138438</v>
      </c>
      <c r="CU1028" s="285">
        <v>136</v>
      </c>
      <c r="CV1028" s="285" t="s">
        <v>1066</v>
      </c>
      <c r="CY1028" s="284">
        <v>7490</v>
      </c>
      <c r="CZ1028" s="284" t="s">
        <v>290</v>
      </c>
      <c r="DA1028" s="333">
        <f t="shared" si="42"/>
        <v>9806818</v>
      </c>
      <c r="DB1028" s="271">
        <f t="shared" si="43"/>
        <v>0</v>
      </c>
      <c r="DC1028" s="333">
        <f t="shared" si="44"/>
        <v>0</v>
      </c>
      <c r="DZ1028" s="318" t="s">
        <v>4184</v>
      </c>
      <c r="EA1028" s="285" t="s">
        <v>273</v>
      </c>
      <c r="EB1028" s="130">
        <v>17346234</v>
      </c>
      <c r="EC1028" s="168">
        <v>45992</v>
      </c>
    </row>
    <row r="1029" spans="1:133" s="332" customFormat="1" x14ac:dyDescent="0.3">
      <c r="A1029" s="242"/>
      <c r="B1029" s="242" t="s">
        <v>4185</v>
      </c>
      <c r="C1029" s="243">
        <v>1006903578</v>
      </c>
      <c r="D1029" s="242" t="s">
        <v>997</v>
      </c>
      <c r="E1029" s="242" t="s">
        <v>292</v>
      </c>
      <c r="F1029" s="242" t="s">
        <v>996</v>
      </c>
      <c r="G1029" s="244">
        <v>45860</v>
      </c>
      <c r="H1029" s="245">
        <v>9806818</v>
      </c>
      <c r="I1029" s="242" t="s">
        <v>1274</v>
      </c>
      <c r="J1029" s="244">
        <v>45860</v>
      </c>
      <c r="K1029" s="244">
        <v>45990</v>
      </c>
      <c r="L1029" s="242" t="s">
        <v>288</v>
      </c>
      <c r="M1029" s="242" t="s">
        <v>288</v>
      </c>
      <c r="N1029" s="242" t="s">
        <v>288</v>
      </c>
      <c r="O1029" s="286">
        <v>4</v>
      </c>
      <c r="P1029" s="245">
        <v>2988015</v>
      </c>
      <c r="Q1029" s="304">
        <v>45860</v>
      </c>
      <c r="R1029" s="287">
        <v>45900</v>
      </c>
      <c r="S1029" s="245">
        <v>2298473</v>
      </c>
      <c r="T1029" s="287">
        <v>45901</v>
      </c>
      <c r="U1029" s="287">
        <v>45930</v>
      </c>
      <c r="V1029" s="245">
        <v>2298473</v>
      </c>
      <c r="W1029" s="287">
        <v>45931</v>
      </c>
      <c r="X1029" s="287">
        <v>45961</v>
      </c>
      <c r="Y1029" s="245">
        <v>2221857</v>
      </c>
      <c r="Z1029" s="287">
        <v>45962</v>
      </c>
      <c r="AA1029" s="287">
        <v>45990</v>
      </c>
      <c r="AB1029" s="272"/>
      <c r="AC1029" s="287"/>
      <c r="AD1029" s="287"/>
      <c r="AE1029" s="242"/>
      <c r="AF1029" s="273"/>
      <c r="AG1029" s="273"/>
      <c r="AH1029" s="331"/>
      <c r="AK1029" s="331"/>
      <c r="AN1029" s="331"/>
      <c r="AQ1029" s="331"/>
      <c r="AT1029" s="331"/>
      <c r="AW1029" s="331"/>
      <c r="BI1029" s="284" t="s">
        <v>278</v>
      </c>
      <c r="BJ1029" s="285" t="s">
        <v>332</v>
      </c>
      <c r="BK1029" s="284" t="s">
        <v>280</v>
      </c>
      <c r="BL1029" s="286">
        <v>1600</v>
      </c>
      <c r="BM1029" s="287">
        <v>45860.72247685185</v>
      </c>
      <c r="BN1029" s="288">
        <v>1114340201</v>
      </c>
      <c r="BO1029" s="285">
        <v>4232</v>
      </c>
      <c r="BP1029" s="287">
        <v>45860</v>
      </c>
      <c r="BQ1029" s="289">
        <v>9806818</v>
      </c>
      <c r="BR1029" s="171"/>
      <c r="BS1029" s="169"/>
      <c r="BY1029" s="479"/>
      <c r="BZ1029" s="331"/>
      <c r="CC1029" s="331"/>
      <c r="CF1029" s="167"/>
      <c r="CG1029" s="167"/>
      <c r="CH1029" s="167"/>
      <c r="CI1029" s="167"/>
      <c r="CJ1029" s="167"/>
      <c r="CK1029" s="167"/>
      <c r="CL1029" s="167"/>
      <c r="CM1029" s="167"/>
      <c r="CN1029" s="167"/>
      <c r="CO1029" s="167"/>
      <c r="CP1029" s="167"/>
      <c r="CQ1029" s="167"/>
      <c r="CR1029" s="167"/>
      <c r="CS1029" s="292" t="s">
        <v>1049</v>
      </c>
      <c r="CT1029" s="465">
        <v>1006903578</v>
      </c>
      <c r="CU1029" s="285">
        <v>598</v>
      </c>
      <c r="CV1029" s="285" t="s">
        <v>1066</v>
      </c>
      <c r="CY1029" s="284">
        <v>7490</v>
      </c>
      <c r="CZ1029" s="284" t="s">
        <v>290</v>
      </c>
      <c r="DA1029" s="333">
        <f t="shared" si="42"/>
        <v>9806818</v>
      </c>
      <c r="DB1029" s="271">
        <f t="shared" si="43"/>
        <v>0</v>
      </c>
      <c r="DC1029" s="333">
        <f t="shared" si="44"/>
        <v>0</v>
      </c>
      <c r="DZ1029" s="318" t="s">
        <v>4186</v>
      </c>
      <c r="EA1029" s="285" t="s">
        <v>273</v>
      </c>
      <c r="EB1029" s="130">
        <v>17346234</v>
      </c>
      <c r="EC1029" s="168">
        <v>45992</v>
      </c>
    </row>
    <row r="1030" spans="1:133" s="332" customFormat="1" x14ac:dyDescent="0.3">
      <c r="A1030" s="242"/>
      <c r="B1030" s="242" t="s">
        <v>4187</v>
      </c>
      <c r="C1030" s="243">
        <v>1121966701</v>
      </c>
      <c r="D1030" s="242" t="s">
        <v>1291</v>
      </c>
      <c r="E1030" s="242" t="s">
        <v>292</v>
      </c>
      <c r="F1030" s="242" t="s">
        <v>996</v>
      </c>
      <c r="G1030" s="244">
        <v>45860</v>
      </c>
      <c r="H1030" s="245">
        <v>9806818</v>
      </c>
      <c r="I1030" s="242" t="s">
        <v>1274</v>
      </c>
      <c r="J1030" s="244">
        <v>45860</v>
      </c>
      <c r="K1030" s="244">
        <v>45990</v>
      </c>
      <c r="L1030" s="242" t="s">
        <v>288</v>
      </c>
      <c r="M1030" s="242" t="s">
        <v>288</v>
      </c>
      <c r="N1030" s="242" t="s">
        <v>288</v>
      </c>
      <c r="O1030" s="286">
        <v>4</v>
      </c>
      <c r="P1030" s="245">
        <v>2988015</v>
      </c>
      <c r="Q1030" s="304">
        <v>45860</v>
      </c>
      <c r="R1030" s="287">
        <v>45900</v>
      </c>
      <c r="S1030" s="245">
        <v>2298473</v>
      </c>
      <c r="T1030" s="287">
        <v>45901</v>
      </c>
      <c r="U1030" s="287">
        <v>45930</v>
      </c>
      <c r="V1030" s="245">
        <v>2298473</v>
      </c>
      <c r="W1030" s="287">
        <v>45931</v>
      </c>
      <c r="X1030" s="287">
        <v>45961</v>
      </c>
      <c r="Y1030" s="245">
        <v>2221857</v>
      </c>
      <c r="Z1030" s="287">
        <v>45962</v>
      </c>
      <c r="AA1030" s="287">
        <v>45990</v>
      </c>
      <c r="AB1030" s="272"/>
      <c r="AC1030" s="287"/>
      <c r="AD1030" s="287"/>
      <c r="AE1030" s="242"/>
      <c r="AF1030" s="273"/>
      <c r="AG1030" s="273"/>
      <c r="AH1030" s="331"/>
      <c r="AK1030" s="331"/>
      <c r="AN1030" s="331"/>
      <c r="AQ1030" s="331"/>
      <c r="AT1030" s="331"/>
      <c r="AW1030" s="331"/>
      <c r="BI1030" s="284" t="s">
        <v>278</v>
      </c>
      <c r="BJ1030" s="285" t="s">
        <v>332</v>
      </c>
      <c r="BK1030" s="284" t="s">
        <v>280</v>
      </c>
      <c r="BL1030" s="286">
        <v>1600</v>
      </c>
      <c r="BM1030" s="287">
        <v>45860.72247685185</v>
      </c>
      <c r="BN1030" s="288">
        <v>1114340201</v>
      </c>
      <c r="BO1030" s="285">
        <v>4290</v>
      </c>
      <c r="BP1030" s="287">
        <v>45860</v>
      </c>
      <c r="BQ1030" s="289">
        <v>9806818</v>
      </c>
      <c r="BR1030" s="171"/>
      <c r="BS1030" s="169"/>
      <c r="BY1030" s="479"/>
      <c r="BZ1030" s="331"/>
      <c r="CC1030" s="331"/>
      <c r="CF1030" s="167"/>
      <c r="CG1030" s="167"/>
      <c r="CH1030" s="167"/>
      <c r="CI1030" s="167"/>
      <c r="CJ1030" s="167"/>
      <c r="CK1030" s="167"/>
      <c r="CL1030" s="167"/>
      <c r="CM1030" s="167"/>
      <c r="CN1030" s="167"/>
      <c r="CO1030" s="167"/>
      <c r="CP1030" s="167"/>
      <c r="CQ1030" s="167"/>
      <c r="CR1030" s="167"/>
      <c r="CS1030" s="485" t="s">
        <v>1049</v>
      </c>
      <c r="CT1030" s="274">
        <v>1121966701</v>
      </c>
      <c r="CU1030" s="285">
        <v>136</v>
      </c>
      <c r="CV1030" s="285" t="s">
        <v>1066</v>
      </c>
      <c r="CY1030" s="284">
        <v>6201</v>
      </c>
      <c r="CZ1030" s="284" t="s">
        <v>290</v>
      </c>
      <c r="DA1030" s="333">
        <f t="shared" si="42"/>
        <v>9806818</v>
      </c>
      <c r="DB1030" s="271">
        <f t="shared" si="43"/>
        <v>0</v>
      </c>
      <c r="DC1030" s="333">
        <f t="shared" si="44"/>
        <v>0</v>
      </c>
      <c r="DZ1030" s="318" t="s">
        <v>4188</v>
      </c>
      <c r="EA1030" s="285" t="s">
        <v>273</v>
      </c>
      <c r="EB1030" s="130">
        <v>17346234</v>
      </c>
      <c r="EC1030" s="168">
        <v>45992</v>
      </c>
    </row>
    <row r="1031" spans="1:133" s="332" customFormat="1" x14ac:dyDescent="0.3">
      <c r="A1031" s="242"/>
      <c r="B1031" s="242" t="s">
        <v>4189</v>
      </c>
      <c r="C1031" s="243">
        <v>1121889070</v>
      </c>
      <c r="D1031" s="242" t="s">
        <v>2867</v>
      </c>
      <c r="E1031" s="242" t="s">
        <v>292</v>
      </c>
      <c r="F1031" s="242" t="s">
        <v>1033</v>
      </c>
      <c r="G1031" s="244">
        <v>45860</v>
      </c>
      <c r="H1031" s="245">
        <v>9806818</v>
      </c>
      <c r="I1031" s="242" t="s">
        <v>1274</v>
      </c>
      <c r="J1031" s="244">
        <v>45860</v>
      </c>
      <c r="K1031" s="244">
        <v>45990</v>
      </c>
      <c r="L1031" s="242" t="s">
        <v>288</v>
      </c>
      <c r="M1031" s="242" t="s">
        <v>288</v>
      </c>
      <c r="N1031" s="242" t="s">
        <v>288</v>
      </c>
      <c r="O1031" s="286">
        <v>4</v>
      </c>
      <c r="P1031" s="245">
        <v>2988015</v>
      </c>
      <c r="Q1031" s="304">
        <v>45860</v>
      </c>
      <c r="R1031" s="287">
        <v>45900</v>
      </c>
      <c r="S1031" s="245">
        <v>2298473</v>
      </c>
      <c r="T1031" s="287">
        <v>45901</v>
      </c>
      <c r="U1031" s="287">
        <v>45930</v>
      </c>
      <c r="V1031" s="245">
        <v>2298473</v>
      </c>
      <c r="W1031" s="287">
        <v>45931</v>
      </c>
      <c r="X1031" s="287">
        <v>45961</v>
      </c>
      <c r="Y1031" s="245">
        <v>2221857</v>
      </c>
      <c r="Z1031" s="287">
        <v>45962</v>
      </c>
      <c r="AA1031" s="287">
        <v>45990</v>
      </c>
      <c r="AB1031" s="272"/>
      <c r="AC1031" s="287"/>
      <c r="AD1031" s="287"/>
      <c r="AE1031" s="242"/>
      <c r="AF1031" s="273"/>
      <c r="AG1031" s="273"/>
      <c r="AH1031" s="331"/>
      <c r="AK1031" s="331"/>
      <c r="AN1031" s="331"/>
      <c r="AQ1031" s="331"/>
      <c r="AT1031" s="331"/>
      <c r="AW1031" s="331"/>
      <c r="BI1031" s="284" t="s">
        <v>278</v>
      </c>
      <c r="BJ1031" s="285" t="s">
        <v>332</v>
      </c>
      <c r="BK1031" s="284" t="s">
        <v>280</v>
      </c>
      <c r="BL1031" s="286">
        <v>1600</v>
      </c>
      <c r="BM1031" s="287">
        <v>45860.72247685185</v>
      </c>
      <c r="BN1031" s="288">
        <v>1114340201</v>
      </c>
      <c r="BO1031" s="285">
        <v>4268</v>
      </c>
      <c r="BP1031" s="287">
        <v>45860</v>
      </c>
      <c r="BQ1031" s="289">
        <v>9806818</v>
      </c>
      <c r="BR1031" s="171"/>
      <c r="BS1031" s="169"/>
      <c r="BY1031" s="479"/>
      <c r="BZ1031" s="331"/>
      <c r="CC1031" s="331"/>
      <c r="CF1031" s="167"/>
      <c r="CG1031" s="167"/>
      <c r="CH1031" s="167"/>
      <c r="CI1031" s="167"/>
      <c r="CJ1031" s="167"/>
      <c r="CK1031" s="167"/>
      <c r="CL1031" s="167"/>
      <c r="CM1031" s="167"/>
      <c r="CN1031" s="167"/>
      <c r="CO1031" s="167"/>
      <c r="CP1031" s="167"/>
      <c r="CQ1031" s="167"/>
      <c r="CR1031" s="167"/>
      <c r="CS1031" s="463" t="s">
        <v>1055</v>
      </c>
      <c r="CT1031" s="290">
        <v>1121889070.0999999</v>
      </c>
      <c r="CU1031" s="285">
        <v>136</v>
      </c>
      <c r="CV1031" s="285" t="s">
        <v>1292</v>
      </c>
      <c r="CY1031" s="284">
        <v>8299</v>
      </c>
      <c r="CZ1031" s="284" t="s">
        <v>290</v>
      </c>
      <c r="DA1031" s="333">
        <f t="shared" si="42"/>
        <v>9806818</v>
      </c>
      <c r="DB1031" s="271">
        <f t="shared" si="43"/>
        <v>0</v>
      </c>
      <c r="DC1031" s="333">
        <f t="shared" si="44"/>
        <v>0</v>
      </c>
      <c r="DZ1031" s="318" t="s">
        <v>4190</v>
      </c>
      <c r="EA1031" s="285" t="s">
        <v>273</v>
      </c>
      <c r="EB1031" s="130">
        <v>17346234</v>
      </c>
      <c r="EC1031" s="168">
        <v>45992</v>
      </c>
    </row>
    <row r="1032" spans="1:133" s="332" customFormat="1" x14ac:dyDescent="0.3">
      <c r="A1032" s="242"/>
      <c r="B1032" s="242" t="s">
        <v>4191</v>
      </c>
      <c r="C1032" s="243">
        <v>1121964380</v>
      </c>
      <c r="D1032" s="247" t="s">
        <v>1034</v>
      </c>
      <c r="E1032" s="242" t="s">
        <v>291</v>
      </c>
      <c r="F1032" s="242" t="s">
        <v>1035</v>
      </c>
      <c r="G1032" s="244">
        <v>45860</v>
      </c>
      <c r="H1032" s="245">
        <v>12349141</v>
      </c>
      <c r="I1032" s="242" t="s">
        <v>1274</v>
      </c>
      <c r="J1032" s="244">
        <v>45860</v>
      </c>
      <c r="K1032" s="244">
        <v>45990</v>
      </c>
      <c r="L1032" s="242" t="s">
        <v>288</v>
      </c>
      <c r="M1032" s="242" t="s">
        <v>288</v>
      </c>
      <c r="N1032" s="242" t="s">
        <v>288</v>
      </c>
      <c r="O1032" s="286">
        <v>4</v>
      </c>
      <c r="P1032" s="245">
        <v>3762629</v>
      </c>
      <c r="Q1032" s="304">
        <v>45860</v>
      </c>
      <c r="R1032" s="287">
        <v>45900</v>
      </c>
      <c r="S1032" s="245">
        <v>2894330</v>
      </c>
      <c r="T1032" s="287">
        <v>45901</v>
      </c>
      <c r="U1032" s="287">
        <v>45930</v>
      </c>
      <c r="V1032" s="245">
        <v>2894330</v>
      </c>
      <c r="W1032" s="287">
        <v>45931</v>
      </c>
      <c r="X1032" s="287">
        <v>45961</v>
      </c>
      <c r="Y1032" s="245">
        <v>2797852</v>
      </c>
      <c r="Z1032" s="287">
        <v>45962</v>
      </c>
      <c r="AA1032" s="287">
        <v>45990</v>
      </c>
      <c r="AB1032" s="272"/>
      <c r="AC1032" s="287"/>
      <c r="AD1032" s="287"/>
      <c r="AE1032" s="242"/>
      <c r="AF1032" s="273"/>
      <c r="AG1032" s="273"/>
      <c r="AH1032" s="331"/>
      <c r="AK1032" s="331"/>
      <c r="AN1032" s="331"/>
      <c r="AQ1032" s="331"/>
      <c r="AT1032" s="331"/>
      <c r="AW1032" s="331"/>
      <c r="BI1032" s="284" t="s">
        <v>278</v>
      </c>
      <c r="BJ1032" s="285" t="s">
        <v>332</v>
      </c>
      <c r="BK1032" s="284" t="s">
        <v>280</v>
      </c>
      <c r="BL1032" s="286">
        <v>1600</v>
      </c>
      <c r="BM1032" s="287">
        <v>45860.72247685185</v>
      </c>
      <c r="BN1032" s="288">
        <v>1114340201</v>
      </c>
      <c r="BO1032" s="285">
        <v>4289</v>
      </c>
      <c r="BP1032" s="287">
        <v>45860</v>
      </c>
      <c r="BQ1032" s="289">
        <v>12349141</v>
      </c>
      <c r="BR1032" s="171"/>
      <c r="BS1032" s="169"/>
      <c r="BY1032" s="479"/>
      <c r="BZ1032" s="331"/>
      <c r="CC1032" s="331"/>
      <c r="CF1032" s="167"/>
      <c r="CG1032" s="167"/>
      <c r="CH1032" s="167"/>
      <c r="CI1032" s="167"/>
      <c r="CJ1032" s="167"/>
      <c r="CK1032" s="167"/>
      <c r="CL1032" s="167"/>
      <c r="CM1032" s="167"/>
      <c r="CN1032" s="167"/>
      <c r="CO1032" s="167"/>
      <c r="CP1032" s="167"/>
      <c r="CQ1032" s="167"/>
      <c r="CR1032" s="167"/>
      <c r="CS1032" s="292" t="s">
        <v>1293</v>
      </c>
      <c r="CT1032" s="487">
        <v>1121964380</v>
      </c>
      <c r="CU1032" s="285">
        <v>136</v>
      </c>
      <c r="CV1032" s="285" t="s">
        <v>1070</v>
      </c>
      <c r="CY1032" s="286">
        <v>8299</v>
      </c>
      <c r="CZ1032" s="286" t="s">
        <v>290</v>
      </c>
      <c r="DA1032" s="333">
        <f t="shared" si="42"/>
        <v>12349141</v>
      </c>
      <c r="DB1032" s="271">
        <f t="shared" si="43"/>
        <v>0</v>
      </c>
      <c r="DC1032" s="333">
        <f t="shared" si="44"/>
        <v>0</v>
      </c>
      <c r="DZ1032" s="318" t="s">
        <v>4192</v>
      </c>
      <c r="EA1032" s="285" t="s">
        <v>273</v>
      </c>
      <c r="EB1032" s="130">
        <v>17346234</v>
      </c>
      <c r="EC1032" s="168">
        <v>45992</v>
      </c>
    </row>
    <row r="1033" spans="1:133" s="332" customFormat="1" x14ac:dyDescent="0.3">
      <c r="A1033" s="242"/>
      <c r="B1033" s="242" t="s">
        <v>4193</v>
      </c>
      <c r="C1033" s="248">
        <v>79325573</v>
      </c>
      <c r="D1033" s="247" t="s">
        <v>1090</v>
      </c>
      <c r="E1033" s="242" t="s">
        <v>291</v>
      </c>
      <c r="F1033" s="242" t="s">
        <v>1091</v>
      </c>
      <c r="G1033" s="244">
        <v>45860</v>
      </c>
      <c r="H1033" s="245">
        <v>16729271</v>
      </c>
      <c r="I1033" s="242" t="s">
        <v>1274</v>
      </c>
      <c r="J1033" s="244">
        <v>45860</v>
      </c>
      <c r="K1033" s="244">
        <v>45990</v>
      </c>
      <c r="L1033" s="242" t="s">
        <v>288</v>
      </c>
      <c r="M1033" s="242" t="s">
        <v>288</v>
      </c>
      <c r="N1033" s="242" t="s">
        <v>288</v>
      </c>
      <c r="O1033" s="286">
        <v>4</v>
      </c>
      <c r="P1033" s="245">
        <v>5097200</v>
      </c>
      <c r="Q1033" s="304">
        <v>45860</v>
      </c>
      <c r="R1033" s="287">
        <v>45900</v>
      </c>
      <c r="S1033" s="245">
        <v>3920923</v>
      </c>
      <c r="T1033" s="287">
        <v>45901</v>
      </c>
      <c r="U1033" s="287">
        <v>45930</v>
      </c>
      <c r="V1033" s="245">
        <v>3920923</v>
      </c>
      <c r="W1033" s="287">
        <v>45931</v>
      </c>
      <c r="X1033" s="287">
        <v>45961</v>
      </c>
      <c r="Y1033" s="245">
        <v>3790225</v>
      </c>
      <c r="Z1033" s="287">
        <v>45962</v>
      </c>
      <c r="AA1033" s="287">
        <v>45990</v>
      </c>
      <c r="AB1033" s="272"/>
      <c r="AC1033" s="287"/>
      <c r="AD1033" s="287"/>
      <c r="AE1033" s="242"/>
      <c r="AF1033" s="273"/>
      <c r="AG1033" s="273"/>
      <c r="AH1033" s="331"/>
      <c r="AK1033" s="331"/>
      <c r="AN1033" s="331"/>
      <c r="AQ1033" s="331"/>
      <c r="AT1033" s="331"/>
      <c r="AW1033" s="331"/>
      <c r="BI1033" s="284" t="s">
        <v>278</v>
      </c>
      <c r="BJ1033" s="285" t="s">
        <v>332</v>
      </c>
      <c r="BK1033" s="284" t="s">
        <v>280</v>
      </c>
      <c r="BL1033" s="286">
        <v>1600</v>
      </c>
      <c r="BM1033" s="287">
        <v>45860.72247685185</v>
      </c>
      <c r="BN1033" s="288">
        <v>1114340201</v>
      </c>
      <c r="BO1033" s="285">
        <v>4222</v>
      </c>
      <c r="BP1033" s="287">
        <v>45860</v>
      </c>
      <c r="BQ1033" s="289">
        <v>16729271</v>
      </c>
      <c r="BR1033" s="171"/>
      <c r="BS1033" s="169"/>
      <c r="BY1033" s="479"/>
      <c r="BZ1033" s="331"/>
      <c r="CC1033" s="331"/>
      <c r="CF1033" s="167"/>
      <c r="CG1033" s="167"/>
      <c r="CH1033" s="167"/>
      <c r="CI1033" s="167"/>
      <c r="CJ1033" s="167"/>
      <c r="CK1033" s="167"/>
      <c r="CL1033" s="167"/>
      <c r="CM1033" s="167"/>
      <c r="CN1033" s="167"/>
      <c r="CO1033" s="167"/>
      <c r="CP1033" s="167"/>
      <c r="CQ1033" s="167"/>
      <c r="CR1033" s="167"/>
      <c r="CS1033" s="292" t="s">
        <v>1107</v>
      </c>
      <c r="CT1033" s="465">
        <v>79325573</v>
      </c>
      <c r="CU1033" s="285">
        <v>136</v>
      </c>
      <c r="CV1033" s="285" t="s">
        <v>1066</v>
      </c>
      <c r="CY1033" s="284">
        <v>6201</v>
      </c>
      <c r="CZ1033" s="284" t="s">
        <v>290</v>
      </c>
      <c r="DA1033" s="333">
        <f t="shared" si="42"/>
        <v>16729271</v>
      </c>
      <c r="DB1033" s="271">
        <f t="shared" si="43"/>
        <v>0</v>
      </c>
      <c r="DC1033" s="333">
        <f t="shared" si="44"/>
        <v>0</v>
      </c>
      <c r="DZ1033" s="318" t="s">
        <v>4194</v>
      </c>
      <c r="EA1033" s="285" t="s">
        <v>273</v>
      </c>
      <c r="EB1033" s="130">
        <v>17346234</v>
      </c>
      <c r="EC1033" s="168">
        <v>45992</v>
      </c>
    </row>
    <row r="1034" spans="1:133" s="332" customFormat="1" x14ac:dyDescent="0.3">
      <c r="A1034" s="242"/>
      <c r="B1034" s="242" t="s">
        <v>4195</v>
      </c>
      <c r="C1034" s="243">
        <v>1121954011</v>
      </c>
      <c r="D1034" s="242" t="s">
        <v>1101</v>
      </c>
      <c r="E1034" s="242" t="s">
        <v>292</v>
      </c>
      <c r="F1034" s="242" t="s">
        <v>983</v>
      </c>
      <c r="G1034" s="244">
        <v>45860</v>
      </c>
      <c r="H1034" s="245">
        <v>9806818</v>
      </c>
      <c r="I1034" s="242" t="s">
        <v>1274</v>
      </c>
      <c r="J1034" s="244">
        <v>45860</v>
      </c>
      <c r="K1034" s="244">
        <v>45990</v>
      </c>
      <c r="L1034" s="242" t="s">
        <v>288</v>
      </c>
      <c r="M1034" s="242" t="s">
        <v>288</v>
      </c>
      <c r="N1034" s="242" t="s">
        <v>288</v>
      </c>
      <c r="O1034" s="286">
        <v>4</v>
      </c>
      <c r="P1034" s="245">
        <v>2988015</v>
      </c>
      <c r="Q1034" s="304">
        <v>45860</v>
      </c>
      <c r="R1034" s="287">
        <v>45900</v>
      </c>
      <c r="S1034" s="245">
        <v>2298473</v>
      </c>
      <c r="T1034" s="287">
        <v>45901</v>
      </c>
      <c r="U1034" s="287">
        <v>45930</v>
      </c>
      <c r="V1034" s="245">
        <v>2298473</v>
      </c>
      <c r="W1034" s="287">
        <v>45931</v>
      </c>
      <c r="X1034" s="287">
        <v>45961</v>
      </c>
      <c r="Y1034" s="245">
        <v>2221857</v>
      </c>
      <c r="Z1034" s="287">
        <v>45962</v>
      </c>
      <c r="AA1034" s="287">
        <v>45990</v>
      </c>
      <c r="AB1034" s="272"/>
      <c r="AC1034" s="287"/>
      <c r="AD1034" s="287"/>
      <c r="AE1034" s="242"/>
      <c r="AF1034" s="273"/>
      <c r="AG1034" s="273"/>
      <c r="AH1034" s="331"/>
      <c r="AK1034" s="331"/>
      <c r="AN1034" s="331"/>
      <c r="AQ1034" s="331"/>
      <c r="AT1034" s="331"/>
      <c r="AW1034" s="331"/>
      <c r="BI1034" s="284" t="s">
        <v>278</v>
      </c>
      <c r="BJ1034" s="285" t="s">
        <v>332</v>
      </c>
      <c r="BK1034" s="284" t="s">
        <v>280</v>
      </c>
      <c r="BL1034" s="286">
        <v>1600</v>
      </c>
      <c r="BM1034" s="287">
        <v>45860.72247685185</v>
      </c>
      <c r="BN1034" s="288">
        <v>1114340201</v>
      </c>
      <c r="BO1034" s="285">
        <v>4283</v>
      </c>
      <c r="BP1034" s="287">
        <v>45860</v>
      </c>
      <c r="BQ1034" s="289">
        <v>9806818</v>
      </c>
      <c r="BR1034" s="171"/>
      <c r="BS1034" s="169"/>
      <c r="BY1034" s="479"/>
      <c r="BZ1034" s="331"/>
      <c r="CC1034" s="331"/>
      <c r="CF1034" s="167"/>
      <c r="CG1034" s="167"/>
      <c r="CH1034" s="167"/>
      <c r="CI1034" s="167"/>
      <c r="CJ1034" s="167"/>
      <c r="CK1034" s="167"/>
      <c r="CL1034" s="167"/>
      <c r="CM1034" s="167"/>
      <c r="CN1034" s="167"/>
      <c r="CO1034" s="167"/>
      <c r="CP1034" s="167"/>
      <c r="CQ1034" s="167"/>
      <c r="CR1034" s="167"/>
      <c r="CS1034" s="463" t="s">
        <v>1380</v>
      </c>
      <c r="CT1034" s="290">
        <v>1121954011</v>
      </c>
      <c r="CU1034" s="285">
        <v>598</v>
      </c>
      <c r="CV1034" s="285" t="s">
        <v>4169</v>
      </c>
      <c r="CY1034" s="284">
        <v>7490</v>
      </c>
      <c r="CZ1034" s="284" t="s">
        <v>290</v>
      </c>
      <c r="DA1034" s="333">
        <f t="shared" si="42"/>
        <v>9806818</v>
      </c>
      <c r="DB1034" s="271">
        <f t="shared" si="43"/>
        <v>0</v>
      </c>
      <c r="DC1034" s="333">
        <f t="shared" si="44"/>
        <v>0</v>
      </c>
      <c r="DZ1034" s="318" t="s">
        <v>4196</v>
      </c>
      <c r="EA1034" s="285" t="s">
        <v>273</v>
      </c>
      <c r="EB1034" s="130">
        <v>17346234</v>
      </c>
      <c r="EC1034" s="168">
        <v>45992</v>
      </c>
    </row>
    <row r="1035" spans="1:133" s="332" customFormat="1" x14ac:dyDescent="0.3">
      <c r="A1035" s="242"/>
      <c r="B1035" s="242" t="s">
        <v>4197</v>
      </c>
      <c r="C1035" s="243">
        <v>30083797</v>
      </c>
      <c r="D1035" s="242" t="s">
        <v>866</v>
      </c>
      <c r="E1035" s="242" t="s">
        <v>292</v>
      </c>
      <c r="F1035" s="242" t="s">
        <v>867</v>
      </c>
      <c r="G1035" s="244">
        <v>45860</v>
      </c>
      <c r="H1035" s="245">
        <v>10802823</v>
      </c>
      <c r="I1035" s="242" t="s">
        <v>1503</v>
      </c>
      <c r="J1035" s="244">
        <v>45860</v>
      </c>
      <c r="K1035" s="244">
        <v>46003</v>
      </c>
      <c r="L1035" s="242" t="s">
        <v>288</v>
      </c>
      <c r="M1035" s="242" t="s">
        <v>288</v>
      </c>
      <c r="N1035" s="242" t="s">
        <v>288</v>
      </c>
      <c r="O1035" s="286">
        <v>5</v>
      </c>
      <c r="P1035" s="245">
        <v>2988015</v>
      </c>
      <c r="Q1035" s="304">
        <v>45860</v>
      </c>
      <c r="R1035" s="287">
        <v>45900</v>
      </c>
      <c r="S1035" s="245">
        <v>2298473</v>
      </c>
      <c r="T1035" s="287">
        <v>45901</v>
      </c>
      <c r="U1035" s="287">
        <v>45930</v>
      </c>
      <c r="V1035" s="245">
        <v>2298473</v>
      </c>
      <c r="W1035" s="287">
        <v>45931</v>
      </c>
      <c r="X1035" s="287">
        <v>45961</v>
      </c>
      <c r="Y1035" s="245">
        <v>2298473</v>
      </c>
      <c r="Z1035" s="287">
        <v>45962</v>
      </c>
      <c r="AA1035" s="287">
        <v>45991</v>
      </c>
      <c r="AB1035" s="272">
        <v>919389</v>
      </c>
      <c r="AC1035" s="287">
        <v>45992</v>
      </c>
      <c r="AD1035" s="287">
        <v>46003</v>
      </c>
      <c r="AE1035" s="242"/>
      <c r="AF1035" s="273"/>
      <c r="AG1035" s="273"/>
      <c r="AH1035" s="331"/>
      <c r="AK1035" s="331"/>
      <c r="AN1035" s="331"/>
      <c r="AQ1035" s="331"/>
      <c r="AT1035" s="331"/>
      <c r="AW1035" s="331"/>
      <c r="BI1035" s="284" t="s">
        <v>278</v>
      </c>
      <c r="BJ1035" s="285" t="s">
        <v>332</v>
      </c>
      <c r="BK1035" s="284" t="s">
        <v>280</v>
      </c>
      <c r="BL1035" s="286">
        <v>1600</v>
      </c>
      <c r="BM1035" s="287">
        <v>45860.72247685185</v>
      </c>
      <c r="BN1035" s="288">
        <v>1114340201</v>
      </c>
      <c r="BO1035" s="285">
        <v>4208</v>
      </c>
      <c r="BP1035" s="287">
        <v>45860</v>
      </c>
      <c r="BQ1035" s="289">
        <v>10802823</v>
      </c>
      <c r="BR1035" s="171"/>
      <c r="BS1035" s="169"/>
      <c r="BY1035" s="479"/>
      <c r="BZ1035" s="331"/>
      <c r="CC1035" s="331"/>
      <c r="CF1035" s="167"/>
      <c r="CG1035" s="167"/>
      <c r="CH1035" s="167"/>
      <c r="CI1035" s="167"/>
      <c r="CJ1035" s="167"/>
      <c r="CK1035" s="167"/>
      <c r="CL1035" s="167"/>
      <c r="CM1035" s="167"/>
      <c r="CN1035" s="167"/>
      <c r="CO1035" s="167"/>
      <c r="CP1035" s="167"/>
      <c r="CQ1035" s="167"/>
      <c r="CR1035" s="167"/>
      <c r="CS1035" s="292" t="s">
        <v>940</v>
      </c>
      <c r="CT1035" s="290">
        <v>30083797.600000001</v>
      </c>
      <c r="CU1035" s="285">
        <v>109</v>
      </c>
      <c r="CV1035" s="285" t="s">
        <v>921</v>
      </c>
      <c r="CY1035" s="284">
        <v>8299</v>
      </c>
      <c r="CZ1035" s="284" t="s">
        <v>290</v>
      </c>
      <c r="DA1035" s="333">
        <f t="shared" si="42"/>
        <v>10802823</v>
      </c>
      <c r="DB1035" s="271">
        <f t="shared" si="43"/>
        <v>0</v>
      </c>
      <c r="DC1035" s="333">
        <f t="shared" si="44"/>
        <v>0</v>
      </c>
      <c r="DZ1035" s="318" t="s">
        <v>4198</v>
      </c>
      <c r="EA1035" s="285" t="s">
        <v>297</v>
      </c>
      <c r="EB1035" s="130">
        <v>17346234</v>
      </c>
      <c r="EC1035" s="168">
        <v>46010</v>
      </c>
    </row>
    <row r="1036" spans="1:133" s="332" customFormat="1" x14ac:dyDescent="0.3">
      <c r="A1036" s="242"/>
      <c r="B1036" s="242" t="s">
        <v>4199</v>
      </c>
      <c r="C1036" s="243">
        <v>1121922443</v>
      </c>
      <c r="D1036" s="242" t="s">
        <v>868</v>
      </c>
      <c r="E1036" s="242" t="s">
        <v>292</v>
      </c>
      <c r="F1036" s="242" t="s">
        <v>869</v>
      </c>
      <c r="G1036" s="244">
        <v>45860</v>
      </c>
      <c r="H1036" s="245">
        <v>10802823</v>
      </c>
      <c r="I1036" s="242" t="s">
        <v>1503</v>
      </c>
      <c r="J1036" s="244">
        <v>45860</v>
      </c>
      <c r="K1036" s="244">
        <v>46003</v>
      </c>
      <c r="L1036" s="242" t="s">
        <v>288</v>
      </c>
      <c r="M1036" s="242" t="s">
        <v>288</v>
      </c>
      <c r="N1036" s="242" t="s">
        <v>288</v>
      </c>
      <c r="O1036" s="286">
        <v>5</v>
      </c>
      <c r="P1036" s="245">
        <v>2988015</v>
      </c>
      <c r="Q1036" s="304">
        <v>45860</v>
      </c>
      <c r="R1036" s="287">
        <v>45900</v>
      </c>
      <c r="S1036" s="245">
        <v>2298473</v>
      </c>
      <c r="T1036" s="287">
        <v>45901</v>
      </c>
      <c r="U1036" s="287">
        <v>45930</v>
      </c>
      <c r="V1036" s="245">
        <v>2298473</v>
      </c>
      <c r="W1036" s="287">
        <v>45931</v>
      </c>
      <c r="X1036" s="287">
        <v>45961</v>
      </c>
      <c r="Y1036" s="245">
        <v>2298473</v>
      </c>
      <c r="Z1036" s="287">
        <v>45962</v>
      </c>
      <c r="AA1036" s="287">
        <v>45991</v>
      </c>
      <c r="AB1036" s="272">
        <v>919389</v>
      </c>
      <c r="AC1036" s="287">
        <v>45992</v>
      </c>
      <c r="AD1036" s="287">
        <v>46003</v>
      </c>
      <c r="AE1036" s="242"/>
      <c r="AF1036" s="273"/>
      <c r="AG1036" s="273"/>
      <c r="AH1036" s="331"/>
      <c r="AK1036" s="331"/>
      <c r="AN1036" s="331"/>
      <c r="AQ1036" s="331"/>
      <c r="AT1036" s="331"/>
      <c r="AW1036" s="331"/>
      <c r="BI1036" s="284" t="s">
        <v>278</v>
      </c>
      <c r="BJ1036" s="285" t="s">
        <v>332</v>
      </c>
      <c r="BK1036" s="284" t="s">
        <v>280</v>
      </c>
      <c r="BL1036" s="286">
        <v>1600</v>
      </c>
      <c r="BM1036" s="287">
        <v>45860.72247685185</v>
      </c>
      <c r="BN1036" s="288">
        <v>1114340201</v>
      </c>
      <c r="BO1036" s="285">
        <v>4270</v>
      </c>
      <c r="BP1036" s="287">
        <v>45860</v>
      </c>
      <c r="BQ1036" s="289">
        <v>10802823</v>
      </c>
      <c r="BR1036" s="171"/>
      <c r="BS1036" s="169"/>
      <c r="BY1036" s="479"/>
      <c r="BZ1036" s="331"/>
      <c r="CC1036" s="331"/>
      <c r="CF1036" s="167"/>
      <c r="CG1036" s="167"/>
      <c r="CH1036" s="167"/>
      <c r="CI1036" s="167"/>
      <c r="CJ1036" s="167"/>
      <c r="CK1036" s="167"/>
      <c r="CL1036" s="167"/>
      <c r="CM1036" s="167"/>
      <c r="CN1036" s="167"/>
      <c r="CO1036" s="167"/>
      <c r="CP1036" s="167"/>
      <c r="CQ1036" s="167"/>
      <c r="CR1036" s="167"/>
      <c r="CS1036" s="292" t="s">
        <v>940</v>
      </c>
      <c r="CT1036" s="334">
        <v>1121922443</v>
      </c>
      <c r="CU1036" s="285">
        <v>109</v>
      </c>
      <c r="CV1036" s="285" t="s">
        <v>922</v>
      </c>
      <c r="CY1036" s="284">
        <v>8299</v>
      </c>
      <c r="CZ1036" s="284" t="s">
        <v>290</v>
      </c>
      <c r="DA1036" s="333">
        <f t="shared" si="42"/>
        <v>10802823</v>
      </c>
      <c r="DB1036" s="271">
        <f t="shared" si="43"/>
        <v>0</v>
      </c>
      <c r="DC1036" s="333">
        <f t="shared" si="44"/>
        <v>0</v>
      </c>
      <c r="DZ1036" s="318" t="s">
        <v>4200</v>
      </c>
      <c r="EA1036" s="285" t="s">
        <v>297</v>
      </c>
      <c r="EB1036" s="130">
        <v>17346234</v>
      </c>
      <c r="EC1036" s="168">
        <v>46010</v>
      </c>
    </row>
    <row r="1037" spans="1:133" s="332" customFormat="1" x14ac:dyDescent="0.3">
      <c r="A1037" s="242"/>
      <c r="B1037" s="242" t="s">
        <v>4201</v>
      </c>
      <c r="C1037" s="243">
        <v>1010214691</v>
      </c>
      <c r="D1037" s="242" t="s">
        <v>870</v>
      </c>
      <c r="E1037" s="242" t="s">
        <v>291</v>
      </c>
      <c r="F1037" s="242" t="s">
        <v>871</v>
      </c>
      <c r="G1037" s="244">
        <v>45860</v>
      </c>
      <c r="H1037" s="245">
        <v>14278695</v>
      </c>
      <c r="I1037" s="242" t="s">
        <v>1516</v>
      </c>
      <c r="J1037" s="244">
        <v>45860</v>
      </c>
      <c r="K1037" s="244">
        <v>46010</v>
      </c>
      <c r="L1037" s="242" t="s">
        <v>288</v>
      </c>
      <c r="M1037" s="242" t="s">
        <v>288</v>
      </c>
      <c r="N1037" s="242" t="s">
        <v>288</v>
      </c>
      <c r="O1037" s="286">
        <v>5</v>
      </c>
      <c r="P1037" s="245">
        <v>3762629</v>
      </c>
      <c r="Q1037" s="304">
        <v>45860</v>
      </c>
      <c r="R1037" s="287">
        <v>45900</v>
      </c>
      <c r="S1037" s="245">
        <v>2894330</v>
      </c>
      <c r="T1037" s="287">
        <v>45901</v>
      </c>
      <c r="U1037" s="287">
        <v>45930</v>
      </c>
      <c r="V1037" s="245">
        <v>2894330</v>
      </c>
      <c r="W1037" s="287">
        <v>45931</v>
      </c>
      <c r="X1037" s="287">
        <v>45961</v>
      </c>
      <c r="Y1037" s="245">
        <v>2894330</v>
      </c>
      <c r="Z1037" s="287">
        <v>45962</v>
      </c>
      <c r="AA1037" s="287">
        <v>45991</v>
      </c>
      <c r="AB1037" s="272">
        <v>1833076</v>
      </c>
      <c r="AC1037" s="287">
        <v>45992</v>
      </c>
      <c r="AD1037" s="287">
        <v>46010</v>
      </c>
      <c r="AE1037" s="242"/>
      <c r="AF1037" s="273"/>
      <c r="AG1037" s="273"/>
      <c r="AH1037" s="331"/>
      <c r="AK1037" s="331"/>
      <c r="AN1037" s="331"/>
      <c r="AQ1037" s="331"/>
      <c r="AT1037" s="331"/>
      <c r="AW1037" s="331"/>
      <c r="BI1037" s="284" t="s">
        <v>278</v>
      </c>
      <c r="BJ1037" s="285" t="s">
        <v>332</v>
      </c>
      <c r="BK1037" s="284" t="s">
        <v>280</v>
      </c>
      <c r="BL1037" s="286">
        <v>1600</v>
      </c>
      <c r="BM1037" s="287">
        <v>45860.72247685185</v>
      </c>
      <c r="BN1037" s="288">
        <v>1114340201</v>
      </c>
      <c r="BO1037" s="285">
        <v>4237</v>
      </c>
      <c r="BP1037" s="287">
        <v>45860</v>
      </c>
      <c r="BQ1037" s="289">
        <v>14278695</v>
      </c>
      <c r="BR1037" s="171"/>
      <c r="BS1037" s="169"/>
      <c r="BY1037" s="479"/>
      <c r="BZ1037" s="331"/>
      <c r="CC1037" s="331"/>
      <c r="CF1037" s="167"/>
      <c r="CG1037" s="167"/>
      <c r="CH1037" s="167"/>
      <c r="CI1037" s="167"/>
      <c r="CJ1037" s="167"/>
      <c r="CK1037" s="167"/>
      <c r="CL1037" s="167"/>
      <c r="CM1037" s="167"/>
      <c r="CN1037" s="167"/>
      <c r="CO1037" s="167"/>
      <c r="CP1037" s="167"/>
      <c r="CQ1037" s="167"/>
      <c r="CR1037" s="167"/>
      <c r="CS1037" s="292" t="s">
        <v>941</v>
      </c>
      <c r="CT1037" s="465">
        <v>1010214691</v>
      </c>
      <c r="CU1037" s="285">
        <v>109</v>
      </c>
      <c r="CV1037" s="285" t="s">
        <v>923</v>
      </c>
      <c r="CY1037" s="284">
        <v>8299</v>
      </c>
      <c r="CZ1037" s="284" t="s">
        <v>290</v>
      </c>
      <c r="DA1037" s="333">
        <f t="shared" si="42"/>
        <v>14278695</v>
      </c>
      <c r="DB1037" s="271">
        <f t="shared" si="43"/>
        <v>0</v>
      </c>
      <c r="DC1037" s="333">
        <f t="shared" si="44"/>
        <v>0</v>
      </c>
      <c r="DZ1037" s="318" t="s">
        <v>4202</v>
      </c>
      <c r="EA1037" s="285" t="s">
        <v>297</v>
      </c>
      <c r="EB1037" s="130">
        <v>17346234</v>
      </c>
      <c r="EC1037" s="168">
        <v>46010</v>
      </c>
    </row>
    <row r="1038" spans="1:133" s="332" customFormat="1" x14ac:dyDescent="0.3">
      <c r="A1038" s="242"/>
      <c r="B1038" s="242" t="s">
        <v>4203</v>
      </c>
      <c r="C1038" s="243">
        <v>1143845435</v>
      </c>
      <c r="D1038" s="242" t="s">
        <v>872</v>
      </c>
      <c r="E1038" s="242" t="s">
        <v>292</v>
      </c>
      <c r="F1038" s="242" t="s">
        <v>640</v>
      </c>
      <c r="G1038" s="244">
        <v>45860</v>
      </c>
      <c r="H1038" s="245">
        <v>10802823</v>
      </c>
      <c r="I1038" s="242" t="s">
        <v>1503</v>
      </c>
      <c r="J1038" s="244">
        <v>45860</v>
      </c>
      <c r="K1038" s="244">
        <v>46003</v>
      </c>
      <c r="L1038" s="242" t="s">
        <v>288</v>
      </c>
      <c r="M1038" s="242" t="s">
        <v>288</v>
      </c>
      <c r="N1038" s="242" t="s">
        <v>288</v>
      </c>
      <c r="O1038" s="286">
        <v>5</v>
      </c>
      <c r="P1038" s="245">
        <v>2988015</v>
      </c>
      <c r="Q1038" s="304">
        <v>45860</v>
      </c>
      <c r="R1038" s="287">
        <v>45900</v>
      </c>
      <c r="S1038" s="245">
        <v>2298473</v>
      </c>
      <c r="T1038" s="287">
        <v>45901</v>
      </c>
      <c r="U1038" s="287">
        <v>45930</v>
      </c>
      <c r="V1038" s="245">
        <v>2298473</v>
      </c>
      <c r="W1038" s="287">
        <v>45931</v>
      </c>
      <c r="X1038" s="287">
        <v>45961</v>
      </c>
      <c r="Y1038" s="245">
        <v>2298473</v>
      </c>
      <c r="Z1038" s="287">
        <v>45962</v>
      </c>
      <c r="AA1038" s="287">
        <v>45991</v>
      </c>
      <c r="AB1038" s="272">
        <v>919389</v>
      </c>
      <c r="AC1038" s="287">
        <v>45992</v>
      </c>
      <c r="AD1038" s="287">
        <v>46003</v>
      </c>
      <c r="AE1038" s="242"/>
      <c r="AF1038" s="273"/>
      <c r="AG1038" s="273"/>
      <c r="AH1038" s="331"/>
      <c r="AK1038" s="331"/>
      <c r="AN1038" s="331"/>
      <c r="AQ1038" s="331"/>
      <c r="AT1038" s="331"/>
      <c r="AW1038" s="331"/>
      <c r="BI1038" s="284" t="s">
        <v>278</v>
      </c>
      <c r="BJ1038" s="285" t="s">
        <v>332</v>
      </c>
      <c r="BK1038" s="284" t="s">
        <v>280</v>
      </c>
      <c r="BL1038" s="286">
        <v>1600</v>
      </c>
      <c r="BM1038" s="287">
        <v>45860.72247685185</v>
      </c>
      <c r="BN1038" s="288">
        <v>1114340201</v>
      </c>
      <c r="BO1038" s="285">
        <v>4294</v>
      </c>
      <c r="BP1038" s="287">
        <v>45860</v>
      </c>
      <c r="BQ1038" s="289">
        <v>10802823</v>
      </c>
      <c r="BR1038" s="171"/>
      <c r="BS1038" s="169"/>
      <c r="BY1038" s="479"/>
      <c r="BZ1038" s="331"/>
      <c r="CC1038" s="331"/>
      <c r="CF1038" s="167"/>
      <c r="CG1038" s="167"/>
      <c r="CH1038" s="167"/>
      <c r="CI1038" s="167"/>
      <c r="CJ1038" s="167"/>
      <c r="CK1038" s="167"/>
      <c r="CL1038" s="167"/>
      <c r="CM1038" s="167"/>
      <c r="CN1038" s="167"/>
      <c r="CO1038" s="167"/>
      <c r="CP1038" s="167"/>
      <c r="CQ1038" s="167"/>
      <c r="CR1038" s="167"/>
      <c r="CS1038" s="292" t="s">
        <v>942</v>
      </c>
      <c r="CT1038" s="290">
        <v>1143845435</v>
      </c>
      <c r="CU1038" s="285">
        <v>109</v>
      </c>
      <c r="CV1038" s="285" t="s">
        <v>790</v>
      </c>
      <c r="CY1038" s="284">
        <v>7490</v>
      </c>
      <c r="CZ1038" s="284" t="s">
        <v>290</v>
      </c>
      <c r="DA1038" s="333">
        <f t="shared" si="42"/>
        <v>10802823</v>
      </c>
      <c r="DB1038" s="271">
        <f t="shared" si="43"/>
        <v>0</v>
      </c>
      <c r="DC1038" s="333">
        <f t="shared" si="44"/>
        <v>0</v>
      </c>
      <c r="DZ1038" s="318" t="s">
        <v>4204</v>
      </c>
      <c r="EA1038" s="285" t="s">
        <v>297</v>
      </c>
      <c r="EB1038" s="130">
        <v>17346234</v>
      </c>
      <c r="EC1038" s="168">
        <v>46010</v>
      </c>
    </row>
    <row r="1039" spans="1:133" s="332" customFormat="1" x14ac:dyDescent="0.3">
      <c r="A1039" s="242"/>
      <c r="B1039" s="242" t="s">
        <v>4205</v>
      </c>
      <c r="C1039" s="243">
        <v>1121855065</v>
      </c>
      <c r="D1039" s="242" t="s">
        <v>873</v>
      </c>
      <c r="E1039" s="242" t="s">
        <v>292</v>
      </c>
      <c r="F1039" s="242" t="s">
        <v>874</v>
      </c>
      <c r="G1039" s="244">
        <v>45860</v>
      </c>
      <c r="H1039" s="245">
        <v>10802823</v>
      </c>
      <c r="I1039" s="242" t="s">
        <v>1503</v>
      </c>
      <c r="J1039" s="244">
        <v>45860</v>
      </c>
      <c r="K1039" s="244">
        <v>46003</v>
      </c>
      <c r="L1039" s="242" t="s">
        <v>288</v>
      </c>
      <c r="M1039" s="242" t="s">
        <v>288</v>
      </c>
      <c r="N1039" s="242" t="s">
        <v>288</v>
      </c>
      <c r="O1039" s="286">
        <v>5</v>
      </c>
      <c r="P1039" s="245">
        <v>2988015</v>
      </c>
      <c r="Q1039" s="304">
        <v>45860</v>
      </c>
      <c r="R1039" s="287">
        <v>45900</v>
      </c>
      <c r="S1039" s="245">
        <v>2298473</v>
      </c>
      <c r="T1039" s="287">
        <v>45901</v>
      </c>
      <c r="U1039" s="287">
        <v>45930</v>
      </c>
      <c r="V1039" s="245">
        <v>2298473</v>
      </c>
      <c r="W1039" s="287">
        <v>45931</v>
      </c>
      <c r="X1039" s="287">
        <v>45961</v>
      </c>
      <c r="Y1039" s="245">
        <v>2298473</v>
      </c>
      <c r="Z1039" s="287">
        <v>45962</v>
      </c>
      <c r="AA1039" s="287">
        <v>45991</v>
      </c>
      <c r="AB1039" s="272">
        <v>919389</v>
      </c>
      <c r="AC1039" s="287">
        <v>45992</v>
      </c>
      <c r="AD1039" s="287">
        <v>46003</v>
      </c>
      <c r="AE1039" s="242"/>
      <c r="AF1039" s="273"/>
      <c r="AG1039" s="273"/>
      <c r="AH1039" s="331"/>
      <c r="AK1039" s="331"/>
      <c r="AN1039" s="331"/>
      <c r="AQ1039" s="331"/>
      <c r="AT1039" s="331"/>
      <c r="AW1039" s="331"/>
      <c r="BI1039" s="284" t="s">
        <v>278</v>
      </c>
      <c r="BJ1039" s="285" t="s">
        <v>332</v>
      </c>
      <c r="BK1039" s="284" t="s">
        <v>280</v>
      </c>
      <c r="BL1039" s="286">
        <v>1600</v>
      </c>
      <c r="BM1039" s="287">
        <v>45860.72247685185</v>
      </c>
      <c r="BN1039" s="288">
        <v>1114340201</v>
      </c>
      <c r="BO1039" s="285">
        <v>4257</v>
      </c>
      <c r="BP1039" s="287">
        <v>45860</v>
      </c>
      <c r="BQ1039" s="289">
        <v>10802823</v>
      </c>
      <c r="BR1039" s="171"/>
      <c r="BS1039" s="169"/>
      <c r="BY1039" s="479"/>
      <c r="BZ1039" s="331"/>
      <c r="CC1039" s="331"/>
      <c r="CF1039" s="167"/>
      <c r="CG1039" s="167"/>
      <c r="CH1039" s="167"/>
      <c r="CI1039" s="167"/>
      <c r="CJ1039" s="167"/>
      <c r="CK1039" s="167"/>
      <c r="CL1039" s="167"/>
      <c r="CM1039" s="167"/>
      <c r="CN1039" s="167"/>
      <c r="CO1039" s="167"/>
      <c r="CP1039" s="167"/>
      <c r="CQ1039" s="167"/>
      <c r="CR1039" s="167"/>
      <c r="CS1039" s="292" t="s">
        <v>940</v>
      </c>
      <c r="CT1039" s="465">
        <v>1121855065</v>
      </c>
      <c r="CU1039" s="285">
        <v>109</v>
      </c>
      <c r="CV1039" s="285" t="s">
        <v>924</v>
      </c>
      <c r="CY1039" s="284">
        <v>7490</v>
      </c>
      <c r="CZ1039" s="284" t="s">
        <v>290</v>
      </c>
      <c r="DA1039" s="333">
        <f t="shared" si="42"/>
        <v>10802823</v>
      </c>
      <c r="DB1039" s="271">
        <f t="shared" si="43"/>
        <v>0</v>
      </c>
      <c r="DC1039" s="333">
        <f t="shared" si="44"/>
        <v>0</v>
      </c>
      <c r="DZ1039" s="318" t="s">
        <v>4206</v>
      </c>
      <c r="EA1039" s="285" t="s">
        <v>297</v>
      </c>
      <c r="EB1039" s="130">
        <v>17346234</v>
      </c>
      <c r="EC1039" s="168">
        <v>46010</v>
      </c>
    </row>
    <row r="1040" spans="1:133" s="332" customFormat="1" x14ac:dyDescent="0.3">
      <c r="A1040" s="247"/>
      <c r="B1040" s="242" t="s">
        <v>4207</v>
      </c>
      <c r="C1040" s="243">
        <v>1006878959</v>
      </c>
      <c r="D1040" s="242" t="s">
        <v>3311</v>
      </c>
      <c r="E1040" s="242" t="s">
        <v>291</v>
      </c>
      <c r="F1040" s="242" t="s">
        <v>877</v>
      </c>
      <c r="G1040" s="244">
        <v>45860</v>
      </c>
      <c r="H1040" s="245">
        <v>13603351</v>
      </c>
      <c r="I1040" s="242" t="s">
        <v>1503</v>
      </c>
      <c r="J1040" s="244">
        <v>45860</v>
      </c>
      <c r="K1040" s="244">
        <v>46003</v>
      </c>
      <c r="L1040" s="242" t="s">
        <v>288</v>
      </c>
      <c r="M1040" s="242" t="s">
        <v>288</v>
      </c>
      <c r="N1040" s="242" t="s">
        <v>288</v>
      </c>
      <c r="O1040" s="286">
        <v>5</v>
      </c>
      <c r="P1040" s="245">
        <v>3762629</v>
      </c>
      <c r="Q1040" s="304">
        <v>45860</v>
      </c>
      <c r="R1040" s="287">
        <v>45900</v>
      </c>
      <c r="S1040" s="245">
        <v>2894330</v>
      </c>
      <c r="T1040" s="287">
        <v>45901</v>
      </c>
      <c r="U1040" s="287">
        <v>45930</v>
      </c>
      <c r="V1040" s="245">
        <v>2894330</v>
      </c>
      <c r="W1040" s="287">
        <v>45931</v>
      </c>
      <c r="X1040" s="287">
        <v>45961</v>
      </c>
      <c r="Y1040" s="245">
        <v>2894330</v>
      </c>
      <c r="Z1040" s="287">
        <v>45962</v>
      </c>
      <c r="AA1040" s="287">
        <v>45991</v>
      </c>
      <c r="AB1040" s="272">
        <v>1157732</v>
      </c>
      <c r="AC1040" s="287">
        <v>45992</v>
      </c>
      <c r="AD1040" s="287">
        <v>46003</v>
      </c>
      <c r="AE1040" s="242"/>
      <c r="AF1040" s="273"/>
      <c r="AG1040" s="273"/>
      <c r="AH1040" s="331"/>
      <c r="AK1040" s="331"/>
      <c r="AN1040" s="331"/>
      <c r="AQ1040" s="331"/>
      <c r="AT1040" s="331"/>
      <c r="AW1040" s="331"/>
      <c r="BI1040" s="284" t="s">
        <v>278</v>
      </c>
      <c r="BJ1040" s="285" t="s">
        <v>332</v>
      </c>
      <c r="BK1040" s="284" t="s">
        <v>280</v>
      </c>
      <c r="BL1040" s="286">
        <v>1600</v>
      </c>
      <c r="BM1040" s="287">
        <v>45860.72247685185</v>
      </c>
      <c r="BN1040" s="288">
        <v>1114340201</v>
      </c>
      <c r="BO1040" s="285">
        <v>4231</v>
      </c>
      <c r="BP1040" s="287">
        <v>45860</v>
      </c>
      <c r="BQ1040" s="289">
        <v>13603351</v>
      </c>
      <c r="BR1040" s="171"/>
      <c r="BS1040" s="169"/>
      <c r="BY1040" s="479"/>
      <c r="BZ1040" s="331"/>
      <c r="CC1040" s="331"/>
      <c r="CF1040" s="167"/>
      <c r="CG1040" s="167"/>
      <c r="CH1040" s="167"/>
      <c r="CI1040" s="167"/>
      <c r="CJ1040" s="167"/>
      <c r="CK1040" s="167"/>
      <c r="CL1040" s="167"/>
      <c r="CM1040" s="167"/>
      <c r="CN1040" s="167"/>
      <c r="CO1040" s="167"/>
      <c r="CP1040" s="167"/>
      <c r="CQ1040" s="167"/>
      <c r="CR1040" s="167"/>
      <c r="CS1040" s="292" t="s">
        <v>944</v>
      </c>
      <c r="CT1040" s="290">
        <v>1006878959</v>
      </c>
      <c r="CU1040" s="285">
        <v>109</v>
      </c>
      <c r="CV1040" s="285" t="s">
        <v>790</v>
      </c>
      <c r="CY1040" s="284">
        <v>7490</v>
      </c>
      <c r="CZ1040" s="284" t="s">
        <v>290</v>
      </c>
      <c r="DA1040" s="333">
        <f t="shared" si="42"/>
        <v>13603351</v>
      </c>
      <c r="DB1040" s="271">
        <f t="shared" si="43"/>
        <v>0</v>
      </c>
      <c r="DC1040" s="333">
        <f t="shared" si="44"/>
        <v>0</v>
      </c>
      <c r="DZ1040" s="318" t="s">
        <v>4208</v>
      </c>
      <c r="EA1040" s="285" t="s">
        <v>1141</v>
      </c>
      <c r="EB1040" s="130">
        <v>17346234</v>
      </c>
      <c r="EC1040" s="168">
        <v>46010</v>
      </c>
    </row>
    <row r="1041" spans="1:133" s="332" customFormat="1" x14ac:dyDescent="0.3">
      <c r="A1041" s="242"/>
      <c r="B1041" s="242" t="s">
        <v>4209</v>
      </c>
      <c r="C1041" s="243">
        <v>1003712176</v>
      </c>
      <c r="D1041" s="242" t="s">
        <v>1104</v>
      </c>
      <c r="E1041" s="242" t="s">
        <v>292</v>
      </c>
      <c r="F1041" s="242" t="s">
        <v>1105</v>
      </c>
      <c r="G1041" s="244">
        <v>45860</v>
      </c>
      <c r="H1041" s="245">
        <v>10802823</v>
      </c>
      <c r="I1041" s="242" t="s">
        <v>1503</v>
      </c>
      <c r="J1041" s="244">
        <v>45860</v>
      </c>
      <c r="K1041" s="244">
        <v>46003</v>
      </c>
      <c r="L1041" s="242" t="s">
        <v>288</v>
      </c>
      <c r="M1041" s="242" t="s">
        <v>288</v>
      </c>
      <c r="N1041" s="242" t="s">
        <v>288</v>
      </c>
      <c r="O1041" s="286">
        <v>5</v>
      </c>
      <c r="P1041" s="245">
        <v>2988015</v>
      </c>
      <c r="Q1041" s="304">
        <v>45860</v>
      </c>
      <c r="R1041" s="287">
        <v>45900</v>
      </c>
      <c r="S1041" s="245">
        <v>2298473</v>
      </c>
      <c r="T1041" s="287">
        <v>45901</v>
      </c>
      <c r="U1041" s="287">
        <v>45930</v>
      </c>
      <c r="V1041" s="245">
        <v>2298473</v>
      </c>
      <c r="W1041" s="287">
        <v>45931</v>
      </c>
      <c r="X1041" s="287">
        <v>45961</v>
      </c>
      <c r="Y1041" s="245">
        <v>2298473</v>
      </c>
      <c r="Z1041" s="287">
        <v>45962</v>
      </c>
      <c r="AA1041" s="287">
        <v>45991</v>
      </c>
      <c r="AB1041" s="272">
        <v>919389</v>
      </c>
      <c r="AC1041" s="287">
        <v>45992</v>
      </c>
      <c r="AD1041" s="287">
        <v>46003</v>
      </c>
      <c r="AE1041" s="242"/>
      <c r="AF1041" s="273"/>
      <c r="AG1041" s="273"/>
      <c r="AH1041" s="331"/>
      <c r="AK1041" s="331"/>
      <c r="AN1041" s="331"/>
      <c r="AQ1041" s="331"/>
      <c r="AT1041" s="331"/>
      <c r="AW1041" s="331"/>
      <c r="BI1041" s="284" t="s">
        <v>278</v>
      </c>
      <c r="BJ1041" s="285" t="s">
        <v>332</v>
      </c>
      <c r="BK1041" s="284" t="s">
        <v>280</v>
      </c>
      <c r="BL1041" s="286">
        <v>1600</v>
      </c>
      <c r="BM1041" s="287">
        <v>45860.72247685185</v>
      </c>
      <c r="BN1041" s="288">
        <v>1114340201</v>
      </c>
      <c r="BO1041" s="285">
        <v>4226</v>
      </c>
      <c r="BP1041" s="287">
        <v>45860</v>
      </c>
      <c r="BQ1041" s="289">
        <v>10802823</v>
      </c>
      <c r="BR1041" s="171"/>
      <c r="BS1041" s="169"/>
      <c r="BY1041" s="479"/>
      <c r="BZ1041" s="331"/>
      <c r="CC1041" s="331"/>
      <c r="CF1041" s="167"/>
      <c r="CG1041" s="167"/>
      <c r="CH1041" s="167"/>
      <c r="CI1041" s="167"/>
      <c r="CJ1041" s="167"/>
      <c r="CK1041" s="167"/>
      <c r="CL1041" s="167"/>
      <c r="CM1041" s="167"/>
      <c r="CN1041" s="167"/>
      <c r="CO1041" s="167"/>
      <c r="CP1041" s="167"/>
      <c r="CQ1041" s="167"/>
      <c r="CR1041" s="167"/>
      <c r="CS1041" s="292" t="s">
        <v>1110</v>
      </c>
      <c r="CT1041" s="465">
        <v>1003712176</v>
      </c>
      <c r="CU1041" s="285">
        <v>109</v>
      </c>
      <c r="CV1041" s="285" t="s">
        <v>1294</v>
      </c>
      <c r="CY1041" s="284">
        <v>8299</v>
      </c>
      <c r="CZ1041" s="284" t="s">
        <v>290</v>
      </c>
      <c r="DA1041" s="333">
        <f t="shared" si="42"/>
        <v>10802823</v>
      </c>
      <c r="DB1041" s="271">
        <f t="shared" si="43"/>
        <v>0</v>
      </c>
      <c r="DC1041" s="333">
        <f t="shared" si="44"/>
        <v>0</v>
      </c>
      <c r="DZ1041" s="318" t="s">
        <v>4210</v>
      </c>
      <c r="EA1041" s="285" t="s">
        <v>297</v>
      </c>
      <c r="EB1041" s="130">
        <v>17346234</v>
      </c>
      <c r="EC1041" s="168">
        <v>46010</v>
      </c>
    </row>
    <row r="1042" spans="1:133" s="332" customFormat="1" x14ac:dyDescent="0.3">
      <c r="A1042" s="242"/>
      <c r="B1042" s="242" t="s">
        <v>4211</v>
      </c>
      <c r="C1042" s="243">
        <v>1121962640</v>
      </c>
      <c r="D1042" s="242" t="s">
        <v>1295</v>
      </c>
      <c r="E1042" s="242" t="s">
        <v>292</v>
      </c>
      <c r="F1042" s="242" t="s">
        <v>644</v>
      </c>
      <c r="G1042" s="244">
        <v>45860</v>
      </c>
      <c r="H1042" s="245">
        <v>11339133</v>
      </c>
      <c r="I1042" s="242" t="s">
        <v>1516</v>
      </c>
      <c r="J1042" s="244">
        <v>45860</v>
      </c>
      <c r="K1042" s="244">
        <v>46010</v>
      </c>
      <c r="L1042" s="242" t="s">
        <v>288</v>
      </c>
      <c r="M1042" s="242" t="s">
        <v>288</v>
      </c>
      <c r="N1042" s="242" t="s">
        <v>288</v>
      </c>
      <c r="O1042" s="286">
        <v>5</v>
      </c>
      <c r="P1042" s="245">
        <v>2988015</v>
      </c>
      <c r="Q1042" s="304">
        <v>45860</v>
      </c>
      <c r="R1042" s="287">
        <v>45900</v>
      </c>
      <c r="S1042" s="245">
        <v>2298473</v>
      </c>
      <c r="T1042" s="287">
        <v>45901</v>
      </c>
      <c r="U1042" s="287">
        <v>45930</v>
      </c>
      <c r="V1042" s="245">
        <v>2298473</v>
      </c>
      <c r="W1042" s="287">
        <v>45931</v>
      </c>
      <c r="X1042" s="287">
        <v>45961</v>
      </c>
      <c r="Y1042" s="245">
        <v>2298473</v>
      </c>
      <c r="Z1042" s="287">
        <v>45962</v>
      </c>
      <c r="AA1042" s="287">
        <v>45991</v>
      </c>
      <c r="AB1042" s="272">
        <v>1455699</v>
      </c>
      <c r="AC1042" s="287">
        <v>45992</v>
      </c>
      <c r="AD1042" s="287">
        <v>46010</v>
      </c>
      <c r="AE1042" s="242"/>
      <c r="AF1042" s="273"/>
      <c r="AG1042" s="273"/>
      <c r="AH1042" s="331"/>
      <c r="AK1042" s="331"/>
      <c r="AN1042" s="331"/>
      <c r="AQ1042" s="331"/>
      <c r="AT1042" s="331"/>
      <c r="AW1042" s="331"/>
      <c r="BI1042" s="284" t="s">
        <v>278</v>
      </c>
      <c r="BJ1042" s="285" t="s">
        <v>332</v>
      </c>
      <c r="BK1042" s="284" t="s">
        <v>280</v>
      </c>
      <c r="BL1042" s="286">
        <v>1600</v>
      </c>
      <c r="BM1042" s="287">
        <v>45860.72247685185</v>
      </c>
      <c r="BN1042" s="288">
        <v>1114340201</v>
      </c>
      <c r="BO1042" s="285">
        <v>4288</v>
      </c>
      <c r="BP1042" s="287">
        <v>45860</v>
      </c>
      <c r="BQ1042" s="289">
        <v>11339133</v>
      </c>
      <c r="BR1042" s="171"/>
      <c r="BS1042" s="169"/>
      <c r="BY1042" s="479"/>
      <c r="BZ1042" s="331"/>
      <c r="CC1042" s="331"/>
      <c r="CF1042" s="167"/>
      <c r="CG1042" s="167"/>
      <c r="CH1042" s="167"/>
      <c r="CI1042" s="167"/>
      <c r="CJ1042" s="167"/>
      <c r="CK1042" s="167"/>
      <c r="CL1042" s="167"/>
      <c r="CM1042" s="167"/>
      <c r="CN1042" s="167"/>
      <c r="CO1042" s="167"/>
      <c r="CP1042" s="167"/>
      <c r="CQ1042" s="167"/>
      <c r="CR1042" s="167"/>
      <c r="CS1042" s="292" t="s">
        <v>741</v>
      </c>
      <c r="CT1042" s="290">
        <v>1121962640</v>
      </c>
      <c r="CU1042" s="285">
        <v>249</v>
      </c>
      <c r="CV1042" s="285" t="s">
        <v>1154</v>
      </c>
      <c r="CY1042" s="484">
        <v>8299</v>
      </c>
      <c r="CZ1042" s="484" t="s">
        <v>290</v>
      </c>
      <c r="DA1042" s="333">
        <f t="shared" si="42"/>
        <v>11339133</v>
      </c>
      <c r="DB1042" s="271">
        <f t="shared" si="43"/>
        <v>0</v>
      </c>
      <c r="DC1042" s="333">
        <f t="shared" si="44"/>
        <v>0</v>
      </c>
      <c r="DZ1042" s="318" t="s">
        <v>4212</v>
      </c>
      <c r="EA1042" s="285" t="s">
        <v>297</v>
      </c>
      <c r="EB1042" s="130">
        <v>17346234</v>
      </c>
      <c r="EC1042" s="168">
        <v>46010</v>
      </c>
    </row>
    <row r="1043" spans="1:133" s="332" customFormat="1" x14ac:dyDescent="0.3">
      <c r="A1043" s="247"/>
      <c r="B1043" s="242" t="s">
        <v>4213</v>
      </c>
      <c r="C1043" s="243">
        <v>40389413</v>
      </c>
      <c r="D1043" s="242" t="s">
        <v>878</v>
      </c>
      <c r="E1043" s="242" t="s">
        <v>292</v>
      </c>
      <c r="F1043" s="242" t="s">
        <v>879</v>
      </c>
      <c r="G1043" s="244">
        <v>45860</v>
      </c>
      <c r="H1043" s="245">
        <v>10802823</v>
      </c>
      <c r="I1043" s="242" t="s">
        <v>1503</v>
      </c>
      <c r="J1043" s="244">
        <v>45860</v>
      </c>
      <c r="K1043" s="244">
        <v>46003</v>
      </c>
      <c r="L1043" s="242" t="s">
        <v>288</v>
      </c>
      <c r="M1043" s="242" t="s">
        <v>288</v>
      </c>
      <c r="N1043" s="242" t="s">
        <v>288</v>
      </c>
      <c r="O1043" s="286">
        <v>5</v>
      </c>
      <c r="P1043" s="245">
        <v>2988015</v>
      </c>
      <c r="Q1043" s="304">
        <v>45860</v>
      </c>
      <c r="R1043" s="287">
        <v>45900</v>
      </c>
      <c r="S1043" s="245">
        <v>2298473</v>
      </c>
      <c r="T1043" s="287">
        <v>45901</v>
      </c>
      <c r="U1043" s="287">
        <v>45930</v>
      </c>
      <c r="V1043" s="245">
        <v>2298473</v>
      </c>
      <c r="W1043" s="287">
        <v>45931</v>
      </c>
      <c r="X1043" s="287">
        <v>45961</v>
      </c>
      <c r="Y1043" s="245">
        <v>2298473</v>
      </c>
      <c r="Z1043" s="287">
        <v>45962</v>
      </c>
      <c r="AA1043" s="287">
        <v>45991</v>
      </c>
      <c r="AB1043" s="272">
        <v>919389</v>
      </c>
      <c r="AC1043" s="287">
        <v>45992</v>
      </c>
      <c r="AD1043" s="287">
        <v>46003</v>
      </c>
      <c r="AE1043" s="242"/>
      <c r="AF1043" s="273"/>
      <c r="AG1043" s="273"/>
      <c r="AH1043" s="331"/>
      <c r="AK1043" s="331"/>
      <c r="AN1043" s="331"/>
      <c r="AQ1043" s="331"/>
      <c r="AT1043" s="331"/>
      <c r="AW1043" s="331"/>
      <c r="BI1043" s="284" t="s">
        <v>278</v>
      </c>
      <c r="BJ1043" s="285" t="s">
        <v>332</v>
      </c>
      <c r="BK1043" s="284" t="s">
        <v>280</v>
      </c>
      <c r="BL1043" s="286">
        <v>1600</v>
      </c>
      <c r="BM1043" s="287">
        <v>45860.72247685185</v>
      </c>
      <c r="BN1043" s="288">
        <v>1114340201</v>
      </c>
      <c r="BO1043" s="285">
        <v>4214</v>
      </c>
      <c r="BP1043" s="287">
        <v>45860</v>
      </c>
      <c r="BQ1043" s="289">
        <v>10802823</v>
      </c>
      <c r="BR1043" s="171"/>
      <c r="BS1043" s="169"/>
      <c r="BY1043" s="479"/>
      <c r="BZ1043" s="331"/>
      <c r="CC1043" s="331"/>
      <c r="CF1043" s="167"/>
      <c r="CG1043" s="167"/>
      <c r="CH1043" s="167"/>
      <c r="CI1043" s="167"/>
      <c r="CJ1043" s="167"/>
      <c r="CK1043" s="167"/>
      <c r="CL1043" s="167"/>
      <c r="CM1043" s="167"/>
      <c r="CN1043" s="167"/>
      <c r="CO1043" s="167"/>
      <c r="CP1043" s="167"/>
      <c r="CQ1043" s="167"/>
      <c r="CR1043" s="167"/>
      <c r="CS1043" s="292" t="s">
        <v>946</v>
      </c>
      <c r="CT1043" s="290">
        <v>40389413.399999999</v>
      </c>
      <c r="CU1043" s="285">
        <v>82</v>
      </c>
      <c r="CV1043" s="285" t="s">
        <v>926</v>
      </c>
      <c r="CY1043" s="284">
        <v>8299</v>
      </c>
      <c r="CZ1043" s="284" t="s">
        <v>290</v>
      </c>
      <c r="DA1043" s="333">
        <f t="shared" si="42"/>
        <v>10802823</v>
      </c>
      <c r="DB1043" s="271">
        <f t="shared" si="43"/>
        <v>0</v>
      </c>
      <c r="DC1043" s="333">
        <f t="shared" si="44"/>
        <v>0</v>
      </c>
      <c r="DZ1043" s="318" t="s">
        <v>4214</v>
      </c>
      <c r="EA1043" s="285" t="s">
        <v>282</v>
      </c>
      <c r="EB1043" s="130">
        <v>17346234</v>
      </c>
      <c r="EC1043" s="168">
        <v>46010</v>
      </c>
    </row>
    <row r="1044" spans="1:133" s="332" customFormat="1" x14ac:dyDescent="0.3">
      <c r="A1044" s="242"/>
      <c r="B1044" s="242" t="s">
        <v>4215</v>
      </c>
      <c r="C1044" s="243">
        <v>40401855</v>
      </c>
      <c r="D1044" s="242" t="s">
        <v>880</v>
      </c>
      <c r="E1044" s="242" t="s">
        <v>292</v>
      </c>
      <c r="F1044" s="242" t="s">
        <v>881</v>
      </c>
      <c r="G1044" s="244">
        <v>45860</v>
      </c>
      <c r="H1044" s="245">
        <v>10802823</v>
      </c>
      <c r="I1044" s="242" t="s">
        <v>1503</v>
      </c>
      <c r="J1044" s="244">
        <v>45860</v>
      </c>
      <c r="K1044" s="244">
        <v>46003</v>
      </c>
      <c r="L1044" s="242" t="s">
        <v>288</v>
      </c>
      <c r="M1044" s="242" t="s">
        <v>288</v>
      </c>
      <c r="N1044" s="242" t="s">
        <v>288</v>
      </c>
      <c r="O1044" s="286">
        <v>5</v>
      </c>
      <c r="P1044" s="245">
        <v>2988015</v>
      </c>
      <c r="Q1044" s="304">
        <v>45860</v>
      </c>
      <c r="R1044" s="287">
        <v>45900</v>
      </c>
      <c r="S1044" s="245">
        <v>2298473</v>
      </c>
      <c r="T1044" s="287">
        <v>45901</v>
      </c>
      <c r="U1044" s="287">
        <v>45930</v>
      </c>
      <c r="V1044" s="245">
        <v>2298473</v>
      </c>
      <c r="W1044" s="287">
        <v>45931</v>
      </c>
      <c r="X1044" s="287">
        <v>45961</v>
      </c>
      <c r="Y1044" s="245">
        <v>2298473</v>
      </c>
      <c r="Z1044" s="287">
        <v>45962</v>
      </c>
      <c r="AA1044" s="287">
        <v>45991</v>
      </c>
      <c r="AB1044" s="272">
        <v>919389</v>
      </c>
      <c r="AC1044" s="287">
        <v>45992</v>
      </c>
      <c r="AD1044" s="287">
        <v>46003</v>
      </c>
      <c r="AE1044" s="242"/>
      <c r="AF1044" s="273"/>
      <c r="AG1044" s="273"/>
      <c r="AH1044" s="331"/>
      <c r="AK1044" s="331"/>
      <c r="AN1044" s="331"/>
      <c r="AQ1044" s="331"/>
      <c r="AT1044" s="331"/>
      <c r="AW1044" s="331"/>
      <c r="BI1044" s="284" t="s">
        <v>278</v>
      </c>
      <c r="BJ1044" s="285" t="s">
        <v>332</v>
      </c>
      <c r="BK1044" s="284" t="s">
        <v>280</v>
      </c>
      <c r="BL1044" s="286">
        <v>1600</v>
      </c>
      <c r="BM1044" s="287">
        <v>45860.72247685185</v>
      </c>
      <c r="BN1044" s="288">
        <v>1114340201</v>
      </c>
      <c r="BO1044" s="285">
        <v>4218</v>
      </c>
      <c r="BP1044" s="287">
        <v>45860</v>
      </c>
      <c r="BQ1044" s="289">
        <v>10802823</v>
      </c>
      <c r="BR1044" s="171"/>
      <c r="BS1044" s="169"/>
      <c r="BY1044" s="479"/>
      <c r="BZ1044" s="331"/>
      <c r="CC1044" s="331"/>
      <c r="CF1044" s="167"/>
      <c r="CG1044" s="167"/>
      <c r="CH1044" s="167"/>
      <c r="CI1044" s="167"/>
      <c r="CJ1044" s="167"/>
      <c r="CK1044" s="167"/>
      <c r="CL1044" s="167"/>
      <c r="CM1044" s="167"/>
      <c r="CN1044" s="167"/>
      <c r="CO1044" s="167"/>
      <c r="CP1044" s="167"/>
      <c r="CQ1044" s="167"/>
      <c r="CR1044" s="167"/>
      <c r="CS1044" s="292" t="s">
        <v>947</v>
      </c>
      <c r="CT1044" s="290">
        <v>40401855</v>
      </c>
      <c r="CU1044" s="285">
        <v>82</v>
      </c>
      <c r="CV1044" s="285" t="s">
        <v>927</v>
      </c>
      <c r="CY1044" s="284">
        <v>8299</v>
      </c>
      <c r="CZ1044" s="284" t="s">
        <v>290</v>
      </c>
      <c r="DA1044" s="333">
        <f t="shared" si="42"/>
        <v>10802823</v>
      </c>
      <c r="DB1044" s="271">
        <f t="shared" si="43"/>
        <v>0</v>
      </c>
      <c r="DC1044" s="333">
        <f t="shared" si="44"/>
        <v>0</v>
      </c>
      <c r="DZ1044" s="318" t="s">
        <v>4216</v>
      </c>
      <c r="EA1044" s="285" t="s">
        <v>282</v>
      </c>
      <c r="EB1044" s="130">
        <v>17346234</v>
      </c>
      <c r="EC1044" s="168">
        <v>46010</v>
      </c>
    </row>
    <row r="1045" spans="1:133" s="332" customFormat="1" x14ac:dyDescent="0.3">
      <c r="A1045" s="242"/>
      <c r="B1045" s="242" t="s">
        <v>4217</v>
      </c>
      <c r="C1045" s="243">
        <v>1121949731</v>
      </c>
      <c r="D1045" s="242" t="s">
        <v>882</v>
      </c>
      <c r="E1045" s="242" t="s">
        <v>291</v>
      </c>
      <c r="F1045" s="242" t="s">
        <v>883</v>
      </c>
      <c r="G1045" s="244">
        <v>45860</v>
      </c>
      <c r="H1045" s="245">
        <v>13603351</v>
      </c>
      <c r="I1045" s="242" t="s">
        <v>1503</v>
      </c>
      <c r="J1045" s="244">
        <v>45860</v>
      </c>
      <c r="K1045" s="244">
        <v>46003</v>
      </c>
      <c r="L1045" s="242" t="s">
        <v>288</v>
      </c>
      <c r="M1045" s="242" t="s">
        <v>288</v>
      </c>
      <c r="N1045" s="242" t="s">
        <v>288</v>
      </c>
      <c r="O1045" s="286">
        <v>5</v>
      </c>
      <c r="P1045" s="245">
        <v>3762629</v>
      </c>
      <c r="Q1045" s="304">
        <v>45860</v>
      </c>
      <c r="R1045" s="287">
        <v>45900</v>
      </c>
      <c r="S1045" s="245">
        <v>2894330</v>
      </c>
      <c r="T1045" s="287">
        <v>45901</v>
      </c>
      <c r="U1045" s="287">
        <v>45930</v>
      </c>
      <c r="V1045" s="245">
        <v>2894330</v>
      </c>
      <c r="W1045" s="287">
        <v>45931</v>
      </c>
      <c r="X1045" s="287">
        <v>45961</v>
      </c>
      <c r="Y1045" s="245">
        <v>2894330</v>
      </c>
      <c r="Z1045" s="287">
        <v>45962</v>
      </c>
      <c r="AA1045" s="287">
        <v>45991</v>
      </c>
      <c r="AB1045" s="272">
        <v>1157732</v>
      </c>
      <c r="AC1045" s="287">
        <v>45992</v>
      </c>
      <c r="AD1045" s="287">
        <v>46003</v>
      </c>
      <c r="AE1045" s="242"/>
      <c r="AF1045" s="273"/>
      <c r="AG1045" s="273"/>
      <c r="AH1045" s="331"/>
      <c r="AK1045" s="331"/>
      <c r="AN1045" s="331"/>
      <c r="AQ1045" s="331"/>
      <c r="AT1045" s="331"/>
      <c r="AW1045" s="331"/>
      <c r="BI1045" s="284" t="s">
        <v>278</v>
      </c>
      <c r="BJ1045" s="285" t="s">
        <v>332</v>
      </c>
      <c r="BK1045" s="284" t="s">
        <v>280</v>
      </c>
      <c r="BL1045" s="286">
        <v>1600</v>
      </c>
      <c r="BM1045" s="287">
        <v>45860.72247685185</v>
      </c>
      <c r="BN1045" s="288">
        <v>1114340201</v>
      </c>
      <c r="BO1045" s="285">
        <v>4281</v>
      </c>
      <c r="BP1045" s="287">
        <v>45860</v>
      </c>
      <c r="BQ1045" s="289">
        <v>13603351</v>
      </c>
      <c r="BR1045" s="171"/>
      <c r="BS1045" s="169"/>
      <c r="BY1045" s="479"/>
      <c r="BZ1045" s="331"/>
      <c r="CC1045" s="331"/>
      <c r="CF1045" s="167"/>
      <c r="CG1045" s="167"/>
      <c r="CH1045" s="167"/>
      <c r="CI1045" s="167"/>
      <c r="CJ1045" s="167"/>
      <c r="CK1045" s="167"/>
      <c r="CL1045" s="167"/>
      <c r="CM1045" s="167"/>
      <c r="CN1045" s="167"/>
      <c r="CO1045" s="167"/>
      <c r="CP1045" s="167"/>
      <c r="CQ1045" s="167"/>
      <c r="CR1045" s="167"/>
      <c r="CS1045" s="292" t="s">
        <v>938</v>
      </c>
      <c r="CT1045" s="290">
        <v>1121949731</v>
      </c>
      <c r="CU1045" s="285">
        <v>82</v>
      </c>
      <c r="CV1045" s="285" t="s">
        <v>928</v>
      </c>
      <c r="CY1045" s="284">
        <v>7490</v>
      </c>
      <c r="CZ1045" s="284" t="s">
        <v>290</v>
      </c>
      <c r="DA1045" s="333">
        <f t="shared" si="42"/>
        <v>13603351</v>
      </c>
      <c r="DB1045" s="271">
        <f t="shared" si="43"/>
        <v>0</v>
      </c>
      <c r="DC1045" s="333">
        <f t="shared" si="44"/>
        <v>0</v>
      </c>
      <c r="DZ1045" s="318" t="s">
        <v>4218</v>
      </c>
      <c r="EA1045" s="285" t="s">
        <v>282</v>
      </c>
      <c r="EB1045" s="130">
        <v>17346234</v>
      </c>
      <c r="EC1045" s="168">
        <v>46010</v>
      </c>
    </row>
    <row r="1046" spans="1:133" s="332" customFormat="1" x14ac:dyDescent="0.3">
      <c r="A1046" s="242"/>
      <c r="B1046" s="242" t="s">
        <v>4219</v>
      </c>
      <c r="C1046" s="243">
        <v>1006718252</v>
      </c>
      <c r="D1046" s="242" t="s">
        <v>2581</v>
      </c>
      <c r="E1046" s="242" t="s">
        <v>292</v>
      </c>
      <c r="F1046" s="247" t="s">
        <v>884</v>
      </c>
      <c r="G1046" s="244">
        <v>45860</v>
      </c>
      <c r="H1046" s="245">
        <v>10802823</v>
      </c>
      <c r="I1046" s="242" t="s">
        <v>1503</v>
      </c>
      <c r="J1046" s="244">
        <v>45860</v>
      </c>
      <c r="K1046" s="244">
        <v>46003</v>
      </c>
      <c r="L1046" s="242" t="s">
        <v>288</v>
      </c>
      <c r="M1046" s="242" t="s">
        <v>288</v>
      </c>
      <c r="N1046" s="242" t="s">
        <v>288</v>
      </c>
      <c r="O1046" s="286">
        <v>5</v>
      </c>
      <c r="P1046" s="245">
        <v>2988015</v>
      </c>
      <c r="Q1046" s="304">
        <v>45860</v>
      </c>
      <c r="R1046" s="287">
        <v>45900</v>
      </c>
      <c r="S1046" s="245">
        <v>2298473</v>
      </c>
      <c r="T1046" s="287">
        <v>45901</v>
      </c>
      <c r="U1046" s="287">
        <v>45930</v>
      </c>
      <c r="V1046" s="245">
        <v>2298473</v>
      </c>
      <c r="W1046" s="287">
        <v>45931</v>
      </c>
      <c r="X1046" s="287">
        <v>45961</v>
      </c>
      <c r="Y1046" s="245">
        <v>2298473</v>
      </c>
      <c r="Z1046" s="287">
        <v>45962</v>
      </c>
      <c r="AA1046" s="287">
        <v>45991</v>
      </c>
      <c r="AB1046" s="272">
        <v>919389</v>
      </c>
      <c r="AC1046" s="287">
        <v>45992</v>
      </c>
      <c r="AD1046" s="287">
        <v>46003</v>
      </c>
      <c r="AE1046" s="242"/>
      <c r="AF1046" s="273"/>
      <c r="AG1046" s="273"/>
      <c r="AH1046" s="331"/>
      <c r="AK1046" s="331"/>
      <c r="AN1046" s="331"/>
      <c r="AQ1046" s="331"/>
      <c r="AT1046" s="331"/>
      <c r="AW1046" s="331"/>
      <c r="BI1046" s="284" t="s">
        <v>278</v>
      </c>
      <c r="BJ1046" s="285" t="s">
        <v>332</v>
      </c>
      <c r="BK1046" s="284" t="s">
        <v>280</v>
      </c>
      <c r="BL1046" s="286">
        <v>1600</v>
      </c>
      <c r="BM1046" s="287">
        <v>45860.72247685185</v>
      </c>
      <c r="BN1046" s="288">
        <v>1114340201</v>
      </c>
      <c r="BO1046" s="285">
        <v>4228</v>
      </c>
      <c r="BP1046" s="287">
        <v>45860</v>
      </c>
      <c r="BQ1046" s="289">
        <v>10802823</v>
      </c>
      <c r="BR1046" s="171"/>
      <c r="BS1046" s="169"/>
      <c r="BY1046" s="479"/>
      <c r="BZ1046" s="331"/>
      <c r="CC1046" s="331"/>
      <c r="CF1046" s="167"/>
      <c r="CG1046" s="167"/>
      <c r="CH1046" s="167"/>
      <c r="CI1046" s="167"/>
      <c r="CJ1046" s="167"/>
      <c r="CK1046" s="167"/>
      <c r="CL1046" s="167"/>
      <c r="CM1046" s="167"/>
      <c r="CN1046" s="167"/>
      <c r="CO1046" s="167"/>
      <c r="CP1046" s="167"/>
      <c r="CQ1046" s="167"/>
      <c r="CR1046" s="167"/>
      <c r="CS1046" s="463" t="s">
        <v>945</v>
      </c>
      <c r="CT1046" s="290">
        <v>1006718252</v>
      </c>
      <c r="CU1046" s="285">
        <v>598</v>
      </c>
      <c r="CV1046" s="285" t="s">
        <v>929</v>
      </c>
      <c r="CY1046" s="284">
        <v>8299</v>
      </c>
      <c r="CZ1046" s="284" t="s">
        <v>290</v>
      </c>
      <c r="DA1046" s="333">
        <f t="shared" si="42"/>
        <v>10802823</v>
      </c>
      <c r="DB1046" s="271">
        <f t="shared" si="43"/>
        <v>0</v>
      </c>
      <c r="DC1046" s="333">
        <f t="shared" si="44"/>
        <v>0</v>
      </c>
      <c r="DZ1046" s="318" t="s">
        <v>4220</v>
      </c>
      <c r="EA1046" s="285" t="s">
        <v>282</v>
      </c>
      <c r="EB1046" s="130">
        <v>17346234</v>
      </c>
      <c r="EC1046" s="168">
        <v>46010</v>
      </c>
    </row>
    <row r="1047" spans="1:133" s="332" customFormat="1" x14ac:dyDescent="0.3">
      <c r="A1047" s="242"/>
      <c r="B1047" s="242" t="s">
        <v>4221</v>
      </c>
      <c r="C1047" s="243">
        <v>1006689964</v>
      </c>
      <c r="D1047" s="249" t="s">
        <v>2584</v>
      </c>
      <c r="E1047" s="242" t="s">
        <v>292</v>
      </c>
      <c r="F1047" s="242" t="s">
        <v>1411</v>
      </c>
      <c r="G1047" s="244">
        <v>45860</v>
      </c>
      <c r="H1047" s="245">
        <v>10802823</v>
      </c>
      <c r="I1047" s="242" t="s">
        <v>1503</v>
      </c>
      <c r="J1047" s="244">
        <v>45860</v>
      </c>
      <c r="K1047" s="244">
        <v>46003</v>
      </c>
      <c r="L1047" s="242" t="s">
        <v>288</v>
      </c>
      <c r="M1047" s="242" t="s">
        <v>288</v>
      </c>
      <c r="N1047" s="242" t="s">
        <v>288</v>
      </c>
      <c r="O1047" s="286">
        <v>5</v>
      </c>
      <c r="P1047" s="245">
        <v>2988015</v>
      </c>
      <c r="Q1047" s="304">
        <v>45860</v>
      </c>
      <c r="R1047" s="287">
        <v>45900</v>
      </c>
      <c r="S1047" s="245">
        <v>2298473</v>
      </c>
      <c r="T1047" s="287">
        <v>45901</v>
      </c>
      <c r="U1047" s="287">
        <v>45930</v>
      </c>
      <c r="V1047" s="245">
        <v>2298473</v>
      </c>
      <c r="W1047" s="287">
        <v>45931</v>
      </c>
      <c r="X1047" s="287">
        <v>45961</v>
      </c>
      <c r="Y1047" s="245">
        <v>2298473</v>
      </c>
      <c r="Z1047" s="287">
        <v>45962</v>
      </c>
      <c r="AA1047" s="287">
        <v>45991</v>
      </c>
      <c r="AB1047" s="272">
        <v>919389</v>
      </c>
      <c r="AC1047" s="287">
        <v>45992</v>
      </c>
      <c r="AD1047" s="287">
        <v>46003</v>
      </c>
      <c r="AE1047" s="242"/>
      <c r="AF1047" s="273"/>
      <c r="AG1047" s="273"/>
      <c r="AH1047" s="331"/>
      <c r="AK1047" s="331"/>
      <c r="AN1047" s="331"/>
      <c r="AQ1047" s="331"/>
      <c r="AT1047" s="331"/>
      <c r="AW1047" s="331"/>
      <c r="BI1047" s="284" t="s">
        <v>278</v>
      </c>
      <c r="BJ1047" s="285" t="s">
        <v>332</v>
      </c>
      <c r="BK1047" s="284" t="s">
        <v>280</v>
      </c>
      <c r="BL1047" s="286">
        <v>1600</v>
      </c>
      <c r="BM1047" s="287">
        <v>45860.72247685185</v>
      </c>
      <c r="BN1047" s="288">
        <v>1114340201</v>
      </c>
      <c r="BO1047" s="285">
        <v>4227</v>
      </c>
      <c r="BP1047" s="287">
        <v>45860</v>
      </c>
      <c r="BQ1047" s="289">
        <v>10802823</v>
      </c>
      <c r="BR1047" s="171"/>
      <c r="BS1047" s="169"/>
      <c r="BY1047" s="479"/>
      <c r="BZ1047" s="331"/>
      <c r="CC1047" s="331"/>
      <c r="CF1047" s="167"/>
      <c r="CG1047" s="167"/>
      <c r="CH1047" s="167"/>
      <c r="CI1047" s="167"/>
      <c r="CJ1047" s="167"/>
      <c r="CK1047" s="167"/>
      <c r="CL1047" s="167"/>
      <c r="CM1047" s="167"/>
      <c r="CN1047" s="167"/>
      <c r="CO1047" s="167"/>
      <c r="CP1047" s="167"/>
      <c r="CQ1047" s="167"/>
      <c r="CR1047" s="167"/>
      <c r="CS1047" s="292" t="s">
        <v>1412</v>
      </c>
      <c r="CT1047" s="465">
        <v>1006689964</v>
      </c>
      <c r="CU1047" s="285">
        <v>82</v>
      </c>
      <c r="CV1047" s="285" t="s">
        <v>1413</v>
      </c>
      <c r="CY1047" s="284">
        <v>8299</v>
      </c>
      <c r="CZ1047" s="284" t="s">
        <v>290</v>
      </c>
      <c r="DA1047" s="333">
        <f t="shared" si="42"/>
        <v>10802823</v>
      </c>
      <c r="DB1047" s="271">
        <f t="shared" si="43"/>
        <v>0</v>
      </c>
      <c r="DC1047" s="333">
        <f t="shared" si="44"/>
        <v>0</v>
      </c>
      <c r="DZ1047" s="318" t="s">
        <v>4222</v>
      </c>
      <c r="EA1047" s="285" t="s">
        <v>282</v>
      </c>
      <c r="EB1047" s="130">
        <v>17346234</v>
      </c>
      <c r="EC1047" s="168">
        <v>46010</v>
      </c>
    </row>
    <row r="1048" spans="1:133" s="332" customFormat="1" x14ac:dyDescent="0.3">
      <c r="A1048" s="242"/>
      <c r="B1048" s="242" t="s">
        <v>4223</v>
      </c>
      <c r="C1048" s="243">
        <v>1121937745</v>
      </c>
      <c r="D1048" s="242" t="s">
        <v>999</v>
      </c>
      <c r="E1048" s="242" t="s">
        <v>291</v>
      </c>
      <c r="F1048" s="242" t="s">
        <v>1000</v>
      </c>
      <c r="G1048" s="244">
        <v>45860</v>
      </c>
      <c r="H1048" s="245">
        <v>13844915</v>
      </c>
      <c r="I1048" s="242" t="s">
        <v>1274</v>
      </c>
      <c r="J1048" s="244">
        <v>45860</v>
      </c>
      <c r="K1048" s="244">
        <v>45990</v>
      </c>
      <c r="L1048" s="242" t="s">
        <v>288</v>
      </c>
      <c r="M1048" s="242" t="s">
        <v>288</v>
      </c>
      <c r="N1048" s="242" t="s">
        <v>288</v>
      </c>
      <c r="O1048" s="286">
        <v>4</v>
      </c>
      <c r="P1048" s="245">
        <v>4218373</v>
      </c>
      <c r="Q1048" s="304">
        <v>45860</v>
      </c>
      <c r="R1048" s="287">
        <v>45900</v>
      </c>
      <c r="S1048" s="245">
        <v>3244902</v>
      </c>
      <c r="T1048" s="287">
        <v>45901</v>
      </c>
      <c r="U1048" s="287">
        <v>45930</v>
      </c>
      <c r="V1048" s="245">
        <v>3244902</v>
      </c>
      <c r="W1048" s="287">
        <v>45931</v>
      </c>
      <c r="X1048" s="287">
        <v>45961</v>
      </c>
      <c r="Y1048" s="245">
        <v>3136738</v>
      </c>
      <c r="Z1048" s="287">
        <v>45962</v>
      </c>
      <c r="AA1048" s="287">
        <v>45990</v>
      </c>
      <c r="AB1048" s="272"/>
      <c r="AC1048" s="287"/>
      <c r="AD1048" s="287"/>
      <c r="AE1048" s="242"/>
      <c r="AF1048" s="273"/>
      <c r="AG1048" s="273"/>
      <c r="AH1048" s="331"/>
      <c r="AK1048" s="331"/>
      <c r="AN1048" s="331"/>
      <c r="AQ1048" s="331"/>
      <c r="AT1048" s="331"/>
      <c r="AW1048" s="331"/>
      <c r="BI1048" s="284" t="s">
        <v>278</v>
      </c>
      <c r="BJ1048" s="285" t="s">
        <v>332</v>
      </c>
      <c r="BK1048" s="284" t="s">
        <v>280</v>
      </c>
      <c r="BL1048" s="286">
        <v>1600</v>
      </c>
      <c r="BM1048" s="287">
        <v>45860.72247685185</v>
      </c>
      <c r="BN1048" s="288">
        <v>1114340201</v>
      </c>
      <c r="BO1048" s="285">
        <v>4278</v>
      </c>
      <c r="BP1048" s="287">
        <v>45860</v>
      </c>
      <c r="BQ1048" s="289">
        <v>13844915</v>
      </c>
      <c r="BR1048" s="171"/>
      <c r="BS1048" s="169"/>
      <c r="BY1048" s="479"/>
      <c r="BZ1048" s="331"/>
      <c r="CC1048" s="331"/>
      <c r="CF1048" s="167"/>
      <c r="CG1048" s="167"/>
      <c r="CH1048" s="167"/>
      <c r="CI1048" s="167"/>
      <c r="CJ1048" s="167"/>
      <c r="CK1048" s="167"/>
      <c r="CL1048" s="167"/>
      <c r="CM1048" s="167"/>
      <c r="CN1048" s="167"/>
      <c r="CO1048" s="167"/>
      <c r="CP1048" s="167"/>
      <c r="CQ1048" s="167"/>
      <c r="CR1048" s="167"/>
      <c r="CS1048" s="292" t="s">
        <v>1050</v>
      </c>
      <c r="CT1048" s="465">
        <v>1121937745</v>
      </c>
      <c r="CU1048" s="285">
        <v>82</v>
      </c>
      <c r="CV1048" s="285" t="s">
        <v>2752</v>
      </c>
      <c r="CY1048" s="284">
        <v>7490</v>
      </c>
      <c r="CZ1048" s="284" t="s">
        <v>290</v>
      </c>
      <c r="DA1048" s="333">
        <f t="shared" si="42"/>
        <v>13844915</v>
      </c>
      <c r="DB1048" s="271">
        <f t="shared" si="43"/>
        <v>0</v>
      </c>
      <c r="DC1048" s="333">
        <f t="shared" si="44"/>
        <v>0</v>
      </c>
      <c r="DZ1048" s="318" t="s">
        <v>4224</v>
      </c>
      <c r="EA1048" s="285" t="s">
        <v>282</v>
      </c>
      <c r="EB1048" s="130">
        <v>17346234</v>
      </c>
      <c r="EC1048" s="168">
        <v>45992</v>
      </c>
    </row>
    <row r="1049" spans="1:133" s="332" customFormat="1" x14ac:dyDescent="0.3">
      <c r="A1049" s="242" t="s">
        <v>4225</v>
      </c>
      <c r="B1049" s="242" t="s">
        <v>4226</v>
      </c>
      <c r="C1049" s="243">
        <v>1121825251</v>
      </c>
      <c r="D1049" s="242" t="s">
        <v>2897</v>
      </c>
      <c r="E1049" s="242" t="s">
        <v>292</v>
      </c>
      <c r="F1049" s="242" t="s">
        <v>1092</v>
      </c>
      <c r="G1049" s="244">
        <v>45860</v>
      </c>
      <c r="H1049" s="245">
        <v>10802823</v>
      </c>
      <c r="I1049" s="242" t="s">
        <v>1503</v>
      </c>
      <c r="J1049" s="244">
        <v>45860</v>
      </c>
      <c r="K1049" s="244">
        <v>46003</v>
      </c>
      <c r="L1049" s="242" t="s">
        <v>288</v>
      </c>
      <c r="M1049" s="242" t="s">
        <v>288</v>
      </c>
      <c r="N1049" s="242" t="s">
        <v>288</v>
      </c>
      <c r="O1049" s="286">
        <v>5</v>
      </c>
      <c r="P1049" s="245">
        <v>2988015</v>
      </c>
      <c r="Q1049" s="304">
        <v>45860</v>
      </c>
      <c r="R1049" s="287">
        <v>45900</v>
      </c>
      <c r="S1049" s="245"/>
      <c r="T1049" s="287">
        <v>45901</v>
      </c>
      <c r="U1049" s="287">
        <v>45930</v>
      </c>
      <c r="V1049" s="245"/>
      <c r="W1049" s="287">
        <v>45931</v>
      </c>
      <c r="X1049" s="287">
        <v>45961</v>
      </c>
      <c r="Y1049" s="245"/>
      <c r="Z1049" s="287">
        <v>45962</v>
      </c>
      <c r="AA1049" s="287">
        <v>45991</v>
      </c>
      <c r="AB1049" s="272"/>
      <c r="AC1049" s="287">
        <v>45992</v>
      </c>
      <c r="AD1049" s="287">
        <v>46003</v>
      </c>
      <c r="AE1049" s="242"/>
      <c r="AF1049" s="273"/>
      <c r="AG1049" s="273"/>
      <c r="AH1049" s="331"/>
      <c r="AK1049" s="331"/>
      <c r="AN1049" s="331"/>
      <c r="AQ1049" s="331"/>
      <c r="AT1049" s="331"/>
      <c r="AW1049" s="331"/>
      <c r="BI1049" s="284" t="s">
        <v>278</v>
      </c>
      <c r="BJ1049" s="285" t="s">
        <v>332</v>
      </c>
      <c r="BK1049" s="284" t="s">
        <v>280</v>
      </c>
      <c r="BL1049" s="286">
        <v>1600</v>
      </c>
      <c r="BM1049" s="287">
        <v>45860.72247685185</v>
      </c>
      <c r="BN1049" s="288">
        <v>1114340201</v>
      </c>
      <c r="BO1049" s="285">
        <v>4250</v>
      </c>
      <c r="BP1049" s="287">
        <v>45860</v>
      </c>
      <c r="BQ1049" s="289">
        <v>10802823</v>
      </c>
      <c r="BR1049" s="171"/>
      <c r="BS1049" s="169"/>
      <c r="BY1049" s="479"/>
      <c r="BZ1049" s="331"/>
      <c r="CC1049" s="331"/>
      <c r="CF1049" s="167"/>
      <c r="CG1049" s="167"/>
      <c r="CH1049" s="167"/>
      <c r="CI1049" s="167"/>
      <c r="CJ1049" s="167"/>
      <c r="CK1049" s="167"/>
      <c r="CL1049" s="167"/>
      <c r="CM1049" s="167"/>
      <c r="CN1049" s="167"/>
      <c r="CO1049" s="167"/>
      <c r="CP1049" s="167"/>
      <c r="CQ1049" s="167"/>
      <c r="CR1049" s="167"/>
      <c r="CS1049" s="292" t="s">
        <v>947</v>
      </c>
      <c r="CT1049" s="290">
        <v>1121825251</v>
      </c>
      <c r="CU1049" s="285">
        <v>598</v>
      </c>
      <c r="CV1049" s="285" t="s">
        <v>1112</v>
      </c>
      <c r="CY1049" s="284">
        <v>7490</v>
      </c>
      <c r="CZ1049" s="284" t="s">
        <v>290</v>
      </c>
      <c r="DA1049" s="333">
        <f t="shared" si="42"/>
        <v>2988015</v>
      </c>
      <c r="DB1049" s="271">
        <f t="shared" si="43"/>
        <v>7814808</v>
      </c>
      <c r="DC1049" s="333">
        <f t="shared" si="44"/>
        <v>7814808</v>
      </c>
      <c r="DZ1049" s="318" t="s">
        <v>4227</v>
      </c>
      <c r="EA1049" s="285" t="s">
        <v>282</v>
      </c>
      <c r="EB1049" s="130">
        <v>17346234</v>
      </c>
      <c r="EC1049" s="168">
        <v>45901</v>
      </c>
    </row>
    <row r="1050" spans="1:133" s="332" customFormat="1" x14ac:dyDescent="0.3">
      <c r="A1050" s="246"/>
      <c r="B1050" s="242" t="s">
        <v>4228</v>
      </c>
      <c r="C1050" s="243">
        <v>1121860466</v>
      </c>
      <c r="D1050" s="242" t="s">
        <v>4229</v>
      </c>
      <c r="E1050" s="242" t="s">
        <v>292</v>
      </c>
      <c r="F1050" s="247" t="s">
        <v>1409</v>
      </c>
      <c r="G1050" s="244">
        <v>45860</v>
      </c>
      <c r="H1050" s="245">
        <v>10802823</v>
      </c>
      <c r="I1050" s="242" t="s">
        <v>1503</v>
      </c>
      <c r="J1050" s="244">
        <v>45860</v>
      </c>
      <c r="K1050" s="244">
        <v>46003</v>
      </c>
      <c r="L1050" s="242" t="s">
        <v>288</v>
      </c>
      <c r="M1050" s="242" t="s">
        <v>288</v>
      </c>
      <c r="N1050" s="242" t="s">
        <v>288</v>
      </c>
      <c r="O1050" s="286">
        <v>5</v>
      </c>
      <c r="P1050" s="245">
        <v>2988015</v>
      </c>
      <c r="Q1050" s="304">
        <v>45860</v>
      </c>
      <c r="R1050" s="287">
        <v>45900</v>
      </c>
      <c r="S1050" s="245">
        <v>2298473</v>
      </c>
      <c r="T1050" s="287">
        <v>45901</v>
      </c>
      <c r="U1050" s="287">
        <v>45930</v>
      </c>
      <c r="V1050" s="245">
        <v>2298473</v>
      </c>
      <c r="W1050" s="287">
        <v>45931</v>
      </c>
      <c r="X1050" s="287">
        <v>45961</v>
      </c>
      <c r="Y1050" s="245">
        <v>2298473</v>
      </c>
      <c r="Z1050" s="287">
        <v>45962</v>
      </c>
      <c r="AA1050" s="287">
        <v>45991</v>
      </c>
      <c r="AB1050" s="272">
        <v>919389</v>
      </c>
      <c r="AC1050" s="287">
        <v>45992</v>
      </c>
      <c r="AD1050" s="287">
        <v>46003</v>
      </c>
      <c r="AE1050" s="242"/>
      <c r="AF1050" s="273"/>
      <c r="AG1050" s="273"/>
      <c r="AH1050" s="331"/>
      <c r="AK1050" s="331"/>
      <c r="AN1050" s="331"/>
      <c r="AQ1050" s="331"/>
      <c r="AT1050" s="331"/>
      <c r="AW1050" s="331"/>
      <c r="BI1050" s="284" t="s">
        <v>278</v>
      </c>
      <c r="BJ1050" s="285" t="s">
        <v>332</v>
      </c>
      <c r="BK1050" s="284" t="s">
        <v>280</v>
      </c>
      <c r="BL1050" s="286">
        <v>1600</v>
      </c>
      <c r="BM1050" s="287">
        <v>45860.72247685185</v>
      </c>
      <c r="BN1050" s="288">
        <v>1114340201</v>
      </c>
      <c r="BO1050" s="285">
        <v>4260</v>
      </c>
      <c r="BP1050" s="287">
        <v>45860</v>
      </c>
      <c r="BQ1050" s="289">
        <v>10802823</v>
      </c>
      <c r="BR1050" s="171"/>
      <c r="BS1050" s="169"/>
      <c r="BY1050" s="479"/>
      <c r="BZ1050" s="331"/>
      <c r="CC1050" s="331"/>
      <c r="CF1050" s="167"/>
      <c r="CG1050" s="167"/>
      <c r="CH1050" s="167"/>
      <c r="CI1050" s="167"/>
      <c r="CJ1050" s="167"/>
      <c r="CK1050" s="167"/>
      <c r="CL1050" s="167"/>
      <c r="CM1050" s="167"/>
      <c r="CN1050" s="167"/>
      <c r="CO1050" s="167"/>
      <c r="CP1050" s="167"/>
      <c r="CQ1050" s="167"/>
      <c r="CR1050" s="167"/>
      <c r="CS1050" s="463" t="s">
        <v>945</v>
      </c>
      <c r="CT1050" s="465">
        <v>1121860466</v>
      </c>
      <c r="CU1050" s="285">
        <v>82</v>
      </c>
      <c r="CV1050" s="285" t="s">
        <v>1410</v>
      </c>
      <c r="CY1050" s="284">
        <v>8299</v>
      </c>
      <c r="CZ1050" s="284" t="s">
        <v>290</v>
      </c>
      <c r="DA1050" s="333">
        <f t="shared" si="42"/>
        <v>10802823</v>
      </c>
      <c r="DB1050" s="271">
        <f t="shared" si="43"/>
        <v>0</v>
      </c>
      <c r="DC1050" s="333">
        <f t="shared" si="44"/>
        <v>0</v>
      </c>
      <c r="DZ1050" s="318" t="s">
        <v>4230</v>
      </c>
      <c r="EA1050" s="285" t="s">
        <v>282</v>
      </c>
      <c r="EB1050" s="130">
        <v>17346234</v>
      </c>
      <c r="EC1050" s="168">
        <v>46010</v>
      </c>
    </row>
    <row r="1051" spans="1:133" s="332" customFormat="1" x14ac:dyDescent="0.3">
      <c r="A1051" s="242"/>
      <c r="B1051" s="242" t="s">
        <v>4231</v>
      </c>
      <c r="C1051" s="243">
        <v>35260257</v>
      </c>
      <c r="D1051" s="242" t="s">
        <v>905</v>
      </c>
      <c r="E1051" s="242" t="s">
        <v>292</v>
      </c>
      <c r="F1051" s="242" t="s">
        <v>865</v>
      </c>
      <c r="G1051" s="244">
        <v>45860</v>
      </c>
      <c r="H1051" s="245">
        <v>11339133</v>
      </c>
      <c r="I1051" s="242" t="s">
        <v>1516</v>
      </c>
      <c r="J1051" s="244">
        <v>45860</v>
      </c>
      <c r="K1051" s="244">
        <v>46010</v>
      </c>
      <c r="L1051" s="242" t="s">
        <v>288</v>
      </c>
      <c r="M1051" s="242" t="s">
        <v>288</v>
      </c>
      <c r="N1051" s="242" t="s">
        <v>288</v>
      </c>
      <c r="O1051" s="286">
        <v>5</v>
      </c>
      <c r="P1051" s="245">
        <v>2988015</v>
      </c>
      <c r="Q1051" s="304">
        <v>45860</v>
      </c>
      <c r="R1051" s="287">
        <v>45900</v>
      </c>
      <c r="S1051" s="245">
        <v>2298473</v>
      </c>
      <c r="T1051" s="287">
        <v>45901</v>
      </c>
      <c r="U1051" s="287">
        <v>45930</v>
      </c>
      <c r="V1051" s="245">
        <v>2298473</v>
      </c>
      <c r="W1051" s="287">
        <v>45931</v>
      </c>
      <c r="X1051" s="287">
        <v>45961</v>
      </c>
      <c r="Y1051" s="245">
        <v>2298473</v>
      </c>
      <c r="Z1051" s="287">
        <v>45962</v>
      </c>
      <c r="AA1051" s="287">
        <v>45991</v>
      </c>
      <c r="AB1051" s="272">
        <v>1455699</v>
      </c>
      <c r="AC1051" s="287">
        <v>45992</v>
      </c>
      <c r="AD1051" s="287">
        <v>46010</v>
      </c>
      <c r="AE1051" s="242"/>
      <c r="AF1051" s="273"/>
      <c r="AG1051" s="273"/>
      <c r="AH1051" s="331"/>
      <c r="AK1051" s="331"/>
      <c r="AN1051" s="331"/>
      <c r="AQ1051" s="331"/>
      <c r="AT1051" s="331"/>
      <c r="AW1051" s="331"/>
      <c r="BI1051" s="284" t="s">
        <v>278</v>
      </c>
      <c r="BJ1051" s="285" t="s">
        <v>332</v>
      </c>
      <c r="BK1051" s="284" t="s">
        <v>280</v>
      </c>
      <c r="BL1051" s="286">
        <v>1600</v>
      </c>
      <c r="BM1051" s="287">
        <v>45860.72247685185</v>
      </c>
      <c r="BN1051" s="288">
        <v>1114340201</v>
      </c>
      <c r="BO1051" s="285">
        <v>4209</v>
      </c>
      <c r="BP1051" s="287">
        <v>45860</v>
      </c>
      <c r="BQ1051" s="289">
        <v>11339133</v>
      </c>
      <c r="BR1051" s="171"/>
      <c r="BS1051" s="169"/>
      <c r="BY1051" s="479"/>
      <c r="BZ1051" s="331"/>
      <c r="CC1051" s="331"/>
      <c r="CF1051" s="167"/>
      <c r="CG1051" s="167"/>
      <c r="CH1051" s="167"/>
      <c r="CI1051" s="167"/>
      <c r="CJ1051" s="167"/>
      <c r="CK1051" s="167"/>
      <c r="CL1051" s="167"/>
      <c r="CM1051" s="167"/>
      <c r="CN1051" s="167"/>
      <c r="CO1051" s="167"/>
      <c r="CP1051" s="167"/>
      <c r="CQ1051" s="167"/>
      <c r="CR1051" s="167"/>
      <c r="CS1051" s="292" t="s">
        <v>1085</v>
      </c>
      <c r="CT1051" s="290">
        <v>35260257</v>
      </c>
      <c r="CU1051" s="285">
        <v>246</v>
      </c>
      <c r="CV1051" s="285" t="s">
        <v>800</v>
      </c>
      <c r="CY1051" s="284">
        <v>8299</v>
      </c>
      <c r="CZ1051" s="284" t="s">
        <v>290</v>
      </c>
      <c r="DA1051" s="333">
        <f t="shared" si="42"/>
        <v>11339133</v>
      </c>
      <c r="DB1051" s="271">
        <f t="shared" si="43"/>
        <v>0</v>
      </c>
      <c r="DC1051" s="333">
        <f t="shared" si="44"/>
        <v>0</v>
      </c>
      <c r="DZ1051" s="318" t="s">
        <v>4232</v>
      </c>
      <c r="EA1051" s="285" t="s">
        <v>282</v>
      </c>
      <c r="EB1051" s="130">
        <v>17346234</v>
      </c>
      <c r="EC1051" s="168">
        <v>46010</v>
      </c>
    </row>
    <row r="1052" spans="1:133" s="332" customFormat="1" x14ac:dyDescent="0.3">
      <c r="A1052" s="241"/>
      <c r="B1052" s="242" t="s">
        <v>4233</v>
      </c>
      <c r="C1052" s="243">
        <v>1121859581</v>
      </c>
      <c r="D1052" s="242" t="s">
        <v>664</v>
      </c>
      <c r="E1052" s="242" t="s">
        <v>291</v>
      </c>
      <c r="F1052" s="242" t="s">
        <v>665</v>
      </c>
      <c r="G1052" s="244">
        <v>45860</v>
      </c>
      <c r="H1052" s="245">
        <v>16008183</v>
      </c>
      <c r="I1052" s="242" t="s">
        <v>1516</v>
      </c>
      <c r="J1052" s="244">
        <v>45860</v>
      </c>
      <c r="K1052" s="244">
        <v>46010</v>
      </c>
      <c r="L1052" s="242" t="s">
        <v>288</v>
      </c>
      <c r="M1052" s="242" t="s">
        <v>288</v>
      </c>
      <c r="N1052" s="242" t="s">
        <v>288</v>
      </c>
      <c r="O1052" s="286">
        <v>5</v>
      </c>
      <c r="P1052" s="245">
        <v>4218373</v>
      </c>
      <c r="Q1052" s="304">
        <v>45860</v>
      </c>
      <c r="R1052" s="287">
        <v>45900</v>
      </c>
      <c r="S1052" s="245">
        <v>3244902</v>
      </c>
      <c r="T1052" s="287">
        <v>45901</v>
      </c>
      <c r="U1052" s="287">
        <v>45930</v>
      </c>
      <c r="V1052" s="245">
        <v>3244902</v>
      </c>
      <c r="W1052" s="287">
        <v>45931</v>
      </c>
      <c r="X1052" s="287">
        <v>45961</v>
      </c>
      <c r="Y1052" s="245">
        <v>3244902</v>
      </c>
      <c r="Z1052" s="287">
        <v>45962</v>
      </c>
      <c r="AA1052" s="287">
        <v>45991</v>
      </c>
      <c r="AB1052" s="272">
        <v>2055104</v>
      </c>
      <c r="AC1052" s="287">
        <v>45992</v>
      </c>
      <c r="AD1052" s="287">
        <v>46010</v>
      </c>
      <c r="AE1052" s="242"/>
      <c r="AF1052" s="273"/>
      <c r="AG1052" s="273"/>
      <c r="AH1052" s="331"/>
      <c r="AK1052" s="331"/>
      <c r="AN1052" s="331"/>
      <c r="AQ1052" s="331"/>
      <c r="AT1052" s="331"/>
      <c r="AW1052" s="331"/>
      <c r="BI1052" s="284" t="s">
        <v>278</v>
      </c>
      <c r="BJ1052" s="285" t="s">
        <v>332</v>
      </c>
      <c r="BK1052" s="284" t="s">
        <v>280</v>
      </c>
      <c r="BL1052" s="286">
        <v>1600</v>
      </c>
      <c r="BM1052" s="287">
        <v>45860.72247685185</v>
      </c>
      <c r="BN1052" s="288">
        <v>1114340201</v>
      </c>
      <c r="BO1052" s="285">
        <v>4259</v>
      </c>
      <c r="BP1052" s="287">
        <v>45860</v>
      </c>
      <c r="BQ1052" s="289">
        <v>16008183</v>
      </c>
      <c r="BR1052" s="171"/>
      <c r="BS1052" s="169"/>
      <c r="BY1052" s="479"/>
      <c r="BZ1052" s="331"/>
      <c r="CC1052" s="331"/>
      <c r="CF1052" s="167"/>
      <c r="CG1052" s="167"/>
      <c r="CH1052" s="167"/>
      <c r="CI1052" s="167"/>
      <c r="CJ1052" s="167"/>
      <c r="CK1052" s="167"/>
      <c r="CL1052" s="167"/>
      <c r="CM1052" s="167"/>
      <c r="CN1052" s="167"/>
      <c r="CO1052" s="167"/>
      <c r="CP1052" s="167"/>
      <c r="CQ1052" s="167"/>
      <c r="CR1052" s="167"/>
      <c r="CS1052" s="292" t="s">
        <v>750</v>
      </c>
      <c r="CT1052" s="465">
        <v>1121859581</v>
      </c>
      <c r="CU1052" s="285">
        <v>246</v>
      </c>
      <c r="CV1052" s="285" t="s">
        <v>801</v>
      </c>
      <c r="CY1052" s="284">
        <v>8299</v>
      </c>
      <c r="CZ1052" s="284" t="s">
        <v>290</v>
      </c>
      <c r="DA1052" s="333">
        <f t="shared" si="42"/>
        <v>16008183</v>
      </c>
      <c r="DB1052" s="271">
        <f t="shared" si="43"/>
        <v>0</v>
      </c>
      <c r="DC1052" s="333">
        <f t="shared" si="44"/>
        <v>0</v>
      </c>
      <c r="DZ1052" s="318" t="s">
        <v>4234</v>
      </c>
      <c r="EA1052" s="285" t="s">
        <v>282</v>
      </c>
      <c r="EB1052" s="130">
        <v>17346234</v>
      </c>
      <c r="EC1052" s="168">
        <v>46010</v>
      </c>
    </row>
    <row r="1053" spans="1:133" s="332" customFormat="1" x14ac:dyDescent="0.3">
      <c r="A1053" s="242"/>
      <c r="B1053" s="242" t="s">
        <v>4235</v>
      </c>
      <c r="C1053" s="243">
        <v>1121931560</v>
      </c>
      <c r="D1053" s="242" t="s">
        <v>885</v>
      </c>
      <c r="E1053" s="242" t="s">
        <v>292</v>
      </c>
      <c r="F1053" s="242" t="s">
        <v>2587</v>
      </c>
      <c r="G1053" s="244">
        <v>45860</v>
      </c>
      <c r="H1053" s="245">
        <v>10802823</v>
      </c>
      <c r="I1053" s="242" t="s">
        <v>1503</v>
      </c>
      <c r="J1053" s="244">
        <v>45860</v>
      </c>
      <c r="K1053" s="244">
        <v>46003</v>
      </c>
      <c r="L1053" s="242" t="s">
        <v>288</v>
      </c>
      <c r="M1053" s="242" t="s">
        <v>288</v>
      </c>
      <c r="N1053" s="242" t="s">
        <v>288</v>
      </c>
      <c r="O1053" s="286">
        <v>5</v>
      </c>
      <c r="P1053" s="245">
        <v>2988015</v>
      </c>
      <c r="Q1053" s="304">
        <v>45860</v>
      </c>
      <c r="R1053" s="287">
        <v>45900</v>
      </c>
      <c r="S1053" s="245">
        <v>2298473</v>
      </c>
      <c r="T1053" s="287">
        <v>45901</v>
      </c>
      <c r="U1053" s="287">
        <v>45930</v>
      </c>
      <c r="V1053" s="245">
        <v>2298473</v>
      </c>
      <c r="W1053" s="287">
        <v>45931</v>
      </c>
      <c r="X1053" s="287">
        <v>45961</v>
      </c>
      <c r="Y1053" s="245">
        <v>2298473</v>
      </c>
      <c r="Z1053" s="287">
        <v>45962</v>
      </c>
      <c r="AA1053" s="287">
        <v>45991</v>
      </c>
      <c r="AB1053" s="272">
        <v>919389</v>
      </c>
      <c r="AC1053" s="287">
        <v>45992</v>
      </c>
      <c r="AD1053" s="287">
        <v>46003</v>
      </c>
      <c r="AE1053" s="242"/>
      <c r="AF1053" s="273"/>
      <c r="AG1053" s="273"/>
      <c r="AH1053" s="331"/>
      <c r="AK1053" s="331"/>
      <c r="AN1053" s="331"/>
      <c r="AQ1053" s="331"/>
      <c r="AT1053" s="331"/>
      <c r="AW1053" s="331"/>
      <c r="BI1053" s="284" t="s">
        <v>278</v>
      </c>
      <c r="BJ1053" s="285" t="s">
        <v>332</v>
      </c>
      <c r="BK1053" s="284" t="s">
        <v>280</v>
      </c>
      <c r="BL1053" s="286">
        <v>1600</v>
      </c>
      <c r="BM1053" s="287">
        <v>45860.72247685185</v>
      </c>
      <c r="BN1053" s="288">
        <v>1114340201</v>
      </c>
      <c r="BO1053" s="285">
        <v>4275</v>
      </c>
      <c r="BP1053" s="287">
        <v>45860</v>
      </c>
      <c r="BQ1053" s="289">
        <v>10802823</v>
      </c>
      <c r="BR1053" s="171"/>
      <c r="BS1053" s="169"/>
      <c r="BY1053" s="479"/>
      <c r="BZ1053" s="331"/>
      <c r="CC1053" s="331"/>
      <c r="CF1053" s="167"/>
      <c r="CG1053" s="167"/>
      <c r="CH1053" s="167"/>
      <c r="CI1053" s="167"/>
      <c r="CJ1053" s="167"/>
      <c r="CK1053" s="167"/>
      <c r="CL1053" s="167"/>
      <c r="CM1053" s="167"/>
      <c r="CN1053" s="167"/>
      <c r="CO1053" s="167"/>
      <c r="CP1053" s="167"/>
      <c r="CQ1053" s="167"/>
      <c r="CR1053" s="167"/>
      <c r="CS1053" s="292" t="s">
        <v>2588</v>
      </c>
      <c r="CT1053" s="290">
        <v>1121931560</v>
      </c>
      <c r="CU1053" s="285">
        <v>54</v>
      </c>
      <c r="CV1053" s="285" t="s">
        <v>930</v>
      </c>
      <c r="CY1053" s="284">
        <v>7490</v>
      </c>
      <c r="CZ1053" s="284" t="s">
        <v>290</v>
      </c>
      <c r="DA1053" s="333">
        <f t="shared" si="42"/>
        <v>10802823</v>
      </c>
      <c r="DB1053" s="271">
        <f t="shared" si="43"/>
        <v>0</v>
      </c>
      <c r="DC1053" s="333">
        <f t="shared" si="44"/>
        <v>0</v>
      </c>
      <c r="DZ1053" s="318" t="s">
        <v>4236</v>
      </c>
      <c r="EA1053" s="285" t="s">
        <v>299</v>
      </c>
      <c r="EB1053" s="130">
        <v>17346234</v>
      </c>
      <c r="EC1053" s="168">
        <v>46010</v>
      </c>
    </row>
    <row r="1054" spans="1:133" s="332" customFormat="1" x14ac:dyDescent="0.3">
      <c r="A1054" s="241"/>
      <c r="B1054" s="242" t="s">
        <v>4237</v>
      </c>
      <c r="C1054" s="243">
        <v>1121852835</v>
      </c>
      <c r="D1054" s="242" t="s">
        <v>1402</v>
      </c>
      <c r="E1054" s="242" t="s">
        <v>292</v>
      </c>
      <c r="F1054" s="242" t="s">
        <v>1001</v>
      </c>
      <c r="G1054" s="244">
        <v>45860</v>
      </c>
      <c r="H1054" s="245">
        <v>10802823</v>
      </c>
      <c r="I1054" s="242" t="s">
        <v>1503</v>
      </c>
      <c r="J1054" s="244">
        <v>45860</v>
      </c>
      <c r="K1054" s="244">
        <v>46003</v>
      </c>
      <c r="L1054" s="242" t="s">
        <v>288</v>
      </c>
      <c r="M1054" s="242" t="s">
        <v>288</v>
      </c>
      <c r="N1054" s="242" t="s">
        <v>288</v>
      </c>
      <c r="O1054" s="286">
        <v>5</v>
      </c>
      <c r="P1054" s="245">
        <v>2988015</v>
      </c>
      <c r="Q1054" s="304">
        <v>45860</v>
      </c>
      <c r="R1054" s="287">
        <v>45900</v>
      </c>
      <c r="S1054" s="245">
        <v>2298473</v>
      </c>
      <c r="T1054" s="287">
        <v>45901</v>
      </c>
      <c r="U1054" s="287">
        <v>45930</v>
      </c>
      <c r="V1054" s="245">
        <v>2298473</v>
      </c>
      <c r="W1054" s="287">
        <v>45931</v>
      </c>
      <c r="X1054" s="287">
        <v>45961</v>
      </c>
      <c r="Y1054" s="245">
        <v>2298473</v>
      </c>
      <c r="Z1054" s="287">
        <v>45962</v>
      </c>
      <c r="AA1054" s="287">
        <v>45991</v>
      </c>
      <c r="AB1054" s="272">
        <v>919389</v>
      </c>
      <c r="AC1054" s="287">
        <v>45992</v>
      </c>
      <c r="AD1054" s="287">
        <v>46003</v>
      </c>
      <c r="AE1054" s="242"/>
      <c r="AF1054" s="273"/>
      <c r="AG1054" s="273"/>
      <c r="AH1054" s="331"/>
      <c r="AK1054" s="331"/>
      <c r="AN1054" s="331"/>
      <c r="AQ1054" s="331"/>
      <c r="AT1054" s="331"/>
      <c r="AW1054" s="331"/>
      <c r="BI1054" s="284" t="s">
        <v>278</v>
      </c>
      <c r="BJ1054" s="285" t="s">
        <v>332</v>
      </c>
      <c r="BK1054" s="284" t="s">
        <v>280</v>
      </c>
      <c r="BL1054" s="286">
        <v>1600</v>
      </c>
      <c r="BM1054" s="287">
        <v>45860.72247685185</v>
      </c>
      <c r="BN1054" s="288">
        <v>1114340201</v>
      </c>
      <c r="BO1054" s="285">
        <v>4256</v>
      </c>
      <c r="BP1054" s="287">
        <v>45860</v>
      </c>
      <c r="BQ1054" s="289">
        <v>10802823</v>
      </c>
      <c r="BR1054" s="171"/>
      <c r="BS1054" s="169"/>
      <c r="BY1054" s="479"/>
      <c r="BZ1054" s="331"/>
      <c r="CC1054" s="331"/>
      <c r="CF1054" s="167"/>
      <c r="CG1054" s="167"/>
      <c r="CH1054" s="167"/>
      <c r="CI1054" s="167"/>
      <c r="CJ1054" s="167"/>
      <c r="CK1054" s="167"/>
      <c r="CL1054" s="167"/>
      <c r="CM1054" s="167"/>
      <c r="CN1054" s="167"/>
      <c r="CO1054" s="167"/>
      <c r="CP1054" s="167"/>
      <c r="CQ1054" s="167"/>
      <c r="CR1054" s="167"/>
      <c r="CS1054" s="463" t="s">
        <v>1051</v>
      </c>
      <c r="CT1054" s="290">
        <v>1121852835</v>
      </c>
      <c r="CU1054" s="285">
        <v>54</v>
      </c>
      <c r="CV1054" s="285" t="s">
        <v>3331</v>
      </c>
      <c r="CY1054" s="284">
        <v>7490</v>
      </c>
      <c r="CZ1054" s="284" t="s">
        <v>290</v>
      </c>
      <c r="DA1054" s="333">
        <f t="shared" si="42"/>
        <v>10802823</v>
      </c>
      <c r="DB1054" s="271">
        <f t="shared" si="43"/>
        <v>0</v>
      </c>
      <c r="DC1054" s="333">
        <f t="shared" si="44"/>
        <v>0</v>
      </c>
      <c r="DZ1054" s="318" t="s">
        <v>4238</v>
      </c>
      <c r="EA1054" s="285" t="s">
        <v>299</v>
      </c>
      <c r="EB1054" s="130">
        <v>17346234</v>
      </c>
      <c r="EC1054" s="168">
        <v>46010</v>
      </c>
    </row>
    <row r="1055" spans="1:133" s="332" customFormat="1" x14ac:dyDescent="0.3">
      <c r="A1055" s="242"/>
      <c r="B1055" s="242" t="s">
        <v>4239</v>
      </c>
      <c r="C1055" s="243">
        <v>1071169129</v>
      </c>
      <c r="D1055" s="242" t="s">
        <v>1002</v>
      </c>
      <c r="E1055" s="242" t="s">
        <v>292</v>
      </c>
      <c r="F1055" s="242" t="s">
        <v>1003</v>
      </c>
      <c r="G1055" s="244">
        <v>45860</v>
      </c>
      <c r="H1055" s="245">
        <v>9806818</v>
      </c>
      <c r="I1055" s="242" t="s">
        <v>1274</v>
      </c>
      <c r="J1055" s="244">
        <v>45860</v>
      </c>
      <c r="K1055" s="244">
        <v>45990</v>
      </c>
      <c r="L1055" s="242" t="s">
        <v>288</v>
      </c>
      <c r="M1055" s="242" t="s">
        <v>288</v>
      </c>
      <c r="N1055" s="242" t="s">
        <v>288</v>
      </c>
      <c r="O1055" s="286">
        <v>4</v>
      </c>
      <c r="P1055" s="245">
        <v>2988015</v>
      </c>
      <c r="Q1055" s="304">
        <v>45860</v>
      </c>
      <c r="R1055" s="287">
        <v>45900</v>
      </c>
      <c r="S1055" s="245">
        <v>2298473</v>
      </c>
      <c r="T1055" s="287">
        <v>45901</v>
      </c>
      <c r="U1055" s="287">
        <v>45930</v>
      </c>
      <c r="V1055" s="245">
        <v>2298473</v>
      </c>
      <c r="W1055" s="287">
        <v>45931</v>
      </c>
      <c r="X1055" s="287">
        <v>45961</v>
      </c>
      <c r="Y1055" s="245">
        <v>2221857</v>
      </c>
      <c r="Z1055" s="287">
        <v>45962</v>
      </c>
      <c r="AA1055" s="287">
        <v>45990</v>
      </c>
      <c r="AB1055" s="272"/>
      <c r="AC1055" s="287"/>
      <c r="AD1055" s="287"/>
      <c r="AE1055" s="242"/>
      <c r="AF1055" s="273"/>
      <c r="AG1055" s="273"/>
      <c r="AH1055" s="331"/>
      <c r="AK1055" s="331"/>
      <c r="AN1055" s="331"/>
      <c r="AQ1055" s="331"/>
      <c r="AT1055" s="331"/>
      <c r="AW1055" s="331"/>
      <c r="BI1055" s="284" t="s">
        <v>278</v>
      </c>
      <c r="BJ1055" s="285" t="s">
        <v>332</v>
      </c>
      <c r="BK1055" s="284" t="s">
        <v>280</v>
      </c>
      <c r="BL1055" s="286">
        <v>1600</v>
      </c>
      <c r="BM1055" s="287">
        <v>45860.72247685185</v>
      </c>
      <c r="BN1055" s="288">
        <v>1114340201</v>
      </c>
      <c r="BO1055" s="285">
        <v>4241</v>
      </c>
      <c r="BP1055" s="287">
        <v>45860</v>
      </c>
      <c r="BQ1055" s="289">
        <v>9806818</v>
      </c>
      <c r="BR1055" s="171"/>
      <c r="BS1055" s="169"/>
      <c r="BY1055" s="479"/>
      <c r="BZ1055" s="331"/>
      <c r="CC1055" s="331"/>
      <c r="CF1055" s="167"/>
      <c r="CG1055" s="167"/>
      <c r="CH1055" s="167"/>
      <c r="CI1055" s="167"/>
      <c r="CJ1055" s="167"/>
      <c r="CK1055" s="167"/>
      <c r="CL1055" s="167"/>
      <c r="CM1055" s="167"/>
      <c r="CN1055" s="167"/>
      <c r="CO1055" s="167"/>
      <c r="CP1055" s="167"/>
      <c r="CQ1055" s="167"/>
      <c r="CR1055" s="167"/>
      <c r="CS1055" s="292" t="s">
        <v>1052</v>
      </c>
      <c r="CT1055" s="290">
        <v>1071169129.7</v>
      </c>
      <c r="CU1055" s="285">
        <v>54</v>
      </c>
      <c r="CV1055" s="285" t="s">
        <v>1067</v>
      </c>
      <c r="CY1055" s="284">
        <v>8299</v>
      </c>
      <c r="CZ1055" s="284" t="s">
        <v>290</v>
      </c>
      <c r="DA1055" s="333">
        <f t="shared" si="42"/>
        <v>9806818</v>
      </c>
      <c r="DB1055" s="271">
        <f t="shared" si="43"/>
        <v>0</v>
      </c>
      <c r="DC1055" s="333">
        <f t="shared" si="44"/>
        <v>0</v>
      </c>
      <c r="DZ1055" s="318" t="s">
        <v>4240</v>
      </c>
      <c r="EA1055" s="285" t="s">
        <v>299</v>
      </c>
      <c r="EB1055" s="130">
        <v>17346234</v>
      </c>
      <c r="EC1055" s="168">
        <v>45992</v>
      </c>
    </row>
    <row r="1056" spans="1:133" s="332" customFormat="1" x14ac:dyDescent="0.3">
      <c r="A1056" s="242"/>
      <c r="B1056" s="242" t="s">
        <v>4241</v>
      </c>
      <c r="C1056" s="243">
        <v>1081397038</v>
      </c>
      <c r="D1056" s="242" t="s">
        <v>1004</v>
      </c>
      <c r="E1056" s="242" t="s">
        <v>292</v>
      </c>
      <c r="F1056" s="242" t="s">
        <v>1005</v>
      </c>
      <c r="G1056" s="244">
        <v>45860</v>
      </c>
      <c r="H1056" s="245">
        <v>9806818</v>
      </c>
      <c r="I1056" s="242" t="s">
        <v>1274</v>
      </c>
      <c r="J1056" s="244">
        <v>45860</v>
      </c>
      <c r="K1056" s="244">
        <v>45990</v>
      </c>
      <c r="L1056" s="242" t="s">
        <v>288</v>
      </c>
      <c r="M1056" s="242" t="s">
        <v>288</v>
      </c>
      <c r="N1056" s="242" t="s">
        <v>288</v>
      </c>
      <c r="O1056" s="286">
        <v>4</v>
      </c>
      <c r="P1056" s="245">
        <v>2988015</v>
      </c>
      <c r="Q1056" s="304">
        <v>45860</v>
      </c>
      <c r="R1056" s="287">
        <v>45900</v>
      </c>
      <c r="S1056" s="245">
        <v>2298473</v>
      </c>
      <c r="T1056" s="287">
        <v>45901</v>
      </c>
      <c r="U1056" s="287">
        <v>45930</v>
      </c>
      <c r="V1056" s="245">
        <v>2298473</v>
      </c>
      <c r="W1056" s="287">
        <v>45931</v>
      </c>
      <c r="X1056" s="287">
        <v>45961</v>
      </c>
      <c r="Y1056" s="245">
        <v>2221857</v>
      </c>
      <c r="Z1056" s="287">
        <v>45962</v>
      </c>
      <c r="AA1056" s="287">
        <v>45990</v>
      </c>
      <c r="AB1056" s="272"/>
      <c r="AC1056" s="287"/>
      <c r="AD1056" s="287"/>
      <c r="AE1056" s="242"/>
      <c r="AF1056" s="273"/>
      <c r="AG1056" s="273"/>
      <c r="AH1056" s="331"/>
      <c r="AK1056" s="331"/>
      <c r="AN1056" s="331"/>
      <c r="AQ1056" s="331"/>
      <c r="AT1056" s="331"/>
      <c r="AW1056" s="331"/>
      <c r="BI1056" s="284" t="s">
        <v>278</v>
      </c>
      <c r="BJ1056" s="285" t="s">
        <v>332</v>
      </c>
      <c r="BK1056" s="284" t="s">
        <v>280</v>
      </c>
      <c r="BL1056" s="286">
        <v>1600</v>
      </c>
      <c r="BM1056" s="287">
        <v>45860.72247685185</v>
      </c>
      <c r="BN1056" s="288">
        <v>1114340201</v>
      </c>
      <c r="BO1056" s="285">
        <v>4242</v>
      </c>
      <c r="BP1056" s="287">
        <v>45860</v>
      </c>
      <c r="BQ1056" s="289">
        <v>9806818</v>
      </c>
      <c r="BR1056" s="171"/>
      <c r="BS1056" s="169"/>
      <c r="BY1056" s="479"/>
      <c r="BZ1056" s="331"/>
      <c r="CC1056" s="331"/>
      <c r="CF1056" s="167"/>
      <c r="CG1056" s="167"/>
      <c r="CH1056" s="167"/>
      <c r="CI1056" s="167"/>
      <c r="CJ1056" s="167"/>
      <c r="CK1056" s="167"/>
      <c r="CL1056" s="167"/>
      <c r="CM1056" s="167"/>
      <c r="CN1056" s="167"/>
      <c r="CO1056" s="167"/>
      <c r="CP1056" s="167"/>
      <c r="CQ1056" s="167"/>
      <c r="CR1056" s="167"/>
      <c r="CS1056" s="463" t="s">
        <v>1053</v>
      </c>
      <c r="CT1056" s="290">
        <v>1081397038</v>
      </c>
      <c r="CU1056" s="285">
        <v>54</v>
      </c>
      <c r="CV1056" s="285" t="s">
        <v>1068</v>
      </c>
      <c r="CY1056" s="284">
        <v>8299</v>
      </c>
      <c r="CZ1056" s="284" t="s">
        <v>290</v>
      </c>
      <c r="DA1056" s="333">
        <f t="shared" si="42"/>
        <v>9806818</v>
      </c>
      <c r="DB1056" s="271">
        <f t="shared" si="43"/>
        <v>0</v>
      </c>
      <c r="DC1056" s="333">
        <f t="shared" si="44"/>
        <v>0</v>
      </c>
      <c r="DZ1056" s="318" t="s">
        <v>4242</v>
      </c>
      <c r="EA1056" s="285" t="s">
        <v>299</v>
      </c>
      <c r="EB1056" s="130">
        <v>17346234</v>
      </c>
      <c r="EC1056" s="168">
        <v>46010</v>
      </c>
    </row>
    <row r="1057" spans="1:133" s="332" customFormat="1" x14ac:dyDescent="0.3">
      <c r="A1057" s="242"/>
      <c r="B1057" s="242" t="s">
        <v>4243</v>
      </c>
      <c r="C1057" s="243">
        <v>1121922565</v>
      </c>
      <c r="D1057" s="242" t="s">
        <v>1006</v>
      </c>
      <c r="E1057" s="242" t="s">
        <v>292</v>
      </c>
      <c r="F1057" s="242" t="s">
        <v>1007</v>
      </c>
      <c r="G1057" s="244">
        <v>45860</v>
      </c>
      <c r="H1057" s="245">
        <v>9806818</v>
      </c>
      <c r="I1057" s="242" t="s">
        <v>1274</v>
      </c>
      <c r="J1057" s="244">
        <v>45860</v>
      </c>
      <c r="K1057" s="244">
        <v>45990</v>
      </c>
      <c r="L1057" s="242" t="s">
        <v>288</v>
      </c>
      <c r="M1057" s="242" t="s">
        <v>288</v>
      </c>
      <c r="N1057" s="242" t="s">
        <v>288</v>
      </c>
      <c r="O1057" s="286">
        <v>4</v>
      </c>
      <c r="P1057" s="245">
        <v>2988015</v>
      </c>
      <c r="Q1057" s="304">
        <v>45860</v>
      </c>
      <c r="R1057" s="287">
        <v>45900</v>
      </c>
      <c r="S1057" s="245">
        <v>2298473</v>
      </c>
      <c r="T1057" s="287">
        <v>45901</v>
      </c>
      <c r="U1057" s="287">
        <v>45930</v>
      </c>
      <c r="V1057" s="245">
        <v>2298473</v>
      </c>
      <c r="W1057" s="287">
        <v>45931</v>
      </c>
      <c r="X1057" s="287">
        <v>45961</v>
      </c>
      <c r="Y1057" s="245">
        <v>2221857</v>
      </c>
      <c r="Z1057" s="287">
        <v>45962</v>
      </c>
      <c r="AA1057" s="287">
        <v>45990</v>
      </c>
      <c r="AB1057" s="272"/>
      <c r="AC1057" s="287"/>
      <c r="AD1057" s="287"/>
      <c r="AE1057" s="242"/>
      <c r="AF1057" s="273"/>
      <c r="AG1057" s="273"/>
      <c r="AH1057" s="331"/>
      <c r="AK1057" s="331"/>
      <c r="AN1057" s="331"/>
      <c r="AQ1057" s="331"/>
      <c r="AT1057" s="331"/>
      <c r="AW1057" s="331"/>
      <c r="BI1057" s="284" t="s">
        <v>278</v>
      </c>
      <c r="BJ1057" s="285" t="s">
        <v>332</v>
      </c>
      <c r="BK1057" s="284" t="s">
        <v>280</v>
      </c>
      <c r="BL1057" s="286">
        <v>1600</v>
      </c>
      <c r="BM1057" s="287">
        <v>45860.72247685185</v>
      </c>
      <c r="BN1057" s="288">
        <v>1114340201</v>
      </c>
      <c r="BO1057" s="285">
        <v>4271</v>
      </c>
      <c r="BP1057" s="287">
        <v>45860</v>
      </c>
      <c r="BQ1057" s="289">
        <v>9806818</v>
      </c>
      <c r="BR1057" s="171"/>
      <c r="BS1057" s="169"/>
      <c r="BY1057" s="479"/>
      <c r="BZ1057" s="331"/>
      <c r="CC1057" s="331"/>
      <c r="CF1057" s="167"/>
      <c r="CG1057" s="167"/>
      <c r="CH1057" s="167"/>
      <c r="CI1057" s="167"/>
      <c r="CJ1057" s="167"/>
      <c r="CK1057" s="167"/>
      <c r="CL1057" s="167"/>
      <c r="CM1057" s="167"/>
      <c r="CN1057" s="167"/>
      <c r="CO1057" s="167"/>
      <c r="CP1057" s="167"/>
      <c r="CQ1057" s="167"/>
      <c r="CR1057" s="167"/>
      <c r="CS1057" s="485" t="s">
        <v>1054</v>
      </c>
      <c r="CT1057" s="290">
        <v>1121922565</v>
      </c>
      <c r="CU1057" s="285">
        <v>54</v>
      </c>
      <c r="CV1057" s="285" t="s">
        <v>1069</v>
      </c>
      <c r="CY1057" s="284">
        <v>8299</v>
      </c>
      <c r="CZ1057" s="284" t="s">
        <v>290</v>
      </c>
      <c r="DA1057" s="333">
        <f t="shared" si="42"/>
        <v>9806818</v>
      </c>
      <c r="DB1057" s="271">
        <f t="shared" si="43"/>
        <v>0</v>
      </c>
      <c r="DC1057" s="333">
        <f t="shared" si="44"/>
        <v>0</v>
      </c>
      <c r="DZ1057" s="318" t="s">
        <v>4244</v>
      </c>
      <c r="EA1057" s="285" t="s">
        <v>299</v>
      </c>
      <c r="EB1057" s="130">
        <v>17346234</v>
      </c>
      <c r="EC1057" s="168">
        <v>45992</v>
      </c>
    </row>
    <row r="1058" spans="1:133" s="332" customFormat="1" x14ac:dyDescent="0.3">
      <c r="A1058" s="242"/>
      <c r="B1058" s="242" t="s">
        <v>4245</v>
      </c>
      <c r="C1058" s="243">
        <v>1121828357</v>
      </c>
      <c r="D1058" s="249" t="s">
        <v>1137</v>
      </c>
      <c r="E1058" s="242" t="s">
        <v>291</v>
      </c>
      <c r="F1058" s="242" t="s">
        <v>1093</v>
      </c>
      <c r="G1058" s="244">
        <v>45860</v>
      </c>
      <c r="H1058" s="245">
        <v>15251039</v>
      </c>
      <c r="I1058" s="242" t="s">
        <v>1503</v>
      </c>
      <c r="J1058" s="244">
        <v>45860</v>
      </c>
      <c r="K1058" s="244">
        <v>46003</v>
      </c>
      <c r="L1058" s="242" t="s">
        <v>288</v>
      </c>
      <c r="M1058" s="242" t="s">
        <v>288</v>
      </c>
      <c r="N1058" s="242" t="s">
        <v>288</v>
      </c>
      <c r="O1058" s="286">
        <v>5</v>
      </c>
      <c r="P1058" s="245">
        <v>4218373</v>
      </c>
      <c r="Q1058" s="304">
        <v>45860</v>
      </c>
      <c r="R1058" s="287">
        <v>45900</v>
      </c>
      <c r="S1058" s="245">
        <v>3244902</v>
      </c>
      <c r="T1058" s="287">
        <v>45901</v>
      </c>
      <c r="U1058" s="287">
        <v>45930</v>
      </c>
      <c r="V1058" s="245">
        <v>3244902</v>
      </c>
      <c r="W1058" s="287">
        <v>45931</v>
      </c>
      <c r="X1058" s="287">
        <v>45961</v>
      </c>
      <c r="Y1058" s="245">
        <v>3244902</v>
      </c>
      <c r="Z1058" s="287">
        <v>45962</v>
      </c>
      <c r="AA1058" s="287">
        <v>45991</v>
      </c>
      <c r="AB1058" s="272">
        <v>1297960</v>
      </c>
      <c r="AC1058" s="287">
        <v>45992</v>
      </c>
      <c r="AD1058" s="287">
        <v>46003</v>
      </c>
      <c r="AE1058" s="242"/>
      <c r="AF1058" s="273"/>
      <c r="AG1058" s="273"/>
      <c r="AH1058" s="331"/>
      <c r="AK1058" s="331"/>
      <c r="AN1058" s="331"/>
      <c r="AQ1058" s="331"/>
      <c r="AT1058" s="331"/>
      <c r="AW1058" s="331"/>
      <c r="BI1058" s="284" t="s">
        <v>278</v>
      </c>
      <c r="BJ1058" s="285" t="s">
        <v>332</v>
      </c>
      <c r="BK1058" s="284" t="s">
        <v>280</v>
      </c>
      <c r="BL1058" s="286">
        <v>1600</v>
      </c>
      <c r="BM1058" s="287">
        <v>45860.72247685185</v>
      </c>
      <c r="BN1058" s="288">
        <v>1114340201</v>
      </c>
      <c r="BO1058" s="285">
        <v>4251</v>
      </c>
      <c r="BP1058" s="287">
        <v>45860</v>
      </c>
      <c r="BQ1058" s="289">
        <v>15251039</v>
      </c>
      <c r="BR1058" s="171"/>
      <c r="BS1058" s="169"/>
      <c r="BY1058" s="479"/>
      <c r="BZ1058" s="331"/>
      <c r="CC1058" s="331"/>
      <c r="CF1058" s="167"/>
      <c r="CG1058" s="167"/>
      <c r="CH1058" s="167"/>
      <c r="CI1058" s="167"/>
      <c r="CJ1058" s="167"/>
      <c r="CK1058" s="167"/>
      <c r="CL1058" s="167"/>
      <c r="CM1058" s="167"/>
      <c r="CN1058" s="167"/>
      <c r="CO1058" s="167"/>
      <c r="CP1058" s="167"/>
      <c r="CQ1058" s="167"/>
      <c r="CR1058" s="167"/>
      <c r="CS1058" s="292" t="s">
        <v>1108</v>
      </c>
      <c r="CT1058" s="290">
        <v>1121828357</v>
      </c>
      <c r="CU1058" s="285">
        <v>54</v>
      </c>
      <c r="CV1058" s="285" t="s">
        <v>795</v>
      </c>
      <c r="CY1058" s="284">
        <v>7490</v>
      </c>
      <c r="CZ1058" s="284" t="s">
        <v>290</v>
      </c>
      <c r="DA1058" s="333">
        <f t="shared" si="42"/>
        <v>15251039</v>
      </c>
      <c r="DB1058" s="271">
        <f t="shared" si="43"/>
        <v>0</v>
      </c>
      <c r="DC1058" s="333">
        <f t="shared" si="44"/>
        <v>0</v>
      </c>
      <c r="DZ1058" s="318" t="s">
        <v>4246</v>
      </c>
      <c r="EA1058" s="285" t="s">
        <v>299</v>
      </c>
      <c r="EB1058" s="130">
        <v>17346234</v>
      </c>
      <c r="EC1058" s="168">
        <v>46010</v>
      </c>
    </row>
    <row r="1059" spans="1:133" s="332" customFormat="1" x14ac:dyDescent="0.3">
      <c r="A1059" s="242"/>
      <c r="B1059" s="242" t="s">
        <v>4247</v>
      </c>
      <c r="C1059" s="243">
        <v>1007014095</v>
      </c>
      <c r="D1059" s="242" t="s">
        <v>1116</v>
      </c>
      <c r="E1059" s="242" t="s">
        <v>292</v>
      </c>
      <c r="F1059" s="242" t="s">
        <v>1005</v>
      </c>
      <c r="G1059" s="244">
        <v>45860</v>
      </c>
      <c r="H1059" s="245">
        <v>9806818</v>
      </c>
      <c r="I1059" s="242" t="s">
        <v>1274</v>
      </c>
      <c r="J1059" s="244">
        <v>45860</v>
      </c>
      <c r="K1059" s="244">
        <v>45990</v>
      </c>
      <c r="L1059" s="242" t="s">
        <v>288</v>
      </c>
      <c r="M1059" s="242" t="s">
        <v>288</v>
      </c>
      <c r="N1059" s="242" t="s">
        <v>288</v>
      </c>
      <c r="O1059" s="286">
        <v>4</v>
      </c>
      <c r="P1059" s="245">
        <v>2988015</v>
      </c>
      <c r="Q1059" s="304">
        <v>45860</v>
      </c>
      <c r="R1059" s="287">
        <v>45900</v>
      </c>
      <c r="S1059" s="245">
        <v>2298473</v>
      </c>
      <c r="T1059" s="287">
        <v>45901</v>
      </c>
      <c r="U1059" s="287">
        <v>45930</v>
      </c>
      <c r="V1059" s="245">
        <v>2298473</v>
      </c>
      <c r="W1059" s="287">
        <v>45931</v>
      </c>
      <c r="X1059" s="287">
        <v>45961</v>
      </c>
      <c r="Y1059" s="245">
        <v>2221857</v>
      </c>
      <c r="Z1059" s="287">
        <v>45962</v>
      </c>
      <c r="AA1059" s="287">
        <v>45990</v>
      </c>
      <c r="AB1059" s="272"/>
      <c r="AC1059" s="287"/>
      <c r="AD1059" s="287"/>
      <c r="AE1059" s="242"/>
      <c r="AF1059" s="273"/>
      <c r="AG1059" s="273"/>
      <c r="AH1059" s="331"/>
      <c r="AK1059" s="331"/>
      <c r="AN1059" s="331"/>
      <c r="AQ1059" s="331"/>
      <c r="AT1059" s="331"/>
      <c r="AW1059" s="331"/>
      <c r="BI1059" s="284" t="s">
        <v>278</v>
      </c>
      <c r="BJ1059" s="285" t="s">
        <v>332</v>
      </c>
      <c r="BK1059" s="284" t="s">
        <v>280</v>
      </c>
      <c r="BL1059" s="286">
        <v>1600</v>
      </c>
      <c r="BM1059" s="287">
        <v>45860.72247685185</v>
      </c>
      <c r="BN1059" s="288">
        <v>1114340201</v>
      </c>
      <c r="BO1059" s="285">
        <v>4233</v>
      </c>
      <c r="BP1059" s="287">
        <v>45860</v>
      </c>
      <c r="BQ1059" s="289">
        <v>9806818</v>
      </c>
      <c r="BR1059" s="171"/>
      <c r="BS1059" s="169"/>
      <c r="BY1059" s="479"/>
      <c r="BZ1059" s="331"/>
      <c r="CC1059" s="331"/>
      <c r="CF1059" s="167"/>
      <c r="CG1059" s="167"/>
      <c r="CH1059" s="167"/>
      <c r="CI1059" s="167"/>
      <c r="CJ1059" s="167"/>
      <c r="CK1059" s="167"/>
      <c r="CL1059" s="167"/>
      <c r="CM1059" s="167"/>
      <c r="CN1059" s="167"/>
      <c r="CO1059" s="167"/>
      <c r="CP1059" s="167"/>
      <c r="CQ1059" s="167"/>
      <c r="CR1059" s="167"/>
      <c r="CS1059" s="463" t="s">
        <v>1053</v>
      </c>
      <c r="CT1059" s="290">
        <v>1007014095</v>
      </c>
      <c r="CU1059" s="285">
        <v>54</v>
      </c>
      <c r="CV1059" s="285" t="s">
        <v>1068</v>
      </c>
      <c r="CY1059" s="284">
        <v>7490</v>
      </c>
      <c r="CZ1059" s="284" t="s">
        <v>290</v>
      </c>
      <c r="DA1059" s="333">
        <f t="shared" si="42"/>
        <v>9806818</v>
      </c>
      <c r="DB1059" s="271">
        <f t="shared" si="43"/>
        <v>0</v>
      </c>
      <c r="DC1059" s="333">
        <f t="shared" si="44"/>
        <v>0</v>
      </c>
      <c r="DZ1059" s="318" t="s">
        <v>4248</v>
      </c>
      <c r="EA1059" s="285" t="s">
        <v>299</v>
      </c>
      <c r="EB1059" s="130">
        <v>17346234</v>
      </c>
      <c r="EC1059" s="168">
        <v>45992</v>
      </c>
    </row>
    <row r="1060" spans="1:133" s="332" customFormat="1" x14ac:dyDescent="0.3">
      <c r="A1060" s="242"/>
      <c r="B1060" s="242" t="s">
        <v>4249</v>
      </c>
      <c r="C1060" s="243">
        <v>52705751</v>
      </c>
      <c r="D1060" s="242" t="s">
        <v>1130</v>
      </c>
      <c r="E1060" s="242" t="s">
        <v>291</v>
      </c>
      <c r="F1060" s="242" t="s">
        <v>1131</v>
      </c>
      <c r="G1060" s="244">
        <v>45860</v>
      </c>
      <c r="H1060" s="245">
        <v>13603351</v>
      </c>
      <c r="I1060" s="242" t="s">
        <v>1503</v>
      </c>
      <c r="J1060" s="244">
        <v>45860</v>
      </c>
      <c r="K1060" s="244">
        <v>46003</v>
      </c>
      <c r="L1060" s="242" t="s">
        <v>288</v>
      </c>
      <c r="M1060" s="242" t="s">
        <v>288</v>
      </c>
      <c r="N1060" s="242" t="s">
        <v>288</v>
      </c>
      <c r="O1060" s="286">
        <v>5</v>
      </c>
      <c r="P1060" s="245">
        <v>3762629</v>
      </c>
      <c r="Q1060" s="304">
        <v>45860</v>
      </c>
      <c r="R1060" s="287">
        <v>45900</v>
      </c>
      <c r="S1060" s="245">
        <v>2894330</v>
      </c>
      <c r="T1060" s="287">
        <v>45901</v>
      </c>
      <c r="U1060" s="287">
        <v>45930</v>
      </c>
      <c r="V1060" s="245">
        <v>2894330</v>
      </c>
      <c r="W1060" s="287">
        <v>45931</v>
      </c>
      <c r="X1060" s="287">
        <v>45961</v>
      </c>
      <c r="Y1060" s="245">
        <v>2894330</v>
      </c>
      <c r="Z1060" s="287">
        <v>45962</v>
      </c>
      <c r="AA1060" s="287">
        <v>45991</v>
      </c>
      <c r="AB1060" s="272">
        <v>1157732</v>
      </c>
      <c r="AC1060" s="287">
        <v>45992</v>
      </c>
      <c r="AD1060" s="287">
        <v>46003</v>
      </c>
      <c r="AE1060" s="242"/>
      <c r="AF1060" s="273"/>
      <c r="AG1060" s="273"/>
      <c r="AH1060" s="331"/>
      <c r="AK1060" s="331"/>
      <c r="AN1060" s="331"/>
      <c r="AQ1060" s="331"/>
      <c r="AT1060" s="331"/>
      <c r="AW1060" s="331"/>
      <c r="BI1060" s="284" t="s">
        <v>278</v>
      </c>
      <c r="BJ1060" s="285" t="s">
        <v>332</v>
      </c>
      <c r="BK1060" s="284" t="s">
        <v>280</v>
      </c>
      <c r="BL1060" s="286">
        <v>1600</v>
      </c>
      <c r="BM1060" s="287">
        <v>45860.72247685185</v>
      </c>
      <c r="BN1060" s="288">
        <v>1114340201</v>
      </c>
      <c r="BO1060" s="285">
        <v>4220</v>
      </c>
      <c r="BP1060" s="287">
        <v>45860</v>
      </c>
      <c r="BQ1060" s="289">
        <v>13603351</v>
      </c>
      <c r="BR1060" s="171"/>
      <c r="BS1060" s="169"/>
      <c r="BY1060" s="479"/>
      <c r="BZ1060" s="331"/>
      <c r="CC1060" s="331"/>
      <c r="CF1060" s="167"/>
      <c r="CG1060" s="167"/>
      <c r="CH1060" s="167"/>
      <c r="CI1060" s="167"/>
      <c r="CJ1060" s="167"/>
      <c r="CK1060" s="167"/>
      <c r="CL1060" s="167"/>
      <c r="CM1060" s="167"/>
      <c r="CN1060" s="167"/>
      <c r="CO1060" s="167"/>
      <c r="CP1060" s="167"/>
      <c r="CQ1060" s="167"/>
      <c r="CR1060" s="167"/>
      <c r="CS1060" s="292" t="s">
        <v>1132</v>
      </c>
      <c r="CT1060" s="290">
        <v>52705751.899999999</v>
      </c>
      <c r="CU1060" s="285">
        <v>54</v>
      </c>
      <c r="CV1060" s="285" t="s">
        <v>1133</v>
      </c>
      <c r="CY1060" s="284">
        <v>8299</v>
      </c>
      <c r="CZ1060" s="284" t="s">
        <v>290</v>
      </c>
      <c r="DA1060" s="333">
        <f t="shared" si="42"/>
        <v>13603351</v>
      </c>
      <c r="DB1060" s="271">
        <f t="shared" si="43"/>
        <v>0</v>
      </c>
      <c r="DC1060" s="333">
        <f t="shared" si="44"/>
        <v>0</v>
      </c>
      <c r="DZ1060" s="318" t="s">
        <v>4250</v>
      </c>
      <c r="EA1060" s="285" t="s">
        <v>299</v>
      </c>
      <c r="EB1060" s="130">
        <v>17346234</v>
      </c>
      <c r="EC1060" s="168">
        <v>46010</v>
      </c>
    </row>
    <row r="1061" spans="1:133" s="332" customFormat="1" x14ac:dyDescent="0.3">
      <c r="A1061" s="242"/>
      <c r="B1061" s="242" t="s">
        <v>4251</v>
      </c>
      <c r="C1061" s="243">
        <v>1006780132</v>
      </c>
      <c r="D1061" s="242" t="s">
        <v>685</v>
      </c>
      <c r="E1061" s="242" t="s">
        <v>291</v>
      </c>
      <c r="F1061" s="242" t="s">
        <v>686</v>
      </c>
      <c r="G1061" s="244">
        <v>45860</v>
      </c>
      <c r="H1061" s="245">
        <v>14278695</v>
      </c>
      <c r="I1061" s="242" t="s">
        <v>1516</v>
      </c>
      <c r="J1061" s="244">
        <v>45860</v>
      </c>
      <c r="K1061" s="244">
        <v>46010</v>
      </c>
      <c r="L1061" s="242" t="s">
        <v>288</v>
      </c>
      <c r="M1061" s="242" t="s">
        <v>288</v>
      </c>
      <c r="N1061" s="242" t="s">
        <v>288</v>
      </c>
      <c r="O1061" s="286">
        <v>5</v>
      </c>
      <c r="P1061" s="245">
        <v>3762629</v>
      </c>
      <c r="Q1061" s="304">
        <v>45860</v>
      </c>
      <c r="R1061" s="287">
        <v>45900</v>
      </c>
      <c r="S1061" s="245">
        <v>2894330</v>
      </c>
      <c r="T1061" s="287">
        <v>45901</v>
      </c>
      <c r="U1061" s="287">
        <v>45930</v>
      </c>
      <c r="V1061" s="245">
        <v>2894330</v>
      </c>
      <c r="W1061" s="287">
        <v>45931</v>
      </c>
      <c r="X1061" s="287">
        <v>45961</v>
      </c>
      <c r="Y1061" s="245">
        <v>2894330</v>
      </c>
      <c r="Z1061" s="287">
        <v>45962</v>
      </c>
      <c r="AA1061" s="287">
        <v>45991</v>
      </c>
      <c r="AB1061" s="272">
        <v>1833076</v>
      </c>
      <c r="AC1061" s="287">
        <v>45992</v>
      </c>
      <c r="AD1061" s="287">
        <v>46010</v>
      </c>
      <c r="AE1061" s="242"/>
      <c r="AF1061" s="273"/>
      <c r="AG1061" s="273"/>
      <c r="AH1061" s="331"/>
      <c r="AK1061" s="331"/>
      <c r="AN1061" s="331"/>
      <c r="AQ1061" s="331"/>
      <c r="AT1061" s="331"/>
      <c r="AW1061" s="331"/>
      <c r="BI1061" s="284" t="s">
        <v>278</v>
      </c>
      <c r="BJ1061" s="285" t="s">
        <v>332</v>
      </c>
      <c r="BK1061" s="284" t="s">
        <v>280</v>
      </c>
      <c r="BL1061" s="286">
        <v>1600</v>
      </c>
      <c r="BM1061" s="287">
        <v>45860.72247685185</v>
      </c>
      <c r="BN1061" s="288">
        <v>1114340201</v>
      </c>
      <c r="BO1061" s="285">
        <v>4230</v>
      </c>
      <c r="BP1061" s="287">
        <v>45860</v>
      </c>
      <c r="BQ1061" s="289">
        <v>14278695</v>
      </c>
      <c r="BR1061" s="171"/>
      <c r="BS1061" s="169"/>
      <c r="BY1061" s="479"/>
      <c r="BZ1061" s="331"/>
      <c r="CC1061" s="331"/>
      <c r="CF1061" s="167"/>
      <c r="CG1061" s="167"/>
      <c r="CH1061" s="167"/>
      <c r="CI1061" s="167"/>
      <c r="CJ1061" s="167"/>
      <c r="CK1061" s="167"/>
      <c r="CL1061" s="167"/>
      <c r="CM1061" s="167"/>
      <c r="CN1061" s="167"/>
      <c r="CO1061" s="167"/>
      <c r="CP1061" s="167"/>
      <c r="CQ1061" s="167"/>
      <c r="CR1061" s="167"/>
      <c r="CS1061" s="292" t="s">
        <v>4252</v>
      </c>
      <c r="CT1061" s="465">
        <v>1006780132</v>
      </c>
      <c r="CU1061" s="285">
        <v>336</v>
      </c>
      <c r="CV1061" s="285" t="s">
        <v>806</v>
      </c>
      <c r="CY1061" s="284">
        <v>8299</v>
      </c>
      <c r="CZ1061" s="284" t="s">
        <v>290</v>
      </c>
      <c r="DA1061" s="333">
        <f t="shared" si="42"/>
        <v>14278695</v>
      </c>
      <c r="DB1061" s="271">
        <f t="shared" si="43"/>
        <v>0</v>
      </c>
      <c r="DC1061" s="333">
        <f t="shared" si="44"/>
        <v>0</v>
      </c>
      <c r="DZ1061" s="318" t="s">
        <v>4253</v>
      </c>
      <c r="EA1061" s="285" t="s">
        <v>714</v>
      </c>
      <c r="EB1061" s="130">
        <v>17346234</v>
      </c>
      <c r="EC1061" s="168">
        <v>46010</v>
      </c>
    </row>
    <row r="1062" spans="1:133" s="332" customFormat="1" x14ac:dyDescent="0.3">
      <c r="A1062" s="242"/>
      <c r="B1062" s="242" t="s">
        <v>4254</v>
      </c>
      <c r="C1062" s="243">
        <v>1121940663</v>
      </c>
      <c r="D1062" s="242" t="s">
        <v>1097</v>
      </c>
      <c r="E1062" s="242" t="s">
        <v>291</v>
      </c>
      <c r="F1062" s="242" t="s">
        <v>686</v>
      </c>
      <c r="G1062" s="244">
        <v>45860</v>
      </c>
      <c r="H1062" s="245">
        <v>14278695</v>
      </c>
      <c r="I1062" s="242" t="s">
        <v>1516</v>
      </c>
      <c r="J1062" s="244">
        <v>45860</v>
      </c>
      <c r="K1062" s="244">
        <v>46010</v>
      </c>
      <c r="L1062" s="242" t="s">
        <v>288</v>
      </c>
      <c r="M1062" s="242" t="s">
        <v>288</v>
      </c>
      <c r="N1062" s="242" t="s">
        <v>288</v>
      </c>
      <c r="O1062" s="286">
        <v>5</v>
      </c>
      <c r="P1062" s="245">
        <v>3762629</v>
      </c>
      <c r="Q1062" s="304">
        <v>45860</v>
      </c>
      <c r="R1062" s="287">
        <v>45900</v>
      </c>
      <c r="S1062" s="245">
        <v>2894330</v>
      </c>
      <c r="T1062" s="287">
        <v>45901</v>
      </c>
      <c r="U1062" s="287">
        <v>45930</v>
      </c>
      <c r="V1062" s="245">
        <v>2894330</v>
      </c>
      <c r="W1062" s="287">
        <v>45931</v>
      </c>
      <c r="X1062" s="287">
        <v>45961</v>
      </c>
      <c r="Y1062" s="245">
        <v>2894330</v>
      </c>
      <c r="Z1062" s="287">
        <v>45962</v>
      </c>
      <c r="AA1062" s="287">
        <v>45991</v>
      </c>
      <c r="AB1062" s="272">
        <v>1833076</v>
      </c>
      <c r="AC1062" s="287">
        <v>45992</v>
      </c>
      <c r="AD1062" s="287">
        <v>46010</v>
      </c>
      <c r="AE1062" s="242"/>
      <c r="AF1062" s="273"/>
      <c r="AG1062" s="273"/>
      <c r="AH1062" s="331"/>
      <c r="AK1062" s="331"/>
      <c r="AN1062" s="331"/>
      <c r="AQ1062" s="331"/>
      <c r="AT1062" s="331"/>
      <c r="AW1062" s="331"/>
      <c r="BI1062" s="284" t="s">
        <v>278</v>
      </c>
      <c r="BJ1062" s="285" t="s">
        <v>332</v>
      </c>
      <c r="BK1062" s="284" t="s">
        <v>280</v>
      </c>
      <c r="BL1062" s="286">
        <v>1600</v>
      </c>
      <c r="BM1062" s="287">
        <v>45860.72247685185</v>
      </c>
      <c r="BN1062" s="288">
        <v>1114340201</v>
      </c>
      <c r="BO1062" s="285">
        <v>4279</v>
      </c>
      <c r="BP1062" s="287">
        <v>45860</v>
      </c>
      <c r="BQ1062" s="289">
        <v>14278695</v>
      </c>
      <c r="BR1062" s="171"/>
      <c r="BS1062" s="169"/>
      <c r="BY1062" s="479"/>
      <c r="BZ1062" s="331"/>
      <c r="CC1062" s="331"/>
      <c r="CF1062" s="167"/>
      <c r="CG1062" s="167"/>
      <c r="CH1062" s="167"/>
      <c r="CI1062" s="167"/>
      <c r="CJ1062" s="167"/>
      <c r="CK1062" s="167"/>
      <c r="CL1062" s="167"/>
      <c r="CM1062" s="167"/>
      <c r="CN1062" s="167"/>
      <c r="CO1062" s="167"/>
      <c r="CP1062" s="167"/>
      <c r="CQ1062" s="167"/>
      <c r="CR1062" s="167"/>
      <c r="CS1062" s="292" t="s">
        <v>4255</v>
      </c>
      <c r="CT1062" s="465">
        <v>1121940663</v>
      </c>
      <c r="CU1062" s="285">
        <v>336</v>
      </c>
      <c r="CV1062" s="285" t="s">
        <v>1113</v>
      </c>
      <c r="CY1062" s="284">
        <v>8299</v>
      </c>
      <c r="CZ1062" s="284" t="s">
        <v>290</v>
      </c>
      <c r="DA1062" s="333">
        <f t="shared" si="42"/>
        <v>14278695</v>
      </c>
      <c r="DB1062" s="271">
        <f t="shared" si="43"/>
        <v>0</v>
      </c>
      <c r="DC1062" s="333">
        <f t="shared" si="44"/>
        <v>0</v>
      </c>
      <c r="DZ1062" s="318" t="s">
        <v>4256</v>
      </c>
      <c r="EA1062" s="285" t="s">
        <v>714</v>
      </c>
      <c r="EB1062" s="130">
        <v>17346234</v>
      </c>
      <c r="EC1062" s="168">
        <v>46010</v>
      </c>
    </row>
    <row r="1063" spans="1:133" s="332" customFormat="1" x14ac:dyDescent="0.3">
      <c r="A1063" s="242"/>
      <c r="B1063" s="242" t="s">
        <v>4257</v>
      </c>
      <c r="C1063" s="243">
        <v>1121893083</v>
      </c>
      <c r="D1063" s="242" t="s">
        <v>900</v>
      </c>
      <c r="E1063" s="242" t="s">
        <v>291</v>
      </c>
      <c r="F1063" s="242" t="s">
        <v>523</v>
      </c>
      <c r="G1063" s="244">
        <v>45860</v>
      </c>
      <c r="H1063" s="245">
        <v>19343220</v>
      </c>
      <c r="I1063" s="242" t="s">
        <v>1516</v>
      </c>
      <c r="J1063" s="244">
        <v>45860</v>
      </c>
      <c r="K1063" s="244">
        <v>46010</v>
      </c>
      <c r="L1063" s="242" t="s">
        <v>288</v>
      </c>
      <c r="M1063" s="242" t="s">
        <v>288</v>
      </c>
      <c r="N1063" s="242" t="s">
        <v>288</v>
      </c>
      <c r="O1063" s="286">
        <v>5</v>
      </c>
      <c r="P1063" s="245">
        <v>5097200</v>
      </c>
      <c r="Q1063" s="304">
        <v>45860</v>
      </c>
      <c r="R1063" s="287">
        <v>45900</v>
      </c>
      <c r="S1063" s="245">
        <v>3920923</v>
      </c>
      <c r="T1063" s="287">
        <v>45901</v>
      </c>
      <c r="U1063" s="287">
        <v>45930</v>
      </c>
      <c r="V1063" s="245">
        <v>3920923</v>
      </c>
      <c r="W1063" s="287">
        <v>45931</v>
      </c>
      <c r="X1063" s="287">
        <v>45961</v>
      </c>
      <c r="Y1063" s="245">
        <v>3920923</v>
      </c>
      <c r="Z1063" s="287">
        <v>45962</v>
      </c>
      <c r="AA1063" s="287">
        <v>45991</v>
      </c>
      <c r="AB1063" s="272">
        <v>2483251</v>
      </c>
      <c r="AC1063" s="287">
        <v>45992</v>
      </c>
      <c r="AD1063" s="287">
        <v>46010</v>
      </c>
      <c r="AE1063" s="242"/>
      <c r="AF1063" s="273"/>
      <c r="AG1063" s="273"/>
      <c r="AH1063" s="331"/>
      <c r="AK1063" s="331"/>
      <c r="AN1063" s="331"/>
      <c r="AQ1063" s="331"/>
      <c r="AT1063" s="331"/>
      <c r="AW1063" s="331"/>
      <c r="BI1063" s="284" t="s">
        <v>278</v>
      </c>
      <c r="BJ1063" s="285" t="s">
        <v>332</v>
      </c>
      <c r="BK1063" s="284" t="s">
        <v>280</v>
      </c>
      <c r="BL1063" s="286">
        <v>1600</v>
      </c>
      <c r="BM1063" s="287">
        <v>45860.72247685185</v>
      </c>
      <c r="BN1063" s="288">
        <v>1114340201</v>
      </c>
      <c r="BO1063" s="285">
        <v>4269</v>
      </c>
      <c r="BP1063" s="287">
        <v>45860</v>
      </c>
      <c r="BQ1063" s="289">
        <v>19343220</v>
      </c>
      <c r="BR1063" s="171"/>
      <c r="BS1063" s="169"/>
      <c r="BY1063" s="479"/>
      <c r="BZ1063" s="331"/>
      <c r="CC1063" s="331"/>
      <c r="CF1063" s="167"/>
      <c r="CG1063" s="167"/>
      <c r="CH1063" s="167"/>
      <c r="CI1063" s="167"/>
      <c r="CJ1063" s="167"/>
      <c r="CK1063" s="167"/>
      <c r="CL1063" s="167"/>
      <c r="CM1063" s="167"/>
      <c r="CN1063" s="167"/>
      <c r="CO1063" s="167"/>
      <c r="CP1063" s="167"/>
      <c r="CQ1063" s="167"/>
      <c r="CR1063" s="167"/>
      <c r="CS1063" s="292" t="s">
        <v>1309</v>
      </c>
      <c r="CT1063" s="465">
        <v>1121893083</v>
      </c>
      <c r="CU1063" s="285">
        <v>436</v>
      </c>
      <c r="CV1063" s="285" t="s">
        <v>768</v>
      </c>
      <c r="CY1063" s="284">
        <v>8211</v>
      </c>
      <c r="CZ1063" s="284" t="s">
        <v>290</v>
      </c>
      <c r="DA1063" s="333">
        <f t="shared" si="42"/>
        <v>19343220</v>
      </c>
      <c r="DB1063" s="271">
        <f t="shared" si="43"/>
        <v>0</v>
      </c>
      <c r="DC1063" s="333">
        <f t="shared" si="44"/>
        <v>0</v>
      </c>
      <c r="DZ1063" s="273" t="s">
        <v>4258</v>
      </c>
      <c r="EA1063" s="285" t="s">
        <v>279</v>
      </c>
      <c r="EB1063" s="130">
        <v>17346234</v>
      </c>
      <c r="EC1063" s="168">
        <v>46010</v>
      </c>
    </row>
    <row r="1064" spans="1:133" s="332" customFormat="1" x14ac:dyDescent="0.3">
      <c r="A1064" s="242"/>
      <c r="B1064" s="242" t="s">
        <v>4259</v>
      </c>
      <c r="C1064" s="243">
        <v>1007503168</v>
      </c>
      <c r="D1064" s="242" t="s">
        <v>1296</v>
      </c>
      <c r="E1064" s="242" t="s">
        <v>291</v>
      </c>
      <c r="F1064" s="242" t="s">
        <v>354</v>
      </c>
      <c r="G1064" s="244">
        <v>45860</v>
      </c>
      <c r="H1064" s="245">
        <v>17089817</v>
      </c>
      <c r="I1064" s="242" t="s">
        <v>4260</v>
      </c>
      <c r="J1064" s="244">
        <v>45860</v>
      </c>
      <c r="K1064" s="244">
        <v>46020</v>
      </c>
      <c r="L1064" s="242" t="s">
        <v>288</v>
      </c>
      <c r="M1064" s="242" t="s">
        <v>288</v>
      </c>
      <c r="N1064" s="242" t="s">
        <v>288</v>
      </c>
      <c r="O1064" s="286">
        <v>5</v>
      </c>
      <c r="P1064" s="245">
        <v>4218373</v>
      </c>
      <c r="Q1064" s="304">
        <v>45860</v>
      </c>
      <c r="R1064" s="287">
        <v>45900</v>
      </c>
      <c r="S1064" s="245">
        <v>3244902</v>
      </c>
      <c r="T1064" s="287">
        <v>45901</v>
      </c>
      <c r="U1064" s="287">
        <v>45930</v>
      </c>
      <c r="V1064" s="245">
        <v>3244902</v>
      </c>
      <c r="W1064" s="287">
        <v>45931</v>
      </c>
      <c r="X1064" s="287">
        <v>45961</v>
      </c>
      <c r="Y1064" s="245">
        <v>3244902</v>
      </c>
      <c r="Z1064" s="287">
        <v>45962</v>
      </c>
      <c r="AA1064" s="287">
        <v>45991</v>
      </c>
      <c r="AB1064" s="272">
        <v>3136738</v>
      </c>
      <c r="AC1064" s="287">
        <v>45992</v>
      </c>
      <c r="AD1064" s="287">
        <v>46020</v>
      </c>
      <c r="AE1064" s="242"/>
      <c r="AF1064" s="273"/>
      <c r="AG1064" s="273"/>
      <c r="AH1064" s="331"/>
      <c r="AK1064" s="331"/>
      <c r="AN1064" s="331"/>
      <c r="AQ1064" s="331"/>
      <c r="AT1064" s="331"/>
      <c r="AW1064" s="331"/>
      <c r="BI1064" s="284" t="s">
        <v>278</v>
      </c>
      <c r="BJ1064" s="285" t="s">
        <v>332</v>
      </c>
      <c r="BK1064" s="284" t="s">
        <v>280</v>
      </c>
      <c r="BL1064" s="286">
        <v>1600</v>
      </c>
      <c r="BM1064" s="287">
        <v>45860.72247685185</v>
      </c>
      <c r="BN1064" s="288">
        <v>1114340201</v>
      </c>
      <c r="BO1064" s="285">
        <v>4234</v>
      </c>
      <c r="BP1064" s="287">
        <v>45860</v>
      </c>
      <c r="BQ1064" s="289">
        <v>17089817</v>
      </c>
      <c r="BR1064" s="171"/>
      <c r="BS1064" s="169"/>
      <c r="BY1064" s="479"/>
      <c r="BZ1064" s="331"/>
      <c r="CC1064" s="331"/>
      <c r="CF1064" s="167"/>
      <c r="CG1064" s="167"/>
      <c r="CH1064" s="167"/>
      <c r="CI1064" s="167"/>
      <c r="CJ1064" s="167"/>
      <c r="CK1064" s="167"/>
      <c r="CL1064" s="167"/>
      <c r="CM1064" s="167"/>
      <c r="CN1064" s="167"/>
      <c r="CO1064" s="167"/>
      <c r="CP1064" s="167"/>
      <c r="CQ1064" s="167"/>
      <c r="CR1064" s="167"/>
      <c r="CS1064" s="488" t="s">
        <v>1813</v>
      </c>
      <c r="CT1064" s="489">
        <v>1007503168</v>
      </c>
      <c r="CU1064" s="285">
        <v>436</v>
      </c>
      <c r="CV1064" s="285" t="s">
        <v>772</v>
      </c>
      <c r="CY1064" s="242">
        <v>7490</v>
      </c>
      <c r="CZ1064" s="273" t="s">
        <v>290</v>
      </c>
      <c r="DA1064" s="333">
        <f t="shared" si="42"/>
        <v>17089817</v>
      </c>
      <c r="DB1064" s="271">
        <f t="shared" si="43"/>
        <v>0</v>
      </c>
      <c r="DC1064" s="333">
        <f t="shared" si="44"/>
        <v>0</v>
      </c>
      <c r="DZ1064" s="318" t="s">
        <v>4261</v>
      </c>
      <c r="EA1064" s="285" t="s">
        <v>1072</v>
      </c>
      <c r="EB1064" s="130">
        <v>17346234</v>
      </c>
      <c r="EC1064" s="168">
        <v>46020</v>
      </c>
    </row>
    <row r="1065" spans="1:133" s="332" customFormat="1" x14ac:dyDescent="0.3">
      <c r="A1065" s="242"/>
      <c r="B1065" s="242" t="s">
        <v>4262</v>
      </c>
      <c r="C1065" s="243">
        <v>1120358889</v>
      </c>
      <c r="D1065" s="242" t="s">
        <v>562</v>
      </c>
      <c r="E1065" s="242" t="s">
        <v>292</v>
      </c>
      <c r="F1065" s="242" t="s">
        <v>563</v>
      </c>
      <c r="G1065" s="244">
        <v>45860</v>
      </c>
      <c r="H1065" s="245">
        <v>11339133</v>
      </c>
      <c r="I1065" s="242" t="s">
        <v>1516</v>
      </c>
      <c r="J1065" s="244">
        <v>45860</v>
      </c>
      <c r="K1065" s="244">
        <v>46010</v>
      </c>
      <c r="L1065" s="242" t="s">
        <v>288</v>
      </c>
      <c r="M1065" s="242" t="s">
        <v>288</v>
      </c>
      <c r="N1065" s="242" t="s">
        <v>288</v>
      </c>
      <c r="O1065" s="286">
        <v>5</v>
      </c>
      <c r="P1065" s="245">
        <v>2988015</v>
      </c>
      <c r="Q1065" s="304">
        <v>45860</v>
      </c>
      <c r="R1065" s="287">
        <v>45900</v>
      </c>
      <c r="S1065" s="245">
        <v>2298473</v>
      </c>
      <c r="T1065" s="287">
        <v>45901</v>
      </c>
      <c r="U1065" s="287">
        <v>45930</v>
      </c>
      <c r="V1065" s="245">
        <v>2298473</v>
      </c>
      <c r="W1065" s="287">
        <v>45931</v>
      </c>
      <c r="X1065" s="287">
        <v>45961</v>
      </c>
      <c r="Y1065" s="245">
        <v>2298473</v>
      </c>
      <c r="Z1065" s="287">
        <v>45962</v>
      </c>
      <c r="AA1065" s="287">
        <v>45991</v>
      </c>
      <c r="AB1065" s="272">
        <v>1455699</v>
      </c>
      <c r="AC1065" s="287">
        <v>45992</v>
      </c>
      <c r="AD1065" s="287">
        <v>46010</v>
      </c>
      <c r="AE1065" s="242"/>
      <c r="AF1065" s="273"/>
      <c r="AG1065" s="273"/>
      <c r="AH1065" s="331"/>
      <c r="AK1065" s="331"/>
      <c r="AN1065" s="331"/>
      <c r="AQ1065" s="331"/>
      <c r="AT1065" s="331"/>
      <c r="AW1065" s="331"/>
      <c r="BI1065" s="284" t="s">
        <v>278</v>
      </c>
      <c r="BJ1065" s="285" t="s">
        <v>332</v>
      </c>
      <c r="BK1065" s="284" t="s">
        <v>280</v>
      </c>
      <c r="BL1065" s="286">
        <v>1600</v>
      </c>
      <c r="BM1065" s="287">
        <v>45860.72247685185</v>
      </c>
      <c r="BN1065" s="288">
        <v>1114340201</v>
      </c>
      <c r="BO1065" s="285">
        <v>4246</v>
      </c>
      <c r="BP1065" s="287">
        <v>45860</v>
      </c>
      <c r="BQ1065" s="289">
        <v>11339133</v>
      </c>
      <c r="BR1065" s="171"/>
      <c r="BS1065" s="169"/>
      <c r="BY1065" s="479"/>
      <c r="BZ1065" s="331"/>
      <c r="CC1065" s="331"/>
      <c r="CF1065" s="167"/>
      <c r="CG1065" s="167"/>
      <c r="CH1065" s="167"/>
      <c r="CI1065" s="167"/>
      <c r="CJ1065" s="167"/>
      <c r="CK1065" s="167"/>
      <c r="CL1065" s="167"/>
      <c r="CM1065" s="167"/>
      <c r="CN1065" s="167"/>
      <c r="CO1065" s="167"/>
      <c r="CP1065" s="167"/>
      <c r="CQ1065" s="167"/>
      <c r="CR1065" s="167"/>
      <c r="CS1065" s="292" t="s">
        <v>4263</v>
      </c>
      <c r="CT1065" s="465">
        <v>1120358889.4000001</v>
      </c>
      <c r="CU1065" s="285">
        <v>436</v>
      </c>
      <c r="CV1065" s="285" t="s">
        <v>774</v>
      </c>
      <c r="CY1065" s="284">
        <v>8299</v>
      </c>
      <c r="CZ1065" s="284" t="s">
        <v>808</v>
      </c>
      <c r="DA1065" s="333">
        <f t="shared" si="42"/>
        <v>11339133</v>
      </c>
      <c r="DB1065" s="271">
        <f t="shared" si="43"/>
        <v>0</v>
      </c>
      <c r="DC1065" s="333">
        <f t="shared" si="44"/>
        <v>0</v>
      </c>
      <c r="DZ1065" s="318" t="s">
        <v>4264</v>
      </c>
      <c r="EA1065" s="285" t="s">
        <v>278</v>
      </c>
      <c r="EB1065" s="130">
        <v>17346234</v>
      </c>
      <c r="EC1065" s="168">
        <v>46010</v>
      </c>
    </row>
    <row r="1066" spans="1:133" s="332" customFormat="1" x14ac:dyDescent="0.3">
      <c r="A1066" s="242"/>
      <c r="B1066" s="242" t="s">
        <v>4265</v>
      </c>
      <c r="C1066" s="248">
        <v>40380294</v>
      </c>
      <c r="D1066" s="247" t="s">
        <v>689</v>
      </c>
      <c r="E1066" s="242" t="s">
        <v>291</v>
      </c>
      <c r="F1066" s="242" t="s">
        <v>2419</v>
      </c>
      <c r="G1066" s="244">
        <v>45860</v>
      </c>
      <c r="H1066" s="245">
        <v>16729271</v>
      </c>
      <c r="I1066" s="242" t="s">
        <v>1274</v>
      </c>
      <c r="J1066" s="244">
        <v>45860</v>
      </c>
      <c r="K1066" s="244">
        <v>45990</v>
      </c>
      <c r="L1066" s="242" t="s">
        <v>288</v>
      </c>
      <c r="M1066" s="242" t="s">
        <v>288</v>
      </c>
      <c r="N1066" s="242" t="s">
        <v>288</v>
      </c>
      <c r="O1066" s="286">
        <v>4</v>
      </c>
      <c r="P1066" s="245">
        <v>5097200</v>
      </c>
      <c r="Q1066" s="304">
        <v>45860</v>
      </c>
      <c r="R1066" s="287">
        <v>45900</v>
      </c>
      <c r="S1066" s="245">
        <v>3920923</v>
      </c>
      <c r="T1066" s="287">
        <v>45901</v>
      </c>
      <c r="U1066" s="287">
        <v>45930</v>
      </c>
      <c r="V1066" s="245">
        <v>3920923</v>
      </c>
      <c r="W1066" s="287">
        <v>45931</v>
      </c>
      <c r="X1066" s="287">
        <v>45961</v>
      </c>
      <c r="Y1066" s="245">
        <v>3790225</v>
      </c>
      <c r="Z1066" s="287">
        <v>45962</v>
      </c>
      <c r="AA1066" s="287">
        <v>45990</v>
      </c>
      <c r="AB1066" s="272"/>
      <c r="AC1066" s="287"/>
      <c r="AD1066" s="287"/>
      <c r="AE1066" s="242"/>
      <c r="AF1066" s="273"/>
      <c r="AG1066" s="273"/>
      <c r="AH1066" s="331"/>
      <c r="AK1066" s="331"/>
      <c r="AN1066" s="331"/>
      <c r="AQ1066" s="331"/>
      <c r="AT1066" s="331"/>
      <c r="AW1066" s="331"/>
      <c r="BI1066" s="464" t="s">
        <v>275</v>
      </c>
      <c r="BJ1066" s="464" t="s">
        <v>283</v>
      </c>
      <c r="BK1066" s="464" t="s">
        <v>276</v>
      </c>
      <c r="BL1066" s="286">
        <v>1598</v>
      </c>
      <c r="BM1066" s="287">
        <v>45860.636990740742</v>
      </c>
      <c r="BN1066" s="288">
        <v>127033401</v>
      </c>
      <c r="BO1066" s="285">
        <v>4127</v>
      </c>
      <c r="BP1066" s="287">
        <v>45860</v>
      </c>
      <c r="BQ1066" s="289">
        <v>16729271</v>
      </c>
      <c r="BR1066" s="171"/>
      <c r="BS1066" s="169"/>
      <c r="BY1066" s="479"/>
      <c r="BZ1066" s="331"/>
      <c r="CC1066" s="331"/>
      <c r="CF1066" s="167"/>
      <c r="CG1066" s="167"/>
      <c r="CH1066" s="167"/>
      <c r="CI1066" s="167"/>
      <c r="CJ1066" s="167"/>
      <c r="CK1066" s="167"/>
      <c r="CL1066" s="167"/>
      <c r="CM1066" s="167"/>
      <c r="CN1066" s="167"/>
      <c r="CO1066" s="167"/>
      <c r="CP1066" s="167"/>
      <c r="CQ1066" s="167"/>
      <c r="CR1066" s="167"/>
      <c r="CS1066" s="292" t="s">
        <v>4266</v>
      </c>
      <c r="CT1066" s="481">
        <v>40380294</v>
      </c>
      <c r="CU1066" s="285">
        <v>717</v>
      </c>
      <c r="CV1066" s="285" t="s">
        <v>357</v>
      </c>
      <c r="CY1066" s="284">
        <v>7220</v>
      </c>
      <c r="CZ1066" s="284" t="s">
        <v>290</v>
      </c>
      <c r="DA1066" s="333">
        <f t="shared" si="42"/>
        <v>16729271</v>
      </c>
      <c r="DB1066" s="271">
        <f t="shared" si="43"/>
        <v>0</v>
      </c>
      <c r="DC1066" s="333">
        <f t="shared" si="44"/>
        <v>0</v>
      </c>
      <c r="DZ1066" s="273" t="s">
        <v>4267</v>
      </c>
      <c r="EA1066" s="285"/>
      <c r="EB1066" s="130">
        <v>86074342</v>
      </c>
      <c r="EC1066" s="168">
        <v>45992</v>
      </c>
    </row>
    <row r="1067" spans="1:133" s="332" customFormat="1" x14ac:dyDescent="0.3">
      <c r="A1067" s="242"/>
      <c r="B1067" s="242" t="s">
        <v>4268</v>
      </c>
      <c r="C1067" s="243">
        <v>41058618</v>
      </c>
      <c r="D1067" s="242" t="s">
        <v>690</v>
      </c>
      <c r="E1067" s="242" t="s">
        <v>291</v>
      </c>
      <c r="F1067" s="242" t="s">
        <v>2419</v>
      </c>
      <c r="G1067" s="244">
        <v>45860</v>
      </c>
      <c r="H1067" s="245">
        <v>16729271</v>
      </c>
      <c r="I1067" s="242" t="s">
        <v>1274</v>
      </c>
      <c r="J1067" s="244">
        <v>45860</v>
      </c>
      <c r="K1067" s="244">
        <v>45990</v>
      </c>
      <c r="L1067" s="242" t="s">
        <v>288</v>
      </c>
      <c r="M1067" s="242" t="s">
        <v>288</v>
      </c>
      <c r="N1067" s="242" t="s">
        <v>288</v>
      </c>
      <c r="O1067" s="286">
        <v>4</v>
      </c>
      <c r="P1067" s="245">
        <v>5097200</v>
      </c>
      <c r="Q1067" s="304">
        <v>45860</v>
      </c>
      <c r="R1067" s="287">
        <v>45900</v>
      </c>
      <c r="S1067" s="245">
        <v>3920923</v>
      </c>
      <c r="T1067" s="287">
        <v>45901</v>
      </c>
      <c r="U1067" s="287">
        <v>45930</v>
      </c>
      <c r="V1067" s="245">
        <v>3920923</v>
      </c>
      <c r="W1067" s="287">
        <v>45931</v>
      </c>
      <c r="X1067" s="287">
        <v>45961</v>
      </c>
      <c r="Y1067" s="245">
        <v>3790225</v>
      </c>
      <c r="Z1067" s="287">
        <v>45962</v>
      </c>
      <c r="AA1067" s="287">
        <v>45990</v>
      </c>
      <c r="AB1067" s="272"/>
      <c r="AC1067" s="287"/>
      <c r="AD1067" s="287"/>
      <c r="AE1067" s="242"/>
      <c r="AF1067" s="273"/>
      <c r="AG1067" s="273"/>
      <c r="AH1067" s="331"/>
      <c r="AK1067" s="331"/>
      <c r="AN1067" s="331"/>
      <c r="AQ1067" s="331"/>
      <c r="AT1067" s="331"/>
      <c r="AW1067" s="331"/>
      <c r="BI1067" s="464" t="s">
        <v>275</v>
      </c>
      <c r="BJ1067" s="464" t="s">
        <v>283</v>
      </c>
      <c r="BK1067" s="464" t="s">
        <v>276</v>
      </c>
      <c r="BL1067" s="286">
        <v>1598</v>
      </c>
      <c r="BM1067" s="287">
        <v>45860.636990740742</v>
      </c>
      <c r="BN1067" s="288">
        <v>127033401</v>
      </c>
      <c r="BO1067" s="285">
        <v>4128</v>
      </c>
      <c r="BP1067" s="287">
        <v>45860</v>
      </c>
      <c r="BQ1067" s="289">
        <v>16729271</v>
      </c>
      <c r="BR1067" s="171"/>
      <c r="BS1067" s="169"/>
      <c r="BY1067" s="479"/>
      <c r="BZ1067" s="331"/>
      <c r="CC1067" s="331"/>
      <c r="CF1067" s="167"/>
      <c r="CG1067" s="167"/>
      <c r="CH1067" s="167"/>
      <c r="CI1067" s="167"/>
      <c r="CJ1067" s="167"/>
      <c r="CK1067" s="167"/>
      <c r="CL1067" s="167"/>
      <c r="CM1067" s="167"/>
      <c r="CN1067" s="167"/>
      <c r="CO1067" s="167"/>
      <c r="CP1067" s="167"/>
      <c r="CQ1067" s="167"/>
      <c r="CR1067" s="167"/>
      <c r="CS1067" s="292" t="s">
        <v>4266</v>
      </c>
      <c r="CT1067" s="290">
        <v>41058618</v>
      </c>
      <c r="CU1067" s="285">
        <v>717</v>
      </c>
      <c r="CV1067" s="285" t="s">
        <v>357</v>
      </c>
      <c r="CY1067" s="284">
        <v>8299</v>
      </c>
      <c r="CZ1067" s="284" t="s">
        <v>290</v>
      </c>
      <c r="DA1067" s="333">
        <f t="shared" si="42"/>
        <v>16729271</v>
      </c>
      <c r="DB1067" s="271">
        <f t="shared" si="43"/>
        <v>0</v>
      </c>
      <c r="DC1067" s="333">
        <f t="shared" si="44"/>
        <v>0</v>
      </c>
      <c r="DZ1067" s="273" t="s">
        <v>4269</v>
      </c>
      <c r="EA1067" s="285"/>
      <c r="EB1067" s="130">
        <v>86074342</v>
      </c>
      <c r="EC1067" s="168">
        <v>45992</v>
      </c>
    </row>
    <row r="1068" spans="1:133" s="332" customFormat="1" x14ac:dyDescent="0.3">
      <c r="A1068" s="242"/>
      <c r="B1068" s="242" t="s">
        <v>4270</v>
      </c>
      <c r="C1068" s="248">
        <v>1234790105</v>
      </c>
      <c r="D1068" s="247" t="s">
        <v>691</v>
      </c>
      <c r="E1068" s="242" t="s">
        <v>291</v>
      </c>
      <c r="F1068" s="242" t="s">
        <v>2419</v>
      </c>
      <c r="G1068" s="244">
        <v>45860</v>
      </c>
      <c r="H1068" s="245">
        <v>16729271</v>
      </c>
      <c r="I1068" s="242" t="s">
        <v>1274</v>
      </c>
      <c r="J1068" s="244">
        <v>45860</v>
      </c>
      <c r="K1068" s="244">
        <v>45990</v>
      </c>
      <c r="L1068" s="242" t="s">
        <v>288</v>
      </c>
      <c r="M1068" s="242" t="s">
        <v>288</v>
      </c>
      <c r="N1068" s="242" t="s">
        <v>288</v>
      </c>
      <c r="O1068" s="286">
        <v>4</v>
      </c>
      <c r="P1068" s="245">
        <v>5097200</v>
      </c>
      <c r="Q1068" s="304">
        <v>45860</v>
      </c>
      <c r="R1068" s="287">
        <v>45900</v>
      </c>
      <c r="S1068" s="245">
        <v>3920923</v>
      </c>
      <c r="T1068" s="287">
        <v>45901</v>
      </c>
      <c r="U1068" s="287">
        <v>45930</v>
      </c>
      <c r="V1068" s="245">
        <v>3920923</v>
      </c>
      <c r="W1068" s="287">
        <v>45931</v>
      </c>
      <c r="X1068" s="287">
        <v>45961</v>
      </c>
      <c r="Y1068" s="245">
        <v>3790225</v>
      </c>
      <c r="Z1068" s="287">
        <v>45962</v>
      </c>
      <c r="AA1068" s="287">
        <v>45990</v>
      </c>
      <c r="AB1068" s="272"/>
      <c r="AC1068" s="287"/>
      <c r="AD1068" s="287"/>
      <c r="AE1068" s="242"/>
      <c r="AF1068" s="273"/>
      <c r="AG1068" s="273"/>
      <c r="AH1068" s="331"/>
      <c r="AK1068" s="331"/>
      <c r="AN1068" s="331"/>
      <c r="AQ1068" s="331"/>
      <c r="AT1068" s="331"/>
      <c r="AW1068" s="331"/>
      <c r="BI1068" s="464" t="s">
        <v>275</v>
      </c>
      <c r="BJ1068" s="464" t="s">
        <v>283</v>
      </c>
      <c r="BK1068" s="464" t="s">
        <v>276</v>
      </c>
      <c r="BL1068" s="286">
        <v>1598</v>
      </c>
      <c r="BM1068" s="287">
        <v>45860.636990740742</v>
      </c>
      <c r="BN1068" s="288">
        <v>127033401</v>
      </c>
      <c r="BO1068" s="285">
        <v>4129</v>
      </c>
      <c r="BP1068" s="287">
        <v>45860</v>
      </c>
      <c r="BQ1068" s="289">
        <v>16729271</v>
      </c>
      <c r="BR1068" s="171"/>
      <c r="BS1068" s="169"/>
      <c r="BY1068" s="479"/>
      <c r="BZ1068" s="331"/>
      <c r="CC1068" s="331"/>
      <c r="CF1068" s="167"/>
      <c r="CG1068" s="167"/>
      <c r="CH1068" s="167"/>
      <c r="CI1068" s="167"/>
      <c r="CJ1068" s="167"/>
      <c r="CK1068" s="167"/>
      <c r="CL1068" s="167"/>
      <c r="CM1068" s="167"/>
      <c r="CN1068" s="167"/>
      <c r="CO1068" s="167"/>
      <c r="CP1068" s="167"/>
      <c r="CQ1068" s="167"/>
      <c r="CR1068" s="167"/>
      <c r="CS1068" s="292" t="s">
        <v>4266</v>
      </c>
      <c r="CT1068" s="465">
        <v>1234790105</v>
      </c>
      <c r="CU1068" s="285">
        <v>717</v>
      </c>
      <c r="CV1068" s="285" t="s">
        <v>357</v>
      </c>
      <c r="CY1068" s="297">
        <v>7220</v>
      </c>
      <c r="CZ1068" s="273" t="s">
        <v>290</v>
      </c>
      <c r="DA1068" s="333">
        <f t="shared" si="42"/>
        <v>16729271</v>
      </c>
      <c r="DB1068" s="271">
        <f t="shared" si="43"/>
        <v>0</v>
      </c>
      <c r="DC1068" s="333">
        <f t="shared" si="44"/>
        <v>0</v>
      </c>
      <c r="DZ1068" s="273" t="s">
        <v>4271</v>
      </c>
      <c r="EA1068" s="285"/>
      <c r="EB1068" s="130">
        <v>86074342</v>
      </c>
      <c r="EC1068" s="168">
        <v>45992</v>
      </c>
    </row>
    <row r="1069" spans="1:133" s="332" customFormat="1" x14ac:dyDescent="0.3">
      <c r="A1069" s="242"/>
      <c r="B1069" s="242" t="s">
        <v>4272</v>
      </c>
      <c r="C1069" s="243">
        <v>31007488</v>
      </c>
      <c r="D1069" s="242" t="s">
        <v>692</v>
      </c>
      <c r="E1069" s="242" t="s">
        <v>291</v>
      </c>
      <c r="F1069" s="242" t="s">
        <v>2419</v>
      </c>
      <c r="G1069" s="244">
        <v>45860</v>
      </c>
      <c r="H1069" s="245">
        <v>16729271</v>
      </c>
      <c r="I1069" s="242" t="s">
        <v>1274</v>
      </c>
      <c r="J1069" s="244">
        <v>45860</v>
      </c>
      <c r="K1069" s="244">
        <v>45990</v>
      </c>
      <c r="L1069" s="242" t="s">
        <v>288</v>
      </c>
      <c r="M1069" s="242" t="s">
        <v>288</v>
      </c>
      <c r="N1069" s="242" t="s">
        <v>288</v>
      </c>
      <c r="O1069" s="286">
        <v>4</v>
      </c>
      <c r="P1069" s="245">
        <v>5097200</v>
      </c>
      <c r="Q1069" s="304">
        <v>45860</v>
      </c>
      <c r="R1069" s="287">
        <v>45900</v>
      </c>
      <c r="S1069" s="245">
        <v>3920923</v>
      </c>
      <c r="T1069" s="287">
        <v>45901</v>
      </c>
      <c r="U1069" s="287">
        <v>45930</v>
      </c>
      <c r="V1069" s="245">
        <v>3920923</v>
      </c>
      <c r="W1069" s="287">
        <v>45931</v>
      </c>
      <c r="X1069" s="287">
        <v>45961</v>
      </c>
      <c r="Y1069" s="245">
        <v>3790225</v>
      </c>
      <c r="Z1069" s="287">
        <v>45962</v>
      </c>
      <c r="AA1069" s="287">
        <v>45990</v>
      </c>
      <c r="AB1069" s="272"/>
      <c r="AC1069" s="287"/>
      <c r="AD1069" s="287"/>
      <c r="AE1069" s="242"/>
      <c r="AF1069" s="273"/>
      <c r="AG1069" s="273"/>
      <c r="AH1069" s="331"/>
      <c r="AK1069" s="331"/>
      <c r="AN1069" s="331"/>
      <c r="AQ1069" s="331"/>
      <c r="AT1069" s="331"/>
      <c r="AW1069" s="331"/>
      <c r="BI1069" s="464" t="s">
        <v>275</v>
      </c>
      <c r="BJ1069" s="464" t="s">
        <v>283</v>
      </c>
      <c r="BK1069" s="464" t="s">
        <v>276</v>
      </c>
      <c r="BL1069" s="286">
        <v>1598</v>
      </c>
      <c r="BM1069" s="287">
        <v>45860.636990740742</v>
      </c>
      <c r="BN1069" s="288">
        <v>127033401</v>
      </c>
      <c r="BO1069" s="285">
        <v>4130</v>
      </c>
      <c r="BP1069" s="287">
        <v>45860</v>
      </c>
      <c r="BQ1069" s="289">
        <v>16729271</v>
      </c>
      <c r="BR1069" s="171"/>
      <c r="BS1069" s="169"/>
      <c r="BY1069" s="479"/>
      <c r="BZ1069" s="331"/>
      <c r="CC1069" s="331"/>
      <c r="CF1069" s="167"/>
      <c r="CG1069" s="167"/>
      <c r="CH1069" s="167"/>
      <c r="CI1069" s="167"/>
      <c r="CJ1069" s="167"/>
      <c r="CK1069" s="167"/>
      <c r="CL1069" s="167"/>
      <c r="CM1069" s="167"/>
      <c r="CN1069" s="167"/>
      <c r="CO1069" s="167"/>
      <c r="CP1069" s="167"/>
      <c r="CQ1069" s="167"/>
      <c r="CR1069" s="167"/>
      <c r="CS1069" s="292" t="s">
        <v>4266</v>
      </c>
      <c r="CT1069" s="290">
        <v>31007488</v>
      </c>
      <c r="CU1069" s="285">
        <v>717</v>
      </c>
      <c r="CV1069" s="285" t="s">
        <v>357</v>
      </c>
      <c r="CY1069" s="284">
        <v>7220</v>
      </c>
      <c r="CZ1069" s="284" t="s">
        <v>290</v>
      </c>
      <c r="DA1069" s="333">
        <f t="shared" si="42"/>
        <v>16729271</v>
      </c>
      <c r="DB1069" s="271">
        <f t="shared" si="43"/>
        <v>0</v>
      </c>
      <c r="DC1069" s="333">
        <f t="shared" si="44"/>
        <v>0</v>
      </c>
      <c r="DZ1069" s="273" t="s">
        <v>4273</v>
      </c>
      <c r="EA1069" s="285"/>
      <c r="EB1069" s="130">
        <v>86074342</v>
      </c>
      <c r="EC1069" s="168">
        <v>45992</v>
      </c>
    </row>
    <row r="1070" spans="1:133" s="332" customFormat="1" x14ac:dyDescent="0.3">
      <c r="A1070" s="242"/>
      <c r="B1070" s="242" t="s">
        <v>4274</v>
      </c>
      <c r="C1070" s="248">
        <v>40328405</v>
      </c>
      <c r="D1070" s="247" t="s">
        <v>693</v>
      </c>
      <c r="E1070" s="242" t="s">
        <v>291</v>
      </c>
      <c r="F1070" s="242" t="s">
        <v>2419</v>
      </c>
      <c r="G1070" s="244">
        <v>45860</v>
      </c>
      <c r="H1070" s="245">
        <v>16729271</v>
      </c>
      <c r="I1070" s="242" t="s">
        <v>1274</v>
      </c>
      <c r="J1070" s="244">
        <v>45860</v>
      </c>
      <c r="K1070" s="244">
        <v>45990</v>
      </c>
      <c r="L1070" s="242" t="s">
        <v>288</v>
      </c>
      <c r="M1070" s="242" t="s">
        <v>288</v>
      </c>
      <c r="N1070" s="242" t="s">
        <v>288</v>
      </c>
      <c r="O1070" s="286">
        <v>4</v>
      </c>
      <c r="P1070" s="245">
        <v>5097200</v>
      </c>
      <c r="Q1070" s="304">
        <v>45860</v>
      </c>
      <c r="R1070" s="287">
        <v>45900</v>
      </c>
      <c r="S1070" s="245">
        <v>3920923</v>
      </c>
      <c r="T1070" s="287">
        <v>45901</v>
      </c>
      <c r="U1070" s="287">
        <v>45930</v>
      </c>
      <c r="V1070" s="245">
        <v>3920923</v>
      </c>
      <c r="W1070" s="287">
        <v>45931</v>
      </c>
      <c r="X1070" s="287">
        <v>45961</v>
      </c>
      <c r="Y1070" s="245">
        <v>3790225</v>
      </c>
      <c r="Z1070" s="287">
        <v>45962</v>
      </c>
      <c r="AA1070" s="287">
        <v>45990</v>
      </c>
      <c r="AB1070" s="272"/>
      <c r="AC1070" s="287"/>
      <c r="AD1070" s="287"/>
      <c r="AE1070" s="242"/>
      <c r="AF1070" s="273"/>
      <c r="AG1070" s="273"/>
      <c r="AH1070" s="331"/>
      <c r="AK1070" s="331"/>
      <c r="AN1070" s="331"/>
      <c r="AQ1070" s="331"/>
      <c r="AT1070" s="331"/>
      <c r="AW1070" s="331"/>
      <c r="BI1070" s="464" t="s">
        <v>275</v>
      </c>
      <c r="BJ1070" s="464" t="s">
        <v>283</v>
      </c>
      <c r="BK1070" s="464" t="s">
        <v>276</v>
      </c>
      <c r="BL1070" s="286">
        <v>1598</v>
      </c>
      <c r="BM1070" s="287">
        <v>45860.636990740742</v>
      </c>
      <c r="BN1070" s="288">
        <v>127033401</v>
      </c>
      <c r="BO1070" s="285">
        <v>4131</v>
      </c>
      <c r="BP1070" s="287">
        <v>45860</v>
      </c>
      <c r="BQ1070" s="289">
        <v>16729271</v>
      </c>
      <c r="BR1070" s="171"/>
      <c r="BS1070" s="169"/>
      <c r="BY1070" s="479"/>
      <c r="BZ1070" s="331"/>
      <c r="CC1070" s="331"/>
      <c r="CF1070" s="167"/>
      <c r="CG1070" s="167"/>
      <c r="CH1070" s="167"/>
      <c r="CI1070" s="167"/>
      <c r="CJ1070" s="167"/>
      <c r="CK1070" s="167"/>
      <c r="CL1070" s="167"/>
      <c r="CM1070" s="167"/>
      <c r="CN1070" s="167"/>
      <c r="CO1070" s="167"/>
      <c r="CP1070" s="167"/>
      <c r="CQ1070" s="167"/>
      <c r="CR1070" s="167"/>
      <c r="CS1070" s="292" t="s">
        <v>4266</v>
      </c>
      <c r="CT1070" s="481">
        <v>40328405.399999999</v>
      </c>
      <c r="CU1070" s="285">
        <v>717</v>
      </c>
      <c r="CV1070" s="285" t="s">
        <v>357</v>
      </c>
      <c r="CY1070" s="284">
        <v>7490</v>
      </c>
      <c r="CZ1070" s="284" t="s">
        <v>290</v>
      </c>
      <c r="DA1070" s="333">
        <f t="shared" si="42"/>
        <v>16729271</v>
      </c>
      <c r="DB1070" s="271">
        <f t="shared" si="43"/>
        <v>0</v>
      </c>
      <c r="DC1070" s="333">
        <f t="shared" si="44"/>
        <v>0</v>
      </c>
      <c r="DZ1070" s="273" t="s">
        <v>4275</v>
      </c>
      <c r="EA1070" s="285"/>
      <c r="EB1070" s="130">
        <v>86074342</v>
      </c>
      <c r="EC1070" s="168">
        <v>45992</v>
      </c>
    </row>
    <row r="1071" spans="1:133" s="332" customFormat="1" x14ac:dyDescent="0.3">
      <c r="A1071" s="242"/>
      <c r="B1071" s="242" t="s">
        <v>4276</v>
      </c>
      <c r="C1071" s="248">
        <v>86079834</v>
      </c>
      <c r="D1071" s="247" t="s">
        <v>694</v>
      </c>
      <c r="E1071" s="242" t="s">
        <v>291</v>
      </c>
      <c r="F1071" s="242" t="s">
        <v>2419</v>
      </c>
      <c r="G1071" s="244">
        <v>45860</v>
      </c>
      <c r="H1071" s="245">
        <v>16729271</v>
      </c>
      <c r="I1071" s="242" t="s">
        <v>1274</v>
      </c>
      <c r="J1071" s="244">
        <v>45860</v>
      </c>
      <c r="K1071" s="244">
        <v>45990</v>
      </c>
      <c r="L1071" s="242" t="s">
        <v>288</v>
      </c>
      <c r="M1071" s="242" t="s">
        <v>288</v>
      </c>
      <c r="N1071" s="242" t="s">
        <v>288</v>
      </c>
      <c r="O1071" s="286">
        <v>4</v>
      </c>
      <c r="P1071" s="245">
        <v>5097200</v>
      </c>
      <c r="Q1071" s="304">
        <v>45860</v>
      </c>
      <c r="R1071" s="287">
        <v>45900</v>
      </c>
      <c r="S1071" s="245">
        <v>3920923</v>
      </c>
      <c r="T1071" s="287">
        <v>45901</v>
      </c>
      <c r="U1071" s="287">
        <v>45930</v>
      </c>
      <c r="V1071" s="245">
        <v>3920923</v>
      </c>
      <c r="W1071" s="287">
        <v>45931</v>
      </c>
      <c r="X1071" s="287">
        <v>45961</v>
      </c>
      <c r="Y1071" s="245">
        <v>3790225</v>
      </c>
      <c r="Z1071" s="287">
        <v>45962</v>
      </c>
      <c r="AA1071" s="287">
        <v>45990</v>
      </c>
      <c r="AB1071" s="272"/>
      <c r="AC1071" s="287"/>
      <c r="AD1071" s="287"/>
      <c r="AE1071" s="242"/>
      <c r="AF1071" s="273"/>
      <c r="AG1071" s="273"/>
      <c r="AH1071" s="331"/>
      <c r="AK1071" s="331"/>
      <c r="AN1071" s="331"/>
      <c r="AQ1071" s="331"/>
      <c r="AT1071" s="331"/>
      <c r="AW1071" s="331"/>
      <c r="BI1071" s="464" t="s">
        <v>275</v>
      </c>
      <c r="BJ1071" s="464" t="s">
        <v>283</v>
      </c>
      <c r="BK1071" s="464" t="s">
        <v>276</v>
      </c>
      <c r="BL1071" s="286">
        <v>1598</v>
      </c>
      <c r="BM1071" s="287">
        <v>45860.636990740742</v>
      </c>
      <c r="BN1071" s="288">
        <v>127033401</v>
      </c>
      <c r="BO1071" s="285">
        <v>4132</v>
      </c>
      <c r="BP1071" s="287">
        <v>45860</v>
      </c>
      <c r="BQ1071" s="289">
        <v>16729271</v>
      </c>
      <c r="BR1071" s="171"/>
      <c r="BS1071" s="169"/>
      <c r="BY1071" s="479"/>
      <c r="BZ1071" s="331"/>
      <c r="CC1071" s="331"/>
      <c r="CF1071" s="167"/>
      <c r="CG1071" s="167"/>
      <c r="CH1071" s="167"/>
      <c r="CI1071" s="167"/>
      <c r="CJ1071" s="167"/>
      <c r="CK1071" s="167"/>
      <c r="CL1071" s="167"/>
      <c r="CM1071" s="167"/>
      <c r="CN1071" s="167"/>
      <c r="CO1071" s="167"/>
      <c r="CP1071" s="167"/>
      <c r="CQ1071" s="167"/>
      <c r="CR1071" s="167"/>
      <c r="CS1071" s="292" t="s">
        <v>4266</v>
      </c>
      <c r="CT1071" s="481">
        <v>86079834.900000006</v>
      </c>
      <c r="CU1071" s="285">
        <v>717</v>
      </c>
      <c r="CV1071" s="285" t="s">
        <v>357</v>
      </c>
      <c r="CY1071" s="284">
        <v>7490</v>
      </c>
      <c r="CZ1071" s="284" t="s">
        <v>290</v>
      </c>
      <c r="DA1071" s="333">
        <f t="shared" si="42"/>
        <v>16729271</v>
      </c>
      <c r="DB1071" s="271">
        <f t="shared" si="43"/>
        <v>0</v>
      </c>
      <c r="DC1071" s="333">
        <f t="shared" si="44"/>
        <v>0</v>
      </c>
      <c r="DZ1071" s="273" t="s">
        <v>4277</v>
      </c>
      <c r="EA1071" s="285"/>
      <c r="EB1071" s="130">
        <v>86074342</v>
      </c>
      <c r="EC1071" s="168">
        <v>45992</v>
      </c>
    </row>
    <row r="1072" spans="1:133" s="332" customFormat="1" x14ac:dyDescent="0.3">
      <c r="A1072" s="242"/>
      <c r="B1072" s="242" t="s">
        <v>4278</v>
      </c>
      <c r="C1072" s="248">
        <v>8734646</v>
      </c>
      <c r="D1072" s="247" t="s">
        <v>838</v>
      </c>
      <c r="E1072" s="242" t="s">
        <v>291</v>
      </c>
      <c r="F1072" s="242" t="s">
        <v>2817</v>
      </c>
      <c r="G1072" s="244">
        <v>45860</v>
      </c>
      <c r="H1072" s="245">
        <v>16008183</v>
      </c>
      <c r="I1072" s="242" t="s">
        <v>1516</v>
      </c>
      <c r="J1072" s="244">
        <v>45860</v>
      </c>
      <c r="K1072" s="244">
        <v>46010</v>
      </c>
      <c r="L1072" s="242" t="s">
        <v>288</v>
      </c>
      <c r="M1072" s="242" t="s">
        <v>288</v>
      </c>
      <c r="N1072" s="242" t="s">
        <v>288</v>
      </c>
      <c r="O1072" s="286">
        <v>5</v>
      </c>
      <c r="P1072" s="245">
        <v>4218373</v>
      </c>
      <c r="Q1072" s="304">
        <v>45860</v>
      </c>
      <c r="R1072" s="287">
        <v>45900</v>
      </c>
      <c r="S1072" s="245">
        <v>3244902</v>
      </c>
      <c r="T1072" s="287">
        <v>45901</v>
      </c>
      <c r="U1072" s="287">
        <v>45930</v>
      </c>
      <c r="V1072" s="245">
        <v>3244902</v>
      </c>
      <c r="W1072" s="287">
        <v>45931</v>
      </c>
      <c r="X1072" s="287">
        <v>45961</v>
      </c>
      <c r="Y1072" s="245">
        <v>3244902</v>
      </c>
      <c r="Z1072" s="287">
        <v>45962</v>
      </c>
      <c r="AA1072" s="287">
        <v>45991</v>
      </c>
      <c r="AB1072" s="272">
        <v>2055104</v>
      </c>
      <c r="AC1072" s="287">
        <v>45992</v>
      </c>
      <c r="AD1072" s="287">
        <v>46010</v>
      </c>
      <c r="AE1072" s="242"/>
      <c r="AF1072" s="273"/>
      <c r="AG1072" s="273"/>
      <c r="AH1072" s="331"/>
      <c r="AK1072" s="331"/>
      <c r="AN1072" s="331"/>
      <c r="AQ1072" s="331"/>
      <c r="AT1072" s="331"/>
      <c r="AW1072" s="331"/>
      <c r="BI1072" s="464" t="s">
        <v>275</v>
      </c>
      <c r="BJ1072" s="464" t="s">
        <v>283</v>
      </c>
      <c r="BK1072" s="464" t="s">
        <v>276</v>
      </c>
      <c r="BL1072" s="286">
        <v>1598</v>
      </c>
      <c r="BM1072" s="287">
        <v>45860.636990740742</v>
      </c>
      <c r="BN1072" s="288">
        <v>127033401</v>
      </c>
      <c r="BO1072" s="285">
        <v>4133</v>
      </c>
      <c r="BP1072" s="287">
        <v>45860</v>
      </c>
      <c r="BQ1072" s="289">
        <v>16008183</v>
      </c>
      <c r="BR1072" s="171"/>
      <c r="BS1072" s="169"/>
      <c r="BY1072" s="479"/>
      <c r="BZ1072" s="331"/>
      <c r="CC1072" s="331"/>
      <c r="CF1072" s="167"/>
      <c r="CG1072" s="167"/>
      <c r="CH1072" s="167"/>
      <c r="CI1072" s="167"/>
      <c r="CJ1072" s="167"/>
      <c r="CK1072" s="167"/>
      <c r="CL1072" s="167"/>
      <c r="CM1072" s="167"/>
      <c r="CN1072" s="167"/>
      <c r="CO1072" s="167"/>
      <c r="CP1072" s="167"/>
      <c r="CQ1072" s="167"/>
      <c r="CR1072" s="167"/>
      <c r="CS1072" s="292" t="s">
        <v>3890</v>
      </c>
      <c r="CT1072" s="465">
        <v>8734646</v>
      </c>
      <c r="CU1072" s="285">
        <v>717</v>
      </c>
      <c r="CV1072" s="285" t="s">
        <v>357</v>
      </c>
      <c r="CY1072" s="284">
        <v>8299</v>
      </c>
      <c r="CZ1072" s="284" t="s">
        <v>290</v>
      </c>
      <c r="DA1072" s="333">
        <f t="shared" si="42"/>
        <v>16008183</v>
      </c>
      <c r="DB1072" s="271">
        <f t="shared" si="43"/>
        <v>0</v>
      </c>
      <c r="DC1072" s="333">
        <f t="shared" si="44"/>
        <v>0</v>
      </c>
      <c r="DZ1072" s="273" t="s">
        <v>4279</v>
      </c>
      <c r="EA1072" s="285"/>
      <c r="EB1072" s="130">
        <v>86074342</v>
      </c>
      <c r="EC1072" s="168">
        <v>46010</v>
      </c>
    </row>
    <row r="1073" spans="1:133" s="332" customFormat="1" x14ac:dyDescent="0.3">
      <c r="A1073" s="242"/>
      <c r="B1073" s="242" t="s">
        <v>4280</v>
      </c>
      <c r="C1073" s="248">
        <v>1121863902</v>
      </c>
      <c r="D1073" s="247" t="s">
        <v>904</v>
      </c>
      <c r="E1073" s="242" t="s">
        <v>292</v>
      </c>
      <c r="F1073" s="247" t="s">
        <v>3314</v>
      </c>
      <c r="G1073" s="244">
        <v>45860</v>
      </c>
      <c r="H1073" s="245">
        <v>10649592</v>
      </c>
      <c r="I1073" s="242" t="s">
        <v>1385</v>
      </c>
      <c r="J1073" s="244">
        <v>45860</v>
      </c>
      <c r="K1073" s="244">
        <v>46001</v>
      </c>
      <c r="L1073" s="242" t="s">
        <v>288</v>
      </c>
      <c r="M1073" s="242" t="s">
        <v>288</v>
      </c>
      <c r="N1073" s="242" t="s">
        <v>288</v>
      </c>
      <c r="O1073" s="286">
        <v>5</v>
      </c>
      <c r="P1073" s="245">
        <v>2988015</v>
      </c>
      <c r="Q1073" s="304">
        <v>45860</v>
      </c>
      <c r="R1073" s="287">
        <v>45900</v>
      </c>
      <c r="S1073" s="245">
        <v>2298473</v>
      </c>
      <c r="T1073" s="287">
        <v>45901</v>
      </c>
      <c r="U1073" s="287">
        <v>45930</v>
      </c>
      <c r="V1073" s="245">
        <v>2298473</v>
      </c>
      <c r="W1073" s="287">
        <v>45931</v>
      </c>
      <c r="X1073" s="287">
        <v>45961</v>
      </c>
      <c r="Y1073" s="245">
        <v>2298473</v>
      </c>
      <c r="Z1073" s="287">
        <v>45962</v>
      </c>
      <c r="AA1073" s="287">
        <v>45991</v>
      </c>
      <c r="AB1073" s="272">
        <v>766158</v>
      </c>
      <c r="AC1073" s="287">
        <v>45992</v>
      </c>
      <c r="AD1073" s="287">
        <v>46001</v>
      </c>
      <c r="AE1073" s="242"/>
      <c r="AF1073" s="273"/>
      <c r="AG1073" s="273"/>
      <c r="AH1073" s="331"/>
      <c r="AK1073" s="331"/>
      <c r="AN1073" s="331"/>
      <c r="AQ1073" s="331"/>
      <c r="AT1073" s="331"/>
      <c r="AW1073" s="331"/>
      <c r="BI1073" s="464" t="s">
        <v>275</v>
      </c>
      <c r="BJ1073" s="464" t="s">
        <v>283</v>
      </c>
      <c r="BK1073" s="464" t="s">
        <v>276</v>
      </c>
      <c r="BL1073" s="286">
        <v>1598</v>
      </c>
      <c r="BM1073" s="287">
        <v>45860.636990740742</v>
      </c>
      <c r="BN1073" s="288">
        <v>127033401</v>
      </c>
      <c r="BO1073" s="285">
        <v>4134</v>
      </c>
      <c r="BP1073" s="287">
        <v>45860</v>
      </c>
      <c r="BQ1073" s="289">
        <v>10649592</v>
      </c>
      <c r="BR1073" s="171"/>
      <c r="BS1073" s="169"/>
      <c r="BY1073" s="479"/>
      <c r="BZ1073" s="331"/>
      <c r="CC1073" s="331"/>
      <c r="CF1073" s="167"/>
      <c r="CG1073" s="167"/>
      <c r="CH1073" s="167"/>
      <c r="CI1073" s="167"/>
      <c r="CJ1073" s="167"/>
      <c r="CK1073" s="167"/>
      <c r="CL1073" s="167"/>
      <c r="CM1073" s="167"/>
      <c r="CN1073" s="167"/>
      <c r="CO1073" s="167"/>
      <c r="CP1073" s="167"/>
      <c r="CQ1073" s="167"/>
      <c r="CR1073" s="167"/>
      <c r="CS1073" s="463" t="s">
        <v>4281</v>
      </c>
      <c r="CT1073" s="465">
        <v>1121863902</v>
      </c>
      <c r="CU1073" s="285">
        <v>717</v>
      </c>
      <c r="CV1073" s="285" t="s">
        <v>357</v>
      </c>
      <c r="CY1073" s="284">
        <v>8299</v>
      </c>
      <c r="CZ1073" s="284" t="s">
        <v>290</v>
      </c>
      <c r="DA1073" s="333">
        <f t="shared" si="42"/>
        <v>10649592</v>
      </c>
      <c r="DB1073" s="271">
        <f t="shared" si="43"/>
        <v>0</v>
      </c>
      <c r="DC1073" s="333">
        <f t="shared" si="44"/>
        <v>0</v>
      </c>
      <c r="DZ1073" s="273" t="s">
        <v>4282</v>
      </c>
      <c r="EA1073" s="285"/>
      <c r="EB1073" s="130">
        <v>86074342</v>
      </c>
      <c r="EC1073" s="168">
        <v>46010</v>
      </c>
    </row>
    <row r="1074" spans="1:133" s="332" customFormat="1" x14ac:dyDescent="0.3">
      <c r="A1074" s="242"/>
      <c r="B1074" s="242" t="s">
        <v>4283</v>
      </c>
      <c r="C1074" s="243">
        <v>17266736</v>
      </c>
      <c r="D1074" s="242" t="s">
        <v>612</v>
      </c>
      <c r="E1074" s="242" t="s">
        <v>291</v>
      </c>
      <c r="F1074" s="242" t="s">
        <v>613</v>
      </c>
      <c r="G1074" s="244">
        <v>45860</v>
      </c>
      <c r="H1074" s="245">
        <v>16008183</v>
      </c>
      <c r="I1074" s="242" t="s">
        <v>1516</v>
      </c>
      <c r="J1074" s="244">
        <v>45860</v>
      </c>
      <c r="K1074" s="244">
        <v>46010</v>
      </c>
      <c r="L1074" s="242" t="s">
        <v>288</v>
      </c>
      <c r="M1074" s="242" t="s">
        <v>288</v>
      </c>
      <c r="N1074" s="242" t="s">
        <v>288</v>
      </c>
      <c r="O1074" s="286">
        <v>5</v>
      </c>
      <c r="P1074" s="245">
        <v>4218373</v>
      </c>
      <c r="Q1074" s="304">
        <v>45860</v>
      </c>
      <c r="R1074" s="287">
        <v>45900</v>
      </c>
      <c r="S1074" s="245">
        <v>3244902</v>
      </c>
      <c r="T1074" s="287">
        <v>45901</v>
      </c>
      <c r="U1074" s="287">
        <v>45930</v>
      </c>
      <c r="V1074" s="245">
        <v>3244902</v>
      </c>
      <c r="W1074" s="287">
        <v>45931</v>
      </c>
      <c r="X1074" s="287">
        <v>45961</v>
      </c>
      <c r="Y1074" s="245">
        <v>3244902</v>
      </c>
      <c r="Z1074" s="287">
        <v>45962</v>
      </c>
      <c r="AA1074" s="287">
        <v>45991</v>
      </c>
      <c r="AB1074" s="272">
        <v>2055104</v>
      </c>
      <c r="AC1074" s="287">
        <v>45992</v>
      </c>
      <c r="AD1074" s="287">
        <v>46010</v>
      </c>
      <c r="AE1074" s="242"/>
      <c r="AF1074" s="273"/>
      <c r="AG1074" s="273"/>
      <c r="AH1074" s="331"/>
      <c r="AK1074" s="331"/>
      <c r="AN1074" s="331"/>
      <c r="AQ1074" s="331"/>
      <c r="AT1074" s="331"/>
      <c r="AW1074" s="331"/>
      <c r="BI1074" s="464" t="s">
        <v>703</v>
      </c>
      <c r="BJ1074" s="464" t="s">
        <v>712</v>
      </c>
      <c r="BK1074" s="464" t="s">
        <v>280</v>
      </c>
      <c r="BL1074" s="286">
        <v>1601</v>
      </c>
      <c r="BM1074" s="287">
        <v>45860.723425925928</v>
      </c>
      <c r="BN1074" s="288">
        <v>64032732</v>
      </c>
      <c r="BO1074" s="285">
        <v>4298</v>
      </c>
      <c r="BP1074" s="287">
        <v>45860</v>
      </c>
      <c r="BQ1074" s="289">
        <v>16008183</v>
      </c>
      <c r="BR1074" s="171"/>
      <c r="BS1074" s="169"/>
      <c r="BY1074" s="479"/>
      <c r="BZ1074" s="331"/>
      <c r="CC1074" s="331"/>
      <c r="CF1074" s="167"/>
      <c r="CG1074" s="167"/>
      <c r="CH1074" s="167"/>
      <c r="CI1074" s="167"/>
      <c r="CJ1074" s="167"/>
      <c r="CK1074" s="167"/>
      <c r="CL1074" s="167"/>
      <c r="CM1074" s="167"/>
      <c r="CN1074" s="167"/>
      <c r="CO1074" s="167"/>
      <c r="CP1074" s="167"/>
      <c r="CQ1074" s="167"/>
      <c r="CR1074" s="167"/>
      <c r="CS1074" s="292" t="s">
        <v>4284</v>
      </c>
      <c r="CT1074" s="290">
        <v>17266736</v>
      </c>
      <c r="CU1074" s="285">
        <v>747</v>
      </c>
      <c r="CV1074" s="285" t="s">
        <v>780</v>
      </c>
      <c r="CY1074" s="284">
        <v>8299</v>
      </c>
      <c r="CZ1074" s="284" t="s">
        <v>290</v>
      </c>
      <c r="DA1074" s="333">
        <f t="shared" si="42"/>
        <v>16008183</v>
      </c>
      <c r="DB1074" s="271">
        <f t="shared" si="43"/>
        <v>0</v>
      </c>
      <c r="DC1074" s="333">
        <f t="shared" si="44"/>
        <v>0</v>
      </c>
      <c r="DZ1074" s="273" t="s">
        <v>4285</v>
      </c>
      <c r="EA1074" s="285"/>
      <c r="EB1074" s="130">
        <v>30081676</v>
      </c>
      <c r="EC1074" s="168">
        <v>46010</v>
      </c>
    </row>
    <row r="1075" spans="1:133" s="332" customFormat="1" x14ac:dyDescent="0.3">
      <c r="A1075" s="241"/>
      <c r="B1075" s="242" t="s">
        <v>4286</v>
      </c>
      <c r="C1075" s="243">
        <v>35264483</v>
      </c>
      <c r="D1075" s="242" t="s">
        <v>614</v>
      </c>
      <c r="E1075" s="242" t="s">
        <v>291</v>
      </c>
      <c r="F1075" s="242" t="s">
        <v>613</v>
      </c>
      <c r="G1075" s="244">
        <v>45860</v>
      </c>
      <c r="H1075" s="245">
        <v>16008183</v>
      </c>
      <c r="I1075" s="242" t="s">
        <v>1516</v>
      </c>
      <c r="J1075" s="244">
        <v>45860</v>
      </c>
      <c r="K1075" s="244">
        <v>46010</v>
      </c>
      <c r="L1075" s="242" t="s">
        <v>288</v>
      </c>
      <c r="M1075" s="242" t="s">
        <v>288</v>
      </c>
      <c r="N1075" s="242" t="s">
        <v>288</v>
      </c>
      <c r="O1075" s="286">
        <v>5</v>
      </c>
      <c r="P1075" s="245">
        <v>4218373</v>
      </c>
      <c r="Q1075" s="304">
        <v>45860</v>
      </c>
      <c r="R1075" s="287">
        <v>45900</v>
      </c>
      <c r="S1075" s="245">
        <v>3244902</v>
      </c>
      <c r="T1075" s="287">
        <v>45901</v>
      </c>
      <c r="U1075" s="287">
        <v>45930</v>
      </c>
      <c r="V1075" s="245">
        <v>3244902</v>
      </c>
      <c r="W1075" s="287">
        <v>45931</v>
      </c>
      <c r="X1075" s="287">
        <v>45961</v>
      </c>
      <c r="Y1075" s="245">
        <v>3244902</v>
      </c>
      <c r="Z1075" s="287">
        <v>45962</v>
      </c>
      <c r="AA1075" s="287">
        <v>45991</v>
      </c>
      <c r="AB1075" s="272">
        <v>2055104</v>
      </c>
      <c r="AC1075" s="287">
        <v>45992</v>
      </c>
      <c r="AD1075" s="287">
        <v>46010</v>
      </c>
      <c r="AE1075" s="242"/>
      <c r="AF1075" s="273"/>
      <c r="AG1075" s="273"/>
      <c r="AH1075" s="331"/>
      <c r="AK1075" s="331"/>
      <c r="AN1075" s="331"/>
      <c r="AQ1075" s="331"/>
      <c r="AT1075" s="331"/>
      <c r="AW1075" s="331"/>
      <c r="BI1075" s="464" t="s">
        <v>703</v>
      </c>
      <c r="BJ1075" s="464" t="s">
        <v>712</v>
      </c>
      <c r="BK1075" s="464" t="s">
        <v>280</v>
      </c>
      <c r="BL1075" s="286">
        <v>1601</v>
      </c>
      <c r="BM1075" s="287">
        <v>45860.723425925928</v>
      </c>
      <c r="BN1075" s="288">
        <v>64032732</v>
      </c>
      <c r="BO1075" s="285">
        <v>4299</v>
      </c>
      <c r="BP1075" s="287">
        <v>45860</v>
      </c>
      <c r="BQ1075" s="289">
        <v>16008183</v>
      </c>
      <c r="BR1075" s="171"/>
      <c r="BS1075" s="169"/>
      <c r="BY1075" s="479"/>
      <c r="BZ1075" s="331"/>
      <c r="CC1075" s="331"/>
      <c r="CF1075" s="167"/>
      <c r="CG1075" s="167"/>
      <c r="CH1075" s="167"/>
      <c r="CI1075" s="167"/>
      <c r="CJ1075" s="167"/>
      <c r="CK1075" s="167"/>
      <c r="CL1075" s="167"/>
      <c r="CM1075" s="167"/>
      <c r="CN1075" s="167"/>
      <c r="CO1075" s="167"/>
      <c r="CP1075" s="167"/>
      <c r="CQ1075" s="167"/>
      <c r="CR1075" s="167"/>
      <c r="CS1075" s="292" t="s">
        <v>4287</v>
      </c>
      <c r="CT1075" s="290">
        <v>35264483</v>
      </c>
      <c r="CU1075" s="285">
        <v>747</v>
      </c>
      <c r="CV1075" s="285" t="s">
        <v>780</v>
      </c>
      <c r="CY1075" s="284">
        <v>4321</v>
      </c>
      <c r="CZ1075" s="284" t="s">
        <v>289</v>
      </c>
      <c r="DA1075" s="333">
        <f t="shared" si="42"/>
        <v>16008183</v>
      </c>
      <c r="DB1075" s="271">
        <f t="shared" si="43"/>
        <v>0</v>
      </c>
      <c r="DC1075" s="333">
        <f t="shared" si="44"/>
        <v>0</v>
      </c>
      <c r="DZ1075" s="273" t="s">
        <v>4288</v>
      </c>
      <c r="EA1075" s="285"/>
      <c r="EB1075" s="130">
        <v>30081676</v>
      </c>
      <c r="EC1075" s="168">
        <v>46010</v>
      </c>
    </row>
    <row r="1076" spans="1:133" s="332" customFormat="1" x14ac:dyDescent="0.3">
      <c r="A1076" s="242"/>
      <c r="B1076" s="242" t="s">
        <v>4289</v>
      </c>
      <c r="C1076" s="243">
        <v>1121964448</v>
      </c>
      <c r="D1076" s="242" t="s">
        <v>615</v>
      </c>
      <c r="E1076" s="242" t="s">
        <v>291</v>
      </c>
      <c r="F1076" s="242" t="s">
        <v>613</v>
      </c>
      <c r="G1076" s="244">
        <v>45860</v>
      </c>
      <c r="H1076" s="245">
        <v>16008183</v>
      </c>
      <c r="I1076" s="242" t="s">
        <v>1516</v>
      </c>
      <c r="J1076" s="244">
        <v>45860</v>
      </c>
      <c r="K1076" s="244">
        <v>46010</v>
      </c>
      <c r="L1076" s="242" t="s">
        <v>288</v>
      </c>
      <c r="M1076" s="242" t="s">
        <v>288</v>
      </c>
      <c r="N1076" s="242" t="s">
        <v>288</v>
      </c>
      <c r="O1076" s="286">
        <v>5</v>
      </c>
      <c r="P1076" s="245">
        <v>4218373</v>
      </c>
      <c r="Q1076" s="304">
        <v>45860</v>
      </c>
      <c r="R1076" s="287">
        <v>45900</v>
      </c>
      <c r="S1076" s="245">
        <v>3244902</v>
      </c>
      <c r="T1076" s="287">
        <v>45901</v>
      </c>
      <c r="U1076" s="287">
        <v>45930</v>
      </c>
      <c r="V1076" s="245">
        <v>3244902</v>
      </c>
      <c r="W1076" s="287">
        <v>45931</v>
      </c>
      <c r="X1076" s="287">
        <v>45961</v>
      </c>
      <c r="Y1076" s="245">
        <v>3244902</v>
      </c>
      <c r="Z1076" s="287">
        <v>45962</v>
      </c>
      <c r="AA1076" s="287">
        <v>45991</v>
      </c>
      <c r="AB1076" s="272">
        <v>2055104</v>
      </c>
      <c r="AC1076" s="287">
        <v>45992</v>
      </c>
      <c r="AD1076" s="287">
        <v>46010</v>
      </c>
      <c r="AE1076" s="242"/>
      <c r="AF1076" s="273"/>
      <c r="AG1076" s="273"/>
      <c r="AH1076" s="331"/>
      <c r="AK1076" s="331"/>
      <c r="AN1076" s="331"/>
      <c r="AQ1076" s="331"/>
      <c r="AT1076" s="331"/>
      <c r="AW1076" s="331"/>
      <c r="BI1076" s="464" t="s">
        <v>703</v>
      </c>
      <c r="BJ1076" s="464" t="s">
        <v>712</v>
      </c>
      <c r="BK1076" s="464" t="s">
        <v>280</v>
      </c>
      <c r="BL1076" s="286">
        <v>1601</v>
      </c>
      <c r="BM1076" s="287">
        <v>45860.723425925928</v>
      </c>
      <c r="BN1076" s="288">
        <v>64032732</v>
      </c>
      <c r="BO1076" s="285">
        <v>4300</v>
      </c>
      <c r="BP1076" s="287">
        <v>45860</v>
      </c>
      <c r="BQ1076" s="289">
        <v>16008183</v>
      </c>
      <c r="BR1076" s="171"/>
      <c r="BS1076" s="169"/>
      <c r="BY1076" s="479"/>
      <c r="BZ1076" s="331"/>
      <c r="CC1076" s="331"/>
      <c r="CF1076" s="167"/>
      <c r="CG1076" s="167"/>
      <c r="CH1076" s="167"/>
      <c r="CI1076" s="167"/>
      <c r="CJ1076" s="167"/>
      <c r="CK1076" s="167"/>
      <c r="CL1076" s="167"/>
      <c r="CM1076" s="167"/>
      <c r="CN1076" s="167"/>
      <c r="CO1076" s="167"/>
      <c r="CP1076" s="167"/>
      <c r="CQ1076" s="167"/>
      <c r="CR1076" s="167"/>
      <c r="CS1076" s="292" t="s">
        <v>4290</v>
      </c>
      <c r="CT1076" s="465">
        <v>1121964448</v>
      </c>
      <c r="CU1076" s="285">
        <v>747</v>
      </c>
      <c r="CV1076" s="285" t="s">
        <v>780</v>
      </c>
      <c r="CY1076" s="284">
        <v>8299</v>
      </c>
      <c r="CZ1076" s="284" t="s">
        <v>290</v>
      </c>
      <c r="DA1076" s="333">
        <f t="shared" si="42"/>
        <v>16008183</v>
      </c>
      <c r="DB1076" s="271">
        <f t="shared" si="43"/>
        <v>0</v>
      </c>
      <c r="DC1076" s="333">
        <f t="shared" si="44"/>
        <v>0</v>
      </c>
      <c r="DZ1076" s="273" t="s">
        <v>4291</v>
      </c>
      <c r="EA1076" s="285"/>
      <c r="EB1076" s="130">
        <v>30081676</v>
      </c>
      <c r="EC1076" s="168">
        <v>46010</v>
      </c>
    </row>
    <row r="1077" spans="1:133" s="332" customFormat="1" x14ac:dyDescent="0.3">
      <c r="A1077" s="242"/>
      <c r="B1077" s="242" t="s">
        <v>4292</v>
      </c>
      <c r="C1077" s="243">
        <v>40342881</v>
      </c>
      <c r="D1077" s="242" t="s">
        <v>576</v>
      </c>
      <c r="E1077" s="242" t="s">
        <v>291</v>
      </c>
      <c r="F1077" s="242" t="s">
        <v>613</v>
      </c>
      <c r="G1077" s="244">
        <v>45860</v>
      </c>
      <c r="H1077" s="245">
        <v>16008183</v>
      </c>
      <c r="I1077" s="242" t="s">
        <v>1516</v>
      </c>
      <c r="J1077" s="244">
        <v>45860</v>
      </c>
      <c r="K1077" s="244">
        <v>46010</v>
      </c>
      <c r="L1077" s="242" t="s">
        <v>288</v>
      </c>
      <c r="M1077" s="242" t="s">
        <v>288</v>
      </c>
      <c r="N1077" s="242" t="s">
        <v>288</v>
      </c>
      <c r="O1077" s="286">
        <v>5</v>
      </c>
      <c r="P1077" s="245">
        <v>4218373</v>
      </c>
      <c r="Q1077" s="304">
        <v>45860</v>
      </c>
      <c r="R1077" s="287">
        <v>45900</v>
      </c>
      <c r="S1077" s="245">
        <v>3244902</v>
      </c>
      <c r="T1077" s="287">
        <v>45901</v>
      </c>
      <c r="U1077" s="287">
        <v>45930</v>
      </c>
      <c r="V1077" s="245">
        <v>3244902</v>
      </c>
      <c r="W1077" s="287">
        <v>45931</v>
      </c>
      <c r="X1077" s="287">
        <v>45961</v>
      </c>
      <c r="Y1077" s="245">
        <v>3244902</v>
      </c>
      <c r="Z1077" s="287">
        <v>45962</v>
      </c>
      <c r="AA1077" s="287">
        <v>45991</v>
      </c>
      <c r="AB1077" s="272">
        <v>2055104</v>
      </c>
      <c r="AC1077" s="287">
        <v>45992</v>
      </c>
      <c r="AD1077" s="287">
        <v>46010</v>
      </c>
      <c r="AE1077" s="242"/>
      <c r="AF1077" s="273"/>
      <c r="AG1077" s="273"/>
      <c r="AH1077" s="331"/>
      <c r="AK1077" s="331"/>
      <c r="AN1077" s="331"/>
      <c r="AQ1077" s="331"/>
      <c r="AT1077" s="331"/>
      <c r="AW1077" s="331"/>
      <c r="BI1077" s="464" t="s">
        <v>703</v>
      </c>
      <c r="BJ1077" s="464" t="s">
        <v>712</v>
      </c>
      <c r="BK1077" s="464" t="s">
        <v>280</v>
      </c>
      <c r="BL1077" s="286">
        <v>1601</v>
      </c>
      <c r="BM1077" s="287">
        <v>45860.723425925928</v>
      </c>
      <c r="BN1077" s="288">
        <v>64032732</v>
      </c>
      <c r="BO1077" s="285">
        <v>4301</v>
      </c>
      <c r="BP1077" s="287">
        <v>45860</v>
      </c>
      <c r="BQ1077" s="289">
        <v>16008183</v>
      </c>
      <c r="BR1077" s="171"/>
      <c r="BS1077" s="169"/>
      <c r="BY1077" s="479"/>
      <c r="BZ1077" s="331"/>
      <c r="CC1077" s="331"/>
      <c r="CF1077" s="167"/>
      <c r="CG1077" s="167"/>
      <c r="CH1077" s="167"/>
      <c r="CI1077" s="167"/>
      <c r="CJ1077" s="167"/>
      <c r="CK1077" s="167"/>
      <c r="CL1077" s="167"/>
      <c r="CM1077" s="167"/>
      <c r="CN1077" s="167"/>
      <c r="CO1077" s="167"/>
      <c r="CP1077" s="167"/>
      <c r="CQ1077" s="167"/>
      <c r="CR1077" s="167"/>
      <c r="CS1077" s="292" t="s">
        <v>2623</v>
      </c>
      <c r="CT1077" s="290">
        <v>40342881</v>
      </c>
      <c r="CU1077" s="285">
        <v>747</v>
      </c>
      <c r="CV1077" s="285" t="s">
        <v>780</v>
      </c>
      <c r="CY1077" s="284">
        <v>7490</v>
      </c>
      <c r="CZ1077" s="284" t="s">
        <v>290</v>
      </c>
      <c r="DA1077" s="333">
        <f t="shared" si="42"/>
        <v>16008183</v>
      </c>
      <c r="DB1077" s="271">
        <f t="shared" si="43"/>
        <v>0</v>
      </c>
      <c r="DC1077" s="333">
        <f t="shared" si="44"/>
        <v>0</v>
      </c>
      <c r="DZ1077" s="273" t="s">
        <v>4293</v>
      </c>
      <c r="EA1077" s="285"/>
      <c r="EB1077" s="130">
        <v>30081676</v>
      </c>
      <c r="EC1077" s="168">
        <v>46010</v>
      </c>
    </row>
    <row r="1078" spans="1:133" x14ac:dyDescent="0.3">
      <c r="A1078" s="276" t="s">
        <v>453</v>
      </c>
      <c r="B1078" s="242" t="s">
        <v>4294</v>
      </c>
      <c r="C1078" s="262"/>
      <c r="D1078" s="276" t="s">
        <v>453</v>
      </c>
      <c r="E1078" s="262"/>
      <c r="F1078" s="262"/>
      <c r="G1078" s="262"/>
      <c r="H1078" s="282"/>
      <c r="I1078" s="262"/>
      <c r="J1078" s="262"/>
      <c r="K1078" s="262"/>
      <c r="L1078" s="262"/>
      <c r="M1078" s="262"/>
      <c r="N1078" s="262"/>
      <c r="O1078" s="196"/>
      <c r="P1078" s="194"/>
      <c r="Q1078" s="196"/>
      <c r="R1078" s="196"/>
      <c r="S1078" s="194"/>
      <c r="T1078" s="196"/>
      <c r="U1078" s="196"/>
      <c r="V1078" s="194"/>
      <c r="W1078" s="196"/>
      <c r="X1078" s="196"/>
      <c r="Y1078" s="194"/>
      <c r="Z1078" s="196"/>
      <c r="AA1078" s="196"/>
      <c r="AB1078" s="194"/>
      <c r="AC1078" s="196"/>
      <c r="AD1078" s="196"/>
      <c r="AE1078" s="194"/>
      <c r="AF1078" s="196"/>
      <c r="AG1078" s="196"/>
      <c r="BI1078" s="196"/>
      <c r="BJ1078" s="196"/>
      <c r="BK1078" s="196"/>
      <c r="BL1078" s="196"/>
      <c r="BM1078" s="196"/>
      <c r="BN1078" s="196"/>
      <c r="BO1078" s="196"/>
      <c r="BP1078" s="196"/>
      <c r="BQ1078" s="196"/>
      <c r="CS1078" s="179"/>
      <c r="CT1078" s="196"/>
      <c r="CU1078" s="196"/>
      <c r="CV1078" s="196"/>
      <c r="CY1078" s="196"/>
      <c r="CZ1078" s="196"/>
      <c r="DA1078" s="201">
        <f t="shared" ref="DA1078:DA1323" si="45">P1078+S1078+V1078+Y1078+AB1078+AE1078+AH1078+AK1078+AN1078+AQ1078+AT1078+AW1078+AZ1078+BC1078+BF1078</f>
        <v>0</v>
      </c>
      <c r="DB1078" s="221">
        <f t="shared" ref="DB1078:DB1323" si="46">H1078+BZ1078-DA1078</f>
        <v>0</v>
      </c>
      <c r="DC1078" s="201">
        <f t="shared" ref="DC1078:DC1323" si="47">BQ1078+CF1078-DA1078</f>
        <v>0</v>
      </c>
      <c r="DZ1078" s="299"/>
      <c r="EA1078" s="134" t="e">
        <v>#N/A</v>
      </c>
      <c r="EB1078" s="130" t="e">
        <v>#N/A</v>
      </c>
      <c r="EC1078" s="168" t="e">
        <v>#N/A</v>
      </c>
    </row>
    <row r="1079" spans="1:133" x14ac:dyDescent="0.3">
      <c r="A1079" s="276" t="s">
        <v>453</v>
      </c>
      <c r="B1079" s="242" t="s">
        <v>4295</v>
      </c>
      <c r="C1079" s="262"/>
      <c r="D1079" s="276" t="s">
        <v>453</v>
      </c>
      <c r="E1079" s="262"/>
      <c r="F1079" s="262"/>
      <c r="G1079" s="262"/>
      <c r="H1079" s="282"/>
      <c r="I1079" s="262"/>
      <c r="J1079" s="262"/>
      <c r="K1079" s="262"/>
      <c r="L1079" s="262"/>
      <c r="M1079" s="262"/>
      <c r="N1079" s="262"/>
      <c r="O1079" s="196"/>
      <c r="P1079" s="194"/>
      <c r="Q1079" s="196"/>
      <c r="R1079" s="196"/>
      <c r="S1079" s="194"/>
      <c r="T1079" s="196"/>
      <c r="U1079" s="196"/>
      <c r="V1079" s="194"/>
      <c r="W1079" s="196"/>
      <c r="X1079" s="196"/>
      <c r="Y1079" s="194"/>
      <c r="Z1079" s="196"/>
      <c r="AA1079" s="196"/>
      <c r="AB1079" s="194"/>
      <c r="AC1079" s="196"/>
      <c r="AD1079" s="196"/>
      <c r="AE1079" s="194"/>
      <c r="AF1079" s="196"/>
      <c r="AG1079" s="196"/>
      <c r="BI1079" s="196"/>
      <c r="BJ1079" s="196"/>
      <c r="BK1079" s="196"/>
      <c r="BL1079" s="196"/>
      <c r="BM1079" s="196"/>
      <c r="BN1079" s="196"/>
      <c r="BO1079" s="196"/>
      <c r="BP1079" s="196"/>
      <c r="BQ1079" s="196"/>
      <c r="CS1079" s="179"/>
      <c r="CT1079" s="196"/>
      <c r="CU1079" s="196"/>
      <c r="CV1079" s="196"/>
      <c r="CY1079" s="196"/>
      <c r="CZ1079" s="196"/>
      <c r="DA1079" s="201">
        <f t="shared" si="45"/>
        <v>0</v>
      </c>
      <c r="DB1079" s="221">
        <f t="shared" si="46"/>
        <v>0</v>
      </c>
      <c r="DC1079" s="201">
        <f t="shared" si="47"/>
        <v>0</v>
      </c>
      <c r="DZ1079" s="299"/>
      <c r="EA1079" s="134" t="e">
        <v>#N/A</v>
      </c>
      <c r="EB1079" s="130" t="e">
        <v>#N/A</v>
      </c>
      <c r="EC1079" s="168" t="e">
        <v>#N/A</v>
      </c>
    </row>
    <row r="1080" spans="1:133" x14ac:dyDescent="0.3">
      <c r="A1080" s="276" t="s">
        <v>453</v>
      </c>
      <c r="B1080" s="242" t="s">
        <v>4296</v>
      </c>
      <c r="C1080" s="262"/>
      <c r="D1080" s="276" t="s">
        <v>453</v>
      </c>
      <c r="E1080" s="262"/>
      <c r="F1080" s="262"/>
      <c r="G1080" s="262"/>
      <c r="H1080" s="282"/>
      <c r="I1080" s="262"/>
      <c r="J1080" s="262"/>
      <c r="K1080" s="262"/>
      <c r="L1080" s="262"/>
      <c r="M1080" s="262"/>
      <c r="N1080" s="262"/>
      <c r="O1080" s="196"/>
      <c r="P1080" s="194"/>
      <c r="Q1080" s="196"/>
      <c r="R1080" s="196"/>
      <c r="S1080" s="194"/>
      <c r="T1080" s="196"/>
      <c r="U1080" s="196"/>
      <c r="V1080" s="194"/>
      <c r="W1080" s="196"/>
      <c r="X1080" s="196"/>
      <c r="Y1080" s="194"/>
      <c r="Z1080" s="196"/>
      <c r="AA1080" s="196"/>
      <c r="AB1080" s="194"/>
      <c r="AC1080" s="196"/>
      <c r="AD1080" s="196"/>
      <c r="AE1080" s="194"/>
      <c r="AF1080" s="196"/>
      <c r="AG1080" s="196"/>
      <c r="BI1080" s="196"/>
      <c r="BJ1080" s="196"/>
      <c r="BK1080" s="196"/>
      <c r="BL1080" s="196"/>
      <c r="BM1080" s="196"/>
      <c r="BN1080" s="196"/>
      <c r="BO1080" s="196"/>
      <c r="BP1080" s="196"/>
      <c r="BQ1080" s="196"/>
      <c r="CS1080" s="179"/>
      <c r="CT1080" s="196"/>
      <c r="CU1080" s="196"/>
      <c r="CV1080" s="196"/>
      <c r="CY1080" s="196"/>
      <c r="CZ1080" s="196"/>
      <c r="DA1080" s="201">
        <f t="shared" si="45"/>
        <v>0</v>
      </c>
      <c r="DB1080" s="221">
        <f t="shared" si="46"/>
        <v>0</v>
      </c>
      <c r="DC1080" s="201">
        <f t="shared" si="47"/>
        <v>0</v>
      </c>
      <c r="DZ1080" s="299"/>
      <c r="EA1080" s="134" t="e">
        <v>#N/A</v>
      </c>
      <c r="EB1080" s="130" t="e">
        <v>#N/A</v>
      </c>
      <c r="EC1080" s="168" t="e">
        <v>#N/A</v>
      </c>
    </row>
    <row r="1081" spans="1:133" x14ac:dyDescent="0.3">
      <c r="A1081" s="276" t="s">
        <v>453</v>
      </c>
      <c r="B1081" s="242" t="s">
        <v>4297</v>
      </c>
      <c r="C1081" s="262"/>
      <c r="D1081" s="276" t="s">
        <v>453</v>
      </c>
      <c r="E1081" s="262"/>
      <c r="F1081" s="262"/>
      <c r="G1081" s="262"/>
      <c r="H1081" s="282"/>
      <c r="I1081" s="262"/>
      <c r="J1081" s="262"/>
      <c r="K1081" s="262"/>
      <c r="L1081" s="262"/>
      <c r="M1081" s="262"/>
      <c r="N1081" s="262"/>
      <c r="O1081" s="196"/>
      <c r="P1081" s="194"/>
      <c r="Q1081" s="196"/>
      <c r="R1081" s="196"/>
      <c r="S1081" s="194"/>
      <c r="T1081" s="196"/>
      <c r="U1081" s="196"/>
      <c r="V1081" s="194"/>
      <c r="W1081" s="196"/>
      <c r="X1081" s="196"/>
      <c r="Y1081" s="194"/>
      <c r="Z1081" s="196"/>
      <c r="AA1081" s="196"/>
      <c r="AB1081" s="194"/>
      <c r="AC1081" s="196"/>
      <c r="AD1081" s="196"/>
      <c r="AE1081" s="194"/>
      <c r="AF1081" s="196"/>
      <c r="AG1081" s="196"/>
      <c r="BI1081" s="196"/>
      <c r="BJ1081" s="196"/>
      <c r="BK1081" s="196"/>
      <c r="BL1081" s="196"/>
      <c r="BM1081" s="196"/>
      <c r="BN1081" s="196"/>
      <c r="BO1081" s="196"/>
      <c r="BP1081" s="196"/>
      <c r="BQ1081" s="196"/>
      <c r="CS1081" s="179"/>
      <c r="CT1081" s="196"/>
      <c r="CU1081" s="196"/>
      <c r="CV1081" s="196"/>
      <c r="CY1081" s="196"/>
      <c r="CZ1081" s="196"/>
      <c r="DA1081" s="201">
        <f t="shared" si="45"/>
        <v>0</v>
      </c>
      <c r="DB1081" s="221">
        <f t="shared" si="46"/>
        <v>0</v>
      </c>
      <c r="DC1081" s="201">
        <f t="shared" si="47"/>
        <v>0</v>
      </c>
      <c r="DZ1081" s="299"/>
      <c r="EA1081" s="134" t="e">
        <v>#N/A</v>
      </c>
      <c r="EB1081" s="130" t="e">
        <v>#N/A</v>
      </c>
      <c r="EC1081" s="168" t="e">
        <v>#N/A</v>
      </c>
    </row>
    <row r="1082" spans="1:133" x14ac:dyDescent="0.3">
      <c r="A1082" s="276" t="s">
        <v>453</v>
      </c>
      <c r="B1082" s="242" t="s">
        <v>4298</v>
      </c>
      <c r="C1082" s="262"/>
      <c r="D1082" s="276" t="s">
        <v>453</v>
      </c>
      <c r="E1082" s="262"/>
      <c r="F1082" s="262"/>
      <c r="G1082" s="262"/>
      <c r="H1082" s="282"/>
      <c r="I1082" s="262"/>
      <c r="J1082" s="262"/>
      <c r="K1082" s="262"/>
      <c r="L1082" s="262"/>
      <c r="M1082" s="262"/>
      <c r="N1082" s="262"/>
      <c r="O1082" s="196"/>
      <c r="P1082" s="194"/>
      <c r="Q1082" s="196"/>
      <c r="R1082" s="196"/>
      <c r="S1082" s="194"/>
      <c r="T1082" s="196"/>
      <c r="U1082" s="196"/>
      <c r="V1082" s="194"/>
      <c r="W1082" s="196"/>
      <c r="X1082" s="196"/>
      <c r="Y1082" s="194"/>
      <c r="Z1082" s="196"/>
      <c r="AA1082" s="196"/>
      <c r="AB1082" s="194"/>
      <c r="AC1082" s="196"/>
      <c r="AD1082" s="196"/>
      <c r="AE1082" s="194"/>
      <c r="AF1082" s="196"/>
      <c r="AG1082" s="196"/>
      <c r="BI1082" s="196"/>
      <c r="BJ1082" s="196"/>
      <c r="BK1082" s="196"/>
      <c r="BL1082" s="196"/>
      <c r="BM1082" s="196"/>
      <c r="BN1082" s="196"/>
      <c r="BO1082" s="196"/>
      <c r="BP1082" s="196"/>
      <c r="BQ1082" s="196"/>
      <c r="CS1082" s="179"/>
      <c r="CT1082" s="196"/>
      <c r="CU1082" s="196"/>
      <c r="CV1082" s="196"/>
      <c r="CY1082" s="196"/>
      <c r="CZ1082" s="196"/>
      <c r="DA1082" s="201">
        <f t="shared" si="45"/>
        <v>0</v>
      </c>
      <c r="DB1082" s="221">
        <f t="shared" si="46"/>
        <v>0</v>
      </c>
      <c r="DC1082" s="201">
        <f t="shared" si="47"/>
        <v>0</v>
      </c>
      <c r="DZ1082" s="299"/>
      <c r="EA1082" s="134" t="e">
        <v>#N/A</v>
      </c>
      <c r="EB1082" s="130" t="e">
        <v>#N/A</v>
      </c>
      <c r="EC1082" s="168" t="e">
        <v>#N/A</v>
      </c>
    </row>
    <row r="1083" spans="1:133" x14ac:dyDescent="0.3">
      <c r="A1083" s="276" t="s">
        <v>453</v>
      </c>
      <c r="B1083" s="242" t="s">
        <v>4299</v>
      </c>
      <c r="C1083" s="262"/>
      <c r="D1083" s="276" t="s">
        <v>453</v>
      </c>
      <c r="E1083" s="262"/>
      <c r="F1083" s="262"/>
      <c r="G1083" s="262"/>
      <c r="H1083" s="282"/>
      <c r="I1083" s="262"/>
      <c r="J1083" s="262"/>
      <c r="K1083" s="262"/>
      <c r="L1083" s="262"/>
      <c r="M1083" s="262"/>
      <c r="N1083" s="262"/>
      <c r="O1083" s="196"/>
      <c r="P1083" s="194"/>
      <c r="Q1083" s="196"/>
      <c r="R1083" s="196"/>
      <c r="S1083" s="194"/>
      <c r="T1083" s="196"/>
      <c r="U1083" s="196"/>
      <c r="V1083" s="194"/>
      <c r="W1083" s="196"/>
      <c r="X1083" s="196"/>
      <c r="Y1083" s="194"/>
      <c r="Z1083" s="196"/>
      <c r="AA1083" s="196"/>
      <c r="AB1083" s="194"/>
      <c r="AC1083" s="196"/>
      <c r="AD1083" s="196"/>
      <c r="AE1083" s="194"/>
      <c r="AF1083" s="196"/>
      <c r="AG1083" s="196"/>
      <c r="BI1083" s="196"/>
      <c r="BJ1083" s="196"/>
      <c r="BK1083" s="196"/>
      <c r="BL1083" s="196"/>
      <c r="BM1083" s="196"/>
      <c r="BN1083" s="196"/>
      <c r="BO1083" s="196"/>
      <c r="BP1083" s="196"/>
      <c r="BQ1083" s="196"/>
      <c r="CS1083" s="179"/>
      <c r="CT1083" s="196"/>
      <c r="CU1083" s="196"/>
      <c r="CV1083" s="196"/>
      <c r="CY1083" s="196"/>
      <c r="CZ1083" s="196"/>
      <c r="DA1083" s="201">
        <f t="shared" si="45"/>
        <v>0</v>
      </c>
      <c r="DB1083" s="221">
        <f t="shared" si="46"/>
        <v>0</v>
      </c>
      <c r="DC1083" s="201">
        <f t="shared" si="47"/>
        <v>0</v>
      </c>
      <c r="DZ1083" s="299"/>
      <c r="EA1083" s="134" t="e">
        <v>#N/A</v>
      </c>
      <c r="EB1083" s="130" t="e">
        <v>#N/A</v>
      </c>
      <c r="EC1083" s="168" t="e">
        <v>#N/A</v>
      </c>
    </row>
    <row r="1084" spans="1:133" x14ac:dyDescent="0.3">
      <c r="A1084" s="276" t="s">
        <v>453</v>
      </c>
      <c r="B1084" s="242" t="s">
        <v>4300</v>
      </c>
      <c r="C1084" s="262"/>
      <c r="D1084" s="276" t="s">
        <v>453</v>
      </c>
      <c r="E1084" s="262"/>
      <c r="F1084" s="262"/>
      <c r="G1084" s="262"/>
      <c r="H1084" s="282"/>
      <c r="I1084" s="262"/>
      <c r="J1084" s="262"/>
      <c r="K1084" s="262"/>
      <c r="L1084" s="262"/>
      <c r="M1084" s="262"/>
      <c r="N1084" s="262"/>
      <c r="O1084" s="196"/>
      <c r="P1084" s="194"/>
      <c r="Q1084" s="196"/>
      <c r="R1084" s="196"/>
      <c r="S1084" s="194"/>
      <c r="T1084" s="196"/>
      <c r="U1084" s="196"/>
      <c r="V1084" s="194"/>
      <c r="W1084" s="196"/>
      <c r="X1084" s="196"/>
      <c r="Y1084" s="194"/>
      <c r="Z1084" s="196"/>
      <c r="AA1084" s="196"/>
      <c r="AB1084" s="194"/>
      <c r="AC1084" s="196"/>
      <c r="AD1084" s="196"/>
      <c r="AE1084" s="194"/>
      <c r="AF1084" s="196"/>
      <c r="AG1084" s="196"/>
      <c r="BI1084" s="196"/>
      <c r="BJ1084" s="196"/>
      <c r="BK1084" s="196"/>
      <c r="BL1084" s="196"/>
      <c r="BM1084" s="196"/>
      <c r="BN1084" s="196"/>
      <c r="BO1084" s="196"/>
      <c r="BP1084" s="196"/>
      <c r="BQ1084" s="196"/>
      <c r="CS1084" s="179"/>
      <c r="CT1084" s="196"/>
      <c r="CU1084" s="196"/>
      <c r="CV1084" s="196"/>
      <c r="CY1084" s="196"/>
      <c r="CZ1084" s="196"/>
      <c r="DA1084" s="201">
        <f t="shared" si="45"/>
        <v>0</v>
      </c>
      <c r="DB1084" s="221">
        <f t="shared" si="46"/>
        <v>0</v>
      </c>
      <c r="DC1084" s="201">
        <f t="shared" si="47"/>
        <v>0</v>
      </c>
      <c r="DZ1084" s="299"/>
      <c r="EA1084" s="134" t="e">
        <v>#N/A</v>
      </c>
      <c r="EB1084" s="130" t="e">
        <v>#N/A</v>
      </c>
      <c r="EC1084" s="168" t="e">
        <v>#N/A</v>
      </c>
    </row>
    <row r="1085" spans="1:133" x14ac:dyDescent="0.3">
      <c r="A1085" s="276" t="s">
        <v>453</v>
      </c>
      <c r="B1085" s="242" t="s">
        <v>4301</v>
      </c>
      <c r="C1085" s="262"/>
      <c r="D1085" s="276" t="s">
        <v>453</v>
      </c>
      <c r="E1085" s="262"/>
      <c r="F1085" s="262"/>
      <c r="G1085" s="262"/>
      <c r="H1085" s="282"/>
      <c r="I1085" s="262"/>
      <c r="J1085" s="262"/>
      <c r="K1085" s="262"/>
      <c r="L1085" s="262"/>
      <c r="M1085" s="262"/>
      <c r="N1085" s="262"/>
      <c r="O1085" s="196"/>
      <c r="P1085" s="194"/>
      <c r="Q1085" s="196"/>
      <c r="R1085" s="196"/>
      <c r="S1085" s="194"/>
      <c r="T1085" s="196"/>
      <c r="U1085" s="196"/>
      <c r="V1085" s="194"/>
      <c r="W1085" s="196"/>
      <c r="X1085" s="196"/>
      <c r="Y1085" s="194"/>
      <c r="Z1085" s="196"/>
      <c r="AA1085" s="196"/>
      <c r="AB1085" s="194"/>
      <c r="AC1085" s="196"/>
      <c r="AD1085" s="196"/>
      <c r="AE1085" s="194"/>
      <c r="AF1085" s="196"/>
      <c r="AG1085" s="196"/>
      <c r="BI1085" s="196"/>
      <c r="BJ1085" s="196"/>
      <c r="BK1085" s="196"/>
      <c r="BL1085" s="196"/>
      <c r="BM1085" s="196"/>
      <c r="BN1085" s="196"/>
      <c r="BO1085" s="196"/>
      <c r="BP1085" s="196"/>
      <c r="BQ1085" s="196"/>
      <c r="CS1085" s="179"/>
      <c r="CT1085" s="196"/>
      <c r="CU1085" s="196"/>
      <c r="CV1085" s="196"/>
      <c r="CY1085" s="196"/>
      <c r="CZ1085" s="196"/>
      <c r="DA1085" s="201">
        <f t="shared" si="45"/>
        <v>0</v>
      </c>
      <c r="DB1085" s="221">
        <f t="shared" si="46"/>
        <v>0</v>
      </c>
      <c r="DC1085" s="201">
        <f t="shared" si="47"/>
        <v>0</v>
      </c>
      <c r="DZ1085" s="299"/>
      <c r="EA1085" s="134" t="e">
        <v>#N/A</v>
      </c>
      <c r="EB1085" s="130" t="e">
        <v>#N/A</v>
      </c>
      <c r="EC1085" s="168" t="e">
        <v>#N/A</v>
      </c>
    </row>
    <row r="1086" spans="1:133" x14ac:dyDescent="0.3">
      <c r="A1086" s="276" t="s">
        <v>453</v>
      </c>
      <c r="B1086" s="242" t="s">
        <v>4302</v>
      </c>
      <c r="C1086" s="262"/>
      <c r="D1086" s="276" t="s">
        <v>453</v>
      </c>
      <c r="E1086" s="262"/>
      <c r="F1086" s="262"/>
      <c r="G1086" s="262"/>
      <c r="H1086" s="282"/>
      <c r="I1086" s="262"/>
      <c r="J1086" s="262"/>
      <c r="K1086" s="262"/>
      <c r="L1086" s="262"/>
      <c r="M1086" s="262"/>
      <c r="N1086" s="262"/>
      <c r="O1086" s="196"/>
      <c r="P1086" s="194"/>
      <c r="Q1086" s="196"/>
      <c r="R1086" s="196"/>
      <c r="S1086" s="194"/>
      <c r="T1086" s="196"/>
      <c r="U1086" s="196"/>
      <c r="V1086" s="194"/>
      <c r="W1086" s="196"/>
      <c r="X1086" s="196"/>
      <c r="Y1086" s="194"/>
      <c r="Z1086" s="196"/>
      <c r="AA1086" s="196"/>
      <c r="AB1086" s="194"/>
      <c r="AC1086" s="196"/>
      <c r="AD1086" s="196"/>
      <c r="AE1086" s="194"/>
      <c r="AF1086" s="196"/>
      <c r="AG1086" s="196"/>
      <c r="BI1086" s="196"/>
      <c r="BJ1086" s="196"/>
      <c r="BK1086" s="196"/>
      <c r="BL1086" s="196"/>
      <c r="BM1086" s="196"/>
      <c r="BN1086" s="196"/>
      <c r="BO1086" s="196"/>
      <c r="BP1086" s="196"/>
      <c r="BQ1086" s="196"/>
      <c r="CS1086" s="179"/>
      <c r="CT1086" s="196"/>
      <c r="CU1086" s="196"/>
      <c r="CV1086" s="196"/>
      <c r="CY1086" s="196"/>
      <c r="CZ1086" s="196"/>
      <c r="DA1086" s="201">
        <f t="shared" si="45"/>
        <v>0</v>
      </c>
      <c r="DB1086" s="221">
        <f t="shared" si="46"/>
        <v>0</v>
      </c>
      <c r="DC1086" s="201">
        <f t="shared" si="47"/>
        <v>0</v>
      </c>
      <c r="DZ1086" s="299"/>
      <c r="EA1086" s="134" t="e">
        <v>#N/A</v>
      </c>
      <c r="EB1086" s="130" t="e">
        <v>#N/A</v>
      </c>
      <c r="EC1086" s="168" t="e">
        <v>#N/A</v>
      </c>
    </row>
    <row r="1087" spans="1:133" x14ac:dyDescent="0.3">
      <c r="A1087" s="276" t="s">
        <v>453</v>
      </c>
      <c r="B1087" s="242" t="s">
        <v>4303</v>
      </c>
      <c r="C1087" s="262"/>
      <c r="D1087" s="276" t="s">
        <v>453</v>
      </c>
      <c r="E1087" s="262"/>
      <c r="F1087" s="262"/>
      <c r="G1087" s="262"/>
      <c r="H1087" s="282"/>
      <c r="I1087" s="262"/>
      <c r="J1087" s="262"/>
      <c r="K1087" s="262"/>
      <c r="L1087" s="262"/>
      <c r="M1087" s="262"/>
      <c r="N1087" s="262"/>
      <c r="O1087" s="196"/>
      <c r="P1087" s="194"/>
      <c r="Q1087" s="196"/>
      <c r="R1087" s="196"/>
      <c r="S1087" s="194"/>
      <c r="T1087" s="196"/>
      <c r="U1087" s="196"/>
      <c r="V1087" s="194"/>
      <c r="W1087" s="196"/>
      <c r="X1087" s="196"/>
      <c r="Y1087" s="194"/>
      <c r="Z1087" s="196"/>
      <c r="AA1087" s="196"/>
      <c r="AB1087" s="194"/>
      <c r="AC1087" s="196"/>
      <c r="AD1087" s="196"/>
      <c r="AE1087" s="194"/>
      <c r="AF1087" s="196"/>
      <c r="AG1087" s="196"/>
      <c r="BI1087" s="196"/>
      <c r="BJ1087" s="196"/>
      <c r="BK1087" s="196"/>
      <c r="BL1087" s="196"/>
      <c r="BM1087" s="196"/>
      <c r="BN1087" s="196"/>
      <c r="BO1087" s="196"/>
      <c r="BP1087" s="196"/>
      <c r="BQ1087" s="196"/>
      <c r="CS1087" s="179"/>
      <c r="CT1087" s="196"/>
      <c r="CU1087" s="196"/>
      <c r="CV1087" s="196"/>
      <c r="CY1087" s="196"/>
      <c r="CZ1087" s="196"/>
      <c r="DA1087" s="201">
        <f t="shared" si="45"/>
        <v>0</v>
      </c>
      <c r="DB1087" s="221">
        <f t="shared" si="46"/>
        <v>0</v>
      </c>
      <c r="DC1087" s="201">
        <f t="shared" si="47"/>
        <v>0</v>
      </c>
      <c r="DZ1087" s="299"/>
      <c r="EA1087" s="134" t="e">
        <v>#N/A</v>
      </c>
      <c r="EB1087" s="130" t="e">
        <v>#N/A</v>
      </c>
      <c r="EC1087" s="168" t="e">
        <v>#N/A</v>
      </c>
    </row>
    <row r="1088" spans="1:133" x14ac:dyDescent="0.3">
      <c r="A1088" s="249"/>
      <c r="B1088" s="242" t="s">
        <v>4304</v>
      </c>
      <c r="C1088" s="243">
        <v>1193086348</v>
      </c>
      <c r="D1088" s="249" t="s">
        <v>1170</v>
      </c>
      <c r="E1088" s="242" t="s">
        <v>291</v>
      </c>
      <c r="F1088" s="242" t="s">
        <v>2382</v>
      </c>
      <c r="G1088" s="244">
        <v>45874</v>
      </c>
      <c r="H1088" s="245">
        <v>13024485</v>
      </c>
      <c r="I1088" s="242" t="s">
        <v>1509</v>
      </c>
      <c r="J1088" s="244">
        <v>45874</v>
      </c>
      <c r="K1088" s="244">
        <v>46010</v>
      </c>
      <c r="L1088" s="242" t="s">
        <v>288</v>
      </c>
      <c r="M1088" s="242" t="s">
        <v>288</v>
      </c>
      <c r="N1088" s="242" t="s">
        <v>288</v>
      </c>
      <c r="O1088" s="209">
        <v>5</v>
      </c>
      <c r="P1088" s="245">
        <v>2508419</v>
      </c>
      <c r="Q1088" s="200">
        <v>45874</v>
      </c>
      <c r="R1088" s="190">
        <v>45900</v>
      </c>
      <c r="S1088" s="245">
        <v>2894330</v>
      </c>
      <c r="T1088" s="190">
        <v>45901</v>
      </c>
      <c r="U1088" s="190">
        <v>45930</v>
      </c>
      <c r="V1088" s="245">
        <v>2894330</v>
      </c>
      <c r="W1088" s="190">
        <v>45931</v>
      </c>
      <c r="X1088" s="190">
        <v>45961</v>
      </c>
      <c r="Y1088" s="245">
        <v>2894330</v>
      </c>
      <c r="Z1088" s="190">
        <v>45962</v>
      </c>
      <c r="AA1088" s="190">
        <v>45991</v>
      </c>
      <c r="AB1088" s="272">
        <v>1833076</v>
      </c>
      <c r="AC1088" s="190">
        <v>45992</v>
      </c>
      <c r="AD1088" s="190">
        <v>46010</v>
      </c>
      <c r="AE1088" s="194"/>
      <c r="AF1088" s="196"/>
      <c r="AG1088" s="196"/>
      <c r="BI1088" s="187" t="s">
        <v>273</v>
      </c>
      <c r="BJ1088" s="196" t="s">
        <v>819</v>
      </c>
      <c r="BK1088" s="195" t="s">
        <v>715</v>
      </c>
      <c r="BL1088" s="189">
        <v>1701</v>
      </c>
      <c r="BM1088" s="190">
        <v>45874.709675925929</v>
      </c>
      <c r="BN1088" s="208">
        <v>13024485</v>
      </c>
      <c r="BO1088" s="203">
        <v>4897</v>
      </c>
      <c r="BP1088" s="190">
        <v>45874</v>
      </c>
      <c r="BQ1088" s="204">
        <v>13024485</v>
      </c>
      <c r="BR1088" s="336"/>
      <c r="BS1088" s="337"/>
      <c r="CF1088" s="316"/>
      <c r="CG1088" s="316"/>
      <c r="CH1088" s="316"/>
      <c r="CI1088" s="316"/>
      <c r="CJ1088" s="316"/>
      <c r="CK1088" s="316"/>
      <c r="CL1088" s="316"/>
      <c r="CM1088" s="316"/>
      <c r="CN1088" s="316"/>
      <c r="CO1088" s="316"/>
      <c r="CP1088" s="316"/>
      <c r="CQ1088" s="316"/>
      <c r="CR1088" s="316"/>
      <c r="CS1088" s="230" t="s">
        <v>2394</v>
      </c>
      <c r="CT1088" s="125">
        <v>1193086348</v>
      </c>
      <c r="CU1088" s="203">
        <v>767</v>
      </c>
      <c r="CV1088" s="203" t="s">
        <v>1150</v>
      </c>
      <c r="CY1088" s="192">
        <v>8299</v>
      </c>
      <c r="CZ1088" s="192" t="s">
        <v>290</v>
      </c>
      <c r="DA1088" s="201">
        <f t="shared" si="45"/>
        <v>13024485</v>
      </c>
      <c r="DB1088" s="221">
        <f t="shared" si="46"/>
        <v>0</v>
      </c>
      <c r="DC1088" s="201">
        <f t="shared" si="47"/>
        <v>0</v>
      </c>
      <c r="DZ1088" s="188" t="s">
        <v>4305</v>
      </c>
      <c r="EA1088" s="231"/>
      <c r="EB1088" s="130">
        <v>86084362</v>
      </c>
      <c r="EC1088" s="168">
        <v>46010</v>
      </c>
    </row>
    <row r="1089" spans="1:133" x14ac:dyDescent="0.3">
      <c r="A1089" s="241"/>
      <c r="B1089" s="242" t="s">
        <v>4306</v>
      </c>
      <c r="C1089" s="243">
        <v>1121930527</v>
      </c>
      <c r="D1089" s="242" t="s">
        <v>1297</v>
      </c>
      <c r="E1089" s="242" t="s">
        <v>292</v>
      </c>
      <c r="F1089" s="242" t="s">
        <v>2322</v>
      </c>
      <c r="G1089" s="244">
        <v>45874</v>
      </c>
      <c r="H1089" s="245">
        <v>10343129</v>
      </c>
      <c r="I1089" s="242" t="s">
        <v>1509</v>
      </c>
      <c r="J1089" s="244">
        <v>45874</v>
      </c>
      <c r="K1089" s="244">
        <v>46010</v>
      </c>
      <c r="L1089" s="242" t="s">
        <v>288</v>
      </c>
      <c r="M1089" s="242" t="s">
        <v>288</v>
      </c>
      <c r="N1089" s="242" t="s">
        <v>288</v>
      </c>
      <c r="O1089" s="209">
        <v>5</v>
      </c>
      <c r="P1089" s="245">
        <v>1992010</v>
      </c>
      <c r="Q1089" s="200">
        <v>45874</v>
      </c>
      <c r="R1089" s="190">
        <v>45900</v>
      </c>
      <c r="S1089" s="245">
        <v>2298473</v>
      </c>
      <c r="T1089" s="190">
        <v>45901</v>
      </c>
      <c r="U1089" s="190">
        <v>45930</v>
      </c>
      <c r="V1089" s="245">
        <v>2298473</v>
      </c>
      <c r="W1089" s="190">
        <v>45931</v>
      </c>
      <c r="X1089" s="190">
        <v>45961</v>
      </c>
      <c r="Y1089" s="245">
        <v>2298473</v>
      </c>
      <c r="Z1089" s="190">
        <v>45962</v>
      </c>
      <c r="AA1089" s="190">
        <v>45991</v>
      </c>
      <c r="AB1089" s="272">
        <v>1455700</v>
      </c>
      <c r="AC1089" s="190">
        <v>45992</v>
      </c>
      <c r="AD1089" s="190">
        <v>46010</v>
      </c>
      <c r="AE1089" s="194"/>
      <c r="AF1089" s="196"/>
      <c r="AG1089" s="196"/>
      <c r="BI1089" s="192" t="s">
        <v>278</v>
      </c>
      <c r="BJ1089" s="187" t="s">
        <v>332</v>
      </c>
      <c r="BK1089" s="192" t="s">
        <v>280</v>
      </c>
      <c r="BL1089" s="189">
        <v>1705</v>
      </c>
      <c r="BM1089" s="190">
        <v>45874.731446759259</v>
      </c>
      <c r="BN1089" s="208">
        <v>32853771</v>
      </c>
      <c r="BO1089" s="203">
        <v>4903</v>
      </c>
      <c r="BP1089" s="190">
        <v>45874</v>
      </c>
      <c r="BQ1089" s="204">
        <v>10343129</v>
      </c>
      <c r="BR1089" s="336"/>
      <c r="BS1089" s="337"/>
      <c r="CF1089" s="316"/>
      <c r="CG1089" s="316"/>
      <c r="CH1089" s="316"/>
      <c r="CI1089" s="316"/>
      <c r="CJ1089" s="316"/>
      <c r="CK1089" s="316"/>
      <c r="CL1089" s="316"/>
      <c r="CM1089" s="316"/>
      <c r="CN1089" s="316"/>
      <c r="CO1089" s="316"/>
      <c r="CP1089" s="316"/>
      <c r="CQ1089" s="316"/>
      <c r="CR1089" s="316"/>
      <c r="CS1089" s="214" t="s">
        <v>2323</v>
      </c>
      <c r="CT1089" s="198">
        <v>1121930527</v>
      </c>
      <c r="CU1089" s="203">
        <v>244</v>
      </c>
      <c r="CV1089" s="203" t="s">
        <v>2324</v>
      </c>
      <c r="CY1089" s="194">
        <v>7490</v>
      </c>
      <c r="CZ1089" s="196" t="s">
        <v>290</v>
      </c>
      <c r="DA1089" s="201">
        <f t="shared" si="45"/>
        <v>10343129</v>
      </c>
      <c r="DB1089" s="221">
        <f t="shared" si="46"/>
        <v>0</v>
      </c>
      <c r="DC1089" s="201">
        <f t="shared" si="47"/>
        <v>0</v>
      </c>
      <c r="DZ1089" s="310" t="s">
        <v>4307</v>
      </c>
      <c r="EA1089" s="187" t="s">
        <v>299</v>
      </c>
      <c r="EB1089" s="130">
        <v>17346234</v>
      </c>
      <c r="EC1089" s="168">
        <v>46010</v>
      </c>
    </row>
    <row r="1090" spans="1:133" x14ac:dyDescent="0.3">
      <c r="A1090" s="242"/>
      <c r="B1090" s="242" t="s">
        <v>4308</v>
      </c>
      <c r="C1090" s="243">
        <v>1121396500</v>
      </c>
      <c r="D1090" s="242" t="s">
        <v>549</v>
      </c>
      <c r="E1090" s="242" t="s">
        <v>291</v>
      </c>
      <c r="F1090" s="242" t="s">
        <v>354</v>
      </c>
      <c r="G1090" s="244">
        <v>45874</v>
      </c>
      <c r="H1090" s="245">
        <v>13699829</v>
      </c>
      <c r="I1090" s="242" t="s">
        <v>1550</v>
      </c>
      <c r="J1090" s="244">
        <v>45874</v>
      </c>
      <c r="K1090" s="244">
        <v>46017</v>
      </c>
      <c r="L1090" s="242" t="s">
        <v>288</v>
      </c>
      <c r="M1090" s="242" t="s">
        <v>288</v>
      </c>
      <c r="N1090" s="242" t="s">
        <v>288</v>
      </c>
      <c r="O1090" s="209">
        <v>5</v>
      </c>
      <c r="P1090" s="245">
        <v>2508419</v>
      </c>
      <c r="Q1090" s="200">
        <v>45874</v>
      </c>
      <c r="R1090" s="190">
        <v>45900</v>
      </c>
      <c r="S1090" s="245">
        <v>2894330</v>
      </c>
      <c r="T1090" s="190">
        <v>45901</v>
      </c>
      <c r="U1090" s="190">
        <v>45930</v>
      </c>
      <c r="V1090" s="245">
        <v>2894330</v>
      </c>
      <c r="W1090" s="190">
        <v>45931</v>
      </c>
      <c r="X1090" s="190">
        <v>45961</v>
      </c>
      <c r="Y1090" s="245">
        <v>2894330</v>
      </c>
      <c r="Z1090" s="190">
        <v>45962</v>
      </c>
      <c r="AA1090" s="190">
        <v>45991</v>
      </c>
      <c r="AB1090" s="272">
        <v>2508420</v>
      </c>
      <c r="AC1090" s="190">
        <v>45992</v>
      </c>
      <c r="AD1090" s="190">
        <v>46017</v>
      </c>
      <c r="AE1090" s="194"/>
      <c r="AF1090" s="196"/>
      <c r="AG1090" s="196"/>
      <c r="BI1090" s="192" t="s">
        <v>278</v>
      </c>
      <c r="BJ1090" s="187" t="s">
        <v>332</v>
      </c>
      <c r="BK1090" s="192" t="s">
        <v>280</v>
      </c>
      <c r="BL1090" s="189">
        <v>1705</v>
      </c>
      <c r="BM1090" s="190">
        <v>45874.731446759259</v>
      </c>
      <c r="BN1090" s="208">
        <v>32853771</v>
      </c>
      <c r="BO1090" s="203">
        <v>4902</v>
      </c>
      <c r="BP1090" s="190">
        <v>45874</v>
      </c>
      <c r="BQ1090" s="204">
        <v>13699829</v>
      </c>
      <c r="BR1090" s="336"/>
      <c r="BS1090" s="337"/>
      <c r="CF1090" s="316"/>
      <c r="CG1090" s="316"/>
      <c r="CH1090" s="316"/>
      <c r="CI1090" s="316"/>
      <c r="CJ1090" s="316"/>
      <c r="CK1090" s="316"/>
      <c r="CL1090" s="316"/>
      <c r="CM1090" s="316"/>
      <c r="CN1090" s="316"/>
      <c r="CO1090" s="316"/>
      <c r="CP1090" s="316"/>
      <c r="CQ1090" s="316"/>
      <c r="CR1090" s="316"/>
      <c r="CS1090" s="229" t="s">
        <v>4309</v>
      </c>
      <c r="CT1090" s="125">
        <v>1121396500</v>
      </c>
      <c r="CU1090" s="203">
        <v>436</v>
      </c>
      <c r="CV1090" s="203" t="s">
        <v>772</v>
      </c>
      <c r="CY1090" s="192">
        <v>8299</v>
      </c>
      <c r="CZ1090" s="192" t="s">
        <v>290</v>
      </c>
      <c r="DA1090" s="201">
        <f t="shared" si="45"/>
        <v>13699829</v>
      </c>
      <c r="DB1090" s="221">
        <f t="shared" si="46"/>
        <v>0</v>
      </c>
      <c r="DC1090" s="201">
        <f t="shared" si="47"/>
        <v>0</v>
      </c>
      <c r="DZ1090" s="310" t="s">
        <v>4310</v>
      </c>
      <c r="EA1090" s="187" t="s">
        <v>1072</v>
      </c>
      <c r="EB1090" s="130">
        <v>17346234</v>
      </c>
      <c r="EC1090" s="168">
        <v>46017</v>
      </c>
    </row>
    <row r="1091" spans="1:133" x14ac:dyDescent="0.3">
      <c r="A1091" s="242" t="s">
        <v>4311</v>
      </c>
      <c r="B1091" s="242" t="s">
        <v>4312</v>
      </c>
      <c r="C1091" s="243">
        <v>1010248217</v>
      </c>
      <c r="D1091" s="242" t="s">
        <v>4313</v>
      </c>
      <c r="E1091" s="242" t="s">
        <v>292</v>
      </c>
      <c r="F1091" s="242" t="s">
        <v>1100</v>
      </c>
      <c r="G1091" s="244">
        <v>45874</v>
      </c>
      <c r="H1091" s="245">
        <v>8810813</v>
      </c>
      <c r="I1091" s="242" t="s">
        <v>4314</v>
      </c>
      <c r="J1091" s="244">
        <v>45874</v>
      </c>
      <c r="K1091" s="244">
        <v>45990</v>
      </c>
      <c r="L1091" s="242" t="s">
        <v>288</v>
      </c>
      <c r="M1091" s="242" t="s">
        <v>288</v>
      </c>
      <c r="N1091" s="242" t="s">
        <v>288</v>
      </c>
      <c r="O1091" s="209">
        <v>4</v>
      </c>
      <c r="P1091" s="245">
        <v>1992010</v>
      </c>
      <c r="Q1091" s="200">
        <v>45874</v>
      </c>
      <c r="R1091" s="190">
        <v>45900</v>
      </c>
      <c r="S1091" s="245">
        <v>2298473</v>
      </c>
      <c r="T1091" s="190">
        <v>45901</v>
      </c>
      <c r="U1091" s="190">
        <v>45930</v>
      </c>
      <c r="V1091" s="245">
        <v>2298473</v>
      </c>
      <c r="W1091" s="190">
        <v>45931</v>
      </c>
      <c r="X1091" s="190">
        <v>45961</v>
      </c>
      <c r="Y1091" s="272">
        <v>306463</v>
      </c>
      <c r="Z1091" s="190">
        <v>45962</v>
      </c>
      <c r="AA1091" s="190">
        <v>45965</v>
      </c>
      <c r="AB1091" s="272"/>
      <c r="AC1091" s="190"/>
      <c r="AD1091" s="190"/>
      <c r="AE1091" s="194"/>
      <c r="AF1091" s="196"/>
      <c r="AG1091" s="196"/>
      <c r="BI1091" s="192" t="s">
        <v>278</v>
      </c>
      <c r="BJ1091" s="187" t="s">
        <v>332</v>
      </c>
      <c r="BK1091" s="192" t="s">
        <v>280</v>
      </c>
      <c r="BL1091" s="189">
        <v>1705</v>
      </c>
      <c r="BM1091" s="190">
        <v>45874.731446759259</v>
      </c>
      <c r="BN1091" s="208">
        <v>32853771</v>
      </c>
      <c r="BO1091" s="203">
        <v>4901</v>
      </c>
      <c r="BP1091" s="190">
        <v>45874</v>
      </c>
      <c r="BQ1091" s="204">
        <v>8810813</v>
      </c>
      <c r="BR1091" s="336"/>
      <c r="BS1091" s="337"/>
      <c r="CF1091" s="316"/>
      <c r="CG1091" s="316"/>
      <c r="CH1091" s="316"/>
      <c r="CI1091" s="316"/>
      <c r="CJ1091" s="316"/>
      <c r="CK1091" s="316"/>
      <c r="CL1091" s="316"/>
      <c r="CM1091" s="316"/>
      <c r="CN1091" s="316"/>
      <c r="CO1091" s="316"/>
      <c r="CP1091" s="316"/>
      <c r="CQ1091" s="316"/>
      <c r="CR1091" s="316"/>
      <c r="CS1091" s="212" t="s">
        <v>1298</v>
      </c>
      <c r="CT1091" s="198">
        <v>1010248217</v>
      </c>
      <c r="CU1091" s="203">
        <v>136</v>
      </c>
      <c r="CV1091" s="203" t="s">
        <v>1299</v>
      </c>
      <c r="CY1091" s="194">
        <v>7490</v>
      </c>
      <c r="CZ1091" s="196" t="s">
        <v>290</v>
      </c>
      <c r="DA1091" s="201">
        <f t="shared" si="45"/>
        <v>6895419</v>
      </c>
      <c r="DB1091" s="221">
        <f t="shared" si="46"/>
        <v>1915394</v>
      </c>
      <c r="DC1091" s="201">
        <f t="shared" si="47"/>
        <v>1915394</v>
      </c>
      <c r="DZ1091" s="310" t="s">
        <v>4315</v>
      </c>
      <c r="EA1091" s="231" t="s">
        <v>273</v>
      </c>
      <c r="EB1091" s="130">
        <v>17346234</v>
      </c>
      <c r="EC1091" s="168">
        <v>45993</v>
      </c>
    </row>
    <row r="1092" spans="1:133" x14ac:dyDescent="0.3">
      <c r="A1092" s="276" t="s">
        <v>453</v>
      </c>
      <c r="B1092" s="242" t="s">
        <v>4316</v>
      </c>
      <c r="C1092" s="262"/>
      <c r="D1092" s="276" t="s">
        <v>453</v>
      </c>
      <c r="E1092" s="262"/>
      <c r="F1092" s="262"/>
      <c r="G1092" s="262"/>
      <c r="H1092" s="282"/>
      <c r="I1092" s="262"/>
      <c r="J1092" s="262"/>
      <c r="K1092" s="262"/>
      <c r="L1092" s="262"/>
      <c r="M1092" s="262"/>
      <c r="N1092" s="262"/>
      <c r="O1092" s="196"/>
      <c r="P1092" s="194"/>
      <c r="Q1092" s="196"/>
      <c r="R1092" s="196"/>
      <c r="S1092" s="194"/>
      <c r="T1092" s="196"/>
      <c r="U1092" s="196"/>
      <c r="V1092" s="194"/>
      <c r="W1092" s="196"/>
      <c r="X1092" s="196"/>
      <c r="Y1092" s="194"/>
      <c r="Z1092" s="196"/>
      <c r="AA1092" s="196"/>
      <c r="AB1092" s="194"/>
      <c r="AC1092" s="196"/>
      <c r="AD1092" s="196"/>
      <c r="AE1092" s="194"/>
      <c r="AF1092" s="196"/>
      <c r="AG1092" s="196"/>
      <c r="BI1092" s="196"/>
      <c r="BJ1092" s="196"/>
      <c r="BK1092" s="196"/>
      <c r="BL1092" s="196"/>
      <c r="BM1092" s="196"/>
      <c r="BN1092" s="196"/>
      <c r="BO1092" s="196"/>
      <c r="BP1092" s="196"/>
      <c r="BQ1092" s="196"/>
      <c r="CS1092" s="179"/>
      <c r="CT1092" s="196"/>
      <c r="CU1092" s="196"/>
      <c r="CV1092" s="196"/>
      <c r="CY1092" s="196"/>
      <c r="CZ1092" s="196"/>
      <c r="DA1092" s="201">
        <f t="shared" si="45"/>
        <v>0</v>
      </c>
      <c r="DB1092" s="221">
        <f t="shared" si="46"/>
        <v>0</v>
      </c>
      <c r="DC1092" s="201">
        <f t="shared" si="47"/>
        <v>0</v>
      </c>
      <c r="DZ1092" s="299"/>
      <c r="EA1092" s="134" t="e">
        <v>#N/A</v>
      </c>
      <c r="EB1092" s="130" t="e">
        <v>#N/A</v>
      </c>
      <c r="EC1092" s="168" t="e">
        <v>#N/A</v>
      </c>
    </row>
    <row r="1093" spans="1:133" x14ac:dyDescent="0.3">
      <c r="A1093" s="276" t="s">
        <v>453</v>
      </c>
      <c r="B1093" s="242" t="s">
        <v>4317</v>
      </c>
      <c r="C1093" s="262"/>
      <c r="D1093" s="276" t="s">
        <v>453</v>
      </c>
      <c r="E1093" s="262"/>
      <c r="F1093" s="262"/>
      <c r="G1093" s="262"/>
      <c r="H1093" s="282"/>
      <c r="I1093" s="262"/>
      <c r="J1093" s="262"/>
      <c r="K1093" s="262"/>
      <c r="L1093" s="262"/>
      <c r="M1093" s="262"/>
      <c r="N1093" s="262"/>
      <c r="O1093" s="196"/>
      <c r="P1093" s="194"/>
      <c r="Q1093" s="196"/>
      <c r="R1093" s="196"/>
      <c r="S1093" s="194"/>
      <c r="T1093" s="196"/>
      <c r="U1093" s="196"/>
      <c r="V1093" s="194"/>
      <c r="W1093" s="196"/>
      <c r="X1093" s="196"/>
      <c r="Y1093" s="194"/>
      <c r="Z1093" s="196"/>
      <c r="AA1093" s="196"/>
      <c r="AB1093" s="194"/>
      <c r="AC1093" s="196"/>
      <c r="AD1093" s="196"/>
      <c r="AE1093" s="194"/>
      <c r="AF1093" s="196"/>
      <c r="AG1093" s="196"/>
      <c r="BI1093" s="196"/>
      <c r="BJ1093" s="196"/>
      <c r="BK1093" s="196"/>
      <c r="BL1093" s="196"/>
      <c r="BM1093" s="196"/>
      <c r="BN1093" s="196"/>
      <c r="BO1093" s="196"/>
      <c r="BP1093" s="196"/>
      <c r="BQ1093" s="196"/>
      <c r="CS1093" s="179"/>
      <c r="CT1093" s="196"/>
      <c r="CU1093" s="196"/>
      <c r="CV1093" s="196"/>
      <c r="CY1093" s="196"/>
      <c r="CZ1093" s="196"/>
      <c r="DA1093" s="201">
        <f t="shared" si="45"/>
        <v>0</v>
      </c>
      <c r="DB1093" s="221">
        <f t="shared" si="46"/>
        <v>0</v>
      </c>
      <c r="DC1093" s="201">
        <f t="shared" si="47"/>
        <v>0</v>
      </c>
      <c r="DZ1093" s="299"/>
      <c r="EA1093" s="134" t="e">
        <v>#N/A</v>
      </c>
      <c r="EB1093" s="130" t="e">
        <v>#N/A</v>
      </c>
      <c r="EC1093" s="168" t="e">
        <v>#N/A</v>
      </c>
    </row>
    <row r="1094" spans="1:133" x14ac:dyDescent="0.3">
      <c r="A1094" s="276" t="s">
        <v>453</v>
      </c>
      <c r="B1094" s="242" t="s">
        <v>4318</v>
      </c>
      <c r="C1094" s="262"/>
      <c r="D1094" s="276" t="s">
        <v>453</v>
      </c>
      <c r="E1094" s="262"/>
      <c r="F1094" s="262"/>
      <c r="G1094" s="262"/>
      <c r="H1094" s="282"/>
      <c r="I1094" s="262"/>
      <c r="J1094" s="262"/>
      <c r="K1094" s="262"/>
      <c r="L1094" s="262"/>
      <c r="M1094" s="262"/>
      <c r="N1094" s="262"/>
      <c r="O1094" s="196"/>
      <c r="P1094" s="194"/>
      <c r="Q1094" s="196"/>
      <c r="R1094" s="196"/>
      <c r="S1094" s="194"/>
      <c r="T1094" s="196"/>
      <c r="U1094" s="196"/>
      <c r="V1094" s="194"/>
      <c r="W1094" s="196"/>
      <c r="X1094" s="196"/>
      <c r="Y1094" s="194"/>
      <c r="Z1094" s="196"/>
      <c r="AA1094" s="196"/>
      <c r="AB1094" s="194"/>
      <c r="AC1094" s="196"/>
      <c r="AD1094" s="196"/>
      <c r="AE1094" s="194"/>
      <c r="AF1094" s="196"/>
      <c r="AG1094" s="196"/>
      <c r="BI1094" s="196"/>
      <c r="BJ1094" s="196"/>
      <c r="BK1094" s="196"/>
      <c r="BL1094" s="196"/>
      <c r="BM1094" s="196"/>
      <c r="BN1094" s="196"/>
      <c r="BO1094" s="196"/>
      <c r="BP1094" s="196"/>
      <c r="BQ1094" s="196"/>
      <c r="CS1094" s="179"/>
      <c r="CT1094" s="196"/>
      <c r="CU1094" s="196"/>
      <c r="CV1094" s="196"/>
      <c r="CY1094" s="196"/>
      <c r="CZ1094" s="196"/>
      <c r="DA1094" s="201">
        <f t="shared" si="45"/>
        <v>0</v>
      </c>
      <c r="DB1094" s="221">
        <f t="shared" si="46"/>
        <v>0</v>
      </c>
      <c r="DC1094" s="201">
        <f t="shared" si="47"/>
        <v>0</v>
      </c>
      <c r="DZ1094" s="299"/>
      <c r="EA1094" s="134" t="e">
        <v>#N/A</v>
      </c>
      <c r="EB1094" s="130" t="e">
        <v>#N/A</v>
      </c>
      <c r="EC1094" s="168" t="e">
        <v>#N/A</v>
      </c>
    </row>
    <row r="1095" spans="1:133" x14ac:dyDescent="0.3">
      <c r="A1095" s="276" t="s">
        <v>453</v>
      </c>
      <c r="B1095" s="322" t="s">
        <v>4319</v>
      </c>
      <c r="C1095" s="262"/>
      <c r="D1095" s="276" t="s">
        <v>453</v>
      </c>
      <c r="E1095" s="262"/>
      <c r="F1095" s="262"/>
      <c r="G1095" s="262"/>
      <c r="H1095" s="282"/>
      <c r="I1095" s="262"/>
      <c r="J1095" s="262"/>
      <c r="K1095" s="262"/>
      <c r="L1095" s="262"/>
      <c r="M1095" s="262"/>
      <c r="N1095" s="262"/>
      <c r="O1095" s="196"/>
      <c r="P1095" s="194"/>
      <c r="Q1095" s="196"/>
      <c r="R1095" s="196"/>
      <c r="S1095" s="194"/>
      <c r="T1095" s="196"/>
      <c r="U1095" s="196"/>
      <c r="V1095" s="194"/>
      <c r="W1095" s="196"/>
      <c r="X1095" s="196"/>
      <c r="Y1095" s="194"/>
      <c r="Z1095" s="196"/>
      <c r="AA1095" s="196"/>
      <c r="AB1095" s="194"/>
      <c r="AC1095" s="196"/>
      <c r="AD1095" s="196"/>
      <c r="AE1095" s="194"/>
      <c r="AF1095" s="196"/>
      <c r="AG1095" s="196"/>
      <c r="BI1095" s="196"/>
      <c r="BJ1095" s="196"/>
      <c r="BK1095" s="196"/>
      <c r="BL1095" s="196"/>
      <c r="BM1095" s="196"/>
      <c r="BN1095" s="196"/>
      <c r="BO1095" s="196"/>
      <c r="BP1095" s="196"/>
      <c r="BQ1095" s="196"/>
      <c r="CS1095" s="179"/>
      <c r="CT1095" s="196"/>
      <c r="CU1095" s="196"/>
      <c r="CV1095" s="196"/>
      <c r="CY1095" s="196"/>
      <c r="CZ1095" s="196"/>
      <c r="DA1095" s="201">
        <f t="shared" si="45"/>
        <v>0</v>
      </c>
      <c r="DB1095" s="221">
        <f t="shared" si="46"/>
        <v>0</v>
      </c>
      <c r="DC1095" s="201">
        <f t="shared" si="47"/>
        <v>0</v>
      </c>
      <c r="DZ1095" s="299"/>
      <c r="EA1095" s="134" t="e">
        <v>#N/A</v>
      </c>
      <c r="EB1095" s="130" t="e">
        <v>#N/A</v>
      </c>
      <c r="EC1095" s="168" t="e">
        <v>#N/A</v>
      </c>
    </row>
    <row r="1096" spans="1:133" x14ac:dyDescent="0.3">
      <c r="A1096" s="242"/>
      <c r="B1096" s="242" t="s">
        <v>4320</v>
      </c>
      <c r="C1096" s="248">
        <v>40437751</v>
      </c>
      <c r="D1096" s="247" t="s">
        <v>1300</v>
      </c>
      <c r="E1096" s="242" t="s">
        <v>292</v>
      </c>
      <c r="F1096" s="242" t="s">
        <v>317</v>
      </c>
      <c r="G1096" s="244">
        <v>45880</v>
      </c>
      <c r="H1096" s="245">
        <v>7000198</v>
      </c>
      <c r="I1096" s="242" t="s">
        <v>4321</v>
      </c>
      <c r="J1096" s="244">
        <v>45880</v>
      </c>
      <c r="K1096" s="244">
        <v>45990</v>
      </c>
      <c r="L1096" s="242" t="s">
        <v>288</v>
      </c>
      <c r="M1096" s="242" t="s">
        <v>288</v>
      </c>
      <c r="N1096" s="242" t="s">
        <v>288</v>
      </c>
      <c r="O1096" s="209">
        <v>4</v>
      </c>
      <c r="P1096" s="245">
        <v>1284440</v>
      </c>
      <c r="Q1096" s="200">
        <v>45880</v>
      </c>
      <c r="R1096" s="190">
        <v>45900</v>
      </c>
      <c r="S1096" s="245">
        <v>1926660</v>
      </c>
      <c r="T1096" s="190">
        <v>45901</v>
      </c>
      <c r="U1096" s="190">
        <v>45930</v>
      </c>
      <c r="V1096" s="245">
        <v>1926660</v>
      </c>
      <c r="W1096" s="190">
        <v>45931</v>
      </c>
      <c r="X1096" s="190">
        <v>45961</v>
      </c>
      <c r="Y1096" s="245">
        <v>1862438</v>
      </c>
      <c r="Z1096" s="190">
        <v>45962</v>
      </c>
      <c r="AA1096" s="190">
        <v>45990</v>
      </c>
      <c r="AB1096" s="272"/>
      <c r="AC1096" s="190"/>
      <c r="AD1096" s="190"/>
      <c r="AE1096" s="194"/>
      <c r="AF1096" s="196"/>
      <c r="AG1096" s="196"/>
      <c r="BI1096" s="192" t="s">
        <v>278</v>
      </c>
      <c r="BJ1096" s="187" t="s">
        <v>332</v>
      </c>
      <c r="BK1096" s="192" t="s">
        <v>280</v>
      </c>
      <c r="BL1096" s="189">
        <v>1757</v>
      </c>
      <c r="BM1096" s="190">
        <v>45880.546967592592</v>
      </c>
      <c r="BN1096" s="208">
        <v>44232130</v>
      </c>
      <c r="BO1096" s="203">
        <v>5256</v>
      </c>
      <c r="BP1096" s="190">
        <v>45880</v>
      </c>
      <c r="BQ1096" s="204">
        <v>7000198</v>
      </c>
      <c r="CS1096" s="197" t="s">
        <v>933</v>
      </c>
      <c r="CT1096" s="198">
        <v>40437751</v>
      </c>
      <c r="CU1096" s="203">
        <v>436</v>
      </c>
      <c r="CV1096" s="203" t="s">
        <v>760</v>
      </c>
      <c r="CY1096" s="192">
        <v>8299</v>
      </c>
      <c r="CZ1096" s="192" t="s">
        <v>290</v>
      </c>
      <c r="DA1096" s="201">
        <f t="shared" si="45"/>
        <v>7000198</v>
      </c>
      <c r="DB1096" s="221">
        <f t="shared" si="46"/>
        <v>0</v>
      </c>
      <c r="DC1096" s="201">
        <f t="shared" si="47"/>
        <v>0</v>
      </c>
      <c r="DZ1096" s="310" t="s">
        <v>4322</v>
      </c>
      <c r="EA1096" s="187" t="s">
        <v>295</v>
      </c>
      <c r="EB1096" s="130">
        <v>17346234</v>
      </c>
      <c r="EC1096" s="168">
        <v>45992</v>
      </c>
    </row>
    <row r="1097" spans="1:133" x14ac:dyDescent="0.3">
      <c r="A1097" s="242" t="s">
        <v>436</v>
      </c>
      <c r="B1097" s="242" t="s">
        <v>4323</v>
      </c>
      <c r="C1097" s="243"/>
      <c r="D1097" s="242" t="s">
        <v>436</v>
      </c>
      <c r="E1097" s="242"/>
      <c r="F1097" s="242"/>
      <c r="G1097" s="244"/>
      <c r="H1097" s="245"/>
      <c r="I1097" s="242"/>
      <c r="J1097" s="244"/>
      <c r="K1097" s="244"/>
      <c r="L1097" s="242"/>
      <c r="M1097" s="242"/>
      <c r="N1097" s="242"/>
      <c r="O1097" s="209"/>
      <c r="P1097" s="245"/>
      <c r="Q1097" s="200"/>
      <c r="R1097" s="190"/>
      <c r="S1097" s="245"/>
      <c r="T1097" s="190"/>
      <c r="U1097" s="190"/>
      <c r="V1097" s="245"/>
      <c r="W1097" s="190"/>
      <c r="X1097" s="190"/>
      <c r="Y1097" s="245"/>
      <c r="Z1097" s="190"/>
      <c r="AA1097" s="190"/>
      <c r="AB1097" s="272"/>
      <c r="AC1097" s="190"/>
      <c r="AD1097" s="190"/>
      <c r="AE1097" s="194"/>
      <c r="AF1097" s="196"/>
      <c r="AG1097" s="196"/>
      <c r="BI1097" s="192"/>
      <c r="BJ1097" s="187"/>
      <c r="BK1097" s="192"/>
      <c r="BL1097" s="189"/>
      <c r="BM1097" s="190"/>
      <c r="BN1097" s="208"/>
      <c r="BO1097" s="203"/>
      <c r="BP1097" s="190"/>
      <c r="BQ1097" s="204"/>
      <c r="CS1097" s="197"/>
      <c r="CT1097" s="199"/>
      <c r="CU1097" s="203"/>
      <c r="CV1097" s="203"/>
      <c r="CY1097" s="194"/>
      <c r="CZ1097" s="196"/>
      <c r="DA1097" s="201"/>
      <c r="DB1097" s="221"/>
      <c r="DC1097" s="201"/>
      <c r="DZ1097" s="310"/>
      <c r="EA1097" s="187"/>
      <c r="EB1097" s="130" t="e">
        <v>#N/A</v>
      </c>
      <c r="EC1097" s="168" t="e">
        <v>#N/A</v>
      </c>
    </row>
    <row r="1098" spans="1:133" x14ac:dyDescent="0.3">
      <c r="A1098" s="242"/>
      <c r="B1098" s="242" t="s">
        <v>4324</v>
      </c>
      <c r="C1098" s="243">
        <v>1006797996</v>
      </c>
      <c r="D1098" s="242" t="s">
        <v>953</v>
      </c>
      <c r="E1098" s="242" t="s">
        <v>292</v>
      </c>
      <c r="F1098" s="242" t="s">
        <v>317</v>
      </c>
      <c r="G1098" s="244">
        <v>45880</v>
      </c>
      <c r="H1098" s="245">
        <v>7000198</v>
      </c>
      <c r="I1098" s="242" t="s">
        <v>4321</v>
      </c>
      <c r="J1098" s="244">
        <v>45880</v>
      </c>
      <c r="K1098" s="244">
        <v>45990</v>
      </c>
      <c r="L1098" s="242" t="s">
        <v>288</v>
      </c>
      <c r="M1098" s="242" t="s">
        <v>288</v>
      </c>
      <c r="N1098" s="242" t="s">
        <v>288</v>
      </c>
      <c r="O1098" s="209">
        <v>4</v>
      </c>
      <c r="P1098" s="245">
        <v>1284440</v>
      </c>
      <c r="Q1098" s="200">
        <v>45880</v>
      </c>
      <c r="R1098" s="190">
        <v>45900</v>
      </c>
      <c r="S1098" s="245">
        <v>1926660</v>
      </c>
      <c r="T1098" s="190">
        <v>45901</v>
      </c>
      <c r="U1098" s="190">
        <v>45930</v>
      </c>
      <c r="V1098" s="245">
        <v>1926660</v>
      </c>
      <c r="W1098" s="190">
        <v>45931</v>
      </c>
      <c r="X1098" s="190">
        <v>45961</v>
      </c>
      <c r="Y1098" s="245">
        <v>1862438</v>
      </c>
      <c r="Z1098" s="190">
        <v>45962</v>
      </c>
      <c r="AA1098" s="190">
        <v>45990</v>
      </c>
      <c r="AB1098" s="272"/>
      <c r="AC1098" s="190"/>
      <c r="AD1098" s="190"/>
      <c r="AE1098" s="194"/>
      <c r="AF1098" s="196"/>
      <c r="AG1098" s="196"/>
      <c r="BI1098" s="192" t="s">
        <v>278</v>
      </c>
      <c r="BJ1098" s="187" t="s">
        <v>332</v>
      </c>
      <c r="BK1098" s="192" t="s">
        <v>280</v>
      </c>
      <c r="BL1098" s="189">
        <v>1757</v>
      </c>
      <c r="BM1098" s="190">
        <v>45880.546967592592</v>
      </c>
      <c r="BN1098" s="208">
        <v>44232130</v>
      </c>
      <c r="BO1098" s="203">
        <v>5254</v>
      </c>
      <c r="BP1098" s="190">
        <v>45880</v>
      </c>
      <c r="BQ1098" s="204">
        <v>7000198</v>
      </c>
      <c r="CS1098" s="197" t="s">
        <v>933</v>
      </c>
      <c r="CT1098" s="199">
        <v>1006797996</v>
      </c>
      <c r="CU1098" s="203">
        <v>436</v>
      </c>
      <c r="CV1098" s="203" t="s">
        <v>760</v>
      </c>
      <c r="CY1098" s="192">
        <v>7490</v>
      </c>
      <c r="CZ1098" s="192" t="s">
        <v>290</v>
      </c>
      <c r="DA1098" s="201">
        <f t="shared" si="45"/>
        <v>7000198</v>
      </c>
      <c r="DB1098" s="221">
        <f t="shared" si="46"/>
        <v>0</v>
      </c>
      <c r="DC1098" s="201">
        <f t="shared" si="47"/>
        <v>0</v>
      </c>
      <c r="DZ1098" s="310" t="s">
        <v>4325</v>
      </c>
      <c r="EA1098" s="187" t="s">
        <v>295</v>
      </c>
      <c r="EB1098" s="130">
        <v>17346234</v>
      </c>
      <c r="EC1098" s="168">
        <v>45992</v>
      </c>
    </row>
    <row r="1099" spans="1:133" x14ac:dyDescent="0.3">
      <c r="A1099" s="242"/>
      <c r="B1099" s="242" t="s">
        <v>4326</v>
      </c>
      <c r="C1099" s="243">
        <v>1123562312</v>
      </c>
      <c r="D1099" s="249" t="s">
        <v>1139</v>
      </c>
      <c r="E1099" s="242" t="s">
        <v>292</v>
      </c>
      <c r="F1099" s="242" t="s">
        <v>1140</v>
      </c>
      <c r="G1099" s="244">
        <v>45880</v>
      </c>
      <c r="H1099" s="245">
        <v>7000198</v>
      </c>
      <c r="I1099" s="242" t="s">
        <v>4321</v>
      </c>
      <c r="J1099" s="244">
        <v>45880</v>
      </c>
      <c r="K1099" s="244">
        <v>45990</v>
      </c>
      <c r="L1099" s="242" t="s">
        <v>288</v>
      </c>
      <c r="M1099" s="242" t="s">
        <v>288</v>
      </c>
      <c r="N1099" s="242" t="s">
        <v>288</v>
      </c>
      <c r="O1099" s="209">
        <v>4</v>
      </c>
      <c r="P1099" s="245">
        <v>1284440</v>
      </c>
      <c r="Q1099" s="200">
        <v>45880</v>
      </c>
      <c r="R1099" s="190">
        <v>45900</v>
      </c>
      <c r="S1099" s="245">
        <v>1926660</v>
      </c>
      <c r="T1099" s="190">
        <v>45901</v>
      </c>
      <c r="U1099" s="190">
        <v>45930</v>
      </c>
      <c r="V1099" s="245">
        <v>1926660</v>
      </c>
      <c r="W1099" s="190">
        <v>45931</v>
      </c>
      <c r="X1099" s="190">
        <v>45961</v>
      </c>
      <c r="Y1099" s="245">
        <v>1862438</v>
      </c>
      <c r="Z1099" s="190">
        <v>45962</v>
      </c>
      <c r="AA1099" s="190">
        <v>45990</v>
      </c>
      <c r="AB1099" s="272"/>
      <c r="AC1099" s="190"/>
      <c r="AD1099" s="190"/>
      <c r="AE1099" s="194"/>
      <c r="AF1099" s="196"/>
      <c r="AG1099" s="196"/>
      <c r="BI1099" s="302" t="s">
        <v>278</v>
      </c>
      <c r="BJ1099" s="301" t="s">
        <v>332</v>
      </c>
      <c r="BK1099" s="302" t="s">
        <v>280</v>
      </c>
      <c r="BL1099" s="189">
        <v>1757</v>
      </c>
      <c r="BM1099" s="190">
        <v>45880.546967592592</v>
      </c>
      <c r="BN1099" s="208">
        <v>44232130</v>
      </c>
      <c r="BO1099" s="203">
        <v>5252</v>
      </c>
      <c r="BP1099" s="190">
        <v>45880</v>
      </c>
      <c r="BQ1099" s="204">
        <v>7000198</v>
      </c>
      <c r="CS1099" s="330" t="s">
        <v>933</v>
      </c>
      <c r="CT1099" s="234">
        <v>1123562312.0999999</v>
      </c>
      <c r="CU1099" s="203">
        <v>436</v>
      </c>
      <c r="CV1099" s="203" t="s">
        <v>760</v>
      </c>
      <c r="CY1099" s="302">
        <v>7490</v>
      </c>
      <c r="CZ1099" s="302" t="s">
        <v>290</v>
      </c>
      <c r="DA1099" s="201">
        <f t="shared" si="45"/>
        <v>7000198</v>
      </c>
      <c r="DB1099" s="221">
        <f t="shared" si="46"/>
        <v>0</v>
      </c>
      <c r="DC1099" s="201">
        <f t="shared" si="47"/>
        <v>0</v>
      </c>
      <c r="DZ1099" s="310" t="s">
        <v>4327</v>
      </c>
      <c r="EA1099" s="301" t="s">
        <v>295</v>
      </c>
      <c r="EB1099" s="130">
        <v>17346234</v>
      </c>
      <c r="EC1099" s="168">
        <v>45992</v>
      </c>
    </row>
    <row r="1100" spans="1:133" x14ac:dyDescent="0.3">
      <c r="A1100" s="247"/>
      <c r="B1100" s="242" t="s">
        <v>4328</v>
      </c>
      <c r="C1100" s="248">
        <v>51939040</v>
      </c>
      <c r="D1100" s="247" t="s">
        <v>4329</v>
      </c>
      <c r="E1100" s="242" t="s">
        <v>291</v>
      </c>
      <c r="F1100" s="242" t="s">
        <v>4330</v>
      </c>
      <c r="G1100" s="244">
        <v>45880</v>
      </c>
      <c r="H1100" s="245">
        <v>3785719</v>
      </c>
      <c r="I1100" s="242" t="s">
        <v>1596</v>
      </c>
      <c r="J1100" s="244">
        <v>45880</v>
      </c>
      <c r="K1100" s="244">
        <v>45915</v>
      </c>
      <c r="L1100" s="242" t="s">
        <v>288</v>
      </c>
      <c r="M1100" s="242" t="s">
        <v>288</v>
      </c>
      <c r="N1100" s="242" t="s">
        <v>288</v>
      </c>
      <c r="O1100" s="209">
        <v>2</v>
      </c>
      <c r="P1100" s="245">
        <v>2163268</v>
      </c>
      <c r="Q1100" s="200">
        <v>45880</v>
      </c>
      <c r="R1100" s="190">
        <v>45900</v>
      </c>
      <c r="S1100" s="272">
        <v>1622451</v>
      </c>
      <c r="T1100" s="190">
        <v>45901</v>
      </c>
      <c r="U1100" s="190">
        <v>45915</v>
      </c>
      <c r="V1100" s="245"/>
      <c r="W1100" s="190"/>
      <c r="X1100" s="190"/>
      <c r="Y1100" s="245"/>
      <c r="Z1100" s="190"/>
      <c r="AA1100" s="190"/>
      <c r="AB1100" s="272"/>
      <c r="AC1100" s="190"/>
      <c r="AD1100" s="190"/>
      <c r="AE1100" s="194"/>
      <c r="AF1100" s="196"/>
      <c r="AG1100" s="196"/>
      <c r="BI1100" s="185" t="s">
        <v>282</v>
      </c>
      <c r="BJ1100" s="187" t="s">
        <v>328</v>
      </c>
      <c r="BK1100" s="187" t="s">
        <v>327</v>
      </c>
      <c r="BL1100" s="189">
        <v>1757</v>
      </c>
      <c r="BM1100" s="190">
        <v>45880.546967592592</v>
      </c>
      <c r="BN1100" s="208">
        <v>44232130</v>
      </c>
      <c r="BO1100" s="203">
        <v>5251</v>
      </c>
      <c r="BP1100" s="190">
        <v>45880</v>
      </c>
      <c r="BQ1100" s="204">
        <v>3785719</v>
      </c>
      <c r="CS1100" s="231" t="s">
        <v>4331</v>
      </c>
      <c r="CT1100" s="132">
        <v>51939040</v>
      </c>
      <c r="CU1100" s="203">
        <v>440</v>
      </c>
      <c r="CV1100" s="203" t="s">
        <v>761</v>
      </c>
      <c r="CY1100" s="240">
        <v>7010</v>
      </c>
      <c r="CZ1100" s="240" t="s">
        <v>290</v>
      </c>
      <c r="DA1100" s="201">
        <f t="shared" si="45"/>
        <v>3785719</v>
      </c>
      <c r="DB1100" s="221">
        <f t="shared" si="46"/>
        <v>0</v>
      </c>
      <c r="DC1100" s="201">
        <f t="shared" si="47"/>
        <v>0</v>
      </c>
      <c r="DZ1100" s="240" t="s">
        <v>4332</v>
      </c>
      <c r="EA1100" s="187"/>
      <c r="EB1100" s="130">
        <v>1121822030</v>
      </c>
      <c r="EC1100" s="168">
        <v>45930</v>
      </c>
    </row>
    <row r="1101" spans="1:133" x14ac:dyDescent="0.3">
      <c r="A1101" s="242"/>
      <c r="B1101" s="242" t="s">
        <v>4333</v>
      </c>
      <c r="C1101" s="243">
        <v>1121960705</v>
      </c>
      <c r="D1101" s="242" t="s">
        <v>1302</v>
      </c>
      <c r="E1101" s="242" t="s">
        <v>291</v>
      </c>
      <c r="F1101" s="242" t="s">
        <v>1303</v>
      </c>
      <c r="G1101" s="244">
        <v>45880</v>
      </c>
      <c r="H1101" s="245">
        <v>12445619</v>
      </c>
      <c r="I1101" s="242" t="s">
        <v>1387</v>
      </c>
      <c r="J1101" s="244">
        <v>45880</v>
      </c>
      <c r="K1101" s="244">
        <v>46010</v>
      </c>
      <c r="L1101" s="242" t="s">
        <v>288</v>
      </c>
      <c r="M1101" s="242" t="s">
        <v>288</v>
      </c>
      <c r="N1101" s="242" t="s">
        <v>288</v>
      </c>
      <c r="O1101" s="209">
        <v>5</v>
      </c>
      <c r="P1101" s="245">
        <v>1929553</v>
      </c>
      <c r="Q1101" s="200">
        <v>45880</v>
      </c>
      <c r="R1101" s="190">
        <v>45900</v>
      </c>
      <c r="S1101" s="245">
        <v>2894330</v>
      </c>
      <c r="T1101" s="190">
        <v>45901</v>
      </c>
      <c r="U1101" s="190">
        <v>45930</v>
      </c>
      <c r="V1101" s="245">
        <v>2894330</v>
      </c>
      <c r="W1101" s="190">
        <v>45931</v>
      </c>
      <c r="X1101" s="190">
        <v>45961</v>
      </c>
      <c r="Y1101" s="245">
        <v>2894330</v>
      </c>
      <c r="Z1101" s="190">
        <v>45962</v>
      </c>
      <c r="AA1101" s="190">
        <v>45991</v>
      </c>
      <c r="AB1101" s="272">
        <v>1833076</v>
      </c>
      <c r="AC1101" s="190">
        <v>45992</v>
      </c>
      <c r="AD1101" s="190">
        <v>46010</v>
      </c>
      <c r="AE1101" s="194"/>
      <c r="AF1101" s="196"/>
      <c r="AG1101" s="196"/>
      <c r="BI1101" s="192" t="s">
        <v>278</v>
      </c>
      <c r="BJ1101" s="187" t="s">
        <v>332</v>
      </c>
      <c r="BK1101" s="192" t="s">
        <v>280</v>
      </c>
      <c r="BL1101" s="189">
        <v>1757</v>
      </c>
      <c r="BM1101" s="190">
        <v>45880.546967592592</v>
      </c>
      <c r="BN1101" s="208">
        <v>44232130</v>
      </c>
      <c r="BO1101" s="203">
        <v>5255</v>
      </c>
      <c r="BP1101" s="190">
        <v>45880</v>
      </c>
      <c r="BQ1101" s="204">
        <v>12445619</v>
      </c>
      <c r="CS1101" s="197" t="s">
        <v>4334</v>
      </c>
      <c r="CT1101" s="199">
        <v>1121960705</v>
      </c>
      <c r="CU1101" s="203">
        <v>436</v>
      </c>
      <c r="CV1101" s="203" t="s">
        <v>774</v>
      </c>
      <c r="CY1101" s="194">
        <v>7490</v>
      </c>
      <c r="CZ1101" s="196" t="s">
        <v>290</v>
      </c>
      <c r="DA1101" s="201">
        <f t="shared" si="45"/>
        <v>12445619</v>
      </c>
      <c r="DB1101" s="221">
        <f t="shared" si="46"/>
        <v>0</v>
      </c>
      <c r="DC1101" s="201">
        <f t="shared" si="47"/>
        <v>0</v>
      </c>
      <c r="DZ1101" s="310" t="s">
        <v>4335</v>
      </c>
      <c r="EA1101" s="187" t="s">
        <v>278</v>
      </c>
      <c r="EB1101" s="130">
        <v>17346234</v>
      </c>
      <c r="EC1101" s="168">
        <v>46010</v>
      </c>
    </row>
    <row r="1102" spans="1:133" x14ac:dyDescent="0.3">
      <c r="A1102" s="242"/>
      <c r="B1102" s="242" t="s">
        <v>4336</v>
      </c>
      <c r="C1102" s="243">
        <v>1121875351</v>
      </c>
      <c r="D1102" s="242" t="s">
        <v>839</v>
      </c>
      <c r="E1102" s="242" t="s">
        <v>291</v>
      </c>
      <c r="F1102" s="242" t="s">
        <v>2513</v>
      </c>
      <c r="G1102" s="244">
        <v>45880</v>
      </c>
      <c r="H1102" s="245">
        <v>11789811</v>
      </c>
      <c r="I1102" s="242" t="s">
        <v>4321</v>
      </c>
      <c r="J1102" s="244">
        <v>45880</v>
      </c>
      <c r="K1102" s="244">
        <v>45990</v>
      </c>
      <c r="L1102" s="242" t="s">
        <v>288</v>
      </c>
      <c r="M1102" s="242" t="s">
        <v>288</v>
      </c>
      <c r="N1102" s="242" t="s">
        <v>288</v>
      </c>
      <c r="O1102" s="209">
        <v>4</v>
      </c>
      <c r="P1102" s="245">
        <v>2163268</v>
      </c>
      <c r="Q1102" s="200">
        <v>45880</v>
      </c>
      <c r="R1102" s="190">
        <v>45900</v>
      </c>
      <c r="S1102" s="245">
        <v>3244902</v>
      </c>
      <c r="T1102" s="190">
        <v>45901</v>
      </c>
      <c r="U1102" s="190">
        <v>45930</v>
      </c>
      <c r="V1102" s="245">
        <v>3244902</v>
      </c>
      <c r="W1102" s="190">
        <v>45931</v>
      </c>
      <c r="X1102" s="190">
        <v>45961</v>
      </c>
      <c r="Y1102" s="245">
        <v>3136739</v>
      </c>
      <c r="Z1102" s="190">
        <v>45962</v>
      </c>
      <c r="AA1102" s="190">
        <v>45990</v>
      </c>
      <c r="AB1102" s="272"/>
      <c r="AC1102" s="190"/>
      <c r="AD1102" s="190"/>
      <c r="AE1102" s="194"/>
      <c r="AF1102" s="196"/>
      <c r="AG1102" s="196"/>
      <c r="BI1102" s="185" t="s">
        <v>275</v>
      </c>
      <c r="BJ1102" s="185" t="s">
        <v>283</v>
      </c>
      <c r="BK1102" s="185" t="s">
        <v>276</v>
      </c>
      <c r="BL1102" s="189">
        <v>1758</v>
      </c>
      <c r="BM1102" s="190">
        <v>45880.562581018516</v>
      </c>
      <c r="BN1102" s="208">
        <v>116708312</v>
      </c>
      <c r="BO1102" s="203">
        <v>5249</v>
      </c>
      <c r="BP1102" s="190">
        <v>45880</v>
      </c>
      <c r="BQ1102" s="204">
        <v>11789811</v>
      </c>
      <c r="CS1102" s="179" t="s">
        <v>4337</v>
      </c>
      <c r="CT1102" s="198">
        <v>1121875351</v>
      </c>
      <c r="CU1102" s="203">
        <v>764</v>
      </c>
      <c r="CV1102" s="203" t="s">
        <v>357</v>
      </c>
      <c r="CY1102" s="192">
        <v>8299</v>
      </c>
      <c r="CZ1102" s="192" t="s">
        <v>290</v>
      </c>
      <c r="DA1102" s="201">
        <f t="shared" si="45"/>
        <v>11789811</v>
      </c>
      <c r="DB1102" s="221">
        <f t="shared" si="46"/>
        <v>0</v>
      </c>
      <c r="DC1102" s="201">
        <f t="shared" si="47"/>
        <v>0</v>
      </c>
      <c r="DZ1102" s="188" t="s">
        <v>4338</v>
      </c>
      <c r="EA1102" s="187"/>
      <c r="EB1102" s="130">
        <v>86074342</v>
      </c>
      <c r="EC1102" s="168">
        <v>45992</v>
      </c>
    </row>
    <row r="1103" spans="1:133" x14ac:dyDescent="0.3">
      <c r="A1103" s="242"/>
      <c r="B1103" s="242" t="s">
        <v>4339</v>
      </c>
      <c r="C1103" s="243">
        <v>86071911</v>
      </c>
      <c r="D1103" s="242" t="s">
        <v>1009</v>
      </c>
      <c r="E1103" s="242" t="s">
        <v>292</v>
      </c>
      <c r="F1103" s="247" t="s">
        <v>2772</v>
      </c>
      <c r="G1103" s="244">
        <v>45880</v>
      </c>
      <c r="H1103" s="245">
        <v>8351119</v>
      </c>
      <c r="I1103" s="242" t="s">
        <v>4321</v>
      </c>
      <c r="J1103" s="244">
        <v>45880</v>
      </c>
      <c r="K1103" s="244">
        <v>45990</v>
      </c>
      <c r="L1103" s="242" t="s">
        <v>288</v>
      </c>
      <c r="M1103" s="242" t="s">
        <v>288</v>
      </c>
      <c r="N1103" s="242" t="s">
        <v>288</v>
      </c>
      <c r="O1103" s="209">
        <v>4</v>
      </c>
      <c r="P1103" s="245">
        <v>1532315</v>
      </c>
      <c r="Q1103" s="200">
        <v>45880</v>
      </c>
      <c r="R1103" s="190">
        <v>45900</v>
      </c>
      <c r="S1103" s="245">
        <v>2298473</v>
      </c>
      <c r="T1103" s="190">
        <v>45901</v>
      </c>
      <c r="U1103" s="190">
        <v>45930</v>
      </c>
      <c r="V1103" s="245">
        <v>2298473</v>
      </c>
      <c r="W1103" s="190">
        <v>45931</v>
      </c>
      <c r="X1103" s="190">
        <v>45961</v>
      </c>
      <c r="Y1103" s="245">
        <v>2221858</v>
      </c>
      <c r="Z1103" s="190">
        <v>45962</v>
      </c>
      <c r="AA1103" s="190">
        <v>45990</v>
      </c>
      <c r="AB1103" s="272"/>
      <c r="AC1103" s="190"/>
      <c r="AD1103" s="190"/>
      <c r="AE1103" s="194"/>
      <c r="AF1103" s="196"/>
      <c r="AG1103" s="196"/>
      <c r="BI1103" s="185" t="s">
        <v>275</v>
      </c>
      <c r="BJ1103" s="185" t="s">
        <v>283</v>
      </c>
      <c r="BK1103" s="185" t="s">
        <v>276</v>
      </c>
      <c r="BL1103" s="189">
        <v>1759</v>
      </c>
      <c r="BM1103" s="190">
        <v>45880.562615740739</v>
      </c>
      <c r="BN1103" s="208">
        <v>193058215</v>
      </c>
      <c r="BO1103" s="203">
        <v>5280</v>
      </c>
      <c r="BP1103" s="190">
        <v>45880</v>
      </c>
      <c r="BQ1103" s="204">
        <v>8351119</v>
      </c>
      <c r="CS1103" s="212" t="s">
        <v>4340</v>
      </c>
      <c r="CT1103" s="199">
        <v>86071911</v>
      </c>
      <c r="CU1103" s="203">
        <v>717</v>
      </c>
      <c r="CV1103" s="203" t="s">
        <v>357</v>
      </c>
      <c r="CY1103" s="189">
        <v>8299</v>
      </c>
      <c r="CZ1103" s="189" t="s">
        <v>290</v>
      </c>
      <c r="DA1103" s="201">
        <f t="shared" si="45"/>
        <v>8351119</v>
      </c>
      <c r="DB1103" s="221">
        <f t="shared" si="46"/>
        <v>0</v>
      </c>
      <c r="DC1103" s="201">
        <f t="shared" si="47"/>
        <v>0</v>
      </c>
      <c r="DZ1103" s="188" t="s">
        <v>4341</v>
      </c>
      <c r="EA1103" s="187"/>
      <c r="EB1103" s="130">
        <v>86074342</v>
      </c>
      <c r="EC1103" s="168">
        <v>45992</v>
      </c>
    </row>
    <row r="1104" spans="1:133" x14ac:dyDescent="0.3">
      <c r="A1104" s="242"/>
      <c r="B1104" s="242" t="s">
        <v>4342</v>
      </c>
      <c r="C1104" s="248">
        <v>1122648649</v>
      </c>
      <c r="D1104" s="247" t="s">
        <v>1010</v>
      </c>
      <c r="E1104" s="242" t="s">
        <v>292</v>
      </c>
      <c r="F1104" s="247" t="s">
        <v>2776</v>
      </c>
      <c r="G1104" s="244">
        <v>45880</v>
      </c>
      <c r="H1104" s="245">
        <v>8351119</v>
      </c>
      <c r="I1104" s="242" t="s">
        <v>4321</v>
      </c>
      <c r="J1104" s="244">
        <v>45880</v>
      </c>
      <c r="K1104" s="244">
        <v>45990</v>
      </c>
      <c r="L1104" s="242" t="s">
        <v>288</v>
      </c>
      <c r="M1104" s="242" t="s">
        <v>288</v>
      </c>
      <c r="N1104" s="242" t="s">
        <v>288</v>
      </c>
      <c r="O1104" s="209">
        <v>4</v>
      </c>
      <c r="P1104" s="245">
        <v>1532315</v>
      </c>
      <c r="Q1104" s="200">
        <v>45880</v>
      </c>
      <c r="R1104" s="190">
        <v>45900</v>
      </c>
      <c r="S1104" s="245">
        <v>2298473</v>
      </c>
      <c r="T1104" s="190">
        <v>45901</v>
      </c>
      <c r="U1104" s="190">
        <v>45930</v>
      </c>
      <c r="V1104" s="245">
        <v>2298473</v>
      </c>
      <c r="W1104" s="190">
        <v>45931</v>
      </c>
      <c r="X1104" s="190">
        <v>45961</v>
      </c>
      <c r="Y1104" s="245">
        <v>2221858</v>
      </c>
      <c r="Z1104" s="190">
        <v>45962</v>
      </c>
      <c r="AA1104" s="190">
        <v>45990</v>
      </c>
      <c r="AB1104" s="272"/>
      <c r="AC1104" s="190"/>
      <c r="AD1104" s="190"/>
      <c r="AE1104" s="194"/>
      <c r="AF1104" s="196"/>
      <c r="AG1104" s="196"/>
      <c r="BI1104" s="185" t="s">
        <v>275</v>
      </c>
      <c r="BJ1104" s="185" t="s">
        <v>283</v>
      </c>
      <c r="BK1104" s="185" t="s">
        <v>276</v>
      </c>
      <c r="BL1104" s="189">
        <v>1759</v>
      </c>
      <c r="BM1104" s="190">
        <v>45880.562615740739</v>
      </c>
      <c r="BN1104" s="208">
        <v>193058215</v>
      </c>
      <c r="BO1104" s="203">
        <v>5279</v>
      </c>
      <c r="BP1104" s="190">
        <v>45880</v>
      </c>
      <c r="BQ1104" s="204">
        <v>8351119</v>
      </c>
      <c r="CS1104" s="212" t="s">
        <v>4340</v>
      </c>
      <c r="CT1104" s="199">
        <v>1122648649</v>
      </c>
      <c r="CU1104" s="203">
        <v>717</v>
      </c>
      <c r="CV1104" s="203" t="s">
        <v>357</v>
      </c>
      <c r="CY1104" s="189">
        <v>9007</v>
      </c>
      <c r="CZ1104" s="189" t="s">
        <v>290</v>
      </c>
      <c r="DA1104" s="201">
        <f t="shared" si="45"/>
        <v>8351119</v>
      </c>
      <c r="DB1104" s="221">
        <f t="shared" si="46"/>
        <v>0</v>
      </c>
      <c r="DC1104" s="201">
        <f t="shared" si="47"/>
        <v>0</v>
      </c>
      <c r="DZ1104" s="188" t="s">
        <v>4343</v>
      </c>
      <c r="EA1104" s="231"/>
      <c r="EB1104" s="130">
        <v>86074342</v>
      </c>
      <c r="EC1104" s="168">
        <v>45992</v>
      </c>
    </row>
    <row r="1105" spans="1:133" x14ac:dyDescent="0.3">
      <c r="A1105" s="242"/>
      <c r="B1105" s="242" t="s">
        <v>4344</v>
      </c>
      <c r="C1105" s="243">
        <v>1121891090</v>
      </c>
      <c r="D1105" s="242" t="s">
        <v>1011</v>
      </c>
      <c r="E1105" s="242" t="s">
        <v>292</v>
      </c>
      <c r="F1105" s="247" t="s">
        <v>2779</v>
      </c>
      <c r="G1105" s="244">
        <v>45880</v>
      </c>
      <c r="H1105" s="245">
        <v>8351119</v>
      </c>
      <c r="I1105" s="242" t="s">
        <v>4321</v>
      </c>
      <c r="J1105" s="244">
        <v>45880</v>
      </c>
      <c r="K1105" s="244">
        <v>45990</v>
      </c>
      <c r="L1105" s="242" t="s">
        <v>288</v>
      </c>
      <c r="M1105" s="242" t="s">
        <v>288</v>
      </c>
      <c r="N1105" s="242" t="s">
        <v>288</v>
      </c>
      <c r="O1105" s="209">
        <v>4</v>
      </c>
      <c r="P1105" s="245">
        <v>1532315</v>
      </c>
      <c r="Q1105" s="200">
        <v>45880</v>
      </c>
      <c r="R1105" s="190">
        <v>45900</v>
      </c>
      <c r="S1105" s="245">
        <v>2298473</v>
      </c>
      <c r="T1105" s="190">
        <v>45901</v>
      </c>
      <c r="U1105" s="190">
        <v>45930</v>
      </c>
      <c r="V1105" s="245">
        <v>2298473</v>
      </c>
      <c r="W1105" s="190">
        <v>45931</v>
      </c>
      <c r="X1105" s="190">
        <v>45961</v>
      </c>
      <c r="Y1105" s="245">
        <v>2221858</v>
      </c>
      <c r="Z1105" s="190">
        <v>45962</v>
      </c>
      <c r="AA1105" s="190">
        <v>45990</v>
      </c>
      <c r="AB1105" s="272"/>
      <c r="AC1105" s="190"/>
      <c r="AD1105" s="190"/>
      <c r="AE1105" s="194"/>
      <c r="AF1105" s="196"/>
      <c r="AG1105" s="196"/>
      <c r="BI1105" s="185" t="s">
        <v>275</v>
      </c>
      <c r="BJ1105" s="185" t="s">
        <v>283</v>
      </c>
      <c r="BK1105" s="185" t="s">
        <v>276</v>
      </c>
      <c r="BL1105" s="189">
        <v>1759</v>
      </c>
      <c r="BM1105" s="190">
        <v>45880.562615740739</v>
      </c>
      <c r="BN1105" s="208">
        <v>193058215</v>
      </c>
      <c r="BO1105" s="203">
        <v>5278</v>
      </c>
      <c r="BP1105" s="190">
        <v>45880</v>
      </c>
      <c r="BQ1105" s="204">
        <v>8351119</v>
      </c>
      <c r="CS1105" s="212" t="s">
        <v>4340</v>
      </c>
      <c r="CT1105" s="199">
        <v>1121891090</v>
      </c>
      <c r="CU1105" s="203">
        <v>717</v>
      </c>
      <c r="CV1105" s="203" t="s">
        <v>357</v>
      </c>
      <c r="CY1105" s="227">
        <v>9007</v>
      </c>
      <c r="CZ1105" s="188" t="s">
        <v>290</v>
      </c>
      <c r="DA1105" s="201">
        <f t="shared" si="45"/>
        <v>8351119</v>
      </c>
      <c r="DB1105" s="221">
        <f t="shared" si="46"/>
        <v>0</v>
      </c>
      <c r="DC1105" s="201">
        <f t="shared" si="47"/>
        <v>0</v>
      </c>
      <c r="DZ1105" s="188" t="s">
        <v>4345</v>
      </c>
      <c r="EA1105" s="231"/>
      <c r="EB1105" s="130">
        <v>86074342</v>
      </c>
      <c r="EC1105" s="168">
        <v>45992</v>
      </c>
    </row>
    <row r="1106" spans="1:133" x14ac:dyDescent="0.3">
      <c r="A1106" s="242"/>
      <c r="B1106" s="242" t="s">
        <v>4346</v>
      </c>
      <c r="C1106" s="248">
        <v>1121881048</v>
      </c>
      <c r="D1106" s="247" t="s">
        <v>1012</v>
      </c>
      <c r="E1106" s="242" t="s">
        <v>292</v>
      </c>
      <c r="F1106" s="247" t="s">
        <v>2782</v>
      </c>
      <c r="G1106" s="244">
        <v>45880</v>
      </c>
      <c r="H1106" s="245">
        <v>8351119</v>
      </c>
      <c r="I1106" s="242" t="s">
        <v>4321</v>
      </c>
      <c r="J1106" s="244">
        <v>45880</v>
      </c>
      <c r="K1106" s="244">
        <v>45990</v>
      </c>
      <c r="L1106" s="242" t="s">
        <v>288</v>
      </c>
      <c r="M1106" s="242" t="s">
        <v>288</v>
      </c>
      <c r="N1106" s="242" t="s">
        <v>288</v>
      </c>
      <c r="O1106" s="209">
        <v>4</v>
      </c>
      <c r="P1106" s="245">
        <v>1532315</v>
      </c>
      <c r="Q1106" s="200">
        <v>45880</v>
      </c>
      <c r="R1106" s="190">
        <v>45900</v>
      </c>
      <c r="S1106" s="245">
        <v>2298473</v>
      </c>
      <c r="T1106" s="190">
        <v>45901</v>
      </c>
      <c r="U1106" s="190">
        <v>45930</v>
      </c>
      <c r="V1106" s="245">
        <v>2298473</v>
      </c>
      <c r="W1106" s="190">
        <v>45931</v>
      </c>
      <c r="X1106" s="190">
        <v>45961</v>
      </c>
      <c r="Y1106" s="245">
        <v>2221858</v>
      </c>
      <c r="Z1106" s="190">
        <v>45962</v>
      </c>
      <c r="AA1106" s="190">
        <v>45990</v>
      </c>
      <c r="AB1106" s="272"/>
      <c r="AC1106" s="190"/>
      <c r="AD1106" s="190"/>
      <c r="AE1106" s="194"/>
      <c r="AF1106" s="196"/>
      <c r="AG1106" s="196"/>
      <c r="BI1106" s="185" t="s">
        <v>275</v>
      </c>
      <c r="BJ1106" s="185" t="s">
        <v>283</v>
      </c>
      <c r="BK1106" s="185" t="s">
        <v>276</v>
      </c>
      <c r="BL1106" s="189">
        <v>1759</v>
      </c>
      <c r="BM1106" s="190">
        <v>45880.562615740739</v>
      </c>
      <c r="BN1106" s="208">
        <v>193058215</v>
      </c>
      <c r="BO1106" s="203">
        <v>5277</v>
      </c>
      <c r="BP1106" s="190">
        <v>45880</v>
      </c>
      <c r="BQ1106" s="204">
        <v>8351119</v>
      </c>
      <c r="CS1106" s="212" t="s">
        <v>4340</v>
      </c>
      <c r="CT1106" s="199">
        <v>1121881048</v>
      </c>
      <c r="CU1106" s="203">
        <v>717</v>
      </c>
      <c r="CV1106" s="203" t="s">
        <v>357</v>
      </c>
      <c r="CY1106" s="227">
        <v>9007</v>
      </c>
      <c r="CZ1106" s="188" t="s">
        <v>290</v>
      </c>
      <c r="DA1106" s="201">
        <f t="shared" si="45"/>
        <v>8351119</v>
      </c>
      <c r="DB1106" s="221">
        <f t="shared" si="46"/>
        <v>0</v>
      </c>
      <c r="DC1106" s="201">
        <f t="shared" si="47"/>
        <v>0</v>
      </c>
      <c r="DZ1106" s="188" t="s">
        <v>4347</v>
      </c>
      <c r="EA1106" s="187"/>
      <c r="EB1106" s="130">
        <v>86074342</v>
      </c>
      <c r="EC1106" s="168">
        <v>45992</v>
      </c>
    </row>
    <row r="1107" spans="1:133" x14ac:dyDescent="0.3">
      <c r="A1107" s="242"/>
      <c r="B1107" s="242" t="s">
        <v>4348</v>
      </c>
      <c r="C1107" s="248">
        <v>1121842607</v>
      </c>
      <c r="D1107" s="247" t="s">
        <v>1304</v>
      </c>
      <c r="E1107" s="242" t="s">
        <v>292</v>
      </c>
      <c r="F1107" s="242" t="s">
        <v>2786</v>
      </c>
      <c r="G1107" s="244">
        <v>45880</v>
      </c>
      <c r="H1107" s="245">
        <v>8351119</v>
      </c>
      <c r="I1107" s="242" t="s">
        <v>4321</v>
      </c>
      <c r="J1107" s="244">
        <v>45880</v>
      </c>
      <c r="K1107" s="244">
        <v>45990</v>
      </c>
      <c r="L1107" s="242" t="s">
        <v>288</v>
      </c>
      <c r="M1107" s="242" t="s">
        <v>288</v>
      </c>
      <c r="N1107" s="242" t="s">
        <v>288</v>
      </c>
      <c r="O1107" s="209">
        <v>4</v>
      </c>
      <c r="P1107" s="245">
        <v>1532315</v>
      </c>
      <c r="Q1107" s="200">
        <v>45880</v>
      </c>
      <c r="R1107" s="190">
        <v>45900</v>
      </c>
      <c r="S1107" s="245">
        <v>2298473</v>
      </c>
      <c r="T1107" s="190">
        <v>45901</v>
      </c>
      <c r="U1107" s="190">
        <v>45930</v>
      </c>
      <c r="V1107" s="245">
        <v>2298473</v>
      </c>
      <c r="W1107" s="190">
        <v>45931</v>
      </c>
      <c r="X1107" s="190">
        <v>45961</v>
      </c>
      <c r="Y1107" s="245">
        <v>2221858</v>
      </c>
      <c r="Z1107" s="190">
        <v>45962</v>
      </c>
      <c r="AA1107" s="190">
        <v>45990</v>
      </c>
      <c r="AB1107" s="272"/>
      <c r="AC1107" s="190"/>
      <c r="AD1107" s="190"/>
      <c r="AE1107" s="194"/>
      <c r="AF1107" s="196"/>
      <c r="AG1107" s="196"/>
      <c r="BI1107" s="185" t="s">
        <v>275</v>
      </c>
      <c r="BJ1107" s="185" t="s">
        <v>283</v>
      </c>
      <c r="BK1107" s="185" t="s">
        <v>276</v>
      </c>
      <c r="BL1107" s="189">
        <v>1759</v>
      </c>
      <c r="BM1107" s="190">
        <v>45880.562615740739</v>
      </c>
      <c r="BN1107" s="208">
        <v>193058215</v>
      </c>
      <c r="BO1107" s="203">
        <v>5276</v>
      </c>
      <c r="BP1107" s="190">
        <v>45880</v>
      </c>
      <c r="BQ1107" s="204">
        <v>8351119</v>
      </c>
      <c r="CS1107" s="179" t="s">
        <v>4281</v>
      </c>
      <c r="CT1107" s="199">
        <v>1121842607</v>
      </c>
      <c r="CU1107" s="203">
        <v>717</v>
      </c>
      <c r="CV1107" s="203" t="s">
        <v>357</v>
      </c>
      <c r="CY1107" s="326">
        <v>8299</v>
      </c>
      <c r="CZ1107" s="326" t="s">
        <v>290</v>
      </c>
      <c r="DA1107" s="201">
        <f t="shared" si="45"/>
        <v>8351119</v>
      </c>
      <c r="DB1107" s="221">
        <f t="shared" si="46"/>
        <v>0</v>
      </c>
      <c r="DC1107" s="201">
        <f t="shared" si="47"/>
        <v>0</v>
      </c>
      <c r="DZ1107" s="188" t="s">
        <v>4349</v>
      </c>
      <c r="EA1107" s="187"/>
      <c r="EB1107" s="130">
        <v>86074342</v>
      </c>
      <c r="EC1107" s="168">
        <v>45992</v>
      </c>
    </row>
    <row r="1108" spans="1:133" x14ac:dyDescent="0.3">
      <c r="A1108" s="242"/>
      <c r="B1108" s="242" t="s">
        <v>4350</v>
      </c>
      <c r="C1108" s="243">
        <v>35263166</v>
      </c>
      <c r="D1108" s="242" t="s">
        <v>1013</v>
      </c>
      <c r="E1108" s="242" t="s">
        <v>292</v>
      </c>
      <c r="F1108" s="247" t="s">
        <v>2790</v>
      </c>
      <c r="G1108" s="244">
        <v>45880</v>
      </c>
      <c r="H1108" s="245">
        <v>8351119</v>
      </c>
      <c r="I1108" s="242" t="s">
        <v>4321</v>
      </c>
      <c r="J1108" s="244">
        <v>45880</v>
      </c>
      <c r="K1108" s="244">
        <v>45990</v>
      </c>
      <c r="L1108" s="242" t="s">
        <v>288</v>
      </c>
      <c r="M1108" s="242" t="s">
        <v>288</v>
      </c>
      <c r="N1108" s="242" t="s">
        <v>288</v>
      </c>
      <c r="O1108" s="209">
        <v>4</v>
      </c>
      <c r="P1108" s="245">
        <v>1532315</v>
      </c>
      <c r="Q1108" s="200">
        <v>45880</v>
      </c>
      <c r="R1108" s="190">
        <v>45900</v>
      </c>
      <c r="S1108" s="245">
        <v>2298473</v>
      </c>
      <c r="T1108" s="190">
        <v>45901</v>
      </c>
      <c r="U1108" s="190">
        <v>45930</v>
      </c>
      <c r="V1108" s="245">
        <v>2298473</v>
      </c>
      <c r="W1108" s="190">
        <v>45931</v>
      </c>
      <c r="X1108" s="190">
        <v>45961</v>
      </c>
      <c r="Y1108" s="245">
        <v>2221858</v>
      </c>
      <c r="Z1108" s="190">
        <v>45962</v>
      </c>
      <c r="AA1108" s="190">
        <v>45990</v>
      </c>
      <c r="AB1108" s="272"/>
      <c r="AC1108" s="190"/>
      <c r="AD1108" s="190"/>
      <c r="AE1108" s="194"/>
      <c r="AF1108" s="196"/>
      <c r="AG1108" s="196"/>
      <c r="BI1108" s="185" t="s">
        <v>275</v>
      </c>
      <c r="BJ1108" s="185" t="s">
        <v>283</v>
      </c>
      <c r="BK1108" s="185" t="s">
        <v>276</v>
      </c>
      <c r="BL1108" s="189">
        <v>1759</v>
      </c>
      <c r="BM1108" s="190">
        <v>45880.562615740739</v>
      </c>
      <c r="BN1108" s="208">
        <v>193058215</v>
      </c>
      <c r="BO1108" s="203">
        <v>5272</v>
      </c>
      <c r="BP1108" s="190">
        <v>45880</v>
      </c>
      <c r="BQ1108" s="204">
        <v>8351119</v>
      </c>
      <c r="CS1108" s="179" t="s">
        <v>4351</v>
      </c>
      <c r="CT1108" s="198">
        <v>35263166</v>
      </c>
      <c r="CU1108" s="203">
        <v>717</v>
      </c>
      <c r="CV1108" s="203" t="s">
        <v>357</v>
      </c>
      <c r="CY1108" s="192">
        <v>7490</v>
      </c>
      <c r="CZ1108" s="192" t="s">
        <v>290</v>
      </c>
      <c r="DA1108" s="201">
        <f t="shared" si="45"/>
        <v>8351119</v>
      </c>
      <c r="DB1108" s="221">
        <f t="shared" si="46"/>
        <v>0</v>
      </c>
      <c r="DC1108" s="201">
        <f t="shared" si="47"/>
        <v>0</v>
      </c>
      <c r="DZ1108" s="188" t="s">
        <v>4352</v>
      </c>
      <c r="EA1108" s="187"/>
      <c r="EB1108" s="130">
        <v>86074342</v>
      </c>
      <c r="EC1108" s="168">
        <v>45992</v>
      </c>
    </row>
    <row r="1109" spans="1:133" x14ac:dyDescent="0.3">
      <c r="A1109" s="242"/>
      <c r="B1109" s="242" t="s">
        <v>4353</v>
      </c>
      <c r="C1109" s="243">
        <v>1121914717</v>
      </c>
      <c r="D1109" s="242" t="s">
        <v>1014</v>
      </c>
      <c r="E1109" s="242" t="s">
        <v>292</v>
      </c>
      <c r="F1109" s="247" t="s">
        <v>2794</v>
      </c>
      <c r="G1109" s="244">
        <v>45880</v>
      </c>
      <c r="H1109" s="245">
        <v>8351119</v>
      </c>
      <c r="I1109" s="242" t="s">
        <v>4321</v>
      </c>
      <c r="J1109" s="244">
        <v>45880</v>
      </c>
      <c r="K1109" s="244">
        <v>45990</v>
      </c>
      <c r="L1109" s="242" t="s">
        <v>288</v>
      </c>
      <c r="M1109" s="242" t="s">
        <v>288</v>
      </c>
      <c r="N1109" s="242" t="s">
        <v>288</v>
      </c>
      <c r="O1109" s="209">
        <v>4</v>
      </c>
      <c r="P1109" s="245">
        <v>1532315</v>
      </c>
      <c r="Q1109" s="200">
        <v>45880</v>
      </c>
      <c r="R1109" s="190">
        <v>45900</v>
      </c>
      <c r="S1109" s="245">
        <v>2298473</v>
      </c>
      <c r="T1109" s="190">
        <v>45901</v>
      </c>
      <c r="U1109" s="190">
        <v>45930</v>
      </c>
      <c r="V1109" s="245">
        <v>2298473</v>
      </c>
      <c r="W1109" s="190">
        <v>45931</v>
      </c>
      <c r="X1109" s="190">
        <v>45961</v>
      </c>
      <c r="Y1109" s="245">
        <v>2221858</v>
      </c>
      <c r="Z1109" s="190">
        <v>45962</v>
      </c>
      <c r="AA1109" s="190">
        <v>45990</v>
      </c>
      <c r="AB1109" s="272"/>
      <c r="AC1109" s="190"/>
      <c r="AD1109" s="190"/>
      <c r="AE1109" s="194"/>
      <c r="AF1109" s="196"/>
      <c r="AG1109" s="196"/>
      <c r="BI1109" s="185" t="s">
        <v>275</v>
      </c>
      <c r="BJ1109" s="185" t="s">
        <v>283</v>
      </c>
      <c r="BK1109" s="185" t="s">
        <v>276</v>
      </c>
      <c r="BL1109" s="189">
        <v>1759</v>
      </c>
      <c r="BM1109" s="190">
        <v>45880.562615740739</v>
      </c>
      <c r="BN1109" s="208">
        <v>193058215</v>
      </c>
      <c r="BO1109" s="203">
        <v>5271</v>
      </c>
      <c r="BP1109" s="190">
        <v>45880</v>
      </c>
      <c r="BQ1109" s="204">
        <v>8351119</v>
      </c>
      <c r="CS1109" s="179" t="s">
        <v>4281</v>
      </c>
      <c r="CT1109" s="199">
        <v>1121914717</v>
      </c>
      <c r="CU1109" s="203">
        <v>717</v>
      </c>
      <c r="CV1109" s="203" t="s">
        <v>357</v>
      </c>
      <c r="CY1109" s="189">
        <v>8299</v>
      </c>
      <c r="CZ1109" s="189" t="s">
        <v>290</v>
      </c>
      <c r="DA1109" s="201">
        <f t="shared" si="45"/>
        <v>8351119</v>
      </c>
      <c r="DB1109" s="221">
        <f t="shared" si="46"/>
        <v>0</v>
      </c>
      <c r="DC1109" s="201">
        <f t="shared" si="47"/>
        <v>0</v>
      </c>
      <c r="DZ1109" s="188" t="s">
        <v>4354</v>
      </c>
      <c r="EA1109" s="187"/>
      <c r="EB1109" s="130">
        <v>86074342</v>
      </c>
      <c r="EC1109" s="168">
        <v>45992</v>
      </c>
    </row>
    <row r="1110" spans="1:133" x14ac:dyDescent="0.3">
      <c r="A1110" s="242"/>
      <c r="B1110" s="242" t="s">
        <v>4355</v>
      </c>
      <c r="C1110" s="243">
        <v>6411121</v>
      </c>
      <c r="D1110" s="242" t="s">
        <v>2797</v>
      </c>
      <c r="E1110" s="242" t="s">
        <v>292</v>
      </c>
      <c r="F1110" s="247" t="s">
        <v>4356</v>
      </c>
      <c r="G1110" s="244">
        <v>45880</v>
      </c>
      <c r="H1110" s="245">
        <v>8351119</v>
      </c>
      <c r="I1110" s="242" t="s">
        <v>4321</v>
      </c>
      <c r="J1110" s="244">
        <v>45880</v>
      </c>
      <c r="K1110" s="244">
        <v>45990</v>
      </c>
      <c r="L1110" s="242" t="s">
        <v>288</v>
      </c>
      <c r="M1110" s="242" t="s">
        <v>288</v>
      </c>
      <c r="N1110" s="242" t="s">
        <v>288</v>
      </c>
      <c r="O1110" s="209">
        <v>4</v>
      </c>
      <c r="P1110" s="245">
        <v>1532315</v>
      </c>
      <c r="Q1110" s="200">
        <v>45880</v>
      </c>
      <c r="R1110" s="190">
        <v>45900</v>
      </c>
      <c r="S1110" s="245">
        <v>2298473</v>
      </c>
      <c r="T1110" s="190">
        <v>45901</v>
      </c>
      <c r="U1110" s="190">
        <v>45930</v>
      </c>
      <c r="V1110" s="245">
        <v>2298473</v>
      </c>
      <c r="W1110" s="190">
        <v>45931</v>
      </c>
      <c r="X1110" s="190">
        <v>45961</v>
      </c>
      <c r="Y1110" s="245">
        <v>2221858</v>
      </c>
      <c r="Z1110" s="190">
        <v>45962</v>
      </c>
      <c r="AA1110" s="190">
        <v>45990</v>
      </c>
      <c r="AB1110" s="272"/>
      <c r="AC1110" s="190"/>
      <c r="AD1110" s="190"/>
      <c r="AE1110" s="194"/>
      <c r="AF1110" s="196"/>
      <c r="AG1110" s="196"/>
      <c r="BI1110" s="185" t="s">
        <v>275</v>
      </c>
      <c r="BJ1110" s="185" t="s">
        <v>283</v>
      </c>
      <c r="BK1110" s="185" t="s">
        <v>276</v>
      </c>
      <c r="BL1110" s="189">
        <v>1759</v>
      </c>
      <c r="BM1110" s="190">
        <v>45880.562615740739</v>
      </c>
      <c r="BN1110" s="208">
        <v>193058215</v>
      </c>
      <c r="BO1110" s="203">
        <v>5270</v>
      </c>
      <c r="BP1110" s="190">
        <v>45880</v>
      </c>
      <c r="BQ1110" s="204">
        <v>8351119</v>
      </c>
      <c r="CS1110" s="179" t="s">
        <v>4281</v>
      </c>
      <c r="CT1110" s="198">
        <v>6411121</v>
      </c>
      <c r="CU1110" s="203">
        <v>717</v>
      </c>
      <c r="CV1110" s="203" t="s">
        <v>357</v>
      </c>
      <c r="CY1110" s="240">
        <v>8299</v>
      </c>
      <c r="CZ1110" s="188" t="s">
        <v>290</v>
      </c>
      <c r="DA1110" s="201">
        <f t="shared" si="45"/>
        <v>8351119</v>
      </c>
      <c r="DB1110" s="221">
        <f t="shared" si="46"/>
        <v>0</v>
      </c>
      <c r="DC1110" s="201">
        <f t="shared" si="47"/>
        <v>0</v>
      </c>
      <c r="DZ1110" s="188" t="s">
        <v>4357</v>
      </c>
      <c r="EA1110" s="231"/>
      <c r="EB1110" s="130">
        <v>86074342</v>
      </c>
      <c r="EC1110" s="168">
        <v>45992</v>
      </c>
    </row>
    <row r="1111" spans="1:133" x14ac:dyDescent="0.3">
      <c r="A1111" s="242"/>
      <c r="B1111" s="242" t="s">
        <v>4358</v>
      </c>
      <c r="C1111" s="243">
        <v>86068502</v>
      </c>
      <c r="D1111" s="242" t="s">
        <v>1015</v>
      </c>
      <c r="E1111" s="242" t="s">
        <v>292</v>
      </c>
      <c r="F1111" s="242" t="s">
        <v>2801</v>
      </c>
      <c r="G1111" s="244">
        <v>45880</v>
      </c>
      <c r="H1111" s="245">
        <v>8351119</v>
      </c>
      <c r="I1111" s="242" t="s">
        <v>4321</v>
      </c>
      <c r="J1111" s="244">
        <v>45880</v>
      </c>
      <c r="K1111" s="244">
        <v>45990</v>
      </c>
      <c r="L1111" s="242" t="s">
        <v>288</v>
      </c>
      <c r="M1111" s="242" t="s">
        <v>288</v>
      </c>
      <c r="N1111" s="242" t="s">
        <v>288</v>
      </c>
      <c r="O1111" s="209">
        <v>4</v>
      </c>
      <c r="P1111" s="245">
        <v>1532315</v>
      </c>
      <c r="Q1111" s="200">
        <v>45880</v>
      </c>
      <c r="R1111" s="190">
        <v>45900</v>
      </c>
      <c r="S1111" s="245">
        <v>2298473</v>
      </c>
      <c r="T1111" s="190">
        <v>45901</v>
      </c>
      <c r="U1111" s="190">
        <v>45930</v>
      </c>
      <c r="V1111" s="245">
        <v>2298473</v>
      </c>
      <c r="W1111" s="190">
        <v>45931</v>
      </c>
      <c r="X1111" s="190">
        <v>45961</v>
      </c>
      <c r="Y1111" s="245">
        <v>2221858</v>
      </c>
      <c r="Z1111" s="190">
        <v>45962</v>
      </c>
      <c r="AA1111" s="190">
        <v>45990</v>
      </c>
      <c r="AB1111" s="272"/>
      <c r="AC1111" s="190"/>
      <c r="AD1111" s="190"/>
      <c r="AE1111" s="194"/>
      <c r="AF1111" s="196"/>
      <c r="AG1111" s="196"/>
      <c r="BI1111" s="185" t="s">
        <v>275</v>
      </c>
      <c r="BJ1111" s="185" t="s">
        <v>283</v>
      </c>
      <c r="BK1111" s="185" t="s">
        <v>276</v>
      </c>
      <c r="BL1111" s="189">
        <v>1759</v>
      </c>
      <c r="BM1111" s="190">
        <v>45880.562615740739</v>
      </c>
      <c r="BN1111" s="208">
        <v>193058215</v>
      </c>
      <c r="BO1111" s="203">
        <v>5269</v>
      </c>
      <c r="BP1111" s="190">
        <v>45880</v>
      </c>
      <c r="BQ1111" s="204">
        <v>8351119</v>
      </c>
      <c r="CS1111" s="179" t="s">
        <v>4281</v>
      </c>
      <c r="CT1111" s="198">
        <v>86068502</v>
      </c>
      <c r="CU1111" s="203">
        <v>717</v>
      </c>
      <c r="CV1111" s="203" t="s">
        <v>357</v>
      </c>
      <c r="CY1111" s="192">
        <v>7490</v>
      </c>
      <c r="CZ1111" s="192" t="s">
        <v>290</v>
      </c>
      <c r="DA1111" s="201">
        <f t="shared" si="45"/>
        <v>8351119</v>
      </c>
      <c r="DB1111" s="221">
        <f t="shared" si="46"/>
        <v>0</v>
      </c>
      <c r="DC1111" s="201">
        <f t="shared" si="47"/>
        <v>0</v>
      </c>
      <c r="DZ1111" s="188" t="s">
        <v>4359</v>
      </c>
      <c r="EA1111" s="231"/>
      <c r="EB1111" s="130">
        <v>86074342</v>
      </c>
      <c r="EC1111" s="168">
        <v>45992</v>
      </c>
    </row>
    <row r="1112" spans="1:133" x14ac:dyDescent="0.3">
      <c r="A1112" s="242"/>
      <c r="B1112" s="242" t="s">
        <v>4360</v>
      </c>
      <c r="C1112" s="243">
        <v>97613395</v>
      </c>
      <c r="D1112" s="242" t="s">
        <v>2804</v>
      </c>
      <c r="E1112" s="242" t="s">
        <v>292</v>
      </c>
      <c r="F1112" s="247" t="s">
        <v>2805</v>
      </c>
      <c r="G1112" s="244">
        <v>45880</v>
      </c>
      <c r="H1112" s="245">
        <v>8351119</v>
      </c>
      <c r="I1112" s="242" t="s">
        <v>4321</v>
      </c>
      <c r="J1112" s="244">
        <v>45880</v>
      </c>
      <c r="K1112" s="244">
        <v>45990</v>
      </c>
      <c r="L1112" s="242" t="s">
        <v>288</v>
      </c>
      <c r="M1112" s="242" t="s">
        <v>288</v>
      </c>
      <c r="N1112" s="242" t="s">
        <v>288</v>
      </c>
      <c r="O1112" s="209">
        <v>4</v>
      </c>
      <c r="P1112" s="245">
        <v>1532315</v>
      </c>
      <c r="Q1112" s="200">
        <v>45880</v>
      </c>
      <c r="R1112" s="190">
        <v>45900</v>
      </c>
      <c r="S1112" s="245">
        <v>2298473</v>
      </c>
      <c r="T1112" s="190">
        <v>45901</v>
      </c>
      <c r="U1112" s="190">
        <v>45930</v>
      </c>
      <c r="V1112" s="245">
        <v>2298473</v>
      </c>
      <c r="W1112" s="190">
        <v>45931</v>
      </c>
      <c r="X1112" s="190">
        <v>45961</v>
      </c>
      <c r="Y1112" s="245">
        <v>2221858</v>
      </c>
      <c r="Z1112" s="190">
        <v>45962</v>
      </c>
      <c r="AA1112" s="190">
        <v>45990</v>
      </c>
      <c r="AB1112" s="272"/>
      <c r="AC1112" s="190"/>
      <c r="AD1112" s="190"/>
      <c r="AE1112" s="194"/>
      <c r="AF1112" s="196"/>
      <c r="AG1112" s="196"/>
      <c r="BI1112" s="185" t="s">
        <v>275</v>
      </c>
      <c r="BJ1112" s="185" t="s">
        <v>283</v>
      </c>
      <c r="BK1112" s="185" t="s">
        <v>276</v>
      </c>
      <c r="BL1112" s="189">
        <v>1759</v>
      </c>
      <c r="BM1112" s="190">
        <v>45880.562615740739</v>
      </c>
      <c r="BN1112" s="208">
        <v>193058215</v>
      </c>
      <c r="BO1112" s="203">
        <v>5275</v>
      </c>
      <c r="BP1112" s="190">
        <v>45880</v>
      </c>
      <c r="BQ1112" s="204">
        <v>8351119</v>
      </c>
      <c r="CS1112" s="179" t="s">
        <v>4281</v>
      </c>
      <c r="CT1112" s="198">
        <v>97613395</v>
      </c>
      <c r="CU1112" s="203">
        <v>717</v>
      </c>
      <c r="CV1112" s="203" t="s">
        <v>357</v>
      </c>
      <c r="CY1112" s="192">
        <v>7490</v>
      </c>
      <c r="CZ1112" s="192" t="s">
        <v>290</v>
      </c>
      <c r="DA1112" s="201">
        <f t="shared" si="45"/>
        <v>8351119</v>
      </c>
      <c r="DB1112" s="221">
        <f t="shared" si="46"/>
        <v>0</v>
      </c>
      <c r="DC1112" s="201">
        <f t="shared" si="47"/>
        <v>0</v>
      </c>
      <c r="DZ1112" s="188" t="s">
        <v>4361</v>
      </c>
      <c r="EA1112" s="231"/>
      <c r="EB1112" s="130">
        <v>86074342</v>
      </c>
      <c r="EC1112" s="168">
        <v>45992</v>
      </c>
    </row>
    <row r="1113" spans="1:133" x14ac:dyDescent="0.3">
      <c r="A1113" s="242"/>
      <c r="B1113" s="242" t="s">
        <v>4362</v>
      </c>
      <c r="C1113" s="243">
        <v>40411349</v>
      </c>
      <c r="D1113" s="242" t="s">
        <v>1016</v>
      </c>
      <c r="E1113" s="242" t="s">
        <v>292</v>
      </c>
      <c r="F1113" s="247" t="s">
        <v>2808</v>
      </c>
      <c r="G1113" s="244">
        <v>45880</v>
      </c>
      <c r="H1113" s="245">
        <v>8351119</v>
      </c>
      <c r="I1113" s="242" t="s">
        <v>4321</v>
      </c>
      <c r="J1113" s="244">
        <v>45880</v>
      </c>
      <c r="K1113" s="244">
        <v>45990</v>
      </c>
      <c r="L1113" s="242" t="s">
        <v>288</v>
      </c>
      <c r="M1113" s="242" t="s">
        <v>288</v>
      </c>
      <c r="N1113" s="242" t="s">
        <v>288</v>
      </c>
      <c r="O1113" s="209">
        <v>4</v>
      </c>
      <c r="P1113" s="245">
        <v>1532315</v>
      </c>
      <c r="Q1113" s="200">
        <v>45880</v>
      </c>
      <c r="R1113" s="190">
        <v>45900</v>
      </c>
      <c r="S1113" s="245">
        <v>2298473</v>
      </c>
      <c r="T1113" s="190">
        <v>45901</v>
      </c>
      <c r="U1113" s="190">
        <v>45930</v>
      </c>
      <c r="V1113" s="245">
        <v>2298473</v>
      </c>
      <c r="W1113" s="190">
        <v>45931</v>
      </c>
      <c r="X1113" s="190">
        <v>45961</v>
      </c>
      <c r="Y1113" s="245">
        <v>2221858</v>
      </c>
      <c r="Z1113" s="190">
        <v>45962</v>
      </c>
      <c r="AA1113" s="190">
        <v>45990</v>
      </c>
      <c r="AB1113" s="272"/>
      <c r="AC1113" s="190"/>
      <c r="AD1113" s="190"/>
      <c r="AE1113" s="194"/>
      <c r="AF1113" s="196"/>
      <c r="AG1113" s="196"/>
      <c r="BI1113" s="185" t="s">
        <v>275</v>
      </c>
      <c r="BJ1113" s="185" t="s">
        <v>283</v>
      </c>
      <c r="BK1113" s="185" t="s">
        <v>276</v>
      </c>
      <c r="BL1113" s="189">
        <v>1759</v>
      </c>
      <c r="BM1113" s="190">
        <v>45880.562615740739</v>
      </c>
      <c r="BN1113" s="208">
        <v>193058215</v>
      </c>
      <c r="BO1113" s="203">
        <v>5274</v>
      </c>
      <c r="BP1113" s="190">
        <v>45880</v>
      </c>
      <c r="BQ1113" s="204">
        <v>8351119</v>
      </c>
      <c r="CS1113" s="179" t="s">
        <v>4281</v>
      </c>
      <c r="CT1113" s="199">
        <v>40411349</v>
      </c>
      <c r="CU1113" s="203">
        <v>717</v>
      </c>
      <c r="CV1113" s="203" t="s">
        <v>357</v>
      </c>
      <c r="CY1113" s="192">
        <v>4761</v>
      </c>
      <c r="CZ1113" s="192" t="s">
        <v>290</v>
      </c>
      <c r="DA1113" s="201">
        <f t="shared" si="45"/>
        <v>8351119</v>
      </c>
      <c r="DB1113" s="221">
        <f t="shared" si="46"/>
        <v>0</v>
      </c>
      <c r="DC1113" s="201">
        <f t="shared" si="47"/>
        <v>0</v>
      </c>
      <c r="DZ1113" s="188" t="s">
        <v>4363</v>
      </c>
      <c r="EA1113" s="231"/>
      <c r="EB1113" s="130">
        <v>86074342</v>
      </c>
      <c r="EC1113" s="168">
        <v>45992</v>
      </c>
    </row>
    <row r="1114" spans="1:133" x14ac:dyDescent="0.3">
      <c r="A1114" s="242"/>
      <c r="B1114" s="242" t="s">
        <v>4364</v>
      </c>
      <c r="C1114" s="243">
        <v>17342916</v>
      </c>
      <c r="D1114" s="242" t="s">
        <v>1021</v>
      </c>
      <c r="E1114" s="242" t="s">
        <v>292</v>
      </c>
      <c r="F1114" s="247" t="s">
        <v>2821</v>
      </c>
      <c r="G1114" s="244">
        <v>45880</v>
      </c>
      <c r="H1114" s="245">
        <v>8351119</v>
      </c>
      <c r="I1114" s="242" t="s">
        <v>4321</v>
      </c>
      <c r="J1114" s="244">
        <v>45880</v>
      </c>
      <c r="K1114" s="244">
        <v>45990</v>
      </c>
      <c r="L1114" s="242" t="s">
        <v>288</v>
      </c>
      <c r="M1114" s="242" t="s">
        <v>288</v>
      </c>
      <c r="N1114" s="242" t="s">
        <v>288</v>
      </c>
      <c r="O1114" s="209">
        <v>4</v>
      </c>
      <c r="P1114" s="245">
        <v>1532315</v>
      </c>
      <c r="Q1114" s="200">
        <v>45880</v>
      </c>
      <c r="R1114" s="190">
        <v>45900</v>
      </c>
      <c r="S1114" s="245">
        <v>2298473</v>
      </c>
      <c r="T1114" s="190">
        <v>45901</v>
      </c>
      <c r="U1114" s="190">
        <v>45930</v>
      </c>
      <c r="V1114" s="245">
        <v>2298473</v>
      </c>
      <c r="W1114" s="190">
        <v>45931</v>
      </c>
      <c r="X1114" s="190">
        <v>45961</v>
      </c>
      <c r="Y1114" s="245">
        <v>2221858</v>
      </c>
      <c r="Z1114" s="190">
        <v>45962</v>
      </c>
      <c r="AA1114" s="190">
        <v>45990</v>
      </c>
      <c r="AB1114" s="272"/>
      <c r="AC1114" s="190"/>
      <c r="AD1114" s="190"/>
      <c r="AE1114" s="194"/>
      <c r="AF1114" s="196"/>
      <c r="AG1114" s="196"/>
      <c r="BI1114" s="185" t="s">
        <v>275</v>
      </c>
      <c r="BJ1114" s="185" t="s">
        <v>283</v>
      </c>
      <c r="BK1114" s="185" t="s">
        <v>276</v>
      </c>
      <c r="BL1114" s="189">
        <v>1759</v>
      </c>
      <c r="BM1114" s="190">
        <v>45880.562615740739</v>
      </c>
      <c r="BN1114" s="208">
        <v>193058215</v>
      </c>
      <c r="BO1114" s="203">
        <v>5273</v>
      </c>
      <c r="BP1114" s="190">
        <v>45880</v>
      </c>
      <c r="BQ1114" s="204">
        <v>8351119</v>
      </c>
      <c r="CS1114" s="212" t="s">
        <v>4340</v>
      </c>
      <c r="CT1114" s="125">
        <v>17342916</v>
      </c>
      <c r="CU1114" s="203">
        <v>717</v>
      </c>
      <c r="CV1114" s="203" t="s">
        <v>357</v>
      </c>
      <c r="CY1114" s="192">
        <v>9329</v>
      </c>
      <c r="CZ1114" s="192" t="s">
        <v>290</v>
      </c>
      <c r="DA1114" s="201">
        <f t="shared" si="45"/>
        <v>8351119</v>
      </c>
      <c r="DB1114" s="221">
        <f t="shared" si="46"/>
        <v>0</v>
      </c>
      <c r="DC1114" s="201">
        <f t="shared" si="47"/>
        <v>0</v>
      </c>
      <c r="DZ1114" s="188" t="s">
        <v>4365</v>
      </c>
      <c r="EA1114" s="231"/>
      <c r="EB1114" s="130">
        <v>86074342</v>
      </c>
      <c r="EC1114" s="168">
        <v>45992</v>
      </c>
    </row>
    <row r="1115" spans="1:133" x14ac:dyDescent="0.3">
      <c r="A1115" s="242"/>
      <c r="B1115" s="242" t="s">
        <v>4366</v>
      </c>
      <c r="C1115" s="243">
        <v>17347719</v>
      </c>
      <c r="D1115" s="242" t="s">
        <v>2824</v>
      </c>
      <c r="E1115" s="242" t="s">
        <v>292</v>
      </c>
      <c r="F1115" s="247" t="s">
        <v>2825</v>
      </c>
      <c r="G1115" s="244">
        <v>45880</v>
      </c>
      <c r="H1115" s="245">
        <v>8351119</v>
      </c>
      <c r="I1115" s="242" t="s">
        <v>4321</v>
      </c>
      <c r="J1115" s="244">
        <v>45880</v>
      </c>
      <c r="K1115" s="244">
        <v>45990</v>
      </c>
      <c r="L1115" s="242" t="s">
        <v>288</v>
      </c>
      <c r="M1115" s="242" t="s">
        <v>288</v>
      </c>
      <c r="N1115" s="242" t="s">
        <v>288</v>
      </c>
      <c r="O1115" s="209">
        <v>4</v>
      </c>
      <c r="P1115" s="245">
        <v>1532315</v>
      </c>
      <c r="Q1115" s="200">
        <v>45880</v>
      </c>
      <c r="R1115" s="190">
        <v>45900</v>
      </c>
      <c r="S1115" s="245">
        <v>2298473</v>
      </c>
      <c r="T1115" s="190">
        <v>45901</v>
      </c>
      <c r="U1115" s="190">
        <v>45930</v>
      </c>
      <c r="V1115" s="245">
        <v>2298473</v>
      </c>
      <c r="W1115" s="190">
        <v>45931</v>
      </c>
      <c r="X1115" s="190">
        <v>45961</v>
      </c>
      <c r="Y1115" s="245">
        <v>2221858</v>
      </c>
      <c r="Z1115" s="190">
        <v>45962</v>
      </c>
      <c r="AA1115" s="190">
        <v>45990</v>
      </c>
      <c r="AB1115" s="272"/>
      <c r="AC1115" s="190"/>
      <c r="AD1115" s="190"/>
      <c r="AE1115" s="194"/>
      <c r="AF1115" s="196"/>
      <c r="AG1115" s="196"/>
      <c r="BI1115" s="185" t="s">
        <v>275</v>
      </c>
      <c r="BJ1115" s="185" t="s">
        <v>283</v>
      </c>
      <c r="BK1115" s="185" t="s">
        <v>276</v>
      </c>
      <c r="BL1115" s="189">
        <v>1759</v>
      </c>
      <c r="BM1115" s="190">
        <v>45880.562615740739</v>
      </c>
      <c r="BN1115" s="208">
        <v>193058215</v>
      </c>
      <c r="BO1115" s="203">
        <v>5268</v>
      </c>
      <c r="BP1115" s="190">
        <v>45880</v>
      </c>
      <c r="BQ1115" s="204">
        <v>8351119</v>
      </c>
      <c r="CS1115" s="212" t="s">
        <v>4340</v>
      </c>
      <c r="CT1115" s="199">
        <v>17347719</v>
      </c>
      <c r="CU1115" s="203">
        <v>717</v>
      </c>
      <c r="CV1115" s="203" t="s">
        <v>357</v>
      </c>
      <c r="CY1115" s="189">
        <v>9007</v>
      </c>
      <c r="CZ1115" s="189" t="s">
        <v>290</v>
      </c>
      <c r="DA1115" s="201">
        <f t="shared" si="45"/>
        <v>8351119</v>
      </c>
      <c r="DB1115" s="221">
        <f t="shared" si="46"/>
        <v>0</v>
      </c>
      <c r="DC1115" s="201">
        <f t="shared" si="47"/>
        <v>0</v>
      </c>
      <c r="DZ1115" s="188" t="s">
        <v>4367</v>
      </c>
      <c r="EA1115" s="231"/>
      <c r="EB1115" s="130">
        <v>86074342</v>
      </c>
      <c r="EC1115" s="168">
        <v>45992</v>
      </c>
    </row>
    <row r="1116" spans="1:133" x14ac:dyDescent="0.3">
      <c r="A1116" s="242"/>
      <c r="B1116" s="242" t="s">
        <v>4368</v>
      </c>
      <c r="C1116" s="243">
        <v>1121901554</v>
      </c>
      <c r="D1116" s="242" t="s">
        <v>1022</v>
      </c>
      <c r="E1116" s="242" t="s">
        <v>292</v>
      </c>
      <c r="F1116" s="247" t="s">
        <v>2828</v>
      </c>
      <c r="G1116" s="244">
        <v>45880</v>
      </c>
      <c r="H1116" s="245">
        <v>8351119</v>
      </c>
      <c r="I1116" s="242" t="s">
        <v>4321</v>
      </c>
      <c r="J1116" s="244">
        <v>45880</v>
      </c>
      <c r="K1116" s="244">
        <v>45990</v>
      </c>
      <c r="L1116" s="242" t="s">
        <v>288</v>
      </c>
      <c r="M1116" s="242" t="s">
        <v>288</v>
      </c>
      <c r="N1116" s="242" t="s">
        <v>288</v>
      </c>
      <c r="O1116" s="209">
        <v>4</v>
      </c>
      <c r="P1116" s="245">
        <v>1532315</v>
      </c>
      <c r="Q1116" s="200">
        <v>45880</v>
      </c>
      <c r="R1116" s="190">
        <v>45900</v>
      </c>
      <c r="S1116" s="245">
        <v>2298473</v>
      </c>
      <c r="T1116" s="190">
        <v>45901</v>
      </c>
      <c r="U1116" s="190">
        <v>45930</v>
      </c>
      <c r="V1116" s="245">
        <v>2298473</v>
      </c>
      <c r="W1116" s="190">
        <v>45931</v>
      </c>
      <c r="X1116" s="190">
        <v>45961</v>
      </c>
      <c r="Y1116" s="245">
        <v>2221858</v>
      </c>
      <c r="Z1116" s="190">
        <v>45962</v>
      </c>
      <c r="AA1116" s="190">
        <v>45990</v>
      </c>
      <c r="AB1116" s="272"/>
      <c r="AC1116" s="190"/>
      <c r="AD1116" s="190"/>
      <c r="AE1116" s="194"/>
      <c r="AF1116" s="196"/>
      <c r="AG1116" s="196"/>
      <c r="BI1116" s="185" t="s">
        <v>275</v>
      </c>
      <c r="BJ1116" s="185" t="s">
        <v>283</v>
      </c>
      <c r="BK1116" s="185" t="s">
        <v>276</v>
      </c>
      <c r="BL1116" s="189">
        <v>1759</v>
      </c>
      <c r="BM1116" s="190">
        <v>45880.562615740739</v>
      </c>
      <c r="BN1116" s="208">
        <v>193058215</v>
      </c>
      <c r="BO1116" s="203">
        <v>5267</v>
      </c>
      <c r="BP1116" s="190">
        <v>45880</v>
      </c>
      <c r="BQ1116" s="204">
        <v>8351119</v>
      </c>
      <c r="CS1116" s="179" t="s">
        <v>4369</v>
      </c>
      <c r="CT1116" s="198">
        <v>1121901554</v>
      </c>
      <c r="CU1116" s="203">
        <v>717</v>
      </c>
      <c r="CV1116" s="203" t="s">
        <v>357</v>
      </c>
      <c r="CY1116" s="192">
        <v>8299</v>
      </c>
      <c r="CZ1116" s="192" t="s">
        <v>290</v>
      </c>
      <c r="DA1116" s="201">
        <f t="shared" si="45"/>
        <v>8351119</v>
      </c>
      <c r="DB1116" s="221">
        <f t="shared" si="46"/>
        <v>0</v>
      </c>
      <c r="DC1116" s="201">
        <f t="shared" si="47"/>
        <v>0</v>
      </c>
      <c r="DZ1116" s="188" t="s">
        <v>4370</v>
      </c>
      <c r="EA1116" s="231"/>
      <c r="EB1116" s="130">
        <v>86074342</v>
      </c>
      <c r="EC1116" s="168">
        <v>45992</v>
      </c>
    </row>
    <row r="1117" spans="1:133" x14ac:dyDescent="0.3">
      <c r="A1117" s="242"/>
      <c r="B1117" s="242" t="s">
        <v>4371</v>
      </c>
      <c r="C1117" s="243">
        <v>17344211</v>
      </c>
      <c r="D1117" s="242" t="s">
        <v>1025</v>
      </c>
      <c r="E1117" s="242" t="s">
        <v>292</v>
      </c>
      <c r="F1117" s="242" t="s">
        <v>2840</v>
      </c>
      <c r="G1117" s="244">
        <v>45880</v>
      </c>
      <c r="H1117" s="245">
        <v>8351119</v>
      </c>
      <c r="I1117" s="242" t="s">
        <v>4321</v>
      </c>
      <c r="J1117" s="244">
        <v>45880</v>
      </c>
      <c r="K1117" s="244">
        <v>45990</v>
      </c>
      <c r="L1117" s="242" t="s">
        <v>288</v>
      </c>
      <c r="M1117" s="242" t="s">
        <v>288</v>
      </c>
      <c r="N1117" s="242" t="s">
        <v>288</v>
      </c>
      <c r="O1117" s="209">
        <v>4</v>
      </c>
      <c r="P1117" s="245">
        <v>1532315</v>
      </c>
      <c r="Q1117" s="200">
        <v>45880</v>
      </c>
      <c r="R1117" s="190">
        <v>45900</v>
      </c>
      <c r="S1117" s="245">
        <v>2298473</v>
      </c>
      <c r="T1117" s="190">
        <v>45901</v>
      </c>
      <c r="U1117" s="190">
        <v>45930</v>
      </c>
      <c r="V1117" s="245">
        <v>2298473</v>
      </c>
      <c r="W1117" s="190">
        <v>45931</v>
      </c>
      <c r="X1117" s="190">
        <v>45961</v>
      </c>
      <c r="Y1117" s="245">
        <v>2221858</v>
      </c>
      <c r="Z1117" s="190">
        <v>45962</v>
      </c>
      <c r="AA1117" s="190">
        <v>45990</v>
      </c>
      <c r="AB1117" s="272"/>
      <c r="AC1117" s="190"/>
      <c r="AD1117" s="190"/>
      <c r="AE1117" s="194"/>
      <c r="AF1117" s="196"/>
      <c r="AG1117" s="196"/>
      <c r="BI1117" s="185" t="s">
        <v>275</v>
      </c>
      <c r="BJ1117" s="185" t="s">
        <v>283</v>
      </c>
      <c r="BK1117" s="185" t="s">
        <v>276</v>
      </c>
      <c r="BL1117" s="189">
        <v>1759</v>
      </c>
      <c r="BM1117" s="190">
        <v>45880.562615740739</v>
      </c>
      <c r="BN1117" s="208">
        <v>193058215</v>
      </c>
      <c r="BO1117" s="203">
        <v>5266</v>
      </c>
      <c r="BP1117" s="190">
        <v>45880</v>
      </c>
      <c r="BQ1117" s="204">
        <v>8351119</v>
      </c>
      <c r="CS1117" s="179" t="s">
        <v>4372</v>
      </c>
      <c r="CT1117" s="198">
        <v>17344211.600000001</v>
      </c>
      <c r="CU1117" s="203">
        <v>717</v>
      </c>
      <c r="CV1117" s="203" t="s">
        <v>357</v>
      </c>
      <c r="CY1117" s="192">
        <v>8299</v>
      </c>
      <c r="CZ1117" s="192" t="s">
        <v>290</v>
      </c>
      <c r="DA1117" s="201">
        <f t="shared" si="45"/>
        <v>8351119</v>
      </c>
      <c r="DB1117" s="221">
        <f t="shared" si="46"/>
        <v>0</v>
      </c>
      <c r="DC1117" s="201">
        <f t="shared" si="47"/>
        <v>0</v>
      </c>
      <c r="DZ1117" s="188" t="s">
        <v>4373</v>
      </c>
      <c r="EA1117" s="231"/>
      <c r="EB1117" s="130">
        <v>86074342</v>
      </c>
      <c r="EC1117" s="168">
        <v>45992</v>
      </c>
    </row>
    <row r="1118" spans="1:133" x14ac:dyDescent="0.3">
      <c r="A1118" s="242"/>
      <c r="B1118" s="242" t="s">
        <v>4374</v>
      </c>
      <c r="C1118" s="248">
        <v>23702460</v>
      </c>
      <c r="D1118" s="247" t="s">
        <v>1027</v>
      </c>
      <c r="E1118" s="242" t="s">
        <v>292</v>
      </c>
      <c r="F1118" s="242" t="s">
        <v>355</v>
      </c>
      <c r="G1118" s="244">
        <v>45880</v>
      </c>
      <c r="H1118" s="245">
        <v>8351119</v>
      </c>
      <c r="I1118" s="242" t="s">
        <v>4321</v>
      </c>
      <c r="J1118" s="244">
        <v>45880</v>
      </c>
      <c r="K1118" s="244">
        <v>45990</v>
      </c>
      <c r="L1118" s="242" t="s">
        <v>288</v>
      </c>
      <c r="M1118" s="242" t="s">
        <v>288</v>
      </c>
      <c r="N1118" s="242" t="s">
        <v>288</v>
      </c>
      <c r="O1118" s="209">
        <v>4</v>
      </c>
      <c r="P1118" s="245">
        <v>1532315</v>
      </c>
      <c r="Q1118" s="200">
        <v>45880</v>
      </c>
      <c r="R1118" s="190">
        <v>45900</v>
      </c>
      <c r="S1118" s="245">
        <v>2298473</v>
      </c>
      <c r="T1118" s="190">
        <v>45901</v>
      </c>
      <c r="U1118" s="190">
        <v>45930</v>
      </c>
      <c r="V1118" s="245">
        <v>2298473</v>
      </c>
      <c r="W1118" s="190">
        <v>45931</v>
      </c>
      <c r="X1118" s="190">
        <v>45961</v>
      </c>
      <c r="Y1118" s="245">
        <v>2221858</v>
      </c>
      <c r="Z1118" s="190">
        <v>45962</v>
      </c>
      <c r="AA1118" s="190">
        <v>45990</v>
      </c>
      <c r="AB1118" s="272"/>
      <c r="AC1118" s="190"/>
      <c r="AD1118" s="190"/>
      <c r="AE1118" s="194"/>
      <c r="AF1118" s="196"/>
      <c r="AG1118" s="196"/>
      <c r="BI1118" s="185" t="s">
        <v>275</v>
      </c>
      <c r="BJ1118" s="185" t="s">
        <v>283</v>
      </c>
      <c r="BK1118" s="185" t="s">
        <v>276</v>
      </c>
      <c r="BL1118" s="189">
        <v>1759</v>
      </c>
      <c r="BM1118" s="190">
        <v>45880.562615740739</v>
      </c>
      <c r="BN1118" s="208">
        <v>193058215</v>
      </c>
      <c r="BO1118" s="203">
        <v>5265</v>
      </c>
      <c r="BP1118" s="190">
        <v>45880</v>
      </c>
      <c r="BQ1118" s="204">
        <v>8351119</v>
      </c>
      <c r="CS1118" s="197" t="s">
        <v>4375</v>
      </c>
      <c r="CT1118" s="199">
        <v>23702460.100000001</v>
      </c>
      <c r="CU1118" s="203">
        <v>717</v>
      </c>
      <c r="CV1118" s="203" t="s">
        <v>357</v>
      </c>
      <c r="CY1118" s="192">
        <v>8299</v>
      </c>
      <c r="CZ1118" s="192" t="s">
        <v>290</v>
      </c>
      <c r="DA1118" s="201">
        <f t="shared" si="45"/>
        <v>8351119</v>
      </c>
      <c r="DB1118" s="221">
        <f t="shared" si="46"/>
        <v>0</v>
      </c>
      <c r="DC1118" s="201">
        <f t="shared" si="47"/>
        <v>0</v>
      </c>
      <c r="DZ1118" s="188" t="s">
        <v>4376</v>
      </c>
      <c r="EA1118" s="231"/>
      <c r="EB1118" s="130">
        <v>86074342</v>
      </c>
      <c r="EC1118" s="168">
        <v>45992</v>
      </c>
    </row>
    <row r="1119" spans="1:133" x14ac:dyDescent="0.3">
      <c r="A1119" s="242"/>
      <c r="B1119" s="242" t="s">
        <v>4377</v>
      </c>
      <c r="C1119" s="248">
        <v>40397919</v>
      </c>
      <c r="D1119" s="247" t="s">
        <v>1028</v>
      </c>
      <c r="E1119" s="242" t="s">
        <v>292</v>
      </c>
      <c r="F1119" s="242" t="s">
        <v>355</v>
      </c>
      <c r="G1119" s="244">
        <v>45880</v>
      </c>
      <c r="H1119" s="245">
        <v>8351119</v>
      </c>
      <c r="I1119" s="242" t="s">
        <v>4321</v>
      </c>
      <c r="J1119" s="244">
        <v>45880</v>
      </c>
      <c r="K1119" s="244">
        <v>45990</v>
      </c>
      <c r="L1119" s="242" t="s">
        <v>288</v>
      </c>
      <c r="M1119" s="242" t="s">
        <v>288</v>
      </c>
      <c r="N1119" s="242" t="s">
        <v>288</v>
      </c>
      <c r="O1119" s="209">
        <v>4</v>
      </c>
      <c r="P1119" s="245">
        <v>1532315</v>
      </c>
      <c r="Q1119" s="200">
        <v>45880</v>
      </c>
      <c r="R1119" s="190">
        <v>45900</v>
      </c>
      <c r="S1119" s="245">
        <v>2298473</v>
      </c>
      <c r="T1119" s="190">
        <v>45901</v>
      </c>
      <c r="U1119" s="190">
        <v>45930</v>
      </c>
      <c r="V1119" s="245">
        <v>2298473</v>
      </c>
      <c r="W1119" s="190">
        <v>45931</v>
      </c>
      <c r="X1119" s="190">
        <v>45961</v>
      </c>
      <c r="Y1119" s="245">
        <v>2221858</v>
      </c>
      <c r="Z1119" s="190">
        <v>45962</v>
      </c>
      <c r="AA1119" s="190">
        <v>45990</v>
      </c>
      <c r="AB1119" s="272"/>
      <c r="AC1119" s="190"/>
      <c r="AD1119" s="190"/>
      <c r="AE1119" s="194"/>
      <c r="AF1119" s="196"/>
      <c r="AG1119" s="196"/>
      <c r="BI1119" s="185" t="s">
        <v>275</v>
      </c>
      <c r="BJ1119" s="185" t="s">
        <v>283</v>
      </c>
      <c r="BK1119" s="185" t="s">
        <v>276</v>
      </c>
      <c r="BL1119" s="189">
        <v>1759</v>
      </c>
      <c r="BM1119" s="190">
        <v>45880.562615740739</v>
      </c>
      <c r="BN1119" s="208">
        <v>193058215</v>
      </c>
      <c r="BO1119" s="203">
        <v>5264</v>
      </c>
      <c r="BP1119" s="190">
        <v>45880</v>
      </c>
      <c r="BQ1119" s="204">
        <v>8351119</v>
      </c>
      <c r="CS1119" s="197" t="s">
        <v>4378</v>
      </c>
      <c r="CT1119" s="199">
        <v>40397919</v>
      </c>
      <c r="CU1119" s="203">
        <v>717</v>
      </c>
      <c r="CV1119" s="203" t="s">
        <v>357</v>
      </c>
      <c r="CY1119" s="192">
        <v>8299</v>
      </c>
      <c r="CZ1119" s="192" t="s">
        <v>290</v>
      </c>
      <c r="DA1119" s="201">
        <f t="shared" si="45"/>
        <v>8351119</v>
      </c>
      <c r="DB1119" s="221">
        <f t="shared" si="46"/>
        <v>0</v>
      </c>
      <c r="DC1119" s="201">
        <f t="shared" si="47"/>
        <v>0</v>
      </c>
      <c r="DZ1119" s="188" t="s">
        <v>4379</v>
      </c>
      <c r="EA1119" s="231"/>
      <c r="EB1119" s="130">
        <v>86074342</v>
      </c>
      <c r="EC1119" s="168">
        <v>45992</v>
      </c>
    </row>
    <row r="1120" spans="1:133" x14ac:dyDescent="0.3">
      <c r="A1120" s="242"/>
      <c r="B1120" s="242" t="s">
        <v>4380</v>
      </c>
      <c r="C1120" s="243">
        <v>86058158</v>
      </c>
      <c r="D1120" s="242" t="s">
        <v>1029</v>
      </c>
      <c r="E1120" s="242" t="s">
        <v>292</v>
      </c>
      <c r="F1120" s="247" t="s">
        <v>2850</v>
      </c>
      <c r="G1120" s="244">
        <v>45880</v>
      </c>
      <c r="H1120" s="245">
        <v>8351119</v>
      </c>
      <c r="I1120" s="242" t="s">
        <v>4321</v>
      </c>
      <c r="J1120" s="244">
        <v>45880</v>
      </c>
      <c r="K1120" s="244">
        <v>45990</v>
      </c>
      <c r="L1120" s="242" t="s">
        <v>288</v>
      </c>
      <c r="M1120" s="242" t="s">
        <v>288</v>
      </c>
      <c r="N1120" s="242" t="s">
        <v>288</v>
      </c>
      <c r="O1120" s="209">
        <v>4</v>
      </c>
      <c r="P1120" s="245">
        <v>1532315</v>
      </c>
      <c r="Q1120" s="200">
        <v>45880</v>
      </c>
      <c r="R1120" s="190">
        <v>45900</v>
      </c>
      <c r="S1120" s="245">
        <v>2298473</v>
      </c>
      <c r="T1120" s="190">
        <v>45901</v>
      </c>
      <c r="U1120" s="190">
        <v>45930</v>
      </c>
      <c r="V1120" s="245">
        <v>2298473</v>
      </c>
      <c r="W1120" s="190">
        <v>45931</v>
      </c>
      <c r="X1120" s="190">
        <v>45961</v>
      </c>
      <c r="Y1120" s="245">
        <v>2221858</v>
      </c>
      <c r="Z1120" s="190">
        <v>45962</v>
      </c>
      <c r="AA1120" s="190">
        <v>45990</v>
      </c>
      <c r="AB1120" s="272"/>
      <c r="AC1120" s="190"/>
      <c r="AD1120" s="190"/>
      <c r="AE1120" s="194"/>
      <c r="AF1120" s="196"/>
      <c r="AG1120" s="196"/>
      <c r="BI1120" s="228" t="s">
        <v>275</v>
      </c>
      <c r="BJ1120" s="228" t="s">
        <v>283</v>
      </c>
      <c r="BK1120" s="228" t="s">
        <v>276</v>
      </c>
      <c r="BL1120" s="189">
        <v>1759</v>
      </c>
      <c r="BM1120" s="190">
        <v>45880.562615740739</v>
      </c>
      <c r="BN1120" s="208">
        <v>193058215</v>
      </c>
      <c r="BO1120" s="203">
        <v>5263</v>
      </c>
      <c r="BP1120" s="190">
        <v>45880</v>
      </c>
      <c r="BQ1120" s="204">
        <v>8351119</v>
      </c>
      <c r="CS1120" s="179" t="s">
        <v>4281</v>
      </c>
      <c r="CT1120" s="327">
        <v>86058158</v>
      </c>
      <c r="CU1120" s="203">
        <v>717</v>
      </c>
      <c r="CV1120" s="203" t="s">
        <v>357</v>
      </c>
      <c r="CY1120" s="305">
        <v>8552</v>
      </c>
      <c r="CZ1120" s="305" t="s">
        <v>809</v>
      </c>
      <c r="DA1120" s="201">
        <f t="shared" si="45"/>
        <v>8351119</v>
      </c>
      <c r="DB1120" s="221">
        <f t="shared" si="46"/>
        <v>0</v>
      </c>
      <c r="DC1120" s="201">
        <f t="shared" si="47"/>
        <v>0</v>
      </c>
      <c r="DZ1120" s="188" t="s">
        <v>4381</v>
      </c>
      <c r="EA1120" s="231"/>
      <c r="EB1120" s="130">
        <v>86074342</v>
      </c>
      <c r="EC1120" s="168">
        <v>45992</v>
      </c>
    </row>
    <row r="1121" spans="1:133" x14ac:dyDescent="0.3">
      <c r="A1121" s="242" t="s">
        <v>436</v>
      </c>
      <c r="B1121" s="242" t="s">
        <v>4382</v>
      </c>
      <c r="C1121" s="242"/>
      <c r="D1121" s="247" t="s">
        <v>436</v>
      </c>
      <c r="E1121" s="242"/>
      <c r="F1121" s="242"/>
      <c r="G1121" s="242"/>
      <c r="H1121" s="242"/>
      <c r="I1121" s="242"/>
      <c r="J1121" s="242"/>
      <c r="K1121" s="242"/>
      <c r="L1121" s="242"/>
      <c r="M1121" s="242"/>
      <c r="N1121" s="242"/>
      <c r="O1121" s="209"/>
      <c r="P1121" s="245">
        <v>1532315</v>
      </c>
      <c r="Q1121" s="200"/>
      <c r="R1121" s="190"/>
      <c r="S1121" s="245">
        <v>2298473</v>
      </c>
      <c r="T1121" s="190"/>
      <c r="U1121" s="190"/>
      <c r="V1121" s="245">
        <v>2298473</v>
      </c>
      <c r="W1121" s="190"/>
      <c r="X1121" s="190"/>
      <c r="Y1121" s="245">
        <v>2221858</v>
      </c>
      <c r="Z1121" s="190"/>
      <c r="AA1121" s="190"/>
      <c r="AB1121" s="272"/>
      <c r="AC1121" s="190"/>
      <c r="AD1121" s="190"/>
      <c r="AE1121" s="194"/>
      <c r="AF1121" s="196"/>
      <c r="AG1121" s="196"/>
      <c r="BI1121" s="228"/>
      <c r="BJ1121" s="185"/>
      <c r="BK1121" s="185"/>
      <c r="BL1121" s="189" t="e">
        <v>#N/A</v>
      </c>
      <c r="BM1121" s="190" t="e">
        <v>#N/A</v>
      </c>
      <c r="BN1121" s="208" t="e">
        <v>#N/A</v>
      </c>
      <c r="BO1121" s="203" t="e">
        <v>#N/A</v>
      </c>
      <c r="BP1121" s="190" t="e">
        <v>#N/A</v>
      </c>
      <c r="BQ1121" s="204" t="e">
        <v>#N/A</v>
      </c>
      <c r="CS1121" s="197"/>
      <c r="CT1121" s="125"/>
      <c r="CU1121" s="203" t="e">
        <v>#N/A</v>
      </c>
      <c r="CV1121" s="203" t="e">
        <v>#N/A</v>
      </c>
      <c r="CY1121" s="194"/>
      <c r="CZ1121" s="196"/>
      <c r="DA1121" s="201">
        <f t="shared" si="45"/>
        <v>8351119</v>
      </c>
      <c r="DB1121" s="221">
        <f t="shared" si="46"/>
        <v>-8351119</v>
      </c>
      <c r="DC1121" s="201" t="e">
        <f t="shared" si="47"/>
        <v>#N/A</v>
      </c>
      <c r="DZ1121" s="188"/>
      <c r="EA1121" s="231"/>
      <c r="EB1121" s="130" t="e">
        <v>#N/A</v>
      </c>
      <c r="EC1121" s="168" t="e">
        <v>#N/A</v>
      </c>
    </row>
    <row r="1122" spans="1:133" x14ac:dyDescent="0.3">
      <c r="A1122" s="242"/>
      <c r="B1122" s="242" t="s">
        <v>4383</v>
      </c>
      <c r="C1122" s="243">
        <v>1120352194</v>
      </c>
      <c r="D1122" s="242" t="s">
        <v>1420</v>
      </c>
      <c r="E1122" s="242" t="s">
        <v>292</v>
      </c>
      <c r="F1122" s="247" t="s">
        <v>2903</v>
      </c>
      <c r="G1122" s="244">
        <v>45880</v>
      </c>
      <c r="H1122" s="245">
        <v>8351119</v>
      </c>
      <c r="I1122" s="242" t="s">
        <v>4321</v>
      </c>
      <c r="J1122" s="244">
        <v>45880</v>
      </c>
      <c r="K1122" s="244">
        <v>45990</v>
      </c>
      <c r="L1122" s="242" t="s">
        <v>288</v>
      </c>
      <c r="M1122" s="242" t="s">
        <v>288</v>
      </c>
      <c r="N1122" s="242" t="s">
        <v>288</v>
      </c>
      <c r="O1122" s="209">
        <v>4</v>
      </c>
      <c r="P1122" s="245">
        <v>1532315</v>
      </c>
      <c r="Q1122" s="200">
        <v>45880</v>
      </c>
      <c r="R1122" s="190">
        <v>45900</v>
      </c>
      <c r="S1122" s="245">
        <v>2298473</v>
      </c>
      <c r="T1122" s="190">
        <v>45901</v>
      </c>
      <c r="U1122" s="190">
        <v>45930</v>
      </c>
      <c r="V1122" s="245">
        <v>2298473</v>
      </c>
      <c r="W1122" s="190">
        <v>45931</v>
      </c>
      <c r="X1122" s="190">
        <v>45961</v>
      </c>
      <c r="Y1122" s="245">
        <v>2221858</v>
      </c>
      <c r="Z1122" s="190">
        <v>45962</v>
      </c>
      <c r="AA1122" s="190">
        <v>45990</v>
      </c>
      <c r="AB1122" s="272"/>
      <c r="AC1122" s="190"/>
      <c r="AD1122" s="190"/>
      <c r="AE1122" s="194"/>
      <c r="AF1122" s="196"/>
      <c r="AG1122" s="196"/>
      <c r="BI1122" s="185" t="s">
        <v>275</v>
      </c>
      <c r="BJ1122" s="185" t="s">
        <v>283</v>
      </c>
      <c r="BK1122" s="185" t="s">
        <v>276</v>
      </c>
      <c r="BL1122" s="189">
        <v>1759</v>
      </c>
      <c r="BM1122" s="190">
        <v>45880.562615740739</v>
      </c>
      <c r="BN1122" s="208">
        <v>193058215</v>
      </c>
      <c r="BO1122" s="203">
        <v>5261</v>
      </c>
      <c r="BP1122" s="190">
        <v>45880</v>
      </c>
      <c r="BQ1122" s="204">
        <v>8351119</v>
      </c>
      <c r="CS1122" s="212" t="s">
        <v>4340</v>
      </c>
      <c r="CT1122" s="198">
        <v>1120352194</v>
      </c>
      <c r="CU1122" s="203">
        <v>717</v>
      </c>
      <c r="CV1122" s="203" t="s">
        <v>357</v>
      </c>
      <c r="CY1122" s="192">
        <v>8299</v>
      </c>
      <c r="CZ1122" s="192" t="s">
        <v>290</v>
      </c>
      <c r="DA1122" s="201">
        <f t="shared" si="45"/>
        <v>8351119</v>
      </c>
      <c r="DB1122" s="221">
        <f t="shared" si="46"/>
        <v>0</v>
      </c>
      <c r="DC1122" s="201">
        <f t="shared" si="47"/>
        <v>0</v>
      </c>
      <c r="DZ1122" s="188" t="s">
        <v>4384</v>
      </c>
      <c r="EA1122" s="231"/>
      <c r="EB1122" s="130">
        <v>86074342</v>
      </c>
      <c r="EC1122" s="168">
        <v>45992</v>
      </c>
    </row>
    <row r="1123" spans="1:133" x14ac:dyDescent="0.3">
      <c r="A1123" s="242"/>
      <c r="B1123" s="242" t="s">
        <v>4385</v>
      </c>
      <c r="C1123" s="243">
        <v>86045149</v>
      </c>
      <c r="D1123" s="242" t="s">
        <v>1421</v>
      </c>
      <c r="E1123" s="242" t="s">
        <v>292</v>
      </c>
      <c r="F1123" s="247" t="s">
        <v>2909</v>
      </c>
      <c r="G1123" s="244">
        <v>45880</v>
      </c>
      <c r="H1123" s="245">
        <v>8351119</v>
      </c>
      <c r="I1123" s="242" t="s">
        <v>4321</v>
      </c>
      <c r="J1123" s="244">
        <v>45880</v>
      </c>
      <c r="K1123" s="244">
        <v>45990</v>
      </c>
      <c r="L1123" s="242" t="s">
        <v>288</v>
      </c>
      <c r="M1123" s="242" t="s">
        <v>288</v>
      </c>
      <c r="N1123" s="242" t="s">
        <v>288</v>
      </c>
      <c r="O1123" s="209">
        <v>4</v>
      </c>
      <c r="P1123" s="245">
        <v>1532315</v>
      </c>
      <c r="Q1123" s="200">
        <v>45880</v>
      </c>
      <c r="R1123" s="190">
        <v>45900</v>
      </c>
      <c r="S1123" s="245">
        <v>2298473</v>
      </c>
      <c r="T1123" s="190">
        <v>45901</v>
      </c>
      <c r="U1123" s="190">
        <v>45930</v>
      </c>
      <c r="V1123" s="245">
        <v>2298473</v>
      </c>
      <c r="W1123" s="190">
        <v>45931</v>
      </c>
      <c r="X1123" s="190">
        <v>45961</v>
      </c>
      <c r="Y1123" s="245">
        <v>2221858</v>
      </c>
      <c r="Z1123" s="190">
        <v>45962</v>
      </c>
      <c r="AA1123" s="190">
        <v>45990</v>
      </c>
      <c r="AB1123" s="272"/>
      <c r="AC1123" s="190"/>
      <c r="AD1123" s="190"/>
      <c r="AE1123" s="194"/>
      <c r="AF1123" s="196"/>
      <c r="AG1123" s="196"/>
      <c r="BI1123" s="185" t="s">
        <v>275</v>
      </c>
      <c r="BJ1123" s="185" t="s">
        <v>283</v>
      </c>
      <c r="BK1123" s="185" t="s">
        <v>276</v>
      </c>
      <c r="BL1123" s="189">
        <v>1759</v>
      </c>
      <c r="BM1123" s="190">
        <v>45880.562615740739</v>
      </c>
      <c r="BN1123" s="208">
        <v>193058215</v>
      </c>
      <c r="BO1123" s="203">
        <v>5260</v>
      </c>
      <c r="BP1123" s="190">
        <v>45880</v>
      </c>
      <c r="BQ1123" s="204">
        <v>8351119</v>
      </c>
      <c r="CS1123" s="212" t="s">
        <v>4340</v>
      </c>
      <c r="CT1123" s="198">
        <v>86045149</v>
      </c>
      <c r="CU1123" s="203">
        <v>717</v>
      </c>
      <c r="CV1123" s="203" t="s">
        <v>357</v>
      </c>
      <c r="CY1123" s="192">
        <v>7310</v>
      </c>
      <c r="CZ1123" s="192" t="s">
        <v>290</v>
      </c>
      <c r="DA1123" s="201">
        <f t="shared" si="45"/>
        <v>8351119</v>
      </c>
      <c r="DB1123" s="221">
        <f t="shared" si="46"/>
        <v>0</v>
      </c>
      <c r="DC1123" s="201">
        <f t="shared" si="47"/>
        <v>0</v>
      </c>
      <c r="DZ1123" s="188" t="s">
        <v>4386</v>
      </c>
      <c r="EA1123" s="231"/>
      <c r="EB1123" s="130">
        <v>86074342</v>
      </c>
      <c r="EC1123" s="168">
        <v>45992</v>
      </c>
    </row>
    <row r="1124" spans="1:133" x14ac:dyDescent="0.3">
      <c r="A1124" s="242"/>
      <c r="B1124" s="242" t="s">
        <v>4387</v>
      </c>
      <c r="C1124" s="243">
        <v>1007449203</v>
      </c>
      <c r="D1124" s="242" t="s">
        <v>1106</v>
      </c>
      <c r="E1124" s="242" t="s">
        <v>292</v>
      </c>
      <c r="F1124" s="242" t="s">
        <v>2934</v>
      </c>
      <c r="G1124" s="244">
        <v>45880</v>
      </c>
      <c r="H1124" s="245">
        <v>9333597</v>
      </c>
      <c r="I1124" s="242" t="s">
        <v>4321</v>
      </c>
      <c r="J1124" s="244">
        <v>45880</v>
      </c>
      <c r="K1124" s="244">
        <v>45990</v>
      </c>
      <c r="L1124" s="242" t="s">
        <v>288</v>
      </c>
      <c r="M1124" s="242" t="s">
        <v>288</v>
      </c>
      <c r="N1124" s="242" t="s">
        <v>288</v>
      </c>
      <c r="O1124" s="209">
        <v>4</v>
      </c>
      <c r="P1124" s="245">
        <v>1712587</v>
      </c>
      <c r="Q1124" s="200">
        <v>45880</v>
      </c>
      <c r="R1124" s="190">
        <v>45900</v>
      </c>
      <c r="S1124" s="245">
        <v>2568880</v>
      </c>
      <c r="T1124" s="190">
        <v>45901</v>
      </c>
      <c r="U1124" s="190">
        <v>45930</v>
      </c>
      <c r="V1124" s="245">
        <v>2568880</v>
      </c>
      <c r="W1124" s="190">
        <v>45931</v>
      </c>
      <c r="X1124" s="190">
        <v>45961</v>
      </c>
      <c r="Y1124" s="245">
        <v>2483250</v>
      </c>
      <c r="Z1124" s="190">
        <v>45962</v>
      </c>
      <c r="AA1124" s="190">
        <v>45990</v>
      </c>
      <c r="AB1124" s="272"/>
      <c r="AC1124" s="190"/>
      <c r="AD1124" s="190"/>
      <c r="AE1124" s="194"/>
      <c r="AF1124" s="196"/>
      <c r="AG1124" s="196"/>
      <c r="BI1124" s="185" t="s">
        <v>275</v>
      </c>
      <c r="BJ1124" s="185" t="s">
        <v>283</v>
      </c>
      <c r="BK1124" s="185" t="s">
        <v>276</v>
      </c>
      <c r="BL1124" s="189">
        <v>1759</v>
      </c>
      <c r="BM1124" s="190">
        <v>45880.562615740739</v>
      </c>
      <c r="BN1124" s="208">
        <v>193058215</v>
      </c>
      <c r="BO1124" s="203">
        <v>5259</v>
      </c>
      <c r="BP1124" s="190">
        <v>45880</v>
      </c>
      <c r="BQ1124" s="204">
        <v>9333597</v>
      </c>
      <c r="CS1124" s="197" t="s">
        <v>3885</v>
      </c>
      <c r="CT1124" s="198">
        <v>1007449203</v>
      </c>
      <c r="CU1124" s="203">
        <v>717</v>
      </c>
      <c r="CV1124" s="203" t="s">
        <v>357</v>
      </c>
      <c r="CY1124" s="192">
        <v>8299</v>
      </c>
      <c r="CZ1124" s="192" t="s">
        <v>290</v>
      </c>
      <c r="DA1124" s="201">
        <f t="shared" si="45"/>
        <v>9333597</v>
      </c>
      <c r="DB1124" s="221">
        <f t="shared" si="46"/>
        <v>0</v>
      </c>
      <c r="DC1124" s="201">
        <f t="shared" si="47"/>
        <v>0</v>
      </c>
      <c r="DZ1124" s="188" t="s">
        <v>4388</v>
      </c>
      <c r="EA1124" s="231"/>
      <c r="EB1124" s="130">
        <v>86074342</v>
      </c>
      <c r="EC1124" s="168">
        <v>45992</v>
      </c>
    </row>
    <row r="1125" spans="1:133" x14ac:dyDescent="0.3">
      <c r="A1125" s="242"/>
      <c r="B1125" s="242" t="s">
        <v>4389</v>
      </c>
      <c r="C1125" s="243">
        <v>1121832614</v>
      </c>
      <c r="D1125" s="242" t="s">
        <v>1119</v>
      </c>
      <c r="E1125" s="242" t="s">
        <v>292</v>
      </c>
      <c r="F1125" s="242" t="s">
        <v>2961</v>
      </c>
      <c r="G1125" s="244">
        <v>45880</v>
      </c>
      <c r="H1125" s="245">
        <v>8351119</v>
      </c>
      <c r="I1125" s="242" t="s">
        <v>4321</v>
      </c>
      <c r="J1125" s="244">
        <v>45880</v>
      </c>
      <c r="K1125" s="244">
        <v>45990</v>
      </c>
      <c r="L1125" s="242" t="s">
        <v>288</v>
      </c>
      <c r="M1125" s="242" t="s">
        <v>288</v>
      </c>
      <c r="N1125" s="242" t="s">
        <v>288</v>
      </c>
      <c r="O1125" s="209">
        <v>4</v>
      </c>
      <c r="P1125" s="245">
        <v>1532315</v>
      </c>
      <c r="Q1125" s="200">
        <v>45880</v>
      </c>
      <c r="R1125" s="190">
        <v>45900</v>
      </c>
      <c r="S1125" s="245">
        <v>2298473</v>
      </c>
      <c r="T1125" s="190">
        <v>45901</v>
      </c>
      <c r="U1125" s="190">
        <v>45930</v>
      </c>
      <c r="V1125" s="245">
        <v>2298473</v>
      </c>
      <c r="W1125" s="190">
        <v>45931</v>
      </c>
      <c r="X1125" s="190">
        <v>45961</v>
      </c>
      <c r="Y1125" s="245">
        <v>2221858</v>
      </c>
      <c r="Z1125" s="190">
        <v>45962</v>
      </c>
      <c r="AA1125" s="190">
        <v>45990</v>
      </c>
      <c r="AB1125" s="272"/>
      <c r="AC1125" s="190"/>
      <c r="AD1125" s="190"/>
      <c r="AE1125" s="194"/>
      <c r="AF1125" s="196"/>
      <c r="AG1125" s="196"/>
      <c r="BI1125" s="185" t="s">
        <v>275</v>
      </c>
      <c r="BJ1125" s="185" t="s">
        <v>283</v>
      </c>
      <c r="BK1125" s="185" t="s">
        <v>276</v>
      </c>
      <c r="BL1125" s="189">
        <v>1759</v>
      </c>
      <c r="BM1125" s="190">
        <v>45880.562615740739</v>
      </c>
      <c r="BN1125" s="208">
        <v>193058215</v>
      </c>
      <c r="BO1125" s="203">
        <v>5258</v>
      </c>
      <c r="BP1125" s="190">
        <v>45880</v>
      </c>
      <c r="BQ1125" s="204">
        <v>8351119</v>
      </c>
      <c r="CS1125" s="179" t="s">
        <v>4281</v>
      </c>
      <c r="CT1125" s="198">
        <v>1121832614.2</v>
      </c>
      <c r="CU1125" s="203">
        <v>717</v>
      </c>
      <c r="CV1125" s="203" t="s">
        <v>357</v>
      </c>
      <c r="CY1125" s="192">
        <v>8299</v>
      </c>
      <c r="CZ1125" s="192" t="s">
        <v>290</v>
      </c>
      <c r="DA1125" s="201">
        <f t="shared" si="45"/>
        <v>8351119</v>
      </c>
      <c r="DB1125" s="221">
        <f t="shared" si="46"/>
        <v>0</v>
      </c>
      <c r="DC1125" s="201">
        <f t="shared" si="47"/>
        <v>0</v>
      </c>
      <c r="DZ1125" s="188" t="s">
        <v>4390</v>
      </c>
      <c r="EA1125" s="231"/>
      <c r="EB1125" s="130">
        <v>86074342</v>
      </c>
      <c r="EC1125" s="168">
        <v>45992</v>
      </c>
    </row>
    <row r="1126" spans="1:133" x14ac:dyDescent="0.3">
      <c r="A1126" s="242" t="s">
        <v>311</v>
      </c>
      <c r="B1126" s="242" t="s">
        <v>4391</v>
      </c>
      <c r="C1126" s="243">
        <v>11255841</v>
      </c>
      <c r="D1126" s="242" t="s">
        <v>1017</v>
      </c>
      <c r="E1126" s="242" t="s">
        <v>292</v>
      </c>
      <c r="F1126" s="242" t="s">
        <v>2415</v>
      </c>
      <c r="G1126" s="244">
        <v>45880</v>
      </c>
      <c r="H1126" s="245">
        <v>11789811</v>
      </c>
      <c r="I1126" s="242" t="s">
        <v>4321</v>
      </c>
      <c r="J1126" s="244">
        <v>45880</v>
      </c>
      <c r="K1126" s="244">
        <v>45990</v>
      </c>
      <c r="L1126" s="242" t="s">
        <v>288</v>
      </c>
      <c r="M1126" s="242" t="s">
        <v>288</v>
      </c>
      <c r="N1126" s="242" t="s">
        <v>288</v>
      </c>
      <c r="O1126" s="209">
        <v>4</v>
      </c>
      <c r="P1126" s="245">
        <v>2163268</v>
      </c>
      <c r="Q1126" s="200">
        <v>45880</v>
      </c>
      <c r="R1126" s="190">
        <v>45900</v>
      </c>
      <c r="S1126" s="245">
        <v>3244902</v>
      </c>
      <c r="T1126" s="190">
        <v>45901</v>
      </c>
      <c r="U1126" s="190">
        <v>45930</v>
      </c>
      <c r="V1126" s="245">
        <v>3244902</v>
      </c>
      <c r="W1126" s="190">
        <v>45931</v>
      </c>
      <c r="X1126" s="190">
        <v>45961</v>
      </c>
      <c r="Y1126" s="245">
        <v>3136739</v>
      </c>
      <c r="Z1126" s="190">
        <v>45962</v>
      </c>
      <c r="AA1126" s="190">
        <v>45990</v>
      </c>
      <c r="AB1126" s="272"/>
      <c r="AC1126" s="190"/>
      <c r="AD1126" s="190"/>
      <c r="AE1126" s="194"/>
      <c r="AF1126" s="196"/>
      <c r="AG1126" s="196"/>
      <c r="BI1126" s="185" t="s">
        <v>275</v>
      </c>
      <c r="BJ1126" s="185" t="s">
        <v>283</v>
      </c>
      <c r="BK1126" s="185" t="s">
        <v>276</v>
      </c>
      <c r="BL1126" s="189">
        <v>1758</v>
      </c>
      <c r="BM1126" s="190">
        <v>45880.562581018516</v>
      </c>
      <c r="BN1126" s="208">
        <v>116708312</v>
      </c>
      <c r="BO1126" s="203">
        <v>5247</v>
      </c>
      <c r="BP1126" s="190">
        <v>45880</v>
      </c>
      <c r="BQ1126" s="204">
        <v>11789811</v>
      </c>
      <c r="CS1126" s="212" t="s">
        <v>4392</v>
      </c>
      <c r="CT1126" s="199">
        <v>11255841</v>
      </c>
      <c r="CU1126" s="203">
        <v>764</v>
      </c>
      <c r="CV1126" s="203" t="s">
        <v>357</v>
      </c>
      <c r="CY1126" s="189">
        <v>7490</v>
      </c>
      <c r="CZ1126" s="189" t="s">
        <v>290</v>
      </c>
      <c r="DA1126" s="201">
        <f t="shared" si="45"/>
        <v>11789811</v>
      </c>
      <c r="DB1126" s="221">
        <f t="shared" si="46"/>
        <v>0</v>
      </c>
      <c r="DC1126" s="201">
        <f t="shared" si="47"/>
        <v>0</v>
      </c>
      <c r="DZ1126" s="188" t="s">
        <v>4393</v>
      </c>
      <c r="EA1126" s="231"/>
      <c r="EB1126" s="130">
        <v>86074342</v>
      </c>
      <c r="EC1126" s="168">
        <v>45992</v>
      </c>
    </row>
    <row r="1127" spans="1:133" x14ac:dyDescent="0.3">
      <c r="A1127" s="242" t="s">
        <v>311</v>
      </c>
      <c r="B1127" s="242" t="s">
        <v>4394</v>
      </c>
      <c r="C1127" s="243">
        <v>86071191</v>
      </c>
      <c r="D1127" s="242" t="s">
        <v>1018</v>
      </c>
      <c r="E1127" s="242" t="s">
        <v>292</v>
      </c>
      <c r="F1127" s="242" t="s">
        <v>2415</v>
      </c>
      <c r="G1127" s="244">
        <v>45880</v>
      </c>
      <c r="H1127" s="245">
        <v>11789811</v>
      </c>
      <c r="I1127" s="242" t="s">
        <v>4321</v>
      </c>
      <c r="J1127" s="244">
        <v>45880</v>
      </c>
      <c r="K1127" s="244">
        <v>45990</v>
      </c>
      <c r="L1127" s="242" t="s">
        <v>288</v>
      </c>
      <c r="M1127" s="242" t="s">
        <v>288</v>
      </c>
      <c r="N1127" s="242" t="s">
        <v>288</v>
      </c>
      <c r="O1127" s="209">
        <v>4</v>
      </c>
      <c r="P1127" s="245">
        <v>2163268</v>
      </c>
      <c r="Q1127" s="200">
        <v>45880</v>
      </c>
      <c r="R1127" s="190">
        <v>45900</v>
      </c>
      <c r="S1127" s="245">
        <v>3244902</v>
      </c>
      <c r="T1127" s="190">
        <v>45901</v>
      </c>
      <c r="U1127" s="190">
        <v>45930</v>
      </c>
      <c r="V1127" s="245">
        <v>3244902</v>
      </c>
      <c r="W1127" s="190">
        <v>45931</v>
      </c>
      <c r="X1127" s="190">
        <v>45961</v>
      </c>
      <c r="Y1127" s="245">
        <v>3136739</v>
      </c>
      <c r="Z1127" s="190">
        <v>45962</v>
      </c>
      <c r="AA1127" s="190">
        <v>45990</v>
      </c>
      <c r="AB1127" s="272"/>
      <c r="AC1127" s="190"/>
      <c r="AD1127" s="190"/>
      <c r="AE1127" s="194"/>
      <c r="AF1127" s="196"/>
      <c r="AG1127" s="196"/>
      <c r="BI1127" s="185" t="s">
        <v>275</v>
      </c>
      <c r="BJ1127" s="185" t="s">
        <v>283</v>
      </c>
      <c r="BK1127" s="185" t="s">
        <v>276</v>
      </c>
      <c r="BL1127" s="189">
        <v>1758</v>
      </c>
      <c r="BM1127" s="190">
        <v>45880.562581018516</v>
      </c>
      <c r="BN1127" s="208">
        <v>116708312</v>
      </c>
      <c r="BO1127" s="203">
        <v>5246</v>
      </c>
      <c r="BP1127" s="190">
        <v>45880</v>
      </c>
      <c r="BQ1127" s="204">
        <v>11789811</v>
      </c>
      <c r="CS1127" s="212" t="s">
        <v>4392</v>
      </c>
      <c r="CT1127" s="199">
        <v>86071191</v>
      </c>
      <c r="CU1127" s="203">
        <v>764</v>
      </c>
      <c r="CV1127" s="203" t="s">
        <v>357</v>
      </c>
      <c r="CY1127" s="192">
        <v>7490</v>
      </c>
      <c r="CZ1127" s="192" t="s">
        <v>290</v>
      </c>
      <c r="DA1127" s="201">
        <f t="shared" si="45"/>
        <v>11789811</v>
      </c>
      <c r="DB1127" s="221">
        <f t="shared" si="46"/>
        <v>0</v>
      </c>
      <c r="DC1127" s="201">
        <f t="shared" si="47"/>
        <v>0</v>
      </c>
      <c r="DZ1127" s="188" t="s">
        <v>4395</v>
      </c>
      <c r="EA1127" s="231"/>
      <c r="EB1127" s="130">
        <v>86074342</v>
      </c>
      <c r="EC1127" s="168">
        <v>45992</v>
      </c>
    </row>
    <row r="1128" spans="1:133" x14ac:dyDescent="0.3">
      <c r="A1128" s="242" t="s">
        <v>311</v>
      </c>
      <c r="B1128" s="242" t="s">
        <v>4396</v>
      </c>
      <c r="C1128" s="243">
        <v>40442902</v>
      </c>
      <c r="D1128" s="242" t="s">
        <v>1019</v>
      </c>
      <c r="E1128" s="242" t="s">
        <v>292</v>
      </c>
      <c r="F1128" s="242" t="s">
        <v>2415</v>
      </c>
      <c r="G1128" s="244">
        <v>45880</v>
      </c>
      <c r="H1128" s="245">
        <v>11789811</v>
      </c>
      <c r="I1128" s="242" t="s">
        <v>4321</v>
      </c>
      <c r="J1128" s="244">
        <v>45880</v>
      </c>
      <c r="K1128" s="244">
        <v>45990</v>
      </c>
      <c r="L1128" s="242" t="s">
        <v>288</v>
      </c>
      <c r="M1128" s="242" t="s">
        <v>288</v>
      </c>
      <c r="N1128" s="242" t="s">
        <v>288</v>
      </c>
      <c r="O1128" s="209">
        <v>4</v>
      </c>
      <c r="P1128" s="245">
        <v>2163268</v>
      </c>
      <c r="Q1128" s="200">
        <v>45880</v>
      </c>
      <c r="R1128" s="190">
        <v>45900</v>
      </c>
      <c r="S1128" s="245">
        <v>3244902</v>
      </c>
      <c r="T1128" s="190">
        <v>45901</v>
      </c>
      <c r="U1128" s="190">
        <v>45930</v>
      </c>
      <c r="V1128" s="245">
        <v>3244902</v>
      </c>
      <c r="W1128" s="190">
        <v>45931</v>
      </c>
      <c r="X1128" s="190">
        <v>45961</v>
      </c>
      <c r="Y1128" s="245">
        <v>3136739</v>
      </c>
      <c r="Z1128" s="190">
        <v>45962</v>
      </c>
      <c r="AA1128" s="190">
        <v>45990</v>
      </c>
      <c r="AB1128" s="272"/>
      <c r="AC1128" s="190"/>
      <c r="AD1128" s="190"/>
      <c r="AE1128" s="194"/>
      <c r="AF1128" s="196"/>
      <c r="AG1128" s="196"/>
      <c r="BI1128" s="185" t="s">
        <v>275</v>
      </c>
      <c r="BJ1128" s="185" t="s">
        <v>283</v>
      </c>
      <c r="BK1128" s="185" t="s">
        <v>276</v>
      </c>
      <c r="BL1128" s="189">
        <v>1758</v>
      </c>
      <c r="BM1128" s="190">
        <v>45880.562581018516</v>
      </c>
      <c r="BN1128" s="208">
        <v>116708312</v>
      </c>
      <c r="BO1128" s="203">
        <v>5245</v>
      </c>
      <c r="BP1128" s="190">
        <v>45880</v>
      </c>
      <c r="BQ1128" s="204">
        <v>11789811</v>
      </c>
      <c r="CS1128" s="212" t="s">
        <v>4392</v>
      </c>
      <c r="CT1128" s="198">
        <v>40442902</v>
      </c>
      <c r="CU1128" s="203">
        <v>764</v>
      </c>
      <c r="CV1128" s="203" t="s">
        <v>357</v>
      </c>
      <c r="CY1128" s="189">
        <v>7490</v>
      </c>
      <c r="CZ1128" s="189" t="s">
        <v>290</v>
      </c>
      <c r="DA1128" s="201">
        <f t="shared" si="45"/>
        <v>11789811</v>
      </c>
      <c r="DB1128" s="221">
        <f t="shared" si="46"/>
        <v>0</v>
      </c>
      <c r="DC1128" s="201">
        <f t="shared" si="47"/>
        <v>0</v>
      </c>
      <c r="DZ1128" s="188" t="s">
        <v>4397</v>
      </c>
      <c r="EA1128" s="231"/>
      <c r="EB1128" s="130">
        <v>86074342</v>
      </c>
      <c r="EC1128" s="168">
        <v>45992</v>
      </c>
    </row>
    <row r="1129" spans="1:133" x14ac:dyDescent="0.3">
      <c r="A1129" s="242" t="s">
        <v>311</v>
      </c>
      <c r="B1129" s="242" t="s">
        <v>4398</v>
      </c>
      <c r="C1129" s="243">
        <v>82389505</v>
      </c>
      <c r="D1129" s="249" t="s">
        <v>1023</v>
      </c>
      <c r="E1129" s="242" t="s">
        <v>292</v>
      </c>
      <c r="F1129" s="242" t="s">
        <v>2415</v>
      </c>
      <c r="G1129" s="244">
        <v>45880</v>
      </c>
      <c r="H1129" s="245">
        <v>11789811</v>
      </c>
      <c r="I1129" s="242" t="s">
        <v>4321</v>
      </c>
      <c r="J1129" s="244">
        <v>45880</v>
      </c>
      <c r="K1129" s="244">
        <v>45990</v>
      </c>
      <c r="L1129" s="242" t="s">
        <v>288</v>
      </c>
      <c r="M1129" s="242" t="s">
        <v>288</v>
      </c>
      <c r="N1129" s="242" t="s">
        <v>288</v>
      </c>
      <c r="O1129" s="209">
        <v>4</v>
      </c>
      <c r="P1129" s="245">
        <v>2163268</v>
      </c>
      <c r="Q1129" s="200">
        <v>45880</v>
      </c>
      <c r="R1129" s="190">
        <v>45900</v>
      </c>
      <c r="S1129" s="245">
        <v>3244902</v>
      </c>
      <c r="T1129" s="190">
        <v>45901</v>
      </c>
      <c r="U1129" s="190">
        <v>45930</v>
      </c>
      <c r="V1129" s="245">
        <v>3244902</v>
      </c>
      <c r="W1129" s="190">
        <v>45931</v>
      </c>
      <c r="X1129" s="190">
        <v>45961</v>
      </c>
      <c r="Y1129" s="245">
        <v>3136739</v>
      </c>
      <c r="Z1129" s="190">
        <v>45962</v>
      </c>
      <c r="AA1129" s="190">
        <v>45990</v>
      </c>
      <c r="AB1129" s="272"/>
      <c r="AC1129" s="190"/>
      <c r="AD1129" s="190"/>
      <c r="AE1129" s="194"/>
      <c r="AF1129" s="196"/>
      <c r="AG1129" s="196"/>
      <c r="BI1129" s="185" t="s">
        <v>275</v>
      </c>
      <c r="BJ1129" s="185" t="s">
        <v>283</v>
      </c>
      <c r="BK1129" s="185" t="s">
        <v>276</v>
      </c>
      <c r="BL1129" s="189">
        <v>1758</v>
      </c>
      <c r="BM1129" s="190">
        <v>45880.562581018516</v>
      </c>
      <c r="BN1129" s="208">
        <v>116708312</v>
      </c>
      <c r="BO1129" s="203">
        <v>5244</v>
      </c>
      <c r="BP1129" s="190">
        <v>45880</v>
      </c>
      <c r="BQ1129" s="204">
        <v>11789811</v>
      </c>
      <c r="CS1129" s="212" t="s">
        <v>4392</v>
      </c>
      <c r="CT1129" s="198">
        <v>82389505</v>
      </c>
      <c r="CU1129" s="203">
        <v>764</v>
      </c>
      <c r="CV1129" s="203" t="s">
        <v>357</v>
      </c>
      <c r="CY1129" s="192">
        <v>8559</v>
      </c>
      <c r="CZ1129" s="192" t="s">
        <v>809</v>
      </c>
      <c r="DA1129" s="201">
        <f t="shared" si="45"/>
        <v>11789811</v>
      </c>
      <c r="DB1129" s="221">
        <f t="shared" si="46"/>
        <v>0</v>
      </c>
      <c r="DC1129" s="201">
        <f t="shared" si="47"/>
        <v>0</v>
      </c>
      <c r="DZ1129" s="188" t="s">
        <v>4399</v>
      </c>
      <c r="EA1129" s="231"/>
      <c r="EB1129" s="130">
        <v>86074342</v>
      </c>
      <c r="EC1129" s="168">
        <v>45992</v>
      </c>
    </row>
    <row r="1130" spans="1:133" x14ac:dyDescent="0.3">
      <c r="A1130" s="242" t="s">
        <v>311</v>
      </c>
      <c r="B1130" s="242" t="s">
        <v>4400</v>
      </c>
      <c r="C1130" s="243">
        <v>1121844931</v>
      </c>
      <c r="D1130" s="249" t="s">
        <v>1024</v>
      </c>
      <c r="E1130" s="242" t="s">
        <v>292</v>
      </c>
      <c r="F1130" s="242" t="s">
        <v>2415</v>
      </c>
      <c r="G1130" s="244">
        <v>45880</v>
      </c>
      <c r="H1130" s="245">
        <v>11789811</v>
      </c>
      <c r="I1130" s="242" t="s">
        <v>4321</v>
      </c>
      <c r="J1130" s="244">
        <v>45880</v>
      </c>
      <c r="K1130" s="244">
        <v>45990</v>
      </c>
      <c r="L1130" s="242" t="s">
        <v>288</v>
      </c>
      <c r="M1130" s="242" t="s">
        <v>288</v>
      </c>
      <c r="N1130" s="242" t="s">
        <v>288</v>
      </c>
      <c r="O1130" s="209">
        <v>4</v>
      </c>
      <c r="P1130" s="245">
        <v>2163268</v>
      </c>
      <c r="Q1130" s="200">
        <v>45880</v>
      </c>
      <c r="R1130" s="190">
        <v>45900</v>
      </c>
      <c r="S1130" s="245">
        <v>3244902</v>
      </c>
      <c r="T1130" s="190">
        <v>45901</v>
      </c>
      <c r="U1130" s="190">
        <v>45930</v>
      </c>
      <c r="V1130" s="245">
        <v>3244902</v>
      </c>
      <c r="W1130" s="190">
        <v>45931</v>
      </c>
      <c r="X1130" s="190">
        <v>45961</v>
      </c>
      <c r="Y1130" s="245">
        <v>3136739</v>
      </c>
      <c r="Z1130" s="190">
        <v>45962</v>
      </c>
      <c r="AA1130" s="190">
        <v>45990</v>
      </c>
      <c r="AB1130" s="272"/>
      <c r="AC1130" s="190"/>
      <c r="AD1130" s="190"/>
      <c r="AE1130" s="194"/>
      <c r="AF1130" s="196"/>
      <c r="AG1130" s="196"/>
      <c r="BI1130" s="185" t="s">
        <v>275</v>
      </c>
      <c r="BJ1130" s="185" t="s">
        <v>283</v>
      </c>
      <c r="BK1130" s="185" t="s">
        <v>276</v>
      </c>
      <c r="BL1130" s="189">
        <v>1758</v>
      </c>
      <c r="BM1130" s="190">
        <v>45880.562581018516</v>
      </c>
      <c r="BN1130" s="208">
        <v>116708312</v>
      </c>
      <c r="BO1130" s="203">
        <v>5243</v>
      </c>
      <c r="BP1130" s="190">
        <v>45880</v>
      </c>
      <c r="BQ1130" s="204">
        <v>11789811</v>
      </c>
      <c r="CS1130" s="212" t="s">
        <v>4392</v>
      </c>
      <c r="CT1130" s="198">
        <v>1121844931</v>
      </c>
      <c r="CU1130" s="203">
        <v>764</v>
      </c>
      <c r="CV1130" s="203" t="s">
        <v>357</v>
      </c>
      <c r="CY1130" s="192">
        <v>8299</v>
      </c>
      <c r="CZ1130" s="192" t="s">
        <v>290</v>
      </c>
      <c r="DA1130" s="201">
        <f t="shared" si="45"/>
        <v>11789811</v>
      </c>
      <c r="DB1130" s="221">
        <f t="shared" si="46"/>
        <v>0</v>
      </c>
      <c r="DC1130" s="201">
        <f t="shared" si="47"/>
        <v>0</v>
      </c>
      <c r="DZ1130" s="188" t="s">
        <v>4401</v>
      </c>
      <c r="EA1130" s="231"/>
      <c r="EB1130" s="130">
        <v>86074342</v>
      </c>
      <c r="EC1130" s="168">
        <v>45992</v>
      </c>
    </row>
    <row r="1131" spans="1:133" x14ac:dyDescent="0.3">
      <c r="A1131" s="242" t="s">
        <v>311</v>
      </c>
      <c r="B1131" s="242" t="s">
        <v>4402</v>
      </c>
      <c r="C1131" s="243">
        <v>40329056</v>
      </c>
      <c r="D1131" s="242" t="s">
        <v>1026</v>
      </c>
      <c r="E1131" s="242" t="s">
        <v>292</v>
      </c>
      <c r="F1131" s="242" t="s">
        <v>2415</v>
      </c>
      <c r="G1131" s="244">
        <v>45880</v>
      </c>
      <c r="H1131" s="245">
        <v>11789811</v>
      </c>
      <c r="I1131" s="242" t="s">
        <v>4321</v>
      </c>
      <c r="J1131" s="244">
        <v>45880</v>
      </c>
      <c r="K1131" s="244">
        <v>45990</v>
      </c>
      <c r="L1131" s="242" t="s">
        <v>288</v>
      </c>
      <c r="M1131" s="242" t="s">
        <v>288</v>
      </c>
      <c r="N1131" s="242" t="s">
        <v>288</v>
      </c>
      <c r="O1131" s="209">
        <v>4</v>
      </c>
      <c r="P1131" s="245">
        <v>2163268</v>
      </c>
      <c r="Q1131" s="200">
        <v>45880</v>
      </c>
      <c r="R1131" s="190">
        <v>45900</v>
      </c>
      <c r="S1131" s="245">
        <v>3244902</v>
      </c>
      <c r="T1131" s="190">
        <v>45901</v>
      </c>
      <c r="U1131" s="190">
        <v>45930</v>
      </c>
      <c r="V1131" s="245">
        <v>3244902</v>
      </c>
      <c r="W1131" s="190">
        <v>45931</v>
      </c>
      <c r="X1131" s="190">
        <v>45961</v>
      </c>
      <c r="Y1131" s="245">
        <v>3136739</v>
      </c>
      <c r="Z1131" s="190">
        <v>45962</v>
      </c>
      <c r="AA1131" s="190">
        <v>45990</v>
      </c>
      <c r="AB1131" s="272"/>
      <c r="AC1131" s="190"/>
      <c r="AD1131" s="190"/>
      <c r="AE1131" s="194"/>
      <c r="AF1131" s="196"/>
      <c r="AG1131" s="196"/>
      <c r="BI1131" s="185" t="s">
        <v>275</v>
      </c>
      <c r="BJ1131" s="185" t="s">
        <v>283</v>
      </c>
      <c r="BK1131" s="185" t="s">
        <v>276</v>
      </c>
      <c r="BL1131" s="189">
        <v>1758</v>
      </c>
      <c r="BM1131" s="190">
        <v>45880.562581018516</v>
      </c>
      <c r="BN1131" s="208">
        <v>116708312</v>
      </c>
      <c r="BO1131" s="203">
        <v>5242</v>
      </c>
      <c r="BP1131" s="190">
        <v>45880</v>
      </c>
      <c r="BQ1131" s="204">
        <v>11789811</v>
      </c>
      <c r="CS1131" s="212" t="s">
        <v>4392</v>
      </c>
      <c r="CT1131" s="199">
        <v>40329056</v>
      </c>
      <c r="CU1131" s="203">
        <v>764</v>
      </c>
      <c r="CV1131" s="203" t="s">
        <v>357</v>
      </c>
      <c r="CY1131" s="192">
        <v>8560</v>
      </c>
      <c r="CZ1131" s="192" t="s">
        <v>289</v>
      </c>
      <c r="DA1131" s="201">
        <f t="shared" si="45"/>
        <v>11789811</v>
      </c>
      <c r="DB1131" s="221">
        <f t="shared" si="46"/>
        <v>0</v>
      </c>
      <c r="DC1131" s="201">
        <f t="shared" si="47"/>
        <v>0</v>
      </c>
      <c r="DZ1131" s="188" t="s">
        <v>4403</v>
      </c>
      <c r="EA1131" s="187"/>
      <c r="EB1131" s="130">
        <v>86074342</v>
      </c>
      <c r="EC1131" s="168">
        <v>45992</v>
      </c>
    </row>
    <row r="1132" spans="1:133" x14ac:dyDescent="0.3">
      <c r="A1132" s="242" t="s">
        <v>311</v>
      </c>
      <c r="B1132" s="242" t="s">
        <v>4404</v>
      </c>
      <c r="C1132" s="243">
        <v>86082880</v>
      </c>
      <c r="D1132" s="242" t="s">
        <v>688</v>
      </c>
      <c r="E1132" s="242" t="s">
        <v>292</v>
      </c>
      <c r="F1132" s="242" t="s">
        <v>2415</v>
      </c>
      <c r="G1132" s="244">
        <v>45880</v>
      </c>
      <c r="H1132" s="245">
        <v>11789811</v>
      </c>
      <c r="I1132" s="242" t="s">
        <v>4321</v>
      </c>
      <c r="J1132" s="244">
        <v>45880</v>
      </c>
      <c r="K1132" s="244">
        <v>45990</v>
      </c>
      <c r="L1132" s="242" t="s">
        <v>288</v>
      </c>
      <c r="M1132" s="242" t="s">
        <v>288</v>
      </c>
      <c r="N1132" s="242" t="s">
        <v>288</v>
      </c>
      <c r="O1132" s="209">
        <v>4</v>
      </c>
      <c r="P1132" s="245">
        <v>2163268</v>
      </c>
      <c r="Q1132" s="200">
        <v>45880</v>
      </c>
      <c r="R1132" s="190">
        <v>45900</v>
      </c>
      <c r="S1132" s="245">
        <v>3244902</v>
      </c>
      <c r="T1132" s="190">
        <v>45901</v>
      </c>
      <c r="U1132" s="190">
        <v>45930</v>
      </c>
      <c r="V1132" s="245">
        <v>3244902</v>
      </c>
      <c r="W1132" s="190">
        <v>45931</v>
      </c>
      <c r="X1132" s="190">
        <v>45961</v>
      </c>
      <c r="Y1132" s="245">
        <v>3136739</v>
      </c>
      <c r="Z1132" s="190">
        <v>45962</v>
      </c>
      <c r="AA1132" s="190">
        <v>45990</v>
      </c>
      <c r="AB1132" s="272"/>
      <c r="AC1132" s="190"/>
      <c r="AD1132" s="190"/>
      <c r="AE1132" s="194"/>
      <c r="AF1132" s="196"/>
      <c r="AG1132" s="196"/>
      <c r="BI1132" s="185" t="s">
        <v>275</v>
      </c>
      <c r="BJ1132" s="185" t="s">
        <v>283</v>
      </c>
      <c r="BK1132" s="185" t="s">
        <v>276</v>
      </c>
      <c r="BL1132" s="189">
        <v>1758</v>
      </c>
      <c r="BM1132" s="190">
        <v>45880.562581018516</v>
      </c>
      <c r="BN1132" s="208">
        <v>116708312</v>
      </c>
      <c r="BO1132" s="203">
        <v>5241</v>
      </c>
      <c r="BP1132" s="190">
        <v>45880</v>
      </c>
      <c r="BQ1132" s="204">
        <v>11789811</v>
      </c>
      <c r="CS1132" s="338" t="s">
        <v>4392</v>
      </c>
      <c r="CT1132" s="327">
        <v>86082880</v>
      </c>
      <c r="CU1132" s="203">
        <v>764</v>
      </c>
      <c r="CV1132" s="203" t="s">
        <v>357</v>
      </c>
      <c r="CY1132" s="210">
        <v>8559</v>
      </c>
      <c r="CZ1132" s="210" t="s">
        <v>809</v>
      </c>
      <c r="DA1132" s="201">
        <f t="shared" si="45"/>
        <v>11789811</v>
      </c>
      <c r="DB1132" s="221">
        <f t="shared" si="46"/>
        <v>0</v>
      </c>
      <c r="DC1132" s="201">
        <f t="shared" si="47"/>
        <v>0</v>
      </c>
      <c r="DZ1132" s="320" t="s">
        <v>4405</v>
      </c>
      <c r="EA1132" s="231"/>
      <c r="EB1132" s="130">
        <v>86074342</v>
      </c>
      <c r="EC1132" s="168">
        <v>45992</v>
      </c>
    </row>
    <row r="1133" spans="1:133" x14ac:dyDescent="0.3">
      <c r="A1133" s="242" t="s">
        <v>311</v>
      </c>
      <c r="B1133" s="242" t="s">
        <v>4406</v>
      </c>
      <c r="C1133" s="243">
        <v>17357562</v>
      </c>
      <c r="D1133" s="242" t="s">
        <v>1095</v>
      </c>
      <c r="E1133" s="242" t="s">
        <v>292</v>
      </c>
      <c r="F1133" s="242" t="s">
        <v>2415</v>
      </c>
      <c r="G1133" s="244">
        <v>45880</v>
      </c>
      <c r="H1133" s="245">
        <v>11789811</v>
      </c>
      <c r="I1133" s="242" t="s">
        <v>4321</v>
      </c>
      <c r="J1133" s="244">
        <v>45880</v>
      </c>
      <c r="K1133" s="244">
        <v>45990</v>
      </c>
      <c r="L1133" s="242" t="s">
        <v>288</v>
      </c>
      <c r="M1133" s="242" t="s">
        <v>288</v>
      </c>
      <c r="N1133" s="242" t="s">
        <v>288</v>
      </c>
      <c r="O1133" s="209">
        <v>4</v>
      </c>
      <c r="P1133" s="245">
        <v>2163268</v>
      </c>
      <c r="Q1133" s="200">
        <v>45880</v>
      </c>
      <c r="R1133" s="190">
        <v>45900</v>
      </c>
      <c r="S1133" s="245">
        <v>3244902</v>
      </c>
      <c r="T1133" s="190">
        <v>45901</v>
      </c>
      <c r="U1133" s="190">
        <v>45930</v>
      </c>
      <c r="V1133" s="245">
        <v>3244902</v>
      </c>
      <c r="W1133" s="190">
        <v>45931</v>
      </c>
      <c r="X1133" s="190">
        <v>45961</v>
      </c>
      <c r="Y1133" s="245">
        <v>3136739</v>
      </c>
      <c r="Z1133" s="190">
        <v>45962</v>
      </c>
      <c r="AA1133" s="190">
        <v>45990</v>
      </c>
      <c r="AB1133" s="272"/>
      <c r="AC1133" s="190"/>
      <c r="AD1133" s="190"/>
      <c r="AE1133" s="194"/>
      <c r="AF1133" s="196"/>
      <c r="AG1133" s="196"/>
      <c r="BI1133" s="185" t="s">
        <v>275</v>
      </c>
      <c r="BJ1133" s="185" t="s">
        <v>283</v>
      </c>
      <c r="BK1133" s="185" t="s">
        <v>276</v>
      </c>
      <c r="BL1133" s="189">
        <v>1758</v>
      </c>
      <c r="BM1133" s="190">
        <v>45880.562581018516</v>
      </c>
      <c r="BN1133" s="208">
        <v>116708312</v>
      </c>
      <c r="BO1133" s="203">
        <v>5240</v>
      </c>
      <c r="BP1133" s="190">
        <v>45880</v>
      </c>
      <c r="BQ1133" s="204">
        <v>11789811</v>
      </c>
      <c r="CS1133" s="212" t="s">
        <v>4392</v>
      </c>
      <c r="CT1133" s="198">
        <v>17357562</v>
      </c>
      <c r="CU1133" s="203">
        <v>764</v>
      </c>
      <c r="CV1133" s="203" t="s">
        <v>357</v>
      </c>
      <c r="CY1133" s="192">
        <v>8299</v>
      </c>
      <c r="CZ1133" s="192" t="s">
        <v>290</v>
      </c>
      <c r="DA1133" s="201">
        <f t="shared" si="45"/>
        <v>11789811</v>
      </c>
      <c r="DB1133" s="221">
        <f t="shared" si="46"/>
        <v>0</v>
      </c>
      <c r="DC1133" s="201">
        <f t="shared" si="47"/>
        <v>0</v>
      </c>
      <c r="DZ1133" s="188" t="s">
        <v>4407</v>
      </c>
      <c r="EA1133" s="303"/>
      <c r="EB1133" s="130">
        <v>86074342</v>
      </c>
      <c r="EC1133" s="168">
        <v>45992</v>
      </c>
    </row>
    <row r="1134" spans="1:133" x14ac:dyDescent="0.3">
      <c r="A1134" s="242" t="s">
        <v>436</v>
      </c>
      <c r="B1134" s="242" t="s">
        <v>4408</v>
      </c>
      <c r="C1134" s="248"/>
      <c r="D1134" s="247" t="s">
        <v>436</v>
      </c>
      <c r="E1134" s="242"/>
      <c r="F1134" s="242"/>
      <c r="G1134" s="244"/>
      <c r="H1134" s="245"/>
      <c r="I1134" s="242"/>
      <c r="J1134" s="244"/>
      <c r="K1134" s="244"/>
      <c r="L1134" s="242"/>
      <c r="M1134" s="242"/>
      <c r="N1134" s="242"/>
      <c r="O1134" s="209"/>
      <c r="P1134" s="245"/>
      <c r="Q1134" s="200"/>
      <c r="R1134" s="190"/>
      <c r="S1134" s="245"/>
      <c r="T1134" s="190"/>
      <c r="U1134" s="190"/>
      <c r="V1134" s="245"/>
      <c r="W1134" s="190"/>
      <c r="X1134" s="190"/>
      <c r="Y1134" s="245"/>
      <c r="Z1134" s="190"/>
      <c r="AA1134" s="190"/>
      <c r="AB1134" s="272"/>
      <c r="AC1134" s="190"/>
      <c r="AD1134" s="190"/>
      <c r="AE1134" s="194"/>
      <c r="AF1134" s="196"/>
      <c r="AG1134" s="196"/>
      <c r="BI1134" s="187"/>
      <c r="BJ1134" s="188"/>
      <c r="BK1134" s="187"/>
      <c r="BL1134" s="189"/>
      <c r="BM1134" s="190"/>
      <c r="BN1134" s="208"/>
      <c r="BO1134" s="203"/>
      <c r="BP1134" s="190"/>
      <c r="BQ1134" s="204"/>
      <c r="CS1134" s="197"/>
      <c r="CT1134" s="199"/>
      <c r="CU1134" s="203"/>
      <c r="CV1134" s="203"/>
      <c r="CY1134" s="194"/>
      <c r="CZ1134" s="196"/>
      <c r="DA1134" s="201"/>
      <c r="DB1134" s="221"/>
      <c r="DC1134" s="201"/>
      <c r="DZ1134" s="339"/>
      <c r="EA1134" s="187"/>
      <c r="EB1134" s="130" t="e">
        <v>#N/A</v>
      </c>
      <c r="EC1134" s="168" t="e">
        <v>#N/A</v>
      </c>
    </row>
    <row r="1135" spans="1:133" x14ac:dyDescent="0.3">
      <c r="A1135" s="242"/>
      <c r="B1135" s="242" t="s">
        <v>4409</v>
      </c>
      <c r="C1135" s="248">
        <v>1001298273</v>
      </c>
      <c r="D1135" s="247" t="s">
        <v>1306</v>
      </c>
      <c r="E1135" s="242" t="s">
        <v>292</v>
      </c>
      <c r="F1135" s="247" t="s">
        <v>4410</v>
      </c>
      <c r="G1135" s="244">
        <v>45880</v>
      </c>
      <c r="H1135" s="245">
        <v>9883434</v>
      </c>
      <c r="I1135" s="242" t="s">
        <v>1387</v>
      </c>
      <c r="J1135" s="244">
        <v>45880</v>
      </c>
      <c r="K1135" s="244">
        <v>46010</v>
      </c>
      <c r="L1135" s="242" t="s">
        <v>288</v>
      </c>
      <c r="M1135" s="242" t="s">
        <v>288</v>
      </c>
      <c r="N1135" s="242" t="s">
        <v>288</v>
      </c>
      <c r="O1135" s="209">
        <v>5</v>
      </c>
      <c r="P1135" s="245">
        <v>1532315</v>
      </c>
      <c r="Q1135" s="200">
        <v>45880</v>
      </c>
      <c r="R1135" s="190">
        <v>45900</v>
      </c>
      <c r="S1135" s="245">
        <v>2298473</v>
      </c>
      <c r="T1135" s="190">
        <v>45901</v>
      </c>
      <c r="U1135" s="190">
        <v>45930</v>
      </c>
      <c r="V1135" s="245">
        <v>2298473</v>
      </c>
      <c r="W1135" s="190">
        <v>45931</v>
      </c>
      <c r="X1135" s="190">
        <v>45961</v>
      </c>
      <c r="Y1135" s="245">
        <v>2298473</v>
      </c>
      <c r="Z1135" s="190">
        <v>45962</v>
      </c>
      <c r="AA1135" s="190">
        <v>45991</v>
      </c>
      <c r="AB1135" s="272">
        <v>1455700</v>
      </c>
      <c r="AC1135" s="190">
        <v>45992</v>
      </c>
      <c r="AD1135" s="190">
        <v>46010</v>
      </c>
      <c r="AE1135" s="194"/>
      <c r="AF1135" s="196"/>
      <c r="AG1135" s="196"/>
      <c r="BI1135" s="187" t="s">
        <v>709</v>
      </c>
      <c r="BJ1135" s="188" t="s">
        <v>710</v>
      </c>
      <c r="BK1135" s="187" t="s">
        <v>711</v>
      </c>
      <c r="BL1135" s="189">
        <v>1760</v>
      </c>
      <c r="BM1135" s="190">
        <v>45880.711111111108</v>
      </c>
      <c r="BN1135" s="208">
        <v>23836513</v>
      </c>
      <c r="BO1135" s="203">
        <v>5281</v>
      </c>
      <c r="BP1135" s="190">
        <v>45880</v>
      </c>
      <c r="BQ1135" s="204">
        <v>9883434</v>
      </c>
      <c r="CS1135" s="197" t="s">
        <v>4411</v>
      </c>
      <c r="CT1135" s="199">
        <v>1001298273</v>
      </c>
      <c r="CU1135" s="203">
        <v>755</v>
      </c>
      <c r="CV1135" s="203" t="s">
        <v>779</v>
      </c>
      <c r="CY1135" s="227">
        <v>7410</v>
      </c>
      <c r="CZ1135" s="188" t="s">
        <v>290</v>
      </c>
      <c r="DA1135" s="201">
        <f t="shared" si="45"/>
        <v>9883434</v>
      </c>
      <c r="DB1135" s="221">
        <f t="shared" si="46"/>
        <v>0</v>
      </c>
      <c r="DC1135" s="201">
        <f t="shared" si="47"/>
        <v>0</v>
      </c>
      <c r="DZ1135" s="188" t="s">
        <v>4412</v>
      </c>
      <c r="EA1135" s="231"/>
      <c r="EB1135" s="130">
        <v>52518173</v>
      </c>
      <c r="EC1135" s="168">
        <v>46010</v>
      </c>
    </row>
    <row r="1136" spans="1:133" x14ac:dyDescent="0.3">
      <c r="A1136" s="242"/>
      <c r="B1136" s="242" t="s">
        <v>4413</v>
      </c>
      <c r="C1136" s="243">
        <v>1121862918</v>
      </c>
      <c r="D1136" s="242" t="s">
        <v>1307</v>
      </c>
      <c r="E1136" s="242" t="s">
        <v>291</v>
      </c>
      <c r="F1136" s="242" t="s">
        <v>382</v>
      </c>
      <c r="G1136" s="244">
        <v>45880</v>
      </c>
      <c r="H1136" s="245">
        <v>23597646</v>
      </c>
      <c r="I1136" s="242" t="s">
        <v>4414</v>
      </c>
      <c r="J1136" s="244">
        <v>45880</v>
      </c>
      <c r="K1136" s="244">
        <v>46017</v>
      </c>
      <c r="L1136" s="242" t="s">
        <v>288</v>
      </c>
      <c r="M1136" s="242" t="s">
        <v>288</v>
      </c>
      <c r="N1136" s="242" t="s">
        <v>288</v>
      </c>
      <c r="O1136" s="209">
        <v>5</v>
      </c>
      <c r="P1136" s="245">
        <v>3470242</v>
      </c>
      <c r="Q1136" s="200">
        <v>45880</v>
      </c>
      <c r="R1136" s="190">
        <v>45900</v>
      </c>
      <c r="S1136" s="245">
        <v>5205363</v>
      </c>
      <c r="T1136" s="190">
        <v>45901</v>
      </c>
      <c r="U1136" s="190">
        <v>45930</v>
      </c>
      <c r="V1136" s="245">
        <v>5205363</v>
      </c>
      <c r="W1136" s="190">
        <v>45931</v>
      </c>
      <c r="X1136" s="190">
        <v>45961</v>
      </c>
      <c r="Y1136" s="245">
        <v>5205363</v>
      </c>
      <c r="Z1136" s="190">
        <v>45962</v>
      </c>
      <c r="AA1136" s="190">
        <v>45991</v>
      </c>
      <c r="AB1136" s="272">
        <v>4511315</v>
      </c>
      <c r="AC1136" s="190">
        <v>45992</v>
      </c>
      <c r="AD1136" s="190">
        <v>46017</v>
      </c>
      <c r="AE1136" s="194"/>
      <c r="AF1136" s="196"/>
      <c r="AG1136" s="196"/>
      <c r="BI1136" s="187" t="s">
        <v>437</v>
      </c>
      <c r="BJ1136" s="187" t="s">
        <v>438</v>
      </c>
      <c r="BK1136" s="187" t="s">
        <v>276</v>
      </c>
      <c r="BL1136" s="189">
        <v>1761</v>
      </c>
      <c r="BM1136" s="190">
        <v>45880.725949074076</v>
      </c>
      <c r="BN1136" s="208">
        <v>23597646</v>
      </c>
      <c r="BO1136" s="203">
        <v>5287</v>
      </c>
      <c r="BP1136" s="190">
        <v>45880</v>
      </c>
      <c r="BQ1136" s="204">
        <v>23597646</v>
      </c>
      <c r="CS1136" s="213" t="s">
        <v>1741</v>
      </c>
      <c r="CT1136" s="125">
        <v>1121862918</v>
      </c>
      <c r="CU1136" s="203">
        <v>761</v>
      </c>
      <c r="CV1136" s="203" t="s">
        <v>452</v>
      </c>
      <c r="CY1136" s="192">
        <v>6201</v>
      </c>
      <c r="CZ1136" s="192" t="s">
        <v>290</v>
      </c>
      <c r="DA1136" s="201">
        <f t="shared" si="45"/>
        <v>23597646</v>
      </c>
      <c r="DB1136" s="221">
        <f t="shared" si="46"/>
        <v>0</v>
      </c>
      <c r="DC1136" s="201">
        <f t="shared" si="47"/>
        <v>0</v>
      </c>
      <c r="DZ1136" s="188" t="s">
        <v>4415</v>
      </c>
      <c r="EA1136" s="189"/>
      <c r="EB1136" s="130">
        <v>86057944</v>
      </c>
      <c r="EC1136" s="168">
        <v>46017</v>
      </c>
    </row>
    <row r="1137" spans="1:133" x14ac:dyDescent="0.3">
      <c r="A1137" s="276" t="s">
        <v>453</v>
      </c>
      <c r="B1137" s="242" t="s">
        <v>4416</v>
      </c>
      <c r="C1137" s="262"/>
      <c r="D1137" s="276" t="s">
        <v>453</v>
      </c>
      <c r="E1137" s="262"/>
      <c r="F1137" s="262"/>
      <c r="G1137" s="262"/>
      <c r="H1137" s="282"/>
      <c r="I1137" s="262"/>
      <c r="J1137" s="262"/>
      <c r="K1137" s="262"/>
      <c r="L1137" s="262"/>
      <c r="M1137" s="262"/>
      <c r="N1137" s="262"/>
      <c r="O1137" s="196"/>
      <c r="P1137" s="194"/>
      <c r="Q1137" s="196"/>
      <c r="R1137" s="196"/>
      <c r="S1137" s="194"/>
      <c r="T1137" s="196"/>
      <c r="U1137" s="196"/>
      <c r="V1137" s="194"/>
      <c r="W1137" s="196"/>
      <c r="X1137" s="196"/>
      <c r="Y1137" s="194"/>
      <c r="Z1137" s="196"/>
      <c r="AA1137" s="196"/>
      <c r="AB1137" s="194"/>
      <c r="AC1137" s="196"/>
      <c r="AD1137" s="196"/>
      <c r="AE1137" s="194"/>
      <c r="AF1137" s="196"/>
      <c r="AG1137" s="196"/>
      <c r="BI1137" s="196"/>
      <c r="BJ1137" s="196"/>
      <c r="BK1137" s="196"/>
      <c r="BL1137" s="222"/>
      <c r="BM1137" s="222"/>
      <c r="BN1137" s="222"/>
      <c r="BO1137" s="222"/>
      <c r="BP1137" s="222"/>
      <c r="BQ1137" s="222"/>
      <c r="CS1137" s="179"/>
      <c r="CT1137" s="196"/>
      <c r="CU1137" s="222"/>
      <c r="CV1137" s="222"/>
      <c r="CY1137" s="196"/>
      <c r="CZ1137" s="196"/>
      <c r="DA1137" s="201">
        <f t="shared" si="45"/>
        <v>0</v>
      </c>
      <c r="DB1137" s="221">
        <f t="shared" si="46"/>
        <v>0</v>
      </c>
      <c r="DC1137" s="201">
        <f t="shared" si="47"/>
        <v>0</v>
      </c>
      <c r="DZ1137" s="299"/>
      <c r="EA1137" s="134" t="e">
        <v>#N/A</v>
      </c>
      <c r="EB1137" s="130" t="e">
        <v>#N/A</v>
      </c>
      <c r="EC1137" s="168" t="e">
        <v>#N/A</v>
      </c>
    </row>
    <row r="1138" spans="1:133" x14ac:dyDescent="0.3">
      <c r="A1138" s="276" t="s">
        <v>453</v>
      </c>
      <c r="B1138" s="242" t="s">
        <v>4417</v>
      </c>
      <c r="C1138" s="262"/>
      <c r="D1138" s="276" t="s">
        <v>453</v>
      </c>
      <c r="E1138" s="262"/>
      <c r="F1138" s="262"/>
      <c r="G1138" s="262"/>
      <c r="H1138" s="282"/>
      <c r="I1138" s="262"/>
      <c r="J1138" s="262"/>
      <c r="K1138" s="262"/>
      <c r="L1138" s="262"/>
      <c r="M1138" s="262"/>
      <c r="N1138" s="262"/>
      <c r="O1138" s="196"/>
      <c r="P1138" s="194"/>
      <c r="Q1138" s="196"/>
      <c r="R1138" s="196"/>
      <c r="S1138" s="194"/>
      <c r="T1138" s="196"/>
      <c r="U1138" s="196"/>
      <c r="V1138" s="194"/>
      <c r="W1138" s="196"/>
      <c r="X1138" s="196"/>
      <c r="Y1138" s="194"/>
      <c r="Z1138" s="196"/>
      <c r="AA1138" s="196"/>
      <c r="AB1138" s="194"/>
      <c r="AC1138" s="196"/>
      <c r="AD1138" s="196"/>
      <c r="AE1138" s="194"/>
      <c r="AF1138" s="196"/>
      <c r="AG1138" s="196"/>
      <c r="BI1138" s="196"/>
      <c r="BJ1138" s="196"/>
      <c r="BK1138" s="196"/>
      <c r="BL1138" s="196"/>
      <c r="BM1138" s="196"/>
      <c r="BN1138" s="196"/>
      <c r="BO1138" s="196"/>
      <c r="BP1138" s="196"/>
      <c r="BQ1138" s="196"/>
      <c r="CS1138" s="179"/>
      <c r="CT1138" s="196"/>
      <c r="CU1138" s="196"/>
      <c r="CV1138" s="196"/>
      <c r="CY1138" s="196"/>
      <c r="CZ1138" s="196"/>
      <c r="DA1138" s="201">
        <f t="shared" si="45"/>
        <v>0</v>
      </c>
      <c r="DB1138" s="221">
        <f t="shared" si="46"/>
        <v>0</v>
      </c>
      <c r="DC1138" s="201">
        <f t="shared" si="47"/>
        <v>0</v>
      </c>
      <c r="DZ1138" s="299"/>
      <c r="EA1138" s="134" t="e">
        <v>#N/A</v>
      </c>
      <c r="EB1138" s="130" t="e">
        <v>#N/A</v>
      </c>
      <c r="EC1138" s="168" t="e">
        <v>#N/A</v>
      </c>
    </row>
    <row r="1139" spans="1:133" x14ac:dyDescent="0.3">
      <c r="A1139" s="276" t="s">
        <v>453</v>
      </c>
      <c r="B1139" s="242" t="s">
        <v>4418</v>
      </c>
      <c r="C1139" s="262"/>
      <c r="D1139" s="276" t="s">
        <v>453</v>
      </c>
      <c r="E1139" s="262"/>
      <c r="F1139" s="262"/>
      <c r="G1139" s="262"/>
      <c r="H1139" s="282"/>
      <c r="I1139" s="262"/>
      <c r="J1139" s="262"/>
      <c r="K1139" s="262"/>
      <c r="L1139" s="262"/>
      <c r="M1139" s="262"/>
      <c r="N1139" s="262"/>
      <c r="O1139" s="196"/>
      <c r="P1139" s="194"/>
      <c r="Q1139" s="196"/>
      <c r="R1139" s="196"/>
      <c r="S1139" s="194"/>
      <c r="T1139" s="196"/>
      <c r="U1139" s="196"/>
      <c r="V1139" s="194"/>
      <c r="W1139" s="196"/>
      <c r="X1139" s="196"/>
      <c r="Y1139" s="194"/>
      <c r="Z1139" s="196"/>
      <c r="AA1139" s="196"/>
      <c r="AB1139" s="194"/>
      <c r="AC1139" s="196"/>
      <c r="AD1139" s="196"/>
      <c r="AE1139" s="194"/>
      <c r="AF1139" s="196"/>
      <c r="AG1139" s="196"/>
      <c r="BI1139" s="196"/>
      <c r="BJ1139" s="196"/>
      <c r="BK1139" s="196"/>
      <c r="BL1139" s="196"/>
      <c r="BM1139" s="196"/>
      <c r="BN1139" s="196"/>
      <c r="BO1139" s="196"/>
      <c r="BP1139" s="196"/>
      <c r="BQ1139" s="196"/>
      <c r="CS1139" s="179"/>
      <c r="CT1139" s="196"/>
      <c r="CU1139" s="196"/>
      <c r="CV1139" s="196"/>
      <c r="CY1139" s="196"/>
      <c r="CZ1139" s="196"/>
      <c r="DA1139" s="201">
        <f t="shared" si="45"/>
        <v>0</v>
      </c>
      <c r="DB1139" s="221">
        <f t="shared" si="46"/>
        <v>0</v>
      </c>
      <c r="DC1139" s="201">
        <f t="shared" si="47"/>
        <v>0</v>
      </c>
      <c r="DZ1139" s="299"/>
      <c r="EA1139" s="134" t="e">
        <v>#N/A</v>
      </c>
      <c r="EB1139" s="130" t="e">
        <v>#N/A</v>
      </c>
      <c r="EC1139" s="168" t="e">
        <v>#N/A</v>
      </c>
    </row>
    <row r="1140" spans="1:133" x14ac:dyDescent="0.3">
      <c r="A1140" s="276" t="s">
        <v>453</v>
      </c>
      <c r="B1140" s="262" t="s">
        <v>4419</v>
      </c>
      <c r="C1140" s="262"/>
      <c r="D1140" s="276" t="s">
        <v>453</v>
      </c>
      <c r="E1140" s="262"/>
      <c r="F1140" s="262"/>
      <c r="G1140" s="262"/>
      <c r="H1140" s="282"/>
      <c r="I1140" s="262"/>
      <c r="J1140" s="262"/>
      <c r="K1140" s="262"/>
      <c r="L1140" s="262"/>
      <c r="M1140" s="262"/>
      <c r="N1140" s="262"/>
      <c r="O1140" s="196"/>
      <c r="P1140" s="194"/>
      <c r="Q1140" s="196"/>
      <c r="R1140" s="196"/>
      <c r="S1140" s="194"/>
      <c r="T1140" s="196"/>
      <c r="U1140" s="196"/>
      <c r="V1140" s="194"/>
      <c r="W1140" s="196"/>
      <c r="X1140" s="196"/>
      <c r="Y1140" s="194"/>
      <c r="Z1140" s="196"/>
      <c r="AA1140" s="196"/>
      <c r="AB1140" s="194"/>
      <c r="AC1140" s="196"/>
      <c r="AD1140" s="196"/>
      <c r="AE1140" s="194"/>
      <c r="AF1140" s="196"/>
      <c r="AG1140" s="196"/>
      <c r="BI1140" s="196"/>
      <c r="BJ1140" s="196"/>
      <c r="BK1140" s="196"/>
      <c r="BL1140" s="196"/>
      <c r="BM1140" s="196"/>
      <c r="BN1140" s="196"/>
      <c r="BO1140" s="196"/>
      <c r="BP1140" s="196"/>
      <c r="BQ1140" s="196"/>
      <c r="CS1140" s="179"/>
      <c r="CT1140" s="196"/>
      <c r="CU1140" s="196"/>
      <c r="CV1140" s="196"/>
      <c r="CY1140" s="196"/>
      <c r="CZ1140" s="196"/>
      <c r="DA1140" s="201">
        <f t="shared" si="45"/>
        <v>0</v>
      </c>
      <c r="DB1140" s="221">
        <f t="shared" si="46"/>
        <v>0</v>
      </c>
      <c r="DC1140" s="201">
        <f t="shared" si="47"/>
        <v>0</v>
      </c>
      <c r="DZ1140" s="308"/>
      <c r="EA1140" s="134" t="e">
        <v>#N/A</v>
      </c>
      <c r="EB1140" s="130" t="e">
        <v>#N/A</v>
      </c>
      <c r="EC1140" s="168" t="e">
        <v>#N/A</v>
      </c>
    </row>
    <row r="1141" spans="1:133" x14ac:dyDescent="0.3">
      <c r="A1141" s="242"/>
      <c r="B1141" s="242" t="s">
        <v>4420</v>
      </c>
      <c r="C1141" s="243">
        <v>1121964497</v>
      </c>
      <c r="D1141" s="242" t="s">
        <v>823</v>
      </c>
      <c r="E1141" s="242" t="s">
        <v>292</v>
      </c>
      <c r="F1141" s="242" t="s">
        <v>317</v>
      </c>
      <c r="G1141" s="244">
        <v>45889</v>
      </c>
      <c r="H1141" s="245">
        <v>6807532</v>
      </c>
      <c r="I1141" s="242" t="s">
        <v>4421</v>
      </c>
      <c r="J1141" s="244">
        <v>45889</v>
      </c>
      <c r="K1141" s="244">
        <v>45996</v>
      </c>
      <c r="L1141" s="242" t="s">
        <v>288</v>
      </c>
      <c r="M1141" s="242" t="s">
        <v>288</v>
      </c>
      <c r="N1141" s="242" t="s">
        <v>288</v>
      </c>
      <c r="O1141" s="209">
        <v>4</v>
      </c>
      <c r="P1141" s="245">
        <v>2633102</v>
      </c>
      <c r="Q1141" s="200">
        <v>45889</v>
      </c>
      <c r="R1141" s="190">
        <v>45930</v>
      </c>
      <c r="S1141" s="245">
        <v>1926660</v>
      </c>
      <c r="T1141" s="190">
        <v>45931</v>
      </c>
      <c r="U1141" s="190">
        <v>45961</v>
      </c>
      <c r="V1141" s="245">
        <v>1926660</v>
      </c>
      <c r="W1141" s="190">
        <v>45962</v>
      </c>
      <c r="X1141" s="190">
        <v>45991</v>
      </c>
      <c r="Y1141" s="272">
        <v>321110</v>
      </c>
      <c r="Z1141" s="190">
        <v>45992</v>
      </c>
      <c r="AA1141" s="190">
        <v>45996</v>
      </c>
      <c r="AB1141" s="194"/>
      <c r="AC1141" s="196"/>
      <c r="AD1141" s="196"/>
      <c r="AE1141" s="194"/>
      <c r="AF1141" s="196"/>
      <c r="AG1141" s="196"/>
      <c r="BI1141" s="192" t="s">
        <v>278</v>
      </c>
      <c r="BJ1141" s="187" t="s">
        <v>332</v>
      </c>
      <c r="BK1141" s="192" t="s">
        <v>280</v>
      </c>
      <c r="BL1141" s="189">
        <v>1840</v>
      </c>
      <c r="BM1141" s="190">
        <v>45889.835173611114</v>
      </c>
      <c r="BN1141" s="208">
        <v>71507271</v>
      </c>
      <c r="BO1141" s="203">
        <v>5504</v>
      </c>
      <c r="BP1141" s="190">
        <v>45889</v>
      </c>
      <c r="BQ1141" s="204">
        <v>6807532</v>
      </c>
      <c r="CS1141" s="197" t="s">
        <v>933</v>
      </c>
      <c r="CT1141" s="125">
        <v>1121964497</v>
      </c>
      <c r="CU1141" s="203">
        <v>436</v>
      </c>
      <c r="CV1141" s="203" t="s">
        <v>760</v>
      </c>
      <c r="CY1141" s="192">
        <v>8299</v>
      </c>
      <c r="CZ1141" s="192" t="s">
        <v>290</v>
      </c>
      <c r="DA1141" s="201">
        <f t="shared" si="45"/>
        <v>6807532</v>
      </c>
      <c r="DB1141" s="221">
        <f t="shared" si="46"/>
        <v>0</v>
      </c>
      <c r="DC1141" s="201">
        <f t="shared" si="47"/>
        <v>0</v>
      </c>
      <c r="DZ1141" s="310" t="s">
        <v>4422</v>
      </c>
      <c r="EA1141" s="187" t="s">
        <v>295</v>
      </c>
      <c r="EB1141" s="130">
        <v>17346234</v>
      </c>
      <c r="EC1141" s="168">
        <v>46010</v>
      </c>
    </row>
    <row r="1142" spans="1:133" x14ac:dyDescent="0.3">
      <c r="A1142" s="242"/>
      <c r="B1142" s="242" t="s">
        <v>4423</v>
      </c>
      <c r="C1142" s="243">
        <v>1121931537</v>
      </c>
      <c r="D1142" s="242" t="s">
        <v>1301</v>
      </c>
      <c r="E1142" s="242" t="s">
        <v>292</v>
      </c>
      <c r="F1142" s="242" t="s">
        <v>317</v>
      </c>
      <c r="G1142" s="244">
        <v>45889</v>
      </c>
      <c r="H1142" s="245">
        <v>6807532</v>
      </c>
      <c r="I1142" s="242" t="s">
        <v>4421</v>
      </c>
      <c r="J1142" s="244">
        <v>45889</v>
      </c>
      <c r="K1142" s="244">
        <v>45996</v>
      </c>
      <c r="L1142" s="242" t="s">
        <v>288</v>
      </c>
      <c r="M1142" s="242" t="s">
        <v>288</v>
      </c>
      <c r="N1142" s="242" t="s">
        <v>288</v>
      </c>
      <c r="O1142" s="209">
        <v>4</v>
      </c>
      <c r="P1142" s="245">
        <v>2633102</v>
      </c>
      <c r="Q1142" s="200">
        <v>45889</v>
      </c>
      <c r="R1142" s="190">
        <v>45930</v>
      </c>
      <c r="S1142" s="245">
        <v>1926660</v>
      </c>
      <c r="T1142" s="190">
        <v>45931</v>
      </c>
      <c r="U1142" s="190">
        <v>45961</v>
      </c>
      <c r="V1142" s="245">
        <v>1926660</v>
      </c>
      <c r="W1142" s="190">
        <v>45962</v>
      </c>
      <c r="X1142" s="190">
        <v>45991</v>
      </c>
      <c r="Y1142" s="272">
        <v>321110</v>
      </c>
      <c r="Z1142" s="190">
        <v>45992</v>
      </c>
      <c r="AA1142" s="190">
        <v>45996</v>
      </c>
      <c r="AB1142" s="194"/>
      <c r="AC1142" s="196"/>
      <c r="AD1142" s="196"/>
      <c r="AE1142" s="194"/>
      <c r="AF1142" s="196"/>
      <c r="AG1142" s="196"/>
      <c r="BI1142" s="192" t="s">
        <v>278</v>
      </c>
      <c r="BJ1142" s="187" t="s">
        <v>332</v>
      </c>
      <c r="BK1142" s="192" t="s">
        <v>280</v>
      </c>
      <c r="BL1142" s="189">
        <v>1840</v>
      </c>
      <c r="BM1142" s="190">
        <v>45889.835173611114</v>
      </c>
      <c r="BN1142" s="208">
        <v>71507271</v>
      </c>
      <c r="BO1142" s="203">
        <v>5503</v>
      </c>
      <c r="BP1142" s="190">
        <v>45889</v>
      </c>
      <c r="BQ1142" s="204">
        <v>6807532</v>
      </c>
      <c r="CS1142" s="197" t="s">
        <v>933</v>
      </c>
      <c r="CT1142" s="199">
        <v>1121931537</v>
      </c>
      <c r="CU1142" s="203">
        <v>436</v>
      </c>
      <c r="CV1142" s="203" t="s">
        <v>760</v>
      </c>
      <c r="CY1142" s="194">
        <v>7490</v>
      </c>
      <c r="CZ1142" s="196" t="s">
        <v>290</v>
      </c>
      <c r="DA1142" s="201">
        <f t="shared" si="45"/>
        <v>6807532</v>
      </c>
      <c r="DB1142" s="221">
        <f t="shared" si="46"/>
        <v>0</v>
      </c>
      <c r="DC1142" s="201">
        <f t="shared" si="47"/>
        <v>0</v>
      </c>
      <c r="DZ1142" s="310" t="s">
        <v>4424</v>
      </c>
      <c r="EA1142" s="231" t="s">
        <v>295</v>
      </c>
      <c r="EB1142" s="130">
        <v>17346234</v>
      </c>
      <c r="EC1142" s="168">
        <v>46010</v>
      </c>
    </row>
    <row r="1143" spans="1:133" x14ac:dyDescent="0.3">
      <c r="A1143" s="242"/>
      <c r="B1143" s="242" t="s">
        <v>4425</v>
      </c>
      <c r="C1143" s="243">
        <v>1018405643</v>
      </c>
      <c r="D1143" s="242" t="s">
        <v>903</v>
      </c>
      <c r="E1143" s="242" t="s">
        <v>292</v>
      </c>
      <c r="F1143" s="242" t="s">
        <v>317</v>
      </c>
      <c r="G1143" s="244">
        <v>45889</v>
      </c>
      <c r="H1143" s="245">
        <v>6807532</v>
      </c>
      <c r="I1143" s="242" t="s">
        <v>4421</v>
      </c>
      <c r="J1143" s="244">
        <v>45889</v>
      </c>
      <c r="K1143" s="244">
        <v>45996</v>
      </c>
      <c r="L1143" s="242" t="s">
        <v>288</v>
      </c>
      <c r="M1143" s="242" t="s">
        <v>288</v>
      </c>
      <c r="N1143" s="242" t="s">
        <v>288</v>
      </c>
      <c r="O1143" s="209">
        <v>4</v>
      </c>
      <c r="P1143" s="245">
        <v>2633102</v>
      </c>
      <c r="Q1143" s="200">
        <v>45889</v>
      </c>
      <c r="R1143" s="190">
        <v>45930</v>
      </c>
      <c r="S1143" s="245">
        <v>1926660</v>
      </c>
      <c r="T1143" s="190">
        <v>45931</v>
      </c>
      <c r="U1143" s="190">
        <v>45961</v>
      </c>
      <c r="V1143" s="245">
        <v>1926660</v>
      </c>
      <c r="W1143" s="190">
        <v>45962</v>
      </c>
      <c r="X1143" s="190">
        <v>45991</v>
      </c>
      <c r="Y1143" s="272">
        <v>321110</v>
      </c>
      <c r="Z1143" s="190">
        <v>45992</v>
      </c>
      <c r="AA1143" s="190">
        <v>45996</v>
      </c>
      <c r="AB1143" s="194"/>
      <c r="AC1143" s="196"/>
      <c r="AD1143" s="196"/>
      <c r="AE1143" s="194"/>
      <c r="AF1143" s="196"/>
      <c r="AG1143" s="196"/>
      <c r="BI1143" s="192" t="s">
        <v>278</v>
      </c>
      <c r="BJ1143" s="187" t="s">
        <v>332</v>
      </c>
      <c r="BK1143" s="192" t="s">
        <v>280</v>
      </c>
      <c r="BL1143" s="189">
        <v>1840</v>
      </c>
      <c r="BM1143" s="190">
        <v>45889.835173611114</v>
      </c>
      <c r="BN1143" s="208">
        <v>71507271</v>
      </c>
      <c r="BO1143" s="203">
        <v>5502</v>
      </c>
      <c r="BP1143" s="190">
        <v>45889</v>
      </c>
      <c r="BQ1143" s="204">
        <v>6807532</v>
      </c>
      <c r="CS1143" s="197" t="s">
        <v>933</v>
      </c>
      <c r="CT1143" s="125">
        <v>1018405643</v>
      </c>
      <c r="CU1143" s="203">
        <v>436</v>
      </c>
      <c r="CV1143" s="203" t="s">
        <v>760</v>
      </c>
      <c r="CY1143" s="192">
        <v>8299</v>
      </c>
      <c r="CZ1143" s="192" t="s">
        <v>290</v>
      </c>
      <c r="DA1143" s="201">
        <f t="shared" si="45"/>
        <v>6807532</v>
      </c>
      <c r="DB1143" s="221">
        <f t="shared" si="46"/>
        <v>0</v>
      </c>
      <c r="DC1143" s="201">
        <f t="shared" si="47"/>
        <v>0</v>
      </c>
      <c r="DZ1143" s="310" t="s">
        <v>4426</v>
      </c>
      <c r="EA1143" s="231" t="s">
        <v>295</v>
      </c>
      <c r="EB1143" s="130">
        <v>17346234</v>
      </c>
      <c r="EC1143" s="168">
        <v>46010</v>
      </c>
    </row>
    <row r="1144" spans="1:133" x14ac:dyDescent="0.3">
      <c r="A1144" s="242"/>
      <c r="B1144" s="242" t="s">
        <v>4427</v>
      </c>
      <c r="C1144" s="248">
        <v>1029980150</v>
      </c>
      <c r="D1144" s="242" t="s">
        <v>2884</v>
      </c>
      <c r="E1144" s="242" t="s">
        <v>292</v>
      </c>
      <c r="F1144" s="242" t="s">
        <v>317</v>
      </c>
      <c r="G1144" s="244">
        <v>45889</v>
      </c>
      <c r="H1144" s="245">
        <v>6422200</v>
      </c>
      <c r="I1144" s="242" t="s">
        <v>4428</v>
      </c>
      <c r="J1144" s="244">
        <v>45889</v>
      </c>
      <c r="K1144" s="244">
        <v>45990</v>
      </c>
      <c r="L1144" s="242" t="s">
        <v>288</v>
      </c>
      <c r="M1144" s="242" t="s">
        <v>288</v>
      </c>
      <c r="N1144" s="242" t="s">
        <v>288</v>
      </c>
      <c r="O1144" s="209">
        <v>3</v>
      </c>
      <c r="P1144" s="245">
        <v>2633102</v>
      </c>
      <c r="Q1144" s="200">
        <v>45889</v>
      </c>
      <c r="R1144" s="190">
        <v>45930</v>
      </c>
      <c r="S1144" s="245">
        <v>1926660</v>
      </c>
      <c r="T1144" s="190">
        <v>45931</v>
      </c>
      <c r="U1144" s="190">
        <v>45961</v>
      </c>
      <c r="V1144" s="272">
        <v>1862438</v>
      </c>
      <c r="W1144" s="190">
        <v>45962</v>
      </c>
      <c r="X1144" s="190">
        <v>45990</v>
      </c>
      <c r="Y1144" s="272"/>
      <c r="Z1144" s="190"/>
      <c r="AA1144" s="190"/>
      <c r="AB1144" s="194"/>
      <c r="AC1144" s="196"/>
      <c r="AD1144" s="196"/>
      <c r="AE1144" s="194"/>
      <c r="AF1144" s="196"/>
      <c r="AG1144" s="196"/>
      <c r="BI1144" s="192" t="s">
        <v>278</v>
      </c>
      <c r="BJ1144" s="187" t="s">
        <v>332</v>
      </c>
      <c r="BK1144" s="192" t="s">
        <v>280</v>
      </c>
      <c r="BL1144" s="189">
        <v>1840</v>
      </c>
      <c r="BM1144" s="190">
        <v>45889.835173611114</v>
      </c>
      <c r="BN1144" s="208">
        <v>71507271</v>
      </c>
      <c r="BO1144" s="203">
        <v>5501</v>
      </c>
      <c r="BP1144" s="190">
        <v>45889</v>
      </c>
      <c r="BQ1144" s="204">
        <v>6422200</v>
      </c>
      <c r="CS1144" s="197" t="s">
        <v>933</v>
      </c>
      <c r="CT1144" s="198">
        <v>1029980150</v>
      </c>
      <c r="CU1144" s="203">
        <v>436</v>
      </c>
      <c r="CV1144" s="203" t="s">
        <v>760</v>
      </c>
      <c r="CY1144" s="192">
        <v>7490</v>
      </c>
      <c r="CZ1144" s="192" t="s">
        <v>290</v>
      </c>
      <c r="DA1144" s="201">
        <f t="shared" si="45"/>
        <v>6422200</v>
      </c>
      <c r="DB1144" s="221">
        <f t="shared" si="46"/>
        <v>0</v>
      </c>
      <c r="DC1144" s="201">
        <f t="shared" si="47"/>
        <v>0</v>
      </c>
      <c r="DZ1144" s="310" t="s">
        <v>4429</v>
      </c>
      <c r="EA1144" s="187" t="s">
        <v>295</v>
      </c>
      <c r="EB1144" s="130">
        <v>17346234</v>
      </c>
      <c r="EC1144" s="168">
        <v>45992</v>
      </c>
    </row>
    <row r="1145" spans="1:133" x14ac:dyDescent="0.3">
      <c r="A1145" s="242" t="s">
        <v>436</v>
      </c>
      <c r="B1145" s="242" t="s">
        <v>4430</v>
      </c>
      <c r="C1145" s="243"/>
      <c r="D1145" s="247" t="s">
        <v>436</v>
      </c>
      <c r="E1145" s="242"/>
      <c r="F1145" s="192"/>
      <c r="G1145" s="244"/>
      <c r="H1145" s="245"/>
      <c r="I1145" s="242"/>
      <c r="J1145" s="244"/>
      <c r="K1145" s="244"/>
      <c r="L1145" s="242"/>
      <c r="M1145" s="242"/>
      <c r="N1145" s="242"/>
      <c r="O1145" s="209"/>
      <c r="P1145" s="245"/>
      <c r="Q1145" s="200"/>
      <c r="R1145" s="190"/>
      <c r="S1145" s="245"/>
      <c r="T1145" s="190"/>
      <c r="U1145" s="190"/>
      <c r="V1145" s="272"/>
      <c r="W1145" s="190"/>
      <c r="X1145" s="190"/>
      <c r="Y1145" s="272"/>
      <c r="Z1145" s="190"/>
      <c r="AA1145" s="190"/>
      <c r="AB1145" s="194"/>
      <c r="AC1145" s="196"/>
      <c r="AD1145" s="196"/>
      <c r="AE1145" s="194"/>
      <c r="AF1145" s="196"/>
      <c r="AG1145" s="196"/>
      <c r="BI1145" s="185"/>
      <c r="BJ1145" s="185"/>
      <c r="BK1145" s="185"/>
      <c r="BL1145" s="189"/>
      <c r="BM1145" s="190"/>
      <c r="BN1145" s="208"/>
      <c r="BO1145" s="203"/>
      <c r="BP1145" s="190"/>
      <c r="BQ1145" s="204"/>
      <c r="CS1145" s="197"/>
      <c r="CT1145" s="125"/>
      <c r="CU1145" s="203"/>
      <c r="CV1145" s="203"/>
      <c r="CY1145" s="194"/>
      <c r="CZ1145" s="196"/>
      <c r="DA1145" s="201"/>
      <c r="DB1145" s="221"/>
      <c r="DC1145" s="201"/>
      <c r="DZ1145" s="188"/>
      <c r="EA1145" s="187"/>
      <c r="EB1145" s="130" t="e">
        <v>#N/A</v>
      </c>
      <c r="EC1145" s="168" t="e">
        <v>#N/A</v>
      </c>
    </row>
    <row r="1146" spans="1:133" x14ac:dyDescent="0.3">
      <c r="A1146" s="242"/>
      <c r="B1146" s="242" t="s">
        <v>4431</v>
      </c>
      <c r="C1146" s="248">
        <v>1193043576</v>
      </c>
      <c r="D1146" s="247" t="s">
        <v>1310</v>
      </c>
      <c r="E1146" s="242" t="s">
        <v>292</v>
      </c>
      <c r="F1146" s="242" t="s">
        <v>1166</v>
      </c>
      <c r="G1146" s="244">
        <v>45889</v>
      </c>
      <c r="H1146" s="245">
        <v>3511212</v>
      </c>
      <c r="I1146" s="242" t="s">
        <v>303</v>
      </c>
      <c r="J1146" s="244">
        <v>45889</v>
      </c>
      <c r="K1146" s="244">
        <v>46010</v>
      </c>
      <c r="L1146" s="242" t="s">
        <v>288</v>
      </c>
      <c r="M1146" s="242" t="s">
        <v>288</v>
      </c>
      <c r="N1146" s="242" t="s">
        <v>288</v>
      </c>
      <c r="O1146" s="209">
        <v>4</v>
      </c>
      <c r="P1146" s="245">
        <v>1199664</v>
      </c>
      <c r="Q1146" s="200">
        <v>45889</v>
      </c>
      <c r="R1146" s="190">
        <v>45930</v>
      </c>
      <c r="S1146" s="245">
        <v>877803</v>
      </c>
      <c r="T1146" s="190">
        <v>45931</v>
      </c>
      <c r="U1146" s="190">
        <v>45961</v>
      </c>
      <c r="V1146" s="245">
        <v>877803</v>
      </c>
      <c r="W1146" s="190">
        <v>45962</v>
      </c>
      <c r="X1146" s="190">
        <v>45991</v>
      </c>
      <c r="Y1146" s="272">
        <v>555942</v>
      </c>
      <c r="Z1146" s="190">
        <v>45992</v>
      </c>
      <c r="AA1146" s="190">
        <v>46010</v>
      </c>
      <c r="AB1146" s="194"/>
      <c r="AC1146" s="196"/>
      <c r="AD1146" s="196"/>
      <c r="AE1146" s="194"/>
      <c r="AF1146" s="196"/>
      <c r="AG1146" s="196"/>
      <c r="BI1146" s="187" t="s">
        <v>273</v>
      </c>
      <c r="BJ1146" s="187" t="s">
        <v>1145</v>
      </c>
      <c r="BK1146" s="195" t="s">
        <v>1167</v>
      </c>
      <c r="BL1146" s="189">
        <v>1722</v>
      </c>
      <c r="BM1146" s="190">
        <v>45875.722025462965</v>
      </c>
      <c r="BN1146" s="208">
        <v>3774553</v>
      </c>
      <c r="BO1146" s="203">
        <v>5492</v>
      </c>
      <c r="BP1146" s="190">
        <v>45889</v>
      </c>
      <c r="BQ1146" s="204">
        <v>3511212</v>
      </c>
      <c r="CS1146" s="197" t="s">
        <v>4432</v>
      </c>
      <c r="CT1146" s="199">
        <v>1193043576</v>
      </c>
      <c r="CU1146" s="203">
        <v>337</v>
      </c>
      <c r="CV1146" s="203" t="s">
        <v>1169</v>
      </c>
      <c r="CY1146" s="194">
        <v>7490</v>
      </c>
      <c r="CZ1146" s="196" t="s">
        <v>290</v>
      </c>
      <c r="DA1146" s="201">
        <f t="shared" si="45"/>
        <v>3511212</v>
      </c>
      <c r="DB1146" s="221">
        <f t="shared" si="46"/>
        <v>0</v>
      </c>
      <c r="DC1146" s="201">
        <f t="shared" si="47"/>
        <v>0</v>
      </c>
      <c r="DZ1146" s="188" t="s">
        <v>4433</v>
      </c>
      <c r="EA1146" s="187"/>
      <c r="EB1146" s="130">
        <v>86078374</v>
      </c>
      <c r="EC1146" s="168">
        <v>46010</v>
      </c>
    </row>
    <row r="1147" spans="1:133" x14ac:dyDescent="0.3">
      <c r="A1147" s="242"/>
      <c r="B1147" s="242" t="s">
        <v>4434</v>
      </c>
      <c r="C1147" s="243">
        <v>40397362</v>
      </c>
      <c r="D1147" s="242" t="s">
        <v>4435</v>
      </c>
      <c r="E1147" s="242" t="s">
        <v>292</v>
      </c>
      <c r="F1147" s="242" t="s">
        <v>979</v>
      </c>
      <c r="G1147" s="244">
        <v>45889</v>
      </c>
      <c r="H1147" s="245">
        <v>7661577</v>
      </c>
      <c r="I1147" s="242" t="s">
        <v>4428</v>
      </c>
      <c r="J1147" s="244">
        <v>45889</v>
      </c>
      <c r="K1147" s="244">
        <v>45990</v>
      </c>
      <c r="L1147" s="242" t="s">
        <v>288</v>
      </c>
      <c r="M1147" s="242" t="s">
        <v>288</v>
      </c>
      <c r="N1147" s="242" t="s">
        <v>288</v>
      </c>
      <c r="O1147" s="209">
        <v>3</v>
      </c>
      <c r="P1147" s="245">
        <v>3141246</v>
      </c>
      <c r="Q1147" s="200">
        <v>45889</v>
      </c>
      <c r="R1147" s="190">
        <v>45930</v>
      </c>
      <c r="S1147" s="245">
        <v>2298473</v>
      </c>
      <c r="T1147" s="190">
        <v>45931</v>
      </c>
      <c r="U1147" s="190">
        <v>45961</v>
      </c>
      <c r="V1147" s="272">
        <v>2221858</v>
      </c>
      <c r="W1147" s="190">
        <v>45962</v>
      </c>
      <c r="X1147" s="190">
        <v>45990</v>
      </c>
      <c r="Y1147" s="272"/>
      <c r="Z1147" s="190"/>
      <c r="AA1147" s="190"/>
      <c r="AB1147" s="194"/>
      <c r="AC1147" s="196"/>
      <c r="AD1147" s="196"/>
      <c r="AE1147" s="194"/>
      <c r="AF1147" s="196"/>
      <c r="AG1147" s="196"/>
      <c r="BI1147" s="192" t="s">
        <v>278</v>
      </c>
      <c r="BJ1147" s="187" t="s">
        <v>332</v>
      </c>
      <c r="BK1147" s="192" t="s">
        <v>280</v>
      </c>
      <c r="BL1147" s="189">
        <v>1840</v>
      </c>
      <c r="BM1147" s="190">
        <v>45889.835173611114</v>
      </c>
      <c r="BN1147" s="208">
        <v>71507271</v>
      </c>
      <c r="BO1147" s="203">
        <v>5500</v>
      </c>
      <c r="BP1147" s="190">
        <v>45889</v>
      </c>
      <c r="BQ1147" s="204">
        <v>7661577</v>
      </c>
      <c r="CS1147" s="197" t="s">
        <v>1044</v>
      </c>
      <c r="CT1147" s="274">
        <v>40397362</v>
      </c>
      <c r="CU1147" s="203">
        <v>136</v>
      </c>
      <c r="CV1147" s="203" t="s">
        <v>3325</v>
      </c>
      <c r="CY1147" s="194">
        <v>7490</v>
      </c>
      <c r="CZ1147" s="196" t="s">
        <v>290</v>
      </c>
      <c r="DA1147" s="201">
        <f t="shared" si="45"/>
        <v>7661577</v>
      </c>
      <c r="DB1147" s="221">
        <f t="shared" si="46"/>
        <v>0</v>
      </c>
      <c r="DC1147" s="201">
        <f t="shared" si="47"/>
        <v>0</v>
      </c>
      <c r="DZ1147" s="310" t="s">
        <v>4436</v>
      </c>
      <c r="EA1147" s="187" t="s">
        <v>273</v>
      </c>
      <c r="EB1147" s="130">
        <v>17346234</v>
      </c>
      <c r="EC1147" s="168">
        <v>45992</v>
      </c>
    </row>
    <row r="1148" spans="1:133" x14ac:dyDescent="0.3">
      <c r="A1148" s="242" t="s">
        <v>311</v>
      </c>
      <c r="B1148" s="242" t="s">
        <v>4437</v>
      </c>
      <c r="C1148" s="243">
        <v>3276471</v>
      </c>
      <c r="D1148" s="242" t="s">
        <v>1311</v>
      </c>
      <c r="E1148" s="242" t="s">
        <v>291</v>
      </c>
      <c r="F1148" s="242" t="s">
        <v>375</v>
      </c>
      <c r="G1148" s="244">
        <v>45889</v>
      </c>
      <c r="H1148" s="245">
        <v>16990666</v>
      </c>
      <c r="I1148" s="242" t="s">
        <v>3319</v>
      </c>
      <c r="J1148" s="244">
        <v>45889</v>
      </c>
      <c r="K1148" s="244">
        <v>46020</v>
      </c>
      <c r="L1148" s="242" t="s">
        <v>288</v>
      </c>
      <c r="M1148" s="242" t="s">
        <v>288</v>
      </c>
      <c r="N1148" s="242" t="s">
        <v>288</v>
      </c>
      <c r="O1148" s="209">
        <v>4</v>
      </c>
      <c r="P1148" s="245">
        <v>5358595</v>
      </c>
      <c r="Q1148" s="200">
        <v>45889</v>
      </c>
      <c r="R1148" s="190">
        <v>45930</v>
      </c>
      <c r="S1148" s="245">
        <v>3920923</v>
      </c>
      <c r="T1148" s="190">
        <v>45931</v>
      </c>
      <c r="U1148" s="190">
        <v>45961</v>
      </c>
      <c r="V1148" s="245">
        <v>3920923</v>
      </c>
      <c r="W1148" s="190">
        <v>45962</v>
      </c>
      <c r="X1148" s="190">
        <v>45991</v>
      </c>
      <c r="Y1148" s="272">
        <v>3790225</v>
      </c>
      <c r="Z1148" s="190">
        <v>45992</v>
      </c>
      <c r="AA1148" s="190">
        <v>46020</v>
      </c>
      <c r="AB1148" s="194"/>
      <c r="AC1148" s="196"/>
      <c r="AD1148" s="196"/>
      <c r="AE1148" s="194"/>
      <c r="AF1148" s="196"/>
      <c r="AG1148" s="196"/>
      <c r="BI1148" s="192" t="s">
        <v>278</v>
      </c>
      <c r="BJ1148" s="187" t="s">
        <v>332</v>
      </c>
      <c r="BK1148" s="192" t="s">
        <v>280</v>
      </c>
      <c r="BL1148" s="189">
        <v>1840</v>
      </c>
      <c r="BM1148" s="190">
        <v>45889.835173611114</v>
      </c>
      <c r="BN1148" s="208">
        <v>71507271</v>
      </c>
      <c r="BO1148" s="203">
        <v>5499</v>
      </c>
      <c r="BP1148" s="190">
        <v>45889</v>
      </c>
      <c r="BQ1148" s="204">
        <v>16990666</v>
      </c>
      <c r="CS1148" s="197" t="s">
        <v>1186</v>
      </c>
      <c r="CT1148" s="136">
        <v>3276471</v>
      </c>
      <c r="CU1148" s="203">
        <v>436</v>
      </c>
      <c r="CV1148" s="203" t="s">
        <v>771</v>
      </c>
      <c r="CY1148" s="194">
        <v>7490</v>
      </c>
      <c r="CZ1148" s="196" t="s">
        <v>290</v>
      </c>
      <c r="DA1148" s="201">
        <f t="shared" si="45"/>
        <v>16990666</v>
      </c>
      <c r="DB1148" s="221">
        <f t="shared" si="46"/>
        <v>0</v>
      </c>
      <c r="DC1148" s="201">
        <f t="shared" si="47"/>
        <v>0</v>
      </c>
      <c r="DZ1148" s="188" t="s">
        <v>4438</v>
      </c>
      <c r="EA1148" s="187" t="s">
        <v>437</v>
      </c>
      <c r="EB1148" s="130">
        <v>17346234</v>
      </c>
      <c r="EC1148" s="168">
        <v>46020</v>
      </c>
    </row>
    <row r="1149" spans="1:133" x14ac:dyDescent="0.3">
      <c r="A1149" s="242"/>
      <c r="B1149" s="242" t="s">
        <v>4439</v>
      </c>
      <c r="C1149" s="243">
        <v>86050755</v>
      </c>
      <c r="D1149" s="242" t="s">
        <v>1094</v>
      </c>
      <c r="E1149" s="242" t="s">
        <v>292</v>
      </c>
      <c r="F1149" s="193" t="s">
        <v>4440</v>
      </c>
      <c r="G1149" s="244">
        <v>45889</v>
      </c>
      <c r="H1149" s="245">
        <v>7661577</v>
      </c>
      <c r="I1149" s="242" t="s">
        <v>4428</v>
      </c>
      <c r="J1149" s="244">
        <v>45889</v>
      </c>
      <c r="K1149" s="244">
        <v>45990</v>
      </c>
      <c r="L1149" s="242" t="s">
        <v>288</v>
      </c>
      <c r="M1149" s="242" t="s">
        <v>288</v>
      </c>
      <c r="N1149" s="242" t="s">
        <v>288</v>
      </c>
      <c r="O1149" s="209">
        <v>3</v>
      </c>
      <c r="P1149" s="245">
        <v>3141246</v>
      </c>
      <c r="Q1149" s="200">
        <v>45889</v>
      </c>
      <c r="R1149" s="190">
        <v>45930</v>
      </c>
      <c r="S1149" s="245">
        <v>2298473</v>
      </c>
      <c r="T1149" s="190">
        <v>45931</v>
      </c>
      <c r="U1149" s="190">
        <v>45961</v>
      </c>
      <c r="V1149" s="272">
        <v>2221858</v>
      </c>
      <c r="W1149" s="190">
        <v>45962</v>
      </c>
      <c r="X1149" s="190">
        <v>45990</v>
      </c>
      <c r="Y1149" s="272"/>
      <c r="Z1149" s="190"/>
      <c r="AA1149" s="190"/>
      <c r="AB1149" s="194"/>
      <c r="AC1149" s="196"/>
      <c r="AD1149" s="196"/>
      <c r="AE1149" s="194"/>
      <c r="AF1149" s="196"/>
      <c r="AG1149" s="196"/>
      <c r="BI1149" s="185" t="s">
        <v>275</v>
      </c>
      <c r="BJ1149" s="185" t="s">
        <v>283</v>
      </c>
      <c r="BK1149" s="185" t="s">
        <v>276</v>
      </c>
      <c r="BL1149" s="189">
        <v>1835</v>
      </c>
      <c r="BM1149" s="190">
        <v>45889.664201388892</v>
      </c>
      <c r="BN1149" s="208">
        <v>26139494</v>
      </c>
      <c r="BO1149" s="203">
        <v>5490</v>
      </c>
      <c r="BP1149" s="190">
        <v>45889</v>
      </c>
      <c r="BQ1149" s="204">
        <v>7661577</v>
      </c>
      <c r="CS1149" s="179" t="s">
        <v>4281</v>
      </c>
      <c r="CT1149" s="125">
        <v>86050755</v>
      </c>
      <c r="CU1149" s="203">
        <v>717</v>
      </c>
      <c r="CV1149" s="203" t="s">
        <v>357</v>
      </c>
      <c r="CY1149" s="192">
        <v>7490</v>
      </c>
      <c r="CZ1149" s="192" t="s">
        <v>290</v>
      </c>
      <c r="DA1149" s="201">
        <f t="shared" si="45"/>
        <v>7661577</v>
      </c>
      <c r="DB1149" s="221">
        <f t="shared" si="46"/>
        <v>0</v>
      </c>
      <c r="DC1149" s="201">
        <f t="shared" si="47"/>
        <v>0</v>
      </c>
      <c r="DZ1149" s="188" t="s">
        <v>4441</v>
      </c>
      <c r="EA1149" s="231"/>
      <c r="EB1149" s="130">
        <v>86074342</v>
      </c>
      <c r="EC1149" s="168">
        <v>46010</v>
      </c>
    </row>
    <row r="1150" spans="1:133" x14ac:dyDescent="0.3">
      <c r="A1150" s="242" t="s">
        <v>311</v>
      </c>
      <c r="B1150" s="242" t="s">
        <v>4442</v>
      </c>
      <c r="C1150" s="243">
        <v>1000455002</v>
      </c>
      <c r="D1150" s="242" t="s">
        <v>4443</v>
      </c>
      <c r="E1150" s="242" t="s">
        <v>292</v>
      </c>
      <c r="F1150" s="189" t="s">
        <v>4444</v>
      </c>
      <c r="G1150" s="244">
        <v>45889</v>
      </c>
      <c r="H1150" s="245">
        <v>10816340</v>
      </c>
      <c r="I1150" s="242" t="s">
        <v>4428</v>
      </c>
      <c r="J1150" s="244">
        <v>45889</v>
      </c>
      <c r="K1150" s="244">
        <v>45990</v>
      </c>
      <c r="L1150" s="242" t="s">
        <v>288</v>
      </c>
      <c r="M1150" s="242" t="s">
        <v>288</v>
      </c>
      <c r="N1150" s="242" t="s">
        <v>288</v>
      </c>
      <c r="O1150" s="209">
        <v>3</v>
      </c>
      <c r="P1150" s="245">
        <v>4434699</v>
      </c>
      <c r="Q1150" s="200">
        <v>45889</v>
      </c>
      <c r="R1150" s="190">
        <v>45930</v>
      </c>
      <c r="S1150" s="245">
        <v>3244902</v>
      </c>
      <c r="T1150" s="190">
        <v>45931</v>
      </c>
      <c r="U1150" s="190">
        <v>45961</v>
      </c>
      <c r="V1150" s="272">
        <v>3136739</v>
      </c>
      <c r="W1150" s="190">
        <v>45962</v>
      </c>
      <c r="X1150" s="190">
        <v>45990</v>
      </c>
      <c r="Y1150" s="272"/>
      <c r="Z1150" s="190"/>
      <c r="AA1150" s="190"/>
      <c r="AB1150" s="194"/>
      <c r="AC1150" s="196"/>
      <c r="AD1150" s="196"/>
      <c r="AE1150" s="194"/>
      <c r="AF1150" s="196"/>
      <c r="AG1150" s="196"/>
      <c r="BI1150" s="185" t="s">
        <v>275</v>
      </c>
      <c r="BJ1150" s="185" t="s">
        <v>283</v>
      </c>
      <c r="BK1150" s="185" t="s">
        <v>276</v>
      </c>
      <c r="BL1150" s="189">
        <v>1835</v>
      </c>
      <c r="BM1150" s="190">
        <v>45889.664201388892</v>
      </c>
      <c r="BN1150" s="208">
        <v>26139494</v>
      </c>
      <c r="BO1150" s="203">
        <v>5491</v>
      </c>
      <c r="BP1150" s="190">
        <v>45889</v>
      </c>
      <c r="BQ1150" s="204">
        <v>10816340</v>
      </c>
      <c r="CS1150" s="212" t="s">
        <v>4392</v>
      </c>
      <c r="CT1150" s="199">
        <v>1000455002</v>
      </c>
      <c r="CU1150" s="203">
        <v>764</v>
      </c>
      <c r="CV1150" s="203" t="s">
        <v>357</v>
      </c>
      <c r="CY1150" s="194">
        <v>7490</v>
      </c>
      <c r="CZ1150" s="196" t="s">
        <v>290</v>
      </c>
      <c r="DA1150" s="201">
        <f t="shared" si="45"/>
        <v>10816340</v>
      </c>
      <c r="DB1150" s="221">
        <f t="shared" si="46"/>
        <v>0</v>
      </c>
      <c r="DC1150" s="201">
        <f t="shared" si="47"/>
        <v>0</v>
      </c>
      <c r="DZ1150" s="188" t="s">
        <v>4445</v>
      </c>
      <c r="EA1150" s="238"/>
      <c r="EB1150" s="130">
        <v>86074342</v>
      </c>
      <c r="EC1150" s="168">
        <v>45992</v>
      </c>
    </row>
    <row r="1151" spans="1:133" x14ac:dyDescent="0.3">
      <c r="A1151" s="242"/>
      <c r="B1151" s="242" t="s">
        <v>4446</v>
      </c>
      <c r="C1151" s="243">
        <v>1095822674</v>
      </c>
      <c r="D1151" s="242" t="s">
        <v>989</v>
      </c>
      <c r="E1151" s="242" t="s">
        <v>291</v>
      </c>
      <c r="F1151" s="242" t="s">
        <v>990</v>
      </c>
      <c r="G1151" s="244">
        <v>45889</v>
      </c>
      <c r="H1151" s="245">
        <v>10816340</v>
      </c>
      <c r="I1151" s="242" t="s">
        <v>4428</v>
      </c>
      <c r="J1151" s="244">
        <v>45889</v>
      </c>
      <c r="K1151" s="244">
        <v>45990</v>
      </c>
      <c r="L1151" s="242" t="s">
        <v>288</v>
      </c>
      <c r="M1151" s="242" t="s">
        <v>288</v>
      </c>
      <c r="N1151" s="242" t="s">
        <v>288</v>
      </c>
      <c r="O1151" s="209">
        <v>3</v>
      </c>
      <c r="P1151" s="245">
        <v>4434699</v>
      </c>
      <c r="Q1151" s="200">
        <v>45889</v>
      </c>
      <c r="R1151" s="190">
        <v>45930</v>
      </c>
      <c r="S1151" s="245">
        <v>3244902</v>
      </c>
      <c r="T1151" s="190">
        <v>45931</v>
      </c>
      <c r="U1151" s="190">
        <v>45961</v>
      </c>
      <c r="V1151" s="272">
        <v>3136739</v>
      </c>
      <c r="W1151" s="190">
        <v>45962</v>
      </c>
      <c r="X1151" s="190">
        <v>45990</v>
      </c>
      <c r="Y1151" s="272"/>
      <c r="Z1151" s="190"/>
      <c r="AA1151" s="190"/>
      <c r="AB1151" s="194"/>
      <c r="AC1151" s="196"/>
      <c r="AD1151" s="196"/>
      <c r="AE1151" s="194"/>
      <c r="AF1151" s="196"/>
      <c r="AG1151" s="196"/>
      <c r="BI1151" s="192" t="s">
        <v>278</v>
      </c>
      <c r="BJ1151" s="187" t="s">
        <v>332</v>
      </c>
      <c r="BK1151" s="192" t="s">
        <v>280</v>
      </c>
      <c r="BL1151" s="189">
        <v>1840</v>
      </c>
      <c r="BM1151" s="190">
        <v>45889.835173611114</v>
      </c>
      <c r="BN1151" s="208">
        <v>71507271</v>
      </c>
      <c r="BO1151" s="203">
        <v>5497</v>
      </c>
      <c r="BP1151" s="190">
        <v>45889</v>
      </c>
      <c r="BQ1151" s="204">
        <v>10816340</v>
      </c>
      <c r="CS1151" s="197" t="s">
        <v>1046</v>
      </c>
      <c r="CT1151" s="198">
        <v>1095822674</v>
      </c>
      <c r="CU1151" s="203">
        <v>136</v>
      </c>
      <c r="CV1151" s="203" t="s">
        <v>3325</v>
      </c>
      <c r="CY1151" s="192">
        <v>7490</v>
      </c>
      <c r="CZ1151" s="192" t="s">
        <v>290</v>
      </c>
      <c r="DA1151" s="201">
        <f t="shared" si="45"/>
        <v>10816340</v>
      </c>
      <c r="DB1151" s="221">
        <f t="shared" si="46"/>
        <v>0</v>
      </c>
      <c r="DC1151" s="201">
        <f t="shared" si="47"/>
        <v>0</v>
      </c>
      <c r="DZ1151" s="310" t="s">
        <v>4447</v>
      </c>
      <c r="EA1151" s="231" t="s">
        <v>273</v>
      </c>
      <c r="EB1151" s="130">
        <v>17346234</v>
      </c>
      <c r="EC1151" s="168">
        <v>45992</v>
      </c>
    </row>
    <row r="1152" spans="1:133" x14ac:dyDescent="0.3">
      <c r="A1152" s="276" t="s">
        <v>453</v>
      </c>
      <c r="B1152" s="242" t="s">
        <v>4448</v>
      </c>
      <c r="C1152" s="262"/>
      <c r="D1152" s="276" t="s">
        <v>453</v>
      </c>
      <c r="E1152" s="262"/>
      <c r="F1152" s="262"/>
      <c r="G1152" s="262"/>
      <c r="H1152" s="282"/>
      <c r="I1152" s="262"/>
      <c r="J1152" s="262"/>
      <c r="K1152" s="262"/>
      <c r="L1152" s="262"/>
      <c r="M1152" s="262"/>
      <c r="N1152" s="262"/>
      <c r="O1152" s="196"/>
      <c r="P1152" s="194"/>
      <c r="Q1152" s="196"/>
      <c r="R1152" s="196"/>
      <c r="S1152" s="194"/>
      <c r="T1152" s="196"/>
      <c r="U1152" s="196"/>
      <c r="V1152" s="194"/>
      <c r="W1152" s="196"/>
      <c r="X1152" s="196"/>
      <c r="Y1152" s="194"/>
      <c r="Z1152" s="196"/>
      <c r="AA1152" s="196"/>
      <c r="AB1152" s="194"/>
      <c r="AC1152" s="196"/>
      <c r="AD1152" s="196"/>
      <c r="AE1152" s="194"/>
      <c r="AF1152" s="196"/>
      <c r="AG1152" s="196"/>
      <c r="BI1152" s="196"/>
      <c r="BJ1152" s="196"/>
      <c r="BK1152" s="196"/>
      <c r="BL1152" s="222"/>
      <c r="BM1152" s="222"/>
      <c r="BN1152" s="222"/>
      <c r="BO1152" s="222"/>
      <c r="BP1152" s="222"/>
      <c r="BQ1152" s="222"/>
      <c r="CS1152" s="179"/>
      <c r="CT1152" s="196"/>
      <c r="CU1152" s="222"/>
      <c r="CV1152" s="222"/>
      <c r="CY1152" s="196"/>
      <c r="CZ1152" s="196"/>
      <c r="DA1152" s="201">
        <f t="shared" si="45"/>
        <v>0</v>
      </c>
      <c r="DB1152" s="221">
        <f t="shared" si="46"/>
        <v>0</v>
      </c>
      <c r="DC1152" s="201">
        <f t="shared" si="47"/>
        <v>0</v>
      </c>
      <c r="DZ1152" s="299"/>
      <c r="EA1152" s="134" t="e">
        <v>#N/A</v>
      </c>
      <c r="EB1152" s="130" t="e">
        <v>#N/A</v>
      </c>
      <c r="EC1152" s="168" t="e">
        <v>#N/A</v>
      </c>
    </row>
    <row r="1153" spans="1:133" x14ac:dyDescent="0.3">
      <c r="A1153" s="276" t="s">
        <v>453</v>
      </c>
      <c r="B1153" s="242" t="s">
        <v>4449</v>
      </c>
      <c r="C1153" s="262"/>
      <c r="D1153" s="276" t="s">
        <v>453</v>
      </c>
      <c r="E1153" s="262"/>
      <c r="F1153" s="262"/>
      <c r="G1153" s="262"/>
      <c r="H1153" s="282"/>
      <c r="I1153" s="262"/>
      <c r="J1153" s="262"/>
      <c r="K1153" s="262"/>
      <c r="L1153" s="262"/>
      <c r="M1153" s="262"/>
      <c r="N1153" s="262"/>
      <c r="O1153" s="196"/>
      <c r="P1153" s="194"/>
      <c r="Q1153" s="196"/>
      <c r="R1153" s="196"/>
      <c r="S1153" s="194"/>
      <c r="T1153" s="196"/>
      <c r="U1153" s="196"/>
      <c r="V1153" s="194"/>
      <c r="W1153" s="196"/>
      <c r="X1153" s="196"/>
      <c r="Y1153" s="194"/>
      <c r="Z1153" s="196"/>
      <c r="AA1153" s="196"/>
      <c r="AB1153" s="194"/>
      <c r="AC1153" s="196"/>
      <c r="AD1153" s="196"/>
      <c r="AE1153" s="194"/>
      <c r="AF1153" s="196"/>
      <c r="AG1153" s="196"/>
      <c r="BI1153" s="196"/>
      <c r="BJ1153" s="196"/>
      <c r="BK1153" s="196"/>
      <c r="BL1153" s="196"/>
      <c r="BM1153" s="196"/>
      <c r="BN1153" s="196"/>
      <c r="BO1153" s="196"/>
      <c r="BP1153" s="196"/>
      <c r="BQ1153" s="196"/>
      <c r="CS1153" s="179"/>
      <c r="CT1153" s="196"/>
      <c r="CU1153" s="196"/>
      <c r="CV1153" s="196"/>
      <c r="CY1153" s="196"/>
      <c r="CZ1153" s="196"/>
      <c r="DA1153" s="201">
        <f t="shared" si="45"/>
        <v>0</v>
      </c>
      <c r="DB1153" s="221">
        <f t="shared" si="46"/>
        <v>0</v>
      </c>
      <c r="DC1153" s="201">
        <f t="shared" si="47"/>
        <v>0</v>
      </c>
      <c r="DZ1153" s="299"/>
      <c r="EA1153" s="134" t="e">
        <v>#N/A</v>
      </c>
      <c r="EB1153" s="130" t="e">
        <v>#N/A</v>
      </c>
      <c r="EC1153" s="168" t="e">
        <v>#N/A</v>
      </c>
    </row>
    <row r="1154" spans="1:133" x14ac:dyDescent="0.3">
      <c r="A1154" s="276" t="s">
        <v>453</v>
      </c>
      <c r="B1154" s="242" t="s">
        <v>4450</v>
      </c>
      <c r="C1154" s="262"/>
      <c r="D1154" s="276" t="s">
        <v>453</v>
      </c>
      <c r="E1154" s="262"/>
      <c r="F1154" s="262"/>
      <c r="G1154" s="262"/>
      <c r="H1154" s="282"/>
      <c r="I1154" s="262"/>
      <c r="J1154" s="262"/>
      <c r="K1154" s="262"/>
      <c r="L1154" s="262"/>
      <c r="M1154" s="262"/>
      <c r="N1154" s="262"/>
      <c r="O1154" s="196"/>
      <c r="P1154" s="194"/>
      <c r="Q1154" s="196"/>
      <c r="R1154" s="196"/>
      <c r="S1154" s="194"/>
      <c r="T1154" s="196"/>
      <c r="U1154" s="196"/>
      <c r="V1154" s="194"/>
      <c r="W1154" s="196"/>
      <c r="X1154" s="196"/>
      <c r="Y1154" s="194"/>
      <c r="Z1154" s="196"/>
      <c r="AA1154" s="196"/>
      <c r="AB1154" s="194"/>
      <c r="AC1154" s="196"/>
      <c r="AD1154" s="196"/>
      <c r="AE1154" s="194"/>
      <c r="AF1154" s="196"/>
      <c r="AG1154" s="196"/>
      <c r="BI1154" s="196"/>
      <c r="BJ1154" s="196"/>
      <c r="BK1154" s="196"/>
      <c r="BL1154" s="196"/>
      <c r="BM1154" s="196"/>
      <c r="BN1154" s="196"/>
      <c r="BO1154" s="196"/>
      <c r="BP1154" s="196"/>
      <c r="BQ1154" s="196"/>
      <c r="CS1154" s="179"/>
      <c r="CT1154" s="196"/>
      <c r="CU1154" s="196"/>
      <c r="CV1154" s="196"/>
      <c r="CY1154" s="196"/>
      <c r="CZ1154" s="196"/>
      <c r="DA1154" s="201">
        <f t="shared" si="45"/>
        <v>0</v>
      </c>
      <c r="DB1154" s="221">
        <f t="shared" si="46"/>
        <v>0</v>
      </c>
      <c r="DC1154" s="201">
        <f t="shared" si="47"/>
        <v>0</v>
      </c>
      <c r="DZ1154" s="299"/>
      <c r="EA1154" s="134" t="e">
        <v>#N/A</v>
      </c>
      <c r="EB1154" s="130" t="e">
        <v>#N/A</v>
      </c>
      <c r="EC1154" s="168" t="e">
        <v>#N/A</v>
      </c>
    </row>
    <row r="1155" spans="1:133" x14ac:dyDescent="0.3">
      <c r="A1155" s="276" t="s">
        <v>453</v>
      </c>
      <c r="B1155" s="242" t="s">
        <v>4451</v>
      </c>
      <c r="C1155" s="262"/>
      <c r="D1155" s="276" t="s">
        <v>453</v>
      </c>
      <c r="E1155" s="262"/>
      <c r="F1155" s="262"/>
      <c r="G1155" s="262"/>
      <c r="H1155" s="282"/>
      <c r="I1155" s="262"/>
      <c r="J1155" s="262"/>
      <c r="K1155" s="262"/>
      <c r="L1155" s="262"/>
      <c r="M1155" s="262"/>
      <c r="N1155" s="262"/>
      <c r="O1155" s="196"/>
      <c r="P1155" s="194"/>
      <c r="Q1155" s="196"/>
      <c r="R1155" s="196"/>
      <c r="S1155" s="194"/>
      <c r="T1155" s="196"/>
      <c r="U1155" s="196"/>
      <c r="V1155" s="194"/>
      <c r="W1155" s="196"/>
      <c r="X1155" s="196"/>
      <c r="Y1155" s="194"/>
      <c r="Z1155" s="196"/>
      <c r="AA1155" s="196"/>
      <c r="AB1155" s="194"/>
      <c r="AC1155" s="196"/>
      <c r="AD1155" s="196"/>
      <c r="AE1155" s="194"/>
      <c r="AF1155" s="196"/>
      <c r="AG1155" s="196"/>
      <c r="BI1155" s="196"/>
      <c r="BJ1155" s="196"/>
      <c r="BK1155" s="196"/>
      <c r="BL1155" s="196"/>
      <c r="BM1155" s="196"/>
      <c r="BN1155" s="196"/>
      <c r="BO1155" s="196"/>
      <c r="BP1155" s="196"/>
      <c r="BQ1155" s="196"/>
      <c r="CS1155" s="179"/>
      <c r="CT1155" s="196"/>
      <c r="CU1155" s="196"/>
      <c r="CV1155" s="196"/>
      <c r="CY1155" s="196"/>
      <c r="CZ1155" s="196"/>
      <c r="DA1155" s="201">
        <f t="shared" si="45"/>
        <v>0</v>
      </c>
      <c r="DB1155" s="221">
        <f t="shared" si="46"/>
        <v>0</v>
      </c>
      <c r="DC1155" s="201">
        <f t="shared" si="47"/>
        <v>0</v>
      </c>
      <c r="DZ1155" s="299"/>
      <c r="EA1155" s="134" t="e">
        <v>#N/A</v>
      </c>
      <c r="EB1155" s="130" t="e">
        <v>#N/A</v>
      </c>
      <c r="EC1155" s="168" t="e">
        <v>#N/A</v>
      </c>
    </row>
    <row r="1156" spans="1:133" x14ac:dyDescent="0.3">
      <c r="A1156" s="276" t="s">
        <v>453</v>
      </c>
      <c r="B1156" s="242" t="s">
        <v>4452</v>
      </c>
      <c r="C1156" s="262"/>
      <c r="D1156" s="276" t="s">
        <v>453</v>
      </c>
      <c r="E1156" s="262"/>
      <c r="F1156" s="262"/>
      <c r="G1156" s="262"/>
      <c r="H1156" s="282"/>
      <c r="I1156" s="262"/>
      <c r="J1156" s="262"/>
      <c r="K1156" s="262"/>
      <c r="L1156" s="262"/>
      <c r="M1156" s="262"/>
      <c r="N1156" s="262"/>
      <c r="O1156" s="196"/>
      <c r="P1156" s="194"/>
      <c r="Q1156" s="196"/>
      <c r="R1156" s="196"/>
      <c r="S1156" s="194"/>
      <c r="T1156" s="196"/>
      <c r="U1156" s="196"/>
      <c r="V1156" s="194"/>
      <c r="W1156" s="196"/>
      <c r="X1156" s="196"/>
      <c r="Y1156" s="194"/>
      <c r="Z1156" s="196"/>
      <c r="AA1156" s="196"/>
      <c r="AB1156" s="194"/>
      <c r="AC1156" s="196"/>
      <c r="AD1156" s="196"/>
      <c r="AE1156" s="194"/>
      <c r="AF1156" s="196"/>
      <c r="AG1156" s="196"/>
      <c r="BI1156" s="196"/>
      <c r="BJ1156" s="196"/>
      <c r="BK1156" s="196"/>
      <c r="BL1156" s="196"/>
      <c r="BM1156" s="196"/>
      <c r="BN1156" s="196"/>
      <c r="BO1156" s="196"/>
      <c r="BP1156" s="196"/>
      <c r="BQ1156" s="196"/>
      <c r="CS1156" s="179"/>
      <c r="CT1156" s="196"/>
      <c r="CU1156" s="196"/>
      <c r="CV1156" s="196"/>
      <c r="CY1156" s="196"/>
      <c r="CZ1156" s="196"/>
      <c r="DA1156" s="201">
        <f t="shared" si="45"/>
        <v>0</v>
      </c>
      <c r="DB1156" s="221">
        <f t="shared" si="46"/>
        <v>0</v>
      </c>
      <c r="DC1156" s="201">
        <f t="shared" si="47"/>
        <v>0</v>
      </c>
      <c r="DZ1156" s="299"/>
      <c r="EA1156" s="134" t="e">
        <v>#N/A</v>
      </c>
      <c r="EB1156" s="130" t="e">
        <v>#N/A</v>
      </c>
      <c r="EC1156" s="168" t="e">
        <v>#N/A</v>
      </c>
    </row>
    <row r="1157" spans="1:133" x14ac:dyDescent="0.3">
      <c r="A1157" s="276" t="s">
        <v>453</v>
      </c>
      <c r="B1157" s="242" t="s">
        <v>4453</v>
      </c>
      <c r="C1157" s="262"/>
      <c r="D1157" s="276" t="s">
        <v>453</v>
      </c>
      <c r="E1157" s="262"/>
      <c r="F1157" s="262"/>
      <c r="G1157" s="262"/>
      <c r="H1157" s="282"/>
      <c r="I1157" s="262"/>
      <c r="J1157" s="262"/>
      <c r="K1157" s="262"/>
      <c r="L1157" s="262"/>
      <c r="M1157" s="262"/>
      <c r="N1157" s="262"/>
      <c r="O1157" s="196"/>
      <c r="P1157" s="194"/>
      <c r="Q1157" s="196"/>
      <c r="R1157" s="196"/>
      <c r="S1157" s="194"/>
      <c r="T1157" s="196"/>
      <c r="U1157" s="196"/>
      <c r="V1157" s="194"/>
      <c r="W1157" s="196"/>
      <c r="X1157" s="196"/>
      <c r="Y1157" s="194"/>
      <c r="Z1157" s="196"/>
      <c r="AA1157" s="196"/>
      <c r="AB1157" s="194"/>
      <c r="AC1157" s="196"/>
      <c r="AD1157" s="196"/>
      <c r="AE1157" s="194"/>
      <c r="AF1157" s="196"/>
      <c r="AG1157" s="196"/>
      <c r="BI1157" s="196"/>
      <c r="BJ1157" s="196"/>
      <c r="BK1157" s="196"/>
      <c r="BL1157" s="196"/>
      <c r="BM1157" s="196"/>
      <c r="BN1157" s="196"/>
      <c r="BO1157" s="196"/>
      <c r="BP1157" s="196"/>
      <c r="BQ1157" s="196"/>
      <c r="CS1157" s="179"/>
      <c r="CT1157" s="196"/>
      <c r="CU1157" s="196"/>
      <c r="CV1157" s="196"/>
      <c r="CY1157" s="196"/>
      <c r="CZ1157" s="196"/>
      <c r="DA1157" s="201">
        <f t="shared" si="45"/>
        <v>0</v>
      </c>
      <c r="DB1157" s="221">
        <f t="shared" si="46"/>
        <v>0</v>
      </c>
      <c r="DC1157" s="201">
        <f t="shared" si="47"/>
        <v>0</v>
      </c>
      <c r="DZ1157" s="299"/>
      <c r="EA1157" s="134" t="e">
        <v>#N/A</v>
      </c>
      <c r="EB1157" s="130" t="e">
        <v>#N/A</v>
      </c>
      <c r="EC1157" s="168" t="e">
        <v>#N/A</v>
      </c>
    </row>
    <row r="1158" spans="1:133" x14ac:dyDescent="0.3">
      <c r="A1158" s="276" t="s">
        <v>453</v>
      </c>
      <c r="B1158" s="242" t="s">
        <v>4454</v>
      </c>
      <c r="C1158" s="262"/>
      <c r="D1158" s="276" t="s">
        <v>453</v>
      </c>
      <c r="E1158" s="262"/>
      <c r="F1158" s="262"/>
      <c r="G1158" s="262"/>
      <c r="H1158" s="282"/>
      <c r="I1158" s="262"/>
      <c r="J1158" s="262"/>
      <c r="K1158" s="262"/>
      <c r="L1158" s="262"/>
      <c r="M1158" s="262"/>
      <c r="N1158" s="262"/>
      <c r="O1158" s="196"/>
      <c r="P1158" s="194"/>
      <c r="Q1158" s="196"/>
      <c r="R1158" s="196"/>
      <c r="S1158" s="194"/>
      <c r="T1158" s="196"/>
      <c r="U1158" s="196"/>
      <c r="V1158" s="194"/>
      <c r="W1158" s="196"/>
      <c r="X1158" s="196"/>
      <c r="Y1158" s="194"/>
      <c r="Z1158" s="196"/>
      <c r="AA1158" s="196"/>
      <c r="AB1158" s="194"/>
      <c r="AC1158" s="196"/>
      <c r="AD1158" s="196"/>
      <c r="AE1158" s="194"/>
      <c r="AF1158" s="196"/>
      <c r="AG1158" s="196"/>
      <c r="BI1158" s="196"/>
      <c r="BJ1158" s="196"/>
      <c r="BK1158" s="196"/>
      <c r="BL1158" s="196"/>
      <c r="BM1158" s="196"/>
      <c r="BN1158" s="196"/>
      <c r="BO1158" s="196"/>
      <c r="BP1158" s="196"/>
      <c r="BQ1158" s="196"/>
      <c r="CS1158" s="179"/>
      <c r="CT1158" s="196"/>
      <c r="CU1158" s="196"/>
      <c r="CV1158" s="196"/>
      <c r="CY1158" s="196"/>
      <c r="CZ1158" s="196"/>
      <c r="DA1158" s="201">
        <f t="shared" si="45"/>
        <v>0</v>
      </c>
      <c r="DB1158" s="221">
        <f t="shared" si="46"/>
        <v>0</v>
      </c>
      <c r="DC1158" s="201">
        <f t="shared" si="47"/>
        <v>0</v>
      </c>
      <c r="DZ1158" s="299"/>
      <c r="EA1158" s="134" t="e">
        <v>#N/A</v>
      </c>
      <c r="EB1158" s="130" t="e">
        <v>#N/A</v>
      </c>
      <c r="EC1158" s="168" t="e">
        <v>#N/A</v>
      </c>
    </row>
    <row r="1159" spans="1:133" x14ac:dyDescent="0.3">
      <c r="A1159" s="276" t="s">
        <v>453</v>
      </c>
      <c r="B1159" s="242" t="s">
        <v>4455</v>
      </c>
      <c r="C1159" s="262"/>
      <c r="D1159" s="276" t="s">
        <v>453</v>
      </c>
      <c r="E1159" s="262"/>
      <c r="F1159" s="262"/>
      <c r="G1159" s="262"/>
      <c r="H1159" s="282"/>
      <c r="I1159" s="262"/>
      <c r="J1159" s="262"/>
      <c r="K1159" s="262"/>
      <c r="L1159" s="262"/>
      <c r="M1159" s="262"/>
      <c r="N1159" s="262"/>
      <c r="O1159" s="196"/>
      <c r="P1159" s="194"/>
      <c r="Q1159" s="196"/>
      <c r="R1159" s="196"/>
      <c r="S1159" s="194"/>
      <c r="T1159" s="196"/>
      <c r="U1159" s="196"/>
      <c r="V1159" s="194"/>
      <c r="W1159" s="196"/>
      <c r="X1159" s="196"/>
      <c r="Y1159" s="194"/>
      <c r="Z1159" s="196"/>
      <c r="AA1159" s="196"/>
      <c r="AB1159" s="194"/>
      <c r="AC1159" s="196"/>
      <c r="AD1159" s="196"/>
      <c r="AE1159" s="194"/>
      <c r="AF1159" s="196"/>
      <c r="AG1159" s="196"/>
      <c r="BI1159" s="196"/>
      <c r="BJ1159" s="196"/>
      <c r="BK1159" s="196"/>
      <c r="BL1159" s="196"/>
      <c r="BM1159" s="196"/>
      <c r="BN1159" s="196"/>
      <c r="BO1159" s="196"/>
      <c r="BP1159" s="196"/>
      <c r="BQ1159" s="196"/>
      <c r="CS1159" s="179"/>
      <c r="CT1159" s="196"/>
      <c r="CU1159" s="196"/>
      <c r="CV1159" s="196"/>
      <c r="CY1159" s="196"/>
      <c r="CZ1159" s="196"/>
      <c r="DA1159" s="201">
        <f t="shared" si="45"/>
        <v>0</v>
      </c>
      <c r="DB1159" s="221">
        <f t="shared" si="46"/>
        <v>0</v>
      </c>
      <c r="DC1159" s="201">
        <f t="shared" si="47"/>
        <v>0</v>
      </c>
      <c r="DZ1159" s="299"/>
      <c r="EA1159" s="134" t="e">
        <v>#N/A</v>
      </c>
      <c r="EB1159" s="130" t="e">
        <v>#N/A</v>
      </c>
      <c r="EC1159" s="168" t="e">
        <v>#N/A</v>
      </c>
    </row>
    <row r="1160" spans="1:133" x14ac:dyDescent="0.3">
      <c r="A1160" s="276" t="s">
        <v>453</v>
      </c>
      <c r="B1160" s="242" t="s">
        <v>4456</v>
      </c>
      <c r="C1160" s="262"/>
      <c r="D1160" s="276" t="s">
        <v>453</v>
      </c>
      <c r="E1160" s="262"/>
      <c r="F1160" s="262"/>
      <c r="G1160" s="262"/>
      <c r="H1160" s="282"/>
      <c r="I1160" s="262"/>
      <c r="J1160" s="262"/>
      <c r="K1160" s="262"/>
      <c r="L1160" s="262"/>
      <c r="M1160" s="262"/>
      <c r="N1160" s="262"/>
      <c r="O1160" s="196"/>
      <c r="P1160" s="194"/>
      <c r="Q1160" s="196"/>
      <c r="R1160" s="196"/>
      <c r="S1160" s="194"/>
      <c r="T1160" s="196"/>
      <c r="U1160" s="196"/>
      <c r="V1160" s="194"/>
      <c r="W1160" s="196"/>
      <c r="X1160" s="196"/>
      <c r="Y1160" s="194"/>
      <c r="Z1160" s="196"/>
      <c r="AA1160" s="196"/>
      <c r="AB1160" s="194"/>
      <c r="AC1160" s="196"/>
      <c r="AD1160" s="196"/>
      <c r="AE1160" s="194"/>
      <c r="AF1160" s="196"/>
      <c r="AG1160" s="196"/>
      <c r="BI1160" s="196"/>
      <c r="BJ1160" s="196"/>
      <c r="BK1160" s="196"/>
      <c r="BL1160" s="196"/>
      <c r="BM1160" s="196"/>
      <c r="BN1160" s="196"/>
      <c r="BO1160" s="196"/>
      <c r="BP1160" s="196"/>
      <c r="BQ1160" s="196"/>
      <c r="CS1160" s="179"/>
      <c r="CT1160" s="196"/>
      <c r="CU1160" s="196"/>
      <c r="CV1160" s="196"/>
      <c r="CY1160" s="196"/>
      <c r="CZ1160" s="196"/>
      <c r="DA1160" s="201">
        <f t="shared" si="45"/>
        <v>0</v>
      </c>
      <c r="DB1160" s="221">
        <f t="shared" si="46"/>
        <v>0</v>
      </c>
      <c r="DC1160" s="201">
        <f t="shared" si="47"/>
        <v>0</v>
      </c>
      <c r="DZ1160" s="299"/>
      <c r="EA1160" s="134" t="e">
        <v>#N/A</v>
      </c>
      <c r="EB1160" s="130" t="e">
        <v>#N/A</v>
      </c>
      <c r="EC1160" s="168" t="e">
        <v>#N/A</v>
      </c>
    </row>
    <row r="1161" spans="1:133" x14ac:dyDescent="0.3">
      <c r="A1161" s="276" t="s">
        <v>453</v>
      </c>
      <c r="B1161" s="322" t="s">
        <v>4457</v>
      </c>
      <c r="C1161" s="262"/>
      <c r="D1161" s="276" t="s">
        <v>453</v>
      </c>
      <c r="E1161" s="262"/>
      <c r="F1161" s="262"/>
      <c r="G1161" s="262"/>
      <c r="H1161" s="282"/>
      <c r="I1161" s="262"/>
      <c r="J1161" s="262"/>
      <c r="K1161" s="262"/>
      <c r="L1161" s="262"/>
      <c r="M1161" s="262"/>
      <c r="N1161" s="262"/>
      <c r="O1161" s="196"/>
      <c r="P1161" s="194"/>
      <c r="Q1161" s="196"/>
      <c r="R1161" s="196"/>
      <c r="S1161" s="194"/>
      <c r="T1161" s="196"/>
      <c r="U1161" s="196"/>
      <c r="V1161" s="194"/>
      <c r="W1161" s="196"/>
      <c r="X1161" s="196"/>
      <c r="Y1161" s="194"/>
      <c r="Z1161" s="196"/>
      <c r="AA1161" s="196"/>
      <c r="AB1161" s="194"/>
      <c r="AC1161" s="196"/>
      <c r="AD1161" s="196"/>
      <c r="AE1161" s="194"/>
      <c r="AF1161" s="196"/>
      <c r="AG1161" s="196"/>
      <c r="BI1161" s="196"/>
      <c r="BJ1161" s="196"/>
      <c r="BK1161" s="196"/>
      <c r="BL1161" s="196"/>
      <c r="BM1161" s="196"/>
      <c r="BN1161" s="196"/>
      <c r="BO1161" s="196"/>
      <c r="BP1161" s="196"/>
      <c r="BQ1161" s="196"/>
      <c r="CS1161" s="179"/>
      <c r="CT1161" s="196"/>
      <c r="CU1161" s="196"/>
      <c r="CV1161" s="196"/>
      <c r="CY1161" s="196"/>
      <c r="CZ1161" s="196"/>
      <c r="DA1161" s="201">
        <f t="shared" si="45"/>
        <v>0</v>
      </c>
      <c r="DB1161" s="221">
        <f t="shared" si="46"/>
        <v>0</v>
      </c>
      <c r="DC1161" s="201">
        <f t="shared" si="47"/>
        <v>0</v>
      </c>
      <c r="DZ1161" s="299"/>
      <c r="EA1161" s="134" t="e">
        <v>#N/A</v>
      </c>
      <c r="EB1161" s="130" t="e">
        <v>#N/A</v>
      </c>
      <c r="EC1161" s="168" t="e">
        <v>#N/A</v>
      </c>
    </row>
    <row r="1162" spans="1:133" x14ac:dyDescent="0.3">
      <c r="A1162" s="242"/>
      <c r="B1162" s="242" t="s">
        <v>4458</v>
      </c>
      <c r="C1162" s="243">
        <v>1121840882</v>
      </c>
      <c r="D1162" s="242" t="s">
        <v>687</v>
      </c>
      <c r="E1162" s="242" t="s">
        <v>291</v>
      </c>
      <c r="F1162" s="242" t="s">
        <v>4459</v>
      </c>
      <c r="G1162" s="244">
        <v>45902</v>
      </c>
      <c r="H1162" s="245">
        <v>10600013</v>
      </c>
      <c r="I1162" s="242" t="s">
        <v>4460</v>
      </c>
      <c r="J1162" s="244">
        <v>45902</v>
      </c>
      <c r="K1162" s="244">
        <v>46000</v>
      </c>
      <c r="L1162" s="242" t="s">
        <v>288</v>
      </c>
      <c r="M1162" s="242" t="s">
        <v>288</v>
      </c>
      <c r="N1162" s="242" t="s">
        <v>288</v>
      </c>
      <c r="O1162" s="209">
        <v>4</v>
      </c>
      <c r="P1162" s="245">
        <v>3136739</v>
      </c>
      <c r="Q1162" s="200">
        <v>45902</v>
      </c>
      <c r="R1162" s="190">
        <v>45930</v>
      </c>
      <c r="S1162" s="245">
        <v>3244902</v>
      </c>
      <c r="T1162" s="190">
        <v>45931</v>
      </c>
      <c r="U1162" s="190">
        <v>45961</v>
      </c>
      <c r="V1162" s="245">
        <v>3244902</v>
      </c>
      <c r="W1162" s="190">
        <v>45962</v>
      </c>
      <c r="X1162" s="190">
        <v>45991</v>
      </c>
      <c r="Y1162" s="272">
        <v>973470</v>
      </c>
      <c r="Z1162" s="190">
        <v>45992</v>
      </c>
      <c r="AA1162" s="190">
        <v>46000</v>
      </c>
      <c r="AB1162" s="194"/>
      <c r="AC1162" s="196"/>
      <c r="AD1162" s="196"/>
      <c r="AE1162" s="194"/>
      <c r="AF1162" s="196"/>
      <c r="AG1162" s="196"/>
      <c r="BI1162" s="185" t="s">
        <v>275</v>
      </c>
      <c r="BJ1162" s="185" t="s">
        <v>283</v>
      </c>
      <c r="BK1162" s="185" t="s">
        <v>276</v>
      </c>
      <c r="BL1162" s="189">
        <v>1972</v>
      </c>
      <c r="BM1162" s="190">
        <v>45902.735138888886</v>
      </c>
      <c r="BN1162" s="208">
        <v>15809885</v>
      </c>
      <c r="BO1162" s="203">
        <v>5732</v>
      </c>
      <c r="BP1162" s="190">
        <v>45902</v>
      </c>
      <c r="BQ1162" s="204">
        <v>10600013</v>
      </c>
      <c r="CS1162" s="197" t="s">
        <v>4461</v>
      </c>
      <c r="CT1162" s="199">
        <v>1121840882</v>
      </c>
      <c r="CU1162" s="203">
        <v>717</v>
      </c>
      <c r="CV1162" s="203" t="s">
        <v>357</v>
      </c>
      <c r="CY1162" s="192">
        <v>7490</v>
      </c>
      <c r="CZ1162" s="192" t="s">
        <v>290</v>
      </c>
      <c r="DA1162" s="201">
        <f t="shared" si="45"/>
        <v>10600013</v>
      </c>
      <c r="DB1162" s="221">
        <f t="shared" si="46"/>
        <v>0</v>
      </c>
      <c r="DC1162" s="201">
        <f t="shared" si="47"/>
        <v>0</v>
      </c>
      <c r="DZ1162" s="188" t="s">
        <v>4462</v>
      </c>
      <c r="EA1162" s="134" t="e">
        <v>#N/A</v>
      </c>
      <c r="EB1162" s="130">
        <v>86074342</v>
      </c>
      <c r="EC1162" s="168">
        <v>46010</v>
      </c>
    </row>
    <row r="1163" spans="1:133" x14ac:dyDescent="0.3">
      <c r="A1163" s="242"/>
      <c r="B1163" s="242" t="s">
        <v>4463</v>
      </c>
      <c r="C1163" s="243">
        <v>1121899585</v>
      </c>
      <c r="D1163" s="242" t="s">
        <v>1315</v>
      </c>
      <c r="E1163" s="242" t="s">
        <v>291</v>
      </c>
      <c r="F1163" s="242" t="s">
        <v>527</v>
      </c>
      <c r="G1163" s="244">
        <v>45902</v>
      </c>
      <c r="H1163" s="245">
        <v>11681647</v>
      </c>
      <c r="I1163" s="242" t="s">
        <v>1316</v>
      </c>
      <c r="J1163" s="244">
        <v>45902</v>
      </c>
      <c r="K1163" s="244">
        <v>46010</v>
      </c>
      <c r="L1163" s="242" t="s">
        <v>288</v>
      </c>
      <c r="M1163" s="242" t="s">
        <v>288</v>
      </c>
      <c r="N1163" s="242" t="s">
        <v>288</v>
      </c>
      <c r="O1163" s="209">
        <v>4</v>
      </c>
      <c r="P1163" s="245">
        <v>3136739</v>
      </c>
      <c r="Q1163" s="200">
        <v>45902</v>
      </c>
      <c r="R1163" s="190">
        <v>45930</v>
      </c>
      <c r="S1163" s="245">
        <v>3244902</v>
      </c>
      <c r="T1163" s="190">
        <v>45931</v>
      </c>
      <c r="U1163" s="190">
        <v>45961</v>
      </c>
      <c r="V1163" s="245">
        <v>3244902</v>
      </c>
      <c r="W1163" s="190">
        <v>45962</v>
      </c>
      <c r="X1163" s="190">
        <v>45991</v>
      </c>
      <c r="Y1163" s="272">
        <v>2055104</v>
      </c>
      <c r="Z1163" s="190">
        <v>45992</v>
      </c>
      <c r="AA1163" s="190">
        <v>46010</v>
      </c>
      <c r="AB1163" s="194"/>
      <c r="AC1163" s="196"/>
      <c r="AD1163" s="196"/>
      <c r="AE1163" s="194"/>
      <c r="AF1163" s="196"/>
      <c r="AG1163" s="196"/>
      <c r="BI1163" s="192" t="s">
        <v>278</v>
      </c>
      <c r="BJ1163" s="187" t="s">
        <v>332</v>
      </c>
      <c r="BK1163" s="192" t="s">
        <v>280</v>
      </c>
      <c r="BL1163" s="189">
        <v>1975</v>
      </c>
      <c r="BM1163" s="190">
        <v>45902</v>
      </c>
      <c r="BN1163" s="208">
        <v>36978366</v>
      </c>
      <c r="BO1163" s="203">
        <v>5793</v>
      </c>
      <c r="BP1163" s="190">
        <v>45902</v>
      </c>
      <c r="BQ1163" s="204">
        <v>11681647</v>
      </c>
      <c r="CS1163" s="197" t="s">
        <v>4464</v>
      </c>
      <c r="CT1163" s="198">
        <v>1121899585</v>
      </c>
      <c r="CU1163" s="203">
        <v>504</v>
      </c>
      <c r="CV1163" s="203" t="s">
        <v>768</v>
      </c>
      <c r="CY1163" s="192">
        <v>8299</v>
      </c>
      <c r="CZ1163" s="192" t="s">
        <v>290</v>
      </c>
      <c r="DA1163" s="201">
        <f t="shared" si="45"/>
        <v>11681647</v>
      </c>
      <c r="DB1163" s="221">
        <f t="shared" si="46"/>
        <v>0</v>
      </c>
      <c r="DC1163" s="201">
        <f t="shared" si="47"/>
        <v>0</v>
      </c>
      <c r="DZ1163" s="188" t="s">
        <v>4465</v>
      </c>
      <c r="EA1163" s="134" t="s">
        <v>279</v>
      </c>
      <c r="EB1163" s="130">
        <v>17346234</v>
      </c>
      <c r="EC1163" s="168">
        <v>46010</v>
      </c>
    </row>
    <row r="1164" spans="1:133" ht="14.4" x14ac:dyDescent="0.3">
      <c r="A1164" s="347"/>
      <c r="B1164" s="242" t="s">
        <v>4466</v>
      </c>
      <c r="C1164" s="243">
        <v>1121965021</v>
      </c>
      <c r="D1164" s="247" t="s">
        <v>4467</v>
      </c>
      <c r="E1164" s="242" t="s">
        <v>291</v>
      </c>
      <c r="F1164" s="242" t="s">
        <v>4468</v>
      </c>
      <c r="G1164" s="244">
        <v>45902</v>
      </c>
      <c r="H1164" s="245">
        <v>3900000</v>
      </c>
      <c r="I1164" s="242" t="s">
        <v>4469</v>
      </c>
      <c r="J1164" s="244">
        <v>45902</v>
      </c>
      <c r="K1164" s="244">
        <v>45940</v>
      </c>
      <c r="L1164" s="242" t="s">
        <v>288</v>
      </c>
      <c r="M1164" s="242" t="s">
        <v>288</v>
      </c>
      <c r="N1164" s="242" t="s">
        <v>288</v>
      </c>
      <c r="O1164" s="209">
        <v>2</v>
      </c>
      <c r="P1164" s="245">
        <v>2900000</v>
      </c>
      <c r="Q1164" s="200">
        <v>45902</v>
      </c>
      <c r="R1164" s="190">
        <v>45930</v>
      </c>
      <c r="S1164" s="272">
        <v>1000000</v>
      </c>
      <c r="T1164" s="190">
        <v>45931</v>
      </c>
      <c r="U1164" s="190">
        <v>45940</v>
      </c>
      <c r="V1164" s="245"/>
      <c r="W1164" s="190"/>
      <c r="X1164" s="190"/>
      <c r="Y1164" s="272"/>
      <c r="Z1164" s="190"/>
      <c r="AA1164" s="190"/>
      <c r="AB1164" s="194"/>
      <c r="AC1164" s="196"/>
      <c r="AD1164" s="196"/>
      <c r="AE1164" s="194"/>
      <c r="AF1164" s="196"/>
      <c r="AG1164" s="196"/>
      <c r="BI1164" s="194" t="s">
        <v>271</v>
      </c>
      <c r="BJ1164" s="186" t="s">
        <v>1440</v>
      </c>
      <c r="BK1164" s="187" t="s">
        <v>1441</v>
      </c>
      <c r="BL1164" s="189">
        <v>1974</v>
      </c>
      <c r="BM1164" s="190">
        <v>45902</v>
      </c>
      <c r="BN1164" s="208">
        <v>3900000</v>
      </c>
      <c r="BO1164" s="203">
        <v>5790</v>
      </c>
      <c r="BP1164" s="190">
        <v>45902</v>
      </c>
      <c r="BQ1164" s="204">
        <v>3900000</v>
      </c>
      <c r="CS1164" s="197" t="s">
        <v>4470</v>
      </c>
      <c r="CT1164" s="199">
        <v>1121965021</v>
      </c>
      <c r="CU1164" s="203">
        <v>337</v>
      </c>
      <c r="CV1164" s="203" t="s">
        <v>4471</v>
      </c>
      <c r="CY1164" s="326">
        <v>8299</v>
      </c>
      <c r="CZ1164" s="326" t="s">
        <v>290</v>
      </c>
      <c r="DA1164" s="201">
        <f t="shared" si="45"/>
        <v>3900000</v>
      </c>
      <c r="DB1164" s="221">
        <f t="shared" si="46"/>
        <v>0</v>
      </c>
      <c r="DC1164" s="201">
        <f t="shared" si="47"/>
        <v>0</v>
      </c>
      <c r="DZ1164" s="188" t="s">
        <v>4472</v>
      </c>
      <c r="EA1164" s="134" t="e">
        <v>#N/A</v>
      </c>
      <c r="EB1164" s="130">
        <v>14244920</v>
      </c>
      <c r="EC1164" s="168">
        <v>45992</v>
      </c>
    </row>
    <row r="1165" spans="1:133" x14ac:dyDescent="0.3">
      <c r="A1165" s="242"/>
      <c r="B1165" s="242" t="s">
        <v>4473</v>
      </c>
      <c r="C1165" s="248">
        <v>1121827878</v>
      </c>
      <c r="D1165" s="247" t="s">
        <v>1305</v>
      </c>
      <c r="E1165" s="242" t="s">
        <v>291</v>
      </c>
      <c r="F1165" s="242" t="s">
        <v>4474</v>
      </c>
      <c r="G1165" s="244">
        <v>45902</v>
      </c>
      <c r="H1165" s="245">
        <v>11681647</v>
      </c>
      <c r="I1165" s="242" t="s">
        <v>1316</v>
      </c>
      <c r="J1165" s="244">
        <v>45902</v>
      </c>
      <c r="K1165" s="244">
        <v>46010</v>
      </c>
      <c r="L1165" s="242" t="s">
        <v>288</v>
      </c>
      <c r="M1165" s="242" t="s">
        <v>288</v>
      </c>
      <c r="N1165" s="242" t="s">
        <v>288</v>
      </c>
      <c r="O1165" s="209">
        <v>4</v>
      </c>
      <c r="P1165" s="245">
        <v>3136739</v>
      </c>
      <c r="Q1165" s="200">
        <v>45902</v>
      </c>
      <c r="R1165" s="190">
        <v>45930</v>
      </c>
      <c r="S1165" s="245">
        <v>3244902</v>
      </c>
      <c r="T1165" s="190">
        <v>45931</v>
      </c>
      <c r="U1165" s="190">
        <v>45961</v>
      </c>
      <c r="V1165" s="245">
        <v>3244902</v>
      </c>
      <c r="W1165" s="190">
        <v>45962</v>
      </c>
      <c r="X1165" s="190">
        <v>45991</v>
      </c>
      <c r="Y1165" s="272">
        <v>2055104</v>
      </c>
      <c r="Z1165" s="190">
        <v>45992</v>
      </c>
      <c r="AA1165" s="190">
        <v>46010</v>
      </c>
      <c r="AB1165" s="194"/>
      <c r="AC1165" s="196"/>
      <c r="AD1165" s="196"/>
      <c r="AE1165" s="194"/>
      <c r="AF1165" s="196"/>
      <c r="AG1165" s="196"/>
      <c r="BI1165" s="187" t="s">
        <v>709</v>
      </c>
      <c r="BJ1165" s="188" t="s">
        <v>710</v>
      </c>
      <c r="BK1165" s="187" t="s">
        <v>711</v>
      </c>
      <c r="BL1165" s="189">
        <v>1977</v>
      </c>
      <c r="BM1165" s="190">
        <v>45902</v>
      </c>
      <c r="BN1165" s="208">
        <v>11681647</v>
      </c>
      <c r="BO1165" s="203">
        <v>5795</v>
      </c>
      <c r="BP1165" s="190">
        <v>45902</v>
      </c>
      <c r="BQ1165" s="204">
        <v>11681647</v>
      </c>
      <c r="CS1165" s="197" t="s">
        <v>4475</v>
      </c>
      <c r="CT1165" s="199">
        <v>1121827878</v>
      </c>
      <c r="CU1165" s="203">
        <v>755</v>
      </c>
      <c r="CV1165" s="203" t="s">
        <v>779</v>
      </c>
      <c r="CY1165" s="194">
        <v>7490</v>
      </c>
      <c r="CZ1165" s="196" t="s">
        <v>290</v>
      </c>
      <c r="DA1165" s="201">
        <f t="shared" si="45"/>
        <v>11681647</v>
      </c>
      <c r="DB1165" s="221">
        <f t="shared" si="46"/>
        <v>0</v>
      </c>
      <c r="DC1165" s="201">
        <f t="shared" si="47"/>
        <v>0</v>
      </c>
      <c r="DZ1165" s="188" t="s">
        <v>4476</v>
      </c>
      <c r="EA1165" s="134" t="e">
        <v>#N/A</v>
      </c>
      <c r="EB1165" s="130">
        <v>52518173</v>
      </c>
      <c r="EC1165" s="168">
        <v>46010</v>
      </c>
    </row>
    <row r="1166" spans="1:133" ht="14.4" x14ac:dyDescent="0.3">
      <c r="A1166" s="347"/>
      <c r="B1166" s="242" t="s">
        <v>4477</v>
      </c>
      <c r="C1166" s="248">
        <v>86073562</v>
      </c>
      <c r="D1166" s="242" t="s">
        <v>1439</v>
      </c>
      <c r="E1166" s="242" t="s">
        <v>291</v>
      </c>
      <c r="F1166" s="242" t="s">
        <v>4478</v>
      </c>
      <c r="G1166" s="244">
        <v>45902</v>
      </c>
      <c r="H1166" s="245">
        <v>10816340</v>
      </c>
      <c r="I1166" s="242" t="s">
        <v>4428</v>
      </c>
      <c r="J1166" s="244">
        <v>45902</v>
      </c>
      <c r="K1166" s="244">
        <v>46002</v>
      </c>
      <c r="L1166" s="242" t="s">
        <v>288</v>
      </c>
      <c r="M1166" s="242" t="s">
        <v>288</v>
      </c>
      <c r="N1166" s="242" t="s">
        <v>288</v>
      </c>
      <c r="O1166" s="209">
        <v>4</v>
      </c>
      <c r="P1166" s="245">
        <v>3136739</v>
      </c>
      <c r="Q1166" s="200">
        <v>45902</v>
      </c>
      <c r="R1166" s="190">
        <v>45930</v>
      </c>
      <c r="S1166" s="245">
        <v>3244902</v>
      </c>
      <c r="T1166" s="190">
        <v>45931</v>
      </c>
      <c r="U1166" s="190">
        <v>45961</v>
      </c>
      <c r="V1166" s="245">
        <v>3244902</v>
      </c>
      <c r="W1166" s="190">
        <v>45962</v>
      </c>
      <c r="X1166" s="190">
        <v>45991</v>
      </c>
      <c r="Y1166" s="272">
        <v>1189797</v>
      </c>
      <c r="Z1166" s="190">
        <v>45992</v>
      </c>
      <c r="AA1166" s="190">
        <v>46002</v>
      </c>
      <c r="AB1166" s="194"/>
      <c r="AC1166" s="196"/>
      <c r="AD1166" s="196"/>
      <c r="AE1166" s="194"/>
      <c r="AF1166" s="196"/>
      <c r="AG1166" s="196"/>
      <c r="BI1166" s="187" t="s">
        <v>273</v>
      </c>
      <c r="BJ1166" s="193" t="s">
        <v>4479</v>
      </c>
      <c r="BK1166" s="187" t="s">
        <v>4480</v>
      </c>
      <c r="BL1166" s="189">
        <v>1975</v>
      </c>
      <c r="BM1166" s="190">
        <v>45902</v>
      </c>
      <c r="BN1166" s="208">
        <v>36978366</v>
      </c>
      <c r="BO1166" s="203">
        <v>5794</v>
      </c>
      <c r="BP1166" s="190">
        <v>45902</v>
      </c>
      <c r="BQ1166" s="204">
        <v>10816340</v>
      </c>
      <c r="CS1166" s="197" t="s">
        <v>4481</v>
      </c>
      <c r="CT1166" s="199">
        <v>86073562</v>
      </c>
      <c r="CU1166" s="203">
        <v>252</v>
      </c>
      <c r="CV1166" s="203" t="s">
        <v>3328</v>
      </c>
      <c r="CY1166" s="194">
        <v>7490</v>
      </c>
      <c r="CZ1166" s="196" t="s">
        <v>290</v>
      </c>
      <c r="DA1166" s="201">
        <f t="shared" si="45"/>
        <v>10816340</v>
      </c>
      <c r="DB1166" s="221">
        <f t="shared" si="46"/>
        <v>0</v>
      </c>
      <c r="DC1166" s="201">
        <f t="shared" si="47"/>
        <v>0</v>
      </c>
      <c r="DZ1166" s="188" t="s">
        <v>4482</v>
      </c>
      <c r="EA1166" s="134" t="e">
        <v>#N/A</v>
      </c>
      <c r="EB1166" s="130">
        <v>86064919</v>
      </c>
      <c r="EC1166" s="168">
        <v>46010</v>
      </c>
    </row>
    <row r="1167" spans="1:133" x14ac:dyDescent="0.3">
      <c r="A1167" s="242"/>
      <c r="B1167" s="242" t="s">
        <v>4483</v>
      </c>
      <c r="C1167" s="243">
        <v>1010129630</v>
      </c>
      <c r="D1167" s="242" t="s">
        <v>1320</v>
      </c>
      <c r="E1167" s="242" t="s">
        <v>292</v>
      </c>
      <c r="F1167" s="242" t="s">
        <v>1100</v>
      </c>
      <c r="G1167" s="244">
        <v>45902</v>
      </c>
      <c r="H1167" s="245">
        <v>6742187</v>
      </c>
      <c r="I1167" s="242" t="s">
        <v>4484</v>
      </c>
      <c r="J1167" s="244">
        <v>45902</v>
      </c>
      <c r="K1167" s="244">
        <v>45990</v>
      </c>
      <c r="L1167" s="242" t="s">
        <v>288</v>
      </c>
      <c r="M1167" s="242" t="s">
        <v>288</v>
      </c>
      <c r="N1167" s="242" t="s">
        <v>288</v>
      </c>
      <c r="O1167" s="209">
        <v>3</v>
      </c>
      <c r="P1167" s="245">
        <v>2221857</v>
      </c>
      <c r="Q1167" s="200">
        <v>45902</v>
      </c>
      <c r="R1167" s="190">
        <v>45930</v>
      </c>
      <c r="S1167" s="245">
        <v>2298473</v>
      </c>
      <c r="T1167" s="190">
        <v>45931</v>
      </c>
      <c r="U1167" s="190">
        <v>45961</v>
      </c>
      <c r="V1167" s="272">
        <v>2221857</v>
      </c>
      <c r="W1167" s="190">
        <v>45962</v>
      </c>
      <c r="X1167" s="190">
        <v>45990</v>
      </c>
      <c r="Y1167" s="272"/>
      <c r="Z1167" s="190"/>
      <c r="AA1167" s="190"/>
      <c r="AB1167" s="194"/>
      <c r="AC1167" s="196"/>
      <c r="AD1167" s="196"/>
      <c r="AE1167" s="194"/>
      <c r="AF1167" s="196"/>
      <c r="AG1167" s="196"/>
      <c r="BI1167" s="192" t="s">
        <v>278</v>
      </c>
      <c r="BJ1167" s="187" t="s">
        <v>332</v>
      </c>
      <c r="BK1167" s="192" t="s">
        <v>280</v>
      </c>
      <c r="BL1167" s="189">
        <v>1975</v>
      </c>
      <c r="BM1167" s="190">
        <v>45902</v>
      </c>
      <c r="BN1167" s="208">
        <v>36978366</v>
      </c>
      <c r="BO1167" s="203">
        <v>5796</v>
      </c>
      <c r="BP1167" s="190">
        <v>45902</v>
      </c>
      <c r="BQ1167" s="204">
        <v>6742187</v>
      </c>
      <c r="CS1167" s="212" t="s">
        <v>1298</v>
      </c>
      <c r="CT1167" s="198">
        <v>1010129630</v>
      </c>
      <c r="CU1167" s="203">
        <v>136</v>
      </c>
      <c r="CV1167" s="203" t="s">
        <v>1299</v>
      </c>
      <c r="CY1167" s="326">
        <v>8299</v>
      </c>
      <c r="CZ1167" s="326" t="s">
        <v>290</v>
      </c>
      <c r="DA1167" s="201">
        <f t="shared" si="45"/>
        <v>6742187</v>
      </c>
      <c r="DB1167" s="221">
        <f t="shared" si="46"/>
        <v>0</v>
      </c>
      <c r="DC1167" s="201">
        <f t="shared" si="47"/>
        <v>0</v>
      </c>
      <c r="DZ1167" s="188" t="s">
        <v>4485</v>
      </c>
      <c r="EA1167" s="134" t="s">
        <v>273</v>
      </c>
      <c r="EB1167" s="130">
        <v>17346234</v>
      </c>
      <c r="EC1167" s="168">
        <v>45992</v>
      </c>
    </row>
    <row r="1168" spans="1:133" ht="14.4" x14ac:dyDescent="0.3">
      <c r="A1168" s="347"/>
      <c r="B1168" s="242" t="s">
        <v>4486</v>
      </c>
      <c r="C1168" s="248">
        <v>1121934151</v>
      </c>
      <c r="D1168" s="242" t="s">
        <v>4487</v>
      </c>
      <c r="E1168" s="242" t="s">
        <v>291</v>
      </c>
      <c r="F1168" s="242" t="s">
        <v>4488</v>
      </c>
      <c r="G1168" s="244">
        <v>45902</v>
      </c>
      <c r="H1168" s="245">
        <v>11681647</v>
      </c>
      <c r="I1168" s="242" t="s">
        <v>1316</v>
      </c>
      <c r="J1168" s="244">
        <v>45902</v>
      </c>
      <c r="K1168" s="244">
        <v>46010</v>
      </c>
      <c r="L1168" s="242" t="s">
        <v>288</v>
      </c>
      <c r="M1168" s="242" t="s">
        <v>288</v>
      </c>
      <c r="N1168" s="242" t="s">
        <v>288</v>
      </c>
      <c r="O1168" s="209">
        <v>4</v>
      </c>
      <c r="P1168" s="245">
        <v>3136739</v>
      </c>
      <c r="Q1168" s="200">
        <v>45902</v>
      </c>
      <c r="R1168" s="190">
        <v>45930</v>
      </c>
      <c r="S1168" s="245">
        <v>3244902</v>
      </c>
      <c r="T1168" s="190">
        <v>45931</v>
      </c>
      <c r="U1168" s="190">
        <v>45961</v>
      </c>
      <c r="V1168" s="245">
        <v>3244902</v>
      </c>
      <c r="W1168" s="190">
        <v>45962</v>
      </c>
      <c r="X1168" s="190">
        <v>45991</v>
      </c>
      <c r="Y1168" s="272">
        <v>2055104</v>
      </c>
      <c r="Z1168" s="190">
        <v>45992</v>
      </c>
      <c r="AA1168" s="190">
        <v>46010</v>
      </c>
      <c r="AB1168" s="194"/>
      <c r="AC1168" s="196"/>
      <c r="AD1168" s="196"/>
      <c r="AE1168" s="194"/>
      <c r="AF1168" s="196"/>
      <c r="AG1168" s="196"/>
      <c r="BI1168" s="185" t="s">
        <v>703</v>
      </c>
      <c r="BJ1168" s="185" t="s">
        <v>712</v>
      </c>
      <c r="BK1168" s="185" t="s">
        <v>280</v>
      </c>
      <c r="BL1168" s="189">
        <v>1973</v>
      </c>
      <c r="BM1168" s="190">
        <v>45902</v>
      </c>
      <c r="BN1168" s="208">
        <v>11681647</v>
      </c>
      <c r="BO1168" s="203">
        <v>5791</v>
      </c>
      <c r="BP1168" s="190">
        <v>45902</v>
      </c>
      <c r="BQ1168" s="204">
        <v>11681647</v>
      </c>
      <c r="CS1168" s="197" t="s">
        <v>4489</v>
      </c>
      <c r="CT1168" s="199">
        <v>1121934151</v>
      </c>
      <c r="CU1168" s="203">
        <v>729</v>
      </c>
      <c r="CV1168" s="203" t="s">
        <v>775</v>
      </c>
      <c r="CY1168" s="194">
        <v>6201</v>
      </c>
      <c r="CZ1168" s="196" t="s">
        <v>290</v>
      </c>
      <c r="DA1168" s="201">
        <f t="shared" si="45"/>
        <v>11681647</v>
      </c>
      <c r="DB1168" s="221">
        <f t="shared" si="46"/>
        <v>0</v>
      </c>
      <c r="DC1168" s="201">
        <f t="shared" si="47"/>
        <v>0</v>
      </c>
      <c r="DZ1168" s="188" t="s">
        <v>4490</v>
      </c>
      <c r="EA1168" s="134" t="e">
        <v>#N/A</v>
      </c>
      <c r="EB1168" s="130">
        <v>30081676</v>
      </c>
      <c r="EC1168" s="168">
        <v>46010</v>
      </c>
    </row>
    <row r="1169" spans="1:133" x14ac:dyDescent="0.3">
      <c r="A1169" s="242"/>
      <c r="B1169" s="242" t="s">
        <v>4491</v>
      </c>
      <c r="C1169" s="243">
        <v>40388605</v>
      </c>
      <c r="D1169" s="242" t="s">
        <v>652</v>
      </c>
      <c r="E1169" s="242" t="s">
        <v>292</v>
      </c>
      <c r="F1169" s="242" t="s">
        <v>1092</v>
      </c>
      <c r="G1169" s="244">
        <v>45902</v>
      </c>
      <c r="H1169" s="245">
        <v>7738192</v>
      </c>
      <c r="I1169" s="242" t="s">
        <v>2962</v>
      </c>
      <c r="J1169" s="244">
        <v>45902</v>
      </c>
      <c r="K1169" s="244">
        <v>46003</v>
      </c>
      <c r="L1169" s="242" t="s">
        <v>288</v>
      </c>
      <c r="M1169" s="242" t="s">
        <v>288</v>
      </c>
      <c r="N1169" s="242" t="s">
        <v>288</v>
      </c>
      <c r="O1169" s="165">
        <v>4</v>
      </c>
      <c r="P1169" s="245">
        <v>2221857</v>
      </c>
      <c r="Q1169" s="200">
        <v>45902</v>
      </c>
      <c r="R1169" s="190">
        <v>45930</v>
      </c>
      <c r="S1169" s="245">
        <v>2298473</v>
      </c>
      <c r="T1169" s="190">
        <v>45931</v>
      </c>
      <c r="U1169" s="190">
        <v>45961</v>
      </c>
      <c r="V1169" s="245">
        <v>2298473</v>
      </c>
      <c r="W1169" s="190">
        <v>45962</v>
      </c>
      <c r="X1169" s="190">
        <v>45991</v>
      </c>
      <c r="Y1169" s="272">
        <v>919389</v>
      </c>
      <c r="Z1169" s="190">
        <v>45992</v>
      </c>
      <c r="AA1169" s="190">
        <v>46003</v>
      </c>
      <c r="AB1169" s="194"/>
      <c r="AC1169" s="196"/>
      <c r="AD1169" s="196"/>
      <c r="AE1169" s="194"/>
      <c r="AF1169" s="196"/>
      <c r="AG1169" s="196"/>
      <c r="BI1169" s="302" t="s">
        <v>278</v>
      </c>
      <c r="BJ1169" s="301" t="s">
        <v>332</v>
      </c>
      <c r="BK1169" s="302" t="s">
        <v>280</v>
      </c>
      <c r="BL1169" s="189">
        <v>1975</v>
      </c>
      <c r="BM1169" s="190">
        <v>45902</v>
      </c>
      <c r="BN1169" s="208">
        <v>36978366</v>
      </c>
      <c r="BO1169" s="203">
        <v>5797</v>
      </c>
      <c r="BP1169" s="190">
        <v>45902</v>
      </c>
      <c r="BQ1169" s="204">
        <v>7738192</v>
      </c>
      <c r="CS1169" s="330" t="s">
        <v>947</v>
      </c>
      <c r="CT1169" s="198">
        <v>40388605</v>
      </c>
      <c r="CU1169" s="203">
        <v>598</v>
      </c>
      <c r="CV1169" s="203" t="s">
        <v>1112</v>
      </c>
      <c r="CY1169" s="192">
        <v>6920</v>
      </c>
      <c r="CZ1169" s="192" t="s">
        <v>289</v>
      </c>
      <c r="DA1169" s="201">
        <f t="shared" si="45"/>
        <v>7738192</v>
      </c>
      <c r="DB1169" s="221">
        <f t="shared" si="46"/>
        <v>0</v>
      </c>
      <c r="DC1169" s="201">
        <f t="shared" si="47"/>
        <v>0</v>
      </c>
      <c r="DZ1169" s="188" t="s">
        <v>4492</v>
      </c>
      <c r="EA1169" s="134" t="s">
        <v>282</v>
      </c>
      <c r="EB1169" s="130">
        <v>17346234</v>
      </c>
      <c r="EC1169" s="168">
        <v>46010</v>
      </c>
    </row>
    <row r="1170" spans="1:133" x14ac:dyDescent="0.3">
      <c r="A1170" s="242"/>
      <c r="B1170" s="242" t="s">
        <v>4493</v>
      </c>
      <c r="C1170" s="248">
        <v>1121867955</v>
      </c>
      <c r="D1170" s="247" t="s">
        <v>1321</v>
      </c>
      <c r="E1170" s="242" t="s">
        <v>292</v>
      </c>
      <c r="F1170" s="242" t="s">
        <v>4494</v>
      </c>
      <c r="G1170" s="244">
        <v>45902</v>
      </c>
      <c r="H1170" s="245">
        <v>6742187</v>
      </c>
      <c r="I1170" s="242" t="s">
        <v>4484</v>
      </c>
      <c r="J1170" s="244">
        <v>45902</v>
      </c>
      <c r="K1170" s="244">
        <v>45990</v>
      </c>
      <c r="L1170" s="242" t="s">
        <v>288</v>
      </c>
      <c r="M1170" s="242" t="s">
        <v>288</v>
      </c>
      <c r="N1170" s="242" t="s">
        <v>288</v>
      </c>
      <c r="O1170" s="209">
        <v>3</v>
      </c>
      <c r="P1170" s="245">
        <v>2221857</v>
      </c>
      <c r="Q1170" s="200">
        <v>45902</v>
      </c>
      <c r="R1170" s="190">
        <v>45930</v>
      </c>
      <c r="S1170" s="245">
        <v>2298473</v>
      </c>
      <c r="T1170" s="190">
        <v>45931</v>
      </c>
      <c r="U1170" s="190">
        <v>45961</v>
      </c>
      <c r="V1170" s="272">
        <v>2221857</v>
      </c>
      <c r="W1170" s="190">
        <v>45962</v>
      </c>
      <c r="X1170" s="190">
        <v>45990</v>
      </c>
      <c r="Y1170" s="272"/>
      <c r="Z1170" s="190"/>
      <c r="AA1170" s="190"/>
      <c r="AB1170" s="194"/>
      <c r="AC1170" s="196"/>
      <c r="AD1170" s="196"/>
      <c r="AE1170" s="194"/>
      <c r="AF1170" s="196"/>
      <c r="AG1170" s="196"/>
      <c r="BI1170" s="185" t="s">
        <v>275</v>
      </c>
      <c r="BJ1170" s="185" t="s">
        <v>283</v>
      </c>
      <c r="BK1170" s="185" t="s">
        <v>276</v>
      </c>
      <c r="BL1170" s="189">
        <v>1976</v>
      </c>
      <c r="BM1170" s="190">
        <v>45902</v>
      </c>
      <c r="BN1170" s="208">
        <v>6742187</v>
      </c>
      <c r="BO1170" s="203">
        <v>5792</v>
      </c>
      <c r="BP1170" s="190">
        <v>45902</v>
      </c>
      <c r="BQ1170" s="204">
        <v>6742187</v>
      </c>
      <c r="CS1170" s="197" t="s">
        <v>4375</v>
      </c>
      <c r="CT1170" s="199">
        <v>1121867955</v>
      </c>
      <c r="CU1170" s="203">
        <v>717</v>
      </c>
      <c r="CV1170" s="203" t="s">
        <v>357</v>
      </c>
      <c r="CY1170" s="326">
        <v>8299</v>
      </c>
      <c r="CZ1170" s="326" t="s">
        <v>290</v>
      </c>
      <c r="DA1170" s="201">
        <f t="shared" si="45"/>
        <v>6742187</v>
      </c>
      <c r="DB1170" s="221">
        <f t="shared" si="46"/>
        <v>0</v>
      </c>
      <c r="DC1170" s="201">
        <f t="shared" si="47"/>
        <v>0</v>
      </c>
      <c r="DZ1170" s="188" t="s">
        <v>4495</v>
      </c>
      <c r="EA1170" s="134" t="e">
        <v>#N/A</v>
      </c>
      <c r="EB1170" s="130">
        <v>86074342</v>
      </c>
      <c r="EC1170" s="168">
        <v>45992</v>
      </c>
    </row>
    <row r="1171" spans="1:133" x14ac:dyDescent="0.3">
      <c r="A1171" s="276" t="s">
        <v>453</v>
      </c>
      <c r="B1171" s="242" t="s">
        <v>4496</v>
      </c>
      <c r="C1171" s="262"/>
      <c r="D1171" s="276" t="s">
        <v>453</v>
      </c>
      <c r="E1171" s="262"/>
      <c r="F1171" s="262"/>
      <c r="G1171" s="262"/>
      <c r="H1171" s="282"/>
      <c r="I1171" s="262"/>
      <c r="J1171" s="262"/>
      <c r="K1171" s="262"/>
      <c r="L1171" s="262"/>
      <c r="M1171" s="262"/>
      <c r="N1171" s="262"/>
      <c r="O1171" s="196"/>
      <c r="P1171" s="194"/>
      <c r="Q1171" s="196"/>
      <c r="R1171" s="196"/>
      <c r="S1171" s="194"/>
      <c r="T1171" s="196"/>
      <c r="U1171" s="196"/>
      <c r="V1171" s="194"/>
      <c r="W1171" s="196"/>
      <c r="X1171" s="196"/>
      <c r="Y1171" s="194"/>
      <c r="Z1171" s="196"/>
      <c r="AA1171" s="196"/>
      <c r="AB1171" s="194"/>
      <c r="AC1171" s="196"/>
      <c r="AD1171" s="196"/>
      <c r="AE1171" s="194"/>
      <c r="AF1171" s="196"/>
      <c r="AG1171" s="196"/>
      <c r="BI1171" s="196"/>
      <c r="BJ1171" s="196"/>
      <c r="BK1171" s="196"/>
      <c r="BL1171" s="222"/>
      <c r="BM1171" s="222"/>
      <c r="BN1171" s="222"/>
      <c r="BO1171" s="222"/>
      <c r="BP1171" s="222"/>
      <c r="BQ1171" s="222"/>
      <c r="CS1171" s="179"/>
      <c r="CT1171" s="196"/>
      <c r="CU1171" s="222"/>
      <c r="CV1171" s="222"/>
      <c r="CY1171" s="196"/>
      <c r="CZ1171" s="196"/>
      <c r="DA1171" s="201">
        <f t="shared" si="45"/>
        <v>0</v>
      </c>
      <c r="DB1171" s="221">
        <f t="shared" si="46"/>
        <v>0</v>
      </c>
      <c r="DC1171" s="201">
        <f t="shared" si="47"/>
        <v>0</v>
      </c>
      <c r="DZ1171" s="299"/>
      <c r="EA1171" s="134" t="e">
        <v>#N/A</v>
      </c>
      <c r="EB1171" s="130" t="e">
        <v>#N/A</v>
      </c>
      <c r="EC1171" s="168" t="e">
        <v>#N/A</v>
      </c>
    </row>
    <row r="1172" spans="1:133" x14ac:dyDescent="0.3">
      <c r="A1172" s="276" t="s">
        <v>453</v>
      </c>
      <c r="B1172" s="242" t="s">
        <v>4497</v>
      </c>
      <c r="C1172" s="262"/>
      <c r="D1172" s="276" t="s">
        <v>453</v>
      </c>
      <c r="E1172" s="262"/>
      <c r="F1172" s="262"/>
      <c r="G1172" s="262"/>
      <c r="H1172" s="282"/>
      <c r="I1172" s="262"/>
      <c r="J1172" s="262"/>
      <c r="K1172" s="262"/>
      <c r="L1172" s="262"/>
      <c r="M1172" s="262"/>
      <c r="N1172" s="262"/>
      <c r="O1172" s="196"/>
      <c r="P1172" s="194"/>
      <c r="Q1172" s="196"/>
      <c r="R1172" s="196"/>
      <c r="S1172" s="194"/>
      <c r="T1172" s="196"/>
      <c r="U1172" s="196"/>
      <c r="V1172" s="194"/>
      <c r="W1172" s="196"/>
      <c r="X1172" s="196"/>
      <c r="Y1172" s="194"/>
      <c r="Z1172" s="196"/>
      <c r="AA1172" s="196"/>
      <c r="AB1172" s="194"/>
      <c r="AC1172" s="196"/>
      <c r="AD1172" s="196"/>
      <c r="AE1172" s="194"/>
      <c r="AF1172" s="196"/>
      <c r="AG1172" s="196"/>
      <c r="BI1172" s="196"/>
      <c r="BJ1172" s="196"/>
      <c r="BK1172" s="196"/>
      <c r="BL1172" s="196"/>
      <c r="BM1172" s="196"/>
      <c r="BN1172" s="196"/>
      <c r="BO1172" s="196"/>
      <c r="BP1172" s="196"/>
      <c r="BQ1172" s="196"/>
      <c r="CS1172" s="179"/>
      <c r="CT1172" s="196"/>
      <c r="CU1172" s="196"/>
      <c r="CV1172" s="196"/>
      <c r="CY1172" s="196"/>
      <c r="CZ1172" s="196"/>
      <c r="DA1172" s="201">
        <f t="shared" si="45"/>
        <v>0</v>
      </c>
      <c r="DB1172" s="221">
        <f t="shared" si="46"/>
        <v>0</v>
      </c>
      <c r="DC1172" s="201">
        <f t="shared" si="47"/>
        <v>0</v>
      </c>
      <c r="DZ1172" s="299"/>
      <c r="EA1172" s="134" t="e">
        <v>#N/A</v>
      </c>
      <c r="EB1172" s="130" t="e">
        <v>#N/A</v>
      </c>
      <c r="EC1172" s="168" t="e">
        <v>#N/A</v>
      </c>
    </row>
    <row r="1173" spans="1:133" x14ac:dyDescent="0.3">
      <c r="A1173" s="276" t="s">
        <v>453</v>
      </c>
      <c r="B1173" s="242" t="s">
        <v>4498</v>
      </c>
      <c r="C1173" s="262"/>
      <c r="D1173" s="276" t="s">
        <v>453</v>
      </c>
      <c r="E1173" s="262"/>
      <c r="F1173" s="262"/>
      <c r="G1173" s="262"/>
      <c r="H1173" s="282"/>
      <c r="I1173" s="262"/>
      <c r="J1173" s="262"/>
      <c r="K1173" s="262"/>
      <c r="L1173" s="262"/>
      <c r="M1173" s="262"/>
      <c r="N1173" s="262"/>
      <c r="O1173" s="196"/>
      <c r="P1173" s="194"/>
      <c r="Q1173" s="196"/>
      <c r="R1173" s="196"/>
      <c r="S1173" s="194"/>
      <c r="T1173" s="196"/>
      <c r="U1173" s="196"/>
      <c r="V1173" s="194"/>
      <c r="W1173" s="196"/>
      <c r="X1173" s="196"/>
      <c r="Y1173" s="194"/>
      <c r="Z1173" s="196"/>
      <c r="AA1173" s="196"/>
      <c r="AB1173" s="194"/>
      <c r="AC1173" s="196"/>
      <c r="AD1173" s="196"/>
      <c r="AE1173" s="194"/>
      <c r="AF1173" s="196"/>
      <c r="AG1173" s="196"/>
      <c r="BI1173" s="196"/>
      <c r="BJ1173" s="196"/>
      <c r="BK1173" s="196"/>
      <c r="BL1173" s="196"/>
      <c r="BM1173" s="196"/>
      <c r="BN1173" s="196"/>
      <c r="BO1173" s="196"/>
      <c r="BP1173" s="196"/>
      <c r="BQ1173" s="196"/>
      <c r="CS1173" s="179"/>
      <c r="CT1173" s="196"/>
      <c r="CU1173" s="196"/>
      <c r="CV1173" s="196"/>
      <c r="CY1173" s="196"/>
      <c r="CZ1173" s="196"/>
      <c r="DA1173" s="201">
        <f t="shared" si="45"/>
        <v>0</v>
      </c>
      <c r="DB1173" s="221">
        <f t="shared" si="46"/>
        <v>0</v>
      </c>
      <c r="DC1173" s="201">
        <f t="shared" si="47"/>
        <v>0</v>
      </c>
      <c r="DZ1173" s="299"/>
      <c r="EA1173" s="134" t="e">
        <v>#N/A</v>
      </c>
      <c r="EB1173" s="130" t="e">
        <v>#N/A</v>
      </c>
      <c r="EC1173" s="168" t="e">
        <v>#N/A</v>
      </c>
    </row>
    <row r="1174" spans="1:133" x14ac:dyDescent="0.3">
      <c r="A1174" s="276" t="s">
        <v>453</v>
      </c>
      <c r="B1174" s="242" t="s">
        <v>4499</v>
      </c>
      <c r="C1174" s="262"/>
      <c r="D1174" s="276" t="s">
        <v>453</v>
      </c>
      <c r="E1174" s="262"/>
      <c r="F1174" s="262"/>
      <c r="G1174" s="262"/>
      <c r="H1174" s="282"/>
      <c r="I1174" s="262"/>
      <c r="J1174" s="262"/>
      <c r="K1174" s="262"/>
      <c r="L1174" s="262"/>
      <c r="M1174" s="262"/>
      <c r="N1174" s="262"/>
      <c r="O1174" s="196"/>
      <c r="P1174" s="194"/>
      <c r="Q1174" s="196"/>
      <c r="R1174" s="196"/>
      <c r="S1174" s="194"/>
      <c r="T1174" s="196"/>
      <c r="U1174" s="196"/>
      <c r="V1174" s="194"/>
      <c r="W1174" s="196"/>
      <c r="X1174" s="196"/>
      <c r="Y1174" s="194"/>
      <c r="Z1174" s="196"/>
      <c r="AA1174" s="196"/>
      <c r="AB1174" s="194"/>
      <c r="AC1174" s="196"/>
      <c r="AD1174" s="196"/>
      <c r="AE1174" s="194"/>
      <c r="AF1174" s="196"/>
      <c r="AG1174" s="196"/>
      <c r="BI1174" s="196"/>
      <c r="BJ1174" s="196"/>
      <c r="BK1174" s="196"/>
      <c r="BL1174" s="196"/>
      <c r="BM1174" s="196"/>
      <c r="BN1174" s="196"/>
      <c r="BO1174" s="196"/>
      <c r="BP1174" s="196"/>
      <c r="BQ1174" s="196"/>
      <c r="CS1174" s="179"/>
      <c r="CT1174" s="196"/>
      <c r="CU1174" s="196"/>
      <c r="CV1174" s="196"/>
      <c r="CY1174" s="196"/>
      <c r="CZ1174" s="196"/>
      <c r="DA1174" s="201">
        <f t="shared" si="45"/>
        <v>0</v>
      </c>
      <c r="DB1174" s="221">
        <f t="shared" si="46"/>
        <v>0</v>
      </c>
      <c r="DC1174" s="201">
        <f t="shared" si="47"/>
        <v>0</v>
      </c>
      <c r="DZ1174" s="299"/>
      <c r="EA1174" s="134" t="e">
        <v>#N/A</v>
      </c>
      <c r="EB1174" s="130" t="e">
        <v>#N/A</v>
      </c>
      <c r="EC1174" s="168" t="e">
        <v>#N/A</v>
      </c>
    </row>
    <row r="1175" spans="1:133" x14ac:dyDescent="0.3">
      <c r="A1175" s="276" t="s">
        <v>453</v>
      </c>
      <c r="B1175" s="242" t="s">
        <v>4500</v>
      </c>
      <c r="C1175" s="262"/>
      <c r="D1175" s="276" t="s">
        <v>453</v>
      </c>
      <c r="E1175" s="262"/>
      <c r="F1175" s="262"/>
      <c r="G1175" s="262"/>
      <c r="H1175" s="282"/>
      <c r="I1175" s="262"/>
      <c r="J1175" s="262"/>
      <c r="K1175" s="262"/>
      <c r="L1175" s="262"/>
      <c r="M1175" s="262"/>
      <c r="N1175" s="262"/>
      <c r="O1175" s="196"/>
      <c r="P1175" s="194"/>
      <c r="Q1175" s="196"/>
      <c r="R1175" s="196"/>
      <c r="S1175" s="194"/>
      <c r="T1175" s="196"/>
      <c r="U1175" s="196"/>
      <c r="V1175" s="194"/>
      <c r="W1175" s="196"/>
      <c r="X1175" s="196"/>
      <c r="Y1175" s="194"/>
      <c r="Z1175" s="196"/>
      <c r="AA1175" s="196"/>
      <c r="AB1175" s="194"/>
      <c r="AC1175" s="196"/>
      <c r="AD1175" s="196"/>
      <c r="AE1175" s="194"/>
      <c r="AF1175" s="196"/>
      <c r="AG1175" s="196"/>
      <c r="BI1175" s="196"/>
      <c r="BJ1175" s="196"/>
      <c r="BK1175" s="196"/>
      <c r="BL1175" s="196"/>
      <c r="BM1175" s="196"/>
      <c r="BN1175" s="196"/>
      <c r="BO1175" s="196"/>
      <c r="BP1175" s="196"/>
      <c r="BQ1175" s="196"/>
      <c r="CS1175" s="179"/>
      <c r="CT1175" s="196"/>
      <c r="CU1175" s="196"/>
      <c r="CV1175" s="196"/>
      <c r="CY1175" s="196"/>
      <c r="CZ1175" s="196"/>
      <c r="DA1175" s="201">
        <f t="shared" si="45"/>
        <v>0</v>
      </c>
      <c r="DB1175" s="221">
        <f t="shared" si="46"/>
        <v>0</v>
      </c>
      <c r="DC1175" s="201">
        <f t="shared" si="47"/>
        <v>0</v>
      </c>
      <c r="DZ1175" s="299"/>
      <c r="EA1175" s="134" t="e">
        <v>#N/A</v>
      </c>
      <c r="EB1175" s="130" t="e">
        <v>#N/A</v>
      </c>
      <c r="EC1175" s="168" t="e">
        <v>#N/A</v>
      </c>
    </row>
    <row r="1176" spans="1:133" x14ac:dyDescent="0.3">
      <c r="A1176" s="276" t="s">
        <v>453</v>
      </c>
      <c r="B1176" s="322" t="s">
        <v>4501</v>
      </c>
      <c r="C1176" s="262"/>
      <c r="D1176" s="276" t="s">
        <v>453</v>
      </c>
      <c r="E1176" s="262"/>
      <c r="F1176" s="262"/>
      <c r="G1176" s="262"/>
      <c r="H1176" s="282"/>
      <c r="I1176" s="262"/>
      <c r="J1176" s="262"/>
      <c r="K1176" s="262"/>
      <c r="L1176" s="262"/>
      <c r="M1176" s="262"/>
      <c r="N1176" s="262"/>
      <c r="O1176" s="196"/>
      <c r="P1176" s="194"/>
      <c r="Q1176" s="196"/>
      <c r="R1176" s="196"/>
      <c r="S1176" s="194"/>
      <c r="T1176" s="196"/>
      <c r="U1176" s="196"/>
      <c r="V1176" s="194"/>
      <c r="W1176" s="196"/>
      <c r="X1176" s="196"/>
      <c r="Y1176" s="194"/>
      <c r="Z1176" s="196"/>
      <c r="AA1176" s="196"/>
      <c r="AB1176" s="194"/>
      <c r="AC1176" s="196"/>
      <c r="AD1176" s="196"/>
      <c r="AE1176" s="194"/>
      <c r="AF1176" s="196"/>
      <c r="AG1176" s="196"/>
      <c r="BI1176" s="196"/>
      <c r="BJ1176" s="196"/>
      <c r="BK1176" s="196"/>
      <c r="BL1176" s="196"/>
      <c r="BM1176" s="196"/>
      <c r="BN1176" s="196"/>
      <c r="BO1176" s="196"/>
      <c r="BP1176" s="196"/>
      <c r="BQ1176" s="196"/>
      <c r="CS1176" s="179"/>
      <c r="CT1176" s="196"/>
      <c r="CU1176" s="196"/>
      <c r="CV1176" s="196"/>
      <c r="CY1176" s="196"/>
      <c r="CZ1176" s="196"/>
      <c r="DA1176" s="201">
        <f t="shared" si="45"/>
        <v>0</v>
      </c>
      <c r="DB1176" s="221">
        <f t="shared" si="46"/>
        <v>0</v>
      </c>
      <c r="DC1176" s="201">
        <f t="shared" si="47"/>
        <v>0</v>
      </c>
      <c r="DZ1176" s="299"/>
      <c r="EA1176" s="134" t="e">
        <v>#N/A</v>
      </c>
      <c r="EB1176" s="130" t="e">
        <v>#N/A</v>
      </c>
      <c r="EC1176" s="168" t="e">
        <v>#N/A</v>
      </c>
    </row>
    <row r="1177" spans="1:133" x14ac:dyDescent="0.3">
      <c r="A1177" s="242"/>
      <c r="B1177" s="322" t="s">
        <v>4502</v>
      </c>
      <c r="C1177" s="243">
        <v>40439331</v>
      </c>
      <c r="D1177" s="242" t="s">
        <v>4503</v>
      </c>
      <c r="E1177" s="242" t="s">
        <v>291</v>
      </c>
      <c r="F1177" s="242" t="s">
        <v>4504</v>
      </c>
      <c r="G1177" s="244">
        <v>45909</v>
      </c>
      <c r="H1177" s="245">
        <v>13200441</v>
      </c>
      <c r="I1177" s="242" t="s">
        <v>2962</v>
      </c>
      <c r="J1177" s="244">
        <v>45909</v>
      </c>
      <c r="K1177" s="244">
        <v>46010</v>
      </c>
      <c r="L1177" s="242" t="s">
        <v>288</v>
      </c>
      <c r="M1177" s="242" t="s">
        <v>288</v>
      </c>
      <c r="N1177" s="242" t="s">
        <v>288</v>
      </c>
      <c r="O1177" s="341">
        <v>4</v>
      </c>
      <c r="P1177" s="131">
        <v>2875344</v>
      </c>
      <c r="Q1177" s="340">
        <v>45909</v>
      </c>
      <c r="R1177" s="190">
        <v>45930</v>
      </c>
      <c r="S1177" s="131">
        <v>3920923</v>
      </c>
      <c r="T1177" s="190">
        <v>45931</v>
      </c>
      <c r="U1177" s="190">
        <v>45961</v>
      </c>
      <c r="V1177" s="131">
        <v>3920923</v>
      </c>
      <c r="W1177" s="190">
        <v>45962</v>
      </c>
      <c r="X1177" s="190">
        <v>45991</v>
      </c>
      <c r="Y1177" s="129">
        <v>2483251</v>
      </c>
      <c r="Z1177" s="190">
        <v>45992</v>
      </c>
      <c r="AA1177" s="190">
        <v>46010</v>
      </c>
      <c r="AB1177" s="194"/>
      <c r="AC1177" s="196"/>
      <c r="AD1177" s="196"/>
      <c r="AE1177" s="194"/>
      <c r="AF1177" s="196"/>
      <c r="AG1177" s="196"/>
      <c r="BI1177" s="228" t="s">
        <v>275</v>
      </c>
      <c r="BJ1177" s="228" t="s">
        <v>283</v>
      </c>
      <c r="BK1177" s="228" t="s">
        <v>276</v>
      </c>
      <c r="BL1177" s="305">
        <v>2076</v>
      </c>
      <c r="BM1177" s="342">
        <v>45909.820590277777</v>
      </c>
      <c r="BN1177" s="343">
        <v>13200441</v>
      </c>
      <c r="BO1177" s="344">
        <v>5981</v>
      </c>
      <c r="BP1177" s="342">
        <v>45909</v>
      </c>
      <c r="BQ1177" s="345">
        <v>13200441</v>
      </c>
      <c r="CS1177" s="233" t="s">
        <v>1326</v>
      </c>
      <c r="CT1177" s="180">
        <v>40439331</v>
      </c>
      <c r="CU1177" s="344">
        <v>717</v>
      </c>
      <c r="CV1177" s="344" t="s">
        <v>357</v>
      </c>
      <c r="CY1177" s="346">
        <v>8299</v>
      </c>
      <c r="CZ1177" s="346" t="s">
        <v>290</v>
      </c>
      <c r="DA1177" s="201">
        <f t="shared" si="45"/>
        <v>13200441</v>
      </c>
      <c r="DB1177" s="221">
        <f t="shared" si="46"/>
        <v>0</v>
      </c>
      <c r="DC1177" s="201">
        <f t="shared" si="47"/>
        <v>0</v>
      </c>
      <c r="DZ1177" s="276" t="s">
        <v>4505</v>
      </c>
      <c r="EA1177" s="134" t="e">
        <v>#N/A</v>
      </c>
      <c r="EB1177" s="130">
        <v>86074342</v>
      </c>
      <c r="EC1177" s="168">
        <v>46010</v>
      </c>
    </row>
    <row r="1178" spans="1:133" x14ac:dyDescent="0.3">
      <c r="A1178" s="242"/>
      <c r="B1178" s="242" t="s">
        <v>4506</v>
      </c>
      <c r="C1178" s="243">
        <v>1006736620</v>
      </c>
      <c r="D1178" s="242" t="s">
        <v>1430</v>
      </c>
      <c r="E1178" s="242" t="s">
        <v>292</v>
      </c>
      <c r="F1178" s="242" t="s">
        <v>4507</v>
      </c>
      <c r="G1178" s="244">
        <v>45909</v>
      </c>
      <c r="H1178" s="245">
        <v>6058680</v>
      </c>
      <c r="I1178" s="242" t="s">
        <v>4428</v>
      </c>
      <c r="J1178" s="244">
        <v>45909</v>
      </c>
      <c r="K1178" s="244">
        <v>46009</v>
      </c>
      <c r="L1178" s="242" t="s">
        <v>288</v>
      </c>
      <c r="M1178" s="242" t="s">
        <v>288</v>
      </c>
      <c r="N1178" s="242" t="s">
        <v>288</v>
      </c>
      <c r="O1178" s="341">
        <v>4</v>
      </c>
      <c r="P1178" s="131">
        <v>1332910</v>
      </c>
      <c r="Q1178" s="340">
        <v>45909</v>
      </c>
      <c r="R1178" s="190">
        <v>45930</v>
      </c>
      <c r="S1178" s="131">
        <v>1817604</v>
      </c>
      <c r="T1178" s="190">
        <v>45931</v>
      </c>
      <c r="U1178" s="190">
        <v>45961</v>
      </c>
      <c r="V1178" s="131">
        <v>1817604</v>
      </c>
      <c r="W1178" s="190">
        <v>45962</v>
      </c>
      <c r="X1178" s="190">
        <v>45991</v>
      </c>
      <c r="Y1178" s="129">
        <v>1090562</v>
      </c>
      <c r="Z1178" s="190">
        <v>45992</v>
      </c>
      <c r="AA1178" s="190">
        <v>46009</v>
      </c>
      <c r="AB1178" s="194"/>
      <c r="AC1178" s="196"/>
      <c r="AD1178" s="196"/>
      <c r="AE1178" s="194"/>
      <c r="AF1178" s="196"/>
      <c r="AG1178" s="196"/>
      <c r="BI1178" s="195" t="s">
        <v>277</v>
      </c>
      <c r="BJ1178" s="185" t="s">
        <v>3187</v>
      </c>
      <c r="BK1178" s="195" t="s">
        <v>272</v>
      </c>
      <c r="BL1178" s="305">
        <v>1863</v>
      </c>
      <c r="BM1178" s="342">
        <v>45890.65792824074</v>
      </c>
      <c r="BN1178" s="343">
        <v>6543374</v>
      </c>
      <c r="BO1178" s="344">
        <v>5955</v>
      </c>
      <c r="BP1178" s="342">
        <v>45909</v>
      </c>
      <c r="BQ1178" s="345">
        <v>6058680</v>
      </c>
      <c r="CS1178" s="197" t="s">
        <v>1432</v>
      </c>
      <c r="CT1178" s="198">
        <v>1006736620</v>
      </c>
      <c r="CU1178" s="344">
        <v>735</v>
      </c>
      <c r="CV1178" s="344" t="s">
        <v>1425</v>
      </c>
      <c r="CY1178" s="194">
        <v>7490</v>
      </c>
      <c r="CZ1178" s="196" t="s">
        <v>290</v>
      </c>
      <c r="DA1178" s="201">
        <f t="shared" si="45"/>
        <v>6058680</v>
      </c>
      <c r="DB1178" s="221">
        <f t="shared" si="46"/>
        <v>0</v>
      </c>
      <c r="DC1178" s="201">
        <f t="shared" si="47"/>
        <v>0</v>
      </c>
      <c r="DZ1178" s="188" t="s">
        <v>4508</v>
      </c>
      <c r="EA1178" s="134" t="e">
        <v>#N/A</v>
      </c>
      <c r="EB1178" s="130">
        <v>43547677</v>
      </c>
      <c r="EC1178" s="168">
        <v>46010</v>
      </c>
    </row>
    <row r="1179" spans="1:133" x14ac:dyDescent="0.3">
      <c r="A1179" s="242"/>
      <c r="B1179" s="242" t="s">
        <v>4509</v>
      </c>
      <c r="C1179" s="248">
        <v>1118567972</v>
      </c>
      <c r="D1179" s="242" t="s">
        <v>1324</v>
      </c>
      <c r="E1179" s="242" t="s">
        <v>292</v>
      </c>
      <c r="F1179" s="242" t="s">
        <v>1435</v>
      </c>
      <c r="G1179" s="244">
        <v>45909</v>
      </c>
      <c r="H1179" s="245">
        <v>7738192</v>
      </c>
      <c r="I1179" s="242" t="s">
        <v>2962</v>
      </c>
      <c r="J1179" s="244">
        <v>45909</v>
      </c>
      <c r="K1179" s="244">
        <v>46010</v>
      </c>
      <c r="L1179" s="242" t="s">
        <v>288</v>
      </c>
      <c r="M1179" s="242" t="s">
        <v>288</v>
      </c>
      <c r="N1179" s="242" t="s">
        <v>288</v>
      </c>
      <c r="O1179" s="341">
        <v>4</v>
      </c>
      <c r="P1179" s="131">
        <v>1685546</v>
      </c>
      <c r="Q1179" s="340">
        <v>45909</v>
      </c>
      <c r="R1179" s="190">
        <v>45930</v>
      </c>
      <c r="S1179" s="131">
        <v>2298473</v>
      </c>
      <c r="T1179" s="190">
        <v>45931</v>
      </c>
      <c r="U1179" s="190">
        <v>45961</v>
      </c>
      <c r="V1179" s="131">
        <v>2298473</v>
      </c>
      <c r="W1179" s="190">
        <v>45962</v>
      </c>
      <c r="X1179" s="190">
        <v>45991</v>
      </c>
      <c r="Y1179" s="129">
        <v>1455700</v>
      </c>
      <c r="Z1179" s="190">
        <v>45992</v>
      </c>
      <c r="AA1179" s="190">
        <v>46010</v>
      </c>
      <c r="AB1179" s="194"/>
      <c r="AC1179" s="196"/>
      <c r="AD1179" s="196"/>
      <c r="AE1179" s="194"/>
      <c r="AF1179" s="196"/>
      <c r="AG1179" s="196"/>
      <c r="BI1179" s="185" t="s">
        <v>282</v>
      </c>
      <c r="BJ1179" s="187" t="s">
        <v>1242</v>
      </c>
      <c r="BK1179" s="185" t="s">
        <v>1182</v>
      </c>
      <c r="BL1179" s="305">
        <v>2077</v>
      </c>
      <c r="BM1179" s="342">
        <v>45909.826412037037</v>
      </c>
      <c r="BN1179" s="343">
        <v>7738192</v>
      </c>
      <c r="BO1179" s="344">
        <v>5982</v>
      </c>
      <c r="BP1179" s="342">
        <v>45909</v>
      </c>
      <c r="BQ1179" s="345">
        <v>7738192</v>
      </c>
      <c r="CS1179" s="197" t="s">
        <v>1436</v>
      </c>
      <c r="CT1179" s="199">
        <v>1118567972</v>
      </c>
      <c r="CU1179" s="344">
        <v>714</v>
      </c>
      <c r="CV1179" s="344" t="s">
        <v>1437</v>
      </c>
      <c r="CY1179" s="326">
        <v>8299</v>
      </c>
      <c r="CZ1179" s="326" t="s">
        <v>290</v>
      </c>
      <c r="DA1179" s="201">
        <f t="shared" si="45"/>
        <v>7738192</v>
      </c>
      <c r="DB1179" s="221">
        <f t="shared" si="46"/>
        <v>0</v>
      </c>
      <c r="DC1179" s="201">
        <f t="shared" si="47"/>
        <v>0</v>
      </c>
      <c r="DZ1179" s="188" t="s">
        <v>4510</v>
      </c>
      <c r="EA1179" s="134" t="e">
        <v>#N/A</v>
      </c>
      <c r="EB1179" s="130">
        <v>12191587</v>
      </c>
      <c r="EC1179" s="168">
        <v>46010</v>
      </c>
    </row>
    <row r="1180" spans="1:133" x14ac:dyDescent="0.3">
      <c r="A1180" s="276" t="s">
        <v>453</v>
      </c>
      <c r="B1180" s="242" t="s">
        <v>4511</v>
      </c>
      <c r="C1180" s="262"/>
      <c r="D1180" s="276" t="s">
        <v>453</v>
      </c>
      <c r="E1180" s="262"/>
      <c r="F1180" s="262"/>
      <c r="G1180" s="262"/>
      <c r="H1180" s="282"/>
      <c r="I1180" s="262"/>
      <c r="J1180" s="262"/>
      <c r="K1180" s="262"/>
      <c r="L1180" s="262"/>
      <c r="M1180" s="262"/>
      <c r="N1180" s="262"/>
      <c r="O1180" s="196"/>
      <c r="P1180" s="194"/>
      <c r="Q1180" s="196"/>
      <c r="R1180" s="196"/>
      <c r="S1180" s="194"/>
      <c r="T1180" s="196"/>
      <c r="U1180" s="196"/>
      <c r="V1180" s="194"/>
      <c r="W1180" s="196"/>
      <c r="X1180" s="196"/>
      <c r="Y1180" s="194"/>
      <c r="Z1180" s="196"/>
      <c r="AA1180" s="196"/>
      <c r="AB1180" s="194"/>
      <c r="AC1180" s="196"/>
      <c r="AD1180" s="196"/>
      <c r="AE1180" s="194"/>
      <c r="AF1180" s="196"/>
      <c r="AG1180" s="196"/>
      <c r="BI1180" s="196"/>
      <c r="BJ1180" s="196"/>
      <c r="BK1180" s="196"/>
      <c r="BL1180" s="196"/>
      <c r="BM1180" s="196"/>
      <c r="BN1180" s="196"/>
      <c r="BO1180" s="196"/>
      <c r="BP1180" s="196"/>
      <c r="BQ1180" s="196"/>
      <c r="CS1180" s="197"/>
      <c r="CT1180" s="198"/>
      <c r="CU1180" s="203"/>
      <c r="CV1180" s="203"/>
      <c r="CY1180" s="192"/>
      <c r="CZ1180" s="192"/>
      <c r="DA1180" s="201">
        <f t="shared" si="45"/>
        <v>0</v>
      </c>
      <c r="DB1180" s="221">
        <f t="shared" si="46"/>
        <v>0</v>
      </c>
      <c r="DC1180" s="201">
        <f t="shared" si="47"/>
        <v>0</v>
      </c>
      <c r="DZ1180" s="188"/>
      <c r="EA1180" s="134" t="e">
        <v>#N/A</v>
      </c>
      <c r="EB1180" s="130" t="e">
        <v>#N/A</v>
      </c>
      <c r="EC1180" s="168" t="e">
        <v>#N/A</v>
      </c>
    </row>
    <row r="1181" spans="1:133" x14ac:dyDescent="0.3">
      <c r="A1181" s="276" t="s">
        <v>453</v>
      </c>
      <c r="B1181" s="242" t="s">
        <v>4512</v>
      </c>
      <c r="C1181" s="262"/>
      <c r="D1181" s="276" t="s">
        <v>453</v>
      </c>
      <c r="E1181" s="262"/>
      <c r="F1181" s="262"/>
      <c r="G1181" s="262"/>
      <c r="H1181" s="282"/>
      <c r="I1181" s="262"/>
      <c r="J1181" s="262"/>
      <c r="K1181" s="262"/>
      <c r="L1181" s="262"/>
      <c r="M1181" s="262"/>
      <c r="N1181" s="262"/>
      <c r="O1181" s="196"/>
      <c r="P1181" s="194"/>
      <c r="Q1181" s="196"/>
      <c r="R1181" s="196"/>
      <c r="S1181" s="194"/>
      <c r="T1181" s="196"/>
      <c r="U1181" s="196"/>
      <c r="V1181" s="194"/>
      <c r="W1181" s="196"/>
      <c r="X1181" s="196"/>
      <c r="Y1181" s="194"/>
      <c r="Z1181" s="196"/>
      <c r="AA1181" s="196"/>
      <c r="AB1181" s="194"/>
      <c r="AC1181" s="196"/>
      <c r="AD1181" s="196"/>
      <c r="AE1181" s="194"/>
      <c r="AF1181" s="196"/>
      <c r="AG1181" s="196"/>
      <c r="BI1181" s="196"/>
      <c r="BJ1181" s="196"/>
      <c r="BK1181" s="196"/>
      <c r="BL1181" s="196"/>
      <c r="BM1181" s="196"/>
      <c r="BN1181" s="196"/>
      <c r="BO1181" s="196"/>
      <c r="BP1181" s="196"/>
      <c r="BQ1181" s="196"/>
      <c r="CS1181" s="179"/>
      <c r="CT1181" s="198"/>
      <c r="CU1181" s="196"/>
      <c r="CV1181" s="196"/>
      <c r="CY1181" s="196"/>
      <c r="CZ1181" s="196"/>
      <c r="DA1181" s="201">
        <f t="shared" si="45"/>
        <v>0</v>
      </c>
      <c r="DB1181" s="221">
        <f t="shared" si="46"/>
        <v>0</v>
      </c>
      <c r="DC1181" s="201">
        <f t="shared" si="47"/>
        <v>0</v>
      </c>
      <c r="DZ1181" s="299"/>
      <c r="EA1181" s="134" t="e">
        <v>#N/A</v>
      </c>
      <c r="EB1181" s="130" t="e">
        <v>#N/A</v>
      </c>
      <c r="EC1181" s="168" t="e">
        <v>#N/A</v>
      </c>
    </row>
    <row r="1182" spans="1:133" x14ac:dyDescent="0.3">
      <c r="A1182" s="276" t="s">
        <v>453</v>
      </c>
      <c r="B1182" s="242" t="s">
        <v>4513</v>
      </c>
      <c r="C1182" s="262"/>
      <c r="D1182" s="276" t="s">
        <v>453</v>
      </c>
      <c r="E1182" s="262"/>
      <c r="F1182" s="262"/>
      <c r="G1182" s="262"/>
      <c r="H1182" s="282"/>
      <c r="I1182" s="262"/>
      <c r="J1182" s="262"/>
      <c r="K1182" s="262"/>
      <c r="L1182" s="262"/>
      <c r="M1182" s="262"/>
      <c r="N1182" s="262"/>
      <c r="O1182" s="196"/>
      <c r="P1182" s="194"/>
      <c r="Q1182" s="196"/>
      <c r="R1182" s="196"/>
      <c r="S1182" s="194"/>
      <c r="T1182" s="196"/>
      <c r="U1182" s="196"/>
      <c r="V1182" s="194"/>
      <c r="W1182" s="196"/>
      <c r="X1182" s="196"/>
      <c r="Y1182" s="194"/>
      <c r="Z1182" s="196"/>
      <c r="AA1182" s="196"/>
      <c r="AB1182" s="194"/>
      <c r="AC1182" s="196"/>
      <c r="AD1182" s="196"/>
      <c r="AE1182" s="194"/>
      <c r="AF1182" s="196"/>
      <c r="AG1182" s="196"/>
      <c r="BI1182" s="196"/>
      <c r="BJ1182" s="196"/>
      <c r="BK1182" s="196"/>
      <c r="BL1182" s="196"/>
      <c r="BM1182" s="196"/>
      <c r="BN1182" s="196"/>
      <c r="BO1182" s="196"/>
      <c r="BP1182" s="196"/>
      <c r="BQ1182" s="196"/>
      <c r="CS1182" s="179"/>
      <c r="CT1182" s="196"/>
      <c r="CU1182" s="196"/>
      <c r="CV1182" s="196"/>
      <c r="CY1182" s="196"/>
      <c r="CZ1182" s="196"/>
      <c r="DA1182" s="201">
        <f t="shared" si="45"/>
        <v>0</v>
      </c>
      <c r="DB1182" s="221">
        <f t="shared" si="46"/>
        <v>0</v>
      </c>
      <c r="DC1182" s="201">
        <f t="shared" si="47"/>
        <v>0</v>
      </c>
      <c r="DZ1182" s="299"/>
      <c r="EA1182" s="134" t="e">
        <v>#N/A</v>
      </c>
      <c r="EB1182" s="130" t="e">
        <v>#N/A</v>
      </c>
      <c r="EC1182" s="168" t="e">
        <v>#N/A</v>
      </c>
    </row>
    <row r="1183" spans="1:133" x14ac:dyDescent="0.3">
      <c r="A1183" s="276" t="s">
        <v>453</v>
      </c>
      <c r="B1183" s="242" t="s">
        <v>4514</v>
      </c>
      <c r="C1183" s="262"/>
      <c r="D1183" s="276" t="s">
        <v>453</v>
      </c>
      <c r="E1183" s="262"/>
      <c r="F1183" s="262"/>
      <c r="G1183" s="262"/>
      <c r="H1183" s="282"/>
      <c r="I1183" s="262"/>
      <c r="J1183" s="262"/>
      <c r="K1183" s="262"/>
      <c r="L1183" s="262"/>
      <c r="M1183" s="262"/>
      <c r="N1183" s="262"/>
      <c r="O1183" s="196"/>
      <c r="P1183" s="194"/>
      <c r="Q1183" s="196"/>
      <c r="R1183" s="196"/>
      <c r="S1183" s="194"/>
      <c r="T1183" s="196"/>
      <c r="U1183" s="196"/>
      <c r="V1183" s="194"/>
      <c r="W1183" s="196"/>
      <c r="X1183" s="196"/>
      <c r="Y1183" s="194"/>
      <c r="Z1183" s="196"/>
      <c r="AA1183" s="196"/>
      <c r="AB1183" s="194"/>
      <c r="AC1183" s="196"/>
      <c r="AD1183" s="196"/>
      <c r="AE1183" s="194"/>
      <c r="AF1183" s="196"/>
      <c r="AG1183" s="196"/>
      <c r="BI1183" s="196"/>
      <c r="BJ1183" s="196"/>
      <c r="BK1183" s="196"/>
      <c r="BL1183" s="196"/>
      <c r="BM1183" s="196"/>
      <c r="BN1183" s="196"/>
      <c r="BO1183" s="196"/>
      <c r="BP1183" s="196"/>
      <c r="BQ1183" s="196"/>
      <c r="CS1183" s="179"/>
      <c r="CT1183" s="196"/>
      <c r="CU1183" s="196"/>
      <c r="CV1183" s="196"/>
      <c r="CY1183" s="196"/>
      <c r="CZ1183" s="196"/>
      <c r="DA1183" s="201">
        <f t="shared" si="45"/>
        <v>0</v>
      </c>
      <c r="DB1183" s="221">
        <f t="shared" si="46"/>
        <v>0</v>
      </c>
      <c r="DC1183" s="201">
        <f t="shared" si="47"/>
        <v>0</v>
      </c>
      <c r="DZ1183" s="299"/>
      <c r="EA1183" s="134" t="e">
        <v>#N/A</v>
      </c>
      <c r="EB1183" s="130" t="e">
        <v>#N/A</v>
      </c>
      <c r="EC1183" s="168" t="e">
        <v>#N/A</v>
      </c>
    </row>
    <row r="1184" spans="1:133" x14ac:dyDescent="0.3">
      <c r="A1184" s="276" t="s">
        <v>453</v>
      </c>
      <c r="B1184" s="242" t="s">
        <v>4515</v>
      </c>
      <c r="C1184" s="262"/>
      <c r="D1184" s="276" t="s">
        <v>453</v>
      </c>
      <c r="E1184" s="262"/>
      <c r="F1184" s="262"/>
      <c r="G1184" s="262"/>
      <c r="H1184" s="282"/>
      <c r="I1184" s="262"/>
      <c r="J1184" s="262"/>
      <c r="K1184" s="262"/>
      <c r="L1184" s="262"/>
      <c r="M1184" s="262"/>
      <c r="N1184" s="262"/>
      <c r="O1184" s="196"/>
      <c r="P1184" s="194"/>
      <c r="Q1184" s="196"/>
      <c r="R1184" s="196"/>
      <c r="S1184" s="194"/>
      <c r="T1184" s="196"/>
      <c r="U1184" s="196"/>
      <c r="V1184" s="194"/>
      <c r="W1184" s="196"/>
      <c r="X1184" s="196"/>
      <c r="Y1184" s="194"/>
      <c r="Z1184" s="196"/>
      <c r="AA1184" s="196"/>
      <c r="AB1184" s="194"/>
      <c r="AC1184" s="196"/>
      <c r="AD1184" s="196"/>
      <c r="AE1184" s="194"/>
      <c r="AF1184" s="196"/>
      <c r="AG1184" s="196"/>
      <c r="BI1184" s="196"/>
      <c r="BJ1184" s="196"/>
      <c r="BK1184" s="196"/>
      <c r="BL1184" s="196"/>
      <c r="BM1184" s="196"/>
      <c r="BN1184" s="196"/>
      <c r="BO1184" s="196"/>
      <c r="BP1184" s="196"/>
      <c r="BQ1184" s="196"/>
      <c r="CS1184" s="179"/>
      <c r="CT1184" s="196"/>
      <c r="CU1184" s="196"/>
      <c r="CV1184" s="196"/>
      <c r="CY1184" s="196"/>
      <c r="CZ1184" s="196"/>
      <c r="DA1184" s="201">
        <f t="shared" si="45"/>
        <v>0</v>
      </c>
      <c r="DB1184" s="221">
        <f t="shared" si="46"/>
        <v>0</v>
      </c>
      <c r="DC1184" s="201">
        <f t="shared" si="47"/>
        <v>0</v>
      </c>
      <c r="DZ1184" s="299"/>
      <c r="EA1184" s="134" t="e">
        <v>#N/A</v>
      </c>
      <c r="EB1184" s="130" t="e">
        <v>#N/A</v>
      </c>
      <c r="EC1184" s="168" t="e">
        <v>#N/A</v>
      </c>
    </row>
    <row r="1185" spans="1:133" x14ac:dyDescent="0.3">
      <c r="A1185" s="276" t="s">
        <v>453</v>
      </c>
      <c r="B1185" s="242" t="s">
        <v>4516</v>
      </c>
      <c r="C1185" s="262"/>
      <c r="D1185" s="276" t="s">
        <v>453</v>
      </c>
      <c r="E1185" s="262"/>
      <c r="F1185" s="262"/>
      <c r="G1185" s="262"/>
      <c r="H1185" s="282"/>
      <c r="I1185" s="262"/>
      <c r="J1185" s="262"/>
      <c r="K1185" s="262"/>
      <c r="L1185" s="262"/>
      <c r="M1185" s="262"/>
      <c r="N1185" s="262"/>
      <c r="O1185" s="196"/>
      <c r="P1185" s="194"/>
      <c r="Q1185" s="196"/>
      <c r="R1185" s="196"/>
      <c r="S1185" s="194"/>
      <c r="T1185" s="196"/>
      <c r="U1185" s="196"/>
      <c r="V1185" s="194"/>
      <c r="W1185" s="196"/>
      <c r="X1185" s="196"/>
      <c r="Y1185" s="194"/>
      <c r="Z1185" s="196"/>
      <c r="AA1185" s="196"/>
      <c r="AB1185" s="194"/>
      <c r="AC1185" s="196"/>
      <c r="AD1185" s="196"/>
      <c r="AE1185" s="194"/>
      <c r="AF1185" s="196"/>
      <c r="AG1185" s="196"/>
      <c r="BI1185" s="196"/>
      <c r="BJ1185" s="196"/>
      <c r="BK1185" s="196"/>
      <c r="BL1185" s="196"/>
      <c r="BM1185" s="196"/>
      <c r="BN1185" s="196"/>
      <c r="BO1185" s="196"/>
      <c r="BP1185" s="196"/>
      <c r="BQ1185" s="196"/>
      <c r="CS1185" s="179"/>
      <c r="CT1185" s="196"/>
      <c r="CU1185" s="196"/>
      <c r="CV1185" s="196"/>
      <c r="CY1185" s="196"/>
      <c r="CZ1185" s="196"/>
      <c r="DA1185" s="201">
        <f t="shared" si="45"/>
        <v>0</v>
      </c>
      <c r="DB1185" s="221">
        <f t="shared" si="46"/>
        <v>0</v>
      </c>
      <c r="DC1185" s="201">
        <f t="shared" si="47"/>
        <v>0</v>
      </c>
      <c r="DZ1185" s="299"/>
      <c r="EA1185" s="134" t="e">
        <v>#N/A</v>
      </c>
      <c r="EB1185" s="130" t="e">
        <v>#N/A</v>
      </c>
      <c r="EC1185" s="168" t="e">
        <v>#N/A</v>
      </c>
    </row>
    <row r="1186" spans="1:133" x14ac:dyDescent="0.3">
      <c r="A1186" s="276" t="s">
        <v>453</v>
      </c>
      <c r="B1186" s="242" t="s">
        <v>4517</v>
      </c>
      <c r="C1186" s="262"/>
      <c r="D1186" s="276" t="s">
        <v>453</v>
      </c>
      <c r="E1186" s="262"/>
      <c r="F1186" s="262"/>
      <c r="G1186" s="262"/>
      <c r="H1186" s="282"/>
      <c r="I1186" s="262"/>
      <c r="J1186" s="262"/>
      <c r="K1186" s="262"/>
      <c r="L1186" s="262"/>
      <c r="M1186" s="262"/>
      <c r="N1186" s="262"/>
      <c r="O1186" s="196"/>
      <c r="P1186" s="194"/>
      <c r="Q1186" s="196"/>
      <c r="R1186" s="196"/>
      <c r="S1186" s="194"/>
      <c r="T1186" s="196"/>
      <c r="U1186" s="196"/>
      <c r="V1186" s="194"/>
      <c r="W1186" s="196"/>
      <c r="X1186" s="196"/>
      <c r="Y1186" s="194"/>
      <c r="Z1186" s="196"/>
      <c r="AA1186" s="196"/>
      <c r="AB1186" s="194"/>
      <c r="AC1186" s="196"/>
      <c r="AD1186" s="196"/>
      <c r="AE1186" s="194"/>
      <c r="AF1186" s="196"/>
      <c r="AG1186" s="196"/>
      <c r="BI1186" s="196"/>
      <c r="BJ1186" s="196"/>
      <c r="BK1186" s="196"/>
      <c r="BL1186" s="196"/>
      <c r="BM1186" s="196"/>
      <c r="BN1186" s="196"/>
      <c r="BO1186" s="196"/>
      <c r="BP1186" s="196"/>
      <c r="BQ1186" s="196"/>
      <c r="CS1186" s="179"/>
      <c r="CT1186" s="196"/>
      <c r="CU1186" s="196"/>
      <c r="CV1186" s="196"/>
      <c r="CY1186" s="196"/>
      <c r="CZ1186" s="196"/>
      <c r="DA1186" s="201">
        <f t="shared" si="45"/>
        <v>0</v>
      </c>
      <c r="DB1186" s="221">
        <f t="shared" si="46"/>
        <v>0</v>
      </c>
      <c r="DC1186" s="201">
        <f t="shared" si="47"/>
        <v>0</v>
      </c>
      <c r="DZ1186" s="299"/>
      <c r="EA1186" s="134" t="e">
        <v>#N/A</v>
      </c>
      <c r="EB1186" s="130" t="e">
        <v>#N/A</v>
      </c>
      <c r="EC1186" s="168" t="e">
        <v>#N/A</v>
      </c>
    </row>
    <row r="1187" spans="1:133" x14ac:dyDescent="0.3">
      <c r="A1187" s="276" t="s">
        <v>453</v>
      </c>
      <c r="B1187" s="242" t="s">
        <v>4518</v>
      </c>
      <c r="C1187" s="262"/>
      <c r="D1187" s="276" t="s">
        <v>453</v>
      </c>
      <c r="E1187" s="262"/>
      <c r="F1187" s="262"/>
      <c r="G1187" s="262"/>
      <c r="H1187" s="282"/>
      <c r="I1187" s="262"/>
      <c r="J1187" s="262"/>
      <c r="K1187" s="262"/>
      <c r="L1187" s="262"/>
      <c r="M1187" s="262"/>
      <c r="N1187" s="262"/>
      <c r="O1187" s="196"/>
      <c r="P1187" s="194"/>
      <c r="Q1187" s="196"/>
      <c r="R1187" s="196"/>
      <c r="S1187" s="194"/>
      <c r="T1187" s="196"/>
      <c r="U1187" s="196"/>
      <c r="V1187" s="194"/>
      <c r="W1187" s="196"/>
      <c r="X1187" s="196"/>
      <c r="Y1187" s="194"/>
      <c r="Z1187" s="196"/>
      <c r="AA1187" s="196"/>
      <c r="AB1187" s="194"/>
      <c r="AC1187" s="196"/>
      <c r="AD1187" s="196"/>
      <c r="AE1187" s="194"/>
      <c r="AF1187" s="196"/>
      <c r="AG1187" s="196"/>
      <c r="BI1187" s="196"/>
      <c r="BJ1187" s="196"/>
      <c r="BK1187" s="196"/>
      <c r="BL1187" s="196"/>
      <c r="BM1187" s="196"/>
      <c r="BN1187" s="196"/>
      <c r="BO1187" s="196"/>
      <c r="BP1187" s="196"/>
      <c r="BQ1187" s="196"/>
      <c r="CS1187" s="179"/>
      <c r="CT1187" s="196"/>
      <c r="CU1187" s="196"/>
      <c r="CV1187" s="196"/>
      <c r="CY1187" s="196"/>
      <c r="CZ1187" s="196"/>
      <c r="DA1187" s="201">
        <f t="shared" si="45"/>
        <v>0</v>
      </c>
      <c r="DB1187" s="221">
        <f t="shared" si="46"/>
        <v>0</v>
      </c>
      <c r="DC1187" s="201">
        <f t="shared" si="47"/>
        <v>0</v>
      </c>
      <c r="DZ1187" s="299"/>
      <c r="EA1187" s="134" t="e">
        <v>#N/A</v>
      </c>
      <c r="EB1187" s="130" t="e">
        <v>#N/A</v>
      </c>
      <c r="EC1187" s="168" t="e">
        <v>#N/A</v>
      </c>
    </row>
    <row r="1188" spans="1:133" x14ac:dyDescent="0.3">
      <c r="A1188" s="276" t="s">
        <v>453</v>
      </c>
      <c r="B1188" s="322" t="s">
        <v>4519</v>
      </c>
      <c r="C1188" s="262"/>
      <c r="D1188" s="276" t="s">
        <v>453</v>
      </c>
      <c r="E1188" s="262"/>
      <c r="F1188" s="262"/>
      <c r="G1188" s="262"/>
      <c r="H1188" s="282"/>
      <c r="I1188" s="262"/>
      <c r="J1188" s="262"/>
      <c r="K1188" s="262"/>
      <c r="L1188" s="262"/>
      <c r="M1188" s="262"/>
      <c r="N1188" s="262"/>
      <c r="O1188" s="196"/>
      <c r="P1188" s="194"/>
      <c r="Q1188" s="196"/>
      <c r="R1188" s="196"/>
      <c r="S1188" s="194"/>
      <c r="T1188" s="196"/>
      <c r="U1188" s="196"/>
      <c r="V1188" s="194"/>
      <c r="W1188" s="196"/>
      <c r="X1188" s="196"/>
      <c r="Y1188" s="194"/>
      <c r="Z1188" s="196"/>
      <c r="AA1188" s="196"/>
      <c r="AB1188" s="194"/>
      <c r="AC1188" s="196"/>
      <c r="AD1188" s="196"/>
      <c r="AE1188" s="194"/>
      <c r="AF1188" s="196"/>
      <c r="AG1188" s="196"/>
      <c r="BI1188" s="196"/>
      <c r="BJ1188" s="196"/>
      <c r="BK1188" s="196"/>
      <c r="BL1188" s="196"/>
      <c r="BM1188" s="196"/>
      <c r="BN1188" s="196"/>
      <c r="BO1188" s="196"/>
      <c r="BP1188" s="196"/>
      <c r="BQ1188" s="196"/>
      <c r="CS1188" s="179"/>
      <c r="CT1188" s="196"/>
      <c r="CU1188" s="196"/>
      <c r="CV1188" s="196"/>
      <c r="CY1188" s="196"/>
      <c r="CZ1188" s="196"/>
      <c r="DA1188" s="201">
        <f t="shared" si="45"/>
        <v>0</v>
      </c>
      <c r="DB1188" s="221">
        <f t="shared" si="46"/>
        <v>0</v>
      </c>
      <c r="DC1188" s="201">
        <f t="shared" si="47"/>
        <v>0</v>
      </c>
      <c r="DZ1188" s="299"/>
      <c r="EA1188" s="134" t="e">
        <v>#N/A</v>
      </c>
      <c r="EB1188" s="130" t="e">
        <v>#N/A</v>
      </c>
      <c r="EC1188" s="168" t="e">
        <v>#N/A</v>
      </c>
    </row>
    <row r="1189" spans="1:133" x14ac:dyDescent="0.3">
      <c r="A1189" s="242"/>
      <c r="B1189" s="242" t="s">
        <v>4520</v>
      </c>
      <c r="C1189" s="243">
        <v>51732122</v>
      </c>
      <c r="D1189" s="242" t="s">
        <v>976</v>
      </c>
      <c r="E1189" s="242" t="s">
        <v>291</v>
      </c>
      <c r="F1189" s="242" t="s">
        <v>977</v>
      </c>
      <c r="G1189" s="244">
        <v>45917</v>
      </c>
      <c r="H1189" s="245">
        <v>7895928</v>
      </c>
      <c r="I1189" s="242" t="s">
        <v>4521</v>
      </c>
      <c r="J1189" s="244">
        <v>45917</v>
      </c>
      <c r="K1189" s="244">
        <v>45990</v>
      </c>
      <c r="L1189" s="242" t="s">
        <v>288</v>
      </c>
      <c r="M1189" s="242" t="s">
        <v>288</v>
      </c>
      <c r="N1189" s="242" t="s">
        <v>288</v>
      </c>
      <c r="O1189" s="209">
        <v>3</v>
      </c>
      <c r="P1189" s="450">
        <v>1514288</v>
      </c>
      <c r="Q1189" s="200">
        <v>45917</v>
      </c>
      <c r="R1189" s="190">
        <v>45930</v>
      </c>
      <c r="S1189" s="450">
        <v>3244902</v>
      </c>
      <c r="T1189" s="190">
        <v>45931</v>
      </c>
      <c r="U1189" s="190">
        <v>45961</v>
      </c>
      <c r="V1189" s="333">
        <v>3136738</v>
      </c>
      <c r="W1189" s="190">
        <v>45962</v>
      </c>
      <c r="X1189" s="190">
        <v>45990</v>
      </c>
      <c r="Y1189" s="194"/>
      <c r="Z1189" s="196"/>
      <c r="AA1189" s="196"/>
      <c r="AB1189" s="194"/>
      <c r="AC1189" s="196"/>
      <c r="AD1189" s="196"/>
      <c r="AE1189" s="194"/>
      <c r="AF1189" s="196"/>
      <c r="AG1189" s="196"/>
      <c r="BI1189" s="192" t="s">
        <v>278</v>
      </c>
      <c r="BJ1189" s="187" t="s">
        <v>332</v>
      </c>
      <c r="BK1189" s="192" t="s">
        <v>280</v>
      </c>
      <c r="BL1189" s="189">
        <v>2167</v>
      </c>
      <c r="BM1189" s="190">
        <v>45917.675127314818</v>
      </c>
      <c r="BN1189" s="208">
        <v>7895928</v>
      </c>
      <c r="BO1189" s="203">
        <v>6130</v>
      </c>
      <c r="BP1189" s="190">
        <v>45917</v>
      </c>
      <c r="BQ1189" s="204">
        <v>7895928</v>
      </c>
      <c r="CS1189" s="214" t="s">
        <v>1041</v>
      </c>
      <c r="CT1189" s="199">
        <v>51732122</v>
      </c>
      <c r="CU1189" s="203">
        <v>27</v>
      </c>
      <c r="CV1189" s="203" t="s">
        <v>1063</v>
      </c>
      <c r="CY1189" s="192">
        <v>7490</v>
      </c>
      <c r="CZ1189" s="192" t="s">
        <v>290</v>
      </c>
      <c r="DA1189" s="201">
        <f t="shared" si="45"/>
        <v>7895928</v>
      </c>
      <c r="DB1189" s="221">
        <f t="shared" si="46"/>
        <v>0</v>
      </c>
      <c r="DC1189" s="201">
        <f t="shared" si="47"/>
        <v>0</v>
      </c>
      <c r="DZ1189" s="310" t="s">
        <v>4522</v>
      </c>
      <c r="EA1189" s="134" t="s">
        <v>271</v>
      </c>
      <c r="EB1189" s="130">
        <v>17346234</v>
      </c>
      <c r="EC1189" s="168">
        <v>45992</v>
      </c>
    </row>
    <row r="1190" spans="1:133" x14ac:dyDescent="0.3">
      <c r="A1190" s="242"/>
      <c r="B1190" s="242" t="s">
        <v>4523</v>
      </c>
      <c r="C1190" s="243">
        <v>40449424</v>
      </c>
      <c r="D1190" s="247" t="s">
        <v>1328</v>
      </c>
      <c r="E1190" s="242" t="s">
        <v>292</v>
      </c>
      <c r="F1190" s="242" t="s">
        <v>4524</v>
      </c>
      <c r="G1190" s="244">
        <v>45917</v>
      </c>
      <c r="H1190" s="245">
        <v>5592951</v>
      </c>
      <c r="I1190" s="242" t="s">
        <v>4521</v>
      </c>
      <c r="J1190" s="244">
        <v>45917</v>
      </c>
      <c r="K1190" s="244">
        <v>45990</v>
      </c>
      <c r="L1190" s="242" t="s">
        <v>288</v>
      </c>
      <c r="M1190" s="242" t="s">
        <v>288</v>
      </c>
      <c r="N1190" s="242" t="s">
        <v>288</v>
      </c>
      <c r="O1190" s="209">
        <v>3</v>
      </c>
      <c r="P1190" s="450">
        <v>1072621</v>
      </c>
      <c r="Q1190" s="200">
        <v>45917</v>
      </c>
      <c r="R1190" s="190">
        <v>45930</v>
      </c>
      <c r="S1190" s="450">
        <v>2298473</v>
      </c>
      <c r="T1190" s="190">
        <v>45931</v>
      </c>
      <c r="U1190" s="190">
        <v>45961</v>
      </c>
      <c r="V1190" s="333">
        <v>2221857</v>
      </c>
      <c r="W1190" s="190">
        <v>45962</v>
      </c>
      <c r="X1190" s="190">
        <v>45990</v>
      </c>
      <c r="Y1190" s="194"/>
      <c r="Z1190" s="196"/>
      <c r="AA1190" s="196"/>
      <c r="AB1190" s="194"/>
      <c r="AC1190" s="196"/>
      <c r="AD1190" s="196"/>
      <c r="AE1190" s="194"/>
      <c r="AF1190" s="196"/>
      <c r="AG1190" s="196"/>
      <c r="BI1190" s="185" t="s">
        <v>275</v>
      </c>
      <c r="BJ1190" s="185" t="s">
        <v>283</v>
      </c>
      <c r="BK1190" s="185" t="s">
        <v>276</v>
      </c>
      <c r="BL1190" s="189">
        <v>2156</v>
      </c>
      <c r="BM1190" s="190">
        <v>45916.736643518518</v>
      </c>
      <c r="BN1190" s="208">
        <v>5592951</v>
      </c>
      <c r="BO1190" s="203">
        <v>6137</v>
      </c>
      <c r="BP1190" s="190">
        <v>45917</v>
      </c>
      <c r="BQ1190" s="204">
        <v>5592951</v>
      </c>
      <c r="CS1190" s="197" t="s">
        <v>4375</v>
      </c>
      <c r="CT1190" s="125">
        <v>40449424</v>
      </c>
      <c r="CU1190" s="203">
        <v>717</v>
      </c>
      <c r="CV1190" s="203" t="s">
        <v>357</v>
      </c>
      <c r="CY1190" s="326">
        <v>8299</v>
      </c>
      <c r="CZ1190" s="326" t="s">
        <v>290</v>
      </c>
      <c r="DA1190" s="201">
        <f t="shared" si="45"/>
        <v>5592951</v>
      </c>
      <c r="DB1190" s="221">
        <f t="shared" si="46"/>
        <v>0</v>
      </c>
      <c r="DC1190" s="201">
        <f t="shared" si="47"/>
        <v>0</v>
      </c>
      <c r="DZ1190" s="188" t="s">
        <v>4525</v>
      </c>
      <c r="EA1190" s="134" t="e">
        <v>#N/A</v>
      </c>
      <c r="EB1190" s="130">
        <v>86074342</v>
      </c>
      <c r="EC1190" s="168">
        <v>45992</v>
      </c>
    </row>
    <row r="1191" spans="1:133" x14ac:dyDescent="0.3">
      <c r="A1191" s="242"/>
      <c r="B1191" s="242" t="s">
        <v>4526</v>
      </c>
      <c r="C1191" s="243">
        <v>1121961844</v>
      </c>
      <c r="D1191" s="247" t="s">
        <v>4527</v>
      </c>
      <c r="E1191" s="242" t="s">
        <v>291</v>
      </c>
      <c r="F1191" s="242" t="s">
        <v>4468</v>
      </c>
      <c r="G1191" s="244">
        <v>45917</v>
      </c>
      <c r="H1191" s="245">
        <v>2300000</v>
      </c>
      <c r="I1191" s="242" t="s">
        <v>4528</v>
      </c>
      <c r="J1191" s="244">
        <v>45917</v>
      </c>
      <c r="K1191" s="244">
        <v>45939</v>
      </c>
      <c r="L1191" s="242" t="s">
        <v>288</v>
      </c>
      <c r="M1191" s="242" t="s">
        <v>288</v>
      </c>
      <c r="N1191" s="242" t="s">
        <v>288</v>
      </c>
      <c r="O1191" s="209">
        <v>2</v>
      </c>
      <c r="P1191" s="450">
        <v>1400000</v>
      </c>
      <c r="Q1191" s="200">
        <v>45917</v>
      </c>
      <c r="R1191" s="190">
        <v>45930</v>
      </c>
      <c r="S1191" s="333">
        <v>900000</v>
      </c>
      <c r="T1191" s="190">
        <v>45931</v>
      </c>
      <c r="U1191" s="190">
        <v>45939</v>
      </c>
      <c r="V1191" s="333"/>
      <c r="W1191" s="190"/>
      <c r="X1191" s="190"/>
      <c r="Y1191" s="194"/>
      <c r="Z1191" s="196"/>
      <c r="AA1191" s="196"/>
      <c r="AB1191" s="194"/>
      <c r="AC1191" s="196"/>
      <c r="AD1191" s="196"/>
      <c r="AE1191" s="194"/>
      <c r="AF1191" s="196"/>
      <c r="AG1191" s="196"/>
      <c r="BI1191" s="194" t="s">
        <v>271</v>
      </c>
      <c r="BJ1191" s="186" t="s">
        <v>1440</v>
      </c>
      <c r="BK1191" s="187" t="s">
        <v>1441</v>
      </c>
      <c r="BL1191" s="189">
        <v>2154</v>
      </c>
      <c r="BM1191" s="190">
        <v>45916.725081018521</v>
      </c>
      <c r="BN1191" s="208">
        <v>2300000</v>
      </c>
      <c r="BO1191" s="203">
        <v>6134</v>
      </c>
      <c r="BP1191" s="190">
        <v>45917</v>
      </c>
      <c r="BQ1191" s="204">
        <v>2300000</v>
      </c>
      <c r="CS1191" s="197" t="s">
        <v>4470</v>
      </c>
      <c r="CT1191" s="125">
        <v>1121961844</v>
      </c>
      <c r="CU1191" s="203">
        <v>337</v>
      </c>
      <c r="CV1191" s="203" t="s">
        <v>4471</v>
      </c>
      <c r="CY1191" s="326">
        <v>8299</v>
      </c>
      <c r="CZ1191" s="326" t="s">
        <v>290</v>
      </c>
      <c r="DA1191" s="201">
        <f t="shared" si="45"/>
        <v>2300000</v>
      </c>
      <c r="DB1191" s="221">
        <f t="shared" si="46"/>
        <v>0</v>
      </c>
      <c r="DC1191" s="201">
        <f t="shared" si="47"/>
        <v>0</v>
      </c>
      <c r="DZ1191" s="188" t="s">
        <v>4529</v>
      </c>
      <c r="EA1191" s="134" t="e">
        <v>#N/A</v>
      </c>
      <c r="EB1191" s="130">
        <v>14244920</v>
      </c>
      <c r="EC1191" s="168">
        <v>45961</v>
      </c>
    </row>
    <row r="1192" spans="1:133" x14ac:dyDescent="0.3">
      <c r="A1192" s="242"/>
      <c r="B1192" s="242" t="s">
        <v>4530</v>
      </c>
      <c r="C1192" s="243">
        <v>1121911348</v>
      </c>
      <c r="D1192" s="242" t="s">
        <v>4531</v>
      </c>
      <c r="E1192" s="242" t="s">
        <v>291</v>
      </c>
      <c r="F1192" s="242" t="s">
        <v>4532</v>
      </c>
      <c r="G1192" s="244">
        <v>45917</v>
      </c>
      <c r="H1192" s="245">
        <v>3066667</v>
      </c>
      <c r="I1192" s="242" t="s">
        <v>4528</v>
      </c>
      <c r="J1192" s="244">
        <v>45917</v>
      </c>
      <c r="K1192" s="244">
        <v>45939</v>
      </c>
      <c r="L1192" s="242" t="s">
        <v>288</v>
      </c>
      <c r="M1192" s="242" t="s">
        <v>288</v>
      </c>
      <c r="N1192" s="242" t="s">
        <v>288</v>
      </c>
      <c r="O1192" s="209">
        <v>2</v>
      </c>
      <c r="P1192" s="450">
        <v>1866667</v>
      </c>
      <c r="Q1192" s="200">
        <v>45917</v>
      </c>
      <c r="R1192" s="190">
        <v>45930</v>
      </c>
      <c r="S1192" s="333">
        <v>1200000</v>
      </c>
      <c r="T1192" s="190">
        <v>45931</v>
      </c>
      <c r="U1192" s="190">
        <v>45939</v>
      </c>
      <c r="V1192" s="333"/>
      <c r="W1192" s="190"/>
      <c r="X1192" s="190"/>
      <c r="Y1192" s="194"/>
      <c r="Z1192" s="196"/>
      <c r="AA1192" s="196"/>
      <c r="AB1192" s="194"/>
      <c r="AC1192" s="196"/>
      <c r="AD1192" s="196"/>
      <c r="AE1192" s="194"/>
      <c r="AF1192" s="196"/>
      <c r="AG1192" s="196"/>
      <c r="BI1192" s="194" t="s">
        <v>271</v>
      </c>
      <c r="BJ1192" s="186" t="s">
        <v>1440</v>
      </c>
      <c r="BK1192" s="187" t="s">
        <v>1441</v>
      </c>
      <c r="BL1192" s="189">
        <v>2157</v>
      </c>
      <c r="BM1192" s="190">
        <v>45916.738391203704</v>
      </c>
      <c r="BN1192" s="208">
        <v>3066667</v>
      </c>
      <c r="BO1192" s="203">
        <v>6144</v>
      </c>
      <c r="BP1192" s="190">
        <v>45917</v>
      </c>
      <c r="BQ1192" s="204">
        <v>3066667</v>
      </c>
      <c r="CS1192" s="197" t="s">
        <v>4533</v>
      </c>
      <c r="CT1192" s="125">
        <v>1121911348</v>
      </c>
      <c r="CU1192" s="203">
        <v>337</v>
      </c>
      <c r="CV1192" s="203" t="s">
        <v>4471</v>
      </c>
      <c r="CY1192" s="326">
        <v>8299</v>
      </c>
      <c r="CZ1192" s="326" t="s">
        <v>290</v>
      </c>
      <c r="DA1192" s="201">
        <f t="shared" si="45"/>
        <v>3066667</v>
      </c>
      <c r="DB1192" s="221">
        <f t="shared" si="46"/>
        <v>0</v>
      </c>
      <c r="DC1192" s="201">
        <f t="shared" si="47"/>
        <v>0</v>
      </c>
      <c r="DZ1192" s="188" t="s">
        <v>4534</v>
      </c>
      <c r="EA1192" s="134" t="e">
        <v>#N/A</v>
      </c>
      <c r="EB1192" s="130">
        <v>14244920</v>
      </c>
      <c r="EC1192" s="168">
        <v>45961</v>
      </c>
    </row>
    <row r="1193" spans="1:133" x14ac:dyDescent="0.3">
      <c r="A1193" s="276" t="s">
        <v>453</v>
      </c>
      <c r="B1193" s="242" t="s">
        <v>4535</v>
      </c>
      <c r="C1193" s="262"/>
      <c r="D1193" s="276" t="s">
        <v>453</v>
      </c>
      <c r="E1193" s="262"/>
      <c r="F1193" s="262"/>
      <c r="G1193" s="262"/>
      <c r="H1193" s="282"/>
      <c r="I1193" s="262"/>
      <c r="J1193" s="262"/>
      <c r="K1193" s="262"/>
      <c r="L1193" s="262"/>
      <c r="M1193" s="262"/>
      <c r="N1193" s="262"/>
      <c r="O1193" s="196"/>
      <c r="P1193" s="194"/>
      <c r="Q1193" s="196"/>
      <c r="R1193" s="196"/>
      <c r="S1193" s="194"/>
      <c r="T1193" s="196"/>
      <c r="U1193" s="196"/>
      <c r="V1193" s="194"/>
      <c r="W1193" s="196"/>
      <c r="X1193" s="196"/>
      <c r="Y1193" s="194"/>
      <c r="Z1193" s="196"/>
      <c r="AA1193" s="196"/>
      <c r="AB1193" s="194"/>
      <c r="AC1193" s="196"/>
      <c r="AD1193" s="196"/>
      <c r="AE1193" s="194"/>
      <c r="AF1193" s="196"/>
      <c r="AG1193" s="196"/>
      <c r="BI1193" s="196"/>
      <c r="BJ1193" s="196"/>
      <c r="BK1193" s="196"/>
      <c r="BL1193" s="222"/>
      <c r="BM1193" s="222"/>
      <c r="BN1193" s="222"/>
      <c r="BO1193" s="222"/>
      <c r="BP1193" s="222"/>
      <c r="BQ1193" s="222"/>
      <c r="CS1193" s="179"/>
      <c r="CT1193" s="196"/>
      <c r="CU1193" s="222"/>
      <c r="CV1193" s="222"/>
      <c r="CY1193" s="196"/>
      <c r="CZ1193" s="196"/>
      <c r="DA1193" s="201">
        <f t="shared" si="45"/>
        <v>0</v>
      </c>
      <c r="DB1193" s="221">
        <f t="shared" si="46"/>
        <v>0</v>
      </c>
      <c r="DC1193" s="201">
        <f t="shared" si="47"/>
        <v>0</v>
      </c>
      <c r="DZ1193" s="299"/>
      <c r="EA1193" s="134" t="e">
        <v>#N/A</v>
      </c>
      <c r="EB1193" s="130" t="e">
        <v>#N/A</v>
      </c>
      <c r="EC1193" s="168" t="e">
        <v>#N/A</v>
      </c>
    </row>
    <row r="1194" spans="1:133" x14ac:dyDescent="0.3">
      <c r="A1194" s="276" t="s">
        <v>453</v>
      </c>
      <c r="B1194" s="242" t="s">
        <v>4536</v>
      </c>
      <c r="C1194" s="262"/>
      <c r="D1194" s="276" t="s">
        <v>453</v>
      </c>
      <c r="E1194" s="262"/>
      <c r="F1194" s="262"/>
      <c r="G1194" s="262"/>
      <c r="H1194" s="282"/>
      <c r="I1194" s="262"/>
      <c r="J1194" s="262"/>
      <c r="K1194" s="262"/>
      <c r="L1194" s="262"/>
      <c r="M1194" s="262"/>
      <c r="N1194" s="262"/>
      <c r="O1194" s="196"/>
      <c r="P1194" s="194"/>
      <c r="Q1194" s="196"/>
      <c r="R1194" s="196"/>
      <c r="S1194" s="194"/>
      <c r="T1194" s="196"/>
      <c r="U1194" s="196"/>
      <c r="V1194" s="194"/>
      <c r="W1194" s="196"/>
      <c r="X1194" s="196"/>
      <c r="Y1194" s="194"/>
      <c r="Z1194" s="196"/>
      <c r="AA1194" s="196"/>
      <c r="AB1194" s="194"/>
      <c r="AC1194" s="196"/>
      <c r="AD1194" s="196"/>
      <c r="AE1194" s="194"/>
      <c r="AF1194" s="196"/>
      <c r="AG1194" s="196"/>
      <c r="BI1194" s="196"/>
      <c r="BJ1194" s="196"/>
      <c r="BK1194" s="196"/>
      <c r="BL1194" s="196"/>
      <c r="BM1194" s="196"/>
      <c r="BN1194" s="196"/>
      <c r="BO1194" s="196"/>
      <c r="BP1194" s="196"/>
      <c r="BQ1194" s="196"/>
      <c r="CS1194" s="179"/>
      <c r="CT1194" s="196"/>
      <c r="CU1194" s="196"/>
      <c r="CV1194" s="196"/>
      <c r="CY1194" s="196"/>
      <c r="CZ1194" s="196"/>
      <c r="DA1194" s="201">
        <f t="shared" si="45"/>
        <v>0</v>
      </c>
      <c r="DB1194" s="221">
        <f t="shared" si="46"/>
        <v>0</v>
      </c>
      <c r="DC1194" s="201">
        <f t="shared" si="47"/>
        <v>0</v>
      </c>
      <c r="DZ1194" s="299"/>
      <c r="EA1194" s="134" t="e">
        <v>#N/A</v>
      </c>
      <c r="EB1194" s="130" t="e">
        <v>#N/A</v>
      </c>
      <c r="EC1194" s="168" t="e">
        <v>#N/A</v>
      </c>
    </row>
    <row r="1195" spans="1:133" x14ac:dyDescent="0.3">
      <c r="A1195" s="276" t="s">
        <v>453</v>
      </c>
      <c r="B1195" s="242" t="s">
        <v>4537</v>
      </c>
      <c r="C1195" s="262"/>
      <c r="D1195" s="276" t="s">
        <v>453</v>
      </c>
      <c r="E1195" s="262"/>
      <c r="F1195" s="262"/>
      <c r="G1195" s="262"/>
      <c r="H1195" s="282"/>
      <c r="I1195" s="262"/>
      <c r="J1195" s="262"/>
      <c r="K1195" s="262"/>
      <c r="L1195" s="262"/>
      <c r="M1195" s="262"/>
      <c r="N1195" s="262"/>
      <c r="O1195" s="196"/>
      <c r="P1195" s="194"/>
      <c r="Q1195" s="196"/>
      <c r="R1195" s="196"/>
      <c r="S1195" s="194"/>
      <c r="T1195" s="196"/>
      <c r="U1195" s="196"/>
      <c r="V1195" s="194"/>
      <c r="W1195" s="196"/>
      <c r="X1195" s="196"/>
      <c r="Y1195" s="194"/>
      <c r="Z1195" s="196"/>
      <c r="AA1195" s="196"/>
      <c r="AB1195" s="194"/>
      <c r="AC1195" s="196"/>
      <c r="AD1195" s="196"/>
      <c r="AE1195" s="194"/>
      <c r="AF1195" s="196"/>
      <c r="AG1195" s="196"/>
      <c r="BI1195" s="196"/>
      <c r="BJ1195" s="196"/>
      <c r="BK1195" s="196"/>
      <c r="BL1195" s="196"/>
      <c r="BM1195" s="196"/>
      <c r="BN1195" s="196"/>
      <c r="BO1195" s="196"/>
      <c r="BP1195" s="196"/>
      <c r="BQ1195" s="196"/>
      <c r="CS1195" s="179"/>
      <c r="CT1195" s="196"/>
      <c r="CU1195" s="196"/>
      <c r="CV1195" s="196"/>
      <c r="CY1195" s="196"/>
      <c r="CZ1195" s="196"/>
      <c r="DA1195" s="201">
        <f t="shared" si="45"/>
        <v>0</v>
      </c>
      <c r="DB1195" s="221">
        <f t="shared" si="46"/>
        <v>0</v>
      </c>
      <c r="DC1195" s="201">
        <f t="shared" si="47"/>
        <v>0</v>
      </c>
      <c r="DZ1195" s="299"/>
      <c r="EA1195" s="134" t="e">
        <v>#N/A</v>
      </c>
      <c r="EB1195" s="130" t="e">
        <v>#N/A</v>
      </c>
      <c r="EC1195" s="168" t="e">
        <v>#N/A</v>
      </c>
    </row>
    <row r="1196" spans="1:133" x14ac:dyDescent="0.3">
      <c r="A1196" s="276" t="s">
        <v>453</v>
      </c>
      <c r="B1196" s="242" t="s">
        <v>4538</v>
      </c>
      <c r="C1196" s="262"/>
      <c r="D1196" s="276" t="s">
        <v>453</v>
      </c>
      <c r="E1196" s="262"/>
      <c r="F1196" s="262"/>
      <c r="G1196" s="262"/>
      <c r="H1196" s="282"/>
      <c r="I1196" s="262"/>
      <c r="J1196" s="262"/>
      <c r="K1196" s="262"/>
      <c r="L1196" s="262"/>
      <c r="M1196" s="262"/>
      <c r="N1196" s="262"/>
      <c r="O1196" s="196"/>
      <c r="P1196" s="194"/>
      <c r="Q1196" s="196"/>
      <c r="R1196" s="196"/>
      <c r="S1196" s="194"/>
      <c r="T1196" s="196"/>
      <c r="U1196" s="196"/>
      <c r="V1196" s="194"/>
      <c r="W1196" s="196"/>
      <c r="X1196" s="196"/>
      <c r="Y1196" s="194"/>
      <c r="Z1196" s="196"/>
      <c r="AA1196" s="196"/>
      <c r="AB1196" s="194"/>
      <c r="AC1196" s="196"/>
      <c r="AD1196" s="196"/>
      <c r="AE1196" s="194"/>
      <c r="AF1196" s="196"/>
      <c r="AG1196" s="196"/>
      <c r="BI1196" s="196"/>
      <c r="BJ1196" s="196"/>
      <c r="BK1196" s="196"/>
      <c r="BL1196" s="196"/>
      <c r="BM1196" s="196"/>
      <c r="BN1196" s="196"/>
      <c r="BO1196" s="196"/>
      <c r="BP1196" s="196"/>
      <c r="BQ1196" s="196"/>
      <c r="CS1196" s="179"/>
      <c r="CT1196" s="196"/>
      <c r="CU1196" s="196"/>
      <c r="CV1196" s="196"/>
      <c r="CY1196" s="196"/>
      <c r="CZ1196" s="196"/>
      <c r="DA1196" s="201">
        <f t="shared" si="45"/>
        <v>0</v>
      </c>
      <c r="DB1196" s="221">
        <f t="shared" si="46"/>
        <v>0</v>
      </c>
      <c r="DC1196" s="201">
        <f t="shared" si="47"/>
        <v>0</v>
      </c>
      <c r="DZ1196" s="299"/>
      <c r="EA1196" s="134" t="e">
        <v>#N/A</v>
      </c>
      <c r="EB1196" s="130" t="e">
        <v>#N/A</v>
      </c>
      <c r="EC1196" s="168" t="e">
        <v>#N/A</v>
      </c>
    </row>
    <row r="1197" spans="1:133" x14ac:dyDescent="0.3">
      <c r="A1197" s="276" t="s">
        <v>453</v>
      </c>
      <c r="B1197" s="242" t="s">
        <v>4539</v>
      </c>
      <c r="C1197" s="262"/>
      <c r="D1197" s="276" t="s">
        <v>453</v>
      </c>
      <c r="E1197" s="262"/>
      <c r="F1197" s="262"/>
      <c r="G1197" s="262"/>
      <c r="H1197" s="282"/>
      <c r="I1197" s="262"/>
      <c r="J1197" s="262"/>
      <c r="K1197" s="262"/>
      <c r="L1197" s="262"/>
      <c r="M1197" s="262"/>
      <c r="N1197" s="262"/>
      <c r="O1197" s="196"/>
      <c r="P1197" s="262"/>
      <c r="Q1197" s="196"/>
      <c r="R1197" s="196"/>
      <c r="S1197" s="262"/>
      <c r="T1197" s="196"/>
      <c r="U1197" s="196"/>
      <c r="V1197" s="262"/>
      <c r="W1197" s="196"/>
      <c r="X1197" s="196"/>
      <c r="Y1197" s="194"/>
      <c r="Z1197" s="196"/>
      <c r="AA1197" s="196"/>
      <c r="AB1197" s="194"/>
      <c r="AC1197" s="196"/>
      <c r="AD1197" s="196"/>
      <c r="AE1197" s="194"/>
      <c r="AF1197" s="196"/>
      <c r="AG1197" s="196"/>
      <c r="BI1197" s="196"/>
      <c r="BJ1197" s="196"/>
      <c r="BK1197" s="196"/>
      <c r="BL1197" s="196"/>
      <c r="BM1197" s="196"/>
      <c r="BN1197" s="196"/>
      <c r="BO1197" s="196"/>
      <c r="BP1197" s="196"/>
      <c r="BQ1197" s="196"/>
      <c r="CS1197" s="179"/>
      <c r="CT1197" s="196"/>
      <c r="CU1197" s="196"/>
      <c r="CV1197" s="196"/>
      <c r="CY1197" s="196"/>
      <c r="CZ1197" s="196"/>
      <c r="DA1197" s="201">
        <f t="shared" si="45"/>
        <v>0</v>
      </c>
      <c r="DB1197" s="221">
        <f t="shared" si="46"/>
        <v>0</v>
      </c>
      <c r="DC1197" s="201">
        <f t="shared" si="47"/>
        <v>0</v>
      </c>
      <c r="DZ1197" s="299"/>
      <c r="EA1197" s="134" t="e">
        <v>#N/A</v>
      </c>
      <c r="EB1197" s="130" t="e">
        <v>#N/A</v>
      </c>
      <c r="EC1197" s="168" t="e">
        <v>#N/A</v>
      </c>
    </row>
    <row r="1198" spans="1:133" x14ac:dyDescent="0.3">
      <c r="A1198" s="247"/>
      <c r="B1198" s="242" t="s">
        <v>4540</v>
      </c>
      <c r="C1198" s="243">
        <v>39626133</v>
      </c>
      <c r="D1198" s="242" t="s">
        <v>1429</v>
      </c>
      <c r="E1198" s="242" t="s">
        <v>291</v>
      </c>
      <c r="F1198" s="242" t="s">
        <v>4541</v>
      </c>
      <c r="G1198" s="244">
        <v>45919</v>
      </c>
      <c r="H1198" s="245">
        <v>19500000</v>
      </c>
      <c r="I1198" s="242" t="s">
        <v>319</v>
      </c>
      <c r="J1198" s="244">
        <v>45919</v>
      </c>
      <c r="K1198" s="244">
        <v>46009</v>
      </c>
      <c r="L1198" s="242" t="s">
        <v>288</v>
      </c>
      <c r="M1198" s="242" t="s">
        <v>288</v>
      </c>
      <c r="N1198" s="242" t="s">
        <v>288</v>
      </c>
      <c r="O1198" s="260">
        <v>3</v>
      </c>
      <c r="P1198" s="245">
        <v>9100000</v>
      </c>
      <c r="Q1198" s="220">
        <v>45919</v>
      </c>
      <c r="R1198" s="190">
        <v>45961</v>
      </c>
      <c r="S1198" s="245">
        <v>6500000</v>
      </c>
      <c r="T1198" s="220">
        <v>45962</v>
      </c>
      <c r="U1198" s="190">
        <v>45991</v>
      </c>
      <c r="V1198" s="272">
        <v>3900000</v>
      </c>
      <c r="W1198" s="220">
        <v>45992</v>
      </c>
      <c r="X1198" s="190">
        <v>46009</v>
      </c>
      <c r="Y1198" s="194"/>
      <c r="Z1198" s="196"/>
      <c r="AA1198" s="196"/>
      <c r="AB1198" s="194"/>
      <c r="AC1198" s="196"/>
      <c r="AD1198" s="196"/>
      <c r="AE1198" s="194"/>
      <c r="AF1198" s="196"/>
      <c r="AG1198" s="196"/>
      <c r="BI1198" s="187" t="s">
        <v>277</v>
      </c>
      <c r="BJ1198" s="187" t="s">
        <v>707</v>
      </c>
      <c r="BK1198" s="195" t="s">
        <v>708</v>
      </c>
      <c r="BL1198" s="189">
        <v>1737</v>
      </c>
      <c r="BM1198" s="190">
        <v>45877</v>
      </c>
      <c r="BN1198" s="208">
        <v>19500000</v>
      </c>
      <c r="BO1198" s="203">
        <v>6736</v>
      </c>
      <c r="BP1198" s="190">
        <v>45919</v>
      </c>
      <c r="BQ1198" s="204">
        <v>19500000</v>
      </c>
      <c r="CS1198" s="197" t="s">
        <v>4542</v>
      </c>
      <c r="CT1198" s="198">
        <v>39626133</v>
      </c>
      <c r="CU1198" s="203">
        <v>734</v>
      </c>
      <c r="CV1198" s="203">
        <v>320202</v>
      </c>
      <c r="CY1198" s="192">
        <v>7020</v>
      </c>
      <c r="CZ1198" s="192" t="s">
        <v>289</v>
      </c>
      <c r="DA1198" s="201">
        <f t="shared" si="45"/>
        <v>19500000</v>
      </c>
      <c r="DB1198" s="221">
        <f t="shared" si="46"/>
        <v>0</v>
      </c>
      <c r="DC1198" s="201">
        <f t="shared" si="47"/>
        <v>0</v>
      </c>
      <c r="DZ1198" s="310" t="s">
        <v>4543</v>
      </c>
      <c r="EA1198" s="134" t="e">
        <v>#N/A</v>
      </c>
      <c r="EB1198" s="130">
        <v>52518905</v>
      </c>
      <c r="EC1198" s="168">
        <v>46010</v>
      </c>
    </row>
    <row r="1199" spans="1:133" x14ac:dyDescent="0.3">
      <c r="A1199" s="247"/>
      <c r="B1199" s="242" t="s">
        <v>4544</v>
      </c>
      <c r="C1199" s="243">
        <v>35263210</v>
      </c>
      <c r="D1199" s="242" t="s">
        <v>422</v>
      </c>
      <c r="E1199" s="242" t="s">
        <v>291</v>
      </c>
      <c r="F1199" s="242" t="s">
        <v>423</v>
      </c>
      <c r="G1199" s="244">
        <v>45919</v>
      </c>
      <c r="H1199" s="245">
        <v>17524722</v>
      </c>
      <c r="I1199" s="242" t="s">
        <v>2962</v>
      </c>
      <c r="J1199" s="244">
        <v>45919</v>
      </c>
      <c r="K1199" s="244">
        <v>46020</v>
      </c>
      <c r="L1199" s="242" t="s">
        <v>288</v>
      </c>
      <c r="M1199" s="242" t="s">
        <v>288</v>
      </c>
      <c r="N1199" s="242" t="s">
        <v>288</v>
      </c>
      <c r="O1199" s="260">
        <v>3</v>
      </c>
      <c r="P1199" s="245">
        <v>7287508</v>
      </c>
      <c r="Q1199" s="220">
        <v>45919</v>
      </c>
      <c r="R1199" s="190">
        <v>45961</v>
      </c>
      <c r="S1199" s="245">
        <v>5205363</v>
      </c>
      <c r="T1199" s="220">
        <v>45962</v>
      </c>
      <c r="U1199" s="190">
        <v>45991</v>
      </c>
      <c r="V1199" s="272">
        <v>5031851</v>
      </c>
      <c r="W1199" s="220">
        <v>45992</v>
      </c>
      <c r="X1199" s="190">
        <v>46020</v>
      </c>
      <c r="Y1199" s="194"/>
      <c r="Z1199" s="196"/>
      <c r="AA1199" s="196"/>
      <c r="AB1199" s="194"/>
      <c r="AC1199" s="196"/>
      <c r="AD1199" s="196"/>
      <c r="AE1199" s="194"/>
      <c r="AF1199" s="196"/>
      <c r="AG1199" s="196"/>
      <c r="BI1199" s="192" t="s">
        <v>278</v>
      </c>
      <c r="BJ1199" s="187" t="s">
        <v>332</v>
      </c>
      <c r="BK1199" s="192" t="s">
        <v>280</v>
      </c>
      <c r="BL1199" s="189">
        <v>2193</v>
      </c>
      <c r="BM1199" s="190">
        <v>45919</v>
      </c>
      <c r="BN1199" s="208">
        <v>17524722</v>
      </c>
      <c r="BO1199" s="203">
        <v>6730</v>
      </c>
      <c r="BP1199" s="190">
        <v>45919</v>
      </c>
      <c r="BQ1199" s="204">
        <v>17524722</v>
      </c>
      <c r="CS1199" s="197" t="s">
        <v>4545</v>
      </c>
      <c r="CT1199" s="198">
        <v>35263210</v>
      </c>
      <c r="CU1199" s="203">
        <v>504</v>
      </c>
      <c r="CV1199" s="203">
        <v>4003</v>
      </c>
      <c r="CY1199" s="192">
        <v>6920</v>
      </c>
      <c r="CZ1199" s="192" t="s">
        <v>289</v>
      </c>
      <c r="DA1199" s="201">
        <f t="shared" si="45"/>
        <v>17524722</v>
      </c>
      <c r="DB1199" s="221">
        <f t="shared" si="46"/>
        <v>0</v>
      </c>
      <c r="DC1199" s="201">
        <f t="shared" si="47"/>
        <v>0</v>
      </c>
      <c r="DZ1199" s="310" t="s">
        <v>4546</v>
      </c>
      <c r="EA1199" s="303" t="s">
        <v>278</v>
      </c>
      <c r="EB1199" s="130">
        <v>17346234</v>
      </c>
      <c r="EC1199" s="168">
        <v>46020</v>
      </c>
    </row>
    <row r="1200" spans="1:133" x14ac:dyDescent="0.3">
      <c r="A1200" s="276" t="s">
        <v>453</v>
      </c>
      <c r="B1200" s="242" t="s">
        <v>4547</v>
      </c>
      <c r="C1200" s="262"/>
      <c r="D1200" s="276" t="s">
        <v>453</v>
      </c>
      <c r="E1200" s="262"/>
      <c r="F1200" s="262"/>
      <c r="G1200" s="262"/>
      <c r="H1200" s="282"/>
      <c r="I1200" s="262"/>
      <c r="J1200" s="262"/>
      <c r="K1200" s="262"/>
      <c r="L1200" s="262"/>
      <c r="M1200" s="262"/>
      <c r="N1200" s="262"/>
      <c r="O1200" s="196"/>
      <c r="P1200" s="194"/>
      <c r="Q1200" s="196"/>
      <c r="R1200" s="196"/>
      <c r="S1200" s="194"/>
      <c r="T1200" s="196"/>
      <c r="U1200" s="196"/>
      <c r="V1200" s="194"/>
      <c r="W1200" s="196"/>
      <c r="X1200" s="196"/>
      <c r="Y1200" s="194"/>
      <c r="Z1200" s="196"/>
      <c r="AA1200" s="196"/>
      <c r="AB1200" s="194"/>
      <c r="AC1200" s="196"/>
      <c r="AD1200" s="196"/>
      <c r="AE1200" s="194"/>
      <c r="AF1200" s="196"/>
      <c r="AG1200" s="196"/>
      <c r="BI1200" s="196"/>
      <c r="BJ1200" s="196"/>
      <c r="BK1200" s="196"/>
      <c r="BL1200" s="196"/>
      <c r="BM1200" s="196"/>
      <c r="BN1200" s="196"/>
      <c r="BO1200" s="196"/>
      <c r="BP1200" s="196"/>
      <c r="BQ1200" s="196"/>
      <c r="CS1200" s="179"/>
      <c r="CT1200" s="196"/>
      <c r="CU1200" s="196"/>
      <c r="CV1200" s="196"/>
      <c r="CY1200" s="196"/>
      <c r="CZ1200" s="196"/>
      <c r="DA1200" s="201">
        <f t="shared" si="45"/>
        <v>0</v>
      </c>
      <c r="DB1200" s="221">
        <f t="shared" si="46"/>
        <v>0</v>
      </c>
      <c r="DC1200" s="201">
        <f t="shared" si="47"/>
        <v>0</v>
      </c>
      <c r="DZ1200" s="299"/>
      <c r="EA1200" s="134" t="e">
        <v>#N/A</v>
      </c>
      <c r="EB1200" s="130" t="e">
        <v>#N/A</v>
      </c>
      <c r="EC1200" s="168" t="e">
        <v>#N/A</v>
      </c>
    </row>
    <row r="1201" spans="1:133" x14ac:dyDescent="0.3">
      <c r="A1201" s="276" t="s">
        <v>453</v>
      </c>
      <c r="B1201" s="242" t="s">
        <v>4548</v>
      </c>
      <c r="C1201" s="262"/>
      <c r="D1201" s="276" t="s">
        <v>453</v>
      </c>
      <c r="E1201" s="262"/>
      <c r="F1201" s="262"/>
      <c r="G1201" s="262"/>
      <c r="H1201" s="282"/>
      <c r="I1201" s="262"/>
      <c r="J1201" s="262"/>
      <c r="K1201" s="262"/>
      <c r="L1201" s="262"/>
      <c r="M1201" s="262"/>
      <c r="N1201" s="262"/>
      <c r="O1201" s="196"/>
      <c r="P1201" s="194"/>
      <c r="Q1201" s="196"/>
      <c r="R1201" s="196"/>
      <c r="S1201" s="194"/>
      <c r="T1201" s="196"/>
      <c r="U1201" s="196"/>
      <c r="V1201" s="194"/>
      <c r="W1201" s="196"/>
      <c r="X1201" s="196"/>
      <c r="Y1201" s="194"/>
      <c r="Z1201" s="196"/>
      <c r="AA1201" s="196"/>
      <c r="AB1201" s="194"/>
      <c r="AC1201" s="196"/>
      <c r="AD1201" s="196"/>
      <c r="AE1201" s="194"/>
      <c r="AF1201" s="196"/>
      <c r="AG1201" s="196"/>
      <c r="BI1201" s="196"/>
      <c r="BJ1201" s="196"/>
      <c r="BK1201" s="196"/>
      <c r="BL1201" s="196"/>
      <c r="BM1201" s="196"/>
      <c r="BN1201" s="196"/>
      <c r="BO1201" s="196"/>
      <c r="BP1201" s="196"/>
      <c r="BQ1201" s="196"/>
      <c r="CS1201" s="179"/>
      <c r="CT1201" s="196"/>
      <c r="CU1201" s="196"/>
      <c r="CV1201" s="196"/>
      <c r="CY1201" s="196"/>
      <c r="CZ1201" s="196"/>
      <c r="DA1201" s="201">
        <f t="shared" si="45"/>
        <v>0</v>
      </c>
      <c r="DB1201" s="221">
        <f t="shared" si="46"/>
        <v>0</v>
      </c>
      <c r="DC1201" s="201">
        <f t="shared" si="47"/>
        <v>0</v>
      </c>
      <c r="DZ1201" s="299"/>
      <c r="EA1201" s="134" t="e">
        <v>#N/A</v>
      </c>
      <c r="EB1201" s="130" t="e">
        <v>#N/A</v>
      </c>
      <c r="EC1201" s="168" t="e">
        <v>#N/A</v>
      </c>
    </row>
    <row r="1202" spans="1:133" x14ac:dyDescent="0.3">
      <c r="A1202" s="276" t="s">
        <v>453</v>
      </c>
      <c r="B1202" s="242" t="s">
        <v>4549</v>
      </c>
      <c r="C1202" s="262"/>
      <c r="D1202" s="276" t="s">
        <v>453</v>
      </c>
      <c r="E1202" s="262"/>
      <c r="F1202" s="262"/>
      <c r="G1202" s="262"/>
      <c r="H1202" s="282"/>
      <c r="I1202" s="262"/>
      <c r="J1202" s="262"/>
      <c r="K1202" s="262"/>
      <c r="L1202" s="262"/>
      <c r="M1202" s="262"/>
      <c r="N1202" s="262"/>
      <c r="O1202" s="196"/>
      <c r="P1202" s="194"/>
      <c r="Q1202" s="196"/>
      <c r="R1202" s="196"/>
      <c r="S1202" s="194"/>
      <c r="T1202" s="196"/>
      <c r="U1202" s="196"/>
      <c r="V1202" s="194"/>
      <c r="W1202" s="196"/>
      <c r="X1202" s="196"/>
      <c r="Y1202" s="194"/>
      <c r="Z1202" s="196"/>
      <c r="AA1202" s="196"/>
      <c r="AB1202" s="194"/>
      <c r="AC1202" s="196"/>
      <c r="AD1202" s="196"/>
      <c r="AE1202" s="194"/>
      <c r="AF1202" s="196"/>
      <c r="AG1202" s="196"/>
      <c r="BI1202" s="196"/>
      <c r="BJ1202" s="196"/>
      <c r="BK1202" s="196"/>
      <c r="BL1202" s="196"/>
      <c r="BM1202" s="196"/>
      <c r="BN1202" s="196"/>
      <c r="BO1202" s="196"/>
      <c r="BP1202" s="196"/>
      <c r="BQ1202" s="196"/>
      <c r="CS1202" s="179"/>
      <c r="CT1202" s="196"/>
      <c r="CU1202" s="196"/>
      <c r="CV1202" s="196"/>
      <c r="CY1202" s="196"/>
      <c r="CZ1202" s="196"/>
      <c r="DA1202" s="201">
        <f t="shared" si="45"/>
        <v>0</v>
      </c>
      <c r="DB1202" s="221">
        <f t="shared" si="46"/>
        <v>0</v>
      </c>
      <c r="DC1202" s="201">
        <f t="shared" si="47"/>
        <v>0</v>
      </c>
      <c r="DZ1202" s="299"/>
      <c r="EA1202" s="134" t="e">
        <v>#N/A</v>
      </c>
      <c r="EB1202" s="130" t="e">
        <v>#N/A</v>
      </c>
      <c r="EC1202" s="168" t="e">
        <v>#N/A</v>
      </c>
    </row>
    <row r="1203" spans="1:133" x14ac:dyDescent="0.3">
      <c r="A1203" s="276" t="s">
        <v>453</v>
      </c>
      <c r="B1203" s="242" t="s">
        <v>4550</v>
      </c>
      <c r="C1203" s="262"/>
      <c r="D1203" s="276" t="s">
        <v>453</v>
      </c>
      <c r="E1203" s="262"/>
      <c r="F1203" s="262"/>
      <c r="G1203" s="262"/>
      <c r="H1203" s="282"/>
      <c r="I1203" s="262"/>
      <c r="J1203" s="262"/>
      <c r="K1203" s="262"/>
      <c r="L1203" s="262"/>
      <c r="M1203" s="262"/>
      <c r="N1203" s="262"/>
      <c r="O1203" s="196"/>
      <c r="P1203" s="194"/>
      <c r="Q1203" s="196"/>
      <c r="R1203" s="196"/>
      <c r="S1203" s="194"/>
      <c r="T1203" s="196"/>
      <c r="U1203" s="196"/>
      <c r="V1203" s="194"/>
      <c r="W1203" s="196"/>
      <c r="X1203" s="196"/>
      <c r="Y1203" s="194"/>
      <c r="Z1203" s="196"/>
      <c r="AA1203" s="196"/>
      <c r="AB1203" s="194"/>
      <c r="AC1203" s="196"/>
      <c r="AD1203" s="196"/>
      <c r="AE1203" s="194"/>
      <c r="AF1203" s="196"/>
      <c r="AG1203" s="196"/>
      <c r="BI1203" s="196"/>
      <c r="BJ1203" s="196"/>
      <c r="BK1203" s="196"/>
      <c r="BL1203" s="196"/>
      <c r="BM1203" s="196"/>
      <c r="BN1203" s="196"/>
      <c r="BO1203" s="196"/>
      <c r="BP1203" s="196"/>
      <c r="BQ1203" s="196"/>
      <c r="CS1203" s="179"/>
      <c r="CT1203" s="196"/>
      <c r="CU1203" s="196"/>
      <c r="CV1203" s="196"/>
      <c r="CY1203" s="196"/>
      <c r="CZ1203" s="196"/>
      <c r="DA1203" s="201">
        <f t="shared" si="45"/>
        <v>0</v>
      </c>
      <c r="DB1203" s="221">
        <f t="shared" si="46"/>
        <v>0</v>
      </c>
      <c r="DC1203" s="201">
        <f t="shared" si="47"/>
        <v>0</v>
      </c>
      <c r="DZ1203" s="299"/>
      <c r="EA1203" s="134" t="e">
        <v>#N/A</v>
      </c>
      <c r="EB1203" s="130" t="e">
        <v>#N/A</v>
      </c>
      <c r="EC1203" s="168" t="e">
        <v>#N/A</v>
      </c>
    </row>
    <row r="1204" spans="1:133" x14ac:dyDescent="0.3">
      <c r="A1204" s="276" t="s">
        <v>453</v>
      </c>
      <c r="B1204" s="242" t="s">
        <v>4551</v>
      </c>
      <c r="C1204" s="262"/>
      <c r="D1204" s="276" t="s">
        <v>453</v>
      </c>
      <c r="E1204" s="262"/>
      <c r="F1204" s="262"/>
      <c r="G1204" s="262"/>
      <c r="H1204" s="282"/>
      <c r="I1204" s="262"/>
      <c r="J1204" s="262"/>
      <c r="K1204" s="262"/>
      <c r="L1204" s="262"/>
      <c r="M1204" s="262"/>
      <c r="N1204" s="262"/>
      <c r="O1204" s="196"/>
      <c r="P1204" s="194"/>
      <c r="Q1204" s="196"/>
      <c r="R1204" s="196"/>
      <c r="S1204" s="194"/>
      <c r="T1204" s="196"/>
      <c r="U1204" s="196"/>
      <c r="V1204" s="194"/>
      <c r="W1204" s="196"/>
      <c r="X1204" s="196"/>
      <c r="Y1204" s="194"/>
      <c r="Z1204" s="196"/>
      <c r="AA1204" s="196"/>
      <c r="AB1204" s="194"/>
      <c r="AC1204" s="196"/>
      <c r="AD1204" s="196"/>
      <c r="AE1204" s="194"/>
      <c r="AF1204" s="196"/>
      <c r="AG1204" s="196"/>
      <c r="BI1204" s="196"/>
      <c r="BJ1204" s="196"/>
      <c r="BK1204" s="196"/>
      <c r="BL1204" s="196"/>
      <c r="BM1204" s="196"/>
      <c r="BN1204" s="196"/>
      <c r="BO1204" s="196"/>
      <c r="BP1204" s="196"/>
      <c r="BQ1204" s="196"/>
      <c r="CS1204" s="179"/>
      <c r="CT1204" s="196"/>
      <c r="CU1204" s="196"/>
      <c r="CV1204" s="196"/>
      <c r="CY1204" s="196"/>
      <c r="CZ1204" s="196"/>
      <c r="DA1204" s="201">
        <f t="shared" si="45"/>
        <v>0</v>
      </c>
      <c r="DB1204" s="221">
        <f t="shared" si="46"/>
        <v>0</v>
      </c>
      <c r="DC1204" s="201">
        <f t="shared" si="47"/>
        <v>0</v>
      </c>
      <c r="DZ1204" s="299"/>
      <c r="EA1204" s="134" t="e">
        <v>#N/A</v>
      </c>
      <c r="EB1204" s="130" t="e">
        <v>#N/A</v>
      </c>
      <c r="EC1204" s="168" t="e">
        <v>#N/A</v>
      </c>
    </row>
    <row r="1205" spans="1:133" x14ac:dyDescent="0.3">
      <c r="A1205" s="276" t="s">
        <v>453</v>
      </c>
      <c r="B1205" s="242" t="s">
        <v>4552</v>
      </c>
      <c r="C1205" s="262"/>
      <c r="D1205" s="276" t="s">
        <v>453</v>
      </c>
      <c r="E1205" s="262"/>
      <c r="F1205" s="262"/>
      <c r="G1205" s="262"/>
      <c r="H1205" s="282"/>
      <c r="I1205" s="262"/>
      <c r="J1205" s="262"/>
      <c r="K1205" s="262"/>
      <c r="L1205" s="262"/>
      <c r="M1205" s="262"/>
      <c r="N1205" s="262"/>
      <c r="O1205" s="196"/>
      <c r="P1205" s="194"/>
      <c r="Q1205" s="196"/>
      <c r="R1205" s="196"/>
      <c r="S1205" s="194"/>
      <c r="T1205" s="196"/>
      <c r="U1205" s="196"/>
      <c r="V1205" s="194"/>
      <c r="W1205" s="196"/>
      <c r="X1205" s="196"/>
      <c r="Y1205" s="194"/>
      <c r="Z1205" s="196"/>
      <c r="AA1205" s="196"/>
      <c r="AB1205" s="194"/>
      <c r="AC1205" s="196"/>
      <c r="AD1205" s="196"/>
      <c r="AE1205" s="194"/>
      <c r="AF1205" s="196"/>
      <c r="AG1205" s="196"/>
      <c r="BI1205" s="196"/>
      <c r="BJ1205" s="196"/>
      <c r="BK1205" s="196"/>
      <c r="BL1205" s="196"/>
      <c r="BM1205" s="196"/>
      <c r="BN1205" s="196"/>
      <c r="BO1205" s="196"/>
      <c r="BP1205" s="196"/>
      <c r="BQ1205" s="196"/>
      <c r="CS1205" s="179"/>
      <c r="CT1205" s="196"/>
      <c r="CU1205" s="196"/>
      <c r="CV1205" s="196"/>
      <c r="CY1205" s="196"/>
      <c r="CZ1205" s="196"/>
      <c r="DA1205" s="201">
        <f t="shared" si="45"/>
        <v>0</v>
      </c>
      <c r="DB1205" s="221">
        <f t="shared" si="46"/>
        <v>0</v>
      </c>
      <c r="DC1205" s="201">
        <f t="shared" si="47"/>
        <v>0</v>
      </c>
      <c r="DZ1205" s="299"/>
      <c r="EA1205" s="134" t="e">
        <v>#N/A</v>
      </c>
      <c r="EB1205" s="130" t="e">
        <v>#N/A</v>
      </c>
      <c r="EC1205" s="168" t="e">
        <v>#N/A</v>
      </c>
    </row>
    <row r="1206" spans="1:133" x14ac:dyDescent="0.3">
      <c r="A1206" s="276" t="s">
        <v>453</v>
      </c>
      <c r="B1206" s="242" t="s">
        <v>4553</v>
      </c>
      <c r="C1206" s="262"/>
      <c r="D1206" s="276" t="s">
        <v>453</v>
      </c>
      <c r="E1206" s="262"/>
      <c r="F1206" s="262"/>
      <c r="G1206" s="262"/>
      <c r="H1206" s="282"/>
      <c r="I1206" s="262"/>
      <c r="J1206" s="262"/>
      <c r="K1206" s="262"/>
      <c r="L1206" s="262"/>
      <c r="M1206" s="262"/>
      <c r="N1206" s="262"/>
      <c r="O1206" s="196"/>
      <c r="P1206" s="194"/>
      <c r="Q1206" s="196"/>
      <c r="R1206" s="196"/>
      <c r="S1206" s="194"/>
      <c r="T1206" s="196"/>
      <c r="U1206" s="196"/>
      <c r="V1206" s="194"/>
      <c r="W1206" s="196"/>
      <c r="X1206" s="196"/>
      <c r="Y1206" s="194"/>
      <c r="Z1206" s="196"/>
      <c r="AA1206" s="196"/>
      <c r="AB1206" s="194"/>
      <c r="AC1206" s="196"/>
      <c r="AD1206" s="196"/>
      <c r="AE1206" s="194"/>
      <c r="AF1206" s="196"/>
      <c r="AG1206" s="196"/>
      <c r="BI1206" s="196"/>
      <c r="BJ1206" s="196"/>
      <c r="BK1206" s="196"/>
      <c r="BL1206" s="196"/>
      <c r="BM1206" s="196"/>
      <c r="BN1206" s="196"/>
      <c r="BO1206" s="196"/>
      <c r="BP1206" s="196"/>
      <c r="BQ1206" s="196"/>
      <c r="CS1206" s="179"/>
      <c r="CT1206" s="196"/>
      <c r="CU1206" s="196"/>
      <c r="CV1206" s="196"/>
      <c r="CY1206" s="196"/>
      <c r="CZ1206" s="196"/>
      <c r="DA1206" s="201">
        <f t="shared" si="45"/>
        <v>0</v>
      </c>
      <c r="DB1206" s="221">
        <f t="shared" si="46"/>
        <v>0</v>
      </c>
      <c r="DC1206" s="201">
        <f t="shared" si="47"/>
        <v>0</v>
      </c>
      <c r="DZ1206" s="299"/>
      <c r="EA1206" s="134" t="e">
        <v>#N/A</v>
      </c>
      <c r="EB1206" s="130" t="e">
        <v>#N/A</v>
      </c>
      <c r="EC1206" s="168" t="e">
        <v>#N/A</v>
      </c>
    </row>
    <row r="1207" spans="1:133" x14ac:dyDescent="0.3">
      <c r="A1207" s="276" t="s">
        <v>453</v>
      </c>
      <c r="B1207" s="322" t="s">
        <v>4554</v>
      </c>
      <c r="C1207" s="262"/>
      <c r="D1207" s="276" t="s">
        <v>453</v>
      </c>
      <c r="E1207" s="262"/>
      <c r="F1207" s="262"/>
      <c r="G1207" s="262"/>
      <c r="H1207" s="282"/>
      <c r="I1207" s="262"/>
      <c r="J1207" s="262"/>
      <c r="K1207" s="262"/>
      <c r="L1207" s="262"/>
      <c r="M1207" s="262"/>
      <c r="N1207" s="262"/>
      <c r="O1207" s="196"/>
      <c r="P1207" s="194"/>
      <c r="Q1207" s="196"/>
      <c r="R1207" s="196"/>
      <c r="S1207" s="194"/>
      <c r="T1207" s="196"/>
      <c r="U1207" s="196"/>
      <c r="V1207" s="194"/>
      <c r="W1207" s="196"/>
      <c r="X1207" s="196"/>
      <c r="Y1207" s="194"/>
      <c r="Z1207" s="196"/>
      <c r="AA1207" s="196"/>
      <c r="AB1207" s="194"/>
      <c r="AC1207" s="196"/>
      <c r="AD1207" s="196"/>
      <c r="AE1207" s="194"/>
      <c r="AF1207" s="196"/>
      <c r="AG1207" s="196"/>
      <c r="BI1207" s="196"/>
      <c r="BJ1207" s="196"/>
      <c r="BK1207" s="196"/>
      <c r="BL1207" s="196"/>
      <c r="BM1207" s="196"/>
      <c r="BN1207" s="196"/>
      <c r="BO1207" s="196"/>
      <c r="BP1207" s="196"/>
      <c r="BQ1207" s="196"/>
      <c r="CS1207" s="179"/>
      <c r="CT1207" s="196"/>
      <c r="CU1207" s="196"/>
      <c r="CV1207" s="196"/>
      <c r="CY1207" s="196"/>
      <c r="CZ1207" s="196"/>
      <c r="DA1207" s="201">
        <f t="shared" si="45"/>
        <v>0</v>
      </c>
      <c r="DB1207" s="221">
        <f t="shared" si="46"/>
        <v>0</v>
      </c>
      <c r="DC1207" s="201">
        <f t="shared" si="47"/>
        <v>0</v>
      </c>
      <c r="DZ1207" s="299"/>
      <c r="EA1207" s="134" t="e">
        <v>#N/A</v>
      </c>
      <c r="EB1207" s="130" t="e">
        <v>#N/A</v>
      </c>
      <c r="EC1207" s="168" t="e">
        <v>#N/A</v>
      </c>
    </row>
    <row r="1208" spans="1:133" x14ac:dyDescent="0.3">
      <c r="A1208" s="247"/>
      <c r="B1208" s="242" t="s">
        <v>4555</v>
      </c>
      <c r="C1208" s="243">
        <v>1121869874</v>
      </c>
      <c r="D1208" s="242" t="s">
        <v>4556</v>
      </c>
      <c r="E1208" s="242" t="s">
        <v>291</v>
      </c>
      <c r="F1208" s="242" t="s">
        <v>4557</v>
      </c>
      <c r="G1208" s="244">
        <v>45931</v>
      </c>
      <c r="H1208" s="245">
        <v>2400000</v>
      </c>
      <c r="I1208" s="242" t="s">
        <v>4558</v>
      </c>
      <c r="J1208" s="244">
        <v>45931</v>
      </c>
      <c r="K1208" s="244">
        <v>45961</v>
      </c>
      <c r="L1208" s="242" t="s">
        <v>288</v>
      </c>
      <c r="M1208" s="242" t="s">
        <v>288</v>
      </c>
      <c r="N1208" s="242" t="s">
        <v>288</v>
      </c>
      <c r="O1208" s="209">
        <v>1</v>
      </c>
      <c r="P1208" s="245">
        <v>2400000</v>
      </c>
      <c r="Q1208" s="190">
        <v>45931</v>
      </c>
      <c r="R1208" s="190">
        <v>45961</v>
      </c>
      <c r="S1208" s="245"/>
      <c r="T1208" s="190"/>
      <c r="U1208" s="190"/>
      <c r="V1208" s="247"/>
      <c r="W1208" s="190"/>
      <c r="X1208" s="190"/>
      <c r="Y1208" s="194"/>
      <c r="Z1208" s="196"/>
      <c r="AA1208" s="196"/>
      <c r="AB1208" s="194"/>
      <c r="AC1208" s="196"/>
      <c r="AD1208" s="196"/>
      <c r="AE1208" s="194"/>
      <c r="AF1208" s="196"/>
      <c r="AG1208" s="196"/>
      <c r="BI1208" s="185" t="s">
        <v>270</v>
      </c>
      <c r="BJ1208" s="193" t="s">
        <v>4559</v>
      </c>
      <c r="BK1208" s="187" t="s">
        <v>4560</v>
      </c>
      <c r="BL1208" s="189">
        <v>1854</v>
      </c>
      <c r="BM1208" s="190">
        <v>45890.621886574074</v>
      </c>
      <c r="BN1208" s="208">
        <v>2400000</v>
      </c>
      <c r="BO1208" s="203">
        <v>7040</v>
      </c>
      <c r="BP1208" s="190">
        <v>45931.636631944442</v>
      </c>
      <c r="BQ1208" s="204">
        <v>2400000</v>
      </c>
      <c r="CS1208" s="197" t="s">
        <v>4561</v>
      </c>
      <c r="CT1208" s="198">
        <v>1121869874</v>
      </c>
      <c r="CU1208" s="203">
        <v>738</v>
      </c>
      <c r="CV1208" s="203" t="s">
        <v>4051</v>
      </c>
      <c r="CY1208" s="194">
        <v>7490</v>
      </c>
      <c r="CZ1208" s="196" t="s">
        <v>290</v>
      </c>
      <c r="DA1208" s="201">
        <f t="shared" si="45"/>
        <v>2400000</v>
      </c>
      <c r="DB1208" s="221">
        <f t="shared" si="46"/>
        <v>0</v>
      </c>
      <c r="DC1208" s="201">
        <f t="shared" si="47"/>
        <v>0</v>
      </c>
      <c r="DZ1208" s="240" t="s">
        <v>4562</v>
      </c>
      <c r="EA1208" s="303"/>
      <c r="EB1208" s="130">
        <v>17413048</v>
      </c>
      <c r="EC1208" s="168">
        <v>46010</v>
      </c>
    </row>
    <row r="1209" spans="1:133" x14ac:dyDescent="0.3">
      <c r="A1209" s="247"/>
      <c r="B1209" s="242" t="s">
        <v>4563</v>
      </c>
      <c r="C1209" s="243">
        <v>40325366</v>
      </c>
      <c r="D1209" s="242" t="s">
        <v>4564</v>
      </c>
      <c r="E1209" s="242" t="s">
        <v>291</v>
      </c>
      <c r="F1209" s="242" t="s">
        <v>4565</v>
      </c>
      <c r="G1209" s="244">
        <v>45931</v>
      </c>
      <c r="H1209" s="245">
        <v>3000000</v>
      </c>
      <c r="I1209" s="242" t="s">
        <v>4558</v>
      </c>
      <c r="J1209" s="244">
        <v>45931</v>
      </c>
      <c r="K1209" s="244">
        <v>45961</v>
      </c>
      <c r="L1209" s="242" t="s">
        <v>288</v>
      </c>
      <c r="M1209" s="242" t="s">
        <v>288</v>
      </c>
      <c r="N1209" s="242" t="s">
        <v>288</v>
      </c>
      <c r="O1209" s="209">
        <v>1</v>
      </c>
      <c r="P1209" s="245">
        <v>3000000</v>
      </c>
      <c r="Q1209" s="190">
        <v>45931</v>
      </c>
      <c r="R1209" s="190">
        <v>45961</v>
      </c>
      <c r="S1209" s="245"/>
      <c r="T1209" s="190"/>
      <c r="U1209" s="190"/>
      <c r="V1209" s="247"/>
      <c r="W1209" s="190"/>
      <c r="X1209" s="190"/>
      <c r="Y1209" s="194"/>
      <c r="Z1209" s="196"/>
      <c r="AA1209" s="196"/>
      <c r="AB1209" s="194"/>
      <c r="AC1209" s="196"/>
      <c r="AD1209" s="196"/>
      <c r="AE1209" s="194"/>
      <c r="AF1209" s="196"/>
      <c r="AG1209" s="196"/>
      <c r="BI1209" s="195" t="s">
        <v>277</v>
      </c>
      <c r="BJ1209" s="193" t="s">
        <v>1588</v>
      </c>
      <c r="BK1209" s="195" t="s">
        <v>272</v>
      </c>
      <c r="BL1209" s="189">
        <v>1880</v>
      </c>
      <c r="BM1209" s="190">
        <v>45894.638009259259</v>
      </c>
      <c r="BN1209" s="208">
        <v>3000000</v>
      </c>
      <c r="BO1209" s="203">
        <v>7041</v>
      </c>
      <c r="BP1209" s="190">
        <v>45931.636678240742</v>
      </c>
      <c r="BQ1209" s="204">
        <v>3000000</v>
      </c>
      <c r="CS1209" s="197" t="s">
        <v>4566</v>
      </c>
      <c r="CT1209" s="198">
        <v>40325366</v>
      </c>
      <c r="CU1209" s="203">
        <v>735</v>
      </c>
      <c r="CV1209" s="203" t="s">
        <v>4567</v>
      </c>
      <c r="CY1209" s="194">
        <v>7490</v>
      </c>
      <c r="CZ1209" s="196" t="s">
        <v>290</v>
      </c>
      <c r="DA1209" s="201">
        <f t="shared" si="45"/>
        <v>3000000</v>
      </c>
      <c r="DB1209" s="221">
        <f t="shared" si="46"/>
        <v>0</v>
      </c>
      <c r="DC1209" s="201">
        <f t="shared" si="47"/>
        <v>0</v>
      </c>
      <c r="DZ1209" s="188" t="s">
        <v>4568</v>
      </c>
      <c r="EA1209" s="303"/>
      <c r="EB1209" s="130">
        <v>46673774</v>
      </c>
      <c r="EC1209" s="168">
        <v>46008</v>
      </c>
    </row>
    <row r="1210" spans="1:133" x14ac:dyDescent="0.3">
      <c r="A1210" s="247"/>
      <c r="B1210" s="242" t="s">
        <v>4569</v>
      </c>
      <c r="C1210" s="243">
        <v>86040654</v>
      </c>
      <c r="D1210" s="242" t="s">
        <v>4570</v>
      </c>
      <c r="E1210" s="242" t="s">
        <v>291</v>
      </c>
      <c r="F1210" s="242" t="s">
        <v>4488</v>
      </c>
      <c r="G1210" s="244">
        <v>45931</v>
      </c>
      <c r="H1210" s="245">
        <v>8544909</v>
      </c>
      <c r="I1210" s="242" t="s">
        <v>4571</v>
      </c>
      <c r="J1210" s="244">
        <v>45931</v>
      </c>
      <c r="K1210" s="244">
        <v>46010</v>
      </c>
      <c r="L1210" s="242" t="s">
        <v>288</v>
      </c>
      <c r="M1210" s="242" t="s">
        <v>288</v>
      </c>
      <c r="N1210" s="242" t="s">
        <v>288</v>
      </c>
      <c r="O1210" s="209">
        <v>3</v>
      </c>
      <c r="P1210" s="245">
        <v>3244902</v>
      </c>
      <c r="Q1210" s="190">
        <v>45931</v>
      </c>
      <c r="R1210" s="190">
        <v>45961</v>
      </c>
      <c r="S1210" s="245">
        <v>3244902</v>
      </c>
      <c r="T1210" s="190">
        <v>45962</v>
      </c>
      <c r="U1210" s="190">
        <v>45991</v>
      </c>
      <c r="V1210" s="272">
        <v>2055105</v>
      </c>
      <c r="W1210" s="190">
        <v>45992</v>
      </c>
      <c r="X1210" s="190">
        <v>46010</v>
      </c>
      <c r="Y1210" s="194"/>
      <c r="Z1210" s="196"/>
      <c r="AA1210" s="196"/>
      <c r="AB1210" s="194"/>
      <c r="AC1210" s="196"/>
      <c r="AD1210" s="196"/>
      <c r="AE1210" s="194"/>
      <c r="AF1210" s="196"/>
      <c r="AG1210" s="196"/>
      <c r="BI1210" s="185" t="s">
        <v>703</v>
      </c>
      <c r="BJ1210" s="185" t="s">
        <v>712</v>
      </c>
      <c r="BK1210" s="185" t="s">
        <v>280</v>
      </c>
      <c r="BL1210" s="189">
        <v>2319</v>
      </c>
      <c r="BM1210" s="190">
        <v>45931.675115740742</v>
      </c>
      <c r="BN1210" s="208">
        <v>8544909</v>
      </c>
      <c r="BO1210" s="203">
        <v>7043</v>
      </c>
      <c r="BP1210" s="190">
        <v>45931.677233796298</v>
      </c>
      <c r="BQ1210" s="204">
        <v>8544909</v>
      </c>
      <c r="CS1210" s="197" t="s">
        <v>4572</v>
      </c>
      <c r="CT1210" s="198">
        <v>86040654</v>
      </c>
      <c r="CU1210" s="203">
        <v>729</v>
      </c>
      <c r="CV1210" s="203" t="s">
        <v>775</v>
      </c>
      <c r="CY1210" s="192">
        <v>6209</v>
      </c>
      <c r="CZ1210" s="192" t="s">
        <v>290</v>
      </c>
      <c r="DA1210" s="201">
        <f t="shared" si="45"/>
        <v>8544909</v>
      </c>
      <c r="DB1210" s="221">
        <f t="shared" si="46"/>
        <v>0</v>
      </c>
      <c r="DC1210" s="201">
        <f t="shared" si="47"/>
        <v>0</v>
      </c>
      <c r="DZ1210" s="188" t="s">
        <v>4573</v>
      </c>
      <c r="EA1210" s="303"/>
      <c r="EB1210" s="130">
        <v>30081676</v>
      </c>
      <c r="EC1210" s="168">
        <v>46010</v>
      </c>
    </row>
    <row r="1211" spans="1:133" x14ac:dyDescent="0.3">
      <c r="A1211" s="247"/>
      <c r="B1211" s="242" t="s">
        <v>4574</v>
      </c>
      <c r="C1211" s="243">
        <v>17337579</v>
      </c>
      <c r="D1211" s="242" t="s">
        <v>1329</v>
      </c>
      <c r="E1211" s="242" t="s">
        <v>291</v>
      </c>
      <c r="F1211" s="242" t="s">
        <v>310</v>
      </c>
      <c r="G1211" s="244">
        <v>45931</v>
      </c>
      <c r="H1211" s="245">
        <v>7621736</v>
      </c>
      <c r="I1211" s="242" t="s">
        <v>4571</v>
      </c>
      <c r="J1211" s="244">
        <v>45931</v>
      </c>
      <c r="K1211" s="244">
        <v>46010</v>
      </c>
      <c r="L1211" s="242" t="s">
        <v>288</v>
      </c>
      <c r="M1211" s="242" t="s">
        <v>288</v>
      </c>
      <c r="N1211" s="242" t="s">
        <v>288</v>
      </c>
      <c r="O1211" s="209">
        <v>3</v>
      </c>
      <c r="P1211" s="245">
        <v>2894330</v>
      </c>
      <c r="Q1211" s="190">
        <v>45931</v>
      </c>
      <c r="R1211" s="190">
        <v>45961</v>
      </c>
      <c r="S1211" s="245">
        <v>2894330</v>
      </c>
      <c r="T1211" s="190">
        <v>45962</v>
      </c>
      <c r="U1211" s="190">
        <v>45991</v>
      </c>
      <c r="V1211" s="272">
        <v>1833076</v>
      </c>
      <c r="W1211" s="190">
        <v>45992</v>
      </c>
      <c r="X1211" s="190">
        <v>46010</v>
      </c>
      <c r="Y1211" s="194"/>
      <c r="Z1211" s="196"/>
      <c r="AA1211" s="196"/>
      <c r="AB1211" s="194"/>
      <c r="AC1211" s="196"/>
      <c r="AD1211" s="196"/>
      <c r="AE1211" s="194"/>
      <c r="AF1211" s="196"/>
      <c r="AG1211" s="196"/>
      <c r="BI1211" s="192" t="s">
        <v>278</v>
      </c>
      <c r="BJ1211" s="187" t="s">
        <v>332</v>
      </c>
      <c r="BK1211" s="192" t="s">
        <v>280</v>
      </c>
      <c r="BL1211" s="189">
        <v>2320</v>
      </c>
      <c r="BM1211" s="190">
        <v>45931.720046296294</v>
      </c>
      <c r="BN1211" s="208">
        <v>7621736</v>
      </c>
      <c r="BO1211" s="203">
        <v>7045</v>
      </c>
      <c r="BP1211" s="190">
        <v>45931.781192129631</v>
      </c>
      <c r="BQ1211" s="204">
        <v>7621736</v>
      </c>
      <c r="CS1211" s="197" t="s">
        <v>440</v>
      </c>
      <c r="CT1211" s="125">
        <v>17337579</v>
      </c>
      <c r="CU1211" s="203">
        <v>504</v>
      </c>
      <c r="CV1211" s="203" t="s">
        <v>766</v>
      </c>
      <c r="CY1211" s="192">
        <v>6910</v>
      </c>
      <c r="CZ1211" s="192" t="s">
        <v>289</v>
      </c>
      <c r="DA1211" s="201">
        <f t="shared" si="45"/>
        <v>7621736</v>
      </c>
      <c r="DB1211" s="221">
        <f t="shared" si="46"/>
        <v>0</v>
      </c>
      <c r="DC1211" s="201">
        <f t="shared" si="47"/>
        <v>0</v>
      </c>
      <c r="DZ1211" s="188" t="s">
        <v>4575</v>
      </c>
      <c r="EA1211" s="303" t="s">
        <v>281</v>
      </c>
      <c r="EB1211" s="130">
        <v>17346234</v>
      </c>
      <c r="EC1211" s="168">
        <v>46010</v>
      </c>
    </row>
    <row r="1212" spans="1:133" x14ac:dyDescent="0.3">
      <c r="A1212" s="247"/>
      <c r="B1212" s="242" t="s">
        <v>4576</v>
      </c>
      <c r="C1212" s="243">
        <v>1121886217</v>
      </c>
      <c r="D1212" s="242" t="s">
        <v>4577</v>
      </c>
      <c r="E1212" s="242" t="s">
        <v>291</v>
      </c>
      <c r="F1212" s="242" t="s">
        <v>4578</v>
      </c>
      <c r="G1212" s="244">
        <v>45931</v>
      </c>
      <c r="H1212" s="245">
        <v>10194400</v>
      </c>
      <c r="I1212" s="242" t="s">
        <v>2643</v>
      </c>
      <c r="J1212" s="244">
        <v>45931</v>
      </c>
      <c r="K1212" s="244">
        <v>46009</v>
      </c>
      <c r="L1212" s="242" t="s">
        <v>288</v>
      </c>
      <c r="M1212" s="242" t="s">
        <v>288</v>
      </c>
      <c r="N1212" s="242" t="s">
        <v>288</v>
      </c>
      <c r="O1212" s="209">
        <v>3</v>
      </c>
      <c r="P1212" s="245">
        <v>3920923</v>
      </c>
      <c r="Q1212" s="190">
        <v>45931</v>
      </c>
      <c r="R1212" s="190">
        <v>45961</v>
      </c>
      <c r="S1212" s="245">
        <v>3920923</v>
      </c>
      <c r="T1212" s="190">
        <v>45962</v>
      </c>
      <c r="U1212" s="190">
        <v>45991</v>
      </c>
      <c r="V1212" s="272">
        <v>2352554</v>
      </c>
      <c r="W1212" s="190">
        <v>45992</v>
      </c>
      <c r="X1212" s="190">
        <v>46009</v>
      </c>
      <c r="Y1212" s="194"/>
      <c r="Z1212" s="196"/>
      <c r="AA1212" s="196"/>
      <c r="AB1212" s="194"/>
      <c r="AC1212" s="196"/>
      <c r="AD1212" s="196"/>
      <c r="AE1212" s="194"/>
      <c r="AF1212" s="196"/>
      <c r="AG1212" s="196"/>
      <c r="BI1212" s="185" t="s">
        <v>270</v>
      </c>
      <c r="BJ1212" s="187" t="s">
        <v>713</v>
      </c>
      <c r="BK1212" s="185" t="s">
        <v>346</v>
      </c>
      <c r="BL1212" s="189">
        <v>2194</v>
      </c>
      <c r="BM1212" s="190">
        <v>45919.683634259258</v>
      </c>
      <c r="BN1212" s="208">
        <v>30975291</v>
      </c>
      <c r="BO1212" s="203">
        <v>7044</v>
      </c>
      <c r="BP1212" s="190">
        <v>45931.685578703706</v>
      </c>
      <c r="BQ1212" s="204">
        <v>10321097</v>
      </c>
      <c r="CS1212" s="197" t="s">
        <v>4579</v>
      </c>
      <c r="CT1212" s="198">
        <v>1121886217</v>
      </c>
      <c r="CU1212" s="203">
        <v>739</v>
      </c>
      <c r="CV1212" s="203" t="s">
        <v>782</v>
      </c>
      <c r="CY1212" s="192">
        <v>6910</v>
      </c>
      <c r="CZ1212" s="192" t="s">
        <v>289</v>
      </c>
      <c r="DA1212" s="201">
        <f t="shared" si="45"/>
        <v>10194400</v>
      </c>
      <c r="DB1212" s="221">
        <f t="shared" si="46"/>
        <v>0</v>
      </c>
      <c r="DC1212" s="490">
        <f t="shared" si="47"/>
        <v>126697</v>
      </c>
      <c r="DZ1212" s="188" t="s">
        <v>4580</v>
      </c>
      <c r="EA1212" s="303"/>
      <c r="EB1212" s="130">
        <v>86059594</v>
      </c>
      <c r="EC1212" s="168">
        <v>46010</v>
      </c>
    </row>
    <row r="1213" spans="1:133" x14ac:dyDescent="0.3">
      <c r="A1213" s="247"/>
      <c r="B1213" s="242" t="s">
        <v>4581</v>
      </c>
      <c r="C1213" s="243">
        <v>17345238</v>
      </c>
      <c r="D1213" s="242" t="s">
        <v>1330</v>
      </c>
      <c r="E1213" s="242" t="s">
        <v>291</v>
      </c>
      <c r="F1213" s="242" t="s">
        <v>4582</v>
      </c>
      <c r="G1213" s="244">
        <v>45931</v>
      </c>
      <c r="H1213" s="245">
        <v>10325097</v>
      </c>
      <c r="I1213" s="242" t="s">
        <v>4571</v>
      </c>
      <c r="J1213" s="244">
        <v>45931</v>
      </c>
      <c r="K1213" s="244">
        <v>46010</v>
      </c>
      <c r="L1213" s="242" t="s">
        <v>288</v>
      </c>
      <c r="M1213" s="242" t="s">
        <v>288</v>
      </c>
      <c r="N1213" s="242" t="s">
        <v>288</v>
      </c>
      <c r="O1213" s="209">
        <v>3</v>
      </c>
      <c r="P1213" s="245">
        <v>3920923</v>
      </c>
      <c r="Q1213" s="190">
        <v>45931</v>
      </c>
      <c r="R1213" s="190">
        <v>45961</v>
      </c>
      <c r="S1213" s="245">
        <v>3920923</v>
      </c>
      <c r="T1213" s="190">
        <v>45962</v>
      </c>
      <c r="U1213" s="190">
        <v>45991</v>
      </c>
      <c r="V1213" s="272">
        <v>2483251</v>
      </c>
      <c r="W1213" s="190">
        <v>45992</v>
      </c>
      <c r="X1213" s="190">
        <v>46010</v>
      </c>
      <c r="Y1213" s="194"/>
      <c r="Z1213" s="196"/>
      <c r="AA1213" s="196"/>
      <c r="AB1213" s="194"/>
      <c r="AC1213" s="196"/>
      <c r="AD1213" s="196"/>
      <c r="AE1213" s="194"/>
      <c r="AF1213" s="196"/>
      <c r="AG1213" s="196"/>
      <c r="BI1213" s="185" t="s">
        <v>270</v>
      </c>
      <c r="BJ1213" s="187" t="s">
        <v>713</v>
      </c>
      <c r="BK1213" s="185" t="s">
        <v>346</v>
      </c>
      <c r="BL1213" s="189">
        <v>2194</v>
      </c>
      <c r="BM1213" s="190">
        <v>45919.683634259258</v>
      </c>
      <c r="BN1213" s="208">
        <v>30975291</v>
      </c>
      <c r="BO1213" s="203">
        <v>7042</v>
      </c>
      <c r="BP1213" s="190">
        <v>45931.636724537035</v>
      </c>
      <c r="BQ1213" s="204">
        <v>10325097</v>
      </c>
      <c r="CS1213" s="197" t="s">
        <v>4583</v>
      </c>
      <c r="CT1213" s="198">
        <v>17345238</v>
      </c>
      <c r="CU1213" s="203">
        <v>739</v>
      </c>
      <c r="CV1213" s="203" t="s">
        <v>782</v>
      </c>
      <c r="CY1213" s="192">
        <v>7020</v>
      </c>
      <c r="CZ1213" s="192" t="s">
        <v>289</v>
      </c>
      <c r="DA1213" s="201">
        <f t="shared" si="45"/>
        <v>10325097</v>
      </c>
      <c r="DB1213" s="221">
        <f t="shared" si="46"/>
        <v>0</v>
      </c>
      <c r="DC1213" s="201">
        <f t="shared" si="47"/>
        <v>0</v>
      </c>
      <c r="DZ1213" s="188" t="s">
        <v>4584</v>
      </c>
      <c r="EA1213" s="303"/>
      <c r="EB1213" s="130">
        <v>86059594</v>
      </c>
      <c r="EC1213" s="168">
        <v>46010</v>
      </c>
    </row>
    <row r="1214" spans="1:133" x14ac:dyDescent="0.3">
      <c r="A1214" s="276" t="s">
        <v>453</v>
      </c>
      <c r="B1214" s="242" t="s">
        <v>4585</v>
      </c>
      <c r="C1214" s="262"/>
      <c r="D1214" s="276" t="s">
        <v>453</v>
      </c>
      <c r="E1214" s="262"/>
      <c r="F1214" s="262"/>
      <c r="G1214" s="262"/>
      <c r="H1214" s="282"/>
      <c r="I1214" s="262"/>
      <c r="J1214" s="262"/>
      <c r="K1214" s="262"/>
      <c r="L1214" s="262"/>
      <c r="M1214" s="262"/>
      <c r="N1214" s="262"/>
      <c r="O1214" s="196"/>
      <c r="P1214" s="194"/>
      <c r="Q1214" s="196"/>
      <c r="R1214" s="196"/>
      <c r="S1214" s="194"/>
      <c r="T1214" s="196"/>
      <c r="U1214" s="196"/>
      <c r="V1214" s="194"/>
      <c r="W1214" s="196"/>
      <c r="X1214" s="196"/>
      <c r="Y1214" s="194"/>
      <c r="Z1214" s="196"/>
      <c r="AA1214" s="196"/>
      <c r="AB1214" s="194"/>
      <c r="AC1214" s="196"/>
      <c r="AD1214" s="196"/>
      <c r="AE1214" s="194"/>
      <c r="AF1214" s="196"/>
      <c r="AG1214" s="196"/>
      <c r="BI1214" s="196"/>
      <c r="BJ1214" s="196"/>
      <c r="BK1214" s="196"/>
      <c r="BL1214" s="196"/>
      <c r="BM1214" s="196"/>
      <c r="BN1214" s="196"/>
      <c r="BO1214" s="196"/>
      <c r="BP1214" s="196"/>
      <c r="BQ1214" s="196"/>
      <c r="CS1214" s="179"/>
      <c r="CT1214" s="196"/>
      <c r="CU1214" s="196"/>
      <c r="CV1214" s="196"/>
      <c r="CY1214" s="196"/>
      <c r="CZ1214" s="196"/>
      <c r="DA1214" s="201">
        <f t="shared" si="45"/>
        <v>0</v>
      </c>
      <c r="DB1214" s="221">
        <f t="shared" si="46"/>
        <v>0</v>
      </c>
      <c r="DC1214" s="201">
        <f t="shared" si="47"/>
        <v>0</v>
      </c>
      <c r="DZ1214" s="299"/>
      <c r="EA1214" s="134" t="e">
        <v>#N/A</v>
      </c>
      <c r="EB1214" s="130" t="e">
        <v>#N/A</v>
      </c>
      <c r="EC1214" s="168" t="e">
        <v>#N/A</v>
      </c>
    </row>
    <row r="1215" spans="1:133" x14ac:dyDescent="0.3">
      <c r="A1215" s="276" t="s">
        <v>453</v>
      </c>
      <c r="B1215" s="242" t="s">
        <v>4586</v>
      </c>
      <c r="C1215" s="262"/>
      <c r="D1215" s="276" t="s">
        <v>453</v>
      </c>
      <c r="E1215" s="262"/>
      <c r="F1215" s="262"/>
      <c r="G1215" s="262"/>
      <c r="H1215" s="282"/>
      <c r="I1215" s="262"/>
      <c r="J1215" s="262"/>
      <c r="K1215" s="262"/>
      <c r="L1215" s="262"/>
      <c r="M1215" s="262"/>
      <c r="N1215" s="262"/>
      <c r="O1215" s="196"/>
      <c r="P1215" s="194"/>
      <c r="Q1215" s="196"/>
      <c r="R1215" s="196"/>
      <c r="S1215" s="194"/>
      <c r="T1215" s="196"/>
      <c r="U1215" s="196"/>
      <c r="V1215" s="194"/>
      <c r="W1215" s="196"/>
      <c r="X1215" s="196"/>
      <c r="Y1215" s="194"/>
      <c r="Z1215" s="196"/>
      <c r="AA1215" s="196"/>
      <c r="AB1215" s="194"/>
      <c r="AC1215" s="196"/>
      <c r="AD1215" s="196"/>
      <c r="AE1215" s="194"/>
      <c r="AF1215" s="196"/>
      <c r="AG1215" s="196"/>
      <c r="BI1215" s="196"/>
      <c r="BJ1215" s="196"/>
      <c r="BK1215" s="196"/>
      <c r="BL1215" s="196"/>
      <c r="BM1215" s="196"/>
      <c r="BN1215" s="196"/>
      <c r="BO1215" s="196"/>
      <c r="BP1215" s="196"/>
      <c r="BQ1215" s="196"/>
      <c r="CS1215" s="179"/>
      <c r="CT1215" s="196"/>
      <c r="CU1215" s="196"/>
      <c r="CV1215" s="196"/>
      <c r="CY1215" s="196"/>
      <c r="CZ1215" s="196"/>
      <c r="DA1215" s="201">
        <f t="shared" si="45"/>
        <v>0</v>
      </c>
      <c r="DB1215" s="221">
        <f t="shared" si="46"/>
        <v>0</v>
      </c>
      <c r="DC1215" s="201">
        <f t="shared" si="47"/>
        <v>0</v>
      </c>
      <c r="DZ1215" s="299"/>
      <c r="EA1215" s="134" t="e">
        <v>#N/A</v>
      </c>
      <c r="EB1215" s="130" t="e">
        <v>#N/A</v>
      </c>
      <c r="EC1215" s="168" t="e">
        <v>#N/A</v>
      </c>
    </row>
    <row r="1216" spans="1:133" x14ac:dyDescent="0.3">
      <c r="A1216" s="276" t="s">
        <v>453</v>
      </c>
      <c r="B1216" s="242" t="s">
        <v>4587</v>
      </c>
      <c r="C1216" s="262"/>
      <c r="D1216" s="276" t="s">
        <v>453</v>
      </c>
      <c r="E1216" s="262"/>
      <c r="F1216" s="262"/>
      <c r="G1216" s="262"/>
      <c r="H1216" s="282"/>
      <c r="I1216" s="262"/>
      <c r="J1216" s="262"/>
      <c r="K1216" s="262"/>
      <c r="L1216" s="262"/>
      <c r="M1216" s="262"/>
      <c r="N1216" s="262"/>
      <c r="O1216" s="196"/>
      <c r="P1216" s="194"/>
      <c r="Q1216" s="196"/>
      <c r="R1216" s="196"/>
      <c r="S1216" s="194"/>
      <c r="T1216" s="196"/>
      <c r="U1216" s="196"/>
      <c r="V1216" s="194"/>
      <c r="W1216" s="196"/>
      <c r="X1216" s="196"/>
      <c r="Y1216" s="194"/>
      <c r="Z1216" s="196"/>
      <c r="AA1216" s="196"/>
      <c r="AB1216" s="194"/>
      <c r="AC1216" s="196"/>
      <c r="AD1216" s="196"/>
      <c r="AE1216" s="194"/>
      <c r="AF1216" s="196"/>
      <c r="AG1216" s="196"/>
      <c r="BI1216" s="196"/>
      <c r="BJ1216" s="196"/>
      <c r="BK1216" s="196"/>
      <c r="BL1216" s="196"/>
      <c r="BM1216" s="196"/>
      <c r="BN1216" s="196"/>
      <c r="BO1216" s="196"/>
      <c r="BP1216" s="196"/>
      <c r="BQ1216" s="196"/>
      <c r="CS1216" s="179"/>
      <c r="CT1216" s="196"/>
      <c r="CU1216" s="196"/>
      <c r="CV1216" s="196"/>
      <c r="CY1216" s="196"/>
      <c r="CZ1216" s="196"/>
      <c r="DA1216" s="201">
        <f t="shared" si="45"/>
        <v>0</v>
      </c>
      <c r="DB1216" s="221">
        <f t="shared" si="46"/>
        <v>0</v>
      </c>
      <c r="DC1216" s="201">
        <f t="shared" si="47"/>
        <v>0</v>
      </c>
      <c r="DZ1216" s="299"/>
      <c r="EA1216" s="134" t="e">
        <v>#N/A</v>
      </c>
      <c r="EB1216" s="130" t="e">
        <v>#N/A</v>
      </c>
      <c r="EC1216" s="168" t="e">
        <v>#N/A</v>
      </c>
    </row>
    <row r="1217" spans="1:133" x14ac:dyDescent="0.3">
      <c r="A1217" s="276" t="s">
        <v>453</v>
      </c>
      <c r="B1217" s="242" t="s">
        <v>4588</v>
      </c>
      <c r="C1217" s="262"/>
      <c r="D1217" s="276" t="s">
        <v>453</v>
      </c>
      <c r="E1217" s="262"/>
      <c r="F1217" s="262"/>
      <c r="G1217" s="262"/>
      <c r="H1217" s="282"/>
      <c r="I1217" s="262"/>
      <c r="J1217" s="262"/>
      <c r="K1217" s="262"/>
      <c r="L1217" s="262"/>
      <c r="M1217" s="262"/>
      <c r="N1217" s="262"/>
      <c r="O1217" s="196"/>
      <c r="P1217" s="194"/>
      <c r="Q1217" s="196"/>
      <c r="R1217" s="196"/>
      <c r="S1217" s="194"/>
      <c r="T1217" s="196"/>
      <c r="U1217" s="196"/>
      <c r="V1217" s="194"/>
      <c r="W1217" s="196"/>
      <c r="X1217" s="196"/>
      <c r="Y1217" s="194"/>
      <c r="Z1217" s="196"/>
      <c r="AA1217" s="196"/>
      <c r="AB1217" s="194"/>
      <c r="AC1217" s="196"/>
      <c r="AD1217" s="196"/>
      <c r="AE1217" s="194"/>
      <c r="AF1217" s="196"/>
      <c r="AG1217" s="196"/>
      <c r="BI1217" s="196"/>
      <c r="BJ1217" s="196"/>
      <c r="BK1217" s="196"/>
      <c r="BL1217" s="196"/>
      <c r="BM1217" s="196"/>
      <c r="BN1217" s="196"/>
      <c r="BO1217" s="196"/>
      <c r="BP1217" s="196"/>
      <c r="BQ1217" s="196"/>
      <c r="CS1217" s="179"/>
      <c r="CT1217" s="196"/>
      <c r="CU1217" s="196"/>
      <c r="CV1217" s="196"/>
      <c r="CY1217" s="196"/>
      <c r="CZ1217" s="196"/>
      <c r="DA1217" s="201">
        <f t="shared" si="45"/>
        <v>0</v>
      </c>
      <c r="DB1217" s="221">
        <f t="shared" si="46"/>
        <v>0</v>
      </c>
      <c r="DC1217" s="201">
        <f t="shared" si="47"/>
        <v>0</v>
      </c>
      <c r="DZ1217" s="299"/>
      <c r="EA1217" s="134" t="e">
        <v>#N/A</v>
      </c>
      <c r="EB1217" s="130" t="e">
        <v>#N/A</v>
      </c>
      <c r="EC1217" s="168" t="e">
        <v>#N/A</v>
      </c>
    </row>
    <row r="1218" spans="1:133" x14ac:dyDescent="0.3">
      <c r="A1218" s="276" t="s">
        <v>453</v>
      </c>
      <c r="B1218" s="242" t="s">
        <v>4589</v>
      </c>
      <c r="C1218" s="262"/>
      <c r="D1218" s="276" t="s">
        <v>453</v>
      </c>
      <c r="E1218" s="262"/>
      <c r="F1218" s="262"/>
      <c r="G1218" s="262"/>
      <c r="H1218" s="282"/>
      <c r="I1218" s="262"/>
      <c r="J1218" s="262"/>
      <c r="K1218" s="262"/>
      <c r="L1218" s="262"/>
      <c r="M1218" s="262"/>
      <c r="N1218" s="262"/>
      <c r="O1218" s="239"/>
      <c r="P1218" s="194"/>
      <c r="Q1218" s="196"/>
      <c r="R1218" s="196"/>
      <c r="S1218" s="194"/>
      <c r="T1218" s="196"/>
      <c r="U1218" s="196"/>
      <c r="V1218" s="194"/>
      <c r="W1218" s="179"/>
      <c r="X1218" s="196"/>
      <c r="Y1218" s="194"/>
      <c r="Z1218" s="196"/>
      <c r="AA1218" s="196"/>
      <c r="AB1218" s="194"/>
      <c r="AC1218" s="196"/>
      <c r="AD1218" s="196"/>
      <c r="AE1218" s="194"/>
      <c r="AF1218" s="196"/>
      <c r="AG1218" s="196"/>
      <c r="BI1218" s="196"/>
      <c r="BJ1218" s="196"/>
      <c r="BK1218" s="196"/>
      <c r="BL1218" s="196"/>
      <c r="BM1218" s="196"/>
      <c r="BN1218" s="196"/>
      <c r="BO1218" s="196"/>
      <c r="BP1218" s="196"/>
      <c r="BQ1218" s="196"/>
      <c r="CS1218" s="179"/>
      <c r="CT1218" s="196"/>
      <c r="CU1218" s="196"/>
      <c r="CV1218" s="196"/>
      <c r="CY1218" s="196"/>
      <c r="CZ1218" s="196"/>
      <c r="DA1218" s="201">
        <f t="shared" si="45"/>
        <v>0</v>
      </c>
      <c r="DB1218" s="221">
        <f t="shared" si="46"/>
        <v>0</v>
      </c>
      <c r="DC1218" s="201">
        <f t="shared" si="47"/>
        <v>0</v>
      </c>
      <c r="DZ1218" s="299"/>
      <c r="EA1218" s="134" t="e">
        <v>#N/A</v>
      </c>
      <c r="EB1218" s="130" t="e">
        <v>#N/A</v>
      </c>
      <c r="EC1218" s="168" t="e">
        <v>#N/A</v>
      </c>
    </row>
    <row r="1219" spans="1:133" x14ac:dyDescent="0.3">
      <c r="A1219" s="276" t="s">
        <v>453</v>
      </c>
      <c r="B1219" s="262" t="s">
        <v>4590</v>
      </c>
      <c r="C1219" s="262"/>
      <c r="D1219" s="276" t="s">
        <v>453</v>
      </c>
      <c r="E1219" s="262"/>
      <c r="F1219" s="262"/>
      <c r="G1219" s="262"/>
      <c r="H1219" s="282"/>
      <c r="I1219" s="262"/>
      <c r="J1219" s="262"/>
      <c r="K1219" s="262"/>
      <c r="L1219" s="262"/>
      <c r="M1219" s="262"/>
      <c r="N1219" s="262"/>
      <c r="O1219" s="239"/>
      <c r="P1219" s="194"/>
      <c r="Q1219" s="196"/>
      <c r="R1219" s="196"/>
      <c r="S1219" s="194"/>
      <c r="T1219" s="196"/>
      <c r="U1219" s="196"/>
      <c r="V1219" s="194"/>
      <c r="W1219" s="179"/>
      <c r="X1219" s="196"/>
      <c r="Y1219" s="194"/>
      <c r="Z1219" s="196"/>
      <c r="AA1219" s="196"/>
      <c r="AB1219" s="194"/>
      <c r="AC1219" s="196"/>
      <c r="AD1219" s="196"/>
      <c r="AE1219" s="194"/>
      <c r="AF1219" s="196"/>
      <c r="AG1219" s="196"/>
      <c r="BI1219" s="196"/>
      <c r="BJ1219" s="196"/>
      <c r="BK1219" s="196"/>
      <c r="BL1219" s="196"/>
      <c r="BM1219" s="196"/>
      <c r="BN1219" s="196"/>
      <c r="BO1219" s="196"/>
      <c r="BP1219" s="196"/>
      <c r="BQ1219" s="196"/>
      <c r="CS1219" s="179"/>
      <c r="CT1219" s="196"/>
      <c r="CU1219" s="196"/>
      <c r="CV1219" s="196"/>
      <c r="CY1219" s="196"/>
      <c r="CZ1219" s="196"/>
      <c r="DA1219" s="201">
        <f t="shared" si="45"/>
        <v>0</v>
      </c>
      <c r="DB1219" s="221">
        <f t="shared" si="46"/>
        <v>0</v>
      </c>
      <c r="DC1219" s="201">
        <f t="shared" si="47"/>
        <v>0</v>
      </c>
      <c r="DZ1219" s="308"/>
      <c r="EA1219" s="134" t="e">
        <v>#N/A</v>
      </c>
      <c r="EB1219" s="130" t="e">
        <v>#N/A</v>
      </c>
      <c r="EC1219" s="168" t="e">
        <v>#N/A</v>
      </c>
    </row>
    <row r="1220" spans="1:133" x14ac:dyDescent="0.3">
      <c r="A1220" s="491"/>
      <c r="B1220" s="492" t="s">
        <v>4591</v>
      </c>
      <c r="C1220" s="493">
        <v>86048346</v>
      </c>
      <c r="D1220" s="492" t="s">
        <v>4592</v>
      </c>
      <c r="E1220" s="492" t="s">
        <v>291</v>
      </c>
      <c r="F1220" s="492" t="s">
        <v>4593</v>
      </c>
      <c r="G1220" s="494">
        <v>45939</v>
      </c>
      <c r="H1220" s="495">
        <v>2470000</v>
      </c>
      <c r="I1220" s="492" t="s">
        <v>4594</v>
      </c>
      <c r="J1220" s="494">
        <v>45939</v>
      </c>
      <c r="K1220" s="494">
        <v>45996</v>
      </c>
      <c r="L1220" s="492" t="s">
        <v>288</v>
      </c>
      <c r="M1220" s="492" t="s">
        <v>288</v>
      </c>
      <c r="N1220" s="492" t="s">
        <v>288</v>
      </c>
      <c r="O1220" s="352">
        <v>3</v>
      </c>
      <c r="P1220" s="495">
        <v>953333</v>
      </c>
      <c r="Q1220" s="200">
        <v>45939</v>
      </c>
      <c r="R1220" s="190">
        <v>45961</v>
      </c>
      <c r="S1220" s="495">
        <v>1300000</v>
      </c>
      <c r="T1220" s="190">
        <v>45962</v>
      </c>
      <c r="U1220" s="190">
        <v>45991</v>
      </c>
      <c r="V1220" s="496">
        <v>216667</v>
      </c>
      <c r="W1220" s="190">
        <v>45992</v>
      </c>
      <c r="X1220" s="190">
        <v>45996</v>
      </c>
      <c r="Y1220" s="194"/>
      <c r="Z1220" s="196"/>
      <c r="AA1220" s="196"/>
      <c r="AB1220" s="194"/>
      <c r="AC1220" s="196"/>
      <c r="AD1220" s="196"/>
      <c r="AE1220" s="194"/>
      <c r="AF1220" s="196"/>
      <c r="AG1220" s="196"/>
      <c r="BI1220" s="196" t="s">
        <v>270</v>
      </c>
      <c r="BJ1220" s="196" t="s">
        <v>4595</v>
      </c>
      <c r="BK1220" s="195" t="s">
        <v>4049</v>
      </c>
      <c r="BL1220" s="189">
        <v>1429</v>
      </c>
      <c r="BM1220" s="190">
        <v>45833</v>
      </c>
      <c r="BN1220" s="208">
        <v>3900000</v>
      </c>
      <c r="BO1220" s="203">
        <v>7169</v>
      </c>
      <c r="BP1220" s="190">
        <v>45939</v>
      </c>
      <c r="BQ1220" s="204">
        <v>2470000</v>
      </c>
      <c r="CS1220" s="203" t="s">
        <v>4596</v>
      </c>
      <c r="CT1220" s="198">
        <v>86048346</v>
      </c>
      <c r="CU1220" s="203">
        <v>738</v>
      </c>
      <c r="CV1220" s="203">
        <v>330201</v>
      </c>
      <c r="CY1220" s="326">
        <v>8299</v>
      </c>
      <c r="CZ1220" s="326" t="s">
        <v>290</v>
      </c>
      <c r="DA1220" s="201">
        <f t="shared" si="45"/>
        <v>2470000</v>
      </c>
      <c r="DB1220" s="221">
        <f t="shared" si="46"/>
        <v>0</v>
      </c>
      <c r="DC1220" s="201">
        <f t="shared" si="47"/>
        <v>0</v>
      </c>
      <c r="DZ1220" s="188" t="s">
        <v>4597</v>
      </c>
      <c r="EA1220" s="134" t="e">
        <v>#N/A</v>
      </c>
      <c r="EB1220" s="130">
        <v>11305829</v>
      </c>
      <c r="EC1220" s="168">
        <v>46010</v>
      </c>
    </row>
    <row r="1221" spans="1:133" x14ac:dyDescent="0.3">
      <c r="A1221" s="491"/>
      <c r="B1221" s="492" t="s">
        <v>4598</v>
      </c>
      <c r="C1221" s="493">
        <v>86048346</v>
      </c>
      <c r="D1221" s="492" t="s">
        <v>4592</v>
      </c>
      <c r="E1221" s="492" t="s">
        <v>291</v>
      </c>
      <c r="F1221" s="492" t="s">
        <v>4599</v>
      </c>
      <c r="G1221" s="494">
        <v>45939</v>
      </c>
      <c r="H1221" s="495">
        <v>7030000</v>
      </c>
      <c r="I1221" s="492" t="s">
        <v>4594</v>
      </c>
      <c r="J1221" s="494">
        <v>45939</v>
      </c>
      <c r="K1221" s="494">
        <v>45996</v>
      </c>
      <c r="L1221" s="492" t="s">
        <v>288</v>
      </c>
      <c r="M1221" s="492" t="s">
        <v>288</v>
      </c>
      <c r="N1221" s="492" t="s">
        <v>288</v>
      </c>
      <c r="O1221" s="352">
        <v>3</v>
      </c>
      <c r="P1221" s="495">
        <v>2713333</v>
      </c>
      <c r="Q1221" s="200">
        <v>45939</v>
      </c>
      <c r="R1221" s="190">
        <v>45961</v>
      </c>
      <c r="S1221" s="495">
        <v>3700000</v>
      </c>
      <c r="T1221" s="190">
        <v>45962</v>
      </c>
      <c r="U1221" s="190">
        <v>45991</v>
      </c>
      <c r="V1221" s="496">
        <v>616667</v>
      </c>
      <c r="W1221" s="190">
        <v>45992</v>
      </c>
      <c r="X1221" s="190">
        <v>45996</v>
      </c>
      <c r="Y1221" s="194"/>
      <c r="Z1221" s="196"/>
      <c r="AA1221" s="196"/>
      <c r="AB1221" s="194"/>
      <c r="AC1221" s="196"/>
      <c r="AD1221" s="196"/>
      <c r="AE1221" s="194"/>
      <c r="AF1221" s="196"/>
      <c r="AG1221" s="196"/>
      <c r="BI1221" s="196" t="s">
        <v>270</v>
      </c>
      <c r="BJ1221" s="196" t="s">
        <v>4600</v>
      </c>
      <c r="BK1221" s="195" t="s">
        <v>272</v>
      </c>
      <c r="BL1221" s="189">
        <v>2228</v>
      </c>
      <c r="BM1221" s="190">
        <v>45923</v>
      </c>
      <c r="BN1221" s="208">
        <v>7400000</v>
      </c>
      <c r="BO1221" s="203">
        <v>7170</v>
      </c>
      <c r="BP1221" s="190">
        <v>45939</v>
      </c>
      <c r="BQ1221" s="204">
        <v>7030000</v>
      </c>
      <c r="CS1221" s="203" t="s">
        <v>4601</v>
      </c>
      <c r="CT1221" s="198">
        <v>86048346</v>
      </c>
      <c r="CU1221" s="203">
        <v>738</v>
      </c>
      <c r="CV1221" s="203">
        <v>330201</v>
      </c>
      <c r="CY1221" s="326">
        <v>8299</v>
      </c>
      <c r="CZ1221" s="326" t="s">
        <v>290</v>
      </c>
      <c r="DA1221" s="201">
        <f t="shared" si="45"/>
        <v>7030000</v>
      </c>
      <c r="DB1221" s="221">
        <f t="shared" si="46"/>
        <v>0</v>
      </c>
      <c r="DC1221" s="201">
        <f t="shared" si="47"/>
        <v>0</v>
      </c>
      <c r="DZ1221" s="188" t="s">
        <v>4602</v>
      </c>
      <c r="EA1221" s="134" t="e">
        <v>#N/A</v>
      </c>
      <c r="EB1221" s="130">
        <v>86042004</v>
      </c>
      <c r="EC1221" s="168">
        <v>46010</v>
      </c>
    </row>
    <row r="1222" spans="1:133" x14ac:dyDescent="0.3">
      <c r="A1222" s="276" t="s">
        <v>453</v>
      </c>
      <c r="B1222" s="492" t="s">
        <v>4603</v>
      </c>
      <c r="C1222" s="262"/>
      <c r="D1222" s="276" t="s">
        <v>453</v>
      </c>
      <c r="E1222" s="262"/>
      <c r="F1222" s="262"/>
      <c r="G1222" s="262"/>
      <c r="H1222" s="282"/>
      <c r="I1222" s="262"/>
      <c r="J1222" s="262"/>
      <c r="K1222" s="262"/>
      <c r="L1222" s="262"/>
      <c r="M1222" s="262"/>
      <c r="N1222" s="262"/>
      <c r="O1222" s="196"/>
      <c r="P1222" s="194"/>
      <c r="Q1222" s="196"/>
      <c r="R1222" s="196"/>
      <c r="S1222" s="194"/>
      <c r="T1222" s="196"/>
      <c r="U1222" s="196"/>
      <c r="V1222" s="194"/>
      <c r="W1222" s="196"/>
      <c r="X1222" s="196"/>
      <c r="Y1222" s="194"/>
      <c r="Z1222" s="196"/>
      <c r="AA1222" s="196"/>
      <c r="AB1222" s="194"/>
      <c r="AC1222" s="196"/>
      <c r="AD1222" s="196"/>
      <c r="AE1222" s="194"/>
      <c r="AF1222" s="196"/>
      <c r="AG1222" s="196"/>
      <c r="BI1222" s="196"/>
      <c r="BJ1222" s="196"/>
      <c r="BK1222" s="196"/>
      <c r="BL1222" s="196"/>
      <c r="BM1222" s="196"/>
      <c r="BN1222" s="196"/>
      <c r="BO1222" s="196"/>
      <c r="BP1222" s="196"/>
      <c r="BQ1222" s="196"/>
      <c r="CS1222" s="179"/>
      <c r="CT1222" s="196"/>
      <c r="CU1222" s="196"/>
      <c r="CV1222" s="196"/>
      <c r="CY1222" s="196"/>
      <c r="CZ1222" s="196"/>
      <c r="DA1222" s="201">
        <f t="shared" si="45"/>
        <v>0</v>
      </c>
      <c r="DB1222" s="221">
        <f t="shared" si="46"/>
        <v>0</v>
      </c>
      <c r="DC1222" s="201">
        <f t="shared" si="47"/>
        <v>0</v>
      </c>
      <c r="DZ1222" s="299"/>
      <c r="EA1222" s="134" t="e">
        <v>#N/A</v>
      </c>
      <c r="EB1222" s="130" t="e">
        <v>#N/A</v>
      </c>
      <c r="EC1222" s="168" t="e">
        <v>#N/A</v>
      </c>
    </row>
    <row r="1223" spans="1:133" x14ac:dyDescent="0.3">
      <c r="A1223" s="276" t="s">
        <v>453</v>
      </c>
      <c r="B1223" s="492" t="s">
        <v>4604</v>
      </c>
      <c r="C1223" s="262"/>
      <c r="D1223" s="276" t="s">
        <v>453</v>
      </c>
      <c r="E1223" s="262"/>
      <c r="F1223" s="262"/>
      <c r="G1223" s="262"/>
      <c r="H1223" s="282"/>
      <c r="I1223" s="262"/>
      <c r="J1223" s="262"/>
      <c r="K1223" s="262"/>
      <c r="L1223" s="262"/>
      <c r="M1223" s="262"/>
      <c r="N1223" s="262"/>
      <c r="O1223" s="196"/>
      <c r="P1223" s="194"/>
      <c r="Q1223" s="196"/>
      <c r="R1223" s="196"/>
      <c r="S1223" s="194"/>
      <c r="T1223" s="196"/>
      <c r="U1223" s="196"/>
      <c r="V1223" s="194"/>
      <c r="W1223" s="196"/>
      <c r="X1223" s="196"/>
      <c r="Y1223" s="194"/>
      <c r="Z1223" s="196"/>
      <c r="AA1223" s="196"/>
      <c r="AB1223" s="194"/>
      <c r="AC1223" s="196"/>
      <c r="AD1223" s="196"/>
      <c r="AE1223" s="194"/>
      <c r="AF1223" s="196"/>
      <c r="AG1223" s="196"/>
      <c r="BI1223" s="196"/>
      <c r="BJ1223" s="196"/>
      <c r="BK1223" s="196"/>
      <c r="BL1223" s="196"/>
      <c r="BM1223" s="196"/>
      <c r="BN1223" s="196"/>
      <c r="BO1223" s="196"/>
      <c r="BP1223" s="196"/>
      <c r="BQ1223" s="196"/>
      <c r="CS1223" s="179"/>
      <c r="CT1223" s="196"/>
      <c r="CU1223" s="196"/>
      <c r="CV1223" s="196"/>
      <c r="CY1223" s="196"/>
      <c r="CZ1223" s="196"/>
      <c r="DA1223" s="201">
        <f t="shared" si="45"/>
        <v>0</v>
      </c>
      <c r="DB1223" s="221">
        <f t="shared" si="46"/>
        <v>0</v>
      </c>
      <c r="DC1223" s="201">
        <f t="shared" si="47"/>
        <v>0</v>
      </c>
      <c r="DZ1223" s="299"/>
      <c r="EA1223" s="134" t="e">
        <v>#N/A</v>
      </c>
      <c r="EB1223" s="130" t="e">
        <v>#N/A</v>
      </c>
      <c r="EC1223" s="168" t="e">
        <v>#N/A</v>
      </c>
    </row>
    <row r="1224" spans="1:133" x14ac:dyDescent="0.3">
      <c r="A1224" s="276" t="s">
        <v>453</v>
      </c>
      <c r="B1224" s="492" t="s">
        <v>4605</v>
      </c>
      <c r="C1224" s="262"/>
      <c r="D1224" s="276" t="s">
        <v>453</v>
      </c>
      <c r="E1224" s="262"/>
      <c r="F1224" s="262"/>
      <c r="G1224" s="262"/>
      <c r="H1224" s="282"/>
      <c r="I1224" s="262"/>
      <c r="J1224" s="262"/>
      <c r="K1224" s="262"/>
      <c r="L1224" s="262"/>
      <c r="M1224" s="262"/>
      <c r="N1224" s="262"/>
      <c r="O1224" s="196"/>
      <c r="P1224" s="194"/>
      <c r="Q1224" s="196"/>
      <c r="R1224" s="196"/>
      <c r="S1224" s="194"/>
      <c r="T1224" s="196"/>
      <c r="U1224" s="196"/>
      <c r="V1224" s="194"/>
      <c r="W1224" s="196"/>
      <c r="X1224" s="196"/>
      <c r="Y1224" s="194"/>
      <c r="Z1224" s="196"/>
      <c r="AA1224" s="196"/>
      <c r="AB1224" s="194"/>
      <c r="AC1224" s="196"/>
      <c r="AD1224" s="196"/>
      <c r="AE1224" s="194"/>
      <c r="AF1224" s="196"/>
      <c r="AG1224" s="196"/>
      <c r="BI1224" s="196"/>
      <c r="BJ1224" s="196"/>
      <c r="BK1224" s="196"/>
      <c r="BL1224" s="196"/>
      <c r="BM1224" s="196"/>
      <c r="BN1224" s="196"/>
      <c r="BO1224" s="196"/>
      <c r="BP1224" s="196"/>
      <c r="BQ1224" s="196"/>
      <c r="CS1224" s="179"/>
      <c r="CT1224" s="196"/>
      <c r="CU1224" s="196"/>
      <c r="CV1224" s="196"/>
      <c r="CY1224" s="196"/>
      <c r="CZ1224" s="196"/>
      <c r="DA1224" s="201">
        <f t="shared" si="45"/>
        <v>0</v>
      </c>
      <c r="DB1224" s="221">
        <f t="shared" si="46"/>
        <v>0</v>
      </c>
      <c r="DC1224" s="201">
        <f t="shared" si="47"/>
        <v>0</v>
      </c>
      <c r="DZ1224" s="299"/>
      <c r="EA1224" s="134" t="e">
        <v>#N/A</v>
      </c>
      <c r="EB1224" s="130" t="e">
        <v>#N/A</v>
      </c>
      <c r="EC1224" s="168" t="e">
        <v>#N/A</v>
      </c>
    </row>
    <row r="1225" spans="1:133" x14ac:dyDescent="0.3">
      <c r="A1225" s="276" t="s">
        <v>453</v>
      </c>
      <c r="B1225" s="492" t="s">
        <v>4606</v>
      </c>
      <c r="C1225" s="262"/>
      <c r="D1225" s="276" t="s">
        <v>453</v>
      </c>
      <c r="E1225" s="262"/>
      <c r="F1225" s="262"/>
      <c r="G1225" s="262"/>
      <c r="H1225" s="282"/>
      <c r="I1225" s="262"/>
      <c r="J1225" s="262"/>
      <c r="K1225" s="262"/>
      <c r="L1225" s="262"/>
      <c r="M1225" s="262"/>
      <c r="N1225" s="262"/>
      <c r="O1225" s="196"/>
      <c r="P1225" s="194"/>
      <c r="Q1225" s="196"/>
      <c r="R1225" s="196"/>
      <c r="S1225" s="194"/>
      <c r="T1225" s="196"/>
      <c r="U1225" s="196"/>
      <c r="V1225" s="194"/>
      <c r="W1225" s="196"/>
      <c r="X1225" s="196"/>
      <c r="Y1225" s="194"/>
      <c r="Z1225" s="196"/>
      <c r="AA1225" s="196"/>
      <c r="AB1225" s="194"/>
      <c r="AC1225" s="196"/>
      <c r="AD1225" s="196"/>
      <c r="AE1225" s="194"/>
      <c r="AF1225" s="196"/>
      <c r="AG1225" s="196"/>
      <c r="BI1225" s="196"/>
      <c r="BJ1225" s="196"/>
      <c r="BK1225" s="196"/>
      <c r="BL1225" s="196"/>
      <c r="BM1225" s="196"/>
      <c r="BN1225" s="196"/>
      <c r="BO1225" s="196"/>
      <c r="BP1225" s="196"/>
      <c r="BQ1225" s="196"/>
      <c r="CS1225" s="179"/>
      <c r="CT1225" s="196"/>
      <c r="CU1225" s="196"/>
      <c r="CV1225" s="196"/>
      <c r="CY1225" s="196"/>
      <c r="CZ1225" s="196"/>
      <c r="DA1225" s="201">
        <f t="shared" si="45"/>
        <v>0</v>
      </c>
      <c r="DB1225" s="221">
        <f t="shared" si="46"/>
        <v>0</v>
      </c>
      <c r="DC1225" s="201">
        <f t="shared" si="47"/>
        <v>0</v>
      </c>
      <c r="DZ1225" s="299"/>
      <c r="EA1225" s="134" t="e">
        <v>#N/A</v>
      </c>
      <c r="EB1225" s="130" t="e">
        <v>#N/A</v>
      </c>
      <c r="EC1225" s="168" t="e">
        <v>#N/A</v>
      </c>
    </row>
    <row r="1226" spans="1:133" x14ac:dyDescent="0.3">
      <c r="A1226" s="276" t="s">
        <v>453</v>
      </c>
      <c r="B1226" s="492" t="s">
        <v>4607</v>
      </c>
      <c r="C1226" s="262"/>
      <c r="D1226" s="276" t="s">
        <v>453</v>
      </c>
      <c r="E1226" s="262"/>
      <c r="F1226" s="262"/>
      <c r="G1226" s="262"/>
      <c r="H1226" s="282"/>
      <c r="I1226" s="262"/>
      <c r="J1226" s="262"/>
      <c r="K1226" s="262"/>
      <c r="L1226" s="262"/>
      <c r="M1226" s="262"/>
      <c r="N1226" s="262"/>
      <c r="O1226" s="196"/>
      <c r="P1226" s="194"/>
      <c r="Q1226" s="196"/>
      <c r="R1226" s="196"/>
      <c r="S1226" s="194"/>
      <c r="T1226" s="196"/>
      <c r="U1226" s="196"/>
      <c r="V1226" s="194"/>
      <c r="W1226" s="196"/>
      <c r="X1226" s="196"/>
      <c r="Y1226" s="194"/>
      <c r="Z1226" s="196"/>
      <c r="AA1226" s="196"/>
      <c r="AB1226" s="194"/>
      <c r="AC1226" s="196"/>
      <c r="AD1226" s="196"/>
      <c r="AE1226" s="194"/>
      <c r="AF1226" s="196"/>
      <c r="AG1226" s="196"/>
      <c r="BI1226" s="196"/>
      <c r="BJ1226" s="196"/>
      <c r="BK1226" s="196"/>
      <c r="BL1226" s="196"/>
      <c r="BM1226" s="196"/>
      <c r="BN1226" s="196"/>
      <c r="BO1226" s="196"/>
      <c r="BP1226" s="196"/>
      <c r="BQ1226" s="196"/>
      <c r="CS1226" s="179"/>
      <c r="CT1226" s="196"/>
      <c r="CU1226" s="196"/>
      <c r="CV1226" s="196"/>
      <c r="CY1226" s="196"/>
      <c r="CZ1226" s="196"/>
      <c r="DA1226" s="201">
        <f t="shared" si="45"/>
        <v>0</v>
      </c>
      <c r="DB1226" s="221">
        <f t="shared" si="46"/>
        <v>0</v>
      </c>
      <c r="DC1226" s="201">
        <f t="shared" si="47"/>
        <v>0</v>
      </c>
      <c r="DZ1226" s="299"/>
      <c r="EA1226" s="134" t="e">
        <v>#N/A</v>
      </c>
      <c r="EB1226" s="130" t="e">
        <v>#N/A</v>
      </c>
      <c r="EC1226" s="168" t="e">
        <v>#N/A</v>
      </c>
    </row>
    <row r="1227" spans="1:133" x14ac:dyDescent="0.3">
      <c r="A1227" s="276" t="s">
        <v>453</v>
      </c>
      <c r="B1227" s="492" t="s">
        <v>4608</v>
      </c>
      <c r="C1227" s="262"/>
      <c r="D1227" s="276" t="s">
        <v>453</v>
      </c>
      <c r="E1227" s="262"/>
      <c r="F1227" s="262"/>
      <c r="G1227" s="262"/>
      <c r="H1227" s="282"/>
      <c r="I1227" s="262"/>
      <c r="J1227" s="262"/>
      <c r="K1227" s="262"/>
      <c r="L1227" s="262"/>
      <c r="M1227" s="262"/>
      <c r="N1227" s="262"/>
      <c r="O1227" s="196"/>
      <c r="P1227" s="194"/>
      <c r="Q1227" s="196"/>
      <c r="R1227" s="196"/>
      <c r="S1227" s="194"/>
      <c r="T1227" s="196"/>
      <c r="U1227" s="196"/>
      <c r="V1227" s="194"/>
      <c r="W1227" s="196"/>
      <c r="X1227" s="196"/>
      <c r="Y1227" s="194"/>
      <c r="Z1227" s="196"/>
      <c r="AA1227" s="196"/>
      <c r="AB1227" s="194"/>
      <c r="AC1227" s="196"/>
      <c r="AD1227" s="196"/>
      <c r="AE1227" s="194"/>
      <c r="AF1227" s="196"/>
      <c r="AG1227" s="196"/>
      <c r="BI1227" s="196"/>
      <c r="BJ1227" s="196"/>
      <c r="BK1227" s="196"/>
      <c r="BL1227" s="196"/>
      <c r="BM1227" s="196"/>
      <c r="BN1227" s="196"/>
      <c r="BO1227" s="196"/>
      <c r="BP1227" s="196"/>
      <c r="BQ1227" s="196"/>
      <c r="CS1227" s="179"/>
      <c r="CT1227" s="196"/>
      <c r="CU1227" s="196"/>
      <c r="CV1227" s="196"/>
      <c r="CY1227" s="196"/>
      <c r="CZ1227" s="196"/>
      <c r="DA1227" s="201">
        <f t="shared" si="45"/>
        <v>0</v>
      </c>
      <c r="DB1227" s="221">
        <f t="shared" si="46"/>
        <v>0</v>
      </c>
      <c r="DC1227" s="201">
        <f t="shared" si="47"/>
        <v>0</v>
      </c>
      <c r="DZ1227" s="299"/>
      <c r="EA1227" s="134" t="e">
        <v>#N/A</v>
      </c>
      <c r="EB1227" s="130" t="e">
        <v>#N/A</v>
      </c>
      <c r="EC1227" s="168" t="e">
        <v>#N/A</v>
      </c>
    </row>
    <row r="1228" spans="1:133" x14ac:dyDescent="0.3">
      <c r="A1228" s="276" t="s">
        <v>453</v>
      </c>
      <c r="B1228" s="492" t="s">
        <v>4609</v>
      </c>
      <c r="C1228" s="262"/>
      <c r="D1228" s="276" t="s">
        <v>453</v>
      </c>
      <c r="E1228" s="262"/>
      <c r="F1228" s="262"/>
      <c r="G1228" s="262"/>
      <c r="H1228" s="282"/>
      <c r="I1228" s="262"/>
      <c r="J1228" s="262"/>
      <c r="K1228" s="262"/>
      <c r="L1228" s="262"/>
      <c r="M1228" s="262"/>
      <c r="N1228" s="262"/>
      <c r="O1228" s="196"/>
      <c r="P1228" s="194"/>
      <c r="Q1228" s="196"/>
      <c r="R1228" s="196"/>
      <c r="S1228" s="194"/>
      <c r="T1228" s="196"/>
      <c r="U1228" s="196"/>
      <c r="V1228" s="194"/>
      <c r="W1228" s="196"/>
      <c r="X1228" s="196"/>
      <c r="Y1228" s="194"/>
      <c r="Z1228" s="196"/>
      <c r="AA1228" s="196"/>
      <c r="AB1228" s="194"/>
      <c r="AC1228" s="196"/>
      <c r="AD1228" s="196"/>
      <c r="AE1228" s="194"/>
      <c r="AF1228" s="196"/>
      <c r="AG1228" s="196"/>
      <c r="BI1228" s="196"/>
      <c r="BJ1228" s="196"/>
      <c r="BK1228" s="196"/>
      <c r="BL1228" s="196"/>
      <c r="BM1228" s="196"/>
      <c r="BN1228" s="196"/>
      <c r="BO1228" s="196"/>
      <c r="BP1228" s="196"/>
      <c r="BQ1228" s="196"/>
      <c r="CS1228" s="179"/>
      <c r="CT1228" s="196"/>
      <c r="CU1228" s="196"/>
      <c r="CV1228" s="196"/>
      <c r="CY1228" s="196"/>
      <c r="CZ1228" s="196"/>
      <c r="DA1228" s="201">
        <f t="shared" si="45"/>
        <v>0</v>
      </c>
      <c r="DB1228" s="221">
        <f t="shared" si="46"/>
        <v>0</v>
      </c>
      <c r="DC1228" s="201">
        <f t="shared" si="47"/>
        <v>0</v>
      </c>
      <c r="DZ1228" s="299"/>
      <c r="EA1228" s="134" t="e">
        <v>#N/A</v>
      </c>
      <c r="EB1228" s="130" t="e">
        <v>#N/A</v>
      </c>
      <c r="EC1228" s="168" t="e">
        <v>#N/A</v>
      </c>
    </row>
    <row r="1229" spans="1:133" x14ac:dyDescent="0.3">
      <c r="A1229" s="276" t="s">
        <v>453</v>
      </c>
      <c r="B1229" s="492" t="s">
        <v>4610</v>
      </c>
      <c r="C1229" s="262"/>
      <c r="D1229" s="276" t="s">
        <v>453</v>
      </c>
      <c r="E1229" s="262"/>
      <c r="F1229" s="262"/>
      <c r="G1229" s="262"/>
      <c r="H1229" s="282"/>
      <c r="I1229" s="262"/>
      <c r="J1229" s="262"/>
      <c r="K1229" s="262"/>
      <c r="L1229" s="262"/>
      <c r="M1229" s="262"/>
      <c r="N1229" s="262"/>
      <c r="O1229" s="196"/>
      <c r="P1229" s="194"/>
      <c r="Q1229" s="196"/>
      <c r="R1229" s="196"/>
      <c r="S1229" s="194"/>
      <c r="T1229" s="196"/>
      <c r="U1229" s="196"/>
      <c r="V1229" s="194"/>
      <c r="W1229" s="196"/>
      <c r="X1229" s="196"/>
      <c r="Y1229" s="194"/>
      <c r="Z1229" s="196"/>
      <c r="AA1229" s="196"/>
      <c r="AB1229" s="194"/>
      <c r="AC1229" s="196"/>
      <c r="AD1229" s="196"/>
      <c r="AE1229" s="194"/>
      <c r="AF1229" s="196"/>
      <c r="AG1229" s="196"/>
      <c r="BI1229" s="196"/>
      <c r="BJ1229" s="196"/>
      <c r="BK1229" s="196"/>
      <c r="BL1229" s="196"/>
      <c r="BM1229" s="196"/>
      <c r="BN1229" s="196"/>
      <c r="BO1229" s="196"/>
      <c r="BP1229" s="196"/>
      <c r="BQ1229" s="196"/>
      <c r="CS1229" s="179"/>
      <c r="CT1229" s="196"/>
      <c r="CU1229" s="196"/>
      <c r="CV1229" s="196"/>
      <c r="CY1229" s="196"/>
      <c r="CZ1229" s="196"/>
      <c r="DA1229" s="201">
        <f t="shared" si="45"/>
        <v>0</v>
      </c>
      <c r="DB1229" s="221">
        <f t="shared" si="46"/>
        <v>0</v>
      </c>
      <c r="DC1229" s="201">
        <f t="shared" si="47"/>
        <v>0</v>
      </c>
      <c r="DZ1229" s="299"/>
      <c r="EA1229" s="134" t="e">
        <v>#N/A</v>
      </c>
      <c r="EB1229" s="130" t="e">
        <v>#N/A</v>
      </c>
      <c r="EC1229" s="168" t="e">
        <v>#N/A</v>
      </c>
    </row>
    <row r="1230" spans="1:133" x14ac:dyDescent="0.3">
      <c r="A1230" s="276" t="s">
        <v>453</v>
      </c>
      <c r="B1230" s="492" t="s">
        <v>4611</v>
      </c>
      <c r="C1230" s="262"/>
      <c r="D1230" s="276" t="s">
        <v>453</v>
      </c>
      <c r="E1230" s="262"/>
      <c r="F1230" s="262"/>
      <c r="G1230" s="262"/>
      <c r="H1230" s="282"/>
      <c r="I1230" s="262"/>
      <c r="J1230" s="262"/>
      <c r="K1230" s="262"/>
      <c r="L1230" s="262"/>
      <c r="M1230" s="262"/>
      <c r="N1230" s="262"/>
      <c r="O1230" s="196"/>
      <c r="P1230" s="194"/>
      <c r="Q1230" s="196"/>
      <c r="R1230" s="196"/>
      <c r="S1230" s="194"/>
      <c r="T1230" s="196"/>
      <c r="U1230" s="196"/>
      <c r="V1230" s="194"/>
      <c r="W1230" s="196"/>
      <c r="X1230" s="196"/>
      <c r="Y1230" s="194"/>
      <c r="Z1230" s="196"/>
      <c r="AA1230" s="196"/>
      <c r="AB1230" s="194"/>
      <c r="AC1230" s="196"/>
      <c r="AD1230" s="196"/>
      <c r="AE1230" s="194"/>
      <c r="AF1230" s="196"/>
      <c r="AG1230" s="196"/>
      <c r="BI1230" s="196"/>
      <c r="BJ1230" s="196"/>
      <c r="BK1230" s="196"/>
      <c r="BL1230" s="196"/>
      <c r="BM1230" s="196"/>
      <c r="BN1230" s="196"/>
      <c r="BO1230" s="196"/>
      <c r="BP1230" s="196"/>
      <c r="BQ1230" s="196"/>
      <c r="CS1230" s="179"/>
      <c r="CT1230" s="196"/>
      <c r="CU1230" s="196"/>
      <c r="CV1230" s="196"/>
      <c r="CY1230" s="196"/>
      <c r="CZ1230" s="196"/>
      <c r="DA1230" s="201">
        <f t="shared" si="45"/>
        <v>0</v>
      </c>
      <c r="DB1230" s="221">
        <f t="shared" si="46"/>
        <v>0</v>
      </c>
      <c r="DC1230" s="201">
        <f t="shared" si="47"/>
        <v>0</v>
      </c>
      <c r="DZ1230" s="299"/>
      <c r="EA1230" s="134" t="e">
        <v>#N/A</v>
      </c>
      <c r="EB1230" s="130" t="e">
        <v>#N/A</v>
      </c>
      <c r="EC1230" s="168" t="e">
        <v>#N/A</v>
      </c>
    </row>
    <row r="1231" spans="1:133" x14ac:dyDescent="0.3">
      <c r="A1231" s="276" t="s">
        <v>453</v>
      </c>
      <c r="B1231" s="492" t="s">
        <v>4612</v>
      </c>
      <c r="C1231" s="262"/>
      <c r="D1231" s="276" t="s">
        <v>453</v>
      </c>
      <c r="E1231" s="262"/>
      <c r="F1231" s="262"/>
      <c r="G1231" s="262"/>
      <c r="H1231" s="282"/>
      <c r="I1231" s="262"/>
      <c r="J1231" s="262"/>
      <c r="K1231" s="262"/>
      <c r="L1231" s="262"/>
      <c r="M1231" s="262"/>
      <c r="N1231" s="262"/>
      <c r="O1231" s="196"/>
      <c r="P1231" s="194"/>
      <c r="Q1231" s="196"/>
      <c r="R1231" s="196"/>
      <c r="S1231" s="194"/>
      <c r="T1231" s="196"/>
      <c r="U1231" s="196"/>
      <c r="V1231" s="194"/>
      <c r="W1231" s="196"/>
      <c r="X1231" s="196"/>
      <c r="Y1231" s="194"/>
      <c r="Z1231" s="196"/>
      <c r="AA1231" s="196"/>
      <c r="AB1231" s="194"/>
      <c r="AC1231" s="196"/>
      <c r="AD1231" s="196"/>
      <c r="AE1231" s="194"/>
      <c r="AF1231" s="196"/>
      <c r="AG1231" s="196"/>
      <c r="BI1231" s="196"/>
      <c r="BJ1231" s="196"/>
      <c r="BK1231" s="196"/>
      <c r="BL1231" s="196"/>
      <c r="BM1231" s="196"/>
      <c r="BN1231" s="196"/>
      <c r="BO1231" s="196"/>
      <c r="BP1231" s="196"/>
      <c r="BQ1231" s="196"/>
      <c r="CS1231" s="179"/>
      <c r="CT1231" s="196"/>
      <c r="CU1231" s="196"/>
      <c r="CV1231" s="196"/>
      <c r="CY1231" s="196"/>
      <c r="CZ1231" s="196"/>
      <c r="DA1231" s="201">
        <f t="shared" si="45"/>
        <v>0</v>
      </c>
      <c r="DB1231" s="221">
        <f t="shared" si="46"/>
        <v>0</v>
      </c>
      <c r="DC1231" s="201">
        <f t="shared" si="47"/>
        <v>0</v>
      </c>
      <c r="DZ1231" s="299"/>
      <c r="EA1231" s="134" t="e">
        <v>#N/A</v>
      </c>
      <c r="EB1231" s="130" t="e">
        <v>#N/A</v>
      </c>
      <c r="EC1231" s="168" t="e">
        <v>#N/A</v>
      </c>
    </row>
    <row r="1232" spans="1:133" x14ac:dyDescent="0.3">
      <c r="A1232" s="276" t="s">
        <v>453</v>
      </c>
      <c r="B1232" s="492" t="s">
        <v>4613</v>
      </c>
      <c r="C1232" s="262"/>
      <c r="D1232" s="276" t="s">
        <v>453</v>
      </c>
      <c r="E1232" s="262"/>
      <c r="F1232" s="262"/>
      <c r="G1232" s="262"/>
      <c r="H1232" s="282"/>
      <c r="I1232" s="262"/>
      <c r="J1232" s="262"/>
      <c r="K1232" s="262"/>
      <c r="L1232" s="262"/>
      <c r="M1232" s="262"/>
      <c r="N1232" s="262"/>
      <c r="O1232" s="196"/>
      <c r="P1232" s="194"/>
      <c r="Q1232" s="196"/>
      <c r="R1232" s="196"/>
      <c r="S1232" s="194"/>
      <c r="T1232" s="196"/>
      <c r="U1232" s="196"/>
      <c r="V1232" s="194"/>
      <c r="W1232" s="196"/>
      <c r="X1232" s="196"/>
      <c r="Y1232" s="194"/>
      <c r="Z1232" s="196"/>
      <c r="AA1232" s="196"/>
      <c r="AB1232" s="194"/>
      <c r="AC1232" s="196"/>
      <c r="AD1232" s="196"/>
      <c r="AE1232" s="194"/>
      <c r="AF1232" s="196"/>
      <c r="AG1232" s="196"/>
      <c r="BI1232" s="196"/>
      <c r="BJ1232" s="196"/>
      <c r="BK1232" s="196"/>
      <c r="BL1232" s="196"/>
      <c r="BM1232" s="196"/>
      <c r="BN1232" s="196"/>
      <c r="BO1232" s="196"/>
      <c r="BP1232" s="196"/>
      <c r="BQ1232" s="196"/>
      <c r="CS1232" s="179"/>
      <c r="CT1232" s="196"/>
      <c r="CU1232" s="196"/>
      <c r="CV1232" s="196"/>
      <c r="CY1232" s="196"/>
      <c r="CZ1232" s="196"/>
      <c r="DA1232" s="201">
        <f t="shared" si="45"/>
        <v>0</v>
      </c>
      <c r="DB1232" s="221">
        <f t="shared" si="46"/>
        <v>0</v>
      </c>
      <c r="DC1232" s="201">
        <f t="shared" si="47"/>
        <v>0</v>
      </c>
      <c r="DZ1232" s="299"/>
      <c r="EA1232" s="134" t="e">
        <v>#N/A</v>
      </c>
      <c r="EB1232" s="130" t="e">
        <v>#N/A</v>
      </c>
      <c r="EC1232" s="168" t="e">
        <v>#N/A</v>
      </c>
    </row>
    <row r="1233" spans="1:133" x14ac:dyDescent="0.3">
      <c r="A1233" s="276" t="s">
        <v>453</v>
      </c>
      <c r="B1233" s="492" t="s">
        <v>4614</v>
      </c>
      <c r="C1233" s="262"/>
      <c r="D1233" s="276" t="s">
        <v>453</v>
      </c>
      <c r="E1233" s="262"/>
      <c r="F1233" s="262"/>
      <c r="G1233" s="262"/>
      <c r="H1233" s="282"/>
      <c r="I1233" s="262"/>
      <c r="J1233" s="262"/>
      <c r="K1233" s="262"/>
      <c r="L1233" s="262"/>
      <c r="M1233" s="262"/>
      <c r="N1233" s="262"/>
      <c r="O1233" s="196"/>
      <c r="P1233" s="194"/>
      <c r="Q1233" s="196"/>
      <c r="R1233" s="196"/>
      <c r="S1233" s="194"/>
      <c r="T1233" s="196"/>
      <c r="U1233" s="196"/>
      <c r="V1233" s="194"/>
      <c r="W1233" s="196"/>
      <c r="X1233" s="196"/>
      <c r="Y1233" s="194"/>
      <c r="Z1233" s="196"/>
      <c r="AA1233" s="196"/>
      <c r="AB1233" s="194"/>
      <c r="AC1233" s="196"/>
      <c r="AD1233" s="196"/>
      <c r="AE1233" s="194"/>
      <c r="AF1233" s="196"/>
      <c r="AG1233" s="196"/>
      <c r="BI1233" s="196"/>
      <c r="BJ1233" s="196"/>
      <c r="BK1233" s="196"/>
      <c r="BL1233" s="196"/>
      <c r="BM1233" s="196"/>
      <c r="BN1233" s="196"/>
      <c r="BO1233" s="196"/>
      <c r="BP1233" s="196"/>
      <c r="BQ1233" s="196"/>
      <c r="CS1233" s="179"/>
      <c r="CT1233" s="196"/>
      <c r="CU1233" s="196"/>
      <c r="CV1233" s="196"/>
      <c r="CY1233" s="196"/>
      <c r="CZ1233" s="196"/>
      <c r="DA1233" s="201">
        <f t="shared" si="45"/>
        <v>0</v>
      </c>
      <c r="DB1233" s="221">
        <f t="shared" si="46"/>
        <v>0</v>
      </c>
      <c r="DC1233" s="201">
        <f t="shared" si="47"/>
        <v>0</v>
      </c>
      <c r="DZ1233" s="299"/>
      <c r="EA1233" s="134" t="e">
        <v>#N/A</v>
      </c>
      <c r="EB1233" s="130" t="e">
        <v>#N/A</v>
      </c>
      <c r="EC1233" s="168" t="e">
        <v>#N/A</v>
      </c>
    </row>
    <row r="1234" spans="1:133" x14ac:dyDescent="0.3">
      <c r="A1234" s="276" t="s">
        <v>453</v>
      </c>
      <c r="B1234" s="492" t="s">
        <v>4615</v>
      </c>
      <c r="C1234" s="262"/>
      <c r="D1234" s="276" t="s">
        <v>453</v>
      </c>
      <c r="E1234" s="262"/>
      <c r="F1234" s="262"/>
      <c r="G1234" s="262"/>
      <c r="H1234" s="282"/>
      <c r="I1234" s="262"/>
      <c r="J1234" s="262"/>
      <c r="K1234" s="262"/>
      <c r="L1234" s="262"/>
      <c r="M1234" s="262"/>
      <c r="N1234" s="262"/>
      <c r="O1234" s="196"/>
      <c r="P1234" s="194"/>
      <c r="Q1234" s="196"/>
      <c r="R1234" s="196"/>
      <c r="S1234" s="194"/>
      <c r="T1234" s="196"/>
      <c r="U1234" s="196"/>
      <c r="V1234" s="194"/>
      <c r="W1234" s="196"/>
      <c r="X1234" s="196"/>
      <c r="Y1234" s="194"/>
      <c r="Z1234" s="196"/>
      <c r="AA1234" s="196"/>
      <c r="AB1234" s="194"/>
      <c r="AC1234" s="196"/>
      <c r="AD1234" s="196"/>
      <c r="AE1234" s="194"/>
      <c r="AF1234" s="196"/>
      <c r="AG1234" s="196"/>
      <c r="BI1234" s="196"/>
      <c r="BJ1234" s="196"/>
      <c r="BK1234" s="196"/>
      <c r="BL1234" s="196"/>
      <c r="BM1234" s="196"/>
      <c r="BN1234" s="196"/>
      <c r="BO1234" s="196"/>
      <c r="BP1234" s="196"/>
      <c r="BQ1234" s="196"/>
      <c r="CS1234" s="179"/>
      <c r="CT1234" s="196"/>
      <c r="CU1234" s="196"/>
      <c r="CV1234" s="196"/>
      <c r="CY1234" s="196"/>
      <c r="CZ1234" s="196"/>
      <c r="DA1234" s="201">
        <f t="shared" si="45"/>
        <v>0</v>
      </c>
      <c r="DB1234" s="221">
        <f t="shared" si="46"/>
        <v>0</v>
      </c>
      <c r="DC1234" s="201">
        <f t="shared" si="47"/>
        <v>0</v>
      </c>
      <c r="DZ1234" s="299"/>
      <c r="EA1234" s="134" t="e">
        <v>#N/A</v>
      </c>
      <c r="EB1234" s="130" t="e">
        <v>#N/A</v>
      </c>
      <c r="EC1234" s="168" t="e">
        <v>#N/A</v>
      </c>
    </row>
    <row r="1235" spans="1:133" x14ac:dyDescent="0.3">
      <c r="A1235" s="276" t="s">
        <v>453</v>
      </c>
      <c r="B1235" s="492" t="s">
        <v>4616</v>
      </c>
      <c r="C1235" s="262"/>
      <c r="D1235" s="276" t="s">
        <v>453</v>
      </c>
      <c r="E1235" s="262"/>
      <c r="F1235" s="262"/>
      <c r="G1235" s="262"/>
      <c r="H1235" s="282"/>
      <c r="I1235" s="262"/>
      <c r="J1235" s="262"/>
      <c r="K1235" s="262"/>
      <c r="L1235" s="262"/>
      <c r="M1235" s="262"/>
      <c r="N1235" s="262"/>
      <c r="O1235" s="196"/>
      <c r="P1235" s="194"/>
      <c r="Q1235" s="196"/>
      <c r="R1235" s="196"/>
      <c r="S1235" s="194"/>
      <c r="T1235" s="196"/>
      <c r="U1235" s="196"/>
      <c r="V1235" s="194"/>
      <c r="W1235" s="196"/>
      <c r="X1235" s="196"/>
      <c r="Y1235" s="194"/>
      <c r="Z1235" s="196"/>
      <c r="AA1235" s="196"/>
      <c r="AB1235" s="194"/>
      <c r="AC1235" s="196"/>
      <c r="AD1235" s="196"/>
      <c r="AE1235" s="194"/>
      <c r="AF1235" s="196"/>
      <c r="AG1235" s="196"/>
      <c r="BI1235" s="196"/>
      <c r="BJ1235" s="196"/>
      <c r="BK1235" s="196"/>
      <c r="BL1235" s="196"/>
      <c r="BM1235" s="196"/>
      <c r="BN1235" s="196"/>
      <c r="BO1235" s="196"/>
      <c r="BP1235" s="196"/>
      <c r="BQ1235" s="196"/>
      <c r="CS1235" s="179"/>
      <c r="CT1235" s="196"/>
      <c r="CU1235" s="196"/>
      <c r="CV1235" s="196"/>
      <c r="CY1235" s="196"/>
      <c r="CZ1235" s="196"/>
      <c r="DA1235" s="201">
        <f t="shared" si="45"/>
        <v>0</v>
      </c>
      <c r="DB1235" s="221">
        <f t="shared" si="46"/>
        <v>0</v>
      </c>
      <c r="DC1235" s="201">
        <f t="shared" si="47"/>
        <v>0</v>
      </c>
      <c r="DZ1235" s="299"/>
      <c r="EA1235" s="134" t="e">
        <v>#N/A</v>
      </c>
      <c r="EB1235" s="130" t="e">
        <v>#N/A</v>
      </c>
      <c r="EC1235" s="168" t="e">
        <v>#N/A</v>
      </c>
    </row>
    <row r="1236" spans="1:133" x14ac:dyDescent="0.3">
      <c r="A1236" s="276" t="s">
        <v>453</v>
      </c>
      <c r="B1236" s="492" t="s">
        <v>4617</v>
      </c>
      <c r="C1236" s="262"/>
      <c r="D1236" s="276" t="s">
        <v>453</v>
      </c>
      <c r="E1236" s="262"/>
      <c r="F1236" s="262"/>
      <c r="G1236" s="262"/>
      <c r="H1236" s="282"/>
      <c r="I1236" s="262"/>
      <c r="J1236" s="262"/>
      <c r="K1236" s="262"/>
      <c r="L1236" s="262"/>
      <c r="M1236" s="262"/>
      <c r="N1236" s="262"/>
      <c r="O1236" s="196"/>
      <c r="P1236" s="194"/>
      <c r="Q1236" s="196"/>
      <c r="R1236" s="196"/>
      <c r="S1236" s="194"/>
      <c r="T1236" s="196"/>
      <c r="U1236" s="196"/>
      <c r="V1236" s="194"/>
      <c r="W1236" s="196"/>
      <c r="X1236" s="196"/>
      <c r="Y1236" s="194"/>
      <c r="Z1236" s="196"/>
      <c r="AA1236" s="196"/>
      <c r="AB1236" s="194"/>
      <c r="AC1236" s="196"/>
      <c r="AD1236" s="196"/>
      <c r="AE1236" s="194"/>
      <c r="AF1236" s="196"/>
      <c r="AG1236" s="196"/>
      <c r="BI1236" s="196"/>
      <c r="BJ1236" s="196"/>
      <c r="BK1236" s="196"/>
      <c r="BL1236" s="196"/>
      <c r="BM1236" s="196"/>
      <c r="BN1236" s="196"/>
      <c r="BO1236" s="196"/>
      <c r="BP1236" s="196"/>
      <c r="BQ1236" s="196"/>
      <c r="CS1236" s="179"/>
      <c r="CT1236" s="196"/>
      <c r="CU1236" s="196"/>
      <c r="CV1236" s="196"/>
      <c r="CY1236" s="196"/>
      <c r="CZ1236" s="196"/>
      <c r="DA1236" s="201">
        <f t="shared" si="45"/>
        <v>0</v>
      </c>
      <c r="DB1236" s="221">
        <f t="shared" si="46"/>
        <v>0</v>
      </c>
      <c r="DC1236" s="201">
        <f t="shared" si="47"/>
        <v>0</v>
      </c>
      <c r="DZ1236" s="299"/>
      <c r="EA1236" s="134" t="e">
        <v>#N/A</v>
      </c>
      <c r="EB1236" s="130" t="e">
        <v>#N/A</v>
      </c>
      <c r="EC1236" s="168" t="e">
        <v>#N/A</v>
      </c>
    </row>
    <row r="1237" spans="1:133" x14ac:dyDescent="0.3">
      <c r="A1237" s="276" t="s">
        <v>453</v>
      </c>
      <c r="B1237" s="497" t="s">
        <v>4618</v>
      </c>
      <c r="C1237" s="262"/>
      <c r="D1237" s="276" t="s">
        <v>453</v>
      </c>
      <c r="E1237" s="262"/>
      <c r="F1237" s="262"/>
      <c r="G1237" s="262"/>
      <c r="H1237" s="282"/>
      <c r="I1237" s="262"/>
      <c r="J1237" s="262"/>
      <c r="K1237" s="262"/>
      <c r="L1237" s="262"/>
      <c r="M1237" s="262"/>
      <c r="N1237" s="262"/>
      <c r="O1237" s="196"/>
      <c r="P1237" s="262"/>
      <c r="Q1237" s="196"/>
      <c r="R1237" s="196"/>
      <c r="S1237" s="262"/>
      <c r="T1237" s="196"/>
      <c r="U1237" s="196"/>
      <c r="V1237" s="262"/>
      <c r="W1237" s="196"/>
      <c r="X1237" s="196"/>
      <c r="Y1237" s="194"/>
      <c r="Z1237" s="196"/>
      <c r="AA1237" s="196"/>
      <c r="AB1237" s="194"/>
      <c r="AC1237" s="196"/>
      <c r="AD1237" s="196"/>
      <c r="AE1237" s="194"/>
      <c r="AF1237" s="196"/>
      <c r="AG1237" s="196"/>
      <c r="BI1237" s="196"/>
      <c r="BJ1237" s="196"/>
      <c r="BK1237" s="196"/>
      <c r="BL1237" s="196"/>
      <c r="BM1237" s="196"/>
      <c r="BN1237" s="196"/>
      <c r="BO1237" s="196"/>
      <c r="BP1237" s="196"/>
      <c r="BQ1237" s="196"/>
      <c r="CS1237" s="179"/>
      <c r="CT1237" s="196"/>
      <c r="CU1237" s="196"/>
      <c r="CV1237" s="196"/>
      <c r="CY1237" s="196"/>
      <c r="CZ1237" s="196"/>
      <c r="DA1237" s="201">
        <f t="shared" si="45"/>
        <v>0</v>
      </c>
      <c r="DB1237" s="221">
        <f t="shared" si="46"/>
        <v>0</v>
      </c>
      <c r="DC1237" s="201">
        <f t="shared" si="47"/>
        <v>0</v>
      </c>
      <c r="DZ1237" s="299"/>
      <c r="EA1237" s="134" t="e">
        <v>#N/A</v>
      </c>
      <c r="EB1237" s="130" t="e">
        <v>#N/A</v>
      </c>
      <c r="EC1237" s="168" t="e">
        <v>#N/A</v>
      </c>
    </row>
    <row r="1238" spans="1:133" x14ac:dyDescent="0.3">
      <c r="A1238" s="241"/>
      <c r="B1238" s="242" t="s">
        <v>4619</v>
      </c>
      <c r="C1238" s="243">
        <v>1121898024</v>
      </c>
      <c r="D1238" s="242" t="s">
        <v>510</v>
      </c>
      <c r="E1238" s="242" t="s">
        <v>291</v>
      </c>
      <c r="F1238" s="242" t="s">
        <v>4578</v>
      </c>
      <c r="G1238" s="244">
        <v>45945</v>
      </c>
      <c r="H1238" s="245">
        <v>8495333</v>
      </c>
      <c r="I1238" s="242" t="s">
        <v>4620</v>
      </c>
      <c r="J1238" s="244">
        <v>45945</v>
      </c>
      <c r="K1238" s="244">
        <v>46010</v>
      </c>
      <c r="L1238" s="242" t="s">
        <v>288</v>
      </c>
      <c r="M1238" s="242" t="s">
        <v>288</v>
      </c>
      <c r="N1238" s="242" t="s">
        <v>288</v>
      </c>
      <c r="O1238" s="498">
        <v>3</v>
      </c>
      <c r="P1238" s="245">
        <v>2091159</v>
      </c>
      <c r="Q1238" s="499">
        <v>45945</v>
      </c>
      <c r="R1238" s="287">
        <v>45961</v>
      </c>
      <c r="S1238" s="245">
        <v>3920923</v>
      </c>
      <c r="T1238" s="500">
        <v>45962</v>
      </c>
      <c r="U1238" s="287">
        <v>45991</v>
      </c>
      <c r="V1238" s="272">
        <v>2483251</v>
      </c>
      <c r="W1238" s="500">
        <v>45992</v>
      </c>
      <c r="X1238" s="287">
        <v>46010</v>
      </c>
      <c r="Y1238" s="194"/>
      <c r="Z1238" s="196"/>
      <c r="AA1238" s="196"/>
      <c r="AB1238" s="194"/>
      <c r="AC1238" s="196"/>
      <c r="AD1238" s="196"/>
      <c r="AE1238" s="194"/>
      <c r="AF1238" s="196"/>
      <c r="AG1238" s="196"/>
      <c r="BI1238" s="464" t="s">
        <v>270</v>
      </c>
      <c r="BJ1238" s="285" t="s">
        <v>713</v>
      </c>
      <c r="BK1238" s="464" t="s">
        <v>346</v>
      </c>
      <c r="BL1238" s="286">
        <v>2194</v>
      </c>
      <c r="BM1238" s="287">
        <v>45919.683634259258</v>
      </c>
      <c r="BN1238" s="288">
        <v>30975291</v>
      </c>
      <c r="BO1238" s="285">
        <v>7359</v>
      </c>
      <c r="BP1238" s="287">
        <v>45945</v>
      </c>
      <c r="BQ1238" s="289">
        <v>8495333</v>
      </c>
      <c r="CS1238" s="292" t="s">
        <v>4621</v>
      </c>
      <c r="CT1238" s="334">
        <v>1121898024</v>
      </c>
      <c r="CU1238" s="285">
        <v>739</v>
      </c>
      <c r="CV1238" s="285" t="s">
        <v>782</v>
      </c>
      <c r="CY1238" s="247">
        <v>6910</v>
      </c>
      <c r="CZ1238" s="247" t="s">
        <v>289</v>
      </c>
      <c r="DA1238" s="201">
        <f t="shared" si="45"/>
        <v>8495333</v>
      </c>
      <c r="DB1238" s="221">
        <f t="shared" si="46"/>
        <v>0</v>
      </c>
      <c r="DC1238" s="201">
        <f t="shared" si="47"/>
        <v>0</v>
      </c>
      <c r="DZ1238" s="318" t="s">
        <v>4622</v>
      </c>
      <c r="EA1238" s="466"/>
      <c r="EB1238" s="130">
        <v>86059594</v>
      </c>
      <c r="EC1238" s="168">
        <v>46010</v>
      </c>
    </row>
    <row r="1239" spans="1:133" x14ac:dyDescent="0.3">
      <c r="A1239" s="241"/>
      <c r="B1239" s="242" t="s">
        <v>4623</v>
      </c>
      <c r="C1239" s="243">
        <v>1002606154</v>
      </c>
      <c r="D1239" s="242" t="s">
        <v>1422</v>
      </c>
      <c r="E1239" s="242" t="s">
        <v>292</v>
      </c>
      <c r="F1239" s="242" t="s">
        <v>4624</v>
      </c>
      <c r="G1239" s="244">
        <v>45945</v>
      </c>
      <c r="H1239" s="245">
        <v>2800000</v>
      </c>
      <c r="I1239" s="242" t="s">
        <v>1153</v>
      </c>
      <c r="J1239" s="244">
        <v>45945</v>
      </c>
      <c r="K1239" s="244">
        <v>46005</v>
      </c>
      <c r="L1239" s="242" t="s">
        <v>288</v>
      </c>
      <c r="M1239" s="242" t="s">
        <v>288</v>
      </c>
      <c r="N1239" s="242" t="s">
        <v>288</v>
      </c>
      <c r="O1239" s="498">
        <v>3</v>
      </c>
      <c r="P1239" s="245">
        <v>746667</v>
      </c>
      <c r="Q1239" s="499">
        <v>45945</v>
      </c>
      <c r="R1239" s="287">
        <v>45961</v>
      </c>
      <c r="S1239" s="245">
        <v>1400000</v>
      </c>
      <c r="T1239" s="500">
        <v>45962</v>
      </c>
      <c r="U1239" s="287">
        <v>45991</v>
      </c>
      <c r="V1239" s="272">
        <v>653333</v>
      </c>
      <c r="W1239" s="500">
        <v>45992</v>
      </c>
      <c r="X1239" s="287">
        <v>46005</v>
      </c>
      <c r="Y1239" s="194"/>
      <c r="Z1239" s="196"/>
      <c r="AA1239" s="196"/>
      <c r="AB1239" s="194"/>
      <c r="AC1239" s="196"/>
      <c r="AD1239" s="196"/>
      <c r="AE1239" s="194"/>
      <c r="AF1239" s="196"/>
      <c r="AG1239" s="196"/>
      <c r="BI1239" s="472" t="s">
        <v>277</v>
      </c>
      <c r="BJ1239" s="296" t="s">
        <v>1177</v>
      </c>
      <c r="BK1239" s="472" t="s">
        <v>272</v>
      </c>
      <c r="BL1239" s="286">
        <v>2144</v>
      </c>
      <c r="BM1239" s="287">
        <v>45916.678171296298</v>
      </c>
      <c r="BN1239" s="288">
        <v>2800000</v>
      </c>
      <c r="BO1239" s="285">
        <v>7360</v>
      </c>
      <c r="BP1239" s="287">
        <v>45945</v>
      </c>
      <c r="BQ1239" s="289">
        <v>2800000</v>
      </c>
      <c r="CS1239" s="285" t="s">
        <v>4625</v>
      </c>
      <c r="CT1239" s="290">
        <v>1002606154</v>
      </c>
      <c r="CU1239" s="285">
        <v>735</v>
      </c>
      <c r="CV1239" s="285" t="s">
        <v>786</v>
      </c>
      <c r="CY1239" s="242">
        <v>7490</v>
      </c>
      <c r="CZ1239" s="273" t="s">
        <v>290</v>
      </c>
      <c r="DA1239" s="201">
        <f t="shared" si="45"/>
        <v>2800000</v>
      </c>
      <c r="DB1239" s="221">
        <f t="shared" si="46"/>
        <v>0</v>
      </c>
      <c r="DC1239" s="201">
        <f t="shared" si="47"/>
        <v>0</v>
      </c>
      <c r="DZ1239" s="273" t="s">
        <v>4626</v>
      </c>
      <c r="EA1239" s="285"/>
      <c r="EB1239" s="130">
        <v>40331387</v>
      </c>
      <c r="EC1239" s="168">
        <v>46010</v>
      </c>
    </row>
    <row r="1240" spans="1:133" x14ac:dyDescent="0.3">
      <c r="A1240" s="241"/>
      <c r="B1240" s="242" t="s">
        <v>4627</v>
      </c>
      <c r="C1240" s="243">
        <v>1010016370</v>
      </c>
      <c r="D1240" s="242" t="s">
        <v>4628</v>
      </c>
      <c r="E1240" s="242" t="s">
        <v>292</v>
      </c>
      <c r="F1240" s="242" t="s">
        <v>509</v>
      </c>
      <c r="G1240" s="244">
        <v>45945</v>
      </c>
      <c r="H1240" s="245">
        <v>4980025</v>
      </c>
      <c r="I1240" s="242" t="s">
        <v>4620</v>
      </c>
      <c r="J1240" s="244">
        <v>45945</v>
      </c>
      <c r="K1240" s="244">
        <v>46010</v>
      </c>
      <c r="L1240" s="242" t="s">
        <v>288</v>
      </c>
      <c r="M1240" s="242" t="s">
        <v>288</v>
      </c>
      <c r="N1240" s="242" t="s">
        <v>288</v>
      </c>
      <c r="O1240" s="498">
        <v>3</v>
      </c>
      <c r="P1240" s="245">
        <v>1225852</v>
      </c>
      <c r="Q1240" s="499">
        <v>45945</v>
      </c>
      <c r="R1240" s="287">
        <v>45961</v>
      </c>
      <c r="S1240" s="245">
        <v>2298473</v>
      </c>
      <c r="T1240" s="500">
        <v>45962</v>
      </c>
      <c r="U1240" s="287">
        <v>45991</v>
      </c>
      <c r="V1240" s="272">
        <v>1455700</v>
      </c>
      <c r="W1240" s="500">
        <v>45992</v>
      </c>
      <c r="X1240" s="287">
        <v>46010</v>
      </c>
      <c r="Y1240" s="194"/>
      <c r="Z1240" s="196"/>
      <c r="AA1240" s="196"/>
      <c r="AB1240" s="194"/>
      <c r="AC1240" s="196"/>
      <c r="AD1240" s="196"/>
      <c r="AE1240" s="194"/>
      <c r="AF1240" s="196"/>
      <c r="AG1240" s="196"/>
      <c r="BI1240" s="284" t="s">
        <v>278</v>
      </c>
      <c r="BJ1240" s="285" t="s">
        <v>332</v>
      </c>
      <c r="BK1240" s="284" t="s">
        <v>280</v>
      </c>
      <c r="BL1240" s="286">
        <v>2487</v>
      </c>
      <c r="BM1240" s="287">
        <v>45945.658518518518</v>
      </c>
      <c r="BN1240" s="288">
        <v>9960050</v>
      </c>
      <c r="BO1240" s="285">
        <v>7362</v>
      </c>
      <c r="BP1240" s="287">
        <v>45945</v>
      </c>
      <c r="BQ1240" s="289">
        <v>4980025</v>
      </c>
      <c r="CS1240" s="292" t="s">
        <v>1373</v>
      </c>
      <c r="CT1240" s="465">
        <v>1010016370</v>
      </c>
      <c r="CU1240" s="285">
        <v>504</v>
      </c>
      <c r="CV1240" s="285" t="s">
        <v>766</v>
      </c>
      <c r="CY1240" s="484">
        <v>8299</v>
      </c>
      <c r="CZ1240" s="484" t="s">
        <v>290</v>
      </c>
      <c r="DA1240" s="201">
        <f t="shared" si="45"/>
        <v>4980025</v>
      </c>
      <c r="DB1240" s="221">
        <f t="shared" si="46"/>
        <v>0</v>
      </c>
      <c r="DC1240" s="201">
        <f t="shared" si="47"/>
        <v>0</v>
      </c>
      <c r="DZ1240" s="273" t="s">
        <v>4629</v>
      </c>
      <c r="EA1240" s="466" t="s">
        <v>281</v>
      </c>
      <c r="EB1240" s="130">
        <v>17346234</v>
      </c>
      <c r="EC1240" s="168">
        <v>46010</v>
      </c>
    </row>
    <row r="1241" spans="1:133" x14ac:dyDescent="0.3">
      <c r="A1241" s="241"/>
      <c r="B1241" s="242" t="s">
        <v>4630</v>
      </c>
      <c r="C1241" s="243">
        <v>52768588</v>
      </c>
      <c r="D1241" s="242" t="s">
        <v>1331</v>
      </c>
      <c r="E1241" s="242" t="s">
        <v>292</v>
      </c>
      <c r="F1241" s="242" t="s">
        <v>644</v>
      </c>
      <c r="G1241" s="244">
        <v>45945</v>
      </c>
      <c r="H1241" s="245">
        <v>4980025</v>
      </c>
      <c r="I1241" s="242" t="s">
        <v>4620</v>
      </c>
      <c r="J1241" s="244">
        <v>45945</v>
      </c>
      <c r="K1241" s="244">
        <v>46010</v>
      </c>
      <c r="L1241" s="242" t="s">
        <v>288</v>
      </c>
      <c r="M1241" s="242" t="s">
        <v>288</v>
      </c>
      <c r="N1241" s="242" t="s">
        <v>288</v>
      </c>
      <c r="O1241" s="498">
        <v>3</v>
      </c>
      <c r="P1241" s="245">
        <v>1225852</v>
      </c>
      <c r="Q1241" s="499">
        <v>45945</v>
      </c>
      <c r="R1241" s="287">
        <v>45961</v>
      </c>
      <c r="S1241" s="245">
        <v>2298473</v>
      </c>
      <c r="T1241" s="500">
        <v>45962</v>
      </c>
      <c r="U1241" s="287">
        <v>45991</v>
      </c>
      <c r="V1241" s="272">
        <v>1455700</v>
      </c>
      <c r="W1241" s="500">
        <v>45992</v>
      </c>
      <c r="X1241" s="287">
        <v>46010</v>
      </c>
      <c r="Y1241" s="194"/>
      <c r="Z1241" s="196"/>
      <c r="AA1241" s="196"/>
      <c r="AB1241" s="194"/>
      <c r="AC1241" s="196"/>
      <c r="AD1241" s="196"/>
      <c r="AE1241" s="194"/>
      <c r="AF1241" s="196"/>
      <c r="AG1241" s="196"/>
      <c r="BI1241" s="284" t="s">
        <v>278</v>
      </c>
      <c r="BJ1241" s="285" t="s">
        <v>332</v>
      </c>
      <c r="BK1241" s="284" t="s">
        <v>280</v>
      </c>
      <c r="BL1241" s="286">
        <v>2487</v>
      </c>
      <c r="BM1241" s="287">
        <v>45945.658518518518</v>
      </c>
      <c r="BN1241" s="288">
        <v>9960050</v>
      </c>
      <c r="BO1241" s="285">
        <v>7363</v>
      </c>
      <c r="BP1241" s="287">
        <v>45945</v>
      </c>
      <c r="BQ1241" s="289">
        <v>4980025</v>
      </c>
      <c r="CS1241" s="292" t="s">
        <v>741</v>
      </c>
      <c r="CT1241" s="465">
        <v>52768588</v>
      </c>
      <c r="CU1241" s="285">
        <v>249</v>
      </c>
      <c r="CV1241" s="285" t="s">
        <v>1332</v>
      </c>
      <c r="CY1241" s="242">
        <v>7490</v>
      </c>
      <c r="CZ1241" s="273" t="s">
        <v>290</v>
      </c>
      <c r="DA1241" s="201">
        <f t="shared" si="45"/>
        <v>4980025</v>
      </c>
      <c r="DB1241" s="221">
        <f t="shared" si="46"/>
        <v>0</v>
      </c>
      <c r="DC1241" s="201">
        <f t="shared" si="47"/>
        <v>0</v>
      </c>
      <c r="DZ1241" s="273" t="s">
        <v>4631</v>
      </c>
      <c r="EA1241" s="291" t="s">
        <v>297</v>
      </c>
      <c r="EB1241" s="130">
        <v>17346234</v>
      </c>
      <c r="EC1241" s="168">
        <v>46010</v>
      </c>
    </row>
    <row r="1242" spans="1:133" x14ac:dyDescent="0.3">
      <c r="A1242" s="276" t="s">
        <v>453</v>
      </c>
      <c r="B1242" s="242" t="s">
        <v>4632</v>
      </c>
      <c r="C1242" s="262"/>
      <c r="D1242" s="276" t="s">
        <v>453</v>
      </c>
      <c r="E1242" s="262"/>
      <c r="F1242" s="262"/>
      <c r="G1242" s="262"/>
      <c r="H1242" s="282"/>
      <c r="I1242" s="262"/>
      <c r="J1242" s="262"/>
      <c r="K1242" s="262"/>
      <c r="L1242" s="262"/>
      <c r="M1242" s="262"/>
      <c r="N1242" s="262"/>
      <c r="O1242" s="196"/>
      <c r="P1242" s="194"/>
      <c r="Q1242" s="196"/>
      <c r="R1242" s="196"/>
      <c r="S1242" s="194"/>
      <c r="T1242" s="196"/>
      <c r="U1242" s="196"/>
      <c r="V1242" s="194"/>
      <c r="W1242" s="196"/>
      <c r="X1242" s="196"/>
      <c r="Y1242" s="194"/>
      <c r="Z1242" s="196"/>
      <c r="AA1242" s="196"/>
      <c r="AB1242" s="194"/>
      <c r="AC1242" s="196"/>
      <c r="AD1242" s="196"/>
      <c r="AE1242" s="194"/>
      <c r="AF1242" s="196"/>
      <c r="AG1242" s="196"/>
      <c r="BI1242" s="196"/>
      <c r="BJ1242" s="196"/>
      <c r="BK1242" s="196"/>
      <c r="BL1242" s="196"/>
      <c r="BM1242" s="196"/>
      <c r="BN1242" s="196"/>
      <c r="BO1242" s="196"/>
      <c r="BP1242" s="196"/>
      <c r="BQ1242" s="196"/>
      <c r="CS1242" s="179"/>
      <c r="CT1242" s="196"/>
      <c r="CU1242" s="196"/>
      <c r="CV1242" s="196"/>
      <c r="CY1242" s="196"/>
      <c r="CZ1242" s="196"/>
      <c r="DA1242" s="201">
        <f t="shared" si="45"/>
        <v>0</v>
      </c>
      <c r="DB1242" s="221">
        <f t="shared" si="46"/>
        <v>0</v>
      </c>
      <c r="DC1242" s="201">
        <f t="shared" si="47"/>
        <v>0</v>
      </c>
      <c r="DZ1242" s="299"/>
      <c r="EA1242" s="134" t="e">
        <v>#N/A</v>
      </c>
      <c r="EB1242" s="130" t="e">
        <v>#N/A</v>
      </c>
      <c r="EC1242" s="168" t="e">
        <v>#N/A</v>
      </c>
    </row>
    <row r="1243" spans="1:133" x14ac:dyDescent="0.3">
      <c r="A1243" s="276" t="s">
        <v>453</v>
      </c>
      <c r="B1243" s="242" t="s">
        <v>4633</v>
      </c>
      <c r="C1243" s="262"/>
      <c r="D1243" s="276" t="s">
        <v>453</v>
      </c>
      <c r="E1243" s="262"/>
      <c r="F1243" s="262"/>
      <c r="G1243" s="262"/>
      <c r="H1243" s="282"/>
      <c r="I1243" s="262"/>
      <c r="J1243" s="262"/>
      <c r="K1243" s="262"/>
      <c r="L1243" s="262"/>
      <c r="M1243" s="262"/>
      <c r="N1243" s="262"/>
      <c r="O1243" s="196"/>
      <c r="P1243" s="194"/>
      <c r="Q1243" s="196"/>
      <c r="R1243" s="196"/>
      <c r="S1243" s="194"/>
      <c r="T1243" s="196"/>
      <c r="U1243" s="196"/>
      <c r="V1243" s="194"/>
      <c r="W1243" s="196"/>
      <c r="X1243" s="196"/>
      <c r="Y1243" s="194"/>
      <c r="Z1243" s="196"/>
      <c r="AA1243" s="196"/>
      <c r="AB1243" s="194"/>
      <c r="AC1243" s="196"/>
      <c r="AD1243" s="196"/>
      <c r="AE1243" s="194"/>
      <c r="AF1243" s="196"/>
      <c r="AG1243" s="196"/>
      <c r="BI1243" s="196"/>
      <c r="BJ1243" s="196"/>
      <c r="BK1243" s="196"/>
      <c r="BL1243" s="196"/>
      <c r="BM1243" s="196"/>
      <c r="BN1243" s="196"/>
      <c r="BO1243" s="196"/>
      <c r="BP1243" s="196"/>
      <c r="BQ1243" s="196"/>
      <c r="CS1243" s="179"/>
      <c r="CT1243" s="196"/>
      <c r="CU1243" s="196"/>
      <c r="CV1243" s="196"/>
      <c r="CY1243" s="196"/>
      <c r="CZ1243" s="196"/>
      <c r="DA1243" s="201">
        <f t="shared" si="45"/>
        <v>0</v>
      </c>
      <c r="DB1243" s="221">
        <f t="shared" si="46"/>
        <v>0</v>
      </c>
      <c r="DC1243" s="201">
        <f t="shared" si="47"/>
        <v>0</v>
      </c>
      <c r="DZ1243" s="299"/>
      <c r="EA1243" s="134" t="e">
        <v>#N/A</v>
      </c>
      <c r="EB1243" s="130" t="e">
        <v>#N/A</v>
      </c>
      <c r="EC1243" s="168" t="e">
        <v>#N/A</v>
      </c>
    </row>
    <row r="1244" spans="1:133" x14ac:dyDescent="0.3">
      <c r="A1244" s="276" t="s">
        <v>453</v>
      </c>
      <c r="B1244" s="242" t="s">
        <v>4634</v>
      </c>
      <c r="C1244" s="262"/>
      <c r="D1244" s="276" t="s">
        <v>453</v>
      </c>
      <c r="E1244" s="262"/>
      <c r="F1244" s="262"/>
      <c r="G1244" s="262"/>
      <c r="H1244" s="282"/>
      <c r="I1244" s="262"/>
      <c r="J1244" s="262"/>
      <c r="K1244" s="262"/>
      <c r="L1244" s="262"/>
      <c r="M1244" s="262"/>
      <c r="N1244" s="262"/>
      <c r="O1244" s="196"/>
      <c r="P1244" s="194"/>
      <c r="Q1244" s="196"/>
      <c r="R1244" s="196"/>
      <c r="S1244" s="194"/>
      <c r="T1244" s="196"/>
      <c r="U1244" s="196"/>
      <c r="V1244" s="194"/>
      <c r="W1244" s="196"/>
      <c r="X1244" s="196"/>
      <c r="Y1244" s="194"/>
      <c r="Z1244" s="196"/>
      <c r="AA1244" s="196"/>
      <c r="AB1244" s="194"/>
      <c r="AC1244" s="196"/>
      <c r="AD1244" s="196"/>
      <c r="AE1244" s="194"/>
      <c r="AF1244" s="196"/>
      <c r="AG1244" s="196"/>
      <c r="BI1244" s="196"/>
      <c r="BJ1244" s="196"/>
      <c r="BK1244" s="196"/>
      <c r="BL1244" s="196"/>
      <c r="BM1244" s="196"/>
      <c r="BN1244" s="196"/>
      <c r="BO1244" s="196"/>
      <c r="BP1244" s="196"/>
      <c r="BQ1244" s="196"/>
      <c r="CS1244" s="179"/>
      <c r="CT1244" s="196"/>
      <c r="CU1244" s="196"/>
      <c r="CV1244" s="196"/>
      <c r="CY1244" s="196"/>
      <c r="CZ1244" s="196"/>
      <c r="DA1244" s="201">
        <f t="shared" si="45"/>
        <v>0</v>
      </c>
      <c r="DB1244" s="221">
        <f t="shared" si="46"/>
        <v>0</v>
      </c>
      <c r="DC1244" s="201">
        <f t="shared" si="47"/>
        <v>0</v>
      </c>
      <c r="DZ1244" s="299"/>
      <c r="EA1244" s="134" t="e">
        <v>#N/A</v>
      </c>
      <c r="EB1244" s="130" t="e">
        <v>#N/A</v>
      </c>
      <c r="EC1244" s="168" t="e">
        <v>#N/A</v>
      </c>
    </row>
    <row r="1245" spans="1:133" x14ac:dyDescent="0.3">
      <c r="A1245" s="276" t="s">
        <v>453</v>
      </c>
      <c r="B1245" s="242" t="s">
        <v>4635</v>
      </c>
      <c r="C1245" s="262"/>
      <c r="D1245" s="276" t="s">
        <v>453</v>
      </c>
      <c r="E1245" s="262"/>
      <c r="F1245" s="262"/>
      <c r="G1245" s="262"/>
      <c r="H1245" s="282"/>
      <c r="I1245" s="262"/>
      <c r="J1245" s="262"/>
      <c r="K1245" s="262"/>
      <c r="L1245" s="262"/>
      <c r="M1245" s="262"/>
      <c r="N1245" s="262"/>
      <c r="O1245" s="196"/>
      <c r="P1245" s="194"/>
      <c r="Q1245" s="196"/>
      <c r="R1245" s="196"/>
      <c r="S1245" s="194"/>
      <c r="T1245" s="196"/>
      <c r="U1245" s="196"/>
      <c r="V1245" s="194"/>
      <c r="W1245" s="196"/>
      <c r="X1245" s="196"/>
      <c r="Y1245" s="194"/>
      <c r="Z1245" s="196"/>
      <c r="AA1245" s="196"/>
      <c r="AB1245" s="194"/>
      <c r="AC1245" s="196"/>
      <c r="AD1245" s="196"/>
      <c r="AE1245" s="194"/>
      <c r="AF1245" s="196"/>
      <c r="AG1245" s="196"/>
      <c r="BI1245" s="196"/>
      <c r="BJ1245" s="196"/>
      <c r="BK1245" s="196"/>
      <c r="BL1245" s="196"/>
      <c r="BM1245" s="196"/>
      <c r="BN1245" s="196"/>
      <c r="BO1245" s="196"/>
      <c r="BP1245" s="196"/>
      <c r="BQ1245" s="196"/>
      <c r="CS1245" s="179"/>
      <c r="CT1245" s="196"/>
      <c r="CU1245" s="196"/>
      <c r="CV1245" s="196"/>
      <c r="CY1245" s="196"/>
      <c r="CZ1245" s="196"/>
      <c r="DA1245" s="201">
        <f t="shared" si="45"/>
        <v>0</v>
      </c>
      <c r="DB1245" s="221">
        <f t="shared" si="46"/>
        <v>0</v>
      </c>
      <c r="DC1245" s="201">
        <f t="shared" si="47"/>
        <v>0</v>
      </c>
      <c r="DZ1245" s="299"/>
      <c r="EA1245" s="134" t="e">
        <v>#N/A</v>
      </c>
      <c r="EB1245" s="130" t="e">
        <v>#N/A</v>
      </c>
      <c r="EC1245" s="168" t="e">
        <v>#N/A</v>
      </c>
    </row>
    <row r="1246" spans="1:133" x14ac:dyDescent="0.3">
      <c r="A1246" s="276" t="s">
        <v>453</v>
      </c>
      <c r="B1246" s="242" t="s">
        <v>4636</v>
      </c>
      <c r="C1246" s="262"/>
      <c r="D1246" s="276" t="s">
        <v>453</v>
      </c>
      <c r="E1246" s="262"/>
      <c r="F1246" s="262"/>
      <c r="G1246" s="262"/>
      <c r="H1246" s="282"/>
      <c r="I1246" s="262"/>
      <c r="J1246" s="262"/>
      <c r="K1246" s="262"/>
      <c r="L1246" s="262"/>
      <c r="M1246" s="262"/>
      <c r="N1246" s="262"/>
      <c r="O1246" s="196"/>
      <c r="P1246" s="194"/>
      <c r="Q1246" s="196"/>
      <c r="R1246" s="196"/>
      <c r="S1246" s="194"/>
      <c r="T1246" s="196"/>
      <c r="U1246" s="196"/>
      <c r="V1246" s="194"/>
      <c r="W1246" s="196"/>
      <c r="X1246" s="196"/>
      <c r="Y1246" s="194"/>
      <c r="Z1246" s="196"/>
      <c r="AA1246" s="196"/>
      <c r="AB1246" s="194"/>
      <c r="AC1246" s="196"/>
      <c r="AD1246" s="196"/>
      <c r="AE1246" s="194"/>
      <c r="AF1246" s="196"/>
      <c r="AG1246" s="196"/>
      <c r="BI1246" s="196"/>
      <c r="BJ1246" s="196"/>
      <c r="BK1246" s="196"/>
      <c r="BL1246" s="196"/>
      <c r="BM1246" s="196"/>
      <c r="BN1246" s="196"/>
      <c r="BO1246" s="196"/>
      <c r="BP1246" s="196"/>
      <c r="BQ1246" s="196"/>
      <c r="CS1246" s="179"/>
      <c r="CT1246" s="196"/>
      <c r="CU1246" s="196"/>
      <c r="CV1246" s="196"/>
      <c r="CY1246" s="196"/>
      <c r="CZ1246" s="196"/>
      <c r="DA1246" s="201">
        <f t="shared" si="45"/>
        <v>0</v>
      </c>
      <c r="DB1246" s="221">
        <f t="shared" si="46"/>
        <v>0</v>
      </c>
      <c r="DC1246" s="201">
        <f t="shared" si="47"/>
        <v>0</v>
      </c>
      <c r="DZ1246" s="299"/>
      <c r="EA1246" s="134" t="e">
        <v>#N/A</v>
      </c>
      <c r="EB1246" s="130" t="e">
        <v>#N/A</v>
      </c>
      <c r="EC1246" s="168" t="e">
        <v>#N/A</v>
      </c>
    </row>
    <row r="1247" spans="1:133" x14ac:dyDescent="0.3">
      <c r="A1247" s="276" t="s">
        <v>453</v>
      </c>
      <c r="B1247" s="242" t="s">
        <v>4637</v>
      </c>
      <c r="C1247" s="262"/>
      <c r="D1247" s="276" t="s">
        <v>453</v>
      </c>
      <c r="E1247" s="262"/>
      <c r="F1247" s="262"/>
      <c r="G1247" s="262"/>
      <c r="H1247" s="282"/>
      <c r="I1247" s="262"/>
      <c r="J1247" s="262"/>
      <c r="K1247" s="262"/>
      <c r="L1247" s="262"/>
      <c r="M1247" s="262"/>
      <c r="N1247" s="262"/>
      <c r="O1247" s="196"/>
      <c r="P1247" s="194"/>
      <c r="Q1247" s="196"/>
      <c r="R1247" s="196"/>
      <c r="S1247" s="194"/>
      <c r="T1247" s="196"/>
      <c r="U1247" s="196"/>
      <c r="V1247" s="194"/>
      <c r="W1247" s="196"/>
      <c r="X1247" s="196"/>
      <c r="Y1247" s="194"/>
      <c r="Z1247" s="196"/>
      <c r="AA1247" s="196"/>
      <c r="AB1247" s="194"/>
      <c r="AC1247" s="196"/>
      <c r="AD1247" s="196"/>
      <c r="AE1247" s="194"/>
      <c r="AF1247" s="196"/>
      <c r="AG1247" s="196"/>
      <c r="BI1247" s="196"/>
      <c r="BJ1247" s="196"/>
      <c r="BK1247" s="196"/>
      <c r="BL1247" s="196"/>
      <c r="BM1247" s="196"/>
      <c r="BN1247" s="196"/>
      <c r="BO1247" s="196"/>
      <c r="BP1247" s="196"/>
      <c r="BQ1247" s="196"/>
      <c r="CS1247" s="179"/>
      <c r="CT1247" s="196"/>
      <c r="CU1247" s="196"/>
      <c r="CV1247" s="196"/>
      <c r="CY1247" s="196"/>
      <c r="CZ1247" s="196"/>
      <c r="DA1247" s="201">
        <f t="shared" si="45"/>
        <v>0</v>
      </c>
      <c r="DB1247" s="221">
        <f t="shared" si="46"/>
        <v>0</v>
      </c>
      <c r="DC1247" s="201">
        <f t="shared" si="47"/>
        <v>0</v>
      </c>
      <c r="DZ1247" s="299"/>
      <c r="EA1247" s="134" t="e">
        <v>#N/A</v>
      </c>
      <c r="EB1247" s="130" t="e">
        <v>#N/A</v>
      </c>
      <c r="EC1247" s="168" t="e">
        <v>#N/A</v>
      </c>
    </row>
    <row r="1248" spans="1:133" x14ac:dyDescent="0.3">
      <c r="A1248" s="276" t="s">
        <v>453</v>
      </c>
      <c r="B1248" s="242" t="s">
        <v>4638</v>
      </c>
      <c r="C1248" s="262"/>
      <c r="D1248" s="276" t="s">
        <v>453</v>
      </c>
      <c r="E1248" s="262"/>
      <c r="F1248" s="262"/>
      <c r="G1248" s="262"/>
      <c r="H1248" s="282"/>
      <c r="I1248" s="262"/>
      <c r="J1248" s="262"/>
      <c r="K1248" s="262"/>
      <c r="L1248" s="262"/>
      <c r="M1248" s="262"/>
      <c r="N1248" s="262"/>
      <c r="O1248" s="196"/>
      <c r="P1248" s="194"/>
      <c r="Q1248" s="196"/>
      <c r="R1248" s="196"/>
      <c r="S1248" s="194"/>
      <c r="T1248" s="196"/>
      <c r="U1248" s="196"/>
      <c r="V1248" s="194"/>
      <c r="W1248" s="196"/>
      <c r="X1248" s="196"/>
      <c r="Y1248" s="194"/>
      <c r="Z1248" s="196"/>
      <c r="AA1248" s="196"/>
      <c r="AB1248" s="194"/>
      <c r="AC1248" s="196"/>
      <c r="AD1248" s="196"/>
      <c r="AE1248" s="194"/>
      <c r="AF1248" s="196"/>
      <c r="AG1248" s="196"/>
      <c r="BI1248" s="196"/>
      <c r="BJ1248" s="196"/>
      <c r="BK1248" s="196"/>
      <c r="BL1248" s="196"/>
      <c r="BM1248" s="196"/>
      <c r="BN1248" s="196"/>
      <c r="BO1248" s="196"/>
      <c r="BP1248" s="196"/>
      <c r="BQ1248" s="196"/>
      <c r="CS1248" s="179"/>
      <c r="CT1248" s="196"/>
      <c r="CU1248" s="196"/>
      <c r="CV1248" s="196"/>
      <c r="CY1248" s="196"/>
      <c r="CZ1248" s="196"/>
      <c r="DA1248" s="201">
        <f t="shared" si="45"/>
        <v>0</v>
      </c>
      <c r="DB1248" s="221">
        <f t="shared" si="46"/>
        <v>0</v>
      </c>
      <c r="DC1248" s="201">
        <f t="shared" si="47"/>
        <v>0</v>
      </c>
      <c r="DZ1248" s="299"/>
      <c r="EA1248" s="134" t="e">
        <v>#N/A</v>
      </c>
      <c r="EB1248" s="130" t="e">
        <v>#N/A</v>
      </c>
      <c r="EC1248" s="168" t="e">
        <v>#N/A</v>
      </c>
    </row>
    <row r="1249" spans="1:133" x14ac:dyDescent="0.3">
      <c r="A1249" s="276" t="s">
        <v>453</v>
      </c>
      <c r="B1249" s="242" t="s">
        <v>4639</v>
      </c>
      <c r="C1249" s="262"/>
      <c r="D1249" s="276" t="s">
        <v>453</v>
      </c>
      <c r="E1249" s="262"/>
      <c r="F1249" s="262"/>
      <c r="G1249" s="262"/>
      <c r="H1249" s="282"/>
      <c r="I1249" s="262"/>
      <c r="J1249" s="262"/>
      <c r="K1249" s="262"/>
      <c r="L1249" s="262"/>
      <c r="M1249" s="262"/>
      <c r="N1249" s="262"/>
      <c r="O1249" s="196"/>
      <c r="P1249" s="194"/>
      <c r="Q1249" s="196"/>
      <c r="R1249" s="196"/>
      <c r="S1249" s="194"/>
      <c r="T1249" s="196"/>
      <c r="U1249" s="196"/>
      <c r="V1249" s="194"/>
      <c r="W1249" s="196"/>
      <c r="X1249" s="196"/>
      <c r="Y1249" s="194"/>
      <c r="Z1249" s="196"/>
      <c r="AA1249" s="196"/>
      <c r="AB1249" s="194"/>
      <c r="AC1249" s="196"/>
      <c r="AD1249" s="196"/>
      <c r="AE1249" s="194"/>
      <c r="AF1249" s="196"/>
      <c r="AG1249" s="196"/>
      <c r="BI1249" s="196"/>
      <c r="BJ1249" s="196"/>
      <c r="BK1249" s="196"/>
      <c r="BL1249" s="196"/>
      <c r="BM1249" s="196"/>
      <c r="BN1249" s="196"/>
      <c r="BO1249" s="196"/>
      <c r="BP1249" s="196"/>
      <c r="BQ1249" s="196"/>
      <c r="CS1249" s="179"/>
      <c r="CT1249" s="196"/>
      <c r="CU1249" s="196"/>
      <c r="CV1249" s="196"/>
      <c r="CY1249" s="196"/>
      <c r="CZ1249" s="196"/>
      <c r="DA1249" s="201">
        <f t="shared" si="45"/>
        <v>0</v>
      </c>
      <c r="DB1249" s="221">
        <f t="shared" si="46"/>
        <v>0</v>
      </c>
      <c r="DC1249" s="201">
        <f t="shared" si="47"/>
        <v>0</v>
      </c>
      <c r="DZ1249" s="299"/>
      <c r="EA1249" s="134" t="e">
        <v>#N/A</v>
      </c>
      <c r="EB1249" s="130" t="e">
        <v>#N/A</v>
      </c>
      <c r="EC1249" s="168" t="e">
        <v>#N/A</v>
      </c>
    </row>
    <row r="1250" spans="1:133" x14ac:dyDescent="0.3">
      <c r="A1250" s="276" t="s">
        <v>453</v>
      </c>
      <c r="B1250" s="242" t="s">
        <v>4640</v>
      </c>
      <c r="C1250" s="262"/>
      <c r="D1250" s="276" t="s">
        <v>453</v>
      </c>
      <c r="E1250" s="262"/>
      <c r="F1250" s="262"/>
      <c r="G1250" s="262"/>
      <c r="H1250" s="282"/>
      <c r="I1250" s="262"/>
      <c r="J1250" s="262"/>
      <c r="K1250" s="262"/>
      <c r="L1250" s="262"/>
      <c r="M1250" s="262"/>
      <c r="N1250" s="262"/>
      <c r="O1250" s="196"/>
      <c r="P1250" s="194"/>
      <c r="Q1250" s="196"/>
      <c r="R1250" s="196"/>
      <c r="S1250" s="194"/>
      <c r="T1250" s="196"/>
      <c r="U1250" s="196"/>
      <c r="V1250" s="194"/>
      <c r="W1250" s="196"/>
      <c r="X1250" s="196"/>
      <c r="Y1250" s="194"/>
      <c r="Z1250" s="196"/>
      <c r="AA1250" s="196"/>
      <c r="AB1250" s="194"/>
      <c r="AC1250" s="196"/>
      <c r="AD1250" s="196"/>
      <c r="AE1250" s="194"/>
      <c r="AF1250" s="196"/>
      <c r="AG1250" s="196"/>
      <c r="BI1250" s="196"/>
      <c r="BJ1250" s="196"/>
      <c r="BK1250" s="196"/>
      <c r="BL1250" s="196"/>
      <c r="BM1250" s="196"/>
      <c r="BN1250" s="196"/>
      <c r="BO1250" s="196"/>
      <c r="BP1250" s="196"/>
      <c r="BQ1250" s="196"/>
      <c r="CS1250" s="179"/>
      <c r="CT1250" s="196"/>
      <c r="CU1250" s="196"/>
      <c r="CV1250" s="196"/>
      <c r="CY1250" s="196"/>
      <c r="CZ1250" s="196"/>
      <c r="DA1250" s="201">
        <f t="shared" si="45"/>
        <v>0</v>
      </c>
      <c r="DB1250" s="221">
        <f t="shared" si="46"/>
        <v>0</v>
      </c>
      <c r="DC1250" s="201">
        <f t="shared" si="47"/>
        <v>0</v>
      </c>
      <c r="DZ1250" s="299"/>
      <c r="EA1250" s="134" t="e">
        <v>#N/A</v>
      </c>
      <c r="EB1250" s="130" t="e">
        <v>#N/A</v>
      </c>
      <c r="EC1250" s="168" t="e">
        <v>#N/A</v>
      </c>
    </row>
    <row r="1251" spans="1:133" x14ac:dyDescent="0.3">
      <c r="A1251" s="276" t="s">
        <v>453</v>
      </c>
      <c r="B1251" s="242" t="s">
        <v>4641</v>
      </c>
      <c r="C1251" s="262"/>
      <c r="D1251" s="276" t="s">
        <v>453</v>
      </c>
      <c r="E1251" s="262"/>
      <c r="F1251" s="262"/>
      <c r="G1251" s="262"/>
      <c r="H1251" s="282"/>
      <c r="I1251" s="262"/>
      <c r="J1251" s="262"/>
      <c r="K1251" s="262"/>
      <c r="L1251" s="262"/>
      <c r="M1251" s="262"/>
      <c r="N1251" s="262"/>
      <c r="O1251" s="196"/>
      <c r="P1251" s="194"/>
      <c r="Q1251" s="196"/>
      <c r="R1251" s="196"/>
      <c r="S1251" s="194"/>
      <c r="T1251" s="196"/>
      <c r="U1251" s="196"/>
      <c r="V1251" s="194"/>
      <c r="W1251" s="196"/>
      <c r="X1251" s="196"/>
      <c r="Y1251" s="194"/>
      <c r="Z1251" s="196"/>
      <c r="AA1251" s="196"/>
      <c r="AB1251" s="194"/>
      <c r="AC1251" s="196"/>
      <c r="AD1251" s="196"/>
      <c r="AE1251" s="194"/>
      <c r="AF1251" s="196"/>
      <c r="AG1251" s="196"/>
      <c r="BI1251" s="196"/>
      <c r="BJ1251" s="196"/>
      <c r="BK1251" s="196"/>
      <c r="BL1251" s="196"/>
      <c r="BM1251" s="196"/>
      <c r="BN1251" s="196"/>
      <c r="BO1251" s="196"/>
      <c r="BP1251" s="196"/>
      <c r="BQ1251" s="196"/>
      <c r="CS1251" s="179"/>
      <c r="CT1251" s="196"/>
      <c r="CU1251" s="196"/>
      <c r="CV1251" s="196"/>
      <c r="CY1251" s="196"/>
      <c r="CZ1251" s="196"/>
      <c r="DA1251" s="201">
        <f t="shared" si="45"/>
        <v>0</v>
      </c>
      <c r="DB1251" s="221">
        <f t="shared" si="46"/>
        <v>0</v>
      </c>
      <c r="DC1251" s="201">
        <f t="shared" si="47"/>
        <v>0</v>
      </c>
      <c r="DZ1251" s="299"/>
      <c r="EA1251" s="134" t="e">
        <v>#N/A</v>
      </c>
      <c r="EB1251" s="130" t="e">
        <v>#N/A</v>
      </c>
      <c r="EC1251" s="168" t="e">
        <v>#N/A</v>
      </c>
    </row>
    <row r="1252" spans="1:133" x14ac:dyDescent="0.3">
      <c r="A1252" s="276" t="s">
        <v>453</v>
      </c>
      <c r="B1252" s="242" t="s">
        <v>4642</v>
      </c>
      <c r="C1252" s="262"/>
      <c r="D1252" s="276" t="s">
        <v>453</v>
      </c>
      <c r="E1252" s="262"/>
      <c r="F1252" s="262"/>
      <c r="G1252" s="262"/>
      <c r="H1252" s="282"/>
      <c r="I1252" s="262"/>
      <c r="J1252" s="262"/>
      <c r="K1252" s="262"/>
      <c r="L1252" s="262"/>
      <c r="M1252" s="262"/>
      <c r="N1252" s="262"/>
      <c r="O1252" s="196"/>
      <c r="P1252" s="194"/>
      <c r="Q1252" s="196"/>
      <c r="R1252" s="196"/>
      <c r="S1252" s="194"/>
      <c r="T1252" s="196"/>
      <c r="U1252" s="196"/>
      <c r="V1252" s="194"/>
      <c r="W1252" s="196"/>
      <c r="X1252" s="196"/>
      <c r="Y1252" s="194"/>
      <c r="Z1252" s="196"/>
      <c r="AA1252" s="196"/>
      <c r="AB1252" s="194"/>
      <c r="AC1252" s="196"/>
      <c r="AD1252" s="196"/>
      <c r="AE1252" s="194"/>
      <c r="AF1252" s="196"/>
      <c r="AG1252" s="196"/>
      <c r="BI1252" s="196"/>
      <c r="BJ1252" s="196"/>
      <c r="BK1252" s="196"/>
      <c r="BL1252" s="196"/>
      <c r="BM1252" s="196"/>
      <c r="BN1252" s="196"/>
      <c r="BO1252" s="196"/>
      <c r="BP1252" s="196"/>
      <c r="BQ1252" s="196"/>
      <c r="CS1252" s="179"/>
      <c r="CT1252" s="196"/>
      <c r="CU1252" s="196"/>
      <c r="CV1252" s="196"/>
      <c r="CY1252" s="196"/>
      <c r="CZ1252" s="196"/>
      <c r="DA1252" s="201">
        <f t="shared" si="45"/>
        <v>0</v>
      </c>
      <c r="DB1252" s="221">
        <f t="shared" si="46"/>
        <v>0</v>
      </c>
      <c r="DC1252" s="201">
        <f t="shared" si="47"/>
        <v>0</v>
      </c>
      <c r="DZ1252" s="299"/>
      <c r="EA1252" s="134" t="e">
        <v>#N/A</v>
      </c>
      <c r="EB1252" s="130" t="e">
        <v>#N/A</v>
      </c>
      <c r="EC1252" s="168" t="e">
        <v>#N/A</v>
      </c>
    </row>
    <row r="1253" spans="1:133" x14ac:dyDescent="0.3">
      <c r="A1253" s="276" t="s">
        <v>453</v>
      </c>
      <c r="B1253" s="242" t="s">
        <v>4643</v>
      </c>
      <c r="C1253" s="262"/>
      <c r="D1253" s="276" t="s">
        <v>453</v>
      </c>
      <c r="E1253" s="262"/>
      <c r="F1253" s="262"/>
      <c r="G1253" s="262"/>
      <c r="H1253" s="282"/>
      <c r="I1253" s="262"/>
      <c r="J1253" s="262"/>
      <c r="K1253" s="262"/>
      <c r="L1253" s="262"/>
      <c r="M1253" s="262"/>
      <c r="N1253" s="262"/>
      <c r="O1253" s="196"/>
      <c r="P1253" s="194"/>
      <c r="Q1253" s="196"/>
      <c r="R1253" s="196"/>
      <c r="S1253" s="194"/>
      <c r="T1253" s="196"/>
      <c r="U1253" s="196"/>
      <c r="V1253" s="194"/>
      <c r="W1253" s="196"/>
      <c r="X1253" s="196"/>
      <c r="Y1253" s="194"/>
      <c r="Z1253" s="196"/>
      <c r="AA1253" s="196"/>
      <c r="AB1253" s="194"/>
      <c r="AC1253" s="196"/>
      <c r="AD1253" s="196"/>
      <c r="AE1253" s="194"/>
      <c r="AF1253" s="196"/>
      <c r="AG1253" s="196"/>
      <c r="BI1253" s="196"/>
      <c r="BJ1253" s="196"/>
      <c r="BK1253" s="196"/>
      <c r="BL1253" s="196"/>
      <c r="BM1253" s="196"/>
      <c r="BN1253" s="196"/>
      <c r="BO1253" s="196"/>
      <c r="BP1253" s="196"/>
      <c r="BQ1253" s="196"/>
      <c r="CS1253" s="179"/>
      <c r="CT1253" s="196"/>
      <c r="CU1253" s="196"/>
      <c r="CV1253" s="196"/>
      <c r="CY1253" s="196"/>
      <c r="CZ1253" s="196"/>
      <c r="DA1253" s="201">
        <f t="shared" si="45"/>
        <v>0</v>
      </c>
      <c r="DB1253" s="221">
        <f t="shared" si="46"/>
        <v>0</v>
      </c>
      <c r="DC1253" s="201">
        <f t="shared" si="47"/>
        <v>0</v>
      </c>
      <c r="DZ1253" s="299"/>
      <c r="EA1253" s="134" t="e">
        <v>#N/A</v>
      </c>
      <c r="EB1253" s="130" t="e">
        <v>#N/A</v>
      </c>
      <c r="EC1253" s="168" t="e">
        <v>#N/A</v>
      </c>
    </row>
    <row r="1254" spans="1:133" x14ac:dyDescent="0.3">
      <c r="A1254" s="276" t="s">
        <v>453</v>
      </c>
      <c r="B1254" s="242" t="s">
        <v>4644</v>
      </c>
      <c r="C1254" s="262"/>
      <c r="D1254" s="276" t="s">
        <v>453</v>
      </c>
      <c r="E1254" s="262"/>
      <c r="F1254" s="262"/>
      <c r="G1254" s="262"/>
      <c r="H1254" s="282"/>
      <c r="I1254" s="262"/>
      <c r="J1254" s="262"/>
      <c r="K1254" s="262"/>
      <c r="L1254" s="262"/>
      <c r="M1254" s="262"/>
      <c r="N1254" s="262"/>
      <c r="O1254" s="196"/>
      <c r="P1254" s="194"/>
      <c r="Q1254" s="196"/>
      <c r="R1254" s="196"/>
      <c r="S1254" s="194"/>
      <c r="T1254" s="196"/>
      <c r="U1254" s="196"/>
      <c r="V1254" s="194"/>
      <c r="W1254" s="196"/>
      <c r="X1254" s="196"/>
      <c r="Y1254" s="194"/>
      <c r="Z1254" s="196"/>
      <c r="AA1254" s="196"/>
      <c r="AB1254" s="194"/>
      <c r="AC1254" s="196"/>
      <c r="AD1254" s="196"/>
      <c r="AE1254" s="194"/>
      <c r="AF1254" s="196"/>
      <c r="AG1254" s="196"/>
      <c r="BI1254" s="196"/>
      <c r="BJ1254" s="196"/>
      <c r="BK1254" s="196"/>
      <c r="BL1254" s="196"/>
      <c r="BM1254" s="196"/>
      <c r="BN1254" s="196"/>
      <c r="BO1254" s="196"/>
      <c r="BP1254" s="196"/>
      <c r="BQ1254" s="196"/>
      <c r="CS1254" s="179"/>
      <c r="CT1254" s="196"/>
      <c r="CU1254" s="196"/>
      <c r="CV1254" s="196"/>
      <c r="CY1254" s="196"/>
      <c r="CZ1254" s="196"/>
      <c r="DA1254" s="201">
        <f t="shared" si="45"/>
        <v>0</v>
      </c>
      <c r="DB1254" s="221">
        <f t="shared" si="46"/>
        <v>0</v>
      </c>
      <c r="DC1254" s="201">
        <f t="shared" si="47"/>
        <v>0</v>
      </c>
      <c r="DZ1254" s="299"/>
      <c r="EA1254" s="134" t="e">
        <v>#N/A</v>
      </c>
      <c r="EB1254" s="130" t="e">
        <v>#N/A</v>
      </c>
      <c r="EC1254" s="168" t="e">
        <v>#N/A</v>
      </c>
    </row>
    <row r="1255" spans="1:133" x14ac:dyDescent="0.3">
      <c r="A1255" s="276" t="s">
        <v>453</v>
      </c>
      <c r="B1255" s="242" t="s">
        <v>4645</v>
      </c>
      <c r="C1255" s="262"/>
      <c r="D1255" s="276" t="s">
        <v>453</v>
      </c>
      <c r="E1255" s="262"/>
      <c r="F1255" s="262"/>
      <c r="G1255" s="262"/>
      <c r="H1255" s="282"/>
      <c r="I1255" s="262"/>
      <c r="J1255" s="262"/>
      <c r="K1255" s="262"/>
      <c r="L1255" s="262"/>
      <c r="M1255" s="262"/>
      <c r="N1255" s="262"/>
      <c r="O1255" s="196"/>
      <c r="P1255" s="194"/>
      <c r="Q1255" s="196"/>
      <c r="R1255" s="196"/>
      <c r="S1255" s="194"/>
      <c r="T1255" s="196"/>
      <c r="U1255" s="196"/>
      <c r="V1255" s="194"/>
      <c r="W1255" s="196"/>
      <c r="X1255" s="196"/>
      <c r="Y1255" s="194"/>
      <c r="Z1255" s="196"/>
      <c r="AA1255" s="196"/>
      <c r="AB1255" s="194"/>
      <c r="AC1255" s="196"/>
      <c r="AD1255" s="196"/>
      <c r="AE1255" s="194"/>
      <c r="AF1255" s="196"/>
      <c r="AG1255" s="196"/>
      <c r="BI1255" s="196"/>
      <c r="BJ1255" s="196"/>
      <c r="BK1255" s="196"/>
      <c r="BL1255" s="196"/>
      <c r="BM1255" s="196"/>
      <c r="BN1255" s="196"/>
      <c r="BO1255" s="196"/>
      <c r="BP1255" s="196"/>
      <c r="BQ1255" s="196"/>
      <c r="CS1255" s="179"/>
      <c r="CT1255" s="196"/>
      <c r="CU1255" s="196"/>
      <c r="CV1255" s="196"/>
      <c r="CY1255" s="196"/>
      <c r="CZ1255" s="196"/>
      <c r="DA1255" s="201">
        <f t="shared" si="45"/>
        <v>0</v>
      </c>
      <c r="DB1255" s="221">
        <f t="shared" si="46"/>
        <v>0</v>
      </c>
      <c r="DC1255" s="201">
        <f t="shared" si="47"/>
        <v>0</v>
      </c>
      <c r="DZ1255" s="299"/>
      <c r="EA1255" s="134" t="e">
        <v>#N/A</v>
      </c>
      <c r="EB1255" s="130" t="e">
        <v>#N/A</v>
      </c>
      <c r="EC1255" s="168" t="e">
        <v>#N/A</v>
      </c>
    </row>
    <row r="1256" spans="1:133" x14ac:dyDescent="0.3">
      <c r="A1256" s="276" t="s">
        <v>453</v>
      </c>
      <c r="B1256" s="242" t="s">
        <v>4646</v>
      </c>
      <c r="C1256" s="262"/>
      <c r="D1256" s="276" t="s">
        <v>453</v>
      </c>
      <c r="E1256" s="262"/>
      <c r="F1256" s="262"/>
      <c r="G1256" s="262"/>
      <c r="H1256" s="282"/>
      <c r="I1256" s="262"/>
      <c r="J1256" s="262"/>
      <c r="K1256" s="262"/>
      <c r="L1256" s="262"/>
      <c r="M1256" s="262"/>
      <c r="N1256" s="262"/>
      <c r="O1256" s="196"/>
      <c r="P1256" s="194"/>
      <c r="Q1256" s="196"/>
      <c r="R1256" s="196"/>
      <c r="S1256" s="194"/>
      <c r="T1256" s="196"/>
      <c r="U1256" s="196"/>
      <c r="V1256" s="194"/>
      <c r="W1256" s="196"/>
      <c r="X1256" s="196"/>
      <c r="Y1256" s="194"/>
      <c r="Z1256" s="196"/>
      <c r="AA1256" s="196"/>
      <c r="AB1256" s="194"/>
      <c r="AC1256" s="196"/>
      <c r="AD1256" s="196"/>
      <c r="AE1256" s="194"/>
      <c r="AF1256" s="196"/>
      <c r="AG1256" s="196"/>
      <c r="BI1256" s="196"/>
      <c r="BJ1256" s="196"/>
      <c r="BK1256" s="196"/>
      <c r="BL1256" s="196"/>
      <c r="BM1256" s="196"/>
      <c r="BN1256" s="196"/>
      <c r="BO1256" s="196"/>
      <c r="BP1256" s="196"/>
      <c r="BQ1256" s="196"/>
      <c r="CS1256" s="179"/>
      <c r="CT1256" s="196"/>
      <c r="CU1256" s="196"/>
      <c r="CV1256" s="196"/>
      <c r="CY1256" s="196"/>
      <c r="CZ1256" s="196"/>
      <c r="DA1256" s="201">
        <f t="shared" si="45"/>
        <v>0</v>
      </c>
      <c r="DB1256" s="221">
        <f t="shared" si="46"/>
        <v>0</v>
      </c>
      <c r="DC1256" s="201">
        <f t="shared" si="47"/>
        <v>0</v>
      </c>
      <c r="DZ1256" s="299"/>
      <c r="EA1256" s="134" t="e">
        <v>#N/A</v>
      </c>
      <c r="EB1256" s="130" t="e">
        <v>#N/A</v>
      </c>
      <c r="EC1256" s="168" t="e">
        <v>#N/A</v>
      </c>
    </row>
    <row r="1257" spans="1:133" x14ac:dyDescent="0.3">
      <c r="A1257" s="276" t="s">
        <v>453</v>
      </c>
      <c r="B1257" s="242" t="s">
        <v>4647</v>
      </c>
      <c r="C1257" s="262"/>
      <c r="D1257" s="276" t="s">
        <v>453</v>
      </c>
      <c r="E1257" s="262"/>
      <c r="F1257" s="262"/>
      <c r="G1257" s="262"/>
      <c r="H1257" s="282"/>
      <c r="I1257" s="262"/>
      <c r="J1257" s="262"/>
      <c r="K1257" s="262"/>
      <c r="L1257" s="262"/>
      <c r="M1257" s="262"/>
      <c r="N1257" s="262"/>
      <c r="O1257" s="196"/>
      <c r="P1257" s="194"/>
      <c r="Q1257" s="196"/>
      <c r="R1257" s="196"/>
      <c r="S1257" s="194"/>
      <c r="T1257" s="196"/>
      <c r="U1257" s="196"/>
      <c r="V1257" s="194"/>
      <c r="W1257" s="196"/>
      <c r="X1257" s="196"/>
      <c r="Y1257" s="194"/>
      <c r="Z1257" s="196"/>
      <c r="AA1257" s="196"/>
      <c r="AB1257" s="194"/>
      <c r="AC1257" s="196"/>
      <c r="AD1257" s="196"/>
      <c r="AE1257" s="194"/>
      <c r="AF1257" s="196"/>
      <c r="AG1257" s="196"/>
      <c r="BI1257" s="196"/>
      <c r="BJ1257" s="196"/>
      <c r="BK1257" s="196"/>
      <c r="BL1257" s="196"/>
      <c r="BM1257" s="196"/>
      <c r="BN1257" s="196"/>
      <c r="BO1257" s="196"/>
      <c r="BP1257" s="196"/>
      <c r="BQ1257" s="196"/>
      <c r="CS1257" s="179"/>
      <c r="CT1257" s="196"/>
      <c r="CU1257" s="196"/>
      <c r="CV1257" s="196"/>
      <c r="CY1257" s="196"/>
      <c r="CZ1257" s="196"/>
      <c r="DA1257" s="201">
        <f t="shared" si="45"/>
        <v>0</v>
      </c>
      <c r="DB1257" s="221">
        <f t="shared" si="46"/>
        <v>0</v>
      </c>
      <c r="DC1257" s="201">
        <f t="shared" si="47"/>
        <v>0</v>
      </c>
      <c r="DZ1257" s="299"/>
      <c r="EA1257" s="134" t="e">
        <v>#N/A</v>
      </c>
      <c r="EB1257" s="130" t="e">
        <v>#N/A</v>
      </c>
      <c r="EC1257" s="168" t="e">
        <v>#N/A</v>
      </c>
    </row>
    <row r="1258" spans="1:133" x14ac:dyDescent="0.3">
      <c r="A1258" s="276" t="s">
        <v>453</v>
      </c>
      <c r="B1258" s="242" t="s">
        <v>4648</v>
      </c>
      <c r="C1258" s="262"/>
      <c r="D1258" s="276" t="s">
        <v>453</v>
      </c>
      <c r="E1258" s="262"/>
      <c r="F1258" s="262"/>
      <c r="G1258" s="262"/>
      <c r="H1258" s="282"/>
      <c r="I1258" s="262"/>
      <c r="J1258" s="262"/>
      <c r="K1258" s="262"/>
      <c r="L1258" s="262"/>
      <c r="M1258" s="262"/>
      <c r="N1258" s="262"/>
      <c r="O1258" s="196"/>
      <c r="P1258" s="194"/>
      <c r="Q1258" s="196"/>
      <c r="R1258" s="196"/>
      <c r="S1258" s="194"/>
      <c r="T1258" s="196"/>
      <c r="U1258" s="196"/>
      <c r="V1258" s="194"/>
      <c r="W1258" s="196"/>
      <c r="X1258" s="196"/>
      <c r="Y1258" s="194"/>
      <c r="Z1258" s="196"/>
      <c r="AA1258" s="196"/>
      <c r="AB1258" s="194"/>
      <c r="AC1258" s="196"/>
      <c r="AD1258" s="196"/>
      <c r="AE1258" s="194"/>
      <c r="AF1258" s="196"/>
      <c r="AG1258" s="196"/>
      <c r="BI1258" s="196"/>
      <c r="BJ1258" s="196"/>
      <c r="BK1258" s="196"/>
      <c r="BL1258" s="196"/>
      <c r="BM1258" s="196"/>
      <c r="BN1258" s="196"/>
      <c r="BO1258" s="196"/>
      <c r="BP1258" s="196"/>
      <c r="BQ1258" s="196"/>
      <c r="CS1258" s="179"/>
      <c r="CT1258" s="196"/>
      <c r="CU1258" s="196"/>
      <c r="CV1258" s="196"/>
      <c r="CY1258" s="196"/>
      <c r="CZ1258" s="196"/>
      <c r="DA1258" s="201">
        <f t="shared" si="45"/>
        <v>0</v>
      </c>
      <c r="DB1258" s="221">
        <f t="shared" si="46"/>
        <v>0</v>
      </c>
      <c r="DC1258" s="201">
        <f t="shared" si="47"/>
        <v>0</v>
      </c>
      <c r="DZ1258" s="299"/>
      <c r="EA1258" s="134" t="e">
        <v>#N/A</v>
      </c>
      <c r="EB1258" s="130" t="e">
        <v>#N/A</v>
      </c>
      <c r="EC1258" s="168" t="e">
        <v>#N/A</v>
      </c>
    </row>
    <row r="1259" spans="1:133" x14ac:dyDescent="0.3">
      <c r="A1259" s="276" t="s">
        <v>453</v>
      </c>
      <c r="B1259" s="242" t="s">
        <v>4649</v>
      </c>
      <c r="C1259" s="262"/>
      <c r="D1259" s="276" t="s">
        <v>453</v>
      </c>
      <c r="E1259" s="262"/>
      <c r="F1259" s="262"/>
      <c r="G1259" s="262"/>
      <c r="H1259" s="282"/>
      <c r="I1259" s="262"/>
      <c r="J1259" s="262"/>
      <c r="K1259" s="262"/>
      <c r="L1259" s="262"/>
      <c r="M1259" s="262"/>
      <c r="N1259" s="262"/>
      <c r="O1259" s="196"/>
      <c r="P1259" s="194"/>
      <c r="Q1259" s="196"/>
      <c r="R1259" s="196"/>
      <c r="S1259" s="194"/>
      <c r="T1259" s="196"/>
      <c r="U1259" s="196"/>
      <c r="V1259" s="194"/>
      <c r="W1259" s="196"/>
      <c r="X1259" s="196"/>
      <c r="Y1259" s="194"/>
      <c r="Z1259" s="196"/>
      <c r="AA1259" s="196"/>
      <c r="AB1259" s="194"/>
      <c r="AC1259" s="196"/>
      <c r="AD1259" s="196"/>
      <c r="AE1259" s="194"/>
      <c r="AF1259" s="196"/>
      <c r="AG1259" s="196"/>
      <c r="BI1259" s="196"/>
      <c r="BJ1259" s="196"/>
      <c r="BK1259" s="196"/>
      <c r="BL1259" s="196"/>
      <c r="BM1259" s="196"/>
      <c r="BN1259" s="196"/>
      <c r="BO1259" s="196"/>
      <c r="BP1259" s="196"/>
      <c r="BQ1259" s="196"/>
      <c r="CS1259" s="179"/>
      <c r="CT1259" s="196"/>
      <c r="CU1259" s="196"/>
      <c r="CV1259" s="196"/>
      <c r="CY1259" s="196"/>
      <c r="CZ1259" s="196"/>
      <c r="DA1259" s="201">
        <f t="shared" si="45"/>
        <v>0</v>
      </c>
      <c r="DB1259" s="221">
        <f t="shared" si="46"/>
        <v>0</v>
      </c>
      <c r="DC1259" s="201">
        <f t="shared" si="47"/>
        <v>0</v>
      </c>
      <c r="DZ1259" s="299"/>
      <c r="EA1259" s="134" t="e">
        <v>#N/A</v>
      </c>
      <c r="EB1259" s="130" t="e">
        <v>#N/A</v>
      </c>
      <c r="EC1259" s="168" t="e">
        <v>#N/A</v>
      </c>
    </row>
    <row r="1260" spans="1:133" x14ac:dyDescent="0.3">
      <c r="A1260" s="276" t="s">
        <v>453</v>
      </c>
      <c r="B1260" s="242" t="s">
        <v>4650</v>
      </c>
      <c r="C1260" s="262"/>
      <c r="D1260" s="276" t="s">
        <v>453</v>
      </c>
      <c r="E1260" s="262"/>
      <c r="F1260" s="262"/>
      <c r="G1260" s="262"/>
      <c r="H1260" s="282"/>
      <c r="I1260" s="262"/>
      <c r="J1260" s="262"/>
      <c r="K1260" s="262"/>
      <c r="L1260" s="262"/>
      <c r="M1260" s="262"/>
      <c r="N1260" s="262"/>
      <c r="O1260" s="196"/>
      <c r="P1260" s="194"/>
      <c r="Q1260" s="196"/>
      <c r="R1260" s="196"/>
      <c r="S1260" s="194"/>
      <c r="T1260" s="196"/>
      <c r="U1260" s="196"/>
      <c r="V1260" s="194"/>
      <c r="W1260" s="196"/>
      <c r="X1260" s="196"/>
      <c r="Y1260" s="194"/>
      <c r="Z1260" s="196"/>
      <c r="AA1260" s="196"/>
      <c r="AB1260" s="194"/>
      <c r="AC1260" s="196"/>
      <c r="AD1260" s="196"/>
      <c r="AE1260" s="194"/>
      <c r="AF1260" s="196"/>
      <c r="AG1260" s="196"/>
      <c r="BI1260" s="196"/>
      <c r="BJ1260" s="196"/>
      <c r="BK1260" s="196"/>
      <c r="BL1260" s="196"/>
      <c r="BM1260" s="196"/>
      <c r="BN1260" s="196"/>
      <c r="BO1260" s="196"/>
      <c r="BP1260" s="196"/>
      <c r="BQ1260" s="196"/>
      <c r="CS1260" s="179"/>
      <c r="CT1260" s="196"/>
      <c r="CU1260" s="196"/>
      <c r="CV1260" s="196"/>
      <c r="CY1260" s="196"/>
      <c r="CZ1260" s="196"/>
      <c r="DA1260" s="201">
        <f t="shared" si="45"/>
        <v>0</v>
      </c>
      <c r="DB1260" s="221">
        <f t="shared" si="46"/>
        <v>0</v>
      </c>
      <c r="DC1260" s="201">
        <f t="shared" si="47"/>
        <v>0</v>
      </c>
      <c r="DZ1260" s="299"/>
      <c r="EA1260" s="134" t="e">
        <v>#N/A</v>
      </c>
      <c r="EB1260" s="130" t="e">
        <v>#N/A</v>
      </c>
      <c r="EC1260" s="168" t="e">
        <v>#N/A</v>
      </c>
    </row>
    <row r="1261" spans="1:133" x14ac:dyDescent="0.3">
      <c r="A1261" s="276" t="s">
        <v>453</v>
      </c>
      <c r="B1261" s="242" t="s">
        <v>4651</v>
      </c>
      <c r="C1261" s="262"/>
      <c r="D1261" s="276" t="s">
        <v>453</v>
      </c>
      <c r="E1261" s="262"/>
      <c r="F1261" s="262"/>
      <c r="G1261" s="262"/>
      <c r="H1261" s="282"/>
      <c r="I1261" s="262"/>
      <c r="J1261" s="262"/>
      <c r="K1261" s="262"/>
      <c r="L1261" s="262"/>
      <c r="M1261" s="262"/>
      <c r="N1261" s="262"/>
      <c r="O1261" s="196"/>
      <c r="P1261" s="194"/>
      <c r="Q1261" s="196"/>
      <c r="R1261" s="196"/>
      <c r="S1261" s="194"/>
      <c r="T1261" s="196"/>
      <c r="U1261" s="196"/>
      <c r="V1261" s="194"/>
      <c r="W1261" s="196"/>
      <c r="X1261" s="196"/>
      <c r="Y1261" s="194"/>
      <c r="Z1261" s="196"/>
      <c r="AA1261" s="196"/>
      <c r="AB1261" s="194"/>
      <c r="AC1261" s="196"/>
      <c r="AD1261" s="196"/>
      <c r="AE1261" s="194"/>
      <c r="AF1261" s="196"/>
      <c r="AG1261" s="196"/>
      <c r="BI1261" s="196"/>
      <c r="BJ1261" s="196"/>
      <c r="BK1261" s="196"/>
      <c r="BL1261" s="196"/>
      <c r="BM1261" s="196"/>
      <c r="BN1261" s="196"/>
      <c r="BO1261" s="196"/>
      <c r="BP1261" s="196"/>
      <c r="BQ1261" s="196"/>
      <c r="CS1261" s="179"/>
      <c r="CT1261" s="196"/>
      <c r="CU1261" s="196"/>
      <c r="CV1261" s="196"/>
      <c r="CY1261" s="196"/>
      <c r="CZ1261" s="196"/>
      <c r="DA1261" s="201">
        <f t="shared" si="45"/>
        <v>0</v>
      </c>
      <c r="DB1261" s="221">
        <f t="shared" si="46"/>
        <v>0</v>
      </c>
      <c r="DC1261" s="201">
        <f t="shared" si="47"/>
        <v>0</v>
      </c>
      <c r="DZ1261" s="299"/>
      <c r="EA1261" s="134" t="e">
        <v>#N/A</v>
      </c>
      <c r="EB1261" s="130" t="e">
        <v>#N/A</v>
      </c>
      <c r="EC1261" s="168" t="e">
        <v>#N/A</v>
      </c>
    </row>
    <row r="1262" spans="1:133" x14ac:dyDescent="0.3">
      <c r="A1262" s="276" t="s">
        <v>453</v>
      </c>
      <c r="B1262" s="242" t="s">
        <v>4652</v>
      </c>
      <c r="C1262" s="262"/>
      <c r="D1262" s="276" t="s">
        <v>453</v>
      </c>
      <c r="E1262" s="262"/>
      <c r="F1262" s="262"/>
      <c r="G1262" s="262"/>
      <c r="H1262" s="282"/>
      <c r="I1262" s="262"/>
      <c r="J1262" s="262"/>
      <c r="K1262" s="262"/>
      <c r="L1262" s="262"/>
      <c r="M1262" s="262"/>
      <c r="N1262" s="262"/>
      <c r="O1262" s="196"/>
      <c r="P1262" s="194"/>
      <c r="Q1262" s="196"/>
      <c r="R1262" s="196"/>
      <c r="S1262" s="194"/>
      <c r="T1262" s="196"/>
      <c r="U1262" s="196"/>
      <c r="V1262" s="194"/>
      <c r="W1262" s="196"/>
      <c r="X1262" s="196"/>
      <c r="Y1262" s="194"/>
      <c r="Z1262" s="196"/>
      <c r="AA1262" s="196"/>
      <c r="AB1262" s="194"/>
      <c r="AC1262" s="196"/>
      <c r="AD1262" s="196"/>
      <c r="AE1262" s="194"/>
      <c r="AF1262" s="196"/>
      <c r="AG1262" s="196"/>
      <c r="BI1262" s="196"/>
      <c r="BJ1262" s="196"/>
      <c r="BK1262" s="196"/>
      <c r="BL1262" s="196"/>
      <c r="BM1262" s="196"/>
      <c r="BN1262" s="196"/>
      <c r="BO1262" s="196"/>
      <c r="BP1262" s="196"/>
      <c r="BQ1262" s="196"/>
      <c r="CS1262" s="179"/>
      <c r="CT1262" s="196"/>
      <c r="CU1262" s="196"/>
      <c r="CV1262" s="196"/>
      <c r="CY1262" s="196"/>
      <c r="CZ1262" s="196"/>
      <c r="DA1262" s="201">
        <f t="shared" si="45"/>
        <v>0</v>
      </c>
      <c r="DB1262" s="221">
        <f t="shared" si="46"/>
        <v>0</v>
      </c>
      <c r="DC1262" s="201">
        <f t="shared" si="47"/>
        <v>0</v>
      </c>
      <c r="DZ1262" s="299"/>
      <c r="EA1262" s="134" t="e">
        <v>#N/A</v>
      </c>
      <c r="EB1262" s="130" t="e">
        <v>#N/A</v>
      </c>
      <c r="EC1262" s="168" t="e">
        <v>#N/A</v>
      </c>
    </row>
    <row r="1263" spans="1:133" x14ac:dyDescent="0.3">
      <c r="A1263" s="276" t="s">
        <v>453</v>
      </c>
      <c r="B1263" s="242" t="s">
        <v>4653</v>
      </c>
      <c r="C1263" s="262"/>
      <c r="D1263" s="276" t="s">
        <v>453</v>
      </c>
      <c r="E1263" s="262"/>
      <c r="F1263" s="262"/>
      <c r="G1263" s="262"/>
      <c r="H1263" s="282"/>
      <c r="I1263" s="262"/>
      <c r="J1263" s="262"/>
      <c r="K1263" s="262"/>
      <c r="L1263" s="262"/>
      <c r="M1263" s="262"/>
      <c r="N1263" s="262"/>
      <c r="O1263" s="196"/>
      <c r="P1263" s="194"/>
      <c r="Q1263" s="196"/>
      <c r="R1263" s="196"/>
      <c r="S1263" s="194"/>
      <c r="T1263" s="196"/>
      <c r="U1263" s="196"/>
      <c r="V1263" s="194"/>
      <c r="W1263" s="196"/>
      <c r="X1263" s="196"/>
      <c r="Y1263" s="194"/>
      <c r="Z1263" s="196"/>
      <c r="AA1263" s="196"/>
      <c r="AB1263" s="194"/>
      <c r="AC1263" s="196"/>
      <c r="AD1263" s="196"/>
      <c r="AE1263" s="194"/>
      <c r="AF1263" s="196"/>
      <c r="AG1263" s="196"/>
      <c r="BI1263" s="196"/>
      <c r="BJ1263" s="196"/>
      <c r="BK1263" s="196"/>
      <c r="BL1263" s="196"/>
      <c r="BM1263" s="196"/>
      <c r="BN1263" s="196"/>
      <c r="BO1263" s="196"/>
      <c r="BP1263" s="196"/>
      <c r="BQ1263" s="196"/>
      <c r="CS1263" s="179"/>
      <c r="CT1263" s="196"/>
      <c r="CU1263" s="196"/>
      <c r="CV1263" s="196"/>
      <c r="CY1263" s="196"/>
      <c r="CZ1263" s="196"/>
      <c r="DA1263" s="201">
        <f t="shared" si="45"/>
        <v>0</v>
      </c>
      <c r="DB1263" s="221">
        <f t="shared" si="46"/>
        <v>0</v>
      </c>
      <c r="DC1263" s="201">
        <f t="shared" si="47"/>
        <v>0</v>
      </c>
      <c r="DZ1263" s="299"/>
      <c r="EA1263" s="134" t="e">
        <v>#N/A</v>
      </c>
      <c r="EB1263" s="130" t="e">
        <v>#N/A</v>
      </c>
      <c r="EC1263" s="168" t="e">
        <v>#N/A</v>
      </c>
    </row>
    <row r="1264" spans="1:133" x14ac:dyDescent="0.3">
      <c r="A1264" s="276" t="s">
        <v>453</v>
      </c>
      <c r="B1264" s="242" t="s">
        <v>4654</v>
      </c>
      <c r="C1264" s="262"/>
      <c r="D1264" s="276" t="s">
        <v>453</v>
      </c>
      <c r="E1264" s="262"/>
      <c r="F1264" s="262"/>
      <c r="G1264" s="262"/>
      <c r="H1264" s="282"/>
      <c r="I1264" s="262"/>
      <c r="J1264" s="262"/>
      <c r="K1264" s="262"/>
      <c r="L1264" s="262"/>
      <c r="M1264" s="262"/>
      <c r="N1264" s="262"/>
      <c r="O1264" s="196"/>
      <c r="P1264" s="194"/>
      <c r="Q1264" s="196"/>
      <c r="R1264" s="196"/>
      <c r="S1264" s="194"/>
      <c r="T1264" s="196"/>
      <c r="U1264" s="196"/>
      <c r="V1264" s="194"/>
      <c r="W1264" s="196"/>
      <c r="X1264" s="196"/>
      <c r="Y1264" s="194"/>
      <c r="Z1264" s="196"/>
      <c r="AA1264" s="196"/>
      <c r="AB1264" s="194"/>
      <c r="AC1264" s="196"/>
      <c r="AD1264" s="196"/>
      <c r="AE1264" s="194"/>
      <c r="AF1264" s="196"/>
      <c r="AG1264" s="196"/>
      <c r="BI1264" s="196"/>
      <c r="BJ1264" s="196"/>
      <c r="BK1264" s="196"/>
      <c r="BL1264" s="196"/>
      <c r="BM1264" s="196"/>
      <c r="BN1264" s="196"/>
      <c r="BO1264" s="196"/>
      <c r="BP1264" s="196"/>
      <c r="BQ1264" s="196"/>
      <c r="CS1264" s="179"/>
      <c r="CT1264" s="196"/>
      <c r="CU1264" s="196"/>
      <c r="CV1264" s="196"/>
      <c r="CY1264" s="196"/>
      <c r="CZ1264" s="196"/>
      <c r="DA1264" s="201">
        <f t="shared" si="45"/>
        <v>0</v>
      </c>
      <c r="DB1264" s="221">
        <f t="shared" si="46"/>
        <v>0</v>
      </c>
      <c r="DC1264" s="201">
        <f t="shared" si="47"/>
        <v>0</v>
      </c>
      <c r="DZ1264" s="299"/>
      <c r="EA1264" s="134" t="e">
        <v>#N/A</v>
      </c>
      <c r="EB1264" s="130" t="e">
        <v>#N/A</v>
      </c>
      <c r="EC1264" s="168" t="e">
        <v>#N/A</v>
      </c>
    </row>
    <row r="1265" spans="1:133" x14ac:dyDescent="0.3">
      <c r="A1265" s="276" t="s">
        <v>453</v>
      </c>
      <c r="B1265" s="242" t="s">
        <v>4655</v>
      </c>
      <c r="C1265" s="262"/>
      <c r="D1265" s="276" t="s">
        <v>453</v>
      </c>
      <c r="E1265" s="262"/>
      <c r="F1265" s="262"/>
      <c r="G1265" s="262"/>
      <c r="H1265" s="282"/>
      <c r="I1265" s="262"/>
      <c r="J1265" s="262"/>
      <c r="K1265" s="262"/>
      <c r="L1265" s="262"/>
      <c r="M1265" s="262"/>
      <c r="N1265" s="262"/>
      <c r="O1265" s="196"/>
      <c r="P1265" s="194"/>
      <c r="Q1265" s="196"/>
      <c r="R1265" s="196"/>
      <c r="S1265" s="194"/>
      <c r="T1265" s="196"/>
      <c r="U1265" s="196"/>
      <c r="V1265" s="194"/>
      <c r="W1265" s="196"/>
      <c r="X1265" s="196"/>
      <c r="Y1265" s="194"/>
      <c r="Z1265" s="196"/>
      <c r="AA1265" s="196"/>
      <c r="AB1265" s="194"/>
      <c r="AC1265" s="196"/>
      <c r="AD1265" s="196"/>
      <c r="AE1265" s="194"/>
      <c r="AF1265" s="196"/>
      <c r="AG1265" s="196"/>
      <c r="BI1265" s="196"/>
      <c r="BJ1265" s="196"/>
      <c r="BK1265" s="196"/>
      <c r="BL1265" s="196"/>
      <c r="BM1265" s="196"/>
      <c r="BN1265" s="196"/>
      <c r="BO1265" s="196"/>
      <c r="BP1265" s="196"/>
      <c r="BQ1265" s="196"/>
      <c r="CS1265" s="179"/>
      <c r="CT1265" s="196"/>
      <c r="CU1265" s="196"/>
      <c r="CV1265" s="196"/>
      <c r="CY1265" s="196"/>
      <c r="CZ1265" s="196"/>
      <c r="DA1265" s="201">
        <f t="shared" si="45"/>
        <v>0</v>
      </c>
      <c r="DB1265" s="221">
        <f t="shared" si="46"/>
        <v>0</v>
      </c>
      <c r="DC1265" s="201">
        <f t="shared" si="47"/>
        <v>0</v>
      </c>
      <c r="DZ1265" s="299"/>
      <c r="EA1265" s="134" t="e">
        <v>#N/A</v>
      </c>
      <c r="EB1265" s="130" t="e">
        <v>#N/A</v>
      </c>
      <c r="EC1265" s="168" t="e">
        <v>#N/A</v>
      </c>
    </row>
    <row r="1266" spans="1:133" x14ac:dyDescent="0.3">
      <c r="A1266" s="276" t="s">
        <v>453</v>
      </c>
      <c r="B1266" s="242" t="s">
        <v>4656</v>
      </c>
      <c r="C1266" s="262"/>
      <c r="D1266" s="276" t="s">
        <v>453</v>
      </c>
      <c r="E1266" s="262"/>
      <c r="F1266" s="262"/>
      <c r="G1266" s="262"/>
      <c r="H1266" s="282"/>
      <c r="I1266" s="262"/>
      <c r="J1266" s="262"/>
      <c r="K1266" s="262"/>
      <c r="L1266" s="262"/>
      <c r="M1266" s="262"/>
      <c r="N1266" s="262"/>
      <c r="O1266" s="196"/>
      <c r="P1266" s="194"/>
      <c r="Q1266" s="196"/>
      <c r="R1266" s="196"/>
      <c r="S1266" s="194"/>
      <c r="T1266" s="196"/>
      <c r="U1266" s="196"/>
      <c r="V1266" s="194"/>
      <c r="W1266" s="196"/>
      <c r="X1266" s="196"/>
      <c r="Y1266" s="194"/>
      <c r="Z1266" s="196"/>
      <c r="AA1266" s="196"/>
      <c r="AB1266" s="194"/>
      <c r="AC1266" s="196"/>
      <c r="AD1266" s="196"/>
      <c r="AE1266" s="194"/>
      <c r="AF1266" s="196"/>
      <c r="AG1266" s="196"/>
      <c r="BI1266" s="196"/>
      <c r="BJ1266" s="196"/>
      <c r="BK1266" s="196"/>
      <c r="BL1266" s="196"/>
      <c r="BM1266" s="196"/>
      <c r="BN1266" s="196"/>
      <c r="BO1266" s="196"/>
      <c r="BP1266" s="196"/>
      <c r="BQ1266" s="196"/>
      <c r="CS1266" s="179"/>
      <c r="CT1266" s="196"/>
      <c r="CU1266" s="196"/>
      <c r="CV1266" s="196"/>
      <c r="CY1266" s="196"/>
      <c r="CZ1266" s="196"/>
      <c r="DA1266" s="201">
        <f t="shared" si="45"/>
        <v>0</v>
      </c>
      <c r="DB1266" s="221">
        <f t="shared" si="46"/>
        <v>0</v>
      </c>
      <c r="DC1266" s="201">
        <f t="shared" si="47"/>
        <v>0</v>
      </c>
      <c r="DZ1266" s="299"/>
      <c r="EA1266" s="134" t="e">
        <v>#N/A</v>
      </c>
      <c r="EB1266" s="130" t="e">
        <v>#N/A</v>
      </c>
      <c r="EC1266" s="168" t="e">
        <v>#N/A</v>
      </c>
    </row>
    <row r="1267" spans="1:133" x14ac:dyDescent="0.3">
      <c r="A1267" s="276" t="s">
        <v>453</v>
      </c>
      <c r="B1267" s="242" t="s">
        <v>4657</v>
      </c>
      <c r="C1267" s="262"/>
      <c r="D1267" s="276" t="s">
        <v>453</v>
      </c>
      <c r="E1267" s="262"/>
      <c r="F1267" s="262"/>
      <c r="G1267" s="262"/>
      <c r="H1267" s="282"/>
      <c r="I1267" s="262"/>
      <c r="J1267" s="262"/>
      <c r="K1267" s="262"/>
      <c r="L1267" s="262"/>
      <c r="M1267" s="262"/>
      <c r="N1267" s="262"/>
      <c r="O1267" s="196"/>
      <c r="P1267" s="194"/>
      <c r="Q1267" s="196"/>
      <c r="R1267" s="196"/>
      <c r="S1267" s="194"/>
      <c r="T1267" s="196"/>
      <c r="U1267" s="196"/>
      <c r="V1267" s="194"/>
      <c r="W1267" s="196"/>
      <c r="X1267" s="196"/>
      <c r="Y1267" s="194"/>
      <c r="Z1267" s="196"/>
      <c r="AA1267" s="196"/>
      <c r="AB1267" s="194"/>
      <c r="AC1267" s="196"/>
      <c r="AD1267" s="196"/>
      <c r="AE1267" s="194"/>
      <c r="AF1267" s="196"/>
      <c r="AG1267" s="196"/>
      <c r="BI1267" s="196"/>
      <c r="BJ1267" s="196"/>
      <c r="BK1267" s="196"/>
      <c r="BL1267" s="196"/>
      <c r="BM1267" s="196"/>
      <c r="BN1267" s="196"/>
      <c r="BO1267" s="196"/>
      <c r="BP1267" s="196"/>
      <c r="BQ1267" s="196"/>
      <c r="CS1267" s="179"/>
      <c r="CT1267" s="196"/>
      <c r="CU1267" s="196"/>
      <c r="CV1267" s="196"/>
      <c r="CY1267" s="196"/>
      <c r="CZ1267" s="196"/>
      <c r="DA1267" s="201">
        <f t="shared" si="45"/>
        <v>0</v>
      </c>
      <c r="DB1267" s="221">
        <f t="shared" si="46"/>
        <v>0</v>
      </c>
      <c r="DC1267" s="201">
        <f t="shared" si="47"/>
        <v>0</v>
      </c>
      <c r="DZ1267" s="299"/>
      <c r="EA1267" s="134" t="e">
        <v>#N/A</v>
      </c>
      <c r="EB1267" s="130" t="e">
        <v>#N/A</v>
      </c>
      <c r="EC1267" s="168" t="e">
        <v>#N/A</v>
      </c>
    </row>
    <row r="1268" spans="1:133" x14ac:dyDescent="0.3">
      <c r="A1268" s="276" t="s">
        <v>453</v>
      </c>
      <c r="B1268" s="262" t="s">
        <v>4658</v>
      </c>
      <c r="C1268" s="262"/>
      <c r="D1268" s="276" t="s">
        <v>453</v>
      </c>
      <c r="E1268" s="262"/>
      <c r="F1268" s="262"/>
      <c r="G1268" s="262"/>
      <c r="H1268" s="282"/>
      <c r="I1268" s="262"/>
      <c r="J1268" s="262"/>
      <c r="K1268" s="262"/>
      <c r="L1268" s="262"/>
      <c r="M1268" s="262"/>
      <c r="N1268" s="262"/>
      <c r="O1268" s="196"/>
      <c r="P1268" s="194"/>
      <c r="Q1268" s="196"/>
      <c r="R1268" s="196"/>
      <c r="S1268" s="194"/>
      <c r="T1268" s="196"/>
      <c r="U1268" s="196"/>
      <c r="V1268" s="194"/>
      <c r="W1268" s="196"/>
      <c r="X1268" s="196"/>
      <c r="Y1268" s="194"/>
      <c r="Z1268" s="196"/>
      <c r="AA1268" s="196"/>
      <c r="AB1268" s="194"/>
      <c r="AC1268" s="196"/>
      <c r="AD1268" s="196"/>
      <c r="AE1268" s="194"/>
      <c r="AF1268" s="196"/>
      <c r="AG1268" s="196"/>
      <c r="BI1268" s="196"/>
      <c r="BJ1268" s="196"/>
      <c r="BK1268" s="196"/>
      <c r="BL1268" s="196"/>
      <c r="BM1268" s="196"/>
      <c r="BN1268" s="196"/>
      <c r="BO1268" s="196"/>
      <c r="BP1268" s="196"/>
      <c r="BQ1268" s="196"/>
      <c r="CS1268" s="179"/>
      <c r="CT1268" s="196"/>
      <c r="CU1268" s="196"/>
      <c r="CV1268" s="196"/>
      <c r="CY1268" s="196"/>
      <c r="CZ1268" s="196"/>
      <c r="DA1268" s="201">
        <f t="shared" si="45"/>
        <v>0</v>
      </c>
      <c r="DB1268" s="221">
        <f t="shared" si="46"/>
        <v>0</v>
      </c>
      <c r="DC1268" s="201">
        <f t="shared" si="47"/>
        <v>0</v>
      </c>
      <c r="DZ1268" s="308"/>
      <c r="EA1268" s="134" t="e">
        <v>#N/A</v>
      </c>
      <c r="EB1268" s="130" t="e">
        <v>#N/A</v>
      </c>
      <c r="EC1268" s="168" t="e">
        <v>#N/A</v>
      </c>
    </row>
    <row r="1269" spans="1:133" x14ac:dyDescent="0.3">
      <c r="A1269" s="242"/>
      <c r="B1269" s="242" t="s">
        <v>4659</v>
      </c>
      <c r="C1269" s="243">
        <v>1006693145</v>
      </c>
      <c r="D1269" s="242" t="s">
        <v>1333</v>
      </c>
      <c r="E1269" s="242" t="s">
        <v>291</v>
      </c>
      <c r="F1269" s="242" t="s">
        <v>310</v>
      </c>
      <c r="G1269" s="244">
        <v>45966</v>
      </c>
      <c r="H1269" s="245">
        <v>4341495</v>
      </c>
      <c r="I1269" s="242" t="s">
        <v>1334</v>
      </c>
      <c r="J1269" s="244">
        <v>45966</v>
      </c>
      <c r="K1269" s="244">
        <v>46010</v>
      </c>
      <c r="L1269" s="242" t="s">
        <v>288</v>
      </c>
      <c r="M1269" s="242" t="s">
        <v>288</v>
      </c>
      <c r="N1269" s="242" t="s">
        <v>288</v>
      </c>
      <c r="O1269" s="209">
        <v>2</v>
      </c>
      <c r="P1269" s="131">
        <v>2508419</v>
      </c>
      <c r="Q1269" s="190">
        <v>45966</v>
      </c>
      <c r="R1269" s="190">
        <v>45991</v>
      </c>
      <c r="S1269" s="131">
        <v>1833076</v>
      </c>
      <c r="T1269" s="190">
        <v>45992</v>
      </c>
      <c r="U1269" s="190">
        <v>46010</v>
      </c>
      <c r="V1269" s="194"/>
      <c r="W1269" s="196"/>
      <c r="X1269" s="196"/>
      <c r="Y1269" s="194"/>
      <c r="Z1269" s="196"/>
      <c r="AA1269" s="196"/>
      <c r="AB1269" s="194"/>
      <c r="AC1269" s="196"/>
      <c r="AD1269" s="196"/>
      <c r="AE1269" s="194"/>
      <c r="AF1269" s="196"/>
      <c r="AG1269" s="196"/>
      <c r="BI1269" s="192" t="s">
        <v>278</v>
      </c>
      <c r="BJ1269" s="187" t="s">
        <v>332</v>
      </c>
      <c r="BK1269" s="192" t="s">
        <v>280</v>
      </c>
      <c r="BL1269" s="189">
        <v>2751</v>
      </c>
      <c r="BM1269" s="190">
        <v>45966</v>
      </c>
      <c r="BN1269" s="208">
        <v>4437973</v>
      </c>
      <c r="BO1269" s="203">
        <v>7729</v>
      </c>
      <c r="BP1269" s="190">
        <v>45966</v>
      </c>
      <c r="BQ1269" s="204">
        <v>4437973</v>
      </c>
      <c r="CS1269" s="197" t="s">
        <v>1214</v>
      </c>
      <c r="CT1269" s="125">
        <v>1006693145</v>
      </c>
      <c r="CU1269" s="203">
        <v>504</v>
      </c>
      <c r="CV1269" s="203">
        <v>14</v>
      </c>
      <c r="CY1269" s="186">
        <v>6910</v>
      </c>
      <c r="CZ1269" s="186" t="s">
        <v>289</v>
      </c>
      <c r="DA1269" s="201">
        <f t="shared" si="45"/>
        <v>4341495</v>
      </c>
      <c r="DB1269" s="221">
        <f t="shared" si="46"/>
        <v>0</v>
      </c>
      <c r="DC1269" s="201">
        <f t="shared" si="47"/>
        <v>96478</v>
      </c>
      <c r="DZ1269" s="188" t="s">
        <v>4660</v>
      </c>
      <c r="EA1269" s="303" t="s">
        <v>281</v>
      </c>
      <c r="EB1269" s="130">
        <v>17346234</v>
      </c>
      <c r="EC1269" s="168">
        <v>46010</v>
      </c>
    </row>
    <row r="1270" spans="1:133" x14ac:dyDescent="0.3">
      <c r="A1270" s="276" t="s">
        <v>453</v>
      </c>
      <c r="B1270" s="242" t="s">
        <v>4661</v>
      </c>
      <c r="C1270" s="262"/>
      <c r="D1270" s="276" t="s">
        <v>453</v>
      </c>
      <c r="E1270" s="262"/>
      <c r="F1270" s="262"/>
      <c r="G1270" s="262"/>
      <c r="H1270" s="282"/>
      <c r="I1270" s="262"/>
      <c r="J1270" s="262"/>
      <c r="K1270" s="262"/>
      <c r="L1270" s="262"/>
      <c r="M1270" s="262"/>
      <c r="N1270" s="262"/>
      <c r="O1270" s="196"/>
      <c r="P1270" s="194"/>
      <c r="Q1270" s="196"/>
      <c r="R1270" s="196"/>
      <c r="S1270" s="194"/>
      <c r="T1270" s="196"/>
      <c r="U1270" s="196"/>
      <c r="V1270" s="194"/>
      <c r="W1270" s="196"/>
      <c r="X1270" s="196"/>
      <c r="Y1270" s="194"/>
      <c r="Z1270" s="196"/>
      <c r="AA1270" s="196"/>
      <c r="AB1270" s="194"/>
      <c r="AC1270" s="196"/>
      <c r="AD1270" s="196"/>
      <c r="AE1270" s="194"/>
      <c r="AF1270" s="196"/>
      <c r="AG1270" s="196"/>
      <c r="BI1270" s="196"/>
      <c r="BJ1270" s="196"/>
      <c r="BK1270" s="196"/>
      <c r="BL1270" s="196"/>
      <c r="BM1270" s="196"/>
      <c r="BN1270" s="196"/>
      <c r="BO1270" s="196"/>
      <c r="BP1270" s="196"/>
      <c r="BQ1270" s="196"/>
      <c r="CS1270" s="179"/>
      <c r="CT1270" s="196"/>
      <c r="CU1270" s="196"/>
      <c r="CV1270" s="196"/>
      <c r="CY1270" s="196"/>
      <c r="CZ1270" s="196"/>
      <c r="DA1270" s="201">
        <f t="shared" si="45"/>
        <v>0</v>
      </c>
      <c r="DB1270" s="221">
        <f t="shared" si="46"/>
        <v>0</v>
      </c>
      <c r="DC1270" s="201">
        <f t="shared" si="47"/>
        <v>0</v>
      </c>
      <c r="DZ1270" s="299"/>
      <c r="EA1270" s="134"/>
      <c r="EB1270" s="130" t="e">
        <v>#N/A</v>
      </c>
      <c r="EC1270" s="168" t="e">
        <v>#N/A</v>
      </c>
    </row>
    <row r="1271" spans="1:133" x14ac:dyDescent="0.3">
      <c r="A1271" s="276" t="s">
        <v>453</v>
      </c>
      <c r="B1271" s="242" t="s">
        <v>4662</v>
      </c>
      <c r="C1271" s="262"/>
      <c r="D1271" s="276" t="s">
        <v>453</v>
      </c>
      <c r="E1271" s="262"/>
      <c r="F1271" s="262"/>
      <c r="G1271" s="262"/>
      <c r="H1271" s="282"/>
      <c r="I1271" s="262"/>
      <c r="J1271" s="262"/>
      <c r="K1271" s="262"/>
      <c r="L1271" s="262"/>
      <c r="M1271" s="262"/>
      <c r="N1271" s="262"/>
      <c r="O1271" s="196"/>
      <c r="P1271" s="194"/>
      <c r="Q1271" s="196"/>
      <c r="R1271" s="196"/>
      <c r="S1271" s="194"/>
      <c r="T1271" s="196"/>
      <c r="U1271" s="196"/>
      <c r="V1271" s="194"/>
      <c r="W1271" s="196"/>
      <c r="X1271" s="196"/>
      <c r="Y1271" s="194"/>
      <c r="Z1271" s="196"/>
      <c r="AA1271" s="196"/>
      <c r="AB1271" s="194"/>
      <c r="AC1271" s="196"/>
      <c r="AD1271" s="196"/>
      <c r="AE1271" s="194"/>
      <c r="AF1271" s="196"/>
      <c r="AG1271" s="196"/>
      <c r="BI1271" s="196"/>
      <c r="BJ1271" s="196"/>
      <c r="BK1271" s="196"/>
      <c r="BL1271" s="196"/>
      <c r="BM1271" s="196"/>
      <c r="BN1271" s="196"/>
      <c r="BO1271" s="196"/>
      <c r="BP1271" s="196"/>
      <c r="BQ1271" s="196"/>
      <c r="CS1271" s="179"/>
      <c r="CT1271" s="196"/>
      <c r="CU1271" s="196"/>
      <c r="CV1271" s="196"/>
      <c r="CY1271" s="196"/>
      <c r="CZ1271" s="196"/>
      <c r="DA1271" s="201">
        <f t="shared" si="45"/>
        <v>0</v>
      </c>
      <c r="DB1271" s="221">
        <f t="shared" si="46"/>
        <v>0</v>
      </c>
      <c r="DC1271" s="201">
        <f t="shared" si="47"/>
        <v>0</v>
      </c>
      <c r="DZ1271" s="299"/>
      <c r="EA1271" s="134"/>
      <c r="EB1271" s="130" t="e">
        <v>#N/A</v>
      </c>
      <c r="EC1271" s="168" t="e">
        <v>#N/A</v>
      </c>
    </row>
    <row r="1272" spans="1:133" x14ac:dyDescent="0.3">
      <c r="A1272" s="276" t="s">
        <v>453</v>
      </c>
      <c r="B1272" s="242" t="s">
        <v>4663</v>
      </c>
      <c r="C1272" s="262"/>
      <c r="D1272" s="276" t="s">
        <v>453</v>
      </c>
      <c r="E1272" s="262"/>
      <c r="F1272" s="262"/>
      <c r="G1272" s="262"/>
      <c r="H1272" s="282"/>
      <c r="I1272" s="262"/>
      <c r="J1272" s="262"/>
      <c r="K1272" s="262"/>
      <c r="L1272" s="262"/>
      <c r="M1272" s="262"/>
      <c r="N1272" s="262"/>
      <c r="O1272" s="196"/>
      <c r="P1272" s="194"/>
      <c r="Q1272" s="196"/>
      <c r="R1272" s="196"/>
      <c r="S1272" s="194"/>
      <c r="T1272" s="196"/>
      <c r="U1272" s="196"/>
      <c r="V1272" s="194"/>
      <c r="W1272" s="196"/>
      <c r="X1272" s="196"/>
      <c r="Y1272" s="194"/>
      <c r="Z1272" s="196"/>
      <c r="AA1272" s="196"/>
      <c r="AB1272" s="194"/>
      <c r="AC1272" s="196"/>
      <c r="AD1272" s="196"/>
      <c r="AE1272" s="194"/>
      <c r="AF1272" s="196"/>
      <c r="AG1272" s="196"/>
      <c r="BI1272" s="196"/>
      <c r="BJ1272" s="196"/>
      <c r="BK1272" s="196"/>
      <c r="BL1272" s="196"/>
      <c r="BM1272" s="196"/>
      <c r="BN1272" s="196"/>
      <c r="BO1272" s="196"/>
      <c r="BP1272" s="196"/>
      <c r="BQ1272" s="196"/>
      <c r="CS1272" s="179"/>
      <c r="CT1272" s="196"/>
      <c r="CU1272" s="196"/>
      <c r="CV1272" s="196"/>
      <c r="CY1272" s="196"/>
      <c r="CZ1272" s="196"/>
      <c r="DA1272" s="201">
        <f t="shared" si="45"/>
        <v>0</v>
      </c>
      <c r="DB1272" s="221">
        <f t="shared" si="46"/>
        <v>0</v>
      </c>
      <c r="DC1272" s="201">
        <f t="shared" si="47"/>
        <v>0</v>
      </c>
      <c r="DZ1272" s="299"/>
      <c r="EA1272" s="134" t="e">
        <v>#N/A</v>
      </c>
      <c r="EB1272" s="130" t="e">
        <v>#N/A</v>
      </c>
      <c r="EC1272" s="168" t="e">
        <v>#N/A</v>
      </c>
    </row>
    <row r="1273" spans="1:133" x14ac:dyDescent="0.3">
      <c r="A1273" s="276" t="s">
        <v>453</v>
      </c>
      <c r="B1273" s="242" t="s">
        <v>4664</v>
      </c>
      <c r="C1273" s="262"/>
      <c r="D1273" s="276" t="s">
        <v>453</v>
      </c>
      <c r="E1273" s="262"/>
      <c r="F1273" s="262"/>
      <c r="G1273" s="262"/>
      <c r="H1273" s="282"/>
      <c r="I1273" s="262"/>
      <c r="J1273" s="262"/>
      <c r="K1273" s="262"/>
      <c r="L1273" s="262"/>
      <c r="M1273" s="262"/>
      <c r="N1273" s="262"/>
      <c r="O1273" s="196"/>
      <c r="P1273" s="194"/>
      <c r="Q1273" s="196"/>
      <c r="R1273" s="196"/>
      <c r="S1273" s="194"/>
      <c r="T1273" s="196"/>
      <c r="U1273" s="196"/>
      <c r="V1273" s="194"/>
      <c r="W1273" s="196"/>
      <c r="X1273" s="196"/>
      <c r="Y1273" s="194"/>
      <c r="Z1273" s="196"/>
      <c r="AA1273" s="196"/>
      <c r="AB1273" s="194"/>
      <c r="AC1273" s="196"/>
      <c r="AD1273" s="196"/>
      <c r="AE1273" s="194"/>
      <c r="AF1273" s="196"/>
      <c r="AG1273" s="196"/>
      <c r="BI1273" s="196"/>
      <c r="BJ1273" s="196"/>
      <c r="BK1273" s="196"/>
      <c r="BL1273" s="196"/>
      <c r="BM1273" s="196"/>
      <c r="BN1273" s="196"/>
      <c r="BO1273" s="196"/>
      <c r="BP1273" s="196"/>
      <c r="BQ1273" s="196"/>
      <c r="CS1273" s="179"/>
      <c r="CT1273" s="196"/>
      <c r="CU1273" s="196"/>
      <c r="CV1273" s="196"/>
      <c r="CY1273" s="196"/>
      <c r="CZ1273" s="196"/>
      <c r="DA1273" s="201">
        <f t="shared" si="45"/>
        <v>0</v>
      </c>
      <c r="DB1273" s="221">
        <f t="shared" si="46"/>
        <v>0</v>
      </c>
      <c r="DC1273" s="201">
        <f t="shared" si="47"/>
        <v>0</v>
      </c>
      <c r="DZ1273" s="299"/>
      <c r="EA1273" s="134" t="e">
        <v>#N/A</v>
      </c>
      <c r="EB1273" s="130" t="e">
        <v>#N/A</v>
      </c>
      <c r="EC1273" s="168" t="e">
        <v>#N/A</v>
      </c>
    </row>
    <row r="1274" spans="1:133" x14ac:dyDescent="0.3">
      <c r="A1274" s="276" t="s">
        <v>453</v>
      </c>
      <c r="B1274" s="242" t="s">
        <v>4665</v>
      </c>
      <c r="C1274" s="262"/>
      <c r="D1274" s="276" t="s">
        <v>453</v>
      </c>
      <c r="E1274" s="262"/>
      <c r="F1274" s="262"/>
      <c r="G1274" s="262"/>
      <c r="H1274" s="282"/>
      <c r="I1274" s="262"/>
      <c r="J1274" s="262"/>
      <c r="K1274" s="262"/>
      <c r="L1274" s="262"/>
      <c r="M1274" s="262"/>
      <c r="N1274" s="262"/>
      <c r="O1274" s="196"/>
      <c r="P1274" s="194"/>
      <c r="Q1274" s="196"/>
      <c r="R1274" s="196"/>
      <c r="S1274" s="194"/>
      <c r="T1274" s="196"/>
      <c r="U1274" s="196"/>
      <c r="V1274" s="194"/>
      <c r="W1274" s="196"/>
      <c r="X1274" s="196"/>
      <c r="Y1274" s="194"/>
      <c r="Z1274" s="196"/>
      <c r="AA1274" s="196"/>
      <c r="AB1274" s="194"/>
      <c r="AC1274" s="196"/>
      <c r="AD1274" s="196"/>
      <c r="AE1274" s="194"/>
      <c r="AF1274" s="196"/>
      <c r="AG1274" s="196"/>
      <c r="BI1274" s="196"/>
      <c r="BJ1274" s="196"/>
      <c r="BK1274" s="196"/>
      <c r="BL1274" s="196"/>
      <c r="BM1274" s="196"/>
      <c r="BN1274" s="196"/>
      <c r="BO1274" s="196"/>
      <c r="BP1274" s="196"/>
      <c r="BQ1274" s="196"/>
      <c r="CS1274" s="179"/>
      <c r="CT1274" s="196"/>
      <c r="CU1274" s="196"/>
      <c r="CV1274" s="196"/>
      <c r="CY1274" s="196"/>
      <c r="CZ1274" s="196"/>
      <c r="DA1274" s="201">
        <f t="shared" si="45"/>
        <v>0</v>
      </c>
      <c r="DB1274" s="221">
        <f t="shared" si="46"/>
        <v>0</v>
      </c>
      <c r="DC1274" s="201">
        <f t="shared" si="47"/>
        <v>0</v>
      </c>
      <c r="DZ1274" s="299"/>
      <c r="EA1274" s="134" t="e">
        <v>#N/A</v>
      </c>
      <c r="EB1274" s="130" t="e">
        <v>#N/A</v>
      </c>
      <c r="EC1274" s="168" t="e">
        <v>#N/A</v>
      </c>
    </row>
    <row r="1275" spans="1:133" x14ac:dyDescent="0.3">
      <c r="A1275" s="276" t="s">
        <v>453</v>
      </c>
      <c r="B1275" s="242" t="s">
        <v>4666</v>
      </c>
      <c r="C1275" s="262"/>
      <c r="D1275" s="276" t="s">
        <v>453</v>
      </c>
      <c r="E1275" s="262"/>
      <c r="F1275" s="262"/>
      <c r="G1275" s="262"/>
      <c r="H1275" s="282"/>
      <c r="I1275" s="262"/>
      <c r="J1275" s="262"/>
      <c r="K1275" s="262"/>
      <c r="L1275" s="262"/>
      <c r="M1275" s="262"/>
      <c r="N1275" s="262"/>
      <c r="O1275" s="196"/>
      <c r="P1275" s="194"/>
      <c r="Q1275" s="196"/>
      <c r="R1275" s="196"/>
      <c r="S1275" s="194"/>
      <c r="T1275" s="196"/>
      <c r="U1275" s="196"/>
      <c r="V1275" s="194"/>
      <c r="W1275" s="196"/>
      <c r="X1275" s="196"/>
      <c r="Y1275" s="194"/>
      <c r="Z1275" s="196"/>
      <c r="AA1275" s="196"/>
      <c r="AB1275" s="194"/>
      <c r="AC1275" s="196"/>
      <c r="AD1275" s="196"/>
      <c r="AE1275" s="194"/>
      <c r="AF1275" s="196"/>
      <c r="AG1275" s="196"/>
      <c r="BI1275" s="196"/>
      <c r="BJ1275" s="196"/>
      <c r="BK1275" s="196"/>
      <c r="BL1275" s="196"/>
      <c r="BM1275" s="196"/>
      <c r="BN1275" s="196"/>
      <c r="BO1275" s="196"/>
      <c r="BP1275" s="196"/>
      <c r="BQ1275" s="196"/>
      <c r="CS1275" s="179"/>
      <c r="CT1275" s="196"/>
      <c r="CU1275" s="196"/>
      <c r="CV1275" s="196"/>
      <c r="CY1275" s="196"/>
      <c r="CZ1275" s="196"/>
      <c r="DA1275" s="201">
        <f t="shared" si="45"/>
        <v>0</v>
      </c>
      <c r="DB1275" s="221">
        <f t="shared" si="46"/>
        <v>0</v>
      </c>
      <c r="DC1275" s="201">
        <f t="shared" si="47"/>
        <v>0</v>
      </c>
      <c r="DZ1275" s="299"/>
      <c r="EA1275" s="134"/>
      <c r="EB1275" s="130" t="e">
        <v>#N/A</v>
      </c>
      <c r="EC1275" s="168" t="e">
        <v>#N/A</v>
      </c>
    </row>
    <row r="1276" spans="1:133" x14ac:dyDescent="0.3">
      <c r="A1276" s="276" t="s">
        <v>453</v>
      </c>
      <c r="B1276" s="242" t="s">
        <v>4667</v>
      </c>
      <c r="C1276" s="262"/>
      <c r="D1276" s="276" t="s">
        <v>453</v>
      </c>
      <c r="E1276" s="262"/>
      <c r="F1276" s="262"/>
      <c r="G1276" s="262"/>
      <c r="H1276" s="282"/>
      <c r="I1276" s="262"/>
      <c r="J1276" s="262"/>
      <c r="K1276" s="262"/>
      <c r="L1276" s="262"/>
      <c r="M1276" s="262"/>
      <c r="N1276" s="262"/>
      <c r="O1276" s="196"/>
      <c r="P1276" s="194"/>
      <c r="Q1276" s="196"/>
      <c r="R1276" s="196"/>
      <c r="S1276" s="194"/>
      <c r="T1276" s="196"/>
      <c r="U1276" s="196"/>
      <c r="V1276" s="194"/>
      <c r="W1276" s="196"/>
      <c r="X1276" s="196"/>
      <c r="Y1276" s="194"/>
      <c r="Z1276" s="196"/>
      <c r="AA1276" s="196"/>
      <c r="AB1276" s="194"/>
      <c r="AC1276" s="196"/>
      <c r="AD1276" s="196"/>
      <c r="AE1276" s="194"/>
      <c r="AF1276" s="196"/>
      <c r="AG1276" s="196"/>
      <c r="BI1276" s="196"/>
      <c r="BJ1276" s="196"/>
      <c r="BK1276" s="196"/>
      <c r="BL1276" s="196"/>
      <c r="BM1276" s="196"/>
      <c r="BN1276" s="196"/>
      <c r="BO1276" s="196"/>
      <c r="BP1276" s="196"/>
      <c r="BQ1276" s="196"/>
      <c r="CS1276" s="179"/>
      <c r="CT1276" s="196"/>
      <c r="CU1276" s="196"/>
      <c r="CV1276" s="196"/>
      <c r="CY1276" s="196"/>
      <c r="CZ1276" s="196"/>
      <c r="DA1276" s="201">
        <f t="shared" si="45"/>
        <v>0</v>
      </c>
      <c r="DB1276" s="221">
        <f t="shared" si="46"/>
        <v>0</v>
      </c>
      <c r="DC1276" s="201">
        <f t="shared" si="47"/>
        <v>0</v>
      </c>
      <c r="DZ1276" s="299"/>
      <c r="EA1276" s="134"/>
      <c r="EB1276" s="130" t="e">
        <v>#N/A</v>
      </c>
      <c r="EC1276" s="168" t="e">
        <v>#N/A</v>
      </c>
    </row>
    <row r="1277" spans="1:133" x14ac:dyDescent="0.3">
      <c r="A1277" s="276" t="s">
        <v>453</v>
      </c>
      <c r="B1277" s="242" t="s">
        <v>4668</v>
      </c>
      <c r="C1277" s="262"/>
      <c r="D1277" s="276" t="s">
        <v>453</v>
      </c>
      <c r="E1277" s="262"/>
      <c r="F1277" s="262"/>
      <c r="G1277" s="262"/>
      <c r="H1277" s="282"/>
      <c r="I1277" s="262"/>
      <c r="J1277" s="262"/>
      <c r="K1277" s="262"/>
      <c r="L1277" s="262"/>
      <c r="M1277" s="262"/>
      <c r="N1277" s="262"/>
      <c r="O1277" s="196"/>
      <c r="P1277" s="194"/>
      <c r="Q1277" s="196"/>
      <c r="R1277" s="196"/>
      <c r="S1277" s="194"/>
      <c r="T1277" s="196"/>
      <c r="U1277" s="196"/>
      <c r="V1277" s="194"/>
      <c r="W1277" s="196"/>
      <c r="X1277" s="196"/>
      <c r="Y1277" s="194"/>
      <c r="Z1277" s="196"/>
      <c r="AA1277" s="196"/>
      <c r="AB1277" s="194"/>
      <c r="AC1277" s="196"/>
      <c r="AD1277" s="196"/>
      <c r="AE1277" s="194"/>
      <c r="AF1277" s="196"/>
      <c r="AG1277" s="196"/>
      <c r="BI1277" s="196"/>
      <c r="BJ1277" s="196"/>
      <c r="BK1277" s="196"/>
      <c r="BL1277" s="196"/>
      <c r="BM1277" s="196"/>
      <c r="BN1277" s="196"/>
      <c r="BO1277" s="196"/>
      <c r="BP1277" s="196"/>
      <c r="BQ1277" s="196"/>
      <c r="CS1277" s="179"/>
      <c r="CT1277" s="196"/>
      <c r="CU1277" s="196"/>
      <c r="CV1277" s="196"/>
      <c r="CY1277" s="196"/>
      <c r="CZ1277" s="196"/>
      <c r="DA1277" s="201">
        <f t="shared" si="45"/>
        <v>0</v>
      </c>
      <c r="DB1277" s="221">
        <f t="shared" si="46"/>
        <v>0</v>
      </c>
      <c r="DC1277" s="201">
        <f t="shared" si="47"/>
        <v>0</v>
      </c>
      <c r="DZ1277" s="299"/>
      <c r="EA1277" s="134" t="e">
        <v>#N/A</v>
      </c>
      <c r="EB1277" s="130" t="e">
        <v>#N/A</v>
      </c>
      <c r="EC1277" s="168" t="e">
        <v>#N/A</v>
      </c>
    </row>
    <row r="1278" spans="1:133" x14ac:dyDescent="0.3">
      <c r="A1278" s="276" t="s">
        <v>453</v>
      </c>
      <c r="B1278" s="242" t="s">
        <v>4669</v>
      </c>
      <c r="C1278" s="262"/>
      <c r="D1278" s="276" t="s">
        <v>453</v>
      </c>
      <c r="E1278" s="262"/>
      <c r="F1278" s="262"/>
      <c r="G1278" s="262"/>
      <c r="H1278" s="282"/>
      <c r="I1278" s="262"/>
      <c r="J1278" s="262"/>
      <c r="K1278" s="262"/>
      <c r="L1278" s="262"/>
      <c r="M1278" s="262"/>
      <c r="N1278" s="262"/>
      <c r="O1278" s="196"/>
      <c r="P1278" s="194"/>
      <c r="Q1278" s="196"/>
      <c r="R1278" s="196"/>
      <c r="S1278" s="194"/>
      <c r="T1278" s="196"/>
      <c r="U1278" s="196"/>
      <c r="V1278" s="194"/>
      <c r="W1278" s="196"/>
      <c r="X1278" s="196"/>
      <c r="Y1278" s="194"/>
      <c r="Z1278" s="196"/>
      <c r="AA1278" s="196"/>
      <c r="AB1278" s="194"/>
      <c r="AC1278" s="196"/>
      <c r="AD1278" s="196"/>
      <c r="AE1278" s="194"/>
      <c r="AF1278" s="196"/>
      <c r="AG1278" s="196"/>
      <c r="BI1278" s="196"/>
      <c r="BJ1278" s="196"/>
      <c r="BK1278" s="196"/>
      <c r="BL1278" s="196"/>
      <c r="BM1278" s="196"/>
      <c r="BN1278" s="196"/>
      <c r="BO1278" s="196"/>
      <c r="BP1278" s="196"/>
      <c r="BQ1278" s="196"/>
      <c r="CS1278" s="179"/>
      <c r="CT1278" s="196"/>
      <c r="CU1278" s="196"/>
      <c r="CV1278" s="196"/>
      <c r="CY1278" s="196"/>
      <c r="CZ1278" s="196"/>
      <c r="DA1278" s="201">
        <f t="shared" si="45"/>
        <v>0</v>
      </c>
      <c r="DB1278" s="221">
        <f t="shared" si="46"/>
        <v>0</v>
      </c>
      <c r="DC1278" s="201">
        <f t="shared" si="47"/>
        <v>0</v>
      </c>
      <c r="DZ1278" s="299"/>
      <c r="EA1278" s="134" t="e">
        <v>#N/A</v>
      </c>
      <c r="EB1278" s="130" t="e">
        <v>#N/A</v>
      </c>
      <c r="EC1278" s="168" t="e">
        <v>#N/A</v>
      </c>
    </row>
    <row r="1279" spans="1:133" x14ac:dyDescent="0.3">
      <c r="A1279" s="276" t="s">
        <v>453</v>
      </c>
      <c r="B1279" s="242" t="s">
        <v>4670</v>
      </c>
      <c r="C1279" s="262"/>
      <c r="D1279" s="276" t="s">
        <v>453</v>
      </c>
      <c r="E1279" s="262"/>
      <c r="F1279" s="262"/>
      <c r="G1279" s="262"/>
      <c r="H1279" s="282"/>
      <c r="I1279" s="262"/>
      <c r="J1279" s="262"/>
      <c r="K1279" s="262"/>
      <c r="L1279" s="262"/>
      <c r="M1279" s="262"/>
      <c r="N1279" s="262"/>
      <c r="O1279" s="196"/>
      <c r="P1279" s="194"/>
      <c r="Q1279" s="196"/>
      <c r="R1279" s="196"/>
      <c r="S1279" s="194"/>
      <c r="T1279" s="196"/>
      <c r="U1279" s="196"/>
      <c r="V1279" s="194"/>
      <c r="W1279" s="196"/>
      <c r="X1279" s="196"/>
      <c r="Y1279" s="194"/>
      <c r="Z1279" s="196"/>
      <c r="AA1279" s="196"/>
      <c r="AB1279" s="194"/>
      <c r="AC1279" s="196"/>
      <c r="AD1279" s="196"/>
      <c r="AE1279" s="194"/>
      <c r="AF1279" s="196"/>
      <c r="AG1279" s="196"/>
      <c r="BI1279" s="196"/>
      <c r="BJ1279" s="196"/>
      <c r="BK1279" s="196"/>
      <c r="BL1279" s="196"/>
      <c r="BM1279" s="196"/>
      <c r="BN1279" s="196"/>
      <c r="BO1279" s="196"/>
      <c r="BP1279" s="196"/>
      <c r="BQ1279" s="196"/>
      <c r="CS1279" s="179"/>
      <c r="CT1279" s="196"/>
      <c r="CU1279" s="196"/>
      <c r="CV1279" s="196"/>
      <c r="CY1279" s="196"/>
      <c r="CZ1279" s="196"/>
      <c r="DA1279" s="201">
        <f t="shared" si="45"/>
        <v>0</v>
      </c>
      <c r="DB1279" s="221">
        <f t="shared" si="46"/>
        <v>0</v>
      </c>
      <c r="DC1279" s="201">
        <f t="shared" si="47"/>
        <v>0</v>
      </c>
      <c r="DZ1279" s="299"/>
      <c r="EA1279" s="134" t="e">
        <v>#N/A</v>
      </c>
      <c r="EB1279" s="130" t="e">
        <v>#N/A</v>
      </c>
      <c r="EC1279" s="168" t="e">
        <v>#N/A</v>
      </c>
    </row>
    <row r="1280" spans="1:133" x14ac:dyDescent="0.3">
      <c r="A1280" s="276" t="s">
        <v>453</v>
      </c>
      <c r="B1280" s="242" t="s">
        <v>4671</v>
      </c>
      <c r="C1280" s="262"/>
      <c r="D1280" s="276" t="s">
        <v>453</v>
      </c>
      <c r="E1280" s="262"/>
      <c r="F1280" s="262"/>
      <c r="G1280" s="262"/>
      <c r="H1280" s="282"/>
      <c r="I1280" s="262"/>
      <c r="J1280" s="262"/>
      <c r="K1280" s="262"/>
      <c r="L1280" s="262"/>
      <c r="M1280" s="262"/>
      <c r="N1280" s="262"/>
      <c r="O1280" s="196"/>
      <c r="P1280" s="194"/>
      <c r="Q1280" s="196"/>
      <c r="R1280" s="196"/>
      <c r="S1280" s="194"/>
      <c r="T1280" s="196"/>
      <c r="U1280" s="196"/>
      <c r="V1280" s="194"/>
      <c r="W1280" s="196"/>
      <c r="X1280" s="196"/>
      <c r="Y1280" s="194"/>
      <c r="Z1280" s="196"/>
      <c r="AA1280" s="196"/>
      <c r="AB1280" s="194"/>
      <c r="AC1280" s="196"/>
      <c r="AD1280" s="196"/>
      <c r="AE1280" s="194"/>
      <c r="AF1280" s="196"/>
      <c r="AG1280" s="196"/>
      <c r="BI1280" s="196"/>
      <c r="BJ1280" s="196"/>
      <c r="BK1280" s="196"/>
      <c r="BL1280" s="196"/>
      <c r="BM1280" s="196"/>
      <c r="BN1280" s="196"/>
      <c r="BO1280" s="196"/>
      <c r="BP1280" s="196"/>
      <c r="BQ1280" s="196"/>
      <c r="CS1280" s="179"/>
      <c r="CT1280" s="196"/>
      <c r="CU1280" s="196"/>
      <c r="CV1280" s="196"/>
      <c r="CY1280" s="196"/>
      <c r="CZ1280" s="196"/>
      <c r="DA1280" s="201">
        <f t="shared" si="45"/>
        <v>0</v>
      </c>
      <c r="DB1280" s="221">
        <f t="shared" si="46"/>
        <v>0</v>
      </c>
      <c r="DC1280" s="201">
        <f t="shared" si="47"/>
        <v>0</v>
      </c>
      <c r="DZ1280" s="299"/>
      <c r="EA1280" s="134"/>
      <c r="EB1280" s="130" t="e">
        <v>#N/A</v>
      </c>
      <c r="EC1280" s="168" t="e">
        <v>#N/A</v>
      </c>
    </row>
    <row r="1281" spans="1:133" x14ac:dyDescent="0.3">
      <c r="A1281" s="276" t="s">
        <v>453</v>
      </c>
      <c r="B1281" s="242" t="s">
        <v>4672</v>
      </c>
      <c r="C1281" s="262"/>
      <c r="D1281" s="276" t="s">
        <v>453</v>
      </c>
      <c r="E1281" s="262"/>
      <c r="F1281" s="262"/>
      <c r="G1281" s="262"/>
      <c r="H1281" s="282"/>
      <c r="I1281" s="262"/>
      <c r="J1281" s="262"/>
      <c r="K1281" s="262"/>
      <c r="L1281" s="262"/>
      <c r="M1281" s="262"/>
      <c r="N1281" s="262"/>
      <c r="O1281" s="196"/>
      <c r="P1281" s="194"/>
      <c r="Q1281" s="196"/>
      <c r="R1281" s="196"/>
      <c r="S1281" s="194"/>
      <c r="T1281" s="196"/>
      <c r="U1281" s="196"/>
      <c r="V1281" s="194"/>
      <c r="W1281" s="196"/>
      <c r="X1281" s="196"/>
      <c r="Y1281" s="194"/>
      <c r="Z1281" s="196"/>
      <c r="AA1281" s="196"/>
      <c r="AB1281" s="194"/>
      <c r="AC1281" s="196"/>
      <c r="AD1281" s="196"/>
      <c r="AE1281" s="194"/>
      <c r="AF1281" s="196"/>
      <c r="AG1281" s="196"/>
      <c r="BI1281" s="196"/>
      <c r="BJ1281" s="196"/>
      <c r="BK1281" s="196"/>
      <c r="BL1281" s="196"/>
      <c r="BM1281" s="196"/>
      <c r="BN1281" s="196"/>
      <c r="BO1281" s="196"/>
      <c r="BP1281" s="196"/>
      <c r="BQ1281" s="196"/>
      <c r="CS1281" s="179"/>
      <c r="CT1281" s="196"/>
      <c r="CU1281" s="196"/>
      <c r="CV1281" s="196"/>
      <c r="CY1281" s="196"/>
      <c r="CZ1281" s="196"/>
      <c r="DA1281" s="201">
        <f t="shared" si="45"/>
        <v>0</v>
      </c>
      <c r="DB1281" s="221">
        <f t="shared" si="46"/>
        <v>0</v>
      </c>
      <c r="DC1281" s="201">
        <f t="shared" si="47"/>
        <v>0</v>
      </c>
      <c r="DZ1281" s="299"/>
      <c r="EA1281" s="134"/>
      <c r="EB1281" s="130" t="e">
        <v>#N/A</v>
      </c>
      <c r="EC1281" s="168" t="e">
        <v>#N/A</v>
      </c>
    </row>
    <row r="1282" spans="1:133" x14ac:dyDescent="0.3">
      <c r="A1282" s="276" t="s">
        <v>453</v>
      </c>
      <c r="B1282" s="242" t="s">
        <v>4673</v>
      </c>
      <c r="C1282" s="262"/>
      <c r="D1282" s="276" t="s">
        <v>453</v>
      </c>
      <c r="E1282" s="262"/>
      <c r="F1282" s="262"/>
      <c r="G1282" s="262"/>
      <c r="H1282" s="282"/>
      <c r="I1282" s="262"/>
      <c r="J1282" s="262"/>
      <c r="K1282" s="262"/>
      <c r="L1282" s="262"/>
      <c r="M1282" s="262"/>
      <c r="N1282" s="262"/>
      <c r="O1282" s="196"/>
      <c r="P1282" s="194"/>
      <c r="Q1282" s="196"/>
      <c r="R1282" s="196"/>
      <c r="S1282" s="194"/>
      <c r="T1282" s="196"/>
      <c r="U1282" s="196"/>
      <c r="V1282" s="194"/>
      <c r="W1282" s="196"/>
      <c r="X1282" s="196"/>
      <c r="Y1282" s="194"/>
      <c r="Z1282" s="196"/>
      <c r="AA1282" s="196"/>
      <c r="AB1282" s="194"/>
      <c r="AC1282" s="196"/>
      <c r="AD1282" s="196"/>
      <c r="AE1282" s="194"/>
      <c r="AF1282" s="196"/>
      <c r="AG1282" s="196"/>
      <c r="BI1282" s="196"/>
      <c r="BJ1282" s="196"/>
      <c r="BK1282" s="196"/>
      <c r="BL1282" s="196"/>
      <c r="BM1282" s="196"/>
      <c r="BN1282" s="196"/>
      <c r="BO1282" s="196"/>
      <c r="BP1282" s="196"/>
      <c r="BQ1282" s="196"/>
      <c r="CS1282" s="179"/>
      <c r="CT1282" s="196"/>
      <c r="CU1282" s="196"/>
      <c r="CV1282" s="196"/>
      <c r="CY1282" s="196"/>
      <c r="CZ1282" s="196"/>
      <c r="DA1282" s="201">
        <f t="shared" si="45"/>
        <v>0</v>
      </c>
      <c r="DB1282" s="221">
        <f t="shared" si="46"/>
        <v>0</v>
      </c>
      <c r="DC1282" s="201">
        <f t="shared" si="47"/>
        <v>0</v>
      </c>
      <c r="DZ1282" s="299"/>
      <c r="EA1282" s="134" t="e">
        <v>#N/A</v>
      </c>
      <c r="EB1282" s="130" t="e">
        <v>#N/A</v>
      </c>
      <c r="EC1282" s="168" t="e">
        <v>#N/A</v>
      </c>
    </row>
    <row r="1283" spans="1:133" x14ac:dyDescent="0.3">
      <c r="A1283" s="276" t="s">
        <v>453</v>
      </c>
      <c r="B1283" s="242" t="s">
        <v>4674</v>
      </c>
      <c r="C1283" s="262"/>
      <c r="D1283" s="276" t="s">
        <v>453</v>
      </c>
      <c r="E1283" s="262"/>
      <c r="F1283" s="262"/>
      <c r="G1283" s="262"/>
      <c r="H1283" s="282"/>
      <c r="I1283" s="262"/>
      <c r="J1283" s="262"/>
      <c r="K1283" s="262"/>
      <c r="L1283" s="262"/>
      <c r="M1283" s="262"/>
      <c r="N1283" s="262"/>
      <c r="O1283" s="196"/>
      <c r="P1283" s="194"/>
      <c r="Q1283" s="196"/>
      <c r="R1283" s="196"/>
      <c r="S1283" s="194"/>
      <c r="T1283" s="196"/>
      <c r="U1283" s="196"/>
      <c r="V1283" s="194"/>
      <c r="W1283" s="196"/>
      <c r="X1283" s="196"/>
      <c r="Y1283" s="194"/>
      <c r="Z1283" s="196"/>
      <c r="AA1283" s="196"/>
      <c r="AB1283" s="194"/>
      <c r="AC1283" s="196"/>
      <c r="AD1283" s="196"/>
      <c r="AE1283" s="194"/>
      <c r="AF1283" s="196"/>
      <c r="AG1283" s="196"/>
      <c r="BI1283" s="196"/>
      <c r="BJ1283" s="196"/>
      <c r="BK1283" s="196"/>
      <c r="BL1283" s="196"/>
      <c r="BM1283" s="196"/>
      <c r="BN1283" s="196"/>
      <c r="BO1283" s="196"/>
      <c r="BP1283" s="196"/>
      <c r="BQ1283" s="196"/>
      <c r="CS1283" s="179"/>
      <c r="CT1283" s="196"/>
      <c r="CU1283" s="196"/>
      <c r="CV1283" s="196"/>
      <c r="CY1283" s="196"/>
      <c r="CZ1283" s="196"/>
      <c r="DA1283" s="201">
        <f t="shared" si="45"/>
        <v>0</v>
      </c>
      <c r="DB1283" s="221">
        <f t="shared" si="46"/>
        <v>0</v>
      </c>
      <c r="DC1283" s="201">
        <f t="shared" si="47"/>
        <v>0</v>
      </c>
      <c r="DZ1283" s="299"/>
      <c r="EA1283" s="134"/>
      <c r="EB1283" s="130" t="e">
        <v>#N/A</v>
      </c>
      <c r="EC1283" s="168" t="e">
        <v>#N/A</v>
      </c>
    </row>
    <row r="1284" spans="1:133" x14ac:dyDescent="0.3">
      <c r="A1284" s="276" t="s">
        <v>453</v>
      </c>
      <c r="B1284" s="242" t="s">
        <v>4675</v>
      </c>
      <c r="C1284" s="262"/>
      <c r="D1284" s="276" t="s">
        <v>453</v>
      </c>
      <c r="E1284" s="262"/>
      <c r="F1284" s="262"/>
      <c r="G1284" s="262"/>
      <c r="H1284" s="282"/>
      <c r="I1284" s="262"/>
      <c r="J1284" s="262"/>
      <c r="K1284" s="262"/>
      <c r="L1284" s="262"/>
      <c r="M1284" s="262"/>
      <c r="N1284" s="262"/>
      <c r="O1284" s="196"/>
      <c r="P1284" s="194"/>
      <c r="Q1284" s="196"/>
      <c r="R1284" s="196"/>
      <c r="S1284" s="194"/>
      <c r="T1284" s="196"/>
      <c r="U1284" s="196"/>
      <c r="V1284" s="194"/>
      <c r="W1284" s="196"/>
      <c r="X1284" s="196"/>
      <c r="Y1284" s="194"/>
      <c r="Z1284" s="196"/>
      <c r="AA1284" s="196"/>
      <c r="AB1284" s="194"/>
      <c r="AC1284" s="196"/>
      <c r="AD1284" s="196"/>
      <c r="AE1284" s="194"/>
      <c r="AF1284" s="196"/>
      <c r="AG1284" s="196"/>
      <c r="BI1284" s="196"/>
      <c r="BJ1284" s="196"/>
      <c r="BK1284" s="196"/>
      <c r="BL1284" s="196"/>
      <c r="BM1284" s="196"/>
      <c r="BN1284" s="196"/>
      <c r="BO1284" s="196"/>
      <c r="BP1284" s="196"/>
      <c r="BQ1284" s="196"/>
      <c r="CS1284" s="179"/>
      <c r="CT1284" s="196"/>
      <c r="CU1284" s="196"/>
      <c r="CV1284" s="196"/>
      <c r="CY1284" s="196"/>
      <c r="CZ1284" s="196"/>
      <c r="DA1284" s="201">
        <f t="shared" si="45"/>
        <v>0</v>
      </c>
      <c r="DB1284" s="221">
        <f t="shared" si="46"/>
        <v>0</v>
      </c>
      <c r="DC1284" s="201">
        <f t="shared" si="47"/>
        <v>0</v>
      </c>
      <c r="DZ1284" s="299"/>
      <c r="EA1284" s="134"/>
      <c r="EB1284" s="130" t="e">
        <v>#N/A</v>
      </c>
      <c r="EC1284" s="168" t="e">
        <v>#N/A</v>
      </c>
    </row>
    <row r="1285" spans="1:133" x14ac:dyDescent="0.3">
      <c r="A1285" s="276" t="s">
        <v>453</v>
      </c>
      <c r="B1285" s="242" t="s">
        <v>4676</v>
      </c>
      <c r="C1285" s="262"/>
      <c r="D1285" s="276" t="s">
        <v>453</v>
      </c>
      <c r="E1285" s="262"/>
      <c r="F1285" s="262"/>
      <c r="G1285" s="262"/>
      <c r="H1285" s="282"/>
      <c r="I1285" s="262"/>
      <c r="J1285" s="262"/>
      <c r="K1285" s="262"/>
      <c r="L1285" s="262"/>
      <c r="M1285" s="262"/>
      <c r="N1285" s="262"/>
      <c r="O1285" s="196"/>
      <c r="P1285" s="194"/>
      <c r="Q1285" s="196"/>
      <c r="R1285" s="196"/>
      <c r="S1285" s="194"/>
      <c r="T1285" s="196"/>
      <c r="U1285" s="196"/>
      <c r="V1285" s="194"/>
      <c r="W1285" s="196"/>
      <c r="X1285" s="196"/>
      <c r="Y1285" s="194"/>
      <c r="Z1285" s="196"/>
      <c r="AA1285" s="196"/>
      <c r="AB1285" s="194"/>
      <c r="AC1285" s="196"/>
      <c r="AD1285" s="196"/>
      <c r="AE1285" s="194"/>
      <c r="AF1285" s="196"/>
      <c r="AG1285" s="196"/>
      <c r="BI1285" s="196"/>
      <c r="BJ1285" s="196"/>
      <c r="BK1285" s="196"/>
      <c r="BL1285" s="196"/>
      <c r="BM1285" s="196"/>
      <c r="BN1285" s="196"/>
      <c r="BO1285" s="196"/>
      <c r="BP1285" s="196"/>
      <c r="BQ1285" s="196"/>
      <c r="CS1285" s="179"/>
      <c r="CT1285" s="196"/>
      <c r="CU1285" s="196"/>
      <c r="CV1285" s="196"/>
      <c r="CY1285" s="196"/>
      <c r="CZ1285" s="196"/>
      <c r="DA1285" s="201">
        <f t="shared" si="45"/>
        <v>0</v>
      </c>
      <c r="DB1285" s="221">
        <f t="shared" si="46"/>
        <v>0</v>
      </c>
      <c r="DC1285" s="201">
        <f t="shared" si="47"/>
        <v>0</v>
      </c>
      <c r="DZ1285" s="299"/>
      <c r="EA1285" s="134" t="e">
        <v>#N/A</v>
      </c>
      <c r="EB1285" s="130" t="e">
        <v>#N/A</v>
      </c>
      <c r="EC1285" s="168" t="e">
        <v>#N/A</v>
      </c>
    </row>
    <row r="1286" spans="1:133" x14ac:dyDescent="0.3">
      <c r="A1286" s="276" t="s">
        <v>453</v>
      </c>
      <c r="B1286" s="242" t="s">
        <v>4677</v>
      </c>
      <c r="C1286" s="262"/>
      <c r="D1286" s="276" t="s">
        <v>453</v>
      </c>
      <c r="E1286" s="262"/>
      <c r="F1286" s="262"/>
      <c r="G1286" s="262"/>
      <c r="H1286" s="282"/>
      <c r="I1286" s="262"/>
      <c r="J1286" s="262"/>
      <c r="K1286" s="262"/>
      <c r="L1286" s="262"/>
      <c r="M1286" s="262"/>
      <c r="N1286" s="262"/>
      <c r="O1286" s="196"/>
      <c r="P1286" s="194"/>
      <c r="Q1286" s="196"/>
      <c r="R1286" s="196"/>
      <c r="S1286" s="194"/>
      <c r="T1286" s="196"/>
      <c r="U1286" s="196"/>
      <c r="V1286" s="194"/>
      <c r="W1286" s="196"/>
      <c r="X1286" s="196"/>
      <c r="Y1286" s="194"/>
      <c r="Z1286" s="196"/>
      <c r="AA1286" s="196"/>
      <c r="AB1286" s="194"/>
      <c r="AC1286" s="196"/>
      <c r="AD1286" s="196"/>
      <c r="AE1286" s="194"/>
      <c r="AF1286" s="196"/>
      <c r="AG1286" s="196"/>
      <c r="BI1286" s="196"/>
      <c r="BJ1286" s="196"/>
      <c r="BK1286" s="196"/>
      <c r="BL1286" s="196"/>
      <c r="BM1286" s="196"/>
      <c r="BN1286" s="196"/>
      <c r="BO1286" s="196"/>
      <c r="BP1286" s="196"/>
      <c r="BQ1286" s="196"/>
      <c r="CS1286" s="179"/>
      <c r="CT1286" s="196"/>
      <c r="CU1286" s="196"/>
      <c r="CV1286" s="196"/>
      <c r="CY1286" s="196"/>
      <c r="CZ1286" s="196"/>
      <c r="DA1286" s="201">
        <f t="shared" si="45"/>
        <v>0</v>
      </c>
      <c r="DB1286" s="221">
        <f t="shared" si="46"/>
        <v>0</v>
      </c>
      <c r="DC1286" s="201">
        <f t="shared" si="47"/>
        <v>0</v>
      </c>
      <c r="DZ1286" s="299"/>
      <c r="EA1286" s="134" t="e">
        <v>#N/A</v>
      </c>
      <c r="EB1286" s="130" t="e">
        <v>#N/A</v>
      </c>
      <c r="EC1286" s="168" t="e">
        <v>#N/A</v>
      </c>
    </row>
    <row r="1287" spans="1:133" x14ac:dyDescent="0.3">
      <c r="A1287" s="276" t="s">
        <v>453</v>
      </c>
      <c r="B1287" s="242" t="s">
        <v>4678</v>
      </c>
      <c r="C1287" s="262"/>
      <c r="D1287" s="276" t="s">
        <v>453</v>
      </c>
      <c r="E1287" s="262"/>
      <c r="F1287" s="262"/>
      <c r="G1287" s="262"/>
      <c r="H1287" s="282"/>
      <c r="I1287" s="262"/>
      <c r="J1287" s="262"/>
      <c r="K1287" s="262"/>
      <c r="L1287" s="262"/>
      <c r="M1287" s="262"/>
      <c r="N1287" s="262"/>
      <c r="O1287" s="196"/>
      <c r="P1287" s="194"/>
      <c r="Q1287" s="196"/>
      <c r="R1287" s="196"/>
      <c r="S1287" s="194"/>
      <c r="T1287" s="196"/>
      <c r="U1287" s="196"/>
      <c r="V1287" s="194"/>
      <c r="W1287" s="196"/>
      <c r="X1287" s="196"/>
      <c r="Y1287" s="194"/>
      <c r="Z1287" s="196"/>
      <c r="AA1287" s="196"/>
      <c r="AB1287" s="194"/>
      <c r="AC1287" s="196"/>
      <c r="AD1287" s="196"/>
      <c r="AE1287" s="194"/>
      <c r="AF1287" s="196"/>
      <c r="AG1287" s="196"/>
      <c r="BI1287" s="196"/>
      <c r="BJ1287" s="196"/>
      <c r="BK1287" s="196"/>
      <c r="BL1287" s="196"/>
      <c r="BM1287" s="196"/>
      <c r="BN1287" s="196"/>
      <c r="BO1287" s="196"/>
      <c r="BP1287" s="196"/>
      <c r="BQ1287" s="196"/>
      <c r="CS1287" s="179"/>
      <c r="CT1287" s="196"/>
      <c r="CU1287" s="196"/>
      <c r="CV1287" s="196"/>
      <c r="CY1287" s="196"/>
      <c r="CZ1287" s="196"/>
      <c r="DA1287" s="201">
        <f t="shared" si="45"/>
        <v>0</v>
      </c>
      <c r="DB1287" s="221">
        <f t="shared" si="46"/>
        <v>0</v>
      </c>
      <c r="DC1287" s="201">
        <f t="shared" si="47"/>
        <v>0</v>
      </c>
      <c r="DZ1287" s="299"/>
      <c r="EA1287" s="134" t="e">
        <v>#N/A</v>
      </c>
      <c r="EB1287" s="130" t="e">
        <v>#N/A</v>
      </c>
      <c r="EC1287" s="168" t="e">
        <v>#N/A</v>
      </c>
    </row>
    <row r="1288" spans="1:133" x14ac:dyDescent="0.3">
      <c r="A1288" s="276" t="s">
        <v>453</v>
      </c>
      <c r="B1288" s="242" t="s">
        <v>4679</v>
      </c>
      <c r="C1288" s="262"/>
      <c r="D1288" s="276" t="s">
        <v>453</v>
      </c>
      <c r="E1288" s="262"/>
      <c r="F1288" s="262"/>
      <c r="G1288" s="262"/>
      <c r="H1288" s="282"/>
      <c r="I1288" s="262"/>
      <c r="J1288" s="262"/>
      <c r="K1288" s="262"/>
      <c r="L1288" s="262"/>
      <c r="M1288" s="262"/>
      <c r="N1288" s="262"/>
      <c r="O1288" s="196"/>
      <c r="P1288" s="194"/>
      <c r="Q1288" s="196"/>
      <c r="R1288" s="196"/>
      <c r="S1288" s="194"/>
      <c r="T1288" s="196"/>
      <c r="U1288" s="196"/>
      <c r="V1288" s="194"/>
      <c r="W1288" s="196"/>
      <c r="X1288" s="196"/>
      <c r="Y1288" s="194"/>
      <c r="Z1288" s="196"/>
      <c r="AA1288" s="196"/>
      <c r="AB1288" s="194"/>
      <c r="AC1288" s="196"/>
      <c r="AD1288" s="196"/>
      <c r="AE1288" s="194"/>
      <c r="AF1288" s="196"/>
      <c r="AG1288" s="196"/>
      <c r="BI1288" s="196"/>
      <c r="BJ1288" s="196"/>
      <c r="BK1288" s="196"/>
      <c r="BL1288" s="196"/>
      <c r="BM1288" s="196"/>
      <c r="BN1288" s="196"/>
      <c r="BO1288" s="196"/>
      <c r="BP1288" s="196"/>
      <c r="BQ1288" s="196"/>
      <c r="CS1288" s="179"/>
      <c r="CT1288" s="196"/>
      <c r="CU1288" s="196"/>
      <c r="CV1288" s="196"/>
      <c r="CY1288" s="196"/>
      <c r="CZ1288" s="196"/>
      <c r="DA1288" s="201">
        <f t="shared" si="45"/>
        <v>0</v>
      </c>
      <c r="DB1288" s="221">
        <f t="shared" si="46"/>
        <v>0</v>
      </c>
      <c r="DC1288" s="201">
        <f t="shared" si="47"/>
        <v>0</v>
      </c>
      <c r="DZ1288" s="299"/>
      <c r="EA1288" s="134"/>
      <c r="EB1288" s="130" t="e">
        <v>#N/A</v>
      </c>
      <c r="EC1288" s="168" t="e">
        <v>#N/A</v>
      </c>
    </row>
    <row r="1289" spans="1:133" x14ac:dyDescent="0.3">
      <c r="A1289" s="276" t="s">
        <v>453</v>
      </c>
      <c r="B1289" s="242" t="s">
        <v>4680</v>
      </c>
      <c r="C1289" s="262"/>
      <c r="D1289" s="276" t="s">
        <v>453</v>
      </c>
      <c r="E1289" s="262"/>
      <c r="F1289" s="262"/>
      <c r="G1289" s="262"/>
      <c r="H1289" s="282"/>
      <c r="I1289" s="262"/>
      <c r="J1289" s="262"/>
      <c r="K1289" s="262"/>
      <c r="L1289" s="262"/>
      <c r="M1289" s="262"/>
      <c r="N1289" s="262"/>
      <c r="O1289" s="196"/>
      <c r="P1289" s="194"/>
      <c r="Q1289" s="196"/>
      <c r="R1289" s="196"/>
      <c r="S1289" s="194"/>
      <c r="T1289" s="196"/>
      <c r="U1289" s="196"/>
      <c r="V1289" s="194"/>
      <c r="W1289" s="196"/>
      <c r="X1289" s="196"/>
      <c r="Y1289" s="194"/>
      <c r="Z1289" s="196"/>
      <c r="AA1289" s="196"/>
      <c r="AB1289" s="194"/>
      <c r="AC1289" s="196"/>
      <c r="AD1289" s="196"/>
      <c r="AE1289" s="194"/>
      <c r="AF1289" s="196"/>
      <c r="AG1289" s="196"/>
      <c r="BI1289" s="196"/>
      <c r="BJ1289" s="196"/>
      <c r="BK1289" s="196"/>
      <c r="BL1289" s="196"/>
      <c r="BM1289" s="196"/>
      <c r="BN1289" s="196"/>
      <c r="BO1289" s="196"/>
      <c r="BP1289" s="196"/>
      <c r="BQ1289" s="196"/>
      <c r="CS1289" s="179"/>
      <c r="CT1289" s="196"/>
      <c r="CU1289" s="196"/>
      <c r="CV1289" s="196"/>
      <c r="CY1289" s="196"/>
      <c r="CZ1289" s="196"/>
      <c r="DA1289" s="201">
        <f t="shared" si="45"/>
        <v>0</v>
      </c>
      <c r="DB1289" s="221">
        <f t="shared" si="46"/>
        <v>0</v>
      </c>
      <c r="DC1289" s="201">
        <f t="shared" si="47"/>
        <v>0</v>
      </c>
      <c r="DZ1289" s="299"/>
      <c r="EA1289" s="134"/>
      <c r="EB1289" s="130" t="e">
        <v>#N/A</v>
      </c>
      <c r="EC1289" s="168" t="e">
        <v>#N/A</v>
      </c>
    </row>
    <row r="1290" spans="1:133" x14ac:dyDescent="0.3">
      <c r="A1290" s="276" t="s">
        <v>453</v>
      </c>
      <c r="B1290" s="242" t="s">
        <v>4681</v>
      </c>
      <c r="C1290" s="262"/>
      <c r="D1290" s="276" t="s">
        <v>453</v>
      </c>
      <c r="E1290" s="262"/>
      <c r="F1290" s="262"/>
      <c r="G1290" s="262"/>
      <c r="H1290" s="282"/>
      <c r="I1290" s="262"/>
      <c r="J1290" s="262"/>
      <c r="K1290" s="262"/>
      <c r="L1290" s="262"/>
      <c r="M1290" s="262"/>
      <c r="N1290" s="262"/>
      <c r="O1290" s="196"/>
      <c r="P1290" s="194"/>
      <c r="Q1290" s="196"/>
      <c r="R1290" s="196"/>
      <c r="S1290" s="194"/>
      <c r="T1290" s="196"/>
      <c r="U1290" s="196"/>
      <c r="V1290" s="194"/>
      <c r="W1290" s="196"/>
      <c r="X1290" s="196"/>
      <c r="Y1290" s="194"/>
      <c r="Z1290" s="196"/>
      <c r="AA1290" s="196"/>
      <c r="AB1290" s="194"/>
      <c r="AC1290" s="196"/>
      <c r="AD1290" s="196"/>
      <c r="AE1290" s="194"/>
      <c r="AF1290" s="196"/>
      <c r="AG1290" s="196"/>
      <c r="BI1290" s="196"/>
      <c r="BJ1290" s="196"/>
      <c r="BK1290" s="196"/>
      <c r="BL1290" s="196"/>
      <c r="BM1290" s="196"/>
      <c r="BN1290" s="196"/>
      <c r="BO1290" s="196"/>
      <c r="BP1290" s="196"/>
      <c r="BQ1290" s="196"/>
      <c r="CS1290" s="179"/>
      <c r="CT1290" s="196"/>
      <c r="CU1290" s="196"/>
      <c r="CV1290" s="196"/>
      <c r="CY1290" s="196"/>
      <c r="CZ1290" s="196"/>
      <c r="DA1290" s="201">
        <f t="shared" si="45"/>
        <v>0</v>
      </c>
      <c r="DB1290" s="221">
        <f t="shared" si="46"/>
        <v>0</v>
      </c>
      <c r="DC1290" s="201">
        <f t="shared" si="47"/>
        <v>0</v>
      </c>
      <c r="DZ1290" s="299"/>
      <c r="EA1290" s="134" t="e">
        <v>#N/A</v>
      </c>
      <c r="EB1290" s="130" t="e">
        <v>#N/A</v>
      </c>
      <c r="EC1290" s="168" t="e">
        <v>#N/A</v>
      </c>
    </row>
    <row r="1291" spans="1:133" x14ac:dyDescent="0.3">
      <c r="A1291" s="276" t="s">
        <v>453</v>
      </c>
      <c r="B1291" s="242" t="s">
        <v>4682</v>
      </c>
      <c r="C1291" s="262"/>
      <c r="D1291" s="276" t="s">
        <v>453</v>
      </c>
      <c r="E1291" s="262"/>
      <c r="F1291" s="262"/>
      <c r="G1291" s="262"/>
      <c r="H1291" s="282"/>
      <c r="I1291" s="262"/>
      <c r="J1291" s="262"/>
      <c r="K1291" s="262"/>
      <c r="L1291" s="262"/>
      <c r="M1291" s="262"/>
      <c r="N1291" s="262"/>
      <c r="O1291" s="196"/>
      <c r="P1291" s="194"/>
      <c r="Q1291" s="196"/>
      <c r="R1291" s="196"/>
      <c r="S1291" s="194"/>
      <c r="T1291" s="196"/>
      <c r="U1291" s="196"/>
      <c r="V1291" s="194"/>
      <c r="W1291" s="196"/>
      <c r="X1291" s="196"/>
      <c r="Y1291" s="194"/>
      <c r="Z1291" s="196"/>
      <c r="AA1291" s="196"/>
      <c r="AB1291" s="194"/>
      <c r="AC1291" s="196"/>
      <c r="AD1291" s="196"/>
      <c r="AE1291" s="194"/>
      <c r="AF1291" s="196"/>
      <c r="AG1291" s="196"/>
      <c r="BI1291" s="196"/>
      <c r="BJ1291" s="196"/>
      <c r="BK1291" s="196"/>
      <c r="BL1291" s="196"/>
      <c r="BM1291" s="196"/>
      <c r="BN1291" s="196"/>
      <c r="BO1291" s="196"/>
      <c r="BP1291" s="196"/>
      <c r="BQ1291" s="196"/>
      <c r="CS1291" s="179"/>
      <c r="CT1291" s="196"/>
      <c r="CU1291" s="196"/>
      <c r="CV1291" s="196"/>
      <c r="CY1291" s="196"/>
      <c r="CZ1291" s="196"/>
      <c r="DA1291" s="201">
        <f t="shared" si="45"/>
        <v>0</v>
      </c>
      <c r="DB1291" s="221">
        <f t="shared" si="46"/>
        <v>0</v>
      </c>
      <c r="DC1291" s="201">
        <f t="shared" si="47"/>
        <v>0</v>
      </c>
      <c r="DZ1291" s="299"/>
      <c r="EA1291" s="134" t="e">
        <v>#N/A</v>
      </c>
      <c r="EB1291" s="130" t="e">
        <v>#N/A</v>
      </c>
      <c r="EC1291" s="168" t="e">
        <v>#N/A</v>
      </c>
    </row>
    <row r="1292" spans="1:133" x14ac:dyDescent="0.3">
      <c r="A1292" s="276" t="s">
        <v>453</v>
      </c>
      <c r="B1292" s="242" t="s">
        <v>4683</v>
      </c>
      <c r="C1292" s="262"/>
      <c r="D1292" s="276" t="s">
        <v>453</v>
      </c>
      <c r="E1292" s="262"/>
      <c r="F1292" s="262"/>
      <c r="G1292" s="262"/>
      <c r="H1292" s="282"/>
      <c r="I1292" s="262"/>
      <c r="J1292" s="262"/>
      <c r="K1292" s="262"/>
      <c r="L1292" s="262"/>
      <c r="M1292" s="262"/>
      <c r="N1292" s="262"/>
      <c r="O1292" s="196"/>
      <c r="P1292" s="194"/>
      <c r="Q1292" s="196"/>
      <c r="R1292" s="196"/>
      <c r="S1292" s="194"/>
      <c r="T1292" s="196"/>
      <c r="U1292" s="196"/>
      <c r="V1292" s="194"/>
      <c r="W1292" s="196"/>
      <c r="X1292" s="196"/>
      <c r="Y1292" s="194"/>
      <c r="Z1292" s="196"/>
      <c r="AA1292" s="196"/>
      <c r="AB1292" s="194"/>
      <c r="AC1292" s="196"/>
      <c r="AD1292" s="196"/>
      <c r="AE1292" s="194"/>
      <c r="AF1292" s="196"/>
      <c r="AG1292" s="196"/>
      <c r="BI1292" s="196"/>
      <c r="BJ1292" s="196"/>
      <c r="BK1292" s="196"/>
      <c r="BL1292" s="196"/>
      <c r="BM1292" s="196"/>
      <c r="BN1292" s="196"/>
      <c r="BO1292" s="196"/>
      <c r="BP1292" s="196"/>
      <c r="BQ1292" s="196"/>
      <c r="CS1292" s="179"/>
      <c r="CT1292" s="196"/>
      <c r="CU1292" s="196"/>
      <c r="CV1292" s="196"/>
      <c r="CY1292" s="196"/>
      <c r="CZ1292" s="196"/>
      <c r="DA1292" s="201">
        <f t="shared" si="45"/>
        <v>0</v>
      </c>
      <c r="DB1292" s="221">
        <f t="shared" si="46"/>
        <v>0</v>
      </c>
      <c r="DC1292" s="201">
        <f t="shared" si="47"/>
        <v>0</v>
      </c>
      <c r="DZ1292" s="299"/>
      <c r="EA1292" s="134" t="e">
        <v>#N/A</v>
      </c>
      <c r="EB1292" s="130" t="e">
        <v>#N/A</v>
      </c>
      <c r="EC1292" s="168" t="e">
        <v>#N/A</v>
      </c>
    </row>
    <row r="1293" spans="1:133" x14ac:dyDescent="0.3">
      <c r="A1293" s="276" t="s">
        <v>453</v>
      </c>
      <c r="B1293" s="242" t="s">
        <v>4684</v>
      </c>
      <c r="C1293" s="262"/>
      <c r="D1293" s="276" t="s">
        <v>453</v>
      </c>
      <c r="E1293" s="262"/>
      <c r="F1293" s="262"/>
      <c r="G1293" s="262"/>
      <c r="H1293" s="282"/>
      <c r="I1293" s="262"/>
      <c r="J1293" s="262"/>
      <c r="K1293" s="262"/>
      <c r="L1293" s="262"/>
      <c r="M1293" s="262"/>
      <c r="N1293" s="262"/>
      <c r="O1293" s="196"/>
      <c r="P1293" s="194"/>
      <c r="Q1293" s="196"/>
      <c r="R1293" s="196"/>
      <c r="S1293" s="194"/>
      <c r="T1293" s="196"/>
      <c r="U1293" s="196"/>
      <c r="V1293" s="194"/>
      <c r="W1293" s="196"/>
      <c r="X1293" s="196"/>
      <c r="Y1293" s="194"/>
      <c r="Z1293" s="196"/>
      <c r="AA1293" s="196"/>
      <c r="AB1293" s="194"/>
      <c r="AC1293" s="196"/>
      <c r="AD1293" s="196"/>
      <c r="AE1293" s="194"/>
      <c r="AF1293" s="196"/>
      <c r="AG1293" s="196"/>
      <c r="BI1293" s="196"/>
      <c r="BJ1293" s="196"/>
      <c r="BK1293" s="196"/>
      <c r="BL1293" s="196"/>
      <c r="BM1293" s="196"/>
      <c r="BN1293" s="196"/>
      <c r="BO1293" s="196"/>
      <c r="BP1293" s="196"/>
      <c r="BQ1293" s="196"/>
      <c r="CS1293" s="179"/>
      <c r="CT1293" s="196"/>
      <c r="CU1293" s="196"/>
      <c r="CV1293" s="196"/>
      <c r="CY1293" s="196"/>
      <c r="CZ1293" s="196"/>
      <c r="DA1293" s="201">
        <f t="shared" si="45"/>
        <v>0</v>
      </c>
      <c r="DB1293" s="221">
        <f t="shared" si="46"/>
        <v>0</v>
      </c>
      <c r="DC1293" s="201">
        <f t="shared" si="47"/>
        <v>0</v>
      </c>
      <c r="DZ1293" s="299"/>
      <c r="EA1293" s="134"/>
      <c r="EB1293" s="130" t="e">
        <v>#N/A</v>
      </c>
      <c r="EC1293" s="168" t="e">
        <v>#N/A</v>
      </c>
    </row>
    <row r="1294" spans="1:133" x14ac:dyDescent="0.3">
      <c r="A1294" s="276" t="s">
        <v>453</v>
      </c>
      <c r="B1294" s="242" t="s">
        <v>4685</v>
      </c>
      <c r="C1294" s="262"/>
      <c r="D1294" s="276" t="s">
        <v>453</v>
      </c>
      <c r="E1294" s="262"/>
      <c r="F1294" s="262"/>
      <c r="G1294" s="262"/>
      <c r="H1294" s="282"/>
      <c r="I1294" s="262"/>
      <c r="J1294" s="262"/>
      <c r="K1294" s="262"/>
      <c r="L1294" s="262"/>
      <c r="M1294" s="262"/>
      <c r="N1294" s="262"/>
      <c r="O1294" s="196"/>
      <c r="P1294" s="194"/>
      <c r="Q1294" s="196"/>
      <c r="R1294" s="196"/>
      <c r="S1294" s="194"/>
      <c r="T1294" s="196"/>
      <c r="U1294" s="196"/>
      <c r="V1294" s="194"/>
      <c r="W1294" s="196"/>
      <c r="X1294" s="196"/>
      <c r="Y1294" s="194"/>
      <c r="Z1294" s="196"/>
      <c r="AA1294" s="196"/>
      <c r="AB1294" s="194"/>
      <c r="AC1294" s="196"/>
      <c r="AD1294" s="196"/>
      <c r="AE1294" s="194"/>
      <c r="AF1294" s="196"/>
      <c r="AG1294" s="196"/>
      <c r="BI1294" s="196"/>
      <c r="BJ1294" s="196"/>
      <c r="BK1294" s="196"/>
      <c r="BL1294" s="196"/>
      <c r="BM1294" s="196"/>
      <c r="BN1294" s="196"/>
      <c r="BO1294" s="196"/>
      <c r="BP1294" s="196"/>
      <c r="BQ1294" s="196"/>
      <c r="CS1294" s="179"/>
      <c r="CT1294" s="196"/>
      <c r="CU1294" s="196"/>
      <c r="CV1294" s="196"/>
      <c r="CY1294" s="196"/>
      <c r="CZ1294" s="196"/>
      <c r="DA1294" s="201">
        <f t="shared" si="45"/>
        <v>0</v>
      </c>
      <c r="DB1294" s="221">
        <f t="shared" si="46"/>
        <v>0</v>
      </c>
      <c r="DC1294" s="201">
        <f t="shared" si="47"/>
        <v>0</v>
      </c>
      <c r="DZ1294" s="299"/>
      <c r="EA1294" s="134"/>
      <c r="EB1294" s="130" t="e">
        <v>#N/A</v>
      </c>
      <c r="EC1294" s="168" t="e">
        <v>#N/A</v>
      </c>
    </row>
    <row r="1295" spans="1:133" x14ac:dyDescent="0.3">
      <c r="A1295" s="276" t="s">
        <v>453</v>
      </c>
      <c r="B1295" s="242" t="s">
        <v>4686</v>
      </c>
      <c r="C1295" s="262"/>
      <c r="D1295" s="276" t="s">
        <v>453</v>
      </c>
      <c r="E1295" s="262"/>
      <c r="F1295" s="262"/>
      <c r="G1295" s="262"/>
      <c r="H1295" s="282"/>
      <c r="I1295" s="262"/>
      <c r="J1295" s="262"/>
      <c r="K1295" s="262"/>
      <c r="L1295" s="262"/>
      <c r="M1295" s="262"/>
      <c r="N1295" s="262"/>
      <c r="O1295" s="196"/>
      <c r="P1295" s="194"/>
      <c r="Q1295" s="196"/>
      <c r="R1295" s="196"/>
      <c r="S1295" s="194"/>
      <c r="T1295" s="196"/>
      <c r="U1295" s="196"/>
      <c r="V1295" s="194"/>
      <c r="W1295" s="196"/>
      <c r="X1295" s="196"/>
      <c r="Y1295" s="194"/>
      <c r="Z1295" s="196"/>
      <c r="AA1295" s="196"/>
      <c r="AB1295" s="194"/>
      <c r="AC1295" s="196"/>
      <c r="AD1295" s="196"/>
      <c r="AE1295" s="194"/>
      <c r="AF1295" s="196"/>
      <c r="AG1295" s="196"/>
      <c r="BI1295" s="196"/>
      <c r="BJ1295" s="196"/>
      <c r="BK1295" s="196"/>
      <c r="BL1295" s="196"/>
      <c r="BM1295" s="196"/>
      <c r="BN1295" s="196"/>
      <c r="BO1295" s="196"/>
      <c r="BP1295" s="196"/>
      <c r="BQ1295" s="196"/>
      <c r="CS1295" s="179"/>
      <c r="CT1295" s="196"/>
      <c r="CU1295" s="196"/>
      <c r="CV1295" s="196"/>
      <c r="CY1295" s="196"/>
      <c r="CZ1295" s="196"/>
      <c r="DA1295" s="201">
        <f t="shared" si="45"/>
        <v>0</v>
      </c>
      <c r="DB1295" s="221">
        <f t="shared" si="46"/>
        <v>0</v>
      </c>
      <c r="DC1295" s="201">
        <f t="shared" si="47"/>
        <v>0</v>
      </c>
      <c r="DZ1295" s="299"/>
      <c r="EA1295" s="134"/>
      <c r="EB1295" s="130" t="e">
        <v>#N/A</v>
      </c>
      <c r="EC1295" s="168" t="e">
        <v>#N/A</v>
      </c>
    </row>
    <row r="1296" spans="1:133" x14ac:dyDescent="0.3">
      <c r="A1296" s="276" t="s">
        <v>453</v>
      </c>
      <c r="B1296" s="242" t="s">
        <v>4687</v>
      </c>
      <c r="C1296" s="262"/>
      <c r="D1296" s="276" t="s">
        <v>453</v>
      </c>
      <c r="E1296" s="262"/>
      <c r="F1296" s="262"/>
      <c r="G1296" s="262"/>
      <c r="H1296" s="282"/>
      <c r="I1296" s="262"/>
      <c r="J1296" s="262"/>
      <c r="K1296" s="262"/>
      <c r="L1296" s="262"/>
      <c r="M1296" s="262"/>
      <c r="N1296" s="262"/>
      <c r="O1296" s="196"/>
      <c r="P1296" s="194"/>
      <c r="Q1296" s="196"/>
      <c r="R1296" s="196"/>
      <c r="S1296" s="194"/>
      <c r="T1296" s="196"/>
      <c r="U1296" s="196"/>
      <c r="V1296" s="194"/>
      <c r="W1296" s="196"/>
      <c r="X1296" s="196"/>
      <c r="Y1296" s="194"/>
      <c r="Z1296" s="196"/>
      <c r="AA1296" s="196"/>
      <c r="AB1296" s="194"/>
      <c r="AC1296" s="196"/>
      <c r="AD1296" s="196"/>
      <c r="AE1296" s="194"/>
      <c r="AF1296" s="196"/>
      <c r="AG1296" s="196"/>
      <c r="BI1296" s="196"/>
      <c r="BJ1296" s="196"/>
      <c r="BK1296" s="196"/>
      <c r="BL1296" s="196"/>
      <c r="BM1296" s="196"/>
      <c r="BN1296" s="196"/>
      <c r="BO1296" s="196"/>
      <c r="BP1296" s="196"/>
      <c r="BQ1296" s="196"/>
      <c r="CS1296" s="179"/>
      <c r="CT1296" s="196"/>
      <c r="CU1296" s="196"/>
      <c r="CV1296" s="196"/>
      <c r="CY1296" s="196"/>
      <c r="CZ1296" s="196"/>
      <c r="DA1296" s="201">
        <f t="shared" si="45"/>
        <v>0</v>
      </c>
      <c r="DB1296" s="221">
        <f t="shared" si="46"/>
        <v>0</v>
      </c>
      <c r="DC1296" s="201">
        <f t="shared" si="47"/>
        <v>0</v>
      </c>
      <c r="DZ1296" s="299"/>
      <c r="EA1296" s="134" t="e">
        <v>#N/A</v>
      </c>
      <c r="EB1296" s="130" t="e">
        <v>#N/A</v>
      </c>
      <c r="EC1296" s="168" t="e">
        <v>#N/A</v>
      </c>
    </row>
    <row r="1297" spans="1:133" x14ac:dyDescent="0.3">
      <c r="A1297" s="276" t="s">
        <v>453</v>
      </c>
      <c r="B1297" s="242" t="s">
        <v>4688</v>
      </c>
      <c r="C1297" s="262"/>
      <c r="D1297" s="276" t="s">
        <v>453</v>
      </c>
      <c r="E1297" s="262"/>
      <c r="F1297" s="262"/>
      <c r="G1297" s="262"/>
      <c r="H1297" s="282"/>
      <c r="I1297" s="262"/>
      <c r="J1297" s="262"/>
      <c r="K1297" s="262"/>
      <c r="L1297" s="262"/>
      <c r="M1297" s="262"/>
      <c r="N1297" s="262"/>
      <c r="O1297" s="196"/>
      <c r="P1297" s="194"/>
      <c r="Q1297" s="196"/>
      <c r="R1297" s="196"/>
      <c r="S1297" s="194"/>
      <c r="T1297" s="196"/>
      <c r="U1297" s="196"/>
      <c r="V1297" s="194"/>
      <c r="W1297" s="196"/>
      <c r="X1297" s="196"/>
      <c r="Y1297" s="194"/>
      <c r="Z1297" s="196"/>
      <c r="AA1297" s="196"/>
      <c r="AB1297" s="194"/>
      <c r="AC1297" s="196"/>
      <c r="AD1297" s="196"/>
      <c r="AE1297" s="194"/>
      <c r="AF1297" s="196"/>
      <c r="AG1297" s="196"/>
      <c r="BI1297" s="196"/>
      <c r="BJ1297" s="196"/>
      <c r="BK1297" s="196"/>
      <c r="BL1297" s="196"/>
      <c r="BM1297" s="196"/>
      <c r="BN1297" s="196"/>
      <c r="BO1297" s="196"/>
      <c r="BP1297" s="196"/>
      <c r="BQ1297" s="196"/>
      <c r="CS1297" s="179"/>
      <c r="CT1297" s="196"/>
      <c r="CU1297" s="196"/>
      <c r="CV1297" s="196"/>
      <c r="CY1297" s="196"/>
      <c r="CZ1297" s="196"/>
      <c r="DA1297" s="201">
        <f t="shared" si="45"/>
        <v>0</v>
      </c>
      <c r="DB1297" s="221">
        <f t="shared" si="46"/>
        <v>0</v>
      </c>
      <c r="DC1297" s="201">
        <f t="shared" si="47"/>
        <v>0</v>
      </c>
      <c r="DZ1297" s="299"/>
      <c r="EA1297" s="134" t="e">
        <v>#N/A</v>
      </c>
      <c r="EB1297" s="130" t="e">
        <v>#N/A</v>
      </c>
      <c r="EC1297" s="168" t="e">
        <v>#N/A</v>
      </c>
    </row>
    <row r="1298" spans="1:133" x14ac:dyDescent="0.3">
      <c r="A1298" s="276" t="s">
        <v>453</v>
      </c>
      <c r="B1298" s="242" t="s">
        <v>4689</v>
      </c>
      <c r="C1298" s="262"/>
      <c r="D1298" s="276" t="s">
        <v>453</v>
      </c>
      <c r="E1298" s="262"/>
      <c r="F1298" s="262"/>
      <c r="G1298" s="262"/>
      <c r="H1298" s="282"/>
      <c r="I1298" s="262"/>
      <c r="J1298" s="262"/>
      <c r="K1298" s="262"/>
      <c r="L1298" s="262"/>
      <c r="M1298" s="262"/>
      <c r="N1298" s="262"/>
      <c r="O1298" s="196"/>
      <c r="P1298" s="194"/>
      <c r="Q1298" s="196"/>
      <c r="R1298" s="196"/>
      <c r="S1298" s="194"/>
      <c r="T1298" s="196"/>
      <c r="U1298" s="196"/>
      <c r="V1298" s="194"/>
      <c r="W1298" s="196"/>
      <c r="X1298" s="196"/>
      <c r="Y1298" s="194"/>
      <c r="Z1298" s="196"/>
      <c r="AA1298" s="196"/>
      <c r="AB1298" s="194"/>
      <c r="AC1298" s="196"/>
      <c r="AD1298" s="196"/>
      <c r="AE1298" s="194"/>
      <c r="AF1298" s="196"/>
      <c r="AG1298" s="196"/>
      <c r="BI1298" s="196"/>
      <c r="BJ1298" s="196"/>
      <c r="BK1298" s="196"/>
      <c r="BL1298" s="196"/>
      <c r="BM1298" s="196"/>
      <c r="BN1298" s="196"/>
      <c r="BO1298" s="196"/>
      <c r="BP1298" s="196"/>
      <c r="BQ1298" s="196"/>
      <c r="CS1298" s="179"/>
      <c r="CT1298" s="196"/>
      <c r="CU1298" s="196"/>
      <c r="CV1298" s="196"/>
      <c r="CY1298" s="196"/>
      <c r="CZ1298" s="196"/>
      <c r="DA1298" s="201">
        <f t="shared" si="45"/>
        <v>0</v>
      </c>
      <c r="DB1298" s="221">
        <f t="shared" si="46"/>
        <v>0</v>
      </c>
      <c r="DC1298" s="201">
        <f t="shared" si="47"/>
        <v>0</v>
      </c>
      <c r="DZ1298" s="299"/>
      <c r="EA1298" s="134" t="e">
        <v>#N/A</v>
      </c>
      <c r="EB1298" s="130" t="e">
        <v>#N/A</v>
      </c>
      <c r="EC1298" s="168" t="e">
        <v>#N/A</v>
      </c>
    </row>
    <row r="1299" spans="1:133" x14ac:dyDescent="0.3">
      <c r="A1299" s="276" t="s">
        <v>453</v>
      </c>
      <c r="B1299" s="242" t="s">
        <v>4690</v>
      </c>
      <c r="C1299" s="262"/>
      <c r="D1299" s="276" t="s">
        <v>453</v>
      </c>
      <c r="E1299" s="262"/>
      <c r="F1299" s="262"/>
      <c r="G1299" s="262"/>
      <c r="H1299" s="282"/>
      <c r="I1299" s="262"/>
      <c r="J1299" s="262"/>
      <c r="K1299" s="262"/>
      <c r="L1299" s="262"/>
      <c r="M1299" s="262"/>
      <c r="N1299" s="262"/>
      <c r="O1299" s="196"/>
      <c r="P1299" s="194"/>
      <c r="Q1299" s="196"/>
      <c r="R1299" s="196"/>
      <c r="S1299" s="194"/>
      <c r="T1299" s="196"/>
      <c r="U1299" s="196"/>
      <c r="V1299" s="194"/>
      <c r="W1299" s="196"/>
      <c r="X1299" s="196"/>
      <c r="Y1299" s="194"/>
      <c r="Z1299" s="196"/>
      <c r="AA1299" s="196"/>
      <c r="AB1299" s="194"/>
      <c r="AC1299" s="196"/>
      <c r="AD1299" s="196"/>
      <c r="AE1299" s="194"/>
      <c r="AF1299" s="196"/>
      <c r="AG1299" s="196"/>
      <c r="BI1299" s="196"/>
      <c r="BJ1299" s="196"/>
      <c r="BK1299" s="196"/>
      <c r="BL1299" s="196"/>
      <c r="BM1299" s="196"/>
      <c r="BN1299" s="196"/>
      <c r="BO1299" s="196"/>
      <c r="BP1299" s="196"/>
      <c r="BQ1299" s="196"/>
      <c r="CS1299" s="179"/>
      <c r="CT1299" s="196"/>
      <c r="CU1299" s="196"/>
      <c r="CV1299" s="196"/>
      <c r="CY1299" s="196"/>
      <c r="CZ1299" s="196"/>
      <c r="DA1299" s="201">
        <f t="shared" si="45"/>
        <v>0</v>
      </c>
      <c r="DB1299" s="221">
        <f t="shared" si="46"/>
        <v>0</v>
      </c>
      <c r="DC1299" s="201">
        <f t="shared" si="47"/>
        <v>0</v>
      </c>
      <c r="DZ1299" s="299"/>
      <c r="EA1299" s="134"/>
      <c r="EB1299" s="130" t="e">
        <v>#N/A</v>
      </c>
      <c r="EC1299" s="168" t="e">
        <v>#N/A</v>
      </c>
    </row>
    <row r="1300" spans="1:133" x14ac:dyDescent="0.3">
      <c r="A1300" s="276" t="s">
        <v>453</v>
      </c>
      <c r="B1300" s="242" t="s">
        <v>4691</v>
      </c>
      <c r="C1300" s="262"/>
      <c r="D1300" s="276" t="s">
        <v>453</v>
      </c>
      <c r="E1300" s="262"/>
      <c r="F1300" s="262"/>
      <c r="G1300" s="262"/>
      <c r="H1300" s="282"/>
      <c r="I1300" s="262"/>
      <c r="J1300" s="262"/>
      <c r="K1300" s="262"/>
      <c r="L1300" s="262"/>
      <c r="M1300" s="262"/>
      <c r="N1300" s="262"/>
      <c r="O1300" s="196"/>
      <c r="P1300" s="194"/>
      <c r="Q1300" s="196"/>
      <c r="R1300" s="196"/>
      <c r="S1300" s="194"/>
      <c r="T1300" s="196"/>
      <c r="U1300" s="196"/>
      <c r="V1300" s="194"/>
      <c r="W1300" s="196"/>
      <c r="X1300" s="196"/>
      <c r="Y1300" s="194"/>
      <c r="Z1300" s="196"/>
      <c r="AA1300" s="196"/>
      <c r="AB1300" s="194"/>
      <c r="AC1300" s="196"/>
      <c r="AD1300" s="196"/>
      <c r="AE1300" s="194"/>
      <c r="AF1300" s="196"/>
      <c r="AG1300" s="196"/>
      <c r="BI1300" s="196"/>
      <c r="BJ1300" s="196"/>
      <c r="BK1300" s="196"/>
      <c r="BL1300" s="196"/>
      <c r="BM1300" s="196"/>
      <c r="BN1300" s="196"/>
      <c r="BO1300" s="196"/>
      <c r="BP1300" s="196"/>
      <c r="BQ1300" s="196"/>
      <c r="CS1300" s="179"/>
      <c r="CT1300" s="196"/>
      <c r="CU1300" s="196"/>
      <c r="CV1300" s="196"/>
      <c r="CY1300" s="196"/>
      <c r="CZ1300" s="196"/>
      <c r="DA1300" s="201">
        <f t="shared" si="45"/>
        <v>0</v>
      </c>
      <c r="DB1300" s="221">
        <f t="shared" si="46"/>
        <v>0</v>
      </c>
      <c r="DC1300" s="201">
        <f t="shared" si="47"/>
        <v>0</v>
      </c>
      <c r="DZ1300" s="299"/>
      <c r="EA1300" s="134"/>
      <c r="EB1300" s="130" t="e">
        <v>#N/A</v>
      </c>
      <c r="EC1300" s="168" t="e">
        <v>#N/A</v>
      </c>
    </row>
    <row r="1301" spans="1:133" x14ac:dyDescent="0.3">
      <c r="A1301" s="276" t="s">
        <v>453</v>
      </c>
      <c r="B1301" s="242" t="s">
        <v>4692</v>
      </c>
      <c r="C1301" s="262"/>
      <c r="D1301" s="276" t="s">
        <v>453</v>
      </c>
      <c r="E1301" s="262"/>
      <c r="F1301" s="262"/>
      <c r="G1301" s="262"/>
      <c r="H1301" s="282"/>
      <c r="I1301" s="262"/>
      <c r="J1301" s="262"/>
      <c r="K1301" s="262"/>
      <c r="L1301" s="262"/>
      <c r="M1301" s="262"/>
      <c r="N1301" s="262"/>
      <c r="O1301" s="196"/>
      <c r="P1301" s="194"/>
      <c r="Q1301" s="196"/>
      <c r="R1301" s="196"/>
      <c r="S1301" s="194"/>
      <c r="T1301" s="196"/>
      <c r="U1301" s="196"/>
      <c r="V1301" s="194"/>
      <c r="W1301" s="196"/>
      <c r="X1301" s="196"/>
      <c r="Y1301" s="194"/>
      <c r="Z1301" s="196"/>
      <c r="AA1301" s="196"/>
      <c r="AB1301" s="194"/>
      <c r="AC1301" s="196"/>
      <c r="AD1301" s="196"/>
      <c r="AE1301" s="194"/>
      <c r="AF1301" s="196"/>
      <c r="AG1301" s="196"/>
      <c r="BI1301" s="196"/>
      <c r="BJ1301" s="196"/>
      <c r="BK1301" s="196"/>
      <c r="BL1301" s="196"/>
      <c r="BM1301" s="196"/>
      <c r="BN1301" s="196"/>
      <c r="BO1301" s="196"/>
      <c r="BP1301" s="196"/>
      <c r="BQ1301" s="196"/>
      <c r="CS1301" s="179"/>
      <c r="CT1301" s="196"/>
      <c r="CU1301" s="196"/>
      <c r="CV1301" s="196"/>
      <c r="CY1301" s="196"/>
      <c r="CZ1301" s="196"/>
      <c r="DA1301" s="201">
        <f t="shared" si="45"/>
        <v>0</v>
      </c>
      <c r="DB1301" s="221">
        <f t="shared" si="46"/>
        <v>0</v>
      </c>
      <c r="DC1301" s="201">
        <f t="shared" si="47"/>
        <v>0</v>
      </c>
      <c r="DZ1301" s="299"/>
      <c r="EA1301" s="134" t="e">
        <v>#N/A</v>
      </c>
      <c r="EB1301" s="130" t="e">
        <v>#N/A</v>
      </c>
      <c r="EC1301" s="168" t="e">
        <v>#N/A</v>
      </c>
    </row>
    <row r="1302" spans="1:133" x14ac:dyDescent="0.3">
      <c r="A1302" s="276" t="s">
        <v>453</v>
      </c>
      <c r="B1302" s="242" t="s">
        <v>4693</v>
      </c>
      <c r="C1302" s="262"/>
      <c r="D1302" s="276" t="s">
        <v>453</v>
      </c>
      <c r="E1302" s="262"/>
      <c r="F1302" s="262"/>
      <c r="G1302" s="262"/>
      <c r="H1302" s="282"/>
      <c r="I1302" s="262"/>
      <c r="J1302" s="262"/>
      <c r="K1302" s="262"/>
      <c r="L1302" s="262"/>
      <c r="M1302" s="262"/>
      <c r="N1302" s="262"/>
      <c r="O1302" s="196"/>
      <c r="P1302" s="194"/>
      <c r="Q1302" s="196"/>
      <c r="R1302" s="196"/>
      <c r="S1302" s="194"/>
      <c r="T1302" s="196"/>
      <c r="U1302" s="196"/>
      <c r="V1302" s="194"/>
      <c r="W1302" s="196"/>
      <c r="X1302" s="196"/>
      <c r="Y1302" s="194"/>
      <c r="Z1302" s="196"/>
      <c r="AA1302" s="196"/>
      <c r="AB1302" s="194"/>
      <c r="AC1302" s="196"/>
      <c r="AD1302" s="196"/>
      <c r="AE1302" s="194"/>
      <c r="AF1302" s="196"/>
      <c r="AG1302" s="196"/>
      <c r="BI1302" s="196"/>
      <c r="BJ1302" s="196"/>
      <c r="BK1302" s="196"/>
      <c r="BL1302" s="196"/>
      <c r="BM1302" s="196"/>
      <c r="BN1302" s="196"/>
      <c r="BO1302" s="196"/>
      <c r="BP1302" s="196"/>
      <c r="BQ1302" s="196"/>
      <c r="CS1302" s="179"/>
      <c r="CT1302" s="196"/>
      <c r="CU1302" s="196"/>
      <c r="CV1302" s="196"/>
      <c r="CY1302" s="196"/>
      <c r="CZ1302" s="196"/>
      <c r="DA1302" s="201">
        <f t="shared" si="45"/>
        <v>0</v>
      </c>
      <c r="DB1302" s="221">
        <f t="shared" si="46"/>
        <v>0</v>
      </c>
      <c r="DC1302" s="201">
        <f t="shared" si="47"/>
        <v>0</v>
      </c>
      <c r="DZ1302" s="299"/>
      <c r="EA1302" s="134" t="e">
        <v>#N/A</v>
      </c>
      <c r="EB1302" s="130" t="e">
        <v>#N/A</v>
      </c>
      <c r="EC1302" s="168" t="e">
        <v>#N/A</v>
      </c>
    </row>
    <row r="1303" spans="1:133" x14ac:dyDescent="0.3">
      <c r="A1303" s="276" t="s">
        <v>453</v>
      </c>
      <c r="B1303" s="242" t="s">
        <v>4694</v>
      </c>
      <c r="C1303" s="262"/>
      <c r="D1303" s="276" t="s">
        <v>453</v>
      </c>
      <c r="E1303" s="262"/>
      <c r="F1303" s="262"/>
      <c r="G1303" s="262"/>
      <c r="H1303" s="282"/>
      <c r="I1303" s="262"/>
      <c r="J1303" s="262"/>
      <c r="K1303" s="262"/>
      <c r="L1303" s="262"/>
      <c r="M1303" s="262"/>
      <c r="N1303" s="262"/>
      <c r="O1303" s="196"/>
      <c r="P1303" s="194"/>
      <c r="Q1303" s="196"/>
      <c r="R1303" s="196"/>
      <c r="S1303" s="194"/>
      <c r="T1303" s="196"/>
      <c r="U1303" s="196"/>
      <c r="V1303" s="194"/>
      <c r="W1303" s="196"/>
      <c r="X1303" s="196"/>
      <c r="Y1303" s="194"/>
      <c r="Z1303" s="196"/>
      <c r="AA1303" s="196"/>
      <c r="AB1303" s="194"/>
      <c r="AC1303" s="196"/>
      <c r="AD1303" s="196"/>
      <c r="AE1303" s="194"/>
      <c r="AF1303" s="196"/>
      <c r="AG1303" s="196"/>
      <c r="BI1303" s="196"/>
      <c r="BJ1303" s="196"/>
      <c r="BK1303" s="196"/>
      <c r="BL1303" s="196"/>
      <c r="BM1303" s="196"/>
      <c r="BN1303" s="196"/>
      <c r="BO1303" s="196"/>
      <c r="BP1303" s="196"/>
      <c r="BQ1303" s="196"/>
      <c r="CS1303" s="179"/>
      <c r="CT1303" s="196"/>
      <c r="CU1303" s="196"/>
      <c r="CV1303" s="196"/>
      <c r="CY1303" s="196"/>
      <c r="CZ1303" s="196"/>
      <c r="DA1303" s="201">
        <f t="shared" si="45"/>
        <v>0</v>
      </c>
      <c r="DB1303" s="221">
        <f t="shared" si="46"/>
        <v>0</v>
      </c>
      <c r="DC1303" s="201">
        <f t="shared" si="47"/>
        <v>0</v>
      </c>
      <c r="DZ1303" s="299"/>
      <c r="EA1303" s="134" t="e">
        <v>#N/A</v>
      </c>
      <c r="EB1303" s="130" t="e">
        <v>#N/A</v>
      </c>
      <c r="EC1303" s="168" t="e">
        <v>#N/A</v>
      </c>
    </row>
    <row r="1304" spans="1:133" x14ac:dyDescent="0.3">
      <c r="A1304" s="276" t="s">
        <v>453</v>
      </c>
      <c r="B1304" s="242" t="s">
        <v>4695</v>
      </c>
      <c r="C1304" s="262"/>
      <c r="D1304" s="276" t="s">
        <v>453</v>
      </c>
      <c r="E1304" s="262"/>
      <c r="F1304" s="262"/>
      <c r="G1304" s="262"/>
      <c r="H1304" s="282"/>
      <c r="I1304" s="262"/>
      <c r="J1304" s="262"/>
      <c r="K1304" s="262"/>
      <c r="L1304" s="262"/>
      <c r="M1304" s="262"/>
      <c r="N1304" s="262"/>
      <c r="O1304" s="196"/>
      <c r="P1304" s="194"/>
      <c r="Q1304" s="196"/>
      <c r="R1304" s="196"/>
      <c r="S1304" s="194"/>
      <c r="T1304" s="196"/>
      <c r="U1304" s="196"/>
      <c r="V1304" s="194"/>
      <c r="W1304" s="196"/>
      <c r="X1304" s="196"/>
      <c r="Y1304" s="194"/>
      <c r="Z1304" s="196"/>
      <c r="AA1304" s="196"/>
      <c r="AB1304" s="194"/>
      <c r="AC1304" s="196"/>
      <c r="AD1304" s="196"/>
      <c r="AE1304" s="194"/>
      <c r="AF1304" s="196"/>
      <c r="AG1304" s="196"/>
      <c r="BI1304" s="196"/>
      <c r="BJ1304" s="196"/>
      <c r="BK1304" s="196"/>
      <c r="BL1304" s="196"/>
      <c r="BM1304" s="196"/>
      <c r="BN1304" s="196"/>
      <c r="BO1304" s="196"/>
      <c r="BP1304" s="196"/>
      <c r="BQ1304" s="196"/>
      <c r="CS1304" s="179"/>
      <c r="CT1304" s="196"/>
      <c r="CU1304" s="196"/>
      <c r="CV1304" s="196"/>
      <c r="CY1304" s="196"/>
      <c r="CZ1304" s="196"/>
      <c r="DA1304" s="201">
        <f t="shared" si="45"/>
        <v>0</v>
      </c>
      <c r="DB1304" s="221">
        <f t="shared" si="46"/>
        <v>0</v>
      </c>
      <c r="DC1304" s="201">
        <f t="shared" si="47"/>
        <v>0</v>
      </c>
      <c r="DZ1304" s="299"/>
      <c r="EA1304" s="134"/>
      <c r="EB1304" s="130" t="e">
        <v>#N/A</v>
      </c>
      <c r="EC1304" s="168" t="e">
        <v>#N/A</v>
      </c>
    </row>
    <row r="1305" spans="1:133" x14ac:dyDescent="0.3">
      <c r="A1305" s="276" t="s">
        <v>453</v>
      </c>
      <c r="B1305" s="242" t="s">
        <v>4696</v>
      </c>
      <c r="C1305" s="262"/>
      <c r="D1305" s="276" t="s">
        <v>453</v>
      </c>
      <c r="E1305" s="262"/>
      <c r="F1305" s="262"/>
      <c r="G1305" s="262"/>
      <c r="H1305" s="282"/>
      <c r="I1305" s="262"/>
      <c r="J1305" s="262"/>
      <c r="K1305" s="262"/>
      <c r="L1305" s="262"/>
      <c r="M1305" s="262"/>
      <c r="N1305" s="262"/>
      <c r="O1305" s="196"/>
      <c r="P1305" s="194"/>
      <c r="Q1305" s="196"/>
      <c r="R1305" s="196"/>
      <c r="S1305" s="194"/>
      <c r="T1305" s="196"/>
      <c r="U1305" s="196"/>
      <c r="V1305" s="194"/>
      <c r="W1305" s="196"/>
      <c r="X1305" s="196"/>
      <c r="Y1305" s="194"/>
      <c r="Z1305" s="196"/>
      <c r="AA1305" s="196"/>
      <c r="AB1305" s="194"/>
      <c r="AC1305" s="196"/>
      <c r="AD1305" s="196"/>
      <c r="AE1305" s="194"/>
      <c r="AF1305" s="196"/>
      <c r="AG1305" s="196"/>
      <c r="BI1305" s="196"/>
      <c r="BJ1305" s="196"/>
      <c r="BK1305" s="196"/>
      <c r="BL1305" s="196"/>
      <c r="BM1305" s="196"/>
      <c r="BN1305" s="196"/>
      <c r="BO1305" s="196"/>
      <c r="BP1305" s="196"/>
      <c r="BQ1305" s="196"/>
      <c r="CS1305" s="179"/>
      <c r="CT1305" s="196"/>
      <c r="CU1305" s="196"/>
      <c r="CV1305" s="196"/>
      <c r="CY1305" s="196"/>
      <c r="CZ1305" s="196"/>
      <c r="DA1305" s="201">
        <f t="shared" si="45"/>
        <v>0</v>
      </c>
      <c r="DB1305" s="221">
        <f t="shared" si="46"/>
        <v>0</v>
      </c>
      <c r="DC1305" s="201">
        <f t="shared" si="47"/>
        <v>0</v>
      </c>
      <c r="DZ1305" s="299"/>
      <c r="EA1305" s="134"/>
      <c r="EB1305" s="130" t="e">
        <v>#N/A</v>
      </c>
      <c r="EC1305" s="168" t="e">
        <v>#N/A</v>
      </c>
    </row>
    <row r="1306" spans="1:133" x14ac:dyDescent="0.3">
      <c r="A1306" s="276" t="s">
        <v>453</v>
      </c>
      <c r="B1306" s="242" t="s">
        <v>4697</v>
      </c>
      <c r="C1306" s="262"/>
      <c r="D1306" s="276" t="s">
        <v>453</v>
      </c>
      <c r="E1306" s="262"/>
      <c r="F1306" s="262"/>
      <c r="G1306" s="262"/>
      <c r="H1306" s="282"/>
      <c r="I1306" s="262"/>
      <c r="J1306" s="262"/>
      <c r="K1306" s="262"/>
      <c r="L1306" s="262"/>
      <c r="M1306" s="262"/>
      <c r="N1306" s="262"/>
      <c r="O1306" s="196"/>
      <c r="P1306" s="194"/>
      <c r="Q1306" s="196"/>
      <c r="R1306" s="196"/>
      <c r="S1306" s="194"/>
      <c r="T1306" s="196"/>
      <c r="U1306" s="196"/>
      <c r="V1306" s="194"/>
      <c r="W1306" s="196"/>
      <c r="X1306" s="196"/>
      <c r="Y1306" s="194"/>
      <c r="Z1306" s="196"/>
      <c r="AA1306" s="196"/>
      <c r="AB1306" s="194"/>
      <c r="AC1306" s="196"/>
      <c r="AD1306" s="196"/>
      <c r="AE1306" s="194"/>
      <c r="AF1306" s="196"/>
      <c r="AG1306" s="196"/>
      <c r="BI1306" s="196"/>
      <c r="BJ1306" s="196"/>
      <c r="BK1306" s="196"/>
      <c r="BL1306" s="196"/>
      <c r="BM1306" s="196"/>
      <c r="BN1306" s="196"/>
      <c r="BO1306" s="196"/>
      <c r="BP1306" s="196"/>
      <c r="BQ1306" s="196"/>
      <c r="CS1306" s="179"/>
      <c r="CT1306" s="196"/>
      <c r="CU1306" s="196"/>
      <c r="CV1306" s="196"/>
      <c r="CY1306" s="196"/>
      <c r="CZ1306" s="196"/>
      <c r="DA1306" s="201">
        <f t="shared" si="45"/>
        <v>0</v>
      </c>
      <c r="DB1306" s="221">
        <f t="shared" si="46"/>
        <v>0</v>
      </c>
      <c r="DC1306" s="201">
        <f t="shared" si="47"/>
        <v>0</v>
      </c>
      <c r="DZ1306" s="299"/>
      <c r="EA1306" s="134" t="e">
        <v>#N/A</v>
      </c>
      <c r="EB1306" s="130" t="e">
        <v>#N/A</v>
      </c>
      <c r="EC1306" s="168" t="e">
        <v>#N/A</v>
      </c>
    </row>
    <row r="1307" spans="1:133" x14ac:dyDescent="0.3">
      <c r="A1307" s="276" t="s">
        <v>453</v>
      </c>
      <c r="B1307" s="242" t="s">
        <v>4698</v>
      </c>
      <c r="C1307" s="262"/>
      <c r="D1307" s="276" t="s">
        <v>453</v>
      </c>
      <c r="E1307" s="262"/>
      <c r="F1307" s="262"/>
      <c r="G1307" s="262"/>
      <c r="H1307" s="282"/>
      <c r="I1307" s="262"/>
      <c r="J1307" s="262"/>
      <c r="K1307" s="262"/>
      <c r="L1307" s="262"/>
      <c r="M1307" s="262"/>
      <c r="N1307" s="262"/>
      <c r="O1307" s="196"/>
      <c r="P1307" s="194"/>
      <c r="Q1307" s="196"/>
      <c r="R1307" s="196"/>
      <c r="S1307" s="194"/>
      <c r="T1307" s="196"/>
      <c r="U1307" s="196"/>
      <c r="V1307" s="194"/>
      <c r="W1307" s="196"/>
      <c r="X1307" s="196"/>
      <c r="Y1307" s="194"/>
      <c r="Z1307" s="196"/>
      <c r="AA1307" s="196"/>
      <c r="AB1307" s="194"/>
      <c r="AC1307" s="196"/>
      <c r="AD1307" s="196"/>
      <c r="AE1307" s="194"/>
      <c r="AF1307" s="196"/>
      <c r="AG1307" s="196"/>
      <c r="BI1307" s="196"/>
      <c r="BJ1307" s="196"/>
      <c r="BK1307" s="196"/>
      <c r="BL1307" s="196"/>
      <c r="BM1307" s="196"/>
      <c r="BN1307" s="196"/>
      <c r="BO1307" s="196"/>
      <c r="BP1307" s="196"/>
      <c r="BQ1307" s="196"/>
      <c r="CS1307" s="179"/>
      <c r="CT1307" s="196"/>
      <c r="CU1307" s="196"/>
      <c r="CV1307" s="196"/>
      <c r="CY1307" s="196"/>
      <c r="CZ1307" s="196"/>
      <c r="DA1307" s="201">
        <f t="shared" si="45"/>
        <v>0</v>
      </c>
      <c r="DB1307" s="221">
        <f t="shared" si="46"/>
        <v>0</v>
      </c>
      <c r="DC1307" s="201">
        <f t="shared" si="47"/>
        <v>0</v>
      </c>
      <c r="DZ1307" s="299"/>
      <c r="EA1307" s="134"/>
      <c r="EB1307" s="130" t="e">
        <v>#N/A</v>
      </c>
      <c r="EC1307" s="168" t="e">
        <v>#N/A</v>
      </c>
    </row>
    <row r="1308" spans="1:133" x14ac:dyDescent="0.3">
      <c r="A1308" s="276" t="s">
        <v>453</v>
      </c>
      <c r="B1308" s="242" t="s">
        <v>4699</v>
      </c>
      <c r="C1308" s="262"/>
      <c r="D1308" s="276" t="s">
        <v>453</v>
      </c>
      <c r="E1308" s="262"/>
      <c r="F1308" s="262"/>
      <c r="G1308" s="262"/>
      <c r="H1308" s="282"/>
      <c r="I1308" s="262"/>
      <c r="J1308" s="262"/>
      <c r="K1308" s="262"/>
      <c r="L1308" s="262"/>
      <c r="M1308" s="262"/>
      <c r="N1308" s="262"/>
      <c r="O1308" s="196"/>
      <c r="P1308" s="194"/>
      <c r="Q1308" s="196"/>
      <c r="R1308" s="196"/>
      <c r="S1308" s="194"/>
      <c r="T1308" s="196"/>
      <c r="U1308" s="196"/>
      <c r="V1308" s="194"/>
      <c r="W1308" s="196"/>
      <c r="X1308" s="196"/>
      <c r="Y1308" s="194"/>
      <c r="Z1308" s="196"/>
      <c r="AA1308" s="196"/>
      <c r="AB1308" s="194"/>
      <c r="AC1308" s="196"/>
      <c r="AD1308" s="196"/>
      <c r="AE1308" s="194"/>
      <c r="AF1308" s="196"/>
      <c r="AG1308" s="196"/>
      <c r="BI1308" s="196"/>
      <c r="BJ1308" s="196"/>
      <c r="BK1308" s="196"/>
      <c r="BL1308" s="196"/>
      <c r="BM1308" s="196"/>
      <c r="BN1308" s="196"/>
      <c r="BO1308" s="196"/>
      <c r="BP1308" s="196"/>
      <c r="BQ1308" s="196"/>
      <c r="CS1308" s="179"/>
      <c r="CT1308" s="196"/>
      <c r="CU1308" s="196"/>
      <c r="CV1308" s="196"/>
      <c r="CY1308" s="196"/>
      <c r="CZ1308" s="196"/>
      <c r="DA1308" s="201">
        <f t="shared" si="45"/>
        <v>0</v>
      </c>
      <c r="DB1308" s="221">
        <f t="shared" si="46"/>
        <v>0</v>
      </c>
      <c r="DC1308" s="201">
        <f t="shared" si="47"/>
        <v>0</v>
      </c>
      <c r="DZ1308" s="299"/>
      <c r="EA1308" s="134"/>
      <c r="EB1308" s="130" t="e">
        <v>#N/A</v>
      </c>
      <c r="EC1308" s="168" t="e">
        <v>#N/A</v>
      </c>
    </row>
    <row r="1309" spans="1:133" s="506" customFormat="1" x14ac:dyDescent="0.3">
      <c r="A1309" s="501" t="s">
        <v>453</v>
      </c>
      <c r="B1309" s="502" t="s">
        <v>4700</v>
      </c>
      <c r="C1309" s="502"/>
      <c r="D1309" s="501" t="s">
        <v>453</v>
      </c>
      <c r="E1309" s="502"/>
      <c r="F1309" s="502"/>
      <c r="G1309" s="502"/>
      <c r="H1309" s="503"/>
      <c r="I1309" s="502"/>
      <c r="J1309" s="502"/>
      <c r="K1309" s="502"/>
      <c r="L1309" s="502"/>
      <c r="M1309" s="502"/>
      <c r="N1309" s="502"/>
      <c r="O1309" s="504"/>
      <c r="P1309" s="502"/>
      <c r="Q1309" s="504"/>
      <c r="R1309" s="504"/>
      <c r="S1309" s="502"/>
      <c r="T1309" s="504"/>
      <c r="U1309" s="504"/>
      <c r="V1309" s="502"/>
      <c r="W1309" s="504"/>
      <c r="X1309" s="504"/>
      <c r="Y1309" s="502"/>
      <c r="Z1309" s="504"/>
      <c r="AA1309" s="504"/>
      <c r="AB1309" s="502"/>
      <c r="AC1309" s="504"/>
      <c r="AD1309" s="504"/>
      <c r="AE1309" s="502"/>
      <c r="AF1309" s="504"/>
      <c r="AG1309" s="504"/>
      <c r="AH1309" s="505"/>
      <c r="AK1309" s="505"/>
      <c r="AN1309" s="505"/>
      <c r="AQ1309" s="505"/>
      <c r="AT1309" s="505"/>
      <c r="AW1309" s="505"/>
      <c r="BI1309" s="504"/>
      <c r="BJ1309" s="504"/>
      <c r="BK1309" s="504"/>
      <c r="BL1309" s="504"/>
      <c r="BM1309" s="504"/>
      <c r="BN1309" s="504"/>
      <c r="BO1309" s="504"/>
      <c r="BP1309" s="504"/>
      <c r="BQ1309" s="504"/>
      <c r="BR1309" s="507"/>
      <c r="BS1309" s="508"/>
      <c r="BX1309" s="509"/>
      <c r="BY1309" s="510"/>
      <c r="BZ1309" s="505"/>
      <c r="CA1309" s="509"/>
      <c r="CC1309" s="505"/>
      <c r="CD1309" s="509"/>
      <c r="CF1309" s="511"/>
      <c r="CG1309" s="511"/>
      <c r="CH1309" s="511"/>
      <c r="CI1309" s="511"/>
      <c r="CJ1309" s="511"/>
      <c r="CK1309" s="511"/>
      <c r="CL1309" s="511"/>
      <c r="CM1309" s="511"/>
      <c r="CN1309" s="511"/>
      <c r="CO1309" s="511"/>
      <c r="CP1309" s="511"/>
      <c r="CQ1309" s="511"/>
      <c r="CR1309" s="511"/>
      <c r="CS1309" s="512"/>
      <c r="CT1309" s="504"/>
      <c r="CU1309" s="504"/>
      <c r="CV1309" s="504"/>
      <c r="CW1309" s="509"/>
      <c r="CX1309" s="509"/>
      <c r="CY1309" s="504"/>
      <c r="CZ1309" s="504"/>
      <c r="DA1309" s="201">
        <f t="shared" si="45"/>
        <v>0</v>
      </c>
      <c r="DB1309" s="221">
        <f t="shared" si="46"/>
        <v>0</v>
      </c>
      <c r="DC1309" s="201">
        <f t="shared" si="47"/>
        <v>0</v>
      </c>
      <c r="DZ1309" s="513"/>
      <c r="EA1309" s="514" t="e">
        <v>#N/A</v>
      </c>
      <c r="EB1309" s="130" t="e">
        <v>#N/A</v>
      </c>
      <c r="EC1309" s="168" t="e">
        <v>#N/A</v>
      </c>
    </row>
    <row r="1310" spans="1:133" s="186" customFormat="1" x14ac:dyDescent="0.3">
      <c r="A1310" s="194"/>
      <c r="B1310" s="194" t="s">
        <v>4701</v>
      </c>
      <c r="C1310" s="251">
        <v>79797679</v>
      </c>
      <c r="D1310" s="194" t="s">
        <v>1335</v>
      </c>
      <c r="E1310" s="194" t="s">
        <v>292</v>
      </c>
      <c r="F1310" s="194" t="s">
        <v>1336</v>
      </c>
      <c r="G1310" s="124">
        <v>45985</v>
      </c>
      <c r="H1310" s="131">
        <v>2311992</v>
      </c>
      <c r="I1310" s="194" t="s">
        <v>2750</v>
      </c>
      <c r="J1310" s="124">
        <v>45985</v>
      </c>
      <c r="K1310" s="124">
        <v>46020</v>
      </c>
      <c r="L1310" s="194" t="s">
        <v>288</v>
      </c>
      <c r="M1310" s="194" t="s">
        <v>288</v>
      </c>
      <c r="N1310" s="194" t="s">
        <v>288</v>
      </c>
      <c r="O1310" s="209">
        <v>1</v>
      </c>
      <c r="P1310" s="131">
        <v>2311992</v>
      </c>
      <c r="Q1310" s="200">
        <v>45985</v>
      </c>
      <c r="R1310" s="190">
        <v>46020</v>
      </c>
      <c r="S1310" s="194"/>
      <c r="T1310" s="196"/>
      <c r="U1310" s="196"/>
      <c r="V1310" s="194"/>
      <c r="W1310" s="196"/>
      <c r="X1310" s="196"/>
      <c r="Y1310" s="194"/>
      <c r="Z1310" s="196"/>
      <c r="AA1310" s="196"/>
      <c r="AB1310" s="194"/>
      <c r="AC1310" s="196"/>
      <c r="AD1310" s="196"/>
      <c r="AE1310" s="194"/>
      <c r="AF1310" s="196"/>
      <c r="AG1310" s="196"/>
      <c r="AH1310" s="201"/>
      <c r="AK1310" s="201"/>
      <c r="AN1310" s="201"/>
      <c r="AQ1310" s="201"/>
      <c r="AT1310" s="201"/>
      <c r="AW1310" s="201"/>
      <c r="BI1310" s="192" t="s">
        <v>278</v>
      </c>
      <c r="BJ1310" s="187" t="s">
        <v>332</v>
      </c>
      <c r="BK1310" s="192" t="s">
        <v>280</v>
      </c>
      <c r="BL1310" s="189">
        <v>2981</v>
      </c>
      <c r="BM1310" s="190">
        <v>45985.689803240741</v>
      </c>
      <c r="BN1310" s="208">
        <v>5070160</v>
      </c>
      <c r="BO1310" s="203">
        <v>8099</v>
      </c>
      <c r="BP1310" s="190">
        <v>45985</v>
      </c>
      <c r="BQ1310" s="204">
        <v>2311992</v>
      </c>
      <c r="BR1310" s="163"/>
      <c r="BS1310" s="164"/>
      <c r="BX1310" s="134"/>
      <c r="BY1310" s="191"/>
      <c r="BZ1310" s="201"/>
      <c r="CA1310" s="134"/>
      <c r="CC1310" s="201"/>
      <c r="CD1310" s="134"/>
      <c r="CF1310" s="135"/>
      <c r="CG1310" s="135"/>
      <c r="CH1310" s="135"/>
      <c r="CI1310" s="135"/>
      <c r="CJ1310" s="135"/>
      <c r="CK1310" s="135"/>
      <c r="CL1310" s="135"/>
      <c r="CM1310" s="135"/>
      <c r="CN1310" s="135"/>
      <c r="CO1310" s="135"/>
      <c r="CP1310" s="135"/>
      <c r="CQ1310" s="135"/>
      <c r="CR1310" s="135"/>
      <c r="CS1310" s="197" t="s">
        <v>1339</v>
      </c>
      <c r="CT1310" s="199">
        <v>79797679</v>
      </c>
      <c r="CU1310" s="203">
        <v>504</v>
      </c>
      <c r="CV1310" s="203" t="s">
        <v>1179</v>
      </c>
      <c r="CW1310" s="134"/>
      <c r="CX1310" s="134"/>
      <c r="CY1310" s="326">
        <v>8299</v>
      </c>
      <c r="CZ1310" s="326" t="s">
        <v>290</v>
      </c>
      <c r="DA1310" s="201">
        <f t="shared" si="45"/>
        <v>2311992</v>
      </c>
      <c r="DB1310" s="221">
        <f t="shared" si="46"/>
        <v>0</v>
      </c>
      <c r="DC1310" s="201">
        <f t="shared" si="47"/>
        <v>0</v>
      </c>
      <c r="DZ1310" s="188" t="s">
        <v>4702</v>
      </c>
      <c r="EA1310" s="303" t="s">
        <v>278</v>
      </c>
      <c r="EB1310" s="130">
        <v>17346234</v>
      </c>
      <c r="EC1310" s="168">
        <v>46020</v>
      </c>
    </row>
    <row r="1311" spans="1:133" s="186" customFormat="1" x14ac:dyDescent="0.3">
      <c r="A1311" s="194"/>
      <c r="B1311" s="194" t="s">
        <v>4703</v>
      </c>
      <c r="C1311" s="251">
        <v>1119889071</v>
      </c>
      <c r="D1311" s="194" t="s">
        <v>1337</v>
      </c>
      <c r="E1311" s="194" t="s">
        <v>292</v>
      </c>
      <c r="F1311" s="194" t="s">
        <v>1338</v>
      </c>
      <c r="G1311" s="124">
        <v>45985</v>
      </c>
      <c r="H1311" s="131">
        <v>2758168</v>
      </c>
      <c r="I1311" s="194" t="s">
        <v>2750</v>
      </c>
      <c r="J1311" s="124">
        <v>45985</v>
      </c>
      <c r="K1311" s="124">
        <v>46020</v>
      </c>
      <c r="L1311" s="194" t="s">
        <v>288</v>
      </c>
      <c r="M1311" s="194" t="s">
        <v>288</v>
      </c>
      <c r="N1311" s="194" t="s">
        <v>288</v>
      </c>
      <c r="O1311" s="209">
        <v>1</v>
      </c>
      <c r="P1311" s="131">
        <v>2758168</v>
      </c>
      <c r="Q1311" s="200">
        <v>45985</v>
      </c>
      <c r="R1311" s="190">
        <v>46020</v>
      </c>
      <c r="S1311" s="194"/>
      <c r="T1311" s="196"/>
      <c r="U1311" s="196"/>
      <c r="V1311" s="194"/>
      <c r="W1311" s="196"/>
      <c r="X1311" s="196"/>
      <c r="Y1311" s="194"/>
      <c r="Z1311" s="196"/>
      <c r="AA1311" s="196"/>
      <c r="AB1311" s="194"/>
      <c r="AC1311" s="196"/>
      <c r="AD1311" s="196"/>
      <c r="AE1311" s="194"/>
      <c r="AF1311" s="196"/>
      <c r="AG1311" s="196"/>
      <c r="AH1311" s="201"/>
      <c r="AK1311" s="201"/>
      <c r="AN1311" s="201"/>
      <c r="AQ1311" s="201"/>
      <c r="AT1311" s="201"/>
      <c r="AW1311" s="201"/>
      <c r="BI1311" s="192" t="s">
        <v>278</v>
      </c>
      <c r="BJ1311" s="187" t="s">
        <v>332</v>
      </c>
      <c r="BK1311" s="192" t="s">
        <v>280</v>
      </c>
      <c r="BL1311" s="189">
        <v>2981</v>
      </c>
      <c r="BM1311" s="190">
        <v>45985.689803240741</v>
      </c>
      <c r="BN1311" s="208">
        <v>5070160</v>
      </c>
      <c r="BO1311" s="203">
        <v>8098</v>
      </c>
      <c r="BP1311" s="190">
        <v>45985</v>
      </c>
      <c r="BQ1311" s="204">
        <v>2758168</v>
      </c>
      <c r="BR1311" s="163"/>
      <c r="BS1311" s="164"/>
      <c r="BX1311" s="134"/>
      <c r="BY1311" s="191"/>
      <c r="BZ1311" s="201"/>
      <c r="CA1311" s="134"/>
      <c r="CC1311" s="201"/>
      <c r="CD1311" s="134"/>
      <c r="CF1311" s="135"/>
      <c r="CG1311" s="135"/>
      <c r="CH1311" s="135"/>
      <c r="CI1311" s="135"/>
      <c r="CJ1311" s="135"/>
      <c r="CK1311" s="135"/>
      <c r="CL1311" s="135"/>
      <c r="CM1311" s="135"/>
      <c r="CN1311" s="135"/>
      <c r="CO1311" s="135"/>
      <c r="CP1311" s="135"/>
      <c r="CQ1311" s="135"/>
      <c r="CR1311" s="135"/>
      <c r="CS1311" s="197" t="s">
        <v>1340</v>
      </c>
      <c r="CT1311" s="199">
        <v>1119889071</v>
      </c>
      <c r="CU1311" s="203">
        <v>504</v>
      </c>
      <c r="CV1311" s="203" t="s">
        <v>1179</v>
      </c>
      <c r="CW1311" s="134"/>
      <c r="CX1311" s="134"/>
      <c r="CY1311" s="326">
        <v>8299</v>
      </c>
      <c r="CZ1311" s="326" t="s">
        <v>290</v>
      </c>
      <c r="DA1311" s="201">
        <f t="shared" si="45"/>
        <v>2758168</v>
      </c>
      <c r="DB1311" s="221">
        <f t="shared" si="46"/>
        <v>0</v>
      </c>
      <c r="DC1311" s="201">
        <f t="shared" si="47"/>
        <v>0</v>
      </c>
      <c r="DZ1311" s="188" t="s">
        <v>4704</v>
      </c>
      <c r="EA1311" s="303" t="s">
        <v>278</v>
      </c>
      <c r="EB1311" s="130">
        <v>17346234</v>
      </c>
      <c r="EC1311" s="168">
        <v>46020</v>
      </c>
    </row>
    <row r="1312" spans="1:133" x14ac:dyDescent="0.3">
      <c r="A1312" s="354" t="s">
        <v>1341</v>
      </c>
      <c r="B1312" s="194" t="s">
        <v>4705</v>
      </c>
      <c r="C1312" s="243">
        <v>1193218812</v>
      </c>
      <c r="D1312" s="242" t="s">
        <v>1698</v>
      </c>
      <c r="E1312" s="242" t="s">
        <v>292</v>
      </c>
      <c r="F1312" s="242" t="s">
        <v>364</v>
      </c>
      <c r="G1312" s="244">
        <v>45853</v>
      </c>
      <c r="H1312" s="245">
        <v>12411754</v>
      </c>
      <c r="I1312" s="242" t="s">
        <v>821</v>
      </c>
      <c r="J1312" s="244">
        <v>45853</v>
      </c>
      <c r="K1312" s="244">
        <v>46017</v>
      </c>
      <c r="L1312" s="242" t="s">
        <v>288</v>
      </c>
      <c r="M1312" s="242" t="s">
        <v>288</v>
      </c>
      <c r="N1312" s="242" t="s">
        <v>288</v>
      </c>
      <c r="O1312" s="209">
        <v>7</v>
      </c>
      <c r="P1312" s="245">
        <v>1225852</v>
      </c>
      <c r="Q1312" s="200">
        <v>45853</v>
      </c>
      <c r="R1312" s="190">
        <v>45869</v>
      </c>
      <c r="S1312" s="245">
        <v>2298473</v>
      </c>
      <c r="T1312" s="190">
        <v>45870</v>
      </c>
      <c r="U1312" s="190">
        <v>45900</v>
      </c>
      <c r="V1312" s="245">
        <v>2298473</v>
      </c>
      <c r="W1312" s="190">
        <v>45901</v>
      </c>
      <c r="X1312" s="190">
        <v>45930</v>
      </c>
      <c r="Y1312" s="245">
        <v>2298473</v>
      </c>
      <c r="Z1312" s="190">
        <v>45931</v>
      </c>
      <c r="AA1312" s="190">
        <v>45961</v>
      </c>
      <c r="AB1312" s="245">
        <v>2298473</v>
      </c>
      <c r="AC1312" s="190">
        <v>45962</v>
      </c>
      <c r="AD1312" s="190">
        <v>45991</v>
      </c>
      <c r="AE1312" s="272">
        <v>1992010</v>
      </c>
      <c r="AF1312" s="190">
        <v>45992</v>
      </c>
      <c r="AG1312" s="190">
        <v>46017</v>
      </c>
      <c r="AH1312" s="245">
        <v>1379084</v>
      </c>
      <c r="AI1312" s="190">
        <v>46018</v>
      </c>
      <c r="AJ1312" s="190">
        <v>46035</v>
      </c>
      <c r="AK1312" s="242"/>
      <c r="AL1312" s="189"/>
      <c r="AM1312" s="189"/>
      <c r="BH1312" s="238"/>
      <c r="BI1312" s="192" t="s">
        <v>278</v>
      </c>
      <c r="BJ1312" s="187" t="s">
        <v>332</v>
      </c>
      <c r="BK1312" s="192" t="s">
        <v>280</v>
      </c>
      <c r="BL1312" s="189">
        <v>1552</v>
      </c>
      <c r="BM1312" s="190">
        <v>45853.979270833333</v>
      </c>
      <c r="BN1312" s="208">
        <v>3174935420</v>
      </c>
      <c r="BO1312" s="203">
        <v>4005</v>
      </c>
      <c r="BP1312" s="190">
        <v>45853</v>
      </c>
      <c r="BQ1312" s="183">
        <v>12411754</v>
      </c>
      <c r="BR1312" s="242">
        <v>1</v>
      </c>
      <c r="BS1312" s="244">
        <v>45982</v>
      </c>
      <c r="BT1312" s="244">
        <v>46018</v>
      </c>
      <c r="BU1312" s="244">
        <v>46035</v>
      </c>
      <c r="BV1312" s="242" t="s">
        <v>1184</v>
      </c>
      <c r="BW1312" s="242" t="s">
        <v>1342</v>
      </c>
      <c r="BX1312" s="242">
        <v>1</v>
      </c>
      <c r="BY1312" s="244">
        <v>45982</v>
      </c>
      <c r="BZ1312" s="245">
        <v>1379084</v>
      </c>
      <c r="CA1312" s="189">
        <v>2948</v>
      </c>
      <c r="CB1312" s="190">
        <v>45981.77003472222</v>
      </c>
      <c r="CC1312" s="202">
        <v>28957395</v>
      </c>
      <c r="CD1312" s="189">
        <v>8065</v>
      </c>
      <c r="CE1312" s="190">
        <v>45982</v>
      </c>
      <c r="CF1312" s="202">
        <v>1379084</v>
      </c>
      <c r="CP1312" s="190">
        <v>46035</v>
      </c>
      <c r="CS1312" s="197" t="s">
        <v>3399</v>
      </c>
      <c r="CT1312" s="199">
        <v>1193218812</v>
      </c>
      <c r="CU1312" s="203">
        <v>436</v>
      </c>
      <c r="CV1312" s="203" t="s">
        <v>755</v>
      </c>
      <c r="CW1312" s="189">
        <v>504</v>
      </c>
      <c r="CX1312" s="202" t="s">
        <v>755</v>
      </c>
      <c r="CY1312" s="192">
        <v>8211</v>
      </c>
      <c r="CZ1312" s="192" t="s">
        <v>290</v>
      </c>
      <c r="DA1312" s="201">
        <f t="shared" si="45"/>
        <v>13790838</v>
      </c>
      <c r="DB1312" s="221">
        <f t="shared" si="46"/>
        <v>0</v>
      </c>
      <c r="DC1312" s="201">
        <f t="shared" si="47"/>
        <v>0</v>
      </c>
      <c r="DZ1312" s="310" t="s">
        <v>4706</v>
      </c>
      <c r="EA1312" s="187" t="s">
        <v>1074</v>
      </c>
      <c r="EB1312" s="130">
        <v>17346234</v>
      </c>
      <c r="EC1312" s="168" t="e">
        <v>#N/A</v>
      </c>
    </row>
    <row r="1313" spans="1:133" x14ac:dyDescent="0.3">
      <c r="A1313" s="239" t="s">
        <v>309</v>
      </c>
      <c r="B1313" s="194" t="s">
        <v>4707</v>
      </c>
      <c r="C1313" s="243">
        <v>12636578</v>
      </c>
      <c r="D1313" s="242" t="s">
        <v>371</v>
      </c>
      <c r="E1313" s="242" t="s">
        <v>291</v>
      </c>
      <c r="F1313" s="242" t="s">
        <v>372</v>
      </c>
      <c r="G1313" s="244">
        <v>45853</v>
      </c>
      <c r="H1313" s="245">
        <v>16765327</v>
      </c>
      <c r="I1313" s="242" t="s">
        <v>1187</v>
      </c>
      <c r="J1313" s="244">
        <v>45853</v>
      </c>
      <c r="K1313" s="244">
        <v>46010</v>
      </c>
      <c r="L1313" s="242" t="s">
        <v>288</v>
      </c>
      <c r="M1313" s="242" t="s">
        <v>288</v>
      </c>
      <c r="N1313" s="242" t="s">
        <v>288</v>
      </c>
      <c r="O1313" s="209">
        <v>7</v>
      </c>
      <c r="P1313" s="245">
        <v>1730614</v>
      </c>
      <c r="Q1313" s="200">
        <v>45853</v>
      </c>
      <c r="R1313" s="190">
        <v>45869</v>
      </c>
      <c r="S1313" s="245">
        <v>3244902</v>
      </c>
      <c r="T1313" s="190">
        <v>45870</v>
      </c>
      <c r="U1313" s="190">
        <v>45900</v>
      </c>
      <c r="V1313" s="245">
        <v>3244902</v>
      </c>
      <c r="W1313" s="190">
        <v>45901</v>
      </c>
      <c r="X1313" s="190">
        <v>45930</v>
      </c>
      <c r="Y1313" s="245">
        <v>3244902</v>
      </c>
      <c r="Z1313" s="190">
        <v>45931</v>
      </c>
      <c r="AA1313" s="190">
        <v>45961</v>
      </c>
      <c r="AB1313" s="245">
        <v>3244902</v>
      </c>
      <c r="AC1313" s="190">
        <v>45962</v>
      </c>
      <c r="AD1313" s="190">
        <v>45991</v>
      </c>
      <c r="AE1313" s="272">
        <v>2055105</v>
      </c>
      <c r="AF1313" s="190">
        <v>45992</v>
      </c>
      <c r="AG1313" s="190">
        <v>46010</v>
      </c>
      <c r="AH1313" s="245">
        <v>1081634</v>
      </c>
      <c r="AI1313" s="190">
        <v>46011</v>
      </c>
      <c r="AJ1313" s="190">
        <v>46020</v>
      </c>
      <c r="AK1313" s="242"/>
      <c r="AL1313" s="196"/>
      <c r="AM1313" s="196"/>
      <c r="BH1313" s="222"/>
      <c r="BI1313" s="192" t="s">
        <v>278</v>
      </c>
      <c r="BJ1313" s="187" t="s">
        <v>332</v>
      </c>
      <c r="BK1313" s="192" t="s">
        <v>280</v>
      </c>
      <c r="BL1313" s="189">
        <v>1552</v>
      </c>
      <c r="BM1313" s="190">
        <v>45853.979270833333</v>
      </c>
      <c r="BN1313" s="208">
        <v>3174935420</v>
      </c>
      <c r="BO1313" s="203">
        <v>3807</v>
      </c>
      <c r="BP1313" s="190">
        <v>45853</v>
      </c>
      <c r="BQ1313" s="183">
        <v>16765327</v>
      </c>
      <c r="BR1313" s="242">
        <v>1</v>
      </c>
      <c r="BS1313" s="244">
        <v>45982</v>
      </c>
      <c r="BT1313" s="244">
        <v>46011</v>
      </c>
      <c r="BU1313" s="244">
        <v>46020</v>
      </c>
      <c r="BV1313" s="242" t="s">
        <v>4708</v>
      </c>
      <c r="BW1313" s="242" t="s">
        <v>1198</v>
      </c>
      <c r="BX1313" s="242">
        <v>1</v>
      </c>
      <c r="BY1313" s="244">
        <v>45982</v>
      </c>
      <c r="BZ1313" s="245">
        <v>1081634</v>
      </c>
      <c r="CA1313" s="189">
        <v>2948</v>
      </c>
      <c r="CB1313" s="190">
        <v>45981.77003472222</v>
      </c>
      <c r="CC1313" s="202">
        <v>28957395</v>
      </c>
      <c r="CD1313" s="189">
        <v>8070</v>
      </c>
      <c r="CE1313" s="190">
        <v>45982</v>
      </c>
      <c r="CF1313" s="202">
        <v>1081634</v>
      </c>
      <c r="CP1313" s="190">
        <v>46020</v>
      </c>
      <c r="CS1313" s="197" t="s">
        <v>1712</v>
      </c>
      <c r="CT1313" s="125">
        <v>12636578</v>
      </c>
      <c r="CU1313" s="203">
        <v>504</v>
      </c>
      <c r="CV1313" s="203" t="s">
        <v>1111</v>
      </c>
      <c r="CW1313" s="189">
        <v>504</v>
      </c>
      <c r="CX1313" s="202" t="s">
        <v>1111</v>
      </c>
      <c r="CY1313" s="192">
        <v>7490</v>
      </c>
      <c r="CZ1313" s="192" t="s">
        <v>290</v>
      </c>
      <c r="DA1313" s="201">
        <f t="shared" si="45"/>
        <v>17846961</v>
      </c>
      <c r="DB1313" s="221">
        <f t="shared" si="46"/>
        <v>0</v>
      </c>
      <c r="DC1313" s="201">
        <f t="shared" si="47"/>
        <v>0</v>
      </c>
      <c r="DZ1313" s="310" t="s">
        <v>4709</v>
      </c>
      <c r="EA1313" s="187" t="s">
        <v>1077</v>
      </c>
      <c r="EB1313" s="130">
        <v>17346234</v>
      </c>
      <c r="EC1313" s="168">
        <v>46020</v>
      </c>
    </row>
    <row r="1314" spans="1:133" x14ac:dyDescent="0.3">
      <c r="A1314" s="354" t="s">
        <v>309</v>
      </c>
      <c r="B1314" s="194" t="s">
        <v>4710</v>
      </c>
      <c r="C1314" s="248">
        <v>40325585</v>
      </c>
      <c r="D1314" s="242" t="s">
        <v>661</v>
      </c>
      <c r="E1314" s="242" t="s">
        <v>292</v>
      </c>
      <c r="F1314" s="247" t="s">
        <v>662</v>
      </c>
      <c r="G1314" s="244">
        <v>45853</v>
      </c>
      <c r="H1314" s="245">
        <v>11339133</v>
      </c>
      <c r="I1314" s="242" t="s">
        <v>1516</v>
      </c>
      <c r="J1314" s="244">
        <v>45853</v>
      </c>
      <c r="K1314" s="244">
        <v>46003</v>
      </c>
      <c r="L1314" s="242" t="s">
        <v>288</v>
      </c>
      <c r="M1314" s="242" t="s">
        <v>288</v>
      </c>
      <c r="N1314" s="242" t="s">
        <v>288</v>
      </c>
      <c r="O1314" s="209">
        <v>7</v>
      </c>
      <c r="P1314" s="245">
        <v>1225852</v>
      </c>
      <c r="Q1314" s="200">
        <v>45853</v>
      </c>
      <c r="R1314" s="190">
        <v>45869</v>
      </c>
      <c r="S1314" s="245">
        <v>2298473</v>
      </c>
      <c r="T1314" s="190">
        <v>45870</v>
      </c>
      <c r="U1314" s="190">
        <v>45900</v>
      </c>
      <c r="V1314" s="245">
        <v>2298473</v>
      </c>
      <c r="W1314" s="190">
        <v>45901</v>
      </c>
      <c r="X1314" s="190">
        <v>45930</v>
      </c>
      <c r="Y1314" s="245">
        <v>2298473</v>
      </c>
      <c r="Z1314" s="190">
        <v>45931</v>
      </c>
      <c r="AA1314" s="190">
        <v>45961</v>
      </c>
      <c r="AB1314" s="245">
        <v>2298473</v>
      </c>
      <c r="AC1314" s="190">
        <v>45962</v>
      </c>
      <c r="AD1314" s="190">
        <v>45991</v>
      </c>
      <c r="AE1314" s="272">
        <v>919389</v>
      </c>
      <c r="AF1314" s="190">
        <v>45992</v>
      </c>
      <c r="AG1314" s="190">
        <v>46003</v>
      </c>
      <c r="AH1314" s="245">
        <v>536310</v>
      </c>
      <c r="AI1314" s="190">
        <v>46004</v>
      </c>
      <c r="AJ1314" s="190">
        <v>46010</v>
      </c>
      <c r="AK1314" s="242"/>
      <c r="AL1314" s="189"/>
      <c r="AM1314" s="189"/>
      <c r="BH1314" s="238"/>
      <c r="BI1314" s="192" t="s">
        <v>278</v>
      </c>
      <c r="BJ1314" s="187" t="s">
        <v>332</v>
      </c>
      <c r="BK1314" s="192" t="s">
        <v>280</v>
      </c>
      <c r="BL1314" s="189">
        <v>1552</v>
      </c>
      <c r="BM1314" s="190">
        <v>45853.979270833333</v>
      </c>
      <c r="BN1314" s="208">
        <v>3174935420</v>
      </c>
      <c r="BO1314" s="203">
        <v>3832</v>
      </c>
      <c r="BP1314" s="190">
        <v>45853</v>
      </c>
      <c r="BQ1314" s="183">
        <v>11339133</v>
      </c>
      <c r="BR1314" s="242">
        <v>1</v>
      </c>
      <c r="BS1314" s="244">
        <v>45982</v>
      </c>
      <c r="BT1314" s="244">
        <v>46004</v>
      </c>
      <c r="BU1314" s="244">
        <v>46010</v>
      </c>
      <c r="BV1314" s="242" t="s">
        <v>4711</v>
      </c>
      <c r="BW1314" s="242" t="s">
        <v>1187</v>
      </c>
      <c r="BX1314" s="242">
        <v>1</v>
      </c>
      <c r="BY1314" s="244">
        <v>45982</v>
      </c>
      <c r="BZ1314" s="245">
        <v>536310</v>
      </c>
      <c r="CA1314" s="189">
        <v>2948</v>
      </c>
      <c r="CB1314" s="190">
        <v>45981.77003472222</v>
      </c>
      <c r="CC1314" s="202">
        <v>28957395</v>
      </c>
      <c r="CD1314" s="189">
        <v>8063</v>
      </c>
      <c r="CE1314" s="190">
        <v>45982</v>
      </c>
      <c r="CF1314" s="202">
        <v>536310</v>
      </c>
      <c r="CP1314" s="190">
        <v>46010</v>
      </c>
      <c r="CS1314" s="197" t="s">
        <v>748</v>
      </c>
      <c r="CT1314" s="199">
        <v>40325585.799999997</v>
      </c>
      <c r="CU1314" s="203">
        <v>598</v>
      </c>
      <c r="CV1314" s="203" t="s">
        <v>2340</v>
      </c>
      <c r="CW1314" s="189">
        <v>82</v>
      </c>
      <c r="CX1314" s="202" t="s">
        <v>2340</v>
      </c>
      <c r="CY1314" s="192">
        <v>7490</v>
      </c>
      <c r="CZ1314" s="192" t="s">
        <v>290</v>
      </c>
      <c r="DA1314" s="201">
        <f t="shared" si="45"/>
        <v>11875443</v>
      </c>
      <c r="DB1314" s="221">
        <f t="shared" si="46"/>
        <v>0</v>
      </c>
      <c r="DC1314" s="201">
        <f t="shared" si="47"/>
        <v>0</v>
      </c>
      <c r="DZ1314" s="310" t="s">
        <v>4712</v>
      </c>
      <c r="EA1314" s="231" t="s">
        <v>282</v>
      </c>
      <c r="EB1314" s="130">
        <v>17346234</v>
      </c>
      <c r="EC1314" s="168">
        <v>46010</v>
      </c>
    </row>
    <row r="1315" spans="1:133" x14ac:dyDescent="0.3">
      <c r="A1315" s="356" t="s">
        <v>309</v>
      </c>
      <c r="B1315" s="194" t="s">
        <v>4713</v>
      </c>
      <c r="C1315" s="243">
        <v>1121899808</v>
      </c>
      <c r="D1315" s="242" t="s">
        <v>600</v>
      </c>
      <c r="E1315" s="242" t="s">
        <v>291</v>
      </c>
      <c r="F1315" s="242" t="s">
        <v>2195</v>
      </c>
      <c r="G1315" s="244">
        <v>45853</v>
      </c>
      <c r="H1315" s="245">
        <v>26894376</v>
      </c>
      <c r="I1315" s="242" t="s">
        <v>1187</v>
      </c>
      <c r="J1315" s="244">
        <v>45853</v>
      </c>
      <c r="K1315" s="244">
        <v>46010</v>
      </c>
      <c r="L1315" s="242" t="s">
        <v>288</v>
      </c>
      <c r="M1315" s="242" t="s">
        <v>288</v>
      </c>
      <c r="N1315" s="242" t="s">
        <v>288</v>
      </c>
      <c r="O1315" s="209">
        <v>7</v>
      </c>
      <c r="P1315" s="245">
        <v>2776194</v>
      </c>
      <c r="Q1315" s="200">
        <v>45853</v>
      </c>
      <c r="R1315" s="190">
        <v>45869</v>
      </c>
      <c r="S1315" s="245">
        <v>5205363</v>
      </c>
      <c r="T1315" s="190">
        <v>45870</v>
      </c>
      <c r="U1315" s="190">
        <v>45900</v>
      </c>
      <c r="V1315" s="245">
        <v>5205363</v>
      </c>
      <c r="W1315" s="190">
        <v>45901</v>
      </c>
      <c r="X1315" s="190">
        <v>45930</v>
      </c>
      <c r="Y1315" s="245">
        <v>5205363</v>
      </c>
      <c r="Z1315" s="190">
        <v>45931</v>
      </c>
      <c r="AA1315" s="190">
        <v>45961</v>
      </c>
      <c r="AB1315" s="245">
        <v>5205363</v>
      </c>
      <c r="AC1315" s="190">
        <v>45962</v>
      </c>
      <c r="AD1315" s="190">
        <v>45991</v>
      </c>
      <c r="AE1315" s="272">
        <v>3296730</v>
      </c>
      <c r="AF1315" s="190">
        <v>45992</v>
      </c>
      <c r="AG1315" s="190">
        <v>46010</v>
      </c>
      <c r="AH1315" s="245">
        <v>1214585</v>
      </c>
      <c r="AI1315" s="190">
        <v>46011</v>
      </c>
      <c r="AJ1315" s="190">
        <v>46017</v>
      </c>
      <c r="AK1315" s="242"/>
      <c r="AL1315" s="193"/>
      <c r="AM1315" s="193"/>
      <c r="BH1315" s="307"/>
      <c r="BI1315" s="187" t="s">
        <v>277</v>
      </c>
      <c r="BJ1315" s="187" t="s">
        <v>707</v>
      </c>
      <c r="BK1315" s="195" t="s">
        <v>708</v>
      </c>
      <c r="BL1315" s="189">
        <v>1539</v>
      </c>
      <c r="BM1315" s="190">
        <v>45853.48265046296</v>
      </c>
      <c r="BN1315" s="208">
        <v>238905893</v>
      </c>
      <c r="BO1315" s="203">
        <v>3754</v>
      </c>
      <c r="BP1315" s="190">
        <v>45853</v>
      </c>
      <c r="BQ1315" s="183">
        <v>26894376</v>
      </c>
      <c r="BR1315" s="242">
        <v>1</v>
      </c>
      <c r="BS1315" s="244">
        <v>45981</v>
      </c>
      <c r="BT1315" s="244">
        <v>46011</v>
      </c>
      <c r="BU1315" s="244">
        <v>46017</v>
      </c>
      <c r="BV1315" s="247" t="s">
        <v>4711</v>
      </c>
      <c r="BW1315" s="242" t="s">
        <v>821</v>
      </c>
      <c r="BX1315" s="242">
        <v>1</v>
      </c>
      <c r="BY1315" s="244">
        <v>45981</v>
      </c>
      <c r="BZ1315" s="245">
        <v>1214585</v>
      </c>
      <c r="CA1315" s="189">
        <v>2946</v>
      </c>
      <c r="CB1315" s="190">
        <v>45981.677835648145</v>
      </c>
      <c r="CC1315" s="202">
        <v>3044349</v>
      </c>
      <c r="CD1315" s="189">
        <v>8027</v>
      </c>
      <c r="CE1315" s="190">
        <v>45981</v>
      </c>
      <c r="CF1315" s="202">
        <v>1214585</v>
      </c>
      <c r="CP1315" s="190">
        <v>46017</v>
      </c>
      <c r="CS1315" s="197" t="s">
        <v>2196</v>
      </c>
      <c r="CT1315" s="198">
        <v>1121899808</v>
      </c>
      <c r="CU1315" s="203">
        <v>734</v>
      </c>
      <c r="CV1315" s="203" t="s">
        <v>778</v>
      </c>
      <c r="CW1315" s="189">
        <v>734</v>
      </c>
      <c r="CX1315" s="202" t="s">
        <v>778</v>
      </c>
      <c r="CY1315" s="192">
        <v>8299</v>
      </c>
      <c r="CZ1315" s="192" t="s">
        <v>290</v>
      </c>
      <c r="DA1315" s="201">
        <f t="shared" si="45"/>
        <v>28108961</v>
      </c>
      <c r="DB1315" s="221">
        <f t="shared" si="46"/>
        <v>0</v>
      </c>
      <c r="DC1315" s="201">
        <f t="shared" si="47"/>
        <v>0</v>
      </c>
      <c r="DZ1315" s="188" t="s">
        <v>4714</v>
      </c>
      <c r="EA1315" s="231"/>
      <c r="EB1315" s="130">
        <v>52518905</v>
      </c>
      <c r="EC1315" s="168">
        <v>46017</v>
      </c>
    </row>
    <row r="1316" spans="1:133" x14ac:dyDescent="0.3">
      <c r="A1316" s="356" t="s">
        <v>309</v>
      </c>
      <c r="B1316" s="194" t="s">
        <v>4715</v>
      </c>
      <c r="C1316" s="243">
        <v>40215055</v>
      </c>
      <c r="D1316" s="242" t="s">
        <v>605</v>
      </c>
      <c r="E1316" s="242" t="s">
        <v>291</v>
      </c>
      <c r="F1316" s="242" t="s">
        <v>2195</v>
      </c>
      <c r="G1316" s="244">
        <v>45853</v>
      </c>
      <c r="H1316" s="245">
        <v>20258102</v>
      </c>
      <c r="I1316" s="242" t="s">
        <v>1187</v>
      </c>
      <c r="J1316" s="244">
        <v>45853</v>
      </c>
      <c r="K1316" s="244">
        <v>46010</v>
      </c>
      <c r="L1316" s="242" t="s">
        <v>288</v>
      </c>
      <c r="M1316" s="242" t="s">
        <v>288</v>
      </c>
      <c r="N1316" s="242" t="s">
        <v>288</v>
      </c>
      <c r="O1316" s="209">
        <v>7</v>
      </c>
      <c r="P1316" s="245">
        <v>2091159</v>
      </c>
      <c r="Q1316" s="200">
        <v>45853</v>
      </c>
      <c r="R1316" s="190">
        <v>45869</v>
      </c>
      <c r="S1316" s="245">
        <v>3920923</v>
      </c>
      <c r="T1316" s="190">
        <v>45870</v>
      </c>
      <c r="U1316" s="190">
        <v>45900</v>
      </c>
      <c r="V1316" s="245">
        <v>3920923</v>
      </c>
      <c r="W1316" s="190">
        <v>45901</v>
      </c>
      <c r="X1316" s="190">
        <v>45930</v>
      </c>
      <c r="Y1316" s="245">
        <v>3920923</v>
      </c>
      <c r="Z1316" s="190">
        <v>45931</v>
      </c>
      <c r="AA1316" s="190">
        <v>45961</v>
      </c>
      <c r="AB1316" s="245">
        <v>3920923</v>
      </c>
      <c r="AC1316" s="190">
        <v>45962</v>
      </c>
      <c r="AD1316" s="190">
        <v>45991</v>
      </c>
      <c r="AE1316" s="272">
        <v>2483251</v>
      </c>
      <c r="AF1316" s="190">
        <v>45992</v>
      </c>
      <c r="AG1316" s="190">
        <v>46010</v>
      </c>
      <c r="AH1316" s="245">
        <v>914882</v>
      </c>
      <c r="AI1316" s="190">
        <v>46011</v>
      </c>
      <c r="AJ1316" s="190">
        <v>46017</v>
      </c>
      <c r="AK1316" s="242"/>
      <c r="AL1316" s="189"/>
      <c r="AM1316" s="189"/>
      <c r="BH1316" s="238"/>
      <c r="BI1316" s="195" t="s">
        <v>277</v>
      </c>
      <c r="BJ1316" s="187" t="s">
        <v>707</v>
      </c>
      <c r="BK1316" s="195" t="s">
        <v>708</v>
      </c>
      <c r="BL1316" s="189">
        <v>1539</v>
      </c>
      <c r="BM1316" s="190">
        <v>45853.48265046296</v>
      </c>
      <c r="BN1316" s="208">
        <v>238905893</v>
      </c>
      <c r="BO1316" s="203">
        <v>3759</v>
      </c>
      <c r="BP1316" s="190">
        <v>45853</v>
      </c>
      <c r="BQ1316" s="183">
        <v>20258102</v>
      </c>
      <c r="BR1316" s="242">
        <v>1</v>
      </c>
      <c r="BS1316" s="244">
        <v>45981</v>
      </c>
      <c r="BT1316" s="244">
        <v>46011</v>
      </c>
      <c r="BU1316" s="244">
        <v>46017</v>
      </c>
      <c r="BV1316" s="247" t="s">
        <v>4711</v>
      </c>
      <c r="BW1316" s="242" t="s">
        <v>821</v>
      </c>
      <c r="BX1316" s="242">
        <v>1</v>
      </c>
      <c r="BY1316" s="244">
        <v>45981</v>
      </c>
      <c r="BZ1316" s="245">
        <v>914882</v>
      </c>
      <c r="CA1316" s="189">
        <v>2946</v>
      </c>
      <c r="CB1316" s="190">
        <v>45981.677835648145</v>
      </c>
      <c r="CC1316" s="202">
        <v>3044349</v>
      </c>
      <c r="CD1316" s="189">
        <v>8026</v>
      </c>
      <c r="CE1316" s="190">
        <v>45981</v>
      </c>
      <c r="CF1316" s="202">
        <v>914882</v>
      </c>
      <c r="CP1316" s="190">
        <v>46017</v>
      </c>
      <c r="CS1316" s="197" t="s">
        <v>951</v>
      </c>
      <c r="CT1316" s="199">
        <v>40215055.399999999</v>
      </c>
      <c r="CU1316" s="203">
        <v>734</v>
      </c>
      <c r="CV1316" s="203" t="s">
        <v>778</v>
      </c>
      <c r="CW1316" s="189">
        <v>734</v>
      </c>
      <c r="CX1316" s="202" t="s">
        <v>778</v>
      </c>
      <c r="CY1316" s="192">
        <v>7020</v>
      </c>
      <c r="CZ1316" s="192" t="s">
        <v>289</v>
      </c>
      <c r="DA1316" s="201">
        <f t="shared" si="45"/>
        <v>21172984</v>
      </c>
      <c r="DB1316" s="221">
        <f t="shared" si="46"/>
        <v>0</v>
      </c>
      <c r="DC1316" s="201">
        <f t="shared" si="47"/>
        <v>0</v>
      </c>
      <c r="DZ1316" s="188" t="s">
        <v>4716</v>
      </c>
      <c r="EA1316" s="187"/>
      <c r="EB1316" s="130">
        <v>52518905</v>
      </c>
      <c r="EC1316" s="168">
        <v>46017</v>
      </c>
    </row>
    <row r="1317" spans="1:133" x14ac:dyDescent="0.3">
      <c r="A1317" s="356" t="s">
        <v>309</v>
      </c>
      <c r="B1317" s="194" t="s">
        <v>4717</v>
      </c>
      <c r="C1317" s="248">
        <v>24716432</v>
      </c>
      <c r="D1317" s="242" t="s">
        <v>608</v>
      </c>
      <c r="E1317" s="242" t="s">
        <v>291</v>
      </c>
      <c r="F1317" s="242" t="s">
        <v>2195</v>
      </c>
      <c r="G1317" s="244">
        <v>45853</v>
      </c>
      <c r="H1317" s="245">
        <v>20258102</v>
      </c>
      <c r="I1317" s="242" t="s">
        <v>1187</v>
      </c>
      <c r="J1317" s="244">
        <v>45853</v>
      </c>
      <c r="K1317" s="244">
        <v>46010</v>
      </c>
      <c r="L1317" s="242" t="s">
        <v>288</v>
      </c>
      <c r="M1317" s="242" t="s">
        <v>288</v>
      </c>
      <c r="N1317" s="242" t="s">
        <v>288</v>
      </c>
      <c r="O1317" s="209">
        <v>7</v>
      </c>
      <c r="P1317" s="245">
        <v>2091159</v>
      </c>
      <c r="Q1317" s="200">
        <v>45853</v>
      </c>
      <c r="R1317" s="190">
        <v>45869</v>
      </c>
      <c r="S1317" s="245">
        <v>3920923</v>
      </c>
      <c r="T1317" s="190">
        <v>45870</v>
      </c>
      <c r="U1317" s="190">
        <v>45900</v>
      </c>
      <c r="V1317" s="245">
        <v>3920923</v>
      </c>
      <c r="W1317" s="190">
        <v>45901</v>
      </c>
      <c r="X1317" s="190">
        <v>45930</v>
      </c>
      <c r="Y1317" s="245">
        <v>3920923</v>
      </c>
      <c r="Z1317" s="190">
        <v>45931</v>
      </c>
      <c r="AA1317" s="190">
        <v>45961</v>
      </c>
      <c r="AB1317" s="245">
        <v>3920923</v>
      </c>
      <c r="AC1317" s="190">
        <v>45962</v>
      </c>
      <c r="AD1317" s="190">
        <v>45991</v>
      </c>
      <c r="AE1317" s="272">
        <v>2483251</v>
      </c>
      <c r="AF1317" s="190">
        <v>45992</v>
      </c>
      <c r="AG1317" s="190">
        <v>46010</v>
      </c>
      <c r="AH1317" s="245">
        <v>914882</v>
      </c>
      <c r="AI1317" s="190">
        <v>46011</v>
      </c>
      <c r="AJ1317" s="190">
        <v>46017</v>
      </c>
      <c r="AK1317" s="242"/>
      <c r="AL1317" s="196"/>
      <c r="AM1317" s="196"/>
      <c r="BH1317" s="222"/>
      <c r="BI1317" s="195" t="s">
        <v>277</v>
      </c>
      <c r="BJ1317" s="187" t="s">
        <v>707</v>
      </c>
      <c r="BK1317" s="195" t="s">
        <v>708</v>
      </c>
      <c r="BL1317" s="189">
        <v>1539</v>
      </c>
      <c r="BM1317" s="190">
        <v>45853.48265046296</v>
      </c>
      <c r="BN1317" s="208">
        <v>238905893</v>
      </c>
      <c r="BO1317" s="203">
        <v>3762</v>
      </c>
      <c r="BP1317" s="190">
        <v>45853</v>
      </c>
      <c r="BQ1317" s="183">
        <v>20258102</v>
      </c>
      <c r="BR1317" s="242">
        <v>1</v>
      </c>
      <c r="BS1317" s="244">
        <v>45981</v>
      </c>
      <c r="BT1317" s="244">
        <v>46011</v>
      </c>
      <c r="BU1317" s="244">
        <v>46017</v>
      </c>
      <c r="BV1317" s="247" t="s">
        <v>4711</v>
      </c>
      <c r="BW1317" s="242" t="s">
        <v>821</v>
      </c>
      <c r="BX1317" s="242">
        <v>1</v>
      </c>
      <c r="BY1317" s="244">
        <v>45981</v>
      </c>
      <c r="BZ1317" s="245">
        <v>914882</v>
      </c>
      <c r="CA1317" s="189">
        <v>2946</v>
      </c>
      <c r="CB1317" s="190">
        <v>45981.677835648145</v>
      </c>
      <c r="CC1317" s="202">
        <v>3044349</v>
      </c>
      <c r="CD1317" s="189">
        <v>8025</v>
      </c>
      <c r="CE1317" s="190">
        <v>45981</v>
      </c>
      <c r="CF1317" s="202">
        <v>914882</v>
      </c>
      <c r="CP1317" s="190">
        <v>46017</v>
      </c>
      <c r="CS1317" s="197" t="s">
        <v>1346</v>
      </c>
      <c r="CT1317" s="199">
        <v>24716432</v>
      </c>
      <c r="CU1317" s="203">
        <v>734</v>
      </c>
      <c r="CV1317" s="203" t="s">
        <v>778</v>
      </c>
      <c r="CW1317" s="189">
        <v>734</v>
      </c>
      <c r="CX1317" s="202" t="s">
        <v>778</v>
      </c>
      <c r="CY1317" s="192">
        <v>8299</v>
      </c>
      <c r="CZ1317" s="192" t="s">
        <v>290</v>
      </c>
      <c r="DA1317" s="201">
        <f t="shared" si="45"/>
        <v>21172984</v>
      </c>
      <c r="DB1317" s="221">
        <f t="shared" si="46"/>
        <v>0</v>
      </c>
      <c r="DC1317" s="201">
        <f t="shared" si="47"/>
        <v>0</v>
      </c>
      <c r="DZ1317" s="188" t="s">
        <v>4718</v>
      </c>
      <c r="EA1317" s="231"/>
      <c r="EB1317" s="130">
        <v>52518905</v>
      </c>
      <c r="EC1317" s="168">
        <v>46017</v>
      </c>
    </row>
    <row r="1318" spans="1:133" s="332" customFormat="1" x14ac:dyDescent="0.3">
      <c r="A1318" s="356" t="s">
        <v>309</v>
      </c>
      <c r="B1318" s="194" t="s">
        <v>4719</v>
      </c>
      <c r="C1318" s="248">
        <v>40326722</v>
      </c>
      <c r="D1318" s="242" t="s">
        <v>624</v>
      </c>
      <c r="E1318" s="242" t="s">
        <v>292</v>
      </c>
      <c r="F1318" s="247" t="s">
        <v>408</v>
      </c>
      <c r="G1318" s="244">
        <v>45860</v>
      </c>
      <c r="H1318" s="245">
        <v>9504856</v>
      </c>
      <c r="I1318" s="242" t="s">
        <v>1516</v>
      </c>
      <c r="J1318" s="244">
        <v>45860</v>
      </c>
      <c r="K1318" s="244">
        <v>46010</v>
      </c>
      <c r="L1318" s="242" t="s">
        <v>288</v>
      </c>
      <c r="M1318" s="242" t="s">
        <v>288</v>
      </c>
      <c r="N1318" s="242" t="s">
        <v>288</v>
      </c>
      <c r="O1318" s="165">
        <v>6</v>
      </c>
      <c r="P1318" s="245">
        <v>2504658</v>
      </c>
      <c r="Q1318" s="304">
        <v>45860</v>
      </c>
      <c r="R1318" s="287">
        <v>45900</v>
      </c>
      <c r="S1318" s="245">
        <v>1926660</v>
      </c>
      <c r="T1318" s="287">
        <v>45901</v>
      </c>
      <c r="U1318" s="287">
        <v>45930</v>
      </c>
      <c r="V1318" s="245">
        <v>1926660</v>
      </c>
      <c r="W1318" s="287">
        <v>45931</v>
      </c>
      <c r="X1318" s="287">
        <v>45961</v>
      </c>
      <c r="Y1318" s="245">
        <v>1926660</v>
      </c>
      <c r="Z1318" s="287">
        <v>45962</v>
      </c>
      <c r="AA1318" s="287">
        <v>45991</v>
      </c>
      <c r="AB1318" s="272">
        <v>1220218</v>
      </c>
      <c r="AC1318" s="287">
        <v>45992</v>
      </c>
      <c r="AD1318" s="287">
        <v>46010</v>
      </c>
      <c r="AE1318" s="245">
        <v>642220</v>
      </c>
      <c r="AF1318" s="190">
        <v>46011</v>
      </c>
      <c r="AG1318" s="190">
        <v>46020</v>
      </c>
      <c r="AH1318" s="242"/>
      <c r="AI1318" s="285"/>
      <c r="AJ1318" s="285"/>
      <c r="AK1318" s="242"/>
      <c r="AL1318" s="285"/>
      <c r="AM1318" s="285"/>
      <c r="AN1318" s="331"/>
      <c r="AQ1318" s="331"/>
      <c r="AT1318" s="331"/>
      <c r="AW1318" s="331"/>
      <c r="BH1318" s="353"/>
      <c r="BI1318" s="284" t="s">
        <v>278</v>
      </c>
      <c r="BJ1318" s="285" t="s">
        <v>332</v>
      </c>
      <c r="BK1318" s="284" t="s">
        <v>280</v>
      </c>
      <c r="BL1318" s="286">
        <v>1600</v>
      </c>
      <c r="BM1318" s="287">
        <v>45860.72247685185</v>
      </c>
      <c r="BN1318" s="288">
        <v>1114340201</v>
      </c>
      <c r="BO1318" s="285">
        <v>4211</v>
      </c>
      <c r="BP1318" s="287">
        <v>45860</v>
      </c>
      <c r="BQ1318" s="357">
        <v>9504856</v>
      </c>
      <c r="BR1318" s="242">
        <v>1</v>
      </c>
      <c r="BS1318" s="244">
        <v>45982</v>
      </c>
      <c r="BT1318" s="244">
        <v>46011</v>
      </c>
      <c r="BU1318" s="244">
        <v>46020</v>
      </c>
      <c r="BV1318" s="242" t="s">
        <v>4708</v>
      </c>
      <c r="BW1318" s="242" t="s">
        <v>4260</v>
      </c>
      <c r="BX1318" s="242">
        <v>1</v>
      </c>
      <c r="BY1318" s="244">
        <v>45982</v>
      </c>
      <c r="BZ1318" s="245">
        <v>642220</v>
      </c>
      <c r="CA1318" s="189">
        <v>2948</v>
      </c>
      <c r="CB1318" s="190">
        <v>45981.77003472222</v>
      </c>
      <c r="CC1318" s="202">
        <v>28957395</v>
      </c>
      <c r="CD1318" s="189">
        <v>8059</v>
      </c>
      <c r="CE1318" s="190">
        <v>45982</v>
      </c>
      <c r="CF1318" s="202">
        <v>642220</v>
      </c>
      <c r="CG1318" s="167"/>
      <c r="CH1318" s="167"/>
      <c r="CI1318" s="167"/>
      <c r="CJ1318" s="167"/>
      <c r="CK1318" s="167"/>
      <c r="CL1318" s="167"/>
      <c r="CM1318" s="167"/>
      <c r="CN1318" s="167"/>
      <c r="CO1318" s="167"/>
      <c r="CP1318" s="190">
        <v>46020</v>
      </c>
      <c r="CQ1318" s="167"/>
      <c r="CR1318" s="167"/>
      <c r="CS1318" s="292" t="s">
        <v>734</v>
      </c>
      <c r="CT1318" s="290">
        <v>40326722</v>
      </c>
      <c r="CU1318" s="285">
        <v>27</v>
      </c>
      <c r="CV1318" s="285" t="s">
        <v>783</v>
      </c>
      <c r="CW1318" s="189">
        <v>27</v>
      </c>
      <c r="CX1318" s="202" t="s">
        <v>783</v>
      </c>
      <c r="CY1318" s="284">
        <v>7490</v>
      </c>
      <c r="CZ1318" s="284" t="s">
        <v>290</v>
      </c>
      <c r="DA1318" s="333">
        <f t="shared" si="45"/>
        <v>10147076</v>
      </c>
      <c r="DB1318" s="271">
        <f t="shared" si="46"/>
        <v>0</v>
      </c>
      <c r="DC1318" s="333">
        <f t="shared" si="47"/>
        <v>0</v>
      </c>
      <c r="DZ1318" s="318" t="s">
        <v>4720</v>
      </c>
      <c r="EA1318" s="285" t="s">
        <v>271</v>
      </c>
      <c r="EB1318" s="130">
        <v>17346234</v>
      </c>
      <c r="EC1318" s="168">
        <v>46020</v>
      </c>
    </row>
    <row r="1319" spans="1:133" s="332" customFormat="1" x14ac:dyDescent="0.3">
      <c r="A1319" s="356" t="s">
        <v>309</v>
      </c>
      <c r="B1319" s="194" t="s">
        <v>4721</v>
      </c>
      <c r="C1319" s="243">
        <v>1121881267</v>
      </c>
      <c r="D1319" s="242" t="s">
        <v>848</v>
      </c>
      <c r="E1319" s="242" t="s">
        <v>291</v>
      </c>
      <c r="F1319" s="242" t="s">
        <v>849</v>
      </c>
      <c r="G1319" s="244">
        <v>45860</v>
      </c>
      <c r="H1319" s="245">
        <v>13844915</v>
      </c>
      <c r="I1319" s="242" t="s">
        <v>1274</v>
      </c>
      <c r="J1319" s="244">
        <v>45860</v>
      </c>
      <c r="K1319" s="244">
        <v>45990</v>
      </c>
      <c r="L1319" s="242" t="s">
        <v>288</v>
      </c>
      <c r="M1319" s="242" t="s">
        <v>288</v>
      </c>
      <c r="N1319" s="242" t="s">
        <v>288</v>
      </c>
      <c r="O1319" s="165">
        <v>5</v>
      </c>
      <c r="P1319" s="245">
        <v>4218373</v>
      </c>
      <c r="Q1319" s="304">
        <v>45860</v>
      </c>
      <c r="R1319" s="287">
        <v>45900</v>
      </c>
      <c r="S1319" s="245">
        <v>3244902</v>
      </c>
      <c r="T1319" s="287">
        <v>45901</v>
      </c>
      <c r="U1319" s="287">
        <v>45930</v>
      </c>
      <c r="V1319" s="245">
        <v>3244902</v>
      </c>
      <c r="W1319" s="287">
        <v>45931</v>
      </c>
      <c r="X1319" s="287">
        <v>45961</v>
      </c>
      <c r="Y1319" s="245">
        <v>3136738</v>
      </c>
      <c r="Z1319" s="287">
        <v>45962</v>
      </c>
      <c r="AA1319" s="287">
        <v>45990</v>
      </c>
      <c r="AB1319" s="245">
        <v>1406124</v>
      </c>
      <c r="AC1319" s="190">
        <v>45991</v>
      </c>
      <c r="AD1319" s="190">
        <v>46003</v>
      </c>
      <c r="AE1319" s="242"/>
      <c r="AF1319" s="285"/>
      <c r="AG1319" s="285"/>
      <c r="AH1319" s="242"/>
      <c r="AI1319" s="285"/>
      <c r="AJ1319" s="285"/>
      <c r="AK1319" s="242"/>
      <c r="AL1319" s="285"/>
      <c r="AM1319" s="285"/>
      <c r="AN1319" s="331"/>
      <c r="AQ1319" s="331"/>
      <c r="AT1319" s="331"/>
      <c r="AW1319" s="331"/>
      <c r="BH1319" s="353"/>
      <c r="BI1319" s="284" t="s">
        <v>278</v>
      </c>
      <c r="BJ1319" s="285" t="s">
        <v>332</v>
      </c>
      <c r="BK1319" s="284" t="s">
        <v>280</v>
      </c>
      <c r="BL1319" s="286">
        <v>1600</v>
      </c>
      <c r="BM1319" s="287">
        <v>45860.72247685185</v>
      </c>
      <c r="BN1319" s="288">
        <v>1114340201</v>
      </c>
      <c r="BO1319" s="285">
        <v>4267</v>
      </c>
      <c r="BP1319" s="287">
        <v>45860</v>
      </c>
      <c r="BQ1319" s="357">
        <v>13844915</v>
      </c>
      <c r="BR1319" s="242">
        <v>1</v>
      </c>
      <c r="BS1319" s="244">
        <v>45982</v>
      </c>
      <c r="BT1319" s="244">
        <v>45991</v>
      </c>
      <c r="BU1319" s="244">
        <v>46003</v>
      </c>
      <c r="BV1319" s="242" t="s">
        <v>1603</v>
      </c>
      <c r="BW1319" s="242" t="s">
        <v>1503</v>
      </c>
      <c r="BX1319" s="242">
        <v>1</v>
      </c>
      <c r="BY1319" s="244">
        <v>45982</v>
      </c>
      <c r="BZ1319" s="245">
        <v>1406124</v>
      </c>
      <c r="CA1319" s="189">
        <v>2948</v>
      </c>
      <c r="CB1319" s="190">
        <v>45981.77003472222</v>
      </c>
      <c r="CC1319" s="202">
        <v>28957395</v>
      </c>
      <c r="CD1319" s="189">
        <v>8060</v>
      </c>
      <c r="CE1319" s="190">
        <v>45982</v>
      </c>
      <c r="CF1319" s="202">
        <v>1406124</v>
      </c>
      <c r="CG1319" s="167"/>
      <c r="CH1319" s="167"/>
      <c r="CI1319" s="167"/>
      <c r="CJ1319" s="167"/>
      <c r="CK1319" s="167"/>
      <c r="CL1319" s="167"/>
      <c r="CM1319" s="167"/>
      <c r="CN1319" s="167"/>
      <c r="CO1319" s="167"/>
      <c r="CP1319" s="190">
        <v>46003</v>
      </c>
      <c r="CQ1319" s="167"/>
      <c r="CR1319" s="167"/>
      <c r="CS1319" s="292" t="s">
        <v>936</v>
      </c>
      <c r="CT1319" s="465">
        <v>1121881267</v>
      </c>
      <c r="CU1319" s="285">
        <v>27</v>
      </c>
      <c r="CV1319" s="285" t="s">
        <v>914</v>
      </c>
      <c r="CW1319" s="189">
        <v>27</v>
      </c>
      <c r="CX1319" s="202" t="s">
        <v>914</v>
      </c>
      <c r="CY1319" s="284">
        <v>8299</v>
      </c>
      <c r="CZ1319" s="284" t="s">
        <v>290</v>
      </c>
      <c r="DA1319" s="333">
        <f t="shared" si="45"/>
        <v>15251039</v>
      </c>
      <c r="DB1319" s="271">
        <f t="shared" si="46"/>
        <v>0</v>
      </c>
      <c r="DC1319" s="333">
        <f t="shared" si="47"/>
        <v>0</v>
      </c>
      <c r="DZ1319" s="318" t="s">
        <v>4722</v>
      </c>
      <c r="EA1319" s="285" t="s">
        <v>271</v>
      </c>
      <c r="EB1319" s="130">
        <v>17346234</v>
      </c>
      <c r="EC1319" s="168">
        <v>46010</v>
      </c>
    </row>
    <row r="1320" spans="1:133" s="332" customFormat="1" x14ac:dyDescent="0.3">
      <c r="A1320" s="356" t="s">
        <v>309</v>
      </c>
      <c r="B1320" s="194" t="s">
        <v>4723</v>
      </c>
      <c r="C1320" s="243">
        <v>1121930623</v>
      </c>
      <c r="D1320" s="242" t="s">
        <v>1102</v>
      </c>
      <c r="E1320" s="242" t="s">
        <v>292</v>
      </c>
      <c r="F1320" s="242" t="s">
        <v>1103</v>
      </c>
      <c r="G1320" s="244">
        <v>45860</v>
      </c>
      <c r="H1320" s="245">
        <v>9806818</v>
      </c>
      <c r="I1320" s="242" t="s">
        <v>1274</v>
      </c>
      <c r="J1320" s="244">
        <v>45860</v>
      </c>
      <c r="K1320" s="244">
        <v>45990</v>
      </c>
      <c r="L1320" s="242" t="s">
        <v>288</v>
      </c>
      <c r="M1320" s="242" t="s">
        <v>288</v>
      </c>
      <c r="N1320" s="242" t="s">
        <v>288</v>
      </c>
      <c r="O1320" s="165">
        <v>5</v>
      </c>
      <c r="P1320" s="245">
        <v>2988015</v>
      </c>
      <c r="Q1320" s="304">
        <v>45860</v>
      </c>
      <c r="R1320" s="287">
        <v>45900</v>
      </c>
      <c r="S1320" s="245">
        <v>2298473</v>
      </c>
      <c r="T1320" s="287">
        <v>45901</v>
      </c>
      <c r="U1320" s="287">
        <v>45930</v>
      </c>
      <c r="V1320" s="245">
        <v>2298473</v>
      </c>
      <c r="W1320" s="287">
        <v>45931</v>
      </c>
      <c r="X1320" s="287">
        <v>45961</v>
      </c>
      <c r="Y1320" s="245">
        <v>2221857</v>
      </c>
      <c r="Z1320" s="287">
        <v>45962</v>
      </c>
      <c r="AA1320" s="287">
        <v>45990</v>
      </c>
      <c r="AB1320" s="245">
        <v>996005</v>
      </c>
      <c r="AC1320" s="190">
        <v>45991</v>
      </c>
      <c r="AD1320" s="190">
        <v>46003</v>
      </c>
      <c r="AE1320" s="242"/>
      <c r="AF1320" s="286"/>
      <c r="AG1320" s="286"/>
      <c r="AH1320" s="242"/>
      <c r="AI1320" s="286"/>
      <c r="AJ1320" s="286"/>
      <c r="AK1320" s="242"/>
      <c r="AL1320" s="286"/>
      <c r="AM1320" s="286"/>
      <c r="AN1320" s="331"/>
      <c r="AQ1320" s="331"/>
      <c r="AT1320" s="331"/>
      <c r="AW1320" s="331"/>
      <c r="BH1320" s="515"/>
      <c r="BI1320" s="284" t="s">
        <v>278</v>
      </c>
      <c r="BJ1320" s="285" t="s">
        <v>332</v>
      </c>
      <c r="BK1320" s="284" t="s">
        <v>280</v>
      </c>
      <c r="BL1320" s="286">
        <v>1600</v>
      </c>
      <c r="BM1320" s="287">
        <v>45860.72247685185</v>
      </c>
      <c r="BN1320" s="288">
        <v>1114340201</v>
      </c>
      <c r="BO1320" s="285">
        <v>4273</v>
      </c>
      <c r="BP1320" s="287">
        <v>45860</v>
      </c>
      <c r="BQ1320" s="357">
        <v>9806818</v>
      </c>
      <c r="BR1320" s="242">
        <v>1</v>
      </c>
      <c r="BS1320" s="244">
        <v>45982</v>
      </c>
      <c r="BT1320" s="244">
        <v>45991</v>
      </c>
      <c r="BU1320" s="244">
        <v>46003</v>
      </c>
      <c r="BV1320" s="242" t="s">
        <v>1603</v>
      </c>
      <c r="BW1320" s="242" t="s">
        <v>1503</v>
      </c>
      <c r="BX1320" s="242">
        <v>1</v>
      </c>
      <c r="BY1320" s="244">
        <v>45982</v>
      </c>
      <c r="BZ1320" s="245">
        <v>996005</v>
      </c>
      <c r="CA1320" s="189">
        <v>2948</v>
      </c>
      <c r="CB1320" s="190">
        <v>45981.77003472222</v>
      </c>
      <c r="CC1320" s="202">
        <v>28957395</v>
      </c>
      <c r="CD1320" s="189">
        <v>8061</v>
      </c>
      <c r="CE1320" s="190">
        <v>45982</v>
      </c>
      <c r="CF1320" s="202">
        <v>996005</v>
      </c>
      <c r="CG1320" s="167"/>
      <c r="CH1320" s="167"/>
      <c r="CI1320" s="167"/>
      <c r="CJ1320" s="167"/>
      <c r="CK1320" s="167"/>
      <c r="CL1320" s="167"/>
      <c r="CM1320" s="167"/>
      <c r="CN1320" s="167"/>
      <c r="CO1320" s="167"/>
      <c r="CP1320" s="190">
        <v>46003</v>
      </c>
      <c r="CQ1320" s="167"/>
      <c r="CR1320" s="167"/>
      <c r="CS1320" s="292" t="s">
        <v>934</v>
      </c>
      <c r="CT1320" s="290">
        <v>1121930623</v>
      </c>
      <c r="CU1320" s="285">
        <v>27</v>
      </c>
      <c r="CV1320" s="285" t="s">
        <v>1115</v>
      </c>
      <c r="CW1320" s="189">
        <v>27</v>
      </c>
      <c r="CX1320" s="202" t="s">
        <v>1115</v>
      </c>
      <c r="CY1320" s="284">
        <v>7490</v>
      </c>
      <c r="CZ1320" s="284" t="s">
        <v>290</v>
      </c>
      <c r="DA1320" s="333">
        <f t="shared" si="45"/>
        <v>10802823</v>
      </c>
      <c r="DB1320" s="271">
        <f t="shared" si="46"/>
        <v>0</v>
      </c>
      <c r="DC1320" s="333">
        <f t="shared" si="47"/>
        <v>0</v>
      </c>
      <c r="DZ1320" s="318" t="s">
        <v>4724</v>
      </c>
      <c r="EA1320" s="285" t="s">
        <v>271</v>
      </c>
      <c r="EB1320" s="130">
        <v>17346234</v>
      </c>
      <c r="EC1320" s="168">
        <v>46010</v>
      </c>
    </row>
    <row r="1321" spans="1:133" x14ac:dyDescent="0.3">
      <c r="A1321" s="356" t="s">
        <v>4725</v>
      </c>
      <c r="B1321" s="194" t="s">
        <v>4726</v>
      </c>
      <c r="C1321" s="243">
        <v>12448615</v>
      </c>
      <c r="D1321" s="242" t="s">
        <v>1008</v>
      </c>
      <c r="E1321" s="242" t="s">
        <v>292</v>
      </c>
      <c r="F1321" s="242" t="s">
        <v>2415</v>
      </c>
      <c r="G1321" s="244">
        <v>45880</v>
      </c>
      <c r="H1321" s="245">
        <v>10600013</v>
      </c>
      <c r="I1321" s="242" t="s">
        <v>4460</v>
      </c>
      <c r="J1321" s="244">
        <v>45880</v>
      </c>
      <c r="K1321" s="244">
        <v>45979</v>
      </c>
      <c r="L1321" s="242" t="s">
        <v>288</v>
      </c>
      <c r="M1321" s="242" t="s">
        <v>288</v>
      </c>
      <c r="N1321" s="242" t="s">
        <v>288</v>
      </c>
      <c r="O1321" s="165">
        <v>5</v>
      </c>
      <c r="P1321" s="245">
        <v>2163268</v>
      </c>
      <c r="Q1321" s="200">
        <v>45880</v>
      </c>
      <c r="R1321" s="190">
        <v>45900</v>
      </c>
      <c r="S1321" s="245">
        <v>3244902</v>
      </c>
      <c r="T1321" s="190">
        <v>45901</v>
      </c>
      <c r="U1321" s="190">
        <v>45930</v>
      </c>
      <c r="V1321" s="245">
        <v>3244902</v>
      </c>
      <c r="W1321" s="190">
        <v>45931</v>
      </c>
      <c r="X1321" s="190">
        <v>45961</v>
      </c>
      <c r="Y1321" s="245">
        <v>1946941</v>
      </c>
      <c r="Z1321" s="190">
        <v>45962</v>
      </c>
      <c r="AA1321" s="190">
        <v>45979</v>
      </c>
      <c r="AB1321" s="245">
        <v>1189797</v>
      </c>
      <c r="AC1321" s="190">
        <v>45980</v>
      </c>
      <c r="AD1321" s="190">
        <v>45990</v>
      </c>
      <c r="AE1321" s="242"/>
      <c r="AF1321" s="187"/>
      <c r="AG1321" s="187"/>
      <c r="AH1321" s="242"/>
      <c r="AI1321" s="187"/>
      <c r="AJ1321" s="187"/>
      <c r="AK1321" s="242"/>
      <c r="AL1321" s="187"/>
      <c r="AM1321" s="187"/>
      <c r="BH1321" s="231"/>
      <c r="BI1321" s="185" t="s">
        <v>275</v>
      </c>
      <c r="BJ1321" s="185" t="s">
        <v>283</v>
      </c>
      <c r="BK1321" s="185" t="s">
        <v>276</v>
      </c>
      <c r="BL1321" s="189">
        <v>1758</v>
      </c>
      <c r="BM1321" s="190">
        <v>45880.562581018516</v>
      </c>
      <c r="BN1321" s="208">
        <v>116708312</v>
      </c>
      <c r="BO1321" s="203">
        <v>5248</v>
      </c>
      <c r="BP1321" s="190">
        <v>45880</v>
      </c>
      <c r="BQ1321" s="183">
        <v>10600013</v>
      </c>
      <c r="BR1321" s="242">
        <v>1</v>
      </c>
      <c r="BS1321" s="244">
        <v>45979</v>
      </c>
      <c r="BT1321" s="244">
        <v>45980</v>
      </c>
      <c r="BU1321" s="244">
        <v>45990</v>
      </c>
      <c r="BV1321" s="242" t="s">
        <v>3315</v>
      </c>
      <c r="BW1321" s="242" t="s">
        <v>4321</v>
      </c>
      <c r="BX1321" s="242">
        <v>1</v>
      </c>
      <c r="BY1321" s="244">
        <v>45979</v>
      </c>
      <c r="BZ1321" s="245">
        <v>1189797</v>
      </c>
      <c r="CA1321" s="189">
        <v>2917</v>
      </c>
      <c r="CB1321" s="190">
        <v>45979</v>
      </c>
      <c r="CC1321" s="202">
        <v>1189797</v>
      </c>
      <c r="CD1321" s="189">
        <v>8003</v>
      </c>
      <c r="CE1321" s="190">
        <v>45979</v>
      </c>
      <c r="CF1321" s="202">
        <v>1189797</v>
      </c>
      <c r="CP1321" s="190">
        <v>45990</v>
      </c>
      <c r="CS1321" s="212" t="s">
        <v>4392</v>
      </c>
      <c r="CT1321" s="198">
        <v>12448615.699999999</v>
      </c>
      <c r="CU1321" s="203">
        <v>764</v>
      </c>
      <c r="CV1321" s="203" t="s">
        <v>357</v>
      </c>
      <c r="CW1321" s="189">
        <v>764</v>
      </c>
      <c r="CX1321" s="209">
        <v>410205</v>
      </c>
      <c r="CY1321" s="189">
        <v>7490</v>
      </c>
      <c r="CZ1321" s="189" t="s">
        <v>290</v>
      </c>
      <c r="DA1321" s="201">
        <f t="shared" si="45"/>
        <v>11789810</v>
      </c>
      <c r="DB1321" s="221">
        <f t="shared" si="46"/>
        <v>0</v>
      </c>
      <c r="DC1321" s="201">
        <f t="shared" si="47"/>
        <v>0</v>
      </c>
      <c r="DZ1321" s="188" t="s">
        <v>4727</v>
      </c>
      <c r="EA1321" s="231"/>
      <c r="EB1321" s="130">
        <v>86074342</v>
      </c>
      <c r="EC1321" s="168">
        <v>46010</v>
      </c>
    </row>
    <row r="1322" spans="1:133" x14ac:dyDescent="0.3">
      <c r="A1322" s="356" t="s">
        <v>309</v>
      </c>
      <c r="B1322" s="194" t="s">
        <v>4728</v>
      </c>
      <c r="C1322" s="248">
        <v>30083064</v>
      </c>
      <c r="D1322" s="247" t="s">
        <v>361</v>
      </c>
      <c r="E1322" s="242" t="s">
        <v>292</v>
      </c>
      <c r="F1322" s="242" t="s">
        <v>362</v>
      </c>
      <c r="G1322" s="244">
        <v>45853</v>
      </c>
      <c r="H1322" s="245">
        <v>13272547</v>
      </c>
      <c r="I1322" s="242" t="s">
        <v>1187</v>
      </c>
      <c r="J1322" s="244">
        <v>45853</v>
      </c>
      <c r="K1322" s="244">
        <v>46010</v>
      </c>
      <c r="L1322" s="242" t="s">
        <v>288</v>
      </c>
      <c r="M1322" s="242" t="s">
        <v>288</v>
      </c>
      <c r="N1322" s="242" t="s">
        <v>288</v>
      </c>
      <c r="O1322" s="209">
        <v>7</v>
      </c>
      <c r="P1322" s="245">
        <v>1370069</v>
      </c>
      <c r="Q1322" s="200">
        <v>45853</v>
      </c>
      <c r="R1322" s="190">
        <v>45869</v>
      </c>
      <c r="S1322" s="245">
        <v>2568880</v>
      </c>
      <c r="T1322" s="190">
        <v>45870</v>
      </c>
      <c r="U1322" s="190">
        <v>45900</v>
      </c>
      <c r="V1322" s="245">
        <v>2568880</v>
      </c>
      <c r="W1322" s="190">
        <v>45901</v>
      </c>
      <c r="X1322" s="190">
        <v>45930</v>
      </c>
      <c r="Y1322" s="245">
        <v>2568880</v>
      </c>
      <c r="Z1322" s="190">
        <v>45931</v>
      </c>
      <c r="AA1322" s="190">
        <v>45961</v>
      </c>
      <c r="AB1322" s="245">
        <v>2568880</v>
      </c>
      <c r="AC1322" s="190">
        <v>45962</v>
      </c>
      <c r="AD1322" s="190">
        <v>45991</v>
      </c>
      <c r="AE1322" s="272">
        <v>1626958</v>
      </c>
      <c r="AF1322" s="190">
        <v>45992</v>
      </c>
      <c r="AG1322" s="360">
        <v>46010</v>
      </c>
      <c r="AH1322" s="245">
        <v>599405</v>
      </c>
      <c r="AI1322" s="325">
        <v>46011</v>
      </c>
      <c r="AJ1322" s="200">
        <v>46017</v>
      </c>
      <c r="BI1322" s="192" t="s">
        <v>278</v>
      </c>
      <c r="BJ1322" s="187" t="s">
        <v>332</v>
      </c>
      <c r="BK1322" s="192" t="s">
        <v>280</v>
      </c>
      <c r="BL1322" s="189">
        <v>1552</v>
      </c>
      <c r="BM1322" s="190">
        <v>45853.979270833333</v>
      </c>
      <c r="BN1322" s="208">
        <v>3174935420</v>
      </c>
      <c r="BO1322" s="203">
        <v>3818</v>
      </c>
      <c r="BP1322" s="190">
        <v>45853</v>
      </c>
      <c r="BQ1322" s="183">
        <v>13272547</v>
      </c>
      <c r="BR1322" s="242">
        <v>1</v>
      </c>
      <c r="BS1322" s="244">
        <v>45995</v>
      </c>
      <c r="BT1322" s="244">
        <v>46011</v>
      </c>
      <c r="BU1322" s="244">
        <v>46017</v>
      </c>
      <c r="BV1322" s="242" t="s">
        <v>4711</v>
      </c>
      <c r="BW1322" s="242" t="s">
        <v>821</v>
      </c>
      <c r="BX1322" s="242">
        <v>1</v>
      </c>
      <c r="BY1322" s="244">
        <v>45995</v>
      </c>
      <c r="BZ1322" s="245">
        <v>599405</v>
      </c>
      <c r="CA1322" s="196">
        <v>3008</v>
      </c>
      <c r="CB1322" s="200">
        <v>45995</v>
      </c>
      <c r="CC1322" s="133">
        <v>1135716</v>
      </c>
      <c r="CD1322" s="196">
        <v>8231</v>
      </c>
      <c r="CE1322" s="200" t="s">
        <v>4729</v>
      </c>
      <c r="CF1322" s="133">
        <v>599405</v>
      </c>
      <c r="CG1322" s="316"/>
      <c r="CH1322" s="316"/>
      <c r="CI1322" s="316"/>
      <c r="CJ1322" s="316"/>
      <c r="CK1322" s="316"/>
      <c r="CL1322" s="316"/>
      <c r="CM1322" s="316"/>
      <c r="CN1322" s="316"/>
      <c r="CO1322" s="316"/>
      <c r="CP1322" s="190">
        <v>46017</v>
      </c>
      <c r="CQ1322" s="316"/>
      <c r="CR1322" s="316"/>
      <c r="CS1322" s="197" t="s">
        <v>4730</v>
      </c>
      <c r="CT1322" s="126">
        <v>30083064.600000001</v>
      </c>
      <c r="CU1322" s="203">
        <v>504</v>
      </c>
      <c r="CV1322" s="203" t="s">
        <v>754</v>
      </c>
      <c r="CW1322" s="196">
        <v>504</v>
      </c>
      <c r="CX1322" s="196">
        <v>26</v>
      </c>
      <c r="CY1322" s="192">
        <v>8299</v>
      </c>
      <c r="CZ1322" s="192" t="s">
        <v>290</v>
      </c>
      <c r="DA1322" s="201">
        <f t="shared" si="45"/>
        <v>13871952</v>
      </c>
      <c r="DB1322" s="221">
        <f t="shared" si="46"/>
        <v>0</v>
      </c>
      <c r="DC1322" s="201">
        <f t="shared" si="47"/>
        <v>0</v>
      </c>
      <c r="DZ1322" s="310" t="s">
        <v>4731</v>
      </c>
      <c r="EA1322" s="187" t="s">
        <v>1073</v>
      </c>
      <c r="EB1322" s="130">
        <v>17346234</v>
      </c>
      <c r="EC1322" s="168">
        <v>46017</v>
      </c>
    </row>
    <row r="1323" spans="1:133" x14ac:dyDescent="0.3">
      <c r="A1323" s="356" t="s">
        <v>309</v>
      </c>
      <c r="B1323" s="194" t="s">
        <v>4732</v>
      </c>
      <c r="C1323" s="243">
        <v>1033681036</v>
      </c>
      <c r="D1323" s="247" t="s">
        <v>1151</v>
      </c>
      <c r="E1323" s="247" t="s">
        <v>292</v>
      </c>
      <c r="F1323" s="242" t="s">
        <v>362</v>
      </c>
      <c r="G1323" s="244">
        <v>45853</v>
      </c>
      <c r="H1323" s="245">
        <v>11875444</v>
      </c>
      <c r="I1323" s="242" t="s">
        <v>1187</v>
      </c>
      <c r="J1323" s="244">
        <v>45853</v>
      </c>
      <c r="K1323" s="244">
        <v>46010</v>
      </c>
      <c r="L1323" s="242" t="s">
        <v>288</v>
      </c>
      <c r="M1323" s="242" t="s">
        <v>288</v>
      </c>
      <c r="N1323" s="242" t="s">
        <v>288</v>
      </c>
      <c r="O1323" s="209">
        <v>7</v>
      </c>
      <c r="P1323" s="245">
        <v>1225852</v>
      </c>
      <c r="Q1323" s="200">
        <v>45853</v>
      </c>
      <c r="R1323" s="190">
        <v>45869</v>
      </c>
      <c r="S1323" s="245">
        <v>2298473</v>
      </c>
      <c r="T1323" s="190">
        <v>45870</v>
      </c>
      <c r="U1323" s="190">
        <v>45900</v>
      </c>
      <c r="V1323" s="245">
        <v>2298473</v>
      </c>
      <c r="W1323" s="190">
        <v>45901</v>
      </c>
      <c r="X1323" s="190">
        <v>45930</v>
      </c>
      <c r="Y1323" s="245">
        <v>2298473</v>
      </c>
      <c r="Z1323" s="190">
        <v>45931</v>
      </c>
      <c r="AA1323" s="190">
        <v>45961</v>
      </c>
      <c r="AB1323" s="245">
        <v>2298473</v>
      </c>
      <c r="AC1323" s="190">
        <v>45962</v>
      </c>
      <c r="AD1323" s="190">
        <v>45991</v>
      </c>
      <c r="AE1323" s="272">
        <v>1455700</v>
      </c>
      <c r="AF1323" s="190">
        <v>45992</v>
      </c>
      <c r="AG1323" s="360">
        <v>46010</v>
      </c>
      <c r="AH1323" s="245">
        <v>536310</v>
      </c>
      <c r="AI1323" s="325">
        <v>46011</v>
      </c>
      <c r="AJ1323" s="200">
        <v>46017</v>
      </c>
      <c r="BI1323" s="192" t="s">
        <v>278</v>
      </c>
      <c r="BJ1323" s="187" t="s">
        <v>332</v>
      </c>
      <c r="BK1323" s="192" t="s">
        <v>280</v>
      </c>
      <c r="BL1323" s="189">
        <v>1552</v>
      </c>
      <c r="BM1323" s="190">
        <v>45853.979270833333</v>
      </c>
      <c r="BN1323" s="208">
        <v>3174935420</v>
      </c>
      <c r="BO1323" s="203">
        <v>3907</v>
      </c>
      <c r="BP1323" s="190">
        <v>45853</v>
      </c>
      <c r="BQ1323" s="183">
        <v>11875444</v>
      </c>
      <c r="BR1323" s="242">
        <v>1</v>
      </c>
      <c r="BS1323" s="244">
        <v>45995</v>
      </c>
      <c r="BT1323" s="244">
        <v>46011</v>
      </c>
      <c r="BU1323" s="244">
        <v>46017</v>
      </c>
      <c r="BV1323" s="242" t="s">
        <v>4711</v>
      </c>
      <c r="BW1323" s="242" t="s">
        <v>821</v>
      </c>
      <c r="BX1323" s="242">
        <v>1</v>
      </c>
      <c r="BY1323" s="244">
        <v>45995</v>
      </c>
      <c r="BZ1323" s="245">
        <v>536310</v>
      </c>
      <c r="CA1323" s="196">
        <v>3008</v>
      </c>
      <c r="CB1323" s="200">
        <v>45995</v>
      </c>
      <c r="CC1323" s="133">
        <v>1135716</v>
      </c>
      <c r="CD1323" s="196">
        <v>8230</v>
      </c>
      <c r="CE1323" s="200">
        <v>45995</v>
      </c>
      <c r="CF1323" s="133">
        <v>536310</v>
      </c>
      <c r="CG1323" s="316"/>
      <c r="CH1323" s="316"/>
      <c r="CI1323" s="316"/>
      <c r="CJ1323" s="316"/>
      <c r="CK1323" s="316"/>
      <c r="CL1323" s="316"/>
      <c r="CM1323" s="316"/>
      <c r="CN1323" s="316"/>
      <c r="CO1323" s="316"/>
      <c r="CP1323" s="190">
        <v>46017</v>
      </c>
      <c r="CQ1323" s="316"/>
      <c r="CR1323" s="316"/>
      <c r="CS1323" s="197" t="s">
        <v>1189</v>
      </c>
      <c r="CT1323" s="198">
        <v>1033681036</v>
      </c>
      <c r="CU1323" s="203">
        <v>504</v>
      </c>
      <c r="CV1323" s="203" t="s">
        <v>754</v>
      </c>
      <c r="CW1323" s="196">
        <v>504</v>
      </c>
      <c r="CX1323" s="196">
        <v>26</v>
      </c>
      <c r="CY1323" s="192">
        <v>8299</v>
      </c>
      <c r="CZ1323" s="192" t="s">
        <v>290</v>
      </c>
      <c r="DA1323" s="201">
        <f t="shared" si="45"/>
        <v>12411754</v>
      </c>
      <c r="DB1323" s="221">
        <f t="shared" si="46"/>
        <v>0</v>
      </c>
      <c r="DC1323" s="201">
        <f t="shared" si="47"/>
        <v>0</v>
      </c>
      <c r="DZ1323" s="310" t="s">
        <v>4733</v>
      </c>
      <c r="EA1323" s="187" t="s">
        <v>1073</v>
      </c>
      <c r="EB1323" s="130">
        <v>17346234</v>
      </c>
      <c r="EC1323" s="168">
        <v>46017</v>
      </c>
    </row>
    <row r="1324" spans="1:133" x14ac:dyDescent="0.3">
      <c r="A1324" s="186"/>
      <c r="B1324" s="194" t="s">
        <v>1121</v>
      </c>
      <c r="C1324" s="251">
        <v>1024505176</v>
      </c>
      <c r="D1324" s="194" t="s">
        <v>1122</v>
      </c>
      <c r="E1324" s="194" t="s">
        <v>291</v>
      </c>
      <c r="F1324" s="194" t="s">
        <v>1120</v>
      </c>
      <c r="G1324" s="191">
        <v>45719</v>
      </c>
      <c r="H1324" s="131">
        <v>18200000</v>
      </c>
      <c r="I1324" s="194" t="s">
        <v>1123</v>
      </c>
      <c r="J1324" s="191">
        <v>45719</v>
      </c>
      <c r="K1324" s="124">
        <v>45996</v>
      </c>
      <c r="L1324" s="194" t="s">
        <v>288</v>
      </c>
      <c r="M1324" s="194" t="s">
        <v>288</v>
      </c>
      <c r="N1324" s="194" t="s">
        <v>288</v>
      </c>
      <c r="O1324" s="259">
        <v>10</v>
      </c>
      <c r="P1324" s="131">
        <v>1866667</v>
      </c>
      <c r="Q1324" s="128">
        <v>45719</v>
      </c>
      <c r="R1324" s="128">
        <v>45747</v>
      </c>
      <c r="S1324" s="131">
        <v>2000000</v>
      </c>
      <c r="T1324" s="190">
        <v>45748</v>
      </c>
      <c r="U1324" s="190">
        <v>45777</v>
      </c>
      <c r="V1324" s="131">
        <v>2000000</v>
      </c>
      <c r="W1324" s="190">
        <v>45778</v>
      </c>
      <c r="X1324" s="190">
        <v>45808</v>
      </c>
      <c r="Y1324" s="131">
        <v>2000000</v>
      </c>
      <c r="Z1324" s="190">
        <v>45809</v>
      </c>
      <c r="AA1324" s="190">
        <v>45838</v>
      </c>
      <c r="AB1324" s="131">
        <v>2000000</v>
      </c>
      <c r="AC1324" s="190">
        <v>45839</v>
      </c>
      <c r="AD1324" s="190">
        <v>45869</v>
      </c>
      <c r="AE1324" s="131">
        <v>2000000</v>
      </c>
      <c r="AF1324" s="190">
        <v>45870</v>
      </c>
      <c r="AG1324" s="190">
        <v>45900</v>
      </c>
      <c r="AH1324" s="131">
        <v>2000000</v>
      </c>
      <c r="AI1324" s="190">
        <v>45901</v>
      </c>
      <c r="AJ1324" s="190">
        <v>45930</v>
      </c>
      <c r="AK1324" s="131">
        <v>2000000</v>
      </c>
      <c r="AL1324" s="190">
        <v>45931</v>
      </c>
      <c r="AM1324" s="190">
        <v>45961</v>
      </c>
      <c r="AN1324" s="131">
        <v>2000000</v>
      </c>
      <c r="AO1324" s="190">
        <v>45962</v>
      </c>
      <c r="AP1324" s="190">
        <v>45991</v>
      </c>
      <c r="AQ1324" s="129">
        <v>333333</v>
      </c>
      <c r="AR1324" s="190">
        <v>45992</v>
      </c>
      <c r="AS1324" s="190">
        <v>45996</v>
      </c>
      <c r="BI1324" s="301" t="s">
        <v>299</v>
      </c>
      <c r="BJ1324" s="362" t="s">
        <v>907</v>
      </c>
      <c r="BK1324" s="362" t="s">
        <v>908</v>
      </c>
      <c r="BL1324" s="165">
        <v>435</v>
      </c>
      <c r="BM1324" s="519">
        <v>45719.666608796295</v>
      </c>
      <c r="BN1324" s="520">
        <v>99150000</v>
      </c>
      <c r="BO1324" s="301">
        <v>1425</v>
      </c>
      <c r="BP1324" s="519">
        <v>45719.709143518521</v>
      </c>
      <c r="BQ1324" s="521">
        <v>18200000</v>
      </c>
      <c r="BR1324" s="301"/>
      <c r="BS1324" s="301"/>
      <c r="CS1324" s="330" t="s">
        <v>1124</v>
      </c>
      <c r="CT1324" s="329">
        <v>1024505176</v>
      </c>
      <c r="CU1324" s="301">
        <v>495</v>
      </c>
      <c r="CV1324" s="301" t="s">
        <v>931</v>
      </c>
      <c r="CY1324" s="227">
        <v>7310</v>
      </c>
      <c r="CZ1324" s="188" t="s">
        <v>290</v>
      </c>
      <c r="DA1324" s="201">
        <f t="shared" ref="DA1324:DA1343" si="48">P1324+S1324+V1324+Y1324+AB1324+AE1324+AH1324+AK1324+AN1324+AQ1324+AT1324+AW1324+AZ1324+BC1324+BF1324</f>
        <v>18200000</v>
      </c>
      <c r="DB1324" s="221">
        <f t="shared" ref="DB1324:DB1343" si="49">H1324+BZ1324-DA1324</f>
        <v>0</v>
      </c>
      <c r="DC1324" s="201">
        <f t="shared" ref="DC1324:DC1343" si="50">BQ1324+CF1324-DA1324</f>
        <v>0</v>
      </c>
      <c r="DZ1324" s="308" t="s">
        <v>1125</v>
      </c>
      <c r="EA1324" s="309"/>
      <c r="EB1324" s="130">
        <v>40376746</v>
      </c>
      <c r="EC1324" s="168" t="e">
        <v>#N/A</v>
      </c>
    </row>
    <row r="1325" spans="1:133" x14ac:dyDescent="0.3">
      <c r="A1325" s="252"/>
      <c r="B1325" s="194" t="s">
        <v>1157</v>
      </c>
      <c r="C1325" s="251">
        <v>52204196</v>
      </c>
      <c r="D1325" s="194" t="s">
        <v>1158</v>
      </c>
      <c r="E1325" s="194" t="s">
        <v>291</v>
      </c>
      <c r="F1325" s="194" t="s">
        <v>1159</v>
      </c>
      <c r="G1325" s="124">
        <v>45783</v>
      </c>
      <c r="H1325" s="131">
        <v>45500000</v>
      </c>
      <c r="I1325" s="194" t="s">
        <v>1152</v>
      </c>
      <c r="J1325" s="124">
        <v>45783</v>
      </c>
      <c r="K1325" s="124">
        <v>45996</v>
      </c>
      <c r="L1325" s="194" t="s">
        <v>288</v>
      </c>
      <c r="M1325" s="194" t="s">
        <v>288</v>
      </c>
      <c r="N1325" s="194" t="s">
        <v>288</v>
      </c>
      <c r="O1325" s="209">
        <v>8</v>
      </c>
      <c r="P1325" s="131">
        <v>5416667</v>
      </c>
      <c r="Q1325" s="200">
        <v>45783</v>
      </c>
      <c r="R1325" s="190">
        <v>45808</v>
      </c>
      <c r="S1325" s="131">
        <v>6500000</v>
      </c>
      <c r="T1325" s="190">
        <v>45809</v>
      </c>
      <c r="U1325" s="190">
        <v>45838</v>
      </c>
      <c r="V1325" s="131">
        <v>6500000</v>
      </c>
      <c r="W1325" s="190">
        <v>45839</v>
      </c>
      <c r="X1325" s="190">
        <v>45869</v>
      </c>
      <c r="Y1325" s="131">
        <v>6500000</v>
      </c>
      <c r="Z1325" s="190">
        <v>45870</v>
      </c>
      <c r="AA1325" s="190">
        <v>45900</v>
      </c>
      <c r="AB1325" s="131">
        <v>6500000</v>
      </c>
      <c r="AC1325" s="190">
        <v>45901</v>
      </c>
      <c r="AD1325" s="190">
        <v>45930</v>
      </c>
      <c r="AE1325" s="131">
        <v>6500000</v>
      </c>
      <c r="AF1325" s="190">
        <v>45931</v>
      </c>
      <c r="AG1325" s="190">
        <v>45961</v>
      </c>
      <c r="AH1325" s="131">
        <v>6500000</v>
      </c>
      <c r="AI1325" s="190">
        <v>45962</v>
      </c>
      <c r="AJ1325" s="190">
        <v>45991</v>
      </c>
      <c r="AK1325" s="129">
        <v>1083333</v>
      </c>
      <c r="AL1325" s="190">
        <v>45992</v>
      </c>
      <c r="AM1325" s="190">
        <v>45996</v>
      </c>
      <c r="BI1325" s="187" t="s">
        <v>277</v>
      </c>
      <c r="BJ1325" s="187" t="s">
        <v>707</v>
      </c>
      <c r="BK1325" s="195" t="s">
        <v>708</v>
      </c>
      <c r="BL1325" s="189">
        <v>993</v>
      </c>
      <c r="BM1325" s="190">
        <v>45782.703067129631</v>
      </c>
      <c r="BN1325" s="208">
        <v>45500000</v>
      </c>
      <c r="BO1325" s="203">
        <v>2813</v>
      </c>
      <c r="BP1325" s="190">
        <v>45783</v>
      </c>
      <c r="BQ1325" s="204">
        <v>45500000</v>
      </c>
      <c r="CS1325" s="197" t="s">
        <v>1161</v>
      </c>
      <c r="CT1325" s="125">
        <v>52204196</v>
      </c>
      <c r="CU1325" s="203">
        <v>734</v>
      </c>
      <c r="CV1325" s="203" t="s">
        <v>778</v>
      </c>
      <c r="CY1325" s="192">
        <v>7210</v>
      </c>
      <c r="CZ1325" s="192" t="s">
        <v>290</v>
      </c>
      <c r="DA1325" s="201">
        <f t="shared" si="48"/>
        <v>45500000</v>
      </c>
      <c r="DB1325" s="221">
        <f t="shared" si="49"/>
        <v>0</v>
      </c>
      <c r="DC1325" s="201">
        <f t="shared" si="50"/>
        <v>0</v>
      </c>
      <c r="DZ1325" s="321" t="s">
        <v>1162</v>
      </c>
      <c r="EA1325" s="231"/>
      <c r="EB1325" s="130">
        <v>52518905</v>
      </c>
      <c r="EC1325" s="168" t="e">
        <v>#N/A</v>
      </c>
    </row>
    <row r="1326" spans="1:133" x14ac:dyDescent="0.3">
      <c r="A1326" s="258"/>
      <c r="B1326" s="194" t="s">
        <v>1171</v>
      </c>
      <c r="C1326" s="251">
        <v>1121816067</v>
      </c>
      <c r="D1326" s="194" t="s">
        <v>1172</v>
      </c>
      <c r="E1326" s="194" t="s">
        <v>291</v>
      </c>
      <c r="F1326" s="194" t="s">
        <v>1173</v>
      </c>
      <c r="G1326" s="124">
        <v>45812</v>
      </c>
      <c r="H1326" s="131">
        <v>24082500</v>
      </c>
      <c r="I1326" s="194" t="s">
        <v>1174</v>
      </c>
      <c r="J1326" s="124">
        <v>45812</v>
      </c>
      <c r="K1326" s="124">
        <v>46009</v>
      </c>
      <c r="L1326" s="194" t="s">
        <v>288</v>
      </c>
      <c r="M1326" s="194" t="s">
        <v>288</v>
      </c>
      <c r="N1326" s="194" t="s">
        <v>288</v>
      </c>
      <c r="O1326" s="209">
        <v>7</v>
      </c>
      <c r="P1326" s="131">
        <v>3334500</v>
      </c>
      <c r="Q1326" s="200">
        <v>45812</v>
      </c>
      <c r="R1326" s="190">
        <v>45838</v>
      </c>
      <c r="S1326" s="131">
        <v>3705000</v>
      </c>
      <c r="T1326" s="190">
        <v>45839</v>
      </c>
      <c r="U1326" s="190">
        <v>45869</v>
      </c>
      <c r="V1326" s="131">
        <v>3705000</v>
      </c>
      <c r="W1326" s="190">
        <v>45870</v>
      </c>
      <c r="X1326" s="190">
        <v>45900</v>
      </c>
      <c r="Y1326" s="131">
        <v>3705000</v>
      </c>
      <c r="Z1326" s="190">
        <v>45901</v>
      </c>
      <c r="AA1326" s="190">
        <v>45930</v>
      </c>
      <c r="AB1326" s="131">
        <v>3705000</v>
      </c>
      <c r="AC1326" s="190">
        <v>45931</v>
      </c>
      <c r="AD1326" s="190">
        <v>45961</v>
      </c>
      <c r="AE1326" s="131">
        <v>3705000</v>
      </c>
      <c r="AF1326" s="190">
        <v>45962</v>
      </c>
      <c r="AG1326" s="190">
        <v>45991</v>
      </c>
      <c r="AH1326" s="129">
        <v>2223000</v>
      </c>
      <c r="AI1326" s="190">
        <v>45992</v>
      </c>
      <c r="AJ1326" s="190">
        <v>46009</v>
      </c>
      <c r="BI1326" s="195" t="s">
        <v>277</v>
      </c>
      <c r="BJ1326" s="187" t="s">
        <v>1177</v>
      </c>
      <c r="BK1326" s="195" t="s">
        <v>272</v>
      </c>
      <c r="BL1326" s="189">
        <v>1100</v>
      </c>
      <c r="BM1326" s="190">
        <v>45791.687384259261</v>
      </c>
      <c r="BN1326" s="208">
        <v>24082500</v>
      </c>
      <c r="BO1326" s="203">
        <v>3292</v>
      </c>
      <c r="BP1326" s="190">
        <v>45812.659108796295</v>
      </c>
      <c r="BQ1326" s="204">
        <v>24082500</v>
      </c>
      <c r="CS1326" s="197" t="s">
        <v>1178</v>
      </c>
      <c r="CT1326" s="198">
        <v>1121816067</v>
      </c>
      <c r="CU1326" s="203">
        <v>735</v>
      </c>
      <c r="CV1326" s="203" t="s">
        <v>786</v>
      </c>
      <c r="CY1326" s="192">
        <v>7210</v>
      </c>
      <c r="CZ1326" s="192" t="s">
        <v>290</v>
      </c>
      <c r="DA1326" s="201">
        <f t="shared" si="48"/>
        <v>24082500</v>
      </c>
      <c r="DB1326" s="221">
        <f t="shared" si="49"/>
        <v>0</v>
      </c>
      <c r="DC1326" s="201">
        <f t="shared" si="50"/>
        <v>0</v>
      </c>
      <c r="DZ1326" s="279" t="s">
        <v>1180</v>
      </c>
      <c r="EA1326" s="187"/>
      <c r="EB1326" s="130">
        <v>40331387</v>
      </c>
      <c r="EC1326" s="168">
        <v>46041</v>
      </c>
    </row>
    <row r="1327" spans="1:133" x14ac:dyDescent="0.3">
      <c r="A1327" s="266"/>
      <c r="B1327" s="194" t="s">
        <v>1203</v>
      </c>
      <c r="C1327" s="253">
        <v>11518445</v>
      </c>
      <c r="D1327" s="186" t="s">
        <v>284</v>
      </c>
      <c r="E1327" s="194" t="s">
        <v>292</v>
      </c>
      <c r="F1327" s="194" t="s">
        <v>352</v>
      </c>
      <c r="G1327" s="124">
        <v>45853</v>
      </c>
      <c r="H1327" s="131">
        <v>11875444</v>
      </c>
      <c r="I1327" s="194" t="s">
        <v>1187</v>
      </c>
      <c r="J1327" s="124">
        <v>45853</v>
      </c>
      <c r="K1327" s="124">
        <v>46010</v>
      </c>
      <c r="L1327" s="194" t="s">
        <v>288</v>
      </c>
      <c r="M1327" s="194" t="s">
        <v>288</v>
      </c>
      <c r="N1327" s="194" t="s">
        <v>288</v>
      </c>
      <c r="O1327" s="209">
        <v>6</v>
      </c>
      <c r="P1327" s="131">
        <v>1225852</v>
      </c>
      <c r="Q1327" s="200">
        <v>45853</v>
      </c>
      <c r="R1327" s="190">
        <v>45869</v>
      </c>
      <c r="S1327" s="131">
        <v>2298473</v>
      </c>
      <c r="T1327" s="190">
        <v>45870</v>
      </c>
      <c r="U1327" s="190">
        <v>45900</v>
      </c>
      <c r="V1327" s="131">
        <v>2298473</v>
      </c>
      <c r="W1327" s="190">
        <v>45901</v>
      </c>
      <c r="X1327" s="190">
        <v>45930</v>
      </c>
      <c r="Y1327" s="131">
        <v>2298473</v>
      </c>
      <c r="Z1327" s="190">
        <v>45931</v>
      </c>
      <c r="AA1327" s="190">
        <v>45961</v>
      </c>
      <c r="AB1327" s="131">
        <v>2298473</v>
      </c>
      <c r="AC1327" s="190">
        <v>45962</v>
      </c>
      <c r="AD1327" s="190">
        <v>45991</v>
      </c>
      <c r="AE1327" s="129">
        <v>1455700</v>
      </c>
      <c r="AF1327" s="190">
        <v>45992</v>
      </c>
      <c r="AG1327" s="190">
        <v>46010</v>
      </c>
      <c r="BI1327" s="192" t="s">
        <v>278</v>
      </c>
      <c r="BJ1327" s="187" t="s">
        <v>332</v>
      </c>
      <c r="BK1327" s="192" t="s">
        <v>280</v>
      </c>
      <c r="BL1327" s="189">
        <v>1552</v>
      </c>
      <c r="BM1327" s="190">
        <v>45853.979270833333</v>
      </c>
      <c r="BN1327" s="208">
        <v>3174935420</v>
      </c>
      <c r="BO1327" s="203">
        <v>3806</v>
      </c>
      <c r="BP1327" s="190">
        <v>45853</v>
      </c>
      <c r="BQ1327" s="204">
        <v>11875444</v>
      </c>
      <c r="CS1327" s="197" t="s">
        <v>356</v>
      </c>
      <c r="CT1327" s="198">
        <v>11518445</v>
      </c>
      <c r="CU1327" s="203">
        <v>27</v>
      </c>
      <c r="CV1327" s="203" t="s">
        <v>783</v>
      </c>
      <c r="CY1327" s="192">
        <v>7490</v>
      </c>
      <c r="CZ1327" s="192" t="s">
        <v>290</v>
      </c>
      <c r="DA1327" s="201">
        <f t="shared" si="48"/>
        <v>11875444</v>
      </c>
      <c r="DB1327" s="221">
        <f t="shared" si="49"/>
        <v>0</v>
      </c>
      <c r="DC1327" s="201">
        <f t="shared" si="50"/>
        <v>0</v>
      </c>
      <c r="DZ1327" s="310" t="s">
        <v>1204</v>
      </c>
      <c r="EA1327" s="187" t="s">
        <v>271</v>
      </c>
      <c r="EB1327" s="130">
        <v>17346234</v>
      </c>
      <c r="EC1327" s="168" t="e">
        <v>#N/A</v>
      </c>
    </row>
    <row r="1328" spans="1:133" x14ac:dyDescent="0.3">
      <c r="A1328" s="194" t="s">
        <v>4736</v>
      </c>
      <c r="B1328" s="194" t="s">
        <v>1257</v>
      </c>
      <c r="C1328" s="251">
        <v>1122648374</v>
      </c>
      <c r="D1328" s="194" t="s">
        <v>616</v>
      </c>
      <c r="E1328" s="194" t="s">
        <v>291</v>
      </c>
      <c r="F1328" s="194" t="s">
        <v>613</v>
      </c>
      <c r="G1328" s="124">
        <v>45853</v>
      </c>
      <c r="H1328" s="131">
        <v>14954038</v>
      </c>
      <c r="I1328" s="194" t="s">
        <v>1187</v>
      </c>
      <c r="J1328" s="124">
        <v>45853</v>
      </c>
      <c r="K1328" s="124">
        <v>46010</v>
      </c>
      <c r="L1328" s="194" t="s">
        <v>288</v>
      </c>
      <c r="M1328" s="194" t="s">
        <v>288</v>
      </c>
      <c r="N1328" s="194" t="s">
        <v>288</v>
      </c>
      <c r="O1328" s="209">
        <v>7</v>
      </c>
      <c r="P1328" s="131">
        <v>1543643</v>
      </c>
      <c r="Q1328" s="200">
        <v>45853</v>
      </c>
      <c r="R1328" s="190">
        <v>45869</v>
      </c>
      <c r="S1328" s="131">
        <v>2894330</v>
      </c>
      <c r="T1328" s="190">
        <v>45870</v>
      </c>
      <c r="U1328" s="190">
        <v>45900</v>
      </c>
      <c r="V1328" s="131">
        <v>2894330</v>
      </c>
      <c r="W1328" s="190">
        <v>45901</v>
      </c>
      <c r="X1328" s="190">
        <v>45930</v>
      </c>
      <c r="Y1328" s="131">
        <v>2894330</v>
      </c>
      <c r="Z1328" s="190">
        <v>45931</v>
      </c>
      <c r="AA1328" s="190">
        <v>45961</v>
      </c>
      <c r="AB1328" s="131">
        <v>96478</v>
      </c>
      <c r="AC1328" s="190">
        <v>45962</v>
      </c>
      <c r="AD1328" s="190">
        <v>45962</v>
      </c>
      <c r="AE1328" s="129">
        <v>675344</v>
      </c>
      <c r="AF1328" s="190">
        <v>46036</v>
      </c>
      <c r="AG1328" s="190">
        <v>46042</v>
      </c>
      <c r="AH1328" s="201"/>
      <c r="AI1328" s="191">
        <v>46043</v>
      </c>
      <c r="AJ1328" s="191">
        <v>46083</v>
      </c>
      <c r="BI1328" s="185" t="s">
        <v>703</v>
      </c>
      <c r="BJ1328" s="185" t="s">
        <v>712</v>
      </c>
      <c r="BK1328" s="185" t="s">
        <v>280</v>
      </c>
      <c r="BL1328" s="189">
        <v>1541</v>
      </c>
      <c r="BM1328" s="190">
        <v>45853.483865740738</v>
      </c>
      <c r="BN1328" s="208">
        <v>14954038</v>
      </c>
      <c r="BO1328" s="203">
        <v>3774</v>
      </c>
      <c r="BP1328" s="190">
        <v>45853</v>
      </c>
      <c r="BQ1328" s="204">
        <v>14954038</v>
      </c>
      <c r="CK1328" s="187">
        <v>1</v>
      </c>
      <c r="CL1328" s="205">
        <v>45963</v>
      </c>
      <c r="CM1328" s="187">
        <v>1</v>
      </c>
      <c r="CN1328" s="205">
        <v>46036</v>
      </c>
      <c r="CO1328" s="205">
        <v>46083</v>
      </c>
      <c r="CP1328" s="205">
        <v>46083</v>
      </c>
      <c r="CS1328" s="197" t="s">
        <v>733</v>
      </c>
      <c r="CT1328" s="198">
        <v>1122648374</v>
      </c>
      <c r="CU1328" s="203">
        <v>747</v>
      </c>
      <c r="CV1328" s="203" t="s">
        <v>780</v>
      </c>
      <c r="CY1328" s="192">
        <v>7490</v>
      </c>
      <c r="CZ1328" s="192" t="s">
        <v>290</v>
      </c>
      <c r="DA1328" s="201">
        <f t="shared" si="48"/>
        <v>10998455</v>
      </c>
      <c r="DB1328" s="221">
        <f t="shared" si="49"/>
        <v>3955583</v>
      </c>
      <c r="DC1328" s="201">
        <f t="shared" si="50"/>
        <v>3955583</v>
      </c>
      <c r="DZ1328" s="188" t="s">
        <v>1258</v>
      </c>
      <c r="EA1328" s="231"/>
      <c r="EB1328" s="130">
        <v>30081676</v>
      </c>
      <c r="EC1328" s="168">
        <v>46038</v>
      </c>
    </row>
    <row r="1329" spans="1:133" x14ac:dyDescent="0.3">
      <c r="A1329" s="194"/>
      <c r="B1329" s="194" t="s">
        <v>1267</v>
      </c>
      <c r="C1329" s="251">
        <v>1121940371</v>
      </c>
      <c r="D1329" s="194" t="s">
        <v>1268</v>
      </c>
      <c r="E1329" s="194" t="s">
        <v>291</v>
      </c>
      <c r="F1329" s="194" t="s">
        <v>1269</v>
      </c>
      <c r="G1329" s="124">
        <v>45853</v>
      </c>
      <c r="H1329" s="131">
        <v>13611108</v>
      </c>
      <c r="I1329" s="194" t="s">
        <v>828</v>
      </c>
      <c r="J1329" s="124">
        <v>45853</v>
      </c>
      <c r="K1329" s="124">
        <v>45995</v>
      </c>
      <c r="L1329" s="194" t="s">
        <v>288</v>
      </c>
      <c r="M1329" s="194" t="s">
        <v>288</v>
      </c>
      <c r="N1329" s="194" t="s">
        <v>288</v>
      </c>
      <c r="O1329" s="209">
        <v>6</v>
      </c>
      <c r="P1329" s="131">
        <v>1555555</v>
      </c>
      <c r="Q1329" s="200">
        <v>45853</v>
      </c>
      <c r="R1329" s="190">
        <v>45869</v>
      </c>
      <c r="S1329" s="131">
        <v>2916666</v>
      </c>
      <c r="T1329" s="190">
        <v>45870</v>
      </c>
      <c r="U1329" s="190">
        <v>45900</v>
      </c>
      <c r="V1329" s="131">
        <v>2916666</v>
      </c>
      <c r="W1329" s="190">
        <v>45901</v>
      </c>
      <c r="X1329" s="190">
        <v>45930</v>
      </c>
      <c r="Y1329" s="131">
        <v>2916666</v>
      </c>
      <c r="Z1329" s="190">
        <v>45931</v>
      </c>
      <c r="AA1329" s="190">
        <v>45961</v>
      </c>
      <c r="AB1329" s="131">
        <v>2916666</v>
      </c>
      <c r="AC1329" s="190">
        <v>45962</v>
      </c>
      <c r="AD1329" s="190">
        <v>45991</v>
      </c>
      <c r="AE1329" s="129">
        <v>388889</v>
      </c>
      <c r="AF1329" s="190">
        <v>45992</v>
      </c>
      <c r="AG1329" s="190">
        <v>45995</v>
      </c>
      <c r="BI1329" s="195" t="s">
        <v>277</v>
      </c>
      <c r="BJ1329" s="193" t="s">
        <v>1270</v>
      </c>
      <c r="BK1329" s="195" t="s">
        <v>272</v>
      </c>
      <c r="BL1329" s="189">
        <v>1420</v>
      </c>
      <c r="BM1329" s="190">
        <v>45828.688206018516</v>
      </c>
      <c r="BN1329" s="208">
        <v>13999997</v>
      </c>
      <c r="BO1329" s="203">
        <v>3767</v>
      </c>
      <c r="BP1329" s="190">
        <v>45853</v>
      </c>
      <c r="BQ1329" s="204">
        <v>13611108</v>
      </c>
      <c r="CS1329" s="197" t="s">
        <v>1271</v>
      </c>
      <c r="CT1329" s="198">
        <v>1121940371</v>
      </c>
      <c r="CU1329" s="203">
        <v>735</v>
      </c>
      <c r="CV1329" s="203" t="s">
        <v>786</v>
      </c>
      <c r="CY1329" s="192">
        <v>7490</v>
      </c>
      <c r="CZ1329" s="192" t="s">
        <v>290</v>
      </c>
      <c r="DA1329" s="201">
        <f t="shared" si="48"/>
        <v>13611108</v>
      </c>
      <c r="DB1329" s="221">
        <f t="shared" si="49"/>
        <v>0</v>
      </c>
      <c r="DC1329" s="201">
        <f t="shared" si="50"/>
        <v>0</v>
      </c>
      <c r="DZ1329" s="188" t="s">
        <v>1272</v>
      </c>
      <c r="EA1329" s="187"/>
      <c r="EB1329" s="130">
        <v>86075143</v>
      </c>
      <c r="EC1329" s="168">
        <v>46055</v>
      </c>
    </row>
    <row r="1330" spans="1:133" ht="14.4" x14ac:dyDescent="0.3">
      <c r="A1330" s="363"/>
      <c r="B1330" s="194" t="s">
        <v>1317</v>
      </c>
      <c r="C1330" s="251">
        <v>91245149</v>
      </c>
      <c r="D1330" s="186" t="s">
        <v>1318</v>
      </c>
      <c r="E1330" s="194" t="s">
        <v>291</v>
      </c>
      <c r="F1330" s="194" t="s">
        <v>1319</v>
      </c>
      <c r="G1330" s="124">
        <v>45902</v>
      </c>
      <c r="H1330" s="131">
        <v>12500000</v>
      </c>
      <c r="I1330" s="194" t="s">
        <v>319</v>
      </c>
      <c r="J1330" s="124">
        <v>45902</v>
      </c>
      <c r="K1330" s="124">
        <v>45992</v>
      </c>
      <c r="L1330" s="194" t="s">
        <v>288</v>
      </c>
      <c r="M1330" s="194" t="s">
        <v>288</v>
      </c>
      <c r="N1330" s="194" t="s">
        <v>288</v>
      </c>
      <c r="O1330" s="209">
        <v>3</v>
      </c>
      <c r="P1330" s="131">
        <v>4027777</v>
      </c>
      <c r="Q1330" s="200">
        <v>45902</v>
      </c>
      <c r="R1330" s="190">
        <v>45930</v>
      </c>
      <c r="S1330" s="131">
        <v>4166666</v>
      </c>
      <c r="T1330" s="190">
        <v>45931</v>
      </c>
      <c r="U1330" s="190">
        <v>45961</v>
      </c>
      <c r="V1330" s="129">
        <v>4305557</v>
      </c>
      <c r="W1330" s="190">
        <v>45962</v>
      </c>
      <c r="X1330" s="190">
        <v>45992</v>
      </c>
      <c r="Y1330" s="129"/>
      <c r="Z1330" s="190"/>
      <c r="AA1330" s="190"/>
      <c r="AB1330" s="194"/>
      <c r="AC1330" s="196"/>
      <c r="AD1330" s="196"/>
      <c r="AE1330" s="194"/>
      <c r="AF1330" s="196"/>
      <c r="AG1330" s="196"/>
      <c r="BI1330" s="185" t="s">
        <v>282</v>
      </c>
      <c r="BJ1330" s="187" t="s">
        <v>1181</v>
      </c>
      <c r="BK1330" s="185" t="s">
        <v>1182</v>
      </c>
      <c r="BL1330" s="189">
        <v>1978</v>
      </c>
      <c r="BM1330" s="190">
        <v>45902</v>
      </c>
      <c r="BN1330" s="208">
        <v>12500000</v>
      </c>
      <c r="BO1330" s="203">
        <v>5798</v>
      </c>
      <c r="BP1330" s="190">
        <v>45902</v>
      </c>
      <c r="BQ1330" s="204">
        <v>12500000</v>
      </c>
      <c r="CS1330" s="197" t="s">
        <v>1322</v>
      </c>
      <c r="CT1330" s="199">
        <v>91245149</v>
      </c>
      <c r="CU1330" s="203">
        <v>314</v>
      </c>
      <c r="CV1330" s="203" t="s">
        <v>761</v>
      </c>
      <c r="CY1330" s="194">
        <v>7490</v>
      </c>
      <c r="CZ1330" s="196" t="s">
        <v>290</v>
      </c>
      <c r="DA1330" s="201">
        <f t="shared" si="48"/>
        <v>12500000</v>
      </c>
      <c r="DB1330" s="221">
        <f t="shared" si="49"/>
        <v>0</v>
      </c>
      <c r="DC1330" s="201">
        <f t="shared" si="50"/>
        <v>0</v>
      </c>
      <c r="DZ1330" s="188" t="s">
        <v>1323</v>
      </c>
      <c r="EA1330" s="134" t="e">
        <v>#N/A</v>
      </c>
      <c r="EB1330" s="130">
        <v>12191587</v>
      </c>
      <c r="EC1330" s="168" t="e">
        <v>#N/A</v>
      </c>
    </row>
    <row r="1331" spans="1:133" x14ac:dyDescent="0.3">
      <c r="A1331" s="355" t="s">
        <v>309</v>
      </c>
      <c r="B1331" s="194" t="s">
        <v>1193</v>
      </c>
      <c r="C1331" s="251">
        <v>1122121514</v>
      </c>
      <c r="D1331" s="194" t="s">
        <v>300</v>
      </c>
      <c r="E1331" s="194" t="s">
        <v>291</v>
      </c>
      <c r="F1331" s="194" t="s">
        <v>318</v>
      </c>
      <c r="G1331" s="124">
        <v>45853</v>
      </c>
      <c r="H1331" s="131">
        <v>21172984</v>
      </c>
      <c r="I1331" s="194" t="s">
        <v>821</v>
      </c>
      <c r="J1331" s="124">
        <v>45853</v>
      </c>
      <c r="K1331" s="124">
        <v>46017</v>
      </c>
      <c r="L1331" s="194" t="s">
        <v>288</v>
      </c>
      <c r="M1331" s="194" t="s">
        <v>288</v>
      </c>
      <c r="N1331" s="194" t="s">
        <v>288</v>
      </c>
      <c r="O1331" s="209">
        <v>7</v>
      </c>
      <c r="P1331" s="131">
        <v>2091159</v>
      </c>
      <c r="Q1331" s="200">
        <v>45853</v>
      </c>
      <c r="R1331" s="190">
        <v>45869</v>
      </c>
      <c r="S1331" s="131">
        <v>3920923</v>
      </c>
      <c r="T1331" s="190">
        <v>45870</v>
      </c>
      <c r="U1331" s="190">
        <v>45900</v>
      </c>
      <c r="V1331" s="131">
        <v>3920923</v>
      </c>
      <c r="W1331" s="190">
        <v>45901</v>
      </c>
      <c r="X1331" s="190">
        <v>45930</v>
      </c>
      <c r="Y1331" s="131">
        <v>3920923</v>
      </c>
      <c r="Z1331" s="190">
        <v>45931</v>
      </c>
      <c r="AA1331" s="190">
        <v>45961</v>
      </c>
      <c r="AB1331" s="131">
        <v>3920923</v>
      </c>
      <c r="AC1331" s="190">
        <v>45962</v>
      </c>
      <c r="AD1331" s="190">
        <v>45991</v>
      </c>
      <c r="AE1331" s="129">
        <v>3398133</v>
      </c>
      <c r="AF1331" s="190">
        <v>45992</v>
      </c>
      <c r="AG1331" s="190">
        <v>46017</v>
      </c>
      <c r="AH1331" s="131">
        <v>2352554</v>
      </c>
      <c r="AI1331" s="190">
        <v>46018</v>
      </c>
      <c r="AJ1331" s="190">
        <v>46035</v>
      </c>
      <c r="AK1331" s="194"/>
      <c r="AL1331" s="189"/>
      <c r="AM1331" s="189"/>
      <c r="BH1331" s="238"/>
      <c r="BI1331" s="192" t="s">
        <v>278</v>
      </c>
      <c r="BJ1331" s="187" t="s">
        <v>332</v>
      </c>
      <c r="BK1331" s="192" t="s">
        <v>280</v>
      </c>
      <c r="BL1331" s="189">
        <v>1552</v>
      </c>
      <c r="BM1331" s="190">
        <v>45853.979270833333</v>
      </c>
      <c r="BN1331" s="208">
        <v>3174935420</v>
      </c>
      <c r="BO1331" s="203">
        <v>3999</v>
      </c>
      <c r="BP1331" s="190">
        <v>45853</v>
      </c>
      <c r="BQ1331" s="183">
        <v>21172984</v>
      </c>
      <c r="BR1331" s="194">
        <v>1</v>
      </c>
      <c r="BS1331" s="124">
        <v>45982</v>
      </c>
      <c r="BT1331" s="124">
        <v>46018</v>
      </c>
      <c r="BU1331" s="124">
        <v>46035</v>
      </c>
      <c r="BV1331" s="194" t="s">
        <v>1184</v>
      </c>
      <c r="BW1331" s="194" t="s">
        <v>1342</v>
      </c>
      <c r="BX1331" s="194">
        <v>1</v>
      </c>
      <c r="BY1331" s="124">
        <v>45982</v>
      </c>
      <c r="BZ1331" s="131">
        <v>2352554</v>
      </c>
      <c r="CA1331" s="189">
        <v>2948</v>
      </c>
      <c r="CB1331" s="190">
        <v>45981.77003472222</v>
      </c>
      <c r="CC1331" s="202">
        <v>28957395</v>
      </c>
      <c r="CD1331" s="189">
        <v>8066</v>
      </c>
      <c r="CE1331" s="190">
        <v>45982</v>
      </c>
      <c r="CF1331" s="202">
        <v>2352554</v>
      </c>
      <c r="CP1331" s="190">
        <v>46035</v>
      </c>
      <c r="CS1331" s="197" t="s">
        <v>1352</v>
      </c>
      <c r="CT1331" s="198">
        <v>1122121514</v>
      </c>
      <c r="CU1331" s="203">
        <v>436</v>
      </c>
      <c r="CV1331" s="203" t="s">
        <v>759</v>
      </c>
      <c r="CW1331" s="189">
        <v>504</v>
      </c>
      <c r="CX1331" s="202" t="s">
        <v>759</v>
      </c>
      <c r="CY1331" s="192">
        <v>7220</v>
      </c>
      <c r="CZ1331" s="192" t="s">
        <v>290</v>
      </c>
      <c r="DA1331" s="201">
        <f t="shared" si="48"/>
        <v>23525538</v>
      </c>
      <c r="DB1331" s="221">
        <f t="shared" si="49"/>
        <v>0</v>
      </c>
      <c r="DC1331" s="201">
        <f t="shared" si="50"/>
        <v>0</v>
      </c>
      <c r="DZ1331" s="310" t="s">
        <v>1194</v>
      </c>
      <c r="EA1331" s="187" t="s">
        <v>275</v>
      </c>
      <c r="EB1331" s="130">
        <v>17346234</v>
      </c>
      <c r="EC1331" s="168">
        <v>46055</v>
      </c>
    </row>
    <row r="1332" spans="1:133" x14ac:dyDescent="0.3">
      <c r="A1332" s="181" t="s">
        <v>1183</v>
      </c>
      <c r="B1332" s="194" t="s">
        <v>1205</v>
      </c>
      <c r="C1332" s="251">
        <v>40343210</v>
      </c>
      <c r="D1332" s="194" t="s">
        <v>974</v>
      </c>
      <c r="E1332" s="194" t="s">
        <v>291</v>
      </c>
      <c r="F1332" s="194" t="s">
        <v>975</v>
      </c>
      <c r="G1332" s="124">
        <v>45853</v>
      </c>
      <c r="H1332" s="131">
        <v>17522471</v>
      </c>
      <c r="I1332" s="194" t="s">
        <v>821</v>
      </c>
      <c r="J1332" s="124">
        <v>45853</v>
      </c>
      <c r="K1332" s="124">
        <v>46017</v>
      </c>
      <c r="L1332" s="194" t="s">
        <v>288</v>
      </c>
      <c r="M1332" s="194" t="s">
        <v>288</v>
      </c>
      <c r="N1332" s="194" t="s">
        <v>288</v>
      </c>
      <c r="O1332" s="209">
        <v>7</v>
      </c>
      <c r="P1332" s="131">
        <v>1730614</v>
      </c>
      <c r="Q1332" s="200">
        <v>45853</v>
      </c>
      <c r="R1332" s="190">
        <v>45869</v>
      </c>
      <c r="S1332" s="131">
        <v>3244902</v>
      </c>
      <c r="T1332" s="190">
        <v>45870</v>
      </c>
      <c r="U1332" s="190">
        <v>45900</v>
      </c>
      <c r="V1332" s="131">
        <v>3244902</v>
      </c>
      <c r="W1332" s="190">
        <v>45901</v>
      </c>
      <c r="X1332" s="190">
        <v>45930</v>
      </c>
      <c r="Y1332" s="131">
        <v>3244902</v>
      </c>
      <c r="Z1332" s="190">
        <v>45931</v>
      </c>
      <c r="AA1332" s="190">
        <v>45961</v>
      </c>
      <c r="AB1332" s="131">
        <v>3244902</v>
      </c>
      <c r="AC1332" s="190">
        <v>45962</v>
      </c>
      <c r="AD1332" s="190">
        <v>45991</v>
      </c>
      <c r="AE1332" s="129">
        <v>2812249</v>
      </c>
      <c r="AF1332" s="190">
        <v>45992</v>
      </c>
      <c r="AG1332" s="190">
        <v>46017</v>
      </c>
      <c r="AH1332" s="131">
        <v>1946941</v>
      </c>
      <c r="AI1332" s="190">
        <v>46018</v>
      </c>
      <c r="AJ1332" s="190">
        <v>46035</v>
      </c>
      <c r="AK1332" s="194"/>
      <c r="AL1332" s="189"/>
      <c r="AM1332" s="189"/>
      <c r="BH1332" s="238"/>
      <c r="BI1332" s="192" t="s">
        <v>278</v>
      </c>
      <c r="BJ1332" s="187" t="s">
        <v>332</v>
      </c>
      <c r="BK1332" s="192" t="s">
        <v>280</v>
      </c>
      <c r="BL1332" s="189">
        <v>1552</v>
      </c>
      <c r="BM1332" s="190">
        <v>45853.979270833333</v>
      </c>
      <c r="BN1332" s="208">
        <v>3174935420</v>
      </c>
      <c r="BO1332" s="203">
        <v>3839</v>
      </c>
      <c r="BP1332" s="190">
        <v>45853</v>
      </c>
      <c r="BQ1332" s="183">
        <v>17522471</v>
      </c>
      <c r="BR1332" s="194">
        <v>1</v>
      </c>
      <c r="BS1332" s="124">
        <v>45982</v>
      </c>
      <c r="BT1332" s="124">
        <v>46018</v>
      </c>
      <c r="BU1332" s="124">
        <v>46035</v>
      </c>
      <c r="BV1332" s="194" t="s">
        <v>1184</v>
      </c>
      <c r="BW1332" s="194" t="s">
        <v>1342</v>
      </c>
      <c r="BX1332" s="194">
        <v>1</v>
      </c>
      <c r="BY1332" s="124">
        <v>45982</v>
      </c>
      <c r="BZ1332" s="131">
        <v>1946941</v>
      </c>
      <c r="CA1332" s="189">
        <v>2948</v>
      </c>
      <c r="CB1332" s="190">
        <v>45981.77003472222</v>
      </c>
      <c r="CC1332" s="202">
        <v>28957395</v>
      </c>
      <c r="CD1332" s="189">
        <v>8058</v>
      </c>
      <c r="CE1332" s="190">
        <v>45982</v>
      </c>
      <c r="CF1332" s="202">
        <v>1946941</v>
      </c>
      <c r="CP1332" s="190">
        <v>46035</v>
      </c>
      <c r="CS1332" s="197" t="s">
        <v>1040</v>
      </c>
      <c r="CT1332" s="199">
        <v>40343210.799999997</v>
      </c>
      <c r="CU1332" s="203">
        <v>27</v>
      </c>
      <c r="CV1332" s="203" t="s">
        <v>1060</v>
      </c>
      <c r="CW1332" s="189">
        <v>27</v>
      </c>
      <c r="CX1332" s="202" t="s">
        <v>1060</v>
      </c>
      <c r="CY1332" s="192">
        <v>8299</v>
      </c>
      <c r="CZ1332" s="192" t="s">
        <v>290</v>
      </c>
      <c r="DA1332" s="201">
        <f t="shared" si="48"/>
        <v>19469412</v>
      </c>
      <c r="DB1332" s="221">
        <f t="shared" si="49"/>
        <v>0</v>
      </c>
      <c r="DC1332" s="201">
        <f t="shared" si="50"/>
        <v>0</v>
      </c>
      <c r="DZ1332" s="310" t="s">
        <v>1206</v>
      </c>
      <c r="EA1332" s="187" t="s">
        <v>271</v>
      </c>
      <c r="EB1332" s="130">
        <v>17346234</v>
      </c>
      <c r="EC1332" s="168">
        <v>46083</v>
      </c>
    </row>
    <row r="1333" spans="1:133" x14ac:dyDescent="0.3">
      <c r="A1333" s="194" t="s">
        <v>4737</v>
      </c>
      <c r="B1333" s="194" t="s">
        <v>1212</v>
      </c>
      <c r="C1333" s="251">
        <v>1121936276</v>
      </c>
      <c r="D1333" s="194" t="s">
        <v>875</v>
      </c>
      <c r="E1333" s="194" t="s">
        <v>291</v>
      </c>
      <c r="F1333" s="194" t="s">
        <v>876</v>
      </c>
      <c r="G1333" s="124">
        <v>45853</v>
      </c>
      <c r="H1333" s="131">
        <v>15629382</v>
      </c>
      <c r="I1333" s="194" t="s">
        <v>821</v>
      </c>
      <c r="J1333" s="124">
        <v>45853</v>
      </c>
      <c r="K1333" s="124">
        <v>46017</v>
      </c>
      <c r="L1333" s="194" t="s">
        <v>288</v>
      </c>
      <c r="M1333" s="194" t="s">
        <v>288</v>
      </c>
      <c r="N1333" s="194" t="s">
        <v>288</v>
      </c>
      <c r="O1333" s="209">
        <v>7</v>
      </c>
      <c r="P1333" s="131">
        <v>1543643</v>
      </c>
      <c r="Q1333" s="200">
        <v>45853</v>
      </c>
      <c r="R1333" s="190">
        <v>45869</v>
      </c>
      <c r="S1333" s="131">
        <v>2894330</v>
      </c>
      <c r="T1333" s="190">
        <v>45870</v>
      </c>
      <c r="U1333" s="190">
        <v>45900</v>
      </c>
      <c r="V1333" s="131">
        <v>2894330</v>
      </c>
      <c r="W1333" s="190">
        <v>45901</v>
      </c>
      <c r="X1333" s="190">
        <v>45930</v>
      </c>
      <c r="Y1333" s="131">
        <v>2894330</v>
      </c>
      <c r="Z1333" s="190">
        <v>45931</v>
      </c>
      <c r="AA1333" s="190">
        <v>45961</v>
      </c>
      <c r="AB1333" s="131">
        <v>2894330</v>
      </c>
      <c r="AC1333" s="190">
        <v>45962</v>
      </c>
      <c r="AD1333" s="190">
        <v>45991</v>
      </c>
      <c r="AE1333" s="129">
        <v>1833076</v>
      </c>
      <c r="AF1333" s="190">
        <v>45992</v>
      </c>
      <c r="AG1333" s="190">
        <v>46010</v>
      </c>
      <c r="AH1333" s="201">
        <v>675343</v>
      </c>
      <c r="AI1333" s="191">
        <v>46039</v>
      </c>
      <c r="AJ1333" s="191">
        <v>46045</v>
      </c>
      <c r="BI1333" s="210" t="s">
        <v>278</v>
      </c>
      <c r="BJ1333" s="211" t="s">
        <v>332</v>
      </c>
      <c r="BK1333" s="210" t="s">
        <v>280</v>
      </c>
      <c r="BL1333" s="189">
        <v>1552</v>
      </c>
      <c r="BM1333" s="190">
        <v>45853.979270833333</v>
      </c>
      <c r="BN1333" s="208">
        <v>3174935420</v>
      </c>
      <c r="BO1333" s="203">
        <v>3983</v>
      </c>
      <c r="BP1333" s="190">
        <v>45853</v>
      </c>
      <c r="BQ1333" s="204">
        <v>15629382</v>
      </c>
      <c r="CK1333" s="283">
        <v>1</v>
      </c>
      <c r="CL1333" s="169">
        <v>46011</v>
      </c>
      <c r="CM1333" s="283">
        <v>1</v>
      </c>
      <c r="CN1333" s="169">
        <v>46039</v>
      </c>
      <c r="CO1333" s="169">
        <v>46045</v>
      </c>
      <c r="CP1333" s="169">
        <v>46045</v>
      </c>
      <c r="CS1333" s="233" t="s">
        <v>943</v>
      </c>
      <c r="CT1333" s="198">
        <v>1121936276</v>
      </c>
      <c r="CU1333" s="203">
        <v>109</v>
      </c>
      <c r="CV1333" s="203" t="s">
        <v>925</v>
      </c>
      <c r="CY1333" s="192">
        <v>8299</v>
      </c>
      <c r="CZ1333" s="192" t="s">
        <v>290</v>
      </c>
      <c r="DA1333" s="201">
        <f t="shared" si="48"/>
        <v>15629382</v>
      </c>
      <c r="DB1333" s="221">
        <f t="shared" si="49"/>
        <v>0</v>
      </c>
      <c r="DC1333" s="201">
        <f t="shared" si="50"/>
        <v>0</v>
      </c>
      <c r="DZ1333" s="310" t="s">
        <v>1213</v>
      </c>
      <c r="EA1333" s="231" t="s">
        <v>297</v>
      </c>
      <c r="EB1333" s="130">
        <v>17346234</v>
      </c>
      <c r="EC1333" s="168">
        <v>46083</v>
      </c>
    </row>
    <row r="1334" spans="1:133" x14ac:dyDescent="0.3">
      <c r="A1334" s="354" t="s">
        <v>1183</v>
      </c>
      <c r="B1334" s="194" t="s">
        <v>1218</v>
      </c>
      <c r="C1334" s="253">
        <v>1121883647</v>
      </c>
      <c r="D1334" s="186" t="s">
        <v>522</v>
      </c>
      <c r="E1334" s="194" t="s">
        <v>291</v>
      </c>
      <c r="F1334" s="194" t="s">
        <v>400</v>
      </c>
      <c r="G1334" s="124">
        <v>45853</v>
      </c>
      <c r="H1334" s="131">
        <v>21172984</v>
      </c>
      <c r="I1334" s="194" t="s">
        <v>821</v>
      </c>
      <c r="J1334" s="124">
        <v>45853</v>
      </c>
      <c r="K1334" s="124">
        <v>46017</v>
      </c>
      <c r="L1334" s="194" t="s">
        <v>288</v>
      </c>
      <c r="M1334" s="194" t="s">
        <v>288</v>
      </c>
      <c r="N1334" s="194" t="s">
        <v>288</v>
      </c>
      <c r="O1334" s="209">
        <v>7</v>
      </c>
      <c r="P1334" s="131">
        <v>2091159</v>
      </c>
      <c r="Q1334" s="200">
        <v>45853</v>
      </c>
      <c r="R1334" s="190">
        <v>45869</v>
      </c>
      <c r="S1334" s="131">
        <v>3920923</v>
      </c>
      <c r="T1334" s="190">
        <v>45870</v>
      </c>
      <c r="U1334" s="190">
        <v>45900</v>
      </c>
      <c r="V1334" s="131">
        <v>3920923</v>
      </c>
      <c r="W1334" s="190">
        <v>45901</v>
      </c>
      <c r="X1334" s="190">
        <v>45930</v>
      </c>
      <c r="Y1334" s="131">
        <v>3920923</v>
      </c>
      <c r="Z1334" s="190">
        <v>45931</v>
      </c>
      <c r="AA1334" s="190">
        <v>45961</v>
      </c>
      <c r="AB1334" s="131">
        <v>3920923</v>
      </c>
      <c r="AC1334" s="190">
        <v>45962</v>
      </c>
      <c r="AD1334" s="190">
        <v>45991</v>
      </c>
      <c r="AE1334" s="129">
        <v>3398133</v>
      </c>
      <c r="AF1334" s="190">
        <v>45992</v>
      </c>
      <c r="AG1334" s="190">
        <v>46017</v>
      </c>
      <c r="AH1334" s="131">
        <v>2352554</v>
      </c>
      <c r="AI1334" s="190">
        <v>46018</v>
      </c>
      <c r="AJ1334" s="190">
        <v>46035</v>
      </c>
      <c r="AK1334" s="194"/>
      <c r="AL1334" s="187"/>
      <c r="AM1334" s="187"/>
      <c r="BH1334" s="238"/>
      <c r="BI1334" s="192" t="s">
        <v>278</v>
      </c>
      <c r="BJ1334" s="187" t="s">
        <v>332</v>
      </c>
      <c r="BK1334" s="192" t="s">
        <v>280</v>
      </c>
      <c r="BL1334" s="189">
        <v>1552</v>
      </c>
      <c r="BM1334" s="190">
        <v>45853.979270833333</v>
      </c>
      <c r="BN1334" s="208">
        <v>3174935420</v>
      </c>
      <c r="BO1334" s="203">
        <v>3960</v>
      </c>
      <c r="BP1334" s="190">
        <v>45853</v>
      </c>
      <c r="BQ1334" s="183">
        <v>21172984</v>
      </c>
      <c r="BR1334" s="194">
        <v>1</v>
      </c>
      <c r="BS1334" s="124">
        <v>45982</v>
      </c>
      <c r="BT1334" s="124">
        <v>46018</v>
      </c>
      <c r="BU1334" s="124">
        <v>46035</v>
      </c>
      <c r="BV1334" s="194" t="s">
        <v>1184</v>
      </c>
      <c r="BW1334" s="194" t="s">
        <v>1342</v>
      </c>
      <c r="BX1334" s="194">
        <v>1</v>
      </c>
      <c r="BY1334" s="124">
        <v>45982</v>
      </c>
      <c r="BZ1334" s="131">
        <v>2352554</v>
      </c>
      <c r="CA1334" s="189">
        <v>2948</v>
      </c>
      <c r="CB1334" s="190">
        <v>45981.77003472222</v>
      </c>
      <c r="CC1334" s="202">
        <v>28957395</v>
      </c>
      <c r="CD1334" s="189">
        <v>8067</v>
      </c>
      <c r="CE1334" s="190">
        <v>45982</v>
      </c>
      <c r="CF1334" s="202">
        <v>2352554</v>
      </c>
      <c r="CP1334" s="190">
        <v>46035</v>
      </c>
      <c r="CS1334" s="197" t="s">
        <v>813</v>
      </c>
      <c r="CT1334" s="199">
        <v>1121883647</v>
      </c>
      <c r="CU1334" s="203">
        <v>436</v>
      </c>
      <c r="CV1334" s="203" t="s">
        <v>768</v>
      </c>
      <c r="CW1334" s="189">
        <v>504</v>
      </c>
      <c r="CX1334" s="202" t="s">
        <v>768</v>
      </c>
      <c r="CY1334" s="192">
        <v>4111</v>
      </c>
      <c r="CZ1334" s="192" t="s">
        <v>289</v>
      </c>
      <c r="DA1334" s="201">
        <f t="shared" si="48"/>
        <v>23525538</v>
      </c>
      <c r="DB1334" s="221">
        <f t="shared" si="49"/>
        <v>0</v>
      </c>
      <c r="DC1334" s="201">
        <f t="shared" si="50"/>
        <v>0</v>
      </c>
      <c r="DZ1334" s="310" t="s">
        <v>1219</v>
      </c>
      <c r="EA1334" s="187" t="s">
        <v>279</v>
      </c>
      <c r="EB1334" s="130">
        <v>17346234</v>
      </c>
      <c r="EC1334" s="168">
        <v>46055</v>
      </c>
    </row>
    <row r="1335" spans="1:133" x14ac:dyDescent="0.3">
      <c r="A1335" s="356" t="s">
        <v>309</v>
      </c>
      <c r="B1335" s="194" t="s">
        <v>1235</v>
      </c>
      <c r="C1335" s="253">
        <v>35264344</v>
      </c>
      <c r="D1335" s="186" t="s">
        <v>302</v>
      </c>
      <c r="E1335" s="194" t="s">
        <v>292</v>
      </c>
      <c r="F1335" s="194" t="s">
        <v>355</v>
      </c>
      <c r="G1335" s="124">
        <v>45853</v>
      </c>
      <c r="H1335" s="131">
        <v>11109286</v>
      </c>
      <c r="I1335" s="194" t="s">
        <v>1343</v>
      </c>
      <c r="J1335" s="124">
        <v>45853</v>
      </c>
      <c r="K1335" s="124">
        <v>46000</v>
      </c>
      <c r="L1335" s="194" t="s">
        <v>288</v>
      </c>
      <c r="M1335" s="194" t="s">
        <v>288</v>
      </c>
      <c r="N1335" s="194" t="s">
        <v>288</v>
      </c>
      <c r="O1335" s="209">
        <v>8</v>
      </c>
      <c r="P1335" s="131">
        <v>1225852</v>
      </c>
      <c r="Q1335" s="200">
        <v>45853</v>
      </c>
      <c r="R1335" s="190">
        <v>45869</v>
      </c>
      <c r="S1335" s="131">
        <v>2298473</v>
      </c>
      <c r="T1335" s="190">
        <v>45870</v>
      </c>
      <c r="U1335" s="190">
        <v>45900</v>
      </c>
      <c r="V1335" s="131">
        <v>2298473</v>
      </c>
      <c r="W1335" s="190">
        <v>45901</v>
      </c>
      <c r="X1335" s="190">
        <v>45930</v>
      </c>
      <c r="Y1335" s="131">
        <v>2298473</v>
      </c>
      <c r="Z1335" s="190">
        <v>45931</v>
      </c>
      <c r="AA1335" s="190">
        <v>45961</v>
      </c>
      <c r="AB1335" s="131">
        <v>2298473</v>
      </c>
      <c r="AC1335" s="190">
        <v>45962</v>
      </c>
      <c r="AD1335" s="190">
        <v>45991</v>
      </c>
      <c r="AE1335" s="129">
        <v>689542</v>
      </c>
      <c r="AF1335" s="190">
        <v>45992</v>
      </c>
      <c r="AG1335" s="190">
        <v>46000</v>
      </c>
      <c r="AH1335" s="131">
        <v>1532315</v>
      </c>
      <c r="AI1335" s="190">
        <v>46001</v>
      </c>
      <c r="AJ1335" s="190">
        <v>46020</v>
      </c>
      <c r="AK1335" s="131">
        <v>1072621</v>
      </c>
      <c r="AL1335" s="190">
        <v>46021</v>
      </c>
      <c r="AM1335" s="190">
        <v>46035</v>
      </c>
      <c r="BH1335" s="222"/>
      <c r="BI1335" s="185" t="s">
        <v>275</v>
      </c>
      <c r="BJ1335" s="185" t="s">
        <v>283</v>
      </c>
      <c r="BK1335" s="185" t="s">
        <v>276</v>
      </c>
      <c r="BL1335" s="189">
        <v>1534</v>
      </c>
      <c r="BM1335" s="190">
        <v>45853.40488425926</v>
      </c>
      <c r="BN1335" s="208">
        <v>217417891</v>
      </c>
      <c r="BO1335" s="203">
        <v>3707</v>
      </c>
      <c r="BP1335" s="190">
        <v>45853</v>
      </c>
      <c r="BQ1335" s="183">
        <v>11109286</v>
      </c>
      <c r="BR1335" s="194">
        <v>1</v>
      </c>
      <c r="BS1335" s="124">
        <v>45982</v>
      </c>
      <c r="BT1335" s="124">
        <v>46001</v>
      </c>
      <c r="BU1335" s="124">
        <v>46035</v>
      </c>
      <c r="BV1335" s="194" t="s">
        <v>1163</v>
      </c>
      <c r="BW1335" s="194" t="s">
        <v>1344</v>
      </c>
      <c r="BX1335" s="194">
        <v>1</v>
      </c>
      <c r="BY1335" s="124">
        <v>45982</v>
      </c>
      <c r="BZ1335" s="131">
        <v>2604936</v>
      </c>
      <c r="CA1335" s="189">
        <v>2948</v>
      </c>
      <c r="CB1335" s="190">
        <v>45981.77003472222</v>
      </c>
      <c r="CC1335" s="202">
        <v>28957395</v>
      </c>
      <c r="CD1335" s="189">
        <v>8071</v>
      </c>
      <c r="CE1335" s="190">
        <v>45982</v>
      </c>
      <c r="CF1335" s="202">
        <v>2604936</v>
      </c>
      <c r="CP1335" s="190">
        <v>46035</v>
      </c>
      <c r="CS1335" s="197" t="s">
        <v>1345</v>
      </c>
      <c r="CT1335" s="126">
        <v>35264344</v>
      </c>
      <c r="CU1335" s="203">
        <v>717</v>
      </c>
      <c r="CV1335" s="203" t="s">
        <v>357</v>
      </c>
      <c r="CW1335" s="189">
        <v>504</v>
      </c>
      <c r="CX1335" s="202" t="s">
        <v>759</v>
      </c>
      <c r="CY1335" s="192">
        <v>7490</v>
      </c>
      <c r="CZ1335" s="192" t="s">
        <v>290</v>
      </c>
      <c r="DA1335" s="201">
        <f t="shared" si="48"/>
        <v>13714222</v>
      </c>
      <c r="DB1335" s="221">
        <f t="shared" si="49"/>
        <v>0</v>
      </c>
      <c r="DC1335" s="201">
        <f t="shared" si="50"/>
        <v>0</v>
      </c>
      <c r="DZ1335" s="188" t="s">
        <v>1236</v>
      </c>
      <c r="EA1335" s="187"/>
      <c r="EB1335" s="130">
        <v>86074342</v>
      </c>
      <c r="EC1335" s="168">
        <v>46055</v>
      </c>
    </row>
    <row r="1336" spans="1:133" x14ac:dyDescent="0.3">
      <c r="A1336" s="356" t="s">
        <v>309</v>
      </c>
      <c r="B1336" s="194" t="s">
        <v>1237</v>
      </c>
      <c r="C1336" s="253">
        <v>1121830981</v>
      </c>
      <c r="D1336" s="186" t="s">
        <v>301</v>
      </c>
      <c r="E1336" s="194" t="s">
        <v>292</v>
      </c>
      <c r="F1336" s="194" t="s">
        <v>355</v>
      </c>
      <c r="G1336" s="124">
        <v>45853</v>
      </c>
      <c r="H1336" s="131">
        <v>11109286</v>
      </c>
      <c r="I1336" s="194" t="s">
        <v>1343</v>
      </c>
      <c r="J1336" s="124">
        <v>45853</v>
      </c>
      <c r="K1336" s="124">
        <v>46000</v>
      </c>
      <c r="L1336" s="194" t="s">
        <v>288</v>
      </c>
      <c r="M1336" s="194" t="s">
        <v>288</v>
      </c>
      <c r="N1336" s="194" t="s">
        <v>288</v>
      </c>
      <c r="O1336" s="209">
        <v>8</v>
      </c>
      <c r="P1336" s="131">
        <v>1225852</v>
      </c>
      <c r="Q1336" s="200">
        <v>45853</v>
      </c>
      <c r="R1336" s="190">
        <v>45869</v>
      </c>
      <c r="S1336" s="131">
        <v>2298473</v>
      </c>
      <c r="T1336" s="190">
        <v>45870</v>
      </c>
      <c r="U1336" s="190">
        <v>45900</v>
      </c>
      <c r="V1336" s="131">
        <v>2298473</v>
      </c>
      <c r="W1336" s="190">
        <v>45901</v>
      </c>
      <c r="X1336" s="190">
        <v>45930</v>
      </c>
      <c r="Y1336" s="131">
        <v>2298473</v>
      </c>
      <c r="Z1336" s="190">
        <v>45931</v>
      </c>
      <c r="AA1336" s="190">
        <v>45961</v>
      </c>
      <c r="AB1336" s="131">
        <v>2298473</v>
      </c>
      <c r="AC1336" s="190">
        <v>45962</v>
      </c>
      <c r="AD1336" s="190">
        <v>45991</v>
      </c>
      <c r="AE1336" s="129">
        <v>689542</v>
      </c>
      <c r="AF1336" s="190">
        <v>45992</v>
      </c>
      <c r="AG1336" s="190">
        <v>46000</v>
      </c>
      <c r="AH1336" s="131">
        <v>1532315</v>
      </c>
      <c r="AI1336" s="190">
        <v>46001</v>
      </c>
      <c r="AJ1336" s="190">
        <v>46020</v>
      </c>
      <c r="AK1336" s="131">
        <v>1072621</v>
      </c>
      <c r="AL1336" s="190">
        <v>46021</v>
      </c>
      <c r="AM1336" s="190">
        <v>46035</v>
      </c>
      <c r="BH1336" s="222"/>
      <c r="BI1336" s="185" t="s">
        <v>275</v>
      </c>
      <c r="BJ1336" s="185" t="s">
        <v>283</v>
      </c>
      <c r="BK1336" s="185" t="s">
        <v>276</v>
      </c>
      <c r="BL1336" s="189">
        <v>1534</v>
      </c>
      <c r="BM1336" s="190">
        <v>45853.40488425926</v>
      </c>
      <c r="BN1336" s="208">
        <v>217417891</v>
      </c>
      <c r="BO1336" s="203">
        <v>3708</v>
      </c>
      <c r="BP1336" s="190">
        <v>45853</v>
      </c>
      <c r="BQ1336" s="183">
        <v>11109286</v>
      </c>
      <c r="BR1336" s="194">
        <v>1</v>
      </c>
      <c r="BS1336" s="124">
        <v>45982</v>
      </c>
      <c r="BT1336" s="124">
        <v>46001</v>
      </c>
      <c r="BU1336" s="124">
        <v>46035</v>
      </c>
      <c r="BV1336" s="194" t="s">
        <v>1163</v>
      </c>
      <c r="BW1336" s="194" t="s">
        <v>1344</v>
      </c>
      <c r="BX1336" s="194">
        <v>1</v>
      </c>
      <c r="BY1336" s="124">
        <v>45982</v>
      </c>
      <c r="BZ1336" s="131">
        <v>2604936</v>
      </c>
      <c r="CA1336" s="189">
        <v>2948</v>
      </c>
      <c r="CB1336" s="190">
        <v>45981.77003472222</v>
      </c>
      <c r="CC1336" s="202">
        <v>28957395</v>
      </c>
      <c r="CD1336" s="189">
        <v>8072</v>
      </c>
      <c r="CE1336" s="190">
        <v>45982</v>
      </c>
      <c r="CF1336" s="202">
        <v>2604936</v>
      </c>
      <c r="CP1336" s="190">
        <v>46035</v>
      </c>
      <c r="CS1336" s="197" t="s">
        <v>1345</v>
      </c>
      <c r="CT1336" s="199">
        <v>1121830981</v>
      </c>
      <c r="CU1336" s="203">
        <v>717</v>
      </c>
      <c r="CV1336" s="203" t="s">
        <v>357</v>
      </c>
      <c r="CW1336" s="189">
        <v>504</v>
      </c>
      <c r="CX1336" s="202" t="s">
        <v>759</v>
      </c>
      <c r="CY1336" s="192">
        <v>7490</v>
      </c>
      <c r="CZ1336" s="192" t="s">
        <v>290</v>
      </c>
      <c r="DA1336" s="201">
        <f t="shared" si="48"/>
        <v>13714222</v>
      </c>
      <c r="DB1336" s="221">
        <f t="shared" si="49"/>
        <v>0</v>
      </c>
      <c r="DC1336" s="201">
        <f t="shared" si="50"/>
        <v>0</v>
      </c>
      <c r="DZ1336" s="188" t="s">
        <v>1238</v>
      </c>
      <c r="EA1336" s="189"/>
      <c r="EB1336" s="130">
        <v>86074342</v>
      </c>
      <c r="EC1336" s="168">
        <v>46055</v>
      </c>
    </row>
    <row r="1337" spans="1:133" s="524" customFormat="1" x14ac:dyDescent="0.3">
      <c r="A1337" s="356" t="s">
        <v>309</v>
      </c>
      <c r="B1337" s="194" t="s">
        <v>1273</v>
      </c>
      <c r="C1337" s="251">
        <v>1022439066</v>
      </c>
      <c r="D1337" s="194" t="s">
        <v>824</v>
      </c>
      <c r="E1337" s="194" t="s">
        <v>292</v>
      </c>
      <c r="F1337" s="194" t="s">
        <v>317</v>
      </c>
      <c r="G1337" s="124">
        <v>45860</v>
      </c>
      <c r="H1337" s="131">
        <v>8220416</v>
      </c>
      <c r="I1337" s="194" t="s">
        <v>1274</v>
      </c>
      <c r="J1337" s="124">
        <v>45860</v>
      </c>
      <c r="K1337" s="124">
        <v>45990</v>
      </c>
      <c r="L1337" s="194" t="s">
        <v>288</v>
      </c>
      <c r="M1337" s="194" t="s">
        <v>288</v>
      </c>
      <c r="N1337" s="194" t="s">
        <v>288</v>
      </c>
      <c r="O1337" s="165">
        <v>6</v>
      </c>
      <c r="P1337" s="131">
        <v>2504658</v>
      </c>
      <c r="Q1337" s="522">
        <v>45860</v>
      </c>
      <c r="R1337" s="519">
        <v>45900</v>
      </c>
      <c r="S1337" s="131">
        <v>1926660</v>
      </c>
      <c r="T1337" s="519">
        <v>45901</v>
      </c>
      <c r="U1337" s="519">
        <v>45930</v>
      </c>
      <c r="V1337" s="131">
        <v>1926660</v>
      </c>
      <c r="W1337" s="519">
        <v>45931</v>
      </c>
      <c r="X1337" s="519">
        <v>45961</v>
      </c>
      <c r="Y1337" s="131">
        <v>1862438</v>
      </c>
      <c r="Z1337" s="519">
        <v>45962</v>
      </c>
      <c r="AA1337" s="519">
        <v>45990</v>
      </c>
      <c r="AB1337" s="131">
        <v>1926660</v>
      </c>
      <c r="AC1337" s="190">
        <v>45991</v>
      </c>
      <c r="AD1337" s="518">
        <v>46020</v>
      </c>
      <c r="AE1337" s="131">
        <v>963330</v>
      </c>
      <c r="AF1337" s="518">
        <v>46021</v>
      </c>
      <c r="AG1337" s="518">
        <v>46035</v>
      </c>
      <c r="AH1337" s="131"/>
      <c r="AI1337" s="190"/>
      <c r="AJ1337" s="518"/>
      <c r="AK1337" s="131"/>
      <c r="AL1337" s="518"/>
      <c r="AM1337" s="518"/>
      <c r="AN1337" s="523"/>
      <c r="AQ1337" s="523"/>
      <c r="AT1337" s="523"/>
      <c r="AW1337" s="523"/>
      <c r="BH1337" s="525"/>
      <c r="BI1337" s="302" t="s">
        <v>278</v>
      </c>
      <c r="BJ1337" s="301" t="s">
        <v>332</v>
      </c>
      <c r="BK1337" s="302" t="s">
        <v>280</v>
      </c>
      <c r="BL1337" s="165">
        <v>1600</v>
      </c>
      <c r="BM1337" s="519">
        <v>45860.72247685185</v>
      </c>
      <c r="BN1337" s="520">
        <v>1114340201</v>
      </c>
      <c r="BO1337" s="301">
        <v>4239</v>
      </c>
      <c r="BP1337" s="519">
        <v>45860</v>
      </c>
      <c r="BQ1337" s="526">
        <v>8220416</v>
      </c>
      <c r="BR1337" s="194">
        <v>1</v>
      </c>
      <c r="BS1337" s="124">
        <v>45982</v>
      </c>
      <c r="BT1337" s="124">
        <v>45991</v>
      </c>
      <c r="BU1337" s="124">
        <v>46035</v>
      </c>
      <c r="BV1337" s="194" t="s">
        <v>1334</v>
      </c>
      <c r="BW1337" s="194" t="s">
        <v>1347</v>
      </c>
      <c r="BX1337" s="194">
        <v>1</v>
      </c>
      <c r="BY1337" s="124">
        <v>45982</v>
      </c>
      <c r="BZ1337" s="131">
        <v>2889990</v>
      </c>
      <c r="CA1337" s="189">
        <v>2948</v>
      </c>
      <c r="CB1337" s="190">
        <v>45981.77003472222</v>
      </c>
      <c r="CC1337" s="202">
        <v>28957395</v>
      </c>
      <c r="CD1337" s="189">
        <v>8068</v>
      </c>
      <c r="CE1337" s="190">
        <v>45982</v>
      </c>
      <c r="CF1337" s="202">
        <v>2889990</v>
      </c>
      <c r="CG1337" s="167"/>
      <c r="CH1337" s="167"/>
      <c r="CI1337" s="167"/>
      <c r="CJ1337" s="167"/>
      <c r="CK1337" s="167"/>
      <c r="CL1337" s="167"/>
      <c r="CM1337" s="167"/>
      <c r="CN1337" s="167"/>
      <c r="CO1337" s="167"/>
      <c r="CP1337" s="190">
        <v>46035</v>
      </c>
      <c r="CQ1337" s="167"/>
      <c r="CR1337" s="167"/>
      <c r="CS1337" s="330" t="s">
        <v>933</v>
      </c>
      <c r="CT1337" s="527">
        <v>1022439066</v>
      </c>
      <c r="CU1337" s="301">
        <v>436</v>
      </c>
      <c r="CV1337" s="301" t="s">
        <v>760</v>
      </c>
      <c r="CW1337" s="189">
        <v>504</v>
      </c>
      <c r="CX1337" s="202" t="s">
        <v>760</v>
      </c>
      <c r="CY1337" s="302">
        <v>8299</v>
      </c>
      <c r="CZ1337" s="302" t="s">
        <v>290</v>
      </c>
      <c r="DA1337" s="201">
        <f t="shared" si="48"/>
        <v>11110406</v>
      </c>
      <c r="DB1337" s="221">
        <f t="shared" si="49"/>
        <v>0</v>
      </c>
      <c r="DC1337" s="201">
        <f t="shared" si="50"/>
        <v>0</v>
      </c>
      <c r="DZ1337" s="310" t="s">
        <v>1275</v>
      </c>
      <c r="EA1337" s="301" t="s">
        <v>295</v>
      </c>
      <c r="EB1337" s="130">
        <v>17346234</v>
      </c>
      <c r="EC1337" s="168">
        <v>46055</v>
      </c>
    </row>
    <row r="1338" spans="1:133" x14ac:dyDescent="0.3">
      <c r="A1338" s="354" t="s">
        <v>309</v>
      </c>
      <c r="B1338" s="194" t="s">
        <v>1312</v>
      </c>
      <c r="C1338" s="253">
        <v>13761421</v>
      </c>
      <c r="D1338" s="186" t="s">
        <v>1313</v>
      </c>
      <c r="E1338" s="194" t="s">
        <v>292</v>
      </c>
      <c r="F1338" s="194" t="s">
        <v>352</v>
      </c>
      <c r="G1338" s="124">
        <v>45889</v>
      </c>
      <c r="H1338" s="131">
        <v>9193892</v>
      </c>
      <c r="I1338" s="194" t="s">
        <v>303</v>
      </c>
      <c r="J1338" s="124">
        <v>45889</v>
      </c>
      <c r="K1338" s="124">
        <v>46010</v>
      </c>
      <c r="L1338" s="194" t="s">
        <v>288</v>
      </c>
      <c r="M1338" s="194" t="s">
        <v>288</v>
      </c>
      <c r="N1338" s="194" t="s">
        <v>288</v>
      </c>
      <c r="O1338" s="209">
        <v>6</v>
      </c>
      <c r="P1338" s="131">
        <v>3141246</v>
      </c>
      <c r="Q1338" s="200">
        <v>45889</v>
      </c>
      <c r="R1338" s="190">
        <v>45930</v>
      </c>
      <c r="S1338" s="131">
        <v>2298473</v>
      </c>
      <c r="T1338" s="190">
        <v>45931</v>
      </c>
      <c r="U1338" s="190">
        <v>45961</v>
      </c>
      <c r="V1338" s="131">
        <v>2298473</v>
      </c>
      <c r="W1338" s="190">
        <v>45962</v>
      </c>
      <c r="X1338" s="190">
        <v>45991</v>
      </c>
      <c r="Y1338" s="129">
        <v>1455700</v>
      </c>
      <c r="Z1338" s="190">
        <v>45992</v>
      </c>
      <c r="AA1338" s="190">
        <v>46010</v>
      </c>
      <c r="AB1338" s="131">
        <v>766158</v>
      </c>
      <c r="AC1338" s="190">
        <v>46011</v>
      </c>
      <c r="AD1338" s="190">
        <v>46020</v>
      </c>
      <c r="AE1338" s="131">
        <v>1149236</v>
      </c>
      <c r="AF1338" s="190">
        <v>46021</v>
      </c>
      <c r="AG1338" s="190">
        <v>46035</v>
      </c>
      <c r="AH1338" s="131"/>
      <c r="AI1338" s="190"/>
      <c r="AJ1338" s="190"/>
      <c r="AK1338" s="131"/>
      <c r="AL1338" s="190"/>
      <c r="AM1338" s="190"/>
      <c r="BH1338" s="231"/>
      <c r="BI1338" s="192" t="s">
        <v>278</v>
      </c>
      <c r="BJ1338" s="187" t="s">
        <v>332</v>
      </c>
      <c r="BK1338" s="192" t="s">
        <v>280</v>
      </c>
      <c r="BL1338" s="189">
        <v>1840</v>
      </c>
      <c r="BM1338" s="190">
        <v>45889.835173611114</v>
      </c>
      <c r="BN1338" s="208">
        <v>71507271</v>
      </c>
      <c r="BO1338" s="203">
        <v>5498</v>
      </c>
      <c r="BP1338" s="190">
        <v>45889</v>
      </c>
      <c r="BQ1338" s="183">
        <v>9193892</v>
      </c>
      <c r="BR1338" s="194">
        <v>1</v>
      </c>
      <c r="BS1338" s="124">
        <v>45982</v>
      </c>
      <c r="BT1338" s="124">
        <v>46011</v>
      </c>
      <c r="BU1338" s="124">
        <v>46035</v>
      </c>
      <c r="BV1338" s="194" t="s">
        <v>1348</v>
      </c>
      <c r="BW1338" s="194" t="s">
        <v>1349</v>
      </c>
      <c r="BX1338" s="194">
        <v>1</v>
      </c>
      <c r="BY1338" s="124">
        <v>45982</v>
      </c>
      <c r="BZ1338" s="131">
        <v>1915394</v>
      </c>
      <c r="CA1338" s="189">
        <v>2948</v>
      </c>
      <c r="CB1338" s="190">
        <v>45981.77003472222</v>
      </c>
      <c r="CC1338" s="202">
        <v>28957395</v>
      </c>
      <c r="CD1338" s="189">
        <v>8062</v>
      </c>
      <c r="CE1338" s="190">
        <v>45982</v>
      </c>
      <c r="CF1338" s="202">
        <v>1915394</v>
      </c>
      <c r="CP1338" s="190">
        <v>46035</v>
      </c>
      <c r="CS1338" s="197" t="s">
        <v>356</v>
      </c>
      <c r="CT1338" s="198">
        <v>13761421</v>
      </c>
      <c r="CU1338" s="203">
        <v>27</v>
      </c>
      <c r="CV1338" s="203" t="s">
        <v>783</v>
      </c>
      <c r="CW1338" s="189">
        <v>27</v>
      </c>
      <c r="CX1338" s="202" t="s">
        <v>783</v>
      </c>
      <c r="CY1338" s="326">
        <v>8299</v>
      </c>
      <c r="CZ1338" s="326" t="s">
        <v>290</v>
      </c>
      <c r="DA1338" s="201">
        <f t="shared" si="48"/>
        <v>11109286</v>
      </c>
      <c r="DB1338" s="221">
        <f t="shared" si="49"/>
        <v>0</v>
      </c>
      <c r="DC1338" s="201">
        <f t="shared" si="50"/>
        <v>0</v>
      </c>
      <c r="DZ1338" s="188" t="s">
        <v>1314</v>
      </c>
      <c r="EA1338" s="187" t="s">
        <v>271</v>
      </c>
      <c r="EB1338" s="130">
        <v>17346234</v>
      </c>
      <c r="EC1338" s="168">
        <v>46055</v>
      </c>
    </row>
    <row r="1339" spans="1:133" x14ac:dyDescent="0.3">
      <c r="A1339" s="358" t="s">
        <v>1341</v>
      </c>
      <c r="B1339" s="194" t="s">
        <v>1325</v>
      </c>
      <c r="C1339" s="251">
        <v>1010052404</v>
      </c>
      <c r="D1339" s="194" t="s">
        <v>387</v>
      </c>
      <c r="E1339" s="194" t="s">
        <v>291</v>
      </c>
      <c r="F1339" s="194" t="s">
        <v>310</v>
      </c>
      <c r="G1339" s="124">
        <v>45909</v>
      </c>
      <c r="H1339" s="131">
        <v>11681647</v>
      </c>
      <c r="I1339" s="194" t="s">
        <v>1316</v>
      </c>
      <c r="J1339" s="124">
        <v>45909</v>
      </c>
      <c r="K1339" s="124">
        <v>46017</v>
      </c>
      <c r="L1339" s="194" t="s">
        <v>288</v>
      </c>
      <c r="M1339" s="194" t="s">
        <v>288</v>
      </c>
      <c r="N1339" s="194" t="s">
        <v>288</v>
      </c>
      <c r="O1339" s="165">
        <v>5</v>
      </c>
      <c r="P1339" s="131">
        <v>2379595</v>
      </c>
      <c r="Q1339" s="340">
        <v>45909</v>
      </c>
      <c r="R1339" s="190">
        <v>45930</v>
      </c>
      <c r="S1339" s="131">
        <v>3244902</v>
      </c>
      <c r="T1339" s="190">
        <v>45931</v>
      </c>
      <c r="U1339" s="190">
        <v>45961</v>
      </c>
      <c r="V1339" s="131">
        <v>3244902</v>
      </c>
      <c r="W1339" s="190">
        <v>45962</v>
      </c>
      <c r="X1339" s="190">
        <v>45991</v>
      </c>
      <c r="Y1339" s="129">
        <v>2812248</v>
      </c>
      <c r="Z1339" s="190">
        <v>45992</v>
      </c>
      <c r="AA1339" s="190">
        <v>46017</v>
      </c>
      <c r="AB1339" s="131">
        <v>1946941</v>
      </c>
      <c r="AC1339" s="190">
        <v>46018</v>
      </c>
      <c r="AD1339" s="190">
        <v>46035</v>
      </c>
      <c r="AE1339" s="131"/>
      <c r="AF1339" s="190"/>
      <c r="AG1339" s="190"/>
      <c r="AH1339" s="194"/>
      <c r="AI1339" s="196"/>
      <c r="AJ1339" s="196"/>
      <c r="AK1339" s="194"/>
      <c r="AL1339" s="196"/>
      <c r="AM1339" s="196"/>
      <c r="BH1339" s="222"/>
      <c r="BI1339" s="192" t="s">
        <v>278</v>
      </c>
      <c r="BJ1339" s="187" t="s">
        <v>332</v>
      </c>
      <c r="BK1339" s="192" t="s">
        <v>280</v>
      </c>
      <c r="BL1339" s="305">
        <v>2067</v>
      </c>
      <c r="BM1339" s="342">
        <v>45909.62358796296</v>
      </c>
      <c r="BN1339" s="343">
        <v>11681647</v>
      </c>
      <c r="BO1339" s="344">
        <v>5957</v>
      </c>
      <c r="BP1339" s="342">
        <v>45909</v>
      </c>
      <c r="BQ1339" s="359">
        <v>11681647</v>
      </c>
      <c r="BR1339" s="262">
        <v>1</v>
      </c>
      <c r="BS1339" s="265">
        <v>45982</v>
      </c>
      <c r="BT1339" s="265">
        <v>46018</v>
      </c>
      <c r="BU1339" s="265">
        <v>46035</v>
      </c>
      <c r="BV1339" s="262" t="s">
        <v>1184</v>
      </c>
      <c r="BW1339" s="262" t="s">
        <v>326</v>
      </c>
      <c r="BX1339" s="262">
        <v>1</v>
      </c>
      <c r="BY1339" s="265">
        <v>45982</v>
      </c>
      <c r="BZ1339" s="528">
        <v>1946941</v>
      </c>
      <c r="CA1339" s="189">
        <v>2948</v>
      </c>
      <c r="CB1339" s="190">
        <v>45981.77003472222</v>
      </c>
      <c r="CC1339" s="202">
        <v>28957395</v>
      </c>
      <c r="CD1339" s="189">
        <v>8069</v>
      </c>
      <c r="CE1339" s="190">
        <v>45982</v>
      </c>
      <c r="CF1339" s="202">
        <v>1946941</v>
      </c>
      <c r="CP1339" s="190">
        <v>46035</v>
      </c>
      <c r="CS1339" s="197" t="s">
        <v>1353</v>
      </c>
      <c r="CT1339" s="125">
        <v>1010052404</v>
      </c>
      <c r="CU1339" s="344">
        <v>504</v>
      </c>
      <c r="CV1339" s="344" t="s">
        <v>766</v>
      </c>
      <c r="CW1339" s="189">
        <v>504</v>
      </c>
      <c r="CX1339" s="202" t="s">
        <v>766</v>
      </c>
      <c r="CY1339" s="192">
        <v>6910</v>
      </c>
      <c r="CZ1339" s="192" t="s">
        <v>289</v>
      </c>
      <c r="DA1339" s="201">
        <f t="shared" si="48"/>
        <v>13628588</v>
      </c>
      <c r="DB1339" s="221">
        <f t="shared" si="49"/>
        <v>0</v>
      </c>
      <c r="DC1339" s="201">
        <f t="shared" si="50"/>
        <v>0</v>
      </c>
      <c r="DZ1339" s="188" t="s">
        <v>1327</v>
      </c>
      <c r="EA1339" s="303" t="s">
        <v>281</v>
      </c>
      <c r="EB1339" s="130">
        <v>17346234</v>
      </c>
      <c r="EC1339" s="168">
        <v>46055</v>
      </c>
    </row>
    <row r="1340" spans="1:133" x14ac:dyDescent="0.3">
      <c r="A1340" s="358" t="s">
        <v>1341</v>
      </c>
      <c r="B1340" s="194" t="s">
        <v>1223</v>
      </c>
      <c r="C1340" s="253">
        <v>1121969024</v>
      </c>
      <c r="D1340" s="186" t="s">
        <v>358</v>
      </c>
      <c r="E1340" s="194" t="s">
        <v>291</v>
      </c>
      <c r="F1340" s="194" t="s">
        <v>353</v>
      </c>
      <c r="G1340" s="124">
        <v>45853</v>
      </c>
      <c r="H1340" s="131">
        <v>17846961</v>
      </c>
      <c r="I1340" s="194" t="s">
        <v>1198</v>
      </c>
      <c r="J1340" s="124">
        <v>45853</v>
      </c>
      <c r="K1340" s="124">
        <v>46020</v>
      </c>
      <c r="L1340" s="194" t="s">
        <v>288</v>
      </c>
      <c r="M1340" s="194" t="s">
        <v>288</v>
      </c>
      <c r="N1340" s="194" t="s">
        <v>288</v>
      </c>
      <c r="O1340" s="209">
        <v>7</v>
      </c>
      <c r="P1340" s="131">
        <v>1730614</v>
      </c>
      <c r="Q1340" s="200">
        <v>45853</v>
      </c>
      <c r="R1340" s="190">
        <v>45869</v>
      </c>
      <c r="S1340" s="131">
        <v>3244902</v>
      </c>
      <c r="T1340" s="190">
        <v>45870</v>
      </c>
      <c r="U1340" s="190">
        <v>45900</v>
      </c>
      <c r="V1340" s="131">
        <v>3244902</v>
      </c>
      <c r="W1340" s="190">
        <v>45901</v>
      </c>
      <c r="X1340" s="190">
        <v>45930</v>
      </c>
      <c r="Y1340" s="131">
        <v>3244902</v>
      </c>
      <c r="Z1340" s="190">
        <v>45931</v>
      </c>
      <c r="AA1340" s="190">
        <v>45961</v>
      </c>
      <c r="AB1340" s="131">
        <v>3244902</v>
      </c>
      <c r="AC1340" s="190">
        <v>45962</v>
      </c>
      <c r="AD1340" s="190">
        <v>45991</v>
      </c>
      <c r="AE1340" s="129">
        <v>3136739</v>
      </c>
      <c r="AF1340" s="190">
        <v>45992</v>
      </c>
      <c r="AG1340" s="190">
        <v>46020</v>
      </c>
      <c r="AH1340" s="201">
        <v>648980</v>
      </c>
      <c r="AI1340" s="190">
        <v>46021</v>
      </c>
      <c r="AJ1340" s="205">
        <v>46026</v>
      </c>
      <c r="BI1340" s="192" t="s">
        <v>278</v>
      </c>
      <c r="BJ1340" s="187" t="s">
        <v>332</v>
      </c>
      <c r="BK1340" s="192" t="s">
        <v>280</v>
      </c>
      <c r="BL1340" s="189">
        <v>1552</v>
      </c>
      <c r="BM1340" s="190">
        <v>45853.979270833333</v>
      </c>
      <c r="BN1340" s="208">
        <v>3174935420</v>
      </c>
      <c r="BO1340" s="203">
        <v>3998</v>
      </c>
      <c r="BP1340" s="190">
        <v>45853</v>
      </c>
      <c r="BQ1340" s="183">
        <v>17846961</v>
      </c>
      <c r="BR1340" s="194">
        <v>1</v>
      </c>
      <c r="BS1340" s="124">
        <v>45987</v>
      </c>
      <c r="BT1340" s="124">
        <v>46021</v>
      </c>
      <c r="BU1340" s="124">
        <v>46026</v>
      </c>
      <c r="BV1340" s="194" t="s">
        <v>1350</v>
      </c>
      <c r="BW1340" s="194" t="s">
        <v>1351</v>
      </c>
      <c r="BX1340" s="194">
        <v>1</v>
      </c>
      <c r="BY1340" s="124">
        <v>46352</v>
      </c>
      <c r="BZ1340" s="131">
        <v>648980</v>
      </c>
      <c r="CA1340" s="187">
        <v>2987</v>
      </c>
      <c r="CB1340" s="205">
        <v>45987</v>
      </c>
      <c r="CC1340" s="206">
        <v>648980</v>
      </c>
      <c r="CD1340" s="187">
        <v>8111</v>
      </c>
      <c r="CE1340" s="205">
        <v>45987</v>
      </c>
      <c r="CF1340" s="206">
        <v>648980</v>
      </c>
      <c r="CP1340" s="164">
        <v>46026</v>
      </c>
      <c r="CS1340" s="225" t="s">
        <v>1354</v>
      </c>
      <c r="CT1340" s="126">
        <v>1121969024</v>
      </c>
      <c r="CU1340" s="203">
        <v>504</v>
      </c>
      <c r="CV1340" s="203" t="s">
        <v>807</v>
      </c>
      <c r="CW1340" s="187">
        <v>504</v>
      </c>
      <c r="CX1340" s="187">
        <v>4201</v>
      </c>
      <c r="CY1340" s="227">
        <v>6920</v>
      </c>
      <c r="CZ1340" s="188" t="s">
        <v>289</v>
      </c>
      <c r="DA1340" s="201">
        <f t="shared" si="48"/>
        <v>18495941</v>
      </c>
      <c r="DB1340" s="221">
        <f t="shared" si="49"/>
        <v>0</v>
      </c>
      <c r="DC1340" s="201">
        <f t="shared" si="50"/>
        <v>0</v>
      </c>
      <c r="DZ1340" s="310" t="s">
        <v>1224</v>
      </c>
      <c r="EA1340" s="187" t="s">
        <v>716</v>
      </c>
      <c r="EB1340" s="130">
        <v>17346234</v>
      </c>
      <c r="EC1340" s="168">
        <v>46055</v>
      </c>
    </row>
    <row r="1341" spans="1:133" x14ac:dyDescent="0.3">
      <c r="A1341" s="356" t="s">
        <v>309</v>
      </c>
      <c r="B1341" s="194" t="s">
        <v>1229</v>
      </c>
      <c r="C1341" s="251">
        <v>1121855170</v>
      </c>
      <c r="D1341" s="194" t="s">
        <v>378</v>
      </c>
      <c r="E1341" s="194" t="s">
        <v>291</v>
      </c>
      <c r="F1341" s="194" t="s">
        <v>379</v>
      </c>
      <c r="G1341" s="124">
        <v>45853</v>
      </c>
      <c r="H1341" s="131">
        <v>17846961</v>
      </c>
      <c r="I1341" s="194" t="s">
        <v>1198</v>
      </c>
      <c r="J1341" s="124">
        <v>45853</v>
      </c>
      <c r="K1341" s="124">
        <v>46020</v>
      </c>
      <c r="L1341" s="194" t="s">
        <v>288</v>
      </c>
      <c r="M1341" s="194" t="s">
        <v>288</v>
      </c>
      <c r="N1341" s="194" t="s">
        <v>288</v>
      </c>
      <c r="O1341" s="209">
        <v>7</v>
      </c>
      <c r="P1341" s="131">
        <v>1730614</v>
      </c>
      <c r="Q1341" s="200">
        <v>45853</v>
      </c>
      <c r="R1341" s="190">
        <v>45869</v>
      </c>
      <c r="S1341" s="131">
        <v>3244902</v>
      </c>
      <c r="T1341" s="190">
        <v>45870</v>
      </c>
      <c r="U1341" s="190">
        <v>45900</v>
      </c>
      <c r="V1341" s="131">
        <v>3244902</v>
      </c>
      <c r="W1341" s="190">
        <v>45901</v>
      </c>
      <c r="X1341" s="190">
        <v>45930</v>
      </c>
      <c r="Y1341" s="131">
        <v>3244902</v>
      </c>
      <c r="Z1341" s="190">
        <v>45931</v>
      </c>
      <c r="AA1341" s="190">
        <v>45961</v>
      </c>
      <c r="AB1341" s="131">
        <v>3244902</v>
      </c>
      <c r="AC1341" s="190">
        <v>45962</v>
      </c>
      <c r="AD1341" s="190">
        <v>45991</v>
      </c>
      <c r="AE1341" s="129">
        <v>3136739</v>
      </c>
      <c r="AF1341" s="190">
        <v>45992</v>
      </c>
      <c r="AG1341" s="360">
        <v>46020</v>
      </c>
      <c r="AH1341" s="131">
        <v>648980</v>
      </c>
      <c r="AI1341" s="325">
        <v>46021</v>
      </c>
      <c r="AJ1341" s="205">
        <v>46026</v>
      </c>
      <c r="BI1341" s="192" t="s">
        <v>278</v>
      </c>
      <c r="BJ1341" s="187" t="s">
        <v>332</v>
      </c>
      <c r="BK1341" s="192" t="s">
        <v>280</v>
      </c>
      <c r="BL1341" s="189">
        <v>1552</v>
      </c>
      <c r="BM1341" s="190">
        <v>45853.979270833333</v>
      </c>
      <c r="BN1341" s="208">
        <v>3174935420</v>
      </c>
      <c r="BO1341" s="203">
        <v>3948</v>
      </c>
      <c r="BP1341" s="190">
        <v>45853</v>
      </c>
      <c r="BQ1341" s="183">
        <v>17846961</v>
      </c>
      <c r="BR1341" s="194">
        <v>1</v>
      </c>
      <c r="BS1341" s="124">
        <v>46000</v>
      </c>
      <c r="BT1341" s="124">
        <v>46021</v>
      </c>
      <c r="BU1341" s="124">
        <v>46026</v>
      </c>
      <c r="BV1341" s="194" t="s">
        <v>1350</v>
      </c>
      <c r="BW1341" s="194" t="s">
        <v>1351</v>
      </c>
      <c r="BX1341" s="194">
        <v>1</v>
      </c>
      <c r="BY1341" s="124">
        <v>46000</v>
      </c>
      <c r="BZ1341" s="131">
        <v>648980</v>
      </c>
      <c r="CA1341" s="196">
        <v>3014</v>
      </c>
      <c r="CB1341" s="190">
        <v>46000</v>
      </c>
      <c r="CC1341" s="202">
        <v>648980</v>
      </c>
      <c r="CD1341" s="189">
        <v>8274</v>
      </c>
      <c r="CE1341" s="190">
        <v>46000</v>
      </c>
      <c r="CF1341" s="202">
        <v>648980</v>
      </c>
      <c r="CG1341" s="316"/>
      <c r="CH1341" s="316"/>
      <c r="CI1341" s="316"/>
      <c r="CJ1341" s="316"/>
      <c r="CK1341" s="316"/>
      <c r="CL1341" s="316"/>
      <c r="CM1341" s="316"/>
      <c r="CN1341" s="316"/>
      <c r="CO1341" s="316"/>
      <c r="CP1341" s="190">
        <v>46026</v>
      </c>
      <c r="CQ1341" s="316"/>
      <c r="CR1341" s="316"/>
      <c r="CS1341" s="197" t="s">
        <v>1230</v>
      </c>
      <c r="CT1341" s="136">
        <v>1121855170</v>
      </c>
      <c r="CU1341" s="203">
        <v>504</v>
      </c>
      <c r="CV1341" s="203" t="s">
        <v>771</v>
      </c>
      <c r="CW1341" s="189">
        <v>504</v>
      </c>
      <c r="CX1341" s="189">
        <v>1701</v>
      </c>
      <c r="CY1341" s="192">
        <v>8299</v>
      </c>
      <c r="CZ1341" s="192" t="s">
        <v>290</v>
      </c>
      <c r="DA1341" s="201">
        <f t="shared" si="48"/>
        <v>18495941</v>
      </c>
      <c r="DB1341" s="221">
        <f t="shared" si="49"/>
        <v>0</v>
      </c>
      <c r="DC1341" s="201">
        <f t="shared" si="50"/>
        <v>0</v>
      </c>
      <c r="DZ1341" s="310" t="s">
        <v>1231</v>
      </c>
      <c r="EA1341" s="187" t="s">
        <v>437</v>
      </c>
      <c r="EB1341" s="130">
        <v>17346234</v>
      </c>
      <c r="EC1341" s="168">
        <v>46055</v>
      </c>
    </row>
    <row r="1342" spans="1:133" x14ac:dyDescent="0.3">
      <c r="A1342" s="356" t="s">
        <v>309</v>
      </c>
      <c r="B1342" s="194" t="s">
        <v>1247</v>
      </c>
      <c r="C1342" s="251">
        <v>1121937453</v>
      </c>
      <c r="D1342" s="194" t="s">
        <v>584</v>
      </c>
      <c r="E1342" s="194" t="s">
        <v>291</v>
      </c>
      <c r="F1342" s="194" t="s">
        <v>1246</v>
      </c>
      <c r="G1342" s="124">
        <v>45853</v>
      </c>
      <c r="H1342" s="131">
        <v>20258102</v>
      </c>
      <c r="I1342" s="194" t="s">
        <v>1187</v>
      </c>
      <c r="J1342" s="124">
        <v>45853</v>
      </c>
      <c r="K1342" s="124">
        <v>46010</v>
      </c>
      <c r="L1342" s="194" t="s">
        <v>288</v>
      </c>
      <c r="M1342" s="194" t="s">
        <v>288</v>
      </c>
      <c r="N1342" s="194" t="s">
        <v>288</v>
      </c>
      <c r="O1342" s="209">
        <v>8</v>
      </c>
      <c r="P1342" s="131">
        <v>2091159</v>
      </c>
      <c r="Q1342" s="200">
        <v>45853</v>
      </c>
      <c r="R1342" s="190">
        <v>45869</v>
      </c>
      <c r="S1342" s="131">
        <v>3920923</v>
      </c>
      <c r="T1342" s="190">
        <v>45870</v>
      </c>
      <c r="U1342" s="190">
        <v>45900</v>
      </c>
      <c r="V1342" s="131">
        <v>3920923</v>
      </c>
      <c r="W1342" s="190">
        <v>45901</v>
      </c>
      <c r="X1342" s="190">
        <v>45930</v>
      </c>
      <c r="Y1342" s="131">
        <v>3920923</v>
      </c>
      <c r="Z1342" s="190">
        <v>45931</v>
      </c>
      <c r="AA1342" s="190">
        <v>45961</v>
      </c>
      <c r="AB1342" s="131">
        <v>3920923</v>
      </c>
      <c r="AC1342" s="190">
        <v>45962</v>
      </c>
      <c r="AD1342" s="190">
        <v>45991</v>
      </c>
      <c r="AE1342" s="129">
        <v>2483251</v>
      </c>
      <c r="AF1342" s="190">
        <v>45992</v>
      </c>
      <c r="AG1342" s="190">
        <v>46010</v>
      </c>
      <c r="AH1342" s="201">
        <v>1306974</v>
      </c>
      <c r="AI1342" s="190">
        <v>46011</v>
      </c>
      <c r="AJ1342" s="190">
        <v>46020</v>
      </c>
      <c r="AK1342" s="201">
        <v>1960462</v>
      </c>
      <c r="AL1342" s="190">
        <v>46021</v>
      </c>
      <c r="AM1342" s="191">
        <v>46035</v>
      </c>
      <c r="BI1342" s="187" t="s">
        <v>704</v>
      </c>
      <c r="BJ1342" s="193" t="s">
        <v>705</v>
      </c>
      <c r="BK1342" s="187" t="s">
        <v>706</v>
      </c>
      <c r="BL1342" s="189">
        <v>1536</v>
      </c>
      <c r="BM1342" s="190">
        <v>45853.479074074072</v>
      </c>
      <c r="BN1342" s="208">
        <v>158661715</v>
      </c>
      <c r="BO1342" s="203">
        <v>3732</v>
      </c>
      <c r="BP1342" s="190">
        <v>45853</v>
      </c>
      <c r="BQ1342" s="183">
        <v>20258102</v>
      </c>
      <c r="BR1342" s="194">
        <v>1</v>
      </c>
      <c r="BS1342" s="124">
        <v>46010</v>
      </c>
      <c r="BT1342" s="124">
        <v>46011</v>
      </c>
      <c r="BU1342" s="124">
        <v>46035</v>
      </c>
      <c r="BV1342" s="194" t="s">
        <v>1348</v>
      </c>
      <c r="BW1342" s="194" t="s">
        <v>294</v>
      </c>
      <c r="BX1342" s="194">
        <v>1</v>
      </c>
      <c r="BY1342" s="124">
        <v>46010</v>
      </c>
      <c r="BZ1342" s="131">
        <v>3267436</v>
      </c>
      <c r="CA1342" s="187">
        <v>3049</v>
      </c>
      <c r="CB1342" s="190">
        <v>46010</v>
      </c>
      <c r="CC1342" s="206">
        <v>3267436</v>
      </c>
      <c r="CD1342" s="187">
        <v>8727</v>
      </c>
      <c r="CE1342" s="205">
        <v>46010</v>
      </c>
      <c r="CF1342" s="206">
        <v>3267436</v>
      </c>
      <c r="CG1342" s="316"/>
      <c r="CH1342" s="316"/>
      <c r="CI1342" s="316"/>
      <c r="CJ1342" s="316"/>
      <c r="CK1342" s="316"/>
      <c r="CL1342" s="316"/>
      <c r="CM1342" s="316"/>
      <c r="CN1342" s="316"/>
      <c r="CO1342" s="316"/>
      <c r="CP1342" s="124">
        <v>46035</v>
      </c>
      <c r="CQ1342" s="316"/>
      <c r="CR1342" s="316"/>
      <c r="CS1342" s="197" t="s">
        <v>1129</v>
      </c>
      <c r="CT1342" s="199">
        <v>1121937453</v>
      </c>
      <c r="CU1342" s="203">
        <v>732</v>
      </c>
      <c r="CV1342" s="203" t="s">
        <v>777</v>
      </c>
      <c r="CW1342" s="187">
        <v>504</v>
      </c>
      <c r="CX1342" s="187">
        <v>1201</v>
      </c>
      <c r="CY1342" s="192">
        <v>7310</v>
      </c>
      <c r="CZ1342" s="192" t="s">
        <v>290</v>
      </c>
      <c r="DA1342" s="201">
        <f t="shared" si="48"/>
        <v>23525538</v>
      </c>
      <c r="DB1342" s="221">
        <f t="shared" si="49"/>
        <v>0</v>
      </c>
      <c r="DC1342" s="201">
        <f t="shared" si="50"/>
        <v>0</v>
      </c>
      <c r="DZ1342" s="188" t="s">
        <v>1248</v>
      </c>
      <c r="EA1342" s="231"/>
      <c r="EB1342" s="130">
        <v>86062346</v>
      </c>
      <c r="EC1342" s="168">
        <v>46055</v>
      </c>
    </row>
    <row r="1343" spans="1:133" x14ac:dyDescent="0.3">
      <c r="A1343" s="529" t="s">
        <v>309</v>
      </c>
      <c r="B1343" s="262" t="s">
        <v>1262</v>
      </c>
      <c r="C1343" s="368">
        <v>1013614456</v>
      </c>
      <c r="D1343" s="262" t="s">
        <v>592</v>
      </c>
      <c r="E1343" s="262" t="s">
        <v>291</v>
      </c>
      <c r="F1343" s="262" t="s">
        <v>382</v>
      </c>
      <c r="G1343" s="265">
        <v>45853</v>
      </c>
      <c r="H1343" s="528">
        <v>20258102</v>
      </c>
      <c r="I1343" s="262" t="s">
        <v>1187</v>
      </c>
      <c r="J1343" s="265">
        <v>45853</v>
      </c>
      <c r="K1343" s="265">
        <v>46010</v>
      </c>
      <c r="L1343" s="262" t="s">
        <v>288</v>
      </c>
      <c r="M1343" s="262" t="s">
        <v>288</v>
      </c>
      <c r="N1343" s="262" t="s">
        <v>288</v>
      </c>
      <c r="O1343" s="209">
        <v>8</v>
      </c>
      <c r="P1343" s="131">
        <v>2091159</v>
      </c>
      <c r="Q1343" s="200">
        <v>45853</v>
      </c>
      <c r="R1343" s="190">
        <v>45869</v>
      </c>
      <c r="S1343" s="131">
        <v>3920923</v>
      </c>
      <c r="T1343" s="190">
        <v>45870</v>
      </c>
      <c r="U1343" s="190">
        <v>45900</v>
      </c>
      <c r="V1343" s="131">
        <v>3920923</v>
      </c>
      <c r="W1343" s="190">
        <v>45901</v>
      </c>
      <c r="X1343" s="190">
        <v>45930</v>
      </c>
      <c r="Y1343" s="131">
        <v>3920923</v>
      </c>
      <c r="Z1343" s="190">
        <v>45931</v>
      </c>
      <c r="AA1343" s="190">
        <v>45961</v>
      </c>
      <c r="AB1343" s="131">
        <v>3920923</v>
      </c>
      <c r="AC1343" s="190">
        <v>45962</v>
      </c>
      <c r="AD1343" s="190">
        <v>45991</v>
      </c>
      <c r="AE1343" s="129">
        <v>2483251</v>
      </c>
      <c r="AF1343" s="190">
        <v>45992</v>
      </c>
      <c r="AG1343" s="190">
        <v>46010</v>
      </c>
      <c r="AH1343" s="201">
        <v>1306974</v>
      </c>
      <c r="AI1343" s="190">
        <v>46011</v>
      </c>
      <c r="AJ1343" s="190">
        <v>46020</v>
      </c>
      <c r="AK1343" s="201">
        <v>1960462</v>
      </c>
      <c r="AL1343" s="190">
        <v>46021</v>
      </c>
      <c r="AM1343" s="191">
        <v>46035</v>
      </c>
      <c r="BI1343" s="187" t="s">
        <v>437</v>
      </c>
      <c r="BJ1343" s="187" t="s">
        <v>438</v>
      </c>
      <c r="BK1343" s="187" t="s">
        <v>276</v>
      </c>
      <c r="BL1343" s="189">
        <v>1544</v>
      </c>
      <c r="BM1343" s="190">
        <v>45853.600914351853</v>
      </c>
      <c r="BN1343" s="208">
        <v>292823993</v>
      </c>
      <c r="BO1343" s="203">
        <v>3790</v>
      </c>
      <c r="BP1343" s="190">
        <v>45853</v>
      </c>
      <c r="BQ1343" s="183">
        <v>20258102</v>
      </c>
      <c r="BR1343" s="194">
        <v>1</v>
      </c>
      <c r="BS1343" s="124">
        <v>46010</v>
      </c>
      <c r="BT1343" s="124">
        <v>46011</v>
      </c>
      <c r="BU1343" s="124">
        <v>46035</v>
      </c>
      <c r="BV1343" s="194" t="s">
        <v>1348</v>
      </c>
      <c r="BW1343" s="194" t="s">
        <v>294</v>
      </c>
      <c r="BX1343" s="194">
        <v>1</v>
      </c>
      <c r="BY1343" s="124">
        <v>46010</v>
      </c>
      <c r="BZ1343" s="131">
        <v>3267436</v>
      </c>
      <c r="CA1343" s="189">
        <v>3048</v>
      </c>
      <c r="CB1343" s="190">
        <v>46010</v>
      </c>
      <c r="CC1343" s="202">
        <v>3267436</v>
      </c>
      <c r="CD1343" s="189">
        <v>8728</v>
      </c>
      <c r="CE1343" s="190">
        <v>46010</v>
      </c>
      <c r="CF1343" s="202">
        <v>3267436</v>
      </c>
      <c r="CG1343" s="316"/>
      <c r="CH1343" s="316"/>
      <c r="CI1343" s="316"/>
      <c r="CJ1343" s="316"/>
      <c r="CK1343" s="316"/>
      <c r="CL1343" s="316"/>
      <c r="CM1343" s="316"/>
      <c r="CN1343" s="316"/>
      <c r="CO1343" s="316"/>
      <c r="CP1343" s="124">
        <v>46035</v>
      </c>
      <c r="CQ1343" s="316"/>
      <c r="CR1343" s="316"/>
      <c r="CS1343" s="223" t="s">
        <v>728</v>
      </c>
      <c r="CT1343" s="199">
        <v>1013614456</v>
      </c>
      <c r="CU1343" s="203">
        <v>761</v>
      </c>
      <c r="CV1343" s="203" t="s">
        <v>452</v>
      </c>
      <c r="CW1343" s="189">
        <v>504</v>
      </c>
      <c r="CX1343" s="189">
        <v>1701</v>
      </c>
      <c r="CY1343" s="192">
        <v>7110</v>
      </c>
      <c r="CZ1343" s="192" t="s">
        <v>289</v>
      </c>
      <c r="DA1343" s="201">
        <f t="shared" si="48"/>
        <v>23525538</v>
      </c>
      <c r="DB1343" s="221">
        <f t="shared" si="49"/>
        <v>0</v>
      </c>
      <c r="DC1343" s="201">
        <f t="shared" si="50"/>
        <v>0</v>
      </c>
      <c r="DZ1343" s="188" t="s">
        <v>1263</v>
      </c>
      <c r="EA1343" s="231"/>
      <c r="EB1343" s="130">
        <v>86057944</v>
      </c>
      <c r="EC1343" s="168">
        <v>46052</v>
      </c>
    </row>
    <row r="1344" spans="1:133" x14ac:dyDescent="0.3">
      <c r="A1344" s="276"/>
      <c r="B1344" s="194"/>
      <c r="C1344" s="262"/>
      <c r="D1344" s="276"/>
      <c r="E1344" s="262"/>
      <c r="F1344" s="262"/>
      <c r="G1344" s="262"/>
      <c r="H1344" s="282"/>
      <c r="I1344" s="262"/>
      <c r="J1344" s="262"/>
      <c r="K1344" s="262"/>
      <c r="L1344" s="262"/>
      <c r="M1344" s="262"/>
      <c r="N1344" s="262"/>
      <c r="O1344" s="196"/>
      <c r="P1344" s="194"/>
      <c r="Q1344" s="196"/>
      <c r="R1344" s="196"/>
      <c r="S1344" s="194"/>
      <c r="T1344" s="196"/>
      <c r="U1344" s="196"/>
      <c r="V1344" s="194"/>
      <c r="W1344" s="196"/>
      <c r="X1344" s="196"/>
      <c r="Y1344" s="194"/>
      <c r="Z1344" s="196"/>
      <c r="AA1344" s="196"/>
      <c r="AB1344" s="194"/>
      <c r="AC1344" s="196"/>
      <c r="AD1344" s="196"/>
      <c r="AE1344" s="194"/>
      <c r="AF1344" s="196"/>
      <c r="AG1344" s="196"/>
      <c r="BI1344" s="196"/>
      <c r="BJ1344" s="196"/>
      <c r="BK1344" s="196"/>
      <c r="BL1344" s="196"/>
      <c r="BM1344" s="196"/>
      <c r="BN1344" s="196"/>
      <c r="BO1344" s="196"/>
      <c r="BP1344" s="196"/>
      <c r="BQ1344" s="196"/>
      <c r="CS1344" s="179"/>
      <c r="CT1344" s="196"/>
      <c r="CU1344" s="196"/>
      <c r="CV1344" s="196"/>
      <c r="CY1344" s="196"/>
      <c r="CZ1344" s="196"/>
      <c r="DA1344" s="201"/>
      <c r="DB1344" s="221"/>
      <c r="DC1344" s="201"/>
      <c r="DZ1344" s="308"/>
      <c r="EA1344" s="134"/>
    </row>
    <row r="1345" spans="1:131" x14ac:dyDescent="0.3">
      <c r="A1345" s="276"/>
      <c r="B1345" s="194"/>
      <c r="C1345" s="262"/>
      <c r="D1345" s="276"/>
      <c r="E1345" s="262"/>
      <c r="F1345" s="262"/>
      <c r="G1345" s="262"/>
      <c r="H1345" s="282"/>
      <c r="I1345" s="262"/>
      <c r="J1345" s="262"/>
      <c r="K1345" s="262"/>
      <c r="L1345" s="262"/>
      <c r="M1345" s="262"/>
      <c r="N1345" s="262"/>
      <c r="O1345" s="196"/>
      <c r="P1345" s="194"/>
      <c r="Q1345" s="196"/>
      <c r="R1345" s="196"/>
      <c r="S1345" s="194"/>
      <c r="T1345" s="196"/>
      <c r="U1345" s="196"/>
      <c r="V1345" s="194"/>
      <c r="W1345" s="196"/>
      <c r="X1345" s="196"/>
      <c r="Y1345" s="194"/>
      <c r="Z1345" s="196"/>
      <c r="AA1345" s="196"/>
      <c r="AB1345" s="194"/>
      <c r="AC1345" s="196"/>
      <c r="AD1345" s="196"/>
      <c r="AE1345" s="194"/>
      <c r="AF1345" s="196"/>
      <c r="AG1345" s="196"/>
      <c r="BI1345" s="196"/>
      <c r="BJ1345" s="196"/>
      <c r="BK1345" s="196"/>
      <c r="BL1345" s="196"/>
      <c r="BM1345" s="196"/>
      <c r="BN1345" s="196"/>
      <c r="BO1345" s="196"/>
      <c r="BP1345" s="196"/>
      <c r="BQ1345" s="196"/>
      <c r="CS1345" s="179"/>
      <c r="CT1345" s="196"/>
      <c r="CU1345" s="196"/>
      <c r="CV1345" s="196"/>
      <c r="CY1345" s="196"/>
      <c r="CZ1345" s="196"/>
      <c r="DA1345" s="201"/>
      <c r="DB1345" s="221"/>
      <c r="DC1345" s="201"/>
      <c r="DZ1345" s="308"/>
      <c r="EA1345" s="134"/>
    </row>
    <row r="1346" spans="1:131" x14ac:dyDescent="0.3">
      <c r="A1346" s="276"/>
      <c r="B1346" s="194"/>
      <c r="C1346" s="262"/>
      <c r="D1346" s="276"/>
      <c r="E1346" s="262"/>
      <c r="F1346" s="262"/>
      <c r="G1346" s="262"/>
      <c r="H1346" s="282"/>
      <c r="I1346" s="262"/>
      <c r="J1346" s="262"/>
      <c r="K1346" s="262"/>
      <c r="L1346" s="262"/>
      <c r="M1346" s="262"/>
      <c r="N1346" s="262"/>
      <c r="O1346" s="196"/>
      <c r="P1346" s="194"/>
      <c r="Q1346" s="196"/>
      <c r="R1346" s="196"/>
      <c r="S1346" s="194"/>
      <c r="T1346" s="196"/>
      <c r="U1346" s="196"/>
      <c r="V1346" s="194"/>
      <c r="W1346" s="196"/>
      <c r="X1346" s="196"/>
      <c r="Y1346" s="194"/>
      <c r="Z1346" s="196"/>
      <c r="AA1346" s="196"/>
      <c r="AB1346" s="194"/>
      <c r="AC1346" s="196"/>
      <c r="AD1346" s="196"/>
      <c r="AE1346" s="194"/>
      <c r="AF1346" s="196"/>
      <c r="AG1346" s="196"/>
      <c r="BI1346" s="196"/>
      <c r="BJ1346" s="196"/>
      <c r="BK1346" s="196"/>
      <c r="BL1346" s="196"/>
      <c r="BM1346" s="196"/>
      <c r="BN1346" s="196"/>
      <c r="BO1346" s="196"/>
      <c r="BP1346" s="196"/>
      <c r="BQ1346" s="196"/>
      <c r="CS1346" s="179"/>
      <c r="CT1346" s="196"/>
      <c r="CU1346" s="196"/>
      <c r="CV1346" s="196"/>
      <c r="CY1346" s="196"/>
      <c r="CZ1346" s="196"/>
      <c r="DA1346" s="201"/>
      <c r="DB1346" s="221"/>
      <c r="DC1346" s="201"/>
      <c r="DZ1346" s="308"/>
      <c r="EA1346" s="134"/>
    </row>
    <row r="1347" spans="1:131" x14ac:dyDescent="0.3">
      <c r="A1347" s="276"/>
      <c r="B1347" s="194"/>
      <c r="C1347" s="262"/>
      <c r="D1347" s="276"/>
      <c r="E1347" s="262"/>
      <c r="F1347" s="262"/>
      <c r="G1347" s="262"/>
      <c r="H1347" s="282"/>
      <c r="I1347" s="262"/>
      <c r="J1347" s="262"/>
      <c r="K1347" s="262"/>
      <c r="L1347" s="262"/>
      <c r="M1347" s="262"/>
      <c r="N1347" s="262"/>
      <c r="O1347" s="196"/>
      <c r="P1347" s="194"/>
      <c r="Q1347" s="196"/>
      <c r="R1347" s="196"/>
      <c r="S1347" s="194"/>
      <c r="T1347" s="196"/>
      <c r="U1347" s="196"/>
      <c r="V1347" s="194"/>
      <c r="W1347" s="196"/>
      <c r="X1347" s="196"/>
      <c r="Y1347" s="194"/>
      <c r="Z1347" s="196"/>
      <c r="AA1347" s="196"/>
      <c r="AB1347" s="194"/>
      <c r="AC1347" s="196"/>
      <c r="AD1347" s="196"/>
      <c r="AE1347" s="194"/>
      <c r="AF1347" s="196"/>
      <c r="AG1347" s="196"/>
      <c r="BI1347" s="196"/>
      <c r="BJ1347" s="196"/>
      <c r="BK1347" s="196"/>
      <c r="BL1347" s="196"/>
      <c r="BM1347" s="196"/>
      <c r="BN1347" s="196"/>
      <c r="BO1347" s="196"/>
      <c r="BP1347" s="196"/>
      <c r="BQ1347" s="196"/>
      <c r="CS1347" s="179"/>
      <c r="CT1347" s="196"/>
      <c r="CU1347" s="196"/>
      <c r="CV1347" s="196"/>
      <c r="CY1347" s="196"/>
      <c r="CZ1347" s="196"/>
      <c r="DA1347" s="201"/>
      <c r="DB1347" s="221"/>
      <c r="DC1347" s="201"/>
      <c r="DZ1347" s="308"/>
      <c r="EA1347" s="134"/>
    </row>
    <row r="1348" spans="1:131" x14ac:dyDescent="0.3">
      <c r="A1348" s="276"/>
      <c r="B1348" s="194"/>
      <c r="C1348" s="262"/>
      <c r="D1348" s="276"/>
      <c r="E1348" s="262"/>
      <c r="F1348" s="262"/>
      <c r="G1348" s="262"/>
      <c r="H1348" s="282"/>
      <c r="I1348" s="262"/>
      <c r="J1348" s="262"/>
      <c r="K1348" s="262"/>
      <c r="L1348" s="262"/>
      <c r="M1348" s="262"/>
      <c r="N1348" s="262"/>
      <c r="O1348" s="196"/>
      <c r="P1348" s="194"/>
      <c r="Q1348" s="196"/>
      <c r="R1348" s="196"/>
      <c r="S1348" s="194"/>
      <c r="T1348" s="196"/>
      <c r="U1348" s="196"/>
      <c r="V1348" s="194"/>
      <c r="W1348" s="196"/>
      <c r="X1348" s="196"/>
      <c r="Y1348" s="194"/>
      <c r="Z1348" s="196"/>
      <c r="AA1348" s="196"/>
      <c r="AB1348" s="194"/>
      <c r="AC1348" s="196"/>
      <c r="AD1348" s="196"/>
      <c r="AE1348" s="194"/>
      <c r="AF1348" s="196"/>
      <c r="AG1348" s="196"/>
      <c r="BI1348" s="196"/>
      <c r="BJ1348" s="196"/>
      <c r="BK1348" s="196"/>
      <c r="BL1348" s="196"/>
      <c r="BM1348" s="196"/>
      <c r="BN1348" s="196"/>
      <c r="BO1348" s="196"/>
      <c r="BP1348" s="196"/>
      <c r="BQ1348" s="196"/>
      <c r="CS1348" s="179"/>
      <c r="CT1348" s="196"/>
      <c r="CU1348" s="196"/>
      <c r="CV1348" s="196"/>
      <c r="CY1348" s="196"/>
      <c r="CZ1348" s="196"/>
      <c r="DA1348" s="201"/>
      <c r="DB1348" s="221"/>
      <c r="DC1348" s="201"/>
      <c r="DZ1348" s="308"/>
      <c r="EA1348" s="134"/>
    </row>
    <row r="1349" spans="1:131" x14ac:dyDescent="0.3">
      <c r="A1349" s="276"/>
      <c r="B1349" s="262"/>
      <c r="C1349" s="262"/>
      <c r="D1349" s="276"/>
      <c r="E1349" s="262"/>
      <c r="F1349" s="262"/>
      <c r="G1349" s="262"/>
      <c r="H1349" s="282"/>
      <c r="I1349" s="262"/>
      <c r="J1349" s="262"/>
      <c r="K1349" s="262"/>
      <c r="L1349" s="262"/>
      <c r="M1349" s="262"/>
      <c r="N1349" s="262"/>
      <c r="O1349" s="196"/>
      <c r="P1349" s="194"/>
      <c r="Q1349" s="196"/>
      <c r="R1349" s="196"/>
      <c r="S1349" s="194"/>
      <c r="T1349" s="196"/>
      <c r="U1349" s="196"/>
      <c r="V1349" s="194"/>
      <c r="W1349" s="196"/>
      <c r="X1349" s="196"/>
      <c r="Y1349" s="194"/>
      <c r="Z1349" s="196"/>
      <c r="AA1349" s="196"/>
      <c r="AB1349" s="194"/>
      <c r="AC1349" s="196"/>
      <c r="AD1349" s="196"/>
      <c r="AE1349" s="194"/>
      <c r="AF1349" s="196"/>
      <c r="AG1349" s="196"/>
      <c r="BI1349" s="196"/>
      <c r="BJ1349" s="196"/>
      <c r="BK1349" s="196"/>
      <c r="BL1349" s="196"/>
      <c r="BM1349" s="196"/>
      <c r="BN1349" s="196"/>
      <c r="BO1349" s="196"/>
      <c r="BP1349" s="196"/>
      <c r="BQ1349" s="196"/>
      <c r="CS1349" s="179"/>
      <c r="CT1349" s="196"/>
      <c r="CU1349" s="196"/>
      <c r="CV1349" s="196"/>
      <c r="CY1349" s="196"/>
      <c r="CZ1349" s="196"/>
      <c r="DA1349" s="201"/>
      <c r="DB1349" s="221"/>
      <c r="DC1349" s="201"/>
      <c r="DZ1349" s="308"/>
      <c r="EA1349" s="134"/>
    </row>
    <row r="1350" spans="1:131" x14ac:dyDescent="0.3">
      <c r="A1350" s="276"/>
      <c r="B1350" s="262"/>
      <c r="C1350" s="262"/>
      <c r="D1350" s="276"/>
      <c r="E1350" s="262"/>
      <c r="F1350" s="262"/>
      <c r="G1350" s="262"/>
      <c r="H1350" s="282"/>
      <c r="I1350" s="262"/>
      <c r="J1350" s="262"/>
      <c r="K1350" s="262"/>
      <c r="L1350" s="262"/>
      <c r="M1350" s="262"/>
      <c r="N1350" s="262"/>
      <c r="O1350" s="196"/>
      <c r="P1350" s="194"/>
      <c r="Q1350" s="196"/>
      <c r="R1350" s="196"/>
      <c r="S1350" s="194"/>
      <c r="T1350" s="196"/>
      <c r="U1350" s="196"/>
      <c r="V1350" s="194"/>
      <c r="W1350" s="196"/>
      <c r="X1350" s="196"/>
      <c r="Y1350" s="194"/>
      <c r="Z1350" s="196"/>
      <c r="AA1350" s="196"/>
      <c r="AB1350" s="194"/>
      <c r="AC1350" s="196"/>
      <c r="AD1350" s="196"/>
      <c r="AE1350" s="194"/>
      <c r="AF1350" s="196"/>
      <c r="AG1350" s="196"/>
      <c r="BI1350" s="196"/>
      <c r="BJ1350" s="196"/>
      <c r="BK1350" s="196"/>
      <c r="BL1350" s="196"/>
      <c r="BM1350" s="196"/>
      <c r="BN1350" s="196"/>
      <c r="BO1350" s="196"/>
      <c r="BP1350" s="196"/>
      <c r="BQ1350" s="196"/>
      <c r="CS1350" s="179"/>
      <c r="CT1350" s="196"/>
      <c r="CU1350" s="196"/>
      <c r="CV1350" s="196"/>
      <c r="CY1350" s="196"/>
      <c r="CZ1350" s="196"/>
      <c r="DA1350" s="201"/>
      <c r="DB1350" s="221"/>
      <c r="DC1350" s="201"/>
      <c r="DZ1350" s="308"/>
      <c r="EA1350" s="134"/>
    </row>
    <row r="1351" spans="1:131" x14ac:dyDescent="0.3">
      <c r="A1351" s="276"/>
      <c r="B1351" s="262"/>
      <c r="C1351" s="262"/>
      <c r="D1351" s="276"/>
      <c r="E1351" s="262"/>
      <c r="F1351" s="262"/>
      <c r="G1351" s="262"/>
      <c r="H1351" s="282"/>
      <c r="I1351" s="262"/>
      <c r="J1351" s="262"/>
      <c r="K1351" s="262"/>
      <c r="L1351" s="262"/>
      <c r="M1351" s="262"/>
      <c r="N1351" s="262"/>
      <c r="O1351" s="196"/>
      <c r="P1351" s="194"/>
      <c r="Q1351" s="196"/>
      <c r="R1351" s="196"/>
      <c r="S1351" s="194"/>
      <c r="T1351" s="196"/>
      <c r="U1351" s="196"/>
      <c r="V1351" s="194"/>
      <c r="W1351" s="196"/>
      <c r="X1351" s="196"/>
      <c r="Y1351" s="194"/>
      <c r="Z1351" s="196"/>
      <c r="AA1351" s="196"/>
      <c r="AB1351" s="194"/>
      <c r="AC1351" s="196"/>
      <c r="AD1351" s="196"/>
      <c r="AE1351" s="194"/>
      <c r="AF1351" s="196"/>
      <c r="AG1351" s="196"/>
      <c r="BI1351" s="196"/>
      <c r="BJ1351" s="196"/>
      <c r="BK1351" s="196"/>
      <c r="BL1351" s="196"/>
      <c r="BM1351" s="196"/>
      <c r="BN1351" s="196"/>
      <c r="BO1351" s="196"/>
      <c r="BP1351" s="196"/>
      <c r="BQ1351" s="196"/>
      <c r="CS1351" s="179"/>
      <c r="CT1351" s="196"/>
      <c r="CU1351" s="196"/>
      <c r="CV1351" s="196"/>
      <c r="CY1351" s="196"/>
      <c r="CZ1351" s="196"/>
      <c r="DA1351" s="201"/>
      <c r="DB1351" s="221"/>
      <c r="DC1351" s="201"/>
      <c r="DZ1351" s="308"/>
      <c r="EA1351" s="134"/>
    </row>
    <row r="1352" spans="1:131" x14ac:dyDescent="0.3">
      <c r="A1352" s="276"/>
      <c r="B1352" s="262"/>
      <c r="C1352" s="262"/>
      <c r="D1352" s="276"/>
      <c r="E1352" s="262"/>
      <c r="F1352" s="262"/>
      <c r="G1352" s="262"/>
      <c r="H1352" s="282"/>
      <c r="I1352" s="262"/>
      <c r="J1352" s="262"/>
      <c r="K1352" s="262"/>
      <c r="L1352" s="262"/>
      <c r="M1352" s="262"/>
      <c r="N1352" s="262"/>
      <c r="O1352" s="196"/>
      <c r="P1352" s="194"/>
      <c r="Q1352" s="196"/>
      <c r="R1352" s="196"/>
      <c r="S1352" s="194"/>
      <c r="T1352" s="196"/>
      <c r="U1352" s="196"/>
      <c r="V1352" s="194"/>
      <c r="W1352" s="196"/>
      <c r="X1352" s="196"/>
      <c r="Y1352" s="194"/>
      <c r="Z1352" s="196"/>
      <c r="AA1352" s="196"/>
      <c r="AB1352" s="194"/>
      <c r="AC1352" s="196"/>
      <c r="AD1352" s="196"/>
      <c r="AE1352" s="194"/>
      <c r="AF1352" s="196"/>
      <c r="AG1352" s="196"/>
      <c r="BI1352" s="196"/>
      <c r="BJ1352" s="196"/>
      <c r="BK1352" s="196"/>
      <c r="BL1352" s="196"/>
      <c r="BM1352" s="196"/>
      <c r="BN1352" s="196"/>
      <c r="BO1352" s="196"/>
      <c r="BP1352" s="196"/>
      <c r="BQ1352" s="196"/>
      <c r="CS1352" s="179"/>
      <c r="CT1352" s="196"/>
      <c r="CU1352" s="196"/>
      <c r="CV1352" s="196"/>
      <c r="CY1352" s="196"/>
      <c r="CZ1352" s="196"/>
      <c r="DA1352" s="201"/>
      <c r="DB1352" s="221"/>
      <c r="DC1352" s="201"/>
      <c r="DZ1352" s="308"/>
      <c r="EA1352" s="134"/>
    </row>
    <row r="1353" spans="1:131" x14ac:dyDescent="0.3">
      <c r="A1353" s="276"/>
      <c r="B1353" s="262"/>
      <c r="C1353" s="262"/>
      <c r="D1353" s="276"/>
      <c r="E1353" s="262"/>
      <c r="F1353" s="262"/>
      <c r="G1353" s="262"/>
      <c r="H1353" s="282"/>
      <c r="I1353" s="262"/>
      <c r="J1353" s="262"/>
      <c r="K1353" s="262"/>
      <c r="L1353" s="262"/>
      <c r="M1353" s="262"/>
      <c r="N1353" s="262"/>
      <c r="O1353" s="196"/>
      <c r="P1353" s="194"/>
      <c r="Q1353" s="196"/>
      <c r="R1353" s="196"/>
      <c r="S1353" s="194"/>
      <c r="T1353" s="196"/>
      <c r="U1353" s="196"/>
      <c r="V1353" s="194"/>
      <c r="W1353" s="196"/>
      <c r="X1353" s="196"/>
      <c r="Y1353" s="194"/>
      <c r="Z1353" s="196"/>
      <c r="AA1353" s="196"/>
      <c r="AB1353" s="194"/>
      <c r="AC1353" s="196"/>
      <c r="AD1353" s="196"/>
      <c r="AE1353" s="194"/>
      <c r="AF1353" s="196"/>
      <c r="AG1353" s="196"/>
      <c r="BI1353" s="196"/>
      <c r="BJ1353" s="196"/>
      <c r="BK1353" s="196"/>
      <c r="BL1353" s="196"/>
      <c r="BM1353" s="196"/>
      <c r="BN1353" s="196"/>
      <c r="BO1353" s="196"/>
      <c r="BP1353" s="196"/>
      <c r="BQ1353" s="196"/>
      <c r="CS1353" s="179"/>
      <c r="CT1353" s="196"/>
      <c r="CU1353" s="196"/>
      <c r="CV1353" s="196"/>
      <c r="CY1353" s="196"/>
      <c r="CZ1353" s="196"/>
      <c r="DA1353" s="201"/>
      <c r="DB1353" s="221"/>
      <c r="DC1353" s="201"/>
      <c r="DZ1353" s="308"/>
      <c r="EA1353" s="134"/>
    </row>
    <row r="1354" spans="1:131" x14ac:dyDescent="0.3">
      <c r="A1354" s="276"/>
      <c r="B1354" s="262"/>
      <c r="C1354" s="262"/>
      <c r="D1354" s="276"/>
      <c r="E1354" s="262"/>
      <c r="F1354" s="262"/>
      <c r="G1354" s="262"/>
      <c r="H1354" s="282"/>
      <c r="I1354" s="262"/>
      <c r="J1354" s="262"/>
      <c r="K1354" s="262"/>
      <c r="L1354" s="262"/>
      <c r="M1354" s="262"/>
      <c r="N1354" s="262"/>
      <c r="O1354" s="196"/>
      <c r="P1354" s="194"/>
      <c r="Q1354" s="196"/>
      <c r="R1354" s="196"/>
      <c r="S1354" s="194"/>
      <c r="T1354" s="196"/>
      <c r="U1354" s="196"/>
      <c r="V1354" s="194"/>
      <c r="W1354" s="196"/>
      <c r="X1354" s="196"/>
      <c r="Y1354" s="194"/>
      <c r="Z1354" s="196"/>
      <c r="AA1354" s="196"/>
      <c r="AB1354" s="194"/>
      <c r="AC1354" s="196"/>
      <c r="AD1354" s="196"/>
      <c r="AE1354" s="194"/>
      <c r="AF1354" s="196"/>
      <c r="AG1354" s="196"/>
      <c r="BI1354" s="196"/>
      <c r="BJ1354" s="196"/>
      <c r="BK1354" s="196"/>
      <c r="BL1354" s="196"/>
      <c r="BM1354" s="196"/>
      <c r="BN1354" s="196"/>
      <c r="BO1354" s="196"/>
      <c r="BP1354" s="196"/>
      <c r="BQ1354" s="196"/>
      <c r="CS1354" s="179"/>
      <c r="CT1354" s="196"/>
      <c r="CU1354" s="196"/>
      <c r="CV1354" s="196"/>
      <c r="CY1354" s="196"/>
      <c r="CZ1354" s="196"/>
      <c r="DA1354" s="201"/>
      <c r="DB1354" s="221"/>
      <c r="DC1354" s="201"/>
      <c r="DZ1354" s="308"/>
      <c r="EA1354" s="134"/>
    </row>
    <row r="1355" spans="1:131" x14ac:dyDescent="0.3">
      <c r="A1355" s="276"/>
      <c r="B1355" s="262"/>
      <c r="C1355" s="262"/>
      <c r="D1355" s="276"/>
      <c r="E1355" s="262"/>
      <c r="F1355" s="262"/>
      <c r="G1355" s="262"/>
      <c r="H1355" s="282"/>
      <c r="I1355" s="262"/>
      <c r="J1355" s="262"/>
      <c r="K1355" s="262"/>
      <c r="L1355" s="262"/>
      <c r="M1355" s="262"/>
      <c r="N1355" s="262"/>
      <c r="O1355" s="196"/>
      <c r="P1355" s="194"/>
      <c r="Q1355" s="196"/>
      <c r="R1355" s="196"/>
      <c r="S1355" s="194"/>
      <c r="T1355" s="196"/>
      <c r="U1355" s="196"/>
      <c r="V1355" s="194"/>
      <c r="W1355" s="196"/>
      <c r="X1355" s="196"/>
      <c r="Y1355" s="194"/>
      <c r="Z1355" s="196"/>
      <c r="AA1355" s="196"/>
      <c r="AB1355" s="194"/>
      <c r="AC1355" s="196"/>
      <c r="AD1355" s="196"/>
      <c r="AE1355" s="194"/>
      <c r="AF1355" s="196"/>
      <c r="AG1355" s="196"/>
      <c r="BI1355" s="196"/>
      <c r="BJ1355" s="196"/>
      <c r="BK1355" s="196"/>
      <c r="BL1355" s="196"/>
      <c r="BM1355" s="196"/>
      <c r="BN1355" s="196"/>
      <c r="BO1355" s="196"/>
      <c r="BP1355" s="196"/>
      <c r="BQ1355" s="196"/>
      <c r="CS1355" s="179"/>
      <c r="CT1355" s="196"/>
      <c r="CU1355" s="196"/>
      <c r="CV1355" s="196"/>
      <c r="CY1355" s="196"/>
      <c r="CZ1355" s="196"/>
      <c r="DA1355" s="201"/>
      <c r="DB1355" s="221"/>
      <c r="DC1355" s="201"/>
      <c r="DZ1355" s="308"/>
      <c r="EA1355" s="134"/>
    </row>
    <row r="1356" spans="1:131" x14ac:dyDescent="0.3">
      <c r="A1356" s="276"/>
      <c r="B1356" s="262"/>
      <c r="C1356" s="262"/>
      <c r="D1356" s="276"/>
      <c r="E1356" s="262"/>
      <c r="F1356" s="262"/>
      <c r="G1356" s="262"/>
      <c r="H1356" s="282"/>
      <c r="I1356" s="262"/>
      <c r="J1356" s="262"/>
      <c r="K1356" s="262"/>
      <c r="L1356" s="262"/>
      <c r="M1356" s="262"/>
      <c r="N1356" s="262"/>
      <c r="O1356" s="196"/>
      <c r="P1356" s="194"/>
      <c r="Q1356" s="196"/>
      <c r="R1356" s="196"/>
      <c r="S1356" s="194"/>
      <c r="T1356" s="196"/>
      <c r="U1356" s="196"/>
      <c r="V1356" s="194"/>
      <c r="W1356" s="196"/>
      <c r="X1356" s="196"/>
      <c r="Y1356" s="194"/>
      <c r="Z1356" s="196"/>
      <c r="AA1356" s="196"/>
      <c r="AB1356" s="194"/>
      <c r="AC1356" s="196"/>
      <c r="AD1356" s="196"/>
      <c r="AE1356" s="194"/>
      <c r="AF1356" s="196"/>
      <c r="AG1356" s="196"/>
      <c r="BI1356" s="196"/>
      <c r="BJ1356" s="196"/>
      <c r="BK1356" s="196"/>
      <c r="BL1356" s="196"/>
      <c r="BM1356" s="196"/>
      <c r="BN1356" s="196"/>
      <c r="BO1356" s="196"/>
      <c r="BP1356" s="196"/>
      <c r="BQ1356" s="196"/>
      <c r="CS1356" s="179"/>
      <c r="CT1356" s="196"/>
      <c r="CU1356" s="196"/>
      <c r="CV1356" s="196"/>
      <c r="CY1356" s="196"/>
      <c r="CZ1356" s="196"/>
      <c r="DA1356" s="201"/>
      <c r="DB1356" s="221"/>
      <c r="DC1356" s="201"/>
      <c r="DZ1356" s="308"/>
      <c r="EA1356" s="134"/>
    </row>
    <row r="1357" spans="1:131" x14ac:dyDescent="0.3">
      <c r="A1357" s="276"/>
      <c r="B1357" s="262"/>
      <c r="C1357" s="262"/>
      <c r="D1357" s="276"/>
      <c r="E1357" s="262"/>
      <c r="F1357" s="262"/>
      <c r="G1357" s="262"/>
      <c r="H1357" s="282"/>
      <c r="I1357" s="262"/>
      <c r="J1357" s="262"/>
      <c r="K1357" s="262"/>
      <c r="L1357" s="262"/>
      <c r="M1357" s="262"/>
      <c r="N1357" s="262"/>
      <c r="O1357" s="196"/>
      <c r="P1357" s="194"/>
      <c r="Q1357" s="196"/>
      <c r="R1357" s="196"/>
      <c r="S1357" s="194"/>
      <c r="T1357" s="196"/>
      <c r="U1357" s="196"/>
      <c r="V1357" s="194"/>
      <c r="W1357" s="196"/>
      <c r="X1357" s="196"/>
      <c r="Y1357" s="194"/>
      <c r="Z1357" s="196"/>
      <c r="AA1357" s="196"/>
      <c r="AB1357" s="194"/>
      <c r="AC1357" s="196"/>
      <c r="AD1357" s="196"/>
      <c r="AE1357" s="194"/>
      <c r="AF1357" s="196"/>
      <c r="AG1357" s="196"/>
      <c r="BI1357" s="196"/>
      <c r="BJ1357" s="196"/>
      <c r="BK1357" s="196"/>
      <c r="BL1357" s="196"/>
      <c r="BM1357" s="196"/>
      <c r="BN1357" s="196"/>
      <c r="BO1357" s="196"/>
      <c r="BP1357" s="196"/>
      <c r="BQ1357" s="196"/>
      <c r="CS1357" s="179"/>
      <c r="CT1357" s="196"/>
      <c r="CU1357" s="196"/>
      <c r="CV1357" s="196"/>
      <c r="CY1357" s="196"/>
      <c r="CZ1357" s="196"/>
      <c r="DA1357" s="201"/>
      <c r="DB1357" s="221"/>
      <c r="DC1357" s="201"/>
      <c r="DZ1357" s="308"/>
      <c r="EA1357" s="134"/>
    </row>
    <row r="1358" spans="1:131" x14ac:dyDescent="0.3">
      <c r="A1358" s="276"/>
      <c r="B1358" s="262"/>
      <c r="C1358" s="262"/>
      <c r="D1358" s="276"/>
      <c r="E1358" s="262"/>
      <c r="F1358" s="262"/>
      <c r="G1358" s="262"/>
      <c r="H1358" s="282"/>
      <c r="I1358" s="262"/>
      <c r="J1358" s="262"/>
      <c r="K1358" s="262"/>
      <c r="L1358" s="262"/>
      <c r="M1358" s="262"/>
      <c r="N1358" s="262"/>
      <c r="O1358" s="196"/>
      <c r="P1358" s="194"/>
      <c r="Q1358" s="196"/>
      <c r="R1358" s="196"/>
      <c r="S1358" s="194"/>
      <c r="T1358" s="196"/>
      <c r="U1358" s="196"/>
      <c r="V1358" s="194"/>
      <c r="W1358" s="196"/>
      <c r="X1358" s="196"/>
      <c r="Y1358" s="194"/>
      <c r="Z1358" s="196"/>
      <c r="AA1358" s="196"/>
      <c r="AB1358" s="194"/>
      <c r="AC1358" s="196"/>
      <c r="AD1358" s="196"/>
      <c r="AE1358" s="194"/>
      <c r="AF1358" s="196"/>
      <c r="AG1358" s="196"/>
      <c r="BI1358" s="196"/>
      <c r="BJ1358" s="196"/>
      <c r="BK1358" s="196"/>
      <c r="BL1358" s="196"/>
      <c r="BM1358" s="196"/>
      <c r="BN1358" s="196"/>
      <c r="BO1358" s="196"/>
      <c r="BP1358" s="196"/>
      <c r="BQ1358" s="196"/>
      <c r="CS1358" s="179"/>
      <c r="CT1358" s="196"/>
      <c r="CU1358" s="196"/>
      <c r="CV1358" s="196"/>
      <c r="CY1358" s="196"/>
      <c r="CZ1358" s="196"/>
      <c r="DA1358" s="201"/>
      <c r="DB1358" s="221"/>
      <c r="DC1358" s="201"/>
      <c r="DZ1358" s="308"/>
      <c r="EA1358" s="134"/>
    </row>
    <row r="1359" spans="1:131" x14ac:dyDescent="0.3">
      <c r="A1359" s="276"/>
      <c r="B1359" s="262"/>
      <c r="C1359" s="262"/>
      <c r="D1359" s="276"/>
      <c r="E1359" s="262"/>
      <c r="F1359" s="262"/>
      <c r="G1359" s="262"/>
      <c r="H1359" s="282"/>
      <c r="I1359" s="262"/>
      <c r="J1359" s="262"/>
      <c r="K1359" s="262"/>
      <c r="L1359" s="262"/>
      <c r="M1359" s="262"/>
      <c r="N1359" s="262"/>
      <c r="O1359" s="196"/>
      <c r="P1359" s="194"/>
      <c r="Q1359" s="196"/>
      <c r="R1359" s="196"/>
      <c r="S1359" s="194"/>
      <c r="T1359" s="196"/>
      <c r="U1359" s="196"/>
      <c r="V1359" s="194"/>
      <c r="W1359" s="196"/>
      <c r="X1359" s="196"/>
      <c r="Y1359" s="194"/>
      <c r="Z1359" s="196"/>
      <c r="AA1359" s="196"/>
      <c r="AB1359" s="194"/>
      <c r="AC1359" s="196"/>
      <c r="AD1359" s="196"/>
      <c r="AE1359" s="194"/>
      <c r="AF1359" s="196"/>
      <c r="AG1359" s="196"/>
      <c r="BI1359" s="196"/>
      <c r="BJ1359" s="196"/>
      <c r="BK1359" s="196"/>
      <c r="BL1359" s="196"/>
      <c r="BM1359" s="196"/>
      <c r="BN1359" s="196"/>
      <c r="BO1359" s="196"/>
      <c r="BP1359" s="196"/>
      <c r="BQ1359" s="196"/>
      <c r="CS1359" s="179"/>
      <c r="CT1359" s="196"/>
      <c r="CU1359" s="196"/>
      <c r="CV1359" s="196"/>
      <c r="CY1359" s="196"/>
      <c r="CZ1359" s="196"/>
      <c r="DA1359" s="201"/>
      <c r="DB1359" s="221"/>
      <c r="DC1359" s="201"/>
      <c r="DZ1359" s="308"/>
      <c r="EA1359" s="134"/>
    </row>
    <row r="1360" spans="1:131" x14ac:dyDescent="0.3">
      <c r="A1360" s="276"/>
      <c r="B1360" s="262"/>
      <c r="C1360" s="262"/>
      <c r="D1360" s="276"/>
      <c r="E1360" s="262"/>
      <c r="F1360" s="262"/>
      <c r="G1360" s="262"/>
      <c r="H1360" s="282"/>
      <c r="I1360" s="262"/>
      <c r="J1360" s="262"/>
      <c r="K1360" s="262"/>
      <c r="L1360" s="262"/>
      <c r="M1360" s="262"/>
      <c r="N1360" s="262"/>
      <c r="O1360" s="196"/>
      <c r="P1360" s="194"/>
      <c r="Q1360" s="196"/>
      <c r="R1360" s="196"/>
      <c r="S1360" s="194"/>
      <c r="T1360" s="196"/>
      <c r="U1360" s="196"/>
      <c r="V1360" s="194"/>
      <c r="W1360" s="196"/>
      <c r="X1360" s="196"/>
      <c r="Y1360" s="194"/>
      <c r="Z1360" s="196"/>
      <c r="AA1360" s="196"/>
      <c r="AB1360" s="194"/>
      <c r="AC1360" s="196"/>
      <c r="AD1360" s="196"/>
      <c r="AE1360" s="194"/>
      <c r="AF1360" s="196"/>
      <c r="AG1360" s="196"/>
      <c r="BI1360" s="196"/>
      <c r="BJ1360" s="196"/>
      <c r="BK1360" s="196"/>
      <c r="BL1360" s="196"/>
      <c r="BM1360" s="196"/>
      <c r="BN1360" s="196"/>
      <c r="BO1360" s="196"/>
      <c r="BP1360" s="196"/>
      <c r="BQ1360" s="196"/>
      <c r="CS1360" s="179"/>
      <c r="CT1360" s="196"/>
      <c r="CU1360" s="196"/>
      <c r="CV1360" s="196"/>
      <c r="CY1360" s="196"/>
      <c r="CZ1360" s="196"/>
      <c r="DA1360" s="201"/>
      <c r="DB1360" s="221"/>
      <c r="DC1360" s="201"/>
      <c r="DZ1360" s="308"/>
      <c r="EA1360" s="134"/>
    </row>
    <row r="1361" spans="1:131" x14ac:dyDescent="0.3">
      <c r="A1361" s="276"/>
      <c r="B1361" s="262"/>
      <c r="C1361" s="262"/>
      <c r="D1361" s="276"/>
      <c r="E1361" s="262"/>
      <c r="F1361" s="262"/>
      <c r="G1361" s="262"/>
      <c r="H1361" s="282"/>
      <c r="I1361" s="262"/>
      <c r="J1361" s="262"/>
      <c r="K1361" s="262"/>
      <c r="L1361" s="262"/>
      <c r="M1361" s="262"/>
      <c r="N1361" s="262"/>
      <c r="O1361" s="196"/>
      <c r="P1361" s="194"/>
      <c r="Q1361" s="196"/>
      <c r="R1361" s="196"/>
      <c r="S1361" s="194"/>
      <c r="T1361" s="196"/>
      <c r="U1361" s="196"/>
      <c r="V1361" s="194"/>
      <c r="W1361" s="196"/>
      <c r="X1361" s="196"/>
      <c r="Y1361" s="194"/>
      <c r="Z1361" s="196"/>
      <c r="AA1361" s="196"/>
      <c r="AB1361" s="194"/>
      <c r="AC1361" s="196"/>
      <c r="AD1361" s="196"/>
      <c r="AE1361" s="194"/>
      <c r="AF1361" s="196"/>
      <c r="AG1361" s="196"/>
      <c r="BI1361" s="196"/>
      <c r="BJ1361" s="196"/>
      <c r="BK1361" s="196"/>
      <c r="BL1361" s="196"/>
      <c r="BM1361" s="196"/>
      <c r="BN1361" s="196"/>
      <c r="BO1361" s="196"/>
      <c r="BP1361" s="196"/>
      <c r="BQ1361" s="196"/>
      <c r="CS1361" s="179"/>
      <c r="CT1361" s="196"/>
      <c r="CU1361" s="196"/>
      <c r="CV1361" s="196"/>
      <c r="CY1361" s="196"/>
      <c r="CZ1361" s="196"/>
      <c r="DA1361" s="201"/>
      <c r="DB1361" s="221"/>
      <c r="DC1361" s="201"/>
      <c r="DZ1361" s="308"/>
      <c r="EA1361" s="134"/>
    </row>
    <row r="1362" spans="1:131" x14ac:dyDescent="0.3">
      <c r="A1362" s="276"/>
      <c r="B1362" s="262"/>
      <c r="C1362" s="262"/>
      <c r="D1362" s="276"/>
      <c r="E1362" s="262"/>
      <c r="F1362" s="262"/>
      <c r="G1362" s="262"/>
      <c r="H1362" s="282"/>
      <c r="I1362" s="262"/>
      <c r="J1362" s="262"/>
      <c r="K1362" s="262"/>
      <c r="L1362" s="262"/>
      <c r="M1362" s="262"/>
      <c r="N1362" s="262"/>
      <c r="O1362" s="196"/>
      <c r="P1362" s="194"/>
      <c r="Q1362" s="196"/>
      <c r="R1362" s="196"/>
      <c r="S1362" s="194"/>
      <c r="T1362" s="196"/>
      <c r="U1362" s="196"/>
      <c r="V1362" s="194"/>
      <c r="W1362" s="196"/>
      <c r="X1362" s="196"/>
      <c r="Y1362" s="194"/>
      <c r="Z1362" s="196"/>
      <c r="AA1362" s="196"/>
      <c r="AB1362" s="194"/>
      <c r="AC1362" s="196"/>
      <c r="AD1362" s="196"/>
      <c r="AE1362" s="194"/>
      <c r="AF1362" s="196"/>
      <c r="AG1362" s="196"/>
      <c r="BI1362" s="196"/>
      <c r="BJ1362" s="196"/>
      <c r="BK1362" s="196"/>
      <c r="BL1362" s="196"/>
      <c r="BM1362" s="196"/>
      <c r="BN1362" s="196"/>
      <c r="BO1362" s="196"/>
      <c r="BP1362" s="196"/>
      <c r="BQ1362" s="196"/>
      <c r="CS1362" s="179"/>
      <c r="CT1362" s="196"/>
      <c r="CU1362" s="196"/>
      <c r="CV1362" s="196"/>
      <c r="CY1362" s="196"/>
      <c r="CZ1362" s="196"/>
      <c r="DA1362" s="201"/>
      <c r="DB1362" s="221"/>
      <c r="DC1362" s="201"/>
      <c r="DZ1362" s="308"/>
      <c r="EA1362" s="134"/>
    </row>
    <row r="1363" spans="1:131" x14ac:dyDescent="0.3">
      <c r="A1363" s="276"/>
      <c r="B1363" s="262"/>
      <c r="C1363" s="262"/>
      <c r="D1363" s="276"/>
      <c r="E1363" s="262"/>
      <c r="F1363" s="262"/>
      <c r="G1363" s="262"/>
      <c r="H1363" s="282"/>
      <c r="I1363" s="262"/>
      <c r="J1363" s="262"/>
      <c r="K1363" s="262"/>
      <c r="L1363" s="262"/>
      <c r="M1363" s="262"/>
      <c r="N1363" s="262"/>
      <c r="O1363" s="196"/>
      <c r="P1363" s="194"/>
      <c r="Q1363" s="196"/>
      <c r="R1363" s="196"/>
      <c r="S1363" s="194"/>
      <c r="T1363" s="196"/>
      <c r="U1363" s="196"/>
      <c r="V1363" s="194"/>
      <c r="W1363" s="196"/>
      <c r="X1363" s="196"/>
      <c r="Y1363" s="194"/>
      <c r="Z1363" s="196"/>
      <c r="AA1363" s="196"/>
      <c r="AB1363" s="194"/>
      <c r="AC1363" s="196"/>
      <c r="AD1363" s="196"/>
      <c r="AE1363" s="194"/>
      <c r="AF1363" s="196"/>
      <c r="AG1363" s="196"/>
      <c r="BI1363" s="196"/>
      <c r="BJ1363" s="196"/>
      <c r="BK1363" s="196"/>
      <c r="BL1363" s="196"/>
      <c r="BM1363" s="196"/>
      <c r="BN1363" s="196"/>
      <c r="BO1363" s="196"/>
      <c r="BP1363" s="196"/>
      <c r="BQ1363" s="196"/>
      <c r="CS1363" s="179"/>
      <c r="CT1363" s="196"/>
      <c r="CU1363" s="196"/>
      <c r="CV1363" s="196"/>
      <c r="CY1363" s="196"/>
      <c r="CZ1363" s="196"/>
      <c r="DA1363" s="201"/>
      <c r="DB1363" s="221"/>
      <c r="DC1363" s="201"/>
      <c r="DZ1363" s="308"/>
      <c r="EA1363" s="134"/>
    </row>
    <row r="1364" spans="1:131" x14ac:dyDescent="0.3">
      <c r="A1364" s="276"/>
      <c r="B1364" s="262"/>
      <c r="C1364" s="262"/>
      <c r="D1364" s="276"/>
      <c r="E1364" s="262"/>
      <c r="F1364" s="262"/>
      <c r="G1364" s="262"/>
      <c r="H1364" s="282"/>
      <c r="I1364" s="262"/>
      <c r="J1364" s="262"/>
      <c r="K1364" s="262"/>
      <c r="L1364" s="262"/>
      <c r="M1364" s="262"/>
      <c r="N1364" s="262"/>
      <c r="O1364" s="196"/>
      <c r="P1364" s="194"/>
      <c r="Q1364" s="196"/>
      <c r="R1364" s="196"/>
      <c r="S1364" s="194"/>
      <c r="T1364" s="196"/>
      <c r="U1364" s="196"/>
      <c r="V1364" s="194"/>
      <c r="W1364" s="196"/>
      <c r="X1364" s="196"/>
      <c r="Y1364" s="194"/>
      <c r="Z1364" s="196"/>
      <c r="AA1364" s="196"/>
      <c r="AB1364" s="194"/>
      <c r="AC1364" s="196"/>
      <c r="AD1364" s="196"/>
      <c r="AE1364" s="194"/>
      <c r="AF1364" s="196"/>
      <c r="AG1364" s="196"/>
      <c r="BI1364" s="196"/>
      <c r="BJ1364" s="196"/>
      <c r="BK1364" s="196"/>
      <c r="BL1364" s="196"/>
      <c r="BM1364" s="196"/>
      <c r="BN1364" s="196"/>
      <c r="BO1364" s="196"/>
      <c r="BP1364" s="196"/>
      <c r="BQ1364" s="196"/>
      <c r="CS1364" s="179"/>
      <c r="CT1364" s="196"/>
      <c r="CU1364" s="196"/>
      <c r="CV1364" s="196"/>
      <c r="CY1364" s="196"/>
      <c r="CZ1364" s="196"/>
      <c r="DA1364" s="201"/>
      <c r="DB1364" s="221"/>
      <c r="DC1364" s="201"/>
      <c r="DZ1364" s="308"/>
      <c r="EA1364" s="134"/>
    </row>
    <row r="1365" spans="1:131" x14ac:dyDescent="0.3">
      <c r="A1365" s="276"/>
      <c r="B1365" s="262"/>
      <c r="C1365" s="262"/>
      <c r="D1365" s="276"/>
      <c r="E1365" s="262"/>
      <c r="F1365" s="262"/>
      <c r="G1365" s="262"/>
      <c r="H1365" s="282"/>
      <c r="I1365" s="262"/>
      <c r="J1365" s="262"/>
      <c r="K1365" s="262"/>
      <c r="L1365" s="262"/>
      <c r="M1365" s="262"/>
      <c r="N1365" s="262"/>
      <c r="O1365" s="196"/>
      <c r="P1365" s="194"/>
      <c r="Q1365" s="196"/>
      <c r="R1365" s="196"/>
      <c r="S1365" s="194"/>
      <c r="T1365" s="196"/>
      <c r="U1365" s="196"/>
      <c r="V1365" s="194"/>
      <c r="W1365" s="196"/>
      <c r="X1365" s="196"/>
      <c r="Y1365" s="194"/>
      <c r="Z1365" s="196"/>
      <c r="AA1365" s="196"/>
      <c r="AB1365" s="194"/>
      <c r="AC1365" s="196"/>
      <c r="AD1365" s="196"/>
      <c r="AE1365" s="194"/>
      <c r="AF1365" s="196"/>
      <c r="AG1365" s="196"/>
      <c r="BI1365" s="196"/>
      <c r="BJ1365" s="196"/>
      <c r="BK1365" s="196"/>
      <c r="BL1365" s="196"/>
      <c r="BM1365" s="196"/>
      <c r="BN1365" s="196"/>
      <c r="BO1365" s="196"/>
      <c r="BP1365" s="196"/>
      <c r="BQ1365" s="196"/>
      <c r="CS1365" s="179"/>
      <c r="CT1365" s="196"/>
      <c r="CU1365" s="196"/>
      <c r="CV1365" s="196"/>
      <c r="CY1365" s="196"/>
      <c r="CZ1365" s="196"/>
      <c r="DA1365" s="201"/>
      <c r="DB1365" s="221"/>
      <c r="DC1365" s="201"/>
      <c r="DZ1365" s="308"/>
      <c r="EA1365" s="134"/>
    </row>
    <row r="1366" spans="1:131" x14ac:dyDescent="0.3">
      <c r="A1366" s="276"/>
      <c r="B1366" s="262"/>
      <c r="C1366" s="262"/>
      <c r="D1366" s="276"/>
      <c r="E1366" s="262"/>
      <c r="F1366" s="262"/>
      <c r="G1366" s="262"/>
      <c r="H1366" s="282"/>
      <c r="I1366" s="262"/>
      <c r="J1366" s="262"/>
      <c r="K1366" s="262"/>
      <c r="L1366" s="262"/>
      <c r="M1366" s="262"/>
      <c r="N1366" s="262"/>
      <c r="O1366" s="196"/>
      <c r="P1366" s="194"/>
      <c r="Q1366" s="196"/>
      <c r="R1366" s="196"/>
      <c r="S1366" s="194"/>
      <c r="T1366" s="196"/>
      <c r="U1366" s="196"/>
      <c r="V1366" s="194"/>
      <c r="W1366" s="196"/>
      <c r="X1366" s="196"/>
      <c r="Y1366" s="194"/>
      <c r="Z1366" s="196"/>
      <c r="AA1366" s="196"/>
      <c r="AB1366" s="194"/>
      <c r="AC1366" s="196"/>
      <c r="AD1366" s="196"/>
      <c r="AE1366" s="194"/>
      <c r="AF1366" s="196"/>
      <c r="AG1366" s="196"/>
      <c r="BI1366" s="196"/>
      <c r="BJ1366" s="196"/>
      <c r="BK1366" s="196"/>
      <c r="BL1366" s="196"/>
      <c r="BM1366" s="196"/>
      <c r="BN1366" s="196"/>
      <c r="BO1366" s="196"/>
      <c r="BP1366" s="196"/>
      <c r="BQ1366" s="196"/>
      <c r="CS1366" s="179"/>
      <c r="CT1366" s="196"/>
      <c r="CU1366" s="196"/>
      <c r="CV1366" s="196"/>
      <c r="CY1366" s="196"/>
      <c r="CZ1366" s="196"/>
      <c r="DA1366" s="201"/>
      <c r="DB1366" s="221"/>
      <c r="DC1366" s="201"/>
      <c r="DZ1366" s="308"/>
      <c r="EA1366" s="134"/>
    </row>
    <row r="1367" spans="1:131" x14ac:dyDescent="0.3">
      <c r="A1367" s="276"/>
      <c r="B1367" s="262"/>
      <c r="C1367" s="262"/>
      <c r="D1367" s="276"/>
      <c r="E1367" s="262"/>
      <c r="F1367" s="262"/>
      <c r="G1367" s="262"/>
      <c r="H1367" s="282"/>
      <c r="I1367" s="262"/>
      <c r="J1367" s="262"/>
      <c r="K1367" s="262"/>
      <c r="L1367" s="262"/>
      <c r="M1367" s="262"/>
      <c r="N1367" s="262"/>
      <c r="O1367" s="196"/>
      <c r="P1367" s="194"/>
      <c r="Q1367" s="196"/>
      <c r="R1367" s="196"/>
      <c r="S1367" s="194"/>
      <c r="T1367" s="196"/>
      <c r="U1367" s="196"/>
      <c r="V1367" s="194"/>
      <c r="W1367" s="196"/>
      <c r="X1367" s="196"/>
      <c r="Y1367" s="194"/>
      <c r="Z1367" s="196"/>
      <c r="AA1367" s="196"/>
      <c r="AB1367" s="194"/>
      <c r="AC1367" s="196"/>
      <c r="AD1367" s="196"/>
      <c r="AE1367" s="194"/>
      <c r="AF1367" s="196"/>
      <c r="AG1367" s="196"/>
      <c r="BI1367" s="196"/>
      <c r="BJ1367" s="196"/>
      <c r="BK1367" s="196"/>
      <c r="BL1367" s="196"/>
      <c r="BM1367" s="196"/>
      <c r="BN1367" s="196"/>
      <c r="BO1367" s="196"/>
      <c r="BP1367" s="196"/>
      <c r="BQ1367" s="196"/>
      <c r="CS1367" s="179"/>
      <c r="CT1367" s="196"/>
      <c r="CU1367" s="196"/>
      <c r="CV1367" s="196"/>
      <c r="CY1367" s="196"/>
      <c r="CZ1367" s="196"/>
      <c r="DA1367" s="201"/>
      <c r="DB1367" s="221"/>
      <c r="DC1367" s="201"/>
      <c r="DZ1367" s="308"/>
      <c r="EA1367" s="134"/>
    </row>
    <row r="1368" spans="1:131" x14ac:dyDescent="0.3">
      <c r="A1368" s="276"/>
      <c r="B1368" s="262"/>
      <c r="C1368" s="262"/>
      <c r="D1368" s="276"/>
      <c r="E1368" s="262"/>
      <c r="F1368" s="262"/>
      <c r="G1368" s="262"/>
      <c r="H1368" s="282"/>
      <c r="I1368" s="262"/>
      <c r="J1368" s="262"/>
      <c r="K1368" s="262"/>
      <c r="L1368" s="262"/>
      <c r="M1368" s="262"/>
      <c r="N1368" s="262"/>
      <c r="O1368" s="196"/>
      <c r="P1368" s="194"/>
      <c r="Q1368" s="196"/>
      <c r="R1368" s="196"/>
      <c r="S1368" s="194"/>
      <c r="T1368" s="196"/>
      <c r="U1368" s="196"/>
      <c r="V1368" s="194"/>
      <c r="W1368" s="196"/>
      <c r="X1368" s="196"/>
      <c r="Y1368" s="194"/>
      <c r="Z1368" s="196"/>
      <c r="AA1368" s="196"/>
      <c r="AB1368" s="194"/>
      <c r="AC1368" s="196"/>
      <c r="AD1368" s="196"/>
      <c r="AE1368" s="194"/>
      <c r="AF1368" s="196"/>
      <c r="AG1368" s="196"/>
      <c r="BI1368" s="196"/>
      <c r="BJ1368" s="196"/>
      <c r="BK1368" s="196"/>
      <c r="BL1368" s="196"/>
      <c r="BM1368" s="196"/>
      <c r="BN1368" s="196"/>
      <c r="BO1368" s="196"/>
      <c r="BP1368" s="196"/>
      <c r="BQ1368" s="196"/>
      <c r="CS1368" s="179"/>
      <c r="CT1368" s="196"/>
      <c r="CU1368" s="196"/>
      <c r="CV1368" s="196"/>
      <c r="CY1368" s="196"/>
      <c r="CZ1368" s="196"/>
      <c r="DA1368" s="201"/>
      <c r="DB1368" s="221"/>
      <c r="DC1368" s="201"/>
      <c r="DZ1368" s="308"/>
      <c r="EA1368" s="134"/>
    </row>
    <row r="1369" spans="1:131" x14ac:dyDescent="0.3">
      <c r="A1369" s="276"/>
      <c r="B1369" s="262"/>
      <c r="C1369" s="262"/>
      <c r="D1369" s="276"/>
      <c r="E1369" s="262"/>
      <c r="F1369" s="262"/>
      <c r="G1369" s="262"/>
      <c r="H1369" s="282"/>
      <c r="I1369" s="262"/>
      <c r="J1369" s="262"/>
      <c r="K1369" s="262"/>
      <c r="L1369" s="262"/>
      <c r="M1369" s="262"/>
      <c r="N1369" s="262"/>
      <c r="O1369" s="196"/>
      <c r="P1369" s="194"/>
      <c r="Q1369" s="196"/>
      <c r="R1369" s="196"/>
      <c r="S1369" s="194"/>
      <c r="T1369" s="196"/>
      <c r="U1369" s="196"/>
      <c r="V1369" s="194"/>
      <c r="W1369" s="196"/>
      <c r="X1369" s="196"/>
      <c r="Y1369" s="194"/>
      <c r="Z1369" s="196"/>
      <c r="AA1369" s="196"/>
      <c r="AB1369" s="194"/>
      <c r="AC1369" s="196"/>
      <c r="AD1369" s="196"/>
      <c r="AE1369" s="194"/>
      <c r="AF1369" s="196"/>
      <c r="AG1369" s="196"/>
      <c r="BI1369" s="196"/>
      <c r="BJ1369" s="196"/>
      <c r="BK1369" s="196"/>
      <c r="BL1369" s="196"/>
      <c r="BM1369" s="196"/>
      <c r="BN1369" s="196"/>
      <c r="BO1369" s="196"/>
      <c r="BP1369" s="196"/>
      <c r="BQ1369" s="196"/>
      <c r="CS1369" s="179"/>
      <c r="CT1369" s="196"/>
      <c r="CU1369" s="196"/>
      <c r="CV1369" s="196"/>
      <c r="CY1369" s="196"/>
      <c r="CZ1369" s="196"/>
      <c r="DA1369" s="201"/>
      <c r="DB1369" s="221"/>
      <c r="DC1369" s="201"/>
      <c r="DZ1369" s="308"/>
      <c r="EA1369" s="134"/>
    </row>
    <row r="1370" spans="1:131" x14ac:dyDescent="0.3">
      <c r="A1370" s="276"/>
      <c r="B1370" s="262"/>
      <c r="C1370" s="262"/>
      <c r="D1370" s="276"/>
      <c r="E1370" s="262"/>
      <c r="F1370" s="262"/>
      <c r="G1370" s="262"/>
      <c r="H1370" s="282"/>
      <c r="I1370" s="262"/>
      <c r="J1370" s="262"/>
      <c r="K1370" s="262"/>
      <c r="L1370" s="262"/>
      <c r="M1370" s="262"/>
      <c r="N1370" s="262"/>
      <c r="O1370" s="196"/>
      <c r="P1370" s="194"/>
      <c r="Q1370" s="196"/>
      <c r="R1370" s="196"/>
      <c r="S1370" s="194"/>
      <c r="T1370" s="196"/>
      <c r="U1370" s="196"/>
      <c r="V1370" s="194"/>
      <c r="W1370" s="196"/>
      <c r="X1370" s="196"/>
      <c r="Y1370" s="194"/>
      <c r="Z1370" s="196"/>
      <c r="AA1370" s="196"/>
      <c r="AB1370" s="194"/>
      <c r="AC1370" s="196"/>
      <c r="AD1370" s="196"/>
      <c r="AE1370" s="194"/>
      <c r="AF1370" s="196"/>
      <c r="AG1370" s="196"/>
      <c r="BI1370" s="196"/>
      <c r="BJ1370" s="196"/>
      <c r="BK1370" s="196"/>
      <c r="BL1370" s="196"/>
      <c r="BM1370" s="196"/>
      <c r="BN1370" s="196"/>
      <c r="BO1370" s="196"/>
      <c r="BP1370" s="196"/>
      <c r="BQ1370" s="196"/>
      <c r="CS1370" s="179"/>
      <c r="CT1370" s="196"/>
      <c r="CU1370" s="196"/>
      <c r="CV1370" s="196"/>
      <c r="CY1370" s="196"/>
      <c r="CZ1370" s="196"/>
      <c r="DA1370" s="201"/>
      <c r="DB1370" s="221"/>
      <c r="DC1370" s="201"/>
      <c r="DZ1370" s="308"/>
      <c r="EA1370" s="134"/>
    </row>
    <row r="1371" spans="1:131" x14ac:dyDescent="0.3">
      <c r="A1371" s="276"/>
      <c r="B1371" s="262"/>
      <c r="C1371" s="262"/>
      <c r="D1371" s="276"/>
      <c r="E1371" s="262"/>
      <c r="F1371" s="262"/>
      <c r="G1371" s="262"/>
      <c r="H1371" s="282"/>
      <c r="I1371" s="262"/>
      <c r="J1371" s="262"/>
      <c r="K1371" s="262"/>
      <c r="L1371" s="262"/>
      <c r="M1371" s="262"/>
      <c r="N1371" s="262"/>
      <c r="O1371" s="196"/>
      <c r="P1371" s="194"/>
      <c r="Q1371" s="196"/>
      <c r="R1371" s="196"/>
      <c r="S1371" s="194"/>
      <c r="T1371" s="196"/>
      <c r="U1371" s="196"/>
      <c r="V1371" s="194"/>
      <c r="W1371" s="196"/>
      <c r="X1371" s="196"/>
      <c r="Y1371" s="194"/>
      <c r="Z1371" s="196"/>
      <c r="AA1371" s="196"/>
      <c r="AB1371" s="194"/>
      <c r="AC1371" s="196"/>
      <c r="AD1371" s="196"/>
      <c r="AE1371" s="194"/>
      <c r="AF1371" s="196"/>
      <c r="AG1371" s="196"/>
      <c r="BI1371" s="196"/>
      <c r="BJ1371" s="196"/>
      <c r="BK1371" s="196"/>
      <c r="BL1371" s="196"/>
      <c r="BM1371" s="196"/>
      <c r="BN1371" s="196"/>
      <c r="BO1371" s="196"/>
      <c r="BP1371" s="196"/>
      <c r="BQ1371" s="196"/>
      <c r="CS1371" s="179"/>
      <c r="CT1371" s="196"/>
      <c r="CU1371" s="196"/>
      <c r="CV1371" s="196"/>
      <c r="CY1371" s="196"/>
      <c r="CZ1371" s="196"/>
      <c r="DA1371" s="201"/>
      <c r="DB1371" s="221"/>
      <c r="DC1371" s="201"/>
      <c r="DZ1371" s="308"/>
      <c r="EA1371" s="134"/>
    </row>
    <row r="1372" spans="1:131" x14ac:dyDescent="0.3">
      <c r="A1372" s="276"/>
      <c r="B1372" s="262"/>
      <c r="C1372" s="262"/>
      <c r="D1372" s="276"/>
      <c r="E1372" s="262"/>
      <c r="F1372" s="262"/>
      <c r="G1372" s="262"/>
      <c r="H1372" s="282"/>
      <c r="I1372" s="262"/>
      <c r="J1372" s="262"/>
      <c r="K1372" s="262"/>
      <c r="L1372" s="262"/>
      <c r="M1372" s="262"/>
      <c r="N1372" s="262"/>
      <c r="O1372" s="196"/>
      <c r="P1372" s="194"/>
      <c r="Q1372" s="196"/>
      <c r="R1372" s="196"/>
      <c r="S1372" s="194"/>
      <c r="T1372" s="196"/>
      <c r="U1372" s="196"/>
      <c r="V1372" s="194"/>
      <c r="W1372" s="196"/>
      <c r="X1372" s="196"/>
      <c r="Y1372" s="194"/>
      <c r="Z1372" s="196"/>
      <c r="AA1372" s="196"/>
      <c r="AB1372" s="194"/>
      <c r="AC1372" s="196"/>
      <c r="AD1372" s="196"/>
      <c r="AE1372" s="194"/>
      <c r="AF1372" s="196"/>
      <c r="AG1372" s="196"/>
      <c r="BI1372" s="196"/>
      <c r="BJ1372" s="196"/>
      <c r="BK1372" s="196"/>
      <c r="BL1372" s="196"/>
      <c r="BM1372" s="196"/>
      <c r="BN1372" s="196"/>
      <c r="BO1372" s="196"/>
      <c r="BP1372" s="196"/>
      <c r="BQ1372" s="196"/>
      <c r="CS1372" s="179"/>
      <c r="CT1372" s="196"/>
      <c r="CU1372" s="196"/>
      <c r="CV1372" s="196"/>
      <c r="CY1372" s="196"/>
      <c r="CZ1372" s="196"/>
      <c r="DA1372" s="201"/>
      <c r="DB1372" s="221"/>
      <c r="DC1372" s="201"/>
      <c r="DZ1372" s="308"/>
      <c r="EA1372" s="134"/>
    </row>
    <row r="1373" spans="1:131" x14ac:dyDescent="0.3">
      <c r="A1373" s="276"/>
      <c r="B1373" s="262"/>
      <c r="C1373" s="262"/>
      <c r="D1373" s="276"/>
      <c r="E1373" s="262"/>
      <c r="F1373" s="262"/>
      <c r="G1373" s="262"/>
      <c r="H1373" s="282"/>
      <c r="I1373" s="262"/>
      <c r="J1373" s="262"/>
      <c r="K1373" s="262"/>
      <c r="L1373" s="262"/>
      <c r="M1373" s="262"/>
      <c r="N1373" s="262"/>
      <c r="O1373" s="196"/>
      <c r="P1373" s="194"/>
      <c r="Q1373" s="196"/>
      <c r="R1373" s="196"/>
      <c r="S1373" s="194"/>
      <c r="T1373" s="196"/>
      <c r="U1373" s="196"/>
      <c r="V1373" s="194"/>
      <c r="W1373" s="196"/>
      <c r="X1373" s="196"/>
      <c r="Y1373" s="194"/>
      <c r="Z1373" s="196"/>
      <c r="AA1373" s="196"/>
      <c r="AB1373" s="194"/>
      <c r="AC1373" s="196"/>
      <c r="AD1373" s="196"/>
      <c r="AE1373" s="194"/>
      <c r="AF1373" s="196"/>
      <c r="AG1373" s="196"/>
      <c r="BI1373" s="196"/>
      <c r="BJ1373" s="196"/>
      <c r="BK1373" s="196"/>
      <c r="BL1373" s="196"/>
      <c r="BM1373" s="196"/>
      <c r="BN1373" s="196"/>
      <c r="BO1373" s="196"/>
      <c r="BP1373" s="196"/>
      <c r="BQ1373" s="196"/>
      <c r="CS1373" s="179"/>
      <c r="CT1373" s="196"/>
      <c r="CU1373" s="196"/>
      <c r="CV1373" s="196"/>
      <c r="CY1373" s="196"/>
      <c r="CZ1373" s="196"/>
      <c r="DA1373" s="201"/>
      <c r="DB1373" s="221"/>
      <c r="DC1373" s="201"/>
      <c r="DZ1373" s="308"/>
      <c r="EA1373" s="134"/>
    </row>
    <row r="1374" spans="1:131" x14ac:dyDescent="0.3">
      <c r="A1374" s="276"/>
      <c r="B1374" s="262"/>
      <c r="C1374" s="262"/>
      <c r="D1374" s="276"/>
      <c r="E1374" s="262"/>
      <c r="F1374" s="262"/>
      <c r="G1374" s="262"/>
      <c r="H1374" s="282"/>
      <c r="I1374" s="262"/>
      <c r="J1374" s="262"/>
      <c r="K1374" s="262"/>
      <c r="L1374" s="262"/>
      <c r="M1374" s="262"/>
      <c r="N1374" s="262"/>
      <c r="O1374" s="196"/>
      <c r="P1374" s="194"/>
      <c r="Q1374" s="196"/>
      <c r="R1374" s="196"/>
      <c r="S1374" s="194"/>
      <c r="T1374" s="196"/>
      <c r="U1374" s="196"/>
      <c r="V1374" s="194"/>
      <c r="W1374" s="196"/>
      <c r="X1374" s="196"/>
      <c r="Y1374" s="194"/>
      <c r="Z1374" s="196"/>
      <c r="AA1374" s="196"/>
      <c r="AB1374" s="194"/>
      <c r="AC1374" s="196"/>
      <c r="AD1374" s="196"/>
      <c r="AE1374" s="194"/>
      <c r="AF1374" s="196"/>
      <c r="AG1374" s="196"/>
      <c r="BI1374" s="196"/>
      <c r="BJ1374" s="196"/>
      <c r="BK1374" s="196"/>
      <c r="BL1374" s="196"/>
      <c r="BM1374" s="196"/>
      <c r="BN1374" s="196"/>
      <c r="BO1374" s="196"/>
      <c r="BP1374" s="196"/>
      <c r="BQ1374" s="196"/>
      <c r="CS1374" s="179"/>
      <c r="CT1374" s="196"/>
      <c r="CU1374" s="196"/>
      <c r="CV1374" s="196"/>
      <c r="CY1374" s="196"/>
      <c r="CZ1374" s="196"/>
      <c r="DA1374" s="201"/>
      <c r="DB1374" s="221"/>
      <c r="DC1374" s="201"/>
      <c r="DZ1374" s="308"/>
      <c r="EA1374" s="134"/>
    </row>
    <row r="1375" spans="1:131" x14ac:dyDescent="0.3">
      <c r="A1375" s="276"/>
      <c r="B1375" s="262"/>
      <c r="C1375" s="262"/>
      <c r="D1375" s="276"/>
      <c r="E1375" s="262"/>
      <c r="F1375" s="262"/>
      <c r="G1375" s="262"/>
      <c r="H1375" s="282"/>
      <c r="I1375" s="262"/>
      <c r="J1375" s="262"/>
      <c r="K1375" s="262"/>
      <c r="L1375" s="262"/>
      <c r="M1375" s="262"/>
      <c r="N1375" s="262"/>
      <c r="O1375" s="196"/>
      <c r="P1375" s="194"/>
      <c r="Q1375" s="196"/>
      <c r="R1375" s="196"/>
      <c r="S1375" s="194"/>
      <c r="T1375" s="196"/>
      <c r="U1375" s="196"/>
      <c r="V1375" s="194"/>
      <c r="W1375" s="196"/>
      <c r="X1375" s="196"/>
      <c r="Y1375" s="194"/>
      <c r="Z1375" s="196"/>
      <c r="AA1375" s="196"/>
      <c r="AB1375" s="194"/>
      <c r="AC1375" s="196"/>
      <c r="AD1375" s="196"/>
      <c r="AE1375" s="194"/>
      <c r="AF1375" s="196"/>
      <c r="AG1375" s="196"/>
      <c r="BI1375" s="196"/>
      <c r="BJ1375" s="196"/>
      <c r="BK1375" s="196"/>
      <c r="BL1375" s="196"/>
      <c r="BM1375" s="196"/>
      <c r="BN1375" s="196"/>
      <c r="BO1375" s="196"/>
      <c r="BP1375" s="196"/>
      <c r="BQ1375" s="196"/>
      <c r="CS1375" s="179"/>
      <c r="CT1375" s="196"/>
      <c r="CU1375" s="196"/>
      <c r="CV1375" s="196"/>
      <c r="CY1375" s="196"/>
      <c r="CZ1375" s="196"/>
      <c r="DA1375" s="201"/>
      <c r="DB1375" s="221"/>
      <c r="DC1375" s="201"/>
      <c r="DZ1375" s="308"/>
      <c r="EA1375" s="134"/>
    </row>
    <row r="1376" spans="1:131" x14ac:dyDescent="0.3">
      <c r="A1376" s="276"/>
      <c r="B1376" s="262"/>
      <c r="C1376" s="262"/>
      <c r="D1376" s="276"/>
      <c r="E1376" s="262"/>
      <c r="F1376" s="262"/>
      <c r="G1376" s="262"/>
      <c r="H1376" s="282"/>
      <c r="I1376" s="262"/>
      <c r="J1376" s="262"/>
      <c r="K1376" s="262"/>
      <c r="L1376" s="262"/>
      <c r="M1376" s="262"/>
      <c r="N1376" s="262"/>
      <c r="O1376" s="196"/>
      <c r="P1376" s="194"/>
      <c r="Q1376" s="196"/>
      <c r="R1376" s="196"/>
      <c r="S1376" s="194"/>
      <c r="T1376" s="196"/>
      <c r="U1376" s="196"/>
      <c r="V1376" s="194"/>
      <c r="W1376" s="196"/>
      <c r="X1376" s="196"/>
      <c r="Y1376" s="194"/>
      <c r="Z1376" s="196"/>
      <c r="AA1376" s="196"/>
      <c r="AB1376" s="194"/>
      <c r="AC1376" s="196"/>
      <c r="AD1376" s="196"/>
      <c r="AE1376" s="194"/>
      <c r="AF1376" s="196"/>
      <c r="AG1376" s="196"/>
      <c r="BI1376" s="196"/>
      <c r="BJ1376" s="196"/>
      <c r="BK1376" s="196"/>
      <c r="BL1376" s="196"/>
      <c r="BM1376" s="196"/>
      <c r="BN1376" s="196"/>
      <c r="BO1376" s="196"/>
      <c r="BP1376" s="196"/>
      <c r="BQ1376" s="196"/>
      <c r="CS1376" s="179"/>
      <c r="CT1376" s="196"/>
      <c r="CU1376" s="196"/>
      <c r="CV1376" s="196"/>
      <c r="CY1376" s="196"/>
      <c r="CZ1376" s="196"/>
      <c r="DA1376" s="201"/>
      <c r="DB1376" s="221"/>
      <c r="DC1376" s="201"/>
      <c r="DZ1376" s="308"/>
      <c r="EA1376" s="134"/>
    </row>
    <row r="1377" spans="1:131" x14ac:dyDescent="0.3">
      <c r="A1377" s="276"/>
      <c r="B1377" s="262"/>
      <c r="C1377" s="262"/>
      <c r="D1377" s="276"/>
      <c r="E1377" s="262"/>
      <c r="F1377" s="262"/>
      <c r="G1377" s="262"/>
      <c r="H1377" s="282"/>
      <c r="I1377" s="262"/>
      <c r="J1377" s="262"/>
      <c r="K1377" s="262"/>
      <c r="L1377" s="262"/>
      <c r="M1377" s="262"/>
      <c r="N1377" s="262"/>
      <c r="O1377" s="196"/>
      <c r="P1377" s="194"/>
      <c r="Q1377" s="196"/>
      <c r="R1377" s="196"/>
      <c r="S1377" s="194"/>
      <c r="T1377" s="196"/>
      <c r="U1377" s="196"/>
      <c r="V1377" s="194"/>
      <c r="W1377" s="196"/>
      <c r="X1377" s="196"/>
      <c r="Y1377" s="194"/>
      <c r="Z1377" s="196"/>
      <c r="AA1377" s="196"/>
      <c r="AB1377" s="194"/>
      <c r="AC1377" s="196"/>
      <c r="AD1377" s="196"/>
      <c r="AE1377" s="194"/>
      <c r="AF1377" s="196"/>
      <c r="AG1377" s="196"/>
      <c r="BI1377" s="196"/>
      <c r="BJ1377" s="196"/>
      <c r="BK1377" s="196"/>
      <c r="BL1377" s="196"/>
      <c r="BM1377" s="196"/>
      <c r="BN1377" s="196"/>
      <c r="BO1377" s="196"/>
      <c r="BP1377" s="196"/>
      <c r="BQ1377" s="196"/>
      <c r="CS1377" s="179"/>
      <c r="CT1377" s="196"/>
      <c r="CU1377" s="196"/>
      <c r="CV1377" s="196"/>
      <c r="CY1377" s="196"/>
      <c r="CZ1377" s="196"/>
      <c r="DA1377" s="201"/>
      <c r="DB1377" s="221"/>
      <c r="DC1377" s="201"/>
      <c r="DZ1377" s="308"/>
      <c r="EA1377" s="134"/>
    </row>
    <row r="1378" spans="1:131" x14ac:dyDescent="0.3">
      <c r="A1378" s="276"/>
      <c r="B1378" s="262"/>
      <c r="C1378" s="262"/>
      <c r="D1378" s="276"/>
      <c r="E1378" s="262"/>
      <c r="F1378" s="262"/>
      <c r="G1378" s="262"/>
      <c r="H1378" s="282"/>
      <c r="I1378" s="262"/>
      <c r="J1378" s="262"/>
      <c r="K1378" s="262"/>
      <c r="L1378" s="262"/>
      <c r="M1378" s="262"/>
      <c r="N1378" s="262"/>
      <c r="O1378" s="196"/>
      <c r="P1378" s="194"/>
      <c r="Q1378" s="196"/>
      <c r="R1378" s="196"/>
      <c r="S1378" s="194"/>
      <c r="T1378" s="196"/>
      <c r="U1378" s="196"/>
      <c r="V1378" s="194"/>
      <c r="W1378" s="196"/>
      <c r="X1378" s="196"/>
      <c r="Y1378" s="194"/>
      <c r="Z1378" s="196"/>
      <c r="AA1378" s="196"/>
      <c r="AB1378" s="194"/>
      <c r="AC1378" s="196"/>
      <c r="AD1378" s="196"/>
      <c r="AE1378" s="194"/>
      <c r="AF1378" s="196"/>
      <c r="AG1378" s="196"/>
      <c r="BI1378" s="196"/>
      <c r="BJ1378" s="196"/>
      <c r="BK1378" s="196"/>
      <c r="BL1378" s="196"/>
      <c r="BM1378" s="196"/>
      <c r="BN1378" s="196"/>
      <c r="BO1378" s="196"/>
      <c r="BP1378" s="196"/>
      <c r="BQ1378" s="196"/>
      <c r="CS1378" s="179"/>
      <c r="CT1378" s="196"/>
      <c r="CU1378" s="196"/>
      <c r="CV1378" s="196"/>
      <c r="CY1378" s="196"/>
      <c r="CZ1378" s="196"/>
      <c r="DA1378" s="201"/>
      <c r="DB1378" s="221"/>
      <c r="DC1378" s="201"/>
      <c r="DZ1378" s="308"/>
      <c r="EA1378" s="134"/>
    </row>
    <row r="1379" spans="1:131" x14ac:dyDescent="0.3">
      <c r="A1379" s="276"/>
      <c r="B1379" s="262"/>
      <c r="C1379" s="262"/>
      <c r="D1379" s="276"/>
      <c r="E1379" s="262"/>
      <c r="F1379" s="262"/>
      <c r="G1379" s="262"/>
      <c r="H1379" s="282"/>
      <c r="I1379" s="262"/>
      <c r="J1379" s="262"/>
      <c r="K1379" s="262"/>
      <c r="L1379" s="262"/>
      <c r="M1379" s="262"/>
      <c r="N1379" s="262"/>
      <c r="O1379" s="196"/>
      <c r="P1379" s="194"/>
      <c r="Q1379" s="196"/>
      <c r="R1379" s="196"/>
      <c r="S1379" s="194"/>
      <c r="T1379" s="196"/>
      <c r="U1379" s="196"/>
      <c r="V1379" s="194"/>
      <c r="W1379" s="196"/>
      <c r="X1379" s="196"/>
      <c r="Y1379" s="194"/>
      <c r="Z1379" s="196"/>
      <c r="AA1379" s="196"/>
      <c r="AB1379" s="194"/>
      <c r="AC1379" s="196"/>
      <c r="AD1379" s="196"/>
      <c r="AE1379" s="194"/>
      <c r="AF1379" s="196"/>
      <c r="AG1379" s="196"/>
      <c r="BI1379" s="196"/>
      <c r="BJ1379" s="196"/>
      <c r="BK1379" s="196"/>
      <c r="BL1379" s="196"/>
      <c r="BM1379" s="196"/>
      <c r="BN1379" s="196"/>
      <c r="BO1379" s="196"/>
      <c r="BP1379" s="196"/>
      <c r="BQ1379" s="196"/>
      <c r="CS1379" s="179"/>
      <c r="CT1379" s="196"/>
      <c r="CU1379" s="196"/>
      <c r="CV1379" s="196"/>
      <c r="CY1379" s="196"/>
      <c r="CZ1379" s="196"/>
      <c r="DA1379" s="201"/>
      <c r="DB1379" s="221"/>
      <c r="DC1379" s="201"/>
      <c r="DZ1379" s="308"/>
      <c r="EA1379" s="134"/>
    </row>
    <row r="1380" spans="1:131" x14ac:dyDescent="0.3">
      <c r="A1380" s="276"/>
      <c r="B1380" s="322"/>
      <c r="C1380" s="262"/>
      <c r="D1380" s="276"/>
      <c r="E1380" s="262"/>
      <c r="F1380" s="262"/>
      <c r="G1380" s="262"/>
      <c r="H1380" s="282"/>
      <c r="I1380" s="262"/>
      <c r="J1380" s="262"/>
      <c r="K1380" s="262"/>
      <c r="L1380" s="262"/>
      <c r="M1380" s="262"/>
      <c r="N1380" s="262"/>
      <c r="O1380" s="196"/>
      <c r="P1380" s="194"/>
      <c r="Q1380" s="196"/>
      <c r="R1380" s="196"/>
      <c r="S1380" s="194"/>
      <c r="T1380" s="196"/>
      <c r="U1380" s="196"/>
      <c r="V1380" s="194"/>
      <c r="W1380" s="196"/>
      <c r="X1380" s="196"/>
      <c r="Y1380" s="194"/>
      <c r="Z1380" s="196"/>
      <c r="AA1380" s="196"/>
      <c r="AB1380" s="194"/>
      <c r="AC1380" s="196"/>
      <c r="AD1380" s="196"/>
      <c r="AE1380" s="194"/>
      <c r="AF1380" s="196"/>
      <c r="AG1380" s="196"/>
      <c r="BI1380" s="196"/>
      <c r="BJ1380" s="196"/>
      <c r="BK1380" s="196"/>
      <c r="BL1380" s="196"/>
      <c r="BM1380" s="196"/>
      <c r="BN1380" s="196"/>
      <c r="BO1380" s="196"/>
      <c r="BP1380" s="196"/>
      <c r="BQ1380" s="196"/>
      <c r="CS1380" s="179"/>
      <c r="CT1380" s="196"/>
      <c r="CU1380" s="196"/>
      <c r="CV1380" s="196"/>
      <c r="CY1380" s="196"/>
      <c r="CZ1380" s="196"/>
      <c r="DA1380" s="201">
        <f t="shared" ref="DA1380:DA1397" si="51">P1380+S1380+V1380+Y1380+AB1380+AE1380+AH1380+AK1380+AN1380+AQ1380+AT1380+AW1380+AZ1380+BC1380+BF1380</f>
        <v>0</v>
      </c>
      <c r="DB1380" s="221">
        <f t="shared" ref="DB1380:DB1397" si="52">H1380+BZ1380-DA1380</f>
        <v>0</v>
      </c>
      <c r="DC1380" s="201">
        <f t="shared" ref="DC1380:DC1397" si="53">BQ1380+CF1380-DA1380</f>
        <v>0</v>
      </c>
      <c r="DZ1380" s="299"/>
      <c r="EA1380" s="134"/>
    </row>
    <row r="1381" spans="1:131" x14ac:dyDescent="0.3">
      <c r="A1381" s="276"/>
      <c r="B1381" s="262"/>
      <c r="C1381" s="262"/>
      <c r="D1381" s="276"/>
      <c r="E1381" s="262"/>
      <c r="F1381" s="262"/>
      <c r="G1381" s="262"/>
      <c r="H1381" s="282"/>
      <c r="I1381" s="262"/>
      <c r="J1381" s="262"/>
      <c r="K1381" s="262"/>
      <c r="L1381" s="262"/>
      <c r="M1381" s="262"/>
      <c r="N1381" s="262"/>
      <c r="O1381" s="196"/>
      <c r="P1381" s="194"/>
      <c r="Q1381" s="196"/>
      <c r="R1381" s="196"/>
      <c r="S1381" s="194"/>
      <c r="T1381" s="196"/>
      <c r="U1381" s="196"/>
      <c r="V1381" s="194"/>
      <c r="W1381" s="196"/>
      <c r="X1381" s="196"/>
      <c r="Y1381" s="194"/>
      <c r="Z1381" s="196"/>
      <c r="AA1381" s="196"/>
      <c r="AB1381" s="194"/>
      <c r="AC1381" s="196"/>
      <c r="AD1381" s="196"/>
      <c r="AE1381" s="194"/>
      <c r="AF1381" s="196"/>
      <c r="AG1381" s="196"/>
      <c r="BI1381" s="196"/>
      <c r="BJ1381" s="196"/>
      <c r="BK1381" s="196"/>
      <c r="BL1381" s="196"/>
      <c r="BM1381" s="196"/>
      <c r="BN1381" s="196"/>
      <c r="BO1381" s="196"/>
      <c r="BP1381" s="196"/>
      <c r="BQ1381" s="196"/>
      <c r="CS1381" s="179"/>
      <c r="CT1381" s="196"/>
      <c r="CU1381" s="196"/>
      <c r="CV1381" s="196"/>
      <c r="CY1381" s="196"/>
      <c r="CZ1381" s="196"/>
      <c r="DA1381" s="201">
        <f t="shared" si="51"/>
        <v>0</v>
      </c>
      <c r="DB1381" s="221">
        <f t="shared" si="52"/>
        <v>0</v>
      </c>
      <c r="DC1381" s="201">
        <f t="shared" si="53"/>
        <v>0</v>
      </c>
      <c r="DZ1381" s="299"/>
      <c r="EA1381" s="134" t="e">
        <v>#N/A</v>
      </c>
    </row>
    <row r="1382" spans="1:131" x14ac:dyDescent="0.3">
      <c r="A1382" s="276"/>
      <c r="B1382" s="322"/>
      <c r="C1382" s="262"/>
      <c r="D1382" s="276"/>
      <c r="E1382" s="262"/>
      <c r="F1382" s="262"/>
      <c r="G1382" s="262"/>
      <c r="H1382" s="282"/>
      <c r="I1382" s="262"/>
      <c r="J1382" s="262"/>
      <c r="K1382" s="262"/>
      <c r="L1382" s="262"/>
      <c r="M1382" s="262"/>
      <c r="N1382" s="262"/>
      <c r="O1382" s="196"/>
      <c r="P1382" s="194"/>
      <c r="Q1382" s="196"/>
      <c r="R1382" s="196"/>
      <c r="S1382" s="194"/>
      <c r="T1382" s="196"/>
      <c r="U1382" s="196"/>
      <c r="V1382" s="194"/>
      <c r="W1382" s="196"/>
      <c r="X1382" s="196"/>
      <c r="Y1382" s="194"/>
      <c r="Z1382" s="196"/>
      <c r="AA1382" s="196"/>
      <c r="AB1382" s="194"/>
      <c r="AC1382" s="196"/>
      <c r="AD1382" s="196"/>
      <c r="AE1382" s="194"/>
      <c r="AF1382" s="196"/>
      <c r="AG1382" s="196"/>
      <c r="BI1382" s="196"/>
      <c r="BJ1382" s="196"/>
      <c r="BK1382" s="196"/>
      <c r="BL1382" s="196"/>
      <c r="BM1382" s="196"/>
      <c r="BN1382" s="196"/>
      <c r="BO1382" s="196"/>
      <c r="BP1382" s="196"/>
      <c r="BQ1382" s="196"/>
      <c r="CS1382" s="179"/>
      <c r="CT1382" s="196"/>
      <c r="CU1382" s="196"/>
      <c r="CV1382" s="196"/>
      <c r="CY1382" s="196"/>
      <c r="CZ1382" s="196"/>
      <c r="DA1382" s="201">
        <f t="shared" si="51"/>
        <v>0</v>
      </c>
      <c r="DB1382" s="221">
        <f t="shared" si="52"/>
        <v>0</v>
      </c>
      <c r="DC1382" s="201">
        <f t="shared" si="53"/>
        <v>0</v>
      </c>
      <c r="DZ1382" s="299"/>
      <c r="EA1382" s="134"/>
    </row>
    <row r="1383" spans="1:131" x14ac:dyDescent="0.3">
      <c r="A1383" s="276"/>
      <c r="B1383" s="322"/>
      <c r="C1383" s="262"/>
      <c r="D1383" s="276"/>
      <c r="E1383" s="262"/>
      <c r="F1383" s="262"/>
      <c r="G1383" s="262"/>
      <c r="H1383" s="282"/>
      <c r="I1383" s="262"/>
      <c r="J1383" s="262"/>
      <c r="K1383" s="262"/>
      <c r="L1383" s="262"/>
      <c r="M1383" s="262"/>
      <c r="N1383" s="262"/>
      <c r="O1383" s="196"/>
      <c r="P1383" s="194"/>
      <c r="Q1383" s="196"/>
      <c r="R1383" s="196"/>
      <c r="S1383" s="194"/>
      <c r="T1383" s="196"/>
      <c r="U1383" s="196"/>
      <c r="V1383" s="194"/>
      <c r="W1383" s="196"/>
      <c r="X1383" s="196"/>
      <c r="Y1383" s="194"/>
      <c r="Z1383" s="196"/>
      <c r="AA1383" s="196"/>
      <c r="AB1383" s="194"/>
      <c r="AC1383" s="196"/>
      <c r="AD1383" s="196"/>
      <c r="AE1383" s="194"/>
      <c r="AF1383" s="196"/>
      <c r="AG1383" s="196"/>
      <c r="BI1383" s="196"/>
      <c r="BJ1383" s="196"/>
      <c r="BK1383" s="196"/>
      <c r="BL1383" s="196"/>
      <c r="BM1383" s="196"/>
      <c r="BN1383" s="196"/>
      <c r="BO1383" s="196"/>
      <c r="BP1383" s="196"/>
      <c r="BQ1383" s="196"/>
      <c r="CS1383" s="179"/>
      <c r="CT1383" s="196"/>
      <c r="CU1383" s="196"/>
      <c r="CV1383" s="196"/>
      <c r="CY1383" s="196"/>
      <c r="CZ1383" s="196"/>
      <c r="DA1383" s="201">
        <f t="shared" si="51"/>
        <v>0</v>
      </c>
      <c r="DB1383" s="221">
        <f t="shared" si="52"/>
        <v>0</v>
      </c>
      <c r="DC1383" s="201">
        <f t="shared" si="53"/>
        <v>0</v>
      </c>
      <c r="DZ1383" s="299"/>
      <c r="EA1383" s="134"/>
    </row>
    <row r="1384" spans="1:131" x14ac:dyDescent="0.3">
      <c r="A1384" s="276"/>
      <c r="B1384" s="262"/>
      <c r="C1384" s="262"/>
      <c r="D1384" s="276"/>
      <c r="E1384" s="262"/>
      <c r="F1384" s="262"/>
      <c r="G1384" s="262"/>
      <c r="H1384" s="282"/>
      <c r="I1384" s="262"/>
      <c r="J1384" s="262"/>
      <c r="K1384" s="262"/>
      <c r="L1384" s="262"/>
      <c r="M1384" s="262"/>
      <c r="N1384" s="262"/>
      <c r="O1384" s="196"/>
      <c r="P1384" s="194"/>
      <c r="Q1384" s="196"/>
      <c r="R1384" s="196"/>
      <c r="S1384" s="194"/>
      <c r="T1384" s="196"/>
      <c r="U1384" s="196"/>
      <c r="V1384" s="194"/>
      <c r="W1384" s="196"/>
      <c r="X1384" s="196"/>
      <c r="Y1384" s="194"/>
      <c r="Z1384" s="196"/>
      <c r="AA1384" s="196"/>
      <c r="AB1384" s="194"/>
      <c r="AC1384" s="196"/>
      <c r="AD1384" s="196"/>
      <c r="AE1384" s="194"/>
      <c r="AF1384" s="196"/>
      <c r="AG1384" s="196"/>
      <c r="BI1384" s="196"/>
      <c r="BJ1384" s="196"/>
      <c r="BK1384" s="196"/>
      <c r="BL1384" s="196"/>
      <c r="BM1384" s="196"/>
      <c r="BN1384" s="196"/>
      <c r="BO1384" s="196"/>
      <c r="BP1384" s="196"/>
      <c r="BQ1384" s="196"/>
      <c r="CS1384" s="179"/>
      <c r="CT1384" s="196"/>
      <c r="CU1384" s="196"/>
      <c r="CV1384" s="196"/>
      <c r="CY1384" s="196"/>
      <c r="CZ1384" s="196"/>
      <c r="DA1384" s="201">
        <f t="shared" si="51"/>
        <v>0</v>
      </c>
      <c r="DB1384" s="221">
        <f t="shared" si="52"/>
        <v>0</v>
      </c>
      <c r="DC1384" s="201">
        <f t="shared" si="53"/>
        <v>0</v>
      </c>
      <c r="DZ1384" s="299"/>
      <c r="EA1384" s="134" t="e">
        <v>#N/A</v>
      </c>
    </row>
    <row r="1385" spans="1:131" x14ac:dyDescent="0.3">
      <c r="A1385" s="276"/>
      <c r="B1385" s="262"/>
      <c r="C1385" s="262"/>
      <c r="D1385" s="276"/>
      <c r="E1385" s="262"/>
      <c r="F1385" s="262"/>
      <c r="G1385" s="262"/>
      <c r="H1385" s="282"/>
      <c r="I1385" s="262"/>
      <c r="J1385" s="262"/>
      <c r="K1385" s="262"/>
      <c r="L1385" s="262"/>
      <c r="M1385" s="262"/>
      <c r="N1385" s="262"/>
      <c r="O1385" s="196"/>
      <c r="P1385" s="194"/>
      <c r="Q1385" s="196"/>
      <c r="R1385" s="196"/>
      <c r="S1385" s="194"/>
      <c r="T1385" s="196"/>
      <c r="U1385" s="196"/>
      <c r="V1385" s="194"/>
      <c r="W1385" s="196"/>
      <c r="X1385" s="196"/>
      <c r="Y1385" s="194"/>
      <c r="Z1385" s="196"/>
      <c r="AA1385" s="196"/>
      <c r="AB1385" s="194"/>
      <c r="AC1385" s="196"/>
      <c r="AD1385" s="196"/>
      <c r="AE1385" s="194"/>
      <c r="AF1385" s="196"/>
      <c r="AG1385" s="196"/>
      <c r="BI1385" s="196"/>
      <c r="BJ1385" s="196"/>
      <c r="BK1385" s="196"/>
      <c r="BL1385" s="196"/>
      <c r="BM1385" s="196"/>
      <c r="BN1385" s="196"/>
      <c r="BO1385" s="196"/>
      <c r="BP1385" s="196"/>
      <c r="BQ1385" s="196"/>
      <c r="CS1385" s="179"/>
      <c r="CT1385" s="196"/>
      <c r="CU1385" s="196"/>
      <c r="CV1385" s="196"/>
      <c r="CY1385" s="196"/>
      <c r="CZ1385" s="196"/>
      <c r="DA1385" s="201">
        <f t="shared" si="51"/>
        <v>0</v>
      </c>
      <c r="DB1385" s="221">
        <f t="shared" si="52"/>
        <v>0</v>
      </c>
      <c r="DC1385" s="201">
        <f t="shared" si="53"/>
        <v>0</v>
      </c>
      <c r="DZ1385" s="299"/>
      <c r="EA1385" s="134" t="e">
        <v>#N/A</v>
      </c>
    </row>
    <row r="1386" spans="1:131" x14ac:dyDescent="0.3">
      <c r="A1386" s="276"/>
      <c r="B1386" s="262"/>
      <c r="C1386" s="262"/>
      <c r="D1386" s="276"/>
      <c r="E1386" s="262"/>
      <c r="F1386" s="262"/>
      <c r="G1386" s="262"/>
      <c r="H1386" s="282"/>
      <c r="I1386" s="262"/>
      <c r="J1386" s="262"/>
      <c r="K1386" s="262"/>
      <c r="L1386" s="262"/>
      <c r="M1386" s="262"/>
      <c r="N1386" s="262"/>
      <c r="O1386" s="196"/>
      <c r="P1386" s="194"/>
      <c r="Q1386" s="196"/>
      <c r="R1386" s="196"/>
      <c r="S1386" s="194"/>
      <c r="T1386" s="196"/>
      <c r="U1386" s="196"/>
      <c r="V1386" s="194"/>
      <c r="W1386" s="196"/>
      <c r="X1386" s="196"/>
      <c r="Y1386" s="194"/>
      <c r="Z1386" s="196"/>
      <c r="AA1386" s="196"/>
      <c r="AB1386" s="194"/>
      <c r="AC1386" s="196"/>
      <c r="AD1386" s="196"/>
      <c r="AE1386" s="194"/>
      <c r="AF1386" s="196"/>
      <c r="AG1386" s="196"/>
      <c r="BI1386" s="196"/>
      <c r="BJ1386" s="196"/>
      <c r="BK1386" s="196"/>
      <c r="BL1386" s="196"/>
      <c r="BM1386" s="196"/>
      <c r="BN1386" s="196"/>
      <c r="BO1386" s="196"/>
      <c r="BP1386" s="196"/>
      <c r="BQ1386" s="196"/>
      <c r="CS1386" s="179"/>
      <c r="CT1386" s="196"/>
      <c r="CU1386" s="196"/>
      <c r="CV1386" s="196"/>
      <c r="CY1386" s="196"/>
      <c r="CZ1386" s="196"/>
      <c r="DA1386" s="201">
        <f t="shared" si="51"/>
        <v>0</v>
      </c>
      <c r="DB1386" s="221">
        <f t="shared" si="52"/>
        <v>0</v>
      </c>
      <c r="DC1386" s="201">
        <f t="shared" si="53"/>
        <v>0</v>
      </c>
      <c r="DZ1386" s="299"/>
      <c r="EA1386" s="134" t="e">
        <v>#N/A</v>
      </c>
    </row>
    <row r="1387" spans="1:131" x14ac:dyDescent="0.3">
      <c r="A1387" s="276"/>
      <c r="B1387" s="322"/>
      <c r="C1387" s="262"/>
      <c r="D1387" s="276"/>
      <c r="E1387" s="262"/>
      <c r="F1387" s="262"/>
      <c r="G1387" s="262"/>
      <c r="H1387" s="282"/>
      <c r="I1387" s="262"/>
      <c r="J1387" s="262"/>
      <c r="K1387" s="262"/>
      <c r="L1387" s="262"/>
      <c r="M1387" s="262"/>
      <c r="N1387" s="262"/>
      <c r="O1387" s="196"/>
      <c r="P1387" s="194"/>
      <c r="Q1387" s="196"/>
      <c r="R1387" s="196"/>
      <c r="S1387" s="194"/>
      <c r="T1387" s="196"/>
      <c r="U1387" s="196"/>
      <c r="V1387" s="194"/>
      <c r="W1387" s="196"/>
      <c r="X1387" s="196"/>
      <c r="Y1387" s="194"/>
      <c r="Z1387" s="196"/>
      <c r="AA1387" s="196"/>
      <c r="AB1387" s="194"/>
      <c r="AC1387" s="196"/>
      <c r="AD1387" s="196"/>
      <c r="AE1387" s="194"/>
      <c r="AF1387" s="196"/>
      <c r="AG1387" s="196"/>
      <c r="BI1387" s="196"/>
      <c r="BJ1387" s="196"/>
      <c r="BK1387" s="196"/>
      <c r="BL1387" s="196"/>
      <c r="BM1387" s="196"/>
      <c r="BN1387" s="196"/>
      <c r="BO1387" s="196"/>
      <c r="BP1387" s="196"/>
      <c r="BQ1387" s="196"/>
      <c r="CS1387" s="179"/>
      <c r="CT1387" s="196"/>
      <c r="CU1387" s="196"/>
      <c r="CV1387" s="196"/>
      <c r="CY1387" s="196"/>
      <c r="CZ1387" s="196"/>
      <c r="DA1387" s="201">
        <f t="shared" si="51"/>
        <v>0</v>
      </c>
      <c r="DB1387" s="221">
        <f t="shared" si="52"/>
        <v>0</v>
      </c>
      <c r="DC1387" s="201">
        <f t="shared" si="53"/>
        <v>0</v>
      </c>
      <c r="DZ1387" s="299"/>
      <c r="EA1387" s="134"/>
    </row>
    <row r="1388" spans="1:131" x14ac:dyDescent="0.3">
      <c r="A1388" s="276"/>
      <c r="B1388" s="322"/>
      <c r="C1388" s="262"/>
      <c r="D1388" s="276"/>
      <c r="E1388" s="262"/>
      <c r="F1388" s="262"/>
      <c r="G1388" s="262"/>
      <c r="H1388" s="282"/>
      <c r="I1388" s="262"/>
      <c r="J1388" s="262"/>
      <c r="K1388" s="262"/>
      <c r="L1388" s="262"/>
      <c r="M1388" s="262"/>
      <c r="N1388" s="262"/>
      <c r="O1388" s="196"/>
      <c r="P1388" s="194"/>
      <c r="Q1388" s="196"/>
      <c r="R1388" s="196"/>
      <c r="S1388" s="194"/>
      <c r="T1388" s="196"/>
      <c r="U1388" s="196"/>
      <c r="V1388" s="194"/>
      <c r="W1388" s="196"/>
      <c r="X1388" s="196"/>
      <c r="Y1388" s="194"/>
      <c r="Z1388" s="196"/>
      <c r="AA1388" s="196"/>
      <c r="AB1388" s="194"/>
      <c r="AC1388" s="196"/>
      <c r="AD1388" s="196"/>
      <c r="AE1388" s="194"/>
      <c r="AF1388" s="196"/>
      <c r="AG1388" s="196"/>
      <c r="BI1388" s="196"/>
      <c r="BJ1388" s="196"/>
      <c r="BK1388" s="196"/>
      <c r="BL1388" s="196"/>
      <c r="BM1388" s="196"/>
      <c r="BN1388" s="196"/>
      <c r="BO1388" s="196"/>
      <c r="BP1388" s="196"/>
      <c r="BQ1388" s="196"/>
      <c r="CS1388" s="179"/>
      <c r="CT1388" s="196"/>
      <c r="CU1388" s="196"/>
      <c r="CV1388" s="196"/>
      <c r="CY1388" s="196"/>
      <c r="CZ1388" s="196"/>
      <c r="DA1388" s="201">
        <f t="shared" si="51"/>
        <v>0</v>
      </c>
      <c r="DB1388" s="221">
        <f t="shared" si="52"/>
        <v>0</v>
      </c>
      <c r="DC1388" s="201">
        <f t="shared" si="53"/>
        <v>0</v>
      </c>
      <c r="DZ1388" s="299"/>
      <c r="EA1388" s="134"/>
    </row>
    <row r="1389" spans="1:131" x14ac:dyDescent="0.3">
      <c r="A1389" s="276"/>
      <c r="B1389" s="262"/>
      <c r="C1389" s="262"/>
      <c r="D1389" s="276"/>
      <c r="E1389" s="262"/>
      <c r="F1389" s="262"/>
      <c r="G1389" s="262"/>
      <c r="H1389" s="282"/>
      <c r="I1389" s="262"/>
      <c r="J1389" s="262"/>
      <c r="K1389" s="262"/>
      <c r="L1389" s="262"/>
      <c r="M1389" s="262"/>
      <c r="N1389" s="262"/>
      <c r="O1389" s="196"/>
      <c r="P1389" s="194"/>
      <c r="Q1389" s="196"/>
      <c r="R1389" s="196"/>
      <c r="S1389" s="194"/>
      <c r="T1389" s="196"/>
      <c r="U1389" s="196"/>
      <c r="V1389" s="194"/>
      <c r="W1389" s="196"/>
      <c r="X1389" s="196"/>
      <c r="Y1389" s="194"/>
      <c r="Z1389" s="196"/>
      <c r="AA1389" s="196"/>
      <c r="AB1389" s="194"/>
      <c r="AC1389" s="196"/>
      <c r="AD1389" s="196"/>
      <c r="AE1389" s="194"/>
      <c r="AF1389" s="196"/>
      <c r="AG1389" s="196"/>
      <c r="BI1389" s="196"/>
      <c r="BJ1389" s="196"/>
      <c r="BK1389" s="196"/>
      <c r="BL1389" s="196"/>
      <c r="BM1389" s="196"/>
      <c r="BN1389" s="196"/>
      <c r="BO1389" s="196"/>
      <c r="BP1389" s="196"/>
      <c r="BQ1389" s="196"/>
      <c r="CS1389" s="179"/>
      <c r="CT1389" s="196"/>
      <c r="CU1389" s="196"/>
      <c r="CV1389" s="196"/>
      <c r="CY1389" s="196"/>
      <c r="CZ1389" s="196"/>
      <c r="DA1389" s="201">
        <f t="shared" si="51"/>
        <v>0</v>
      </c>
      <c r="DB1389" s="221">
        <f t="shared" si="52"/>
        <v>0</v>
      </c>
      <c r="DC1389" s="201">
        <f t="shared" si="53"/>
        <v>0</v>
      </c>
      <c r="DZ1389" s="299"/>
      <c r="EA1389" s="134" t="e">
        <v>#N/A</v>
      </c>
    </row>
    <row r="1390" spans="1:131" x14ac:dyDescent="0.3">
      <c r="A1390" s="276"/>
      <c r="B1390" s="262"/>
      <c r="C1390" s="262"/>
      <c r="D1390" s="276"/>
      <c r="E1390" s="262"/>
      <c r="F1390" s="262"/>
      <c r="G1390" s="262"/>
      <c r="H1390" s="282"/>
      <c r="I1390" s="262"/>
      <c r="J1390" s="262"/>
      <c r="K1390" s="262"/>
      <c r="L1390" s="262"/>
      <c r="M1390" s="262"/>
      <c r="N1390" s="262"/>
      <c r="O1390" s="196"/>
      <c r="P1390" s="194"/>
      <c r="Q1390" s="196"/>
      <c r="R1390" s="196"/>
      <c r="S1390" s="194"/>
      <c r="T1390" s="196"/>
      <c r="U1390" s="196"/>
      <c r="V1390" s="194"/>
      <c r="W1390" s="196"/>
      <c r="X1390" s="196"/>
      <c r="Y1390" s="194"/>
      <c r="Z1390" s="196"/>
      <c r="AA1390" s="196"/>
      <c r="AB1390" s="194"/>
      <c r="AC1390" s="196"/>
      <c r="AD1390" s="196"/>
      <c r="AE1390" s="194"/>
      <c r="AF1390" s="196"/>
      <c r="AG1390" s="196"/>
      <c r="BI1390" s="196"/>
      <c r="BJ1390" s="196"/>
      <c r="BK1390" s="196"/>
      <c r="BL1390" s="196"/>
      <c r="BM1390" s="196"/>
      <c r="BN1390" s="196"/>
      <c r="BO1390" s="196"/>
      <c r="BP1390" s="196"/>
      <c r="BQ1390" s="196"/>
      <c r="CS1390" s="179"/>
      <c r="CT1390" s="196"/>
      <c r="CU1390" s="196"/>
      <c r="CV1390" s="196"/>
      <c r="CY1390" s="196"/>
      <c r="CZ1390" s="196"/>
      <c r="DA1390" s="201">
        <f t="shared" si="51"/>
        <v>0</v>
      </c>
      <c r="DB1390" s="221">
        <f t="shared" si="52"/>
        <v>0</v>
      </c>
      <c r="DC1390" s="201">
        <f t="shared" si="53"/>
        <v>0</v>
      </c>
      <c r="DZ1390" s="299"/>
      <c r="EA1390" s="134" t="e">
        <v>#N/A</v>
      </c>
    </row>
    <row r="1391" spans="1:131" x14ac:dyDescent="0.3">
      <c r="A1391" s="276"/>
      <c r="B1391" s="262"/>
      <c r="C1391" s="262"/>
      <c r="D1391" s="276"/>
      <c r="E1391" s="262"/>
      <c r="F1391" s="262"/>
      <c r="G1391" s="262"/>
      <c r="H1391" s="282"/>
      <c r="I1391" s="262"/>
      <c r="J1391" s="262"/>
      <c r="K1391" s="262"/>
      <c r="L1391" s="262"/>
      <c r="M1391" s="262"/>
      <c r="N1391" s="262"/>
      <c r="O1391" s="196"/>
      <c r="P1391" s="194"/>
      <c r="Q1391" s="196"/>
      <c r="R1391" s="196"/>
      <c r="S1391" s="194"/>
      <c r="T1391" s="196"/>
      <c r="U1391" s="196"/>
      <c r="V1391" s="194"/>
      <c r="W1391" s="196"/>
      <c r="X1391" s="196"/>
      <c r="Y1391" s="194"/>
      <c r="Z1391" s="196"/>
      <c r="AA1391" s="196"/>
      <c r="AB1391" s="194"/>
      <c r="AC1391" s="196"/>
      <c r="AD1391" s="196"/>
      <c r="AE1391" s="194"/>
      <c r="AF1391" s="196"/>
      <c r="AG1391" s="196"/>
      <c r="BI1391" s="196"/>
      <c r="BJ1391" s="196"/>
      <c r="BK1391" s="196"/>
      <c r="BL1391" s="196"/>
      <c r="BM1391" s="196"/>
      <c r="BN1391" s="196"/>
      <c r="BO1391" s="196"/>
      <c r="BP1391" s="196"/>
      <c r="BQ1391" s="196"/>
      <c r="CS1391" s="179"/>
      <c r="CT1391" s="196"/>
      <c r="CU1391" s="196"/>
      <c r="CV1391" s="196"/>
      <c r="CY1391" s="196"/>
      <c r="CZ1391" s="196"/>
      <c r="DA1391" s="201">
        <f t="shared" si="51"/>
        <v>0</v>
      </c>
      <c r="DB1391" s="221">
        <f t="shared" si="52"/>
        <v>0</v>
      </c>
      <c r="DC1391" s="201">
        <f t="shared" si="53"/>
        <v>0</v>
      </c>
      <c r="DZ1391" s="299"/>
      <c r="EA1391" s="134" t="e">
        <v>#N/A</v>
      </c>
    </row>
    <row r="1392" spans="1:131" x14ac:dyDescent="0.3">
      <c r="A1392" s="276"/>
      <c r="B1392" s="322"/>
      <c r="C1392" s="262"/>
      <c r="D1392" s="276"/>
      <c r="E1392" s="262"/>
      <c r="F1392" s="262"/>
      <c r="G1392" s="262"/>
      <c r="H1392" s="282"/>
      <c r="I1392" s="262"/>
      <c r="J1392" s="262"/>
      <c r="K1392" s="262"/>
      <c r="L1392" s="262"/>
      <c r="M1392" s="262"/>
      <c r="N1392" s="262"/>
      <c r="O1392" s="196"/>
      <c r="P1392" s="194"/>
      <c r="Q1392" s="196"/>
      <c r="R1392" s="196"/>
      <c r="S1392" s="194"/>
      <c r="T1392" s="196"/>
      <c r="U1392" s="196"/>
      <c r="V1392" s="194"/>
      <c r="W1392" s="196"/>
      <c r="X1392" s="196"/>
      <c r="Y1392" s="194"/>
      <c r="Z1392" s="196"/>
      <c r="AA1392" s="196"/>
      <c r="AB1392" s="194"/>
      <c r="AC1392" s="196"/>
      <c r="AD1392" s="196"/>
      <c r="AE1392" s="194"/>
      <c r="AF1392" s="196"/>
      <c r="AG1392" s="196"/>
      <c r="BI1392" s="196"/>
      <c r="BJ1392" s="196"/>
      <c r="BK1392" s="196"/>
      <c r="BL1392" s="196"/>
      <c r="BM1392" s="196"/>
      <c r="BN1392" s="196"/>
      <c r="BO1392" s="196"/>
      <c r="BP1392" s="196"/>
      <c r="BQ1392" s="196"/>
      <c r="CS1392" s="179"/>
      <c r="CT1392" s="196"/>
      <c r="CU1392" s="196"/>
      <c r="CV1392" s="196"/>
      <c r="CY1392" s="196"/>
      <c r="CZ1392" s="196"/>
      <c r="DA1392" s="201">
        <f t="shared" si="51"/>
        <v>0</v>
      </c>
      <c r="DB1392" s="221">
        <f t="shared" si="52"/>
        <v>0</v>
      </c>
      <c r="DC1392" s="201">
        <f t="shared" si="53"/>
        <v>0</v>
      </c>
      <c r="DZ1392" s="299"/>
      <c r="EA1392" s="134"/>
    </row>
    <row r="1393" spans="1:131" x14ac:dyDescent="0.3">
      <c r="A1393" s="276"/>
      <c r="B1393" s="322"/>
      <c r="C1393" s="262"/>
      <c r="D1393" s="276"/>
      <c r="E1393" s="262"/>
      <c r="F1393" s="262"/>
      <c r="G1393" s="262"/>
      <c r="H1393" s="282"/>
      <c r="I1393" s="262"/>
      <c r="J1393" s="262"/>
      <c r="K1393" s="262"/>
      <c r="L1393" s="262"/>
      <c r="M1393" s="262"/>
      <c r="N1393" s="262"/>
      <c r="O1393" s="196"/>
      <c r="P1393" s="194"/>
      <c r="Q1393" s="196"/>
      <c r="R1393" s="196"/>
      <c r="S1393" s="194"/>
      <c r="T1393" s="196"/>
      <c r="U1393" s="196"/>
      <c r="V1393" s="194"/>
      <c r="W1393" s="196"/>
      <c r="X1393" s="196"/>
      <c r="Y1393" s="194"/>
      <c r="Z1393" s="196"/>
      <c r="AA1393" s="196"/>
      <c r="AB1393" s="194"/>
      <c r="AC1393" s="196"/>
      <c r="AD1393" s="196"/>
      <c r="AE1393" s="194"/>
      <c r="AF1393" s="196"/>
      <c r="AG1393" s="196"/>
      <c r="BI1393" s="196"/>
      <c r="BJ1393" s="196"/>
      <c r="BK1393" s="196"/>
      <c r="BL1393" s="196"/>
      <c r="BM1393" s="196"/>
      <c r="BN1393" s="196"/>
      <c r="BO1393" s="196"/>
      <c r="BP1393" s="196"/>
      <c r="BQ1393" s="196"/>
      <c r="CS1393" s="179"/>
      <c r="CT1393" s="196"/>
      <c r="CU1393" s="196"/>
      <c r="CV1393" s="196"/>
      <c r="CY1393" s="196"/>
      <c r="CZ1393" s="196"/>
      <c r="DA1393" s="201">
        <f t="shared" si="51"/>
        <v>0</v>
      </c>
      <c r="DB1393" s="221">
        <f t="shared" si="52"/>
        <v>0</v>
      </c>
      <c r="DC1393" s="201">
        <f t="shared" si="53"/>
        <v>0</v>
      </c>
      <c r="DZ1393" s="299"/>
      <c r="EA1393" s="134"/>
    </row>
    <row r="1394" spans="1:131" x14ac:dyDescent="0.3">
      <c r="A1394" s="276"/>
      <c r="B1394" s="322"/>
      <c r="C1394" s="262"/>
      <c r="D1394" s="276"/>
      <c r="E1394" s="262"/>
      <c r="F1394" s="262"/>
      <c r="G1394" s="262"/>
      <c r="H1394" s="282"/>
      <c r="I1394" s="262"/>
      <c r="J1394" s="262"/>
      <c r="K1394" s="262"/>
      <c r="L1394" s="262"/>
      <c r="M1394" s="262"/>
      <c r="N1394" s="262"/>
      <c r="O1394" s="196"/>
      <c r="P1394" s="194"/>
      <c r="Q1394" s="196"/>
      <c r="R1394" s="196"/>
      <c r="S1394" s="194"/>
      <c r="T1394" s="196"/>
      <c r="U1394" s="196"/>
      <c r="V1394" s="194"/>
      <c r="W1394" s="196"/>
      <c r="X1394" s="196"/>
      <c r="Y1394" s="194"/>
      <c r="Z1394" s="196"/>
      <c r="AA1394" s="196"/>
      <c r="AB1394" s="194"/>
      <c r="AC1394" s="196"/>
      <c r="AD1394" s="196"/>
      <c r="AE1394" s="194"/>
      <c r="AF1394" s="196"/>
      <c r="AG1394" s="196"/>
      <c r="BI1394" s="196"/>
      <c r="BJ1394" s="196"/>
      <c r="BK1394" s="196"/>
      <c r="BL1394" s="196"/>
      <c r="BM1394" s="196"/>
      <c r="BN1394" s="196"/>
      <c r="BO1394" s="196"/>
      <c r="BP1394" s="196"/>
      <c r="BQ1394" s="196"/>
      <c r="CS1394" s="179"/>
      <c r="CT1394" s="196"/>
      <c r="CU1394" s="196"/>
      <c r="CV1394" s="196"/>
      <c r="CY1394" s="196"/>
      <c r="CZ1394" s="196"/>
      <c r="DA1394" s="201">
        <f t="shared" si="51"/>
        <v>0</v>
      </c>
      <c r="DB1394" s="221">
        <f t="shared" si="52"/>
        <v>0</v>
      </c>
      <c r="DC1394" s="201">
        <f t="shared" si="53"/>
        <v>0</v>
      </c>
      <c r="DZ1394" s="299"/>
      <c r="EA1394" s="134"/>
    </row>
    <row r="1395" spans="1:131" x14ac:dyDescent="0.3">
      <c r="A1395" s="276"/>
      <c r="B1395" s="262"/>
      <c r="C1395" s="262"/>
      <c r="D1395" s="276"/>
      <c r="E1395" s="262"/>
      <c r="F1395" s="262"/>
      <c r="G1395" s="262"/>
      <c r="H1395" s="282"/>
      <c r="I1395" s="262"/>
      <c r="J1395" s="262"/>
      <c r="K1395" s="262"/>
      <c r="L1395" s="262"/>
      <c r="M1395" s="262"/>
      <c r="N1395" s="262"/>
      <c r="O1395" s="196"/>
      <c r="P1395" s="194"/>
      <c r="Q1395" s="196"/>
      <c r="R1395" s="196"/>
      <c r="S1395" s="194"/>
      <c r="T1395" s="196"/>
      <c r="U1395" s="196"/>
      <c r="V1395" s="194"/>
      <c r="W1395" s="196"/>
      <c r="X1395" s="196"/>
      <c r="Y1395" s="194"/>
      <c r="Z1395" s="196"/>
      <c r="AA1395" s="196"/>
      <c r="AB1395" s="194"/>
      <c r="AC1395" s="196"/>
      <c r="AD1395" s="196"/>
      <c r="AE1395" s="194"/>
      <c r="AF1395" s="196"/>
      <c r="AG1395" s="196"/>
      <c r="BI1395" s="196"/>
      <c r="BJ1395" s="196"/>
      <c r="BK1395" s="196"/>
      <c r="BL1395" s="196"/>
      <c r="BM1395" s="196"/>
      <c r="BN1395" s="196"/>
      <c r="BO1395" s="196"/>
      <c r="BP1395" s="196"/>
      <c r="BQ1395" s="196"/>
      <c r="CS1395" s="179"/>
      <c r="CT1395" s="196"/>
      <c r="CU1395" s="196"/>
      <c r="CV1395" s="196"/>
      <c r="CY1395" s="196"/>
      <c r="CZ1395" s="196"/>
      <c r="DA1395" s="201">
        <f t="shared" si="51"/>
        <v>0</v>
      </c>
      <c r="DB1395" s="221">
        <f t="shared" si="52"/>
        <v>0</v>
      </c>
      <c r="DC1395" s="201">
        <f t="shared" si="53"/>
        <v>0</v>
      </c>
      <c r="DZ1395" s="299"/>
      <c r="EA1395" s="134" t="e">
        <v>#N/A</v>
      </c>
    </row>
    <row r="1396" spans="1:131" x14ac:dyDescent="0.3">
      <c r="A1396" s="276"/>
      <c r="B1396" s="262"/>
      <c r="C1396" s="262"/>
      <c r="D1396" s="276"/>
      <c r="E1396" s="262"/>
      <c r="F1396" s="262"/>
      <c r="G1396" s="262"/>
      <c r="H1396" s="282"/>
      <c r="I1396" s="262"/>
      <c r="J1396" s="262"/>
      <c r="K1396" s="262"/>
      <c r="L1396" s="262"/>
      <c r="M1396" s="262"/>
      <c r="N1396" s="262"/>
      <c r="O1396" s="196"/>
      <c r="P1396" s="194"/>
      <c r="Q1396" s="196"/>
      <c r="R1396" s="196"/>
      <c r="S1396" s="194"/>
      <c r="T1396" s="196"/>
      <c r="U1396" s="196"/>
      <c r="V1396" s="194"/>
      <c r="W1396" s="196"/>
      <c r="X1396" s="196"/>
      <c r="Y1396" s="194"/>
      <c r="Z1396" s="196"/>
      <c r="AA1396" s="196"/>
      <c r="AB1396" s="194"/>
      <c r="AC1396" s="196"/>
      <c r="AD1396" s="196"/>
      <c r="AE1396" s="194"/>
      <c r="AF1396" s="196"/>
      <c r="AG1396" s="196"/>
      <c r="BI1396" s="196"/>
      <c r="BJ1396" s="196"/>
      <c r="BK1396" s="196"/>
      <c r="BL1396" s="196"/>
      <c r="BM1396" s="196"/>
      <c r="BN1396" s="196"/>
      <c r="BO1396" s="196"/>
      <c r="BP1396" s="196"/>
      <c r="BQ1396" s="196"/>
      <c r="CS1396" s="179"/>
      <c r="CT1396" s="196"/>
      <c r="CU1396" s="196"/>
      <c r="CV1396" s="196"/>
      <c r="CY1396" s="196"/>
      <c r="CZ1396" s="196"/>
      <c r="DA1396" s="201">
        <f t="shared" si="51"/>
        <v>0</v>
      </c>
      <c r="DB1396" s="221">
        <f t="shared" si="52"/>
        <v>0</v>
      </c>
      <c r="DC1396" s="201">
        <f t="shared" si="53"/>
        <v>0</v>
      </c>
      <c r="DZ1396" s="299"/>
      <c r="EA1396" s="134" t="e">
        <v>#N/A</v>
      </c>
    </row>
    <row r="1397" spans="1:131" x14ac:dyDescent="0.3">
      <c r="A1397" s="276"/>
      <c r="B1397" s="262"/>
      <c r="C1397" s="262"/>
      <c r="D1397" s="276"/>
      <c r="E1397" s="262"/>
      <c r="F1397" s="262"/>
      <c r="G1397" s="262"/>
      <c r="H1397" s="282"/>
      <c r="I1397" s="262"/>
      <c r="J1397" s="262"/>
      <c r="K1397" s="262"/>
      <c r="L1397" s="262"/>
      <c r="M1397" s="262"/>
      <c r="N1397" s="262"/>
      <c r="O1397" s="196"/>
      <c r="P1397" s="194"/>
      <c r="Q1397" s="196"/>
      <c r="R1397" s="196"/>
      <c r="S1397" s="194"/>
      <c r="T1397" s="196"/>
      <c r="U1397" s="196"/>
      <c r="V1397" s="194"/>
      <c r="W1397" s="196"/>
      <c r="X1397" s="196"/>
      <c r="Y1397" s="194"/>
      <c r="Z1397" s="196"/>
      <c r="AA1397" s="196"/>
      <c r="AB1397" s="194"/>
      <c r="AC1397" s="196"/>
      <c r="AD1397" s="196"/>
      <c r="AE1397" s="194"/>
      <c r="AF1397" s="196"/>
      <c r="AG1397" s="196"/>
      <c r="BI1397" s="196"/>
      <c r="BJ1397" s="196"/>
      <c r="BK1397" s="196"/>
      <c r="BL1397" s="196"/>
      <c r="BM1397" s="196"/>
      <c r="BN1397" s="196"/>
      <c r="BO1397" s="196"/>
      <c r="BP1397" s="196"/>
      <c r="BQ1397" s="196"/>
      <c r="CS1397" s="179"/>
      <c r="CT1397" s="196"/>
      <c r="CU1397" s="196"/>
      <c r="CV1397" s="196"/>
      <c r="CY1397" s="196"/>
      <c r="CZ1397" s="196"/>
      <c r="DA1397" s="201">
        <f t="shared" si="51"/>
        <v>0</v>
      </c>
      <c r="DB1397" s="221">
        <f t="shared" si="52"/>
        <v>0</v>
      </c>
      <c r="DC1397" s="201">
        <f t="shared" si="53"/>
        <v>0</v>
      </c>
      <c r="DZ1397" s="299"/>
      <c r="EA1397" s="134" t="e">
        <v>#N/A</v>
      </c>
    </row>
    <row r="1398" spans="1:131" x14ac:dyDescent="0.3">
      <c r="CP1398" s="169"/>
    </row>
    <row r="1399" spans="1:131" x14ac:dyDescent="0.3">
      <c r="DA1399" s="137"/>
    </row>
    <row r="1401" spans="1:131" x14ac:dyDescent="0.3">
      <c r="CK1401" s="231"/>
      <c r="CL1401" s="365"/>
      <c r="CM1401" s="231"/>
      <c r="CN1401" s="365"/>
      <c r="CO1401" s="365"/>
      <c r="CP1401" s="365"/>
    </row>
  </sheetData>
  <sheetProtection algorithmName="SHA-512" hashValue="Ku+0AO1b2OEQWC/OvWmrU7gv7QzFQAU732bZlb1C+6orqPkzt6aA+s6pxL4vpr+EjZlySVLod5Mt7AqBr324iA==" saltValue="crZaMaYYoO/ZclZ+FnVnwg==" spinCount="100000" sheet="1" autoFilter="0"/>
  <autoFilter ref="A3:EB1397" xr:uid="{00000000-0009-0000-0000-000009000000}"/>
  <mergeCells count="16">
    <mergeCell ref="CT1:CZ1"/>
    <mergeCell ref="P1:R1"/>
    <mergeCell ref="S1:U1"/>
    <mergeCell ref="V1:X1"/>
    <mergeCell ref="Y1:AA1"/>
    <mergeCell ref="AB1:AD1"/>
    <mergeCell ref="AE1:AG1"/>
    <mergeCell ref="AH1:AJ1"/>
    <mergeCell ref="AK1:AM1"/>
    <mergeCell ref="AN1:AP1"/>
    <mergeCell ref="AQ1:AS1"/>
    <mergeCell ref="AT1:AV1"/>
    <mergeCell ref="AW1:AY1"/>
    <mergeCell ref="AZ1:BB1"/>
    <mergeCell ref="BC1:BE1"/>
    <mergeCell ref="BF1:BH1"/>
  </mergeCells>
  <conditionalFormatting sqref="B1:B3 E2 H2 K2 N2 Q2 T2 W2 Z2 AC2 AF2 AI2 AL2 AO2 AR2 AU2 AX2 BA2 BD2 BG2 BJ2 BM2 BP2 BS2 BV2 BY2 CB2 CE2 CH2 CK2 CN2 CQ2 CT2 CW2 CZ2 DC2 DF2 DI2 DL2 DO2 DR2 DU2 DX2 DZ2 EB2">
    <cfRule type="duplicateValues" dxfId="2140" priority="14058"/>
  </conditionalFormatting>
  <conditionalFormatting sqref="B1:B3 E2 H2 K2 N2 Q2 T2 W2 Z2 AC2 AF2 AI2 AL2 AO2 AR2 AU2 AX2 BA2 BD2 BG2 BJ2 BM2 BP2 BS2 BV2 BY2 CB2 CE2 CH2 CK2 CN2 CQ2 CT2 CW2 CZ2 DC2 DF2 DI2 DL2 DO2 DR2 DU2 DX2 DZ2 EB2">
    <cfRule type="duplicateValues" dxfId="2139" priority="14059"/>
  </conditionalFormatting>
  <conditionalFormatting sqref="B1:B3 E2 H2 K2 N2 Q2 T2 W2 Z2 AC2 AF2 AI2 AL2 AO2 AR2 AU2 AX2 BA2 BD2 BG2 BJ2 BM2 BP2 BS2 BV2 BY2 CB2 CE2 CH2 CK2 CN2 CQ2 CT2 CW2 CZ2 DC2 DF2 DI2 DL2 DO2 DR2 DU2 DX2 DZ2 EB2">
    <cfRule type="duplicateValues" dxfId="2138" priority="14060"/>
  </conditionalFormatting>
  <conditionalFormatting sqref="B1:B3 E2 H2 K2 N2 Q2 T2 W2 Z2 AC2 AF2 AI2 AL2 AO2 AR2 AU2 AX2 BA2 BD2 BG2 BJ2 BM2 BP2 BS2 BV2 BY2 CB2 CE2 CH2 CK2 CN2 CQ2 CT2 CW2 CZ2 DC2 DF2 DI2 DL2 DO2 DR2 DU2 DX2 DZ2 EB2">
    <cfRule type="duplicateValues" dxfId="2137" priority="14061"/>
  </conditionalFormatting>
  <conditionalFormatting sqref="B1:B3 E2 H2 K2 N2 Q2 T2 W2 Z2 AC2 AF2 AI2 AL2 AO2 AR2 AU2 AX2 BA2 BD2 BG2 BJ2 BM2 BP2 BS2 BV2 BY2 CB2 CE2 CH2 CK2 CN2 CQ2 CT2 CW2 CZ2 DC2 DF2 DI2 DL2 DO2 DR2 DU2 DX2 DZ2 EB2">
    <cfRule type="duplicateValues" dxfId="2136" priority="14062"/>
  </conditionalFormatting>
  <conditionalFormatting sqref="B1:B3 E2 H2 K2 N2 Q2 T2 W2 Z2 AC2 AF2 AI2 AL2 AO2 AR2 AU2 AX2 BA2 BD2 BG2 BJ2 BM2 BP2 BS2 BV2 BY2 CB2 CE2 CH2 CK2 CN2 CQ2 CT2 CW2 CZ2 DC2 DF2 DI2 DL2 DO2 DR2 DU2 DX2 DZ2 EB2">
    <cfRule type="duplicateValues" dxfId="2135" priority="14063"/>
  </conditionalFormatting>
  <conditionalFormatting sqref="B1:B3 E2 H2 K2 N2 Q2 T2 W2 Z2 AC2 AF2 AI2 AL2 AO2 AR2 AU2 AX2 BA2 BD2 BG2 BJ2 BM2 BP2 BS2 BV2 BY2 CB2 CE2 CH2 CK2 CN2 CQ2 CT2 CW2 CZ2 DC2 DF2 DI2 DL2 DO2 DR2 DU2 DX2 DZ2 EB2">
    <cfRule type="duplicateValues" dxfId="2134" priority="14065"/>
    <cfRule type="duplicateValues" dxfId="2133" priority="14066"/>
  </conditionalFormatting>
  <conditionalFormatting sqref="B1:B3 E2 H2 K2 N2 Q2 T2 W2 Z2 AC2 AF2 AI2 AL2 AO2 AR2 AU2 AX2 BA2 BD2 BG2 BJ2 BM2 BP2 BS2 BV2 BY2 CB2 CE2 CH2 CK2 CN2 CQ2 CT2 CW2 CZ2 DC2 DF2 DI2 DL2 DO2 DR2 DU2 DX2 DZ2 EB2">
    <cfRule type="duplicateValues" dxfId="2132" priority="14068"/>
  </conditionalFormatting>
  <conditionalFormatting sqref="B1:B3 E2 H2 K2 N2 Q2 T2 W2 Z2 AC2 AF2 AI2 AL2 AO2 AR2 AU2 AX2 BA2 BD2 BG2 BJ2 BM2 BP2 BS2 BV2 BY2 CB2 CE2 CH2 CK2 CN2 CQ2 CT2 CW2 CZ2 DC2 DF2 DI2 DL2 DO2 DR2 DU2 DX2 DZ2 EB2">
    <cfRule type="duplicateValues" dxfId="2131" priority="14069"/>
  </conditionalFormatting>
  <conditionalFormatting sqref="B1:B3 E2 H2 K2 N2 Q2 T2 W2 Z2 AC2 AF2 AI2 AL2 AO2 AR2 AU2 AX2 BA2 BD2 BG2 BJ2 BM2 BP2 BS2 BV2 BY2 CB2 CE2 CH2 CK2 CN2 CQ2 CT2 CW2 CZ2 DC2 DF2 DI2 DL2 DO2 DR2 DU2 DX2 DZ2 EB2">
    <cfRule type="duplicateValues" dxfId="2130" priority="14070"/>
  </conditionalFormatting>
  <conditionalFormatting sqref="B1:B3 E2 H2 K2 N2 Q2 T2 W2 Z2 AC2 AF2 AI2 AL2 AO2 AR2 AU2 AX2 BA2 BD2 BG2 BJ2 BM2 BP2 BS2 BV2 BY2 CB2 CE2 CH2 CK2 CN2 CQ2 CT2 CW2 CZ2 DC2 DF2 DI2 DL2 DO2 DR2 DU2 DX2 DZ2 EB2">
    <cfRule type="duplicateValues" dxfId="2129" priority="14071"/>
  </conditionalFormatting>
  <conditionalFormatting sqref="B1:B3 E2 H2 K2 N2 Q2 T2 W2 Z2 AC2 AF2 AI2 AL2 AO2 AR2 AU2 AX2 BA2 BD2 BG2 BJ2 BM2 BP2 BS2 BV2 BY2 CB2 CE2 CH2 CK2 CN2 CQ2 CT2 CW2 CZ2 DC2 DF2 DI2 DL2 DO2 DR2 DU2 DX2 DZ2 EB2">
    <cfRule type="duplicateValues" dxfId="2128" priority="14072"/>
  </conditionalFormatting>
  <conditionalFormatting sqref="B1:B3 E2 H2 K2 N2 Q2 T2 W2 Z2 AC2 AF2 AI2 AL2 AO2 AR2 AU2 AX2 BA2 BD2 BG2 BJ2 BM2 BP2 BS2 BV2 BY2 CB2 CE2 CH2 CK2 CN2 CQ2 CT2 CW2 CZ2 DC2 DF2 DI2 DL2 DO2 DR2 DU2 DX2 DZ2 EB2">
    <cfRule type="duplicateValues" dxfId="2127" priority="14073"/>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EC2">
    <cfRule type="duplicateValues" dxfId="2126" priority="34761"/>
    <cfRule type="duplicateValues" dxfId="2125" priority="34762"/>
    <cfRule type="duplicateValues" dxfId="2124" priority="34763"/>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EC2">
    <cfRule type="duplicateValues" dxfId="2123" priority="34863"/>
    <cfRule type="duplicateValues" priority="34864"/>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EC2">
    <cfRule type="duplicateValues" dxfId="2122" priority="34931"/>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EC2">
    <cfRule type="duplicateValues" dxfId="2121" priority="34965"/>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EC2">
    <cfRule type="duplicateValues" dxfId="2120" priority="34999"/>
    <cfRule type="duplicateValues" priority="35000"/>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EC2">
    <cfRule type="duplicateValues" dxfId="2119" priority="35067"/>
    <cfRule type="duplicateValues" dxfId="2118" priority="35068"/>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EC2">
    <cfRule type="duplicateValues" dxfId="2117" priority="35135"/>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EC2">
    <cfRule type="duplicateValues" dxfId="2116" priority="35169"/>
    <cfRule type="duplicateValues" dxfId="2115" priority="35170"/>
  </conditionalFormatting>
  <conditionalFormatting sqref="C1:C3 F2 I2 L2 O2 R2 U2 X2 AA2 AD2 AG2 AJ2 AM2 AP2 AS2 AV2 AY2 BB2 BE2 BH2 BK2 BN2 BQ2 BT2 BW2 BZ2 CC2 CF2 CI2 CL2 CO2 CR2 CU2 CX2 DA2 DD2 DG2 DJ2 DM2 DP2 DS2 DV2">
    <cfRule type="duplicateValues" dxfId="2114" priority="35384"/>
    <cfRule type="duplicateValues" dxfId="2113" priority="35385"/>
  </conditionalFormatting>
  <conditionalFormatting sqref="B1398:B1048576 B1:B3">
    <cfRule type="duplicateValues" dxfId="2112" priority="121336"/>
  </conditionalFormatting>
  <conditionalFormatting sqref="B1398:B1048576">
    <cfRule type="duplicateValues" dxfId="2111" priority="121341"/>
  </conditionalFormatting>
  <conditionalFormatting sqref="B1398:B1048576 B1:B3 E2 H2 K2 N2 Q2 T2 W2 Z2 AC2 AF2 AI2 AL2 AO2 AR2 AU2 AX2 BA2 BD2 BG2 BJ2 BM2 BP2 BS2 BV2 BY2 CB2 CE2 CH2 CK2 CN2 CQ2 CT2 CW2 CZ2 DC2 DF2 DI2 DL2 DO2 DR2 DU2 DX2 DZ2 EB2">
    <cfRule type="duplicateValues" dxfId="2110" priority="121345"/>
  </conditionalFormatting>
  <conditionalFormatting sqref="B1398:B1048576 B1:B3 E2 H2 K2 N2 Q2 T2 W2 Z2 AC2 AF2 AI2 AL2 AO2 AR2 AU2 AX2 BA2 BD2 BG2 BJ2 BM2 BP2 BS2 BV2 BY2 CB2 CE2 CH2 CK2 CN2 CQ2 CT2 CW2 CZ2 DC2 DF2 DI2 DL2 DO2 DR2 DU2 DX2 DZ2 EB2">
    <cfRule type="duplicateValues" dxfId="2109" priority="121391"/>
  </conditionalFormatting>
  <conditionalFormatting sqref="B1398:B1048576">
    <cfRule type="duplicateValues" dxfId="2108" priority="121437"/>
  </conditionalFormatting>
  <conditionalFormatting sqref="B1398: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EC2">
    <cfRule type="duplicateValues" dxfId="2107" priority="121440"/>
  </conditionalFormatting>
  <conditionalFormatting sqref="B1398: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EC2">
    <cfRule type="duplicateValues" dxfId="2106" priority="121486"/>
  </conditionalFormatting>
  <conditionalFormatting sqref="B1398: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EC2">
    <cfRule type="duplicateValues" dxfId="2105" priority="121532"/>
  </conditionalFormatting>
  <conditionalFormatting sqref="B1399:B1048576">
    <cfRule type="duplicateValues" dxfId="2104" priority="121609"/>
  </conditionalFormatting>
  <conditionalFormatting sqref="B1395:B1397">
    <cfRule type="duplicateValues" dxfId="2103" priority="138537"/>
  </conditionalFormatting>
  <conditionalFormatting sqref="B1395:B1048576 B1:B3">
    <cfRule type="duplicateValues" dxfId="2102" priority="138763"/>
  </conditionalFormatting>
  <conditionalFormatting sqref="B1395:B1048576">
    <cfRule type="duplicateValues" dxfId="2101" priority="138768"/>
  </conditionalFormatting>
  <conditionalFormatting sqref="B1395:B1048576 B1:B3">
    <cfRule type="duplicateValues" dxfId="2100" priority="138779"/>
  </conditionalFormatting>
  <conditionalFormatting sqref="DZ1395:DZ1397">
    <cfRule type="duplicateValues" dxfId="2099" priority="138784"/>
  </conditionalFormatting>
  <conditionalFormatting sqref="DZ1395:DZ1397">
    <cfRule type="duplicateValues" dxfId="2098" priority="138788"/>
    <cfRule type="duplicateValues" dxfId="2097" priority="138789"/>
    <cfRule type="duplicateValues" dxfId="2096" priority="138790"/>
    <cfRule type="duplicateValues" dxfId="2095" priority="138791"/>
    <cfRule type="duplicateValues" dxfId="2094" priority="138792"/>
    <cfRule type="duplicateValues" dxfId="2093" priority="138793"/>
    <cfRule type="duplicateValues" dxfId="2092" priority="138794"/>
  </conditionalFormatting>
  <conditionalFormatting sqref="DZ1394">
    <cfRule type="duplicateValues" dxfId="2091" priority="138816"/>
  </conditionalFormatting>
  <conditionalFormatting sqref="DZ1394">
    <cfRule type="duplicateValues" dxfId="2090" priority="138817"/>
    <cfRule type="duplicateValues" dxfId="2089" priority="138818"/>
    <cfRule type="duplicateValues" dxfId="2088" priority="138819"/>
    <cfRule type="duplicateValues" dxfId="2087" priority="138820"/>
    <cfRule type="duplicateValues" dxfId="2086" priority="138821"/>
    <cfRule type="duplicateValues" dxfId="2085" priority="138822"/>
    <cfRule type="duplicateValues" dxfId="2084" priority="138823"/>
  </conditionalFormatting>
  <conditionalFormatting sqref="B1395:B1048576">
    <cfRule type="duplicateValues" dxfId="2083" priority="138824"/>
  </conditionalFormatting>
  <conditionalFormatting sqref="B1395:B1048576">
    <cfRule type="duplicateValues" dxfId="2082" priority="138828"/>
  </conditionalFormatting>
  <conditionalFormatting sqref="B1395:B1048576">
    <cfRule type="duplicateValues" dxfId="2081" priority="138832"/>
  </conditionalFormatting>
  <conditionalFormatting sqref="DZ1353:DZ1354">
    <cfRule type="duplicateValues" dxfId="2080" priority="4057"/>
  </conditionalFormatting>
  <conditionalFormatting sqref="DZ1353:DZ1354">
    <cfRule type="duplicateValues" dxfId="2079" priority="4050"/>
    <cfRule type="duplicateValues" dxfId="2078" priority="4051"/>
    <cfRule type="duplicateValues" dxfId="2077" priority="4052"/>
    <cfRule type="duplicateValues" dxfId="2076" priority="4053"/>
    <cfRule type="duplicateValues" dxfId="2075" priority="4054"/>
    <cfRule type="duplicateValues" dxfId="2074" priority="4055"/>
    <cfRule type="duplicateValues" dxfId="2073" priority="4056"/>
  </conditionalFormatting>
  <conditionalFormatting sqref="B1351:B1352">
    <cfRule type="duplicateValues" dxfId="2072" priority="4049"/>
  </conditionalFormatting>
  <conditionalFormatting sqref="B1351:B1352">
    <cfRule type="duplicateValues" dxfId="2071" priority="4048"/>
  </conditionalFormatting>
  <conditionalFormatting sqref="B1351:B1352">
    <cfRule type="duplicateValues" dxfId="2070" priority="4047"/>
  </conditionalFormatting>
  <conditionalFormatting sqref="B1351:B1352">
    <cfRule type="duplicateValues" dxfId="2069" priority="4046"/>
  </conditionalFormatting>
  <conditionalFormatting sqref="B1351:B1352">
    <cfRule type="duplicateValues" dxfId="2068" priority="4045"/>
  </conditionalFormatting>
  <conditionalFormatting sqref="DZ1351:DZ1352">
    <cfRule type="duplicateValues" dxfId="2067" priority="4044"/>
  </conditionalFormatting>
  <conditionalFormatting sqref="DZ1351:DZ1352">
    <cfRule type="duplicateValues" dxfId="2066" priority="4037"/>
    <cfRule type="duplicateValues" dxfId="2065" priority="4038"/>
    <cfRule type="duplicateValues" dxfId="2064" priority="4039"/>
    <cfRule type="duplicateValues" dxfId="2063" priority="4040"/>
    <cfRule type="duplicateValues" dxfId="2062" priority="4041"/>
    <cfRule type="duplicateValues" dxfId="2061" priority="4042"/>
    <cfRule type="duplicateValues" dxfId="2060" priority="4043"/>
  </conditionalFormatting>
  <conditionalFormatting sqref="B1351:B1352">
    <cfRule type="duplicateValues" dxfId="2059" priority="4036"/>
  </conditionalFormatting>
  <conditionalFormatting sqref="B1351:B1352">
    <cfRule type="duplicateValues" dxfId="2058" priority="4035"/>
  </conditionalFormatting>
  <conditionalFormatting sqref="B1351:B1352">
    <cfRule type="duplicateValues" dxfId="2057" priority="4034"/>
  </conditionalFormatting>
  <conditionalFormatting sqref="B1350">
    <cfRule type="duplicateValues" dxfId="2056" priority="4033"/>
  </conditionalFormatting>
  <conditionalFormatting sqref="B1350">
    <cfRule type="duplicateValues" dxfId="2055" priority="4032"/>
  </conditionalFormatting>
  <conditionalFormatting sqref="B1350">
    <cfRule type="duplicateValues" dxfId="2054" priority="4031"/>
  </conditionalFormatting>
  <conditionalFormatting sqref="B1350">
    <cfRule type="duplicateValues" dxfId="2053" priority="4030"/>
  </conditionalFormatting>
  <conditionalFormatting sqref="B1350">
    <cfRule type="duplicateValues" dxfId="2052" priority="4029"/>
  </conditionalFormatting>
  <conditionalFormatting sqref="DZ1350">
    <cfRule type="duplicateValues" dxfId="2051" priority="4028"/>
  </conditionalFormatting>
  <conditionalFormatting sqref="DZ1350">
    <cfRule type="duplicateValues" dxfId="2050" priority="4021"/>
    <cfRule type="duplicateValues" dxfId="2049" priority="4022"/>
    <cfRule type="duplicateValues" dxfId="2048" priority="4023"/>
    <cfRule type="duplicateValues" dxfId="2047" priority="4024"/>
    <cfRule type="duplicateValues" dxfId="2046" priority="4025"/>
    <cfRule type="duplicateValues" dxfId="2045" priority="4026"/>
    <cfRule type="duplicateValues" dxfId="2044" priority="4027"/>
  </conditionalFormatting>
  <conditionalFormatting sqref="DZ1348:DZ1349">
    <cfRule type="duplicateValues" dxfId="2043" priority="4020"/>
  </conditionalFormatting>
  <conditionalFormatting sqref="DZ1348:DZ1349">
    <cfRule type="duplicateValues" dxfId="2042" priority="4013"/>
    <cfRule type="duplicateValues" dxfId="2041" priority="4014"/>
    <cfRule type="duplicateValues" dxfId="2040" priority="4015"/>
    <cfRule type="duplicateValues" dxfId="2039" priority="4016"/>
    <cfRule type="duplicateValues" dxfId="2038" priority="4017"/>
    <cfRule type="duplicateValues" dxfId="2037" priority="4018"/>
    <cfRule type="duplicateValues" dxfId="2036" priority="4019"/>
  </conditionalFormatting>
  <conditionalFormatting sqref="B1350">
    <cfRule type="duplicateValues" dxfId="2035" priority="4012"/>
  </conditionalFormatting>
  <conditionalFormatting sqref="B1350">
    <cfRule type="duplicateValues" dxfId="2034" priority="4011"/>
  </conditionalFormatting>
  <conditionalFormatting sqref="B1350">
    <cfRule type="duplicateValues" dxfId="2033" priority="4010"/>
  </conditionalFormatting>
  <conditionalFormatting sqref="DZ1346:DZ1347">
    <cfRule type="duplicateValues" dxfId="2032" priority="4004"/>
  </conditionalFormatting>
  <conditionalFormatting sqref="DZ1346:DZ1347">
    <cfRule type="duplicateValues" dxfId="2031" priority="3997"/>
    <cfRule type="duplicateValues" dxfId="2030" priority="3998"/>
    <cfRule type="duplicateValues" dxfId="2029" priority="3999"/>
    <cfRule type="duplicateValues" dxfId="2028" priority="4000"/>
    <cfRule type="duplicateValues" dxfId="2027" priority="4001"/>
    <cfRule type="duplicateValues" dxfId="2026" priority="4002"/>
    <cfRule type="duplicateValues" dxfId="2025" priority="4003"/>
  </conditionalFormatting>
  <conditionalFormatting sqref="DZ1345">
    <cfRule type="duplicateValues" dxfId="2024" priority="3988"/>
  </conditionalFormatting>
  <conditionalFormatting sqref="DZ1345">
    <cfRule type="duplicateValues" dxfId="2023" priority="3981"/>
    <cfRule type="duplicateValues" dxfId="2022" priority="3982"/>
    <cfRule type="duplicateValues" dxfId="2021" priority="3983"/>
    <cfRule type="duplicateValues" dxfId="2020" priority="3984"/>
    <cfRule type="duplicateValues" dxfId="2019" priority="3985"/>
    <cfRule type="duplicateValues" dxfId="2018" priority="3986"/>
    <cfRule type="duplicateValues" dxfId="2017" priority="3987"/>
  </conditionalFormatting>
  <conditionalFormatting sqref="DZ1344">
    <cfRule type="duplicateValues" dxfId="2016" priority="3980"/>
  </conditionalFormatting>
  <conditionalFormatting sqref="DZ1344">
    <cfRule type="duplicateValues" dxfId="2015" priority="3973"/>
    <cfRule type="duplicateValues" dxfId="2014" priority="3974"/>
    <cfRule type="duplicateValues" dxfId="2013" priority="3975"/>
    <cfRule type="duplicateValues" dxfId="2012" priority="3976"/>
    <cfRule type="duplicateValues" dxfId="2011" priority="3977"/>
    <cfRule type="duplicateValues" dxfId="2010" priority="3978"/>
    <cfRule type="duplicateValues" dxfId="2009" priority="3979"/>
  </conditionalFormatting>
  <conditionalFormatting sqref="DZ1366:DZ1367">
    <cfRule type="duplicateValues" dxfId="2008" priority="3953"/>
  </conditionalFormatting>
  <conditionalFormatting sqref="DZ1366:DZ1367">
    <cfRule type="duplicateValues" dxfId="2007" priority="3946"/>
    <cfRule type="duplicateValues" dxfId="2006" priority="3947"/>
    <cfRule type="duplicateValues" dxfId="2005" priority="3948"/>
    <cfRule type="duplicateValues" dxfId="2004" priority="3949"/>
    <cfRule type="duplicateValues" dxfId="2003" priority="3950"/>
    <cfRule type="duplicateValues" dxfId="2002" priority="3951"/>
    <cfRule type="duplicateValues" dxfId="2001" priority="3952"/>
  </conditionalFormatting>
  <conditionalFormatting sqref="B1364:B1365">
    <cfRule type="duplicateValues" dxfId="2000" priority="3945"/>
  </conditionalFormatting>
  <conditionalFormatting sqref="B1364:B1365">
    <cfRule type="duplicateValues" dxfId="1999" priority="3944"/>
  </conditionalFormatting>
  <conditionalFormatting sqref="B1364:B1365">
    <cfRule type="duplicateValues" dxfId="1998" priority="3943"/>
  </conditionalFormatting>
  <conditionalFormatting sqref="B1364:B1365">
    <cfRule type="duplicateValues" dxfId="1997" priority="3942"/>
  </conditionalFormatting>
  <conditionalFormatting sqref="B1364:B1365">
    <cfRule type="duplicateValues" dxfId="1996" priority="3941"/>
  </conditionalFormatting>
  <conditionalFormatting sqref="DZ1364:DZ1365">
    <cfRule type="duplicateValues" dxfId="1995" priority="3940"/>
  </conditionalFormatting>
  <conditionalFormatting sqref="DZ1364:DZ1365">
    <cfRule type="duplicateValues" dxfId="1994" priority="3933"/>
    <cfRule type="duplicateValues" dxfId="1993" priority="3934"/>
    <cfRule type="duplicateValues" dxfId="1992" priority="3935"/>
    <cfRule type="duplicateValues" dxfId="1991" priority="3936"/>
    <cfRule type="duplicateValues" dxfId="1990" priority="3937"/>
    <cfRule type="duplicateValues" dxfId="1989" priority="3938"/>
    <cfRule type="duplicateValues" dxfId="1988" priority="3939"/>
  </conditionalFormatting>
  <conditionalFormatting sqref="B1364:B1365">
    <cfRule type="duplicateValues" dxfId="1987" priority="3932"/>
  </conditionalFormatting>
  <conditionalFormatting sqref="B1364:B1365">
    <cfRule type="duplicateValues" dxfId="1986" priority="3931"/>
  </conditionalFormatting>
  <conditionalFormatting sqref="B1364:B1365">
    <cfRule type="duplicateValues" dxfId="1985" priority="3930"/>
  </conditionalFormatting>
  <conditionalFormatting sqref="B1363">
    <cfRule type="duplicateValues" dxfId="1984" priority="3929"/>
  </conditionalFormatting>
  <conditionalFormatting sqref="B1363">
    <cfRule type="duplicateValues" dxfId="1983" priority="3928"/>
  </conditionalFormatting>
  <conditionalFormatting sqref="B1363">
    <cfRule type="duplicateValues" dxfId="1982" priority="3927"/>
  </conditionalFormatting>
  <conditionalFormatting sqref="B1363">
    <cfRule type="duplicateValues" dxfId="1981" priority="3926"/>
  </conditionalFormatting>
  <conditionalFormatting sqref="B1363">
    <cfRule type="duplicateValues" dxfId="1980" priority="3925"/>
  </conditionalFormatting>
  <conditionalFormatting sqref="DZ1363">
    <cfRule type="duplicateValues" dxfId="1979" priority="3924"/>
  </conditionalFormatting>
  <conditionalFormatting sqref="DZ1363">
    <cfRule type="duplicateValues" dxfId="1978" priority="3917"/>
    <cfRule type="duplicateValues" dxfId="1977" priority="3918"/>
    <cfRule type="duplicateValues" dxfId="1976" priority="3919"/>
    <cfRule type="duplicateValues" dxfId="1975" priority="3920"/>
    <cfRule type="duplicateValues" dxfId="1974" priority="3921"/>
    <cfRule type="duplicateValues" dxfId="1973" priority="3922"/>
    <cfRule type="duplicateValues" dxfId="1972" priority="3923"/>
  </conditionalFormatting>
  <conditionalFormatting sqref="DZ1361:DZ1362">
    <cfRule type="duplicateValues" dxfId="1971" priority="3916"/>
  </conditionalFormatting>
  <conditionalFormatting sqref="DZ1361:DZ1362">
    <cfRule type="duplicateValues" dxfId="1970" priority="3909"/>
    <cfRule type="duplicateValues" dxfId="1969" priority="3910"/>
    <cfRule type="duplicateValues" dxfId="1968" priority="3911"/>
    <cfRule type="duplicateValues" dxfId="1967" priority="3912"/>
    <cfRule type="duplicateValues" dxfId="1966" priority="3913"/>
    <cfRule type="duplicateValues" dxfId="1965" priority="3914"/>
    <cfRule type="duplicateValues" dxfId="1964" priority="3915"/>
  </conditionalFormatting>
  <conditionalFormatting sqref="B1363">
    <cfRule type="duplicateValues" dxfId="1963" priority="3908"/>
  </conditionalFormatting>
  <conditionalFormatting sqref="B1363">
    <cfRule type="duplicateValues" dxfId="1962" priority="3907"/>
  </conditionalFormatting>
  <conditionalFormatting sqref="B1363">
    <cfRule type="duplicateValues" dxfId="1961" priority="3906"/>
  </conditionalFormatting>
  <conditionalFormatting sqref="B1359:B1360">
    <cfRule type="duplicateValues" dxfId="1960" priority="3905"/>
  </conditionalFormatting>
  <conditionalFormatting sqref="B1359:B1360">
    <cfRule type="duplicateValues" dxfId="1959" priority="3904"/>
  </conditionalFormatting>
  <conditionalFormatting sqref="B1359:B1360">
    <cfRule type="duplicateValues" dxfId="1958" priority="3903"/>
  </conditionalFormatting>
  <conditionalFormatting sqref="B1359:B1360">
    <cfRule type="duplicateValues" dxfId="1957" priority="3902"/>
  </conditionalFormatting>
  <conditionalFormatting sqref="B1359:B1360">
    <cfRule type="duplicateValues" dxfId="1956" priority="3901"/>
  </conditionalFormatting>
  <conditionalFormatting sqref="DZ1359:DZ1360">
    <cfRule type="duplicateValues" dxfId="1955" priority="3900"/>
  </conditionalFormatting>
  <conditionalFormatting sqref="DZ1359:DZ1360">
    <cfRule type="duplicateValues" dxfId="1954" priority="3893"/>
    <cfRule type="duplicateValues" dxfId="1953" priority="3894"/>
    <cfRule type="duplicateValues" dxfId="1952" priority="3895"/>
    <cfRule type="duplicateValues" dxfId="1951" priority="3896"/>
    <cfRule type="duplicateValues" dxfId="1950" priority="3897"/>
    <cfRule type="duplicateValues" dxfId="1949" priority="3898"/>
    <cfRule type="duplicateValues" dxfId="1948" priority="3899"/>
  </conditionalFormatting>
  <conditionalFormatting sqref="B1359:B1360">
    <cfRule type="duplicateValues" dxfId="1947" priority="3892"/>
  </conditionalFormatting>
  <conditionalFormatting sqref="B1359:B1360">
    <cfRule type="duplicateValues" dxfId="1946" priority="3891"/>
  </conditionalFormatting>
  <conditionalFormatting sqref="B1359:B1360">
    <cfRule type="duplicateValues" dxfId="1945" priority="3890"/>
  </conditionalFormatting>
  <conditionalFormatting sqref="B1358">
    <cfRule type="duplicateValues" dxfId="1944" priority="3889"/>
  </conditionalFormatting>
  <conditionalFormatting sqref="B1358">
    <cfRule type="duplicateValues" dxfId="1943" priority="3888"/>
  </conditionalFormatting>
  <conditionalFormatting sqref="B1358">
    <cfRule type="duplicateValues" dxfId="1942" priority="3887"/>
  </conditionalFormatting>
  <conditionalFormatting sqref="B1358">
    <cfRule type="duplicateValues" dxfId="1941" priority="3886"/>
  </conditionalFormatting>
  <conditionalFormatting sqref="B1358">
    <cfRule type="duplicateValues" dxfId="1940" priority="3885"/>
  </conditionalFormatting>
  <conditionalFormatting sqref="DZ1358">
    <cfRule type="duplicateValues" dxfId="1939" priority="3884"/>
  </conditionalFormatting>
  <conditionalFormatting sqref="DZ1358">
    <cfRule type="duplicateValues" dxfId="1938" priority="3877"/>
    <cfRule type="duplicateValues" dxfId="1937" priority="3878"/>
    <cfRule type="duplicateValues" dxfId="1936" priority="3879"/>
    <cfRule type="duplicateValues" dxfId="1935" priority="3880"/>
    <cfRule type="duplicateValues" dxfId="1934" priority="3881"/>
    <cfRule type="duplicateValues" dxfId="1933" priority="3882"/>
    <cfRule type="duplicateValues" dxfId="1932" priority="3883"/>
  </conditionalFormatting>
  <conditionalFormatting sqref="DZ1356:DZ1357">
    <cfRule type="duplicateValues" dxfId="1931" priority="3876"/>
  </conditionalFormatting>
  <conditionalFormatting sqref="DZ1356:DZ1357">
    <cfRule type="duplicateValues" dxfId="1930" priority="3869"/>
    <cfRule type="duplicateValues" dxfId="1929" priority="3870"/>
    <cfRule type="duplicateValues" dxfId="1928" priority="3871"/>
    <cfRule type="duplicateValues" dxfId="1927" priority="3872"/>
    <cfRule type="duplicateValues" dxfId="1926" priority="3873"/>
    <cfRule type="duplicateValues" dxfId="1925" priority="3874"/>
    <cfRule type="duplicateValues" dxfId="1924" priority="3875"/>
  </conditionalFormatting>
  <conditionalFormatting sqref="B1358">
    <cfRule type="duplicateValues" dxfId="1923" priority="3868"/>
  </conditionalFormatting>
  <conditionalFormatting sqref="B1358">
    <cfRule type="duplicateValues" dxfId="1922" priority="3867"/>
  </conditionalFormatting>
  <conditionalFormatting sqref="B1358">
    <cfRule type="duplicateValues" dxfId="1921" priority="3866"/>
  </conditionalFormatting>
  <conditionalFormatting sqref="B1355">
    <cfRule type="duplicateValues" dxfId="1920" priority="3865"/>
  </conditionalFormatting>
  <conditionalFormatting sqref="B1355">
    <cfRule type="duplicateValues" dxfId="1919" priority="3864"/>
  </conditionalFormatting>
  <conditionalFormatting sqref="B1355">
    <cfRule type="duplicateValues" dxfId="1918" priority="3863"/>
  </conditionalFormatting>
  <conditionalFormatting sqref="B1355">
    <cfRule type="duplicateValues" dxfId="1917" priority="3862"/>
  </conditionalFormatting>
  <conditionalFormatting sqref="B1355">
    <cfRule type="duplicateValues" dxfId="1916" priority="3861"/>
  </conditionalFormatting>
  <conditionalFormatting sqref="DZ1355">
    <cfRule type="duplicateValues" dxfId="1915" priority="3860"/>
  </conditionalFormatting>
  <conditionalFormatting sqref="DZ1355">
    <cfRule type="duplicateValues" dxfId="1914" priority="3853"/>
    <cfRule type="duplicateValues" dxfId="1913" priority="3854"/>
    <cfRule type="duplicateValues" dxfId="1912" priority="3855"/>
    <cfRule type="duplicateValues" dxfId="1911" priority="3856"/>
    <cfRule type="duplicateValues" dxfId="1910" priority="3857"/>
    <cfRule type="duplicateValues" dxfId="1909" priority="3858"/>
    <cfRule type="duplicateValues" dxfId="1908" priority="3859"/>
  </conditionalFormatting>
  <conditionalFormatting sqref="B1355">
    <cfRule type="duplicateValues" dxfId="1907" priority="3852"/>
  </conditionalFormatting>
  <conditionalFormatting sqref="B1355">
    <cfRule type="duplicateValues" dxfId="1906" priority="3851"/>
  </conditionalFormatting>
  <conditionalFormatting sqref="B1355">
    <cfRule type="duplicateValues" dxfId="1905" priority="3850"/>
  </conditionalFormatting>
  <conditionalFormatting sqref="DZ1379:DZ1380">
    <cfRule type="duplicateValues" dxfId="1904" priority="3849"/>
  </conditionalFormatting>
  <conditionalFormatting sqref="DZ1379:DZ1380">
    <cfRule type="duplicateValues" dxfId="1903" priority="3842"/>
    <cfRule type="duplicateValues" dxfId="1902" priority="3843"/>
    <cfRule type="duplicateValues" dxfId="1901" priority="3844"/>
    <cfRule type="duplicateValues" dxfId="1900" priority="3845"/>
    <cfRule type="duplicateValues" dxfId="1899" priority="3846"/>
    <cfRule type="duplicateValues" dxfId="1898" priority="3847"/>
    <cfRule type="duplicateValues" dxfId="1897" priority="3848"/>
  </conditionalFormatting>
  <conditionalFormatting sqref="B1377:B1378">
    <cfRule type="duplicateValues" dxfId="1896" priority="3841"/>
  </conditionalFormatting>
  <conditionalFormatting sqref="B1377:B1378">
    <cfRule type="duplicateValues" dxfId="1895" priority="3840"/>
  </conditionalFormatting>
  <conditionalFormatting sqref="B1377:B1378">
    <cfRule type="duplicateValues" dxfId="1894" priority="3839"/>
  </conditionalFormatting>
  <conditionalFormatting sqref="B1377:B1378">
    <cfRule type="duplicateValues" dxfId="1893" priority="3838"/>
  </conditionalFormatting>
  <conditionalFormatting sqref="B1377:B1378">
    <cfRule type="duplicateValues" dxfId="1892" priority="3837"/>
  </conditionalFormatting>
  <conditionalFormatting sqref="DZ1377:DZ1378">
    <cfRule type="duplicateValues" dxfId="1891" priority="3836"/>
  </conditionalFormatting>
  <conditionalFormatting sqref="DZ1377:DZ1378">
    <cfRule type="duplicateValues" dxfId="1890" priority="3829"/>
    <cfRule type="duplicateValues" dxfId="1889" priority="3830"/>
    <cfRule type="duplicateValues" dxfId="1888" priority="3831"/>
    <cfRule type="duplicateValues" dxfId="1887" priority="3832"/>
    <cfRule type="duplicateValues" dxfId="1886" priority="3833"/>
    <cfRule type="duplicateValues" dxfId="1885" priority="3834"/>
    <cfRule type="duplicateValues" dxfId="1884" priority="3835"/>
  </conditionalFormatting>
  <conditionalFormatting sqref="B1377:B1378">
    <cfRule type="duplicateValues" dxfId="1883" priority="3828"/>
  </conditionalFormatting>
  <conditionalFormatting sqref="B1377:B1378">
    <cfRule type="duplicateValues" dxfId="1882" priority="3827"/>
  </conditionalFormatting>
  <conditionalFormatting sqref="B1377:B1378">
    <cfRule type="duplicateValues" dxfId="1881" priority="3826"/>
  </conditionalFormatting>
  <conditionalFormatting sqref="B1376">
    <cfRule type="duplicateValues" dxfId="1880" priority="3825"/>
  </conditionalFormatting>
  <conditionalFormatting sqref="B1376">
    <cfRule type="duplicateValues" dxfId="1879" priority="3824"/>
  </conditionalFormatting>
  <conditionalFormatting sqref="B1376">
    <cfRule type="duplicateValues" dxfId="1878" priority="3823"/>
  </conditionalFormatting>
  <conditionalFormatting sqref="B1376">
    <cfRule type="duplicateValues" dxfId="1877" priority="3822"/>
  </conditionalFormatting>
  <conditionalFormatting sqref="B1376">
    <cfRule type="duplicateValues" dxfId="1876" priority="3821"/>
  </conditionalFormatting>
  <conditionalFormatting sqref="DZ1376">
    <cfRule type="duplicateValues" dxfId="1875" priority="3820"/>
  </conditionalFormatting>
  <conditionalFormatting sqref="DZ1376">
    <cfRule type="duplicateValues" dxfId="1874" priority="3813"/>
    <cfRule type="duplicateValues" dxfId="1873" priority="3814"/>
    <cfRule type="duplicateValues" dxfId="1872" priority="3815"/>
    <cfRule type="duplicateValues" dxfId="1871" priority="3816"/>
    <cfRule type="duplicateValues" dxfId="1870" priority="3817"/>
    <cfRule type="duplicateValues" dxfId="1869" priority="3818"/>
    <cfRule type="duplicateValues" dxfId="1868" priority="3819"/>
  </conditionalFormatting>
  <conditionalFormatting sqref="DZ1374:DZ1375">
    <cfRule type="duplicateValues" dxfId="1867" priority="3812"/>
  </conditionalFormatting>
  <conditionalFormatting sqref="DZ1374:DZ1375">
    <cfRule type="duplicateValues" dxfId="1866" priority="3805"/>
    <cfRule type="duplicateValues" dxfId="1865" priority="3806"/>
    <cfRule type="duplicateValues" dxfId="1864" priority="3807"/>
    <cfRule type="duplicateValues" dxfId="1863" priority="3808"/>
    <cfRule type="duplicateValues" dxfId="1862" priority="3809"/>
    <cfRule type="duplicateValues" dxfId="1861" priority="3810"/>
    <cfRule type="duplicateValues" dxfId="1860" priority="3811"/>
  </conditionalFormatting>
  <conditionalFormatting sqref="B1376">
    <cfRule type="duplicateValues" dxfId="1859" priority="3804"/>
  </conditionalFormatting>
  <conditionalFormatting sqref="B1376">
    <cfRule type="duplicateValues" dxfId="1858" priority="3803"/>
  </conditionalFormatting>
  <conditionalFormatting sqref="B1376">
    <cfRule type="duplicateValues" dxfId="1857" priority="3802"/>
  </conditionalFormatting>
  <conditionalFormatting sqref="B1372:B1373">
    <cfRule type="duplicateValues" dxfId="1856" priority="3801"/>
  </conditionalFormatting>
  <conditionalFormatting sqref="B1372:B1373">
    <cfRule type="duplicateValues" dxfId="1855" priority="3800"/>
  </conditionalFormatting>
  <conditionalFormatting sqref="B1372:B1373">
    <cfRule type="duplicateValues" dxfId="1854" priority="3799"/>
  </conditionalFormatting>
  <conditionalFormatting sqref="B1372:B1373">
    <cfRule type="duplicateValues" dxfId="1853" priority="3798"/>
  </conditionalFormatting>
  <conditionalFormatting sqref="B1372:B1373">
    <cfRule type="duplicateValues" dxfId="1852" priority="3797"/>
  </conditionalFormatting>
  <conditionalFormatting sqref="DZ1372:DZ1373">
    <cfRule type="duplicateValues" dxfId="1851" priority="3796"/>
  </conditionalFormatting>
  <conditionalFormatting sqref="DZ1372:DZ1373">
    <cfRule type="duplicateValues" dxfId="1850" priority="3789"/>
    <cfRule type="duplicateValues" dxfId="1849" priority="3790"/>
    <cfRule type="duplicateValues" dxfId="1848" priority="3791"/>
    <cfRule type="duplicateValues" dxfId="1847" priority="3792"/>
    <cfRule type="duplicateValues" dxfId="1846" priority="3793"/>
    <cfRule type="duplicateValues" dxfId="1845" priority="3794"/>
    <cfRule type="duplicateValues" dxfId="1844" priority="3795"/>
  </conditionalFormatting>
  <conditionalFormatting sqref="B1372:B1373">
    <cfRule type="duplicateValues" dxfId="1843" priority="3788"/>
  </conditionalFormatting>
  <conditionalFormatting sqref="B1372:B1373">
    <cfRule type="duplicateValues" dxfId="1842" priority="3787"/>
  </conditionalFormatting>
  <conditionalFormatting sqref="B1372:B1373">
    <cfRule type="duplicateValues" dxfId="1841" priority="3786"/>
  </conditionalFormatting>
  <conditionalFormatting sqref="B1371">
    <cfRule type="duplicateValues" dxfId="1840" priority="3785"/>
  </conditionalFormatting>
  <conditionalFormatting sqref="B1371">
    <cfRule type="duplicateValues" dxfId="1839" priority="3784"/>
  </conditionalFormatting>
  <conditionalFormatting sqref="B1371">
    <cfRule type="duplicateValues" dxfId="1838" priority="3783"/>
  </conditionalFormatting>
  <conditionalFormatting sqref="B1371">
    <cfRule type="duplicateValues" dxfId="1837" priority="3782"/>
  </conditionalFormatting>
  <conditionalFormatting sqref="B1371">
    <cfRule type="duplicateValues" dxfId="1836" priority="3781"/>
  </conditionalFormatting>
  <conditionalFormatting sqref="DZ1371">
    <cfRule type="duplicateValues" dxfId="1835" priority="3780"/>
  </conditionalFormatting>
  <conditionalFormatting sqref="DZ1371">
    <cfRule type="duplicateValues" dxfId="1834" priority="3773"/>
    <cfRule type="duplicateValues" dxfId="1833" priority="3774"/>
    <cfRule type="duplicateValues" dxfId="1832" priority="3775"/>
    <cfRule type="duplicateValues" dxfId="1831" priority="3776"/>
    <cfRule type="duplicateValues" dxfId="1830" priority="3777"/>
    <cfRule type="duplicateValues" dxfId="1829" priority="3778"/>
    <cfRule type="duplicateValues" dxfId="1828" priority="3779"/>
  </conditionalFormatting>
  <conditionalFormatting sqref="DZ1369:DZ1370">
    <cfRule type="duplicateValues" dxfId="1827" priority="3772"/>
  </conditionalFormatting>
  <conditionalFormatting sqref="DZ1369:DZ1370">
    <cfRule type="duplicateValues" dxfId="1826" priority="3765"/>
    <cfRule type="duplicateValues" dxfId="1825" priority="3766"/>
    <cfRule type="duplicateValues" dxfId="1824" priority="3767"/>
    <cfRule type="duplicateValues" dxfId="1823" priority="3768"/>
    <cfRule type="duplicateValues" dxfId="1822" priority="3769"/>
    <cfRule type="duplicateValues" dxfId="1821" priority="3770"/>
    <cfRule type="duplicateValues" dxfId="1820" priority="3771"/>
  </conditionalFormatting>
  <conditionalFormatting sqref="B1371">
    <cfRule type="duplicateValues" dxfId="1819" priority="3764"/>
  </conditionalFormatting>
  <conditionalFormatting sqref="B1371">
    <cfRule type="duplicateValues" dxfId="1818" priority="3763"/>
  </conditionalFormatting>
  <conditionalFormatting sqref="B1371">
    <cfRule type="duplicateValues" dxfId="1817" priority="3762"/>
  </conditionalFormatting>
  <conditionalFormatting sqref="B1368">
    <cfRule type="duplicateValues" dxfId="1816" priority="3761"/>
  </conditionalFormatting>
  <conditionalFormatting sqref="B1368">
    <cfRule type="duplicateValues" dxfId="1815" priority="3760"/>
  </conditionalFormatting>
  <conditionalFormatting sqref="B1368">
    <cfRule type="duplicateValues" dxfId="1814" priority="3759"/>
  </conditionalFormatting>
  <conditionalFormatting sqref="B1368">
    <cfRule type="duplicateValues" dxfId="1813" priority="3758"/>
  </conditionalFormatting>
  <conditionalFormatting sqref="B1368">
    <cfRule type="duplicateValues" dxfId="1812" priority="3757"/>
  </conditionalFormatting>
  <conditionalFormatting sqref="DZ1368">
    <cfRule type="duplicateValues" dxfId="1811" priority="3756"/>
  </conditionalFormatting>
  <conditionalFormatting sqref="DZ1368">
    <cfRule type="duplicateValues" dxfId="1810" priority="3749"/>
    <cfRule type="duplicateValues" dxfId="1809" priority="3750"/>
    <cfRule type="duplicateValues" dxfId="1808" priority="3751"/>
    <cfRule type="duplicateValues" dxfId="1807" priority="3752"/>
    <cfRule type="duplicateValues" dxfId="1806" priority="3753"/>
    <cfRule type="duplicateValues" dxfId="1805" priority="3754"/>
    <cfRule type="duplicateValues" dxfId="1804" priority="3755"/>
  </conditionalFormatting>
  <conditionalFormatting sqref="B1368">
    <cfRule type="duplicateValues" dxfId="1803" priority="3748"/>
  </conditionalFormatting>
  <conditionalFormatting sqref="B1368">
    <cfRule type="duplicateValues" dxfId="1802" priority="3747"/>
  </conditionalFormatting>
  <conditionalFormatting sqref="B1368">
    <cfRule type="duplicateValues" dxfId="1801" priority="3746"/>
  </conditionalFormatting>
  <conditionalFormatting sqref="DZ1392:DZ1393">
    <cfRule type="duplicateValues" dxfId="1800" priority="3745"/>
  </conditionalFormatting>
  <conditionalFormatting sqref="DZ1392:DZ1393">
    <cfRule type="duplicateValues" dxfId="1799" priority="3738"/>
    <cfRule type="duplicateValues" dxfId="1798" priority="3739"/>
    <cfRule type="duplicateValues" dxfId="1797" priority="3740"/>
    <cfRule type="duplicateValues" dxfId="1796" priority="3741"/>
    <cfRule type="duplicateValues" dxfId="1795" priority="3742"/>
    <cfRule type="duplicateValues" dxfId="1794" priority="3743"/>
    <cfRule type="duplicateValues" dxfId="1793" priority="3744"/>
  </conditionalFormatting>
  <conditionalFormatting sqref="B1390:B1391">
    <cfRule type="duplicateValues" dxfId="1792" priority="3737"/>
  </conditionalFormatting>
  <conditionalFormatting sqref="B1390:B1391">
    <cfRule type="duplicateValues" dxfId="1791" priority="3736"/>
  </conditionalFormatting>
  <conditionalFormatting sqref="B1390:B1391">
    <cfRule type="duplicateValues" dxfId="1790" priority="3735"/>
  </conditionalFormatting>
  <conditionalFormatting sqref="B1390:B1391">
    <cfRule type="duplicateValues" dxfId="1789" priority="3734"/>
  </conditionalFormatting>
  <conditionalFormatting sqref="B1390:B1391">
    <cfRule type="duplicateValues" dxfId="1788" priority="3733"/>
  </conditionalFormatting>
  <conditionalFormatting sqref="DZ1390:DZ1391">
    <cfRule type="duplicateValues" dxfId="1787" priority="3732"/>
  </conditionalFormatting>
  <conditionalFormatting sqref="DZ1390:DZ1391">
    <cfRule type="duplicateValues" dxfId="1786" priority="3725"/>
    <cfRule type="duplicateValues" dxfId="1785" priority="3726"/>
    <cfRule type="duplicateValues" dxfId="1784" priority="3727"/>
    <cfRule type="duplicateValues" dxfId="1783" priority="3728"/>
    <cfRule type="duplicateValues" dxfId="1782" priority="3729"/>
    <cfRule type="duplicateValues" dxfId="1781" priority="3730"/>
    <cfRule type="duplicateValues" dxfId="1780" priority="3731"/>
  </conditionalFormatting>
  <conditionalFormatting sqref="B1390:B1391">
    <cfRule type="duplicateValues" dxfId="1779" priority="3724"/>
  </conditionalFormatting>
  <conditionalFormatting sqref="B1390:B1391">
    <cfRule type="duplicateValues" dxfId="1778" priority="3723"/>
  </conditionalFormatting>
  <conditionalFormatting sqref="B1390:B1391">
    <cfRule type="duplicateValues" dxfId="1777" priority="3722"/>
  </conditionalFormatting>
  <conditionalFormatting sqref="B1389">
    <cfRule type="duplicateValues" dxfId="1776" priority="3721"/>
  </conditionalFormatting>
  <conditionalFormatting sqref="B1389">
    <cfRule type="duplicateValues" dxfId="1775" priority="3720"/>
  </conditionalFormatting>
  <conditionalFormatting sqref="B1389">
    <cfRule type="duplicateValues" dxfId="1774" priority="3719"/>
  </conditionalFormatting>
  <conditionalFormatting sqref="B1389">
    <cfRule type="duplicateValues" dxfId="1773" priority="3718"/>
  </conditionalFormatting>
  <conditionalFormatting sqref="B1389">
    <cfRule type="duplicateValues" dxfId="1772" priority="3717"/>
  </conditionalFormatting>
  <conditionalFormatting sqref="DZ1389">
    <cfRule type="duplicateValues" dxfId="1771" priority="3716"/>
  </conditionalFormatting>
  <conditionalFormatting sqref="DZ1389">
    <cfRule type="duplicateValues" dxfId="1770" priority="3709"/>
    <cfRule type="duplicateValues" dxfId="1769" priority="3710"/>
    <cfRule type="duplicateValues" dxfId="1768" priority="3711"/>
    <cfRule type="duplicateValues" dxfId="1767" priority="3712"/>
    <cfRule type="duplicateValues" dxfId="1766" priority="3713"/>
    <cfRule type="duplicateValues" dxfId="1765" priority="3714"/>
    <cfRule type="duplicateValues" dxfId="1764" priority="3715"/>
  </conditionalFormatting>
  <conditionalFormatting sqref="DZ1387:DZ1388">
    <cfRule type="duplicateValues" dxfId="1763" priority="3708"/>
  </conditionalFormatting>
  <conditionalFormatting sqref="DZ1387:DZ1388">
    <cfRule type="duplicateValues" dxfId="1762" priority="3701"/>
    <cfRule type="duplicateValues" dxfId="1761" priority="3702"/>
    <cfRule type="duplicateValues" dxfId="1760" priority="3703"/>
    <cfRule type="duplicateValues" dxfId="1759" priority="3704"/>
    <cfRule type="duplicateValues" dxfId="1758" priority="3705"/>
    <cfRule type="duplicateValues" dxfId="1757" priority="3706"/>
    <cfRule type="duplicateValues" dxfId="1756" priority="3707"/>
  </conditionalFormatting>
  <conditionalFormatting sqref="B1389">
    <cfRule type="duplicateValues" dxfId="1755" priority="3700"/>
  </conditionalFormatting>
  <conditionalFormatting sqref="B1389">
    <cfRule type="duplicateValues" dxfId="1754" priority="3699"/>
  </conditionalFormatting>
  <conditionalFormatting sqref="B1389">
    <cfRule type="duplicateValues" dxfId="1753" priority="3698"/>
  </conditionalFormatting>
  <conditionalFormatting sqref="B1385:B1386">
    <cfRule type="duplicateValues" dxfId="1752" priority="3697"/>
  </conditionalFormatting>
  <conditionalFormatting sqref="B1385:B1386">
    <cfRule type="duplicateValues" dxfId="1751" priority="3696"/>
  </conditionalFormatting>
  <conditionalFormatting sqref="B1385:B1386">
    <cfRule type="duplicateValues" dxfId="1750" priority="3695"/>
  </conditionalFormatting>
  <conditionalFormatting sqref="B1385:B1386">
    <cfRule type="duplicateValues" dxfId="1749" priority="3694"/>
  </conditionalFormatting>
  <conditionalFormatting sqref="B1385:B1386">
    <cfRule type="duplicateValues" dxfId="1748" priority="3693"/>
  </conditionalFormatting>
  <conditionalFormatting sqref="DZ1385:DZ1386">
    <cfRule type="duplicateValues" dxfId="1747" priority="3692"/>
  </conditionalFormatting>
  <conditionalFormatting sqref="DZ1385:DZ1386">
    <cfRule type="duplicateValues" dxfId="1746" priority="3685"/>
    <cfRule type="duplicateValues" dxfId="1745" priority="3686"/>
    <cfRule type="duplicateValues" dxfId="1744" priority="3687"/>
    <cfRule type="duplicateValues" dxfId="1743" priority="3688"/>
    <cfRule type="duplicateValues" dxfId="1742" priority="3689"/>
    <cfRule type="duplicateValues" dxfId="1741" priority="3690"/>
    <cfRule type="duplicateValues" dxfId="1740" priority="3691"/>
  </conditionalFormatting>
  <conditionalFormatting sqref="B1385:B1386">
    <cfRule type="duplicateValues" dxfId="1739" priority="3684"/>
  </conditionalFormatting>
  <conditionalFormatting sqref="B1385:B1386">
    <cfRule type="duplicateValues" dxfId="1738" priority="3683"/>
  </conditionalFormatting>
  <conditionalFormatting sqref="B1385:B1386">
    <cfRule type="duplicateValues" dxfId="1737" priority="3682"/>
  </conditionalFormatting>
  <conditionalFormatting sqref="B1384">
    <cfRule type="duplicateValues" dxfId="1736" priority="3681"/>
  </conditionalFormatting>
  <conditionalFormatting sqref="B1384">
    <cfRule type="duplicateValues" dxfId="1735" priority="3680"/>
  </conditionalFormatting>
  <conditionalFormatting sqref="B1384">
    <cfRule type="duplicateValues" dxfId="1734" priority="3679"/>
  </conditionalFormatting>
  <conditionalFormatting sqref="B1384">
    <cfRule type="duplicateValues" dxfId="1733" priority="3678"/>
  </conditionalFormatting>
  <conditionalFormatting sqref="B1384">
    <cfRule type="duplicateValues" dxfId="1732" priority="3677"/>
  </conditionalFormatting>
  <conditionalFormatting sqref="DZ1384">
    <cfRule type="duplicateValues" dxfId="1731" priority="3676"/>
  </conditionalFormatting>
  <conditionalFormatting sqref="DZ1384">
    <cfRule type="duplicateValues" dxfId="1730" priority="3669"/>
    <cfRule type="duplicateValues" dxfId="1729" priority="3670"/>
    <cfRule type="duplicateValues" dxfId="1728" priority="3671"/>
    <cfRule type="duplicateValues" dxfId="1727" priority="3672"/>
    <cfRule type="duplicateValues" dxfId="1726" priority="3673"/>
    <cfRule type="duplicateValues" dxfId="1725" priority="3674"/>
    <cfRule type="duplicateValues" dxfId="1724" priority="3675"/>
  </conditionalFormatting>
  <conditionalFormatting sqref="DZ1382:DZ1383">
    <cfRule type="duplicateValues" dxfId="1723" priority="3668"/>
  </conditionalFormatting>
  <conditionalFormatting sqref="DZ1382:DZ1383">
    <cfRule type="duplicateValues" dxfId="1722" priority="3661"/>
    <cfRule type="duplicateValues" dxfId="1721" priority="3662"/>
    <cfRule type="duplicateValues" dxfId="1720" priority="3663"/>
    <cfRule type="duplicateValues" dxfId="1719" priority="3664"/>
    <cfRule type="duplicateValues" dxfId="1718" priority="3665"/>
    <cfRule type="duplicateValues" dxfId="1717" priority="3666"/>
    <cfRule type="duplicateValues" dxfId="1716" priority="3667"/>
  </conditionalFormatting>
  <conditionalFormatting sqref="B1384">
    <cfRule type="duplicateValues" dxfId="1715" priority="3660"/>
  </conditionalFormatting>
  <conditionalFormatting sqref="B1384">
    <cfRule type="duplicateValues" dxfId="1714" priority="3659"/>
  </conditionalFormatting>
  <conditionalFormatting sqref="B1384">
    <cfRule type="duplicateValues" dxfId="1713" priority="3658"/>
  </conditionalFormatting>
  <conditionalFormatting sqref="B1381">
    <cfRule type="duplicateValues" dxfId="1712" priority="3657"/>
  </conditionalFormatting>
  <conditionalFormatting sqref="B1381">
    <cfRule type="duplicateValues" dxfId="1711" priority="3656"/>
  </conditionalFormatting>
  <conditionalFormatting sqref="B1381">
    <cfRule type="duplicateValues" dxfId="1710" priority="3655"/>
  </conditionalFormatting>
  <conditionalFormatting sqref="B1381">
    <cfRule type="duplicateValues" dxfId="1709" priority="3654"/>
  </conditionalFormatting>
  <conditionalFormatting sqref="B1381">
    <cfRule type="duplicateValues" dxfId="1708" priority="3653"/>
  </conditionalFormatting>
  <conditionalFormatting sqref="DZ1381">
    <cfRule type="duplicateValues" dxfId="1707" priority="3652"/>
  </conditionalFormatting>
  <conditionalFormatting sqref="DZ1381">
    <cfRule type="duplicateValues" dxfId="1706" priority="3645"/>
    <cfRule type="duplicateValues" dxfId="1705" priority="3646"/>
    <cfRule type="duplicateValues" dxfId="1704" priority="3647"/>
    <cfRule type="duplicateValues" dxfId="1703" priority="3648"/>
    <cfRule type="duplicateValues" dxfId="1702" priority="3649"/>
    <cfRule type="duplicateValues" dxfId="1701" priority="3650"/>
    <cfRule type="duplicateValues" dxfId="1700" priority="3651"/>
  </conditionalFormatting>
  <conditionalFormatting sqref="B1381">
    <cfRule type="duplicateValues" dxfId="1699" priority="3644"/>
  </conditionalFormatting>
  <conditionalFormatting sqref="B1381">
    <cfRule type="duplicateValues" dxfId="1698" priority="3643"/>
  </conditionalFormatting>
  <conditionalFormatting sqref="B1381">
    <cfRule type="duplicateValues" dxfId="1697" priority="3642"/>
  </conditionalFormatting>
  <conditionalFormatting sqref="B1344:B1048576 B1:B3">
    <cfRule type="duplicateValues" dxfId="1696" priority="145671"/>
  </conditionalFormatting>
  <conditionalFormatting sqref="B1344:B1048576">
    <cfRule type="duplicateValues" dxfId="1695" priority="145674"/>
  </conditionalFormatting>
  <conditionalFormatting sqref="DZ12">
    <cfRule type="duplicateValues" dxfId="1694" priority="1801"/>
  </conditionalFormatting>
  <conditionalFormatting sqref="DZ11">
    <cfRule type="duplicateValues" dxfId="1693" priority="1800"/>
  </conditionalFormatting>
  <conditionalFormatting sqref="DZ10">
    <cfRule type="duplicateValues" dxfId="1692" priority="1799"/>
  </conditionalFormatting>
  <conditionalFormatting sqref="DZ13">
    <cfRule type="duplicateValues" dxfId="1691" priority="1798"/>
  </conditionalFormatting>
  <conditionalFormatting sqref="DZ13">
    <cfRule type="duplicateValues" dxfId="1690" priority="1797"/>
  </conditionalFormatting>
  <conditionalFormatting sqref="DZ14">
    <cfRule type="duplicateValues" dxfId="1689" priority="1796"/>
  </conditionalFormatting>
  <conditionalFormatting sqref="DZ14">
    <cfRule type="duplicateValues" dxfId="1688" priority="1795"/>
  </conditionalFormatting>
  <conditionalFormatting sqref="DZ14">
    <cfRule type="duplicateValues" dxfId="1687" priority="1794"/>
  </conditionalFormatting>
  <conditionalFormatting sqref="DZ14">
    <cfRule type="duplicateValues" dxfId="1686" priority="1792"/>
    <cfRule type="duplicateValues" dxfId="1685" priority="1793"/>
  </conditionalFormatting>
  <conditionalFormatting sqref="DZ16">
    <cfRule type="duplicateValues" dxfId="1684" priority="1791"/>
  </conditionalFormatting>
  <conditionalFormatting sqref="DZ16">
    <cfRule type="duplicateValues" dxfId="1683" priority="1789"/>
    <cfRule type="duplicateValues" dxfId="1682" priority="1790"/>
  </conditionalFormatting>
  <conditionalFormatting sqref="DZ20">
    <cfRule type="duplicateValues" dxfId="1681" priority="1788"/>
  </conditionalFormatting>
  <conditionalFormatting sqref="DZ20">
    <cfRule type="duplicateValues" dxfId="1680" priority="1787"/>
  </conditionalFormatting>
  <conditionalFormatting sqref="DZ22">
    <cfRule type="duplicateValues" dxfId="1679" priority="1786"/>
  </conditionalFormatting>
  <conditionalFormatting sqref="DZ23">
    <cfRule type="duplicateValues" dxfId="1678" priority="1785"/>
  </conditionalFormatting>
  <conditionalFormatting sqref="DZ23">
    <cfRule type="duplicateValues" dxfId="1677" priority="1784"/>
  </conditionalFormatting>
  <conditionalFormatting sqref="DZ22:DZ23">
    <cfRule type="duplicateValues" dxfId="1676" priority="1783"/>
  </conditionalFormatting>
  <conditionalFormatting sqref="DZ22">
    <cfRule type="duplicateValues" dxfId="1675" priority="1782"/>
  </conditionalFormatting>
  <conditionalFormatting sqref="DZ24">
    <cfRule type="duplicateValues" dxfId="1674" priority="1781"/>
  </conditionalFormatting>
  <conditionalFormatting sqref="DZ24">
    <cfRule type="duplicateValues" dxfId="1673" priority="1779"/>
    <cfRule type="duplicateValues" dxfId="1672" priority="1780"/>
  </conditionalFormatting>
  <conditionalFormatting sqref="B25:B31">
    <cfRule type="duplicateValues" dxfId="1671" priority="1778"/>
  </conditionalFormatting>
  <conditionalFormatting sqref="B24">
    <cfRule type="duplicateValues" dxfId="1670" priority="1777"/>
  </conditionalFormatting>
  <conditionalFormatting sqref="B24:B31">
    <cfRule type="duplicateValues" dxfId="1669" priority="1776"/>
  </conditionalFormatting>
  <conditionalFormatting sqref="DZ19">
    <cfRule type="duplicateValues" dxfId="1668" priority="1775"/>
  </conditionalFormatting>
  <conditionalFormatting sqref="DZ18">
    <cfRule type="duplicateValues" dxfId="1667" priority="1774"/>
  </conditionalFormatting>
  <conditionalFormatting sqref="DZ15">
    <cfRule type="duplicateValues" dxfId="1666" priority="1773"/>
  </conditionalFormatting>
  <conditionalFormatting sqref="DZ15">
    <cfRule type="duplicateValues" dxfId="1665" priority="1771"/>
    <cfRule type="duplicateValues" dxfId="1664" priority="1772"/>
  </conditionalFormatting>
  <conditionalFormatting sqref="DZ13">
    <cfRule type="duplicateValues" dxfId="1663" priority="1769"/>
    <cfRule type="duplicateValues" dxfId="1662" priority="1770"/>
  </conditionalFormatting>
  <conditionalFormatting sqref="B12">
    <cfRule type="duplicateValues" dxfId="1661" priority="1768"/>
  </conditionalFormatting>
  <conditionalFormatting sqref="B379">
    <cfRule type="duplicateValues" dxfId="1660" priority="1767"/>
  </conditionalFormatting>
  <conditionalFormatting sqref="B379">
    <cfRule type="duplicateValues" dxfId="1659" priority="1766"/>
  </conditionalFormatting>
  <conditionalFormatting sqref="B379">
    <cfRule type="duplicateValues" dxfId="1658" priority="1765"/>
  </conditionalFormatting>
  <conditionalFormatting sqref="B384">
    <cfRule type="duplicateValues" dxfId="1657" priority="1764"/>
  </conditionalFormatting>
  <conditionalFormatting sqref="B384">
    <cfRule type="duplicateValues" dxfId="1656" priority="1763"/>
  </conditionalFormatting>
  <conditionalFormatting sqref="B384">
    <cfRule type="duplicateValues" dxfId="1655" priority="1762"/>
  </conditionalFormatting>
  <conditionalFormatting sqref="B389">
    <cfRule type="duplicateValues" dxfId="1654" priority="1761"/>
  </conditionalFormatting>
  <conditionalFormatting sqref="B389">
    <cfRule type="duplicateValues" dxfId="1653" priority="1760"/>
  </conditionalFormatting>
  <conditionalFormatting sqref="CY269">
    <cfRule type="duplicateValues" dxfId="1652" priority="1759"/>
  </conditionalFormatting>
  <conditionalFormatting sqref="DZ314 DZ107:DZ312">
    <cfRule type="duplicateValues" dxfId="1651" priority="1758"/>
  </conditionalFormatting>
  <conditionalFormatting sqref="DZ313">
    <cfRule type="duplicateValues" dxfId="1650" priority="1757"/>
  </conditionalFormatting>
  <conditionalFormatting sqref="DZ313">
    <cfRule type="duplicateValues" dxfId="1649" priority="1756"/>
  </conditionalFormatting>
  <conditionalFormatting sqref="DZ313">
    <cfRule type="duplicateValues" dxfId="1648" priority="1755"/>
  </conditionalFormatting>
  <conditionalFormatting sqref="DZ313">
    <cfRule type="duplicateValues" dxfId="1647" priority="1753"/>
    <cfRule type="duplicateValues" dxfId="1646" priority="1754"/>
  </conditionalFormatting>
  <conditionalFormatting sqref="DZ314 DZ107:DZ229 DZ288">
    <cfRule type="duplicateValues" dxfId="1645" priority="1752"/>
  </conditionalFormatting>
  <conditionalFormatting sqref="DZ288 DZ107:DZ229">
    <cfRule type="duplicateValues" dxfId="1644" priority="1751"/>
  </conditionalFormatting>
  <conditionalFormatting sqref="DZ288 DZ107:DZ229">
    <cfRule type="duplicateValues" dxfId="1643" priority="1749"/>
    <cfRule type="duplicateValues" dxfId="1642" priority="1750"/>
  </conditionalFormatting>
  <conditionalFormatting sqref="B495:B496">
    <cfRule type="duplicateValues" dxfId="1641" priority="1748"/>
  </conditionalFormatting>
  <conditionalFormatting sqref="B495:B496">
    <cfRule type="duplicateValues" dxfId="1640" priority="1747"/>
  </conditionalFormatting>
  <conditionalFormatting sqref="B497:B500">
    <cfRule type="duplicateValues" dxfId="1639" priority="1746"/>
  </conditionalFormatting>
  <conditionalFormatting sqref="B497:B500">
    <cfRule type="duplicateValues" dxfId="1638" priority="1745"/>
  </conditionalFormatting>
  <conditionalFormatting sqref="B497:B500">
    <cfRule type="duplicateValues" dxfId="1637" priority="1744"/>
  </conditionalFormatting>
  <conditionalFormatting sqref="B497:B500">
    <cfRule type="duplicateValues" dxfId="1636" priority="1743"/>
  </conditionalFormatting>
  <conditionalFormatting sqref="B501:B504">
    <cfRule type="duplicateValues" dxfId="1635" priority="1742"/>
  </conditionalFormatting>
  <conditionalFormatting sqref="B501:B504">
    <cfRule type="duplicateValues" dxfId="1634" priority="1741"/>
  </conditionalFormatting>
  <conditionalFormatting sqref="B501:B504">
    <cfRule type="duplicateValues" dxfId="1633" priority="1740"/>
  </conditionalFormatting>
  <conditionalFormatting sqref="B501:B504">
    <cfRule type="duplicateValues" dxfId="1632" priority="1739"/>
  </conditionalFormatting>
  <conditionalFormatting sqref="B466:B467">
    <cfRule type="duplicateValues" dxfId="1631" priority="1738"/>
  </conditionalFormatting>
  <conditionalFormatting sqref="B470">
    <cfRule type="duplicateValues" dxfId="1630" priority="1737"/>
  </conditionalFormatting>
  <conditionalFormatting sqref="B470">
    <cfRule type="duplicateValues" dxfId="1629" priority="1736"/>
  </conditionalFormatting>
  <conditionalFormatting sqref="B470">
    <cfRule type="duplicateValues" dxfId="1628" priority="1735"/>
  </conditionalFormatting>
  <conditionalFormatting sqref="B470">
    <cfRule type="duplicateValues" dxfId="1627" priority="1734"/>
  </conditionalFormatting>
  <conditionalFormatting sqref="B471">
    <cfRule type="duplicateValues" dxfId="1626" priority="1733"/>
  </conditionalFormatting>
  <conditionalFormatting sqref="B471">
    <cfRule type="duplicateValues" dxfId="1625" priority="1732"/>
  </conditionalFormatting>
  <conditionalFormatting sqref="B471">
    <cfRule type="duplicateValues" dxfId="1624" priority="1731"/>
  </conditionalFormatting>
  <conditionalFormatting sqref="B471">
    <cfRule type="duplicateValues" dxfId="1623" priority="1730"/>
  </conditionalFormatting>
  <conditionalFormatting sqref="B468:B469">
    <cfRule type="duplicateValues" dxfId="1622" priority="1729"/>
  </conditionalFormatting>
  <conditionalFormatting sqref="DZ487">
    <cfRule type="duplicateValues" dxfId="1621" priority="1728"/>
  </conditionalFormatting>
  <conditionalFormatting sqref="DZ487">
    <cfRule type="duplicateValues" dxfId="1620" priority="1726"/>
    <cfRule type="duplicateValues" dxfId="1619" priority="1727"/>
  </conditionalFormatting>
  <conditionalFormatting sqref="DZ487">
    <cfRule type="duplicateValues" dxfId="1618" priority="1725"/>
  </conditionalFormatting>
  <conditionalFormatting sqref="DZ487">
    <cfRule type="duplicateValues" dxfId="1617" priority="1724"/>
  </conditionalFormatting>
  <conditionalFormatting sqref="DZ487">
    <cfRule type="duplicateValues" dxfId="1616" priority="1722"/>
    <cfRule type="duplicateValues" dxfId="1615" priority="1723"/>
  </conditionalFormatting>
  <conditionalFormatting sqref="DZ487">
    <cfRule type="duplicateValues" dxfId="1614" priority="1721"/>
  </conditionalFormatting>
  <conditionalFormatting sqref="DZ488">
    <cfRule type="duplicateValues" dxfId="1613" priority="1720"/>
  </conditionalFormatting>
  <conditionalFormatting sqref="DZ488">
    <cfRule type="duplicateValues" dxfId="1612" priority="1718"/>
    <cfRule type="duplicateValues" dxfId="1611" priority="1719"/>
  </conditionalFormatting>
  <conditionalFormatting sqref="DZ488">
    <cfRule type="duplicateValues" dxfId="1610" priority="1717"/>
  </conditionalFormatting>
  <conditionalFormatting sqref="DZ488">
    <cfRule type="duplicateValues" dxfId="1609" priority="1716"/>
  </conditionalFormatting>
  <conditionalFormatting sqref="DZ488">
    <cfRule type="duplicateValues" dxfId="1608" priority="1714"/>
    <cfRule type="duplicateValues" dxfId="1607" priority="1715"/>
  </conditionalFormatting>
  <conditionalFormatting sqref="DZ488">
    <cfRule type="duplicateValues" dxfId="1606" priority="1713"/>
  </conditionalFormatting>
  <conditionalFormatting sqref="DZ489">
    <cfRule type="duplicateValues" dxfId="1605" priority="1712"/>
  </conditionalFormatting>
  <conditionalFormatting sqref="DZ489">
    <cfRule type="duplicateValues" dxfId="1604" priority="1710"/>
    <cfRule type="duplicateValues" dxfId="1603" priority="1711"/>
  </conditionalFormatting>
  <conditionalFormatting sqref="DZ489">
    <cfRule type="duplicateValues" dxfId="1602" priority="1709"/>
  </conditionalFormatting>
  <conditionalFormatting sqref="DZ489">
    <cfRule type="duplicateValues" dxfId="1601" priority="1708"/>
  </conditionalFormatting>
  <conditionalFormatting sqref="DZ489">
    <cfRule type="duplicateValues" dxfId="1600" priority="1706"/>
    <cfRule type="duplicateValues" dxfId="1599" priority="1707"/>
  </conditionalFormatting>
  <conditionalFormatting sqref="DZ489">
    <cfRule type="duplicateValues" dxfId="1598" priority="1705"/>
  </conditionalFormatting>
  <conditionalFormatting sqref="DZ490">
    <cfRule type="duplicateValues" dxfId="1597" priority="1704"/>
  </conditionalFormatting>
  <conditionalFormatting sqref="DZ490">
    <cfRule type="duplicateValues" dxfId="1596" priority="1702"/>
    <cfRule type="duplicateValues" dxfId="1595" priority="1703"/>
  </conditionalFormatting>
  <conditionalFormatting sqref="DZ490">
    <cfRule type="duplicateValues" dxfId="1594" priority="1701"/>
  </conditionalFormatting>
  <conditionalFormatting sqref="DZ490">
    <cfRule type="duplicateValues" dxfId="1593" priority="1700"/>
  </conditionalFormatting>
  <conditionalFormatting sqref="DZ490">
    <cfRule type="duplicateValues" dxfId="1592" priority="1698"/>
    <cfRule type="duplicateValues" dxfId="1591" priority="1699"/>
  </conditionalFormatting>
  <conditionalFormatting sqref="DZ490">
    <cfRule type="duplicateValues" dxfId="1590" priority="1697"/>
  </conditionalFormatting>
  <conditionalFormatting sqref="DZ491 DZ472:DZ486">
    <cfRule type="duplicateValues" dxfId="1589" priority="1696"/>
  </conditionalFormatting>
  <conditionalFormatting sqref="DZ491 DZ472:DZ486">
    <cfRule type="duplicateValues" dxfId="1588" priority="1694"/>
    <cfRule type="duplicateValues" dxfId="1587" priority="1695"/>
  </conditionalFormatting>
  <conditionalFormatting sqref="B492:B494">
    <cfRule type="duplicateValues" dxfId="1586" priority="1693"/>
  </conditionalFormatting>
  <conditionalFormatting sqref="DZ491">
    <cfRule type="duplicateValues" dxfId="1585" priority="1692"/>
  </conditionalFormatting>
  <conditionalFormatting sqref="DZ491">
    <cfRule type="duplicateValues" dxfId="1584" priority="1690"/>
    <cfRule type="duplicateValues" dxfId="1583" priority="1691"/>
  </conditionalFormatting>
  <conditionalFormatting sqref="DZ491 DZ472:DZ486">
    <cfRule type="duplicateValues" dxfId="1582" priority="1689"/>
  </conditionalFormatting>
  <conditionalFormatting sqref="B4:B63 B65:B389">
    <cfRule type="duplicateValues" dxfId="1581" priority="1688"/>
  </conditionalFormatting>
  <conditionalFormatting sqref="B4:B12">
    <cfRule type="duplicateValues" dxfId="1580" priority="1687"/>
  </conditionalFormatting>
  <conditionalFormatting sqref="B4:B9">
    <cfRule type="duplicateValues" dxfId="1579" priority="1686"/>
  </conditionalFormatting>
  <conditionalFormatting sqref="B4:B10">
    <cfRule type="duplicateValues" dxfId="1578" priority="1685"/>
  </conditionalFormatting>
  <conditionalFormatting sqref="B4:B14">
    <cfRule type="duplicateValues" dxfId="1577" priority="1684"/>
  </conditionalFormatting>
  <conditionalFormatting sqref="B4:B15">
    <cfRule type="duplicateValues" dxfId="1576" priority="1683"/>
  </conditionalFormatting>
  <conditionalFormatting sqref="B4:B31">
    <cfRule type="duplicateValues" dxfId="1575" priority="1682"/>
  </conditionalFormatting>
  <conditionalFormatting sqref="EA514">
    <cfRule type="duplicateValues" dxfId="1574" priority="1670"/>
    <cfRule type="duplicateValues" dxfId="1573" priority="1671"/>
    <cfRule type="duplicateValues" dxfId="1572" priority="1672"/>
    <cfRule type="duplicateValues" dxfId="1571" priority="1673"/>
    <cfRule type="duplicateValues" dxfId="1570" priority="1674"/>
    <cfRule type="duplicateValues" dxfId="1569" priority="1675"/>
    <cfRule type="duplicateValues" dxfId="1568" priority="1676"/>
    <cfRule type="duplicateValues" dxfId="1567" priority="1677"/>
  </conditionalFormatting>
  <conditionalFormatting sqref="EA515">
    <cfRule type="duplicateValues" dxfId="1566" priority="1663"/>
    <cfRule type="duplicateValues" dxfId="1565" priority="1664"/>
    <cfRule type="duplicateValues" dxfId="1564" priority="1665"/>
    <cfRule type="duplicateValues" dxfId="1563" priority="1666"/>
    <cfRule type="duplicateValues" dxfId="1562" priority="1667"/>
    <cfRule type="duplicateValues" dxfId="1561" priority="1668"/>
    <cfRule type="duplicateValues" dxfId="1560" priority="1669"/>
  </conditionalFormatting>
  <conditionalFormatting sqref="DZ514">
    <cfRule type="duplicateValues" dxfId="1559" priority="1648"/>
    <cfRule type="duplicateValues" dxfId="1558" priority="1649"/>
    <cfRule type="duplicateValues" dxfId="1557" priority="1650"/>
    <cfRule type="duplicateValues" dxfId="1556" priority="1651"/>
    <cfRule type="duplicateValues" dxfId="1555" priority="1652"/>
    <cfRule type="duplicateValues" dxfId="1554" priority="1653"/>
    <cfRule type="duplicateValues" dxfId="1553" priority="1654"/>
    <cfRule type="duplicateValues" dxfId="1552" priority="1655"/>
  </conditionalFormatting>
  <conditionalFormatting sqref="DZ531:DZ532">
    <cfRule type="duplicateValues" dxfId="1551" priority="1641"/>
    <cfRule type="duplicateValues" dxfId="1550" priority="1642"/>
    <cfRule type="duplicateValues" dxfId="1549" priority="1643"/>
  </conditionalFormatting>
  <conditionalFormatting sqref="DZ533">
    <cfRule type="duplicateValues" dxfId="1548" priority="1632"/>
    <cfRule type="duplicateValues" dxfId="1547" priority="1633"/>
    <cfRule type="duplicateValues" dxfId="1546" priority="1634"/>
    <cfRule type="duplicateValues" dxfId="1545" priority="1635"/>
    <cfRule type="duplicateValues" dxfId="1544" priority="1636"/>
    <cfRule type="duplicateValues" dxfId="1543" priority="1637"/>
    <cfRule type="duplicateValues" dxfId="1542" priority="1638"/>
    <cfRule type="duplicateValues" dxfId="1541" priority="1639"/>
    <cfRule type="duplicateValues" dxfId="1540" priority="1640"/>
  </conditionalFormatting>
  <conditionalFormatting sqref="DZ534">
    <cfRule type="duplicateValues" dxfId="1539" priority="1622"/>
    <cfRule type="duplicateValues" dxfId="1538" priority="1623"/>
    <cfRule type="duplicateValues" dxfId="1537" priority="1624"/>
    <cfRule type="duplicateValues" dxfId="1536" priority="1625"/>
    <cfRule type="duplicateValues" dxfId="1535" priority="1626"/>
    <cfRule type="duplicateValues" dxfId="1534" priority="1627"/>
    <cfRule type="duplicateValues" dxfId="1533" priority="1628"/>
    <cfRule type="duplicateValues" dxfId="1532" priority="1629"/>
    <cfRule type="duplicateValues" dxfId="1531" priority="1630"/>
    <cfRule type="duplicateValues" dxfId="1530" priority="1631"/>
  </conditionalFormatting>
  <conditionalFormatting sqref="DZ535">
    <cfRule type="duplicateValues" dxfId="1529" priority="1613"/>
    <cfRule type="duplicateValues" dxfId="1528" priority="1614"/>
    <cfRule type="duplicateValues" dxfId="1527" priority="1615"/>
    <cfRule type="duplicateValues" dxfId="1526" priority="1616"/>
    <cfRule type="duplicateValues" dxfId="1525" priority="1617"/>
    <cfRule type="duplicateValues" dxfId="1524" priority="1618"/>
    <cfRule type="duplicateValues" dxfId="1523" priority="1619"/>
    <cfRule type="duplicateValues" dxfId="1522" priority="1620"/>
    <cfRule type="duplicateValues" dxfId="1521" priority="1621"/>
  </conditionalFormatting>
  <conditionalFormatting sqref="DZ536">
    <cfRule type="duplicateValues" dxfId="1520" priority="1604"/>
    <cfRule type="duplicateValues" dxfId="1519" priority="1605"/>
    <cfRule type="duplicateValues" dxfId="1518" priority="1606"/>
    <cfRule type="duplicateValues" dxfId="1517" priority="1607"/>
    <cfRule type="duplicateValues" dxfId="1516" priority="1608"/>
    <cfRule type="duplicateValues" dxfId="1515" priority="1609"/>
    <cfRule type="duplicateValues" dxfId="1514" priority="1610"/>
    <cfRule type="duplicateValues" dxfId="1513" priority="1611"/>
    <cfRule type="duplicateValues" dxfId="1512" priority="1612"/>
  </conditionalFormatting>
  <conditionalFormatting sqref="DZ537">
    <cfRule type="duplicateValues" dxfId="1511" priority="1594"/>
    <cfRule type="duplicateValues" dxfId="1510" priority="1595"/>
    <cfRule type="duplicateValues" dxfId="1509" priority="1596"/>
    <cfRule type="duplicateValues" dxfId="1508" priority="1597"/>
    <cfRule type="duplicateValues" dxfId="1507" priority="1598"/>
    <cfRule type="duplicateValues" dxfId="1506" priority="1599"/>
    <cfRule type="duplicateValues" dxfId="1505" priority="1600"/>
    <cfRule type="duplicateValues" dxfId="1504" priority="1601"/>
    <cfRule type="duplicateValues" dxfId="1503" priority="1602"/>
    <cfRule type="duplicateValues" dxfId="1502" priority="1603"/>
  </conditionalFormatting>
  <conditionalFormatting sqref="DZ538">
    <cfRule type="duplicateValues" dxfId="1501" priority="1586"/>
    <cfRule type="duplicateValues" dxfId="1500" priority="1587"/>
    <cfRule type="duplicateValues" dxfId="1499" priority="1588"/>
    <cfRule type="duplicateValues" dxfId="1498" priority="1589"/>
    <cfRule type="duplicateValues" dxfId="1497" priority="1590"/>
    <cfRule type="duplicateValues" dxfId="1496" priority="1591"/>
    <cfRule type="duplicateValues" dxfId="1495" priority="1592"/>
    <cfRule type="duplicateValues" dxfId="1494" priority="1593"/>
  </conditionalFormatting>
  <conditionalFormatting sqref="DZ531:DZ538">
    <cfRule type="duplicateValues" dxfId="1493" priority="1585"/>
  </conditionalFormatting>
  <conditionalFormatting sqref="DZ531:DZ532">
    <cfRule type="duplicateValues" dxfId="1492" priority="1580"/>
    <cfRule type="duplicateValues" dxfId="1491" priority="1581"/>
    <cfRule type="duplicateValues" dxfId="1490" priority="1582"/>
    <cfRule type="duplicateValues" dxfId="1489" priority="1583"/>
    <cfRule type="duplicateValues" dxfId="1488" priority="1584"/>
  </conditionalFormatting>
  <conditionalFormatting sqref="DZ531:DZ533">
    <cfRule type="duplicateValues" dxfId="1487" priority="1579"/>
  </conditionalFormatting>
  <conditionalFormatting sqref="CY549">
    <cfRule type="duplicateValues" dxfId="1486" priority="1578"/>
  </conditionalFormatting>
  <conditionalFormatting sqref="DZ551">
    <cfRule type="duplicateValues" dxfId="1485" priority="1569"/>
    <cfRule type="duplicateValues" dxfId="1484" priority="1570"/>
    <cfRule type="duplicateValues" dxfId="1483" priority="1571"/>
    <cfRule type="duplicateValues" dxfId="1482" priority="1572"/>
    <cfRule type="duplicateValues" dxfId="1481" priority="1573"/>
    <cfRule type="duplicateValues" dxfId="1480" priority="1574"/>
    <cfRule type="duplicateValues" dxfId="1479" priority="1575"/>
    <cfRule type="duplicateValues" dxfId="1478" priority="1576"/>
    <cfRule type="duplicateValues" dxfId="1477" priority="1577"/>
  </conditionalFormatting>
  <conditionalFormatting sqref="DZ552">
    <cfRule type="duplicateValues" dxfId="1476" priority="1560"/>
    <cfRule type="duplicateValues" dxfId="1475" priority="1561"/>
    <cfRule type="duplicateValues" dxfId="1474" priority="1562"/>
    <cfRule type="duplicateValues" dxfId="1473" priority="1563"/>
    <cfRule type="duplicateValues" dxfId="1472" priority="1564"/>
    <cfRule type="duplicateValues" dxfId="1471" priority="1565"/>
    <cfRule type="duplicateValues" dxfId="1470" priority="1566"/>
    <cfRule type="duplicateValues" dxfId="1469" priority="1567"/>
    <cfRule type="duplicateValues" dxfId="1468" priority="1568"/>
  </conditionalFormatting>
  <conditionalFormatting sqref="DZ553">
    <cfRule type="duplicateValues" dxfId="1467" priority="1551"/>
    <cfRule type="duplicateValues" dxfId="1466" priority="1552"/>
    <cfRule type="duplicateValues" dxfId="1465" priority="1553"/>
    <cfRule type="duplicateValues" dxfId="1464" priority="1554"/>
    <cfRule type="duplicateValues" dxfId="1463" priority="1555"/>
    <cfRule type="duplicateValues" dxfId="1462" priority="1556"/>
    <cfRule type="duplicateValues" dxfId="1461" priority="1557"/>
    <cfRule type="duplicateValues" dxfId="1460" priority="1558"/>
    <cfRule type="duplicateValues" dxfId="1459" priority="1559"/>
  </conditionalFormatting>
  <conditionalFormatting sqref="DZ555">
    <cfRule type="duplicateValues" dxfId="1458" priority="1545"/>
    <cfRule type="duplicateValues" dxfId="1457" priority="1546"/>
    <cfRule type="duplicateValues" dxfId="1456" priority="1547"/>
    <cfRule type="duplicateValues" dxfId="1455" priority="1548"/>
    <cfRule type="duplicateValues" dxfId="1454" priority="1549"/>
    <cfRule type="duplicateValues" dxfId="1453" priority="1550"/>
  </conditionalFormatting>
  <conditionalFormatting sqref="DZ559:DZ560">
    <cfRule type="duplicateValues" dxfId="1452" priority="1532"/>
    <cfRule type="duplicateValues" dxfId="1451" priority="1533"/>
    <cfRule type="duplicateValues" dxfId="1450" priority="1534"/>
    <cfRule type="duplicateValues" dxfId="1449" priority="1535"/>
    <cfRule type="duplicateValues" dxfId="1448" priority="1536"/>
    <cfRule type="duplicateValues" dxfId="1447" priority="1537"/>
    <cfRule type="duplicateValues" dxfId="1446" priority="1538"/>
    <cfRule type="duplicateValues" dxfId="1445" priority="1539"/>
    <cfRule type="duplicateValues" dxfId="1444" priority="1540"/>
    <cfRule type="duplicateValues" dxfId="1443" priority="1541"/>
    <cfRule type="duplicateValues" dxfId="1442" priority="1542"/>
    <cfRule type="duplicateValues" dxfId="1441" priority="1543"/>
    <cfRule type="duplicateValues" dxfId="1440" priority="1544"/>
  </conditionalFormatting>
  <conditionalFormatting sqref="DZ556:DZ558">
    <cfRule type="duplicateValues" dxfId="1439" priority="1530"/>
    <cfRule type="duplicateValues" dxfId="1438" priority="1531"/>
  </conditionalFormatting>
  <conditionalFormatting sqref="DZ549:DZ550">
    <cfRule type="duplicateValues" dxfId="1437" priority="1527"/>
    <cfRule type="duplicateValues" dxfId="1436" priority="1528"/>
    <cfRule type="duplicateValues" dxfId="1435" priority="1529"/>
  </conditionalFormatting>
  <conditionalFormatting sqref="DZ556:DZ558">
    <cfRule type="duplicateValues" dxfId="1434" priority="1526"/>
  </conditionalFormatting>
  <conditionalFormatting sqref="DZ549:DZ560">
    <cfRule type="duplicateValues" dxfId="1433" priority="1525"/>
  </conditionalFormatting>
  <conditionalFormatting sqref="DZ549:DZ558">
    <cfRule type="duplicateValues" dxfId="1432" priority="1523"/>
    <cfRule type="duplicateValues" dxfId="1431" priority="1524"/>
  </conditionalFormatting>
  <conditionalFormatting sqref="DZ549:DZ550">
    <cfRule type="duplicateValues" dxfId="1430" priority="1518"/>
    <cfRule type="duplicateValues" dxfId="1429" priority="1519"/>
    <cfRule type="duplicateValues" dxfId="1428" priority="1520"/>
    <cfRule type="duplicateValues" dxfId="1427" priority="1521"/>
    <cfRule type="duplicateValues" dxfId="1426" priority="1522"/>
  </conditionalFormatting>
  <conditionalFormatting sqref="DZ549:DZ551">
    <cfRule type="duplicateValues" dxfId="1425" priority="1517"/>
  </conditionalFormatting>
  <conditionalFormatting sqref="DZ549:DZ553">
    <cfRule type="duplicateValues" dxfId="1424" priority="1516"/>
  </conditionalFormatting>
  <conditionalFormatting sqref="DZ549:DZ554">
    <cfRule type="duplicateValues" dxfId="1423" priority="1514"/>
    <cfRule type="duplicateValues" dxfId="1422" priority="1515"/>
  </conditionalFormatting>
  <conditionalFormatting sqref="DZ539:DZ548">
    <cfRule type="duplicateValues" dxfId="1421" priority="1513"/>
  </conditionalFormatting>
  <conditionalFormatting sqref="DZ539:DZ548">
    <cfRule type="duplicateValues" dxfId="1420" priority="1506"/>
    <cfRule type="duplicateValues" dxfId="1419" priority="1507"/>
    <cfRule type="duplicateValues" dxfId="1418" priority="1508"/>
    <cfRule type="duplicateValues" dxfId="1417" priority="1509"/>
    <cfRule type="duplicateValues" dxfId="1416" priority="1510"/>
    <cfRule type="duplicateValues" dxfId="1415" priority="1511"/>
    <cfRule type="duplicateValues" dxfId="1414" priority="1512"/>
  </conditionalFormatting>
  <conditionalFormatting sqref="DZ566">
    <cfRule type="duplicateValues" dxfId="1413" priority="1505"/>
  </conditionalFormatting>
  <conditionalFormatting sqref="DZ566">
    <cfRule type="duplicateValues" dxfId="1412" priority="1504"/>
  </conditionalFormatting>
  <conditionalFormatting sqref="DZ566">
    <cfRule type="duplicateValues" dxfId="1411" priority="1502"/>
    <cfRule type="duplicateValues" dxfId="1410" priority="1503"/>
  </conditionalFormatting>
  <conditionalFormatting sqref="DZ566">
    <cfRule type="duplicateValues" dxfId="1409" priority="1500"/>
    <cfRule type="duplicateValues" dxfId="1408" priority="1501"/>
  </conditionalFormatting>
  <conditionalFormatting sqref="DZ564:DZ565">
    <cfRule type="duplicateValues" dxfId="1407" priority="1495"/>
    <cfRule type="duplicateValues" dxfId="1406" priority="1496"/>
    <cfRule type="duplicateValues" dxfId="1405" priority="1497"/>
    <cfRule type="duplicateValues" dxfId="1404" priority="1498"/>
    <cfRule type="duplicateValues" dxfId="1403" priority="1499"/>
  </conditionalFormatting>
  <conditionalFormatting sqref="DZ564:DZ565">
    <cfRule type="duplicateValues" dxfId="1402" priority="1494"/>
  </conditionalFormatting>
  <conditionalFormatting sqref="DZ564:DZ565">
    <cfRule type="duplicateValues" dxfId="1401" priority="1493"/>
  </conditionalFormatting>
  <conditionalFormatting sqref="DZ564:DZ565">
    <cfRule type="duplicateValues" dxfId="1400" priority="1490"/>
    <cfRule type="duplicateValues" dxfId="1399" priority="1491"/>
    <cfRule type="duplicateValues" dxfId="1398" priority="1492"/>
  </conditionalFormatting>
  <conditionalFormatting sqref="DZ564:DZ565">
    <cfRule type="duplicateValues" dxfId="1397" priority="1488"/>
    <cfRule type="duplicateValues" dxfId="1396" priority="1489"/>
  </conditionalFormatting>
  <conditionalFormatting sqref="DZ564:DZ565">
    <cfRule type="duplicateValues" dxfId="1395" priority="1486"/>
    <cfRule type="duplicateValues" dxfId="1394" priority="1487"/>
  </conditionalFormatting>
  <conditionalFormatting sqref="DZ564:DZ565">
    <cfRule type="duplicateValues" dxfId="1393" priority="1485"/>
  </conditionalFormatting>
  <conditionalFormatting sqref="DZ570:DZ571">
    <cfRule type="duplicateValues" dxfId="1392" priority="1484"/>
  </conditionalFormatting>
  <conditionalFormatting sqref="DZ570:DZ571">
    <cfRule type="duplicateValues" dxfId="1391" priority="1482"/>
    <cfRule type="duplicateValues" dxfId="1390" priority="1483"/>
  </conditionalFormatting>
  <conditionalFormatting sqref="DZ570:DZ571">
    <cfRule type="duplicateValues" dxfId="1389" priority="1480"/>
    <cfRule type="duplicateValues" dxfId="1388" priority="1481"/>
  </conditionalFormatting>
  <conditionalFormatting sqref="DZ570:DZ571">
    <cfRule type="duplicateValues" dxfId="1387" priority="1479"/>
  </conditionalFormatting>
  <conditionalFormatting sqref="DZ570:DZ571">
    <cfRule type="duplicateValues" dxfId="1386" priority="1478"/>
  </conditionalFormatting>
  <conditionalFormatting sqref="DZ570:DZ571">
    <cfRule type="duplicateValues" dxfId="1385" priority="1473"/>
    <cfRule type="duplicateValues" dxfId="1384" priority="1474"/>
    <cfRule type="duplicateValues" dxfId="1383" priority="1475"/>
    <cfRule type="duplicateValues" dxfId="1382" priority="1476"/>
    <cfRule type="duplicateValues" dxfId="1381" priority="1477"/>
  </conditionalFormatting>
  <conditionalFormatting sqref="DZ570:DZ571">
    <cfRule type="duplicateValues" dxfId="1380" priority="1472"/>
  </conditionalFormatting>
  <conditionalFormatting sqref="DZ570:DZ571">
    <cfRule type="duplicateValues" dxfId="1379" priority="1469"/>
    <cfRule type="duplicateValues" dxfId="1378" priority="1470"/>
    <cfRule type="duplicateValues" dxfId="1377" priority="1471"/>
  </conditionalFormatting>
  <conditionalFormatting sqref="DZ572">
    <cfRule type="duplicateValues" dxfId="1376" priority="1464"/>
    <cfRule type="duplicateValues" dxfId="1375" priority="1465"/>
    <cfRule type="duplicateValues" dxfId="1374" priority="1466"/>
    <cfRule type="duplicateValues" dxfId="1373" priority="1467"/>
    <cfRule type="duplicateValues" dxfId="1372" priority="1468"/>
  </conditionalFormatting>
  <conditionalFormatting sqref="DZ572">
    <cfRule type="duplicateValues" dxfId="1371" priority="1463"/>
  </conditionalFormatting>
  <conditionalFormatting sqref="DZ572">
    <cfRule type="duplicateValues" dxfId="1370" priority="1462"/>
  </conditionalFormatting>
  <conditionalFormatting sqref="DZ572">
    <cfRule type="duplicateValues" dxfId="1369" priority="1459"/>
    <cfRule type="duplicateValues" dxfId="1368" priority="1460"/>
    <cfRule type="duplicateValues" dxfId="1367" priority="1461"/>
  </conditionalFormatting>
  <conditionalFormatting sqref="DZ572">
    <cfRule type="duplicateValues" dxfId="1366" priority="1457"/>
    <cfRule type="duplicateValues" dxfId="1365" priority="1458"/>
  </conditionalFormatting>
  <conditionalFormatting sqref="DZ572">
    <cfRule type="duplicateValues" dxfId="1364" priority="1455"/>
    <cfRule type="duplicateValues" dxfId="1363" priority="1456"/>
  </conditionalFormatting>
  <conditionalFormatting sqref="DZ572">
    <cfRule type="duplicateValues" dxfId="1362" priority="1454"/>
  </conditionalFormatting>
  <conditionalFormatting sqref="DZ572">
    <cfRule type="duplicateValues" dxfId="1361" priority="1453"/>
  </conditionalFormatting>
  <conditionalFormatting sqref="DZ572">
    <cfRule type="duplicateValues" dxfId="1360" priority="1452"/>
  </conditionalFormatting>
  <conditionalFormatting sqref="DZ572">
    <cfRule type="duplicateValues" dxfId="1359" priority="1451"/>
  </conditionalFormatting>
  <conditionalFormatting sqref="DZ566">
    <cfRule type="duplicateValues" dxfId="1358" priority="1450"/>
  </conditionalFormatting>
  <conditionalFormatting sqref="DZ564:DZ569">
    <cfRule type="duplicateValues" dxfId="1357" priority="1449"/>
  </conditionalFormatting>
  <conditionalFormatting sqref="DZ567:DZ569">
    <cfRule type="duplicateValues" dxfId="1356" priority="1444"/>
    <cfRule type="duplicateValues" dxfId="1355" priority="1445"/>
    <cfRule type="duplicateValues" dxfId="1354" priority="1446"/>
    <cfRule type="duplicateValues" dxfId="1353" priority="1447"/>
    <cfRule type="duplicateValues" dxfId="1352" priority="1448"/>
  </conditionalFormatting>
  <conditionalFormatting sqref="DZ567:DZ569">
    <cfRule type="duplicateValues" dxfId="1351" priority="1443"/>
  </conditionalFormatting>
  <conditionalFormatting sqref="DZ567:DZ569">
    <cfRule type="duplicateValues" dxfId="1350" priority="1440"/>
    <cfRule type="duplicateValues" dxfId="1349" priority="1441"/>
    <cfRule type="duplicateValues" dxfId="1348" priority="1442"/>
  </conditionalFormatting>
  <conditionalFormatting sqref="DZ567:DZ569">
    <cfRule type="duplicateValues" dxfId="1347" priority="1438"/>
    <cfRule type="duplicateValues" dxfId="1346" priority="1439"/>
  </conditionalFormatting>
  <conditionalFormatting sqref="DZ567:DZ569">
    <cfRule type="duplicateValues" dxfId="1345" priority="1436"/>
    <cfRule type="duplicateValues" dxfId="1344" priority="1437"/>
  </conditionalFormatting>
  <conditionalFormatting sqref="DZ580:DZ586">
    <cfRule type="duplicateValues" dxfId="1343" priority="1431"/>
    <cfRule type="duplicateValues" dxfId="1342" priority="1432"/>
    <cfRule type="duplicateValues" dxfId="1341" priority="1433"/>
    <cfRule type="duplicateValues" dxfId="1340" priority="1434"/>
    <cfRule type="duplicateValues" dxfId="1339" priority="1435"/>
  </conditionalFormatting>
  <conditionalFormatting sqref="DZ580:DZ586">
    <cfRule type="duplicateValues" dxfId="1338" priority="1430"/>
  </conditionalFormatting>
  <conditionalFormatting sqref="DZ580:DZ586">
    <cfRule type="duplicateValues" dxfId="1337" priority="1427"/>
    <cfRule type="duplicateValues" dxfId="1336" priority="1428"/>
    <cfRule type="duplicateValues" dxfId="1335" priority="1429"/>
  </conditionalFormatting>
  <conditionalFormatting sqref="DZ580:DZ586">
    <cfRule type="duplicateValues" dxfId="1334" priority="1425"/>
    <cfRule type="duplicateValues" dxfId="1333" priority="1426"/>
  </conditionalFormatting>
  <conditionalFormatting sqref="DZ580:DZ586">
    <cfRule type="duplicateValues" dxfId="1332" priority="1423"/>
    <cfRule type="duplicateValues" dxfId="1331" priority="1424"/>
  </conditionalFormatting>
  <conditionalFormatting sqref="B389">
    <cfRule type="duplicateValues" dxfId="1330" priority="1422"/>
  </conditionalFormatting>
  <conditionalFormatting sqref="DZ587:DZ592">
    <cfRule type="duplicateValues" dxfId="1329" priority="1421"/>
  </conditionalFormatting>
  <conditionalFormatting sqref="DZ587:DZ592">
    <cfRule type="duplicateValues" dxfId="1328" priority="1414"/>
    <cfRule type="duplicateValues" dxfId="1327" priority="1415"/>
    <cfRule type="duplicateValues" dxfId="1326" priority="1416"/>
    <cfRule type="duplicateValues" dxfId="1325" priority="1417"/>
    <cfRule type="duplicateValues" dxfId="1324" priority="1418"/>
    <cfRule type="duplicateValues" dxfId="1323" priority="1419"/>
    <cfRule type="duplicateValues" dxfId="1322" priority="1420"/>
  </conditionalFormatting>
  <conditionalFormatting sqref="DZ612:DZ617">
    <cfRule type="duplicateValues" dxfId="1321" priority="1413"/>
  </conditionalFormatting>
  <conditionalFormatting sqref="DZ612:DZ617">
    <cfRule type="duplicateValues" dxfId="1320" priority="1406"/>
    <cfRule type="duplicateValues" dxfId="1319" priority="1407"/>
    <cfRule type="duplicateValues" dxfId="1318" priority="1408"/>
    <cfRule type="duplicateValues" dxfId="1317" priority="1409"/>
    <cfRule type="duplicateValues" dxfId="1316" priority="1410"/>
    <cfRule type="duplicateValues" dxfId="1315" priority="1411"/>
    <cfRule type="duplicateValues" dxfId="1314" priority="1412"/>
  </conditionalFormatting>
  <conditionalFormatting sqref="DZ595:DZ600">
    <cfRule type="duplicateValues" dxfId="1313" priority="1405"/>
  </conditionalFormatting>
  <conditionalFormatting sqref="DZ595:DZ600">
    <cfRule type="duplicateValues" dxfId="1312" priority="1398"/>
    <cfRule type="duplicateValues" dxfId="1311" priority="1399"/>
    <cfRule type="duplicateValues" dxfId="1310" priority="1400"/>
    <cfRule type="duplicateValues" dxfId="1309" priority="1401"/>
    <cfRule type="duplicateValues" dxfId="1308" priority="1402"/>
    <cfRule type="duplicateValues" dxfId="1307" priority="1403"/>
    <cfRule type="duplicateValues" dxfId="1306" priority="1404"/>
  </conditionalFormatting>
  <conditionalFormatting sqref="DZ602">
    <cfRule type="duplicateValues" dxfId="1305" priority="1397"/>
  </conditionalFormatting>
  <conditionalFormatting sqref="DZ602">
    <cfRule type="duplicateValues" dxfId="1304" priority="1392"/>
    <cfRule type="duplicateValues" dxfId="1303" priority="1393"/>
    <cfRule type="duplicateValues" dxfId="1302" priority="1394"/>
    <cfRule type="duplicateValues" dxfId="1301" priority="1395"/>
    <cfRule type="duplicateValues" dxfId="1300" priority="1396"/>
  </conditionalFormatting>
  <conditionalFormatting sqref="DZ602">
    <cfRule type="duplicateValues" dxfId="1299" priority="1391"/>
  </conditionalFormatting>
  <conditionalFormatting sqref="DZ602">
    <cfRule type="duplicateValues" dxfId="1298" priority="1388"/>
    <cfRule type="duplicateValues" dxfId="1297" priority="1389"/>
    <cfRule type="duplicateValues" dxfId="1296" priority="1390"/>
  </conditionalFormatting>
  <conditionalFormatting sqref="DZ602">
    <cfRule type="duplicateValues" dxfId="1295" priority="1386"/>
    <cfRule type="duplicateValues" dxfId="1294" priority="1387"/>
  </conditionalFormatting>
  <conditionalFormatting sqref="DZ602">
    <cfRule type="duplicateValues" dxfId="1293" priority="1384"/>
    <cfRule type="duplicateValues" dxfId="1292" priority="1385"/>
  </conditionalFormatting>
  <conditionalFormatting sqref="DZ602">
    <cfRule type="duplicateValues" dxfId="1291" priority="1383"/>
  </conditionalFormatting>
  <conditionalFormatting sqref="DZ601">
    <cfRule type="duplicateValues" dxfId="1290" priority="1373"/>
  </conditionalFormatting>
  <conditionalFormatting sqref="DZ601">
    <cfRule type="duplicateValues" dxfId="1289" priority="1372"/>
  </conditionalFormatting>
  <conditionalFormatting sqref="DZ601">
    <cfRule type="duplicateValues" dxfId="1288" priority="1370"/>
    <cfRule type="duplicateValues" dxfId="1287" priority="1371"/>
  </conditionalFormatting>
  <conditionalFormatting sqref="DZ601">
    <cfRule type="duplicateValues" dxfId="1286" priority="1368"/>
    <cfRule type="duplicateValues" dxfId="1285" priority="1369"/>
  </conditionalFormatting>
  <conditionalFormatting sqref="DZ601">
    <cfRule type="duplicateValues" dxfId="1284" priority="1367"/>
  </conditionalFormatting>
  <conditionalFormatting sqref="DZ601">
    <cfRule type="duplicateValues" dxfId="1283" priority="1362"/>
    <cfRule type="duplicateValues" dxfId="1282" priority="1363"/>
    <cfRule type="duplicateValues" dxfId="1281" priority="1364"/>
    <cfRule type="duplicateValues" dxfId="1280" priority="1365"/>
    <cfRule type="duplicateValues" dxfId="1279" priority="1366"/>
  </conditionalFormatting>
  <conditionalFormatting sqref="DZ601">
    <cfRule type="duplicateValues" dxfId="1278" priority="1361"/>
  </conditionalFormatting>
  <conditionalFormatting sqref="DZ601">
    <cfRule type="duplicateValues" dxfId="1277" priority="1358"/>
    <cfRule type="duplicateValues" dxfId="1276" priority="1359"/>
    <cfRule type="duplicateValues" dxfId="1275" priority="1360"/>
  </conditionalFormatting>
  <conditionalFormatting sqref="DZ601">
    <cfRule type="duplicateValues" dxfId="1274" priority="1356"/>
    <cfRule type="duplicateValues" dxfId="1273" priority="1357"/>
  </conditionalFormatting>
  <conditionalFormatting sqref="DZ604">
    <cfRule type="duplicateValues" dxfId="1272" priority="1355"/>
  </conditionalFormatting>
  <conditionalFormatting sqref="DZ604">
    <cfRule type="duplicateValues" dxfId="1271" priority="1354"/>
  </conditionalFormatting>
  <conditionalFormatting sqref="DZ604">
    <cfRule type="duplicateValues" dxfId="1270" priority="1352"/>
    <cfRule type="duplicateValues" dxfId="1269" priority="1353"/>
  </conditionalFormatting>
  <conditionalFormatting sqref="DZ604">
    <cfRule type="duplicateValues" dxfId="1268" priority="1347"/>
    <cfRule type="duplicateValues" dxfId="1267" priority="1348"/>
    <cfRule type="duplicateValues" dxfId="1266" priority="1349"/>
    <cfRule type="duplicateValues" dxfId="1265" priority="1350"/>
    <cfRule type="duplicateValues" dxfId="1264" priority="1351"/>
  </conditionalFormatting>
  <conditionalFormatting sqref="DZ604">
    <cfRule type="duplicateValues" dxfId="1263" priority="1346"/>
  </conditionalFormatting>
  <conditionalFormatting sqref="DZ604">
    <cfRule type="duplicateValues" dxfId="1262" priority="1343"/>
    <cfRule type="duplicateValues" dxfId="1261" priority="1344"/>
    <cfRule type="duplicateValues" dxfId="1260" priority="1345"/>
  </conditionalFormatting>
  <conditionalFormatting sqref="DZ604">
    <cfRule type="duplicateValues" dxfId="1259" priority="1341"/>
    <cfRule type="duplicateValues" dxfId="1258" priority="1342"/>
  </conditionalFormatting>
  <conditionalFormatting sqref="DZ604">
    <cfRule type="duplicateValues" dxfId="1257" priority="1339"/>
    <cfRule type="duplicateValues" dxfId="1256" priority="1340"/>
  </conditionalFormatting>
  <conditionalFormatting sqref="DZ604">
    <cfRule type="duplicateValues" dxfId="1255" priority="1338"/>
  </conditionalFormatting>
  <conditionalFormatting sqref="DZ603">
    <cfRule type="duplicateValues" dxfId="1254" priority="1333"/>
    <cfRule type="duplicateValues" dxfId="1253" priority="1334"/>
    <cfRule type="duplicateValues" dxfId="1252" priority="1335"/>
    <cfRule type="duplicateValues" dxfId="1251" priority="1336"/>
    <cfRule type="duplicateValues" dxfId="1250" priority="1337"/>
  </conditionalFormatting>
  <conditionalFormatting sqref="DZ603">
    <cfRule type="duplicateValues" dxfId="1249" priority="1332"/>
  </conditionalFormatting>
  <conditionalFormatting sqref="DZ603">
    <cfRule type="duplicateValues" dxfId="1248" priority="1329"/>
    <cfRule type="duplicateValues" dxfId="1247" priority="1330"/>
    <cfRule type="duplicateValues" dxfId="1246" priority="1331"/>
  </conditionalFormatting>
  <conditionalFormatting sqref="DZ603">
    <cfRule type="duplicateValues" dxfId="1245" priority="1327"/>
    <cfRule type="duplicateValues" dxfId="1244" priority="1328"/>
  </conditionalFormatting>
  <conditionalFormatting sqref="DZ603">
    <cfRule type="duplicateValues" dxfId="1243" priority="1325"/>
    <cfRule type="duplicateValues" dxfId="1242" priority="1326"/>
  </conditionalFormatting>
  <conditionalFormatting sqref="DZ605:DZ606 DZ593:DZ594">
    <cfRule type="duplicateValues" dxfId="1241" priority="1324"/>
  </conditionalFormatting>
  <conditionalFormatting sqref="DZ605:DZ606 DZ593:DZ594">
    <cfRule type="duplicateValues" dxfId="1240" priority="1317"/>
    <cfRule type="duplicateValues" dxfId="1239" priority="1318"/>
    <cfRule type="duplicateValues" dxfId="1238" priority="1319"/>
    <cfRule type="duplicateValues" dxfId="1237" priority="1320"/>
    <cfRule type="duplicateValues" dxfId="1236" priority="1321"/>
    <cfRule type="duplicateValues" dxfId="1235" priority="1322"/>
    <cfRule type="duplicateValues" dxfId="1234" priority="1323"/>
  </conditionalFormatting>
  <conditionalFormatting sqref="DZ603">
    <cfRule type="duplicateValues" dxfId="1233" priority="1316"/>
  </conditionalFormatting>
  <conditionalFormatting sqref="DZ601:DZ604">
    <cfRule type="duplicateValues" dxfId="1232" priority="1307"/>
  </conditionalFormatting>
  <conditionalFormatting sqref="DZ607:DZ610">
    <cfRule type="duplicateValues" dxfId="1231" priority="1305"/>
  </conditionalFormatting>
  <conditionalFormatting sqref="DZ607:DZ610">
    <cfRule type="duplicateValues" dxfId="1230" priority="1298"/>
    <cfRule type="duplicateValues" dxfId="1229" priority="1299"/>
    <cfRule type="duplicateValues" dxfId="1228" priority="1300"/>
    <cfRule type="duplicateValues" dxfId="1227" priority="1301"/>
    <cfRule type="duplicateValues" dxfId="1226" priority="1302"/>
    <cfRule type="duplicateValues" dxfId="1225" priority="1303"/>
    <cfRule type="duplicateValues" dxfId="1224" priority="1304"/>
  </conditionalFormatting>
  <conditionalFormatting sqref="DZ611">
    <cfRule type="duplicateValues" dxfId="1223" priority="1297"/>
  </conditionalFormatting>
  <conditionalFormatting sqref="DZ611">
    <cfRule type="duplicateValues" dxfId="1222" priority="1295"/>
    <cfRule type="duplicateValues" dxfId="1221" priority="1296"/>
  </conditionalFormatting>
  <conditionalFormatting sqref="DZ611">
    <cfRule type="duplicateValues" dxfId="1220" priority="1294"/>
  </conditionalFormatting>
  <conditionalFormatting sqref="DZ611">
    <cfRule type="duplicateValues" dxfId="1219" priority="1293"/>
  </conditionalFormatting>
  <conditionalFormatting sqref="DZ611">
    <cfRule type="duplicateValues" dxfId="1218" priority="1291"/>
    <cfRule type="duplicateValues" dxfId="1217" priority="1292"/>
  </conditionalFormatting>
  <conditionalFormatting sqref="DZ611">
    <cfRule type="duplicateValues" dxfId="1216" priority="1289"/>
    <cfRule type="duplicateValues" dxfId="1215" priority="1290"/>
  </conditionalFormatting>
  <conditionalFormatting sqref="DZ611">
    <cfRule type="duplicateValues" dxfId="1214" priority="1284"/>
    <cfRule type="duplicateValues" dxfId="1213" priority="1285"/>
    <cfRule type="duplicateValues" dxfId="1212" priority="1286"/>
    <cfRule type="duplicateValues" dxfId="1211" priority="1287"/>
    <cfRule type="duplicateValues" dxfId="1210" priority="1288"/>
  </conditionalFormatting>
  <conditionalFormatting sqref="DZ611">
    <cfRule type="duplicateValues" dxfId="1209" priority="1281"/>
    <cfRule type="duplicateValues" dxfId="1208" priority="1282"/>
    <cfRule type="duplicateValues" dxfId="1207" priority="1283"/>
  </conditionalFormatting>
  <conditionalFormatting sqref="DZ1260:DZ1267">
    <cfRule type="duplicateValues" dxfId="1206" priority="1280"/>
  </conditionalFormatting>
  <conditionalFormatting sqref="DZ1260:DZ1267">
    <cfRule type="duplicateValues" dxfId="1205" priority="1273"/>
    <cfRule type="duplicateValues" dxfId="1204" priority="1274"/>
    <cfRule type="duplicateValues" dxfId="1203" priority="1275"/>
    <cfRule type="duplicateValues" dxfId="1202" priority="1276"/>
    <cfRule type="duplicateValues" dxfId="1201" priority="1277"/>
    <cfRule type="duplicateValues" dxfId="1200" priority="1278"/>
    <cfRule type="duplicateValues" dxfId="1199" priority="1279"/>
  </conditionalFormatting>
  <conditionalFormatting sqref="DZ1252:DZ1259">
    <cfRule type="duplicateValues" dxfId="1198" priority="1272"/>
  </conditionalFormatting>
  <conditionalFormatting sqref="DZ1252:DZ1259">
    <cfRule type="duplicateValues" dxfId="1197" priority="1265"/>
    <cfRule type="duplicateValues" dxfId="1196" priority="1266"/>
    <cfRule type="duplicateValues" dxfId="1195" priority="1267"/>
    <cfRule type="duplicateValues" dxfId="1194" priority="1268"/>
    <cfRule type="duplicateValues" dxfId="1193" priority="1269"/>
    <cfRule type="duplicateValues" dxfId="1192" priority="1270"/>
    <cfRule type="duplicateValues" dxfId="1191" priority="1271"/>
  </conditionalFormatting>
  <conditionalFormatting sqref="DZ631:DZ632">
    <cfRule type="duplicateValues" dxfId="1190" priority="1264"/>
  </conditionalFormatting>
  <conditionalFormatting sqref="DZ631:DZ632">
    <cfRule type="duplicateValues" dxfId="1189" priority="1257"/>
    <cfRule type="duplicateValues" dxfId="1188" priority="1258"/>
    <cfRule type="duplicateValues" dxfId="1187" priority="1259"/>
    <cfRule type="duplicateValues" dxfId="1186" priority="1260"/>
    <cfRule type="duplicateValues" dxfId="1185" priority="1261"/>
    <cfRule type="duplicateValues" dxfId="1184" priority="1262"/>
    <cfRule type="duplicateValues" dxfId="1183" priority="1263"/>
  </conditionalFormatting>
  <conditionalFormatting sqref="DZ623:DZ630">
    <cfRule type="duplicateValues" dxfId="1182" priority="1256"/>
  </conditionalFormatting>
  <conditionalFormatting sqref="DZ623:DZ630">
    <cfRule type="duplicateValues" dxfId="1181" priority="1249"/>
    <cfRule type="duplicateValues" dxfId="1180" priority="1250"/>
    <cfRule type="duplicateValues" dxfId="1179" priority="1251"/>
    <cfRule type="duplicateValues" dxfId="1178" priority="1252"/>
    <cfRule type="duplicateValues" dxfId="1177" priority="1253"/>
    <cfRule type="duplicateValues" dxfId="1176" priority="1254"/>
    <cfRule type="duplicateValues" dxfId="1175" priority="1255"/>
  </conditionalFormatting>
  <conditionalFormatting sqref="DZ622">
    <cfRule type="duplicateValues" dxfId="1174" priority="1248"/>
  </conditionalFormatting>
  <conditionalFormatting sqref="DZ622">
    <cfRule type="duplicateValues" dxfId="1173" priority="1241"/>
    <cfRule type="duplicateValues" dxfId="1172" priority="1242"/>
    <cfRule type="duplicateValues" dxfId="1171" priority="1243"/>
    <cfRule type="duplicateValues" dxfId="1170" priority="1244"/>
    <cfRule type="duplicateValues" dxfId="1169" priority="1245"/>
    <cfRule type="duplicateValues" dxfId="1168" priority="1246"/>
    <cfRule type="duplicateValues" dxfId="1167" priority="1247"/>
  </conditionalFormatting>
  <conditionalFormatting sqref="DZ621">
    <cfRule type="duplicateValues" dxfId="1166" priority="1240"/>
  </conditionalFormatting>
  <conditionalFormatting sqref="DZ621">
    <cfRule type="duplicateValues" dxfId="1165" priority="1238"/>
    <cfRule type="duplicateValues" dxfId="1164" priority="1239"/>
  </conditionalFormatting>
  <conditionalFormatting sqref="DZ621">
    <cfRule type="duplicateValues" dxfId="1163" priority="1236"/>
    <cfRule type="duplicateValues" dxfId="1162" priority="1237"/>
  </conditionalFormatting>
  <conditionalFormatting sqref="DZ621">
    <cfRule type="duplicateValues" dxfId="1161" priority="1231"/>
    <cfRule type="duplicateValues" dxfId="1160" priority="1232"/>
    <cfRule type="duplicateValues" dxfId="1159" priority="1233"/>
    <cfRule type="duplicateValues" dxfId="1158" priority="1234"/>
    <cfRule type="duplicateValues" dxfId="1157" priority="1235"/>
  </conditionalFormatting>
  <conditionalFormatting sqref="DZ621">
    <cfRule type="duplicateValues" dxfId="1156" priority="1228"/>
    <cfRule type="duplicateValues" dxfId="1155" priority="1229"/>
    <cfRule type="duplicateValues" dxfId="1154" priority="1230"/>
  </conditionalFormatting>
  <conditionalFormatting sqref="DZ621">
    <cfRule type="duplicateValues" dxfId="1153" priority="1227"/>
  </conditionalFormatting>
  <conditionalFormatting sqref="DZ621">
    <cfRule type="duplicateValues" dxfId="1152" priority="1225"/>
    <cfRule type="duplicateValues" dxfId="1151" priority="1226"/>
  </conditionalFormatting>
  <conditionalFormatting sqref="DZ618">
    <cfRule type="duplicateValues" dxfId="1150" priority="1220"/>
    <cfRule type="duplicateValues" dxfId="1149" priority="1221"/>
    <cfRule type="duplicateValues" dxfId="1148" priority="1222"/>
    <cfRule type="duplicateValues" dxfId="1147" priority="1223"/>
    <cfRule type="duplicateValues" dxfId="1146" priority="1224"/>
  </conditionalFormatting>
  <conditionalFormatting sqref="DZ618">
    <cfRule type="duplicateValues" dxfId="1145" priority="1219"/>
  </conditionalFormatting>
  <conditionalFormatting sqref="DZ618">
    <cfRule type="duplicateValues" dxfId="1144" priority="1216"/>
    <cfRule type="duplicateValues" dxfId="1143" priority="1217"/>
    <cfRule type="duplicateValues" dxfId="1142" priority="1218"/>
  </conditionalFormatting>
  <conditionalFormatting sqref="DZ620">
    <cfRule type="duplicateValues" dxfId="1141" priority="1215"/>
  </conditionalFormatting>
  <conditionalFormatting sqref="DZ620">
    <cfRule type="duplicateValues" dxfId="1140" priority="1213"/>
    <cfRule type="duplicateValues" dxfId="1139" priority="1214"/>
  </conditionalFormatting>
  <conditionalFormatting sqref="DZ620">
    <cfRule type="duplicateValues" dxfId="1138" priority="1212"/>
  </conditionalFormatting>
  <conditionalFormatting sqref="DZ620">
    <cfRule type="duplicateValues" dxfId="1137" priority="1211"/>
  </conditionalFormatting>
  <conditionalFormatting sqref="DZ620">
    <cfRule type="duplicateValues" dxfId="1136" priority="1210"/>
  </conditionalFormatting>
  <conditionalFormatting sqref="DZ620">
    <cfRule type="duplicateValues" dxfId="1135" priority="1208"/>
    <cfRule type="duplicateValues" dxfId="1134" priority="1209"/>
  </conditionalFormatting>
  <conditionalFormatting sqref="DZ620">
    <cfRule type="duplicateValues" dxfId="1133" priority="1206"/>
    <cfRule type="duplicateValues" dxfId="1132" priority="1207"/>
  </conditionalFormatting>
  <conditionalFormatting sqref="DZ620">
    <cfRule type="duplicateValues" dxfId="1131" priority="1201"/>
    <cfRule type="duplicateValues" dxfId="1130" priority="1202"/>
    <cfRule type="duplicateValues" dxfId="1129" priority="1203"/>
    <cfRule type="duplicateValues" dxfId="1128" priority="1204"/>
    <cfRule type="duplicateValues" dxfId="1127" priority="1205"/>
  </conditionalFormatting>
  <conditionalFormatting sqref="DZ620">
    <cfRule type="duplicateValues" dxfId="1126" priority="1198"/>
    <cfRule type="duplicateValues" dxfId="1125" priority="1199"/>
    <cfRule type="duplicateValues" dxfId="1124" priority="1200"/>
  </conditionalFormatting>
  <conditionalFormatting sqref="DZ619">
    <cfRule type="duplicateValues" dxfId="1123" priority="1197"/>
  </conditionalFormatting>
  <conditionalFormatting sqref="DZ619">
    <cfRule type="duplicateValues" dxfId="1122" priority="1195"/>
    <cfRule type="duplicateValues" dxfId="1121" priority="1196"/>
  </conditionalFormatting>
  <conditionalFormatting sqref="DZ619">
    <cfRule type="duplicateValues" dxfId="1120" priority="1193"/>
    <cfRule type="duplicateValues" dxfId="1119" priority="1194"/>
  </conditionalFormatting>
  <conditionalFormatting sqref="DZ619">
    <cfRule type="duplicateValues" dxfId="1118" priority="1188"/>
    <cfRule type="duplicateValues" dxfId="1117" priority="1189"/>
    <cfRule type="duplicateValues" dxfId="1116" priority="1190"/>
    <cfRule type="duplicateValues" dxfId="1115" priority="1191"/>
    <cfRule type="duplicateValues" dxfId="1114" priority="1192"/>
  </conditionalFormatting>
  <conditionalFormatting sqref="DZ619">
    <cfRule type="duplicateValues" dxfId="1113" priority="1185"/>
    <cfRule type="duplicateValues" dxfId="1112" priority="1186"/>
    <cfRule type="duplicateValues" dxfId="1111" priority="1187"/>
  </conditionalFormatting>
  <conditionalFormatting sqref="DZ618:DZ619 DZ621">
    <cfRule type="duplicateValues" dxfId="1110" priority="1184"/>
  </conditionalFormatting>
  <conditionalFormatting sqref="DZ618:DZ621">
    <cfRule type="duplicateValues" dxfId="1109" priority="1183"/>
  </conditionalFormatting>
  <conditionalFormatting sqref="DZ618:DZ619">
    <cfRule type="duplicateValues" dxfId="1108" priority="1182"/>
  </conditionalFormatting>
  <conditionalFormatting sqref="DZ618">
    <cfRule type="duplicateValues" dxfId="1107" priority="1181"/>
  </conditionalFormatting>
  <conditionalFormatting sqref="DZ618">
    <cfRule type="duplicateValues" dxfId="1106" priority="1179"/>
    <cfRule type="duplicateValues" dxfId="1105" priority="1180"/>
  </conditionalFormatting>
  <conditionalFormatting sqref="DZ618">
    <cfRule type="duplicateValues" dxfId="1104" priority="1177"/>
    <cfRule type="duplicateValues" dxfId="1103" priority="1178"/>
  </conditionalFormatting>
  <conditionalFormatting sqref="DZ618:DZ619">
    <cfRule type="duplicateValues" dxfId="1102" priority="1175"/>
    <cfRule type="duplicateValues" dxfId="1101" priority="1176"/>
  </conditionalFormatting>
  <conditionalFormatting sqref="DZ408">
    <cfRule type="duplicateValues" dxfId="1100" priority="1174"/>
  </conditionalFormatting>
  <conditionalFormatting sqref="DZ408">
    <cfRule type="duplicateValues" dxfId="1099" priority="1172"/>
    <cfRule type="duplicateValues" dxfId="1098" priority="1173"/>
  </conditionalFormatting>
  <conditionalFormatting sqref="DZ408">
    <cfRule type="duplicateValues" dxfId="1097" priority="1171"/>
  </conditionalFormatting>
  <conditionalFormatting sqref="B408">
    <cfRule type="duplicateValues" dxfId="1096" priority="1170"/>
  </conditionalFormatting>
  <conditionalFormatting sqref="B408">
    <cfRule type="duplicateValues" dxfId="1095" priority="1169"/>
  </conditionalFormatting>
  <conditionalFormatting sqref="B408">
    <cfRule type="duplicateValues" dxfId="1094" priority="1168"/>
  </conditionalFormatting>
  <conditionalFormatting sqref="B408">
    <cfRule type="duplicateValues" dxfId="1093" priority="1167"/>
  </conditionalFormatting>
  <conditionalFormatting sqref="DZ637">
    <cfRule type="duplicateValues" dxfId="1092" priority="1165"/>
    <cfRule type="duplicateValues" dxfId="1091" priority="1166"/>
  </conditionalFormatting>
  <conditionalFormatting sqref="DZ637">
    <cfRule type="duplicateValues" dxfId="1090" priority="1164"/>
  </conditionalFormatting>
  <conditionalFormatting sqref="DZ637">
    <cfRule type="duplicateValues" dxfId="1089" priority="1163"/>
  </conditionalFormatting>
  <conditionalFormatting sqref="DZ637">
    <cfRule type="duplicateValues" dxfId="1088" priority="1162"/>
  </conditionalFormatting>
  <conditionalFormatting sqref="DZ637">
    <cfRule type="duplicateValues" dxfId="1087" priority="1160"/>
    <cfRule type="duplicateValues" dxfId="1086" priority="1161"/>
  </conditionalFormatting>
  <conditionalFormatting sqref="DZ637">
    <cfRule type="duplicateValues" dxfId="1085" priority="1159"/>
  </conditionalFormatting>
  <conditionalFormatting sqref="DZ633">
    <cfRule type="duplicateValues" dxfId="1084" priority="1158"/>
  </conditionalFormatting>
  <conditionalFormatting sqref="DZ633">
    <cfRule type="duplicateValues" dxfId="1083" priority="1156"/>
    <cfRule type="duplicateValues" dxfId="1082" priority="1157"/>
  </conditionalFormatting>
  <conditionalFormatting sqref="DZ633">
    <cfRule type="duplicateValues" dxfId="1081" priority="1155"/>
  </conditionalFormatting>
  <conditionalFormatting sqref="DZ633">
    <cfRule type="duplicateValues" dxfId="1080" priority="1154"/>
  </conditionalFormatting>
  <conditionalFormatting sqref="DZ633">
    <cfRule type="duplicateValues" dxfId="1079" priority="1153"/>
  </conditionalFormatting>
  <conditionalFormatting sqref="DZ634:DZ637">
    <cfRule type="duplicateValues" dxfId="1078" priority="1152"/>
  </conditionalFormatting>
  <conditionalFormatting sqref="B638:B642 B644:B653">
    <cfRule type="duplicateValues" dxfId="1077" priority="1133"/>
  </conditionalFormatting>
  <conditionalFormatting sqref="DZ653">
    <cfRule type="duplicateValues" dxfId="1076" priority="1132"/>
  </conditionalFormatting>
  <conditionalFormatting sqref="DZ653">
    <cfRule type="duplicateValues" dxfId="1075" priority="1130"/>
    <cfRule type="duplicateValues" dxfId="1074" priority="1131"/>
  </conditionalFormatting>
  <conditionalFormatting sqref="DZ653">
    <cfRule type="duplicateValues" dxfId="1073" priority="1129"/>
  </conditionalFormatting>
  <conditionalFormatting sqref="DZ648:DZ652">
    <cfRule type="duplicateValues" dxfId="1072" priority="1128"/>
  </conditionalFormatting>
  <conditionalFormatting sqref="DZ648:DZ652">
    <cfRule type="duplicateValues" dxfId="1071" priority="1126"/>
    <cfRule type="duplicateValues" dxfId="1070" priority="1127"/>
  </conditionalFormatting>
  <conditionalFormatting sqref="DZ648:DZ652">
    <cfRule type="duplicateValues" dxfId="1069" priority="1125"/>
  </conditionalFormatting>
  <conditionalFormatting sqref="DZ638:DZ641">
    <cfRule type="duplicateValues" dxfId="1068" priority="1124"/>
  </conditionalFormatting>
  <conditionalFormatting sqref="DZ638:DZ641">
    <cfRule type="duplicateValues" dxfId="1067" priority="1122"/>
    <cfRule type="duplicateValues" dxfId="1066" priority="1123"/>
  </conditionalFormatting>
  <conditionalFormatting sqref="DZ638:DZ641">
    <cfRule type="duplicateValues" dxfId="1065" priority="1121"/>
  </conditionalFormatting>
  <conditionalFormatting sqref="DZ643">
    <cfRule type="duplicateValues" dxfId="1064" priority="1119"/>
    <cfRule type="duplicateValues" dxfId="1063" priority="1120"/>
  </conditionalFormatting>
  <conditionalFormatting sqref="DZ643">
    <cfRule type="duplicateValues" dxfId="1062" priority="1118"/>
  </conditionalFormatting>
  <conditionalFormatting sqref="DZ643">
    <cfRule type="duplicateValues" dxfId="1061" priority="1117"/>
  </conditionalFormatting>
  <conditionalFormatting sqref="DZ643">
    <cfRule type="duplicateValues" dxfId="1060" priority="1116"/>
  </conditionalFormatting>
  <conditionalFormatting sqref="DZ643">
    <cfRule type="duplicateValues" dxfId="1059" priority="1115"/>
  </conditionalFormatting>
  <conditionalFormatting sqref="DZ643">
    <cfRule type="duplicateValues" dxfId="1058" priority="1113"/>
    <cfRule type="duplicateValues" dxfId="1057" priority="1114"/>
  </conditionalFormatting>
  <conditionalFormatting sqref="B643">
    <cfRule type="duplicateValues" dxfId="1056" priority="1112"/>
  </conditionalFormatting>
  <conditionalFormatting sqref="B643">
    <cfRule type="duplicateValues" dxfId="1055" priority="1111"/>
  </conditionalFormatting>
  <conditionalFormatting sqref="B643">
    <cfRule type="duplicateValues" dxfId="1054" priority="1110"/>
  </conditionalFormatting>
  <conditionalFormatting sqref="B643">
    <cfRule type="duplicateValues" dxfId="1053" priority="1109"/>
  </conditionalFormatting>
  <conditionalFormatting sqref="B643">
    <cfRule type="duplicateValues" dxfId="1052" priority="1108"/>
  </conditionalFormatting>
  <conditionalFormatting sqref="B643">
    <cfRule type="duplicateValues" dxfId="1051" priority="1107"/>
  </conditionalFormatting>
  <conditionalFormatting sqref="DZ472:DZ491">
    <cfRule type="duplicateValues" dxfId="1050" priority="1106"/>
  </conditionalFormatting>
  <conditionalFormatting sqref="DZ409:DZ465 DZ390:DZ407">
    <cfRule type="duplicateValues" dxfId="1049" priority="1105"/>
  </conditionalFormatting>
  <conditionalFormatting sqref="DZ409:DZ465 DZ390:DZ407">
    <cfRule type="duplicateValues" dxfId="1048" priority="1103"/>
    <cfRule type="duplicateValues" dxfId="1047" priority="1104"/>
  </conditionalFormatting>
  <conditionalFormatting sqref="DZ409:DZ465 DZ390:DZ407">
    <cfRule type="duplicateValues" dxfId="1046" priority="1102"/>
  </conditionalFormatting>
  <conditionalFormatting sqref="DZ315:DZ376">
    <cfRule type="duplicateValues" dxfId="1045" priority="1101"/>
  </conditionalFormatting>
  <conditionalFormatting sqref="DZ230:DZ312">
    <cfRule type="duplicateValues" dxfId="1044" priority="1100"/>
  </conditionalFormatting>
  <conditionalFormatting sqref="DZ230:DZ312">
    <cfRule type="duplicateValues" dxfId="1043" priority="1098"/>
    <cfRule type="duplicateValues" dxfId="1042" priority="1099"/>
  </conditionalFormatting>
  <conditionalFormatting sqref="DZ230:DZ312">
    <cfRule type="duplicateValues" dxfId="1041" priority="1097"/>
  </conditionalFormatting>
  <conditionalFormatting sqref="B638:B642 B644:B647">
    <cfRule type="duplicateValues" dxfId="1040" priority="1096"/>
  </conditionalFormatting>
  <conditionalFormatting sqref="B638:B642 B644:B652">
    <cfRule type="duplicateValues" dxfId="1039" priority="1095"/>
  </conditionalFormatting>
  <conditionalFormatting sqref="B638:B642 B644:B653">
    <cfRule type="duplicateValues" dxfId="1038" priority="1094"/>
  </conditionalFormatting>
  <conditionalFormatting sqref="DZ642 DZ644:DZ647">
    <cfRule type="duplicateValues" dxfId="1037" priority="1092"/>
    <cfRule type="duplicateValues" dxfId="1036" priority="1093"/>
  </conditionalFormatting>
  <conditionalFormatting sqref="DZ642 DZ644:DZ647">
    <cfRule type="duplicateValues" dxfId="1035" priority="1091"/>
  </conditionalFormatting>
  <conditionalFormatting sqref="DZ642 DZ644:DZ647">
    <cfRule type="duplicateValues" dxfId="1034" priority="1090"/>
  </conditionalFormatting>
  <conditionalFormatting sqref="DZ315:DZ375">
    <cfRule type="duplicateValues" dxfId="1033" priority="1088"/>
    <cfRule type="duplicateValues" dxfId="1032" priority="1089"/>
  </conditionalFormatting>
  <conditionalFormatting sqref="DZ315:DZ375">
    <cfRule type="duplicateValues" dxfId="1031" priority="1087"/>
  </conditionalFormatting>
  <conditionalFormatting sqref="DZ315:DZ375">
    <cfRule type="duplicateValues" dxfId="1030" priority="1086"/>
  </conditionalFormatting>
  <conditionalFormatting sqref="DZ1245:DZ1251">
    <cfRule type="duplicateValues" dxfId="1029" priority="1085"/>
  </conditionalFormatting>
  <conditionalFormatting sqref="DZ1245:DZ1251">
    <cfRule type="duplicateValues" dxfId="1028" priority="1078"/>
    <cfRule type="duplicateValues" dxfId="1027" priority="1079"/>
    <cfRule type="duplicateValues" dxfId="1026" priority="1080"/>
    <cfRule type="duplicateValues" dxfId="1025" priority="1081"/>
    <cfRule type="duplicateValues" dxfId="1024" priority="1082"/>
    <cfRule type="duplicateValues" dxfId="1023" priority="1083"/>
    <cfRule type="duplicateValues" dxfId="1022" priority="1084"/>
  </conditionalFormatting>
  <conditionalFormatting sqref="DZ656:DZ657">
    <cfRule type="duplicateValues" dxfId="1021" priority="1077"/>
  </conditionalFormatting>
  <conditionalFormatting sqref="DZ656:DZ657">
    <cfRule type="duplicateValues" dxfId="1020" priority="1070"/>
    <cfRule type="duplicateValues" dxfId="1019" priority="1071"/>
    <cfRule type="duplicateValues" dxfId="1018" priority="1072"/>
    <cfRule type="duplicateValues" dxfId="1017" priority="1073"/>
    <cfRule type="duplicateValues" dxfId="1016" priority="1074"/>
    <cfRule type="duplicateValues" dxfId="1015" priority="1075"/>
    <cfRule type="duplicateValues" dxfId="1014" priority="1076"/>
  </conditionalFormatting>
  <conditionalFormatting sqref="DZ659:DZ665">
    <cfRule type="duplicateValues" dxfId="1013" priority="1069"/>
  </conditionalFormatting>
  <conditionalFormatting sqref="DZ659:DZ665">
    <cfRule type="duplicateValues" dxfId="1012" priority="1062"/>
    <cfRule type="duplicateValues" dxfId="1011" priority="1063"/>
    <cfRule type="duplicateValues" dxfId="1010" priority="1064"/>
    <cfRule type="duplicateValues" dxfId="1009" priority="1065"/>
    <cfRule type="duplicateValues" dxfId="1008" priority="1066"/>
    <cfRule type="duplicateValues" dxfId="1007" priority="1067"/>
    <cfRule type="duplicateValues" dxfId="1006" priority="1068"/>
  </conditionalFormatting>
  <conditionalFormatting sqref="DZ658">
    <cfRule type="duplicateValues" dxfId="1005" priority="1061"/>
  </conditionalFormatting>
  <conditionalFormatting sqref="DZ658">
    <cfRule type="duplicateValues" dxfId="1004" priority="1054"/>
    <cfRule type="duplicateValues" dxfId="1003" priority="1055"/>
    <cfRule type="duplicateValues" dxfId="1002" priority="1056"/>
    <cfRule type="duplicateValues" dxfId="1001" priority="1057"/>
    <cfRule type="duplicateValues" dxfId="1000" priority="1058"/>
    <cfRule type="duplicateValues" dxfId="999" priority="1059"/>
    <cfRule type="duplicateValues" dxfId="998" priority="1060"/>
  </conditionalFormatting>
  <conditionalFormatting sqref="B654">
    <cfRule type="duplicateValues" dxfId="997" priority="1053"/>
  </conditionalFormatting>
  <conditionalFormatting sqref="B654">
    <cfRule type="duplicateValues" dxfId="996" priority="1052"/>
  </conditionalFormatting>
  <conditionalFormatting sqref="B654">
    <cfRule type="duplicateValues" dxfId="995" priority="1051"/>
  </conditionalFormatting>
  <conditionalFormatting sqref="B654">
    <cfRule type="duplicateValues" dxfId="994" priority="1050"/>
  </conditionalFormatting>
  <conditionalFormatting sqref="B654">
    <cfRule type="duplicateValues" dxfId="993" priority="1049"/>
  </conditionalFormatting>
  <conditionalFormatting sqref="DZ654">
    <cfRule type="duplicateValues" dxfId="992" priority="1047"/>
    <cfRule type="duplicateValues" dxfId="991" priority="1048"/>
  </conditionalFormatting>
  <conditionalFormatting sqref="DZ654">
    <cfRule type="duplicateValues" dxfId="990" priority="1046"/>
  </conditionalFormatting>
  <conditionalFormatting sqref="DZ654">
    <cfRule type="duplicateValues" dxfId="989" priority="1045"/>
  </conditionalFormatting>
  <conditionalFormatting sqref="B655">
    <cfRule type="duplicateValues" dxfId="988" priority="1044"/>
  </conditionalFormatting>
  <conditionalFormatting sqref="B655">
    <cfRule type="duplicateValues" dxfId="987" priority="1043"/>
  </conditionalFormatting>
  <conditionalFormatting sqref="B655">
    <cfRule type="duplicateValues" dxfId="986" priority="1042"/>
  </conditionalFormatting>
  <conditionalFormatting sqref="B655">
    <cfRule type="duplicateValues" dxfId="985" priority="1041"/>
  </conditionalFormatting>
  <conditionalFormatting sqref="B655">
    <cfRule type="duplicateValues" dxfId="984" priority="1040"/>
  </conditionalFormatting>
  <conditionalFormatting sqref="B655">
    <cfRule type="duplicateValues" dxfId="983" priority="1039"/>
  </conditionalFormatting>
  <conditionalFormatting sqref="B655">
    <cfRule type="duplicateValues" dxfId="982" priority="1038"/>
  </conditionalFormatting>
  <conditionalFormatting sqref="DZ655">
    <cfRule type="duplicateValues" dxfId="981" priority="1037"/>
  </conditionalFormatting>
  <conditionalFormatting sqref="DZ655">
    <cfRule type="duplicateValues" dxfId="980" priority="1035"/>
    <cfRule type="duplicateValues" dxfId="979" priority="1036"/>
  </conditionalFormatting>
  <conditionalFormatting sqref="DZ655">
    <cfRule type="duplicateValues" dxfId="978" priority="1034"/>
  </conditionalFormatting>
  <conditionalFormatting sqref="DZ655">
    <cfRule type="duplicateValues" dxfId="977" priority="1033"/>
  </conditionalFormatting>
  <conditionalFormatting sqref="DZ666">
    <cfRule type="duplicateValues" dxfId="976" priority="1032"/>
  </conditionalFormatting>
  <conditionalFormatting sqref="DZ666">
    <cfRule type="duplicateValues" dxfId="975" priority="1030"/>
    <cfRule type="duplicateValues" dxfId="974" priority="1031"/>
  </conditionalFormatting>
  <conditionalFormatting sqref="DZ666">
    <cfRule type="duplicateValues" dxfId="973" priority="1029"/>
  </conditionalFormatting>
  <conditionalFormatting sqref="DZ666">
    <cfRule type="duplicateValues" dxfId="972" priority="1028"/>
  </conditionalFormatting>
  <conditionalFormatting sqref="DZ666">
    <cfRule type="duplicateValues" dxfId="971" priority="1026"/>
    <cfRule type="duplicateValues" dxfId="970" priority="1027"/>
  </conditionalFormatting>
  <conditionalFormatting sqref="DZ666">
    <cfRule type="duplicateValues" dxfId="969" priority="1025"/>
  </conditionalFormatting>
  <conditionalFormatting sqref="DZ666">
    <cfRule type="duplicateValues" dxfId="968" priority="1023"/>
    <cfRule type="duplicateValues" dxfId="967" priority="1024"/>
  </conditionalFormatting>
  <conditionalFormatting sqref="DZ666">
    <cfRule type="duplicateValues" dxfId="966" priority="1021"/>
    <cfRule type="duplicateValues" dxfId="965" priority="1022"/>
  </conditionalFormatting>
  <conditionalFormatting sqref="DZ666">
    <cfRule type="duplicateValues" dxfId="964" priority="1016"/>
    <cfRule type="duplicateValues" dxfId="963" priority="1017"/>
    <cfRule type="duplicateValues" dxfId="962" priority="1018"/>
    <cfRule type="duplicateValues" dxfId="961" priority="1019"/>
    <cfRule type="duplicateValues" dxfId="960" priority="1020"/>
  </conditionalFormatting>
  <conditionalFormatting sqref="DZ666">
    <cfRule type="duplicateValues" dxfId="959" priority="1013"/>
    <cfRule type="duplicateValues" dxfId="958" priority="1014"/>
    <cfRule type="duplicateValues" dxfId="957" priority="1015"/>
  </conditionalFormatting>
  <conditionalFormatting sqref="DZ668">
    <cfRule type="duplicateValues" dxfId="956" priority="1012"/>
  </conditionalFormatting>
  <conditionalFormatting sqref="DZ668">
    <cfRule type="duplicateValues" dxfId="955" priority="1011"/>
  </conditionalFormatting>
  <conditionalFormatting sqref="DZ668">
    <cfRule type="duplicateValues" dxfId="954" priority="1010"/>
  </conditionalFormatting>
  <conditionalFormatting sqref="DZ668">
    <cfRule type="duplicateValues" dxfId="953" priority="1008"/>
    <cfRule type="duplicateValues" dxfId="952" priority="1009"/>
  </conditionalFormatting>
  <conditionalFormatting sqref="DZ668">
    <cfRule type="duplicateValues" dxfId="951" priority="1006"/>
    <cfRule type="duplicateValues" dxfId="950" priority="1007"/>
  </conditionalFormatting>
  <conditionalFormatting sqref="DZ668">
    <cfRule type="duplicateValues" dxfId="949" priority="1004"/>
    <cfRule type="duplicateValues" dxfId="948" priority="1005"/>
  </conditionalFormatting>
  <conditionalFormatting sqref="DZ668">
    <cfRule type="duplicateValues" dxfId="947" priority="1003"/>
  </conditionalFormatting>
  <conditionalFormatting sqref="DZ668">
    <cfRule type="duplicateValues" dxfId="946" priority="1002"/>
  </conditionalFormatting>
  <conditionalFormatting sqref="DZ668">
    <cfRule type="duplicateValues" dxfId="945" priority="1001"/>
  </conditionalFormatting>
  <conditionalFormatting sqref="DZ667">
    <cfRule type="duplicateValues" dxfId="944" priority="1000"/>
  </conditionalFormatting>
  <conditionalFormatting sqref="DZ667">
    <cfRule type="duplicateValues" dxfId="943" priority="998"/>
    <cfRule type="duplicateValues" dxfId="942" priority="999"/>
  </conditionalFormatting>
  <conditionalFormatting sqref="DZ667">
    <cfRule type="duplicateValues" dxfId="941" priority="993"/>
    <cfRule type="duplicateValues" dxfId="940" priority="994"/>
    <cfRule type="duplicateValues" dxfId="939" priority="995"/>
    <cfRule type="duplicateValues" dxfId="938" priority="996"/>
    <cfRule type="duplicateValues" dxfId="937" priority="997"/>
  </conditionalFormatting>
  <conditionalFormatting sqref="DZ667">
    <cfRule type="duplicateValues" dxfId="936" priority="990"/>
    <cfRule type="duplicateValues" dxfId="935" priority="991"/>
    <cfRule type="duplicateValues" dxfId="934" priority="992"/>
  </conditionalFormatting>
  <conditionalFormatting sqref="DZ667">
    <cfRule type="duplicateValues" dxfId="933" priority="988"/>
    <cfRule type="duplicateValues" dxfId="932" priority="989"/>
  </conditionalFormatting>
  <conditionalFormatting sqref="DZ667">
    <cfRule type="duplicateValues" dxfId="931" priority="986"/>
    <cfRule type="duplicateValues" dxfId="930" priority="987"/>
  </conditionalFormatting>
  <conditionalFormatting sqref="DZ667">
    <cfRule type="duplicateValues" dxfId="929" priority="985"/>
  </conditionalFormatting>
  <conditionalFormatting sqref="DZ667">
    <cfRule type="duplicateValues" dxfId="928" priority="983"/>
    <cfRule type="duplicateValues" dxfId="927" priority="984"/>
  </conditionalFormatting>
  <conditionalFormatting sqref="DZ667">
    <cfRule type="duplicateValues" dxfId="926" priority="982"/>
  </conditionalFormatting>
  <conditionalFormatting sqref="DZ667">
    <cfRule type="duplicateValues" dxfId="925" priority="981"/>
  </conditionalFormatting>
  <conditionalFormatting sqref="DZ667">
    <cfRule type="duplicateValues" dxfId="924" priority="980"/>
  </conditionalFormatting>
  <conditionalFormatting sqref="DZ668">
    <cfRule type="duplicateValues" dxfId="923" priority="975"/>
    <cfRule type="duplicateValues" dxfId="922" priority="976"/>
    <cfRule type="duplicateValues" dxfId="921" priority="977"/>
    <cfRule type="duplicateValues" dxfId="920" priority="978"/>
    <cfRule type="duplicateValues" dxfId="919" priority="979"/>
  </conditionalFormatting>
  <conditionalFormatting sqref="DZ668">
    <cfRule type="duplicateValues" dxfId="918" priority="972"/>
    <cfRule type="duplicateValues" dxfId="917" priority="973"/>
    <cfRule type="duplicateValues" dxfId="916" priority="974"/>
  </conditionalFormatting>
  <conditionalFormatting sqref="DZ668 DZ666">
    <cfRule type="duplicateValues" dxfId="915" priority="971"/>
  </conditionalFormatting>
  <conditionalFormatting sqref="DZ683:DZ690">
    <cfRule type="duplicateValues" dxfId="914" priority="970"/>
  </conditionalFormatting>
  <conditionalFormatting sqref="DZ683:DZ690">
    <cfRule type="duplicateValues" dxfId="913" priority="963"/>
    <cfRule type="duplicateValues" dxfId="912" priority="964"/>
    <cfRule type="duplicateValues" dxfId="911" priority="965"/>
    <cfRule type="duplicateValues" dxfId="910" priority="966"/>
    <cfRule type="duplicateValues" dxfId="909" priority="967"/>
    <cfRule type="duplicateValues" dxfId="908" priority="968"/>
    <cfRule type="duplicateValues" dxfId="907" priority="969"/>
  </conditionalFormatting>
  <conditionalFormatting sqref="DZ675:DZ682">
    <cfRule type="duplicateValues" dxfId="906" priority="962"/>
  </conditionalFormatting>
  <conditionalFormatting sqref="DZ675:DZ682">
    <cfRule type="duplicateValues" dxfId="905" priority="955"/>
    <cfRule type="duplicateValues" dxfId="904" priority="956"/>
    <cfRule type="duplicateValues" dxfId="903" priority="957"/>
    <cfRule type="duplicateValues" dxfId="902" priority="958"/>
    <cfRule type="duplicateValues" dxfId="901" priority="959"/>
    <cfRule type="duplicateValues" dxfId="900" priority="960"/>
    <cfRule type="duplicateValues" dxfId="899" priority="961"/>
  </conditionalFormatting>
  <conditionalFormatting sqref="DZ669:DZ674">
    <cfRule type="duplicateValues" dxfId="898" priority="954"/>
  </conditionalFormatting>
  <conditionalFormatting sqref="DZ669:DZ674">
    <cfRule type="duplicateValues" dxfId="897" priority="947"/>
    <cfRule type="duplicateValues" dxfId="896" priority="948"/>
    <cfRule type="duplicateValues" dxfId="895" priority="949"/>
    <cfRule type="duplicateValues" dxfId="894" priority="950"/>
    <cfRule type="duplicateValues" dxfId="893" priority="951"/>
    <cfRule type="duplicateValues" dxfId="892" priority="952"/>
    <cfRule type="duplicateValues" dxfId="891" priority="953"/>
  </conditionalFormatting>
  <conditionalFormatting sqref="DZ1208:DZ1213">
    <cfRule type="duplicateValues" dxfId="890" priority="946"/>
  </conditionalFormatting>
  <conditionalFormatting sqref="B1195:B1196">
    <cfRule type="duplicateValues" dxfId="889" priority="945"/>
  </conditionalFormatting>
  <conditionalFormatting sqref="B1195:B1196">
    <cfRule type="duplicateValues" dxfId="888" priority="944"/>
  </conditionalFormatting>
  <conditionalFormatting sqref="DZ1182:DZ1187">
    <cfRule type="duplicateValues" dxfId="887" priority="943"/>
  </conditionalFormatting>
  <conditionalFormatting sqref="DZ1182:DZ1187">
    <cfRule type="duplicateValues" dxfId="886" priority="936"/>
    <cfRule type="duplicateValues" dxfId="885" priority="937"/>
    <cfRule type="duplicateValues" dxfId="884" priority="938"/>
    <cfRule type="duplicateValues" dxfId="883" priority="939"/>
    <cfRule type="duplicateValues" dxfId="882" priority="940"/>
    <cfRule type="duplicateValues" dxfId="881" priority="941"/>
    <cfRule type="duplicateValues" dxfId="880" priority="942"/>
  </conditionalFormatting>
  <conditionalFormatting sqref="DZ1159:DZ1161">
    <cfRule type="duplicateValues" dxfId="879" priority="935"/>
  </conditionalFormatting>
  <conditionalFormatting sqref="DZ1159:DZ1161">
    <cfRule type="duplicateValues" dxfId="878" priority="928"/>
    <cfRule type="duplicateValues" dxfId="877" priority="929"/>
    <cfRule type="duplicateValues" dxfId="876" priority="930"/>
    <cfRule type="duplicateValues" dxfId="875" priority="931"/>
    <cfRule type="duplicateValues" dxfId="874" priority="932"/>
    <cfRule type="duplicateValues" dxfId="873" priority="933"/>
    <cfRule type="duplicateValues" dxfId="872" priority="934"/>
  </conditionalFormatting>
  <conditionalFormatting sqref="DZ1081:DZ1086">
    <cfRule type="duplicateValues" dxfId="871" priority="927"/>
  </conditionalFormatting>
  <conditionalFormatting sqref="DZ1081:DZ1086">
    <cfRule type="duplicateValues" dxfId="870" priority="920"/>
    <cfRule type="duplicateValues" dxfId="869" priority="921"/>
    <cfRule type="duplicateValues" dxfId="868" priority="922"/>
    <cfRule type="duplicateValues" dxfId="867" priority="923"/>
    <cfRule type="duplicateValues" dxfId="866" priority="924"/>
    <cfRule type="duplicateValues" dxfId="865" priority="925"/>
    <cfRule type="duplicateValues" dxfId="864" priority="926"/>
  </conditionalFormatting>
  <conditionalFormatting sqref="B64">
    <cfRule type="duplicateValues" dxfId="863" priority="919"/>
  </conditionalFormatting>
  <conditionalFormatting sqref="B64">
    <cfRule type="duplicateValues" dxfId="862" priority="918"/>
  </conditionalFormatting>
  <conditionalFormatting sqref="B64">
    <cfRule type="duplicateValues" dxfId="861" priority="917"/>
  </conditionalFormatting>
  <conditionalFormatting sqref="B64">
    <cfRule type="duplicateValues" dxfId="860" priority="916"/>
  </conditionalFormatting>
  <conditionalFormatting sqref="B64">
    <cfRule type="duplicateValues" dxfId="859" priority="915"/>
  </conditionalFormatting>
  <conditionalFormatting sqref="B64">
    <cfRule type="duplicateValues" dxfId="858" priority="914"/>
  </conditionalFormatting>
  <conditionalFormatting sqref="B64">
    <cfRule type="duplicateValues" dxfId="857" priority="913"/>
  </conditionalFormatting>
  <conditionalFormatting sqref="DZ1078:DZ1080 DZ973:DZ975 DZ691">
    <cfRule type="duplicateValues" dxfId="856" priority="912"/>
  </conditionalFormatting>
  <conditionalFormatting sqref="DZ1078:DZ1080 DZ973:DZ975 DZ691">
    <cfRule type="duplicateValues" dxfId="855" priority="905"/>
    <cfRule type="duplicateValues" dxfId="854" priority="906"/>
    <cfRule type="duplicateValues" dxfId="853" priority="907"/>
    <cfRule type="duplicateValues" dxfId="852" priority="908"/>
    <cfRule type="duplicateValues" dxfId="851" priority="909"/>
    <cfRule type="duplicateValues" dxfId="850" priority="910"/>
    <cfRule type="duplicateValues" dxfId="849" priority="911"/>
  </conditionalFormatting>
  <conditionalFormatting sqref="CY762">
    <cfRule type="duplicateValues" dxfId="848" priority="904"/>
  </conditionalFormatting>
  <conditionalFormatting sqref="CY962">
    <cfRule type="duplicateValues" dxfId="847" priority="903"/>
  </conditionalFormatting>
  <conditionalFormatting sqref="CY820">
    <cfRule type="duplicateValues" dxfId="846" priority="902"/>
  </conditionalFormatting>
  <conditionalFormatting sqref="DZ967">
    <cfRule type="duplicateValues" dxfId="845" priority="878"/>
  </conditionalFormatting>
  <conditionalFormatting sqref="DZ967">
    <cfRule type="duplicateValues" dxfId="844" priority="876"/>
    <cfRule type="duplicateValues" dxfId="843" priority="877"/>
  </conditionalFormatting>
  <conditionalFormatting sqref="DZ967">
    <cfRule type="duplicateValues" dxfId="842" priority="875"/>
  </conditionalFormatting>
  <conditionalFormatting sqref="DZ967">
    <cfRule type="duplicateValues" dxfId="841" priority="874"/>
  </conditionalFormatting>
  <conditionalFormatting sqref="DZ967">
    <cfRule type="duplicateValues" dxfId="840" priority="872"/>
    <cfRule type="duplicateValues" dxfId="839" priority="873"/>
  </conditionalFormatting>
  <conditionalFormatting sqref="DZ967">
    <cfRule type="duplicateValues" dxfId="838" priority="871"/>
  </conditionalFormatting>
  <conditionalFormatting sqref="DZ967">
    <cfRule type="duplicateValues" dxfId="837" priority="869"/>
    <cfRule type="duplicateValues" dxfId="836" priority="870"/>
  </conditionalFormatting>
  <conditionalFormatting sqref="DZ967">
    <cfRule type="duplicateValues" dxfId="835" priority="867"/>
    <cfRule type="duplicateValues" dxfId="834" priority="868"/>
  </conditionalFormatting>
  <conditionalFormatting sqref="DZ967">
    <cfRule type="duplicateValues" dxfId="833" priority="862"/>
    <cfRule type="duplicateValues" dxfId="832" priority="863"/>
    <cfRule type="duplicateValues" dxfId="831" priority="864"/>
    <cfRule type="duplicateValues" dxfId="830" priority="865"/>
    <cfRule type="duplicateValues" dxfId="829" priority="866"/>
  </conditionalFormatting>
  <conditionalFormatting sqref="DZ967">
    <cfRule type="duplicateValues" dxfId="828" priority="859"/>
    <cfRule type="duplicateValues" dxfId="827" priority="860"/>
    <cfRule type="duplicateValues" dxfId="826" priority="861"/>
  </conditionalFormatting>
  <conditionalFormatting sqref="DZ967">
    <cfRule type="duplicateValues" dxfId="825" priority="858"/>
  </conditionalFormatting>
  <conditionalFormatting sqref="DZ968">
    <cfRule type="duplicateValues" dxfId="824" priority="857"/>
  </conditionalFormatting>
  <conditionalFormatting sqref="DZ968">
    <cfRule type="duplicateValues" dxfId="823" priority="855"/>
    <cfRule type="duplicateValues" dxfId="822" priority="856"/>
  </conditionalFormatting>
  <conditionalFormatting sqref="DZ968">
    <cfRule type="duplicateValues" dxfId="821" priority="850"/>
    <cfRule type="duplicateValues" dxfId="820" priority="851"/>
    <cfRule type="duplicateValues" dxfId="819" priority="852"/>
    <cfRule type="duplicateValues" dxfId="818" priority="853"/>
    <cfRule type="duplicateValues" dxfId="817" priority="854"/>
  </conditionalFormatting>
  <conditionalFormatting sqref="DZ968">
    <cfRule type="duplicateValues" dxfId="816" priority="847"/>
    <cfRule type="duplicateValues" dxfId="815" priority="848"/>
    <cfRule type="duplicateValues" dxfId="814" priority="849"/>
  </conditionalFormatting>
  <conditionalFormatting sqref="DZ968">
    <cfRule type="duplicateValues" dxfId="813" priority="845"/>
    <cfRule type="duplicateValues" dxfId="812" priority="846"/>
  </conditionalFormatting>
  <conditionalFormatting sqref="DZ968">
    <cfRule type="duplicateValues" dxfId="811" priority="843"/>
    <cfRule type="duplicateValues" dxfId="810" priority="844"/>
  </conditionalFormatting>
  <conditionalFormatting sqref="DZ968">
    <cfRule type="duplicateValues" dxfId="809" priority="842"/>
  </conditionalFormatting>
  <conditionalFormatting sqref="DZ968">
    <cfRule type="duplicateValues" dxfId="808" priority="840"/>
    <cfRule type="duplicateValues" dxfId="807" priority="841"/>
  </conditionalFormatting>
  <conditionalFormatting sqref="DZ968">
    <cfRule type="duplicateValues" dxfId="806" priority="839"/>
  </conditionalFormatting>
  <conditionalFormatting sqref="DZ968">
    <cfRule type="duplicateValues" dxfId="805" priority="838"/>
  </conditionalFormatting>
  <conditionalFormatting sqref="DZ968">
    <cfRule type="duplicateValues" dxfId="804" priority="837"/>
  </conditionalFormatting>
  <conditionalFormatting sqref="CY987">
    <cfRule type="duplicateValues" dxfId="803" priority="831"/>
  </conditionalFormatting>
  <conditionalFormatting sqref="CY1020">
    <cfRule type="duplicateValues" dxfId="802" priority="830"/>
  </conditionalFormatting>
  <conditionalFormatting sqref="CY993">
    <cfRule type="duplicateValues" dxfId="801" priority="829"/>
  </conditionalFormatting>
  <conditionalFormatting sqref="CY1064">
    <cfRule type="duplicateValues" dxfId="800" priority="828"/>
  </conditionalFormatting>
  <conditionalFormatting sqref="DZ1013">
    <cfRule type="duplicateValues" dxfId="799" priority="827"/>
  </conditionalFormatting>
  <conditionalFormatting sqref="DZ1077">
    <cfRule type="duplicateValues" dxfId="798" priority="826"/>
  </conditionalFormatting>
  <conditionalFormatting sqref="DZ1077">
    <cfRule type="duplicateValues" dxfId="797" priority="825"/>
  </conditionalFormatting>
  <conditionalFormatting sqref="DZ1077">
    <cfRule type="duplicateValues" dxfId="796" priority="824"/>
  </conditionalFormatting>
  <conditionalFormatting sqref="DZ1077">
    <cfRule type="duplicateValues" dxfId="795" priority="823"/>
  </conditionalFormatting>
  <conditionalFormatting sqref="DZ1063">
    <cfRule type="duplicateValues" dxfId="794" priority="822"/>
  </conditionalFormatting>
  <conditionalFormatting sqref="DZ1063">
    <cfRule type="duplicateValues" dxfId="793" priority="821"/>
  </conditionalFormatting>
  <conditionalFormatting sqref="DZ1063">
    <cfRule type="duplicateValues" dxfId="792" priority="820"/>
  </conditionalFormatting>
  <conditionalFormatting sqref="DZ1066:DZ1076">
    <cfRule type="duplicateValues" dxfId="791" priority="819"/>
  </conditionalFormatting>
  <conditionalFormatting sqref="DZ1064:DZ1076 DZ976:DZ1062">
    <cfRule type="duplicateValues" dxfId="790" priority="818"/>
  </conditionalFormatting>
  <conditionalFormatting sqref="DZ1014:DZ1062 DZ976:DZ1012 DZ1064:DZ1065">
    <cfRule type="duplicateValues" dxfId="789" priority="817"/>
  </conditionalFormatting>
  <conditionalFormatting sqref="DZ1064:DZ1077 DZ976:DZ1062">
    <cfRule type="duplicateValues" dxfId="788" priority="816"/>
  </conditionalFormatting>
  <conditionalFormatting sqref="CY1091">
    <cfRule type="duplicateValues" dxfId="787" priority="815"/>
  </conditionalFormatting>
  <conditionalFormatting sqref="CY1089">
    <cfRule type="duplicateValues" dxfId="786" priority="814"/>
  </conditionalFormatting>
  <conditionalFormatting sqref="DZ1088">
    <cfRule type="duplicateValues" dxfId="785" priority="813"/>
  </conditionalFormatting>
  <conditionalFormatting sqref="DZ1088">
    <cfRule type="duplicateValues" dxfId="784" priority="812"/>
  </conditionalFormatting>
  <conditionalFormatting sqref="DZ1088">
    <cfRule type="duplicateValues" dxfId="783" priority="811"/>
  </conditionalFormatting>
  <conditionalFormatting sqref="DZ1088">
    <cfRule type="duplicateValues" dxfId="782" priority="810"/>
  </conditionalFormatting>
  <conditionalFormatting sqref="DZ1089">
    <cfRule type="duplicateValues" dxfId="781" priority="809"/>
  </conditionalFormatting>
  <conditionalFormatting sqref="DZ1089">
    <cfRule type="duplicateValues" dxfId="780" priority="808"/>
  </conditionalFormatting>
  <conditionalFormatting sqref="DZ1089">
    <cfRule type="duplicateValues" dxfId="779" priority="807"/>
  </conditionalFormatting>
  <conditionalFormatting sqref="DZ1089">
    <cfRule type="duplicateValues" dxfId="778" priority="806"/>
  </conditionalFormatting>
  <conditionalFormatting sqref="DZ1090">
    <cfRule type="duplicateValues" dxfId="777" priority="805"/>
  </conditionalFormatting>
  <conditionalFormatting sqref="DZ1090">
    <cfRule type="duplicateValues" dxfId="776" priority="804"/>
  </conditionalFormatting>
  <conditionalFormatting sqref="DZ1090">
    <cfRule type="duplicateValues" dxfId="775" priority="803"/>
  </conditionalFormatting>
  <conditionalFormatting sqref="DZ1090">
    <cfRule type="duplicateValues" dxfId="774" priority="802"/>
  </conditionalFormatting>
  <conditionalFormatting sqref="DZ1091">
    <cfRule type="duplicateValues" dxfId="773" priority="801"/>
  </conditionalFormatting>
  <conditionalFormatting sqref="DZ1088:DZ1091">
    <cfRule type="duplicateValues" dxfId="772" priority="800"/>
  </conditionalFormatting>
  <conditionalFormatting sqref="DZ1092:DZ1095 DZ1087">
    <cfRule type="duplicateValues" dxfId="771" priority="799"/>
  </conditionalFormatting>
  <conditionalFormatting sqref="DZ1092:DZ1095 DZ1087">
    <cfRule type="duplicateValues" dxfId="770" priority="792"/>
    <cfRule type="duplicateValues" dxfId="769" priority="793"/>
    <cfRule type="duplicateValues" dxfId="768" priority="794"/>
    <cfRule type="duplicateValues" dxfId="767" priority="795"/>
    <cfRule type="duplicateValues" dxfId="766" priority="796"/>
    <cfRule type="duplicateValues" dxfId="765" priority="797"/>
    <cfRule type="duplicateValues" dxfId="764" priority="798"/>
  </conditionalFormatting>
  <conditionalFormatting sqref="CY1130">
    <cfRule type="duplicateValues" dxfId="763" priority="791"/>
  </conditionalFormatting>
  <conditionalFormatting sqref="CY1097">
    <cfRule type="duplicateValues" dxfId="762" priority="790"/>
  </conditionalFormatting>
  <conditionalFormatting sqref="CY1100">
    <cfRule type="duplicateValues" dxfId="761" priority="789"/>
  </conditionalFormatting>
  <conditionalFormatting sqref="CY1117">
    <cfRule type="duplicateValues" dxfId="760" priority="788"/>
  </conditionalFormatting>
  <conditionalFormatting sqref="CY1133">
    <cfRule type="duplicateValues" dxfId="759" priority="787"/>
  </conditionalFormatting>
  <conditionalFormatting sqref="CY1131">
    <cfRule type="duplicateValues" dxfId="758" priority="786"/>
  </conditionalFormatting>
  <conditionalFormatting sqref="DZ1131">
    <cfRule type="duplicateValues" dxfId="757" priority="785"/>
  </conditionalFormatting>
  <conditionalFormatting sqref="DZ1131">
    <cfRule type="duplicateValues" dxfId="756" priority="783"/>
    <cfRule type="duplicateValues" dxfId="755" priority="784"/>
  </conditionalFormatting>
  <conditionalFormatting sqref="DZ1131">
    <cfRule type="duplicateValues" dxfId="754" priority="778"/>
    <cfRule type="duplicateValues" dxfId="753" priority="779"/>
    <cfRule type="duplicateValues" dxfId="752" priority="780"/>
    <cfRule type="duplicateValues" dxfId="751" priority="781"/>
    <cfRule type="duplicateValues" dxfId="750" priority="782"/>
  </conditionalFormatting>
  <conditionalFormatting sqref="DZ1131">
    <cfRule type="duplicateValues" dxfId="749" priority="775"/>
    <cfRule type="duplicateValues" dxfId="748" priority="776"/>
    <cfRule type="duplicateValues" dxfId="747" priority="777"/>
  </conditionalFormatting>
  <conditionalFormatting sqref="DZ1131">
    <cfRule type="duplicateValues" dxfId="746" priority="773"/>
    <cfRule type="duplicateValues" dxfId="745" priority="774"/>
  </conditionalFormatting>
  <conditionalFormatting sqref="DZ1131">
    <cfRule type="duplicateValues" dxfId="744" priority="771"/>
    <cfRule type="duplicateValues" dxfId="743" priority="772"/>
  </conditionalFormatting>
  <conditionalFormatting sqref="DZ1131">
    <cfRule type="duplicateValues" dxfId="742" priority="770"/>
  </conditionalFormatting>
  <conditionalFormatting sqref="DZ1131">
    <cfRule type="duplicateValues" dxfId="741" priority="768"/>
    <cfRule type="duplicateValues" dxfId="740" priority="769"/>
  </conditionalFormatting>
  <conditionalFormatting sqref="DZ1131">
    <cfRule type="duplicateValues" dxfId="739" priority="767"/>
  </conditionalFormatting>
  <conditionalFormatting sqref="DZ1131">
    <cfRule type="duplicateValues" dxfId="738" priority="766"/>
  </conditionalFormatting>
  <conditionalFormatting sqref="DZ1131">
    <cfRule type="duplicateValues" dxfId="737" priority="765"/>
  </conditionalFormatting>
  <conditionalFormatting sqref="DZ1132">
    <cfRule type="duplicateValues" dxfId="736" priority="764"/>
  </conditionalFormatting>
  <conditionalFormatting sqref="DZ1132">
    <cfRule type="duplicateValues" dxfId="735" priority="763"/>
  </conditionalFormatting>
  <conditionalFormatting sqref="DZ1132">
    <cfRule type="duplicateValues" dxfId="734" priority="762"/>
  </conditionalFormatting>
  <conditionalFormatting sqref="DZ1132">
    <cfRule type="duplicateValues" dxfId="733" priority="761"/>
  </conditionalFormatting>
  <conditionalFormatting sqref="DZ1132">
    <cfRule type="duplicateValues" dxfId="732" priority="760"/>
  </conditionalFormatting>
  <conditionalFormatting sqref="DZ1133">
    <cfRule type="duplicateValues" dxfId="731" priority="759"/>
  </conditionalFormatting>
  <conditionalFormatting sqref="DZ1133">
    <cfRule type="duplicateValues" dxfId="730" priority="758"/>
  </conditionalFormatting>
  <conditionalFormatting sqref="DZ1134">
    <cfRule type="duplicateValues" dxfId="729" priority="757"/>
  </conditionalFormatting>
  <conditionalFormatting sqref="DZ1134">
    <cfRule type="duplicateValues" dxfId="728" priority="755"/>
    <cfRule type="duplicateValues" dxfId="727" priority="756"/>
  </conditionalFormatting>
  <conditionalFormatting sqref="DZ1134">
    <cfRule type="duplicateValues" dxfId="726" priority="754"/>
  </conditionalFormatting>
  <conditionalFormatting sqref="DZ1134">
    <cfRule type="duplicateValues" dxfId="725" priority="753"/>
  </conditionalFormatting>
  <conditionalFormatting sqref="DZ1134">
    <cfRule type="duplicateValues" dxfId="724" priority="752"/>
  </conditionalFormatting>
  <conditionalFormatting sqref="DZ1135">
    <cfRule type="duplicateValues" dxfId="723" priority="751"/>
  </conditionalFormatting>
  <conditionalFormatting sqref="DZ1135">
    <cfRule type="duplicateValues" dxfId="722" priority="750"/>
  </conditionalFormatting>
  <conditionalFormatting sqref="DZ1136">
    <cfRule type="duplicateValues" dxfId="721" priority="749"/>
  </conditionalFormatting>
  <conditionalFormatting sqref="DZ1096:DZ1100">
    <cfRule type="duplicateValues" dxfId="720" priority="748"/>
  </conditionalFormatting>
  <conditionalFormatting sqref="DZ1137:DZ1140">
    <cfRule type="duplicateValues" dxfId="719" priority="747"/>
  </conditionalFormatting>
  <conditionalFormatting sqref="DZ1137:DZ1140">
    <cfRule type="duplicateValues" dxfId="718" priority="740"/>
    <cfRule type="duplicateValues" dxfId="717" priority="741"/>
    <cfRule type="duplicateValues" dxfId="716" priority="742"/>
    <cfRule type="duplicateValues" dxfId="715" priority="743"/>
    <cfRule type="duplicateValues" dxfId="714" priority="744"/>
    <cfRule type="duplicateValues" dxfId="713" priority="745"/>
    <cfRule type="duplicateValues" dxfId="712" priority="746"/>
  </conditionalFormatting>
  <conditionalFormatting sqref="CY1141">
    <cfRule type="duplicateValues" dxfId="711" priority="739"/>
  </conditionalFormatting>
  <conditionalFormatting sqref="CY1143">
    <cfRule type="duplicateValues" dxfId="710" priority="738"/>
  </conditionalFormatting>
  <conditionalFormatting sqref="CY1150">
    <cfRule type="duplicateValues" dxfId="709" priority="737"/>
  </conditionalFormatting>
  <conditionalFormatting sqref="CY1151">
    <cfRule type="duplicateValues" dxfId="708" priority="736"/>
  </conditionalFormatting>
  <conditionalFormatting sqref="DZ1144:DZ1146">
    <cfRule type="duplicateValues" dxfId="707" priority="735"/>
  </conditionalFormatting>
  <conditionalFormatting sqref="DZ1149">
    <cfRule type="duplicateValues" dxfId="706" priority="734"/>
  </conditionalFormatting>
  <conditionalFormatting sqref="DZ1149">
    <cfRule type="duplicateValues" dxfId="705" priority="733"/>
  </conditionalFormatting>
  <conditionalFormatting sqref="DZ1149">
    <cfRule type="duplicateValues" dxfId="704" priority="732"/>
  </conditionalFormatting>
  <conditionalFormatting sqref="DZ1149">
    <cfRule type="duplicateValues" dxfId="703" priority="731"/>
  </conditionalFormatting>
  <conditionalFormatting sqref="DZ1150">
    <cfRule type="duplicateValues" dxfId="702" priority="730"/>
  </conditionalFormatting>
  <conditionalFormatting sqref="DZ1150">
    <cfRule type="duplicateValues" dxfId="701" priority="729"/>
  </conditionalFormatting>
  <conditionalFormatting sqref="DZ1150">
    <cfRule type="duplicateValues" dxfId="700" priority="728"/>
  </conditionalFormatting>
  <conditionalFormatting sqref="DZ1150">
    <cfRule type="duplicateValues" dxfId="699" priority="727"/>
  </conditionalFormatting>
  <conditionalFormatting sqref="DZ1151">
    <cfRule type="duplicateValues" dxfId="698" priority="726"/>
  </conditionalFormatting>
  <conditionalFormatting sqref="DZ1151">
    <cfRule type="duplicateValues" dxfId="697" priority="725"/>
  </conditionalFormatting>
  <conditionalFormatting sqref="DZ1141:DZ1143">
    <cfRule type="duplicateValues" dxfId="696" priority="724"/>
  </conditionalFormatting>
  <conditionalFormatting sqref="DZ1141:DZ1142">
    <cfRule type="duplicateValues" dxfId="695" priority="723"/>
  </conditionalFormatting>
  <conditionalFormatting sqref="DZ1149">
    <cfRule type="duplicateValues" dxfId="694" priority="722"/>
  </conditionalFormatting>
  <conditionalFormatting sqref="DZ1144:DZ1148">
    <cfRule type="duplicateValues" dxfId="693" priority="721"/>
  </conditionalFormatting>
  <conditionalFormatting sqref="DZ1147:DZ1148">
    <cfRule type="duplicateValues" dxfId="692" priority="720"/>
  </conditionalFormatting>
  <conditionalFormatting sqref="DZ1143">
    <cfRule type="duplicateValues" dxfId="691" priority="719"/>
  </conditionalFormatting>
  <conditionalFormatting sqref="DZ1152:DZ1158">
    <cfRule type="duplicateValues" dxfId="690" priority="718"/>
  </conditionalFormatting>
  <conditionalFormatting sqref="DZ1152:DZ1158">
    <cfRule type="duplicateValues" dxfId="689" priority="711"/>
    <cfRule type="duplicateValues" dxfId="688" priority="712"/>
    <cfRule type="duplicateValues" dxfId="687" priority="713"/>
    <cfRule type="duplicateValues" dxfId="686" priority="714"/>
    <cfRule type="duplicateValues" dxfId="685" priority="715"/>
    <cfRule type="duplicateValues" dxfId="684" priority="716"/>
    <cfRule type="duplicateValues" dxfId="683" priority="717"/>
  </conditionalFormatting>
  <conditionalFormatting sqref="DZ1144:DZ1148">
    <cfRule type="duplicateValues" dxfId="682" priority="710"/>
  </conditionalFormatting>
  <conditionalFormatting sqref="DZ1141:DZ1148">
    <cfRule type="duplicateValues" dxfId="681" priority="709"/>
  </conditionalFormatting>
  <conditionalFormatting sqref="DZ1141:DZ1150">
    <cfRule type="duplicateValues" dxfId="680" priority="708"/>
  </conditionalFormatting>
  <conditionalFormatting sqref="CY1166">
    <cfRule type="duplicateValues" dxfId="679" priority="707"/>
  </conditionalFormatting>
  <conditionalFormatting sqref="CY1165 CY1168">
    <cfRule type="duplicateValues" dxfId="678" priority="705"/>
  </conditionalFormatting>
  <conditionalFormatting sqref="DZ1163">
    <cfRule type="duplicateValues" dxfId="677" priority="704"/>
  </conditionalFormatting>
  <conditionalFormatting sqref="DZ1163">
    <cfRule type="duplicateValues" dxfId="676" priority="703"/>
  </conditionalFormatting>
  <conditionalFormatting sqref="DZ1163">
    <cfRule type="duplicateValues" dxfId="675" priority="702"/>
  </conditionalFormatting>
  <conditionalFormatting sqref="DZ1163">
    <cfRule type="duplicateValues" dxfId="674" priority="701"/>
  </conditionalFormatting>
  <conditionalFormatting sqref="DZ1167">
    <cfRule type="duplicateValues" dxfId="673" priority="700"/>
  </conditionalFormatting>
  <conditionalFormatting sqref="DZ1167">
    <cfRule type="duplicateValues" dxfId="672" priority="699"/>
  </conditionalFormatting>
  <conditionalFormatting sqref="DZ1167">
    <cfRule type="duplicateValues" dxfId="671" priority="698"/>
  </conditionalFormatting>
  <conditionalFormatting sqref="DZ1167">
    <cfRule type="duplicateValues" dxfId="670" priority="694"/>
    <cfRule type="duplicateValues" dxfId="669" priority="695"/>
    <cfRule type="duplicateValues" dxfId="668" priority="696"/>
    <cfRule type="duplicateValues" dxfId="667" priority="697"/>
  </conditionalFormatting>
  <conditionalFormatting sqref="DZ1167">
    <cfRule type="duplicateValues" dxfId="666" priority="693"/>
  </conditionalFormatting>
  <conditionalFormatting sqref="DZ1169">
    <cfRule type="duplicateValues" dxfId="665" priority="692"/>
  </conditionalFormatting>
  <conditionalFormatting sqref="DZ1169">
    <cfRule type="duplicateValues" dxfId="664" priority="691"/>
  </conditionalFormatting>
  <conditionalFormatting sqref="DZ1169">
    <cfRule type="duplicateValues" dxfId="663" priority="690"/>
  </conditionalFormatting>
  <conditionalFormatting sqref="DZ1169">
    <cfRule type="duplicateValues" dxfId="662" priority="686"/>
    <cfRule type="duplicateValues" dxfId="661" priority="687"/>
    <cfRule type="duplicateValues" dxfId="660" priority="688"/>
    <cfRule type="duplicateValues" dxfId="659" priority="689"/>
  </conditionalFormatting>
  <conditionalFormatting sqref="DZ1169">
    <cfRule type="duplicateValues" dxfId="658" priority="685"/>
  </conditionalFormatting>
  <conditionalFormatting sqref="DZ1170">
    <cfRule type="duplicateValues" dxfId="657" priority="684"/>
  </conditionalFormatting>
  <conditionalFormatting sqref="DZ1170">
    <cfRule type="duplicateValues" dxfId="656" priority="683"/>
  </conditionalFormatting>
  <conditionalFormatting sqref="DZ1170">
    <cfRule type="duplicateValues" dxfId="655" priority="682"/>
  </conditionalFormatting>
  <conditionalFormatting sqref="DZ1170">
    <cfRule type="duplicateValues" dxfId="654" priority="681"/>
  </conditionalFormatting>
  <conditionalFormatting sqref="DZ1170">
    <cfRule type="duplicateValues" dxfId="653" priority="680"/>
  </conditionalFormatting>
  <conditionalFormatting sqref="DZ1170">
    <cfRule type="duplicateValues" dxfId="652" priority="679"/>
  </conditionalFormatting>
  <conditionalFormatting sqref="DZ1166 DZ1168">
    <cfRule type="duplicateValues" dxfId="651" priority="675"/>
    <cfRule type="duplicateValues" dxfId="650" priority="676"/>
    <cfRule type="duplicateValues" dxfId="649" priority="677"/>
    <cfRule type="duplicateValues" dxfId="648" priority="678"/>
  </conditionalFormatting>
  <conditionalFormatting sqref="DZ1168 DZ1162 DZ1164:DZ1166">
    <cfRule type="duplicateValues" dxfId="647" priority="674"/>
  </conditionalFormatting>
  <conditionalFormatting sqref="DZ1171:DZ1175">
    <cfRule type="duplicateValues" dxfId="646" priority="673"/>
  </conditionalFormatting>
  <conditionalFormatting sqref="DZ1171:DZ1175">
    <cfRule type="duplicateValues" dxfId="645" priority="666"/>
    <cfRule type="duplicateValues" dxfId="644" priority="667"/>
    <cfRule type="duplicateValues" dxfId="643" priority="668"/>
    <cfRule type="duplicateValues" dxfId="642" priority="669"/>
    <cfRule type="duplicateValues" dxfId="641" priority="670"/>
    <cfRule type="duplicateValues" dxfId="640" priority="671"/>
    <cfRule type="duplicateValues" dxfId="639" priority="672"/>
  </conditionalFormatting>
  <conditionalFormatting sqref="DZ1162">
    <cfRule type="duplicateValues" dxfId="638" priority="664"/>
  </conditionalFormatting>
  <conditionalFormatting sqref="DZ1176">
    <cfRule type="duplicateValues" dxfId="637" priority="663"/>
  </conditionalFormatting>
  <conditionalFormatting sqref="DZ1176">
    <cfRule type="duplicateValues" dxfId="636" priority="656"/>
    <cfRule type="duplicateValues" dxfId="635" priority="657"/>
    <cfRule type="duplicateValues" dxfId="634" priority="658"/>
    <cfRule type="duplicateValues" dxfId="633" priority="659"/>
    <cfRule type="duplicateValues" dxfId="632" priority="660"/>
    <cfRule type="duplicateValues" dxfId="631" priority="661"/>
    <cfRule type="duplicateValues" dxfId="630" priority="662"/>
  </conditionalFormatting>
  <conditionalFormatting sqref="CY1178">
    <cfRule type="duplicateValues" dxfId="629" priority="655"/>
  </conditionalFormatting>
  <conditionalFormatting sqref="DZ1180">
    <cfRule type="duplicateValues" dxfId="628" priority="654"/>
  </conditionalFormatting>
  <conditionalFormatting sqref="DZ1178">
    <cfRule type="duplicateValues" dxfId="627" priority="653"/>
  </conditionalFormatting>
  <conditionalFormatting sqref="DZ1178">
    <cfRule type="duplicateValues" dxfId="626" priority="652"/>
  </conditionalFormatting>
  <conditionalFormatting sqref="DZ1178">
    <cfRule type="duplicateValues" dxfId="625" priority="651"/>
  </conditionalFormatting>
  <conditionalFormatting sqref="DZ1179">
    <cfRule type="duplicateValues" dxfId="624" priority="647"/>
    <cfRule type="duplicateValues" dxfId="623" priority="648"/>
    <cfRule type="duplicateValues" dxfId="622" priority="649"/>
    <cfRule type="duplicateValues" dxfId="621" priority="650"/>
  </conditionalFormatting>
  <conditionalFormatting sqref="DZ1179">
    <cfRule type="duplicateValues" dxfId="620" priority="646"/>
  </conditionalFormatting>
  <conditionalFormatting sqref="DZ1179">
    <cfRule type="duplicateValues" dxfId="619" priority="645"/>
  </conditionalFormatting>
  <conditionalFormatting sqref="DZ1179">
    <cfRule type="duplicateValues" dxfId="618" priority="644"/>
  </conditionalFormatting>
  <conditionalFormatting sqref="DZ1179">
    <cfRule type="duplicateValues" dxfId="617" priority="643"/>
  </conditionalFormatting>
  <conditionalFormatting sqref="DZ1179">
    <cfRule type="duplicateValues" dxfId="616" priority="642"/>
  </conditionalFormatting>
  <conditionalFormatting sqref="DZ1178">
    <cfRule type="duplicateValues" dxfId="615" priority="641"/>
  </conditionalFormatting>
  <conditionalFormatting sqref="DZ1178">
    <cfRule type="duplicateValues" dxfId="614" priority="640"/>
  </conditionalFormatting>
  <conditionalFormatting sqref="DZ1177">
    <cfRule type="duplicateValues" dxfId="613" priority="639"/>
  </conditionalFormatting>
  <conditionalFormatting sqref="DZ1177">
    <cfRule type="duplicateValues" dxfId="612" priority="638"/>
  </conditionalFormatting>
  <conditionalFormatting sqref="DZ1177">
    <cfRule type="duplicateValues" dxfId="611" priority="637"/>
  </conditionalFormatting>
  <conditionalFormatting sqref="DZ1177">
    <cfRule type="duplicateValues" dxfId="610" priority="636"/>
  </conditionalFormatting>
  <conditionalFormatting sqref="DZ1177">
    <cfRule type="duplicateValues" dxfId="609" priority="635"/>
  </conditionalFormatting>
  <conditionalFormatting sqref="DZ1177">
    <cfRule type="duplicateValues" dxfId="608" priority="634"/>
  </conditionalFormatting>
  <conditionalFormatting sqref="DZ1177">
    <cfRule type="duplicateValues" dxfId="607" priority="633"/>
  </conditionalFormatting>
  <conditionalFormatting sqref="DZ1188">
    <cfRule type="duplicateValues" dxfId="606" priority="632"/>
  </conditionalFormatting>
  <conditionalFormatting sqref="DZ1188">
    <cfRule type="duplicateValues" dxfId="605" priority="625"/>
    <cfRule type="duplicateValues" dxfId="604" priority="626"/>
    <cfRule type="duplicateValues" dxfId="603" priority="627"/>
    <cfRule type="duplicateValues" dxfId="602" priority="628"/>
    <cfRule type="duplicateValues" dxfId="601" priority="629"/>
    <cfRule type="duplicateValues" dxfId="600" priority="630"/>
    <cfRule type="duplicateValues" dxfId="599" priority="631"/>
  </conditionalFormatting>
  <conditionalFormatting sqref="DZ1190">
    <cfRule type="duplicateValues" dxfId="598" priority="624"/>
  </conditionalFormatting>
  <conditionalFormatting sqref="DZ1190">
    <cfRule type="duplicateValues" dxfId="597" priority="623"/>
  </conditionalFormatting>
  <conditionalFormatting sqref="DZ1190">
    <cfRule type="duplicateValues" dxfId="596" priority="622"/>
  </conditionalFormatting>
  <conditionalFormatting sqref="DZ1190">
    <cfRule type="duplicateValues" dxfId="595" priority="621"/>
  </conditionalFormatting>
  <conditionalFormatting sqref="DZ1190">
    <cfRule type="duplicateValues" dxfId="594" priority="620"/>
  </conditionalFormatting>
  <conditionalFormatting sqref="DZ1190">
    <cfRule type="duplicateValues" dxfId="593" priority="619"/>
  </conditionalFormatting>
  <conditionalFormatting sqref="DZ1190">
    <cfRule type="duplicateValues" dxfId="592" priority="618"/>
  </conditionalFormatting>
  <conditionalFormatting sqref="DZ1189">
    <cfRule type="duplicateValues" dxfId="591" priority="617"/>
  </conditionalFormatting>
  <conditionalFormatting sqref="B1193:B1196">
    <cfRule type="duplicateValues" dxfId="590" priority="616"/>
  </conditionalFormatting>
  <conditionalFormatting sqref="B1193:B1194">
    <cfRule type="duplicateValues" dxfId="589" priority="615"/>
  </conditionalFormatting>
  <conditionalFormatting sqref="B1193:B1196">
    <cfRule type="duplicateValues" dxfId="588" priority="614"/>
  </conditionalFormatting>
  <conditionalFormatting sqref="DZ1189:DZ1190">
    <cfRule type="duplicateValues" dxfId="587" priority="613"/>
  </conditionalFormatting>
  <conditionalFormatting sqref="DZ1189">
    <cfRule type="duplicateValues" dxfId="586" priority="612"/>
  </conditionalFormatting>
  <conditionalFormatting sqref="DZ1189">
    <cfRule type="duplicateValues" dxfId="585" priority="611"/>
  </conditionalFormatting>
  <conditionalFormatting sqref="DZ1189:DZ1190">
    <cfRule type="duplicateValues" dxfId="584" priority="610"/>
  </conditionalFormatting>
  <conditionalFormatting sqref="DZ1193:DZ1196">
    <cfRule type="duplicateValues" dxfId="583" priority="609"/>
  </conditionalFormatting>
  <conditionalFormatting sqref="DZ1193:DZ1196">
    <cfRule type="duplicateValues" dxfId="582" priority="602"/>
    <cfRule type="duplicateValues" dxfId="581" priority="603"/>
    <cfRule type="duplicateValues" dxfId="580" priority="604"/>
    <cfRule type="duplicateValues" dxfId="579" priority="605"/>
    <cfRule type="duplicateValues" dxfId="578" priority="606"/>
    <cfRule type="duplicateValues" dxfId="577" priority="607"/>
    <cfRule type="duplicateValues" dxfId="576" priority="608"/>
  </conditionalFormatting>
  <conditionalFormatting sqref="B1197">
    <cfRule type="duplicateValues" dxfId="575" priority="601"/>
  </conditionalFormatting>
  <conditionalFormatting sqref="B1197">
    <cfRule type="duplicateValues" dxfId="574" priority="600"/>
  </conditionalFormatting>
  <conditionalFormatting sqref="B1197">
    <cfRule type="duplicateValues" dxfId="573" priority="599"/>
  </conditionalFormatting>
  <conditionalFormatting sqref="DZ1197">
    <cfRule type="duplicateValues" dxfId="572" priority="598"/>
  </conditionalFormatting>
  <conditionalFormatting sqref="DZ1197">
    <cfRule type="duplicateValues" dxfId="571" priority="591"/>
    <cfRule type="duplicateValues" dxfId="570" priority="592"/>
    <cfRule type="duplicateValues" dxfId="569" priority="593"/>
    <cfRule type="duplicateValues" dxfId="568" priority="594"/>
    <cfRule type="duplicateValues" dxfId="567" priority="595"/>
    <cfRule type="duplicateValues" dxfId="566" priority="596"/>
    <cfRule type="duplicateValues" dxfId="565" priority="597"/>
  </conditionalFormatting>
  <conditionalFormatting sqref="DZ1198">
    <cfRule type="duplicateValues" dxfId="564" priority="590"/>
  </conditionalFormatting>
  <conditionalFormatting sqref="DZ1198">
    <cfRule type="duplicateValues" dxfId="563" priority="589"/>
  </conditionalFormatting>
  <conditionalFormatting sqref="DZ1199">
    <cfRule type="duplicateValues" dxfId="562" priority="588"/>
  </conditionalFormatting>
  <conditionalFormatting sqref="DZ1200:DZ1203">
    <cfRule type="duplicateValues" dxfId="561" priority="587"/>
  </conditionalFormatting>
  <conditionalFormatting sqref="DZ1200:DZ1203">
    <cfRule type="duplicateValues" dxfId="560" priority="580"/>
    <cfRule type="duplicateValues" dxfId="559" priority="581"/>
    <cfRule type="duplicateValues" dxfId="558" priority="582"/>
    <cfRule type="duplicateValues" dxfId="557" priority="583"/>
    <cfRule type="duplicateValues" dxfId="556" priority="584"/>
    <cfRule type="duplicateValues" dxfId="555" priority="585"/>
    <cfRule type="duplicateValues" dxfId="554" priority="586"/>
  </conditionalFormatting>
  <conditionalFormatting sqref="B1193:B1197">
    <cfRule type="duplicateValues" dxfId="553" priority="579"/>
  </conditionalFormatting>
  <conditionalFormatting sqref="DZ1181">
    <cfRule type="duplicateValues" dxfId="552" priority="578"/>
  </conditionalFormatting>
  <conditionalFormatting sqref="DZ1181">
    <cfRule type="duplicateValues" dxfId="551" priority="571"/>
    <cfRule type="duplicateValues" dxfId="550" priority="572"/>
    <cfRule type="duplicateValues" dxfId="549" priority="573"/>
    <cfRule type="duplicateValues" dxfId="548" priority="574"/>
    <cfRule type="duplicateValues" dxfId="547" priority="575"/>
    <cfRule type="duplicateValues" dxfId="546" priority="576"/>
    <cfRule type="duplicateValues" dxfId="545" priority="577"/>
  </conditionalFormatting>
  <conditionalFormatting sqref="DZ1204:DZ1207">
    <cfRule type="duplicateValues" dxfId="544" priority="570"/>
  </conditionalFormatting>
  <conditionalFormatting sqref="DZ1204:DZ1207">
    <cfRule type="duplicateValues" dxfId="543" priority="563"/>
    <cfRule type="duplicateValues" dxfId="542" priority="564"/>
    <cfRule type="duplicateValues" dxfId="541" priority="565"/>
    <cfRule type="duplicateValues" dxfId="540" priority="566"/>
    <cfRule type="duplicateValues" dxfId="539" priority="567"/>
    <cfRule type="duplicateValues" dxfId="538" priority="568"/>
    <cfRule type="duplicateValues" dxfId="537" priority="569"/>
  </conditionalFormatting>
  <conditionalFormatting sqref="CY1208">
    <cfRule type="duplicateValues" dxfId="536" priority="562"/>
  </conditionalFormatting>
  <conditionalFormatting sqref="CY1209">
    <cfRule type="duplicateValues" dxfId="535" priority="561"/>
  </conditionalFormatting>
  <conditionalFormatting sqref="DZ1208:DZ1210">
    <cfRule type="duplicateValues" dxfId="534" priority="557"/>
    <cfRule type="duplicateValues" dxfId="533" priority="558"/>
    <cfRule type="duplicateValues" dxfId="532" priority="559"/>
    <cfRule type="duplicateValues" dxfId="531" priority="560"/>
  </conditionalFormatting>
  <conditionalFormatting sqref="DZ1214">
    <cfRule type="duplicateValues" dxfId="530" priority="556"/>
  </conditionalFormatting>
  <conditionalFormatting sqref="DZ1214">
    <cfRule type="duplicateValues" dxfId="529" priority="549"/>
    <cfRule type="duplicateValues" dxfId="528" priority="550"/>
    <cfRule type="duplicateValues" dxfId="527" priority="551"/>
    <cfRule type="duplicateValues" dxfId="526" priority="552"/>
    <cfRule type="duplicateValues" dxfId="525" priority="553"/>
    <cfRule type="duplicateValues" dxfId="524" priority="554"/>
    <cfRule type="duplicateValues" dxfId="523" priority="555"/>
  </conditionalFormatting>
  <conditionalFormatting sqref="DZ1215:DZ1219">
    <cfRule type="duplicateValues" dxfId="522" priority="548"/>
  </conditionalFormatting>
  <conditionalFormatting sqref="DZ1215:DZ1219">
    <cfRule type="duplicateValues" dxfId="521" priority="541"/>
    <cfRule type="duplicateValues" dxfId="520" priority="542"/>
    <cfRule type="duplicateValues" dxfId="519" priority="543"/>
    <cfRule type="duplicateValues" dxfId="518" priority="544"/>
    <cfRule type="duplicateValues" dxfId="517" priority="545"/>
    <cfRule type="duplicateValues" dxfId="516" priority="546"/>
    <cfRule type="duplicateValues" dxfId="515" priority="547"/>
  </conditionalFormatting>
  <conditionalFormatting sqref="DZ1242:DZ1244">
    <cfRule type="duplicateValues" dxfId="514" priority="540"/>
  </conditionalFormatting>
  <conditionalFormatting sqref="DZ1242:DZ1244">
    <cfRule type="duplicateValues" dxfId="513" priority="533"/>
    <cfRule type="duplicateValues" dxfId="512" priority="534"/>
    <cfRule type="duplicateValues" dxfId="511" priority="535"/>
    <cfRule type="duplicateValues" dxfId="510" priority="536"/>
    <cfRule type="duplicateValues" dxfId="509" priority="537"/>
    <cfRule type="duplicateValues" dxfId="508" priority="538"/>
    <cfRule type="duplicateValues" dxfId="507" priority="539"/>
  </conditionalFormatting>
  <conditionalFormatting sqref="DZ1232:DZ1237">
    <cfRule type="duplicateValues" dxfId="506" priority="532"/>
  </conditionalFormatting>
  <conditionalFormatting sqref="DZ1232:DZ1237">
    <cfRule type="duplicateValues" dxfId="505" priority="525"/>
    <cfRule type="duplicateValues" dxfId="504" priority="526"/>
    <cfRule type="duplicateValues" dxfId="503" priority="527"/>
    <cfRule type="duplicateValues" dxfId="502" priority="528"/>
    <cfRule type="duplicateValues" dxfId="501" priority="529"/>
    <cfRule type="duplicateValues" dxfId="500" priority="530"/>
    <cfRule type="duplicateValues" dxfId="499" priority="531"/>
  </conditionalFormatting>
  <conditionalFormatting sqref="DZ1225:DZ1231">
    <cfRule type="duplicateValues" dxfId="498" priority="524"/>
  </conditionalFormatting>
  <conditionalFormatting sqref="DZ1225:DZ1231">
    <cfRule type="duplicateValues" dxfId="497" priority="517"/>
    <cfRule type="duplicateValues" dxfId="496" priority="518"/>
    <cfRule type="duplicateValues" dxfId="495" priority="519"/>
    <cfRule type="duplicateValues" dxfId="494" priority="520"/>
    <cfRule type="duplicateValues" dxfId="493" priority="521"/>
    <cfRule type="duplicateValues" dxfId="492" priority="522"/>
    <cfRule type="duplicateValues" dxfId="491" priority="523"/>
  </conditionalFormatting>
  <conditionalFormatting sqref="DZ1222:DZ1224">
    <cfRule type="duplicateValues" dxfId="490" priority="516"/>
  </conditionalFormatting>
  <conditionalFormatting sqref="DZ1222:DZ1224">
    <cfRule type="duplicateValues" dxfId="489" priority="509"/>
    <cfRule type="duplicateValues" dxfId="488" priority="510"/>
    <cfRule type="duplicateValues" dxfId="487" priority="511"/>
    <cfRule type="duplicateValues" dxfId="486" priority="512"/>
    <cfRule type="duplicateValues" dxfId="485" priority="513"/>
    <cfRule type="duplicateValues" dxfId="484" priority="514"/>
    <cfRule type="duplicateValues" dxfId="483" priority="515"/>
  </conditionalFormatting>
  <conditionalFormatting sqref="CY1239">
    <cfRule type="duplicateValues" dxfId="482" priority="508"/>
  </conditionalFormatting>
  <conditionalFormatting sqref="CY1241">
    <cfRule type="duplicateValues" dxfId="481" priority="507"/>
  </conditionalFormatting>
  <conditionalFormatting sqref="DZ1238">
    <cfRule type="duplicateValues" dxfId="480" priority="505"/>
    <cfRule type="duplicateValues" dxfId="479" priority="506"/>
  </conditionalFormatting>
  <conditionalFormatting sqref="B4:B63 B409:B504 B65:B407">
    <cfRule type="duplicateValues" dxfId="478" priority="503"/>
  </conditionalFormatting>
  <conditionalFormatting sqref="B4:B63 B492:B504 B409:B471 B65:B407">
    <cfRule type="duplicateValues" dxfId="477" priority="502"/>
  </conditionalFormatting>
  <conditionalFormatting sqref="B4:B63 B409:B504 B65:B407">
    <cfRule type="duplicateValues" dxfId="476" priority="501"/>
  </conditionalFormatting>
  <conditionalFormatting sqref="DZ573:DZ579 DZ561:DZ563 DZ505:DZ530">
    <cfRule type="duplicateValues" dxfId="475" priority="500"/>
  </conditionalFormatting>
  <conditionalFormatting sqref="DZ573:DZ579 DZ561:DZ563 DZ515:DZ530">
    <cfRule type="duplicateValues" dxfId="474" priority="493"/>
    <cfRule type="duplicateValues" dxfId="473" priority="494"/>
    <cfRule type="duplicateValues" dxfId="472" priority="495"/>
    <cfRule type="duplicateValues" dxfId="471" priority="496"/>
    <cfRule type="duplicateValues" dxfId="470" priority="497"/>
    <cfRule type="duplicateValues" dxfId="469" priority="498"/>
    <cfRule type="duplicateValues" dxfId="468" priority="499"/>
  </conditionalFormatting>
  <conditionalFormatting sqref="DZ1268">
    <cfRule type="duplicateValues" dxfId="467" priority="492"/>
  </conditionalFormatting>
  <conditionalFormatting sqref="DZ1268">
    <cfRule type="duplicateValues" dxfId="466" priority="485"/>
    <cfRule type="duplicateValues" dxfId="465" priority="486"/>
    <cfRule type="duplicateValues" dxfId="464" priority="487"/>
    <cfRule type="duplicateValues" dxfId="463" priority="488"/>
    <cfRule type="duplicateValues" dxfId="462" priority="489"/>
    <cfRule type="duplicateValues" dxfId="461" priority="490"/>
    <cfRule type="duplicateValues" dxfId="460" priority="491"/>
  </conditionalFormatting>
  <conditionalFormatting sqref="DZ1269">
    <cfRule type="duplicateValues" dxfId="459" priority="481"/>
  </conditionalFormatting>
  <conditionalFormatting sqref="DZ1306:DZ1307">
    <cfRule type="duplicateValues" dxfId="458" priority="480"/>
  </conditionalFormatting>
  <conditionalFormatting sqref="DZ1306:DZ1307">
    <cfRule type="duplicateValues" dxfId="457" priority="473"/>
    <cfRule type="duplicateValues" dxfId="456" priority="474"/>
    <cfRule type="duplicateValues" dxfId="455" priority="475"/>
    <cfRule type="duplicateValues" dxfId="454" priority="476"/>
    <cfRule type="duplicateValues" dxfId="453" priority="477"/>
    <cfRule type="duplicateValues" dxfId="452" priority="478"/>
    <cfRule type="duplicateValues" dxfId="451" priority="479"/>
  </conditionalFormatting>
  <conditionalFormatting sqref="DZ1304:DZ1305">
    <cfRule type="duplicateValues" dxfId="450" priority="472"/>
  </conditionalFormatting>
  <conditionalFormatting sqref="DZ1304:DZ1305">
    <cfRule type="duplicateValues" dxfId="449" priority="465"/>
    <cfRule type="duplicateValues" dxfId="448" priority="466"/>
    <cfRule type="duplicateValues" dxfId="447" priority="467"/>
    <cfRule type="duplicateValues" dxfId="446" priority="468"/>
    <cfRule type="duplicateValues" dxfId="445" priority="469"/>
    <cfRule type="duplicateValues" dxfId="444" priority="470"/>
    <cfRule type="duplicateValues" dxfId="443" priority="471"/>
  </conditionalFormatting>
  <conditionalFormatting sqref="DZ1303">
    <cfRule type="duplicateValues" dxfId="442" priority="464"/>
  </conditionalFormatting>
  <conditionalFormatting sqref="DZ1303">
    <cfRule type="duplicateValues" dxfId="441" priority="457"/>
    <cfRule type="duplicateValues" dxfId="440" priority="458"/>
    <cfRule type="duplicateValues" dxfId="439" priority="459"/>
    <cfRule type="duplicateValues" dxfId="438" priority="460"/>
    <cfRule type="duplicateValues" dxfId="437" priority="461"/>
    <cfRule type="duplicateValues" dxfId="436" priority="462"/>
    <cfRule type="duplicateValues" dxfId="435" priority="463"/>
  </conditionalFormatting>
  <conditionalFormatting sqref="DZ1301:DZ1302">
    <cfRule type="duplicateValues" dxfId="434" priority="456"/>
  </conditionalFormatting>
  <conditionalFormatting sqref="DZ1301:DZ1302">
    <cfRule type="duplicateValues" dxfId="433" priority="449"/>
    <cfRule type="duplicateValues" dxfId="432" priority="450"/>
    <cfRule type="duplicateValues" dxfId="431" priority="451"/>
    <cfRule type="duplicateValues" dxfId="430" priority="452"/>
    <cfRule type="duplicateValues" dxfId="429" priority="453"/>
    <cfRule type="duplicateValues" dxfId="428" priority="454"/>
    <cfRule type="duplicateValues" dxfId="427" priority="455"/>
  </conditionalFormatting>
  <conditionalFormatting sqref="DZ1299:DZ1300">
    <cfRule type="duplicateValues" dxfId="426" priority="448"/>
  </conditionalFormatting>
  <conditionalFormatting sqref="DZ1299:DZ1300">
    <cfRule type="duplicateValues" dxfId="425" priority="441"/>
    <cfRule type="duplicateValues" dxfId="424" priority="442"/>
    <cfRule type="duplicateValues" dxfId="423" priority="443"/>
    <cfRule type="duplicateValues" dxfId="422" priority="444"/>
    <cfRule type="duplicateValues" dxfId="421" priority="445"/>
    <cfRule type="duplicateValues" dxfId="420" priority="446"/>
    <cfRule type="duplicateValues" dxfId="419" priority="447"/>
  </conditionalFormatting>
  <conditionalFormatting sqref="DZ1298">
    <cfRule type="duplicateValues" dxfId="418" priority="440"/>
  </conditionalFormatting>
  <conditionalFormatting sqref="DZ1298">
    <cfRule type="duplicateValues" dxfId="417" priority="433"/>
    <cfRule type="duplicateValues" dxfId="416" priority="434"/>
    <cfRule type="duplicateValues" dxfId="415" priority="435"/>
    <cfRule type="duplicateValues" dxfId="414" priority="436"/>
    <cfRule type="duplicateValues" dxfId="413" priority="437"/>
    <cfRule type="duplicateValues" dxfId="412" priority="438"/>
    <cfRule type="duplicateValues" dxfId="411" priority="439"/>
  </conditionalFormatting>
  <conditionalFormatting sqref="DZ1296:DZ1297">
    <cfRule type="duplicateValues" dxfId="410" priority="432"/>
  </conditionalFormatting>
  <conditionalFormatting sqref="DZ1296:DZ1297">
    <cfRule type="duplicateValues" dxfId="409" priority="425"/>
    <cfRule type="duplicateValues" dxfId="408" priority="426"/>
    <cfRule type="duplicateValues" dxfId="407" priority="427"/>
    <cfRule type="duplicateValues" dxfId="406" priority="428"/>
    <cfRule type="duplicateValues" dxfId="405" priority="429"/>
    <cfRule type="duplicateValues" dxfId="404" priority="430"/>
    <cfRule type="duplicateValues" dxfId="403" priority="431"/>
  </conditionalFormatting>
  <conditionalFormatting sqref="DZ1295">
    <cfRule type="duplicateValues" dxfId="402" priority="424"/>
  </conditionalFormatting>
  <conditionalFormatting sqref="DZ1295">
    <cfRule type="duplicateValues" dxfId="401" priority="417"/>
    <cfRule type="duplicateValues" dxfId="400" priority="418"/>
    <cfRule type="duplicateValues" dxfId="399" priority="419"/>
    <cfRule type="duplicateValues" dxfId="398" priority="420"/>
    <cfRule type="duplicateValues" dxfId="397" priority="421"/>
    <cfRule type="duplicateValues" dxfId="396" priority="422"/>
    <cfRule type="duplicateValues" dxfId="395" priority="423"/>
  </conditionalFormatting>
  <conditionalFormatting sqref="DZ1309">
    <cfRule type="duplicateValues" dxfId="394" priority="416"/>
  </conditionalFormatting>
  <conditionalFormatting sqref="DZ1309">
    <cfRule type="duplicateValues" dxfId="393" priority="409"/>
    <cfRule type="duplicateValues" dxfId="392" priority="410"/>
    <cfRule type="duplicateValues" dxfId="391" priority="411"/>
    <cfRule type="duplicateValues" dxfId="390" priority="412"/>
    <cfRule type="duplicateValues" dxfId="389" priority="413"/>
    <cfRule type="duplicateValues" dxfId="388" priority="414"/>
    <cfRule type="duplicateValues" dxfId="387" priority="415"/>
  </conditionalFormatting>
  <conditionalFormatting sqref="DZ1308">
    <cfRule type="duplicateValues" dxfId="386" priority="408"/>
  </conditionalFormatting>
  <conditionalFormatting sqref="DZ1308">
    <cfRule type="duplicateValues" dxfId="385" priority="401"/>
    <cfRule type="duplicateValues" dxfId="384" priority="402"/>
    <cfRule type="duplicateValues" dxfId="383" priority="403"/>
    <cfRule type="duplicateValues" dxfId="382" priority="404"/>
    <cfRule type="duplicateValues" dxfId="381" priority="405"/>
    <cfRule type="duplicateValues" dxfId="380" priority="406"/>
    <cfRule type="duplicateValues" dxfId="379" priority="407"/>
  </conditionalFormatting>
  <conditionalFormatting sqref="DZ1293:DZ1294">
    <cfRule type="duplicateValues" dxfId="378" priority="400"/>
  </conditionalFormatting>
  <conditionalFormatting sqref="DZ1293:DZ1294">
    <cfRule type="duplicateValues" dxfId="377" priority="393"/>
    <cfRule type="duplicateValues" dxfId="376" priority="394"/>
    <cfRule type="duplicateValues" dxfId="375" priority="395"/>
    <cfRule type="duplicateValues" dxfId="374" priority="396"/>
    <cfRule type="duplicateValues" dxfId="373" priority="397"/>
    <cfRule type="duplicateValues" dxfId="372" priority="398"/>
    <cfRule type="duplicateValues" dxfId="371" priority="399"/>
  </conditionalFormatting>
  <conditionalFormatting sqref="DZ1291:DZ1292">
    <cfRule type="duplicateValues" dxfId="370" priority="392"/>
  </conditionalFormatting>
  <conditionalFormatting sqref="DZ1291:DZ1292">
    <cfRule type="duplicateValues" dxfId="369" priority="385"/>
    <cfRule type="duplicateValues" dxfId="368" priority="386"/>
    <cfRule type="duplicateValues" dxfId="367" priority="387"/>
    <cfRule type="duplicateValues" dxfId="366" priority="388"/>
    <cfRule type="duplicateValues" dxfId="365" priority="389"/>
    <cfRule type="duplicateValues" dxfId="364" priority="390"/>
    <cfRule type="duplicateValues" dxfId="363" priority="391"/>
  </conditionalFormatting>
  <conditionalFormatting sqref="DZ1290">
    <cfRule type="duplicateValues" dxfId="362" priority="384"/>
  </conditionalFormatting>
  <conditionalFormatting sqref="DZ1290">
    <cfRule type="duplicateValues" dxfId="361" priority="377"/>
    <cfRule type="duplicateValues" dxfId="360" priority="378"/>
    <cfRule type="duplicateValues" dxfId="359" priority="379"/>
    <cfRule type="duplicateValues" dxfId="358" priority="380"/>
    <cfRule type="duplicateValues" dxfId="357" priority="381"/>
    <cfRule type="duplicateValues" dxfId="356" priority="382"/>
    <cfRule type="duplicateValues" dxfId="355" priority="383"/>
  </conditionalFormatting>
  <conditionalFormatting sqref="DZ1288:DZ1289">
    <cfRule type="duplicateValues" dxfId="354" priority="376"/>
  </conditionalFormatting>
  <conditionalFormatting sqref="DZ1288:DZ1289">
    <cfRule type="duplicateValues" dxfId="353" priority="369"/>
    <cfRule type="duplicateValues" dxfId="352" priority="370"/>
    <cfRule type="duplicateValues" dxfId="351" priority="371"/>
    <cfRule type="duplicateValues" dxfId="350" priority="372"/>
    <cfRule type="duplicateValues" dxfId="349" priority="373"/>
    <cfRule type="duplicateValues" dxfId="348" priority="374"/>
    <cfRule type="duplicateValues" dxfId="347" priority="375"/>
  </conditionalFormatting>
  <conditionalFormatting sqref="DZ1286:DZ1287">
    <cfRule type="duplicateValues" dxfId="346" priority="368"/>
  </conditionalFormatting>
  <conditionalFormatting sqref="DZ1286:DZ1287">
    <cfRule type="duplicateValues" dxfId="345" priority="361"/>
    <cfRule type="duplicateValues" dxfId="344" priority="362"/>
    <cfRule type="duplicateValues" dxfId="343" priority="363"/>
    <cfRule type="duplicateValues" dxfId="342" priority="364"/>
    <cfRule type="duplicateValues" dxfId="341" priority="365"/>
    <cfRule type="duplicateValues" dxfId="340" priority="366"/>
    <cfRule type="duplicateValues" dxfId="339" priority="367"/>
  </conditionalFormatting>
  <conditionalFormatting sqref="DZ1285">
    <cfRule type="duplicateValues" dxfId="338" priority="360"/>
  </conditionalFormatting>
  <conditionalFormatting sqref="DZ1285">
    <cfRule type="duplicateValues" dxfId="337" priority="353"/>
    <cfRule type="duplicateValues" dxfId="336" priority="354"/>
    <cfRule type="duplicateValues" dxfId="335" priority="355"/>
    <cfRule type="duplicateValues" dxfId="334" priority="356"/>
    <cfRule type="duplicateValues" dxfId="333" priority="357"/>
    <cfRule type="duplicateValues" dxfId="332" priority="358"/>
    <cfRule type="duplicateValues" dxfId="331" priority="359"/>
  </conditionalFormatting>
  <conditionalFormatting sqref="DZ1283:DZ1284">
    <cfRule type="duplicateValues" dxfId="330" priority="352"/>
  </conditionalFormatting>
  <conditionalFormatting sqref="DZ1283:DZ1284">
    <cfRule type="duplicateValues" dxfId="329" priority="345"/>
    <cfRule type="duplicateValues" dxfId="328" priority="346"/>
    <cfRule type="duplicateValues" dxfId="327" priority="347"/>
    <cfRule type="duplicateValues" dxfId="326" priority="348"/>
    <cfRule type="duplicateValues" dxfId="325" priority="349"/>
    <cfRule type="duplicateValues" dxfId="324" priority="350"/>
    <cfRule type="duplicateValues" dxfId="323" priority="351"/>
  </conditionalFormatting>
  <conditionalFormatting sqref="DZ1282">
    <cfRule type="duplicateValues" dxfId="322" priority="344"/>
  </conditionalFormatting>
  <conditionalFormatting sqref="DZ1282">
    <cfRule type="duplicateValues" dxfId="321" priority="337"/>
    <cfRule type="duplicateValues" dxfId="320" priority="338"/>
    <cfRule type="duplicateValues" dxfId="319" priority="339"/>
    <cfRule type="duplicateValues" dxfId="318" priority="340"/>
    <cfRule type="duplicateValues" dxfId="317" priority="341"/>
    <cfRule type="duplicateValues" dxfId="316" priority="342"/>
    <cfRule type="duplicateValues" dxfId="315" priority="343"/>
  </conditionalFormatting>
  <conditionalFormatting sqref="DZ1280:DZ1281">
    <cfRule type="duplicateValues" dxfId="314" priority="336"/>
  </conditionalFormatting>
  <conditionalFormatting sqref="DZ1280:DZ1281">
    <cfRule type="duplicateValues" dxfId="313" priority="329"/>
    <cfRule type="duplicateValues" dxfId="312" priority="330"/>
    <cfRule type="duplicateValues" dxfId="311" priority="331"/>
    <cfRule type="duplicateValues" dxfId="310" priority="332"/>
    <cfRule type="duplicateValues" dxfId="309" priority="333"/>
    <cfRule type="duplicateValues" dxfId="308" priority="334"/>
    <cfRule type="duplicateValues" dxfId="307" priority="335"/>
  </conditionalFormatting>
  <conditionalFormatting sqref="DZ1278:DZ1279">
    <cfRule type="duplicateValues" dxfId="306" priority="328"/>
  </conditionalFormatting>
  <conditionalFormatting sqref="DZ1278:DZ1279">
    <cfRule type="duplicateValues" dxfId="305" priority="321"/>
    <cfRule type="duplicateValues" dxfId="304" priority="322"/>
    <cfRule type="duplicateValues" dxfId="303" priority="323"/>
    <cfRule type="duplicateValues" dxfId="302" priority="324"/>
    <cfRule type="duplicateValues" dxfId="301" priority="325"/>
    <cfRule type="duplicateValues" dxfId="300" priority="326"/>
    <cfRule type="duplicateValues" dxfId="299" priority="327"/>
  </conditionalFormatting>
  <conditionalFormatting sqref="DZ1277">
    <cfRule type="duplicateValues" dxfId="298" priority="320"/>
  </conditionalFormatting>
  <conditionalFormatting sqref="DZ1277">
    <cfRule type="duplicateValues" dxfId="297" priority="313"/>
    <cfRule type="duplicateValues" dxfId="296" priority="314"/>
    <cfRule type="duplicateValues" dxfId="295" priority="315"/>
    <cfRule type="duplicateValues" dxfId="294" priority="316"/>
    <cfRule type="duplicateValues" dxfId="293" priority="317"/>
    <cfRule type="duplicateValues" dxfId="292" priority="318"/>
    <cfRule type="duplicateValues" dxfId="291" priority="319"/>
  </conditionalFormatting>
  <conditionalFormatting sqref="DZ1275:DZ1276">
    <cfRule type="duplicateValues" dxfId="290" priority="312"/>
  </conditionalFormatting>
  <conditionalFormatting sqref="DZ1275:DZ1276">
    <cfRule type="duplicateValues" dxfId="289" priority="305"/>
    <cfRule type="duplicateValues" dxfId="288" priority="306"/>
    <cfRule type="duplicateValues" dxfId="287" priority="307"/>
    <cfRule type="duplicateValues" dxfId="286" priority="308"/>
    <cfRule type="duplicateValues" dxfId="285" priority="309"/>
    <cfRule type="duplicateValues" dxfId="284" priority="310"/>
    <cfRule type="duplicateValues" dxfId="283" priority="311"/>
  </conditionalFormatting>
  <conditionalFormatting sqref="DZ1273:DZ1274">
    <cfRule type="duplicateValues" dxfId="282" priority="304"/>
  </conditionalFormatting>
  <conditionalFormatting sqref="DZ1273:DZ1274">
    <cfRule type="duplicateValues" dxfId="281" priority="297"/>
    <cfRule type="duplicateValues" dxfId="280" priority="298"/>
    <cfRule type="duplicateValues" dxfId="279" priority="299"/>
    <cfRule type="duplicateValues" dxfId="278" priority="300"/>
    <cfRule type="duplicateValues" dxfId="277" priority="301"/>
    <cfRule type="duplicateValues" dxfId="276" priority="302"/>
    <cfRule type="duplicateValues" dxfId="275" priority="303"/>
  </conditionalFormatting>
  <conditionalFormatting sqref="DZ1272">
    <cfRule type="duplicateValues" dxfId="274" priority="296"/>
  </conditionalFormatting>
  <conditionalFormatting sqref="DZ1272">
    <cfRule type="duplicateValues" dxfId="273" priority="289"/>
    <cfRule type="duplicateValues" dxfId="272" priority="290"/>
    <cfRule type="duplicateValues" dxfId="271" priority="291"/>
    <cfRule type="duplicateValues" dxfId="270" priority="292"/>
    <cfRule type="duplicateValues" dxfId="269" priority="293"/>
    <cfRule type="duplicateValues" dxfId="268" priority="294"/>
    <cfRule type="duplicateValues" dxfId="267" priority="295"/>
  </conditionalFormatting>
  <conditionalFormatting sqref="DZ1270:DZ1271">
    <cfRule type="duplicateValues" dxfId="266" priority="288"/>
  </conditionalFormatting>
  <conditionalFormatting sqref="DZ1270:DZ1271">
    <cfRule type="duplicateValues" dxfId="265" priority="281"/>
    <cfRule type="duplicateValues" dxfId="264" priority="282"/>
    <cfRule type="duplicateValues" dxfId="263" priority="283"/>
    <cfRule type="duplicateValues" dxfId="262" priority="284"/>
    <cfRule type="duplicateValues" dxfId="261" priority="285"/>
    <cfRule type="duplicateValues" dxfId="260" priority="286"/>
    <cfRule type="duplicateValues" dxfId="259" priority="287"/>
  </conditionalFormatting>
  <conditionalFormatting sqref="DZ1309">
    <cfRule type="duplicateValues" dxfId="258" priority="272"/>
  </conditionalFormatting>
  <conditionalFormatting sqref="DZ1309">
    <cfRule type="duplicateValues" dxfId="257" priority="265"/>
    <cfRule type="duplicateValues" dxfId="256" priority="266"/>
    <cfRule type="duplicateValues" dxfId="255" priority="267"/>
    <cfRule type="duplicateValues" dxfId="254" priority="268"/>
    <cfRule type="duplicateValues" dxfId="253" priority="269"/>
    <cfRule type="duplicateValues" dxfId="252" priority="270"/>
    <cfRule type="duplicateValues" dxfId="251" priority="271"/>
  </conditionalFormatting>
  <conditionalFormatting sqref="DZ1307:DZ1308">
    <cfRule type="duplicateValues" dxfId="250" priority="264"/>
  </conditionalFormatting>
  <conditionalFormatting sqref="DZ1307:DZ1308">
    <cfRule type="duplicateValues" dxfId="249" priority="257"/>
    <cfRule type="duplicateValues" dxfId="248" priority="258"/>
    <cfRule type="duplicateValues" dxfId="247" priority="259"/>
    <cfRule type="duplicateValues" dxfId="246" priority="260"/>
    <cfRule type="duplicateValues" dxfId="245" priority="261"/>
    <cfRule type="duplicateValues" dxfId="244" priority="262"/>
    <cfRule type="duplicateValues" dxfId="243" priority="263"/>
  </conditionalFormatting>
  <conditionalFormatting sqref="DZ1306">
    <cfRule type="duplicateValues" dxfId="242" priority="256"/>
  </conditionalFormatting>
  <conditionalFormatting sqref="DZ1306">
    <cfRule type="duplicateValues" dxfId="241" priority="249"/>
    <cfRule type="duplicateValues" dxfId="240" priority="250"/>
    <cfRule type="duplicateValues" dxfId="239" priority="251"/>
    <cfRule type="duplicateValues" dxfId="238" priority="252"/>
    <cfRule type="duplicateValues" dxfId="237" priority="253"/>
    <cfRule type="duplicateValues" dxfId="236" priority="254"/>
    <cfRule type="duplicateValues" dxfId="235" priority="255"/>
  </conditionalFormatting>
  <conditionalFormatting sqref="DZ1304:DZ1305">
    <cfRule type="duplicateValues" dxfId="234" priority="248"/>
  </conditionalFormatting>
  <conditionalFormatting sqref="DZ1304:DZ1305">
    <cfRule type="duplicateValues" dxfId="233" priority="241"/>
    <cfRule type="duplicateValues" dxfId="232" priority="242"/>
    <cfRule type="duplicateValues" dxfId="231" priority="243"/>
    <cfRule type="duplicateValues" dxfId="230" priority="244"/>
    <cfRule type="duplicateValues" dxfId="229" priority="245"/>
    <cfRule type="duplicateValues" dxfId="228" priority="246"/>
    <cfRule type="duplicateValues" dxfId="227" priority="247"/>
  </conditionalFormatting>
  <conditionalFormatting sqref="DZ1302:DZ1303">
    <cfRule type="duplicateValues" dxfId="226" priority="240"/>
  </conditionalFormatting>
  <conditionalFormatting sqref="DZ1302:DZ1303">
    <cfRule type="duplicateValues" dxfId="225" priority="233"/>
    <cfRule type="duplicateValues" dxfId="224" priority="234"/>
    <cfRule type="duplicateValues" dxfId="223" priority="235"/>
    <cfRule type="duplicateValues" dxfId="222" priority="236"/>
    <cfRule type="duplicateValues" dxfId="221" priority="237"/>
    <cfRule type="duplicateValues" dxfId="220" priority="238"/>
    <cfRule type="duplicateValues" dxfId="219" priority="239"/>
  </conditionalFormatting>
  <conditionalFormatting sqref="DZ1301">
    <cfRule type="duplicateValues" dxfId="218" priority="232"/>
  </conditionalFormatting>
  <conditionalFormatting sqref="DZ1301">
    <cfRule type="duplicateValues" dxfId="217" priority="225"/>
    <cfRule type="duplicateValues" dxfId="216" priority="226"/>
    <cfRule type="duplicateValues" dxfId="215" priority="227"/>
    <cfRule type="duplicateValues" dxfId="214" priority="228"/>
    <cfRule type="duplicateValues" dxfId="213" priority="229"/>
    <cfRule type="duplicateValues" dxfId="212" priority="230"/>
    <cfRule type="duplicateValues" dxfId="211" priority="231"/>
  </conditionalFormatting>
  <conditionalFormatting sqref="DZ1299:DZ1300">
    <cfRule type="duplicateValues" dxfId="210" priority="224"/>
  </conditionalFormatting>
  <conditionalFormatting sqref="DZ1299:DZ1300">
    <cfRule type="duplicateValues" dxfId="209" priority="217"/>
    <cfRule type="duplicateValues" dxfId="208" priority="218"/>
    <cfRule type="duplicateValues" dxfId="207" priority="219"/>
    <cfRule type="duplicateValues" dxfId="206" priority="220"/>
    <cfRule type="duplicateValues" dxfId="205" priority="221"/>
    <cfRule type="duplicateValues" dxfId="204" priority="222"/>
    <cfRule type="duplicateValues" dxfId="203" priority="223"/>
  </conditionalFormatting>
  <conditionalFormatting sqref="DZ1297:DZ1298">
    <cfRule type="duplicateValues" dxfId="202" priority="216"/>
  </conditionalFormatting>
  <conditionalFormatting sqref="DZ1297:DZ1298">
    <cfRule type="duplicateValues" dxfId="201" priority="209"/>
    <cfRule type="duplicateValues" dxfId="200" priority="210"/>
    <cfRule type="duplicateValues" dxfId="199" priority="211"/>
    <cfRule type="duplicateValues" dxfId="198" priority="212"/>
    <cfRule type="duplicateValues" dxfId="197" priority="213"/>
    <cfRule type="duplicateValues" dxfId="196" priority="214"/>
    <cfRule type="duplicateValues" dxfId="195" priority="215"/>
  </conditionalFormatting>
  <conditionalFormatting sqref="DZ1296">
    <cfRule type="duplicateValues" dxfId="194" priority="208"/>
  </conditionalFormatting>
  <conditionalFormatting sqref="DZ1296">
    <cfRule type="duplicateValues" dxfId="193" priority="201"/>
    <cfRule type="duplicateValues" dxfId="192" priority="202"/>
    <cfRule type="duplicateValues" dxfId="191" priority="203"/>
    <cfRule type="duplicateValues" dxfId="190" priority="204"/>
    <cfRule type="duplicateValues" dxfId="189" priority="205"/>
    <cfRule type="duplicateValues" dxfId="188" priority="206"/>
    <cfRule type="duplicateValues" dxfId="187" priority="207"/>
  </conditionalFormatting>
  <conditionalFormatting sqref="DZ1294:DZ1295">
    <cfRule type="duplicateValues" dxfId="186" priority="200"/>
  </conditionalFormatting>
  <conditionalFormatting sqref="DZ1294:DZ1295">
    <cfRule type="duplicateValues" dxfId="185" priority="193"/>
    <cfRule type="duplicateValues" dxfId="184" priority="194"/>
    <cfRule type="duplicateValues" dxfId="183" priority="195"/>
    <cfRule type="duplicateValues" dxfId="182" priority="196"/>
    <cfRule type="duplicateValues" dxfId="181" priority="197"/>
    <cfRule type="duplicateValues" dxfId="180" priority="198"/>
    <cfRule type="duplicateValues" dxfId="179" priority="199"/>
  </conditionalFormatting>
  <conditionalFormatting sqref="DZ1310:DZ1311">
    <cfRule type="duplicateValues" dxfId="178" priority="192"/>
  </conditionalFormatting>
  <conditionalFormatting sqref="DZ1178:DZ1179">
    <cfRule type="duplicateValues" dxfId="177" priority="191"/>
  </conditionalFormatting>
  <conditionalFormatting sqref="DZ1141:DZ1151">
    <cfRule type="duplicateValues" dxfId="176" priority="190"/>
  </conditionalFormatting>
  <conditionalFormatting sqref="DZ1096:DZ1130">
    <cfRule type="duplicateValues" dxfId="175" priority="189"/>
  </conditionalFormatting>
  <conditionalFormatting sqref="DZ1101:DZ1130">
    <cfRule type="duplicateValues" dxfId="174" priority="188"/>
  </conditionalFormatting>
  <conditionalFormatting sqref="DZ1096:DZ1136">
    <cfRule type="duplicateValues" dxfId="173" priority="187"/>
  </conditionalFormatting>
  <conditionalFormatting sqref="DZ1321">
    <cfRule type="duplicateValues" dxfId="172" priority="184"/>
  </conditionalFormatting>
  <conditionalFormatting sqref="B4:B1311">
    <cfRule type="duplicateValues" dxfId="171" priority="148"/>
  </conditionalFormatting>
  <conditionalFormatting sqref="B1344:B1048576 B1:B1323">
    <cfRule type="duplicateValues" dxfId="170" priority="127"/>
  </conditionalFormatting>
  <conditionalFormatting sqref="B1322:B1323">
    <cfRule type="duplicateValues" dxfId="169" priority="145903"/>
  </conditionalFormatting>
  <conditionalFormatting sqref="DZ1322:DZ1323">
    <cfRule type="duplicateValues" dxfId="168" priority="145904"/>
  </conditionalFormatting>
  <conditionalFormatting sqref="DZ1318:DZ1320">
    <cfRule type="duplicateValues" dxfId="167" priority="146359"/>
  </conditionalFormatting>
  <conditionalFormatting sqref="DZ1315:DZ1317">
    <cfRule type="duplicateValues" dxfId="166" priority="146595"/>
  </conditionalFormatting>
  <conditionalFormatting sqref="DZ1312:DZ1314">
    <cfRule type="duplicateValues" dxfId="165" priority="147068"/>
  </conditionalFormatting>
  <conditionalFormatting sqref="DZ1312:DZ1317">
    <cfRule type="duplicateValues" dxfId="164" priority="147070"/>
  </conditionalFormatting>
  <conditionalFormatting sqref="B1312:B1321">
    <cfRule type="duplicateValues" dxfId="163" priority="147072"/>
  </conditionalFormatting>
  <conditionalFormatting sqref="B1312:B1313">
    <cfRule type="duplicateValues" dxfId="162" priority="147076"/>
  </conditionalFormatting>
  <conditionalFormatting sqref="DZ1162:DZ1170">
    <cfRule type="duplicateValues" dxfId="161" priority="147310"/>
  </conditionalFormatting>
  <conditionalFormatting sqref="DZ969:DZ972">
    <cfRule type="duplicateValues" dxfId="160" priority="147563"/>
  </conditionalFormatting>
  <conditionalFormatting sqref="DZ969:DZ972">
    <cfRule type="duplicateValues" dxfId="159" priority="147565"/>
    <cfRule type="duplicateValues" dxfId="158" priority="147566"/>
  </conditionalFormatting>
  <conditionalFormatting sqref="DZ969:DZ972">
    <cfRule type="duplicateValues" dxfId="157" priority="147569"/>
    <cfRule type="duplicateValues" dxfId="156" priority="147570"/>
    <cfRule type="duplicateValues" dxfId="155" priority="147571"/>
    <cfRule type="duplicateValues" dxfId="154" priority="147572"/>
    <cfRule type="duplicateValues" dxfId="153" priority="147573"/>
  </conditionalFormatting>
  <conditionalFormatting sqref="DZ969:DZ972">
    <cfRule type="duplicateValues" dxfId="152" priority="147579"/>
    <cfRule type="duplicateValues" dxfId="151" priority="147580"/>
    <cfRule type="duplicateValues" dxfId="150" priority="147581"/>
  </conditionalFormatting>
  <conditionalFormatting sqref="DZ969:DZ972">
    <cfRule type="duplicateValues" dxfId="149" priority="147585"/>
    <cfRule type="duplicateValues" dxfId="148" priority="147586"/>
  </conditionalFormatting>
  <conditionalFormatting sqref="DZ969:DZ972">
    <cfRule type="duplicateValues" dxfId="147" priority="147589"/>
    <cfRule type="duplicateValues" dxfId="146" priority="147590"/>
  </conditionalFormatting>
  <conditionalFormatting sqref="DZ967:DZ972">
    <cfRule type="duplicateValues" dxfId="145" priority="147617"/>
  </conditionalFormatting>
  <conditionalFormatting sqref="DZ880:DZ966">
    <cfRule type="duplicateValues" dxfId="144" priority="147908"/>
  </conditionalFormatting>
  <conditionalFormatting sqref="DZ692:DZ879">
    <cfRule type="duplicateValues" dxfId="143" priority="148182"/>
  </conditionalFormatting>
  <conditionalFormatting sqref="DZ692:DZ966">
    <cfRule type="duplicateValues" dxfId="142" priority="148191"/>
  </conditionalFormatting>
  <conditionalFormatting sqref="DZ634:DZ636">
    <cfRule type="duplicateValues" dxfId="141" priority="148421"/>
  </conditionalFormatting>
  <conditionalFormatting sqref="DZ634:DZ636">
    <cfRule type="duplicateValues" dxfId="140" priority="148422"/>
    <cfRule type="duplicateValues" dxfId="139" priority="148423"/>
  </conditionalFormatting>
  <conditionalFormatting sqref="DZ634:DZ636">
    <cfRule type="duplicateValues" dxfId="138" priority="148424"/>
    <cfRule type="duplicateValues" dxfId="137" priority="148425"/>
  </conditionalFormatting>
  <conditionalFormatting sqref="DZ634:DZ636">
    <cfRule type="duplicateValues" dxfId="136" priority="148426"/>
    <cfRule type="duplicateValues" dxfId="135" priority="148427"/>
    <cfRule type="duplicateValues" dxfId="134" priority="148428"/>
    <cfRule type="duplicateValues" dxfId="133" priority="148429"/>
    <cfRule type="duplicateValues" dxfId="132" priority="148430"/>
  </conditionalFormatting>
  <conditionalFormatting sqref="DZ634:DZ636">
    <cfRule type="duplicateValues" dxfId="131" priority="148431"/>
    <cfRule type="duplicateValues" dxfId="130" priority="148432"/>
    <cfRule type="duplicateValues" dxfId="129" priority="148433"/>
  </conditionalFormatting>
  <conditionalFormatting sqref="DZ634:DZ636">
    <cfRule type="duplicateValues" dxfId="128" priority="148435"/>
    <cfRule type="duplicateValues" dxfId="127" priority="148436"/>
  </conditionalFormatting>
  <conditionalFormatting sqref="DZ633:DZ637">
    <cfRule type="duplicateValues" dxfId="126" priority="148439"/>
  </conditionalFormatting>
  <conditionalFormatting sqref="DZ602:DZ603">
    <cfRule type="duplicateValues" dxfId="125" priority="148734"/>
  </conditionalFormatting>
  <conditionalFormatting sqref="DZ602:DZ603">
    <cfRule type="duplicateValues" dxfId="124" priority="148735"/>
    <cfRule type="duplicateValues" dxfId="123" priority="148736"/>
  </conditionalFormatting>
  <conditionalFormatting sqref="DZ601:DZ603">
    <cfRule type="duplicateValues" dxfId="122" priority="148737"/>
  </conditionalFormatting>
  <conditionalFormatting sqref="EA505:EA515">
    <cfRule type="duplicateValues" dxfId="121" priority="149027"/>
  </conditionalFormatting>
  <conditionalFormatting sqref="EA505:EA513">
    <cfRule type="duplicateValues" dxfId="120" priority="149029"/>
    <cfRule type="duplicateValues" dxfId="119" priority="149030"/>
    <cfRule type="duplicateValues" dxfId="118" priority="149031"/>
  </conditionalFormatting>
  <conditionalFormatting sqref="EA505:EA513">
    <cfRule type="duplicateValues" dxfId="117" priority="149035"/>
    <cfRule type="duplicateValues" dxfId="116" priority="149036"/>
    <cfRule type="duplicateValues" dxfId="115" priority="149037"/>
    <cfRule type="duplicateValues" dxfId="114" priority="149038"/>
  </conditionalFormatting>
  <conditionalFormatting sqref="DZ505:DZ513">
    <cfRule type="duplicateValues" dxfId="113" priority="149043"/>
    <cfRule type="duplicateValues" dxfId="112" priority="149044"/>
    <cfRule type="duplicateValues" dxfId="111" priority="149045"/>
  </conditionalFormatting>
  <conditionalFormatting sqref="DZ505:DZ513">
    <cfRule type="duplicateValues" dxfId="110" priority="149049"/>
    <cfRule type="duplicateValues" dxfId="109" priority="149050"/>
    <cfRule type="duplicateValues" dxfId="108" priority="149051"/>
    <cfRule type="duplicateValues" dxfId="107" priority="149052"/>
  </conditionalFormatting>
  <conditionalFormatting sqref="B4:B63 B409:B600 B65:B407">
    <cfRule type="duplicateValues" dxfId="106" priority="149110"/>
  </conditionalFormatting>
  <conditionalFormatting sqref="B4:B63 B65:B653">
    <cfRule type="duplicateValues" dxfId="105" priority="149138"/>
  </conditionalFormatting>
  <conditionalFormatting sqref="B4:B63 B65:B637">
    <cfRule type="duplicateValues" dxfId="104" priority="149141"/>
  </conditionalFormatting>
  <conditionalFormatting sqref="B4:B1197">
    <cfRule type="duplicateValues" dxfId="103" priority="149144"/>
  </conditionalFormatting>
  <conditionalFormatting sqref="B4:B1323">
    <cfRule type="duplicateValues" dxfId="102" priority="149146"/>
  </conditionalFormatting>
  <conditionalFormatting sqref="DZ1326">
    <cfRule type="duplicateValues" dxfId="101" priority="102"/>
  </conditionalFormatting>
  <conditionalFormatting sqref="DZ1325">
    <cfRule type="duplicateValues" dxfId="100" priority="97"/>
    <cfRule type="duplicateValues" dxfId="99" priority="98"/>
    <cfRule type="duplicateValues" dxfId="98" priority="99"/>
    <cfRule type="duplicateValues" dxfId="97" priority="100"/>
    <cfRule type="duplicateValues" dxfId="96" priority="101"/>
  </conditionalFormatting>
  <conditionalFormatting sqref="DZ1325">
    <cfRule type="duplicateValues" dxfId="95" priority="96"/>
  </conditionalFormatting>
  <conditionalFormatting sqref="DZ1325">
    <cfRule type="duplicateValues" dxfId="94" priority="93"/>
    <cfRule type="duplicateValues" dxfId="93" priority="94"/>
    <cfRule type="duplicateValues" dxfId="92" priority="95"/>
  </conditionalFormatting>
  <conditionalFormatting sqref="DZ1325">
    <cfRule type="duplicateValues" dxfId="91" priority="92"/>
  </conditionalFormatting>
  <conditionalFormatting sqref="DZ1325">
    <cfRule type="duplicateValues" dxfId="90" priority="90"/>
    <cfRule type="duplicateValues" dxfId="89" priority="91"/>
  </conditionalFormatting>
  <conditionalFormatting sqref="DZ1325">
    <cfRule type="duplicateValues" dxfId="88" priority="88"/>
    <cfRule type="duplicateValues" dxfId="87" priority="89"/>
  </conditionalFormatting>
  <conditionalFormatting sqref="CY1330">
    <cfRule type="duplicateValues" dxfId="86" priority="87"/>
  </conditionalFormatting>
  <conditionalFormatting sqref="B1324">
    <cfRule type="duplicateValues" dxfId="85" priority="86"/>
  </conditionalFormatting>
  <conditionalFormatting sqref="DZ1324">
    <cfRule type="duplicateValues" dxfId="84" priority="85"/>
  </conditionalFormatting>
  <conditionalFormatting sqref="B1324:B1326">
    <cfRule type="duplicateValues" dxfId="83" priority="84"/>
  </conditionalFormatting>
  <conditionalFormatting sqref="B1324:B1330">
    <cfRule type="duplicateValues" dxfId="82" priority="83"/>
  </conditionalFormatting>
  <conditionalFormatting sqref="DZ1338">
    <cfRule type="duplicateValues" dxfId="81" priority="82"/>
  </conditionalFormatting>
  <conditionalFormatting sqref="B1340">
    <cfRule type="duplicateValues" dxfId="80" priority="81"/>
  </conditionalFormatting>
  <conditionalFormatting sqref="B1340">
    <cfRule type="duplicateValues" dxfId="79" priority="80"/>
  </conditionalFormatting>
  <conditionalFormatting sqref="DZ1340">
    <cfRule type="duplicateValues" dxfId="78" priority="79"/>
  </conditionalFormatting>
  <conditionalFormatting sqref="DZ1340">
    <cfRule type="duplicateValues" dxfId="77" priority="78"/>
  </conditionalFormatting>
  <conditionalFormatting sqref="DZ1339">
    <cfRule type="duplicateValues" dxfId="76" priority="77"/>
  </conditionalFormatting>
  <conditionalFormatting sqref="DZ1339">
    <cfRule type="duplicateValues" dxfId="75" priority="76"/>
  </conditionalFormatting>
  <conditionalFormatting sqref="DZ1339">
    <cfRule type="duplicateValues" dxfId="74" priority="75"/>
  </conditionalFormatting>
  <conditionalFormatting sqref="DZ1339">
    <cfRule type="duplicateValues" dxfId="73" priority="74"/>
  </conditionalFormatting>
  <conditionalFormatting sqref="DZ1339">
    <cfRule type="duplicateValues" dxfId="72" priority="73"/>
  </conditionalFormatting>
  <conditionalFormatting sqref="DZ1339">
    <cfRule type="duplicateValues" dxfId="71" priority="72"/>
  </conditionalFormatting>
  <conditionalFormatting sqref="DZ1339">
    <cfRule type="duplicateValues" dxfId="70" priority="71"/>
  </conditionalFormatting>
  <conditionalFormatting sqref="B1339">
    <cfRule type="duplicateValues" dxfId="69" priority="70"/>
  </conditionalFormatting>
  <conditionalFormatting sqref="B1339">
    <cfRule type="duplicateValues" dxfId="68" priority="69"/>
  </conditionalFormatting>
  <conditionalFormatting sqref="DZ1333">
    <cfRule type="duplicateValues" dxfId="67" priority="68"/>
  </conditionalFormatting>
  <conditionalFormatting sqref="DZ1333">
    <cfRule type="duplicateValues" dxfId="66" priority="67"/>
  </conditionalFormatting>
  <conditionalFormatting sqref="DZ1333">
    <cfRule type="duplicateValues" dxfId="65" priority="66"/>
  </conditionalFormatting>
  <conditionalFormatting sqref="DZ1342:DZ1343">
    <cfRule type="duplicateValues" dxfId="64" priority="65"/>
  </conditionalFormatting>
  <conditionalFormatting sqref="B1334:B1341 B1324:B1332">
    <cfRule type="duplicateValues" dxfId="63" priority="64"/>
  </conditionalFormatting>
  <conditionalFormatting sqref="B1342:B1343">
    <cfRule type="duplicateValues" dxfId="62" priority="63"/>
  </conditionalFormatting>
  <conditionalFormatting sqref="B1324:B1343">
    <cfRule type="duplicateValues" dxfId="61" priority="62"/>
  </conditionalFormatting>
  <conditionalFormatting sqref="B1341">
    <cfRule type="duplicateValues" dxfId="60" priority="61"/>
  </conditionalFormatting>
  <conditionalFormatting sqref="DZ1341">
    <cfRule type="duplicateValues" dxfId="59" priority="60"/>
  </conditionalFormatting>
  <conditionalFormatting sqref="DZ1337">
    <cfRule type="duplicateValues" dxfId="58" priority="59"/>
  </conditionalFormatting>
  <conditionalFormatting sqref="DZ1335:DZ1336">
    <cfRule type="duplicateValues" dxfId="57" priority="58"/>
  </conditionalFormatting>
  <conditionalFormatting sqref="DZ1334 DZ1331:DZ1332">
    <cfRule type="duplicateValues" dxfId="56" priority="57"/>
  </conditionalFormatting>
  <conditionalFormatting sqref="DZ1334:DZ1336 DZ1331:DZ1332">
    <cfRule type="duplicateValues" dxfId="55" priority="56"/>
  </conditionalFormatting>
  <conditionalFormatting sqref="B1334:B1338 B1331:B1332">
    <cfRule type="duplicateValues" dxfId="54" priority="55"/>
  </conditionalFormatting>
  <conditionalFormatting sqref="B1331:B1332">
    <cfRule type="duplicateValues" dxfId="53" priority="54"/>
  </conditionalFormatting>
  <conditionalFormatting sqref="DZ1330">
    <cfRule type="duplicateValues" dxfId="52" priority="53"/>
  </conditionalFormatting>
  <conditionalFormatting sqref="DZ1330">
    <cfRule type="duplicateValues" dxfId="51" priority="52"/>
  </conditionalFormatting>
  <conditionalFormatting sqref="DZ1329">
    <cfRule type="duplicateValues" dxfId="50" priority="51"/>
  </conditionalFormatting>
  <conditionalFormatting sqref="DZ1329">
    <cfRule type="duplicateValues" dxfId="49" priority="49"/>
    <cfRule type="duplicateValues" dxfId="48" priority="50"/>
  </conditionalFormatting>
  <conditionalFormatting sqref="DZ1329">
    <cfRule type="duplicateValues" dxfId="47" priority="44"/>
    <cfRule type="duplicateValues" dxfId="46" priority="45"/>
    <cfRule type="duplicateValues" dxfId="45" priority="46"/>
    <cfRule type="duplicateValues" dxfId="44" priority="47"/>
    <cfRule type="duplicateValues" dxfId="43" priority="48"/>
  </conditionalFormatting>
  <conditionalFormatting sqref="DZ1329">
    <cfRule type="duplicateValues" dxfId="42" priority="41"/>
    <cfRule type="duplicateValues" dxfId="41" priority="42"/>
    <cfRule type="duplicateValues" dxfId="40" priority="43"/>
  </conditionalFormatting>
  <conditionalFormatting sqref="DZ1329">
    <cfRule type="duplicateValues" dxfId="39" priority="39"/>
    <cfRule type="duplicateValues" dxfId="38" priority="40"/>
  </conditionalFormatting>
  <conditionalFormatting sqref="DZ1329">
    <cfRule type="duplicateValues" dxfId="37" priority="37"/>
    <cfRule type="duplicateValues" dxfId="36" priority="38"/>
  </conditionalFormatting>
  <conditionalFormatting sqref="DZ1328">
    <cfRule type="duplicateValues" dxfId="35" priority="36"/>
  </conditionalFormatting>
  <conditionalFormatting sqref="DZ1326">
    <cfRule type="duplicateValues" dxfId="34" priority="35"/>
  </conditionalFormatting>
  <conditionalFormatting sqref="DZ1326">
    <cfRule type="duplicateValues" dxfId="33" priority="33"/>
    <cfRule type="duplicateValues" dxfId="32" priority="34"/>
  </conditionalFormatting>
  <conditionalFormatting sqref="DZ1326">
    <cfRule type="duplicateValues" dxfId="31" priority="31"/>
    <cfRule type="duplicateValues" dxfId="30" priority="32"/>
  </conditionalFormatting>
  <conditionalFormatting sqref="DZ1326">
    <cfRule type="duplicateValues" dxfId="29" priority="26"/>
    <cfRule type="duplicateValues" dxfId="28" priority="27"/>
    <cfRule type="duplicateValues" dxfId="27" priority="28"/>
    <cfRule type="duplicateValues" dxfId="26" priority="29"/>
    <cfRule type="duplicateValues" dxfId="25" priority="30"/>
  </conditionalFormatting>
  <conditionalFormatting sqref="DZ1326">
    <cfRule type="duplicateValues" dxfId="24" priority="23"/>
    <cfRule type="duplicateValues" dxfId="23" priority="24"/>
    <cfRule type="duplicateValues" dxfId="22" priority="25"/>
  </conditionalFormatting>
  <conditionalFormatting sqref="DZ1326">
    <cfRule type="duplicateValues" dxfId="21" priority="21"/>
    <cfRule type="duplicateValues" dxfId="20" priority="22"/>
  </conditionalFormatting>
  <conditionalFormatting sqref="DZ1327">
    <cfRule type="duplicateValues" dxfId="19" priority="20"/>
  </conditionalFormatting>
  <conditionalFormatting sqref="DZ1327:DZ1328">
    <cfRule type="duplicateValues" dxfId="18" priority="19"/>
  </conditionalFormatting>
  <conditionalFormatting sqref="DZ1325">
    <cfRule type="duplicateValues" dxfId="17" priority="18"/>
  </conditionalFormatting>
  <conditionalFormatting sqref="DZ1325">
    <cfRule type="duplicateValues" dxfId="16" priority="16"/>
    <cfRule type="duplicateValues" dxfId="15" priority="17"/>
  </conditionalFormatting>
  <conditionalFormatting sqref="EA1324">
    <cfRule type="duplicateValues" dxfId="14" priority="15"/>
  </conditionalFormatting>
  <conditionalFormatting sqref="EA1324">
    <cfRule type="duplicateValues" dxfId="13" priority="12"/>
    <cfRule type="duplicateValues" dxfId="12" priority="13"/>
    <cfRule type="duplicateValues" dxfId="11" priority="14"/>
  </conditionalFormatting>
  <conditionalFormatting sqref="EA1324">
    <cfRule type="duplicateValues" dxfId="10" priority="8"/>
    <cfRule type="duplicateValues" dxfId="9" priority="9"/>
    <cfRule type="duplicateValues" dxfId="8" priority="10"/>
    <cfRule type="duplicateValues" dxfId="7" priority="11"/>
  </conditionalFormatting>
  <conditionalFormatting sqref="DZ1324">
    <cfRule type="duplicateValues" dxfId="6" priority="5"/>
    <cfRule type="duplicateValues" dxfId="5" priority="6"/>
    <cfRule type="duplicateValues" dxfId="4" priority="7"/>
  </conditionalFormatting>
  <conditionalFormatting sqref="DZ1324">
    <cfRule type="duplicateValues" dxfId="3" priority="1"/>
    <cfRule type="duplicateValues" dxfId="2" priority="2"/>
    <cfRule type="duplicateValues" dxfId="1" priority="3"/>
    <cfRule type="duplicateValues" dxfId="0" priority="4"/>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dimension ref="A1:X1000"/>
  <sheetViews>
    <sheetView workbookViewId="0">
      <pane xSplit="3" ySplit="2" topLeftCell="H975" activePane="bottomRight" state="frozen"/>
      <selection pane="topRight" activeCell="D1" sqref="D1"/>
      <selection pane="bottomLeft" activeCell="A3" sqref="A3"/>
      <selection pane="bottomRight" activeCell="C1000" sqref="C1000"/>
    </sheetView>
  </sheetViews>
  <sheetFormatPr baseColWidth="10" defaultColWidth="11.44140625" defaultRowHeight="14.4" x14ac:dyDescent="0.3"/>
  <cols>
    <col min="1" max="1" width="14.88671875" style="23" customWidth="1"/>
    <col min="2" max="3" width="11" style="24" customWidth="1"/>
    <col min="4" max="4" width="19.33203125" style="13" customWidth="1"/>
    <col min="5" max="5" width="14.88671875" style="5" customWidth="1"/>
    <col min="6" max="6" width="13.44140625" style="10" customWidth="1"/>
    <col min="7" max="7" width="17" style="30" customWidth="1"/>
    <col min="8" max="8" width="15.44140625" style="4" customWidth="1"/>
    <col min="9" max="9" width="11.44140625" style="3" customWidth="1"/>
    <col min="10" max="10" width="19" style="3" customWidth="1"/>
    <col min="11" max="14" width="11.44140625" style="3" customWidth="1"/>
    <col min="15" max="15" width="11.88671875" style="3" customWidth="1"/>
    <col min="16" max="17" width="11.44140625" style="3" customWidth="1"/>
    <col min="18" max="18" width="15.33203125" style="33" customWidth="1"/>
    <col min="19" max="19" width="11.44140625" style="3" customWidth="1"/>
    <col min="20" max="20" width="13.5546875" style="13" customWidth="1"/>
    <col min="21" max="21" width="11.88671875" style="3" customWidth="1"/>
    <col min="22" max="22" width="14.109375" style="3" customWidth="1"/>
    <col min="23" max="23" width="70.6640625" style="3" customWidth="1"/>
    <col min="24" max="16384" width="11.44140625" style="3"/>
  </cols>
  <sheetData>
    <row r="1" spans="1:24" ht="35.25" customHeight="1" x14ac:dyDescent="0.3">
      <c r="A1" s="752"/>
      <c r="B1" s="752"/>
      <c r="C1" s="12"/>
      <c r="D1" s="22"/>
      <c r="E1" s="753"/>
      <c r="F1" s="754"/>
      <c r="G1" s="27"/>
      <c r="H1" s="16"/>
      <c r="I1" s="17"/>
      <c r="J1" s="17"/>
      <c r="K1" s="17"/>
      <c r="L1" s="17"/>
      <c r="M1" s="17"/>
      <c r="N1" s="17"/>
      <c r="O1" s="17"/>
      <c r="P1" s="17"/>
      <c r="Q1" s="17"/>
      <c r="R1" s="31"/>
      <c r="S1" s="17"/>
      <c r="T1" s="34"/>
      <c r="U1" s="17"/>
      <c r="V1" s="17"/>
      <c r="W1" s="17"/>
    </row>
    <row r="2" spans="1:24" s="2" customFormat="1" ht="43.2" x14ac:dyDescent="0.3">
      <c r="A2" s="1" t="s">
        <v>4</v>
      </c>
      <c r="B2" s="1" t="s">
        <v>63</v>
      </c>
      <c r="C2" s="1" t="s">
        <v>65</v>
      </c>
      <c r="D2" s="25" t="s">
        <v>23</v>
      </c>
      <c r="E2" s="8" t="s">
        <v>45</v>
      </c>
      <c r="F2" s="11" t="s">
        <v>27</v>
      </c>
      <c r="G2" s="28" t="s">
        <v>46</v>
      </c>
      <c r="H2" s="9" t="s">
        <v>47</v>
      </c>
      <c r="I2" s="7" t="s">
        <v>48</v>
      </c>
      <c r="J2" s="7" t="s">
        <v>49</v>
      </c>
      <c r="K2" s="7" t="s">
        <v>50</v>
      </c>
      <c r="L2" s="7" t="s">
        <v>51</v>
      </c>
      <c r="M2" s="7" t="s">
        <v>52</v>
      </c>
      <c r="N2" s="7" t="s">
        <v>53</v>
      </c>
      <c r="O2" s="7" t="s">
        <v>54</v>
      </c>
      <c r="P2" s="7" t="s">
        <v>55</v>
      </c>
      <c r="Q2" s="7" t="s">
        <v>56</v>
      </c>
      <c r="R2" s="32" t="s">
        <v>57</v>
      </c>
      <c r="S2" s="7" t="s">
        <v>58</v>
      </c>
      <c r="T2" s="25" t="s">
        <v>59</v>
      </c>
      <c r="U2" s="7" t="s">
        <v>60</v>
      </c>
      <c r="V2" s="7" t="s">
        <v>61</v>
      </c>
      <c r="W2" s="7" t="s">
        <v>62</v>
      </c>
    </row>
    <row r="3" spans="1:24" x14ac:dyDescent="0.3">
      <c r="A3" s="15"/>
      <c r="B3" s="14"/>
      <c r="C3" s="6"/>
      <c r="D3" s="26" t="str">
        <f t="shared" ref="D3:D66" si="0">IFERROR(IF(C3&lt;&gt;"",CONCATENATE(VLOOKUP(A3,matriz,IF(C3="NO",98,100),FALSE),VLOOKUP(A3,matriz,103,FALSE)),""),"")</f>
        <v/>
      </c>
      <c r="E3" s="19" t="str">
        <f>IFERROR(IF(A3&lt;&gt;"",VLOOKUP(A3,matriz,IF(generador!B3=1,15,IF(generador!B3=2,18,IF(generador!B3=3,21,IF(generador!B3=4,24,IF(generador!B3=5,27,IF(generador!B3=6,30,IF(generador!B3=7,33,IF(generador!B3=8,36,IF(generador!B3=9,39,IF(generador!B3=10,42,IF(generador!B3=11,45,IF(generador!B3=12,48,IF(generador!B3=13,51,IF(generador!B3=14,54,IF(generador!B3=15,57))))))))))))))),FALSE),""),"")</f>
        <v/>
      </c>
      <c r="F3" s="20" t="str">
        <f t="shared" ref="F3:F66" si="1">IFERROR(IF(E3,VLOOKUP(A3,matriz,97,FALSE),""),"")</f>
        <v/>
      </c>
      <c r="G3" s="29" t="str">
        <f t="shared" ref="G3:G66" si="2">IFERROR(IF(E3,VLOOKUP(A3,matriz,IF(C3="NO",99,101),FALSE),""),"")</f>
        <v/>
      </c>
      <c r="H3" s="21" t="str">
        <f ca="1">IFERROR(IF(C3&lt;&gt;"",TODAY(),""),"")</f>
        <v/>
      </c>
      <c r="I3" s="18" t="str">
        <f>IFERROR(IF(D3&lt;&gt;"",I2+1,""),1)</f>
        <v/>
      </c>
      <c r="J3" s="18" t="str">
        <f>""</f>
        <v/>
      </c>
      <c r="K3" s="18" t="str">
        <f t="shared" ref="K3" si="3">IFERROR(IF(E3,0,""),"")</f>
        <v/>
      </c>
      <c r="L3" s="18" t="str">
        <f t="shared" ref="L3" si="4">IFERROR(IF(E3,0,""),"")</f>
        <v/>
      </c>
      <c r="M3" s="18" t="str">
        <f t="shared" ref="M3" si="5">IFERROR(IF(E3,0,""),"")</f>
        <v/>
      </c>
      <c r="N3" s="18" t="str">
        <f t="shared" ref="N3" si="6">IFERROR(IF(E3,0,""),"")</f>
        <v/>
      </c>
      <c r="O3" s="18" t="str">
        <f t="shared" ref="O3" si="7">IFERROR(IF(E3,"01",""),"")</f>
        <v/>
      </c>
      <c r="P3" s="18" t="str">
        <f>IFERROR(IF(K3&lt;&gt;"",P2+1,""),1)</f>
        <v/>
      </c>
      <c r="Q3" s="18" t="str">
        <f t="shared" ref="Q3" si="8">IFERROR(IF(E3,0,""),"")</f>
        <v/>
      </c>
      <c r="R3" s="122" t="str">
        <f t="shared" ref="R3:R66" si="9">IFERROR(IF(E3,CONCATENATE(TEXT(VLOOKUP(A3,matriz,IF(C3="NO",67,82),FALSE),"YYYY"),VLOOKUP(A3,matriz,IF(C3="NO",66,81),FALSE)),""),"")</f>
        <v/>
      </c>
      <c r="S3" s="18" t="str">
        <f>IFERROR(IF(D3&lt;&gt;"",S2+1,""),1)</f>
        <v/>
      </c>
      <c r="T3" s="26" t="str">
        <f t="shared" ref="T3:T66" si="10">IFERROR(IF(E3,CONCATENATE(TEXT(VLOOKUP(A3,matriz,IF(C3="NO",64,79),FALSE),"YYYY"),VLOOKUP(A3,matriz,IF(C3="NO",63,78),FALSE)),""),"")</f>
        <v/>
      </c>
      <c r="U3" s="18" t="str">
        <f t="shared" ref="U3" si="11">IFERROR(IF(E3,0,""),"")</f>
        <v/>
      </c>
      <c r="V3" s="18" t="str">
        <f t="shared" ref="V3" si="12">IFERROR(IF(E3,A3,""),"")</f>
        <v/>
      </c>
      <c r="W3" s="18" t="str">
        <f>IFERROR(CONCATENATE("PAGO N° ",B3," DEL CONTRATO CPS ",V3," ENTRE ",TEXT(VLOOKUP(A3,matriz,IF(generador!B3=1,16,IF(generador!B3=2,19,IF(generador!B3=3,22,IF(generador!B3=4,25,IF(generador!B3=5,28,IF(generador!B3=6,31,IF(generador!B3=7,34,IF(generador!B3=8,37,IF(generador!B3=9,40,IF(generador!B3=10,43,IF(generador!B3=11,46,IF(generador!B3=12,49,IF(generador!B3=13,52,IF(generador!B3=14,55,IF(generador!B3=15,58))))))))))))))),FALSE),"dd/mm/yyyy")," Y ",TEXT(VLOOKUP(A3,matriz,IF(generador!B3=1,17,IF(generador!B3=2,20,IF(generador!B3=3,23,IF(generador!B3=4,26,IF(generador!B3=5,29,IF(generador!B3=6,32,IF(generador!B3=7,35,IF(generador!B3=8,38,IF(generador!B3=9,41,IF(generador!B3=10,44,IF(generador!B3=11,47,IF(generador!B3=12,50,IF(generador!B3=13,53,IF(generador!B3=14,56,IF(generador!B3=15,59))))))))))))))),FALSE),"dd/mm/yyyy")),"")</f>
        <v/>
      </c>
      <c r="X3" s="4"/>
    </row>
    <row r="4" spans="1:24" x14ac:dyDescent="0.3">
      <c r="A4" s="15"/>
      <c r="B4" s="14"/>
      <c r="C4" s="6"/>
      <c r="D4" s="26" t="str">
        <f t="shared" si="0"/>
        <v/>
      </c>
      <c r="E4" s="19" t="str">
        <f>IFERROR(IF(A4&lt;&gt;"",VLOOKUP(A4,matriz,IF(generador!B4=1,15,IF(generador!B4=2,18,IF(generador!B4=3,21,IF(generador!B4=4,24,IF(generador!B4=5,27,IF(generador!B4=6,30,IF(generador!B4=7,33,IF(generador!B4=8,36,IF(generador!B4=9,39,IF(generador!B4=10,42,IF(generador!B4=11,45,IF(generador!B4=12,48,IF(generador!B4=13,51,IF(generador!B4=14,54,IF(generador!B4=15,57))))))))))))))),FALSE),""),"")</f>
        <v/>
      </c>
      <c r="F4" s="20" t="str">
        <f t="shared" si="1"/>
        <v/>
      </c>
      <c r="G4" s="29" t="str">
        <f t="shared" si="2"/>
        <v/>
      </c>
      <c r="H4" s="21" t="str">
        <f t="shared" ref="H4:H67" ca="1" si="13">IFERROR(IF(C4&lt;&gt;"",TODAY(),""),"")</f>
        <v/>
      </c>
      <c r="I4" s="18" t="str">
        <f t="shared" ref="I4:I67" si="14">IFERROR(IF(D4&lt;&gt;"",I3+1,""),1)</f>
        <v/>
      </c>
      <c r="J4" s="18" t="str">
        <f>""</f>
        <v/>
      </c>
      <c r="K4" s="18" t="str">
        <f t="shared" ref="K4:K67" si="15">IFERROR(IF(E4,0,""),"")</f>
        <v/>
      </c>
      <c r="L4" s="18" t="str">
        <f t="shared" ref="L4:L67" si="16">IFERROR(IF(E4,0,""),"")</f>
        <v/>
      </c>
      <c r="M4" s="18" t="str">
        <f t="shared" ref="M4:M67" si="17">IFERROR(IF(E4,0,""),"")</f>
        <v/>
      </c>
      <c r="N4" s="18" t="str">
        <f t="shared" ref="N4:N67" si="18">IFERROR(IF(E4,0,""),"")</f>
        <v/>
      </c>
      <c r="O4" s="18" t="str">
        <f t="shared" ref="O4:O67" si="19">IFERROR(IF(E4,"01",""),"")</f>
        <v/>
      </c>
      <c r="P4" s="18" t="str">
        <f t="shared" ref="P4:P67" si="20">IFERROR(IF(K4&lt;&gt;"",P3+1,""),1)</f>
        <v/>
      </c>
      <c r="Q4" s="18" t="str">
        <f t="shared" ref="Q4:Q67" si="21">IFERROR(IF(E4,0,""),"")</f>
        <v/>
      </c>
      <c r="R4" s="122" t="str">
        <f t="shared" si="9"/>
        <v/>
      </c>
      <c r="S4" s="18" t="str">
        <f t="shared" ref="S4:S67" si="22">IFERROR(IF(D4&lt;&gt;"",S3+1,""),1)</f>
        <v/>
      </c>
      <c r="T4" s="26" t="str">
        <f t="shared" si="10"/>
        <v/>
      </c>
      <c r="U4" s="18" t="str">
        <f t="shared" ref="U4:U67" si="23">IFERROR(IF(E4,0,""),"")</f>
        <v/>
      </c>
      <c r="V4" s="18" t="str">
        <f t="shared" ref="V4:V67" si="24">IFERROR(IF(E4,A4,""),"")</f>
        <v/>
      </c>
      <c r="W4" s="18" t="str">
        <f>IFERROR(CONCATENATE("PAGO N° ",B4," DEL CONTRATO CPS ",V4," ENTRE ",TEXT(VLOOKUP(A4,matriz,IF(generador!B4=1,16,IF(generador!B4=2,19,IF(generador!B4=3,22,IF(generador!B4=4,25,IF(generador!B4=5,28,IF(generador!B4=6,31,IF(generador!B4=7,34,IF(generador!B4=8,37,IF(generador!B4=9,40,IF(generador!B4=10,43,IF(generador!B4=11,46,IF(generador!B4=12,49,IF(generador!B4=13,52,IF(generador!B4=14,55,IF(generador!B4=15,58))))))))))))))),FALSE),"dd/mm/yyyy")," Y ",TEXT(VLOOKUP(A4,matriz,IF(generador!B4=1,17,IF(generador!B4=2,20,IF(generador!B4=3,23,IF(generador!B4=4,26,IF(generador!B4=5,29,IF(generador!B4=6,32,IF(generador!B4=7,35,IF(generador!B4=8,38,IF(generador!B4=9,41,IF(generador!B4=10,44,IF(generador!B4=11,47,IF(generador!B4=12,50,IF(generador!B4=13,53,IF(generador!B4=14,56,IF(generador!B4=15,59))))))))))))))),FALSE),"dd/mm/yyyy")),"")</f>
        <v/>
      </c>
    </row>
    <row r="5" spans="1:24" x14ac:dyDescent="0.3">
      <c r="A5" s="15"/>
      <c r="B5" s="14"/>
      <c r="C5" s="6"/>
      <c r="D5" s="26" t="str">
        <f t="shared" si="0"/>
        <v/>
      </c>
      <c r="E5" s="19" t="str">
        <f>IFERROR(IF(A5&lt;&gt;"",VLOOKUP(A5,matriz,IF(generador!B5=1,15,IF(generador!B5=2,18,IF(generador!B5=3,21,IF(generador!B5=4,24,IF(generador!B5=5,27,IF(generador!B5=6,30,IF(generador!B5=7,33,IF(generador!B5=8,36,IF(generador!B5=9,39,IF(generador!B5=10,42,IF(generador!B5=11,45,IF(generador!B5=12,48,IF(generador!B5=13,51,IF(generador!B5=14,54,IF(generador!B5=15,57))))))))))))))),FALSE),""),"")</f>
        <v/>
      </c>
      <c r="F5" s="20" t="str">
        <f t="shared" si="1"/>
        <v/>
      </c>
      <c r="G5" s="29" t="str">
        <f t="shared" si="2"/>
        <v/>
      </c>
      <c r="H5" s="21" t="str">
        <f t="shared" ca="1" si="13"/>
        <v/>
      </c>
      <c r="I5" s="18" t="str">
        <f t="shared" si="14"/>
        <v/>
      </c>
      <c r="J5" s="18" t="str">
        <f>""</f>
        <v/>
      </c>
      <c r="K5" s="18" t="str">
        <f t="shared" si="15"/>
        <v/>
      </c>
      <c r="L5" s="18" t="str">
        <f t="shared" si="16"/>
        <v/>
      </c>
      <c r="M5" s="18" t="str">
        <f t="shared" si="17"/>
        <v/>
      </c>
      <c r="N5" s="18" t="str">
        <f t="shared" si="18"/>
        <v/>
      </c>
      <c r="O5" s="18" t="str">
        <f t="shared" si="19"/>
        <v/>
      </c>
      <c r="P5" s="18" t="str">
        <f t="shared" si="20"/>
        <v/>
      </c>
      <c r="Q5" s="18" t="str">
        <f t="shared" si="21"/>
        <v/>
      </c>
      <c r="R5" s="122" t="str">
        <f t="shared" si="9"/>
        <v/>
      </c>
      <c r="S5" s="18" t="str">
        <f t="shared" si="22"/>
        <v/>
      </c>
      <c r="T5" s="26" t="str">
        <f t="shared" si="10"/>
        <v/>
      </c>
      <c r="U5" s="18" t="str">
        <f t="shared" si="23"/>
        <v/>
      </c>
      <c r="V5" s="18" t="str">
        <f t="shared" si="24"/>
        <v/>
      </c>
      <c r="W5" s="18" t="str">
        <f>IFERROR(CONCATENATE("PAGO N° ",B5," DEL CONTRATO CPS ",V5," ENTRE ",TEXT(VLOOKUP(A5,matriz,IF(generador!B5=1,16,IF(generador!B5=2,19,IF(generador!B5=3,22,IF(generador!B5=4,25,IF(generador!B5=5,28,IF(generador!B5=6,31,IF(generador!B5=7,34,IF(generador!B5=8,37,IF(generador!B5=9,40,IF(generador!B5=10,43,IF(generador!B5=11,46,IF(generador!B5=12,49,IF(generador!B5=13,52,IF(generador!B5=14,55,IF(generador!B5=15,58))))))))))))))),FALSE),"dd/mm/yyyy")," Y ",TEXT(VLOOKUP(A5,matriz,IF(generador!B5=1,17,IF(generador!B5=2,20,IF(generador!B5=3,23,IF(generador!B5=4,26,IF(generador!B5=5,29,IF(generador!B5=6,32,IF(generador!B5=7,35,IF(generador!B5=8,38,IF(generador!B5=9,41,IF(generador!B5=10,44,IF(generador!B5=11,47,IF(generador!B5=12,50,IF(generador!B5=13,53,IF(generador!B5=14,56,IF(generador!B5=15,59))))))))))))))),FALSE),"dd/mm/yyyy")),"")</f>
        <v/>
      </c>
      <c r="X5" s="13"/>
    </row>
    <row r="6" spans="1:24" x14ac:dyDescent="0.3">
      <c r="A6" s="15"/>
      <c r="B6" s="14"/>
      <c r="C6" s="6"/>
      <c r="D6" s="26" t="str">
        <f t="shared" si="0"/>
        <v/>
      </c>
      <c r="E6" s="19" t="str">
        <f>IFERROR(IF(A6&lt;&gt;"",VLOOKUP(A6,matriz,IF(generador!B6=1,15,IF(generador!B6=2,18,IF(generador!B6=3,21,IF(generador!B6=4,24,IF(generador!B6=5,27,IF(generador!B6=6,30,IF(generador!B6=7,33,IF(generador!B6=8,36,IF(generador!B6=9,39,IF(generador!B6=10,42,IF(generador!B6=11,45,IF(generador!B6=12,48,IF(generador!B6=13,51,IF(generador!B6=14,54,IF(generador!B6=15,57))))))))))))))),FALSE),""),"")</f>
        <v/>
      </c>
      <c r="F6" s="20" t="str">
        <f t="shared" si="1"/>
        <v/>
      </c>
      <c r="G6" s="29" t="str">
        <f t="shared" si="2"/>
        <v/>
      </c>
      <c r="H6" s="21" t="str">
        <f t="shared" ca="1" si="13"/>
        <v/>
      </c>
      <c r="I6" s="18" t="str">
        <f t="shared" si="14"/>
        <v/>
      </c>
      <c r="J6" s="18" t="str">
        <f>""</f>
        <v/>
      </c>
      <c r="K6" s="18" t="str">
        <f t="shared" si="15"/>
        <v/>
      </c>
      <c r="L6" s="18" t="str">
        <f t="shared" si="16"/>
        <v/>
      </c>
      <c r="M6" s="18" t="str">
        <f t="shared" si="17"/>
        <v/>
      </c>
      <c r="N6" s="18" t="str">
        <f t="shared" si="18"/>
        <v/>
      </c>
      <c r="O6" s="18" t="str">
        <f t="shared" si="19"/>
        <v/>
      </c>
      <c r="P6" s="18" t="str">
        <f t="shared" si="20"/>
        <v/>
      </c>
      <c r="Q6" s="18" t="str">
        <f t="shared" si="21"/>
        <v/>
      </c>
      <c r="R6" s="122" t="str">
        <f t="shared" si="9"/>
        <v/>
      </c>
      <c r="S6" s="18" t="str">
        <f t="shared" si="22"/>
        <v/>
      </c>
      <c r="T6" s="26" t="str">
        <f t="shared" si="10"/>
        <v/>
      </c>
      <c r="U6" s="18" t="str">
        <f t="shared" si="23"/>
        <v/>
      </c>
      <c r="V6" s="18" t="str">
        <f t="shared" si="24"/>
        <v/>
      </c>
      <c r="W6" s="18" t="str">
        <f>IFERROR(CONCATENATE("PAGO N° ",B6," DEL CONTRATO CPS ",V6," ENTRE ",TEXT(VLOOKUP(A6,matriz,IF(generador!B6=1,16,IF(generador!B6=2,19,IF(generador!B6=3,22,IF(generador!B6=4,25,IF(generador!B6=5,28,IF(generador!B6=6,31,IF(generador!B6=7,34,IF(generador!B6=8,37,IF(generador!B6=9,40,IF(generador!B6=10,43,IF(generador!B6=11,46,IF(generador!B6=12,49,IF(generador!B6=13,52,IF(generador!B6=14,55,IF(generador!B6=15,58))))))))))))))),FALSE),"dd/mm/yyyy")," Y ",TEXT(VLOOKUP(A6,matriz,IF(generador!B6=1,17,IF(generador!B6=2,20,IF(generador!B6=3,23,IF(generador!B6=4,26,IF(generador!B6=5,29,IF(generador!B6=6,32,IF(generador!B6=7,35,IF(generador!B6=8,38,IF(generador!B6=9,41,IF(generador!B6=10,44,IF(generador!B6=11,47,IF(generador!B6=12,50,IF(generador!B6=13,53,IF(generador!B6=14,56,IF(generador!B6=15,59))))))))))))))),FALSE),"dd/mm/yyyy")),"")</f>
        <v/>
      </c>
      <c r="X6" s="13"/>
    </row>
    <row r="7" spans="1:24" s="13" customFormat="1" x14ac:dyDescent="0.3">
      <c r="A7" s="15"/>
      <c r="B7" s="14"/>
      <c r="C7" s="6"/>
      <c r="D7" s="26" t="str">
        <f t="shared" si="0"/>
        <v/>
      </c>
      <c r="E7" s="19" t="str">
        <f>IFERROR(IF(A7&lt;&gt;"",VLOOKUP(A7,matriz,IF(generador!B7=1,15,IF(generador!B7=2,18,IF(generador!B7=3,21,IF(generador!B7=4,24,IF(generador!B7=5,27,IF(generador!B7=6,30,IF(generador!B7=7,33,IF(generador!B7=8,36,IF(generador!B7=9,39,IF(generador!B7=10,42,IF(generador!B7=11,45,IF(generador!B7=12,48,IF(generador!B7=13,51,IF(generador!B7=14,54,IF(generador!B7=15,57))))))))))))))),FALSE),""),"")</f>
        <v/>
      </c>
      <c r="F7" s="20" t="str">
        <f t="shared" si="1"/>
        <v/>
      </c>
      <c r="G7" s="29" t="str">
        <f t="shared" si="2"/>
        <v/>
      </c>
      <c r="H7" s="21" t="str">
        <f t="shared" ca="1" si="13"/>
        <v/>
      </c>
      <c r="I7" s="18" t="str">
        <f t="shared" si="14"/>
        <v/>
      </c>
      <c r="J7" s="18" t="str">
        <f>""</f>
        <v/>
      </c>
      <c r="K7" s="18" t="str">
        <f t="shared" si="15"/>
        <v/>
      </c>
      <c r="L7" s="18" t="str">
        <f t="shared" si="16"/>
        <v/>
      </c>
      <c r="M7" s="18" t="str">
        <f t="shared" si="17"/>
        <v/>
      </c>
      <c r="N7" s="18" t="str">
        <f t="shared" si="18"/>
        <v/>
      </c>
      <c r="O7" s="18" t="str">
        <f t="shared" si="19"/>
        <v/>
      </c>
      <c r="P7" s="18" t="str">
        <f t="shared" si="20"/>
        <v/>
      </c>
      <c r="Q7" s="18" t="str">
        <f t="shared" si="21"/>
        <v/>
      </c>
      <c r="R7" s="122" t="str">
        <f t="shared" si="9"/>
        <v/>
      </c>
      <c r="S7" s="18" t="str">
        <f t="shared" si="22"/>
        <v/>
      </c>
      <c r="T7" s="26" t="str">
        <f t="shared" si="10"/>
        <v/>
      </c>
      <c r="U7" s="18" t="str">
        <f t="shared" si="23"/>
        <v/>
      </c>
      <c r="V7" s="18" t="str">
        <f t="shared" si="24"/>
        <v/>
      </c>
      <c r="W7" s="18" t="str">
        <f>IFERROR(CONCATENATE("PAGO N° ",B7," DEL CONTRATO CPS ",V7," ENTRE ",TEXT(VLOOKUP(A7,matriz,IF(generador!B7=1,16,IF(generador!B7=2,19,IF(generador!B7=3,22,IF(generador!B7=4,25,IF(generador!B7=5,28,IF(generador!B7=6,31,IF(generador!B7=7,34,IF(generador!B7=8,37,IF(generador!B7=9,40,IF(generador!B7=10,43,IF(generador!B7=11,46,IF(generador!B7=12,49,IF(generador!B7=13,52,IF(generador!B7=14,55,IF(generador!B7=15,58))))))))))))))),FALSE),"dd/mm/yyyy")," Y ",TEXT(VLOOKUP(A7,matriz,IF(generador!B7=1,17,IF(generador!B7=2,20,IF(generador!B7=3,23,IF(generador!B7=4,26,IF(generador!B7=5,29,IF(generador!B7=6,32,IF(generador!B7=7,35,IF(generador!B7=8,38,IF(generador!B7=9,41,IF(generador!B7=10,44,IF(generador!B7=11,47,IF(generador!B7=12,50,IF(generador!B7=13,53,IF(generador!B7=14,56,IF(generador!B7=15,59))))))))))))))),FALSE),"dd/mm/yyyy")),"")</f>
        <v/>
      </c>
    </row>
    <row r="8" spans="1:24" x14ac:dyDescent="0.3">
      <c r="A8" s="15"/>
      <c r="B8" s="14"/>
      <c r="C8" s="6"/>
      <c r="D8" s="26" t="str">
        <f t="shared" si="0"/>
        <v/>
      </c>
      <c r="E8" s="19" t="str">
        <f>IFERROR(IF(A8&lt;&gt;"",VLOOKUP(A8,matriz,IF(generador!B8=1,15,IF(generador!B8=2,18,IF(generador!B8=3,21,IF(generador!B8=4,24,IF(generador!B8=5,27,IF(generador!B8=6,30,IF(generador!B8=7,33,IF(generador!B8=8,36,IF(generador!B8=9,39,IF(generador!B8=10,42,IF(generador!B8=11,45,IF(generador!B8=12,48,IF(generador!B8=13,51,IF(generador!B8=14,54,IF(generador!B8=15,57))))))))))))))),FALSE),""),"")</f>
        <v/>
      </c>
      <c r="F8" s="20" t="str">
        <f t="shared" si="1"/>
        <v/>
      </c>
      <c r="G8" s="29" t="str">
        <f t="shared" si="2"/>
        <v/>
      </c>
      <c r="H8" s="21" t="str">
        <f t="shared" ca="1" si="13"/>
        <v/>
      </c>
      <c r="I8" s="18" t="str">
        <f t="shared" si="14"/>
        <v/>
      </c>
      <c r="J8" s="18" t="str">
        <f>""</f>
        <v/>
      </c>
      <c r="K8" s="18" t="str">
        <f t="shared" si="15"/>
        <v/>
      </c>
      <c r="L8" s="18" t="str">
        <f t="shared" si="16"/>
        <v/>
      </c>
      <c r="M8" s="18" t="str">
        <f t="shared" si="17"/>
        <v/>
      </c>
      <c r="N8" s="18" t="str">
        <f t="shared" si="18"/>
        <v/>
      </c>
      <c r="O8" s="18" t="str">
        <f t="shared" si="19"/>
        <v/>
      </c>
      <c r="P8" s="18" t="str">
        <f t="shared" si="20"/>
        <v/>
      </c>
      <c r="Q8" s="18" t="str">
        <f t="shared" si="21"/>
        <v/>
      </c>
      <c r="R8" s="122" t="str">
        <f t="shared" si="9"/>
        <v/>
      </c>
      <c r="S8" s="18" t="str">
        <f t="shared" si="22"/>
        <v/>
      </c>
      <c r="T8" s="26" t="str">
        <f t="shared" si="10"/>
        <v/>
      </c>
      <c r="U8" s="18" t="str">
        <f t="shared" si="23"/>
        <v/>
      </c>
      <c r="V8" s="18" t="str">
        <f t="shared" si="24"/>
        <v/>
      </c>
      <c r="W8" s="18" t="str">
        <f>IFERROR(CONCATENATE("PAGO N° ",B8," DEL CONTRATO CPS ",V8," ENTRE ",TEXT(VLOOKUP(A8,matriz,IF(generador!B8=1,16,IF(generador!B8=2,19,IF(generador!B8=3,22,IF(generador!B8=4,25,IF(generador!B8=5,28,IF(generador!B8=6,31,IF(generador!B8=7,34,IF(generador!B8=8,37,IF(generador!B8=9,40,IF(generador!B8=10,43,IF(generador!B8=11,46,IF(generador!B8=12,49,IF(generador!B8=13,52,IF(generador!B8=14,55,IF(generador!B8=15,58))))))))))))))),FALSE),"dd/mm/yyyy")," Y ",TEXT(VLOOKUP(A8,matriz,IF(generador!B8=1,17,IF(generador!B8=2,20,IF(generador!B8=3,23,IF(generador!B8=4,26,IF(generador!B8=5,29,IF(generador!B8=6,32,IF(generador!B8=7,35,IF(generador!B8=8,38,IF(generador!B8=9,41,IF(generador!B8=10,44,IF(generador!B8=11,47,IF(generador!B8=12,50,IF(generador!B8=13,53,IF(generador!B8=14,56,IF(generador!B8=15,59))))))))))))))),FALSE),"dd/mm/yyyy")),"")</f>
        <v/>
      </c>
    </row>
    <row r="9" spans="1:24" x14ac:dyDescent="0.3">
      <c r="A9" s="15"/>
      <c r="B9" s="14"/>
      <c r="C9" s="6"/>
      <c r="D9" s="26" t="str">
        <f t="shared" si="0"/>
        <v/>
      </c>
      <c r="E9" s="19" t="str">
        <f>IFERROR(IF(A9&lt;&gt;"",VLOOKUP(A9,matriz,IF(generador!B9=1,15,IF(generador!B9=2,18,IF(generador!B9=3,21,IF(generador!B9=4,24,IF(generador!B9=5,27,IF(generador!B9=6,30,IF(generador!B9=7,33,IF(generador!B9=8,36,IF(generador!B9=9,39,IF(generador!B9=10,42,IF(generador!B9=11,45,IF(generador!B9=12,48,IF(generador!B9=13,51,IF(generador!B9=14,54,IF(generador!B9=15,57))))))))))))))),FALSE),""),"")</f>
        <v/>
      </c>
      <c r="F9" s="20" t="str">
        <f t="shared" si="1"/>
        <v/>
      </c>
      <c r="G9" s="29" t="str">
        <f t="shared" si="2"/>
        <v/>
      </c>
      <c r="H9" s="21" t="str">
        <f t="shared" ca="1" si="13"/>
        <v/>
      </c>
      <c r="I9" s="18" t="str">
        <f t="shared" si="14"/>
        <v/>
      </c>
      <c r="J9" s="18" t="str">
        <f>""</f>
        <v/>
      </c>
      <c r="K9" s="18" t="str">
        <f t="shared" si="15"/>
        <v/>
      </c>
      <c r="L9" s="18" t="str">
        <f t="shared" si="16"/>
        <v/>
      </c>
      <c r="M9" s="18" t="str">
        <f t="shared" si="17"/>
        <v/>
      </c>
      <c r="N9" s="18" t="str">
        <f t="shared" si="18"/>
        <v/>
      </c>
      <c r="O9" s="18" t="str">
        <f t="shared" si="19"/>
        <v/>
      </c>
      <c r="P9" s="18" t="str">
        <f t="shared" si="20"/>
        <v/>
      </c>
      <c r="Q9" s="18" t="str">
        <f t="shared" si="21"/>
        <v/>
      </c>
      <c r="R9" s="122" t="str">
        <f t="shared" si="9"/>
        <v/>
      </c>
      <c r="S9" s="18" t="str">
        <f t="shared" si="22"/>
        <v/>
      </c>
      <c r="T9" s="26" t="str">
        <f t="shared" si="10"/>
        <v/>
      </c>
      <c r="U9" s="18" t="str">
        <f t="shared" si="23"/>
        <v/>
      </c>
      <c r="V9" s="18" t="str">
        <f t="shared" si="24"/>
        <v/>
      </c>
      <c r="W9" s="18" t="str">
        <f>IFERROR(CONCATENATE("PAGO N° ",B9," DEL CONTRATO CPS ",V9," ENTRE ",TEXT(VLOOKUP(A9,matriz,IF(generador!B9=1,16,IF(generador!B9=2,19,IF(generador!B9=3,22,IF(generador!B9=4,25,IF(generador!B9=5,28,IF(generador!B9=6,31,IF(generador!B9=7,34,IF(generador!B9=8,37,IF(generador!B9=9,40,IF(generador!B9=10,43,IF(generador!B9=11,46,IF(generador!B9=12,49,IF(generador!B9=13,52,IF(generador!B9=14,55,IF(generador!B9=15,58))))))))))))))),FALSE),"dd/mm/yyyy")," Y ",TEXT(VLOOKUP(A9,matriz,IF(generador!B9=1,17,IF(generador!B9=2,20,IF(generador!B9=3,23,IF(generador!B9=4,26,IF(generador!B9=5,29,IF(generador!B9=6,32,IF(generador!B9=7,35,IF(generador!B9=8,38,IF(generador!B9=9,41,IF(generador!B9=10,44,IF(generador!B9=11,47,IF(generador!B9=12,50,IF(generador!B9=13,53,IF(generador!B9=14,56,IF(generador!B9=15,59))))))))))))))),FALSE),"dd/mm/yyyy")),"")</f>
        <v/>
      </c>
    </row>
    <row r="10" spans="1:24" x14ac:dyDescent="0.3">
      <c r="A10" s="15"/>
      <c r="B10" s="14"/>
      <c r="C10" s="6"/>
      <c r="D10" s="26" t="str">
        <f t="shared" si="0"/>
        <v/>
      </c>
      <c r="E10" s="19" t="str">
        <f>IFERROR(IF(A10&lt;&gt;"",VLOOKUP(A10,matriz,IF(generador!B10=1,15,IF(generador!B10=2,18,IF(generador!B10=3,21,IF(generador!B10=4,24,IF(generador!B10=5,27,IF(generador!B10=6,30,IF(generador!B10=7,33,IF(generador!B10=8,36,IF(generador!B10=9,39,IF(generador!B10=10,42,IF(generador!B10=11,45,IF(generador!B10=12,48,IF(generador!B10=13,51,IF(generador!B10=14,54,IF(generador!B10=15,57))))))))))))))),FALSE),""),"")</f>
        <v/>
      </c>
      <c r="F10" s="20" t="str">
        <f t="shared" si="1"/>
        <v/>
      </c>
      <c r="G10" s="29" t="str">
        <f t="shared" si="2"/>
        <v/>
      </c>
      <c r="H10" s="21" t="str">
        <f t="shared" ca="1" si="13"/>
        <v/>
      </c>
      <c r="I10" s="18" t="str">
        <f t="shared" si="14"/>
        <v/>
      </c>
      <c r="J10" s="18" t="str">
        <f>""</f>
        <v/>
      </c>
      <c r="K10" s="18" t="str">
        <f t="shared" si="15"/>
        <v/>
      </c>
      <c r="L10" s="18" t="str">
        <f t="shared" si="16"/>
        <v/>
      </c>
      <c r="M10" s="18" t="str">
        <f t="shared" si="17"/>
        <v/>
      </c>
      <c r="N10" s="18" t="str">
        <f t="shared" si="18"/>
        <v/>
      </c>
      <c r="O10" s="18" t="str">
        <f t="shared" si="19"/>
        <v/>
      </c>
      <c r="P10" s="18" t="str">
        <f t="shared" si="20"/>
        <v/>
      </c>
      <c r="Q10" s="18" t="str">
        <f t="shared" si="21"/>
        <v/>
      </c>
      <c r="R10" s="122" t="str">
        <f t="shared" si="9"/>
        <v/>
      </c>
      <c r="S10" s="18" t="str">
        <f t="shared" si="22"/>
        <v/>
      </c>
      <c r="T10" s="26" t="str">
        <f t="shared" si="10"/>
        <v/>
      </c>
      <c r="U10" s="18" t="str">
        <f t="shared" si="23"/>
        <v/>
      </c>
      <c r="V10" s="18" t="str">
        <f t="shared" si="24"/>
        <v/>
      </c>
      <c r="W10" s="18" t="str">
        <f>IFERROR(CONCATENATE("PAGO N° ",B10," DEL CONTRATO CPS ",V10," ENTRE ",TEXT(VLOOKUP(A10,matriz,IF(generador!B10=1,16,IF(generador!B10=2,19,IF(generador!B10=3,22,IF(generador!B10=4,25,IF(generador!B10=5,28,IF(generador!B10=6,31,IF(generador!B10=7,34,IF(generador!B10=8,37,IF(generador!B10=9,40,IF(generador!B10=10,43,IF(generador!B10=11,46,IF(generador!B10=12,49,IF(generador!B10=13,52,IF(generador!B10=14,55,IF(generador!B10=15,58))))))))))))))),FALSE),"dd/mm/yyyy")," Y ",TEXT(VLOOKUP(A10,matriz,IF(generador!B10=1,17,IF(generador!B10=2,20,IF(generador!B10=3,23,IF(generador!B10=4,26,IF(generador!B10=5,29,IF(generador!B10=6,32,IF(generador!B10=7,35,IF(generador!B10=8,38,IF(generador!B10=9,41,IF(generador!B10=10,44,IF(generador!B10=11,47,IF(generador!B10=12,50,IF(generador!B10=13,53,IF(generador!B10=14,56,IF(generador!B10=15,59))))))))))))))),FALSE),"dd/mm/yyyy")),"")</f>
        <v/>
      </c>
    </row>
    <row r="11" spans="1:24" x14ac:dyDescent="0.3">
      <c r="A11" s="15"/>
      <c r="B11" s="14"/>
      <c r="C11" s="6"/>
      <c r="D11" s="26" t="str">
        <f t="shared" si="0"/>
        <v/>
      </c>
      <c r="E11" s="19" t="str">
        <f>IFERROR(IF(A11&lt;&gt;"",VLOOKUP(A11,matriz,IF(generador!B11=1,15,IF(generador!B11=2,18,IF(generador!B11=3,21,IF(generador!B11=4,24,IF(generador!B11=5,27,IF(generador!B11=6,30,IF(generador!B11=7,33,IF(generador!B11=8,36,IF(generador!B11=9,39,IF(generador!B11=10,42,IF(generador!B11=11,45,IF(generador!B11=12,48,IF(generador!B11=13,51,IF(generador!B11=14,54,IF(generador!B11=15,57))))))))))))))),FALSE),""),"")</f>
        <v/>
      </c>
      <c r="F11" s="20" t="str">
        <f t="shared" si="1"/>
        <v/>
      </c>
      <c r="G11" s="29" t="str">
        <f t="shared" si="2"/>
        <v/>
      </c>
      <c r="H11" s="21" t="str">
        <f t="shared" ca="1" si="13"/>
        <v/>
      </c>
      <c r="I11" s="18" t="str">
        <f t="shared" si="14"/>
        <v/>
      </c>
      <c r="J11" s="18" t="str">
        <f>""</f>
        <v/>
      </c>
      <c r="K11" s="18" t="str">
        <f t="shared" si="15"/>
        <v/>
      </c>
      <c r="L11" s="18" t="str">
        <f t="shared" si="16"/>
        <v/>
      </c>
      <c r="M11" s="18" t="str">
        <f t="shared" si="17"/>
        <v/>
      </c>
      <c r="N11" s="18" t="str">
        <f t="shared" si="18"/>
        <v/>
      </c>
      <c r="O11" s="18" t="str">
        <f t="shared" si="19"/>
        <v/>
      </c>
      <c r="P11" s="18" t="str">
        <f t="shared" si="20"/>
        <v/>
      </c>
      <c r="Q11" s="18" t="str">
        <f t="shared" si="21"/>
        <v/>
      </c>
      <c r="R11" s="122" t="str">
        <f t="shared" si="9"/>
        <v/>
      </c>
      <c r="S11" s="18" t="str">
        <f t="shared" si="22"/>
        <v/>
      </c>
      <c r="T11" s="26" t="str">
        <f t="shared" si="10"/>
        <v/>
      </c>
      <c r="U11" s="18" t="str">
        <f t="shared" si="23"/>
        <v/>
      </c>
      <c r="V11" s="18" t="str">
        <f t="shared" si="24"/>
        <v/>
      </c>
      <c r="W11" s="18" t="str">
        <f>IFERROR(CONCATENATE("PAGO N° ",B11," DEL CONTRATO CPS ",V11," ENTRE ",TEXT(VLOOKUP(A11,matriz,IF(generador!B11=1,16,IF(generador!B11=2,19,IF(generador!B11=3,22,IF(generador!B11=4,25,IF(generador!B11=5,28,IF(generador!B11=6,31,IF(generador!B11=7,34,IF(generador!B11=8,37,IF(generador!B11=9,40,IF(generador!B11=10,43,IF(generador!B11=11,46,IF(generador!B11=12,49,IF(generador!B11=13,52,IF(generador!B11=14,55,IF(generador!B11=15,58))))))))))))))),FALSE),"dd/mm/yyyy")," Y ",TEXT(VLOOKUP(A11,matriz,IF(generador!B11=1,17,IF(generador!B11=2,20,IF(generador!B11=3,23,IF(generador!B11=4,26,IF(generador!B11=5,29,IF(generador!B11=6,32,IF(generador!B11=7,35,IF(generador!B11=8,38,IF(generador!B11=9,41,IF(generador!B11=10,44,IF(generador!B11=11,47,IF(generador!B11=12,50,IF(generador!B11=13,53,IF(generador!B11=14,56,IF(generador!B11=15,59))))))))))))))),FALSE),"dd/mm/yyyy")),"")</f>
        <v/>
      </c>
    </row>
    <row r="12" spans="1:24" x14ac:dyDescent="0.3">
      <c r="A12" s="15"/>
      <c r="B12" s="14"/>
      <c r="C12" s="6"/>
      <c r="D12" s="26" t="str">
        <f t="shared" si="0"/>
        <v/>
      </c>
      <c r="E12" s="19" t="str">
        <f>IFERROR(IF(A12&lt;&gt;"",VLOOKUP(A12,matriz,IF(generador!B12=1,15,IF(generador!B12=2,18,IF(generador!B12=3,21,IF(generador!B12=4,24,IF(generador!B12=5,27,IF(generador!B12=6,30,IF(generador!B12=7,33,IF(generador!B12=8,36,IF(generador!B12=9,39,IF(generador!B12=10,42,IF(generador!B12=11,45,IF(generador!B12=12,48,IF(generador!B12=13,51,IF(generador!B12=14,54,IF(generador!B12=15,57))))))))))))))),FALSE),""),"")</f>
        <v/>
      </c>
      <c r="F12" s="20" t="str">
        <f t="shared" si="1"/>
        <v/>
      </c>
      <c r="G12" s="29" t="str">
        <f t="shared" si="2"/>
        <v/>
      </c>
      <c r="H12" s="21" t="str">
        <f t="shared" ca="1" si="13"/>
        <v/>
      </c>
      <c r="I12" s="18" t="str">
        <f t="shared" si="14"/>
        <v/>
      </c>
      <c r="J12" s="18" t="str">
        <f>""</f>
        <v/>
      </c>
      <c r="K12" s="18" t="str">
        <f t="shared" si="15"/>
        <v/>
      </c>
      <c r="L12" s="18" t="str">
        <f t="shared" si="16"/>
        <v/>
      </c>
      <c r="M12" s="18" t="str">
        <f t="shared" si="17"/>
        <v/>
      </c>
      <c r="N12" s="18" t="str">
        <f t="shared" si="18"/>
        <v/>
      </c>
      <c r="O12" s="18" t="str">
        <f t="shared" si="19"/>
        <v/>
      </c>
      <c r="P12" s="18" t="str">
        <f t="shared" si="20"/>
        <v/>
      </c>
      <c r="Q12" s="18" t="str">
        <f t="shared" si="21"/>
        <v/>
      </c>
      <c r="R12" s="122" t="str">
        <f t="shared" si="9"/>
        <v/>
      </c>
      <c r="S12" s="18" t="str">
        <f t="shared" si="22"/>
        <v/>
      </c>
      <c r="T12" s="26" t="str">
        <f t="shared" si="10"/>
        <v/>
      </c>
      <c r="U12" s="18" t="str">
        <f t="shared" si="23"/>
        <v/>
      </c>
      <c r="V12" s="18" t="str">
        <f t="shared" si="24"/>
        <v/>
      </c>
      <c r="W12" s="18" t="str">
        <f>IFERROR(CONCATENATE("PAGO N° ",B12," DEL CONTRATO CPS ",V12," ENTRE ",TEXT(VLOOKUP(A12,matriz,IF(generador!B12=1,16,IF(generador!B12=2,19,IF(generador!B12=3,22,IF(generador!B12=4,25,IF(generador!B12=5,28,IF(generador!B12=6,31,IF(generador!B12=7,34,IF(generador!B12=8,37,IF(generador!B12=9,40,IF(generador!B12=10,43,IF(generador!B12=11,46,IF(generador!B12=12,49,IF(generador!B12=13,52,IF(generador!B12=14,55,IF(generador!B12=15,58))))))))))))))),FALSE),"dd/mm/yyyy")," Y ",TEXT(VLOOKUP(A12,matriz,IF(generador!B12=1,17,IF(generador!B12=2,20,IF(generador!B12=3,23,IF(generador!B12=4,26,IF(generador!B12=5,29,IF(generador!B12=6,32,IF(generador!B12=7,35,IF(generador!B12=8,38,IF(generador!B12=9,41,IF(generador!B12=10,44,IF(generador!B12=11,47,IF(generador!B12=12,50,IF(generador!B12=13,53,IF(generador!B12=14,56,IF(generador!B12=15,59))))))))))))))),FALSE),"dd/mm/yyyy")),"")</f>
        <v/>
      </c>
    </row>
    <row r="13" spans="1:24" x14ac:dyDescent="0.3">
      <c r="A13" s="15"/>
      <c r="B13" s="14"/>
      <c r="C13" s="6"/>
      <c r="D13" s="26" t="str">
        <f t="shared" si="0"/>
        <v/>
      </c>
      <c r="E13" s="19" t="str">
        <f>IFERROR(IF(A13&lt;&gt;"",VLOOKUP(A13,matriz,IF(generador!B13=1,15,IF(generador!B13=2,18,IF(generador!B13=3,21,IF(generador!B13=4,24,IF(generador!B13=5,27,IF(generador!B13=6,30,IF(generador!B13=7,33,IF(generador!B13=8,36,IF(generador!B13=9,39,IF(generador!B13=10,42,IF(generador!B13=11,45,IF(generador!B13=12,48,IF(generador!B13=13,51,IF(generador!B13=14,54,IF(generador!B13=15,57))))))))))))))),FALSE),""),"")</f>
        <v/>
      </c>
      <c r="F13" s="20" t="str">
        <f t="shared" si="1"/>
        <v/>
      </c>
      <c r="G13" s="29" t="str">
        <f t="shared" si="2"/>
        <v/>
      </c>
      <c r="H13" s="21" t="str">
        <f t="shared" ca="1" si="13"/>
        <v/>
      </c>
      <c r="I13" s="18" t="str">
        <f t="shared" si="14"/>
        <v/>
      </c>
      <c r="J13" s="18" t="str">
        <f>""</f>
        <v/>
      </c>
      <c r="K13" s="18" t="str">
        <f t="shared" si="15"/>
        <v/>
      </c>
      <c r="L13" s="18" t="str">
        <f t="shared" si="16"/>
        <v/>
      </c>
      <c r="M13" s="18" t="str">
        <f t="shared" si="17"/>
        <v/>
      </c>
      <c r="N13" s="18" t="str">
        <f t="shared" si="18"/>
        <v/>
      </c>
      <c r="O13" s="18" t="str">
        <f t="shared" si="19"/>
        <v/>
      </c>
      <c r="P13" s="18" t="str">
        <f t="shared" si="20"/>
        <v/>
      </c>
      <c r="Q13" s="18" t="str">
        <f t="shared" si="21"/>
        <v/>
      </c>
      <c r="R13" s="122" t="str">
        <f t="shared" si="9"/>
        <v/>
      </c>
      <c r="S13" s="18" t="str">
        <f t="shared" si="22"/>
        <v/>
      </c>
      <c r="T13" s="26" t="str">
        <f t="shared" si="10"/>
        <v/>
      </c>
      <c r="U13" s="18" t="str">
        <f t="shared" si="23"/>
        <v/>
      </c>
      <c r="V13" s="18" t="str">
        <f t="shared" si="24"/>
        <v/>
      </c>
      <c r="W13" s="18" t="str">
        <f>IFERROR(CONCATENATE("PAGO N° ",B13," DEL CONTRATO CPS ",V13," ENTRE ",TEXT(VLOOKUP(A13,matriz,IF(generador!B13=1,16,IF(generador!B13=2,19,IF(generador!B13=3,22,IF(generador!B13=4,25,IF(generador!B13=5,28,IF(generador!B13=6,31,IF(generador!B13=7,34,IF(generador!B13=8,37,IF(generador!B13=9,40,IF(generador!B13=10,43,IF(generador!B13=11,46,IF(generador!B13=12,49,IF(generador!B13=13,52,IF(generador!B13=14,55,IF(generador!B13=15,58))))))))))))))),FALSE),"dd/mm/yyyy")," Y ",TEXT(VLOOKUP(A13,matriz,IF(generador!B13=1,17,IF(generador!B13=2,20,IF(generador!B13=3,23,IF(generador!B13=4,26,IF(generador!B13=5,29,IF(generador!B13=6,32,IF(generador!B13=7,35,IF(generador!B13=8,38,IF(generador!B13=9,41,IF(generador!B13=10,44,IF(generador!B13=11,47,IF(generador!B13=12,50,IF(generador!B13=13,53,IF(generador!B13=14,56,IF(generador!B13=15,59))))))))))))))),FALSE),"dd/mm/yyyy")),"")</f>
        <v/>
      </c>
    </row>
    <row r="14" spans="1:24" x14ac:dyDescent="0.3">
      <c r="A14" s="15"/>
      <c r="B14" s="14"/>
      <c r="C14" s="6"/>
      <c r="D14" s="26" t="str">
        <f t="shared" si="0"/>
        <v/>
      </c>
      <c r="E14" s="19" t="str">
        <f>IFERROR(IF(A14&lt;&gt;"",VLOOKUP(A14,matriz,IF(generador!B14=1,15,IF(generador!B14=2,18,IF(generador!B14=3,21,IF(generador!B14=4,24,IF(generador!B14=5,27,IF(generador!B14=6,30,IF(generador!B14=7,33,IF(generador!B14=8,36,IF(generador!B14=9,39,IF(generador!B14=10,42,IF(generador!B14=11,45,IF(generador!B14=12,48,IF(generador!B14=13,51,IF(generador!B14=14,54,IF(generador!B14=15,57))))))))))))))),FALSE),""),"")</f>
        <v/>
      </c>
      <c r="F14" s="20" t="str">
        <f t="shared" si="1"/>
        <v/>
      </c>
      <c r="G14" s="29" t="str">
        <f t="shared" si="2"/>
        <v/>
      </c>
      <c r="H14" s="21" t="str">
        <f t="shared" ca="1" si="13"/>
        <v/>
      </c>
      <c r="I14" s="18" t="str">
        <f t="shared" si="14"/>
        <v/>
      </c>
      <c r="J14" s="18" t="str">
        <f>""</f>
        <v/>
      </c>
      <c r="K14" s="18" t="str">
        <f t="shared" si="15"/>
        <v/>
      </c>
      <c r="L14" s="18" t="str">
        <f t="shared" si="16"/>
        <v/>
      </c>
      <c r="M14" s="18" t="str">
        <f t="shared" si="17"/>
        <v/>
      </c>
      <c r="N14" s="18" t="str">
        <f t="shared" si="18"/>
        <v/>
      </c>
      <c r="O14" s="18" t="str">
        <f t="shared" si="19"/>
        <v/>
      </c>
      <c r="P14" s="18" t="str">
        <f t="shared" si="20"/>
        <v/>
      </c>
      <c r="Q14" s="18" t="str">
        <f t="shared" si="21"/>
        <v/>
      </c>
      <c r="R14" s="122" t="str">
        <f t="shared" si="9"/>
        <v/>
      </c>
      <c r="S14" s="18" t="str">
        <f t="shared" si="22"/>
        <v/>
      </c>
      <c r="T14" s="26" t="str">
        <f t="shared" si="10"/>
        <v/>
      </c>
      <c r="U14" s="18" t="str">
        <f t="shared" si="23"/>
        <v/>
      </c>
      <c r="V14" s="18" t="str">
        <f t="shared" si="24"/>
        <v/>
      </c>
      <c r="W14" s="18" t="str">
        <f>IFERROR(CONCATENATE("PAGO N° ",B14," DEL CONTRATO CPS ",V14," ENTRE ",TEXT(VLOOKUP(A14,matriz,IF(generador!B14=1,16,IF(generador!B14=2,19,IF(generador!B14=3,22,IF(generador!B14=4,25,IF(generador!B14=5,28,IF(generador!B14=6,31,IF(generador!B14=7,34,IF(generador!B14=8,37,IF(generador!B14=9,40,IF(generador!B14=10,43,IF(generador!B14=11,46,IF(generador!B14=12,49,IF(generador!B14=13,52,IF(generador!B14=14,55,IF(generador!B14=15,58))))))))))))))),FALSE),"dd/mm/yyyy")," Y ",TEXT(VLOOKUP(A14,matriz,IF(generador!B14=1,17,IF(generador!B14=2,20,IF(generador!B14=3,23,IF(generador!B14=4,26,IF(generador!B14=5,29,IF(generador!B14=6,32,IF(generador!B14=7,35,IF(generador!B14=8,38,IF(generador!B14=9,41,IF(generador!B14=10,44,IF(generador!B14=11,47,IF(generador!B14=12,50,IF(generador!B14=13,53,IF(generador!B14=14,56,IF(generador!B14=15,59))))))))))))))),FALSE),"dd/mm/yyyy")),"")</f>
        <v/>
      </c>
    </row>
    <row r="15" spans="1:24" x14ac:dyDescent="0.3">
      <c r="A15" s="15"/>
      <c r="B15" s="14"/>
      <c r="C15" s="6"/>
      <c r="D15" s="26" t="str">
        <f t="shared" si="0"/>
        <v/>
      </c>
      <c r="E15" s="19" t="str">
        <f>IFERROR(IF(A15&lt;&gt;"",VLOOKUP(A15,matriz,IF(generador!B15=1,15,IF(generador!B15=2,18,IF(generador!B15=3,21,IF(generador!B15=4,24,IF(generador!B15=5,27,IF(generador!B15=6,30,IF(generador!B15=7,33,IF(generador!B15=8,36,IF(generador!B15=9,39,IF(generador!B15=10,42,IF(generador!B15=11,45,IF(generador!B15=12,48,IF(generador!B15=13,51,IF(generador!B15=14,54,IF(generador!B15=15,57))))))))))))))),FALSE),""),"")</f>
        <v/>
      </c>
      <c r="F15" s="20" t="str">
        <f t="shared" si="1"/>
        <v/>
      </c>
      <c r="G15" s="29" t="str">
        <f t="shared" si="2"/>
        <v/>
      </c>
      <c r="H15" s="21" t="str">
        <f t="shared" ca="1" si="13"/>
        <v/>
      </c>
      <c r="I15" s="18" t="str">
        <f t="shared" si="14"/>
        <v/>
      </c>
      <c r="J15" s="18" t="str">
        <f>""</f>
        <v/>
      </c>
      <c r="K15" s="18" t="str">
        <f t="shared" si="15"/>
        <v/>
      </c>
      <c r="L15" s="18" t="str">
        <f t="shared" si="16"/>
        <v/>
      </c>
      <c r="M15" s="18" t="str">
        <f t="shared" si="17"/>
        <v/>
      </c>
      <c r="N15" s="18" t="str">
        <f t="shared" si="18"/>
        <v/>
      </c>
      <c r="O15" s="18" t="str">
        <f t="shared" si="19"/>
        <v/>
      </c>
      <c r="P15" s="18" t="str">
        <f t="shared" si="20"/>
        <v/>
      </c>
      <c r="Q15" s="18" t="str">
        <f t="shared" si="21"/>
        <v/>
      </c>
      <c r="R15" s="122" t="str">
        <f t="shared" si="9"/>
        <v/>
      </c>
      <c r="S15" s="18" t="str">
        <f t="shared" si="22"/>
        <v/>
      </c>
      <c r="T15" s="26" t="str">
        <f t="shared" si="10"/>
        <v/>
      </c>
      <c r="U15" s="18" t="str">
        <f t="shared" si="23"/>
        <v/>
      </c>
      <c r="V15" s="18" t="str">
        <f t="shared" si="24"/>
        <v/>
      </c>
      <c r="W15" s="18" t="str">
        <f>IFERROR(CONCATENATE("PAGO N° ",B15," DEL CONTRATO CPS ",V15," ENTRE ",TEXT(VLOOKUP(A15,matriz,IF(generador!B15=1,16,IF(generador!B15=2,19,IF(generador!B15=3,22,IF(generador!B15=4,25,IF(generador!B15=5,28,IF(generador!B15=6,31,IF(generador!B15=7,34,IF(generador!B15=8,37,IF(generador!B15=9,40,IF(generador!B15=10,43,IF(generador!B15=11,46,IF(generador!B15=12,49,IF(generador!B15=13,52,IF(generador!B15=14,55,IF(generador!B15=15,58))))))))))))))),FALSE),"dd/mm/yyyy")," Y ",TEXT(VLOOKUP(A15,matriz,IF(generador!B15=1,17,IF(generador!B15=2,20,IF(generador!B15=3,23,IF(generador!B15=4,26,IF(generador!B15=5,29,IF(generador!B15=6,32,IF(generador!B15=7,35,IF(generador!B15=8,38,IF(generador!B15=9,41,IF(generador!B15=10,44,IF(generador!B15=11,47,IF(generador!B15=12,50,IF(generador!B15=13,53,IF(generador!B15=14,56,IF(generador!B15=15,59))))))))))))))),FALSE),"dd/mm/yyyy")),"")</f>
        <v/>
      </c>
    </row>
    <row r="16" spans="1:24" x14ac:dyDescent="0.3">
      <c r="A16" s="15"/>
      <c r="B16" s="14"/>
      <c r="C16" s="6"/>
      <c r="D16" s="26" t="str">
        <f t="shared" si="0"/>
        <v/>
      </c>
      <c r="E16" s="19" t="str">
        <f>IFERROR(IF(A16&lt;&gt;"",VLOOKUP(A16,matriz,IF(generador!B16=1,15,IF(generador!B16=2,18,IF(generador!B16=3,21,IF(generador!B16=4,24,IF(generador!B16=5,27,IF(generador!B16=6,30,IF(generador!B16=7,33,IF(generador!B16=8,36,IF(generador!B16=9,39,IF(generador!B16=10,42,IF(generador!B16=11,45,IF(generador!B16=12,48,IF(generador!B16=13,51,IF(generador!B16=14,54,IF(generador!B16=15,57))))))))))))))),FALSE),""),"")</f>
        <v/>
      </c>
      <c r="F16" s="20" t="str">
        <f t="shared" si="1"/>
        <v/>
      </c>
      <c r="G16" s="29" t="str">
        <f t="shared" si="2"/>
        <v/>
      </c>
      <c r="H16" s="21" t="str">
        <f t="shared" ca="1" si="13"/>
        <v/>
      </c>
      <c r="I16" s="18" t="str">
        <f t="shared" si="14"/>
        <v/>
      </c>
      <c r="J16" s="18" t="str">
        <f>""</f>
        <v/>
      </c>
      <c r="K16" s="18" t="str">
        <f t="shared" si="15"/>
        <v/>
      </c>
      <c r="L16" s="18" t="str">
        <f t="shared" si="16"/>
        <v/>
      </c>
      <c r="M16" s="18" t="str">
        <f t="shared" si="17"/>
        <v/>
      </c>
      <c r="N16" s="18" t="str">
        <f t="shared" si="18"/>
        <v/>
      </c>
      <c r="O16" s="18" t="str">
        <f t="shared" si="19"/>
        <v/>
      </c>
      <c r="P16" s="18" t="str">
        <f t="shared" si="20"/>
        <v/>
      </c>
      <c r="Q16" s="18" t="str">
        <f t="shared" si="21"/>
        <v/>
      </c>
      <c r="R16" s="122" t="str">
        <f t="shared" si="9"/>
        <v/>
      </c>
      <c r="S16" s="18" t="str">
        <f t="shared" si="22"/>
        <v/>
      </c>
      <c r="T16" s="26" t="str">
        <f t="shared" si="10"/>
        <v/>
      </c>
      <c r="U16" s="18" t="str">
        <f t="shared" si="23"/>
        <v/>
      </c>
      <c r="V16" s="18" t="str">
        <f t="shared" si="24"/>
        <v/>
      </c>
      <c r="W16" s="18" t="str">
        <f>IFERROR(CONCATENATE("PAGO N° ",B16," DEL CONTRATO CPS ",V16," ENTRE ",TEXT(VLOOKUP(A16,matriz,IF(generador!B16=1,16,IF(generador!B16=2,19,IF(generador!B16=3,22,IF(generador!B16=4,25,IF(generador!B16=5,28,IF(generador!B16=6,31,IF(generador!B16=7,34,IF(generador!B16=8,37,IF(generador!B16=9,40,IF(generador!B16=10,43,IF(generador!B16=11,46,IF(generador!B16=12,49,IF(generador!B16=13,52,IF(generador!B16=14,55,IF(generador!B16=15,58))))))))))))))),FALSE),"dd/mm/yyyy")," Y ",TEXT(VLOOKUP(A16,matriz,IF(generador!B16=1,17,IF(generador!B16=2,20,IF(generador!B16=3,23,IF(generador!B16=4,26,IF(generador!B16=5,29,IF(generador!B16=6,32,IF(generador!B16=7,35,IF(generador!B16=8,38,IF(generador!B16=9,41,IF(generador!B16=10,44,IF(generador!B16=11,47,IF(generador!B16=12,50,IF(generador!B16=13,53,IF(generador!B16=14,56,IF(generador!B16=15,59))))))))))))))),FALSE),"dd/mm/yyyy")),"")</f>
        <v/>
      </c>
    </row>
    <row r="17" spans="1:24" x14ac:dyDescent="0.3">
      <c r="A17" s="15"/>
      <c r="B17" s="14"/>
      <c r="C17" s="6"/>
      <c r="D17" s="26" t="str">
        <f t="shared" si="0"/>
        <v/>
      </c>
      <c r="E17" s="19" t="str">
        <f>IFERROR(IF(A17&lt;&gt;"",VLOOKUP(A17,matriz,IF(generador!B17=1,15,IF(generador!B17=2,18,IF(generador!B17=3,21,IF(generador!B17=4,24,IF(generador!B17=5,27,IF(generador!B17=6,30,IF(generador!B17=7,33,IF(generador!B17=8,36,IF(generador!B17=9,39,IF(generador!B17=10,42,IF(generador!B17=11,45,IF(generador!B17=12,48,IF(generador!B17=13,51,IF(generador!B17=14,54,IF(generador!B17=15,57))))))))))))))),FALSE),""),"")</f>
        <v/>
      </c>
      <c r="F17" s="20" t="str">
        <f t="shared" si="1"/>
        <v/>
      </c>
      <c r="G17" s="29" t="str">
        <f t="shared" si="2"/>
        <v/>
      </c>
      <c r="H17" s="21" t="str">
        <f t="shared" ca="1" si="13"/>
        <v/>
      </c>
      <c r="I17" s="18" t="str">
        <f t="shared" si="14"/>
        <v/>
      </c>
      <c r="J17" s="18" t="str">
        <f>""</f>
        <v/>
      </c>
      <c r="K17" s="18" t="str">
        <f t="shared" si="15"/>
        <v/>
      </c>
      <c r="L17" s="18" t="str">
        <f t="shared" si="16"/>
        <v/>
      </c>
      <c r="M17" s="18" t="str">
        <f t="shared" si="17"/>
        <v/>
      </c>
      <c r="N17" s="18" t="str">
        <f t="shared" si="18"/>
        <v/>
      </c>
      <c r="O17" s="18" t="str">
        <f t="shared" si="19"/>
        <v/>
      </c>
      <c r="P17" s="18" t="str">
        <f t="shared" si="20"/>
        <v/>
      </c>
      <c r="Q17" s="18" t="str">
        <f t="shared" si="21"/>
        <v/>
      </c>
      <c r="R17" s="122" t="str">
        <f t="shared" si="9"/>
        <v/>
      </c>
      <c r="S17" s="18" t="str">
        <f t="shared" si="22"/>
        <v/>
      </c>
      <c r="T17" s="26" t="str">
        <f t="shared" si="10"/>
        <v/>
      </c>
      <c r="U17" s="18" t="str">
        <f t="shared" si="23"/>
        <v/>
      </c>
      <c r="V17" s="18" t="str">
        <f t="shared" si="24"/>
        <v/>
      </c>
      <c r="W17" s="18" t="str">
        <f>IFERROR(CONCATENATE("PAGO N° ",B17," DEL CONTRATO CPS ",V17," ENTRE ",TEXT(VLOOKUP(A17,matriz,IF(generador!B17=1,16,IF(generador!B17=2,19,IF(generador!B17=3,22,IF(generador!B17=4,25,IF(generador!B17=5,28,IF(generador!B17=6,31,IF(generador!B17=7,34,IF(generador!B17=8,37,IF(generador!B17=9,40,IF(generador!B17=10,43,IF(generador!B17=11,46,IF(generador!B17=12,49,IF(generador!B17=13,52,IF(generador!B17=14,55,IF(generador!B17=15,58))))))))))))))),FALSE),"dd/mm/yyyy")," Y ",TEXT(VLOOKUP(A17,matriz,IF(generador!B17=1,17,IF(generador!B17=2,20,IF(generador!B17=3,23,IF(generador!B17=4,26,IF(generador!B17=5,29,IF(generador!B17=6,32,IF(generador!B17=7,35,IF(generador!B17=8,38,IF(generador!B17=9,41,IF(generador!B17=10,44,IF(generador!B17=11,47,IF(generador!B17=12,50,IF(generador!B17=13,53,IF(generador!B17=14,56,IF(generador!B17=15,59))))))))))))))),FALSE),"dd/mm/yyyy")),"")</f>
        <v/>
      </c>
    </row>
    <row r="18" spans="1:24" x14ac:dyDescent="0.3">
      <c r="A18" s="15"/>
      <c r="B18" s="14"/>
      <c r="C18" s="6"/>
      <c r="D18" s="26" t="str">
        <f t="shared" si="0"/>
        <v/>
      </c>
      <c r="E18" s="19" t="str">
        <f>IFERROR(IF(A18&lt;&gt;"",VLOOKUP(A18,matriz,IF(generador!B18=1,15,IF(generador!B18=2,18,IF(generador!B18=3,21,IF(generador!B18=4,24,IF(generador!B18=5,27,IF(generador!B18=6,30,IF(generador!B18=7,33,IF(generador!B18=8,36,IF(generador!B18=9,39,IF(generador!B18=10,42,IF(generador!B18=11,45,IF(generador!B18=12,48,IF(generador!B18=13,51,IF(generador!B18=14,54,IF(generador!B18=15,57))))))))))))))),FALSE),""),"")</f>
        <v/>
      </c>
      <c r="F18" s="20" t="str">
        <f t="shared" si="1"/>
        <v/>
      </c>
      <c r="G18" s="29" t="str">
        <f t="shared" si="2"/>
        <v/>
      </c>
      <c r="H18" s="21" t="str">
        <f t="shared" ca="1" si="13"/>
        <v/>
      </c>
      <c r="I18" s="18" t="str">
        <f t="shared" si="14"/>
        <v/>
      </c>
      <c r="J18" s="18" t="str">
        <f>""</f>
        <v/>
      </c>
      <c r="K18" s="18" t="str">
        <f t="shared" si="15"/>
        <v/>
      </c>
      <c r="L18" s="18" t="str">
        <f t="shared" si="16"/>
        <v/>
      </c>
      <c r="M18" s="18" t="str">
        <f t="shared" si="17"/>
        <v/>
      </c>
      <c r="N18" s="18" t="str">
        <f t="shared" si="18"/>
        <v/>
      </c>
      <c r="O18" s="18" t="str">
        <f t="shared" si="19"/>
        <v/>
      </c>
      <c r="P18" s="18" t="str">
        <f t="shared" si="20"/>
        <v/>
      </c>
      <c r="Q18" s="18" t="str">
        <f t="shared" si="21"/>
        <v/>
      </c>
      <c r="R18" s="122" t="str">
        <f t="shared" si="9"/>
        <v/>
      </c>
      <c r="S18" s="18" t="str">
        <f t="shared" si="22"/>
        <v/>
      </c>
      <c r="T18" s="26" t="str">
        <f t="shared" si="10"/>
        <v/>
      </c>
      <c r="U18" s="18" t="str">
        <f t="shared" si="23"/>
        <v/>
      </c>
      <c r="V18" s="18" t="str">
        <f t="shared" si="24"/>
        <v/>
      </c>
      <c r="W18" s="18" t="str">
        <f>IFERROR(CONCATENATE("PAGO N° ",B18," DEL CONTRATO CPS ",V18," ENTRE ",TEXT(VLOOKUP(A18,matriz,IF(generador!B18=1,16,IF(generador!B18=2,19,IF(generador!B18=3,22,IF(generador!B18=4,25,IF(generador!B18=5,28,IF(generador!B18=6,31,IF(generador!B18=7,34,IF(generador!B18=8,37,IF(generador!B18=9,40,IF(generador!B18=10,43,IF(generador!B18=11,46,IF(generador!B18=12,49,IF(generador!B18=13,52,IF(generador!B18=14,55,IF(generador!B18=15,58))))))))))))))),FALSE),"dd/mm/yyyy")," Y ",TEXT(VLOOKUP(A18,matriz,IF(generador!B18=1,17,IF(generador!B18=2,20,IF(generador!B18=3,23,IF(generador!B18=4,26,IF(generador!B18=5,29,IF(generador!B18=6,32,IF(generador!B18=7,35,IF(generador!B18=8,38,IF(generador!B18=9,41,IF(generador!B18=10,44,IF(generador!B18=11,47,IF(generador!B18=12,50,IF(generador!B18=13,53,IF(generador!B18=14,56,IF(generador!B18=15,59))))))))))))))),FALSE),"dd/mm/yyyy")),"")</f>
        <v/>
      </c>
    </row>
    <row r="19" spans="1:24" x14ac:dyDescent="0.3">
      <c r="A19" s="15"/>
      <c r="B19" s="14"/>
      <c r="C19" s="6"/>
      <c r="D19" s="26" t="str">
        <f t="shared" si="0"/>
        <v/>
      </c>
      <c r="E19" s="19" t="str">
        <f>IFERROR(IF(A19&lt;&gt;"",VLOOKUP(A19,matriz,IF(generador!B19=1,15,IF(generador!B19=2,18,IF(generador!B19=3,21,IF(generador!B19=4,24,IF(generador!B19=5,27,IF(generador!B19=6,30,IF(generador!B19=7,33,IF(generador!B19=8,36,IF(generador!B19=9,39,IF(generador!B19=10,42,IF(generador!B19=11,45,IF(generador!B19=12,48,IF(generador!B19=13,51,IF(generador!B19=14,54,IF(generador!B19=15,57))))))))))))))),FALSE),""),"")</f>
        <v/>
      </c>
      <c r="F19" s="20" t="str">
        <f t="shared" si="1"/>
        <v/>
      </c>
      <c r="G19" s="29" t="str">
        <f t="shared" si="2"/>
        <v/>
      </c>
      <c r="H19" s="21" t="str">
        <f t="shared" ca="1" si="13"/>
        <v/>
      </c>
      <c r="I19" s="18" t="str">
        <f t="shared" si="14"/>
        <v/>
      </c>
      <c r="J19" s="18" t="str">
        <f>""</f>
        <v/>
      </c>
      <c r="K19" s="18" t="str">
        <f t="shared" si="15"/>
        <v/>
      </c>
      <c r="L19" s="18" t="str">
        <f t="shared" si="16"/>
        <v/>
      </c>
      <c r="M19" s="18" t="str">
        <f t="shared" si="17"/>
        <v/>
      </c>
      <c r="N19" s="18" t="str">
        <f t="shared" si="18"/>
        <v/>
      </c>
      <c r="O19" s="18" t="str">
        <f t="shared" si="19"/>
        <v/>
      </c>
      <c r="P19" s="18" t="str">
        <f t="shared" si="20"/>
        <v/>
      </c>
      <c r="Q19" s="18" t="str">
        <f t="shared" si="21"/>
        <v/>
      </c>
      <c r="R19" s="122" t="str">
        <f t="shared" si="9"/>
        <v/>
      </c>
      <c r="S19" s="18" t="str">
        <f t="shared" si="22"/>
        <v/>
      </c>
      <c r="T19" s="26" t="str">
        <f t="shared" si="10"/>
        <v/>
      </c>
      <c r="U19" s="18" t="str">
        <f t="shared" si="23"/>
        <v/>
      </c>
      <c r="V19" s="18" t="str">
        <f t="shared" si="24"/>
        <v/>
      </c>
      <c r="W19" s="18" t="str">
        <f>IFERROR(CONCATENATE("PAGO N° ",B19," DEL CONTRATO CPS ",V19," ENTRE ",TEXT(VLOOKUP(A19,matriz,IF(generador!B19=1,16,IF(generador!B19=2,19,IF(generador!B19=3,22,IF(generador!B19=4,25,IF(generador!B19=5,28,IF(generador!B19=6,31,IF(generador!B19=7,34,IF(generador!B19=8,37,IF(generador!B19=9,40,IF(generador!B19=10,43,IF(generador!B19=11,46,IF(generador!B19=12,49,IF(generador!B19=13,52,IF(generador!B19=14,55,IF(generador!B19=15,58))))))))))))))),FALSE),"dd/mm/yyyy")," Y ",TEXT(VLOOKUP(A19,matriz,IF(generador!B19=1,17,IF(generador!B19=2,20,IF(generador!B19=3,23,IF(generador!B19=4,26,IF(generador!B19=5,29,IF(generador!B19=6,32,IF(generador!B19=7,35,IF(generador!B19=8,38,IF(generador!B19=9,41,IF(generador!B19=10,44,IF(generador!B19=11,47,IF(generador!B19=12,50,IF(generador!B19=13,53,IF(generador!B19=14,56,IF(generador!B19=15,59))))))))))))))),FALSE),"dd/mm/yyyy")),"")</f>
        <v/>
      </c>
    </row>
    <row r="20" spans="1:24" x14ac:dyDescent="0.3">
      <c r="A20" s="15"/>
      <c r="B20" s="14"/>
      <c r="C20" s="6"/>
      <c r="D20" s="26" t="str">
        <f t="shared" si="0"/>
        <v/>
      </c>
      <c r="E20" s="19" t="str">
        <f>IFERROR(IF(A20&lt;&gt;"",VLOOKUP(A20,matriz,IF(generador!B20=1,15,IF(generador!B20=2,18,IF(generador!B20=3,21,IF(generador!B20=4,24,IF(generador!B20=5,27,IF(generador!B20=6,30,IF(generador!B20=7,33,IF(generador!B20=8,36,IF(generador!B20=9,39,IF(generador!B20=10,42,IF(generador!B20=11,45,IF(generador!B20=12,48,IF(generador!B20=13,51,IF(generador!B20=14,54,IF(generador!B20=15,57))))))))))))))),FALSE),""),"")</f>
        <v/>
      </c>
      <c r="F20" s="20" t="str">
        <f t="shared" si="1"/>
        <v/>
      </c>
      <c r="G20" s="29" t="str">
        <f t="shared" si="2"/>
        <v/>
      </c>
      <c r="H20" s="21" t="str">
        <f t="shared" ca="1" si="13"/>
        <v/>
      </c>
      <c r="I20" s="18" t="str">
        <f t="shared" si="14"/>
        <v/>
      </c>
      <c r="J20" s="18" t="str">
        <f>""</f>
        <v/>
      </c>
      <c r="K20" s="18" t="str">
        <f t="shared" si="15"/>
        <v/>
      </c>
      <c r="L20" s="18" t="str">
        <f t="shared" si="16"/>
        <v/>
      </c>
      <c r="M20" s="18" t="str">
        <f t="shared" si="17"/>
        <v/>
      </c>
      <c r="N20" s="18" t="str">
        <f t="shared" si="18"/>
        <v/>
      </c>
      <c r="O20" s="18" t="str">
        <f t="shared" si="19"/>
        <v/>
      </c>
      <c r="P20" s="18" t="str">
        <f t="shared" si="20"/>
        <v/>
      </c>
      <c r="Q20" s="18" t="str">
        <f t="shared" si="21"/>
        <v/>
      </c>
      <c r="R20" s="122" t="str">
        <f t="shared" si="9"/>
        <v/>
      </c>
      <c r="S20" s="18" t="str">
        <f t="shared" si="22"/>
        <v/>
      </c>
      <c r="T20" s="26" t="str">
        <f t="shared" si="10"/>
        <v/>
      </c>
      <c r="U20" s="18" t="str">
        <f t="shared" si="23"/>
        <v/>
      </c>
      <c r="V20" s="18" t="str">
        <f t="shared" si="24"/>
        <v/>
      </c>
      <c r="W20" s="18" t="str">
        <f>IFERROR(CONCATENATE("PAGO N° ",B20," DEL CONTRATO CPS ",V20," ENTRE ",TEXT(VLOOKUP(A20,matriz,IF(generador!B20=1,16,IF(generador!B20=2,19,IF(generador!B20=3,22,IF(generador!B20=4,25,IF(generador!B20=5,28,IF(generador!B20=6,31,IF(generador!B20=7,34,IF(generador!B20=8,37,IF(generador!B20=9,40,IF(generador!B20=10,43,IF(generador!B20=11,46,IF(generador!B20=12,49,IF(generador!B20=13,52,IF(generador!B20=14,55,IF(generador!B20=15,58))))))))))))))),FALSE),"dd/mm/yyyy")," Y ",TEXT(VLOOKUP(A20,matriz,IF(generador!B20=1,17,IF(generador!B20=2,20,IF(generador!B20=3,23,IF(generador!B20=4,26,IF(generador!B20=5,29,IF(generador!B20=6,32,IF(generador!B20=7,35,IF(generador!B20=8,38,IF(generador!B20=9,41,IF(generador!B20=10,44,IF(generador!B20=11,47,IF(generador!B20=12,50,IF(generador!B20=13,53,IF(generador!B20=14,56,IF(generador!B20=15,59))))))))))))))),FALSE),"dd/mm/yyyy")),"")</f>
        <v/>
      </c>
    </row>
    <row r="21" spans="1:24" x14ac:dyDescent="0.3">
      <c r="A21" s="15"/>
      <c r="B21" s="14"/>
      <c r="C21" s="6"/>
      <c r="D21" s="26" t="str">
        <f t="shared" si="0"/>
        <v/>
      </c>
      <c r="E21" s="19" t="str">
        <f>IFERROR(IF(A21&lt;&gt;"",VLOOKUP(A21,matriz,IF(generador!B21=1,15,IF(generador!B21=2,18,IF(generador!B21=3,21,IF(generador!B21=4,24,IF(generador!B21=5,27,IF(generador!B21=6,30,IF(generador!B21=7,33,IF(generador!B21=8,36,IF(generador!B21=9,39,IF(generador!B21=10,42,IF(generador!B21=11,45,IF(generador!B21=12,48,IF(generador!B21=13,51,IF(generador!B21=14,54,IF(generador!B21=15,57))))))))))))))),FALSE),""),"")</f>
        <v/>
      </c>
      <c r="F21" s="20" t="str">
        <f t="shared" si="1"/>
        <v/>
      </c>
      <c r="G21" s="29" t="str">
        <f t="shared" si="2"/>
        <v/>
      </c>
      <c r="H21" s="21" t="str">
        <f t="shared" ca="1" si="13"/>
        <v/>
      </c>
      <c r="I21" s="18" t="str">
        <f t="shared" si="14"/>
        <v/>
      </c>
      <c r="J21" s="18" t="str">
        <f>""</f>
        <v/>
      </c>
      <c r="K21" s="18" t="str">
        <f t="shared" si="15"/>
        <v/>
      </c>
      <c r="L21" s="18" t="str">
        <f t="shared" si="16"/>
        <v/>
      </c>
      <c r="M21" s="18" t="str">
        <f t="shared" si="17"/>
        <v/>
      </c>
      <c r="N21" s="18" t="str">
        <f t="shared" si="18"/>
        <v/>
      </c>
      <c r="O21" s="18" t="str">
        <f t="shared" si="19"/>
        <v/>
      </c>
      <c r="P21" s="18" t="str">
        <f t="shared" si="20"/>
        <v/>
      </c>
      <c r="Q21" s="18" t="str">
        <f t="shared" si="21"/>
        <v/>
      </c>
      <c r="R21" s="122" t="str">
        <f t="shared" si="9"/>
        <v/>
      </c>
      <c r="S21" s="18" t="str">
        <f t="shared" si="22"/>
        <v/>
      </c>
      <c r="T21" s="26" t="str">
        <f t="shared" si="10"/>
        <v/>
      </c>
      <c r="U21" s="18" t="str">
        <f t="shared" si="23"/>
        <v/>
      </c>
      <c r="V21" s="18" t="str">
        <f t="shared" si="24"/>
        <v/>
      </c>
      <c r="W21" s="18" t="str">
        <f>IFERROR(CONCATENATE("PAGO N° ",B21," DEL CONTRATO CPS ",V21," ENTRE ",TEXT(VLOOKUP(A21,matriz,IF(generador!B21=1,16,IF(generador!B21=2,19,IF(generador!B21=3,22,IF(generador!B21=4,25,IF(generador!B21=5,28,IF(generador!B21=6,31,IF(generador!B21=7,34,IF(generador!B21=8,37,IF(generador!B21=9,40,IF(generador!B21=10,43,IF(generador!B21=11,46,IF(generador!B21=12,49,IF(generador!B21=13,52,IF(generador!B21=14,55,IF(generador!B21=15,58))))))))))))))),FALSE),"dd/mm/yyyy")," Y ",TEXT(VLOOKUP(A21,matriz,IF(generador!B21=1,17,IF(generador!B21=2,20,IF(generador!B21=3,23,IF(generador!B21=4,26,IF(generador!B21=5,29,IF(generador!B21=6,32,IF(generador!B21=7,35,IF(generador!B21=8,38,IF(generador!B21=9,41,IF(generador!B21=10,44,IF(generador!B21=11,47,IF(generador!B21=12,50,IF(generador!B21=13,53,IF(generador!B21=14,56,IF(generador!B21=15,59))))))))))))))),FALSE),"dd/mm/yyyy")),"")</f>
        <v/>
      </c>
    </row>
    <row r="22" spans="1:24" x14ac:dyDescent="0.3">
      <c r="A22" s="15"/>
      <c r="B22" s="14"/>
      <c r="C22" s="6"/>
      <c r="D22" s="26" t="str">
        <f t="shared" si="0"/>
        <v/>
      </c>
      <c r="E22" s="19" t="str">
        <f>IFERROR(IF(A22&lt;&gt;"",VLOOKUP(A22,matriz,IF(generador!B22=1,15,IF(generador!B22=2,18,IF(generador!B22=3,21,IF(generador!B22=4,24,IF(generador!B22=5,27,IF(generador!B22=6,30,IF(generador!B22=7,33,IF(generador!B22=8,36,IF(generador!B22=9,39,IF(generador!B22=10,42,IF(generador!B22=11,45,IF(generador!B22=12,48,IF(generador!B22=13,51,IF(generador!B22=14,54,IF(generador!B22=15,57))))))))))))))),FALSE),""),"")</f>
        <v/>
      </c>
      <c r="F22" s="20" t="str">
        <f t="shared" si="1"/>
        <v/>
      </c>
      <c r="G22" s="29" t="str">
        <f t="shared" si="2"/>
        <v/>
      </c>
      <c r="H22" s="21" t="str">
        <f t="shared" ca="1" si="13"/>
        <v/>
      </c>
      <c r="I22" s="18" t="str">
        <f t="shared" si="14"/>
        <v/>
      </c>
      <c r="J22" s="18" t="str">
        <f>""</f>
        <v/>
      </c>
      <c r="K22" s="18" t="str">
        <f t="shared" si="15"/>
        <v/>
      </c>
      <c r="L22" s="18" t="str">
        <f t="shared" si="16"/>
        <v/>
      </c>
      <c r="M22" s="18" t="str">
        <f t="shared" si="17"/>
        <v/>
      </c>
      <c r="N22" s="18" t="str">
        <f t="shared" si="18"/>
        <v/>
      </c>
      <c r="O22" s="18" t="str">
        <f t="shared" si="19"/>
        <v/>
      </c>
      <c r="P22" s="18" t="str">
        <f t="shared" si="20"/>
        <v/>
      </c>
      <c r="Q22" s="18" t="str">
        <f t="shared" si="21"/>
        <v/>
      </c>
      <c r="R22" s="122" t="str">
        <f t="shared" si="9"/>
        <v/>
      </c>
      <c r="S22" s="18" t="str">
        <f t="shared" si="22"/>
        <v/>
      </c>
      <c r="T22" s="26" t="str">
        <f t="shared" si="10"/>
        <v/>
      </c>
      <c r="U22" s="18" t="str">
        <f t="shared" si="23"/>
        <v/>
      </c>
      <c r="V22" s="18" t="str">
        <f t="shared" si="24"/>
        <v/>
      </c>
      <c r="W22" s="18" t="str">
        <f>IFERROR(CONCATENATE("PAGO N° ",B22," DEL CONTRATO CPS ",V22," ENTRE ",TEXT(VLOOKUP(A22,matriz,IF(generador!B22=1,16,IF(generador!B22=2,19,IF(generador!B22=3,22,IF(generador!B22=4,25,IF(generador!B22=5,28,IF(generador!B22=6,31,IF(generador!B22=7,34,IF(generador!B22=8,37,IF(generador!B22=9,40,IF(generador!B22=10,43,IF(generador!B22=11,46,IF(generador!B22=12,49,IF(generador!B22=13,52,IF(generador!B22=14,55,IF(generador!B22=15,58))))))))))))))),FALSE),"dd/mm/yyyy")," Y ",TEXT(VLOOKUP(A22,matriz,IF(generador!B22=1,17,IF(generador!B22=2,20,IF(generador!B22=3,23,IF(generador!B22=4,26,IF(generador!B22=5,29,IF(generador!B22=6,32,IF(generador!B22=7,35,IF(generador!B22=8,38,IF(generador!B22=9,41,IF(generador!B22=10,44,IF(generador!B22=11,47,IF(generador!B22=12,50,IF(generador!B22=13,53,IF(generador!B22=14,56,IF(generador!B22=15,59))))))))))))))),FALSE),"dd/mm/yyyy")),"")</f>
        <v/>
      </c>
    </row>
    <row r="23" spans="1:24" x14ac:dyDescent="0.3">
      <c r="A23" s="15"/>
      <c r="B23" s="14"/>
      <c r="C23" s="6"/>
      <c r="D23" s="26" t="str">
        <f t="shared" si="0"/>
        <v/>
      </c>
      <c r="E23" s="19" t="str">
        <f>IFERROR(IF(A23&lt;&gt;"",VLOOKUP(A23,matriz,IF(generador!B23=1,15,IF(generador!B23=2,18,IF(generador!B23=3,21,IF(generador!B23=4,24,IF(generador!B23=5,27,IF(generador!B23=6,30,IF(generador!B23=7,33,IF(generador!B23=8,36,IF(generador!B23=9,39,IF(generador!B23=10,42,IF(generador!B23=11,45,IF(generador!B23=12,48,IF(generador!B23=13,51,IF(generador!B23=14,54,IF(generador!B23=15,57))))))))))))))),FALSE),""),"")</f>
        <v/>
      </c>
      <c r="F23" s="20" t="str">
        <f t="shared" si="1"/>
        <v/>
      </c>
      <c r="G23" s="29" t="str">
        <f t="shared" si="2"/>
        <v/>
      </c>
      <c r="H23" s="21" t="str">
        <f t="shared" ca="1" si="13"/>
        <v/>
      </c>
      <c r="I23" s="18" t="str">
        <f t="shared" si="14"/>
        <v/>
      </c>
      <c r="J23" s="18" t="str">
        <f>""</f>
        <v/>
      </c>
      <c r="K23" s="18" t="str">
        <f t="shared" si="15"/>
        <v/>
      </c>
      <c r="L23" s="18" t="str">
        <f t="shared" si="16"/>
        <v/>
      </c>
      <c r="M23" s="18" t="str">
        <f t="shared" si="17"/>
        <v/>
      </c>
      <c r="N23" s="18" t="str">
        <f t="shared" si="18"/>
        <v/>
      </c>
      <c r="O23" s="18" t="str">
        <f t="shared" si="19"/>
        <v/>
      </c>
      <c r="P23" s="18" t="str">
        <f t="shared" si="20"/>
        <v/>
      </c>
      <c r="Q23" s="18" t="str">
        <f t="shared" si="21"/>
        <v/>
      </c>
      <c r="R23" s="122" t="str">
        <f t="shared" si="9"/>
        <v/>
      </c>
      <c r="S23" s="18" t="str">
        <f t="shared" si="22"/>
        <v/>
      </c>
      <c r="T23" s="26" t="str">
        <f t="shared" si="10"/>
        <v/>
      </c>
      <c r="U23" s="18" t="str">
        <f t="shared" si="23"/>
        <v/>
      </c>
      <c r="V23" s="18" t="str">
        <f t="shared" si="24"/>
        <v/>
      </c>
      <c r="W23" s="18" t="str">
        <f>IFERROR(CONCATENATE("PAGO N° ",B23," DEL CONTRATO CPS ",V23," ENTRE ",TEXT(VLOOKUP(A23,matriz,IF(generador!B23=1,16,IF(generador!B23=2,19,IF(generador!B23=3,22,IF(generador!B23=4,25,IF(generador!B23=5,28,IF(generador!B23=6,31,IF(generador!B23=7,34,IF(generador!B23=8,37,IF(generador!B23=9,40,IF(generador!B23=10,43,IF(generador!B23=11,46,IF(generador!B23=12,49,IF(generador!B23=13,52,IF(generador!B23=14,55,IF(generador!B23=15,58))))))))))))))),FALSE),"dd/mm/yyyy")," Y ",TEXT(VLOOKUP(A23,matriz,IF(generador!B23=1,17,IF(generador!B23=2,20,IF(generador!B23=3,23,IF(generador!B23=4,26,IF(generador!B23=5,29,IF(generador!B23=6,32,IF(generador!B23=7,35,IF(generador!B23=8,38,IF(generador!B23=9,41,IF(generador!B23=10,44,IF(generador!B23=11,47,IF(generador!B23=12,50,IF(generador!B23=13,53,IF(generador!B23=14,56,IF(generador!B23=15,59))))))))))))))),FALSE),"dd/mm/yyyy")),"")</f>
        <v/>
      </c>
    </row>
    <row r="24" spans="1:24" x14ac:dyDescent="0.3">
      <c r="A24" s="15"/>
      <c r="B24" s="14"/>
      <c r="C24" s="6"/>
      <c r="D24" s="26" t="str">
        <f t="shared" si="0"/>
        <v/>
      </c>
      <c r="E24" s="19" t="str">
        <f>IFERROR(IF(A24&lt;&gt;"",VLOOKUP(A24,matriz,IF(generador!B24=1,15,IF(generador!B24=2,18,IF(generador!B24=3,21,IF(generador!B24=4,24,IF(generador!B24=5,27,IF(generador!B24=6,30,IF(generador!B24=7,33,IF(generador!B24=8,36,IF(generador!B24=9,39,IF(generador!B24=10,42,IF(generador!B24=11,45,IF(generador!B24=12,48,IF(generador!B24=13,51,IF(generador!B24=14,54,IF(generador!B24=15,57))))))))))))))),FALSE),""),"")</f>
        <v/>
      </c>
      <c r="F24" s="20" t="str">
        <f t="shared" si="1"/>
        <v/>
      </c>
      <c r="G24" s="29" t="str">
        <f t="shared" si="2"/>
        <v/>
      </c>
      <c r="H24" s="21" t="str">
        <f t="shared" ca="1" si="13"/>
        <v/>
      </c>
      <c r="I24" s="18" t="str">
        <f t="shared" si="14"/>
        <v/>
      </c>
      <c r="J24" s="18" t="str">
        <f>""</f>
        <v/>
      </c>
      <c r="K24" s="18" t="str">
        <f t="shared" si="15"/>
        <v/>
      </c>
      <c r="L24" s="18" t="str">
        <f t="shared" si="16"/>
        <v/>
      </c>
      <c r="M24" s="18" t="str">
        <f t="shared" si="17"/>
        <v/>
      </c>
      <c r="N24" s="18" t="str">
        <f t="shared" si="18"/>
        <v/>
      </c>
      <c r="O24" s="18" t="str">
        <f t="shared" si="19"/>
        <v/>
      </c>
      <c r="P24" s="18" t="str">
        <f t="shared" si="20"/>
        <v/>
      </c>
      <c r="Q24" s="18" t="str">
        <f t="shared" si="21"/>
        <v/>
      </c>
      <c r="R24" s="122" t="str">
        <f t="shared" si="9"/>
        <v/>
      </c>
      <c r="S24" s="18" t="str">
        <f t="shared" si="22"/>
        <v/>
      </c>
      <c r="T24" s="26" t="str">
        <f t="shared" si="10"/>
        <v/>
      </c>
      <c r="U24" s="18" t="str">
        <f t="shared" si="23"/>
        <v/>
      </c>
      <c r="V24" s="18" t="str">
        <f t="shared" si="24"/>
        <v/>
      </c>
      <c r="W24" s="18" t="str">
        <f>IFERROR(CONCATENATE("PAGO N° ",B24," DEL CONTRATO CPS ",V24," ENTRE ",TEXT(VLOOKUP(A24,matriz,IF(generador!B24=1,16,IF(generador!B24=2,19,IF(generador!B24=3,22,IF(generador!B24=4,25,IF(generador!B24=5,28,IF(generador!B24=6,31,IF(generador!B24=7,34,IF(generador!B24=8,37,IF(generador!B24=9,40,IF(generador!B24=10,43,IF(generador!B24=11,46,IF(generador!B24=12,49,IF(generador!B24=13,52,IF(generador!B24=14,55,IF(generador!B24=15,58))))))))))))))),FALSE),"dd/mm/yyyy")," Y ",TEXT(VLOOKUP(A24,matriz,IF(generador!B24=1,17,IF(generador!B24=2,20,IF(generador!B24=3,23,IF(generador!B24=4,26,IF(generador!B24=5,29,IF(generador!B24=6,32,IF(generador!B24=7,35,IF(generador!B24=8,38,IF(generador!B24=9,41,IF(generador!B24=10,44,IF(generador!B24=11,47,IF(generador!B24=12,50,IF(generador!B24=13,53,IF(generador!B24=14,56,IF(generador!B24=15,59))))))))))))))),FALSE),"dd/mm/yyyy")),"")</f>
        <v/>
      </c>
    </row>
    <row r="25" spans="1:24" s="13" customFormat="1" x14ac:dyDescent="0.3">
      <c r="A25" s="15"/>
      <c r="B25" s="14"/>
      <c r="C25" s="6"/>
      <c r="D25" s="26" t="str">
        <f t="shared" si="0"/>
        <v/>
      </c>
      <c r="E25" s="19" t="str">
        <f>IFERROR(IF(A25&lt;&gt;"",VLOOKUP(A25,matriz,IF(generador!B25=1,15,IF(generador!B25=2,18,IF(generador!B25=3,21,IF(generador!B25=4,24,IF(generador!B25=5,27,IF(generador!B25=6,30,IF(generador!B25=7,33,IF(generador!B25=8,36,IF(generador!B25=9,39,IF(generador!B25=10,42,IF(generador!B25=11,45,IF(generador!B25=12,48,IF(generador!B25=13,51,IF(generador!B25=14,54,IF(generador!B25=15,57))))))))))))))),FALSE),""),"")</f>
        <v/>
      </c>
      <c r="F25" s="20" t="str">
        <f t="shared" si="1"/>
        <v/>
      </c>
      <c r="G25" s="29" t="str">
        <f t="shared" si="2"/>
        <v/>
      </c>
      <c r="H25" s="21" t="str">
        <f t="shared" ca="1" si="13"/>
        <v/>
      </c>
      <c r="I25" s="18" t="str">
        <f t="shared" si="14"/>
        <v/>
      </c>
      <c r="J25" s="18" t="str">
        <f>""</f>
        <v/>
      </c>
      <c r="K25" s="18" t="str">
        <f t="shared" si="15"/>
        <v/>
      </c>
      <c r="L25" s="18" t="str">
        <f t="shared" si="16"/>
        <v/>
      </c>
      <c r="M25" s="18" t="str">
        <f t="shared" si="17"/>
        <v/>
      </c>
      <c r="N25" s="18" t="str">
        <f t="shared" si="18"/>
        <v/>
      </c>
      <c r="O25" s="18" t="str">
        <f t="shared" si="19"/>
        <v/>
      </c>
      <c r="P25" s="18" t="str">
        <f t="shared" si="20"/>
        <v/>
      </c>
      <c r="Q25" s="18" t="str">
        <f t="shared" si="21"/>
        <v/>
      </c>
      <c r="R25" s="122" t="str">
        <f t="shared" si="9"/>
        <v/>
      </c>
      <c r="S25" s="18" t="str">
        <f t="shared" si="22"/>
        <v/>
      </c>
      <c r="T25" s="26" t="str">
        <f t="shared" si="10"/>
        <v/>
      </c>
      <c r="U25" s="18" t="str">
        <f t="shared" si="23"/>
        <v/>
      </c>
      <c r="V25" s="18" t="str">
        <f t="shared" si="24"/>
        <v/>
      </c>
      <c r="W25" s="18" t="str">
        <f>IFERROR(CONCATENATE("PAGO N° ",B25," DEL CONTRATO CPS ",V25," ENTRE ",TEXT(VLOOKUP(A25,matriz,IF(generador!B25=1,16,IF(generador!B25=2,19,IF(generador!B25=3,22,IF(generador!B25=4,25,IF(generador!B25=5,28,IF(generador!B25=6,31,IF(generador!B25=7,34,IF(generador!B25=8,37,IF(generador!B25=9,40,IF(generador!B25=10,43,IF(generador!B25=11,46,IF(generador!B25=12,49,IF(generador!B25=13,52,IF(generador!B25=14,55,IF(generador!B25=15,58))))))))))))))),FALSE),"dd/mm/yyyy")," Y ",TEXT(VLOOKUP(A25,matriz,IF(generador!B25=1,17,IF(generador!B25=2,20,IF(generador!B25=3,23,IF(generador!B25=4,26,IF(generador!B25=5,29,IF(generador!B25=6,32,IF(generador!B25=7,35,IF(generador!B25=8,38,IF(generador!B25=9,41,IF(generador!B25=10,44,IF(generador!B25=11,47,IF(generador!B25=12,50,IF(generador!B25=13,53,IF(generador!B25=14,56,IF(generador!B25=15,59))))))))))))))),FALSE),"dd/mm/yyyy")),"")</f>
        <v/>
      </c>
      <c r="X25" s="3"/>
    </row>
    <row r="26" spans="1:24" s="13" customFormat="1" x14ac:dyDescent="0.3">
      <c r="A26" s="15"/>
      <c r="B26" s="14"/>
      <c r="C26" s="6"/>
      <c r="D26" s="26" t="str">
        <f t="shared" si="0"/>
        <v/>
      </c>
      <c r="E26" s="19" t="str">
        <f>IFERROR(IF(A26&lt;&gt;"",VLOOKUP(A26,matriz,IF(generador!B26=1,15,IF(generador!B26=2,18,IF(generador!B26=3,21,IF(generador!B26=4,24,IF(generador!B26=5,27,IF(generador!B26=6,30,IF(generador!B26=7,33,IF(generador!B26=8,36,IF(generador!B26=9,39,IF(generador!B26=10,42,IF(generador!B26=11,45,IF(generador!B26=12,48,IF(generador!B26=13,51,IF(generador!B26=14,54,IF(generador!B26=15,57))))))))))))))),FALSE),""),"")</f>
        <v/>
      </c>
      <c r="F26" s="20" t="str">
        <f t="shared" si="1"/>
        <v/>
      </c>
      <c r="G26" s="29" t="str">
        <f t="shared" si="2"/>
        <v/>
      </c>
      <c r="H26" s="21" t="str">
        <f t="shared" ca="1" si="13"/>
        <v/>
      </c>
      <c r="I26" s="18" t="str">
        <f t="shared" si="14"/>
        <v/>
      </c>
      <c r="J26" s="18" t="str">
        <f>""</f>
        <v/>
      </c>
      <c r="K26" s="18" t="str">
        <f t="shared" si="15"/>
        <v/>
      </c>
      <c r="L26" s="18" t="str">
        <f t="shared" si="16"/>
        <v/>
      </c>
      <c r="M26" s="18" t="str">
        <f t="shared" si="17"/>
        <v/>
      </c>
      <c r="N26" s="18" t="str">
        <f t="shared" si="18"/>
        <v/>
      </c>
      <c r="O26" s="18" t="str">
        <f t="shared" si="19"/>
        <v/>
      </c>
      <c r="P26" s="18" t="str">
        <f t="shared" si="20"/>
        <v/>
      </c>
      <c r="Q26" s="18" t="str">
        <f t="shared" si="21"/>
        <v/>
      </c>
      <c r="R26" s="122" t="str">
        <f t="shared" si="9"/>
        <v/>
      </c>
      <c r="S26" s="18" t="str">
        <f t="shared" si="22"/>
        <v/>
      </c>
      <c r="T26" s="26" t="str">
        <f t="shared" si="10"/>
        <v/>
      </c>
      <c r="U26" s="18" t="str">
        <f t="shared" si="23"/>
        <v/>
      </c>
      <c r="V26" s="18" t="str">
        <f t="shared" si="24"/>
        <v/>
      </c>
      <c r="W26" s="18" t="str">
        <f>IFERROR(CONCATENATE("PAGO N° ",B26," DEL CONTRATO CPS ",V26," ENTRE ",TEXT(VLOOKUP(A26,matriz,IF(generador!B26=1,16,IF(generador!B26=2,19,IF(generador!B26=3,22,IF(generador!B26=4,25,IF(generador!B26=5,28,IF(generador!B26=6,31,IF(generador!B26=7,34,IF(generador!B26=8,37,IF(generador!B26=9,40,IF(generador!B26=10,43,IF(generador!B26=11,46,IF(generador!B26=12,49,IF(generador!B26=13,52,IF(generador!B26=14,55,IF(generador!B26=15,58))))))))))))))),FALSE),"dd/mm/yyyy")," Y ",TEXT(VLOOKUP(A26,matriz,IF(generador!B26=1,17,IF(generador!B26=2,20,IF(generador!B26=3,23,IF(generador!B26=4,26,IF(generador!B26=5,29,IF(generador!B26=6,32,IF(generador!B26=7,35,IF(generador!B26=8,38,IF(generador!B26=9,41,IF(generador!B26=10,44,IF(generador!B26=11,47,IF(generador!B26=12,50,IF(generador!B26=13,53,IF(generador!B26=14,56,IF(generador!B26=15,59))))))))))))))),FALSE),"dd/mm/yyyy")),"")</f>
        <v/>
      </c>
      <c r="X26" s="3"/>
    </row>
    <row r="27" spans="1:24" x14ac:dyDescent="0.3">
      <c r="A27" s="15"/>
      <c r="B27" s="14"/>
      <c r="C27" s="6"/>
      <c r="D27" s="26" t="str">
        <f t="shared" si="0"/>
        <v/>
      </c>
      <c r="E27" s="19" t="str">
        <f>IFERROR(IF(A27&lt;&gt;"",VLOOKUP(A27,matriz,IF(generador!B27=1,15,IF(generador!B27=2,18,IF(generador!B27=3,21,IF(generador!B27=4,24,IF(generador!B27=5,27,IF(generador!B27=6,30,IF(generador!B27=7,33,IF(generador!B27=8,36,IF(generador!B27=9,39,IF(generador!B27=10,42,IF(generador!B27=11,45,IF(generador!B27=12,48,IF(generador!B27=13,51,IF(generador!B27=14,54,IF(generador!B27=15,57))))))))))))))),FALSE),""),"")</f>
        <v/>
      </c>
      <c r="F27" s="20" t="str">
        <f t="shared" si="1"/>
        <v/>
      </c>
      <c r="G27" s="29" t="str">
        <f t="shared" si="2"/>
        <v/>
      </c>
      <c r="H27" s="21" t="str">
        <f t="shared" ca="1" si="13"/>
        <v/>
      </c>
      <c r="I27" s="18" t="str">
        <f t="shared" si="14"/>
        <v/>
      </c>
      <c r="J27" s="18" t="str">
        <f>""</f>
        <v/>
      </c>
      <c r="K27" s="18" t="str">
        <f t="shared" si="15"/>
        <v/>
      </c>
      <c r="L27" s="18" t="str">
        <f t="shared" si="16"/>
        <v/>
      </c>
      <c r="M27" s="18" t="str">
        <f t="shared" si="17"/>
        <v/>
      </c>
      <c r="N27" s="18" t="str">
        <f t="shared" si="18"/>
        <v/>
      </c>
      <c r="O27" s="18" t="str">
        <f t="shared" si="19"/>
        <v/>
      </c>
      <c r="P27" s="18" t="str">
        <f t="shared" si="20"/>
        <v/>
      </c>
      <c r="Q27" s="18" t="str">
        <f t="shared" si="21"/>
        <v/>
      </c>
      <c r="R27" s="122" t="str">
        <f t="shared" si="9"/>
        <v/>
      </c>
      <c r="S27" s="18" t="str">
        <f t="shared" si="22"/>
        <v/>
      </c>
      <c r="T27" s="26" t="str">
        <f t="shared" si="10"/>
        <v/>
      </c>
      <c r="U27" s="18" t="str">
        <f t="shared" si="23"/>
        <v/>
      </c>
      <c r="V27" s="18" t="str">
        <f t="shared" si="24"/>
        <v/>
      </c>
      <c r="W27" s="18" t="str">
        <f>IFERROR(CONCATENATE("PAGO N° ",B27," DEL CONTRATO CPS ",V27," ENTRE ",TEXT(VLOOKUP(A27,matriz,IF(generador!B27=1,16,IF(generador!B27=2,19,IF(generador!B27=3,22,IF(generador!B27=4,25,IF(generador!B27=5,28,IF(generador!B27=6,31,IF(generador!B27=7,34,IF(generador!B27=8,37,IF(generador!B27=9,40,IF(generador!B27=10,43,IF(generador!B27=11,46,IF(generador!B27=12,49,IF(generador!B27=13,52,IF(generador!B27=14,55,IF(generador!B27=15,58))))))))))))))),FALSE),"dd/mm/yyyy")," Y ",TEXT(VLOOKUP(A27,matriz,IF(generador!B27=1,17,IF(generador!B27=2,20,IF(generador!B27=3,23,IF(generador!B27=4,26,IF(generador!B27=5,29,IF(generador!B27=6,32,IF(generador!B27=7,35,IF(generador!B27=8,38,IF(generador!B27=9,41,IF(generador!B27=10,44,IF(generador!B27=11,47,IF(generador!B27=12,50,IF(generador!B27=13,53,IF(generador!B27=14,56,IF(generador!B27=15,59))))))))))))))),FALSE),"dd/mm/yyyy")),"")</f>
        <v/>
      </c>
    </row>
    <row r="28" spans="1:24" x14ac:dyDescent="0.3">
      <c r="A28" s="15"/>
      <c r="B28" s="14"/>
      <c r="C28" s="6"/>
      <c r="D28" s="26" t="str">
        <f t="shared" si="0"/>
        <v/>
      </c>
      <c r="E28" s="19" t="str">
        <f>IFERROR(IF(A28&lt;&gt;"",VLOOKUP(A28,matriz,IF(generador!B28=1,15,IF(generador!B28=2,18,IF(generador!B28=3,21,IF(generador!B28=4,24,IF(generador!B28=5,27,IF(generador!B28=6,30,IF(generador!B28=7,33,IF(generador!B28=8,36,IF(generador!B28=9,39,IF(generador!B28=10,42,IF(generador!B28=11,45,IF(generador!B28=12,48,IF(generador!B28=13,51,IF(generador!B28=14,54,IF(generador!B28=15,57))))))))))))))),FALSE),""),"")</f>
        <v/>
      </c>
      <c r="F28" s="20" t="str">
        <f t="shared" si="1"/>
        <v/>
      </c>
      <c r="G28" s="29" t="str">
        <f t="shared" si="2"/>
        <v/>
      </c>
      <c r="H28" s="21" t="str">
        <f t="shared" ca="1" si="13"/>
        <v/>
      </c>
      <c r="I28" s="18" t="str">
        <f t="shared" si="14"/>
        <v/>
      </c>
      <c r="J28" s="18" t="str">
        <f>""</f>
        <v/>
      </c>
      <c r="K28" s="18" t="str">
        <f t="shared" si="15"/>
        <v/>
      </c>
      <c r="L28" s="18" t="str">
        <f t="shared" si="16"/>
        <v/>
      </c>
      <c r="M28" s="18" t="str">
        <f t="shared" si="17"/>
        <v/>
      </c>
      <c r="N28" s="18" t="str">
        <f t="shared" si="18"/>
        <v/>
      </c>
      <c r="O28" s="18" t="str">
        <f t="shared" si="19"/>
        <v/>
      </c>
      <c r="P28" s="18" t="str">
        <f t="shared" si="20"/>
        <v/>
      </c>
      <c r="Q28" s="18" t="str">
        <f t="shared" si="21"/>
        <v/>
      </c>
      <c r="R28" s="122" t="str">
        <f t="shared" si="9"/>
        <v/>
      </c>
      <c r="S28" s="18" t="str">
        <f t="shared" si="22"/>
        <v/>
      </c>
      <c r="T28" s="26" t="str">
        <f t="shared" si="10"/>
        <v/>
      </c>
      <c r="U28" s="18" t="str">
        <f t="shared" si="23"/>
        <v/>
      </c>
      <c r="V28" s="18" t="str">
        <f t="shared" si="24"/>
        <v/>
      </c>
      <c r="W28" s="18" t="str">
        <f>IFERROR(CONCATENATE("PAGO N° ",B28," DEL CONTRATO CPS ",V28," ENTRE ",TEXT(VLOOKUP(A28,matriz,IF(generador!B28=1,16,IF(generador!B28=2,19,IF(generador!B28=3,22,IF(generador!B28=4,25,IF(generador!B28=5,28,IF(generador!B28=6,31,IF(generador!B28=7,34,IF(generador!B28=8,37,IF(generador!B28=9,40,IF(generador!B28=10,43,IF(generador!B28=11,46,IF(generador!B28=12,49,IF(generador!B28=13,52,IF(generador!B28=14,55,IF(generador!B28=15,58))))))))))))))),FALSE),"dd/mm/yyyy")," Y ",TEXT(VLOOKUP(A28,matriz,IF(generador!B28=1,17,IF(generador!B28=2,20,IF(generador!B28=3,23,IF(generador!B28=4,26,IF(generador!B28=5,29,IF(generador!B28=6,32,IF(generador!B28=7,35,IF(generador!B28=8,38,IF(generador!B28=9,41,IF(generador!B28=10,44,IF(generador!B28=11,47,IF(generador!B28=12,50,IF(generador!B28=13,53,IF(generador!B28=14,56,IF(generador!B28=15,59))))))))))))))),FALSE),"dd/mm/yyyy")),"")</f>
        <v/>
      </c>
    </row>
    <row r="29" spans="1:24" x14ac:dyDescent="0.3">
      <c r="A29" s="15"/>
      <c r="B29" s="14"/>
      <c r="C29" s="6"/>
      <c r="D29" s="26" t="str">
        <f t="shared" si="0"/>
        <v/>
      </c>
      <c r="E29" s="19" t="str">
        <f>IFERROR(IF(A29&lt;&gt;"",VLOOKUP(A29,matriz,IF(generador!B29=1,15,IF(generador!B29=2,18,IF(generador!B29=3,21,IF(generador!B29=4,24,IF(generador!B29=5,27,IF(generador!B29=6,30,IF(generador!B29=7,33,IF(generador!B29=8,36,IF(generador!B29=9,39,IF(generador!B29=10,42,IF(generador!B29=11,45,IF(generador!B29=12,48,IF(generador!B29=13,51,IF(generador!B29=14,54,IF(generador!B29=15,57))))))))))))))),FALSE),""),"")</f>
        <v/>
      </c>
      <c r="F29" s="20" t="str">
        <f t="shared" si="1"/>
        <v/>
      </c>
      <c r="G29" s="29" t="str">
        <f t="shared" si="2"/>
        <v/>
      </c>
      <c r="H29" s="21" t="str">
        <f t="shared" ca="1" si="13"/>
        <v/>
      </c>
      <c r="I29" s="18" t="str">
        <f t="shared" si="14"/>
        <v/>
      </c>
      <c r="J29" s="18" t="str">
        <f>""</f>
        <v/>
      </c>
      <c r="K29" s="18" t="str">
        <f t="shared" si="15"/>
        <v/>
      </c>
      <c r="L29" s="18" t="str">
        <f t="shared" si="16"/>
        <v/>
      </c>
      <c r="M29" s="18" t="str">
        <f t="shared" si="17"/>
        <v/>
      </c>
      <c r="N29" s="18" t="str">
        <f t="shared" si="18"/>
        <v/>
      </c>
      <c r="O29" s="18" t="str">
        <f t="shared" si="19"/>
        <v/>
      </c>
      <c r="P29" s="18" t="str">
        <f t="shared" si="20"/>
        <v/>
      </c>
      <c r="Q29" s="18" t="str">
        <f t="shared" si="21"/>
        <v/>
      </c>
      <c r="R29" s="122" t="str">
        <f t="shared" si="9"/>
        <v/>
      </c>
      <c r="S29" s="18" t="str">
        <f t="shared" si="22"/>
        <v/>
      </c>
      <c r="T29" s="26" t="str">
        <f t="shared" si="10"/>
        <v/>
      </c>
      <c r="U29" s="18" t="str">
        <f t="shared" si="23"/>
        <v/>
      </c>
      <c r="V29" s="18" t="str">
        <f t="shared" si="24"/>
        <v/>
      </c>
      <c r="W29" s="18" t="str">
        <f>IFERROR(CONCATENATE("PAGO N° ",B29," DEL CONTRATO CPS ",V29," ENTRE ",TEXT(VLOOKUP(A29,matriz,IF(generador!B29=1,16,IF(generador!B29=2,19,IF(generador!B29=3,22,IF(generador!B29=4,25,IF(generador!B29=5,28,IF(generador!B29=6,31,IF(generador!B29=7,34,IF(generador!B29=8,37,IF(generador!B29=9,40,IF(generador!B29=10,43,IF(generador!B29=11,46,IF(generador!B29=12,49,IF(generador!B29=13,52,IF(generador!B29=14,55,IF(generador!B29=15,58))))))))))))))),FALSE),"dd/mm/yyyy")," Y ",TEXT(VLOOKUP(A29,matriz,IF(generador!B29=1,17,IF(generador!B29=2,20,IF(generador!B29=3,23,IF(generador!B29=4,26,IF(generador!B29=5,29,IF(generador!B29=6,32,IF(generador!B29=7,35,IF(generador!B29=8,38,IF(generador!B29=9,41,IF(generador!B29=10,44,IF(generador!B29=11,47,IF(generador!B29=12,50,IF(generador!B29=13,53,IF(generador!B29=14,56,IF(generador!B29=15,59))))))))))))))),FALSE),"dd/mm/yyyy")),"")</f>
        <v/>
      </c>
    </row>
    <row r="30" spans="1:24" x14ac:dyDescent="0.3">
      <c r="A30" s="15"/>
      <c r="B30" s="14"/>
      <c r="C30" s="6"/>
      <c r="D30" s="26" t="str">
        <f t="shared" si="0"/>
        <v/>
      </c>
      <c r="E30" s="19" t="str">
        <f>IFERROR(IF(A30&lt;&gt;"",VLOOKUP(A30,matriz,IF(generador!B30=1,15,IF(generador!B30=2,18,IF(generador!B30=3,21,IF(generador!B30=4,24,IF(generador!B30=5,27,IF(generador!B30=6,30,IF(generador!B30=7,33,IF(generador!B30=8,36,IF(generador!B30=9,39,IF(generador!B30=10,42,IF(generador!B30=11,45,IF(generador!B30=12,48,IF(generador!B30=13,51,IF(generador!B30=14,54,IF(generador!B30=15,57))))))))))))))),FALSE),""),"")</f>
        <v/>
      </c>
      <c r="F30" s="20" t="str">
        <f t="shared" si="1"/>
        <v/>
      </c>
      <c r="G30" s="29" t="str">
        <f t="shared" si="2"/>
        <v/>
      </c>
      <c r="H30" s="21" t="str">
        <f t="shared" ca="1" si="13"/>
        <v/>
      </c>
      <c r="I30" s="18" t="str">
        <f t="shared" si="14"/>
        <v/>
      </c>
      <c r="J30" s="18" t="str">
        <f>""</f>
        <v/>
      </c>
      <c r="K30" s="18" t="str">
        <f t="shared" si="15"/>
        <v/>
      </c>
      <c r="L30" s="18" t="str">
        <f t="shared" si="16"/>
        <v/>
      </c>
      <c r="M30" s="18" t="str">
        <f t="shared" si="17"/>
        <v/>
      </c>
      <c r="N30" s="18" t="str">
        <f t="shared" si="18"/>
        <v/>
      </c>
      <c r="O30" s="18" t="str">
        <f t="shared" si="19"/>
        <v/>
      </c>
      <c r="P30" s="18" t="str">
        <f t="shared" si="20"/>
        <v/>
      </c>
      <c r="Q30" s="18" t="str">
        <f t="shared" si="21"/>
        <v/>
      </c>
      <c r="R30" s="122" t="str">
        <f t="shared" si="9"/>
        <v/>
      </c>
      <c r="S30" s="18" t="str">
        <f t="shared" si="22"/>
        <v/>
      </c>
      <c r="T30" s="26" t="str">
        <f t="shared" si="10"/>
        <v/>
      </c>
      <c r="U30" s="18" t="str">
        <f t="shared" si="23"/>
        <v/>
      </c>
      <c r="V30" s="18" t="str">
        <f t="shared" si="24"/>
        <v/>
      </c>
      <c r="W30" s="18" t="str">
        <f>IFERROR(CONCATENATE("PAGO N° ",B30," DEL CONTRATO CPS ",V30," ENTRE ",TEXT(VLOOKUP(A30,matriz,IF(generador!B30=1,16,IF(generador!B30=2,19,IF(generador!B30=3,22,IF(generador!B30=4,25,IF(generador!B30=5,28,IF(generador!B30=6,31,IF(generador!B30=7,34,IF(generador!B30=8,37,IF(generador!B30=9,40,IF(generador!B30=10,43,IF(generador!B30=11,46,IF(generador!B30=12,49,IF(generador!B30=13,52,IF(generador!B30=14,55,IF(generador!B30=15,58))))))))))))))),FALSE),"dd/mm/yyyy")," Y ",TEXT(VLOOKUP(A30,matriz,IF(generador!B30=1,17,IF(generador!B30=2,20,IF(generador!B30=3,23,IF(generador!B30=4,26,IF(generador!B30=5,29,IF(generador!B30=6,32,IF(generador!B30=7,35,IF(generador!B30=8,38,IF(generador!B30=9,41,IF(generador!B30=10,44,IF(generador!B30=11,47,IF(generador!B30=12,50,IF(generador!B30=13,53,IF(generador!B30=14,56,IF(generador!B30=15,59))))))))))))))),FALSE),"dd/mm/yyyy")),"")</f>
        <v/>
      </c>
    </row>
    <row r="31" spans="1:24" x14ac:dyDescent="0.3">
      <c r="A31" s="15"/>
      <c r="B31" s="14"/>
      <c r="C31" s="6"/>
      <c r="D31" s="26" t="str">
        <f t="shared" si="0"/>
        <v/>
      </c>
      <c r="E31" s="19" t="str">
        <f>IFERROR(IF(A31&lt;&gt;"",VLOOKUP(A31,matriz,IF(generador!B31=1,15,IF(generador!B31=2,18,IF(generador!B31=3,21,IF(generador!B31=4,24,IF(generador!B31=5,27,IF(generador!B31=6,30,IF(generador!B31=7,33,IF(generador!B31=8,36,IF(generador!B31=9,39,IF(generador!B31=10,42,IF(generador!B31=11,45,IF(generador!B31=12,48,IF(generador!B31=13,51,IF(generador!B31=14,54,IF(generador!B31=15,57))))))))))))))),FALSE),""),"")</f>
        <v/>
      </c>
      <c r="F31" s="20" t="str">
        <f t="shared" si="1"/>
        <v/>
      </c>
      <c r="G31" s="29" t="str">
        <f t="shared" si="2"/>
        <v/>
      </c>
      <c r="H31" s="21" t="str">
        <f t="shared" ca="1" si="13"/>
        <v/>
      </c>
      <c r="I31" s="18" t="str">
        <f t="shared" si="14"/>
        <v/>
      </c>
      <c r="J31" s="18" t="str">
        <f>""</f>
        <v/>
      </c>
      <c r="K31" s="18" t="str">
        <f t="shared" si="15"/>
        <v/>
      </c>
      <c r="L31" s="18" t="str">
        <f t="shared" si="16"/>
        <v/>
      </c>
      <c r="M31" s="18" t="str">
        <f t="shared" si="17"/>
        <v/>
      </c>
      <c r="N31" s="18" t="str">
        <f t="shared" si="18"/>
        <v/>
      </c>
      <c r="O31" s="18" t="str">
        <f t="shared" si="19"/>
        <v/>
      </c>
      <c r="P31" s="18" t="str">
        <f t="shared" si="20"/>
        <v/>
      </c>
      <c r="Q31" s="18" t="str">
        <f t="shared" si="21"/>
        <v/>
      </c>
      <c r="R31" s="122" t="str">
        <f t="shared" si="9"/>
        <v/>
      </c>
      <c r="S31" s="18" t="str">
        <f t="shared" si="22"/>
        <v/>
      </c>
      <c r="T31" s="26" t="str">
        <f t="shared" si="10"/>
        <v/>
      </c>
      <c r="U31" s="18" t="str">
        <f t="shared" si="23"/>
        <v/>
      </c>
      <c r="V31" s="18" t="str">
        <f t="shared" si="24"/>
        <v/>
      </c>
      <c r="W31" s="18" t="str">
        <f>IFERROR(CONCATENATE("PAGO N° ",B31," DEL CONTRATO CPS ",V31," ENTRE ",TEXT(VLOOKUP(A31,matriz,IF(generador!B31=1,16,IF(generador!B31=2,19,IF(generador!B31=3,22,IF(generador!B31=4,25,IF(generador!B31=5,28,IF(generador!B31=6,31,IF(generador!B31=7,34,IF(generador!B31=8,37,IF(generador!B31=9,40,IF(generador!B31=10,43,IF(generador!B31=11,46,IF(generador!B31=12,49,IF(generador!B31=13,52,IF(generador!B31=14,55,IF(generador!B31=15,58))))))))))))))),FALSE),"dd/mm/yyyy")," Y ",TEXT(VLOOKUP(A31,matriz,IF(generador!B31=1,17,IF(generador!B31=2,20,IF(generador!B31=3,23,IF(generador!B31=4,26,IF(generador!B31=5,29,IF(generador!B31=6,32,IF(generador!B31=7,35,IF(generador!B31=8,38,IF(generador!B31=9,41,IF(generador!B31=10,44,IF(generador!B31=11,47,IF(generador!B31=12,50,IF(generador!B31=13,53,IF(generador!B31=14,56,IF(generador!B31=15,59))))))))))))))),FALSE),"dd/mm/yyyy")),"")</f>
        <v/>
      </c>
    </row>
    <row r="32" spans="1:24" x14ac:dyDescent="0.3">
      <c r="A32" s="15"/>
      <c r="B32" s="14"/>
      <c r="C32" s="6"/>
      <c r="D32" s="26" t="str">
        <f t="shared" si="0"/>
        <v/>
      </c>
      <c r="E32" s="19" t="str">
        <f>IFERROR(IF(A32&lt;&gt;"",VLOOKUP(A32,matriz,IF(generador!B32=1,15,IF(generador!B32=2,18,IF(generador!B32=3,21,IF(generador!B32=4,24,IF(generador!B32=5,27,IF(generador!B32=6,30,IF(generador!B32=7,33,IF(generador!B32=8,36,IF(generador!B32=9,39,IF(generador!B32=10,42,IF(generador!B32=11,45,IF(generador!B32=12,48,IF(generador!B32=13,51,IF(generador!B32=14,54,IF(generador!B32=15,57))))))))))))))),FALSE),""),"")</f>
        <v/>
      </c>
      <c r="F32" s="20" t="str">
        <f t="shared" si="1"/>
        <v/>
      </c>
      <c r="G32" s="29" t="str">
        <f t="shared" si="2"/>
        <v/>
      </c>
      <c r="H32" s="21" t="str">
        <f t="shared" ca="1" si="13"/>
        <v/>
      </c>
      <c r="I32" s="18" t="str">
        <f t="shared" si="14"/>
        <v/>
      </c>
      <c r="J32" s="18" t="str">
        <f>""</f>
        <v/>
      </c>
      <c r="K32" s="18" t="str">
        <f t="shared" si="15"/>
        <v/>
      </c>
      <c r="L32" s="18" t="str">
        <f t="shared" si="16"/>
        <v/>
      </c>
      <c r="M32" s="18" t="str">
        <f t="shared" si="17"/>
        <v/>
      </c>
      <c r="N32" s="18" t="str">
        <f t="shared" si="18"/>
        <v/>
      </c>
      <c r="O32" s="18" t="str">
        <f t="shared" si="19"/>
        <v/>
      </c>
      <c r="P32" s="18" t="str">
        <f t="shared" si="20"/>
        <v/>
      </c>
      <c r="Q32" s="18" t="str">
        <f t="shared" si="21"/>
        <v/>
      </c>
      <c r="R32" s="122" t="str">
        <f t="shared" si="9"/>
        <v/>
      </c>
      <c r="S32" s="18" t="str">
        <f t="shared" si="22"/>
        <v/>
      </c>
      <c r="T32" s="26" t="str">
        <f t="shared" si="10"/>
        <v/>
      </c>
      <c r="U32" s="18" t="str">
        <f t="shared" si="23"/>
        <v/>
      </c>
      <c r="V32" s="18" t="str">
        <f t="shared" si="24"/>
        <v/>
      </c>
      <c r="W32" s="18" t="str">
        <f>IFERROR(CONCATENATE("PAGO N° ",B32," DEL CONTRATO CPS ",V32," ENTRE ",TEXT(VLOOKUP(A32,matriz,IF(generador!B32=1,16,IF(generador!B32=2,19,IF(generador!B32=3,22,IF(generador!B32=4,25,IF(generador!B32=5,28,IF(generador!B32=6,31,IF(generador!B32=7,34,IF(generador!B32=8,37,IF(generador!B32=9,40,IF(generador!B32=10,43,IF(generador!B32=11,46,IF(generador!B32=12,49,IF(generador!B32=13,52,IF(generador!B32=14,55,IF(generador!B32=15,58))))))))))))))),FALSE),"dd/mm/yyyy")," Y ",TEXT(VLOOKUP(A32,matriz,IF(generador!B32=1,17,IF(generador!B32=2,20,IF(generador!B32=3,23,IF(generador!B32=4,26,IF(generador!B32=5,29,IF(generador!B32=6,32,IF(generador!B32=7,35,IF(generador!B32=8,38,IF(generador!B32=9,41,IF(generador!B32=10,44,IF(generador!B32=11,47,IF(generador!B32=12,50,IF(generador!B32=13,53,IF(generador!B32=14,56,IF(generador!B32=15,59))))))))))))))),FALSE),"dd/mm/yyyy")),"")</f>
        <v/>
      </c>
    </row>
    <row r="33" spans="1:23" x14ac:dyDescent="0.3">
      <c r="A33" s="15"/>
      <c r="B33" s="14"/>
      <c r="C33" s="6"/>
      <c r="D33" s="26" t="str">
        <f t="shared" si="0"/>
        <v/>
      </c>
      <c r="E33" s="19" t="str">
        <f>IFERROR(IF(A33&lt;&gt;"",VLOOKUP(A33,matriz,IF(generador!B33=1,15,IF(generador!B33=2,18,IF(generador!B33=3,21,IF(generador!B33=4,24,IF(generador!B33=5,27,IF(generador!B33=6,30,IF(generador!B33=7,33,IF(generador!B33=8,36,IF(generador!B33=9,39,IF(generador!B33=10,42,IF(generador!B33=11,45,IF(generador!B33=12,48,IF(generador!B33=13,51,IF(generador!B33=14,54,IF(generador!B33=15,57))))))))))))))),FALSE),""),"")</f>
        <v/>
      </c>
      <c r="F33" s="20" t="str">
        <f t="shared" si="1"/>
        <v/>
      </c>
      <c r="G33" s="29" t="str">
        <f t="shared" si="2"/>
        <v/>
      </c>
      <c r="H33" s="21" t="str">
        <f t="shared" ca="1" si="13"/>
        <v/>
      </c>
      <c r="I33" s="18" t="str">
        <f t="shared" si="14"/>
        <v/>
      </c>
      <c r="J33" s="18" t="str">
        <f>""</f>
        <v/>
      </c>
      <c r="K33" s="18" t="str">
        <f t="shared" si="15"/>
        <v/>
      </c>
      <c r="L33" s="18" t="str">
        <f t="shared" si="16"/>
        <v/>
      </c>
      <c r="M33" s="18" t="str">
        <f t="shared" si="17"/>
        <v/>
      </c>
      <c r="N33" s="18" t="str">
        <f t="shared" si="18"/>
        <v/>
      </c>
      <c r="O33" s="18" t="str">
        <f t="shared" si="19"/>
        <v/>
      </c>
      <c r="P33" s="18" t="str">
        <f t="shared" si="20"/>
        <v/>
      </c>
      <c r="Q33" s="18" t="str">
        <f t="shared" si="21"/>
        <v/>
      </c>
      <c r="R33" s="122" t="str">
        <f t="shared" si="9"/>
        <v/>
      </c>
      <c r="S33" s="18" t="str">
        <f t="shared" si="22"/>
        <v/>
      </c>
      <c r="T33" s="26" t="str">
        <f t="shared" si="10"/>
        <v/>
      </c>
      <c r="U33" s="18" t="str">
        <f t="shared" si="23"/>
        <v/>
      </c>
      <c r="V33" s="18" t="str">
        <f t="shared" si="24"/>
        <v/>
      </c>
      <c r="W33" s="18" t="str">
        <f>IFERROR(CONCATENATE("PAGO N° ",B33," DEL CONTRATO CPS ",V33," ENTRE ",TEXT(VLOOKUP(A33,matriz,IF(generador!B33=1,16,IF(generador!B33=2,19,IF(generador!B33=3,22,IF(generador!B33=4,25,IF(generador!B33=5,28,IF(generador!B33=6,31,IF(generador!B33=7,34,IF(generador!B33=8,37,IF(generador!B33=9,40,IF(generador!B33=10,43,IF(generador!B33=11,46,IF(generador!B33=12,49,IF(generador!B33=13,52,IF(generador!B33=14,55,IF(generador!B33=15,58))))))))))))))),FALSE),"dd/mm/yyyy")," Y ",TEXT(VLOOKUP(A33,matriz,IF(generador!B33=1,17,IF(generador!B33=2,20,IF(generador!B33=3,23,IF(generador!B33=4,26,IF(generador!B33=5,29,IF(generador!B33=6,32,IF(generador!B33=7,35,IF(generador!B33=8,38,IF(generador!B33=9,41,IF(generador!B33=10,44,IF(generador!B33=11,47,IF(generador!B33=12,50,IF(generador!B33=13,53,IF(generador!B33=14,56,IF(generador!B33=15,59))))))))))))))),FALSE),"dd/mm/yyyy")),"")</f>
        <v/>
      </c>
    </row>
    <row r="34" spans="1:23" x14ac:dyDescent="0.3">
      <c r="A34" s="15"/>
      <c r="B34" s="14"/>
      <c r="C34" s="6"/>
      <c r="D34" s="26" t="str">
        <f t="shared" si="0"/>
        <v/>
      </c>
      <c r="E34" s="19" t="str">
        <f>IFERROR(IF(A34&lt;&gt;"",VLOOKUP(A34,matriz,IF(generador!B34=1,15,IF(generador!B34=2,18,IF(generador!B34=3,21,IF(generador!B34=4,24,IF(generador!B34=5,27,IF(generador!B34=6,30,IF(generador!B34=7,33,IF(generador!B34=8,36,IF(generador!B34=9,39,IF(generador!B34=10,42,IF(generador!B34=11,45,IF(generador!B34=12,48,IF(generador!B34=13,51,IF(generador!B34=14,54,IF(generador!B34=15,57))))))))))))))),FALSE),""),"")</f>
        <v/>
      </c>
      <c r="F34" s="20" t="str">
        <f t="shared" si="1"/>
        <v/>
      </c>
      <c r="G34" s="29" t="str">
        <f t="shared" si="2"/>
        <v/>
      </c>
      <c r="H34" s="21" t="str">
        <f t="shared" ca="1" si="13"/>
        <v/>
      </c>
      <c r="I34" s="18" t="str">
        <f t="shared" si="14"/>
        <v/>
      </c>
      <c r="J34" s="18" t="str">
        <f>""</f>
        <v/>
      </c>
      <c r="K34" s="18" t="str">
        <f t="shared" si="15"/>
        <v/>
      </c>
      <c r="L34" s="18" t="str">
        <f t="shared" si="16"/>
        <v/>
      </c>
      <c r="M34" s="18" t="str">
        <f t="shared" si="17"/>
        <v/>
      </c>
      <c r="N34" s="18" t="str">
        <f t="shared" si="18"/>
        <v/>
      </c>
      <c r="O34" s="18" t="str">
        <f t="shared" si="19"/>
        <v/>
      </c>
      <c r="P34" s="18" t="str">
        <f t="shared" si="20"/>
        <v/>
      </c>
      <c r="Q34" s="18" t="str">
        <f t="shared" si="21"/>
        <v/>
      </c>
      <c r="R34" s="122" t="str">
        <f t="shared" si="9"/>
        <v/>
      </c>
      <c r="S34" s="18" t="str">
        <f t="shared" si="22"/>
        <v/>
      </c>
      <c r="T34" s="26" t="str">
        <f t="shared" si="10"/>
        <v/>
      </c>
      <c r="U34" s="18" t="str">
        <f t="shared" si="23"/>
        <v/>
      </c>
      <c r="V34" s="18" t="str">
        <f t="shared" si="24"/>
        <v/>
      </c>
      <c r="W34" s="18" t="str">
        <f>IFERROR(CONCATENATE("PAGO N° ",B34," DEL CONTRATO CPS ",V34," ENTRE ",TEXT(VLOOKUP(A34,matriz,IF(generador!B34=1,16,IF(generador!B34=2,19,IF(generador!B34=3,22,IF(generador!B34=4,25,IF(generador!B34=5,28,IF(generador!B34=6,31,IF(generador!B34=7,34,IF(generador!B34=8,37,IF(generador!B34=9,40,IF(generador!B34=10,43,IF(generador!B34=11,46,IF(generador!B34=12,49,IF(generador!B34=13,52,IF(generador!B34=14,55,IF(generador!B34=15,58))))))))))))))),FALSE),"dd/mm/yyyy")," Y ",TEXT(VLOOKUP(A34,matriz,IF(generador!B34=1,17,IF(generador!B34=2,20,IF(generador!B34=3,23,IF(generador!B34=4,26,IF(generador!B34=5,29,IF(generador!B34=6,32,IF(generador!B34=7,35,IF(generador!B34=8,38,IF(generador!B34=9,41,IF(generador!B34=10,44,IF(generador!B34=11,47,IF(generador!B34=12,50,IF(generador!B34=13,53,IF(generador!B34=14,56,IF(generador!B34=15,59))))))))))))))),FALSE),"dd/mm/yyyy")),"")</f>
        <v/>
      </c>
    </row>
    <row r="35" spans="1:23" x14ac:dyDescent="0.3">
      <c r="A35" s="15"/>
      <c r="B35" s="14"/>
      <c r="C35" s="6"/>
      <c r="D35" s="26" t="str">
        <f t="shared" si="0"/>
        <v/>
      </c>
      <c r="E35" s="19" t="str">
        <f>IFERROR(IF(A35&lt;&gt;"",VLOOKUP(A35,matriz,IF(generador!B35=1,15,IF(generador!B35=2,18,IF(generador!B35=3,21,IF(generador!B35=4,24,IF(generador!B35=5,27,IF(generador!B35=6,30,IF(generador!B35=7,33,IF(generador!B35=8,36,IF(generador!B35=9,39,IF(generador!B35=10,42,IF(generador!B35=11,45,IF(generador!B35=12,48,IF(generador!B35=13,51,IF(generador!B35=14,54,IF(generador!B35=15,57))))))))))))))),FALSE),""),"")</f>
        <v/>
      </c>
      <c r="F35" s="20" t="str">
        <f t="shared" si="1"/>
        <v/>
      </c>
      <c r="G35" s="29" t="str">
        <f t="shared" si="2"/>
        <v/>
      </c>
      <c r="H35" s="21" t="str">
        <f t="shared" ca="1" si="13"/>
        <v/>
      </c>
      <c r="I35" s="18" t="str">
        <f t="shared" si="14"/>
        <v/>
      </c>
      <c r="J35" s="18" t="str">
        <f>""</f>
        <v/>
      </c>
      <c r="K35" s="18" t="str">
        <f t="shared" si="15"/>
        <v/>
      </c>
      <c r="L35" s="18" t="str">
        <f t="shared" si="16"/>
        <v/>
      </c>
      <c r="M35" s="18" t="str">
        <f t="shared" si="17"/>
        <v/>
      </c>
      <c r="N35" s="18" t="str">
        <f t="shared" si="18"/>
        <v/>
      </c>
      <c r="O35" s="18" t="str">
        <f t="shared" si="19"/>
        <v/>
      </c>
      <c r="P35" s="18" t="str">
        <f t="shared" si="20"/>
        <v/>
      </c>
      <c r="Q35" s="18" t="str">
        <f t="shared" si="21"/>
        <v/>
      </c>
      <c r="R35" s="122" t="str">
        <f t="shared" si="9"/>
        <v/>
      </c>
      <c r="S35" s="18" t="str">
        <f t="shared" si="22"/>
        <v/>
      </c>
      <c r="T35" s="26" t="str">
        <f t="shared" si="10"/>
        <v/>
      </c>
      <c r="U35" s="18" t="str">
        <f t="shared" si="23"/>
        <v/>
      </c>
      <c r="V35" s="18" t="str">
        <f t="shared" si="24"/>
        <v/>
      </c>
      <c r="W35" s="18" t="str">
        <f>IFERROR(CONCATENATE("PAGO N° ",B35," DEL CONTRATO CPS ",V35," ENTRE ",TEXT(VLOOKUP(A35,matriz,IF(generador!B35=1,16,IF(generador!B35=2,19,IF(generador!B35=3,22,IF(generador!B35=4,25,IF(generador!B35=5,28,IF(generador!B35=6,31,IF(generador!B35=7,34,IF(generador!B35=8,37,IF(generador!B35=9,40,IF(generador!B35=10,43,IF(generador!B35=11,46,IF(generador!B35=12,49,IF(generador!B35=13,52,IF(generador!B35=14,55,IF(generador!B35=15,58))))))))))))))),FALSE),"dd/mm/yyyy")," Y ",TEXT(VLOOKUP(A35,matriz,IF(generador!B35=1,17,IF(generador!B35=2,20,IF(generador!B35=3,23,IF(generador!B35=4,26,IF(generador!B35=5,29,IF(generador!B35=6,32,IF(generador!B35=7,35,IF(generador!B35=8,38,IF(generador!B35=9,41,IF(generador!B35=10,44,IF(generador!B35=11,47,IF(generador!B35=12,50,IF(generador!B35=13,53,IF(generador!B35=14,56,IF(generador!B35=15,59))))))))))))))),FALSE),"dd/mm/yyyy")),"")</f>
        <v/>
      </c>
    </row>
    <row r="36" spans="1:23" x14ac:dyDescent="0.3">
      <c r="A36" s="15"/>
      <c r="B36" s="14"/>
      <c r="C36" s="6"/>
      <c r="D36" s="26" t="str">
        <f t="shared" si="0"/>
        <v/>
      </c>
      <c r="E36" s="19" t="str">
        <f>IFERROR(IF(A36&lt;&gt;"",VLOOKUP(A36,matriz,IF(generador!B36=1,15,IF(generador!B36=2,18,IF(generador!B36=3,21,IF(generador!B36=4,24,IF(generador!B36=5,27,IF(generador!B36=6,30,IF(generador!B36=7,33,IF(generador!B36=8,36,IF(generador!B36=9,39,IF(generador!B36=10,42,IF(generador!B36=11,45,IF(generador!B36=12,48,IF(generador!B36=13,51,IF(generador!B36=14,54,IF(generador!B36=15,57))))))))))))))),FALSE),""),"")</f>
        <v/>
      </c>
      <c r="F36" s="20" t="str">
        <f t="shared" si="1"/>
        <v/>
      </c>
      <c r="G36" s="29" t="str">
        <f t="shared" si="2"/>
        <v/>
      </c>
      <c r="H36" s="21" t="str">
        <f t="shared" ca="1" si="13"/>
        <v/>
      </c>
      <c r="I36" s="18" t="str">
        <f t="shared" si="14"/>
        <v/>
      </c>
      <c r="J36" s="18" t="str">
        <f>""</f>
        <v/>
      </c>
      <c r="K36" s="18" t="str">
        <f t="shared" si="15"/>
        <v/>
      </c>
      <c r="L36" s="18" t="str">
        <f t="shared" si="16"/>
        <v/>
      </c>
      <c r="M36" s="18" t="str">
        <f t="shared" si="17"/>
        <v/>
      </c>
      <c r="N36" s="18" t="str">
        <f t="shared" si="18"/>
        <v/>
      </c>
      <c r="O36" s="18" t="str">
        <f t="shared" si="19"/>
        <v/>
      </c>
      <c r="P36" s="18" t="str">
        <f t="shared" si="20"/>
        <v/>
      </c>
      <c r="Q36" s="18" t="str">
        <f t="shared" si="21"/>
        <v/>
      </c>
      <c r="R36" s="122" t="str">
        <f t="shared" si="9"/>
        <v/>
      </c>
      <c r="S36" s="18" t="str">
        <f t="shared" si="22"/>
        <v/>
      </c>
      <c r="T36" s="26" t="str">
        <f t="shared" si="10"/>
        <v/>
      </c>
      <c r="U36" s="18" t="str">
        <f t="shared" si="23"/>
        <v/>
      </c>
      <c r="V36" s="18" t="str">
        <f t="shared" si="24"/>
        <v/>
      </c>
      <c r="W36" s="18" t="str">
        <f>IFERROR(CONCATENATE("PAGO N° ",B36," DEL CONTRATO CPS ",V36," ENTRE ",TEXT(VLOOKUP(A36,matriz,IF(generador!B36=1,16,IF(generador!B36=2,19,IF(generador!B36=3,22,IF(generador!B36=4,25,IF(generador!B36=5,28,IF(generador!B36=6,31,IF(generador!B36=7,34,IF(generador!B36=8,37,IF(generador!B36=9,40,IF(generador!B36=10,43,IF(generador!B36=11,46,IF(generador!B36=12,49,IF(generador!B36=13,52,IF(generador!B36=14,55,IF(generador!B36=15,58))))))))))))))),FALSE),"dd/mm/yyyy")," Y ",TEXT(VLOOKUP(A36,matriz,IF(generador!B36=1,17,IF(generador!B36=2,20,IF(generador!B36=3,23,IF(generador!B36=4,26,IF(generador!B36=5,29,IF(generador!B36=6,32,IF(generador!B36=7,35,IF(generador!B36=8,38,IF(generador!B36=9,41,IF(generador!B36=10,44,IF(generador!B36=11,47,IF(generador!B36=12,50,IF(generador!B36=13,53,IF(generador!B36=14,56,IF(generador!B36=15,59))))))))))))))),FALSE),"dd/mm/yyyy")),"")</f>
        <v/>
      </c>
    </row>
    <row r="37" spans="1:23" x14ac:dyDescent="0.3">
      <c r="A37" s="15"/>
      <c r="B37" s="14"/>
      <c r="C37" s="6"/>
      <c r="D37" s="26" t="str">
        <f t="shared" si="0"/>
        <v/>
      </c>
      <c r="E37" s="19" t="str">
        <f>IFERROR(IF(A37&lt;&gt;"",VLOOKUP(A37,matriz,IF(generador!B37=1,15,IF(generador!B37=2,18,IF(generador!B37=3,21,IF(generador!B37=4,24,IF(generador!B37=5,27,IF(generador!B37=6,30,IF(generador!B37=7,33,IF(generador!B37=8,36,IF(generador!B37=9,39,IF(generador!B37=10,42,IF(generador!B37=11,45,IF(generador!B37=12,48,IF(generador!B37=13,51,IF(generador!B37=14,54,IF(generador!B37=15,57))))))))))))))),FALSE),""),"")</f>
        <v/>
      </c>
      <c r="F37" s="20" t="str">
        <f t="shared" si="1"/>
        <v/>
      </c>
      <c r="G37" s="29" t="str">
        <f t="shared" si="2"/>
        <v/>
      </c>
      <c r="H37" s="21" t="str">
        <f t="shared" ca="1" si="13"/>
        <v/>
      </c>
      <c r="I37" s="18" t="str">
        <f t="shared" si="14"/>
        <v/>
      </c>
      <c r="J37" s="18" t="str">
        <f>""</f>
        <v/>
      </c>
      <c r="K37" s="18" t="str">
        <f t="shared" si="15"/>
        <v/>
      </c>
      <c r="L37" s="18" t="str">
        <f t="shared" si="16"/>
        <v/>
      </c>
      <c r="M37" s="18" t="str">
        <f t="shared" si="17"/>
        <v/>
      </c>
      <c r="N37" s="18" t="str">
        <f t="shared" si="18"/>
        <v/>
      </c>
      <c r="O37" s="18" t="str">
        <f t="shared" si="19"/>
        <v/>
      </c>
      <c r="P37" s="18" t="str">
        <f t="shared" si="20"/>
        <v/>
      </c>
      <c r="Q37" s="18" t="str">
        <f t="shared" si="21"/>
        <v/>
      </c>
      <c r="R37" s="122" t="str">
        <f t="shared" si="9"/>
        <v/>
      </c>
      <c r="S37" s="18" t="str">
        <f t="shared" si="22"/>
        <v/>
      </c>
      <c r="T37" s="26" t="str">
        <f t="shared" si="10"/>
        <v/>
      </c>
      <c r="U37" s="18" t="str">
        <f t="shared" si="23"/>
        <v/>
      </c>
      <c r="V37" s="18" t="str">
        <f t="shared" si="24"/>
        <v/>
      </c>
      <c r="W37" s="18" t="str">
        <f>IFERROR(CONCATENATE("PAGO N° ",B37," DEL CONTRATO CPS ",V37," ENTRE ",TEXT(VLOOKUP(A37,matriz,IF(generador!B37=1,16,IF(generador!B37=2,19,IF(generador!B37=3,22,IF(generador!B37=4,25,IF(generador!B37=5,28,IF(generador!B37=6,31,IF(generador!B37=7,34,IF(generador!B37=8,37,IF(generador!B37=9,40,IF(generador!B37=10,43,IF(generador!B37=11,46,IF(generador!B37=12,49,IF(generador!B37=13,52,IF(generador!B37=14,55,IF(generador!B37=15,58))))))))))))))),FALSE),"dd/mm/yyyy")," Y ",TEXT(VLOOKUP(A37,matriz,IF(generador!B37=1,17,IF(generador!B37=2,20,IF(generador!B37=3,23,IF(generador!B37=4,26,IF(generador!B37=5,29,IF(generador!B37=6,32,IF(generador!B37=7,35,IF(generador!B37=8,38,IF(generador!B37=9,41,IF(generador!B37=10,44,IF(generador!B37=11,47,IF(generador!B37=12,50,IF(generador!B37=13,53,IF(generador!B37=14,56,IF(generador!B37=15,59))))))))))))))),FALSE),"dd/mm/yyyy")),"")</f>
        <v/>
      </c>
    </row>
    <row r="38" spans="1:23" x14ac:dyDescent="0.3">
      <c r="A38" s="15"/>
      <c r="B38" s="14"/>
      <c r="C38" s="6"/>
      <c r="D38" s="26" t="str">
        <f t="shared" si="0"/>
        <v/>
      </c>
      <c r="E38" s="19" t="str">
        <f>IFERROR(IF(A38&lt;&gt;"",VLOOKUP(A38,matriz,IF(generador!B38=1,15,IF(generador!B38=2,18,IF(generador!B38=3,21,IF(generador!B38=4,24,IF(generador!B38=5,27,IF(generador!B38=6,30,IF(generador!B38=7,33,IF(generador!B38=8,36,IF(generador!B38=9,39,IF(generador!B38=10,42,IF(generador!B38=11,45,IF(generador!B38=12,48,IF(generador!B38=13,51,IF(generador!B38=14,54,IF(generador!B38=15,57))))))))))))))),FALSE),""),"")</f>
        <v/>
      </c>
      <c r="F38" s="20" t="str">
        <f t="shared" si="1"/>
        <v/>
      </c>
      <c r="G38" s="29" t="str">
        <f t="shared" si="2"/>
        <v/>
      </c>
      <c r="H38" s="21" t="str">
        <f t="shared" ca="1" si="13"/>
        <v/>
      </c>
      <c r="I38" s="18" t="str">
        <f t="shared" si="14"/>
        <v/>
      </c>
      <c r="J38" s="18" t="str">
        <f>""</f>
        <v/>
      </c>
      <c r="K38" s="18" t="str">
        <f t="shared" si="15"/>
        <v/>
      </c>
      <c r="L38" s="18" t="str">
        <f t="shared" si="16"/>
        <v/>
      </c>
      <c r="M38" s="18" t="str">
        <f t="shared" si="17"/>
        <v/>
      </c>
      <c r="N38" s="18" t="str">
        <f t="shared" si="18"/>
        <v/>
      </c>
      <c r="O38" s="18" t="str">
        <f t="shared" si="19"/>
        <v/>
      </c>
      <c r="P38" s="18" t="str">
        <f t="shared" si="20"/>
        <v/>
      </c>
      <c r="Q38" s="18" t="str">
        <f t="shared" si="21"/>
        <v/>
      </c>
      <c r="R38" s="122" t="str">
        <f t="shared" si="9"/>
        <v/>
      </c>
      <c r="S38" s="18" t="str">
        <f t="shared" si="22"/>
        <v/>
      </c>
      <c r="T38" s="26" t="str">
        <f t="shared" si="10"/>
        <v/>
      </c>
      <c r="U38" s="18" t="str">
        <f t="shared" si="23"/>
        <v/>
      </c>
      <c r="V38" s="18" t="str">
        <f t="shared" si="24"/>
        <v/>
      </c>
      <c r="W38" s="18" t="str">
        <f>IFERROR(CONCATENATE("PAGO N° ",B38," DEL CONTRATO CPS ",V38," ENTRE ",TEXT(VLOOKUP(A38,matriz,IF(generador!B38=1,16,IF(generador!B38=2,19,IF(generador!B38=3,22,IF(generador!B38=4,25,IF(generador!B38=5,28,IF(generador!B38=6,31,IF(generador!B38=7,34,IF(generador!B38=8,37,IF(generador!B38=9,40,IF(generador!B38=10,43,IF(generador!B38=11,46,IF(generador!B38=12,49,IF(generador!B38=13,52,IF(generador!B38=14,55,IF(generador!B38=15,58))))))))))))))),FALSE),"dd/mm/yyyy")," Y ",TEXT(VLOOKUP(A38,matriz,IF(generador!B38=1,17,IF(generador!B38=2,20,IF(generador!B38=3,23,IF(generador!B38=4,26,IF(generador!B38=5,29,IF(generador!B38=6,32,IF(generador!B38=7,35,IF(generador!B38=8,38,IF(generador!B38=9,41,IF(generador!B38=10,44,IF(generador!B38=11,47,IF(generador!B38=12,50,IF(generador!B38=13,53,IF(generador!B38=14,56,IF(generador!B38=15,59))))))))))))))),FALSE),"dd/mm/yyyy")),"")</f>
        <v/>
      </c>
    </row>
    <row r="39" spans="1:23" x14ac:dyDescent="0.3">
      <c r="A39" s="15"/>
      <c r="B39" s="14"/>
      <c r="C39" s="6"/>
      <c r="D39" s="26" t="str">
        <f t="shared" si="0"/>
        <v/>
      </c>
      <c r="E39" s="19" t="str">
        <f>IFERROR(IF(A39&lt;&gt;"",VLOOKUP(A39,matriz,IF(generador!B39=1,15,IF(generador!B39=2,18,IF(generador!B39=3,21,IF(generador!B39=4,24,IF(generador!B39=5,27,IF(generador!B39=6,30,IF(generador!B39=7,33,IF(generador!B39=8,36,IF(generador!B39=9,39,IF(generador!B39=10,42,IF(generador!B39=11,45,IF(generador!B39=12,48,IF(generador!B39=13,51,IF(generador!B39=14,54,IF(generador!B39=15,57))))))))))))))),FALSE),""),"")</f>
        <v/>
      </c>
      <c r="F39" s="20" t="str">
        <f t="shared" si="1"/>
        <v/>
      </c>
      <c r="G39" s="29" t="str">
        <f t="shared" si="2"/>
        <v/>
      </c>
      <c r="H39" s="21" t="str">
        <f t="shared" ca="1" si="13"/>
        <v/>
      </c>
      <c r="I39" s="18" t="str">
        <f t="shared" si="14"/>
        <v/>
      </c>
      <c r="J39" s="18" t="str">
        <f>""</f>
        <v/>
      </c>
      <c r="K39" s="18" t="str">
        <f t="shared" si="15"/>
        <v/>
      </c>
      <c r="L39" s="18" t="str">
        <f t="shared" si="16"/>
        <v/>
      </c>
      <c r="M39" s="18" t="str">
        <f t="shared" si="17"/>
        <v/>
      </c>
      <c r="N39" s="18" t="str">
        <f t="shared" si="18"/>
        <v/>
      </c>
      <c r="O39" s="18" t="str">
        <f t="shared" si="19"/>
        <v/>
      </c>
      <c r="P39" s="18" t="str">
        <f t="shared" si="20"/>
        <v/>
      </c>
      <c r="Q39" s="18" t="str">
        <f t="shared" si="21"/>
        <v/>
      </c>
      <c r="R39" s="122" t="str">
        <f t="shared" si="9"/>
        <v/>
      </c>
      <c r="S39" s="18" t="str">
        <f t="shared" si="22"/>
        <v/>
      </c>
      <c r="T39" s="26" t="str">
        <f t="shared" si="10"/>
        <v/>
      </c>
      <c r="U39" s="18" t="str">
        <f t="shared" si="23"/>
        <v/>
      </c>
      <c r="V39" s="18" t="str">
        <f t="shared" si="24"/>
        <v/>
      </c>
      <c r="W39" s="18" t="str">
        <f>IFERROR(CONCATENATE("PAGO N° ",B39," DEL CONTRATO CPS ",V39," ENTRE ",TEXT(VLOOKUP(A39,matriz,IF(generador!B39=1,16,IF(generador!B39=2,19,IF(generador!B39=3,22,IF(generador!B39=4,25,IF(generador!B39=5,28,IF(generador!B39=6,31,IF(generador!B39=7,34,IF(generador!B39=8,37,IF(generador!B39=9,40,IF(generador!B39=10,43,IF(generador!B39=11,46,IF(generador!B39=12,49,IF(generador!B39=13,52,IF(generador!B39=14,55,IF(generador!B39=15,58))))))))))))))),FALSE),"dd/mm/yyyy")," Y ",TEXT(VLOOKUP(A39,matriz,IF(generador!B39=1,17,IF(generador!B39=2,20,IF(generador!B39=3,23,IF(generador!B39=4,26,IF(generador!B39=5,29,IF(generador!B39=6,32,IF(generador!B39=7,35,IF(generador!B39=8,38,IF(generador!B39=9,41,IF(generador!B39=10,44,IF(generador!B39=11,47,IF(generador!B39=12,50,IF(generador!B39=13,53,IF(generador!B39=14,56,IF(generador!B39=15,59))))))))))))))),FALSE),"dd/mm/yyyy")),"")</f>
        <v/>
      </c>
    </row>
    <row r="40" spans="1:23" x14ac:dyDescent="0.3">
      <c r="A40" s="15"/>
      <c r="B40" s="14"/>
      <c r="C40" s="6"/>
      <c r="D40" s="26" t="str">
        <f t="shared" si="0"/>
        <v/>
      </c>
      <c r="E40" s="19" t="str">
        <f>IFERROR(IF(A40&lt;&gt;"",VLOOKUP(A40,matriz,IF(generador!B40=1,15,IF(generador!B40=2,18,IF(generador!B40=3,21,IF(generador!B40=4,24,IF(generador!B40=5,27,IF(generador!B40=6,30,IF(generador!B40=7,33,IF(generador!B40=8,36,IF(generador!B40=9,39,IF(generador!B40=10,42,IF(generador!B40=11,45,IF(generador!B40=12,48,IF(generador!B40=13,51,IF(generador!B40=14,54,IF(generador!B40=15,57))))))))))))))),FALSE),""),"")</f>
        <v/>
      </c>
      <c r="F40" s="20" t="str">
        <f t="shared" si="1"/>
        <v/>
      </c>
      <c r="G40" s="29" t="str">
        <f t="shared" si="2"/>
        <v/>
      </c>
      <c r="H40" s="21" t="str">
        <f t="shared" ca="1" si="13"/>
        <v/>
      </c>
      <c r="I40" s="18" t="str">
        <f t="shared" si="14"/>
        <v/>
      </c>
      <c r="J40" s="18" t="str">
        <f>""</f>
        <v/>
      </c>
      <c r="K40" s="18" t="str">
        <f t="shared" si="15"/>
        <v/>
      </c>
      <c r="L40" s="18" t="str">
        <f t="shared" si="16"/>
        <v/>
      </c>
      <c r="M40" s="18" t="str">
        <f t="shared" si="17"/>
        <v/>
      </c>
      <c r="N40" s="18" t="str">
        <f t="shared" si="18"/>
        <v/>
      </c>
      <c r="O40" s="18" t="str">
        <f t="shared" si="19"/>
        <v/>
      </c>
      <c r="P40" s="18" t="str">
        <f t="shared" si="20"/>
        <v/>
      </c>
      <c r="Q40" s="18" t="str">
        <f t="shared" si="21"/>
        <v/>
      </c>
      <c r="R40" s="122" t="str">
        <f t="shared" si="9"/>
        <v/>
      </c>
      <c r="S40" s="18" t="str">
        <f t="shared" si="22"/>
        <v/>
      </c>
      <c r="T40" s="26" t="str">
        <f t="shared" si="10"/>
        <v/>
      </c>
      <c r="U40" s="18" t="str">
        <f t="shared" si="23"/>
        <v/>
      </c>
      <c r="V40" s="18" t="str">
        <f t="shared" si="24"/>
        <v/>
      </c>
      <c r="W40" s="18" t="str">
        <f>IFERROR(CONCATENATE("PAGO N° ",B40," DEL CONTRATO CPS ",V40," ENTRE ",TEXT(VLOOKUP(A40,matriz,IF(generador!B40=1,16,IF(generador!B40=2,19,IF(generador!B40=3,22,IF(generador!B40=4,25,IF(generador!B40=5,28,IF(generador!B40=6,31,IF(generador!B40=7,34,IF(generador!B40=8,37,IF(generador!B40=9,40,IF(generador!B40=10,43,IF(generador!B40=11,46,IF(generador!B40=12,49,IF(generador!B40=13,52,IF(generador!B40=14,55,IF(generador!B40=15,58))))))))))))))),FALSE),"dd/mm/yyyy")," Y ",TEXT(VLOOKUP(A40,matriz,IF(generador!B40=1,17,IF(generador!B40=2,20,IF(generador!B40=3,23,IF(generador!B40=4,26,IF(generador!B40=5,29,IF(generador!B40=6,32,IF(generador!B40=7,35,IF(generador!B40=8,38,IF(generador!B40=9,41,IF(generador!B40=10,44,IF(generador!B40=11,47,IF(generador!B40=12,50,IF(generador!B40=13,53,IF(generador!B40=14,56,IF(generador!B40=15,59))))))))))))))),FALSE),"dd/mm/yyyy")),"")</f>
        <v/>
      </c>
    </row>
    <row r="41" spans="1:23" x14ac:dyDescent="0.3">
      <c r="A41" s="15"/>
      <c r="B41" s="14"/>
      <c r="C41" s="6"/>
      <c r="D41" s="26" t="str">
        <f t="shared" si="0"/>
        <v/>
      </c>
      <c r="E41" s="19" t="str">
        <f>IFERROR(IF(A41&lt;&gt;"",VLOOKUP(A41,matriz,IF(generador!B41=1,15,IF(generador!B41=2,18,IF(generador!B41=3,21,IF(generador!B41=4,24,IF(generador!B41=5,27,IF(generador!B41=6,30,IF(generador!B41=7,33,IF(generador!B41=8,36,IF(generador!B41=9,39,IF(generador!B41=10,42,IF(generador!B41=11,45,IF(generador!B41=12,48,IF(generador!B41=13,51,IF(generador!B41=14,54,IF(generador!B41=15,57))))))))))))))),FALSE),""),"")</f>
        <v/>
      </c>
      <c r="F41" s="20" t="str">
        <f t="shared" si="1"/>
        <v/>
      </c>
      <c r="G41" s="29" t="str">
        <f t="shared" si="2"/>
        <v/>
      </c>
      <c r="H41" s="21" t="str">
        <f t="shared" ca="1" si="13"/>
        <v/>
      </c>
      <c r="I41" s="18" t="str">
        <f t="shared" si="14"/>
        <v/>
      </c>
      <c r="J41" s="18" t="str">
        <f>""</f>
        <v/>
      </c>
      <c r="K41" s="18" t="str">
        <f t="shared" si="15"/>
        <v/>
      </c>
      <c r="L41" s="18" t="str">
        <f t="shared" si="16"/>
        <v/>
      </c>
      <c r="M41" s="18" t="str">
        <f t="shared" si="17"/>
        <v/>
      </c>
      <c r="N41" s="18" t="str">
        <f t="shared" si="18"/>
        <v/>
      </c>
      <c r="O41" s="18" t="str">
        <f t="shared" si="19"/>
        <v/>
      </c>
      <c r="P41" s="18" t="str">
        <f t="shared" si="20"/>
        <v/>
      </c>
      <c r="Q41" s="18" t="str">
        <f t="shared" si="21"/>
        <v/>
      </c>
      <c r="R41" s="122" t="str">
        <f t="shared" si="9"/>
        <v/>
      </c>
      <c r="S41" s="18" t="str">
        <f t="shared" si="22"/>
        <v/>
      </c>
      <c r="T41" s="26" t="str">
        <f t="shared" si="10"/>
        <v/>
      </c>
      <c r="U41" s="18" t="str">
        <f t="shared" si="23"/>
        <v/>
      </c>
      <c r="V41" s="18" t="str">
        <f t="shared" si="24"/>
        <v/>
      </c>
      <c r="W41" s="18" t="str">
        <f>IFERROR(CONCATENATE("PAGO N° ",B41," DEL CONTRATO CPS ",V41," ENTRE ",TEXT(VLOOKUP(A41,matriz,IF(generador!B41=1,16,IF(generador!B41=2,19,IF(generador!B41=3,22,IF(generador!B41=4,25,IF(generador!B41=5,28,IF(generador!B41=6,31,IF(generador!B41=7,34,IF(generador!B41=8,37,IF(generador!B41=9,40,IF(generador!B41=10,43,IF(generador!B41=11,46,IF(generador!B41=12,49,IF(generador!B41=13,52,IF(generador!B41=14,55,IF(generador!B41=15,58))))))))))))))),FALSE),"dd/mm/yyyy")," Y ",TEXT(VLOOKUP(A41,matriz,IF(generador!B41=1,17,IF(generador!B41=2,20,IF(generador!B41=3,23,IF(generador!B41=4,26,IF(generador!B41=5,29,IF(generador!B41=6,32,IF(generador!B41=7,35,IF(generador!B41=8,38,IF(generador!B41=9,41,IF(generador!B41=10,44,IF(generador!B41=11,47,IF(generador!B41=12,50,IF(generador!B41=13,53,IF(generador!B41=14,56,IF(generador!B41=15,59))))))))))))))),FALSE),"dd/mm/yyyy")),"")</f>
        <v/>
      </c>
    </row>
    <row r="42" spans="1:23" x14ac:dyDescent="0.3">
      <c r="A42" s="15"/>
      <c r="B42" s="14"/>
      <c r="C42" s="6"/>
      <c r="D42" s="26" t="str">
        <f t="shared" si="0"/>
        <v/>
      </c>
      <c r="E42" s="19" t="str">
        <f>IFERROR(IF(A42&lt;&gt;"",VLOOKUP(A42,matriz,IF(generador!B42=1,15,IF(generador!B42=2,18,IF(generador!B42=3,21,IF(generador!B42=4,24,IF(generador!B42=5,27,IF(generador!B42=6,30,IF(generador!B42=7,33,IF(generador!B42=8,36,IF(generador!B42=9,39,IF(generador!B42=10,42,IF(generador!B42=11,45,IF(generador!B42=12,48,IF(generador!B42=13,51,IF(generador!B42=14,54,IF(generador!B42=15,57))))))))))))))),FALSE),""),"")</f>
        <v/>
      </c>
      <c r="F42" s="20" t="str">
        <f t="shared" si="1"/>
        <v/>
      </c>
      <c r="G42" s="29" t="str">
        <f t="shared" si="2"/>
        <v/>
      </c>
      <c r="H42" s="21" t="str">
        <f t="shared" ca="1" si="13"/>
        <v/>
      </c>
      <c r="I42" s="18" t="str">
        <f t="shared" si="14"/>
        <v/>
      </c>
      <c r="J42" s="18" t="str">
        <f>""</f>
        <v/>
      </c>
      <c r="K42" s="18" t="str">
        <f t="shared" si="15"/>
        <v/>
      </c>
      <c r="L42" s="18" t="str">
        <f t="shared" si="16"/>
        <v/>
      </c>
      <c r="M42" s="18" t="str">
        <f t="shared" si="17"/>
        <v/>
      </c>
      <c r="N42" s="18" t="str">
        <f t="shared" si="18"/>
        <v/>
      </c>
      <c r="O42" s="18" t="str">
        <f t="shared" si="19"/>
        <v/>
      </c>
      <c r="P42" s="18" t="str">
        <f t="shared" si="20"/>
        <v/>
      </c>
      <c r="Q42" s="18" t="str">
        <f t="shared" si="21"/>
        <v/>
      </c>
      <c r="R42" s="122" t="str">
        <f t="shared" si="9"/>
        <v/>
      </c>
      <c r="S42" s="18" t="str">
        <f t="shared" si="22"/>
        <v/>
      </c>
      <c r="T42" s="26" t="str">
        <f t="shared" si="10"/>
        <v/>
      </c>
      <c r="U42" s="18" t="str">
        <f t="shared" si="23"/>
        <v/>
      </c>
      <c r="V42" s="18" t="str">
        <f t="shared" si="24"/>
        <v/>
      </c>
      <c r="W42" s="18" t="str">
        <f>IFERROR(CONCATENATE("PAGO N° ",B42," DEL CONTRATO CPS ",V42," ENTRE ",TEXT(VLOOKUP(A42,matriz,IF(generador!B42=1,16,IF(generador!B42=2,19,IF(generador!B42=3,22,IF(generador!B42=4,25,IF(generador!B42=5,28,IF(generador!B42=6,31,IF(generador!B42=7,34,IF(generador!B42=8,37,IF(generador!B42=9,40,IF(generador!B42=10,43,IF(generador!B42=11,46,IF(generador!B42=12,49,IF(generador!B42=13,52,IF(generador!B42=14,55,IF(generador!B42=15,58))))))))))))))),FALSE),"dd/mm/yyyy")," Y ",TEXT(VLOOKUP(A42,matriz,IF(generador!B42=1,17,IF(generador!B42=2,20,IF(generador!B42=3,23,IF(generador!B42=4,26,IF(generador!B42=5,29,IF(generador!B42=6,32,IF(generador!B42=7,35,IF(generador!B42=8,38,IF(generador!B42=9,41,IF(generador!B42=10,44,IF(generador!B42=11,47,IF(generador!B42=12,50,IF(generador!B42=13,53,IF(generador!B42=14,56,IF(generador!B42=15,59))))))))))))))),FALSE),"dd/mm/yyyy")),"")</f>
        <v/>
      </c>
    </row>
    <row r="43" spans="1:23" x14ac:dyDescent="0.3">
      <c r="A43" s="15"/>
      <c r="B43" s="14"/>
      <c r="C43" s="6"/>
      <c r="D43" s="26" t="str">
        <f t="shared" si="0"/>
        <v/>
      </c>
      <c r="E43" s="19" t="str">
        <f>IFERROR(IF(A43&lt;&gt;"",VLOOKUP(A43,matriz,IF(generador!B43=1,15,IF(generador!B43=2,18,IF(generador!B43=3,21,IF(generador!B43=4,24,IF(generador!B43=5,27,IF(generador!B43=6,30,IF(generador!B43=7,33,IF(generador!B43=8,36,IF(generador!B43=9,39,IF(generador!B43=10,42,IF(generador!B43=11,45,IF(generador!B43=12,48,IF(generador!B43=13,51,IF(generador!B43=14,54,IF(generador!B43=15,57))))))))))))))),FALSE),""),"")</f>
        <v/>
      </c>
      <c r="F43" s="20" t="str">
        <f t="shared" si="1"/>
        <v/>
      </c>
      <c r="G43" s="29" t="str">
        <f t="shared" si="2"/>
        <v/>
      </c>
      <c r="H43" s="21" t="str">
        <f t="shared" ca="1" si="13"/>
        <v/>
      </c>
      <c r="I43" s="18" t="str">
        <f t="shared" si="14"/>
        <v/>
      </c>
      <c r="J43" s="18" t="str">
        <f>""</f>
        <v/>
      </c>
      <c r="K43" s="18" t="str">
        <f t="shared" si="15"/>
        <v/>
      </c>
      <c r="L43" s="18" t="str">
        <f t="shared" si="16"/>
        <v/>
      </c>
      <c r="M43" s="18" t="str">
        <f t="shared" si="17"/>
        <v/>
      </c>
      <c r="N43" s="18" t="str">
        <f t="shared" si="18"/>
        <v/>
      </c>
      <c r="O43" s="18" t="str">
        <f t="shared" si="19"/>
        <v/>
      </c>
      <c r="P43" s="18" t="str">
        <f t="shared" si="20"/>
        <v/>
      </c>
      <c r="Q43" s="18" t="str">
        <f t="shared" si="21"/>
        <v/>
      </c>
      <c r="R43" s="122" t="str">
        <f t="shared" si="9"/>
        <v/>
      </c>
      <c r="S43" s="18" t="str">
        <f t="shared" si="22"/>
        <v/>
      </c>
      <c r="T43" s="26" t="str">
        <f t="shared" si="10"/>
        <v/>
      </c>
      <c r="U43" s="18" t="str">
        <f t="shared" si="23"/>
        <v/>
      </c>
      <c r="V43" s="18" t="str">
        <f t="shared" si="24"/>
        <v/>
      </c>
      <c r="W43" s="18" t="str">
        <f>IFERROR(CONCATENATE("PAGO N° ",B43," DEL CONTRATO CPS ",V43," ENTRE ",TEXT(VLOOKUP(A43,matriz,IF(generador!B43=1,16,IF(generador!B43=2,19,IF(generador!B43=3,22,IF(generador!B43=4,25,IF(generador!B43=5,28,IF(generador!B43=6,31,IF(generador!B43=7,34,IF(generador!B43=8,37,IF(generador!B43=9,40,IF(generador!B43=10,43,IF(generador!B43=11,46,IF(generador!B43=12,49,IF(generador!B43=13,52,IF(generador!B43=14,55,IF(generador!B43=15,58))))))))))))))),FALSE),"dd/mm/yyyy")," Y ",TEXT(VLOOKUP(A43,matriz,IF(generador!B43=1,17,IF(generador!B43=2,20,IF(generador!B43=3,23,IF(generador!B43=4,26,IF(generador!B43=5,29,IF(generador!B43=6,32,IF(generador!B43=7,35,IF(generador!B43=8,38,IF(generador!B43=9,41,IF(generador!B43=10,44,IF(generador!B43=11,47,IF(generador!B43=12,50,IF(generador!B43=13,53,IF(generador!B43=14,56,IF(generador!B43=15,59))))))))))))))),FALSE),"dd/mm/yyyy")),"")</f>
        <v/>
      </c>
    </row>
    <row r="44" spans="1:23" x14ac:dyDescent="0.3">
      <c r="A44" s="15"/>
      <c r="B44" s="14"/>
      <c r="C44" s="6"/>
      <c r="D44" s="26" t="str">
        <f t="shared" si="0"/>
        <v/>
      </c>
      <c r="E44" s="19" t="str">
        <f>IFERROR(IF(A44&lt;&gt;"",VLOOKUP(A44,matriz,IF(generador!B44=1,15,IF(generador!B44=2,18,IF(generador!B44=3,21,IF(generador!B44=4,24,IF(generador!B44=5,27,IF(generador!B44=6,30,IF(generador!B44=7,33,IF(generador!B44=8,36,IF(generador!B44=9,39,IF(generador!B44=10,42,IF(generador!B44=11,45,IF(generador!B44=12,48,IF(generador!B44=13,51,IF(generador!B44=14,54,IF(generador!B44=15,57))))))))))))))),FALSE),""),"")</f>
        <v/>
      </c>
      <c r="F44" s="20" t="str">
        <f t="shared" si="1"/>
        <v/>
      </c>
      <c r="G44" s="29" t="str">
        <f t="shared" si="2"/>
        <v/>
      </c>
      <c r="H44" s="21" t="str">
        <f t="shared" ca="1" si="13"/>
        <v/>
      </c>
      <c r="I44" s="18" t="str">
        <f t="shared" si="14"/>
        <v/>
      </c>
      <c r="J44" s="18" t="str">
        <f>""</f>
        <v/>
      </c>
      <c r="K44" s="18" t="str">
        <f t="shared" si="15"/>
        <v/>
      </c>
      <c r="L44" s="18" t="str">
        <f t="shared" si="16"/>
        <v/>
      </c>
      <c r="M44" s="18" t="str">
        <f t="shared" si="17"/>
        <v/>
      </c>
      <c r="N44" s="18" t="str">
        <f t="shared" si="18"/>
        <v/>
      </c>
      <c r="O44" s="18" t="str">
        <f t="shared" si="19"/>
        <v/>
      </c>
      <c r="P44" s="18" t="str">
        <f t="shared" si="20"/>
        <v/>
      </c>
      <c r="Q44" s="18" t="str">
        <f t="shared" si="21"/>
        <v/>
      </c>
      <c r="R44" s="122" t="str">
        <f t="shared" si="9"/>
        <v/>
      </c>
      <c r="S44" s="18" t="str">
        <f t="shared" si="22"/>
        <v/>
      </c>
      <c r="T44" s="26" t="str">
        <f t="shared" si="10"/>
        <v/>
      </c>
      <c r="U44" s="18" t="str">
        <f t="shared" si="23"/>
        <v/>
      </c>
      <c r="V44" s="18" t="str">
        <f t="shared" si="24"/>
        <v/>
      </c>
      <c r="W44" s="18" t="str">
        <f>IFERROR(CONCATENATE("PAGO N° ",B44," DEL CONTRATO CPS ",V44," ENTRE ",TEXT(VLOOKUP(A44,matriz,IF(generador!B44=1,16,IF(generador!B44=2,19,IF(generador!B44=3,22,IF(generador!B44=4,25,IF(generador!B44=5,28,IF(generador!B44=6,31,IF(generador!B44=7,34,IF(generador!B44=8,37,IF(generador!B44=9,40,IF(generador!B44=10,43,IF(generador!B44=11,46,IF(generador!B44=12,49,IF(generador!B44=13,52,IF(generador!B44=14,55,IF(generador!B44=15,58))))))))))))))),FALSE),"dd/mm/yyyy")," Y ",TEXT(VLOOKUP(A44,matriz,IF(generador!B44=1,17,IF(generador!B44=2,20,IF(generador!B44=3,23,IF(generador!B44=4,26,IF(generador!B44=5,29,IF(generador!B44=6,32,IF(generador!B44=7,35,IF(generador!B44=8,38,IF(generador!B44=9,41,IF(generador!B44=10,44,IF(generador!B44=11,47,IF(generador!B44=12,50,IF(generador!B44=13,53,IF(generador!B44=14,56,IF(generador!B44=15,59))))))))))))))),FALSE),"dd/mm/yyyy")),"")</f>
        <v/>
      </c>
    </row>
    <row r="45" spans="1:23" x14ac:dyDescent="0.3">
      <c r="A45" s="15"/>
      <c r="B45" s="14"/>
      <c r="C45" s="6"/>
      <c r="D45" s="26" t="str">
        <f t="shared" si="0"/>
        <v/>
      </c>
      <c r="E45" s="19" t="str">
        <f>IFERROR(IF(A45&lt;&gt;"",VLOOKUP(A45,matriz,IF(generador!B45=1,15,IF(generador!B45=2,18,IF(generador!B45=3,21,IF(generador!B45=4,24,IF(generador!B45=5,27,IF(generador!B45=6,30,IF(generador!B45=7,33,IF(generador!B45=8,36,IF(generador!B45=9,39,IF(generador!B45=10,42,IF(generador!B45=11,45,IF(generador!B45=12,48,IF(generador!B45=13,51,IF(generador!B45=14,54,IF(generador!B45=15,57))))))))))))))),FALSE),""),"")</f>
        <v/>
      </c>
      <c r="F45" s="20" t="str">
        <f t="shared" si="1"/>
        <v/>
      </c>
      <c r="G45" s="29" t="str">
        <f t="shared" si="2"/>
        <v/>
      </c>
      <c r="H45" s="21" t="str">
        <f t="shared" ca="1" si="13"/>
        <v/>
      </c>
      <c r="I45" s="18" t="str">
        <f t="shared" si="14"/>
        <v/>
      </c>
      <c r="J45" s="18" t="str">
        <f>""</f>
        <v/>
      </c>
      <c r="K45" s="18" t="str">
        <f t="shared" si="15"/>
        <v/>
      </c>
      <c r="L45" s="18" t="str">
        <f t="shared" si="16"/>
        <v/>
      </c>
      <c r="M45" s="18" t="str">
        <f t="shared" si="17"/>
        <v/>
      </c>
      <c r="N45" s="18" t="str">
        <f t="shared" si="18"/>
        <v/>
      </c>
      <c r="O45" s="18" t="str">
        <f t="shared" si="19"/>
        <v/>
      </c>
      <c r="P45" s="18" t="str">
        <f t="shared" si="20"/>
        <v/>
      </c>
      <c r="Q45" s="18" t="str">
        <f t="shared" si="21"/>
        <v/>
      </c>
      <c r="R45" s="122" t="str">
        <f t="shared" si="9"/>
        <v/>
      </c>
      <c r="S45" s="18" t="str">
        <f t="shared" si="22"/>
        <v/>
      </c>
      <c r="T45" s="26" t="str">
        <f t="shared" si="10"/>
        <v/>
      </c>
      <c r="U45" s="18" t="str">
        <f t="shared" si="23"/>
        <v/>
      </c>
      <c r="V45" s="18" t="str">
        <f t="shared" si="24"/>
        <v/>
      </c>
      <c r="W45" s="18" t="str">
        <f>IFERROR(CONCATENATE("PAGO N° ",B45," DEL CONTRATO CPS ",V45," ENTRE ",TEXT(VLOOKUP(A45,matriz,IF(generador!B45=1,16,IF(generador!B45=2,19,IF(generador!B45=3,22,IF(generador!B45=4,25,IF(generador!B45=5,28,IF(generador!B45=6,31,IF(generador!B45=7,34,IF(generador!B45=8,37,IF(generador!B45=9,40,IF(generador!B45=10,43,IF(generador!B45=11,46,IF(generador!B45=12,49,IF(generador!B45=13,52,IF(generador!B45=14,55,IF(generador!B45=15,58))))))))))))))),FALSE),"dd/mm/yyyy")," Y ",TEXT(VLOOKUP(A45,matriz,IF(generador!B45=1,17,IF(generador!B45=2,20,IF(generador!B45=3,23,IF(generador!B45=4,26,IF(generador!B45=5,29,IF(generador!B45=6,32,IF(generador!B45=7,35,IF(generador!B45=8,38,IF(generador!B45=9,41,IF(generador!B45=10,44,IF(generador!B45=11,47,IF(generador!B45=12,50,IF(generador!B45=13,53,IF(generador!B45=14,56,IF(generador!B45=15,59))))))))))))))),FALSE),"dd/mm/yyyy")),"")</f>
        <v/>
      </c>
    </row>
    <row r="46" spans="1:23" x14ac:dyDescent="0.3">
      <c r="A46" s="15"/>
      <c r="B46" s="14"/>
      <c r="C46" s="6"/>
      <c r="D46" s="26" t="str">
        <f t="shared" si="0"/>
        <v/>
      </c>
      <c r="E46" s="19" t="str">
        <f>IFERROR(IF(A46&lt;&gt;"",VLOOKUP(A46,matriz,IF(generador!B46=1,15,IF(generador!B46=2,18,IF(generador!B46=3,21,IF(generador!B46=4,24,IF(generador!B46=5,27,IF(generador!B46=6,30,IF(generador!B46=7,33,IF(generador!B46=8,36,IF(generador!B46=9,39,IF(generador!B46=10,42,IF(generador!B46=11,45,IF(generador!B46=12,48,IF(generador!B46=13,51,IF(generador!B46=14,54,IF(generador!B46=15,57))))))))))))))),FALSE),""),"")</f>
        <v/>
      </c>
      <c r="F46" s="20" t="str">
        <f t="shared" si="1"/>
        <v/>
      </c>
      <c r="G46" s="29" t="str">
        <f t="shared" si="2"/>
        <v/>
      </c>
      <c r="H46" s="21" t="str">
        <f t="shared" ca="1" si="13"/>
        <v/>
      </c>
      <c r="I46" s="18" t="str">
        <f t="shared" si="14"/>
        <v/>
      </c>
      <c r="J46" s="18" t="str">
        <f>""</f>
        <v/>
      </c>
      <c r="K46" s="18" t="str">
        <f t="shared" si="15"/>
        <v/>
      </c>
      <c r="L46" s="18" t="str">
        <f t="shared" si="16"/>
        <v/>
      </c>
      <c r="M46" s="18" t="str">
        <f t="shared" si="17"/>
        <v/>
      </c>
      <c r="N46" s="18" t="str">
        <f t="shared" si="18"/>
        <v/>
      </c>
      <c r="O46" s="18" t="str">
        <f t="shared" si="19"/>
        <v/>
      </c>
      <c r="P46" s="18" t="str">
        <f t="shared" si="20"/>
        <v/>
      </c>
      <c r="Q46" s="18" t="str">
        <f t="shared" si="21"/>
        <v/>
      </c>
      <c r="R46" s="122" t="str">
        <f t="shared" si="9"/>
        <v/>
      </c>
      <c r="S46" s="18" t="str">
        <f t="shared" si="22"/>
        <v/>
      </c>
      <c r="T46" s="26" t="str">
        <f t="shared" si="10"/>
        <v/>
      </c>
      <c r="U46" s="18" t="str">
        <f t="shared" si="23"/>
        <v/>
      </c>
      <c r="V46" s="18" t="str">
        <f t="shared" si="24"/>
        <v/>
      </c>
      <c r="W46" s="18" t="str">
        <f>IFERROR(CONCATENATE("PAGO N° ",B46," DEL CONTRATO CPS ",V46," ENTRE ",TEXT(VLOOKUP(A46,matriz,IF(generador!B46=1,16,IF(generador!B46=2,19,IF(generador!B46=3,22,IF(generador!B46=4,25,IF(generador!B46=5,28,IF(generador!B46=6,31,IF(generador!B46=7,34,IF(generador!B46=8,37,IF(generador!B46=9,40,IF(generador!B46=10,43,IF(generador!B46=11,46,IF(generador!B46=12,49,IF(generador!B46=13,52,IF(generador!B46=14,55,IF(generador!B46=15,58))))))))))))))),FALSE),"dd/mm/yyyy")," Y ",TEXT(VLOOKUP(A46,matriz,IF(generador!B46=1,17,IF(generador!B46=2,20,IF(generador!B46=3,23,IF(generador!B46=4,26,IF(generador!B46=5,29,IF(generador!B46=6,32,IF(generador!B46=7,35,IF(generador!B46=8,38,IF(generador!B46=9,41,IF(generador!B46=10,44,IF(generador!B46=11,47,IF(generador!B46=12,50,IF(generador!B46=13,53,IF(generador!B46=14,56,IF(generador!B46=15,59))))))))))))))),FALSE),"dd/mm/yyyy")),"")</f>
        <v/>
      </c>
    </row>
    <row r="47" spans="1:23" x14ac:dyDescent="0.3">
      <c r="A47" s="15"/>
      <c r="B47" s="14"/>
      <c r="C47" s="6"/>
      <c r="D47" s="26" t="str">
        <f t="shared" si="0"/>
        <v/>
      </c>
      <c r="E47" s="19" t="str">
        <f>IFERROR(IF(A47&lt;&gt;"",VLOOKUP(A47,matriz,IF(generador!B47=1,15,IF(generador!B47=2,18,IF(generador!B47=3,21,IF(generador!B47=4,24,IF(generador!B47=5,27,IF(generador!B47=6,30,IF(generador!B47=7,33,IF(generador!B47=8,36,IF(generador!B47=9,39,IF(generador!B47=10,42,IF(generador!B47=11,45,IF(generador!B47=12,48,IF(generador!B47=13,51,IF(generador!B47=14,54,IF(generador!B47=15,57))))))))))))))),FALSE),""),"")</f>
        <v/>
      </c>
      <c r="F47" s="20" t="str">
        <f t="shared" si="1"/>
        <v/>
      </c>
      <c r="G47" s="29" t="str">
        <f t="shared" si="2"/>
        <v/>
      </c>
      <c r="H47" s="21" t="str">
        <f t="shared" ca="1" si="13"/>
        <v/>
      </c>
      <c r="I47" s="18" t="str">
        <f t="shared" si="14"/>
        <v/>
      </c>
      <c r="J47" s="18" t="str">
        <f>""</f>
        <v/>
      </c>
      <c r="K47" s="18" t="str">
        <f t="shared" si="15"/>
        <v/>
      </c>
      <c r="L47" s="18" t="str">
        <f t="shared" si="16"/>
        <v/>
      </c>
      <c r="M47" s="18" t="str">
        <f t="shared" si="17"/>
        <v/>
      </c>
      <c r="N47" s="18" t="str">
        <f t="shared" si="18"/>
        <v/>
      </c>
      <c r="O47" s="18" t="str">
        <f t="shared" si="19"/>
        <v/>
      </c>
      <c r="P47" s="18" t="str">
        <f t="shared" si="20"/>
        <v/>
      </c>
      <c r="Q47" s="18" t="str">
        <f t="shared" si="21"/>
        <v/>
      </c>
      <c r="R47" s="122" t="str">
        <f t="shared" si="9"/>
        <v/>
      </c>
      <c r="S47" s="18" t="str">
        <f t="shared" si="22"/>
        <v/>
      </c>
      <c r="T47" s="26" t="str">
        <f t="shared" si="10"/>
        <v/>
      </c>
      <c r="U47" s="18" t="str">
        <f t="shared" si="23"/>
        <v/>
      </c>
      <c r="V47" s="18" t="str">
        <f t="shared" si="24"/>
        <v/>
      </c>
      <c r="W47" s="18" t="str">
        <f>IFERROR(CONCATENATE("PAGO N° ",B47," DEL CONTRATO CPS ",V47," ENTRE ",TEXT(VLOOKUP(A47,matriz,IF(generador!B47=1,16,IF(generador!B47=2,19,IF(generador!B47=3,22,IF(generador!B47=4,25,IF(generador!B47=5,28,IF(generador!B47=6,31,IF(generador!B47=7,34,IF(generador!B47=8,37,IF(generador!B47=9,40,IF(generador!B47=10,43,IF(generador!B47=11,46,IF(generador!B47=12,49,IF(generador!B47=13,52,IF(generador!B47=14,55,IF(generador!B47=15,58))))))))))))))),FALSE),"dd/mm/yyyy")," Y ",TEXT(VLOOKUP(A47,matriz,IF(generador!B47=1,17,IF(generador!B47=2,20,IF(generador!B47=3,23,IF(generador!B47=4,26,IF(generador!B47=5,29,IF(generador!B47=6,32,IF(generador!B47=7,35,IF(generador!B47=8,38,IF(generador!B47=9,41,IF(generador!B47=10,44,IF(generador!B47=11,47,IF(generador!B47=12,50,IF(generador!B47=13,53,IF(generador!B47=14,56,IF(generador!B47=15,59))))))))))))))),FALSE),"dd/mm/yyyy")),"")</f>
        <v/>
      </c>
    </row>
    <row r="48" spans="1:23" x14ac:dyDescent="0.3">
      <c r="A48" s="15"/>
      <c r="B48" s="14"/>
      <c r="C48" s="6"/>
      <c r="D48" s="26" t="str">
        <f t="shared" si="0"/>
        <v/>
      </c>
      <c r="E48" s="19" t="str">
        <f>IFERROR(IF(A48&lt;&gt;"",VLOOKUP(A48,matriz,IF(generador!B48=1,15,IF(generador!B48=2,18,IF(generador!B48=3,21,IF(generador!B48=4,24,IF(generador!B48=5,27,IF(generador!B48=6,30,IF(generador!B48=7,33,IF(generador!B48=8,36,IF(generador!B48=9,39,IF(generador!B48=10,42,IF(generador!B48=11,45,IF(generador!B48=12,48,IF(generador!B48=13,51,IF(generador!B48=14,54,IF(generador!B48=15,57))))))))))))))),FALSE),""),"")</f>
        <v/>
      </c>
      <c r="F48" s="20" t="str">
        <f t="shared" si="1"/>
        <v/>
      </c>
      <c r="G48" s="29" t="str">
        <f t="shared" si="2"/>
        <v/>
      </c>
      <c r="H48" s="21" t="str">
        <f t="shared" ca="1" si="13"/>
        <v/>
      </c>
      <c r="I48" s="18" t="str">
        <f t="shared" si="14"/>
        <v/>
      </c>
      <c r="J48" s="18" t="str">
        <f>""</f>
        <v/>
      </c>
      <c r="K48" s="18" t="str">
        <f t="shared" si="15"/>
        <v/>
      </c>
      <c r="L48" s="18" t="str">
        <f t="shared" si="16"/>
        <v/>
      </c>
      <c r="M48" s="18" t="str">
        <f t="shared" si="17"/>
        <v/>
      </c>
      <c r="N48" s="18" t="str">
        <f t="shared" si="18"/>
        <v/>
      </c>
      <c r="O48" s="18" t="str">
        <f t="shared" si="19"/>
        <v/>
      </c>
      <c r="P48" s="18" t="str">
        <f t="shared" si="20"/>
        <v/>
      </c>
      <c r="Q48" s="18" t="str">
        <f t="shared" si="21"/>
        <v/>
      </c>
      <c r="R48" s="122" t="str">
        <f t="shared" si="9"/>
        <v/>
      </c>
      <c r="S48" s="18" t="str">
        <f t="shared" si="22"/>
        <v/>
      </c>
      <c r="T48" s="26" t="str">
        <f t="shared" si="10"/>
        <v/>
      </c>
      <c r="U48" s="18" t="str">
        <f t="shared" si="23"/>
        <v/>
      </c>
      <c r="V48" s="18" t="str">
        <f t="shared" si="24"/>
        <v/>
      </c>
      <c r="W48" s="18" t="str">
        <f>IFERROR(CONCATENATE("PAGO N° ",B48," DEL CONTRATO CPS ",V48," ENTRE ",TEXT(VLOOKUP(A48,matriz,IF(generador!B48=1,16,IF(generador!B48=2,19,IF(generador!B48=3,22,IF(generador!B48=4,25,IF(generador!B48=5,28,IF(generador!B48=6,31,IF(generador!B48=7,34,IF(generador!B48=8,37,IF(generador!B48=9,40,IF(generador!B48=10,43,IF(generador!B48=11,46,IF(generador!B48=12,49,IF(generador!B48=13,52,IF(generador!B48=14,55,IF(generador!B48=15,58))))))))))))))),FALSE),"dd/mm/yyyy")," Y ",TEXT(VLOOKUP(A48,matriz,IF(generador!B48=1,17,IF(generador!B48=2,20,IF(generador!B48=3,23,IF(generador!B48=4,26,IF(generador!B48=5,29,IF(generador!B48=6,32,IF(generador!B48=7,35,IF(generador!B48=8,38,IF(generador!B48=9,41,IF(generador!B48=10,44,IF(generador!B48=11,47,IF(generador!B48=12,50,IF(generador!B48=13,53,IF(generador!B48=14,56,IF(generador!B48=15,59))))))))))))))),FALSE),"dd/mm/yyyy")),"")</f>
        <v/>
      </c>
    </row>
    <row r="49" spans="1:23" x14ac:dyDescent="0.3">
      <c r="A49" s="15"/>
      <c r="B49" s="14"/>
      <c r="C49" s="6"/>
      <c r="D49" s="26" t="str">
        <f t="shared" si="0"/>
        <v/>
      </c>
      <c r="E49" s="19" t="str">
        <f>IFERROR(IF(A49&lt;&gt;"",VLOOKUP(A49,matriz,IF(generador!B49=1,15,IF(generador!B49=2,18,IF(generador!B49=3,21,IF(generador!B49=4,24,IF(generador!B49=5,27,IF(generador!B49=6,30,IF(generador!B49=7,33,IF(generador!B49=8,36,IF(generador!B49=9,39,IF(generador!B49=10,42,IF(generador!B49=11,45,IF(generador!B49=12,48,IF(generador!B49=13,51,IF(generador!B49=14,54,IF(generador!B49=15,57))))))))))))))),FALSE),""),"")</f>
        <v/>
      </c>
      <c r="F49" s="20" t="str">
        <f t="shared" si="1"/>
        <v/>
      </c>
      <c r="G49" s="29" t="str">
        <f t="shared" si="2"/>
        <v/>
      </c>
      <c r="H49" s="21" t="str">
        <f t="shared" ca="1" si="13"/>
        <v/>
      </c>
      <c r="I49" s="18" t="str">
        <f t="shared" si="14"/>
        <v/>
      </c>
      <c r="J49" s="18" t="str">
        <f>""</f>
        <v/>
      </c>
      <c r="K49" s="18" t="str">
        <f t="shared" si="15"/>
        <v/>
      </c>
      <c r="L49" s="18" t="str">
        <f t="shared" si="16"/>
        <v/>
      </c>
      <c r="M49" s="18" t="str">
        <f t="shared" si="17"/>
        <v/>
      </c>
      <c r="N49" s="18" t="str">
        <f t="shared" si="18"/>
        <v/>
      </c>
      <c r="O49" s="18" t="str">
        <f t="shared" si="19"/>
        <v/>
      </c>
      <c r="P49" s="18" t="str">
        <f t="shared" si="20"/>
        <v/>
      </c>
      <c r="Q49" s="18" t="str">
        <f t="shared" si="21"/>
        <v/>
      </c>
      <c r="R49" s="122" t="str">
        <f t="shared" si="9"/>
        <v/>
      </c>
      <c r="S49" s="18" t="str">
        <f t="shared" si="22"/>
        <v/>
      </c>
      <c r="T49" s="26" t="str">
        <f t="shared" si="10"/>
        <v/>
      </c>
      <c r="U49" s="18" t="str">
        <f t="shared" si="23"/>
        <v/>
      </c>
      <c r="V49" s="18" t="str">
        <f t="shared" si="24"/>
        <v/>
      </c>
      <c r="W49" s="18" t="str">
        <f>IFERROR(CONCATENATE("PAGO N° ",B49," DEL CONTRATO CPS ",V49," ENTRE ",TEXT(VLOOKUP(A49,matriz,IF(generador!B49=1,16,IF(generador!B49=2,19,IF(generador!B49=3,22,IF(generador!B49=4,25,IF(generador!B49=5,28,IF(generador!B49=6,31,IF(generador!B49=7,34,IF(generador!B49=8,37,IF(generador!B49=9,40,IF(generador!B49=10,43,IF(generador!B49=11,46,IF(generador!B49=12,49,IF(generador!B49=13,52,IF(generador!B49=14,55,IF(generador!B49=15,58))))))))))))))),FALSE),"dd/mm/yyyy")," Y ",TEXT(VLOOKUP(A49,matriz,IF(generador!B49=1,17,IF(generador!B49=2,20,IF(generador!B49=3,23,IF(generador!B49=4,26,IF(generador!B49=5,29,IF(generador!B49=6,32,IF(generador!B49=7,35,IF(generador!B49=8,38,IF(generador!B49=9,41,IF(generador!B49=10,44,IF(generador!B49=11,47,IF(generador!B49=12,50,IF(generador!B49=13,53,IF(generador!B49=14,56,IF(generador!B49=15,59))))))))))))))),FALSE),"dd/mm/yyyy")),"")</f>
        <v/>
      </c>
    </row>
    <row r="50" spans="1:23" x14ac:dyDescent="0.3">
      <c r="A50" s="15"/>
      <c r="B50" s="14"/>
      <c r="C50" s="6"/>
      <c r="D50" s="26" t="str">
        <f t="shared" si="0"/>
        <v/>
      </c>
      <c r="E50" s="19" t="str">
        <f>IFERROR(IF(A50&lt;&gt;"",VLOOKUP(A50,matriz,IF(generador!B50=1,15,IF(generador!B50=2,18,IF(generador!B50=3,21,IF(generador!B50=4,24,IF(generador!B50=5,27,IF(generador!B50=6,30,IF(generador!B50=7,33,IF(generador!B50=8,36,IF(generador!B50=9,39,IF(generador!B50=10,42,IF(generador!B50=11,45,IF(generador!B50=12,48,IF(generador!B50=13,51,IF(generador!B50=14,54,IF(generador!B50=15,57))))))))))))))),FALSE),""),"")</f>
        <v/>
      </c>
      <c r="F50" s="20" t="str">
        <f t="shared" si="1"/>
        <v/>
      </c>
      <c r="G50" s="29" t="str">
        <f t="shared" si="2"/>
        <v/>
      </c>
      <c r="H50" s="21" t="str">
        <f t="shared" ca="1" si="13"/>
        <v/>
      </c>
      <c r="I50" s="18" t="str">
        <f t="shared" si="14"/>
        <v/>
      </c>
      <c r="J50" s="18" t="str">
        <f>""</f>
        <v/>
      </c>
      <c r="K50" s="18" t="str">
        <f t="shared" si="15"/>
        <v/>
      </c>
      <c r="L50" s="18" t="str">
        <f t="shared" si="16"/>
        <v/>
      </c>
      <c r="M50" s="18" t="str">
        <f t="shared" si="17"/>
        <v/>
      </c>
      <c r="N50" s="18" t="str">
        <f t="shared" si="18"/>
        <v/>
      </c>
      <c r="O50" s="18" t="str">
        <f t="shared" si="19"/>
        <v/>
      </c>
      <c r="P50" s="18" t="str">
        <f t="shared" si="20"/>
        <v/>
      </c>
      <c r="Q50" s="18" t="str">
        <f t="shared" si="21"/>
        <v/>
      </c>
      <c r="R50" s="122" t="str">
        <f t="shared" si="9"/>
        <v/>
      </c>
      <c r="S50" s="18" t="str">
        <f t="shared" si="22"/>
        <v/>
      </c>
      <c r="T50" s="26" t="str">
        <f t="shared" si="10"/>
        <v/>
      </c>
      <c r="U50" s="18" t="str">
        <f t="shared" si="23"/>
        <v/>
      </c>
      <c r="V50" s="18" t="str">
        <f t="shared" si="24"/>
        <v/>
      </c>
      <c r="W50" s="18" t="str">
        <f>IFERROR(CONCATENATE("PAGO N° ",B50," DEL CONTRATO CPS ",V50," ENTRE ",TEXT(VLOOKUP(A50,matriz,IF(generador!B50=1,16,IF(generador!B50=2,19,IF(generador!B50=3,22,IF(generador!B50=4,25,IF(generador!B50=5,28,IF(generador!B50=6,31,IF(generador!B50=7,34,IF(generador!B50=8,37,IF(generador!B50=9,40,IF(generador!B50=10,43,IF(generador!B50=11,46,IF(generador!B50=12,49,IF(generador!B50=13,52,IF(generador!B50=14,55,IF(generador!B50=15,58))))))))))))))),FALSE),"dd/mm/yyyy")," Y ",TEXT(VLOOKUP(A50,matriz,IF(generador!B50=1,17,IF(generador!B50=2,20,IF(generador!B50=3,23,IF(generador!B50=4,26,IF(generador!B50=5,29,IF(generador!B50=6,32,IF(generador!B50=7,35,IF(generador!B50=8,38,IF(generador!B50=9,41,IF(generador!B50=10,44,IF(generador!B50=11,47,IF(generador!B50=12,50,IF(generador!B50=13,53,IF(generador!B50=14,56,IF(generador!B50=15,59))))))))))))))),FALSE),"dd/mm/yyyy")),"")</f>
        <v/>
      </c>
    </row>
    <row r="51" spans="1:23" x14ac:dyDescent="0.3">
      <c r="A51" s="15"/>
      <c r="B51" s="14"/>
      <c r="C51" s="6"/>
      <c r="D51" s="26" t="str">
        <f t="shared" si="0"/>
        <v/>
      </c>
      <c r="E51" s="19" t="str">
        <f>IFERROR(IF(A51&lt;&gt;"",VLOOKUP(A51,matriz,IF(generador!B51=1,15,IF(generador!B51=2,18,IF(generador!B51=3,21,IF(generador!B51=4,24,IF(generador!B51=5,27,IF(generador!B51=6,30,IF(generador!B51=7,33,IF(generador!B51=8,36,IF(generador!B51=9,39,IF(generador!B51=10,42,IF(generador!B51=11,45,IF(generador!B51=12,48,IF(generador!B51=13,51,IF(generador!B51=14,54,IF(generador!B51=15,57))))))))))))))),FALSE),""),"")</f>
        <v/>
      </c>
      <c r="F51" s="20" t="str">
        <f t="shared" si="1"/>
        <v/>
      </c>
      <c r="G51" s="29" t="str">
        <f t="shared" si="2"/>
        <v/>
      </c>
      <c r="H51" s="21" t="str">
        <f t="shared" ca="1" si="13"/>
        <v/>
      </c>
      <c r="I51" s="18" t="str">
        <f t="shared" si="14"/>
        <v/>
      </c>
      <c r="J51" s="18" t="str">
        <f>""</f>
        <v/>
      </c>
      <c r="K51" s="18" t="str">
        <f t="shared" si="15"/>
        <v/>
      </c>
      <c r="L51" s="18" t="str">
        <f t="shared" si="16"/>
        <v/>
      </c>
      <c r="M51" s="18" t="str">
        <f t="shared" si="17"/>
        <v/>
      </c>
      <c r="N51" s="18" t="str">
        <f t="shared" si="18"/>
        <v/>
      </c>
      <c r="O51" s="18" t="str">
        <f t="shared" si="19"/>
        <v/>
      </c>
      <c r="P51" s="18" t="str">
        <f t="shared" si="20"/>
        <v/>
      </c>
      <c r="Q51" s="18" t="str">
        <f t="shared" si="21"/>
        <v/>
      </c>
      <c r="R51" s="122" t="str">
        <f t="shared" si="9"/>
        <v/>
      </c>
      <c r="S51" s="18" t="str">
        <f t="shared" si="22"/>
        <v/>
      </c>
      <c r="T51" s="26" t="str">
        <f t="shared" si="10"/>
        <v/>
      </c>
      <c r="U51" s="18" t="str">
        <f t="shared" si="23"/>
        <v/>
      </c>
      <c r="V51" s="18" t="str">
        <f t="shared" si="24"/>
        <v/>
      </c>
      <c r="W51" s="18" t="str">
        <f>IFERROR(CONCATENATE("PAGO N° ",B51," DEL CONTRATO CPS ",V51," ENTRE ",TEXT(VLOOKUP(A51,matriz,IF(generador!B51=1,16,IF(generador!B51=2,19,IF(generador!B51=3,22,IF(generador!B51=4,25,IF(generador!B51=5,28,IF(generador!B51=6,31,IF(generador!B51=7,34,IF(generador!B51=8,37,IF(generador!B51=9,40,IF(generador!B51=10,43,IF(generador!B51=11,46,IF(generador!B51=12,49,IF(generador!B51=13,52,IF(generador!B51=14,55,IF(generador!B51=15,58))))))))))))))),FALSE),"dd/mm/yyyy")," Y ",TEXT(VLOOKUP(A51,matriz,IF(generador!B51=1,17,IF(generador!B51=2,20,IF(generador!B51=3,23,IF(generador!B51=4,26,IF(generador!B51=5,29,IF(generador!B51=6,32,IF(generador!B51=7,35,IF(generador!B51=8,38,IF(generador!B51=9,41,IF(generador!B51=10,44,IF(generador!B51=11,47,IF(generador!B51=12,50,IF(generador!B51=13,53,IF(generador!B51=14,56,IF(generador!B51=15,59))))))))))))))),FALSE),"dd/mm/yyyy")),"")</f>
        <v/>
      </c>
    </row>
    <row r="52" spans="1:23" x14ac:dyDescent="0.3">
      <c r="A52" s="15"/>
      <c r="B52" s="14"/>
      <c r="C52" s="6"/>
      <c r="D52" s="26" t="str">
        <f t="shared" si="0"/>
        <v/>
      </c>
      <c r="E52" s="19" t="str">
        <f>IFERROR(IF(A52&lt;&gt;"",VLOOKUP(A52,matriz,IF(generador!B52=1,15,IF(generador!B52=2,18,IF(generador!B52=3,21,IF(generador!B52=4,24,IF(generador!B52=5,27,IF(generador!B52=6,30,IF(generador!B52=7,33,IF(generador!B52=8,36,IF(generador!B52=9,39,IF(generador!B52=10,42,IF(generador!B52=11,45,IF(generador!B52=12,48,IF(generador!B52=13,51,IF(generador!B52=14,54,IF(generador!B52=15,57))))))))))))))),FALSE),""),"")</f>
        <v/>
      </c>
      <c r="F52" s="20" t="str">
        <f t="shared" si="1"/>
        <v/>
      </c>
      <c r="G52" s="29" t="str">
        <f t="shared" si="2"/>
        <v/>
      </c>
      <c r="H52" s="21" t="str">
        <f t="shared" ca="1" si="13"/>
        <v/>
      </c>
      <c r="I52" s="18" t="str">
        <f t="shared" si="14"/>
        <v/>
      </c>
      <c r="J52" s="18" t="str">
        <f>""</f>
        <v/>
      </c>
      <c r="K52" s="18" t="str">
        <f t="shared" si="15"/>
        <v/>
      </c>
      <c r="L52" s="18" t="str">
        <f t="shared" si="16"/>
        <v/>
      </c>
      <c r="M52" s="18" t="str">
        <f t="shared" si="17"/>
        <v/>
      </c>
      <c r="N52" s="18" t="str">
        <f t="shared" si="18"/>
        <v/>
      </c>
      <c r="O52" s="18" t="str">
        <f t="shared" si="19"/>
        <v/>
      </c>
      <c r="P52" s="18" t="str">
        <f t="shared" si="20"/>
        <v/>
      </c>
      <c r="Q52" s="18" t="str">
        <f t="shared" si="21"/>
        <v/>
      </c>
      <c r="R52" s="122" t="str">
        <f t="shared" si="9"/>
        <v/>
      </c>
      <c r="S52" s="18" t="str">
        <f t="shared" si="22"/>
        <v/>
      </c>
      <c r="T52" s="26" t="str">
        <f t="shared" si="10"/>
        <v/>
      </c>
      <c r="U52" s="18" t="str">
        <f t="shared" si="23"/>
        <v/>
      </c>
      <c r="V52" s="18" t="str">
        <f t="shared" si="24"/>
        <v/>
      </c>
      <c r="W52" s="18" t="str">
        <f>IFERROR(CONCATENATE("PAGO N° ",B52," DEL CONTRATO CPS ",V52," ENTRE ",TEXT(VLOOKUP(A52,matriz,IF(generador!B52=1,16,IF(generador!B52=2,19,IF(generador!B52=3,22,IF(generador!B52=4,25,IF(generador!B52=5,28,IF(generador!B52=6,31,IF(generador!B52=7,34,IF(generador!B52=8,37,IF(generador!B52=9,40,IF(generador!B52=10,43,IF(generador!B52=11,46,IF(generador!B52=12,49,IF(generador!B52=13,52,IF(generador!B52=14,55,IF(generador!B52=15,58))))))))))))))),FALSE),"dd/mm/yyyy")," Y ",TEXT(VLOOKUP(A52,matriz,IF(generador!B52=1,17,IF(generador!B52=2,20,IF(generador!B52=3,23,IF(generador!B52=4,26,IF(generador!B52=5,29,IF(generador!B52=6,32,IF(generador!B52=7,35,IF(generador!B52=8,38,IF(generador!B52=9,41,IF(generador!B52=10,44,IF(generador!B52=11,47,IF(generador!B52=12,50,IF(generador!B52=13,53,IF(generador!B52=14,56,IF(generador!B52=15,59))))))))))))))),FALSE),"dd/mm/yyyy")),"")</f>
        <v/>
      </c>
    </row>
    <row r="53" spans="1:23" x14ac:dyDescent="0.3">
      <c r="A53" s="15"/>
      <c r="B53" s="14"/>
      <c r="C53" s="6"/>
      <c r="D53" s="26" t="str">
        <f t="shared" si="0"/>
        <v/>
      </c>
      <c r="E53" s="19" t="str">
        <f>IFERROR(IF(A53&lt;&gt;"",VLOOKUP(A53,matriz,IF(generador!B53=1,15,IF(generador!B53=2,18,IF(generador!B53=3,21,IF(generador!B53=4,24,IF(generador!B53=5,27,IF(generador!B53=6,30,IF(generador!B53=7,33,IF(generador!B53=8,36,IF(generador!B53=9,39,IF(generador!B53=10,42,IF(generador!B53=11,45,IF(generador!B53=12,48,IF(generador!B53=13,51,IF(generador!B53=14,54,IF(generador!B53=15,57))))))))))))))),FALSE),""),"")</f>
        <v/>
      </c>
      <c r="F53" s="20" t="str">
        <f t="shared" si="1"/>
        <v/>
      </c>
      <c r="G53" s="29" t="str">
        <f t="shared" si="2"/>
        <v/>
      </c>
      <c r="H53" s="21" t="str">
        <f t="shared" ca="1" si="13"/>
        <v/>
      </c>
      <c r="I53" s="18" t="str">
        <f t="shared" si="14"/>
        <v/>
      </c>
      <c r="J53" s="18" t="str">
        <f>""</f>
        <v/>
      </c>
      <c r="K53" s="18" t="str">
        <f t="shared" si="15"/>
        <v/>
      </c>
      <c r="L53" s="18" t="str">
        <f t="shared" si="16"/>
        <v/>
      </c>
      <c r="M53" s="18" t="str">
        <f t="shared" si="17"/>
        <v/>
      </c>
      <c r="N53" s="18" t="str">
        <f t="shared" si="18"/>
        <v/>
      </c>
      <c r="O53" s="18" t="str">
        <f t="shared" si="19"/>
        <v/>
      </c>
      <c r="P53" s="18" t="str">
        <f t="shared" si="20"/>
        <v/>
      </c>
      <c r="Q53" s="18" t="str">
        <f t="shared" si="21"/>
        <v/>
      </c>
      <c r="R53" s="122" t="str">
        <f t="shared" si="9"/>
        <v/>
      </c>
      <c r="S53" s="18" t="str">
        <f t="shared" si="22"/>
        <v/>
      </c>
      <c r="T53" s="26" t="str">
        <f t="shared" si="10"/>
        <v/>
      </c>
      <c r="U53" s="18" t="str">
        <f t="shared" si="23"/>
        <v/>
      </c>
      <c r="V53" s="18" t="str">
        <f t="shared" si="24"/>
        <v/>
      </c>
      <c r="W53" s="18" t="str">
        <f>IFERROR(CONCATENATE("PAGO N° ",B53," DEL CONTRATO CPS ",V53," ENTRE ",TEXT(VLOOKUP(A53,matriz,IF(generador!B53=1,16,IF(generador!B53=2,19,IF(generador!B53=3,22,IF(generador!B53=4,25,IF(generador!B53=5,28,IF(generador!B53=6,31,IF(generador!B53=7,34,IF(generador!B53=8,37,IF(generador!B53=9,40,IF(generador!B53=10,43,IF(generador!B53=11,46,IF(generador!B53=12,49,IF(generador!B53=13,52,IF(generador!B53=14,55,IF(generador!B53=15,58))))))))))))))),FALSE),"dd/mm/yyyy")," Y ",TEXT(VLOOKUP(A53,matriz,IF(generador!B53=1,17,IF(generador!B53=2,20,IF(generador!B53=3,23,IF(generador!B53=4,26,IF(generador!B53=5,29,IF(generador!B53=6,32,IF(generador!B53=7,35,IF(generador!B53=8,38,IF(generador!B53=9,41,IF(generador!B53=10,44,IF(generador!B53=11,47,IF(generador!B53=12,50,IF(generador!B53=13,53,IF(generador!B53=14,56,IF(generador!B53=15,59))))))))))))))),FALSE),"dd/mm/yyyy")),"")</f>
        <v/>
      </c>
    </row>
    <row r="54" spans="1:23" x14ac:dyDescent="0.3">
      <c r="A54" s="15"/>
      <c r="B54" s="14"/>
      <c r="C54" s="6"/>
      <c r="D54" s="26" t="str">
        <f t="shared" si="0"/>
        <v/>
      </c>
      <c r="E54" s="19" t="str">
        <f>IFERROR(IF(A54&lt;&gt;"",VLOOKUP(A54,matriz,IF(generador!B54=1,15,IF(generador!B54=2,18,IF(generador!B54=3,21,IF(generador!B54=4,24,IF(generador!B54=5,27,IF(generador!B54=6,30,IF(generador!B54=7,33,IF(generador!B54=8,36,IF(generador!B54=9,39,IF(generador!B54=10,42,IF(generador!B54=11,45,IF(generador!B54=12,48,IF(generador!B54=13,51,IF(generador!B54=14,54,IF(generador!B54=15,57))))))))))))))),FALSE),""),"")</f>
        <v/>
      </c>
      <c r="F54" s="20" t="str">
        <f t="shared" si="1"/>
        <v/>
      </c>
      <c r="G54" s="29" t="str">
        <f t="shared" si="2"/>
        <v/>
      </c>
      <c r="H54" s="21" t="str">
        <f t="shared" ca="1" si="13"/>
        <v/>
      </c>
      <c r="I54" s="18" t="str">
        <f t="shared" si="14"/>
        <v/>
      </c>
      <c r="J54" s="18" t="str">
        <f>""</f>
        <v/>
      </c>
      <c r="K54" s="18" t="str">
        <f t="shared" si="15"/>
        <v/>
      </c>
      <c r="L54" s="18" t="str">
        <f t="shared" si="16"/>
        <v/>
      </c>
      <c r="M54" s="18" t="str">
        <f t="shared" si="17"/>
        <v/>
      </c>
      <c r="N54" s="18" t="str">
        <f t="shared" si="18"/>
        <v/>
      </c>
      <c r="O54" s="18" t="str">
        <f t="shared" si="19"/>
        <v/>
      </c>
      <c r="P54" s="18" t="str">
        <f t="shared" si="20"/>
        <v/>
      </c>
      <c r="Q54" s="18" t="str">
        <f t="shared" si="21"/>
        <v/>
      </c>
      <c r="R54" s="122" t="str">
        <f t="shared" si="9"/>
        <v/>
      </c>
      <c r="S54" s="18" t="str">
        <f t="shared" si="22"/>
        <v/>
      </c>
      <c r="T54" s="26" t="str">
        <f t="shared" si="10"/>
        <v/>
      </c>
      <c r="U54" s="18" t="str">
        <f t="shared" si="23"/>
        <v/>
      </c>
      <c r="V54" s="18" t="str">
        <f t="shared" si="24"/>
        <v/>
      </c>
      <c r="W54" s="18" t="str">
        <f>IFERROR(CONCATENATE("PAGO N° ",B54," DEL CONTRATO CPS ",V54," ENTRE ",TEXT(VLOOKUP(A54,matriz,IF(generador!B54=1,16,IF(generador!B54=2,19,IF(generador!B54=3,22,IF(generador!B54=4,25,IF(generador!B54=5,28,IF(generador!B54=6,31,IF(generador!B54=7,34,IF(generador!B54=8,37,IF(generador!B54=9,40,IF(generador!B54=10,43,IF(generador!B54=11,46,IF(generador!B54=12,49,IF(generador!B54=13,52,IF(generador!B54=14,55,IF(generador!B54=15,58))))))))))))))),FALSE),"dd/mm/yyyy")," Y ",TEXT(VLOOKUP(A54,matriz,IF(generador!B54=1,17,IF(generador!B54=2,20,IF(generador!B54=3,23,IF(generador!B54=4,26,IF(generador!B54=5,29,IF(generador!B54=6,32,IF(generador!B54=7,35,IF(generador!B54=8,38,IF(generador!B54=9,41,IF(generador!B54=10,44,IF(generador!B54=11,47,IF(generador!B54=12,50,IF(generador!B54=13,53,IF(generador!B54=14,56,IF(generador!B54=15,59))))))))))))))),FALSE),"dd/mm/yyyy")),"")</f>
        <v/>
      </c>
    </row>
    <row r="55" spans="1:23" x14ac:dyDescent="0.3">
      <c r="A55" s="15"/>
      <c r="B55" s="14"/>
      <c r="C55" s="6"/>
      <c r="D55" s="26" t="str">
        <f t="shared" si="0"/>
        <v/>
      </c>
      <c r="E55" s="19" t="str">
        <f>IFERROR(IF(A55&lt;&gt;"",VLOOKUP(A55,matriz,IF(generador!B55=1,15,IF(generador!B55=2,18,IF(generador!B55=3,21,IF(generador!B55=4,24,IF(generador!B55=5,27,IF(generador!B55=6,30,IF(generador!B55=7,33,IF(generador!B55=8,36,IF(generador!B55=9,39,IF(generador!B55=10,42,IF(generador!B55=11,45,IF(generador!B55=12,48,IF(generador!B55=13,51,IF(generador!B55=14,54,IF(generador!B55=15,57))))))))))))))),FALSE),""),"")</f>
        <v/>
      </c>
      <c r="F55" s="20" t="str">
        <f t="shared" si="1"/>
        <v/>
      </c>
      <c r="G55" s="29" t="str">
        <f t="shared" si="2"/>
        <v/>
      </c>
      <c r="H55" s="21" t="str">
        <f t="shared" ca="1" si="13"/>
        <v/>
      </c>
      <c r="I55" s="18" t="str">
        <f t="shared" si="14"/>
        <v/>
      </c>
      <c r="J55" s="18" t="str">
        <f>""</f>
        <v/>
      </c>
      <c r="K55" s="18" t="str">
        <f t="shared" si="15"/>
        <v/>
      </c>
      <c r="L55" s="18" t="str">
        <f t="shared" si="16"/>
        <v/>
      </c>
      <c r="M55" s="18" t="str">
        <f t="shared" si="17"/>
        <v/>
      </c>
      <c r="N55" s="18" t="str">
        <f t="shared" si="18"/>
        <v/>
      </c>
      <c r="O55" s="18" t="str">
        <f t="shared" si="19"/>
        <v/>
      </c>
      <c r="P55" s="18" t="str">
        <f t="shared" si="20"/>
        <v/>
      </c>
      <c r="Q55" s="18" t="str">
        <f t="shared" si="21"/>
        <v/>
      </c>
      <c r="R55" s="122" t="str">
        <f t="shared" si="9"/>
        <v/>
      </c>
      <c r="S55" s="18" t="str">
        <f t="shared" si="22"/>
        <v/>
      </c>
      <c r="T55" s="26" t="str">
        <f t="shared" si="10"/>
        <v/>
      </c>
      <c r="U55" s="18" t="str">
        <f t="shared" si="23"/>
        <v/>
      </c>
      <c r="V55" s="18" t="str">
        <f t="shared" si="24"/>
        <v/>
      </c>
      <c r="W55" s="18" t="str">
        <f>IFERROR(CONCATENATE("PAGO N° ",B55," DEL CONTRATO CPS ",V55," ENTRE ",TEXT(VLOOKUP(A55,matriz,IF(generador!B55=1,16,IF(generador!B55=2,19,IF(generador!B55=3,22,IF(generador!B55=4,25,IF(generador!B55=5,28,IF(generador!B55=6,31,IF(generador!B55=7,34,IF(generador!B55=8,37,IF(generador!B55=9,40,IF(generador!B55=10,43,IF(generador!B55=11,46,IF(generador!B55=12,49,IF(generador!B55=13,52,IF(generador!B55=14,55,IF(generador!B55=15,58))))))))))))))),FALSE),"dd/mm/yyyy")," Y ",TEXT(VLOOKUP(A55,matriz,IF(generador!B55=1,17,IF(generador!B55=2,20,IF(generador!B55=3,23,IF(generador!B55=4,26,IF(generador!B55=5,29,IF(generador!B55=6,32,IF(generador!B55=7,35,IF(generador!B55=8,38,IF(generador!B55=9,41,IF(generador!B55=10,44,IF(generador!B55=11,47,IF(generador!B55=12,50,IF(generador!B55=13,53,IF(generador!B55=14,56,IF(generador!B55=15,59))))))))))))))),FALSE),"dd/mm/yyyy")),"")</f>
        <v/>
      </c>
    </row>
    <row r="56" spans="1:23" x14ac:dyDescent="0.3">
      <c r="A56" s="15"/>
      <c r="B56" s="14"/>
      <c r="C56" s="6"/>
      <c r="D56" s="26" t="str">
        <f t="shared" si="0"/>
        <v/>
      </c>
      <c r="E56" s="19" t="str">
        <f>IFERROR(IF(A56&lt;&gt;"",VLOOKUP(A56,matriz,IF(generador!B56=1,15,IF(generador!B56=2,18,IF(generador!B56=3,21,IF(generador!B56=4,24,IF(generador!B56=5,27,IF(generador!B56=6,30,IF(generador!B56=7,33,IF(generador!B56=8,36,IF(generador!B56=9,39,IF(generador!B56=10,42,IF(generador!B56=11,45,IF(generador!B56=12,48,IF(generador!B56=13,51,IF(generador!B56=14,54,IF(generador!B56=15,57))))))))))))))),FALSE),""),"")</f>
        <v/>
      </c>
      <c r="F56" s="20" t="str">
        <f t="shared" si="1"/>
        <v/>
      </c>
      <c r="G56" s="29" t="str">
        <f t="shared" si="2"/>
        <v/>
      </c>
      <c r="H56" s="21" t="str">
        <f t="shared" ca="1" si="13"/>
        <v/>
      </c>
      <c r="I56" s="18" t="str">
        <f t="shared" si="14"/>
        <v/>
      </c>
      <c r="J56" s="18" t="str">
        <f>""</f>
        <v/>
      </c>
      <c r="K56" s="18" t="str">
        <f t="shared" si="15"/>
        <v/>
      </c>
      <c r="L56" s="18" t="str">
        <f t="shared" si="16"/>
        <v/>
      </c>
      <c r="M56" s="18" t="str">
        <f t="shared" si="17"/>
        <v/>
      </c>
      <c r="N56" s="18" t="str">
        <f t="shared" si="18"/>
        <v/>
      </c>
      <c r="O56" s="18" t="str">
        <f t="shared" si="19"/>
        <v/>
      </c>
      <c r="P56" s="18" t="str">
        <f t="shared" si="20"/>
        <v/>
      </c>
      <c r="Q56" s="18" t="str">
        <f t="shared" si="21"/>
        <v/>
      </c>
      <c r="R56" s="122" t="str">
        <f t="shared" si="9"/>
        <v/>
      </c>
      <c r="S56" s="18" t="str">
        <f t="shared" si="22"/>
        <v/>
      </c>
      <c r="T56" s="26" t="str">
        <f t="shared" si="10"/>
        <v/>
      </c>
      <c r="U56" s="18" t="str">
        <f t="shared" si="23"/>
        <v/>
      </c>
      <c r="V56" s="18" t="str">
        <f t="shared" si="24"/>
        <v/>
      </c>
      <c r="W56" s="18" t="str">
        <f>IFERROR(CONCATENATE("PAGO N° ",B56," DEL CONTRATO CPS ",V56," ENTRE ",TEXT(VLOOKUP(A56,matriz,IF(generador!B56=1,16,IF(generador!B56=2,19,IF(generador!B56=3,22,IF(generador!B56=4,25,IF(generador!B56=5,28,IF(generador!B56=6,31,IF(generador!B56=7,34,IF(generador!B56=8,37,IF(generador!B56=9,40,IF(generador!B56=10,43,IF(generador!B56=11,46,IF(generador!B56=12,49,IF(generador!B56=13,52,IF(generador!B56=14,55,IF(generador!B56=15,58))))))))))))))),FALSE),"dd/mm/yyyy")," Y ",TEXT(VLOOKUP(A56,matriz,IF(generador!B56=1,17,IF(generador!B56=2,20,IF(generador!B56=3,23,IF(generador!B56=4,26,IF(generador!B56=5,29,IF(generador!B56=6,32,IF(generador!B56=7,35,IF(generador!B56=8,38,IF(generador!B56=9,41,IF(generador!B56=10,44,IF(generador!B56=11,47,IF(generador!B56=12,50,IF(generador!B56=13,53,IF(generador!B56=14,56,IF(generador!B56=15,59))))))))))))))),FALSE),"dd/mm/yyyy")),"")</f>
        <v/>
      </c>
    </row>
    <row r="57" spans="1:23" x14ac:dyDescent="0.3">
      <c r="A57" s="15"/>
      <c r="B57" s="14"/>
      <c r="C57" s="6"/>
      <c r="D57" s="26" t="str">
        <f t="shared" si="0"/>
        <v/>
      </c>
      <c r="E57" s="19" t="str">
        <f>IFERROR(IF(A57&lt;&gt;"",VLOOKUP(A57,matriz,IF(generador!B57=1,15,IF(generador!B57=2,18,IF(generador!B57=3,21,IF(generador!B57=4,24,IF(generador!B57=5,27,IF(generador!B57=6,30,IF(generador!B57=7,33,IF(generador!B57=8,36,IF(generador!B57=9,39,IF(generador!B57=10,42,IF(generador!B57=11,45,IF(generador!B57=12,48,IF(generador!B57=13,51,IF(generador!B57=14,54,IF(generador!B57=15,57))))))))))))))),FALSE),""),"")</f>
        <v/>
      </c>
      <c r="F57" s="20" t="str">
        <f t="shared" si="1"/>
        <v/>
      </c>
      <c r="G57" s="29" t="str">
        <f t="shared" si="2"/>
        <v/>
      </c>
      <c r="H57" s="21" t="str">
        <f t="shared" ca="1" si="13"/>
        <v/>
      </c>
      <c r="I57" s="18" t="str">
        <f t="shared" si="14"/>
        <v/>
      </c>
      <c r="J57" s="18" t="str">
        <f>""</f>
        <v/>
      </c>
      <c r="K57" s="18" t="str">
        <f t="shared" si="15"/>
        <v/>
      </c>
      <c r="L57" s="18" t="str">
        <f t="shared" si="16"/>
        <v/>
      </c>
      <c r="M57" s="18" t="str">
        <f t="shared" si="17"/>
        <v/>
      </c>
      <c r="N57" s="18" t="str">
        <f t="shared" si="18"/>
        <v/>
      </c>
      <c r="O57" s="18" t="str">
        <f t="shared" si="19"/>
        <v/>
      </c>
      <c r="P57" s="18" t="str">
        <f t="shared" si="20"/>
        <v/>
      </c>
      <c r="Q57" s="18" t="str">
        <f t="shared" si="21"/>
        <v/>
      </c>
      <c r="R57" s="122" t="str">
        <f t="shared" si="9"/>
        <v/>
      </c>
      <c r="S57" s="18" t="str">
        <f t="shared" si="22"/>
        <v/>
      </c>
      <c r="T57" s="26" t="str">
        <f t="shared" si="10"/>
        <v/>
      </c>
      <c r="U57" s="18" t="str">
        <f t="shared" si="23"/>
        <v/>
      </c>
      <c r="V57" s="18" t="str">
        <f t="shared" si="24"/>
        <v/>
      </c>
      <c r="W57" s="18" t="str">
        <f>IFERROR(CONCATENATE("PAGO N° ",B57," DEL CONTRATO CPS ",V57," ENTRE ",TEXT(VLOOKUP(A57,matriz,IF(generador!B57=1,16,IF(generador!B57=2,19,IF(generador!B57=3,22,IF(generador!B57=4,25,IF(generador!B57=5,28,IF(generador!B57=6,31,IF(generador!B57=7,34,IF(generador!B57=8,37,IF(generador!B57=9,40,IF(generador!B57=10,43,IF(generador!B57=11,46,IF(generador!B57=12,49,IF(generador!B57=13,52,IF(generador!B57=14,55,IF(generador!B57=15,58))))))))))))))),FALSE),"dd/mm/yyyy")," Y ",TEXT(VLOOKUP(A57,matriz,IF(generador!B57=1,17,IF(generador!B57=2,20,IF(generador!B57=3,23,IF(generador!B57=4,26,IF(generador!B57=5,29,IF(generador!B57=6,32,IF(generador!B57=7,35,IF(generador!B57=8,38,IF(generador!B57=9,41,IF(generador!B57=10,44,IF(generador!B57=11,47,IF(generador!B57=12,50,IF(generador!B57=13,53,IF(generador!B57=14,56,IF(generador!B57=15,59))))))))))))))),FALSE),"dd/mm/yyyy")),"")</f>
        <v/>
      </c>
    </row>
    <row r="58" spans="1:23" x14ac:dyDescent="0.3">
      <c r="A58" s="15"/>
      <c r="B58" s="14"/>
      <c r="C58" s="6"/>
      <c r="D58" s="26" t="str">
        <f t="shared" si="0"/>
        <v/>
      </c>
      <c r="E58" s="19" t="str">
        <f>IFERROR(IF(A58&lt;&gt;"",VLOOKUP(A58,matriz,IF(generador!B58=1,15,IF(generador!B58=2,18,IF(generador!B58=3,21,IF(generador!B58=4,24,IF(generador!B58=5,27,IF(generador!B58=6,30,IF(generador!B58=7,33,IF(generador!B58=8,36,IF(generador!B58=9,39,IF(generador!B58=10,42,IF(generador!B58=11,45,IF(generador!B58=12,48,IF(generador!B58=13,51,IF(generador!B58=14,54,IF(generador!B58=15,57))))))))))))))),FALSE),""),"")</f>
        <v/>
      </c>
      <c r="F58" s="20" t="str">
        <f t="shared" si="1"/>
        <v/>
      </c>
      <c r="G58" s="29" t="str">
        <f t="shared" si="2"/>
        <v/>
      </c>
      <c r="H58" s="21" t="str">
        <f t="shared" ca="1" si="13"/>
        <v/>
      </c>
      <c r="I58" s="18" t="str">
        <f t="shared" si="14"/>
        <v/>
      </c>
      <c r="J58" s="18" t="str">
        <f>""</f>
        <v/>
      </c>
      <c r="K58" s="18" t="str">
        <f t="shared" si="15"/>
        <v/>
      </c>
      <c r="L58" s="18" t="str">
        <f t="shared" si="16"/>
        <v/>
      </c>
      <c r="M58" s="18" t="str">
        <f t="shared" si="17"/>
        <v/>
      </c>
      <c r="N58" s="18" t="str">
        <f t="shared" si="18"/>
        <v/>
      </c>
      <c r="O58" s="18" t="str">
        <f t="shared" si="19"/>
        <v/>
      </c>
      <c r="P58" s="18" t="str">
        <f t="shared" si="20"/>
        <v/>
      </c>
      <c r="Q58" s="18" t="str">
        <f t="shared" si="21"/>
        <v/>
      </c>
      <c r="R58" s="122" t="str">
        <f t="shared" si="9"/>
        <v/>
      </c>
      <c r="S58" s="18" t="str">
        <f t="shared" si="22"/>
        <v/>
      </c>
      <c r="T58" s="26" t="str">
        <f t="shared" si="10"/>
        <v/>
      </c>
      <c r="U58" s="18" t="str">
        <f t="shared" si="23"/>
        <v/>
      </c>
      <c r="V58" s="18" t="str">
        <f t="shared" si="24"/>
        <v/>
      </c>
      <c r="W58" s="18" t="str">
        <f>IFERROR(CONCATENATE("PAGO N° ",B58," DEL CONTRATO CPS ",V58," ENTRE ",TEXT(VLOOKUP(A58,matriz,IF(generador!B58=1,16,IF(generador!B58=2,19,IF(generador!B58=3,22,IF(generador!B58=4,25,IF(generador!B58=5,28,IF(generador!B58=6,31,IF(generador!B58=7,34,IF(generador!B58=8,37,IF(generador!B58=9,40,IF(generador!B58=10,43,IF(generador!B58=11,46,IF(generador!B58=12,49,IF(generador!B58=13,52,IF(generador!B58=14,55,IF(generador!B58=15,58))))))))))))))),FALSE),"dd/mm/yyyy")," Y ",TEXT(VLOOKUP(A58,matriz,IF(generador!B58=1,17,IF(generador!B58=2,20,IF(generador!B58=3,23,IF(generador!B58=4,26,IF(generador!B58=5,29,IF(generador!B58=6,32,IF(generador!B58=7,35,IF(generador!B58=8,38,IF(generador!B58=9,41,IF(generador!B58=10,44,IF(generador!B58=11,47,IF(generador!B58=12,50,IF(generador!B58=13,53,IF(generador!B58=14,56,IF(generador!B58=15,59))))))))))))))),FALSE),"dd/mm/yyyy")),"")</f>
        <v/>
      </c>
    </row>
    <row r="59" spans="1:23" x14ac:dyDescent="0.3">
      <c r="A59" s="15"/>
      <c r="B59" s="14"/>
      <c r="C59" s="6"/>
      <c r="D59" s="26" t="str">
        <f t="shared" si="0"/>
        <v/>
      </c>
      <c r="E59" s="19" t="str">
        <f>IFERROR(IF(A59&lt;&gt;"",VLOOKUP(A59,matriz,IF(generador!B59=1,15,IF(generador!B59=2,18,IF(generador!B59=3,21,IF(generador!B59=4,24,IF(generador!B59=5,27,IF(generador!B59=6,30,IF(generador!B59=7,33,IF(generador!B59=8,36,IF(generador!B59=9,39,IF(generador!B59=10,42,IF(generador!B59=11,45,IF(generador!B59=12,48,IF(generador!B59=13,51,IF(generador!B59=14,54,IF(generador!B59=15,57))))))))))))))),FALSE),""),"")</f>
        <v/>
      </c>
      <c r="F59" s="20" t="str">
        <f t="shared" si="1"/>
        <v/>
      </c>
      <c r="G59" s="29" t="str">
        <f t="shared" si="2"/>
        <v/>
      </c>
      <c r="H59" s="21" t="str">
        <f t="shared" ca="1" si="13"/>
        <v/>
      </c>
      <c r="I59" s="18" t="str">
        <f t="shared" si="14"/>
        <v/>
      </c>
      <c r="J59" s="18" t="str">
        <f>""</f>
        <v/>
      </c>
      <c r="K59" s="18" t="str">
        <f t="shared" si="15"/>
        <v/>
      </c>
      <c r="L59" s="18" t="str">
        <f t="shared" si="16"/>
        <v/>
      </c>
      <c r="M59" s="18" t="str">
        <f t="shared" si="17"/>
        <v/>
      </c>
      <c r="N59" s="18" t="str">
        <f t="shared" si="18"/>
        <v/>
      </c>
      <c r="O59" s="18" t="str">
        <f t="shared" si="19"/>
        <v/>
      </c>
      <c r="P59" s="18" t="str">
        <f t="shared" si="20"/>
        <v/>
      </c>
      <c r="Q59" s="18" t="str">
        <f t="shared" si="21"/>
        <v/>
      </c>
      <c r="R59" s="122" t="str">
        <f t="shared" si="9"/>
        <v/>
      </c>
      <c r="S59" s="18" t="str">
        <f t="shared" si="22"/>
        <v/>
      </c>
      <c r="T59" s="26" t="str">
        <f t="shared" si="10"/>
        <v/>
      </c>
      <c r="U59" s="18" t="str">
        <f t="shared" si="23"/>
        <v/>
      </c>
      <c r="V59" s="18" t="str">
        <f t="shared" si="24"/>
        <v/>
      </c>
      <c r="W59" s="18" t="str">
        <f>IFERROR(CONCATENATE("PAGO N° ",B59," DEL CONTRATO CPS ",V59," ENTRE ",TEXT(VLOOKUP(A59,matriz,IF(generador!B59=1,16,IF(generador!B59=2,19,IF(generador!B59=3,22,IF(generador!B59=4,25,IF(generador!B59=5,28,IF(generador!B59=6,31,IF(generador!B59=7,34,IF(generador!B59=8,37,IF(generador!B59=9,40,IF(generador!B59=10,43,IF(generador!B59=11,46,IF(generador!B59=12,49,IF(generador!B59=13,52,IF(generador!B59=14,55,IF(generador!B59=15,58))))))))))))))),FALSE),"dd/mm/yyyy")," Y ",TEXT(VLOOKUP(A59,matriz,IF(generador!B59=1,17,IF(generador!B59=2,20,IF(generador!B59=3,23,IF(generador!B59=4,26,IF(generador!B59=5,29,IF(generador!B59=6,32,IF(generador!B59=7,35,IF(generador!B59=8,38,IF(generador!B59=9,41,IF(generador!B59=10,44,IF(generador!B59=11,47,IF(generador!B59=12,50,IF(generador!B59=13,53,IF(generador!B59=14,56,IF(generador!B59=15,59))))))))))))))),FALSE),"dd/mm/yyyy")),"")</f>
        <v/>
      </c>
    </row>
    <row r="60" spans="1:23" x14ac:dyDescent="0.3">
      <c r="A60" s="15"/>
      <c r="B60" s="14"/>
      <c r="C60" s="6"/>
      <c r="D60" s="26" t="str">
        <f t="shared" si="0"/>
        <v/>
      </c>
      <c r="E60" s="19" t="str">
        <f>IFERROR(IF(A60&lt;&gt;"",VLOOKUP(A60,matriz,IF(generador!B60=1,15,IF(generador!B60=2,18,IF(generador!B60=3,21,IF(generador!B60=4,24,IF(generador!B60=5,27,IF(generador!B60=6,30,IF(generador!B60=7,33,IF(generador!B60=8,36,IF(generador!B60=9,39,IF(generador!B60=10,42,IF(generador!B60=11,45,IF(generador!B60=12,48,IF(generador!B60=13,51,IF(generador!B60=14,54,IF(generador!B60=15,57))))))))))))))),FALSE),""),"")</f>
        <v/>
      </c>
      <c r="F60" s="20" t="str">
        <f t="shared" si="1"/>
        <v/>
      </c>
      <c r="G60" s="29" t="str">
        <f t="shared" si="2"/>
        <v/>
      </c>
      <c r="H60" s="21" t="str">
        <f t="shared" ca="1" si="13"/>
        <v/>
      </c>
      <c r="I60" s="18" t="str">
        <f t="shared" si="14"/>
        <v/>
      </c>
      <c r="J60" s="18" t="str">
        <f>""</f>
        <v/>
      </c>
      <c r="K60" s="18" t="str">
        <f t="shared" si="15"/>
        <v/>
      </c>
      <c r="L60" s="18" t="str">
        <f t="shared" si="16"/>
        <v/>
      </c>
      <c r="M60" s="18" t="str">
        <f t="shared" si="17"/>
        <v/>
      </c>
      <c r="N60" s="18" t="str">
        <f t="shared" si="18"/>
        <v/>
      </c>
      <c r="O60" s="18" t="str">
        <f t="shared" si="19"/>
        <v/>
      </c>
      <c r="P60" s="18" t="str">
        <f t="shared" si="20"/>
        <v/>
      </c>
      <c r="Q60" s="18" t="str">
        <f t="shared" si="21"/>
        <v/>
      </c>
      <c r="R60" s="122" t="str">
        <f t="shared" si="9"/>
        <v/>
      </c>
      <c r="S60" s="18" t="str">
        <f t="shared" si="22"/>
        <v/>
      </c>
      <c r="T60" s="26" t="str">
        <f t="shared" si="10"/>
        <v/>
      </c>
      <c r="U60" s="18" t="str">
        <f t="shared" si="23"/>
        <v/>
      </c>
      <c r="V60" s="18" t="str">
        <f t="shared" si="24"/>
        <v/>
      </c>
      <c r="W60" s="18" t="str">
        <f>IFERROR(CONCATENATE("PAGO N° ",B60," DEL CONTRATO CPS ",V60," ENTRE ",TEXT(VLOOKUP(A60,matriz,IF(generador!B60=1,16,IF(generador!B60=2,19,IF(generador!B60=3,22,IF(generador!B60=4,25,IF(generador!B60=5,28,IF(generador!B60=6,31,IF(generador!B60=7,34,IF(generador!B60=8,37,IF(generador!B60=9,40,IF(generador!B60=10,43,IF(generador!B60=11,46,IF(generador!B60=12,49,IF(generador!B60=13,52,IF(generador!B60=14,55,IF(generador!B60=15,58))))))))))))))),FALSE),"dd/mm/yyyy")," Y ",TEXT(VLOOKUP(A60,matriz,IF(generador!B60=1,17,IF(generador!B60=2,20,IF(generador!B60=3,23,IF(generador!B60=4,26,IF(generador!B60=5,29,IF(generador!B60=6,32,IF(generador!B60=7,35,IF(generador!B60=8,38,IF(generador!B60=9,41,IF(generador!B60=10,44,IF(generador!B60=11,47,IF(generador!B60=12,50,IF(generador!B60=13,53,IF(generador!B60=14,56,IF(generador!B60=15,59))))))))))))))),FALSE),"dd/mm/yyyy")),"")</f>
        <v/>
      </c>
    </row>
    <row r="61" spans="1:23" x14ac:dyDescent="0.3">
      <c r="A61" s="15"/>
      <c r="B61" s="14"/>
      <c r="C61" s="6"/>
      <c r="D61" s="26" t="str">
        <f t="shared" si="0"/>
        <v/>
      </c>
      <c r="E61" s="19" t="str">
        <f>IFERROR(IF(A61&lt;&gt;"",VLOOKUP(A61,matriz,IF(generador!B61=1,15,IF(generador!B61=2,18,IF(generador!B61=3,21,IF(generador!B61=4,24,IF(generador!B61=5,27,IF(generador!B61=6,30,IF(generador!B61=7,33,IF(generador!B61=8,36,IF(generador!B61=9,39,IF(generador!B61=10,42,IF(generador!B61=11,45,IF(generador!B61=12,48,IF(generador!B61=13,51,IF(generador!B61=14,54,IF(generador!B61=15,57))))))))))))))),FALSE),""),"")</f>
        <v/>
      </c>
      <c r="F61" s="20" t="str">
        <f t="shared" si="1"/>
        <v/>
      </c>
      <c r="G61" s="29" t="str">
        <f t="shared" si="2"/>
        <v/>
      </c>
      <c r="H61" s="21" t="str">
        <f t="shared" ca="1" si="13"/>
        <v/>
      </c>
      <c r="I61" s="18" t="str">
        <f t="shared" si="14"/>
        <v/>
      </c>
      <c r="J61" s="18" t="str">
        <f>""</f>
        <v/>
      </c>
      <c r="K61" s="18" t="str">
        <f t="shared" si="15"/>
        <v/>
      </c>
      <c r="L61" s="18" t="str">
        <f t="shared" si="16"/>
        <v/>
      </c>
      <c r="M61" s="18" t="str">
        <f t="shared" si="17"/>
        <v/>
      </c>
      <c r="N61" s="18" t="str">
        <f t="shared" si="18"/>
        <v/>
      </c>
      <c r="O61" s="18" t="str">
        <f t="shared" si="19"/>
        <v/>
      </c>
      <c r="P61" s="18" t="str">
        <f t="shared" si="20"/>
        <v/>
      </c>
      <c r="Q61" s="18" t="str">
        <f t="shared" si="21"/>
        <v/>
      </c>
      <c r="R61" s="122" t="str">
        <f t="shared" si="9"/>
        <v/>
      </c>
      <c r="S61" s="18" t="str">
        <f t="shared" si="22"/>
        <v/>
      </c>
      <c r="T61" s="26" t="str">
        <f t="shared" si="10"/>
        <v/>
      </c>
      <c r="U61" s="18" t="str">
        <f t="shared" si="23"/>
        <v/>
      </c>
      <c r="V61" s="18" t="str">
        <f t="shared" si="24"/>
        <v/>
      </c>
      <c r="W61" s="18" t="str">
        <f>IFERROR(CONCATENATE("PAGO N° ",B61," DEL CONTRATO CPS ",V61," ENTRE ",TEXT(VLOOKUP(A61,matriz,IF(generador!B61=1,16,IF(generador!B61=2,19,IF(generador!B61=3,22,IF(generador!B61=4,25,IF(generador!B61=5,28,IF(generador!B61=6,31,IF(generador!B61=7,34,IF(generador!B61=8,37,IF(generador!B61=9,40,IF(generador!B61=10,43,IF(generador!B61=11,46,IF(generador!B61=12,49,IF(generador!B61=13,52,IF(generador!B61=14,55,IF(generador!B61=15,58))))))))))))))),FALSE),"dd/mm/yyyy")," Y ",TEXT(VLOOKUP(A61,matriz,IF(generador!B61=1,17,IF(generador!B61=2,20,IF(generador!B61=3,23,IF(generador!B61=4,26,IF(generador!B61=5,29,IF(generador!B61=6,32,IF(generador!B61=7,35,IF(generador!B61=8,38,IF(generador!B61=9,41,IF(generador!B61=10,44,IF(generador!B61=11,47,IF(generador!B61=12,50,IF(generador!B61=13,53,IF(generador!B61=14,56,IF(generador!B61=15,59))))))))))))))),FALSE),"dd/mm/yyyy")),"")</f>
        <v/>
      </c>
    </row>
    <row r="62" spans="1:23" x14ac:dyDescent="0.3">
      <c r="A62" s="15"/>
      <c r="B62" s="14"/>
      <c r="C62" s="6"/>
      <c r="D62" s="26" t="str">
        <f t="shared" si="0"/>
        <v/>
      </c>
      <c r="E62" s="19" t="str">
        <f>IFERROR(IF(A62&lt;&gt;"",VLOOKUP(A62,matriz,IF(generador!B62=1,15,IF(generador!B62=2,18,IF(generador!B62=3,21,IF(generador!B62=4,24,IF(generador!B62=5,27,IF(generador!B62=6,30,IF(generador!B62=7,33,IF(generador!B62=8,36,IF(generador!B62=9,39,IF(generador!B62=10,42,IF(generador!B62=11,45,IF(generador!B62=12,48,IF(generador!B62=13,51,IF(generador!B62=14,54,IF(generador!B62=15,57))))))))))))))),FALSE),""),"")</f>
        <v/>
      </c>
      <c r="F62" s="20" t="str">
        <f t="shared" si="1"/>
        <v/>
      </c>
      <c r="G62" s="29" t="str">
        <f t="shared" si="2"/>
        <v/>
      </c>
      <c r="H62" s="21" t="str">
        <f t="shared" ca="1" si="13"/>
        <v/>
      </c>
      <c r="I62" s="18" t="str">
        <f t="shared" si="14"/>
        <v/>
      </c>
      <c r="J62" s="18" t="str">
        <f>""</f>
        <v/>
      </c>
      <c r="K62" s="18" t="str">
        <f t="shared" si="15"/>
        <v/>
      </c>
      <c r="L62" s="18" t="str">
        <f t="shared" si="16"/>
        <v/>
      </c>
      <c r="M62" s="18" t="str">
        <f t="shared" si="17"/>
        <v/>
      </c>
      <c r="N62" s="18" t="str">
        <f t="shared" si="18"/>
        <v/>
      </c>
      <c r="O62" s="18" t="str">
        <f t="shared" si="19"/>
        <v/>
      </c>
      <c r="P62" s="18" t="str">
        <f t="shared" si="20"/>
        <v/>
      </c>
      <c r="Q62" s="18" t="str">
        <f t="shared" si="21"/>
        <v/>
      </c>
      <c r="R62" s="122" t="str">
        <f t="shared" si="9"/>
        <v/>
      </c>
      <c r="S62" s="18" t="str">
        <f t="shared" si="22"/>
        <v/>
      </c>
      <c r="T62" s="26" t="str">
        <f t="shared" si="10"/>
        <v/>
      </c>
      <c r="U62" s="18" t="str">
        <f t="shared" si="23"/>
        <v/>
      </c>
      <c r="V62" s="18" t="str">
        <f t="shared" si="24"/>
        <v/>
      </c>
      <c r="W62" s="18" t="str">
        <f>IFERROR(CONCATENATE("PAGO N° ",B62," DEL CONTRATO CPS ",V62," ENTRE ",TEXT(VLOOKUP(A62,matriz,IF(generador!B62=1,16,IF(generador!B62=2,19,IF(generador!B62=3,22,IF(generador!B62=4,25,IF(generador!B62=5,28,IF(generador!B62=6,31,IF(generador!B62=7,34,IF(generador!B62=8,37,IF(generador!B62=9,40,IF(generador!B62=10,43,IF(generador!B62=11,46,IF(generador!B62=12,49,IF(generador!B62=13,52,IF(generador!B62=14,55,IF(generador!B62=15,58))))))))))))))),FALSE),"dd/mm/yyyy")," Y ",TEXT(VLOOKUP(A62,matriz,IF(generador!B62=1,17,IF(generador!B62=2,20,IF(generador!B62=3,23,IF(generador!B62=4,26,IF(generador!B62=5,29,IF(generador!B62=6,32,IF(generador!B62=7,35,IF(generador!B62=8,38,IF(generador!B62=9,41,IF(generador!B62=10,44,IF(generador!B62=11,47,IF(generador!B62=12,50,IF(generador!B62=13,53,IF(generador!B62=14,56,IF(generador!B62=15,59))))))))))))))),FALSE),"dd/mm/yyyy")),"")</f>
        <v/>
      </c>
    </row>
    <row r="63" spans="1:23" x14ac:dyDescent="0.3">
      <c r="A63" s="15"/>
      <c r="B63" s="14"/>
      <c r="C63" s="6"/>
      <c r="D63" s="26" t="str">
        <f t="shared" si="0"/>
        <v/>
      </c>
      <c r="E63" s="19" t="str">
        <f>IFERROR(IF(A63&lt;&gt;"",VLOOKUP(A63,matriz,IF(generador!B63=1,15,IF(generador!B63=2,18,IF(generador!B63=3,21,IF(generador!B63=4,24,IF(generador!B63=5,27,IF(generador!B63=6,30,IF(generador!B63=7,33,IF(generador!B63=8,36,IF(generador!B63=9,39,IF(generador!B63=10,42,IF(generador!B63=11,45,IF(generador!B63=12,48,IF(generador!B63=13,51,IF(generador!B63=14,54,IF(generador!B63=15,57))))))))))))))),FALSE),""),"")</f>
        <v/>
      </c>
      <c r="F63" s="20" t="str">
        <f t="shared" si="1"/>
        <v/>
      </c>
      <c r="G63" s="29" t="str">
        <f t="shared" si="2"/>
        <v/>
      </c>
      <c r="H63" s="21" t="str">
        <f t="shared" ca="1" si="13"/>
        <v/>
      </c>
      <c r="I63" s="18" t="str">
        <f t="shared" si="14"/>
        <v/>
      </c>
      <c r="J63" s="18" t="str">
        <f>""</f>
        <v/>
      </c>
      <c r="K63" s="18" t="str">
        <f t="shared" si="15"/>
        <v/>
      </c>
      <c r="L63" s="18" t="str">
        <f t="shared" si="16"/>
        <v/>
      </c>
      <c r="M63" s="18" t="str">
        <f t="shared" si="17"/>
        <v/>
      </c>
      <c r="N63" s="18" t="str">
        <f t="shared" si="18"/>
        <v/>
      </c>
      <c r="O63" s="18" t="str">
        <f t="shared" si="19"/>
        <v/>
      </c>
      <c r="P63" s="18" t="str">
        <f t="shared" si="20"/>
        <v/>
      </c>
      <c r="Q63" s="18" t="str">
        <f t="shared" si="21"/>
        <v/>
      </c>
      <c r="R63" s="122" t="str">
        <f t="shared" si="9"/>
        <v/>
      </c>
      <c r="S63" s="18" t="str">
        <f t="shared" si="22"/>
        <v/>
      </c>
      <c r="T63" s="26" t="str">
        <f t="shared" si="10"/>
        <v/>
      </c>
      <c r="U63" s="18" t="str">
        <f t="shared" si="23"/>
        <v/>
      </c>
      <c r="V63" s="18" t="str">
        <f t="shared" si="24"/>
        <v/>
      </c>
      <c r="W63" s="18" t="str">
        <f>IFERROR(CONCATENATE("PAGO N° ",B63," DEL CONTRATO CPS ",V63," ENTRE ",TEXT(VLOOKUP(A63,matriz,IF(generador!B63=1,16,IF(generador!B63=2,19,IF(generador!B63=3,22,IF(generador!B63=4,25,IF(generador!B63=5,28,IF(generador!B63=6,31,IF(generador!B63=7,34,IF(generador!B63=8,37,IF(generador!B63=9,40,IF(generador!B63=10,43,IF(generador!B63=11,46,IF(generador!B63=12,49,IF(generador!B63=13,52,IF(generador!B63=14,55,IF(generador!B63=15,58))))))))))))))),FALSE),"dd/mm/yyyy")," Y ",TEXT(VLOOKUP(A63,matriz,IF(generador!B63=1,17,IF(generador!B63=2,20,IF(generador!B63=3,23,IF(generador!B63=4,26,IF(generador!B63=5,29,IF(generador!B63=6,32,IF(generador!B63=7,35,IF(generador!B63=8,38,IF(generador!B63=9,41,IF(generador!B63=10,44,IF(generador!B63=11,47,IF(generador!B63=12,50,IF(generador!B63=13,53,IF(generador!B63=14,56,IF(generador!B63=15,59))))))))))))))),FALSE),"dd/mm/yyyy")),"")</f>
        <v/>
      </c>
    </row>
    <row r="64" spans="1:23" x14ac:dyDescent="0.3">
      <c r="A64" s="15"/>
      <c r="B64" s="14"/>
      <c r="C64" s="6"/>
      <c r="D64" s="26" t="str">
        <f t="shared" si="0"/>
        <v/>
      </c>
      <c r="E64" s="19" t="str">
        <f>IFERROR(IF(A64&lt;&gt;"",VLOOKUP(A64,matriz,IF(generador!B64=1,15,IF(generador!B64=2,18,IF(generador!B64=3,21,IF(generador!B64=4,24,IF(generador!B64=5,27,IF(generador!B64=6,30,IF(generador!B64=7,33,IF(generador!B64=8,36,IF(generador!B64=9,39,IF(generador!B64=10,42,IF(generador!B64=11,45,IF(generador!B64=12,48,IF(generador!B64=13,51,IF(generador!B64=14,54,IF(generador!B64=15,57))))))))))))))),FALSE),""),"")</f>
        <v/>
      </c>
      <c r="F64" s="20" t="str">
        <f t="shared" si="1"/>
        <v/>
      </c>
      <c r="G64" s="29" t="str">
        <f t="shared" si="2"/>
        <v/>
      </c>
      <c r="H64" s="21" t="str">
        <f t="shared" ca="1" si="13"/>
        <v/>
      </c>
      <c r="I64" s="18" t="str">
        <f t="shared" si="14"/>
        <v/>
      </c>
      <c r="J64" s="18" t="str">
        <f>""</f>
        <v/>
      </c>
      <c r="K64" s="18" t="str">
        <f t="shared" si="15"/>
        <v/>
      </c>
      <c r="L64" s="18" t="str">
        <f t="shared" si="16"/>
        <v/>
      </c>
      <c r="M64" s="18" t="str">
        <f t="shared" si="17"/>
        <v/>
      </c>
      <c r="N64" s="18" t="str">
        <f t="shared" si="18"/>
        <v/>
      </c>
      <c r="O64" s="18" t="str">
        <f t="shared" si="19"/>
        <v/>
      </c>
      <c r="P64" s="18" t="str">
        <f t="shared" si="20"/>
        <v/>
      </c>
      <c r="Q64" s="18" t="str">
        <f t="shared" si="21"/>
        <v/>
      </c>
      <c r="R64" s="122" t="str">
        <f t="shared" si="9"/>
        <v/>
      </c>
      <c r="S64" s="18" t="str">
        <f t="shared" si="22"/>
        <v/>
      </c>
      <c r="T64" s="26" t="str">
        <f t="shared" si="10"/>
        <v/>
      </c>
      <c r="U64" s="18" t="str">
        <f t="shared" si="23"/>
        <v/>
      </c>
      <c r="V64" s="18" t="str">
        <f t="shared" si="24"/>
        <v/>
      </c>
      <c r="W64" s="18" t="str">
        <f>IFERROR(CONCATENATE("PAGO N° ",B64," DEL CONTRATO CPS ",V64," ENTRE ",TEXT(VLOOKUP(A64,matriz,IF(generador!B64=1,16,IF(generador!B64=2,19,IF(generador!B64=3,22,IF(generador!B64=4,25,IF(generador!B64=5,28,IF(generador!B64=6,31,IF(generador!B64=7,34,IF(generador!B64=8,37,IF(generador!B64=9,40,IF(generador!B64=10,43,IF(generador!B64=11,46,IF(generador!B64=12,49,IF(generador!B64=13,52,IF(generador!B64=14,55,IF(generador!B64=15,58))))))))))))))),FALSE),"dd/mm/yyyy")," Y ",TEXT(VLOOKUP(A64,matriz,IF(generador!B64=1,17,IF(generador!B64=2,20,IF(generador!B64=3,23,IF(generador!B64=4,26,IF(generador!B64=5,29,IF(generador!B64=6,32,IF(generador!B64=7,35,IF(generador!B64=8,38,IF(generador!B64=9,41,IF(generador!B64=10,44,IF(generador!B64=11,47,IF(generador!B64=12,50,IF(generador!B64=13,53,IF(generador!B64=14,56,IF(generador!B64=15,59))))))))))))))),FALSE),"dd/mm/yyyy")),"")</f>
        <v/>
      </c>
    </row>
    <row r="65" spans="1:23" x14ac:dyDescent="0.3">
      <c r="A65" s="15"/>
      <c r="B65" s="14"/>
      <c r="C65" s="6"/>
      <c r="D65" s="26" t="str">
        <f t="shared" si="0"/>
        <v/>
      </c>
      <c r="E65" s="19" t="str">
        <f>IFERROR(IF(A65&lt;&gt;"",VLOOKUP(A65,matriz,IF(generador!B65=1,15,IF(generador!B65=2,18,IF(generador!B65=3,21,IF(generador!B65=4,24,IF(generador!B65=5,27,IF(generador!B65=6,30,IF(generador!B65=7,33,IF(generador!B65=8,36,IF(generador!B65=9,39,IF(generador!B65=10,42,IF(generador!B65=11,45,IF(generador!B65=12,48,IF(generador!B65=13,51,IF(generador!B65=14,54,IF(generador!B65=15,57))))))))))))))),FALSE),""),"")</f>
        <v/>
      </c>
      <c r="F65" s="20" t="str">
        <f t="shared" si="1"/>
        <v/>
      </c>
      <c r="G65" s="29" t="str">
        <f t="shared" si="2"/>
        <v/>
      </c>
      <c r="H65" s="21" t="str">
        <f t="shared" ca="1" si="13"/>
        <v/>
      </c>
      <c r="I65" s="18" t="str">
        <f t="shared" si="14"/>
        <v/>
      </c>
      <c r="J65" s="18" t="str">
        <f>""</f>
        <v/>
      </c>
      <c r="K65" s="18" t="str">
        <f t="shared" si="15"/>
        <v/>
      </c>
      <c r="L65" s="18" t="str">
        <f t="shared" si="16"/>
        <v/>
      </c>
      <c r="M65" s="18" t="str">
        <f t="shared" si="17"/>
        <v/>
      </c>
      <c r="N65" s="18" t="str">
        <f t="shared" si="18"/>
        <v/>
      </c>
      <c r="O65" s="18" t="str">
        <f t="shared" si="19"/>
        <v/>
      </c>
      <c r="P65" s="18" t="str">
        <f t="shared" si="20"/>
        <v/>
      </c>
      <c r="Q65" s="18" t="str">
        <f t="shared" si="21"/>
        <v/>
      </c>
      <c r="R65" s="122" t="str">
        <f t="shared" si="9"/>
        <v/>
      </c>
      <c r="S65" s="18" t="str">
        <f t="shared" si="22"/>
        <v/>
      </c>
      <c r="T65" s="26" t="str">
        <f t="shared" si="10"/>
        <v/>
      </c>
      <c r="U65" s="18" t="str">
        <f t="shared" si="23"/>
        <v/>
      </c>
      <c r="V65" s="18" t="str">
        <f t="shared" si="24"/>
        <v/>
      </c>
      <c r="W65" s="18" t="str">
        <f>IFERROR(CONCATENATE("PAGO N° ",B65," DEL CONTRATO CPS ",V65," ENTRE ",TEXT(VLOOKUP(A65,matriz,IF(generador!B65=1,16,IF(generador!B65=2,19,IF(generador!B65=3,22,IF(generador!B65=4,25,IF(generador!B65=5,28,IF(generador!B65=6,31,IF(generador!B65=7,34,IF(generador!B65=8,37,IF(generador!B65=9,40,IF(generador!B65=10,43,IF(generador!B65=11,46,IF(generador!B65=12,49,IF(generador!B65=13,52,IF(generador!B65=14,55,IF(generador!B65=15,58))))))))))))))),FALSE),"dd/mm/yyyy")," Y ",TEXT(VLOOKUP(A65,matriz,IF(generador!B65=1,17,IF(generador!B65=2,20,IF(generador!B65=3,23,IF(generador!B65=4,26,IF(generador!B65=5,29,IF(generador!B65=6,32,IF(generador!B65=7,35,IF(generador!B65=8,38,IF(generador!B65=9,41,IF(generador!B65=10,44,IF(generador!B65=11,47,IF(generador!B65=12,50,IF(generador!B65=13,53,IF(generador!B65=14,56,IF(generador!B65=15,59))))))))))))))),FALSE),"dd/mm/yyyy")),"")</f>
        <v/>
      </c>
    </row>
    <row r="66" spans="1:23" x14ac:dyDescent="0.3">
      <c r="A66" s="15"/>
      <c r="B66" s="14"/>
      <c r="C66" s="6"/>
      <c r="D66" s="26" t="str">
        <f t="shared" si="0"/>
        <v/>
      </c>
      <c r="E66" s="19" t="str">
        <f>IFERROR(IF(A66&lt;&gt;"",VLOOKUP(A66,matriz,IF(generador!B66=1,15,IF(generador!B66=2,18,IF(generador!B66=3,21,IF(generador!B66=4,24,IF(generador!B66=5,27,IF(generador!B66=6,30,IF(generador!B66=7,33,IF(generador!B66=8,36,IF(generador!B66=9,39,IF(generador!B66=10,42,IF(generador!B66=11,45,IF(generador!B66=12,48,IF(generador!B66=13,51,IF(generador!B66=14,54,IF(generador!B66=15,57))))))))))))))),FALSE),""),"")</f>
        <v/>
      </c>
      <c r="F66" s="20" t="str">
        <f t="shared" si="1"/>
        <v/>
      </c>
      <c r="G66" s="29" t="str">
        <f t="shared" si="2"/>
        <v/>
      </c>
      <c r="H66" s="21" t="str">
        <f t="shared" ca="1" si="13"/>
        <v/>
      </c>
      <c r="I66" s="18" t="str">
        <f t="shared" si="14"/>
        <v/>
      </c>
      <c r="J66" s="18" t="str">
        <f>""</f>
        <v/>
      </c>
      <c r="K66" s="18" t="str">
        <f t="shared" si="15"/>
        <v/>
      </c>
      <c r="L66" s="18" t="str">
        <f t="shared" si="16"/>
        <v/>
      </c>
      <c r="M66" s="18" t="str">
        <f t="shared" si="17"/>
        <v/>
      </c>
      <c r="N66" s="18" t="str">
        <f t="shared" si="18"/>
        <v/>
      </c>
      <c r="O66" s="18" t="str">
        <f t="shared" si="19"/>
        <v/>
      </c>
      <c r="P66" s="18" t="str">
        <f t="shared" si="20"/>
        <v/>
      </c>
      <c r="Q66" s="18" t="str">
        <f t="shared" si="21"/>
        <v/>
      </c>
      <c r="R66" s="122" t="str">
        <f t="shared" si="9"/>
        <v/>
      </c>
      <c r="S66" s="18" t="str">
        <f t="shared" si="22"/>
        <v/>
      </c>
      <c r="T66" s="26" t="str">
        <f t="shared" si="10"/>
        <v/>
      </c>
      <c r="U66" s="18" t="str">
        <f t="shared" si="23"/>
        <v/>
      </c>
      <c r="V66" s="18" t="str">
        <f t="shared" si="24"/>
        <v/>
      </c>
      <c r="W66" s="18" t="str">
        <f>IFERROR(CONCATENATE("PAGO N° ",B66," DEL CONTRATO CPS ",V66," ENTRE ",TEXT(VLOOKUP(A66,matriz,IF(generador!B66=1,16,IF(generador!B66=2,19,IF(generador!B66=3,22,IF(generador!B66=4,25,IF(generador!B66=5,28,IF(generador!B66=6,31,IF(generador!B66=7,34,IF(generador!B66=8,37,IF(generador!B66=9,40,IF(generador!B66=10,43,IF(generador!B66=11,46,IF(generador!B66=12,49,IF(generador!B66=13,52,IF(generador!B66=14,55,IF(generador!B66=15,58))))))))))))))),FALSE),"dd/mm/yyyy")," Y ",TEXT(VLOOKUP(A66,matriz,IF(generador!B66=1,17,IF(generador!B66=2,20,IF(generador!B66=3,23,IF(generador!B66=4,26,IF(generador!B66=5,29,IF(generador!B66=6,32,IF(generador!B66=7,35,IF(generador!B66=8,38,IF(generador!B66=9,41,IF(generador!B66=10,44,IF(generador!B66=11,47,IF(generador!B66=12,50,IF(generador!B66=13,53,IF(generador!B66=14,56,IF(generador!B66=15,59))))))))))))))),FALSE),"dd/mm/yyyy")),"")</f>
        <v/>
      </c>
    </row>
    <row r="67" spans="1:23" x14ac:dyDescent="0.3">
      <c r="A67" s="15"/>
      <c r="B67" s="14"/>
      <c r="C67" s="6"/>
      <c r="D67" s="26" t="str">
        <f t="shared" ref="D67:D130" si="25">IFERROR(IF(C67&lt;&gt;"",CONCATENATE(VLOOKUP(A67,matriz,IF(C67="NO",98,100),FALSE),VLOOKUP(A67,matriz,103,FALSE)),""),"")</f>
        <v/>
      </c>
      <c r="E67" s="19" t="str">
        <f>IFERROR(IF(A67&lt;&gt;"",VLOOKUP(A67,matriz,IF(generador!B67=1,15,IF(generador!B67=2,18,IF(generador!B67=3,21,IF(generador!B67=4,24,IF(generador!B67=5,27,IF(generador!B67=6,30,IF(generador!B67=7,33,IF(generador!B67=8,36,IF(generador!B67=9,39,IF(generador!B67=10,42,IF(generador!B67=11,45,IF(generador!B67=12,48,IF(generador!B67=13,51,IF(generador!B67=14,54,IF(generador!B67=15,57))))))))))))))),FALSE),""),"")</f>
        <v/>
      </c>
      <c r="F67" s="20" t="str">
        <f t="shared" ref="F67:F130" si="26">IFERROR(IF(E67,VLOOKUP(A67,matriz,97,FALSE),""),"")</f>
        <v/>
      </c>
      <c r="G67" s="29" t="str">
        <f t="shared" ref="G67:G130" si="27">IFERROR(IF(E67,VLOOKUP(A67,matriz,IF(C67="NO",99,101),FALSE),""),"")</f>
        <v/>
      </c>
      <c r="H67" s="21" t="str">
        <f t="shared" ca="1" si="13"/>
        <v/>
      </c>
      <c r="I67" s="18" t="str">
        <f t="shared" si="14"/>
        <v/>
      </c>
      <c r="J67" s="18" t="str">
        <f>""</f>
        <v/>
      </c>
      <c r="K67" s="18" t="str">
        <f t="shared" si="15"/>
        <v/>
      </c>
      <c r="L67" s="18" t="str">
        <f t="shared" si="16"/>
        <v/>
      </c>
      <c r="M67" s="18" t="str">
        <f t="shared" si="17"/>
        <v/>
      </c>
      <c r="N67" s="18" t="str">
        <f t="shared" si="18"/>
        <v/>
      </c>
      <c r="O67" s="18" t="str">
        <f t="shared" si="19"/>
        <v/>
      </c>
      <c r="P67" s="18" t="str">
        <f t="shared" si="20"/>
        <v/>
      </c>
      <c r="Q67" s="18" t="str">
        <f t="shared" si="21"/>
        <v/>
      </c>
      <c r="R67" s="122" t="str">
        <f t="shared" ref="R67:R130" si="28">IFERROR(IF(E67,CONCATENATE(TEXT(VLOOKUP(A67,matriz,IF(C67="NO",67,82),FALSE),"YYYY"),VLOOKUP(A67,matriz,IF(C67="NO",66,81),FALSE)),""),"")</f>
        <v/>
      </c>
      <c r="S67" s="18" t="str">
        <f t="shared" si="22"/>
        <v/>
      </c>
      <c r="T67" s="26" t="str">
        <f t="shared" ref="T67:T130" si="29">IFERROR(IF(E67,CONCATENATE(TEXT(VLOOKUP(A67,matriz,IF(C67="NO",64,79),FALSE),"YYYY"),VLOOKUP(A67,matriz,IF(C67="NO",63,78),FALSE)),""),"")</f>
        <v/>
      </c>
      <c r="U67" s="18" t="str">
        <f t="shared" si="23"/>
        <v/>
      </c>
      <c r="V67" s="18" t="str">
        <f t="shared" si="24"/>
        <v/>
      </c>
      <c r="W67" s="18" t="str">
        <f>IFERROR(CONCATENATE("PAGO N° ",B67," DEL CONTRATO CPS ",V67," ENTRE ",TEXT(VLOOKUP(A67,matriz,IF(generador!B67=1,16,IF(generador!B67=2,19,IF(generador!B67=3,22,IF(generador!B67=4,25,IF(generador!B67=5,28,IF(generador!B67=6,31,IF(generador!B67=7,34,IF(generador!B67=8,37,IF(generador!B67=9,40,IF(generador!B67=10,43,IF(generador!B67=11,46,IF(generador!B67=12,49,IF(generador!B67=13,52,IF(generador!B67=14,55,IF(generador!B67=15,58))))))))))))))),FALSE),"dd/mm/yyyy")," Y ",TEXT(VLOOKUP(A67,matriz,IF(generador!B67=1,17,IF(generador!B67=2,20,IF(generador!B67=3,23,IF(generador!B67=4,26,IF(generador!B67=5,29,IF(generador!B67=6,32,IF(generador!B67=7,35,IF(generador!B67=8,38,IF(generador!B67=9,41,IF(generador!B67=10,44,IF(generador!B67=11,47,IF(generador!B67=12,50,IF(generador!B67=13,53,IF(generador!B67=14,56,IF(generador!B67=15,59))))))))))))))),FALSE),"dd/mm/yyyy")),"")</f>
        <v/>
      </c>
    </row>
    <row r="68" spans="1:23" x14ac:dyDescent="0.3">
      <c r="A68" s="15"/>
      <c r="B68" s="14"/>
      <c r="C68" s="6"/>
      <c r="D68" s="26" t="str">
        <f t="shared" si="25"/>
        <v/>
      </c>
      <c r="E68" s="19" t="str">
        <f>IFERROR(IF(A68&lt;&gt;"",VLOOKUP(A68,matriz,IF(generador!B68=1,15,IF(generador!B68=2,18,IF(generador!B68=3,21,IF(generador!B68=4,24,IF(generador!B68=5,27,IF(generador!B68=6,30,IF(generador!B68=7,33,IF(generador!B68=8,36,IF(generador!B68=9,39,IF(generador!B68=10,42,IF(generador!B68=11,45,IF(generador!B68=12,48,IF(generador!B68=13,51,IF(generador!B68=14,54,IF(generador!B68=15,57))))))))))))))),FALSE),""),"")</f>
        <v/>
      </c>
      <c r="F68" s="20" t="str">
        <f t="shared" si="26"/>
        <v/>
      </c>
      <c r="G68" s="29" t="str">
        <f t="shared" si="27"/>
        <v/>
      </c>
      <c r="H68" s="21" t="str">
        <f t="shared" ref="H68:H131" ca="1" si="30">IFERROR(IF(C68&lt;&gt;"",TODAY(),""),"")</f>
        <v/>
      </c>
      <c r="I68" s="18" t="str">
        <f t="shared" ref="I68:I131" si="31">IFERROR(IF(D68&lt;&gt;"",I67+1,""),1)</f>
        <v/>
      </c>
      <c r="J68" s="18" t="str">
        <f>""</f>
        <v/>
      </c>
      <c r="K68" s="18" t="str">
        <f t="shared" ref="K68:K131" si="32">IFERROR(IF(E68,0,""),"")</f>
        <v/>
      </c>
      <c r="L68" s="18" t="str">
        <f t="shared" ref="L68:L131" si="33">IFERROR(IF(E68,0,""),"")</f>
        <v/>
      </c>
      <c r="M68" s="18" t="str">
        <f t="shared" ref="M68:M131" si="34">IFERROR(IF(E68,0,""),"")</f>
        <v/>
      </c>
      <c r="N68" s="18" t="str">
        <f t="shared" ref="N68:N131" si="35">IFERROR(IF(E68,0,""),"")</f>
        <v/>
      </c>
      <c r="O68" s="18" t="str">
        <f t="shared" ref="O68:O131" si="36">IFERROR(IF(E68,"01",""),"")</f>
        <v/>
      </c>
      <c r="P68" s="18" t="str">
        <f t="shared" ref="P68:P131" si="37">IFERROR(IF(K68&lt;&gt;"",P67+1,""),1)</f>
        <v/>
      </c>
      <c r="Q68" s="18" t="str">
        <f t="shared" ref="Q68:Q131" si="38">IFERROR(IF(E68,0,""),"")</f>
        <v/>
      </c>
      <c r="R68" s="122" t="str">
        <f t="shared" si="28"/>
        <v/>
      </c>
      <c r="S68" s="18" t="str">
        <f t="shared" ref="S68:S131" si="39">IFERROR(IF(D68&lt;&gt;"",S67+1,""),1)</f>
        <v/>
      </c>
      <c r="T68" s="26" t="str">
        <f t="shared" si="29"/>
        <v/>
      </c>
      <c r="U68" s="18" t="str">
        <f t="shared" ref="U68:U131" si="40">IFERROR(IF(E68,0,""),"")</f>
        <v/>
      </c>
      <c r="V68" s="18" t="str">
        <f t="shared" ref="V68:V131" si="41">IFERROR(IF(E68,A68,""),"")</f>
        <v/>
      </c>
      <c r="W68" s="18" t="str">
        <f>IFERROR(CONCATENATE("PAGO N° ",B68," DEL CONTRATO CPS ",V68," ENTRE ",TEXT(VLOOKUP(A68,matriz,IF(generador!B68=1,16,IF(generador!B68=2,19,IF(generador!B68=3,22,IF(generador!B68=4,25,IF(generador!B68=5,28,IF(generador!B68=6,31,IF(generador!B68=7,34,IF(generador!B68=8,37,IF(generador!B68=9,40,IF(generador!B68=10,43,IF(generador!B68=11,46,IF(generador!B68=12,49,IF(generador!B68=13,52,IF(generador!B68=14,55,IF(generador!B68=15,58))))))))))))))),FALSE),"dd/mm/yyyy")," Y ",TEXT(VLOOKUP(A68,matriz,IF(generador!B68=1,17,IF(generador!B68=2,20,IF(generador!B68=3,23,IF(generador!B68=4,26,IF(generador!B68=5,29,IF(generador!B68=6,32,IF(generador!B68=7,35,IF(generador!B68=8,38,IF(generador!B68=9,41,IF(generador!B68=10,44,IF(generador!B68=11,47,IF(generador!B68=12,50,IF(generador!B68=13,53,IF(generador!B68=14,56,IF(generador!B68=15,59))))))))))))))),FALSE),"dd/mm/yyyy")),"")</f>
        <v/>
      </c>
    </row>
    <row r="69" spans="1:23" x14ac:dyDescent="0.3">
      <c r="A69" s="15"/>
      <c r="B69" s="14"/>
      <c r="C69" s="6"/>
      <c r="D69" s="26" t="str">
        <f t="shared" si="25"/>
        <v/>
      </c>
      <c r="E69" s="19" t="str">
        <f>IFERROR(IF(A69&lt;&gt;"",VLOOKUP(A69,matriz,IF(generador!B69=1,15,IF(generador!B69=2,18,IF(generador!B69=3,21,IF(generador!B69=4,24,IF(generador!B69=5,27,IF(generador!B69=6,30,IF(generador!B69=7,33,IF(generador!B69=8,36,IF(generador!B69=9,39,IF(generador!B69=10,42,IF(generador!B69=11,45,IF(generador!B69=12,48,IF(generador!B69=13,51,IF(generador!B69=14,54,IF(generador!B69=15,57))))))))))))))),FALSE),""),"")</f>
        <v/>
      </c>
      <c r="F69" s="20" t="str">
        <f t="shared" si="26"/>
        <v/>
      </c>
      <c r="G69" s="29" t="str">
        <f t="shared" si="27"/>
        <v/>
      </c>
      <c r="H69" s="21" t="str">
        <f t="shared" ca="1" si="30"/>
        <v/>
      </c>
      <c r="I69" s="18" t="str">
        <f t="shared" si="31"/>
        <v/>
      </c>
      <c r="J69" s="18" t="str">
        <f>""</f>
        <v/>
      </c>
      <c r="K69" s="18" t="str">
        <f t="shared" si="32"/>
        <v/>
      </c>
      <c r="L69" s="18" t="str">
        <f t="shared" si="33"/>
        <v/>
      </c>
      <c r="M69" s="18" t="str">
        <f t="shared" si="34"/>
        <v/>
      </c>
      <c r="N69" s="18" t="str">
        <f t="shared" si="35"/>
        <v/>
      </c>
      <c r="O69" s="18" t="str">
        <f t="shared" si="36"/>
        <v/>
      </c>
      <c r="P69" s="18" t="str">
        <f t="shared" si="37"/>
        <v/>
      </c>
      <c r="Q69" s="18" t="str">
        <f t="shared" si="38"/>
        <v/>
      </c>
      <c r="R69" s="122" t="str">
        <f t="shared" si="28"/>
        <v/>
      </c>
      <c r="S69" s="18" t="str">
        <f t="shared" si="39"/>
        <v/>
      </c>
      <c r="T69" s="26" t="str">
        <f t="shared" si="29"/>
        <v/>
      </c>
      <c r="U69" s="18" t="str">
        <f t="shared" si="40"/>
        <v/>
      </c>
      <c r="V69" s="18" t="str">
        <f t="shared" si="41"/>
        <v/>
      </c>
      <c r="W69" s="18" t="str">
        <f>IFERROR(CONCATENATE("PAGO N° ",B69," DEL CONTRATO CPS ",V69," ENTRE ",TEXT(VLOOKUP(A69,matriz,IF(generador!B69=1,16,IF(generador!B69=2,19,IF(generador!B69=3,22,IF(generador!B69=4,25,IF(generador!B69=5,28,IF(generador!B69=6,31,IF(generador!B69=7,34,IF(generador!B69=8,37,IF(generador!B69=9,40,IF(generador!B69=10,43,IF(generador!B69=11,46,IF(generador!B69=12,49,IF(generador!B69=13,52,IF(generador!B69=14,55,IF(generador!B69=15,58))))))))))))))),FALSE),"dd/mm/yyyy")," Y ",TEXT(VLOOKUP(A69,matriz,IF(generador!B69=1,17,IF(generador!B69=2,20,IF(generador!B69=3,23,IF(generador!B69=4,26,IF(generador!B69=5,29,IF(generador!B69=6,32,IF(generador!B69=7,35,IF(generador!B69=8,38,IF(generador!B69=9,41,IF(generador!B69=10,44,IF(generador!B69=11,47,IF(generador!B69=12,50,IF(generador!B69=13,53,IF(generador!B69=14,56,IF(generador!B69=15,59))))))))))))))),FALSE),"dd/mm/yyyy")),"")</f>
        <v/>
      </c>
    </row>
    <row r="70" spans="1:23" x14ac:dyDescent="0.3">
      <c r="A70" s="15"/>
      <c r="B70" s="14"/>
      <c r="C70" s="6"/>
      <c r="D70" s="26" t="str">
        <f t="shared" si="25"/>
        <v/>
      </c>
      <c r="E70" s="19" t="str">
        <f>IFERROR(IF(A70&lt;&gt;"",VLOOKUP(A70,matriz,IF(generador!B70=1,15,IF(generador!B70=2,18,IF(generador!B70=3,21,IF(generador!B70=4,24,IF(generador!B70=5,27,IF(generador!B70=6,30,IF(generador!B70=7,33,IF(generador!B70=8,36,IF(generador!B70=9,39,IF(generador!B70=10,42,IF(generador!B70=11,45,IF(generador!B70=12,48,IF(generador!B70=13,51,IF(generador!B70=14,54,IF(generador!B70=15,57))))))))))))))),FALSE),""),"")</f>
        <v/>
      </c>
      <c r="F70" s="20" t="str">
        <f t="shared" si="26"/>
        <v/>
      </c>
      <c r="G70" s="29" t="str">
        <f t="shared" si="27"/>
        <v/>
      </c>
      <c r="H70" s="21" t="str">
        <f t="shared" ca="1" si="30"/>
        <v/>
      </c>
      <c r="I70" s="18" t="str">
        <f t="shared" si="31"/>
        <v/>
      </c>
      <c r="J70" s="18" t="str">
        <f>""</f>
        <v/>
      </c>
      <c r="K70" s="18" t="str">
        <f t="shared" si="32"/>
        <v/>
      </c>
      <c r="L70" s="18" t="str">
        <f t="shared" si="33"/>
        <v/>
      </c>
      <c r="M70" s="18" t="str">
        <f t="shared" si="34"/>
        <v/>
      </c>
      <c r="N70" s="18" t="str">
        <f t="shared" si="35"/>
        <v/>
      </c>
      <c r="O70" s="18" t="str">
        <f t="shared" si="36"/>
        <v/>
      </c>
      <c r="P70" s="18" t="str">
        <f t="shared" si="37"/>
        <v/>
      </c>
      <c r="Q70" s="18" t="str">
        <f t="shared" si="38"/>
        <v/>
      </c>
      <c r="R70" s="122" t="str">
        <f t="shared" si="28"/>
        <v/>
      </c>
      <c r="S70" s="18" t="str">
        <f t="shared" si="39"/>
        <v/>
      </c>
      <c r="T70" s="26" t="str">
        <f t="shared" si="29"/>
        <v/>
      </c>
      <c r="U70" s="18" t="str">
        <f t="shared" si="40"/>
        <v/>
      </c>
      <c r="V70" s="18" t="str">
        <f t="shared" si="41"/>
        <v/>
      </c>
      <c r="W70" s="18" t="str">
        <f>IFERROR(CONCATENATE("PAGO N° ",B70," DEL CONTRATO CPS ",V70," ENTRE ",TEXT(VLOOKUP(A70,matriz,IF(generador!B70=1,16,IF(generador!B70=2,19,IF(generador!B70=3,22,IF(generador!B70=4,25,IF(generador!B70=5,28,IF(generador!B70=6,31,IF(generador!B70=7,34,IF(generador!B70=8,37,IF(generador!B70=9,40,IF(generador!B70=10,43,IF(generador!B70=11,46,IF(generador!B70=12,49,IF(generador!B70=13,52,IF(generador!B70=14,55,IF(generador!B70=15,58))))))))))))))),FALSE),"dd/mm/yyyy")," Y ",TEXT(VLOOKUP(A70,matriz,IF(generador!B70=1,17,IF(generador!B70=2,20,IF(generador!B70=3,23,IF(generador!B70=4,26,IF(generador!B70=5,29,IF(generador!B70=6,32,IF(generador!B70=7,35,IF(generador!B70=8,38,IF(generador!B70=9,41,IF(generador!B70=10,44,IF(generador!B70=11,47,IF(generador!B70=12,50,IF(generador!B70=13,53,IF(generador!B70=14,56,IF(generador!B70=15,59))))))))))))))),FALSE),"dd/mm/yyyy")),"")</f>
        <v/>
      </c>
    </row>
    <row r="71" spans="1:23" x14ac:dyDescent="0.3">
      <c r="A71" s="15"/>
      <c r="B71" s="14"/>
      <c r="C71" s="6"/>
      <c r="D71" s="26" t="str">
        <f t="shared" si="25"/>
        <v/>
      </c>
      <c r="E71" s="19" t="str">
        <f>IFERROR(IF(A71&lt;&gt;"",VLOOKUP(A71,matriz,IF(generador!B71=1,15,IF(generador!B71=2,18,IF(generador!B71=3,21,IF(generador!B71=4,24,IF(generador!B71=5,27,IF(generador!B71=6,30,IF(generador!B71=7,33,IF(generador!B71=8,36,IF(generador!B71=9,39,IF(generador!B71=10,42,IF(generador!B71=11,45,IF(generador!B71=12,48,IF(generador!B71=13,51,IF(generador!B71=14,54,IF(generador!B71=15,57))))))))))))))),FALSE),""),"")</f>
        <v/>
      </c>
      <c r="F71" s="20" t="str">
        <f t="shared" si="26"/>
        <v/>
      </c>
      <c r="G71" s="29" t="str">
        <f t="shared" si="27"/>
        <v/>
      </c>
      <c r="H71" s="21" t="str">
        <f t="shared" ca="1" si="30"/>
        <v/>
      </c>
      <c r="I71" s="18" t="str">
        <f t="shared" si="31"/>
        <v/>
      </c>
      <c r="J71" s="18" t="str">
        <f>""</f>
        <v/>
      </c>
      <c r="K71" s="18" t="str">
        <f t="shared" si="32"/>
        <v/>
      </c>
      <c r="L71" s="18" t="str">
        <f t="shared" si="33"/>
        <v/>
      </c>
      <c r="M71" s="18" t="str">
        <f t="shared" si="34"/>
        <v/>
      </c>
      <c r="N71" s="18" t="str">
        <f t="shared" si="35"/>
        <v/>
      </c>
      <c r="O71" s="18" t="str">
        <f t="shared" si="36"/>
        <v/>
      </c>
      <c r="P71" s="18" t="str">
        <f t="shared" si="37"/>
        <v/>
      </c>
      <c r="Q71" s="18" t="str">
        <f t="shared" si="38"/>
        <v/>
      </c>
      <c r="R71" s="122" t="str">
        <f t="shared" si="28"/>
        <v/>
      </c>
      <c r="S71" s="18" t="str">
        <f t="shared" si="39"/>
        <v/>
      </c>
      <c r="T71" s="26" t="str">
        <f t="shared" si="29"/>
        <v/>
      </c>
      <c r="U71" s="18" t="str">
        <f t="shared" si="40"/>
        <v/>
      </c>
      <c r="V71" s="18" t="str">
        <f t="shared" si="41"/>
        <v/>
      </c>
      <c r="W71" s="18" t="str">
        <f>IFERROR(CONCATENATE("PAGO N° ",B71," DEL CONTRATO CPS ",V71," ENTRE ",TEXT(VLOOKUP(A71,matriz,IF(generador!B71=1,16,IF(generador!B71=2,19,IF(generador!B71=3,22,IF(generador!B71=4,25,IF(generador!B71=5,28,IF(generador!B71=6,31,IF(generador!B71=7,34,IF(generador!B71=8,37,IF(generador!B71=9,40,IF(generador!B71=10,43,IF(generador!B71=11,46,IF(generador!B71=12,49,IF(generador!B71=13,52,IF(generador!B71=14,55,IF(generador!B71=15,58))))))))))))))),FALSE),"dd/mm/yyyy")," Y ",TEXT(VLOOKUP(A71,matriz,IF(generador!B71=1,17,IF(generador!B71=2,20,IF(generador!B71=3,23,IF(generador!B71=4,26,IF(generador!B71=5,29,IF(generador!B71=6,32,IF(generador!B71=7,35,IF(generador!B71=8,38,IF(generador!B71=9,41,IF(generador!B71=10,44,IF(generador!B71=11,47,IF(generador!B71=12,50,IF(generador!B71=13,53,IF(generador!B71=14,56,IF(generador!B71=15,59))))))))))))))),FALSE),"dd/mm/yyyy")),"")</f>
        <v/>
      </c>
    </row>
    <row r="72" spans="1:23" x14ac:dyDescent="0.3">
      <c r="A72" s="15"/>
      <c r="B72" s="14"/>
      <c r="C72" s="6"/>
      <c r="D72" s="26" t="str">
        <f t="shared" si="25"/>
        <v/>
      </c>
      <c r="E72" s="19" t="str">
        <f>IFERROR(IF(A72&lt;&gt;"",VLOOKUP(A72,matriz,IF(generador!B72=1,15,IF(generador!B72=2,18,IF(generador!B72=3,21,IF(generador!B72=4,24,IF(generador!B72=5,27,IF(generador!B72=6,30,IF(generador!B72=7,33,IF(generador!B72=8,36,IF(generador!B72=9,39,IF(generador!B72=10,42,IF(generador!B72=11,45,IF(generador!B72=12,48,IF(generador!B72=13,51,IF(generador!B72=14,54,IF(generador!B72=15,57))))))))))))))),FALSE),""),"")</f>
        <v/>
      </c>
      <c r="F72" s="20" t="str">
        <f t="shared" si="26"/>
        <v/>
      </c>
      <c r="G72" s="29" t="str">
        <f t="shared" si="27"/>
        <v/>
      </c>
      <c r="H72" s="21" t="str">
        <f t="shared" ca="1" si="30"/>
        <v/>
      </c>
      <c r="I72" s="18" t="str">
        <f t="shared" si="31"/>
        <v/>
      </c>
      <c r="J72" s="18" t="str">
        <f>""</f>
        <v/>
      </c>
      <c r="K72" s="18" t="str">
        <f t="shared" si="32"/>
        <v/>
      </c>
      <c r="L72" s="18" t="str">
        <f t="shared" si="33"/>
        <v/>
      </c>
      <c r="M72" s="18" t="str">
        <f t="shared" si="34"/>
        <v/>
      </c>
      <c r="N72" s="18" t="str">
        <f t="shared" si="35"/>
        <v/>
      </c>
      <c r="O72" s="18" t="str">
        <f t="shared" si="36"/>
        <v/>
      </c>
      <c r="P72" s="18" t="str">
        <f t="shared" si="37"/>
        <v/>
      </c>
      <c r="Q72" s="18" t="str">
        <f t="shared" si="38"/>
        <v/>
      </c>
      <c r="R72" s="122" t="str">
        <f t="shared" si="28"/>
        <v/>
      </c>
      <c r="S72" s="18" t="str">
        <f t="shared" si="39"/>
        <v/>
      </c>
      <c r="T72" s="26" t="str">
        <f t="shared" si="29"/>
        <v/>
      </c>
      <c r="U72" s="18" t="str">
        <f t="shared" si="40"/>
        <v/>
      </c>
      <c r="V72" s="18" t="str">
        <f t="shared" si="41"/>
        <v/>
      </c>
      <c r="W72" s="18" t="str">
        <f>IFERROR(CONCATENATE("PAGO N° ",B72," DEL CONTRATO CPS ",V72," ENTRE ",TEXT(VLOOKUP(A72,matriz,IF(generador!B72=1,16,IF(generador!B72=2,19,IF(generador!B72=3,22,IF(generador!B72=4,25,IF(generador!B72=5,28,IF(generador!B72=6,31,IF(generador!B72=7,34,IF(generador!B72=8,37,IF(generador!B72=9,40,IF(generador!B72=10,43,IF(generador!B72=11,46,IF(generador!B72=12,49,IF(generador!B72=13,52,IF(generador!B72=14,55,IF(generador!B72=15,58))))))))))))))),FALSE),"dd/mm/yyyy")," Y ",TEXT(VLOOKUP(A72,matriz,IF(generador!B72=1,17,IF(generador!B72=2,20,IF(generador!B72=3,23,IF(generador!B72=4,26,IF(generador!B72=5,29,IF(generador!B72=6,32,IF(generador!B72=7,35,IF(generador!B72=8,38,IF(generador!B72=9,41,IF(generador!B72=10,44,IF(generador!B72=11,47,IF(generador!B72=12,50,IF(generador!B72=13,53,IF(generador!B72=14,56,IF(generador!B72=15,59))))))))))))))),FALSE),"dd/mm/yyyy")),"")</f>
        <v/>
      </c>
    </row>
    <row r="73" spans="1:23" x14ac:dyDescent="0.3">
      <c r="A73" s="15"/>
      <c r="B73" s="14"/>
      <c r="C73" s="6"/>
      <c r="D73" s="26" t="str">
        <f t="shared" si="25"/>
        <v/>
      </c>
      <c r="E73" s="19" t="str">
        <f>IFERROR(IF(A73&lt;&gt;"",VLOOKUP(A73,matriz,IF(generador!B73=1,15,IF(generador!B73=2,18,IF(generador!B73=3,21,IF(generador!B73=4,24,IF(generador!B73=5,27,IF(generador!B73=6,30,IF(generador!B73=7,33,IF(generador!B73=8,36,IF(generador!B73=9,39,IF(generador!B73=10,42,IF(generador!B73=11,45,IF(generador!B73=12,48,IF(generador!B73=13,51,IF(generador!B73=14,54,IF(generador!B73=15,57))))))))))))))),FALSE),""),"")</f>
        <v/>
      </c>
      <c r="F73" s="20" t="str">
        <f t="shared" si="26"/>
        <v/>
      </c>
      <c r="G73" s="29" t="str">
        <f t="shared" si="27"/>
        <v/>
      </c>
      <c r="H73" s="21" t="str">
        <f t="shared" ca="1" si="30"/>
        <v/>
      </c>
      <c r="I73" s="18" t="str">
        <f t="shared" si="31"/>
        <v/>
      </c>
      <c r="J73" s="18" t="str">
        <f>""</f>
        <v/>
      </c>
      <c r="K73" s="18" t="str">
        <f t="shared" si="32"/>
        <v/>
      </c>
      <c r="L73" s="18" t="str">
        <f t="shared" si="33"/>
        <v/>
      </c>
      <c r="M73" s="18" t="str">
        <f t="shared" si="34"/>
        <v/>
      </c>
      <c r="N73" s="18" t="str">
        <f t="shared" si="35"/>
        <v/>
      </c>
      <c r="O73" s="18" t="str">
        <f t="shared" si="36"/>
        <v/>
      </c>
      <c r="P73" s="18" t="str">
        <f t="shared" si="37"/>
        <v/>
      </c>
      <c r="Q73" s="18" t="str">
        <f t="shared" si="38"/>
        <v/>
      </c>
      <c r="R73" s="122" t="str">
        <f t="shared" si="28"/>
        <v/>
      </c>
      <c r="S73" s="18" t="str">
        <f t="shared" si="39"/>
        <v/>
      </c>
      <c r="T73" s="26" t="str">
        <f t="shared" si="29"/>
        <v/>
      </c>
      <c r="U73" s="18" t="str">
        <f t="shared" si="40"/>
        <v/>
      </c>
      <c r="V73" s="18" t="str">
        <f t="shared" si="41"/>
        <v/>
      </c>
      <c r="W73" s="18" t="str">
        <f>IFERROR(CONCATENATE("PAGO N° ",B73," DEL CONTRATO CPS ",V73," ENTRE ",TEXT(VLOOKUP(A73,matriz,IF(generador!B73=1,16,IF(generador!B73=2,19,IF(generador!B73=3,22,IF(generador!B73=4,25,IF(generador!B73=5,28,IF(generador!B73=6,31,IF(generador!B73=7,34,IF(generador!B73=8,37,IF(generador!B73=9,40,IF(generador!B73=10,43,IF(generador!B73=11,46,IF(generador!B73=12,49,IF(generador!B73=13,52,IF(generador!B73=14,55,IF(generador!B73=15,58))))))))))))))),FALSE),"dd/mm/yyyy")," Y ",TEXT(VLOOKUP(A73,matriz,IF(generador!B73=1,17,IF(generador!B73=2,20,IF(generador!B73=3,23,IF(generador!B73=4,26,IF(generador!B73=5,29,IF(generador!B73=6,32,IF(generador!B73=7,35,IF(generador!B73=8,38,IF(generador!B73=9,41,IF(generador!B73=10,44,IF(generador!B73=11,47,IF(generador!B73=12,50,IF(generador!B73=13,53,IF(generador!B73=14,56,IF(generador!B73=15,59))))))))))))))),FALSE),"dd/mm/yyyy")),"")</f>
        <v/>
      </c>
    </row>
    <row r="74" spans="1:23" x14ac:dyDescent="0.3">
      <c r="A74" s="15"/>
      <c r="B74" s="14"/>
      <c r="C74" s="6"/>
      <c r="D74" s="26" t="str">
        <f t="shared" si="25"/>
        <v/>
      </c>
      <c r="E74" s="19" t="str">
        <f>IFERROR(IF(A74&lt;&gt;"",VLOOKUP(A74,matriz,IF(generador!B74=1,15,IF(generador!B74=2,18,IF(generador!B74=3,21,IF(generador!B74=4,24,IF(generador!B74=5,27,IF(generador!B74=6,30,IF(generador!B74=7,33,IF(generador!B74=8,36,IF(generador!B74=9,39,IF(generador!B74=10,42,IF(generador!B74=11,45,IF(generador!B74=12,48,IF(generador!B74=13,51,IF(generador!B74=14,54,IF(generador!B74=15,57))))))))))))))),FALSE),""),"")</f>
        <v/>
      </c>
      <c r="F74" s="20" t="str">
        <f t="shared" si="26"/>
        <v/>
      </c>
      <c r="G74" s="29" t="str">
        <f t="shared" si="27"/>
        <v/>
      </c>
      <c r="H74" s="21" t="str">
        <f t="shared" ca="1" si="30"/>
        <v/>
      </c>
      <c r="I74" s="18" t="str">
        <f t="shared" si="31"/>
        <v/>
      </c>
      <c r="J74" s="18" t="str">
        <f>""</f>
        <v/>
      </c>
      <c r="K74" s="18" t="str">
        <f t="shared" si="32"/>
        <v/>
      </c>
      <c r="L74" s="18" t="str">
        <f t="shared" si="33"/>
        <v/>
      </c>
      <c r="M74" s="18" t="str">
        <f t="shared" si="34"/>
        <v/>
      </c>
      <c r="N74" s="18" t="str">
        <f t="shared" si="35"/>
        <v/>
      </c>
      <c r="O74" s="18" t="str">
        <f t="shared" si="36"/>
        <v/>
      </c>
      <c r="P74" s="18" t="str">
        <f t="shared" si="37"/>
        <v/>
      </c>
      <c r="Q74" s="18" t="str">
        <f t="shared" si="38"/>
        <v/>
      </c>
      <c r="R74" s="122" t="str">
        <f t="shared" si="28"/>
        <v/>
      </c>
      <c r="S74" s="18" t="str">
        <f t="shared" si="39"/>
        <v/>
      </c>
      <c r="T74" s="26" t="str">
        <f t="shared" si="29"/>
        <v/>
      </c>
      <c r="U74" s="18" t="str">
        <f t="shared" si="40"/>
        <v/>
      </c>
      <c r="V74" s="18" t="str">
        <f t="shared" si="41"/>
        <v/>
      </c>
      <c r="W74" s="18" t="str">
        <f>IFERROR(CONCATENATE("PAGO N° ",B74," DEL CONTRATO CPS ",V74," ENTRE ",TEXT(VLOOKUP(A74,matriz,IF(generador!B74=1,16,IF(generador!B74=2,19,IF(generador!B74=3,22,IF(generador!B74=4,25,IF(generador!B74=5,28,IF(generador!B74=6,31,IF(generador!B74=7,34,IF(generador!B74=8,37,IF(generador!B74=9,40,IF(generador!B74=10,43,IF(generador!B74=11,46,IF(generador!B74=12,49,IF(generador!B74=13,52,IF(generador!B74=14,55,IF(generador!B74=15,58))))))))))))))),FALSE),"dd/mm/yyyy")," Y ",TEXT(VLOOKUP(A74,matriz,IF(generador!B74=1,17,IF(generador!B74=2,20,IF(generador!B74=3,23,IF(generador!B74=4,26,IF(generador!B74=5,29,IF(generador!B74=6,32,IF(generador!B74=7,35,IF(generador!B74=8,38,IF(generador!B74=9,41,IF(generador!B74=10,44,IF(generador!B74=11,47,IF(generador!B74=12,50,IF(generador!B74=13,53,IF(generador!B74=14,56,IF(generador!B74=15,59))))))))))))))),FALSE),"dd/mm/yyyy")),"")</f>
        <v/>
      </c>
    </row>
    <row r="75" spans="1:23" x14ac:dyDescent="0.3">
      <c r="A75" s="15"/>
      <c r="B75" s="14"/>
      <c r="C75" s="6"/>
      <c r="D75" s="26" t="str">
        <f t="shared" si="25"/>
        <v/>
      </c>
      <c r="E75" s="19" t="str">
        <f>IFERROR(IF(A75&lt;&gt;"",VLOOKUP(A75,matriz,IF(generador!B75=1,15,IF(generador!B75=2,18,IF(generador!B75=3,21,IF(generador!B75=4,24,IF(generador!B75=5,27,IF(generador!B75=6,30,IF(generador!B75=7,33,IF(generador!B75=8,36,IF(generador!B75=9,39,IF(generador!B75=10,42,IF(generador!B75=11,45,IF(generador!B75=12,48,IF(generador!B75=13,51,IF(generador!B75=14,54,IF(generador!B75=15,57))))))))))))))),FALSE),""),"")</f>
        <v/>
      </c>
      <c r="F75" s="20" t="str">
        <f t="shared" si="26"/>
        <v/>
      </c>
      <c r="G75" s="29" t="str">
        <f t="shared" si="27"/>
        <v/>
      </c>
      <c r="H75" s="21" t="str">
        <f t="shared" ca="1" si="30"/>
        <v/>
      </c>
      <c r="I75" s="18" t="str">
        <f t="shared" si="31"/>
        <v/>
      </c>
      <c r="J75" s="18" t="str">
        <f>""</f>
        <v/>
      </c>
      <c r="K75" s="18" t="str">
        <f t="shared" si="32"/>
        <v/>
      </c>
      <c r="L75" s="18" t="str">
        <f t="shared" si="33"/>
        <v/>
      </c>
      <c r="M75" s="18" t="str">
        <f t="shared" si="34"/>
        <v/>
      </c>
      <c r="N75" s="18" t="str">
        <f t="shared" si="35"/>
        <v/>
      </c>
      <c r="O75" s="18" t="str">
        <f t="shared" si="36"/>
        <v/>
      </c>
      <c r="P75" s="18" t="str">
        <f t="shared" si="37"/>
        <v/>
      </c>
      <c r="Q75" s="18" t="str">
        <f t="shared" si="38"/>
        <v/>
      </c>
      <c r="R75" s="122" t="str">
        <f t="shared" si="28"/>
        <v/>
      </c>
      <c r="S75" s="18" t="str">
        <f t="shared" si="39"/>
        <v/>
      </c>
      <c r="T75" s="26" t="str">
        <f t="shared" si="29"/>
        <v/>
      </c>
      <c r="U75" s="18" t="str">
        <f t="shared" si="40"/>
        <v/>
      </c>
      <c r="V75" s="18" t="str">
        <f t="shared" si="41"/>
        <v/>
      </c>
      <c r="W75" s="18" t="str">
        <f>IFERROR(CONCATENATE("PAGO N° ",B75," DEL CONTRATO CPS ",V75," ENTRE ",TEXT(VLOOKUP(A75,matriz,IF(generador!B75=1,16,IF(generador!B75=2,19,IF(generador!B75=3,22,IF(generador!B75=4,25,IF(generador!B75=5,28,IF(generador!B75=6,31,IF(generador!B75=7,34,IF(generador!B75=8,37,IF(generador!B75=9,40,IF(generador!B75=10,43,IF(generador!B75=11,46,IF(generador!B75=12,49,IF(generador!B75=13,52,IF(generador!B75=14,55,IF(generador!B75=15,58))))))))))))))),FALSE),"dd/mm/yyyy")," Y ",TEXT(VLOOKUP(A75,matriz,IF(generador!B75=1,17,IF(generador!B75=2,20,IF(generador!B75=3,23,IF(generador!B75=4,26,IF(generador!B75=5,29,IF(generador!B75=6,32,IF(generador!B75=7,35,IF(generador!B75=8,38,IF(generador!B75=9,41,IF(generador!B75=10,44,IF(generador!B75=11,47,IF(generador!B75=12,50,IF(generador!B75=13,53,IF(generador!B75=14,56,IF(generador!B75=15,59))))))))))))))),FALSE),"dd/mm/yyyy")),"")</f>
        <v/>
      </c>
    </row>
    <row r="76" spans="1:23" x14ac:dyDescent="0.3">
      <c r="A76" s="15"/>
      <c r="B76" s="14"/>
      <c r="C76" s="6"/>
      <c r="D76" s="26" t="str">
        <f t="shared" si="25"/>
        <v/>
      </c>
      <c r="E76" s="19" t="str">
        <f>IFERROR(IF(A76&lt;&gt;"",VLOOKUP(A76,matriz,IF(generador!B76=1,15,IF(generador!B76=2,18,IF(generador!B76=3,21,IF(generador!B76=4,24,IF(generador!B76=5,27,IF(generador!B76=6,30,IF(generador!B76=7,33,IF(generador!B76=8,36,IF(generador!B76=9,39,IF(generador!B76=10,42,IF(generador!B76=11,45,IF(generador!B76=12,48,IF(generador!B76=13,51,IF(generador!B76=14,54,IF(generador!B76=15,57))))))))))))))),FALSE),""),"")</f>
        <v/>
      </c>
      <c r="F76" s="20" t="str">
        <f t="shared" si="26"/>
        <v/>
      </c>
      <c r="G76" s="29" t="str">
        <f t="shared" si="27"/>
        <v/>
      </c>
      <c r="H76" s="21" t="str">
        <f t="shared" ca="1" si="30"/>
        <v/>
      </c>
      <c r="I76" s="18" t="str">
        <f t="shared" si="31"/>
        <v/>
      </c>
      <c r="J76" s="18" t="str">
        <f>""</f>
        <v/>
      </c>
      <c r="K76" s="18" t="str">
        <f t="shared" si="32"/>
        <v/>
      </c>
      <c r="L76" s="18" t="str">
        <f t="shared" si="33"/>
        <v/>
      </c>
      <c r="M76" s="18" t="str">
        <f t="shared" si="34"/>
        <v/>
      </c>
      <c r="N76" s="18" t="str">
        <f t="shared" si="35"/>
        <v/>
      </c>
      <c r="O76" s="18" t="str">
        <f t="shared" si="36"/>
        <v/>
      </c>
      <c r="P76" s="18" t="str">
        <f t="shared" si="37"/>
        <v/>
      </c>
      <c r="Q76" s="18" t="str">
        <f t="shared" si="38"/>
        <v/>
      </c>
      <c r="R76" s="122" t="str">
        <f t="shared" si="28"/>
        <v/>
      </c>
      <c r="S76" s="18" t="str">
        <f t="shared" si="39"/>
        <v/>
      </c>
      <c r="T76" s="26" t="str">
        <f t="shared" si="29"/>
        <v/>
      </c>
      <c r="U76" s="18" t="str">
        <f t="shared" si="40"/>
        <v/>
      </c>
      <c r="V76" s="18" t="str">
        <f t="shared" si="41"/>
        <v/>
      </c>
      <c r="W76" s="18" t="str">
        <f>IFERROR(CONCATENATE("PAGO N° ",B76," DEL CONTRATO CPS ",V76," ENTRE ",TEXT(VLOOKUP(A76,matriz,IF(generador!B76=1,16,IF(generador!B76=2,19,IF(generador!B76=3,22,IF(generador!B76=4,25,IF(generador!B76=5,28,IF(generador!B76=6,31,IF(generador!B76=7,34,IF(generador!B76=8,37,IF(generador!B76=9,40,IF(generador!B76=10,43,IF(generador!B76=11,46,IF(generador!B76=12,49,IF(generador!B76=13,52,IF(generador!B76=14,55,IF(generador!B76=15,58))))))))))))))),FALSE),"dd/mm/yyyy")," Y ",TEXT(VLOOKUP(A76,matriz,IF(generador!B76=1,17,IF(generador!B76=2,20,IF(generador!B76=3,23,IF(generador!B76=4,26,IF(generador!B76=5,29,IF(generador!B76=6,32,IF(generador!B76=7,35,IF(generador!B76=8,38,IF(generador!B76=9,41,IF(generador!B76=10,44,IF(generador!B76=11,47,IF(generador!B76=12,50,IF(generador!B76=13,53,IF(generador!B76=14,56,IF(generador!B76=15,59))))))))))))))),FALSE),"dd/mm/yyyy")),"")</f>
        <v/>
      </c>
    </row>
    <row r="77" spans="1:23" x14ac:dyDescent="0.3">
      <c r="A77" s="15"/>
      <c r="B77" s="14"/>
      <c r="C77" s="6"/>
      <c r="D77" s="26" t="str">
        <f t="shared" si="25"/>
        <v/>
      </c>
      <c r="E77" s="19" t="str">
        <f>IFERROR(IF(A77&lt;&gt;"",VLOOKUP(A77,matriz,IF(generador!B77=1,15,IF(generador!B77=2,18,IF(generador!B77=3,21,IF(generador!B77=4,24,IF(generador!B77=5,27,IF(generador!B77=6,30,IF(generador!B77=7,33,IF(generador!B77=8,36,IF(generador!B77=9,39,IF(generador!B77=10,42,IF(generador!B77=11,45,IF(generador!B77=12,48,IF(generador!B77=13,51,IF(generador!B77=14,54,IF(generador!B77=15,57))))))))))))))),FALSE),""),"")</f>
        <v/>
      </c>
      <c r="F77" s="20" t="str">
        <f t="shared" si="26"/>
        <v/>
      </c>
      <c r="G77" s="29" t="str">
        <f t="shared" si="27"/>
        <v/>
      </c>
      <c r="H77" s="21" t="str">
        <f t="shared" ca="1" si="30"/>
        <v/>
      </c>
      <c r="I77" s="18" t="str">
        <f t="shared" si="31"/>
        <v/>
      </c>
      <c r="J77" s="18" t="str">
        <f>""</f>
        <v/>
      </c>
      <c r="K77" s="18" t="str">
        <f t="shared" si="32"/>
        <v/>
      </c>
      <c r="L77" s="18" t="str">
        <f t="shared" si="33"/>
        <v/>
      </c>
      <c r="M77" s="18" t="str">
        <f t="shared" si="34"/>
        <v/>
      </c>
      <c r="N77" s="18" t="str">
        <f t="shared" si="35"/>
        <v/>
      </c>
      <c r="O77" s="18" t="str">
        <f t="shared" si="36"/>
        <v/>
      </c>
      <c r="P77" s="18" t="str">
        <f t="shared" si="37"/>
        <v/>
      </c>
      <c r="Q77" s="18" t="str">
        <f t="shared" si="38"/>
        <v/>
      </c>
      <c r="R77" s="122" t="str">
        <f t="shared" si="28"/>
        <v/>
      </c>
      <c r="S77" s="18" t="str">
        <f t="shared" si="39"/>
        <v/>
      </c>
      <c r="T77" s="26" t="str">
        <f t="shared" si="29"/>
        <v/>
      </c>
      <c r="U77" s="18" t="str">
        <f t="shared" si="40"/>
        <v/>
      </c>
      <c r="V77" s="18" t="str">
        <f t="shared" si="41"/>
        <v/>
      </c>
      <c r="W77" s="18" t="str">
        <f>IFERROR(CONCATENATE("PAGO N° ",B77," DEL CONTRATO CPS ",V77," ENTRE ",TEXT(VLOOKUP(A77,matriz,IF(generador!B77=1,16,IF(generador!B77=2,19,IF(generador!B77=3,22,IF(generador!B77=4,25,IF(generador!B77=5,28,IF(generador!B77=6,31,IF(generador!B77=7,34,IF(generador!B77=8,37,IF(generador!B77=9,40,IF(generador!B77=10,43,IF(generador!B77=11,46,IF(generador!B77=12,49,IF(generador!B77=13,52,IF(generador!B77=14,55,IF(generador!B77=15,58))))))))))))))),FALSE),"dd/mm/yyyy")," Y ",TEXT(VLOOKUP(A77,matriz,IF(generador!B77=1,17,IF(generador!B77=2,20,IF(generador!B77=3,23,IF(generador!B77=4,26,IF(generador!B77=5,29,IF(generador!B77=6,32,IF(generador!B77=7,35,IF(generador!B77=8,38,IF(generador!B77=9,41,IF(generador!B77=10,44,IF(generador!B77=11,47,IF(generador!B77=12,50,IF(generador!B77=13,53,IF(generador!B77=14,56,IF(generador!B77=15,59))))))))))))))),FALSE),"dd/mm/yyyy")),"")</f>
        <v/>
      </c>
    </row>
    <row r="78" spans="1:23" x14ac:dyDescent="0.3">
      <c r="A78" s="15"/>
      <c r="B78" s="14"/>
      <c r="C78" s="6"/>
      <c r="D78" s="26" t="str">
        <f t="shared" si="25"/>
        <v/>
      </c>
      <c r="E78" s="19" t="str">
        <f>IFERROR(IF(A78&lt;&gt;"",VLOOKUP(A78,matriz,IF(generador!B78=1,15,IF(generador!B78=2,18,IF(generador!B78=3,21,IF(generador!B78=4,24,IF(generador!B78=5,27,IF(generador!B78=6,30,IF(generador!B78=7,33,IF(generador!B78=8,36,IF(generador!B78=9,39,IF(generador!B78=10,42,IF(generador!B78=11,45,IF(generador!B78=12,48,IF(generador!B78=13,51,IF(generador!B78=14,54,IF(generador!B78=15,57))))))))))))))),FALSE),""),"")</f>
        <v/>
      </c>
      <c r="F78" s="20" t="str">
        <f t="shared" si="26"/>
        <v/>
      </c>
      <c r="G78" s="29" t="str">
        <f t="shared" si="27"/>
        <v/>
      </c>
      <c r="H78" s="21" t="str">
        <f t="shared" ca="1" si="30"/>
        <v/>
      </c>
      <c r="I78" s="18" t="str">
        <f t="shared" si="31"/>
        <v/>
      </c>
      <c r="J78" s="18" t="str">
        <f>""</f>
        <v/>
      </c>
      <c r="K78" s="18" t="str">
        <f t="shared" si="32"/>
        <v/>
      </c>
      <c r="L78" s="18" t="str">
        <f t="shared" si="33"/>
        <v/>
      </c>
      <c r="M78" s="18" t="str">
        <f t="shared" si="34"/>
        <v/>
      </c>
      <c r="N78" s="18" t="str">
        <f t="shared" si="35"/>
        <v/>
      </c>
      <c r="O78" s="18" t="str">
        <f t="shared" si="36"/>
        <v/>
      </c>
      <c r="P78" s="18" t="str">
        <f t="shared" si="37"/>
        <v/>
      </c>
      <c r="Q78" s="18" t="str">
        <f t="shared" si="38"/>
        <v/>
      </c>
      <c r="R78" s="122" t="str">
        <f t="shared" si="28"/>
        <v/>
      </c>
      <c r="S78" s="18" t="str">
        <f t="shared" si="39"/>
        <v/>
      </c>
      <c r="T78" s="26" t="str">
        <f t="shared" si="29"/>
        <v/>
      </c>
      <c r="U78" s="18" t="str">
        <f t="shared" si="40"/>
        <v/>
      </c>
      <c r="V78" s="18" t="str">
        <f t="shared" si="41"/>
        <v/>
      </c>
      <c r="W78" s="18" t="str">
        <f>IFERROR(CONCATENATE("PAGO N° ",B78," DEL CONTRATO CPS ",V78," ENTRE ",TEXT(VLOOKUP(A78,matriz,IF(generador!B78=1,16,IF(generador!B78=2,19,IF(generador!B78=3,22,IF(generador!B78=4,25,IF(generador!B78=5,28,IF(generador!B78=6,31,IF(generador!B78=7,34,IF(generador!B78=8,37,IF(generador!B78=9,40,IF(generador!B78=10,43,IF(generador!B78=11,46,IF(generador!B78=12,49,IF(generador!B78=13,52,IF(generador!B78=14,55,IF(generador!B78=15,58))))))))))))))),FALSE),"dd/mm/yyyy")," Y ",TEXT(VLOOKUP(A78,matriz,IF(generador!B78=1,17,IF(generador!B78=2,20,IF(generador!B78=3,23,IF(generador!B78=4,26,IF(generador!B78=5,29,IF(generador!B78=6,32,IF(generador!B78=7,35,IF(generador!B78=8,38,IF(generador!B78=9,41,IF(generador!B78=10,44,IF(generador!B78=11,47,IF(generador!B78=12,50,IF(generador!B78=13,53,IF(generador!B78=14,56,IF(generador!B78=15,59))))))))))))))),FALSE),"dd/mm/yyyy")),"")</f>
        <v/>
      </c>
    </row>
    <row r="79" spans="1:23" x14ac:dyDescent="0.3">
      <c r="A79" s="15"/>
      <c r="B79" s="14"/>
      <c r="C79" s="6"/>
      <c r="D79" s="26" t="str">
        <f t="shared" si="25"/>
        <v/>
      </c>
      <c r="E79" s="19" t="str">
        <f>IFERROR(IF(A79&lt;&gt;"",VLOOKUP(A79,matriz,IF(generador!B79=1,15,IF(generador!B79=2,18,IF(generador!B79=3,21,IF(generador!B79=4,24,IF(generador!B79=5,27,IF(generador!B79=6,30,IF(generador!B79=7,33,IF(generador!B79=8,36,IF(generador!B79=9,39,IF(generador!B79=10,42,IF(generador!B79=11,45,IF(generador!B79=12,48,IF(generador!B79=13,51,IF(generador!B79=14,54,IF(generador!B79=15,57))))))))))))))),FALSE),""),"")</f>
        <v/>
      </c>
      <c r="F79" s="20" t="str">
        <f t="shared" si="26"/>
        <v/>
      </c>
      <c r="G79" s="29" t="str">
        <f t="shared" si="27"/>
        <v/>
      </c>
      <c r="H79" s="21" t="str">
        <f t="shared" ca="1" si="30"/>
        <v/>
      </c>
      <c r="I79" s="18" t="str">
        <f t="shared" si="31"/>
        <v/>
      </c>
      <c r="J79" s="18" t="str">
        <f>""</f>
        <v/>
      </c>
      <c r="K79" s="18" t="str">
        <f t="shared" si="32"/>
        <v/>
      </c>
      <c r="L79" s="18" t="str">
        <f t="shared" si="33"/>
        <v/>
      </c>
      <c r="M79" s="18" t="str">
        <f t="shared" si="34"/>
        <v/>
      </c>
      <c r="N79" s="18" t="str">
        <f t="shared" si="35"/>
        <v/>
      </c>
      <c r="O79" s="18" t="str">
        <f t="shared" si="36"/>
        <v/>
      </c>
      <c r="P79" s="18" t="str">
        <f t="shared" si="37"/>
        <v/>
      </c>
      <c r="Q79" s="18" t="str">
        <f t="shared" si="38"/>
        <v/>
      </c>
      <c r="R79" s="122" t="str">
        <f t="shared" si="28"/>
        <v/>
      </c>
      <c r="S79" s="18" t="str">
        <f t="shared" si="39"/>
        <v/>
      </c>
      <c r="T79" s="26" t="str">
        <f t="shared" si="29"/>
        <v/>
      </c>
      <c r="U79" s="18" t="str">
        <f t="shared" si="40"/>
        <v/>
      </c>
      <c r="V79" s="18" t="str">
        <f t="shared" si="41"/>
        <v/>
      </c>
      <c r="W79" s="18" t="str">
        <f>IFERROR(CONCATENATE("PAGO N° ",B79," DEL CONTRATO CPS ",V79," ENTRE ",TEXT(VLOOKUP(A79,matriz,IF(generador!B79=1,16,IF(generador!B79=2,19,IF(generador!B79=3,22,IF(generador!B79=4,25,IF(generador!B79=5,28,IF(generador!B79=6,31,IF(generador!B79=7,34,IF(generador!B79=8,37,IF(generador!B79=9,40,IF(generador!B79=10,43,IF(generador!B79=11,46,IF(generador!B79=12,49,IF(generador!B79=13,52,IF(generador!B79=14,55,IF(generador!B79=15,58))))))))))))))),FALSE),"dd/mm/yyyy")," Y ",TEXT(VLOOKUP(A79,matriz,IF(generador!B79=1,17,IF(generador!B79=2,20,IF(generador!B79=3,23,IF(generador!B79=4,26,IF(generador!B79=5,29,IF(generador!B79=6,32,IF(generador!B79=7,35,IF(generador!B79=8,38,IF(generador!B79=9,41,IF(generador!B79=10,44,IF(generador!B79=11,47,IF(generador!B79=12,50,IF(generador!B79=13,53,IF(generador!B79=14,56,IF(generador!B79=15,59))))))))))))))),FALSE),"dd/mm/yyyy")),"")</f>
        <v/>
      </c>
    </row>
    <row r="80" spans="1:23" x14ac:dyDescent="0.3">
      <c r="A80" s="15"/>
      <c r="B80" s="14"/>
      <c r="C80" s="6"/>
      <c r="D80" s="26" t="str">
        <f t="shared" si="25"/>
        <v/>
      </c>
      <c r="E80" s="19" t="str">
        <f>IFERROR(IF(A80&lt;&gt;"",VLOOKUP(A80,matriz,IF(generador!B80=1,15,IF(generador!B80=2,18,IF(generador!B80=3,21,IF(generador!B80=4,24,IF(generador!B80=5,27,IF(generador!B80=6,30,IF(generador!B80=7,33,IF(generador!B80=8,36,IF(generador!B80=9,39,IF(generador!B80=10,42,IF(generador!B80=11,45,IF(generador!B80=12,48,IF(generador!B80=13,51,IF(generador!B80=14,54,IF(generador!B80=15,57))))))))))))))),FALSE),""),"")</f>
        <v/>
      </c>
      <c r="F80" s="20" t="str">
        <f t="shared" si="26"/>
        <v/>
      </c>
      <c r="G80" s="29" t="str">
        <f t="shared" si="27"/>
        <v/>
      </c>
      <c r="H80" s="21" t="str">
        <f t="shared" ca="1" si="30"/>
        <v/>
      </c>
      <c r="I80" s="18" t="str">
        <f t="shared" si="31"/>
        <v/>
      </c>
      <c r="J80" s="18" t="str">
        <f>""</f>
        <v/>
      </c>
      <c r="K80" s="18" t="str">
        <f t="shared" si="32"/>
        <v/>
      </c>
      <c r="L80" s="18" t="str">
        <f t="shared" si="33"/>
        <v/>
      </c>
      <c r="M80" s="18" t="str">
        <f t="shared" si="34"/>
        <v/>
      </c>
      <c r="N80" s="18" t="str">
        <f t="shared" si="35"/>
        <v/>
      </c>
      <c r="O80" s="18" t="str">
        <f t="shared" si="36"/>
        <v/>
      </c>
      <c r="P80" s="18" t="str">
        <f t="shared" si="37"/>
        <v/>
      </c>
      <c r="Q80" s="18" t="str">
        <f t="shared" si="38"/>
        <v/>
      </c>
      <c r="R80" s="122" t="str">
        <f t="shared" si="28"/>
        <v/>
      </c>
      <c r="S80" s="18" t="str">
        <f t="shared" si="39"/>
        <v/>
      </c>
      <c r="T80" s="26" t="str">
        <f t="shared" si="29"/>
        <v/>
      </c>
      <c r="U80" s="18" t="str">
        <f t="shared" si="40"/>
        <v/>
      </c>
      <c r="V80" s="18" t="str">
        <f t="shared" si="41"/>
        <v/>
      </c>
      <c r="W80" s="18" t="str">
        <f>IFERROR(CONCATENATE("PAGO N° ",B80," DEL CONTRATO CPS ",V80," ENTRE ",TEXT(VLOOKUP(A80,matriz,IF(generador!B80=1,16,IF(generador!B80=2,19,IF(generador!B80=3,22,IF(generador!B80=4,25,IF(generador!B80=5,28,IF(generador!B80=6,31,IF(generador!B80=7,34,IF(generador!B80=8,37,IF(generador!B80=9,40,IF(generador!B80=10,43,IF(generador!B80=11,46,IF(generador!B80=12,49,IF(generador!B80=13,52,IF(generador!B80=14,55,IF(generador!B80=15,58))))))))))))))),FALSE),"dd/mm/yyyy")," Y ",TEXT(VLOOKUP(A80,matriz,IF(generador!B80=1,17,IF(generador!B80=2,20,IF(generador!B80=3,23,IF(generador!B80=4,26,IF(generador!B80=5,29,IF(generador!B80=6,32,IF(generador!B80=7,35,IF(generador!B80=8,38,IF(generador!B80=9,41,IF(generador!B80=10,44,IF(generador!B80=11,47,IF(generador!B80=12,50,IF(generador!B80=13,53,IF(generador!B80=14,56,IF(generador!B80=15,59))))))))))))))),FALSE),"dd/mm/yyyy")),"")</f>
        <v/>
      </c>
    </row>
    <row r="81" spans="1:23" x14ac:dyDescent="0.3">
      <c r="A81" s="15"/>
      <c r="B81" s="14"/>
      <c r="C81" s="6"/>
      <c r="D81" s="26" t="str">
        <f t="shared" si="25"/>
        <v/>
      </c>
      <c r="E81" s="19" t="str">
        <f>IFERROR(IF(A81&lt;&gt;"",VLOOKUP(A81,matriz,IF(generador!B81=1,15,IF(generador!B81=2,18,IF(generador!B81=3,21,IF(generador!B81=4,24,IF(generador!B81=5,27,IF(generador!B81=6,30,IF(generador!B81=7,33,IF(generador!B81=8,36,IF(generador!B81=9,39,IF(generador!B81=10,42,IF(generador!B81=11,45,IF(generador!B81=12,48,IF(generador!B81=13,51,IF(generador!B81=14,54,IF(generador!B81=15,57))))))))))))))),FALSE),""),"")</f>
        <v/>
      </c>
      <c r="F81" s="20" t="str">
        <f t="shared" si="26"/>
        <v/>
      </c>
      <c r="G81" s="29" t="str">
        <f t="shared" si="27"/>
        <v/>
      </c>
      <c r="H81" s="21" t="str">
        <f t="shared" ca="1" si="30"/>
        <v/>
      </c>
      <c r="I81" s="18" t="str">
        <f t="shared" si="31"/>
        <v/>
      </c>
      <c r="J81" s="18" t="str">
        <f>""</f>
        <v/>
      </c>
      <c r="K81" s="18" t="str">
        <f t="shared" si="32"/>
        <v/>
      </c>
      <c r="L81" s="18" t="str">
        <f t="shared" si="33"/>
        <v/>
      </c>
      <c r="M81" s="18" t="str">
        <f t="shared" si="34"/>
        <v/>
      </c>
      <c r="N81" s="18" t="str">
        <f t="shared" si="35"/>
        <v/>
      </c>
      <c r="O81" s="18" t="str">
        <f t="shared" si="36"/>
        <v/>
      </c>
      <c r="P81" s="18" t="str">
        <f t="shared" si="37"/>
        <v/>
      </c>
      <c r="Q81" s="18" t="str">
        <f t="shared" si="38"/>
        <v/>
      </c>
      <c r="R81" s="122" t="str">
        <f t="shared" si="28"/>
        <v/>
      </c>
      <c r="S81" s="18" t="str">
        <f t="shared" si="39"/>
        <v/>
      </c>
      <c r="T81" s="26" t="str">
        <f t="shared" si="29"/>
        <v/>
      </c>
      <c r="U81" s="18" t="str">
        <f t="shared" si="40"/>
        <v/>
      </c>
      <c r="V81" s="18" t="str">
        <f t="shared" si="41"/>
        <v/>
      </c>
      <c r="W81" s="18" t="str">
        <f>IFERROR(CONCATENATE("PAGO N° ",B81," DEL CONTRATO CPS ",V81," ENTRE ",TEXT(VLOOKUP(A81,matriz,IF(generador!B81=1,16,IF(generador!B81=2,19,IF(generador!B81=3,22,IF(generador!B81=4,25,IF(generador!B81=5,28,IF(generador!B81=6,31,IF(generador!B81=7,34,IF(generador!B81=8,37,IF(generador!B81=9,40,IF(generador!B81=10,43,IF(generador!B81=11,46,IF(generador!B81=12,49,IF(generador!B81=13,52,IF(generador!B81=14,55,IF(generador!B81=15,58))))))))))))))),FALSE),"dd/mm/yyyy")," Y ",TEXT(VLOOKUP(A81,matriz,IF(generador!B81=1,17,IF(generador!B81=2,20,IF(generador!B81=3,23,IF(generador!B81=4,26,IF(generador!B81=5,29,IF(generador!B81=6,32,IF(generador!B81=7,35,IF(generador!B81=8,38,IF(generador!B81=9,41,IF(generador!B81=10,44,IF(generador!B81=11,47,IF(generador!B81=12,50,IF(generador!B81=13,53,IF(generador!B81=14,56,IF(generador!B81=15,59))))))))))))))),FALSE),"dd/mm/yyyy")),"")</f>
        <v/>
      </c>
    </row>
    <row r="82" spans="1:23" x14ac:dyDescent="0.3">
      <c r="A82" s="15"/>
      <c r="B82" s="14"/>
      <c r="C82" s="6"/>
      <c r="D82" s="26" t="str">
        <f t="shared" si="25"/>
        <v/>
      </c>
      <c r="E82" s="19" t="str">
        <f>IFERROR(IF(A82&lt;&gt;"",VLOOKUP(A82,matriz,IF(generador!B82=1,15,IF(generador!B82=2,18,IF(generador!B82=3,21,IF(generador!B82=4,24,IF(generador!B82=5,27,IF(generador!B82=6,30,IF(generador!B82=7,33,IF(generador!B82=8,36,IF(generador!B82=9,39,IF(generador!B82=10,42,IF(generador!B82=11,45,IF(generador!B82=12,48,IF(generador!B82=13,51,IF(generador!B82=14,54,IF(generador!B82=15,57))))))))))))))),FALSE),""),"")</f>
        <v/>
      </c>
      <c r="F82" s="20" t="str">
        <f t="shared" si="26"/>
        <v/>
      </c>
      <c r="G82" s="29" t="str">
        <f t="shared" si="27"/>
        <v/>
      </c>
      <c r="H82" s="21" t="str">
        <f t="shared" ca="1" si="30"/>
        <v/>
      </c>
      <c r="I82" s="18" t="str">
        <f t="shared" si="31"/>
        <v/>
      </c>
      <c r="J82" s="18" t="str">
        <f>""</f>
        <v/>
      </c>
      <c r="K82" s="18" t="str">
        <f t="shared" si="32"/>
        <v/>
      </c>
      <c r="L82" s="18" t="str">
        <f t="shared" si="33"/>
        <v/>
      </c>
      <c r="M82" s="18" t="str">
        <f t="shared" si="34"/>
        <v/>
      </c>
      <c r="N82" s="18" t="str">
        <f t="shared" si="35"/>
        <v/>
      </c>
      <c r="O82" s="18" t="str">
        <f t="shared" si="36"/>
        <v/>
      </c>
      <c r="P82" s="18" t="str">
        <f t="shared" si="37"/>
        <v/>
      </c>
      <c r="Q82" s="18" t="str">
        <f t="shared" si="38"/>
        <v/>
      </c>
      <c r="R82" s="122" t="str">
        <f t="shared" si="28"/>
        <v/>
      </c>
      <c r="S82" s="18" t="str">
        <f t="shared" si="39"/>
        <v/>
      </c>
      <c r="T82" s="26" t="str">
        <f t="shared" si="29"/>
        <v/>
      </c>
      <c r="U82" s="18" t="str">
        <f t="shared" si="40"/>
        <v/>
      </c>
      <c r="V82" s="18" t="str">
        <f t="shared" si="41"/>
        <v/>
      </c>
      <c r="W82" s="18" t="str">
        <f>IFERROR(CONCATENATE("PAGO N° ",B82," DEL CONTRATO CPS ",V82," ENTRE ",TEXT(VLOOKUP(A82,matriz,IF(generador!B82=1,16,IF(generador!B82=2,19,IF(generador!B82=3,22,IF(generador!B82=4,25,IF(generador!B82=5,28,IF(generador!B82=6,31,IF(generador!B82=7,34,IF(generador!B82=8,37,IF(generador!B82=9,40,IF(generador!B82=10,43,IF(generador!B82=11,46,IF(generador!B82=12,49,IF(generador!B82=13,52,IF(generador!B82=14,55,IF(generador!B82=15,58))))))))))))))),FALSE),"dd/mm/yyyy")," Y ",TEXT(VLOOKUP(A82,matriz,IF(generador!B82=1,17,IF(generador!B82=2,20,IF(generador!B82=3,23,IF(generador!B82=4,26,IF(generador!B82=5,29,IF(generador!B82=6,32,IF(generador!B82=7,35,IF(generador!B82=8,38,IF(generador!B82=9,41,IF(generador!B82=10,44,IF(generador!B82=11,47,IF(generador!B82=12,50,IF(generador!B82=13,53,IF(generador!B82=14,56,IF(generador!B82=15,59))))))))))))))),FALSE),"dd/mm/yyyy")),"")</f>
        <v/>
      </c>
    </row>
    <row r="83" spans="1:23" x14ac:dyDescent="0.3">
      <c r="A83" s="15"/>
      <c r="B83" s="14"/>
      <c r="C83" s="6"/>
      <c r="D83" s="26" t="str">
        <f t="shared" si="25"/>
        <v/>
      </c>
      <c r="E83" s="19" t="str">
        <f>IFERROR(IF(A83&lt;&gt;"",VLOOKUP(A83,matriz,IF(generador!B83=1,15,IF(generador!B83=2,18,IF(generador!B83=3,21,IF(generador!B83=4,24,IF(generador!B83=5,27,IF(generador!B83=6,30,IF(generador!B83=7,33,IF(generador!B83=8,36,IF(generador!B83=9,39,IF(generador!B83=10,42,IF(generador!B83=11,45,IF(generador!B83=12,48,IF(generador!B83=13,51,IF(generador!B83=14,54,IF(generador!B83=15,57))))))))))))))),FALSE),""),"")</f>
        <v/>
      </c>
      <c r="F83" s="20" t="str">
        <f t="shared" si="26"/>
        <v/>
      </c>
      <c r="G83" s="29" t="str">
        <f t="shared" si="27"/>
        <v/>
      </c>
      <c r="H83" s="21" t="str">
        <f t="shared" ca="1" si="30"/>
        <v/>
      </c>
      <c r="I83" s="18" t="str">
        <f t="shared" si="31"/>
        <v/>
      </c>
      <c r="J83" s="18" t="str">
        <f>""</f>
        <v/>
      </c>
      <c r="K83" s="18" t="str">
        <f t="shared" si="32"/>
        <v/>
      </c>
      <c r="L83" s="18" t="str">
        <f t="shared" si="33"/>
        <v/>
      </c>
      <c r="M83" s="18" t="str">
        <f t="shared" si="34"/>
        <v/>
      </c>
      <c r="N83" s="18" t="str">
        <f t="shared" si="35"/>
        <v/>
      </c>
      <c r="O83" s="18" t="str">
        <f t="shared" si="36"/>
        <v/>
      </c>
      <c r="P83" s="18" t="str">
        <f t="shared" si="37"/>
        <v/>
      </c>
      <c r="Q83" s="18" t="str">
        <f t="shared" si="38"/>
        <v/>
      </c>
      <c r="R83" s="122" t="str">
        <f t="shared" si="28"/>
        <v/>
      </c>
      <c r="S83" s="18" t="str">
        <f t="shared" si="39"/>
        <v/>
      </c>
      <c r="T83" s="26" t="str">
        <f t="shared" si="29"/>
        <v/>
      </c>
      <c r="U83" s="18" t="str">
        <f t="shared" si="40"/>
        <v/>
      </c>
      <c r="V83" s="18" t="str">
        <f t="shared" si="41"/>
        <v/>
      </c>
      <c r="W83" s="18" t="str">
        <f>IFERROR(CONCATENATE("PAGO N° ",B83," DEL CONTRATO CPS ",V83," ENTRE ",TEXT(VLOOKUP(A83,matriz,IF(generador!B83=1,16,IF(generador!B83=2,19,IF(generador!B83=3,22,IF(generador!B83=4,25,IF(generador!B83=5,28,IF(generador!B83=6,31,IF(generador!B83=7,34,IF(generador!B83=8,37,IF(generador!B83=9,40,IF(generador!B83=10,43,IF(generador!B83=11,46,IF(generador!B83=12,49,IF(generador!B83=13,52,IF(generador!B83=14,55,IF(generador!B83=15,58))))))))))))))),FALSE),"dd/mm/yyyy")," Y ",TEXT(VLOOKUP(A83,matriz,IF(generador!B83=1,17,IF(generador!B83=2,20,IF(generador!B83=3,23,IF(generador!B83=4,26,IF(generador!B83=5,29,IF(generador!B83=6,32,IF(generador!B83=7,35,IF(generador!B83=8,38,IF(generador!B83=9,41,IF(generador!B83=10,44,IF(generador!B83=11,47,IF(generador!B83=12,50,IF(generador!B83=13,53,IF(generador!B83=14,56,IF(generador!B83=15,59))))))))))))))),FALSE),"dd/mm/yyyy")),"")</f>
        <v/>
      </c>
    </row>
    <row r="84" spans="1:23" x14ac:dyDescent="0.3">
      <c r="A84" s="15"/>
      <c r="B84" s="14"/>
      <c r="C84" s="6"/>
      <c r="D84" s="26" t="str">
        <f t="shared" si="25"/>
        <v/>
      </c>
      <c r="E84" s="19" t="str">
        <f>IFERROR(IF(A84&lt;&gt;"",VLOOKUP(A84,matriz,IF(generador!B84=1,15,IF(generador!B84=2,18,IF(generador!B84=3,21,IF(generador!B84=4,24,IF(generador!B84=5,27,IF(generador!B84=6,30,IF(generador!B84=7,33,IF(generador!B84=8,36,IF(generador!B84=9,39,IF(generador!B84=10,42,IF(generador!B84=11,45,IF(generador!B84=12,48,IF(generador!B84=13,51,IF(generador!B84=14,54,IF(generador!B84=15,57))))))))))))))),FALSE),""),"")</f>
        <v/>
      </c>
      <c r="F84" s="20" t="str">
        <f t="shared" si="26"/>
        <v/>
      </c>
      <c r="G84" s="29" t="str">
        <f t="shared" si="27"/>
        <v/>
      </c>
      <c r="H84" s="21" t="str">
        <f t="shared" ca="1" si="30"/>
        <v/>
      </c>
      <c r="I84" s="18" t="str">
        <f t="shared" si="31"/>
        <v/>
      </c>
      <c r="J84" s="18" t="str">
        <f>""</f>
        <v/>
      </c>
      <c r="K84" s="18" t="str">
        <f t="shared" si="32"/>
        <v/>
      </c>
      <c r="L84" s="18" t="str">
        <f t="shared" si="33"/>
        <v/>
      </c>
      <c r="M84" s="18" t="str">
        <f t="shared" si="34"/>
        <v/>
      </c>
      <c r="N84" s="18" t="str">
        <f t="shared" si="35"/>
        <v/>
      </c>
      <c r="O84" s="18" t="str">
        <f t="shared" si="36"/>
        <v/>
      </c>
      <c r="P84" s="18" t="str">
        <f t="shared" si="37"/>
        <v/>
      </c>
      <c r="Q84" s="18" t="str">
        <f t="shared" si="38"/>
        <v/>
      </c>
      <c r="R84" s="122" t="str">
        <f t="shared" si="28"/>
        <v/>
      </c>
      <c r="S84" s="18" t="str">
        <f t="shared" si="39"/>
        <v/>
      </c>
      <c r="T84" s="26" t="str">
        <f t="shared" si="29"/>
        <v/>
      </c>
      <c r="U84" s="18" t="str">
        <f t="shared" si="40"/>
        <v/>
      </c>
      <c r="V84" s="18" t="str">
        <f t="shared" si="41"/>
        <v/>
      </c>
      <c r="W84" s="18" t="str">
        <f>IFERROR(CONCATENATE("PAGO N° ",B84," DEL CONTRATO CPS ",V84," ENTRE ",TEXT(VLOOKUP(A84,matriz,IF(generador!B84=1,16,IF(generador!B84=2,19,IF(generador!B84=3,22,IF(generador!B84=4,25,IF(generador!B84=5,28,IF(generador!B84=6,31,IF(generador!B84=7,34,IF(generador!B84=8,37,IF(generador!B84=9,40,IF(generador!B84=10,43,IF(generador!B84=11,46,IF(generador!B84=12,49,IF(generador!B84=13,52,IF(generador!B84=14,55,IF(generador!B84=15,58))))))))))))))),FALSE),"dd/mm/yyyy")," Y ",TEXT(VLOOKUP(A84,matriz,IF(generador!B84=1,17,IF(generador!B84=2,20,IF(generador!B84=3,23,IF(generador!B84=4,26,IF(generador!B84=5,29,IF(generador!B84=6,32,IF(generador!B84=7,35,IF(generador!B84=8,38,IF(generador!B84=9,41,IF(generador!B84=10,44,IF(generador!B84=11,47,IF(generador!B84=12,50,IF(generador!B84=13,53,IF(generador!B84=14,56,IF(generador!B84=15,59))))))))))))))),FALSE),"dd/mm/yyyy")),"")</f>
        <v/>
      </c>
    </row>
    <row r="85" spans="1:23" x14ac:dyDescent="0.3">
      <c r="A85" s="15"/>
      <c r="B85" s="14"/>
      <c r="C85" s="6"/>
      <c r="D85" s="26" t="str">
        <f t="shared" si="25"/>
        <v/>
      </c>
      <c r="E85" s="19" t="str">
        <f>IFERROR(IF(A85&lt;&gt;"",VLOOKUP(A85,matriz,IF(generador!B85=1,15,IF(generador!B85=2,18,IF(generador!B85=3,21,IF(generador!B85=4,24,IF(generador!B85=5,27,IF(generador!B85=6,30,IF(generador!B85=7,33,IF(generador!B85=8,36,IF(generador!B85=9,39,IF(generador!B85=10,42,IF(generador!B85=11,45,IF(generador!B85=12,48,IF(generador!B85=13,51,IF(generador!B85=14,54,IF(generador!B85=15,57))))))))))))))),FALSE),""),"")</f>
        <v/>
      </c>
      <c r="F85" s="20" t="str">
        <f t="shared" si="26"/>
        <v/>
      </c>
      <c r="G85" s="29" t="str">
        <f t="shared" si="27"/>
        <v/>
      </c>
      <c r="H85" s="21" t="str">
        <f t="shared" ca="1" si="30"/>
        <v/>
      </c>
      <c r="I85" s="18" t="str">
        <f t="shared" si="31"/>
        <v/>
      </c>
      <c r="J85" s="18" t="str">
        <f>""</f>
        <v/>
      </c>
      <c r="K85" s="18" t="str">
        <f t="shared" si="32"/>
        <v/>
      </c>
      <c r="L85" s="18" t="str">
        <f t="shared" si="33"/>
        <v/>
      </c>
      <c r="M85" s="18" t="str">
        <f t="shared" si="34"/>
        <v/>
      </c>
      <c r="N85" s="18" t="str">
        <f t="shared" si="35"/>
        <v/>
      </c>
      <c r="O85" s="18" t="str">
        <f t="shared" si="36"/>
        <v/>
      </c>
      <c r="P85" s="18" t="str">
        <f t="shared" si="37"/>
        <v/>
      </c>
      <c r="Q85" s="18" t="str">
        <f t="shared" si="38"/>
        <v/>
      </c>
      <c r="R85" s="122" t="str">
        <f t="shared" si="28"/>
        <v/>
      </c>
      <c r="S85" s="18" t="str">
        <f t="shared" si="39"/>
        <v/>
      </c>
      <c r="T85" s="26" t="str">
        <f t="shared" si="29"/>
        <v/>
      </c>
      <c r="U85" s="18" t="str">
        <f t="shared" si="40"/>
        <v/>
      </c>
      <c r="V85" s="18" t="str">
        <f t="shared" si="41"/>
        <v/>
      </c>
      <c r="W85" s="18" t="str">
        <f>IFERROR(CONCATENATE("PAGO N° ",B85," DEL CONTRATO CPS ",V85," ENTRE ",TEXT(VLOOKUP(A85,matriz,IF(generador!B85=1,16,IF(generador!B85=2,19,IF(generador!B85=3,22,IF(generador!B85=4,25,IF(generador!B85=5,28,IF(generador!B85=6,31,IF(generador!B85=7,34,IF(generador!B85=8,37,IF(generador!B85=9,40,IF(generador!B85=10,43,IF(generador!B85=11,46,IF(generador!B85=12,49,IF(generador!B85=13,52,IF(generador!B85=14,55,IF(generador!B85=15,58))))))))))))))),FALSE),"dd/mm/yyyy")," Y ",TEXT(VLOOKUP(A85,matriz,IF(generador!B85=1,17,IF(generador!B85=2,20,IF(generador!B85=3,23,IF(generador!B85=4,26,IF(generador!B85=5,29,IF(generador!B85=6,32,IF(generador!B85=7,35,IF(generador!B85=8,38,IF(generador!B85=9,41,IF(generador!B85=10,44,IF(generador!B85=11,47,IF(generador!B85=12,50,IF(generador!B85=13,53,IF(generador!B85=14,56,IF(generador!B85=15,59))))))))))))))),FALSE),"dd/mm/yyyy")),"")</f>
        <v/>
      </c>
    </row>
    <row r="86" spans="1:23" x14ac:dyDescent="0.3">
      <c r="A86" s="15"/>
      <c r="B86" s="14"/>
      <c r="C86" s="6"/>
      <c r="D86" s="26" t="str">
        <f t="shared" si="25"/>
        <v/>
      </c>
      <c r="E86" s="19" t="str">
        <f>IFERROR(IF(A86&lt;&gt;"",VLOOKUP(A86,matriz,IF(generador!B86=1,15,IF(generador!B86=2,18,IF(generador!B86=3,21,IF(generador!B86=4,24,IF(generador!B86=5,27,IF(generador!B86=6,30,IF(generador!B86=7,33,IF(generador!B86=8,36,IF(generador!B86=9,39,IF(generador!B86=10,42,IF(generador!B86=11,45,IF(generador!B86=12,48,IF(generador!B86=13,51,IF(generador!B86=14,54,IF(generador!B86=15,57))))))))))))))),FALSE),""),"")</f>
        <v/>
      </c>
      <c r="F86" s="20" t="str">
        <f t="shared" si="26"/>
        <v/>
      </c>
      <c r="G86" s="29" t="str">
        <f t="shared" si="27"/>
        <v/>
      </c>
      <c r="H86" s="21" t="str">
        <f t="shared" ca="1" si="30"/>
        <v/>
      </c>
      <c r="I86" s="18" t="str">
        <f t="shared" si="31"/>
        <v/>
      </c>
      <c r="J86" s="18" t="str">
        <f>""</f>
        <v/>
      </c>
      <c r="K86" s="18" t="str">
        <f t="shared" si="32"/>
        <v/>
      </c>
      <c r="L86" s="18" t="str">
        <f t="shared" si="33"/>
        <v/>
      </c>
      <c r="M86" s="18" t="str">
        <f t="shared" si="34"/>
        <v/>
      </c>
      <c r="N86" s="18" t="str">
        <f t="shared" si="35"/>
        <v/>
      </c>
      <c r="O86" s="18" t="str">
        <f t="shared" si="36"/>
        <v/>
      </c>
      <c r="P86" s="18" t="str">
        <f t="shared" si="37"/>
        <v/>
      </c>
      <c r="Q86" s="18" t="str">
        <f t="shared" si="38"/>
        <v/>
      </c>
      <c r="R86" s="122" t="str">
        <f t="shared" si="28"/>
        <v/>
      </c>
      <c r="S86" s="18" t="str">
        <f t="shared" si="39"/>
        <v/>
      </c>
      <c r="T86" s="26" t="str">
        <f t="shared" si="29"/>
        <v/>
      </c>
      <c r="U86" s="18" t="str">
        <f t="shared" si="40"/>
        <v/>
      </c>
      <c r="V86" s="18" t="str">
        <f t="shared" si="41"/>
        <v/>
      </c>
      <c r="W86" s="18" t="str">
        <f>IFERROR(CONCATENATE("PAGO N° ",B86," DEL CONTRATO CPS ",V86," ENTRE ",TEXT(VLOOKUP(A86,matriz,IF(generador!B86=1,16,IF(generador!B86=2,19,IF(generador!B86=3,22,IF(generador!B86=4,25,IF(generador!B86=5,28,IF(generador!B86=6,31,IF(generador!B86=7,34,IF(generador!B86=8,37,IF(generador!B86=9,40,IF(generador!B86=10,43,IF(generador!B86=11,46,IF(generador!B86=12,49,IF(generador!B86=13,52,IF(generador!B86=14,55,IF(generador!B86=15,58))))))))))))))),FALSE),"dd/mm/yyyy")," Y ",TEXT(VLOOKUP(A86,matriz,IF(generador!B86=1,17,IF(generador!B86=2,20,IF(generador!B86=3,23,IF(generador!B86=4,26,IF(generador!B86=5,29,IF(generador!B86=6,32,IF(generador!B86=7,35,IF(generador!B86=8,38,IF(generador!B86=9,41,IF(generador!B86=10,44,IF(generador!B86=11,47,IF(generador!B86=12,50,IF(generador!B86=13,53,IF(generador!B86=14,56,IF(generador!B86=15,59))))))))))))))),FALSE),"dd/mm/yyyy")),"")</f>
        <v/>
      </c>
    </row>
    <row r="87" spans="1:23" x14ac:dyDescent="0.3">
      <c r="A87" s="15"/>
      <c r="B87" s="14"/>
      <c r="C87" s="6"/>
      <c r="D87" s="26" t="str">
        <f t="shared" si="25"/>
        <v/>
      </c>
      <c r="E87" s="19" t="str">
        <f>IFERROR(IF(A87&lt;&gt;"",VLOOKUP(A87,matriz,IF(generador!B87=1,15,IF(generador!B87=2,18,IF(generador!B87=3,21,IF(generador!B87=4,24,IF(generador!B87=5,27,IF(generador!B87=6,30,IF(generador!B87=7,33,IF(generador!B87=8,36,IF(generador!B87=9,39,IF(generador!B87=10,42,IF(generador!B87=11,45,IF(generador!B87=12,48,IF(generador!B87=13,51,IF(generador!B87=14,54,IF(generador!B87=15,57))))))))))))))),FALSE),""),"")</f>
        <v/>
      </c>
      <c r="F87" s="20" t="str">
        <f t="shared" si="26"/>
        <v/>
      </c>
      <c r="G87" s="29" t="str">
        <f t="shared" si="27"/>
        <v/>
      </c>
      <c r="H87" s="21" t="str">
        <f t="shared" ca="1" si="30"/>
        <v/>
      </c>
      <c r="I87" s="18" t="str">
        <f t="shared" si="31"/>
        <v/>
      </c>
      <c r="J87" s="18" t="str">
        <f>""</f>
        <v/>
      </c>
      <c r="K87" s="18" t="str">
        <f t="shared" si="32"/>
        <v/>
      </c>
      <c r="L87" s="18" t="str">
        <f t="shared" si="33"/>
        <v/>
      </c>
      <c r="M87" s="18" t="str">
        <f t="shared" si="34"/>
        <v/>
      </c>
      <c r="N87" s="18" t="str">
        <f t="shared" si="35"/>
        <v/>
      </c>
      <c r="O87" s="18" t="str">
        <f t="shared" si="36"/>
        <v/>
      </c>
      <c r="P87" s="18" t="str">
        <f t="shared" si="37"/>
        <v/>
      </c>
      <c r="Q87" s="18" t="str">
        <f t="shared" si="38"/>
        <v/>
      </c>
      <c r="R87" s="122" t="str">
        <f t="shared" si="28"/>
        <v/>
      </c>
      <c r="S87" s="18" t="str">
        <f t="shared" si="39"/>
        <v/>
      </c>
      <c r="T87" s="26" t="str">
        <f t="shared" si="29"/>
        <v/>
      </c>
      <c r="U87" s="18" t="str">
        <f t="shared" si="40"/>
        <v/>
      </c>
      <c r="V87" s="18" t="str">
        <f t="shared" si="41"/>
        <v/>
      </c>
      <c r="W87" s="18" t="str">
        <f>IFERROR(CONCATENATE("PAGO N° ",B87," DEL CONTRATO CPS ",V87," ENTRE ",TEXT(VLOOKUP(A87,matriz,IF(generador!B87=1,16,IF(generador!B87=2,19,IF(generador!B87=3,22,IF(generador!B87=4,25,IF(generador!B87=5,28,IF(generador!B87=6,31,IF(generador!B87=7,34,IF(generador!B87=8,37,IF(generador!B87=9,40,IF(generador!B87=10,43,IF(generador!B87=11,46,IF(generador!B87=12,49,IF(generador!B87=13,52,IF(generador!B87=14,55,IF(generador!B87=15,58))))))))))))))),FALSE),"dd/mm/yyyy")," Y ",TEXT(VLOOKUP(A87,matriz,IF(generador!B87=1,17,IF(generador!B87=2,20,IF(generador!B87=3,23,IF(generador!B87=4,26,IF(generador!B87=5,29,IF(generador!B87=6,32,IF(generador!B87=7,35,IF(generador!B87=8,38,IF(generador!B87=9,41,IF(generador!B87=10,44,IF(generador!B87=11,47,IF(generador!B87=12,50,IF(generador!B87=13,53,IF(generador!B87=14,56,IF(generador!B87=15,59))))))))))))))),FALSE),"dd/mm/yyyy")),"")</f>
        <v/>
      </c>
    </row>
    <row r="88" spans="1:23" x14ac:dyDescent="0.3">
      <c r="A88" s="15"/>
      <c r="B88" s="14"/>
      <c r="C88" s="6"/>
      <c r="D88" s="26" t="str">
        <f t="shared" si="25"/>
        <v/>
      </c>
      <c r="E88" s="19" t="str">
        <f>IFERROR(IF(A88&lt;&gt;"",VLOOKUP(A88,matriz,IF(generador!B88=1,15,IF(generador!B88=2,18,IF(generador!B88=3,21,IF(generador!B88=4,24,IF(generador!B88=5,27,IF(generador!B88=6,30,IF(generador!B88=7,33,IF(generador!B88=8,36,IF(generador!B88=9,39,IF(generador!B88=10,42,IF(generador!B88=11,45,IF(generador!B88=12,48,IF(generador!B88=13,51,IF(generador!B88=14,54,IF(generador!B88=15,57))))))))))))))),FALSE),""),"")</f>
        <v/>
      </c>
      <c r="F88" s="20" t="str">
        <f t="shared" si="26"/>
        <v/>
      </c>
      <c r="G88" s="29" t="str">
        <f t="shared" si="27"/>
        <v/>
      </c>
      <c r="H88" s="21" t="str">
        <f t="shared" ca="1" si="30"/>
        <v/>
      </c>
      <c r="I88" s="18" t="str">
        <f t="shared" si="31"/>
        <v/>
      </c>
      <c r="J88" s="18" t="str">
        <f>""</f>
        <v/>
      </c>
      <c r="K88" s="18" t="str">
        <f t="shared" si="32"/>
        <v/>
      </c>
      <c r="L88" s="18" t="str">
        <f t="shared" si="33"/>
        <v/>
      </c>
      <c r="M88" s="18" t="str">
        <f t="shared" si="34"/>
        <v/>
      </c>
      <c r="N88" s="18" t="str">
        <f t="shared" si="35"/>
        <v/>
      </c>
      <c r="O88" s="18" t="str">
        <f t="shared" si="36"/>
        <v/>
      </c>
      <c r="P88" s="18" t="str">
        <f t="shared" si="37"/>
        <v/>
      </c>
      <c r="Q88" s="18" t="str">
        <f t="shared" si="38"/>
        <v/>
      </c>
      <c r="R88" s="122" t="str">
        <f t="shared" si="28"/>
        <v/>
      </c>
      <c r="S88" s="18" t="str">
        <f t="shared" si="39"/>
        <v/>
      </c>
      <c r="T88" s="26" t="str">
        <f t="shared" si="29"/>
        <v/>
      </c>
      <c r="U88" s="18" t="str">
        <f t="shared" si="40"/>
        <v/>
      </c>
      <c r="V88" s="18" t="str">
        <f t="shared" si="41"/>
        <v/>
      </c>
      <c r="W88" s="18" t="str">
        <f>IFERROR(CONCATENATE("PAGO N° ",B88," DEL CONTRATO CPS ",V88," ENTRE ",TEXT(VLOOKUP(A88,matriz,IF(generador!B88=1,16,IF(generador!B88=2,19,IF(generador!B88=3,22,IF(generador!B88=4,25,IF(generador!B88=5,28,IF(generador!B88=6,31,IF(generador!B88=7,34,IF(generador!B88=8,37,IF(generador!B88=9,40,IF(generador!B88=10,43,IF(generador!B88=11,46,IF(generador!B88=12,49,IF(generador!B88=13,52,IF(generador!B88=14,55,IF(generador!B88=15,58))))))))))))))),FALSE),"dd/mm/yyyy")," Y ",TEXT(VLOOKUP(A88,matriz,IF(generador!B88=1,17,IF(generador!B88=2,20,IF(generador!B88=3,23,IF(generador!B88=4,26,IF(generador!B88=5,29,IF(generador!B88=6,32,IF(generador!B88=7,35,IF(generador!B88=8,38,IF(generador!B88=9,41,IF(generador!B88=10,44,IF(generador!B88=11,47,IF(generador!B88=12,50,IF(generador!B88=13,53,IF(generador!B88=14,56,IF(generador!B88=15,59))))))))))))))),FALSE),"dd/mm/yyyy")),"")</f>
        <v/>
      </c>
    </row>
    <row r="89" spans="1:23" x14ac:dyDescent="0.3">
      <c r="A89" s="15"/>
      <c r="B89" s="14"/>
      <c r="C89" s="6"/>
      <c r="D89" s="26" t="str">
        <f t="shared" si="25"/>
        <v/>
      </c>
      <c r="E89" s="19" t="str">
        <f>IFERROR(IF(A89&lt;&gt;"",VLOOKUP(A89,matriz,IF(generador!B89=1,15,IF(generador!B89=2,18,IF(generador!B89=3,21,IF(generador!B89=4,24,IF(generador!B89=5,27,IF(generador!B89=6,30,IF(generador!B89=7,33,IF(generador!B89=8,36,IF(generador!B89=9,39,IF(generador!B89=10,42,IF(generador!B89=11,45,IF(generador!B89=12,48,IF(generador!B89=13,51,IF(generador!B89=14,54,IF(generador!B89=15,57))))))))))))))),FALSE),""),"")</f>
        <v/>
      </c>
      <c r="F89" s="20" t="str">
        <f t="shared" si="26"/>
        <v/>
      </c>
      <c r="G89" s="29" t="str">
        <f t="shared" si="27"/>
        <v/>
      </c>
      <c r="H89" s="21" t="str">
        <f t="shared" ca="1" si="30"/>
        <v/>
      </c>
      <c r="I89" s="18" t="str">
        <f t="shared" si="31"/>
        <v/>
      </c>
      <c r="J89" s="18" t="str">
        <f>""</f>
        <v/>
      </c>
      <c r="K89" s="18" t="str">
        <f t="shared" si="32"/>
        <v/>
      </c>
      <c r="L89" s="18" t="str">
        <f t="shared" si="33"/>
        <v/>
      </c>
      <c r="M89" s="18" t="str">
        <f t="shared" si="34"/>
        <v/>
      </c>
      <c r="N89" s="18" t="str">
        <f t="shared" si="35"/>
        <v/>
      </c>
      <c r="O89" s="18" t="str">
        <f t="shared" si="36"/>
        <v/>
      </c>
      <c r="P89" s="18" t="str">
        <f t="shared" si="37"/>
        <v/>
      </c>
      <c r="Q89" s="18" t="str">
        <f t="shared" si="38"/>
        <v/>
      </c>
      <c r="R89" s="122" t="str">
        <f t="shared" si="28"/>
        <v/>
      </c>
      <c r="S89" s="18" t="str">
        <f t="shared" si="39"/>
        <v/>
      </c>
      <c r="T89" s="26" t="str">
        <f t="shared" si="29"/>
        <v/>
      </c>
      <c r="U89" s="18" t="str">
        <f t="shared" si="40"/>
        <v/>
      </c>
      <c r="V89" s="18" t="str">
        <f t="shared" si="41"/>
        <v/>
      </c>
      <c r="W89" s="18" t="str">
        <f>IFERROR(CONCATENATE("PAGO N° ",B89," DEL CONTRATO CPS ",V89," ENTRE ",TEXT(VLOOKUP(A89,matriz,IF(generador!B89=1,16,IF(generador!B89=2,19,IF(generador!B89=3,22,IF(generador!B89=4,25,IF(generador!B89=5,28,IF(generador!B89=6,31,IF(generador!B89=7,34,IF(generador!B89=8,37,IF(generador!B89=9,40,IF(generador!B89=10,43,IF(generador!B89=11,46,IF(generador!B89=12,49,IF(generador!B89=13,52,IF(generador!B89=14,55,IF(generador!B89=15,58))))))))))))))),FALSE),"dd/mm/yyyy")," Y ",TEXT(VLOOKUP(A89,matriz,IF(generador!B89=1,17,IF(generador!B89=2,20,IF(generador!B89=3,23,IF(generador!B89=4,26,IF(generador!B89=5,29,IF(generador!B89=6,32,IF(generador!B89=7,35,IF(generador!B89=8,38,IF(generador!B89=9,41,IF(generador!B89=10,44,IF(generador!B89=11,47,IF(generador!B89=12,50,IF(generador!B89=13,53,IF(generador!B89=14,56,IF(generador!B89=15,59))))))))))))))),FALSE),"dd/mm/yyyy")),"")</f>
        <v/>
      </c>
    </row>
    <row r="90" spans="1:23" x14ac:dyDescent="0.3">
      <c r="A90" s="15"/>
      <c r="B90" s="14"/>
      <c r="C90" s="6"/>
      <c r="D90" s="26" t="str">
        <f t="shared" si="25"/>
        <v/>
      </c>
      <c r="E90" s="19" t="str">
        <f>IFERROR(IF(A90&lt;&gt;"",VLOOKUP(A90,matriz,IF(generador!B90=1,15,IF(generador!B90=2,18,IF(generador!B90=3,21,IF(generador!B90=4,24,IF(generador!B90=5,27,IF(generador!B90=6,30,IF(generador!B90=7,33,IF(generador!B90=8,36,IF(generador!B90=9,39,IF(generador!B90=10,42,IF(generador!B90=11,45,IF(generador!B90=12,48,IF(generador!B90=13,51,IF(generador!B90=14,54,IF(generador!B90=15,57))))))))))))))),FALSE),""),"")</f>
        <v/>
      </c>
      <c r="F90" s="20" t="str">
        <f t="shared" si="26"/>
        <v/>
      </c>
      <c r="G90" s="29" t="str">
        <f t="shared" si="27"/>
        <v/>
      </c>
      <c r="H90" s="21" t="str">
        <f t="shared" ca="1" si="30"/>
        <v/>
      </c>
      <c r="I90" s="18" t="str">
        <f t="shared" si="31"/>
        <v/>
      </c>
      <c r="J90" s="18" t="str">
        <f>""</f>
        <v/>
      </c>
      <c r="K90" s="18" t="str">
        <f t="shared" si="32"/>
        <v/>
      </c>
      <c r="L90" s="18" t="str">
        <f t="shared" si="33"/>
        <v/>
      </c>
      <c r="M90" s="18" t="str">
        <f t="shared" si="34"/>
        <v/>
      </c>
      <c r="N90" s="18" t="str">
        <f t="shared" si="35"/>
        <v/>
      </c>
      <c r="O90" s="18" t="str">
        <f t="shared" si="36"/>
        <v/>
      </c>
      <c r="P90" s="18" t="str">
        <f t="shared" si="37"/>
        <v/>
      </c>
      <c r="Q90" s="18" t="str">
        <f t="shared" si="38"/>
        <v/>
      </c>
      <c r="R90" s="122" t="str">
        <f t="shared" si="28"/>
        <v/>
      </c>
      <c r="S90" s="18" t="str">
        <f t="shared" si="39"/>
        <v/>
      </c>
      <c r="T90" s="26" t="str">
        <f t="shared" si="29"/>
        <v/>
      </c>
      <c r="U90" s="18" t="str">
        <f t="shared" si="40"/>
        <v/>
      </c>
      <c r="V90" s="18" t="str">
        <f t="shared" si="41"/>
        <v/>
      </c>
      <c r="W90" s="18" t="str">
        <f>IFERROR(CONCATENATE("PAGO N° ",B90," DEL CONTRATO CPS ",V90," ENTRE ",TEXT(VLOOKUP(A90,matriz,IF(generador!B90=1,16,IF(generador!B90=2,19,IF(generador!B90=3,22,IF(generador!B90=4,25,IF(generador!B90=5,28,IF(generador!B90=6,31,IF(generador!B90=7,34,IF(generador!B90=8,37,IF(generador!B90=9,40,IF(generador!B90=10,43,IF(generador!B90=11,46,IF(generador!B90=12,49,IF(generador!B90=13,52,IF(generador!B90=14,55,IF(generador!B90=15,58))))))))))))))),FALSE),"dd/mm/yyyy")," Y ",TEXT(VLOOKUP(A90,matriz,IF(generador!B90=1,17,IF(generador!B90=2,20,IF(generador!B90=3,23,IF(generador!B90=4,26,IF(generador!B90=5,29,IF(generador!B90=6,32,IF(generador!B90=7,35,IF(generador!B90=8,38,IF(generador!B90=9,41,IF(generador!B90=10,44,IF(generador!B90=11,47,IF(generador!B90=12,50,IF(generador!B90=13,53,IF(generador!B90=14,56,IF(generador!B90=15,59))))))))))))))),FALSE),"dd/mm/yyyy")),"")</f>
        <v/>
      </c>
    </row>
    <row r="91" spans="1:23" x14ac:dyDescent="0.3">
      <c r="A91" s="15"/>
      <c r="B91" s="14"/>
      <c r="C91" s="6"/>
      <c r="D91" s="26" t="str">
        <f t="shared" si="25"/>
        <v/>
      </c>
      <c r="E91" s="19" t="str">
        <f>IFERROR(IF(A91&lt;&gt;"",VLOOKUP(A91,matriz,IF(generador!B91=1,15,IF(generador!B91=2,18,IF(generador!B91=3,21,IF(generador!B91=4,24,IF(generador!B91=5,27,IF(generador!B91=6,30,IF(generador!B91=7,33,IF(generador!B91=8,36,IF(generador!B91=9,39,IF(generador!B91=10,42,IF(generador!B91=11,45,IF(generador!B91=12,48,IF(generador!B91=13,51,IF(generador!B91=14,54,IF(generador!B91=15,57))))))))))))))),FALSE),""),"")</f>
        <v/>
      </c>
      <c r="F91" s="20" t="str">
        <f t="shared" si="26"/>
        <v/>
      </c>
      <c r="G91" s="29" t="str">
        <f t="shared" si="27"/>
        <v/>
      </c>
      <c r="H91" s="21" t="str">
        <f t="shared" ca="1" si="30"/>
        <v/>
      </c>
      <c r="I91" s="18" t="str">
        <f t="shared" si="31"/>
        <v/>
      </c>
      <c r="J91" s="18" t="str">
        <f>""</f>
        <v/>
      </c>
      <c r="K91" s="18" t="str">
        <f t="shared" si="32"/>
        <v/>
      </c>
      <c r="L91" s="18" t="str">
        <f t="shared" si="33"/>
        <v/>
      </c>
      <c r="M91" s="18" t="str">
        <f t="shared" si="34"/>
        <v/>
      </c>
      <c r="N91" s="18" t="str">
        <f t="shared" si="35"/>
        <v/>
      </c>
      <c r="O91" s="18" t="str">
        <f t="shared" si="36"/>
        <v/>
      </c>
      <c r="P91" s="18" t="str">
        <f t="shared" si="37"/>
        <v/>
      </c>
      <c r="Q91" s="18" t="str">
        <f t="shared" si="38"/>
        <v/>
      </c>
      <c r="R91" s="122" t="str">
        <f t="shared" si="28"/>
        <v/>
      </c>
      <c r="S91" s="18" t="str">
        <f t="shared" si="39"/>
        <v/>
      </c>
      <c r="T91" s="26" t="str">
        <f t="shared" si="29"/>
        <v/>
      </c>
      <c r="U91" s="18" t="str">
        <f t="shared" si="40"/>
        <v/>
      </c>
      <c r="V91" s="18" t="str">
        <f t="shared" si="41"/>
        <v/>
      </c>
      <c r="W91" s="18" t="str">
        <f>IFERROR(CONCATENATE("PAGO N° ",B91," DEL CONTRATO CPS ",V91," ENTRE ",TEXT(VLOOKUP(A91,matriz,IF(generador!B91=1,16,IF(generador!B91=2,19,IF(generador!B91=3,22,IF(generador!B91=4,25,IF(generador!B91=5,28,IF(generador!B91=6,31,IF(generador!B91=7,34,IF(generador!B91=8,37,IF(generador!B91=9,40,IF(generador!B91=10,43,IF(generador!B91=11,46,IF(generador!B91=12,49,IF(generador!B91=13,52,IF(generador!B91=14,55,IF(generador!B91=15,58))))))))))))))),FALSE),"dd/mm/yyyy")," Y ",TEXT(VLOOKUP(A91,matriz,IF(generador!B91=1,17,IF(generador!B91=2,20,IF(generador!B91=3,23,IF(generador!B91=4,26,IF(generador!B91=5,29,IF(generador!B91=6,32,IF(generador!B91=7,35,IF(generador!B91=8,38,IF(generador!B91=9,41,IF(generador!B91=10,44,IF(generador!B91=11,47,IF(generador!B91=12,50,IF(generador!B91=13,53,IF(generador!B91=14,56,IF(generador!B91=15,59))))))))))))))),FALSE),"dd/mm/yyyy")),"")</f>
        <v/>
      </c>
    </row>
    <row r="92" spans="1:23" x14ac:dyDescent="0.3">
      <c r="A92" s="15"/>
      <c r="B92" s="14"/>
      <c r="C92" s="6"/>
      <c r="D92" s="26" t="str">
        <f t="shared" si="25"/>
        <v/>
      </c>
      <c r="E92" s="19" t="str">
        <f>IFERROR(IF(A92&lt;&gt;"",VLOOKUP(A92,matriz,IF(generador!B92=1,15,IF(generador!B92=2,18,IF(generador!B92=3,21,IF(generador!B92=4,24,IF(generador!B92=5,27,IF(generador!B92=6,30,IF(generador!B92=7,33,IF(generador!B92=8,36,IF(generador!B92=9,39,IF(generador!B92=10,42,IF(generador!B92=11,45,IF(generador!B92=12,48,IF(generador!B92=13,51,IF(generador!B92=14,54,IF(generador!B92=15,57))))))))))))))),FALSE),""),"")</f>
        <v/>
      </c>
      <c r="F92" s="20" t="str">
        <f t="shared" si="26"/>
        <v/>
      </c>
      <c r="G92" s="29" t="str">
        <f t="shared" si="27"/>
        <v/>
      </c>
      <c r="H92" s="21" t="str">
        <f t="shared" ca="1" si="30"/>
        <v/>
      </c>
      <c r="I92" s="18" t="str">
        <f t="shared" si="31"/>
        <v/>
      </c>
      <c r="J92" s="18" t="str">
        <f>""</f>
        <v/>
      </c>
      <c r="K92" s="18" t="str">
        <f t="shared" si="32"/>
        <v/>
      </c>
      <c r="L92" s="18" t="str">
        <f t="shared" si="33"/>
        <v/>
      </c>
      <c r="M92" s="18" t="str">
        <f t="shared" si="34"/>
        <v/>
      </c>
      <c r="N92" s="18" t="str">
        <f t="shared" si="35"/>
        <v/>
      </c>
      <c r="O92" s="18" t="str">
        <f t="shared" si="36"/>
        <v/>
      </c>
      <c r="P92" s="18" t="str">
        <f t="shared" si="37"/>
        <v/>
      </c>
      <c r="Q92" s="18" t="str">
        <f t="shared" si="38"/>
        <v/>
      </c>
      <c r="R92" s="122" t="str">
        <f t="shared" si="28"/>
        <v/>
      </c>
      <c r="S92" s="18" t="str">
        <f t="shared" si="39"/>
        <v/>
      </c>
      <c r="T92" s="26" t="str">
        <f t="shared" si="29"/>
        <v/>
      </c>
      <c r="U92" s="18" t="str">
        <f t="shared" si="40"/>
        <v/>
      </c>
      <c r="V92" s="18" t="str">
        <f t="shared" si="41"/>
        <v/>
      </c>
      <c r="W92" s="18" t="str">
        <f>IFERROR(CONCATENATE("PAGO N° ",B92," DEL CONTRATO CPS ",V92," ENTRE ",TEXT(VLOOKUP(A92,matriz,IF(generador!B92=1,16,IF(generador!B92=2,19,IF(generador!B92=3,22,IF(generador!B92=4,25,IF(generador!B92=5,28,IF(generador!B92=6,31,IF(generador!B92=7,34,IF(generador!B92=8,37,IF(generador!B92=9,40,IF(generador!B92=10,43,IF(generador!B92=11,46,IF(generador!B92=12,49,IF(generador!B92=13,52,IF(generador!B92=14,55,IF(generador!B92=15,58))))))))))))))),FALSE),"dd/mm/yyyy")," Y ",TEXT(VLOOKUP(A92,matriz,IF(generador!B92=1,17,IF(generador!B92=2,20,IF(generador!B92=3,23,IF(generador!B92=4,26,IF(generador!B92=5,29,IF(generador!B92=6,32,IF(generador!B92=7,35,IF(generador!B92=8,38,IF(generador!B92=9,41,IF(generador!B92=10,44,IF(generador!B92=11,47,IF(generador!B92=12,50,IF(generador!B92=13,53,IF(generador!B92=14,56,IF(generador!B92=15,59))))))))))))))),FALSE),"dd/mm/yyyy")),"")</f>
        <v/>
      </c>
    </row>
    <row r="93" spans="1:23" x14ac:dyDescent="0.3">
      <c r="A93" s="15"/>
      <c r="B93" s="14"/>
      <c r="C93" s="6"/>
      <c r="D93" s="26" t="str">
        <f t="shared" si="25"/>
        <v/>
      </c>
      <c r="E93" s="19" t="str">
        <f>IFERROR(IF(A93&lt;&gt;"",VLOOKUP(A93,matriz,IF(generador!B93=1,15,IF(generador!B93=2,18,IF(generador!B93=3,21,IF(generador!B93=4,24,IF(generador!B93=5,27,IF(generador!B93=6,30,IF(generador!B93=7,33,IF(generador!B93=8,36,IF(generador!B93=9,39,IF(generador!B93=10,42,IF(generador!B93=11,45,IF(generador!B93=12,48,IF(generador!B93=13,51,IF(generador!B93=14,54,IF(generador!B93=15,57))))))))))))))),FALSE),""),"")</f>
        <v/>
      </c>
      <c r="F93" s="20" t="str">
        <f t="shared" si="26"/>
        <v/>
      </c>
      <c r="G93" s="29" t="str">
        <f t="shared" si="27"/>
        <v/>
      </c>
      <c r="H93" s="21" t="str">
        <f t="shared" ca="1" si="30"/>
        <v/>
      </c>
      <c r="I93" s="18" t="str">
        <f t="shared" si="31"/>
        <v/>
      </c>
      <c r="J93" s="18" t="str">
        <f>""</f>
        <v/>
      </c>
      <c r="K93" s="18" t="str">
        <f t="shared" si="32"/>
        <v/>
      </c>
      <c r="L93" s="18" t="str">
        <f t="shared" si="33"/>
        <v/>
      </c>
      <c r="M93" s="18" t="str">
        <f t="shared" si="34"/>
        <v/>
      </c>
      <c r="N93" s="18" t="str">
        <f t="shared" si="35"/>
        <v/>
      </c>
      <c r="O93" s="18" t="str">
        <f t="shared" si="36"/>
        <v/>
      </c>
      <c r="P93" s="18" t="str">
        <f t="shared" si="37"/>
        <v/>
      </c>
      <c r="Q93" s="18" t="str">
        <f t="shared" si="38"/>
        <v/>
      </c>
      <c r="R93" s="122" t="str">
        <f t="shared" si="28"/>
        <v/>
      </c>
      <c r="S93" s="18" t="str">
        <f t="shared" si="39"/>
        <v/>
      </c>
      <c r="T93" s="26" t="str">
        <f t="shared" si="29"/>
        <v/>
      </c>
      <c r="U93" s="18" t="str">
        <f t="shared" si="40"/>
        <v/>
      </c>
      <c r="V93" s="18" t="str">
        <f t="shared" si="41"/>
        <v/>
      </c>
      <c r="W93" s="18" t="str">
        <f>IFERROR(CONCATENATE("PAGO N° ",B93," DEL CONTRATO CPS ",V93," ENTRE ",TEXT(VLOOKUP(A93,matriz,IF(generador!B93=1,16,IF(generador!B93=2,19,IF(generador!B93=3,22,IF(generador!B93=4,25,IF(generador!B93=5,28,IF(generador!B93=6,31,IF(generador!B93=7,34,IF(generador!B93=8,37,IF(generador!B93=9,40,IF(generador!B93=10,43,IF(generador!B93=11,46,IF(generador!B93=12,49,IF(generador!B93=13,52,IF(generador!B93=14,55,IF(generador!B93=15,58))))))))))))))),FALSE),"dd/mm/yyyy")," Y ",TEXT(VLOOKUP(A93,matriz,IF(generador!B93=1,17,IF(generador!B93=2,20,IF(generador!B93=3,23,IF(generador!B93=4,26,IF(generador!B93=5,29,IF(generador!B93=6,32,IF(generador!B93=7,35,IF(generador!B93=8,38,IF(generador!B93=9,41,IF(generador!B93=10,44,IF(generador!B93=11,47,IF(generador!B93=12,50,IF(generador!B93=13,53,IF(generador!B93=14,56,IF(generador!B93=15,59))))))))))))))),FALSE),"dd/mm/yyyy")),"")</f>
        <v/>
      </c>
    </row>
    <row r="94" spans="1:23" x14ac:dyDescent="0.3">
      <c r="A94" s="15"/>
      <c r="B94" s="14"/>
      <c r="C94" s="6"/>
      <c r="D94" s="26" t="str">
        <f t="shared" si="25"/>
        <v/>
      </c>
      <c r="E94" s="19" t="str">
        <f>IFERROR(IF(A94&lt;&gt;"",VLOOKUP(A94,matriz,IF(generador!B94=1,15,IF(generador!B94=2,18,IF(generador!B94=3,21,IF(generador!B94=4,24,IF(generador!B94=5,27,IF(generador!B94=6,30,IF(generador!B94=7,33,IF(generador!B94=8,36,IF(generador!B94=9,39,IF(generador!B94=10,42,IF(generador!B94=11,45,IF(generador!B94=12,48,IF(generador!B94=13,51,IF(generador!B94=14,54,IF(generador!B94=15,57))))))))))))))),FALSE),""),"")</f>
        <v/>
      </c>
      <c r="F94" s="20" t="str">
        <f t="shared" si="26"/>
        <v/>
      </c>
      <c r="G94" s="29" t="str">
        <f t="shared" si="27"/>
        <v/>
      </c>
      <c r="H94" s="21" t="str">
        <f t="shared" ca="1" si="30"/>
        <v/>
      </c>
      <c r="I94" s="18" t="str">
        <f t="shared" si="31"/>
        <v/>
      </c>
      <c r="J94" s="18" t="str">
        <f>""</f>
        <v/>
      </c>
      <c r="K94" s="18" t="str">
        <f t="shared" si="32"/>
        <v/>
      </c>
      <c r="L94" s="18" t="str">
        <f t="shared" si="33"/>
        <v/>
      </c>
      <c r="M94" s="18" t="str">
        <f t="shared" si="34"/>
        <v/>
      </c>
      <c r="N94" s="18" t="str">
        <f t="shared" si="35"/>
        <v/>
      </c>
      <c r="O94" s="18" t="str">
        <f t="shared" si="36"/>
        <v/>
      </c>
      <c r="P94" s="18" t="str">
        <f t="shared" si="37"/>
        <v/>
      </c>
      <c r="Q94" s="18" t="str">
        <f t="shared" si="38"/>
        <v/>
      </c>
      <c r="R94" s="122" t="str">
        <f t="shared" si="28"/>
        <v/>
      </c>
      <c r="S94" s="18" t="str">
        <f t="shared" si="39"/>
        <v/>
      </c>
      <c r="T94" s="26" t="str">
        <f t="shared" si="29"/>
        <v/>
      </c>
      <c r="U94" s="18" t="str">
        <f t="shared" si="40"/>
        <v/>
      </c>
      <c r="V94" s="18" t="str">
        <f t="shared" si="41"/>
        <v/>
      </c>
      <c r="W94" s="18" t="str">
        <f>IFERROR(CONCATENATE("PAGO N° ",B94," DEL CONTRATO CPS ",V94," ENTRE ",TEXT(VLOOKUP(A94,matriz,IF(generador!B94=1,16,IF(generador!B94=2,19,IF(generador!B94=3,22,IF(generador!B94=4,25,IF(generador!B94=5,28,IF(generador!B94=6,31,IF(generador!B94=7,34,IF(generador!B94=8,37,IF(generador!B94=9,40,IF(generador!B94=10,43,IF(generador!B94=11,46,IF(generador!B94=12,49,IF(generador!B94=13,52,IF(generador!B94=14,55,IF(generador!B94=15,58))))))))))))))),FALSE),"dd/mm/yyyy")," Y ",TEXT(VLOOKUP(A94,matriz,IF(generador!B94=1,17,IF(generador!B94=2,20,IF(generador!B94=3,23,IF(generador!B94=4,26,IF(generador!B94=5,29,IF(generador!B94=6,32,IF(generador!B94=7,35,IF(generador!B94=8,38,IF(generador!B94=9,41,IF(generador!B94=10,44,IF(generador!B94=11,47,IF(generador!B94=12,50,IF(generador!B94=13,53,IF(generador!B94=14,56,IF(generador!B94=15,59))))))))))))))),FALSE),"dd/mm/yyyy")),"")</f>
        <v/>
      </c>
    </row>
    <row r="95" spans="1:23" x14ac:dyDescent="0.3">
      <c r="A95" s="15"/>
      <c r="B95" s="14"/>
      <c r="C95" s="6"/>
      <c r="D95" s="26" t="str">
        <f t="shared" si="25"/>
        <v/>
      </c>
      <c r="E95" s="19" t="str">
        <f>IFERROR(IF(A95&lt;&gt;"",VLOOKUP(A95,matriz,IF(generador!B95=1,15,IF(generador!B95=2,18,IF(generador!B95=3,21,IF(generador!B95=4,24,IF(generador!B95=5,27,IF(generador!B95=6,30,IF(generador!B95=7,33,IF(generador!B95=8,36,IF(generador!B95=9,39,IF(generador!B95=10,42,IF(generador!B95=11,45,IF(generador!B95=12,48,IF(generador!B95=13,51,IF(generador!B95=14,54,IF(generador!B95=15,57))))))))))))))),FALSE),""),"")</f>
        <v/>
      </c>
      <c r="F95" s="20" t="str">
        <f t="shared" si="26"/>
        <v/>
      </c>
      <c r="G95" s="29" t="str">
        <f t="shared" si="27"/>
        <v/>
      </c>
      <c r="H95" s="21" t="str">
        <f t="shared" ca="1" si="30"/>
        <v/>
      </c>
      <c r="I95" s="18" t="str">
        <f t="shared" si="31"/>
        <v/>
      </c>
      <c r="J95" s="18" t="str">
        <f>""</f>
        <v/>
      </c>
      <c r="K95" s="18" t="str">
        <f t="shared" si="32"/>
        <v/>
      </c>
      <c r="L95" s="18" t="str">
        <f t="shared" si="33"/>
        <v/>
      </c>
      <c r="M95" s="18" t="str">
        <f t="shared" si="34"/>
        <v/>
      </c>
      <c r="N95" s="18" t="str">
        <f t="shared" si="35"/>
        <v/>
      </c>
      <c r="O95" s="18" t="str">
        <f t="shared" si="36"/>
        <v/>
      </c>
      <c r="P95" s="18" t="str">
        <f t="shared" si="37"/>
        <v/>
      </c>
      <c r="Q95" s="18" t="str">
        <f t="shared" si="38"/>
        <v/>
      </c>
      <c r="R95" s="122" t="str">
        <f t="shared" si="28"/>
        <v/>
      </c>
      <c r="S95" s="18" t="str">
        <f t="shared" si="39"/>
        <v/>
      </c>
      <c r="T95" s="26" t="str">
        <f t="shared" si="29"/>
        <v/>
      </c>
      <c r="U95" s="18" t="str">
        <f t="shared" si="40"/>
        <v/>
      </c>
      <c r="V95" s="18" t="str">
        <f t="shared" si="41"/>
        <v/>
      </c>
      <c r="W95" s="18" t="str">
        <f>IFERROR(CONCATENATE("PAGO N° ",B95," DEL CONTRATO CPS ",V95," ENTRE ",TEXT(VLOOKUP(A95,matriz,IF(generador!B95=1,16,IF(generador!B95=2,19,IF(generador!B95=3,22,IF(generador!B95=4,25,IF(generador!B95=5,28,IF(generador!B95=6,31,IF(generador!B95=7,34,IF(generador!B95=8,37,IF(generador!B95=9,40,IF(generador!B95=10,43,IF(generador!B95=11,46,IF(generador!B95=12,49,IF(generador!B95=13,52,IF(generador!B95=14,55,IF(generador!B95=15,58))))))))))))))),FALSE),"dd/mm/yyyy")," Y ",TEXT(VLOOKUP(A95,matriz,IF(generador!B95=1,17,IF(generador!B95=2,20,IF(generador!B95=3,23,IF(generador!B95=4,26,IF(generador!B95=5,29,IF(generador!B95=6,32,IF(generador!B95=7,35,IF(generador!B95=8,38,IF(generador!B95=9,41,IF(generador!B95=10,44,IF(generador!B95=11,47,IF(generador!B95=12,50,IF(generador!B95=13,53,IF(generador!B95=14,56,IF(generador!B95=15,59))))))))))))))),FALSE),"dd/mm/yyyy")),"")</f>
        <v/>
      </c>
    </row>
    <row r="96" spans="1:23" x14ac:dyDescent="0.3">
      <c r="A96" s="15"/>
      <c r="B96" s="14"/>
      <c r="C96" s="6"/>
      <c r="D96" s="26" t="str">
        <f t="shared" si="25"/>
        <v/>
      </c>
      <c r="E96" s="19" t="str">
        <f>IFERROR(IF(A96&lt;&gt;"",VLOOKUP(A96,matriz,IF(generador!B96=1,15,IF(generador!B96=2,18,IF(generador!B96=3,21,IF(generador!B96=4,24,IF(generador!B96=5,27,IF(generador!B96=6,30,IF(generador!B96=7,33,IF(generador!B96=8,36,IF(generador!B96=9,39,IF(generador!B96=10,42,IF(generador!B96=11,45,IF(generador!B96=12,48,IF(generador!B96=13,51,IF(generador!B96=14,54,IF(generador!B96=15,57))))))))))))))),FALSE),""),"")</f>
        <v/>
      </c>
      <c r="F96" s="20" t="str">
        <f t="shared" si="26"/>
        <v/>
      </c>
      <c r="G96" s="29" t="str">
        <f t="shared" si="27"/>
        <v/>
      </c>
      <c r="H96" s="21" t="str">
        <f t="shared" ca="1" si="30"/>
        <v/>
      </c>
      <c r="I96" s="18" t="str">
        <f t="shared" si="31"/>
        <v/>
      </c>
      <c r="J96" s="18" t="str">
        <f>""</f>
        <v/>
      </c>
      <c r="K96" s="18" t="str">
        <f t="shared" si="32"/>
        <v/>
      </c>
      <c r="L96" s="18" t="str">
        <f t="shared" si="33"/>
        <v/>
      </c>
      <c r="M96" s="18" t="str">
        <f t="shared" si="34"/>
        <v/>
      </c>
      <c r="N96" s="18" t="str">
        <f t="shared" si="35"/>
        <v/>
      </c>
      <c r="O96" s="18" t="str">
        <f t="shared" si="36"/>
        <v/>
      </c>
      <c r="P96" s="18" t="str">
        <f t="shared" si="37"/>
        <v/>
      </c>
      <c r="Q96" s="18" t="str">
        <f t="shared" si="38"/>
        <v/>
      </c>
      <c r="R96" s="122" t="str">
        <f t="shared" si="28"/>
        <v/>
      </c>
      <c r="S96" s="18" t="str">
        <f t="shared" si="39"/>
        <v/>
      </c>
      <c r="T96" s="26" t="str">
        <f t="shared" si="29"/>
        <v/>
      </c>
      <c r="U96" s="18" t="str">
        <f t="shared" si="40"/>
        <v/>
      </c>
      <c r="V96" s="18" t="str">
        <f t="shared" si="41"/>
        <v/>
      </c>
      <c r="W96" s="18" t="str">
        <f>IFERROR(CONCATENATE("PAGO N° ",B96," DEL CONTRATO CPS ",V96," ENTRE ",TEXT(VLOOKUP(A96,matriz,IF(generador!B96=1,16,IF(generador!B96=2,19,IF(generador!B96=3,22,IF(generador!B96=4,25,IF(generador!B96=5,28,IF(generador!B96=6,31,IF(generador!B96=7,34,IF(generador!B96=8,37,IF(generador!B96=9,40,IF(generador!B96=10,43,IF(generador!B96=11,46,IF(generador!B96=12,49,IF(generador!B96=13,52,IF(generador!B96=14,55,IF(generador!B96=15,58))))))))))))))),FALSE),"dd/mm/yyyy")," Y ",TEXT(VLOOKUP(A96,matriz,IF(generador!B96=1,17,IF(generador!B96=2,20,IF(generador!B96=3,23,IF(generador!B96=4,26,IF(generador!B96=5,29,IF(generador!B96=6,32,IF(generador!B96=7,35,IF(generador!B96=8,38,IF(generador!B96=9,41,IF(generador!B96=10,44,IF(generador!B96=11,47,IF(generador!B96=12,50,IF(generador!B96=13,53,IF(generador!B96=14,56,IF(generador!B96=15,59))))))))))))))),FALSE),"dd/mm/yyyy")),"")</f>
        <v/>
      </c>
    </row>
    <row r="97" spans="1:23" x14ac:dyDescent="0.3">
      <c r="A97" s="15"/>
      <c r="B97" s="14"/>
      <c r="C97" s="6"/>
      <c r="D97" s="26" t="str">
        <f t="shared" si="25"/>
        <v/>
      </c>
      <c r="E97" s="19" t="str">
        <f>IFERROR(IF(A97&lt;&gt;"",VLOOKUP(A97,matriz,IF(generador!B97=1,15,IF(generador!B97=2,18,IF(generador!B97=3,21,IF(generador!B97=4,24,IF(generador!B97=5,27,IF(generador!B97=6,30,IF(generador!B97=7,33,IF(generador!B97=8,36,IF(generador!B97=9,39,IF(generador!B97=10,42,IF(generador!B97=11,45,IF(generador!B97=12,48,IF(generador!B97=13,51,IF(generador!B97=14,54,IF(generador!B97=15,57))))))))))))))),FALSE),""),"")</f>
        <v/>
      </c>
      <c r="F97" s="20" t="str">
        <f t="shared" si="26"/>
        <v/>
      </c>
      <c r="G97" s="29" t="str">
        <f t="shared" si="27"/>
        <v/>
      </c>
      <c r="H97" s="21" t="str">
        <f t="shared" ca="1" si="30"/>
        <v/>
      </c>
      <c r="I97" s="18" t="str">
        <f t="shared" si="31"/>
        <v/>
      </c>
      <c r="J97" s="18" t="str">
        <f>""</f>
        <v/>
      </c>
      <c r="K97" s="18" t="str">
        <f t="shared" si="32"/>
        <v/>
      </c>
      <c r="L97" s="18" t="str">
        <f t="shared" si="33"/>
        <v/>
      </c>
      <c r="M97" s="18" t="str">
        <f t="shared" si="34"/>
        <v/>
      </c>
      <c r="N97" s="18" t="str">
        <f t="shared" si="35"/>
        <v/>
      </c>
      <c r="O97" s="18" t="str">
        <f t="shared" si="36"/>
        <v/>
      </c>
      <c r="P97" s="18" t="str">
        <f t="shared" si="37"/>
        <v/>
      </c>
      <c r="Q97" s="18" t="str">
        <f t="shared" si="38"/>
        <v/>
      </c>
      <c r="R97" s="122" t="str">
        <f t="shared" si="28"/>
        <v/>
      </c>
      <c r="S97" s="18" t="str">
        <f t="shared" si="39"/>
        <v/>
      </c>
      <c r="T97" s="26" t="str">
        <f t="shared" si="29"/>
        <v/>
      </c>
      <c r="U97" s="18" t="str">
        <f t="shared" si="40"/>
        <v/>
      </c>
      <c r="V97" s="18" t="str">
        <f t="shared" si="41"/>
        <v/>
      </c>
      <c r="W97" s="18" t="str">
        <f>IFERROR(CONCATENATE("PAGO N° ",B97," DEL CONTRATO CPS ",V97," ENTRE ",TEXT(VLOOKUP(A97,matriz,IF(generador!B97=1,16,IF(generador!B97=2,19,IF(generador!B97=3,22,IF(generador!B97=4,25,IF(generador!B97=5,28,IF(generador!B97=6,31,IF(generador!B97=7,34,IF(generador!B97=8,37,IF(generador!B97=9,40,IF(generador!B97=10,43,IF(generador!B97=11,46,IF(generador!B97=12,49,IF(generador!B97=13,52,IF(generador!B97=14,55,IF(generador!B97=15,58))))))))))))))),FALSE),"dd/mm/yyyy")," Y ",TEXT(VLOOKUP(A97,matriz,IF(generador!B97=1,17,IF(generador!B97=2,20,IF(generador!B97=3,23,IF(generador!B97=4,26,IF(generador!B97=5,29,IF(generador!B97=6,32,IF(generador!B97=7,35,IF(generador!B97=8,38,IF(generador!B97=9,41,IF(generador!B97=10,44,IF(generador!B97=11,47,IF(generador!B97=12,50,IF(generador!B97=13,53,IF(generador!B97=14,56,IF(generador!B97=15,59))))))))))))))),FALSE),"dd/mm/yyyy")),"")</f>
        <v/>
      </c>
    </row>
    <row r="98" spans="1:23" x14ac:dyDescent="0.3">
      <c r="A98" s="15"/>
      <c r="B98" s="14"/>
      <c r="C98" s="6"/>
      <c r="D98" s="26" t="str">
        <f t="shared" si="25"/>
        <v/>
      </c>
      <c r="E98" s="19" t="str">
        <f>IFERROR(IF(A98&lt;&gt;"",VLOOKUP(A98,matriz,IF(generador!B98=1,15,IF(generador!B98=2,18,IF(generador!B98=3,21,IF(generador!B98=4,24,IF(generador!B98=5,27,IF(generador!B98=6,30,IF(generador!B98=7,33,IF(generador!B98=8,36,IF(generador!B98=9,39,IF(generador!B98=10,42,IF(generador!B98=11,45,IF(generador!B98=12,48,IF(generador!B98=13,51,IF(generador!B98=14,54,IF(generador!B98=15,57))))))))))))))),FALSE),""),"")</f>
        <v/>
      </c>
      <c r="F98" s="20" t="str">
        <f t="shared" si="26"/>
        <v/>
      </c>
      <c r="G98" s="29" t="str">
        <f t="shared" si="27"/>
        <v/>
      </c>
      <c r="H98" s="21" t="str">
        <f t="shared" ca="1" si="30"/>
        <v/>
      </c>
      <c r="I98" s="18" t="str">
        <f t="shared" si="31"/>
        <v/>
      </c>
      <c r="J98" s="18" t="str">
        <f>""</f>
        <v/>
      </c>
      <c r="K98" s="18" t="str">
        <f t="shared" si="32"/>
        <v/>
      </c>
      <c r="L98" s="18" t="str">
        <f t="shared" si="33"/>
        <v/>
      </c>
      <c r="M98" s="18" t="str">
        <f t="shared" si="34"/>
        <v/>
      </c>
      <c r="N98" s="18" t="str">
        <f t="shared" si="35"/>
        <v/>
      </c>
      <c r="O98" s="18" t="str">
        <f t="shared" si="36"/>
        <v/>
      </c>
      <c r="P98" s="18" t="str">
        <f t="shared" si="37"/>
        <v/>
      </c>
      <c r="Q98" s="18" t="str">
        <f t="shared" si="38"/>
        <v/>
      </c>
      <c r="R98" s="122" t="str">
        <f t="shared" si="28"/>
        <v/>
      </c>
      <c r="S98" s="18" t="str">
        <f t="shared" si="39"/>
        <v/>
      </c>
      <c r="T98" s="26" t="str">
        <f t="shared" si="29"/>
        <v/>
      </c>
      <c r="U98" s="18" t="str">
        <f t="shared" si="40"/>
        <v/>
      </c>
      <c r="V98" s="18" t="str">
        <f t="shared" si="41"/>
        <v/>
      </c>
      <c r="W98" s="18" t="str">
        <f>IFERROR(CONCATENATE("PAGO N° ",B98," DEL CONTRATO CPS ",V98," ENTRE ",TEXT(VLOOKUP(A98,matriz,IF(generador!B98=1,16,IF(generador!B98=2,19,IF(generador!B98=3,22,IF(generador!B98=4,25,IF(generador!B98=5,28,IF(generador!B98=6,31,IF(generador!B98=7,34,IF(generador!B98=8,37,IF(generador!B98=9,40,IF(generador!B98=10,43,IF(generador!B98=11,46,IF(generador!B98=12,49,IF(generador!B98=13,52,IF(generador!B98=14,55,IF(generador!B98=15,58))))))))))))))),FALSE),"dd/mm/yyyy")," Y ",TEXT(VLOOKUP(A98,matriz,IF(generador!B98=1,17,IF(generador!B98=2,20,IF(generador!B98=3,23,IF(generador!B98=4,26,IF(generador!B98=5,29,IF(generador!B98=6,32,IF(generador!B98=7,35,IF(generador!B98=8,38,IF(generador!B98=9,41,IF(generador!B98=10,44,IF(generador!B98=11,47,IF(generador!B98=12,50,IF(generador!B98=13,53,IF(generador!B98=14,56,IF(generador!B98=15,59))))))))))))))),FALSE),"dd/mm/yyyy")),"")</f>
        <v/>
      </c>
    </row>
    <row r="99" spans="1:23" x14ac:dyDescent="0.3">
      <c r="A99" s="15"/>
      <c r="B99" s="14"/>
      <c r="C99" s="6"/>
      <c r="D99" s="26" t="str">
        <f t="shared" si="25"/>
        <v/>
      </c>
      <c r="E99" s="19" t="str">
        <f>IFERROR(IF(A99&lt;&gt;"",VLOOKUP(A99,matriz,IF(generador!B99=1,15,IF(generador!B99=2,18,IF(generador!B99=3,21,IF(generador!B99=4,24,IF(generador!B99=5,27,IF(generador!B99=6,30,IF(generador!B99=7,33,IF(generador!B99=8,36,IF(generador!B99=9,39,IF(generador!B99=10,42,IF(generador!B99=11,45,IF(generador!B99=12,48,IF(generador!B99=13,51,IF(generador!B99=14,54,IF(generador!B99=15,57))))))))))))))),FALSE),""),"")</f>
        <v/>
      </c>
      <c r="F99" s="20" t="str">
        <f t="shared" si="26"/>
        <v/>
      </c>
      <c r="G99" s="29" t="str">
        <f t="shared" si="27"/>
        <v/>
      </c>
      <c r="H99" s="21" t="str">
        <f t="shared" ca="1" si="30"/>
        <v/>
      </c>
      <c r="I99" s="18" t="str">
        <f t="shared" si="31"/>
        <v/>
      </c>
      <c r="J99" s="18" t="str">
        <f>""</f>
        <v/>
      </c>
      <c r="K99" s="18" t="str">
        <f t="shared" si="32"/>
        <v/>
      </c>
      <c r="L99" s="18" t="str">
        <f t="shared" si="33"/>
        <v/>
      </c>
      <c r="M99" s="18" t="str">
        <f t="shared" si="34"/>
        <v/>
      </c>
      <c r="N99" s="18" t="str">
        <f t="shared" si="35"/>
        <v/>
      </c>
      <c r="O99" s="18" t="str">
        <f t="shared" si="36"/>
        <v/>
      </c>
      <c r="P99" s="18" t="str">
        <f t="shared" si="37"/>
        <v/>
      </c>
      <c r="Q99" s="18" t="str">
        <f t="shared" si="38"/>
        <v/>
      </c>
      <c r="R99" s="122" t="str">
        <f t="shared" si="28"/>
        <v/>
      </c>
      <c r="S99" s="18" t="str">
        <f t="shared" si="39"/>
        <v/>
      </c>
      <c r="T99" s="26" t="str">
        <f t="shared" si="29"/>
        <v/>
      </c>
      <c r="U99" s="18" t="str">
        <f t="shared" si="40"/>
        <v/>
      </c>
      <c r="V99" s="18" t="str">
        <f t="shared" si="41"/>
        <v/>
      </c>
      <c r="W99" s="18" t="str">
        <f>IFERROR(CONCATENATE("PAGO N° ",B99," DEL CONTRATO CPS ",V99," ENTRE ",TEXT(VLOOKUP(A99,matriz,IF(generador!B99=1,16,IF(generador!B99=2,19,IF(generador!B99=3,22,IF(generador!B99=4,25,IF(generador!B99=5,28,IF(generador!B99=6,31,IF(generador!B99=7,34,IF(generador!B99=8,37,IF(generador!B99=9,40,IF(generador!B99=10,43,IF(generador!B99=11,46,IF(generador!B99=12,49,IF(generador!B99=13,52,IF(generador!B99=14,55,IF(generador!B99=15,58))))))))))))))),FALSE),"dd/mm/yyyy")," Y ",TEXT(VLOOKUP(A99,matriz,IF(generador!B99=1,17,IF(generador!B99=2,20,IF(generador!B99=3,23,IF(generador!B99=4,26,IF(generador!B99=5,29,IF(generador!B99=6,32,IF(generador!B99=7,35,IF(generador!B99=8,38,IF(generador!B99=9,41,IF(generador!B99=10,44,IF(generador!B99=11,47,IF(generador!B99=12,50,IF(generador!B99=13,53,IF(generador!B99=14,56,IF(generador!B99=15,59))))))))))))))),FALSE),"dd/mm/yyyy")),"")</f>
        <v/>
      </c>
    </row>
    <row r="100" spans="1:23" x14ac:dyDescent="0.3">
      <c r="A100" s="15"/>
      <c r="B100" s="14"/>
      <c r="C100" s="6"/>
      <c r="D100" s="26" t="str">
        <f t="shared" si="25"/>
        <v/>
      </c>
      <c r="E100" s="19" t="str">
        <f>IFERROR(IF(A100&lt;&gt;"",VLOOKUP(A100,matriz,IF(generador!B100=1,15,IF(generador!B100=2,18,IF(generador!B100=3,21,IF(generador!B100=4,24,IF(generador!B100=5,27,IF(generador!B100=6,30,IF(generador!B100=7,33,IF(generador!B100=8,36,IF(generador!B100=9,39,IF(generador!B100=10,42,IF(generador!B100=11,45,IF(generador!B100=12,48,IF(generador!B100=13,51,IF(generador!B100=14,54,IF(generador!B100=15,57))))))))))))))),FALSE),""),"")</f>
        <v/>
      </c>
      <c r="F100" s="20" t="str">
        <f t="shared" si="26"/>
        <v/>
      </c>
      <c r="G100" s="29" t="str">
        <f t="shared" si="27"/>
        <v/>
      </c>
      <c r="H100" s="21" t="str">
        <f t="shared" ca="1" si="30"/>
        <v/>
      </c>
      <c r="I100" s="18" t="str">
        <f t="shared" si="31"/>
        <v/>
      </c>
      <c r="J100" s="18" t="str">
        <f>""</f>
        <v/>
      </c>
      <c r="K100" s="18" t="str">
        <f t="shared" si="32"/>
        <v/>
      </c>
      <c r="L100" s="18" t="str">
        <f t="shared" si="33"/>
        <v/>
      </c>
      <c r="M100" s="18" t="str">
        <f t="shared" si="34"/>
        <v/>
      </c>
      <c r="N100" s="18" t="str">
        <f t="shared" si="35"/>
        <v/>
      </c>
      <c r="O100" s="18" t="str">
        <f t="shared" si="36"/>
        <v/>
      </c>
      <c r="P100" s="18" t="str">
        <f t="shared" si="37"/>
        <v/>
      </c>
      <c r="Q100" s="18" t="str">
        <f t="shared" si="38"/>
        <v/>
      </c>
      <c r="R100" s="122" t="str">
        <f t="shared" si="28"/>
        <v/>
      </c>
      <c r="S100" s="18" t="str">
        <f t="shared" si="39"/>
        <v/>
      </c>
      <c r="T100" s="26" t="str">
        <f t="shared" si="29"/>
        <v/>
      </c>
      <c r="U100" s="18" t="str">
        <f t="shared" si="40"/>
        <v/>
      </c>
      <c r="V100" s="18" t="str">
        <f t="shared" si="41"/>
        <v/>
      </c>
      <c r="W100" s="18" t="str">
        <f>IFERROR(CONCATENATE("PAGO N° ",B100," DEL CONTRATO CPS ",V100," ENTRE ",TEXT(VLOOKUP(A100,matriz,IF(generador!B100=1,16,IF(generador!B100=2,19,IF(generador!B100=3,22,IF(generador!B100=4,25,IF(generador!B100=5,28,IF(generador!B100=6,31,IF(generador!B100=7,34,IF(generador!B100=8,37,IF(generador!B100=9,40,IF(generador!B100=10,43,IF(generador!B100=11,46,IF(generador!B100=12,49,IF(generador!B100=13,52,IF(generador!B100=14,55,IF(generador!B100=15,58))))))))))))))),FALSE),"dd/mm/yyyy")," Y ",TEXT(VLOOKUP(A100,matriz,IF(generador!B100=1,17,IF(generador!B100=2,20,IF(generador!B100=3,23,IF(generador!B100=4,26,IF(generador!B100=5,29,IF(generador!B100=6,32,IF(generador!B100=7,35,IF(generador!B100=8,38,IF(generador!B100=9,41,IF(generador!B100=10,44,IF(generador!B100=11,47,IF(generador!B100=12,50,IF(generador!B100=13,53,IF(generador!B100=14,56,IF(generador!B100=15,59))))))))))))))),FALSE),"dd/mm/yyyy")),"")</f>
        <v/>
      </c>
    </row>
    <row r="101" spans="1:23" x14ac:dyDescent="0.3">
      <c r="A101" s="15"/>
      <c r="B101" s="14"/>
      <c r="C101" s="6"/>
      <c r="D101" s="26" t="str">
        <f t="shared" si="25"/>
        <v/>
      </c>
      <c r="E101" s="19" t="str">
        <f>IFERROR(IF(A101&lt;&gt;"",VLOOKUP(A101,matriz,IF(generador!B101=1,15,IF(generador!B101=2,18,IF(generador!B101=3,21,IF(generador!B101=4,24,IF(generador!B101=5,27,IF(generador!B101=6,30,IF(generador!B101=7,33,IF(generador!B101=8,36,IF(generador!B101=9,39,IF(generador!B101=10,42,IF(generador!B101=11,45,IF(generador!B101=12,48,IF(generador!B101=13,51,IF(generador!B101=14,54,IF(generador!B101=15,57))))))))))))))),FALSE),""),"")</f>
        <v/>
      </c>
      <c r="F101" s="20" t="str">
        <f t="shared" si="26"/>
        <v/>
      </c>
      <c r="G101" s="29" t="str">
        <f t="shared" si="27"/>
        <v/>
      </c>
      <c r="H101" s="21" t="str">
        <f t="shared" ca="1" si="30"/>
        <v/>
      </c>
      <c r="I101" s="18" t="str">
        <f t="shared" si="31"/>
        <v/>
      </c>
      <c r="J101" s="18" t="str">
        <f>""</f>
        <v/>
      </c>
      <c r="K101" s="18" t="str">
        <f t="shared" si="32"/>
        <v/>
      </c>
      <c r="L101" s="18" t="str">
        <f t="shared" si="33"/>
        <v/>
      </c>
      <c r="M101" s="18" t="str">
        <f t="shared" si="34"/>
        <v/>
      </c>
      <c r="N101" s="18" t="str">
        <f t="shared" si="35"/>
        <v/>
      </c>
      <c r="O101" s="18" t="str">
        <f t="shared" si="36"/>
        <v/>
      </c>
      <c r="P101" s="18" t="str">
        <f t="shared" si="37"/>
        <v/>
      </c>
      <c r="Q101" s="18" t="str">
        <f t="shared" si="38"/>
        <v/>
      </c>
      <c r="R101" s="122" t="str">
        <f t="shared" si="28"/>
        <v/>
      </c>
      <c r="S101" s="18" t="str">
        <f t="shared" si="39"/>
        <v/>
      </c>
      <c r="T101" s="26" t="str">
        <f t="shared" si="29"/>
        <v/>
      </c>
      <c r="U101" s="18" t="str">
        <f t="shared" si="40"/>
        <v/>
      </c>
      <c r="V101" s="18" t="str">
        <f t="shared" si="41"/>
        <v/>
      </c>
      <c r="W101" s="18" t="str">
        <f>IFERROR(CONCATENATE("PAGO N° ",B101," DEL CONTRATO CPS ",V101," ENTRE ",TEXT(VLOOKUP(A101,matriz,IF(generador!B101=1,16,IF(generador!B101=2,19,IF(generador!B101=3,22,IF(generador!B101=4,25,IF(generador!B101=5,28,IF(generador!B101=6,31,IF(generador!B101=7,34,IF(generador!B101=8,37,IF(generador!B101=9,40,IF(generador!B101=10,43,IF(generador!B101=11,46,IF(generador!B101=12,49,IF(generador!B101=13,52,IF(generador!B101=14,55,IF(generador!B101=15,58))))))))))))))),FALSE),"dd/mm/yyyy")," Y ",TEXT(VLOOKUP(A101,matriz,IF(generador!B101=1,17,IF(generador!B101=2,20,IF(generador!B101=3,23,IF(generador!B101=4,26,IF(generador!B101=5,29,IF(generador!B101=6,32,IF(generador!B101=7,35,IF(generador!B101=8,38,IF(generador!B101=9,41,IF(generador!B101=10,44,IF(generador!B101=11,47,IF(generador!B101=12,50,IF(generador!B101=13,53,IF(generador!B101=14,56,IF(generador!B101=15,59))))))))))))))),FALSE),"dd/mm/yyyy")),"")</f>
        <v/>
      </c>
    </row>
    <row r="102" spans="1:23" x14ac:dyDescent="0.3">
      <c r="A102" s="15"/>
      <c r="B102" s="14"/>
      <c r="C102" s="6"/>
      <c r="D102" s="26" t="str">
        <f t="shared" si="25"/>
        <v/>
      </c>
      <c r="E102" s="19" t="str">
        <f>IFERROR(IF(A102&lt;&gt;"",VLOOKUP(A102,matriz,IF(generador!B102=1,15,IF(generador!B102=2,18,IF(generador!B102=3,21,IF(generador!B102=4,24,IF(generador!B102=5,27,IF(generador!B102=6,30,IF(generador!B102=7,33,IF(generador!B102=8,36,IF(generador!B102=9,39,IF(generador!B102=10,42,IF(generador!B102=11,45,IF(generador!B102=12,48,IF(generador!B102=13,51,IF(generador!B102=14,54,IF(generador!B102=15,57))))))))))))))),FALSE),""),"")</f>
        <v/>
      </c>
      <c r="F102" s="20" t="str">
        <f t="shared" si="26"/>
        <v/>
      </c>
      <c r="G102" s="29" t="str">
        <f t="shared" si="27"/>
        <v/>
      </c>
      <c r="H102" s="21" t="str">
        <f t="shared" ca="1" si="30"/>
        <v/>
      </c>
      <c r="I102" s="18" t="str">
        <f t="shared" si="31"/>
        <v/>
      </c>
      <c r="J102" s="18" t="str">
        <f>""</f>
        <v/>
      </c>
      <c r="K102" s="18" t="str">
        <f t="shared" si="32"/>
        <v/>
      </c>
      <c r="L102" s="18" t="str">
        <f t="shared" si="33"/>
        <v/>
      </c>
      <c r="M102" s="18" t="str">
        <f t="shared" si="34"/>
        <v/>
      </c>
      <c r="N102" s="18" t="str">
        <f t="shared" si="35"/>
        <v/>
      </c>
      <c r="O102" s="18" t="str">
        <f t="shared" si="36"/>
        <v/>
      </c>
      <c r="P102" s="18" t="str">
        <f t="shared" si="37"/>
        <v/>
      </c>
      <c r="Q102" s="18" t="str">
        <f t="shared" si="38"/>
        <v/>
      </c>
      <c r="R102" s="122" t="str">
        <f t="shared" si="28"/>
        <v/>
      </c>
      <c r="S102" s="18" t="str">
        <f t="shared" si="39"/>
        <v/>
      </c>
      <c r="T102" s="26" t="str">
        <f t="shared" si="29"/>
        <v/>
      </c>
      <c r="U102" s="18" t="str">
        <f t="shared" si="40"/>
        <v/>
      </c>
      <c r="V102" s="18" t="str">
        <f t="shared" si="41"/>
        <v/>
      </c>
      <c r="W102" s="18" t="str">
        <f>IFERROR(CONCATENATE("PAGO N° ",B102," DEL CONTRATO CPS ",V102," ENTRE ",TEXT(VLOOKUP(A102,matriz,IF(generador!B102=1,16,IF(generador!B102=2,19,IF(generador!B102=3,22,IF(generador!B102=4,25,IF(generador!B102=5,28,IF(generador!B102=6,31,IF(generador!B102=7,34,IF(generador!B102=8,37,IF(generador!B102=9,40,IF(generador!B102=10,43,IF(generador!B102=11,46,IF(generador!B102=12,49,IF(generador!B102=13,52,IF(generador!B102=14,55,IF(generador!B102=15,58))))))))))))))),FALSE),"dd/mm/yyyy")," Y ",TEXT(VLOOKUP(A102,matriz,IF(generador!B102=1,17,IF(generador!B102=2,20,IF(generador!B102=3,23,IF(generador!B102=4,26,IF(generador!B102=5,29,IF(generador!B102=6,32,IF(generador!B102=7,35,IF(generador!B102=8,38,IF(generador!B102=9,41,IF(generador!B102=10,44,IF(generador!B102=11,47,IF(generador!B102=12,50,IF(generador!B102=13,53,IF(generador!B102=14,56,IF(generador!B102=15,59))))))))))))))),FALSE),"dd/mm/yyyy")),"")</f>
        <v/>
      </c>
    </row>
    <row r="103" spans="1:23" x14ac:dyDescent="0.3">
      <c r="A103" s="15"/>
      <c r="B103" s="14"/>
      <c r="C103" s="6"/>
      <c r="D103" s="26" t="str">
        <f t="shared" si="25"/>
        <v/>
      </c>
      <c r="E103" s="19" t="str">
        <f>IFERROR(IF(A103&lt;&gt;"",VLOOKUP(A103,matriz,IF(generador!B103=1,15,IF(generador!B103=2,18,IF(generador!B103=3,21,IF(generador!B103=4,24,IF(generador!B103=5,27,IF(generador!B103=6,30,IF(generador!B103=7,33,IF(generador!B103=8,36,IF(generador!B103=9,39,IF(generador!B103=10,42,IF(generador!B103=11,45,IF(generador!B103=12,48,IF(generador!B103=13,51,IF(generador!B103=14,54,IF(generador!B103=15,57))))))))))))))),FALSE),""),"")</f>
        <v/>
      </c>
      <c r="F103" s="20" t="str">
        <f t="shared" si="26"/>
        <v/>
      </c>
      <c r="G103" s="29" t="str">
        <f t="shared" si="27"/>
        <v/>
      </c>
      <c r="H103" s="21" t="str">
        <f t="shared" ca="1" si="30"/>
        <v/>
      </c>
      <c r="I103" s="18" t="str">
        <f t="shared" si="31"/>
        <v/>
      </c>
      <c r="J103" s="18" t="str">
        <f>""</f>
        <v/>
      </c>
      <c r="K103" s="18" t="str">
        <f t="shared" si="32"/>
        <v/>
      </c>
      <c r="L103" s="18" t="str">
        <f t="shared" si="33"/>
        <v/>
      </c>
      <c r="M103" s="18" t="str">
        <f t="shared" si="34"/>
        <v/>
      </c>
      <c r="N103" s="18" t="str">
        <f t="shared" si="35"/>
        <v/>
      </c>
      <c r="O103" s="18" t="str">
        <f t="shared" si="36"/>
        <v/>
      </c>
      <c r="P103" s="18" t="str">
        <f t="shared" si="37"/>
        <v/>
      </c>
      <c r="Q103" s="18" t="str">
        <f t="shared" si="38"/>
        <v/>
      </c>
      <c r="R103" s="122" t="str">
        <f t="shared" si="28"/>
        <v/>
      </c>
      <c r="S103" s="18" t="str">
        <f t="shared" si="39"/>
        <v/>
      </c>
      <c r="T103" s="26" t="str">
        <f t="shared" si="29"/>
        <v/>
      </c>
      <c r="U103" s="18" t="str">
        <f t="shared" si="40"/>
        <v/>
      </c>
      <c r="V103" s="18" t="str">
        <f t="shared" si="41"/>
        <v/>
      </c>
      <c r="W103" s="18" t="str">
        <f>IFERROR(CONCATENATE("PAGO N° ",B103," DEL CONTRATO CPS ",V103," ENTRE ",TEXT(VLOOKUP(A103,matriz,IF(generador!B103=1,16,IF(generador!B103=2,19,IF(generador!B103=3,22,IF(generador!B103=4,25,IF(generador!B103=5,28,IF(generador!B103=6,31,IF(generador!B103=7,34,IF(generador!B103=8,37,IF(generador!B103=9,40,IF(generador!B103=10,43,IF(generador!B103=11,46,IF(generador!B103=12,49,IF(generador!B103=13,52,IF(generador!B103=14,55,IF(generador!B103=15,58))))))))))))))),FALSE),"dd/mm/yyyy")," Y ",TEXT(VLOOKUP(A103,matriz,IF(generador!B103=1,17,IF(generador!B103=2,20,IF(generador!B103=3,23,IF(generador!B103=4,26,IF(generador!B103=5,29,IF(generador!B103=6,32,IF(generador!B103=7,35,IF(generador!B103=8,38,IF(generador!B103=9,41,IF(generador!B103=10,44,IF(generador!B103=11,47,IF(generador!B103=12,50,IF(generador!B103=13,53,IF(generador!B103=14,56,IF(generador!B103=15,59))))))))))))))),FALSE),"dd/mm/yyyy")),"")</f>
        <v/>
      </c>
    </row>
    <row r="104" spans="1:23" x14ac:dyDescent="0.3">
      <c r="A104" s="15"/>
      <c r="B104" s="14"/>
      <c r="C104" s="6"/>
      <c r="D104" s="26" t="str">
        <f t="shared" si="25"/>
        <v/>
      </c>
      <c r="E104" s="19" t="str">
        <f>IFERROR(IF(A104&lt;&gt;"",VLOOKUP(A104,matriz,IF(generador!B104=1,15,IF(generador!B104=2,18,IF(generador!B104=3,21,IF(generador!B104=4,24,IF(generador!B104=5,27,IF(generador!B104=6,30,IF(generador!B104=7,33,IF(generador!B104=8,36,IF(generador!B104=9,39,IF(generador!B104=10,42,IF(generador!B104=11,45,IF(generador!B104=12,48,IF(generador!B104=13,51,IF(generador!B104=14,54,IF(generador!B104=15,57))))))))))))))),FALSE),""),"")</f>
        <v/>
      </c>
      <c r="F104" s="20" t="str">
        <f t="shared" si="26"/>
        <v/>
      </c>
      <c r="G104" s="29" t="str">
        <f t="shared" si="27"/>
        <v/>
      </c>
      <c r="H104" s="21" t="str">
        <f t="shared" ca="1" si="30"/>
        <v/>
      </c>
      <c r="I104" s="18" t="str">
        <f t="shared" si="31"/>
        <v/>
      </c>
      <c r="J104" s="18" t="str">
        <f>""</f>
        <v/>
      </c>
      <c r="K104" s="18" t="str">
        <f t="shared" si="32"/>
        <v/>
      </c>
      <c r="L104" s="18" t="str">
        <f t="shared" si="33"/>
        <v/>
      </c>
      <c r="M104" s="18" t="str">
        <f t="shared" si="34"/>
        <v/>
      </c>
      <c r="N104" s="18" t="str">
        <f t="shared" si="35"/>
        <v/>
      </c>
      <c r="O104" s="18" t="str">
        <f t="shared" si="36"/>
        <v/>
      </c>
      <c r="P104" s="18" t="str">
        <f t="shared" si="37"/>
        <v/>
      </c>
      <c r="Q104" s="18" t="str">
        <f t="shared" si="38"/>
        <v/>
      </c>
      <c r="R104" s="122" t="str">
        <f t="shared" si="28"/>
        <v/>
      </c>
      <c r="S104" s="18" t="str">
        <f t="shared" si="39"/>
        <v/>
      </c>
      <c r="T104" s="26" t="str">
        <f t="shared" si="29"/>
        <v/>
      </c>
      <c r="U104" s="18" t="str">
        <f t="shared" si="40"/>
        <v/>
      </c>
      <c r="V104" s="18" t="str">
        <f t="shared" si="41"/>
        <v/>
      </c>
      <c r="W104" s="18" t="str">
        <f>IFERROR(CONCATENATE("PAGO N° ",B104," DEL CONTRATO CPS ",V104," ENTRE ",TEXT(VLOOKUP(A104,matriz,IF(generador!B104=1,16,IF(generador!B104=2,19,IF(generador!B104=3,22,IF(generador!B104=4,25,IF(generador!B104=5,28,IF(generador!B104=6,31,IF(generador!B104=7,34,IF(generador!B104=8,37,IF(generador!B104=9,40,IF(generador!B104=10,43,IF(generador!B104=11,46,IF(generador!B104=12,49,IF(generador!B104=13,52,IF(generador!B104=14,55,IF(generador!B104=15,58))))))))))))))),FALSE),"dd/mm/yyyy")," Y ",TEXT(VLOOKUP(A104,matriz,IF(generador!B104=1,17,IF(generador!B104=2,20,IF(generador!B104=3,23,IF(generador!B104=4,26,IF(generador!B104=5,29,IF(generador!B104=6,32,IF(generador!B104=7,35,IF(generador!B104=8,38,IF(generador!B104=9,41,IF(generador!B104=10,44,IF(generador!B104=11,47,IF(generador!B104=12,50,IF(generador!B104=13,53,IF(generador!B104=14,56,IF(generador!B104=15,59))))))))))))))),FALSE),"dd/mm/yyyy")),"")</f>
        <v/>
      </c>
    </row>
    <row r="105" spans="1:23" x14ac:dyDescent="0.3">
      <c r="A105" s="15"/>
      <c r="B105" s="14"/>
      <c r="C105" s="6"/>
      <c r="D105" s="26" t="str">
        <f t="shared" si="25"/>
        <v/>
      </c>
      <c r="E105" s="19" t="str">
        <f>IFERROR(IF(A105&lt;&gt;"",VLOOKUP(A105,matriz,IF(generador!B105=1,15,IF(generador!B105=2,18,IF(generador!B105=3,21,IF(generador!B105=4,24,IF(generador!B105=5,27,IF(generador!B105=6,30,IF(generador!B105=7,33,IF(generador!B105=8,36,IF(generador!B105=9,39,IF(generador!B105=10,42,IF(generador!B105=11,45,IF(generador!B105=12,48,IF(generador!B105=13,51,IF(generador!B105=14,54,IF(generador!B105=15,57))))))))))))))),FALSE),""),"")</f>
        <v/>
      </c>
      <c r="F105" s="20" t="str">
        <f t="shared" si="26"/>
        <v/>
      </c>
      <c r="G105" s="29" t="str">
        <f t="shared" si="27"/>
        <v/>
      </c>
      <c r="H105" s="21" t="str">
        <f t="shared" ca="1" si="30"/>
        <v/>
      </c>
      <c r="I105" s="18" t="str">
        <f t="shared" si="31"/>
        <v/>
      </c>
      <c r="J105" s="18" t="str">
        <f>""</f>
        <v/>
      </c>
      <c r="K105" s="18" t="str">
        <f t="shared" si="32"/>
        <v/>
      </c>
      <c r="L105" s="18" t="str">
        <f t="shared" si="33"/>
        <v/>
      </c>
      <c r="M105" s="18" t="str">
        <f t="shared" si="34"/>
        <v/>
      </c>
      <c r="N105" s="18" t="str">
        <f t="shared" si="35"/>
        <v/>
      </c>
      <c r="O105" s="18" t="str">
        <f t="shared" si="36"/>
        <v/>
      </c>
      <c r="P105" s="18" t="str">
        <f t="shared" si="37"/>
        <v/>
      </c>
      <c r="Q105" s="18" t="str">
        <f t="shared" si="38"/>
        <v/>
      </c>
      <c r="R105" s="122" t="str">
        <f t="shared" si="28"/>
        <v/>
      </c>
      <c r="S105" s="18" t="str">
        <f t="shared" si="39"/>
        <v/>
      </c>
      <c r="T105" s="26" t="str">
        <f t="shared" si="29"/>
        <v/>
      </c>
      <c r="U105" s="18" t="str">
        <f t="shared" si="40"/>
        <v/>
      </c>
      <c r="V105" s="18" t="str">
        <f t="shared" si="41"/>
        <v/>
      </c>
      <c r="W105" s="18" t="str">
        <f>IFERROR(CONCATENATE("PAGO N° ",B105," DEL CONTRATO CPS ",V105," ENTRE ",TEXT(VLOOKUP(A105,matriz,IF(generador!B105=1,16,IF(generador!B105=2,19,IF(generador!B105=3,22,IF(generador!B105=4,25,IF(generador!B105=5,28,IF(generador!B105=6,31,IF(generador!B105=7,34,IF(generador!B105=8,37,IF(generador!B105=9,40,IF(generador!B105=10,43,IF(generador!B105=11,46,IF(generador!B105=12,49,IF(generador!B105=13,52,IF(generador!B105=14,55,IF(generador!B105=15,58))))))))))))))),FALSE),"dd/mm/yyyy")," Y ",TEXT(VLOOKUP(A105,matriz,IF(generador!B105=1,17,IF(generador!B105=2,20,IF(generador!B105=3,23,IF(generador!B105=4,26,IF(generador!B105=5,29,IF(generador!B105=6,32,IF(generador!B105=7,35,IF(generador!B105=8,38,IF(generador!B105=9,41,IF(generador!B105=10,44,IF(generador!B105=11,47,IF(generador!B105=12,50,IF(generador!B105=13,53,IF(generador!B105=14,56,IF(generador!B105=15,59))))))))))))))),FALSE),"dd/mm/yyyy")),"")</f>
        <v/>
      </c>
    </row>
    <row r="106" spans="1:23" x14ac:dyDescent="0.3">
      <c r="A106" s="15"/>
      <c r="B106" s="14"/>
      <c r="C106" s="6"/>
      <c r="D106" s="26" t="str">
        <f t="shared" si="25"/>
        <v/>
      </c>
      <c r="E106" s="19" t="str">
        <f>IFERROR(IF(A106&lt;&gt;"",VLOOKUP(A106,matriz,IF(generador!B106=1,15,IF(generador!B106=2,18,IF(generador!B106=3,21,IF(generador!B106=4,24,IF(generador!B106=5,27,IF(generador!B106=6,30,IF(generador!B106=7,33,IF(generador!B106=8,36,IF(generador!B106=9,39,IF(generador!B106=10,42,IF(generador!B106=11,45,IF(generador!B106=12,48,IF(generador!B106=13,51,IF(generador!B106=14,54,IF(generador!B106=15,57))))))))))))))),FALSE),""),"")</f>
        <v/>
      </c>
      <c r="F106" s="20" t="str">
        <f t="shared" si="26"/>
        <v/>
      </c>
      <c r="G106" s="29" t="str">
        <f t="shared" si="27"/>
        <v/>
      </c>
      <c r="H106" s="21" t="str">
        <f t="shared" ca="1" si="30"/>
        <v/>
      </c>
      <c r="I106" s="18" t="str">
        <f t="shared" si="31"/>
        <v/>
      </c>
      <c r="J106" s="18" t="str">
        <f>""</f>
        <v/>
      </c>
      <c r="K106" s="18" t="str">
        <f t="shared" si="32"/>
        <v/>
      </c>
      <c r="L106" s="18" t="str">
        <f t="shared" si="33"/>
        <v/>
      </c>
      <c r="M106" s="18" t="str">
        <f t="shared" si="34"/>
        <v/>
      </c>
      <c r="N106" s="18" t="str">
        <f t="shared" si="35"/>
        <v/>
      </c>
      <c r="O106" s="18" t="str">
        <f t="shared" si="36"/>
        <v/>
      </c>
      <c r="P106" s="18" t="str">
        <f t="shared" si="37"/>
        <v/>
      </c>
      <c r="Q106" s="18" t="str">
        <f t="shared" si="38"/>
        <v/>
      </c>
      <c r="R106" s="122" t="str">
        <f t="shared" si="28"/>
        <v/>
      </c>
      <c r="S106" s="18" t="str">
        <f t="shared" si="39"/>
        <v/>
      </c>
      <c r="T106" s="26" t="str">
        <f t="shared" si="29"/>
        <v/>
      </c>
      <c r="U106" s="18" t="str">
        <f t="shared" si="40"/>
        <v/>
      </c>
      <c r="V106" s="18" t="str">
        <f t="shared" si="41"/>
        <v/>
      </c>
      <c r="W106" s="18" t="str">
        <f>IFERROR(CONCATENATE("PAGO N° ",B106," DEL CONTRATO CPS ",V106," ENTRE ",TEXT(VLOOKUP(A106,matriz,IF(generador!B106=1,16,IF(generador!B106=2,19,IF(generador!B106=3,22,IF(generador!B106=4,25,IF(generador!B106=5,28,IF(generador!B106=6,31,IF(generador!B106=7,34,IF(generador!B106=8,37,IF(generador!B106=9,40,IF(generador!B106=10,43,IF(generador!B106=11,46,IF(generador!B106=12,49,IF(generador!B106=13,52,IF(generador!B106=14,55,IF(generador!B106=15,58))))))))))))))),FALSE),"dd/mm/yyyy")," Y ",TEXT(VLOOKUP(A106,matriz,IF(generador!B106=1,17,IF(generador!B106=2,20,IF(generador!B106=3,23,IF(generador!B106=4,26,IF(generador!B106=5,29,IF(generador!B106=6,32,IF(generador!B106=7,35,IF(generador!B106=8,38,IF(generador!B106=9,41,IF(generador!B106=10,44,IF(generador!B106=11,47,IF(generador!B106=12,50,IF(generador!B106=13,53,IF(generador!B106=14,56,IF(generador!B106=15,59))))))))))))))),FALSE),"dd/mm/yyyy")),"")</f>
        <v/>
      </c>
    </row>
    <row r="107" spans="1:23" x14ac:dyDescent="0.3">
      <c r="A107" s="15"/>
      <c r="B107" s="14"/>
      <c r="C107" s="6"/>
      <c r="D107" s="26" t="str">
        <f t="shared" si="25"/>
        <v/>
      </c>
      <c r="E107" s="19" t="str">
        <f>IFERROR(IF(A107&lt;&gt;"",VLOOKUP(A107,matriz,IF(generador!B107=1,15,IF(generador!B107=2,18,IF(generador!B107=3,21,IF(generador!B107=4,24,IF(generador!B107=5,27,IF(generador!B107=6,30,IF(generador!B107=7,33,IF(generador!B107=8,36,IF(generador!B107=9,39,IF(generador!B107=10,42,IF(generador!B107=11,45,IF(generador!B107=12,48,IF(generador!B107=13,51,IF(generador!B107=14,54,IF(generador!B107=15,57))))))))))))))),FALSE),""),"")</f>
        <v/>
      </c>
      <c r="F107" s="20" t="str">
        <f t="shared" si="26"/>
        <v/>
      </c>
      <c r="G107" s="29" t="str">
        <f t="shared" si="27"/>
        <v/>
      </c>
      <c r="H107" s="21" t="str">
        <f t="shared" ca="1" si="30"/>
        <v/>
      </c>
      <c r="I107" s="18" t="str">
        <f t="shared" si="31"/>
        <v/>
      </c>
      <c r="J107" s="18" t="str">
        <f>""</f>
        <v/>
      </c>
      <c r="K107" s="18" t="str">
        <f t="shared" si="32"/>
        <v/>
      </c>
      <c r="L107" s="18" t="str">
        <f t="shared" si="33"/>
        <v/>
      </c>
      <c r="M107" s="18" t="str">
        <f t="shared" si="34"/>
        <v/>
      </c>
      <c r="N107" s="18" t="str">
        <f t="shared" si="35"/>
        <v/>
      </c>
      <c r="O107" s="18" t="str">
        <f t="shared" si="36"/>
        <v/>
      </c>
      <c r="P107" s="18" t="str">
        <f t="shared" si="37"/>
        <v/>
      </c>
      <c r="Q107" s="18" t="str">
        <f t="shared" si="38"/>
        <v/>
      </c>
      <c r="R107" s="122" t="str">
        <f t="shared" si="28"/>
        <v/>
      </c>
      <c r="S107" s="18" t="str">
        <f t="shared" si="39"/>
        <v/>
      </c>
      <c r="T107" s="26" t="str">
        <f t="shared" si="29"/>
        <v/>
      </c>
      <c r="U107" s="18" t="str">
        <f t="shared" si="40"/>
        <v/>
      </c>
      <c r="V107" s="18" t="str">
        <f t="shared" si="41"/>
        <v/>
      </c>
      <c r="W107" s="18" t="str">
        <f>IFERROR(CONCATENATE("PAGO N° ",B107," DEL CONTRATO CPS ",V107," ENTRE ",TEXT(VLOOKUP(A107,matriz,IF(generador!B107=1,16,IF(generador!B107=2,19,IF(generador!B107=3,22,IF(generador!B107=4,25,IF(generador!B107=5,28,IF(generador!B107=6,31,IF(generador!B107=7,34,IF(generador!B107=8,37,IF(generador!B107=9,40,IF(generador!B107=10,43,IF(generador!B107=11,46,IF(generador!B107=12,49,IF(generador!B107=13,52,IF(generador!B107=14,55,IF(generador!B107=15,58))))))))))))))),FALSE),"dd/mm/yyyy")," Y ",TEXT(VLOOKUP(A107,matriz,IF(generador!B107=1,17,IF(generador!B107=2,20,IF(generador!B107=3,23,IF(generador!B107=4,26,IF(generador!B107=5,29,IF(generador!B107=6,32,IF(generador!B107=7,35,IF(generador!B107=8,38,IF(generador!B107=9,41,IF(generador!B107=10,44,IF(generador!B107=11,47,IF(generador!B107=12,50,IF(generador!B107=13,53,IF(generador!B107=14,56,IF(generador!B107=15,59))))))))))))))),FALSE),"dd/mm/yyyy")),"")</f>
        <v/>
      </c>
    </row>
    <row r="108" spans="1:23" x14ac:dyDescent="0.3">
      <c r="A108" s="15"/>
      <c r="B108" s="14"/>
      <c r="C108" s="6"/>
      <c r="D108" s="26" t="str">
        <f t="shared" si="25"/>
        <v/>
      </c>
      <c r="E108" s="19" t="str">
        <f>IFERROR(IF(A108&lt;&gt;"",VLOOKUP(A108,matriz,IF(generador!B108=1,15,IF(generador!B108=2,18,IF(generador!B108=3,21,IF(generador!B108=4,24,IF(generador!B108=5,27,IF(generador!B108=6,30,IF(generador!B108=7,33,IF(generador!B108=8,36,IF(generador!B108=9,39,IF(generador!B108=10,42,IF(generador!B108=11,45,IF(generador!B108=12,48,IF(generador!B108=13,51,IF(generador!B108=14,54,IF(generador!B108=15,57))))))))))))))),FALSE),""),"")</f>
        <v/>
      </c>
      <c r="F108" s="20" t="str">
        <f t="shared" si="26"/>
        <v/>
      </c>
      <c r="G108" s="29" t="str">
        <f t="shared" si="27"/>
        <v/>
      </c>
      <c r="H108" s="21" t="str">
        <f t="shared" ca="1" si="30"/>
        <v/>
      </c>
      <c r="I108" s="18" t="str">
        <f t="shared" si="31"/>
        <v/>
      </c>
      <c r="J108" s="18" t="str">
        <f>""</f>
        <v/>
      </c>
      <c r="K108" s="18" t="str">
        <f t="shared" si="32"/>
        <v/>
      </c>
      <c r="L108" s="18" t="str">
        <f t="shared" si="33"/>
        <v/>
      </c>
      <c r="M108" s="18" t="str">
        <f t="shared" si="34"/>
        <v/>
      </c>
      <c r="N108" s="18" t="str">
        <f t="shared" si="35"/>
        <v/>
      </c>
      <c r="O108" s="18" t="str">
        <f t="shared" si="36"/>
        <v/>
      </c>
      <c r="P108" s="18" t="str">
        <f t="shared" si="37"/>
        <v/>
      </c>
      <c r="Q108" s="18" t="str">
        <f t="shared" si="38"/>
        <v/>
      </c>
      <c r="R108" s="122" t="str">
        <f t="shared" si="28"/>
        <v/>
      </c>
      <c r="S108" s="18" t="str">
        <f t="shared" si="39"/>
        <v/>
      </c>
      <c r="T108" s="26" t="str">
        <f t="shared" si="29"/>
        <v/>
      </c>
      <c r="U108" s="18" t="str">
        <f t="shared" si="40"/>
        <v/>
      </c>
      <c r="V108" s="18" t="str">
        <f t="shared" si="41"/>
        <v/>
      </c>
      <c r="W108" s="18" t="str">
        <f>IFERROR(CONCATENATE("PAGO N° ",B108," DEL CONTRATO CPS ",V108," ENTRE ",TEXT(VLOOKUP(A108,matriz,IF(generador!B108=1,16,IF(generador!B108=2,19,IF(generador!B108=3,22,IF(generador!B108=4,25,IF(generador!B108=5,28,IF(generador!B108=6,31,IF(generador!B108=7,34,IF(generador!B108=8,37,IF(generador!B108=9,40,IF(generador!B108=10,43,IF(generador!B108=11,46,IF(generador!B108=12,49,IF(generador!B108=13,52,IF(generador!B108=14,55,IF(generador!B108=15,58))))))))))))))),FALSE),"dd/mm/yyyy")," Y ",TEXT(VLOOKUP(A108,matriz,IF(generador!B108=1,17,IF(generador!B108=2,20,IF(generador!B108=3,23,IF(generador!B108=4,26,IF(generador!B108=5,29,IF(generador!B108=6,32,IF(generador!B108=7,35,IF(generador!B108=8,38,IF(generador!B108=9,41,IF(generador!B108=10,44,IF(generador!B108=11,47,IF(generador!B108=12,50,IF(generador!B108=13,53,IF(generador!B108=14,56,IF(generador!B108=15,59))))))))))))))),FALSE),"dd/mm/yyyy")),"")</f>
        <v/>
      </c>
    </row>
    <row r="109" spans="1:23" x14ac:dyDescent="0.3">
      <c r="A109" s="15"/>
      <c r="B109" s="14"/>
      <c r="C109" s="6"/>
      <c r="D109" s="26" t="str">
        <f t="shared" si="25"/>
        <v/>
      </c>
      <c r="E109" s="19" t="str">
        <f>IFERROR(IF(A109&lt;&gt;"",VLOOKUP(A109,matriz,IF(generador!B109=1,15,IF(generador!B109=2,18,IF(generador!B109=3,21,IF(generador!B109=4,24,IF(generador!B109=5,27,IF(generador!B109=6,30,IF(generador!B109=7,33,IF(generador!B109=8,36,IF(generador!B109=9,39,IF(generador!B109=10,42,IF(generador!B109=11,45,IF(generador!B109=12,48,IF(generador!B109=13,51,IF(generador!B109=14,54,IF(generador!B109=15,57))))))))))))))),FALSE),""),"")</f>
        <v/>
      </c>
      <c r="F109" s="20" t="str">
        <f t="shared" si="26"/>
        <v/>
      </c>
      <c r="G109" s="29" t="str">
        <f t="shared" si="27"/>
        <v/>
      </c>
      <c r="H109" s="21" t="str">
        <f t="shared" ca="1" si="30"/>
        <v/>
      </c>
      <c r="I109" s="18" t="str">
        <f t="shared" si="31"/>
        <v/>
      </c>
      <c r="J109" s="18" t="str">
        <f>""</f>
        <v/>
      </c>
      <c r="K109" s="18" t="str">
        <f t="shared" si="32"/>
        <v/>
      </c>
      <c r="L109" s="18" t="str">
        <f t="shared" si="33"/>
        <v/>
      </c>
      <c r="M109" s="18" t="str">
        <f t="shared" si="34"/>
        <v/>
      </c>
      <c r="N109" s="18" t="str">
        <f t="shared" si="35"/>
        <v/>
      </c>
      <c r="O109" s="18" t="str">
        <f t="shared" si="36"/>
        <v/>
      </c>
      <c r="P109" s="18" t="str">
        <f t="shared" si="37"/>
        <v/>
      </c>
      <c r="Q109" s="18" t="str">
        <f t="shared" si="38"/>
        <v/>
      </c>
      <c r="R109" s="122" t="str">
        <f t="shared" si="28"/>
        <v/>
      </c>
      <c r="S109" s="18" t="str">
        <f t="shared" si="39"/>
        <v/>
      </c>
      <c r="T109" s="26" t="str">
        <f t="shared" si="29"/>
        <v/>
      </c>
      <c r="U109" s="18" t="str">
        <f t="shared" si="40"/>
        <v/>
      </c>
      <c r="V109" s="18" t="str">
        <f t="shared" si="41"/>
        <v/>
      </c>
      <c r="W109" s="18" t="str">
        <f>IFERROR(CONCATENATE("PAGO N° ",B109," DEL CONTRATO CPS ",V109," ENTRE ",TEXT(VLOOKUP(A109,matriz,IF(generador!B109=1,16,IF(generador!B109=2,19,IF(generador!B109=3,22,IF(generador!B109=4,25,IF(generador!B109=5,28,IF(generador!B109=6,31,IF(generador!B109=7,34,IF(generador!B109=8,37,IF(generador!B109=9,40,IF(generador!B109=10,43,IF(generador!B109=11,46,IF(generador!B109=12,49,IF(generador!B109=13,52,IF(generador!B109=14,55,IF(generador!B109=15,58))))))))))))))),FALSE),"dd/mm/yyyy")," Y ",TEXT(VLOOKUP(A109,matriz,IF(generador!B109=1,17,IF(generador!B109=2,20,IF(generador!B109=3,23,IF(generador!B109=4,26,IF(generador!B109=5,29,IF(generador!B109=6,32,IF(generador!B109=7,35,IF(generador!B109=8,38,IF(generador!B109=9,41,IF(generador!B109=10,44,IF(generador!B109=11,47,IF(generador!B109=12,50,IF(generador!B109=13,53,IF(generador!B109=14,56,IF(generador!B109=15,59))))))))))))))),FALSE),"dd/mm/yyyy")),"")</f>
        <v/>
      </c>
    </row>
    <row r="110" spans="1:23" x14ac:dyDescent="0.3">
      <c r="A110" s="15"/>
      <c r="B110" s="14"/>
      <c r="C110" s="6"/>
      <c r="D110" s="26" t="str">
        <f t="shared" si="25"/>
        <v/>
      </c>
      <c r="E110" s="19" t="str">
        <f>IFERROR(IF(A110&lt;&gt;"",VLOOKUP(A110,matriz,IF(generador!B110=1,15,IF(generador!B110=2,18,IF(generador!B110=3,21,IF(generador!B110=4,24,IF(generador!B110=5,27,IF(generador!B110=6,30,IF(generador!B110=7,33,IF(generador!B110=8,36,IF(generador!B110=9,39,IF(generador!B110=10,42,IF(generador!B110=11,45,IF(generador!B110=12,48,IF(generador!B110=13,51,IF(generador!B110=14,54,IF(generador!B110=15,57))))))))))))))),FALSE),""),"")</f>
        <v/>
      </c>
      <c r="F110" s="20" t="str">
        <f t="shared" si="26"/>
        <v/>
      </c>
      <c r="G110" s="29" t="str">
        <f t="shared" si="27"/>
        <v/>
      </c>
      <c r="H110" s="21" t="str">
        <f t="shared" ca="1" si="30"/>
        <v/>
      </c>
      <c r="I110" s="18" t="str">
        <f t="shared" si="31"/>
        <v/>
      </c>
      <c r="J110" s="18" t="str">
        <f>""</f>
        <v/>
      </c>
      <c r="K110" s="18" t="str">
        <f t="shared" si="32"/>
        <v/>
      </c>
      <c r="L110" s="18" t="str">
        <f t="shared" si="33"/>
        <v/>
      </c>
      <c r="M110" s="18" t="str">
        <f t="shared" si="34"/>
        <v/>
      </c>
      <c r="N110" s="18" t="str">
        <f t="shared" si="35"/>
        <v/>
      </c>
      <c r="O110" s="18" t="str">
        <f t="shared" si="36"/>
        <v/>
      </c>
      <c r="P110" s="18" t="str">
        <f t="shared" si="37"/>
        <v/>
      </c>
      <c r="Q110" s="18" t="str">
        <f t="shared" si="38"/>
        <v/>
      </c>
      <c r="R110" s="122" t="str">
        <f t="shared" si="28"/>
        <v/>
      </c>
      <c r="S110" s="18" t="str">
        <f t="shared" si="39"/>
        <v/>
      </c>
      <c r="T110" s="26" t="str">
        <f t="shared" si="29"/>
        <v/>
      </c>
      <c r="U110" s="18" t="str">
        <f t="shared" si="40"/>
        <v/>
      </c>
      <c r="V110" s="18" t="str">
        <f t="shared" si="41"/>
        <v/>
      </c>
      <c r="W110" s="18" t="str">
        <f>IFERROR(CONCATENATE("PAGO N° ",B110," DEL CONTRATO CPS ",V110," ENTRE ",TEXT(VLOOKUP(A110,matriz,IF(generador!B110=1,16,IF(generador!B110=2,19,IF(generador!B110=3,22,IF(generador!B110=4,25,IF(generador!B110=5,28,IF(generador!B110=6,31,IF(generador!B110=7,34,IF(generador!B110=8,37,IF(generador!B110=9,40,IF(generador!B110=10,43,IF(generador!B110=11,46,IF(generador!B110=12,49,IF(generador!B110=13,52,IF(generador!B110=14,55,IF(generador!B110=15,58))))))))))))))),FALSE),"dd/mm/yyyy")," Y ",TEXT(VLOOKUP(A110,matriz,IF(generador!B110=1,17,IF(generador!B110=2,20,IF(generador!B110=3,23,IF(generador!B110=4,26,IF(generador!B110=5,29,IF(generador!B110=6,32,IF(generador!B110=7,35,IF(generador!B110=8,38,IF(generador!B110=9,41,IF(generador!B110=10,44,IF(generador!B110=11,47,IF(generador!B110=12,50,IF(generador!B110=13,53,IF(generador!B110=14,56,IF(generador!B110=15,59))))))))))))))),FALSE),"dd/mm/yyyy")),"")</f>
        <v/>
      </c>
    </row>
    <row r="111" spans="1:23" x14ac:dyDescent="0.3">
      <c r="A111" s="15"/>
      <c r="B111" s="14"/>
      <c r="C111" s="6"/>
      <c r="D111" s="26" t="str">
        <f t="shared" si="25"/>
        <v/>
      </c>
      <c r="E111" s="19" t="str">
        <f>IFERROR(IF(A111&lt;&gt;"",VLOOKUP(A111,matriz,IF(generador!B111=1,15,IF(generador!B111=2,18,IF(generador!B111=3,21,IF(generador!B111=4,24,IF(generador!B111=5,27,IF(generador!B111=6,30,IF(generador!B111=7,33,IF(generador!B111=8,36,IF(generador!B111=9,39,IF(generador!B111=10,42,IF(generador!B111=11,45,IF(generador!B111=12,48,IF(generador!B111=13,51,IF(generador!B111=14,54,IF(generador!B111=15,57))))))))))))))),FALSE),""),"")</f>
        <v/>
      </c>
      <c r="F111" s="20" t="str">
        <f t="shared" si="26"/>
        <v/>
      </c>
      <c r="G111" s="29" t="str">
        <f t="shared" si="27"/>
        <v/>
      </c>
      <c r="H111" s="21" t="str">
        <f t="shared" ca="1" si="30"/>
        <v/>
      </c>
      <c r="I111" s="18" t="str">
        <f t="shared" si="31"/>
        <v/>
      </c>
      <c r="J111" s="18" t="str">
        <f>""</f>
        <v/>
      </c>
      <c r="K111" s="18" t="str">
        <f t="shared" si="32"/>
        <v/>
      </c>
      <c r="L111" s="18" t="str">
        <f t="shared" si="33"/>
        <v/>
      </c>
      <c r="M111" s="18" t="str">
        <f t="shared" si="34"/>
        <v/>
      </c>
      <c r="N111" s="18" t="str">
        <f t="shared" si="35"/>
        <v/>
      </c>
      <c r="O111" s="18" t="str">
        <f t="shared" si="36"/>
        <v/>
      </c>
      <c r="P111" s="18" t="str">
        <f t="shared" si="37"/>
        <v/>
      </c>
      <c r="Q111" s="18" t="str">
        <f t="shared" si="38"/>
        <v/>
      </c>
      <c r="R111" s="122" t="str">
        <f t="shared" si="28"/>
        <v/>
      </c>
      <c r="S111" s="18" t="str">
        <f t="shared" si="39"/>
        <v/>
      </c>
      <c r="T111" s="26" t="str">
        <f t="shared" si="29"/>
        <v/>
      </c>
      <c r="U111" s="18" t="str">
        <f t="shared" si="40"/>
        <v/>
      </c>
      <c r="V111" s="18" t="str">
        <f t="shared" si="41"/>
        <v/>
      </c>
      <c r="W111" s="18" t="str">
        <f>IFERROR(CONCATENATE("PAGO N° ",B111," DEL CONTRATO CPS ",V111," ENTRE ",TEXT(VLOOKUP(A111,matriz,IF(generador!B111=1,16,IF(generador!B111=2,19,IF(generador!B111=3,22,IF(generador!B111=4,25,IF(generador!B111=5,28,IF(generador!B111=6,31,IF(generador!B111=7,34,IF(generador!B111=8,37,IF(generador!B111=9,40,IF(generador!B111=10,43,IF(generador!B111=11,46,IF(generador!B111=12,49,IF(generador!B111=13,52,IF(generador!B111=14,55,IF(generador!B111=15,58))))))))))))))),FALSE),"dd/mm/yyyy")," Y ",TEXT(VLOOKUP(A111,matriz,IF(generador!B111=1,17,IF(generador!B111=2,20,IF(generador!B111=3,23,IF(generador!B111=4,26,IF(generador!B111=5,29,IF(generador!B111=6,32,IF(generador!B111=7,35,IF(generador!B111=8,38,IF(generador!B111=9,41,IF(generador!B111=10,44,IF(generador!B111=11,47,IF(generador!B111=12,50,IF(generador!B111=13,53,IF(generador!B111=14,56,IF(generador!B111=15,59))))))))))))))),FALSE),"dd/mm/yyyy")),"")</f>
        <v/>
      </c>
    </row>
    <row r="112" spans="1:23" x14ac:dyDescent="0.3">
      <c r="A112" s="15"/>
      <c r="B112" s="14"/>
      <c r="C112" s="6"/>
      <c r="D112" s="26" t="str">
        <f t="shared" si="25"/>
        <v/>
      </c>
      <c r="E112" s="19" t="str">
        <f>IFERROR(IF(A112&lt;&gt;"",VLOOKUP(A112,matriz,IF(generador!B112=1,15,IF(generador!B112=2,18,IF(generador!B112=3,21,IF(generador!B112=4,24,IF(generador!B112=5,27,IF(generador!B112=6,30,IF(generador!B112=7,33,IF(generador!B112=8,36,IF(generador!B112=9,39,IF(generador!B112=10,42,IF(generador!B112=11,45,IF(generador!B112=12,48,IF(generador!B112=13,51,IF(generador!B112=14,54,IF(generador!B112=15,57))))))))))))))),FALSE),""),"")</f>
        <v/>
      </c>
      <c r="F112" s="20" t="str">
        <f t="shared" si="26"/>
        <v/>
      </c>
      <c r="G112" s="29" t="str">
        <f t="shared" si="27"/>
        <v/>
      </c>
      <c r="H112" s="21" t="str">
        <f t="shared" ca="1" si="30"/>
        <v/>
      </c>
      <c r="I112" s="18" t="str">
        <f t="shared" si="31"/>
        <v/>
      </c>
      <c r="J112" s="18" t="str">
        <f>""</f>
        <v/>
      </c>
      <c r="K112" s="18" t="str">
        <f t="shared" si="32"/>
        <v/>
      </c>
      <c r="L112" s="18" t="str">
        <f t="shared" si="33"/>
        <v/>
      </c>
      <c r="M112" s="18" t="str">
        <f t="shared" si="34"/>
        <v/>
      </c>
      <c r="N112" s="18" t="str">
        <f t="shared" si="35"/>
        <v/>
      </c>
      <c r="O112" s="18" t="str">
        <f t="shared" si="36"/>
        <v/>
      </c>
      <c r="P112" s="18" t="str">
        <f t="shared" si="37"/>
        <v/>
      </c>
      <c r="Q112" s="18" t="str">
        <f t="shared" si="38"/>
        <v/>
      </c>
      <c r="R112" s="122" t="str">
        <f t="shared" si="28"/>
        <v/>
      </c>
      <c r="S112" s="18" t="str">
        <f t="shared" si="39"/>
        <v/>
      </c>
      <c r="T112" s="26" t="str">
        <f t="shared" si="29"/>
        <v/>
      </c>
      <c r="U112" s="18" t="str">
        <f t="shared" si="40"/>
        <v/>
      </c>
      <c r="V112" s="18" t="str">
        <f t="shared" si="41"/>
        <v/>
      </c>
      <c r="W112" s="18" t="str">
        <f>IFERROR(CONCATENATE("PAGO N° ",B112," DEL CONTRATO CPS ",V112," ENTRE ",TEXT(VLOOKUP(A112,matriz,IF(generador!B112=1,16,IF(generador!B112=2,19,IF(generador!B112=3,22,IF(generador!B112=4,25,IF(generador!B112=5,28,IF(generador!B112=6,31,IF(generador!B112=7,34,IF(generador!B112=8,37,IF(generador!B112=9,40,IF(generador!B112=10,43,IF(generador!B112=11,46,IF(generador!B112=12,49,IF(generador!B112=13,52,IF(generador!B112=14,55,IF(generador!B112=15,58))))))))))))))),FALSE),"dd/mm/yyyy")," Y ",TEXT(VLOOKUP(A112,matriz,IF(generador!B112=1,17,IF(generador!B112=2,20,IF(generador!B112=3,23,IF(generador!B112=4,26,IF(generador!B112=5,29,IF(generador!B112=6,32,IF(generador!B112=7,35,IF(generador!B112=8,38,IF(generador!B112=9,41,IF(generador!B112=10,44,IF(generador!B112=11,47,IF(generador!B112=12,50,IF(generador!B112=13,53,IF(generador!B112=14,56,IF(generador!B112=15,59))))))))))))))),FALSE),"dd/mm/yyyy")),"")</f>
        <v/>
      </c>
    </row>
    <row r="113" spans="1:23" x14ac:dyDescent="0.3">
      <c r="A113" s="15"/>
      <c r="B113" s="14"/>
      <c r="C113" s="6"/>
      <c r="D113" s="26" t="str">
        <f t="shared" si="25"/>
        <v/>
      </c>
      <c r="E113" s="19" t="str">
        <f>IFERROR(IF(A113&lt;&gt;"",VLOOKUP(A113,matriz,IF(generador!B113=1,15,IF(generador!B113=2,18,IF(generador!B113=3,21,IF(generador!B113=4,24,IF(generador!B113=5,27,IF(generador!B113=6,30,IF(generador!B113=7,33,IF(generador!B113=8,36,IF(generador!B113=9,39,IF(generador!B113=10,42,IF(generador!B113=11,45,IF(generador!B113=12,48,IF(generador!B113=13,51,IF(generador!B113=14,54,IF(generador!B113=15,57))))))))))))))),FALSE),""),"")</f>
        <v/>
      </c>
      <c r="F113" s="20" t="str">
        <f t="shared" si="26"/>
        <v/>
      </c>
      <c r="G113" s="29" t="str">
        <f t="shared" si="27"/>
        <v/>
      </c>
      <c r="H113" s="21" t="str">
        <f t="shared" ca="1" si="30"/>
        <v/>
      </c>
      <c r="I113" s="18" t="str">
        <f t="shared" si="31"/>
        <v/>
      </c>
      <c r="J113" s="18" t="str">
        <f>""</f>
        <v/>
      </c>
      <c r="K113" s="18" t="str">
        <f t="shared" si="32"/>
        <v/>
      </c>
      <c r="L113" s="18" t="str">
        <f t="shared" si="33"/>
        <v/>
      </c>
      <c r="M113" s="18" t="str">
        <f t="shared" si="34"/>
        <v/>
      </c>
      <c r="N113" s="18" t="str">
        <f t="shared" si="35"/>
        <v/>
      </c>
      <c r="O113" s="18" t="str">
        <f t="shared" si="36"/>
        <v/>
      </c>
      <c r="P113" s="18" t="str">
        <f t="shared" si="37"/>
        <v/>
      </c>
      <c r="Q113" s="18" t="str">
        <f t="shared" si="38"/>
        <v/>
      </c>
      <c r="R113" s="122" t="str">
        <f t="shared" si="28"/>
        <v/>
      </c>
      <c r="S113" s="18" t="str">
        <f t="shared" si="39"/>
        <v/>
      </c>
      <c r="T113" s="26" t="str">
        <f t="shared" si="29"/>
        <v/>
      </c>
      <c r="U113" s="18" t="str">
        <f t="shared" si="40"/>
        <v/>
      </c>
      <c r="V113" s="18" t="str">
        <f t="shared" si="41"/>
        <v/>
      </c>
      <c r="W113" s="18" t="str">
        <f>IFERROR(CONCATENATE("PAGO N° ",B113," DEL CONTRATO CPS ",V113," ENTRE ",TEXT(VLOOKUP(A113,matriz,IF(generador!B113=1,16,IF(generador!B113=2,19,IF(generador!B113=3,22,IF(generador!B113=4,25,IF(generador!B113=5,28,IF(generador!B113=6,31,IF(generador!B113=7,34,IF(generador!B113=8,37,IF(generador!B113=9,40,IF(generador!B113=10,43,IF(generador!B113=11,46,IF(generador!B113=12,49,IF(generador!B113=13,52,IF(generador!B113=14,55,IF(generador!B113=15,58))))))))))))))),FALSE),"dd/mm/yyyy")," Y ",TEXT(VLOOKUP(A113,matriz,IF(generador!B113=1,17,IF(generador!B113=2,20,IF(generador!B113=3,23,IF(generador!B113=4,26,IF(generador!B113=5,29,IF(generador!B113=6,32,IF(generador!B113=7,35,IF(generador!B113=8,38,IF(generador!B113=9,41,IF(generador!B113=10,44,IF(generador!B113=11,47,IF(generador!B113=12,50,IF(generador!B113=13,53,IF(generador!B113=14,56,IF(generador!B113=15,59))))))))))))))),FALSE),"dd/mm/yyyy")),"")</f>
        <v/>
      </c>
    </row>
    <row r="114" spans="1:23" x14ac:dyDescent="0.3">
      <c r="A114" s="15"/>
      <c r="B114" s="14"/>
      <c r="C114" s="6"/>
      <c r="D114" s="26" t="str">
        <f t="shared" si="25"/>
        <v/>
      </c>
      <c r="E114" s="19" t="str">
        <f>IFERROR(IF(A114&lt;&gt;"",VLOOKUP(A114,matriz,IF(generador!B114=1,15,IF(generador!B114=2,18,IF(generador!B114=3,21,IF(generador!B114=4,24,IF(generador!B114=5,27,IF(generador!B114=6,30,IF(generador!B114=7,33,IF(generador!B114=8,36,IF(generador!B114=9,39,IF(generador!B114=10,42,IF(generador!B114=11,45,IF(generador!B114=12,48,IF(generador!B114=13,51,IF(generador!B114=14,54,IF(generador!B114=15,57))))))))))))))),FALSE),""),"")</f>
        <v/>
      </c>
      <c r="F114" s="20" t="str">
        <f t="shared" si="26"/>
        <v/>
      </c>
      <c r="G114" s="29" t="str">
        <f t="shared" si="27"/>
        <v/>
      </c>
      <c r="H114" s="21" t="str">
        <f t="shared" ca="1" si="30"/>
        <v/>
      </c>
      <c r="I114" s="18" t="str">
        <f t="shared" si="31"/>
        <v/>
      </c>
      <c r="J114" s="18" t="str">
        <f>""</f>
        <v/>
      </c>
      <c r="K114" s="18" t="str">
        <f t="shared" si="32"/>
        <v/>
      </c>
      <c r="L114" s="18" t="str">
        <f t="shared" si="33"/>
        <v/>
      </c>
      <c r="M114" s="18" t="str">
        <f t="shared" si="34"/>
        <v/>
      </c>
      <c r="N114" s="18" t="str">
        <f t="shared" si="35"/>
        <v/>
      </c>
      <c r="O114" s="18" t="str">
        <f t="shared" si="36"/>
        <v/>
      </c>
      <c r="P114" s="18" t="str">
        <f t="shared" si="37"/>
        <v/>
      </c>
      <c r="Q114" s="18" t="str">
        <f t="shared" si="38"/>
        <v/>
      </c>
      <c r="R114" s="122" t="str">
        <f t="shared" si="28"/>
        <v/>
      </c>
      <c r="S114" s="18" t="str">
        <f t="shared" si="39"/>
        <v/>
      </c>
      <c r="T114" s="26" t="str">
        <f t="shared" si="29"/>
        <v/>
      </c>
      <c r="U114" s="18" t="str">
        <f t="shared" si="40"/>
        <v/>
      </c>
      <c r="V114" s="18" t="str">
        <f t="shared" si="41"/>
        <v/>
      </c>
      <c r="W114" s="18" t="str">
        <f>IFERROR(CONCATENATE("PAGO N° ",B114," DEL CONTRATO CPS ",V114," ENTRE ",TEXT(VLOOKUP(A114,matriz,IF(generador!B114=1,16,IF(generador!B114=2,19,IF(generador!B114=3,22,IF(generador!B114=4,25,IF(generador!B114=5,28,IF(generador!B114=6,31,IF(generador!B114=7,34,IF(generador!B114=8,37,IF(generador!B114=9,40,IF(generador!B114=10,43,IF(generador!B114=11,46,IF(generador!B114=12,49,IF(generador!B114=13,52,IF(generador!B114=14,55,IF(generador!B114=15,58))))))))))))))),FALSE),"dd/mm/yyyy")," Y ",TEXT(VLOOKUP(A114,matriz,IF(generador!B114=1,17,IF(generador!B114=2,20,IF(generador!B114=3,23,IF(generador!B114=4,26,IF(generador!B114=5,29,IF(generador!B114=6,32,IF(generador!B114=7,35,IF(generador!B114=8,38,IF(generador!B114=9,41,IF(generador!B114=10,44,IF(generador!B114=11,47,IF(generador!B114=12,50,IF(generador!B114=13,53,IF(generador!B114=14,56,IF(generador!B114=15,59))))))))))))))),FALSE),"dd/mm/yyyy")),"")</f>
        <v/>
      </c>
    </row>
    <row r="115" spans="1:23" x14ac:dyDescent="0.3">
      <c r="A115" s="15"/>
      <c r="B115" s="14"/>
      <c r="C115" s="6"/>
      <c r="D115" s="26" t="str">
        <f t="shared" si="25"/>
        <v/>
      </c>
      <c r="E115" s="19" t="str">
        <f>IFERROR(IF(A115&lt;&gt;"",VLOOKUP(A115,matriz,IF(generador!B115=1,15,IF(generador!B115=2,18,IF(generador!B115=3,21,IF(generador!B115=4,24,IF(generador!B115=5,27,IF(generador!B115=6,30,IF(generador!B115=7,33,IF(generador!B115=8,36,IF(generador!B115=9,39,IF(generador!B115=10,42,IF(generador!B115=11,45,IF(generador!B115=12,48,IF(generador!B115=13,51,IF(generador!B115=14,54,IF(generador!B115=15,57))))))))))))))),FALSE),""),"")</f>
        <v/>
      </c>
      <c r="F115" s="20" t="str">
        <f t="shared" si="26"/>
        <v/>
      </c>
      <c r="G115" s="29" t="str">
        <f t="shared" si="27"/>
        <v/>
      </c>
      <c r="H115" s="21" t="str">
        <f t="shared" ca="1" si="30"/>
        <v/>
      </c>
      <c r="I115" s="18" t="str">
        <f t="shared" si="31"/>
        <v/>
      </c>
      <c r="J115" s="18" t="str">
        <f>""</f>
        <v/>
      </c>
      <c r="K115" s="18" t="str">
        <f t="shared" si="32"/>
        <v/>
      </c>
      <c r="L115" s="18" t="str">
        <f t="shared" si="33"/>
        <v/>
      </c>
      <c r="M115" s="18" t="str">
        <f t="shared" si="34"/>
        <v/>
      </c>
      <c r="N115" s="18" t="str">
        <f t="shared" si="35"/>
        <v/>
      </c>
      <c r="O115" s="18" t="str">
        <f t="shared" si="36"/>
        <v/>
      </c>
      <c r="P115" s="18" t="str">
        <f t="shared" si="37"/>
        <v/>
      </c>
      <c r="Q115" s="18" t="str">
        <f t="shared" si="38"/>
        <v/>
      </c>
      <c r="R115" s="122" t="str">
        <f t="shared" si="28"/>
        <v/>
      </c>
      <c r="S115" s="18" t="str">
        <f t="shared" si="39"/>
        <v/>
      </c>
      <c r="T115" s="26" t="str">
        <f t="shared" si="29"/>
        <v/>
      </c>
      <c r="U115" s="18" t="str">
        <f t="shared" si="40"/>
        <v/>
      </c>
      <c r="V115" s="18" t="str">
        <f t="shared" si="41"/>
        <v/>
      </c>
      <c r="W115" s="18" t="str">
        <f>IFERROR(CONCATENATE("PAGO N° ",B115," DEL CONTRATO CPS ",V115," ENTRE ",TEXT(VLOOKUP(A115,matriz,IF(generador!B115=1,16,IF(generador!B115=2,19,IF(generador!B115=3,22,IF(generador!B115=4,25,IF(generador!B115=5,28,IF(generador!B115=6,31,IF(generador!B115=7,34,IF(generador!B115=8,37,IF(generador!B115=9,40,IF(generador!B115=10,43,IF(generador!B115=11,46,IF(generador!B115=12,49,IF(generador!B115=13,52,IF(generador!B115=14,55,IF(generador!B115=15,58))))))))))))))),FALSE),"dd/mm/yyyy")," Y ",TEXT(VLOOKUP(A115,matriz,IF(generador!B115=1,17,IF(generador!B115=2,20,IF(generador!B115=3,23,IF(generador!B115=4,26,IF(generador!B115=5,29,IF(generador!B115=6,32,IF(generador!B115=7,35,IF(generador!B115=8,38,IF(generador!B115=9,41,IF(generador!B115=10,44,IF(generador!B115=11,47,IF(generador!B115=12,50,IF(generador!B115=13,53,IF(generador!B115=14,56,IF(generador!B115=15,59))))))))))))))),FALSE),"dd/mm/yyyy")),"")</f>
        <v/>
      </c>
    </row>
    <row r="116" spans="1:23" x14ac:dyDescent="0.3">
      <c r="A116" s="15"/>
      <c r="B116" s="14"/>
      <c r="C116" s="6"/>
      <c r="D116" s="26" t="str">
        <f t="shared" si="25"/>
        <v/>
      </c>
      <c r="E116" s="19" t="str">
        <f>IFERROR(IF(A116&lt;&gt;"",VLOOKUP(A116,matriz,IF(generador!B116=1,15,IF(generador!B116=2,18,IF(generador!B116=3,21,IF(generador!B116=4,24,IF(generador!B116=5,27,IF(generador!B116=6,30,IF(generador!B116=7,33,IF(generador!B116=8,36,IF(generador!B116=9,39,IF(generador!B116=10,42,IF(generador!B116=11,45,IF(generador!B116=12,48,IF(generador!B116=13,51,IF(generador!B116=14,54,IF(generador!B116=15,57))))))))))))))),FALSE),""),"")</f>
        <v/>
      </c>
      <c r="F116" s="20" t="str">
        <f t="shared" si="26"/>
        <v/>
      </c>
      <c r="G116" s="29" t="str">
        <f t="shared" si="27"/>
        <v/>
      </c>
      <c r="H116" s="21" t="str">
        <f t="shared" ca="1" si="30"/>
        <v/>
      </c>
      <c r="I116" s="18" t="str">
        <f t="shared" si="31"/>
        <v/>
      </c>
      <c r="J116" s="18" t="str">
        <f>""</f>
        <v/>
      </c>
      <c r="K116" s="18" t="str">
        <f t="shared" si="32"/>
        <v/>
      </c>
      <c r="L116" s="18" t="str">
        <f t="shared" si="33"/>
        <v/>
      </c>
      <c r="M116" s="18" t="str">
        <f t="shared" si="34"/>
        <v/>
      </c>
      <c r="N116" s="18" t="str">
        <f t="shared" si="35"/>
        <v/>
      </c>
      <c r="O116" s="18" t="str">
        <f t="shared" si="36"/>
        <v/>
      </c>
      <c r="P116" s="18" t="str">
        <f t="shared" si="37"/>
        <v/>
      </c>
      <c r="Q116" s="18" t="str">
        <f t="shared" si="38"/>
        <v/>
      </c>
      <c r="R116" s="122" t="str">
        <f t="shared" si="28"/>
        <v/>
      </c>
      <c r="S116" s="18" t="str">
        <f t="shared" si="39"/>
        <v/>
      </c>
      <c r="T116" s="26" t="str">
        <f t="shared" si="29"/>
        <v/>
      </c>
      <c r="U116" s="18" t="str">
        <f t="shared" si="40"/>
        <v/>
      </c>
      <c r="V116" s="18" t="str">
        <f t="shared" si="41"/>
        <v/>
      </c>
      <c r="W116" s="18" t="str">
        <f>IFERROR(CONCATENATE("PAGO N° ",B116," DEL CONTRATO CPS ",V116," ENTRE ",TEXT(VLOOKUP(A116,matriz,IF(generador!B116=1,16,IF(generador!B116=2,19,IF(generador!B116=3,22,IF(generador!B116=4,25,IF(generador!B116=5,28,IF(generador!B116=6,31,IF(generador!B116=7,34,IF(generador!B116=8,37,IF(generador!B116=9,40,IF(generador!B116=10,43,IF(generador!B116=11,46,IF(generador!B116=12,49,IF(generador!B116=13,52,IF(generador!B116=14,55,IF(generador!B116=15,58))))))))))))))),FALSE),"dd/mm/yyyy")," Y ",TEXT(VLOOKUP(A116,matriz,IF(generador!B116=1,17,IF(generador!B116=2,20,IF(generador!B116=3,23,IF(generador!B116=4,26,IF(generador!B116=5,29,IF(generador!B116=6,32,IF(generador!B116=7,35,IF(generador!B116=8,38,IF(generador!B116=9,41,IF(generador!B116=10,44,IF(generador!B116=11,47,IF(generador!B116=12,50,IF(generador!B116=13,53,IF(generador!B116=14,56,IF(generador!B116=15,59))))))))))))))),FALSE),"dd/mm/yyyy")),"")</f>
        <v/>
      </c>
    </row>
    <row r="117" spans="1:23" x14ac:dyDescent="0.3">
      <c r="A117" s="15"/>
      <c r="B117" s="14"/>
      <c r="C117" s="6"/>
      <c r="D117" s="26" t="str">
        <f t="shared" si="25"/>
        <v/>
      </c>
      <c r="E117" s="19" t="str">
        <f>IFERROR(IF(A117&lt;&gt;"",VLOOKUP(A117,matriz,IF(generador!B117=1,15,IF(generador!B117=2,18,IF(generador!B117=3,21,IF(generador!B117=4,24,IF(generador!B117=5,27,IF(generador!B117=6,30,IF(generador!B117=7,33,IF(generador!B117=8,36,IF(generador!B117=9,39,IF(generador!B117=10,42,IF(generador!B117=11,45,IF(generador!B117=12,48,IF(generador!B117=13,51,IF(generador!B117=14,54,IF(generador!B117=15,57))))))))))))))),FALSE),""),"")</f>
        <v/>
      </c>
      <c r="F117" s="20" t="str">
        <f t="shared" si="26"/>
        <v/>
      </c>
      <c r="G117" s="29" t="str">
        <f t="shared" si="27"/>
        <v/>
      </c>
      <c r="H117" s="21" t="str">
        <f t="shared" ca="1" si="30"/>
        <v/>
      </c>
      <c r="I117" s="18" t="str">
        <f t="shared" si="31"/>
        <v/>
      </c>
      <c r="J117" s="18" t="str">
        <f>""</f>
        <v/>
      </c>
      <c r="K117" s="18" t="str">
        <f t="shared" si="32"/>
        <v/>
      </c>
      <c r="L117" s="18" t="str">
        <f t="shared" si="33"/>
        <v/>
      </c>
      <c r="M117" s="18" t="str">
        <f t="shared" si="34"/>
        <v/>
      </c>
      <c r="N117" s="18" t="str">
        <f t="shared" si="35"/>
        <v/>
      </c>
      <c r="O117" s="18" t="str">
        <f t="shared" si="36"/>
        <v/>
      </c>
      <c r="P117" s="18" t="str">
        <f t="shared" si="37"/>
        <v/>
      </c>
      <c r="Q117" s="18" t="str">
        <f t="shared" si="38"/>
        <v/>
      </c>
      <c r="R117" s="122" t="str">
        <f t="shared" si="28"/>
        <v/>
      </c>
      <c r="S117" s="18" t="str">
        <f t="shared" si="39"/>
        <v/>
      </c>
      <c r="T117" s="26" t="str">
        <f t="shared" si="29"/>
        <v/>
      </c>
      <c r="U117" s="18" t="str">
        <f t="shared" si="40"/>
        <v/>
      </c>
      <c r="V117" s="18" t="str">
        <f t="shared" si="41"/>
        <v/>
      </c>
      <c r="W117" s="18" t="str">
        <f>IFERROR(CONCATENATE("PAGO N° ",B117," DEL CONTRATO CPS ",V117," ENTRE ",TEXT(VLOOKUP(A117,matriz,IF(generador!B117=1,16,IF(generador!B117=2,19,IF(generador!B117=3,22,IF(generador!B117=4,25,IF(generador!B117=5,28,IF(generador!B117=6,31,IF(generador!B117=7,34,IF(generador!B117=8,37,IF(generador!B117=9,40,IF(generador!B117=10,43,IF(generador!B117=11,46,IF(generador!B117=12,49,IF(generador!B117=13,52,IF(generador!B117=14,55,IF(generador!B117=15,58))))))))))))))),FALSE),"dd/mm/yyyy")," Y ",TEXT(VLOOKUP(A117,matriz,IF(generador!B117=1,17,IF(generador!B117=2,20,IF(generador!B117=3,23,IF(generador!B117=4,26,IF(generador!B117=5,29,IF(generador!B117=6,32,IF(generador!B117=7,35,IF(generador!B117=8,38,IF(generador!B117=9,41,IF(generador!B117=10,44,IF(generador!B117=11,47,IF(generador!B117=12,50,IF(generador!B117=13,53,IF(generador!B117=14,56,IF(generador!B117=15,59))))))))))))))),FALSE),"dd/mm/yyyy")),"")</f>
        <v/>
      </c>
    </row>
    <row r="118" spans="1:23" x14ac:dyDescent="0.3">
      <c r="A118" s="15"/>
      <c r="B118" s="14"/>
      <c r="C118" s="6"/>
      <c r="D118" s="26" t="str">
        <f t="shared" si="25"/>
        <v/>
      </c>
      <c r="E118" s="19" t="str">
        <f>IFERROR(IF(A118&lt;&gt;"",VLOOKUP(A118,matriz,IF(generador!B118=1,15,IF(generador!B118=2,18,IF(generador!B118=3,21,IF(generador!B118=4,24,IF(generador!B118=5,27,IF(generador!B118=6,30,IF(generador!B118=7,33,IF(generador!B118=8,36,IF(generador!B118=9,39,IF(generador!B118=10,42,IF(generador!B118=11,45,IF(generador!B118=12,48,IF(generador!B118=13,51,IF(generador!B118=14,54,IF(generador!B118=15,57))))))))))))))),FALSE),""),"")</f>
        <v/>
      </c>
      <c r="F118" s="20" t="str">
        <f t="shared" si="26"/>
        <v/>
      </c>
      <c r="G118" s="29" t="str">
        <f t="shared" si="27"/>
        <v/>
      </c>
      <c r="H118" s="21" t="str">
        <f t="shared" ca="1" si="30"/>
        <v/>
      </c>
      <c r="I118" s="18" t="str">
        <f t="shared" si="31"/>
        <v/>
      </c>
      <c r="J118" s="18" t="str">
        <f>""</f>
        <v/>
      </c>
      <c r="K118" s="18" t="str">
        <f t="shared" si="32"/>
        <v/>
      </c>
      <c r="L118" s="18" t="str">
        <f t="shared" si="33"/>
        <v/>
      </c>
      <c r="M118" s="18" t="str">
        <f t="shared" si="34"/>
        <v/>
      </c>
      <c r="N118" s="18" t="str">
        <f t="shared" si="35"/>
        <v/>
      </c>
      <c r="O118" s="18" t="str">
        <f t="shared" si="36"/>
        <v/>
      </c>
      <c r="P118" s="18" t="str">
        <f t="shared" si="37"/>
        <v/>
      </c>
      <c r="Q118" s="18" t="str">
        <f t="shared" si="38"/>
        <v/>
      </c>
      <c r="R118" s="122" t="str">
        <f t="shared" si="28"/>
        <v/>
      </c>
      <c r="S118" s="18" t="str">
        <f t="shared" si="39"/>
        <v/>
      </c>
      <c r="T118" s="26" t="str">
        <f t="shared" si="29"/>
        <v/>
      </c>
      <c r="U118" s="18" t="str">
        <f t="shared" si="40"/>
        <v/>
      </c>
      <c r="V118" s="18" t="str">
        <f t="shared" si="41"/>
        <v/>
      </c>
      <c r="W118" s="18" t="str">
        <f>IFERROR(CONCATENATE("PAGO N° ",B118," DEL CONTRATO CPS ",V118," ENTRE ",TEXT(VLOOKUP(A118,matriz,IF(generador!B118=1,16,IF(generador!B118=2,19,IF(generador!B118=3,22,IF(generador!B118=4,25,IF(generador!B118=5,28,IF(generador!B118=6,31,IF(generador!B118=7,34,IF(generador!B118=8,37,IF(generador!B118=9,40,IF(generador!B118=10,43,IF(generador!B118=11,46,IF(generador!B118=12,49,IF(generador!B118=13,52,IF(generador!B118=14,55,IF(generador!B118=15,58))))))))))))))),FALSE),"dd/mm/yyyy")," Y ",TEXT(VLOOKUP(A118,matriz,IF(generador!B118=1,17,IF(generador!B118=2,20,IF(generador!B118=3,23,IF(generador!B118=4,26,IF(generador!B118=5,29,IF(generador!B118=6,32,IF(generador!B118=7,35,IF(generador!B118=8,38,IF(generador!B118=9,41,IF(generador!B118=10,44,IF(generador!B118=11,47,IF(generador!B118=12,50,IF(generador!B118=13,53,IF(generador!B118=14,56,IF(generador!B118=15,59))))))))))))))),FALSE),"dd/mm/yyyy")),"")</f>
        <v/>
      </c>
    </row>
    <row r="119" spans="1:23" x14ac:dyDescent="0.3">
      <c r="A119" s="15"/>
      <c r="B119" s="14"/>
      <c r="C119" s="6"/>
      <c r="D119" s="26" t="str">
        <f t="shared" si="25"/>
        <v/>
      </c>
      <c r="E119" s="19" t="str">
        <f>IFERROR(IF(A119&lt;&gt;"",VLOOKUP(A119,matriz,IF(generador!B119=1,15,IF(generador!B119=2,18,IF(generador!B119=3,21,IF(generador!B119=4,24,IF(generador!B119=5,27,IF(generador!B119=6,30,IF(generador!B119=7,33,IF(generador!B119=8,36,IF(generador!B119=9,39,IF(generador!B119=10,42,IF(generador!B119=11,45,IF(generador!B119=12,48,IF(generador!B119=13,51,IF(generador!B119=14,54,IF(generador!B119=15,57))))))))))))))),FALSE),""),"")</f>
        <v/>
      </c>
      <c r="F119" s="20" t="str">
        <f t="shared" si="26"/>
        <v/>
      </c>
      <c r="G119" s="29" t="str">
        <f t="shared" si="27"/>
        <v/>
      </c>
      <c r="H119" s="21" t="str">
        <f t="shared" ca="1" si="30"/>
        <v/>
      </c>
      <c r="I119" s="18" t="str">
        <f t="shared" si="31"/>
        <v/>
      </c>
      <c r="J119" s="18" t="str">
        <f>""</f>
        <v/>
      </c>
      <c r="K119" s="18" t="str">
        <f t="shared" si="32"/>
        <v/>
      </c>
      <c r="L119" s="18" t="str">
        <f t="shared" si="33"/>
        <v/>
      </c>
      <c r="M119" s="18" t="str">
        <f t="shared" si="34"/>
        <v/>
      </c>
      <c r="N119" s="18" t="str">
        <f t="shared" si="35"/>
        <v/>
      </c>
      <c r="O119" s="18" t="str">
        <f t="shared" si="36"/>
        <v/>
      </c>
      <c r="P119" s="18" t="str">
        <f t="shared" si="37"/>
        <v/>
      </c>
      <c r="Q119" s="18" t="str">
        <f t="shared" si="38"/>
        <v/>
      </c>
      <c r="R119" s="122" t="str">
        <f t="shared" si="28"/>
        <v/>
      </c>
      <c r="S119" s="18" t="str">
        <f t="shared" si="39"/>
        <v/>
      </c>
      <c r="T119" s="26" t="str">
        <f t="shared" si="29"/>
        <v/>
      </c>
      <c r="U119" s="18" t="str">
        <f t="shared" si="40"/>
        <v/>
      </c>
      <c r="V119" s="18" t="str">
        <f t="shared" si="41"/>
        <v/>
      </c>
      <c r="W119" s="18" t="str">
        <f>IFERROR(CONCATENATE("PAGO N° ",B119," DEL CONTRATO CPS ",V119," ENTRE ",TEXT(VLOOKUP(A119,matriz,IF(generador!B119=1,16,IF(generador!B119=2,19,IF(generador!B119=3,22,IF(generador!B119=4,25,IF(generador!B119=5,28,IF(generador!B119=6,31,IF(generador!B119=7,34,IF(generador!B119=8,37,IF(generador!B119=9,40,IF(generador!B119=10,43,IF(generador!B119=11,46,IF(generador!B119=12,49,IF(generador!B119=13,52,IF(generador!B119=14,55,IF(generador!B119=15,58))))))))))))))),FALSE),"dd/mm/yyyy")," Y ",TEXT(VLOOKUP(A119,matriz,IF(generador!B119=1,17,IF(generador!B119=2,20,IF(generador!B119=3,23,IF(generador!B119=4,26,IF(generador!B119=5,29,IF(generador!B119=6,32,IF(generador!B119=7,35,IF(generador!B119=8,38,IF(generador!B119=9,41,IF(generador!B119=10,44,IF(generador!B119=11,47,IF(generador!B119=12,50,IF(generador!B119=13,53,IF(generador!B119=14,56,IF(generador!B119=15,59))))))))))))))),FALSE),"dd/mm/yyyy")),"")</f>
        <v/>
      </c>
    </row>
    <row r="120" spans="1:23" x14ac:dyDescent="0.3">
      <c r="A120" s="15"/>
      <c r="B120" s="14"/>
      <c r="C120" s="6"/>
      <c r="D120" s="26" t="str">
        <f t="shared" si="25"/>
        <v/>
      </c>
      <c r="E120" s="19" t="str">
        <f>IFERROR(IF(A120&lt;&gt;"",VLOOKUP(A120,matriz,IF(generador!B120=1,15,IF(generador!B120=2,18,IF(generador!B120=3,21,IF(generador!B120=4,24,IF(generador!B120=5,27,IF(generador!B120=6,30,IF(generador!B120=7,33,IF(generador!B120=8,36,IF(generador!B120=9,39,IF(generador!B120=10,42,IF(generador!B120=11,45,IF(generador!B120=12,48,IF(generador!B120=13,51,IF(generador!B120=14,54,IF(generador!B120=15,57))))))))))))))),FALSE),""),"")</f>
        <v/>
      </c>
      <c r="F120" s="20" t="str">
        <f t="shared" si="26"/>
        <v/>
      </c>
      <c r="G120" s="29" t="str">
        <f t="shared" si="27"/>
        <v/>
      </c>
      <c r="H120" s="21" t="str">
        <f t="shared" ca="1" si="30"/>
        <v/>
      </c>
      <c r="I120" s="18" t="str">
        <f t="shared" si="31"/>
        <v/>
      </c>
      <c r="J120" s="18" t="str">
        <f>""</f>
        <v/>
      </c>
      <c r="K120" s="18" t="str">
        <f t="shared" si="32"/>
        <v/>
      </c>
      <c r="L120" s="18" t="str">
        <f t="shared" si="33"/>
        <v/>
      </c>
      <c r="M120" s="18" t="str">
        <f t="shared" si="34"/>
        <v/>
      </c>
      <c r="N120" s="18" t="str">
        <f t="shared" si="35"/>
        <v/>
      </c>
      <c r="O120" s="18" t="str">
        <f t="shared" si="36"/>
        <v/>
      </c>
      <c r="P120" s="18" t="str">
        <f t="shared" si="37"/>
        <v/>
      </c>
      <c r="Q120" s="18" t="str">
        <f t="shared" si="38"/>
        <v/>
      </c>
      <c r="R120" s="122" t="str">
        <f t="shared" si="28"/>
        <v/>
      </c>
      <c r="S120" s="18" t="str">
        <f t="shared" si="39"/>
        <v/>
      </c>
      <c r="T120" s="26" t="str">
        <f t="shared" si="29"/>
        <v/>
      </c>
      <c r="U120" s="18" t="str">
        <f t="shared" si="40"/>
        <v/>
      </c>
      <c r="V120" s="18" t="str">
        <f t="shared" si="41"/>
        <v/>
      </c>
      <c r="W120" s="18" t="str">
        <f>IFERROR(CONCATENATE("PAGO N° ",B120," DEL CONTRATO CPS ",V120," ENTRE ",TEXT(VLOOKUP(A120,matriz,IF(generador!B120=1,16,IF(generador!B120=2,19,IF(generador!B120=3,22,IF(generador!B120=4,25,IF(generador!B120=5,28,IF(generador!B120=6,31,IF(generador!B120=7,34,IF(generador!B120=8,37,IF(generador!B120=9,40,IF(generador!B120=10,43,IF(generador!B120=11,46,IF(generador!B120=12,49,IF(generador!B120=13,52,IF(generador!B120=14,55,IF(generador!B120=15,58))))))))))))))),FALSE),"dd/mm/yyyy")," Y ",TEXT(VLOOKUP(A120,matriz,IF(generador!B120=1,17,IF(generador!B120=2,20,IF(generador!B120=3,23,IF(generador!B120=4,26,IF(generador!B120=5,29,IF(generador!B120=6,32,IF(generador!B120=7,35,IF(generador!B120=8,38,IF(generador!B120=9,41,IF(generador!B120=10,44,IF(generador!B120=11,47,IF(generador!B120=12,50,IF(generador!B120=13,53,IF(generador!B120=14,56,IF(generador!B120=15,59))))))))))))))),FALSE),"dd/mm/yyyy")),"")</f>
        <v/>
      </c>
    </row>
    <row r="121" spans="1:23" x14ac:dyDescent="0.3">
      <c r="A121" s="15"/>
      <c r="B121" s="14"/>
      <c r="C121" s="6"/>
      <c r="D121" s="26" t="str">
        <f t="shared" si="25"/>
        <v/>
      </c>
      <c r="E121" s="19" t="str">
        <f>IFERROR(IF(A121&lt;&gt;"",VLOOKUP(A121,matriz,IF(generador!B121=1,15,IF(generador!B121=2,18,IF(generador!B121=3,21,IF(generador!B121=4,24,IF(generador!B121=5,27,IF(generador!B121=6,30,IF(generador!B121=7,33,IF(generador!B121=8,36,IF(generador!B121=9,39,IF(generador!B121=10,42,IF(generador!B121=11,45,IF(generador!B121=12,48,IF(generador!B121=13,51,IF(generador!B121=14,54,IF(generador!B121=15,57))))))))))))))),FALSE),""),"")</f>
        <v/>
      </c>
      <c r="F121" s="20" t="str">
        <f t="shared" si="26"/>
        <v/>
      </c>
      <c r="G121" s="29" t="str">
        <f t="shared" si="27"/>
        <v/>
      </c>
      <c r="H121" s="21" t="str">
        <f t="shared" ca="1" si="30"/>
        <v/>
      </c>
      <c r="I121" s="18" t="str">
        <f t="shared" si="31"/>
        <v/>
      </c>
      <c r="J121" s="18" t="str">
        <f>""</f>
        <v/>
      </c>
      <c r="K121" s="18" t="str">
        <f t="shared" si="32"/>
        <v/>
      </c>
      <c r="L121" s="18" t="str">
        <f t="shared" si="33"/>
        <v/>
      </c>
      <c r="M121" s="18" t="str">
        <f t="shared" si="34"/>
        <v/>
      </c>
      <c r="N121" s="18" t="str">
        <f t="shared" si="35"/>
        <v/>
      </c>
      <c r="O121" s="18" t="str">
        <f t="shared" si="36"/>
        <v/>
      </c>
      <c r="P121" s="18" t="str">
        <f t="shared" si="37"/>
        <v/>
      </c>
      <c r="Q121" s="18" t="str">
        <f t="shared" si="38"/>
        <v/>
      </c>
      <c r="R121" s="122" t="str">
        <f t="shared" si="28"/>
        <v/>
      </c>
      <c r="S121" s="18" t="str">
        <f t="shared" si="39"/>
        <v/>
      </c>
      <c r="T121" s="26" t="str">
        <f t="shared" si="29"/>
        <v/>
      </c>
      <c r="U121" s="18" t="str">
        <f t="shared" si="40"/>
        <v/>
      </c>
      <c r="V121" s="18" t="str">
        <f t="shared" si="41"/>
        <v/>
      </c>
      <c r="W121" s="18" t="str">
        <f>IFERROR(CONCATENATE("PAGO N° ",B121," DEL CONTRATO CPS ",V121," ENTRE ",TEXT(VLOOKUP(A121,matriz,IF(generador!B121=1,16,IF(generador!B121=2,19,IF(generador!B121=3,22,IF(generador!B121=4,25,IF(generador!B121=5,28,IF(generador!B121=6,31,IF(generador!B121=7,34,IF(generador!B121=8,37,IF(generador!B121=9,40,IF(generador!B121=10,43,IF(generador!B121=11,46,IF(generador!B121=12,49,IF(generador!B121=13,52,IF(generador!B121=14,55,IF(generador!B121=15,58))))))))))))))),FALSE),"dd/mm/yyyy")," Y ",TEXT(VLOOKUP(A121,matriz,IF(generador!B121=1,17,IF(generador!B121=2,20,IF(generador!B121=3,23,IF(generador!B121=4,26,IF(generador!B121=5,29,IF(generador!B121=6,32,IF(generador!B121=7,35,IF(generador!B121=8,38,IF(generador!B121=9,41,IF(generador!B121=10,44,IF(generador!B121=11,47,IF(generador!B121=12,50,IF(generador!B121=13,53,IF(generador!B121=14,56,IF(generador!B121=15,59))))))))))))))),FALSE),"dd/mm/yyyy")),"")</f>
        <v/>
      </c>
    </row>
    <row r="122" spans="1:23" x14ac:dyDescent="0.3">
      <c r="A122" s="15"/>
      <c r="B122" s="14"/>
      <c r="C122" s="6"/>
      <c r="D122" s="26" t="str">
        <f t="shared" si="25"/>
        <v/>
      </c>
      <c r="E122" s="19" t="str">
        <f>IFERROR(IF(A122&lt;&gt;"",VLOOKUP(A122,matriz,IF(generador!B122=1,15,IF(generador!B122=2,18,IF(generador!B122=3,21,IF(generador!B122=4,24,IF(generador!B122=5,27,IF(generador!B122=6,30,IF(generador!B122=7,33,IF(generador!B122=8,36,IF(generador!B122=9,39,IF(generador!B122=10,42,IF(generador!B122=11,45,IF(generador!B122=12,48,IF(generador!B122=13,51,IF(generador!B122=14,54,IF(generador!B122=15,57))))))))))))))),FALSE),""),"")</f>
        <v/>
      </c>
      <c r="F122" s="20" t="str">
        <f t="shared" si="26"/>
        <v/>
      </c>
      <c r="G122" s="29" t="str">
        <f t="shared" si="27"/>
        <v/>
      </c>
      <c r="H122" s="21" t="str">
        <f t="shared" ca="1" si="30"/>
        <v/>
      </c>
      <c r="I122" s="18" t="str">
        <f t="shared" si="31"/>
        <v/>
      </c>
      <c r="J122" s="18" t="str">
        <f>""</f>
        <v/>
      </c>
      <c r="K122" s="18" t="str">
        <f t="shared" si="32"/>
        <v/>
      </c>
      <c r="L122" s="18" t="str">
        <f t="shared" si="33"/>
        <v/>
      </c>
      <c r="M122" s="18" t="str">
        <f t="shared" si="34"/>
        <v/>
      </c>
      <c r="N122" s="18" t="str">
        <f t="shared" si="35"/>
        <v/>
      </c>
      <c r="O122" s="18" t="str">
        <f t="shared" si="36"/>
        <v/>
      </c>
      <c r="P122" s="18" t="str">
        <f t="shared" si="37"/>
        <v/>
      </c>
      <c r="Q122" s="18" t="str">
        <f t="shared" si="38"/>
        <v/>
      </c>
      <c r="R122" s="122" t="str">
        <f t="shared" si="28"/>
        <v/>
      </c>
      <c r="S122" s="18" t="str">
        <f t="shared" si="39"/>
        <v/>
      </c>
      <c r="T122" s="26" t="str">
        <f t="shared" si="29"/>
        <v/>
      </c>
      <c r="U122" s="18" t="str">
        <f t="shared" si="40"/>
        <v/>
      </c>
      <c r="V122" s="18" t="str">
        <f t="shared" si="41"/>
        <v/>
      </c>
      <c r="W122" s="18" t="str">
        <f>IFERROR(CONCATENATE("PAGO N° ",B122," DEL CONTRATO CPS ",V122," ENTRE ",TEXT(VLOOKUP(A122,matriz,IF(generador!B122=1,16,IF(generador!B122=2,19,IF(generador!B122=3,22,IF(generador!B122=4,25,IF(generador!B122=5,28,IF(generador!B122=6,31,IF(generador!B122=7,34,IF(generador!B122=8,37,IF(generador!B122=9,40,IF(generador!B122=10,43,IF(generador!B122=11,46,IF(generador!B122=12,49,IF(generador!B122=13,52,IF(generador!B122=14,55,IF(generador!B122=15,58))))))))))))))),FALSE),"dd/mm/yyyy")," Y ",TEXT(VLOOKUP(A122,matriz,IF(generador!B122=1,17,IF(generador!B122=2,20,IF(generador!B122=3,23,IF(generador!B122=4,26,IF(generador!B122=5,29,IF(generador!B122=6,32,IF(generador!B122=7,35,IF(generador!B122=8,38,IF(generador!B122=9,41,IF(generador!B122=10,44,IF(generador!B122=11,47,IF(generador!B122=12,50,IF(generador!B122=13,53,IF(generador!B122=14,56,IF(generador!B122=15,59))))))))))))))),FALSE),"dd/mm/yyyy")),"")</f>
        <v/>
      </c>
    </row>
    <row r="123" spans="1:23" x14ac:dyDescent="0.3">
      <c r="A123" s="15"/>
      <c r="B123" s="14"/>
      <c r="C123" s="6"/>
      <c r="D123" s="26" t="str">
        <f t="shared" si="25"/>
        <v/>
      </c>
      <c r="E123" s="19" t="str">
        <f>IFERROR(IF(A123&lt;&gt;"",VLOOKUP(A123,matriz,IF(generador!B123=1,15,IF(generador!B123=2,18,IF(generador!B123=3,21,IF(generador!B123=4,24,IF(generador!B123=5,27,IF(generador!B123=6,30,IF(generador!B123=7,33,IF(generador!B123=8,36,IF(generador!B123=9,39,IF(generador!B123=10,42,IF(generador!B123=11,45,IF(generador!B123=12,48,IF(generador!B123=13,51,IF(generador!B123=14,54,IF(generador!B123=15,57))))))))))))))),FALSE),""),"")</f>
        <v/>
      </c>
      <c r="F123" s="20" t="str">
        <f t="shared" si="26"/>
        <v/>
      </c>
      <c r="G123" s="29" t="str">
        <f t="shared" si="27"/>
        <v/>
      </c>
      <c r="H123" s="21" t="str">
        <f t="shared" ca="1" si="30"/>
        <v/>
      </c>
      <c r="I123" s="18" t="str">
        <f t="shared" si="31"/>
        <v/>
      </c>
      <c r="J123" s="18" t="str">
        <f>""</f>
        <v/>
      </c>
      <c r="K123" s="18" t="str">
        <f t="shared" si="32"/>
        <v/>
      </c>
      <c r="L123" s="18" t="str">
        <f t="shared" si="33"/>
        <v/>
      </c>
      <c r="M123" s="18" t="str">
        <f t="shared" si="34"/>
        <v/>
      </c>
      <c r="N123" s="18" t="str">
        <f t="shared" si="35"/>
        <v/>
      </c>
      <c r="O123" s="18" t="str">
        <f t="shared" si="36"/>
        <v/>
      </c>
      <c r="P123" s="18" t="str">
        <f t="shared" si="37"/>
        <v/>
      </c>
      <c r="Q123" s="18" t="str">
        <f t="shared" si="38"/>
        <v/>
      </c>
      <c r="R123" s="122" t="str">
        <f t="shared" si="28"/>
        <v/>
      </c>
      <c r="S123" s="18" t="str">
        <f t="shared" si="39"/>
        <v/>
      </c>
      <c r="T123" s="26" t="str">
        <f t="shared" si="29"/>
        <v/>
      </c>
      <c r="U123" s="18" t="str">
        <f t="shared" si="40"/>
        <v/>
      </c>
      <c r="V123" s="18" t="str">
        <f t="shared" si="41"/>
        <v/>
      </c>
      <c r="W123" s="18" t="str">
        <f>IFERROR(CONCATENATE("PAGO N° ",B123," DEL CONTRATO CPS ",V123," ENTRE ",TEXT(VLOOKUP(A123,matriz,IF(generador!B123=1,16,IF(generador!B123=2,19,IF(generador!B123=3,22,IF(generador!B123=4,25,IF(generador!B123=5,28,IF(generador!B123=6,31,IF(generador!B123=7,34,IF(generador!B123=8,37,IF(generador!B123=9,40,IF(generador!B123=10,43,IF(generador!B123=11,46,IF(generador!B123=12,49,IF(generador!B123=13,52,IF(generador!B123=14,55,IF(generador!B123=15,58))))))))))))))),FALSE),"dd/mm/yyyy")," Y ",TEXT(VLOOKUP(A123,matriz,IF(generador!B123=1,17,IF(generador!B123=2,20,IF(generador!B123=3,23,IF(generador!B123=4,26,IF(generador!B123=5,29,IF(generador!B123=6,32,IF(generador!B123=7,35,IF(generador!B123=8,38,IF(generador!B123=9,41,IF(generador!B123=10,44,IF(generador!B123=11,47,IF(generador!B123=12,50,IF(generador!B123=13,53,IF(generador!B123=14,56,IF(generador!B123=15,59))))))))))))))),FALSE),"dd/mm/yyyy")),"")</f>
        <v/>
      </c>
    </row>
    <row r="124" spans="1:23" x14ac:dyDescent="0.3">
      <c r="A124" s="15"/>
      <c r="B124" s="14"/>
      <c r="C124" s="6"/>
      <c r="D124" s="26" t="str">
        <f t="shared" si="25"/>
        <v/>
      </c>
      <c r="E124" s="19" t="str">
        <f>IFERROR(IF(A124&lt;&gt;"",VLOOKUP(A124,matriz,IF(generador!B124=1,15,IF(generador!B124=2,18,IF(generador!B124=3,21,IF(generador!B124=4,24,IF(generador!B124=5,27,IF(generador!B124=6,30,IF(generador!B124=7,33,IF(generador!B124=8,36,IF(generador!B124=9,39,IF(generador!B124=10,42,IF(generador!B124=11,45,IF(generador!B124=12,48,IF(generador!B124=13,51,IF(generador!B124=14,54,IF(generador!B124=15,57))))))))))))))),FALSE),""),"")</f>
        <v/>
      </c>
      <c r="F124" s="20" t="str">
        <f t="shared" si="26"/>
        <v/>
      </c>
      <c r="G124" s="29" t="str">
        <f t="shared" si="27"/>
        <v/>
      </c>
      <c r="H124" s="21" t="str">
        <f t="shared" ca="1" si="30"/>
        <v/>
      </c>
      <c r="I124" s="18" t="str">
        <f t="shared" si="31"/>
        <v/>
      </c>
      <c r="J124" s="18" t="str">
        <f>""</f>
        <v/>
      </c>
      <c r="K124" s="18" t="str">
        <f t="shared" si="32"/>
        <v/>
      </c>
      <c r="L124" s="18" t="str">
        <f t="shared" si="33"/>
        <v/>
      </c>
      <c r="M124" s="18" t="str">
        <f t="shared" si="34"/>
        <v/>
      </c>
      <c r="N124" s="18" t="str">
        <f t="shared" si="35"/>
        <v/>
      </c>
      <c r="O124" s="18" t="str">
        <f t="shared" si="36"/>
        <v/>
      </c>
      <c r="P124" s="18" t="str">
        <f t="shared" si="37"/>
        <v/>
      </c>
      <c r="Q124" s="18" t="str">
        <f t="shared" si="38"/>
        <v/>
      </c>
      <c r="R124" s="122" t="str">
        <f t="shared" si="28"/>
        <v/>
      </c>
      <c r="S124" s="18" t="str">
        <f t="shared" si="39"/>
        <v/>
      </c>
      <c r="T124" s="26" t="str">
        <f t="shared" si="29"/>
        <v/>
      </c>
      <c r="U124" s="18" t="str">
        <f t="shared" si="40"/>
        <v/>
      </c>
      <c r="V124" s="18" t="str">
        <f t="shared" si="41"/>
        <v/>
      </c>
      <c r="W124" s="18" t="str">
        <f>IFERROR(CONCATENATE("PAGO N° ",B124," DEL CONTRATO CPS ",V124," ENTRE ",TEXT(VLOOKUP(A124,matriz,IF(generador!B124=1,16,IF(generador!B124=2,19,IF(generador!B124=3,22,IF(generador!B124=4,25,IF(generador!B124=5,28,IF(generador!B124=6,31,IF(generador!B124=7,34,IF(generador!B124=8,37,IF(generador!B124=9,40,IF(generador!B124=10,43,IF(generador!B124=11,46,IF(generador!B124=12,49,IF(generador!B124=13,52,IF(generador!B124=14,55,IF(generador!B124=15,58))))))))))))))),FALSE),"dd/mm/yyyy")," Y ",TEXT(VLOOKUP(A124,matriz,IF(generador!B124=1,17,IF(generador!B124=2,20,IF(generador!B124=3,23,IF(generador!B124=4,26,IF(generador!B124=5,29,IF(generador!B124=6,32,IF(generador!B124=7,35,IF(generador!B124=8,38,IF(generador!B124=9,41,IF(generador!B124=10,44,IF(generador!B124=11,47,IF(generador!B124=12,50,IF(generador!B124=13,53,IF(generador!B124=14,56,IF(generador!B124=15,59))))))))))))))),FALSE),"dd/mm/yyyy")),"")</f>
        <v/>
      </c>
    </row>
    <row r="125" spans="1:23" x14ac:dyDescent="0.3">
      <c r="A125" s="15"/>
      <c r="B125" s="14"/>
      <c r="C125" s="6"/>
      <c r="D125" s="26" t="str">
        <f t="shared" si="25"/>
        <v/>
      </c>
      <c r="E125" s="19" t="str">
        <f>IFERROR(IF(A125&lt;&gt;"",VLOOKUP(A125,matriz,IF(generador!B125=1,15,IF(generador!B125=2,18,IF(generador!B125=3,21,IF(generador!B125=4,24,IF(generador!B125=5,27,IF(generador!B125=6,30,IF(generador!B125=7,33,IF(generador!B125=8,36,IF(generador!B125=9,39,IF(generador!B125=10,42,IF(generador!B125=11,45,IF(generador!B125=12,48,IF(generador!B125=13,51,IF(generador!B125=14,54,IF(generador!B125=15,57))))))))))))))),FALSE),""),"")</f>
        <v/>
      </c>
      <c r="F125" s="20" t="str">
        <f t="shared" si="26"/>
        <v/>
      </c>
      <c r="G125" s="29" t="str">
        <f t="shared" si="27"/>
        <v/>
      </c>
      <c r="H125" s="21" t="str">
        <f t="shared" ca="1" si="30"/>
        <v/>
      </c>
      <c r="I125" s="18" t="str">
        <f t="shared" si="31"/>
        <v/>
      </c>
      <c r="J125" s="18" t="str">
        <f>""</f>
        <v/>
      </c>
      <c r="K125" s="18" t="str">
        <f t="shared" si="32"/>
        <v/>
      </c>
      <c r="L125" s="18" t="str">
        <f t="shared" si="33"/>
        <v/>
      </c>
      <c r="M125" s="18" t="str">
        <f t="shared" si="34"/>
        <v/>
      </c>
      <c r="N125" s="18" t="str">
        <f t="shared" si="35"/>
        <v/>
      </c>
      <c r="O125" s="18" t="str">
        <f t="shared" si="36"/>
        <v/>
      </c>
      <c r="P125" s="18" t="str">
        <f t="shared" si="37"/>
        <v/>
      </c>
      <c r="Q125" s="18" t="str">
        <f t="shared" si="38"/>
        <v/>
      </c>
      <c r="R125" s="122" t="str">
        <f t="shared" si="28"/>
        <v/>
      </c>
      <c r="S125" s="18" t="str">
        <f t="shared" si="39"/>
        <v/>
      </c>
      <c r="T125" s="26" t="str">
        <f t="shared" si="29"/>
        <v/>
      </c>
      <c r="U125" s="18" t="str">
        <f t="shared" si="40"/>
        <v/>
      </c>
      <c r="V125" s="18" t="str">
        <f t="shared" si="41"/>
        <v/>
      </c>
      <c r="W125" s="18" t="str">
        <f>IFERROR(CONCATENATE("PAGO N° ",B125," DEL CONTRATO CPS ",V125," ENTRE ",TEXT(VLOOKUP(A125,matriz,IF(generador!B125=1,16,IF(generador!B125=2,19,IF(generador!B125=3,22,IF(generador!B125=4,25,IF(generador!B125=5,28,IF(generador!B125=6,31,IF(generador!B125=7,34,IF(generador!B125=8,37,IF(generador!B125=9,40,IF(generador!B125=10,43,IF(generador!B125=11,46,IF(generador!B125=12,49,IF(generador!B125=13,52,IF(generador!B125=14,55,IF(generador!B125=15,58))))))))))))))),FALSE),"dd/mm/yyyy")," Y ",TEXT(VLOOKUP(A125,matriz,IF(generador!B125=1,17,IF(generador!B125=2,20,IF(generador!B125=3,23,IF(generador!B125=4,26,IF(generador!B125=5,29,IF(generador!B125=6,32,IF(generador!B125=7,35,IF(generador!B125=8,38,IF(generador!B125=9,41,IF(generador!B125=10,44,IF(generador!B125=11,47,IF(generador!B125=12,50,IF(generador!B125=13,53,IF(generador!B125=14,56,IF(generador!B125=15,59))))))))))))))),FALSE),"dd/mm/yyyy")),"")</f>
        <v/>
      </c>
    </row>
    <row r="126" spans="1:23" x14ac:dyDescent="0.3">
      <c r="A126" s="15"/>
      <c r="B126" s="14"/>
      <c r="C126" s="6"/>
      <c r="D126" s="26" t="str">
        <f t="shared" si="25"/>
        <v/>
      </c>
      <c r="E126" s="19" t="str">
        <f>IFERROR(IF(A126&lt;&gt;"",VLOOKUP(A126,matriz,IF(generador!B126=1,15,IF(generador!B126=2,18,IF(generador!B126=3,21,IF(generador!B126=4,24,IF(generador!B126=5,27,IF(generador!B126=6,30,IF(generador!B126=7,33,IF(generador!B126=8,36,IF(generador!B126=9,39,IF(generador!B126=10,42,IF(generador!B126=11,45,IF(generador!B126=12,48,IF(generador!B126=13,51,IF(generador!B126=14,54,IF(generador!B126=15,57))))))))))))))),FALSE),""),"")</f>
        <v/>
      </c>
      <c r="F126" s="20" t="str">
        <f t="shared" si="26"/>
        <v/>
      </c>
      <c r="G126" s="29" t="str">
        <f t="shared" si="27"/>
        <v/>
      </c>
      <c r="H126" s="21" t="str">
        <f t="shared" ca="1" si="30"/>
        <v/>
      </c>
      <c r="I126" s="18" t="str">
        <f t="shared" si="31"/>
        <v/>
      </c>
      <c r="J126" s="18" t="str">
        <f>""</f>
        <v/>
      </c>
      <c r="K126" s="18" t="str">
        <f t="shared" si="32"/>
        <v/>
      </c>
      <c r="L126" s="18" t="str">
        <f t="shared" si="33"/>
        <v/>
      </c>
      <c r="M126" s="18" t="str">
        <f t="shared" si="34"/>
        <v/>
      </c>
      <c r="N126" s="18" t="str">
        <f t="shared" si="35"/>
        <v/>
      </c>
      <c r="O126" s="18" t="str">
        <f t="shared" si="36"/>
        <v/>
      </c>
      <c r="P126" s="18" t="str">
        <f t="shared" si="37"/>
        <v/>
      </c>
      <c r="Q126" s="18" t="str">
        <f t="shared" si="38"/>
        <v/>
      </c>
      <c r="R126" s="122" t="str">
        <f t="shared" si="28"/>
        <v/>
      </c>
      <c r="S126" s="18" t="str">
        <f t="shared" si="39"/>
        <v/>
      </c>
      <c r="T126" s="26" t="str">
        <f t="shared" si="29"/>
        <v/>
      </c>
      <c r="U126" s="18" t="str">
        <f t="shared" si="40"/>
        <v/>
      </c>
      <c r="V126" s="18" t="str">
        <f t="shared" si="41"/>
        <v/>
      </c>
      <c r="W126" s="18" t="str">
        <f>IFERROR(CONCATENATE("PAGO N° ",B126," DEL CONTRATO CPS ",V126," ENTRE ",TEXT(VLOOKUP(A126,matriz,IF(generador!B126=1,16,IF(generador!B126=2,19,IF(generador!B126=3,22,IF(generador!B126=4,25,IF(generador!B126=5,28,IF(generador!B126=6,31,IF(generador!B126=7,34,IF(generador!B126=8,37,IF(generador!B126=9,40,IF(generador!B126=10,43,IF(generador!B126=11,46,IF(generador!B126=12,49,IF(generador!B126=13,52,IF(generador!B126=14,55,IF(generador!B126=15,58))))))))))))))),FALSE),"dd/mm/yyyy")," Y ",TEXT(VLOOKUP(A126,matriz,IF(generador!B126=1,17,IF(generador!B126=2,20,IF(generador!B126=3,23,IF(generador!B126=4,26,IF(generador!B126=5,29,IF(generador!B126=6,32,IF(generador!B126=7,35,IF(generador!B126=8,38,IF(generador!B126=9,41,IF(generador!B126=10,44,IF(generador!B126=11,47,IF(generador!B126=12,50,IF(generador!B126=13,53,IF(generador!B126=14,56,IF(generador!B126=15,59))))))))))))))),FALSE),"dd/mm/yyyy")),"")</f>
        <v/>
      </c>
    </row>
    <row r="127" spans="1:23" x14ac:dyDescent="0.3">
      <c r="A127" s="15"/>
      <c r="B127" s="14"/>
      <c r="C127" s="6"/>
      <c r="D127" s="26" t="str">
        <f t="shared" si="25"/>
        <v/>
      </c>
      <c r="E127" s="19" t="str">
        <f>IFERROR(IF(A127&lt;&gt;"",VLOOKUP(A127,matriz,IF(generador!B127=1,15,IF(generador!B127=2,18,IF(generador!B127=3,21,IF(generador!B127=4,24,IF(generador!B127=5,27,IF(generador!B127=6,30,IF(generador!B127=7,33,IF(generador!B127=8,36,IF(generador!B127=9,39,IF(generador!B127=10,42,IF(generador!B127=11,45,IF(generador!B127=12,48,IF(generador!B127=13,51,IF(generador!B127=14,54,IF(generador!B127=15,57))))))))))))))),FALSE),""),"")</f>
        <v/>
      </c>
      <c r="F127" s="20" t="str">
        <f t="shared" si="26"/>
        <v/>
      </c>
      <c r="G127" s="29" t="str">
        <f t="shared" si="27"/>
        <v/>
      </c>
      <c r="H127" s="21" t="str">
        <f t="shared" ca="1" si="30"/>
        <v/>
      </c>
      <c r="I127" s="18" t="str">
        <f t="shared" si="31"/>
        <v/>
      </c>
      <c r="J127" s="18" t="str">
        <f>""</f>
        <v/>
      </c>
      <c r="K127" s="18" t="str">
        <f t="shared" si="32"/>
        <v/>
      </c>
      <c r="L127" s="18" t="str">
        <f t="shared" si="33"/>
        <v/>
      </c>
      <c r="M127" s="18" t="str">
        <f t="shared" si="34"/>
        <v/>
      </c>
      <c r="N127" s="18" t="str">
        <f t="shared" si="35"/>
        <v/>
      </c>
      <c r="O127" s="18" t="str">
        <f t="shared" si="36"/>
        <v/>
      </c>
      <c r="P127" s="18" t="str">
        <f t="shared" si="37"/>
        <v/>
      </c>
      <c r="Q127" s="18" t="str">
        <f t="shared" si="38"/>
        <v/>
      </c>
      <c r="R127" s="122" t="str">
        <f t="shared" si="28"/>
        <v/>
      </c>
      <c r="S127" s="18" t="str">
        <f t="shared" si="39"/>
        <v/>
      </c>
      <c r="T127" s="26" t="str">
        <f t="shared" si="29"/>
        <v/>
      </c>
      <c r="U127" s="18" t="str">
        <f t="shared" si="40"/>
        <v/>
      </c>
      <c r="V127" s="18" t="str">
        <f t="shared" si="41"/>
        <v/>
      </c>
      <c r="W127" s="18" t="str">
        <f>IFERROR(CONCATENATE("PAGO N° ",B127," DEL CONTRATO CPS ",V127," ENTRE ",TEXT(VLOOKUP(A127,matriz,IF(generador!B127=1,16,IF(generador!B127=2,19,IF(generador!B127=3,22,IF(generador!B127=4,25,IF(generador!B127=5,28,IF(generador!B127=6,31,IF(generador!B127=7,34,IF(generador!B127=8,37,IF(generador!B127=9,40,IF(generador!B127=10,43,IF(generador!B127=11,46,IF(generador!B127=12,49,IF(generador!B127=13,52,IF(generador!B127=14,55,IF(generador!B127=15,58))))))))))))))),FALSE),"dd/mm/yyyy")," Y ",TEXT(VLOOKUP(A127,matriz,IF(generador!B127=1,17,IF(generador!B127=2,20,IF(generador!B127=3,23,IF(generador!B127=4,26,IF(generador!B127=5,29,IF(generador!B127=6,32,IF(generador!B127=7,35,IF(generador!B127=8,38,IF(generador!B127=9,41,IF(generador!B127=10,44,IF(generador!B127=11,47,IF(generador!B127=12,50,IF(generador!B127=13,53,IF(generador!B127=14,56,IF(generador!B127=15,59))))))))))))))),FALSE),"dd/mm/yyyy")),"")</f>
        <v/>
      </c>
    </row>
    <row r="128" spans="1:23" x14ac:dyDescent="0.3">
      <c r="A128" s="15"/>
      <c r="B128" s="14"/>
      <c r="C128" s="6"/>
      <c r="D128" s="26" t="str">
        <f t="shared" si="25"/>
        <v/>
      </c>
      <c r="E128" s="19" t="str">
        <f>IFERROR(IF(A128&lt;&gt;"",VLOOKUP(A128,matriz,IF(generador!B128=1,15,IF(generador!B128=2,18,IF(generador!B128=3,21,IF(generador!B128=4,24,IF(generador!B128=5,27,IF(generador!B128=6,30,IF(generador!B128=7,33,IF(generador!B128=8,36,IF(generador!B128=9,39,IF(generador!B128=10,42,IF(generador!B128=11,45,IF(generador!B128=12,48,IF(generador!B128=13,51,IF(generador!B128=14,54,IF(generador!B128=15,57))))))))))))))),FALSE),""),"")</f>
        <v/>
      </c>
      <c r="F128" s="20" t="str">
        <f t="shared" si="26"/>
        <v/>
      </c>
      <c r="G128" s="29" t="str">
        <f t="shared" si="27"/>
        <v/>
      </c>
      <c r="H128" s="21" t="str">
        <f t="shared" ca="1" si="30"/>
        <v/>
      </c>
      <c r="I128" s="18" t="str">
        <f t="shared" si="31"/>
        <v/>
      </c>
      <c r="J128" s="18" t="str">
        <f>""</f>
        <v/>
      </c>
      <c r="K128" s="18" t="str">
        <f t="shared" si="32"/>
        <v/>
      </c>
      <c r="L128" s="18" t="str">
        <f t="shared" si="33"/>
        <v/>
      </c>
      <c r="M128" s="18" t="str">
        <f t="shared" si="34"/>
        <v/>
      </c>
      <c r="N128" s="18" t="str">
        <f t="shared" si="35"/>
        <v/>
      </c>
      <c r="O128" s="18" t="str">
        <f t="shared" si="36"/>
        <v/>
      </c>
      <c r="P128" s="18" t="str">
        <f t="shared" si="37"/>
        <v/>
      </c>
      <c r="Q128" s="18" t="str">
        <f t="shared" si="38"/>
        <v/>
      </c>
      <c r="R128" s="122" t="str">
        <f t="shared" si="28"/>
        <v/>
      </c>
      <c r="S128" s="18" t="str">
        <f t="shared" si="39"/>
        <v/>
      </c>
      <c r="T128" s="26" t="str">
        <f t="shared" si="29"/>
        <v/>
      </c>
      <c r="U128" s="18" t="str">
        <f t="shared" si="40"/>
        <v/>
      </c>
      <c r="V128" s="18" t="str">
        <f t="shared" si="41"/>
        <v/>
      </c>
      <c r="W128" s="18" t="str">
        <f>IFERROR(CONCATENATE("PAGO N° ",B128," DEL CONTRATO CPS ",V128," ENTRE ",TEXT(VLOOKUP(A128,matriz,IF(generador!B128=1,16,IF(generador!B128=2,19,IF(generador!B128=3,22,IF(generador!B128=4,25,IF(generador!B128=5,28,IF(generador!B128=6,31,IF(generador!B128=7,34,IF(generador!B128=8,37,IF(generador!B128=9,40,IF(generador!B128=10,43,IF(generador!B128=11,46,IF(generador!B128=12,49,IF(generador!B128=13,52,IF(generador!B128=14,55,IF(generador!B128=15,58))))))))))))))),FALSE),"dd/mm/yyyy")," Y ",TEXT(VLOOKUP(A128,matriz,IF(generador!B128=1,17,IF(generador!B128=2,20,IF(generador!B128=3,23,IF(generador!B128=4,26,IF(generador!B128=5,29,IF(generador!B128=6,32,IF(generador!B128=7,35,IF(generador!B128=8,38,IF(generador!B128=9,41,IF(generador!B128=10,44,IF(generador!B128=11,47,IF(generador!B128=12,50,IF(generador!B128=13,53,IF(generador!B128=14,56,IF(generador!B128=15,59))))))))))))))),FALSE),"dd/mm/yyyy")),"")</f>
        <v/>
      </c>
    </row>
    <row r="129" spans="1:23" x14ac:dyDescent="0.3">
      <c r="A129" s="15"/>
      <c r="B129" s="14"/>
      <c r="C129" s="6"/>
      <c r="D129" s="26" t="str">
        <f t="shared" si="25"/>
        <v/>
      </c>
      <c r="E129" s="19" t="str">
        <f>IFERROR(IF(A129&lt;&gt;"",VLOOKUP(A129,matriz,IF(generador!B129=1,15,IF(generador!B129=2,18,IF(generador!B129=3,21,IF(generador!B129=4,24,IF(generador!B129=5,27,IF(generador!B129=6,30,IF(generador!B129=7,33,IF(generador!B129=8,36,IF(generador!B129=9,39,IF(generador!B129=10,42,IF(generador!B129=11,45,IF(generador!B129=12,48,IF(generador!B129=13,51,IF(generador!B129=14,54,IF(generador!B129=15,57))))))))))))))),FALSE),""),"")</f>
        <v/>
      </c>
      <c r="F129" s="20" t="str">
        <f t="shared" si="26"/>
        <v/>
      </c>
      <c r="G129" s="29" t="str">
        <f t="shared" si="27"/>
        <v/>
      </c>
      <c r="H129" s="21" t="str">
        <f t="shared" ca="1" si="30"/>
        <v/>
      </c>
      <c r="I129" s="18" t="str">
        <f t="shared" si="31"/>
        <v/>
      </c>
      <c r="J129" s="18" t="str">
        <f>""</f>
        <v/>
      </c>
      <c r="K129" s="18" t="str">
        <f t="shared" si="32"/>
        <v/>
      </c>
      <c r="L129" s="18" t="str">
        <f t="shared" si="33"/>
        <v/>
      </c>
      <c r="M129" s="18" t="str">
        <f t="shared" si="34"/>
        <v/>
      </c>
      <c r="N129" s="18" t="str">
        <f t="shared" si="35"/>
        <v/>
      </c>
      <c r="O129" s="18" t="str">
        <f t="shared" si="36"/>
        <v/>
      </c>
      <c r="P129" s="18" t="str">
        <f t="shared" si="37"/>
        <v/>
      </c>
      <c r="Q129" s="18" t="str">
        <f t="shared" si="38"/>
        <v/>
      </c>
      <c r="R129" s="122" t="str">
        <f t="shared" si="28"/>
        <v/>
      </c>
      <c r="S129" s="18" t="str">
        <f t="shared" si="39"/>
        <v/>
      </c>
      <c r="T129" s="26" t="str">
        <f t="shared" si="29"/>
        <v/>
      </c>
      <c r="U129" s="18" t="str">
        <f t="shared" si="40"/>
        <v/>
      </c>
      <c r="V129" s="18" t="str">
        <f t="shared" si="41"/>
        <v/>
      </c>
      <c r="W129" s="18" t="str">
        <f>IFERROR(CONCATENATE("PAGO N° ",B129," DEL CONTRATO CPS ",V129," ENTRE ",TEXT(VLOOKUP(A129,matriz,IF(generador!B129=1,16,IF(generador!B129=2,19,IF(generador!B129=3,22,IF(generador!B129=4,25,IF(generador!B129=5,28,IF(generador!B129=6,31,IF(generador!B129=7,34,IF(generador!B129=8,37,IF(generador!B129=9,40,IF(generador!B129=10,43,IF(generador!B129=11,46,IF(generador!B129=12,49,IF(generador!B129=13,52,IF(generador!B129=14,55,IF(generador!B129=15,58))))))))))))))),FALSE),"dd/mm/yyyy")," Y ",TEXT(VLOOKUP(A129,matriz,IF(generador!B129=1,17,IF(generador!B129=2,20,IF(generador!B129=3,23,IF(generador!B129=4,26,IF(generador!B129=5,29,IF(generador!B129=6,32,IF(generador!B129=7,35,IF(generador!B129=8,38,IF(generador!B129=9,41,IF(generador!B129=10,44,IF(generador!B129=11,47,IF(generador!B129=12,50,IF(generador!B129=13,53,IF(generador!B129=14,56,IF(generador!B129=15,59))))))))))))))),FALSE),"dd/mm/yyyy")),"")</f>
        <v/>
      </c>
    </row>
    <row r="130" spans="1:23" x14ac:dyDescent="0.3">
      <c r="A130" s="15"/>
      <c r="B130" s="14"/>
      <c r="C130" s="6"/>
      <c r="D130" s="26" t="str">
        <f t="shared" si="25"/>
        <v/>
      </c>
      <c r="E130" s="19" t="str">
        <f>IFERROR(IF(A130&lt;&gt;"",VLOOKUP(A130,matriz,IF(generador!B130=1,15,IF(generador!B130=2,18,IF(generador!B130=3,21,IF(generador!B130=4,24,IF(generador!B130=5,27,IF(generador!B130=6,30,IF(generador!B130=7,33,IF(generador!B130=8,36,IF(generador!B130=9,39,IF(generador!B130=10,42,IF(generador!B130=11,45,IF(generador!B130=12,48,IF(generador!B130=13,51,IF(generador!B130=14,54,IF(generador!B130=15,57))))))))))))))),FALSE),""),"")</f>
        <v/>
      </c>
      <c r="F130" s="20" t="str">
        <f t="shared" si="26"/>
        <v/>
      </c>
      <c r="G130" s="29" t="str">
        <f t="shared" si="27"/>
        <v/>
      </c>
      <c r="H130" s="21" t="str">
        <f t="shared" ca="1" si="30"/>
        <v/>
      </c>
      <c r="I130" s="18" t="str">
        <f t="shared" si="31"/>
        <v/>
      </c>
      <c r="J130" s="18" t="str">
        <f>""</f>
        <v/>
      </c>
      <c r="K130" s="18" t="str">
        <f t="shared" si="32"/>
        <v/>
      </c>
      <c r="L130" s="18" t="str">
        <f t="shared" si="33"/>
        <v/>
      </c>
      <c r="M130" s="18" t="str">
        <f t="shared" si="34"/>
        <v/>
      </c>
      <c r="N130" s="18" t="str">
        <f t="shared" si="35"/>
        <v/>
      </c>
      <c r="O130" s="18" t="str">
        <f t="shared" si="36"/>
        <v/>
      </c>
      <c r="P130" s="18" t="str">
        <f t="shared" si="37"/>
        <v/>
      </c>
      <c r="Q130" s="18" t="str">
        <f t="shared" si="38"/>
        <v/>
      </c>
      <c r="R130" s="122" t="str">
        <f t="shared" si="28"/>
        <v/>
      </c>
      <c r="S130" s="18" t="str">
        <f t="shared" si="39"/>
        <v/>
      </c>
      <c r="T130" s="26" t="str">
        <f t="shared" si="29"/>
        <v/>
      </c>
      <c r="U130" s="18" t="str">
        <f t="shared" si="40"/>
        <v/>
      </c>
      <c r="V130" s="18" t="str">
        <f t="shared" si="41"/>
        <v/>
      </c>
      <c r="W130" s="18" t="str">
        <f>IFERROR(CONCATENATE("PAGO N° ",B130," DEL CONTRATO CPS ",V130," ENTRE ",TEXT(VLOOKUP(A130,matriz,IF(generador!B130=1,16,IF(generador!B130=2,19,IF(generador!B130=3,22,IF(generador!B130=4,25,IF(generador!B130=5,28,IF(generador!B130=6,31,IF(generador!B130=7,34,IF(generador!B130=8,37,IF(generador!B130=9,40,IF(generador!B130=10,43,IF(generador!B130=11,46,IF(generador!B130=12,49,IF(generador!B130=13,52,IF(generador!B130=14,55,IF(generador!B130=15,58))))))))))))))),FALSE),"dd/mm/yyyy")," Y ",TEXT(VLOOKUP(A130,matriz,IF(generador!B130=1,17,IF(generador!B130=2,20,IF(generador!B130=3,23,IF(generador!B130=4,26,IF(generador!B130=5,29,IF(generador!B130=6,32,IF(generador!B130=7,35,IF(generador!B130=8,38,IF(generador!B130=9,41,IF(generador!B130=10,44,IF(generador!B130=11,47,IF(generador!B130=12,50,IF(generador!B130=13,53,IF(generador!B130=14,56,IF(generador!B130=15,59))))))))))))))),FALSE),"dd/mm/yyyy")),"")</f>
        <v/>
      </c>
    </row>
    <row r="131" spans="1:23" x14ac:dyDescent="0.3">
      <c r="A131" s="15"/>
      <c r="B131" s="14"/>
      <c r="C131" s="6"/>
      <c r="D131" s="26" t="str">
        <f t="shared" ref="D131:D194" si="42">IFERROR(IF(C131&lt;&gt;"",CONCATENATE(VLOOKUP(A131,matriz,IF(C131="NO",98,100),FALSE),VLOOKUP(A131,matriz,103,FALSE)),""),"")</f>
        <v/>
      </c>
      <c r="E131" s="19" t="str">
        <f>IFERROR(IF(A131&lt;&gt;"",VLOOKUP(A131,matriz,IF(generador!B131=1,15,IF(generador!B131=2,18,IF(generador!B131=3,21,IF(generador!B131=4,24,IF(generador!B131=5,27,IF(generador!B131=6,30,IF(generador!B131=7,33,IF(generador!B131=8,36,IF(generador!B131=9,39,IF(generador!B131=10,42,IF(generador!B131=11,45,IF(generador!B131=12,48,IF(generador!B131=13,51,IF(generador!B131=14,54,IF(generador!B131=15,57))))))))))))))),FALSE),""),"")</f>
        <v/>
      </c>
      <c r="F131" s="20" t="str">
        <f t="shared" ref="F131:F194" si="43">IFERROR(IF(E131,VLOOKUP(A131,matriz,97,FALSE),""),"")</f>
        <v/>
      </c>
      <c r="G131" s="29" t="str">
        <f t="shared" ref="G131:G194" si="44">IFERROR(IF(E131,VLOOKUP(A131,matriz,IF(C131="NO",99,101),FALSE),""),"")</f>
        <v/>
      </c>
      <c r="H131" s="21" t="str">
        <f t="shared" ca="1" si="30"/>
        <v/>
      </c>
      <c r="I131" s="18" t="str">
        <f t="shared" si="31"/>
        <v/>
      </c>
      <c r="J131" s="18" t="str">
        <f>""</f>
        <v/>
      </c>
      <c r="K131" s="18" t="str">
        <f t="shared" si="32"/>
        <v/>
      </c>
      <c r="L131" s="18" t="str">
        <f t="shared" si="33"/>
        <v/>
      </c>
      <c r="M131" s="18" t="str">
        <f t="shared" si="34"/>
        <v/>
      </c>
      <c r="N131" s="18" t="str">
        <f t="shared" si="35"/>
        <v/>
      </c>
      <c r="O131" s="18" t="str">
        <f t="shared" si="36"/>
        <v/>
      </c>
      <c r="P131" s="18" t="str">
        <f t="shared" si="37"/>
        <v/>
      </c>
      <c r="Q131" s="18" t="str">
        <f t="shared" si="38"/>
        <v/>
      </c>
      <c r="R131" s="122" t="str">
        <f t="shared" ref="R131:R194" si="45">IFERROR(IF(E131,CONCATENATE(TEXT(VLOOKUP(A131,matriz,IF(C131="NO",67,82),FALSE),"YYYY"),VLOOKUP(A131,matriz,IF(C131="NO",66,81),FALSE)),""),"")</f>
        <v/>
      </c>
      <c r="S131" s="18" t="str">
        <f t="shared" si="39"/>
        <v/>
      </c>
      <c r="T131" s="26" t="str">
        <f t="shared" ref="T131:T194" si="46">IFERROR(IF(E131,CONCATENATE(TEXT(VLOOKUP(A131,matriz,IF(C131="NO",64,79),FALSE),"YYYY"),VLOOKUP(A131,matriz,IF(C131="NO",63,78),FALSE)),""),"")</f>
        <v/>
      </c>
      <c r="U131" s="18" t="str">
        <f t="shared" si="40"/>
        <v/>
      </c>
      <c r="V131" s="18" t="str">
        <f t="shared" si="41"/>
        <v/>
      </c>
      <c r="W131" s="18" t="str">
        <f>IFERROR(CONCATENATE("PAGO N° ",B131," DEL CONTRATO CPS ",V131," ENTRE ",TEXT(VLOOKUP(A131,matriz,IF(generador!B131=1,16,IF(generador!B131=2,19,IF(generador!B131=3,22,IF(generador!B131=4,25,IF(generador!B131=5,28,IF(generador!B131=6,31,IF(generador!B131=7,34,IF(generador!B131=8,37,IF(generador!B131=9,40,IF(generador!B131=10,43,IF(generador!B131=11,46,IF(generador!B131=12,49,IF(generador!B131=13,52,IF(generador!B131=14,55,IF(generador!B131=15,58))))))))))))))),FALSE),"dd/mm/yyyy")," Y ",TEXT(VLOOKUP(A131,matriz,IF(generador!B131=1,17,IF(generador!B131=2,20,IF(generador!B131=3,23,IF(generador!B131=4,26,IF(generador!B131=5,29,IF(generador!B131=6,32,IF(generador!B131=7,35,IF(generador!B131=8,38,IF(generador!B131=9,41,IF(generador!B131=10,44,IF(generador!B131=11,47,IF(generador!B131=12,50,IF(generador!B131=13,53,IF(generador!B131=14,56,IF(generador!B131=15,59))))))))))))))),FALSE),"dd/mm/yyyy")),"")</f>
        <v/>
      </c>
    </row>
    <row r="132" spans="1:23" x14ac:dyDescent="0.3">
      <c r="A132" s="15"/>
      <c r="B132" s="14"/>
      <c r="C132" s="6"/>
      <c r="D132" s="26" t="str">
        <f t="shared" si="42"/>
        <v/>
      </c>
      <c r="E132" s="19" t="str">
        <f>IFERROR(IF(A132&lt;&gt;"",VLOOKUP(A132,matriz,IF(generador!B132=1,15,IF(generador!B132=2,18,IF(generador!B132=3,21,IF(generador!B132=4,24,IF(generador!B132=5,27,IF(generador!B132=6,30,IF(generador!B132=7,33,IF(generador!B132=8,36,IF(generador!B132=9,39,IF(generador!B132=10,42,IF(generador!B132=11,45,IF(generador!B132=12,48,IF(generador!B132=13,51,IF(generador!B132=14,54,IF(generador!B132=15,57))))))))))))))),FALSE),""),"")</f>
        <v/>
      </c>
      <c r="F132" s="20" t="str">
        <f t="shared" si="43"/>
        <v/>
      </c>
      <c r="G132" s="29" t="str">
        <f t="shared" si="44"/>
        <v/>
      </c>
      <c r="H132" s="21" t="str">
        <f t="shared" ref="H132:H195" ca="1" si="47">IFERROR(IF(C132&lt;&gt;"",TODAY(),""),"")</f>
        <v/>
      </c>
      <c r="I132" s="18" t="str">
        <f t="shared" ref="I132:I195" si="48">IFERROR(IF(D132&lt;&gt;"",I131+1,""),1)</f>
        <v/>
      </c>
      <c r="J132" s="18" t="str">
        <f>""</f>
        <v/>
      </c>
      <c r="K132" s="18" t="str">
        <f t="shared" ref="K132:K195" si="49">IFERROR(IF(E132,0,""),"")</f>
        <v/>
      </c>
      <c r="L132" s="18" t="str">
        <f t="shared" ref="L132:L195" si="50">IFERROR(IF(E132,0,""),"")</f>
        <v/>
      </c>
      <c r="M132" s="18" t="str">
        <f t="shared" ref="M132:M195" si="51">IFERROR(IF(E132,0,""),"")</f>
        <v/>
      </c>
      <c r="N132" s="18" t="str">
        <f t="shared" ref="N132:N195" si="52">IFERROR(IF(E132,0,""),"")</f>
        <v/>
      </c>
      <c r="O132" s="18" t="str">
        <f t="shared" ref="O132:O195" si="53">IFERROR(IF(E132,"01",""),"")</f>
        <v/>
      </c>
      <c r="P132" s="18" t="str">
        <f t="shared" ref="P132:P195" si="54">IFERROR(IF(K132&lt;&gt;"",P131+1,""),1)</f>
        <v/>
      </c>
      <c r="Q132" s="18" t="str">
        <f t="shared" ref="Q132:Q195" si="55">IFERROR(IF(E132,0,""),"")</f>
        <v/>
      </c>
      <c r="R132" s="122" t="str">
        <f t="shared" si="45"/>
        <v/>
      </c>
      <c r="S132" s="18" t="str">
        <f t="shared" ref="S132:S195" si="56">IFERROR(IF(D132&lt;&gt;"",S131+1,""),1)</f>
        <v/>
      </c>
      <c r="T132" s="26" t="str">
        <f t="shared" si="46"/>
        <v/>
      </c>
      <c r="U132" s="18" t="str">
        <f t="shared" ref="U132:U195" si="57">IFERROR(IF(E132,0,""),"")</f>
        <v/>
      </c>
      <c r="V132" s="18" t="str">
        <f t="shared" ref="V132:V195" si="58">IFERROR(IF(E132,A132,""),"")</f>
        <v/>
      </c>
      <c r="W132" s="18" t="str">
        <f>IFERROR(CONCATENATE("PAGO N° ",B132," DEL CONTRATO CPS ",V132," ENTRE ",TEXT(VLOOKUP(A132,matriz,IF(generador!B132=1,16,IF(generador!B132=2,19,IF(generador!B132=3,22,IF(generador!B132=4,25,IF(generador!B132=5,28,IF(generador!B132=6,31,IF(generador!B132=7,34,IF(generador!B132=8,37,IF(generador!B132=9,40,IF(generador!B132=10,43,IF(generador!B132=11,46,IF(generador!B132=12,49,IF(generador!B132=13,52,IF(generador!B132=14,55,IF(generador!B132=15,58))))))))))))))),FALSE),"dd/mm/yyyy")," Y ",TEXT(VLOOKUP(A132,matriz,IF(generador!B132=1,17,IF(generador!B132=2,20,IF(generador!B132=3,23,IF(generador!B132=4,26,IF(generador!B132=5,29,IF(generador!B132=6,32,IF(generador!B132=7,35,IF(generador!B132=8,38,IF(generador!B132=9,41,IF(generador!B132=10,44,IF(generador!B132=11,47,IF(generador!B132=12,50,IF(generador!B132=13,53,IF(generador!B132=14,56,IF(generador!B132=15,59))))))))))))))),FALSE),"dd/mm/yyyy")),"")</f>
        <v/>
      </c>
    </row>
    <row r="133" spans="1:23" x14ac:dyDescent="0.3">
      <c r="A133" s="15"/>
      <c r="B133" s="14"/>
      <c r="C133" s="6"/>
      <c r="D133" s="26" t="str">
        <f t="shared" si="42"/>
        <v/>
      </c>
      <c r="E133" s="19" t="str">
        <f>IFERROR(IF(A133&lt;&gt;"",VLOOKUP(A133,matriz,IF(generador!B133=1,15,IF(generador!B133=2,18,IF(generador!B133=3,21,IF(generador!B133=4,24,IF(generador!B133=5,27,IF(generador!B133=6,30,IF(generador!B133=7,33,IF(generador!B133=8,36,IF(generador!B133=9,39,IF(generador!B133=10,42,IF(generador!B133=11,45,IF(generador!B133=12,48,IF(generador!B133=13,51,IF(generador!B133=14,54,IF(generador!B133=15,57))))))))))))))),FALSE),""),"")</f>
        <v/>
      </c>
      <c r="F133" s="20" t="str">
        <f t="shared" si="43"/>
        <v/>
      </c>
      <c r="G133" s="29" t="str">
        <f t="shared" si="44"/>
        <v/>
      </c>
      <c r="H133" s="21" t="str">
        <f t="shared" ca="1" si="47"/>
        <v/>
      </c>
      <c r="I133" s="18" t="str">
        <f t="shared" si="48"/>
        <v/>
      </c>
      <c r="J133" s="18" t="str">
        <f>""</f>
        <v/>
      </c>
      <c r="K133" s="18" t="str">
        <f t="shared" si="49"/>
        <v/>
      </c>
      <c r="L133" s="18" t="str">
        <f t="shared" si="50"/>
        <v/>
      </c>
      <c r="M133" s="18" t="str">
        <f t="shared" si="51"/>
        <v/>
      </c>
      <c r="N133" s="18" t="str">
        <f t="shared" si="52"/>
        <v/>
      </c>
      <c r="O133" s="18" t="str">
        <f t="shared" si="53"/>
        <v/>
      </c>
      <c r="P133" s="18" t="str">
        <f t="shared" si="54"/>
        <v/>
      </c>
      <c r="Q133" s="18" t="str">
        <f t="shared" si="55"/>
        <v/>
      </c>
      <c r="R133" s="122" t="str">
        <f t="shared" si="45"/>
        <v/>
      </c>
      <c r="S133" s="18" t="str">
        <f t="shared" si="56"/>
        <v/>
      </c>
      <c r="T133" s="26" t="str">
        <f t="shared" si="46"/>
        <v/>
      </c>
      <c r="U133" s="18" t="str">
        <f t="shared" si="57"/>
        <v/>
      </c>
      <c r="V133" s="18" t="str">
        <f t="shared" si="58"/>
        <v/>
      </c>
      <c r="W133" s="18" t="str">
        <f>IFERROR(CONCATENATE("PAGO N° ",B133," DEL CONTRATO CPS ",V133," ENTRE ",TEXT(VLOOKUP(A133,matriz,IF(generador!B133=1,16,IF(generador!B133=2,19,IF(generador!B133=3,22,IF(generador!B133=4,25,IF(generador!B133=5,28,IF(generador!B133=6,31,IF(generador!B133=7,34,IF(generador!B133=8,37,IF(generador!B133=9,40,IF(generador!B133=10,43,IF(generador!B133=11,46,IF(generador!B133=12,49,IF(generador!B133=13,52,IF(generador!B133=14,55,IF(generador!B133=15,58))))))))))))))),FALSE),"dd/mm/yyyy")," Y ",TEXT(VLOOKUP(A133,matriz,IF(generador!B133=1,17,IF(generador!B133=2,20,IF(generador!B133=3,23,IF(generador!B133=4,26,IF(generador!B133=5,29,IF(generador!B133=6,32,IF(generador!B133=7,35,IF(generador!B133=8,38,IF(generador!B133=9,41,IF(generador!B133=10,44,IF(generador!B133=11,47,IF(generador!B133=12,50,IF(generador!B133=13,53,IF(generador!B133=14,56,IF(generador!B133=15,59))))))))))))))),FALSE),"dd/mm/yyyy")),"")</f>
        <v/>
      </c>
    </row>
    <row r="134" spans="1:23" x14ac:dyDescent="0.3">
      <c r="A134" s="15"/>
      <c r="B134" s="14"/>
      <c r="C134" s="6"/>
      <c r="D134" s="26" t="str">
        <f t="shared" si="42"/>
        <v/>
      </c>
      <c r="E134" s="19" t="str">
        <f>IFERROR(IF(A134&lt;&gt;"",VLOOKUP(A134,matriz,IF(generador!B134=1,15,IF(generador!B134=2,18,IF(generador!B134=3,21,IF(generador!B134=4,24,IF(generador!B134=5,27,IF(generador!B134=6,30,IF(generador!B134=7,33,IF(generador!B134=8,36,IF(generador!B134=9,39,IF(generador!B134=10,42,IF(generador!B134=11,45,IF(generador!B134=12,48,IF(generador!B134=13,51,IF(generador!B134=14,54,IF(generador!B134=15,57))))))))))))))),FALSE),""),"")</f>
        <v/>
      </c>
      <c r="F134" s="20" t="str">
        <f t="shared" si="43"/>
        <v/>
      </c>
      <c r="G134" s="29" t="str">
        <f t="shared" si="44"/>
        <v/>
      </c>
      <c r="H134" s="21" t="str">
        <f t="shared" ca="1" si="47"/>
        <v/>
      </c>
      <c r="I134" s="18" t="str">
        <f t="shared" si="48"/>
        <v/>
      </c>
      <c r="J134" s="18" t="str">
        <f>""</f>
        <v/>
      </c>
      <c r="K134" s="18" t="str">
        <f t="shared" si="49"/>
        <v/>
      </c>
      <c r="L134" s="18" t="str">
        <f t="shared" si="50"/>
        <v/>
      </c>
      <c r="M134" s="18" t="str">
        <f t="shared" si="51"/>
        <v/>
      </c>
      <c r="N134" s="18" t="str">
        <f t="shared" si="52"/>
        <v/>
      </c>
      <c r="O134" s="18" t="str">
        <f t="shared" si="53"/>
        <v/>
      </c>
      <c r="P134" s="18" t="str">
        <f t="shared" si="54"/>
        <v/>
      </c>
      <c r="Q134" s="18" t="str">
        <f t="shared" si="55"/>
        <v/>
      </c>
      <c r="R134" s="122" t="str">
        <f t="shared" si="45"/>
        <v/>
      </c>
      <c r="S134" s="18" t="str">
        <f t="shared" si="56"/>
        <v/>
      </c>
      <c r="T134" s="26" t="str">
        <f t="shared" si="46"/>
        <v/>
      </c>
      <c r="U134" s="18" t="str">
        <f t="shared" si="57"/>
        <v/>
      </c>
      <c r="V134" s="18" t="str">
        <f t="shared" si="58"/>
        <v/>
      </c>
      <c r="W134" s="18" t="str">
        <f>IFERROR(CONCATENATE("PAGO N° ",B134," DEL CONTRATO CPS ",V134," ENTRE ",TEXT(VLOOKUP(A134,matriz,IF(generador!B134=1,16,IF(generador!B134=2,19,IF(generador!B134=3,22,IF(generador!B134=4,25,IF(generador!B134=5,28,IF(generador!B134=6,31,IF(generador!B134=7,34,IF(generador!B134=8,37,IF(generador!B134=9,40,IF(generador!B134=10,43,IF(generador!B134=11,46,IF(generador!B134=12,49,IF(generador!B134=13,52,IF(generador!B134=14,55,IF(generador!B134=15,58))))))))))))))),FALSE),"dd/mm/yyyy")," Y ",TEXT(VLOOKUP(A134,matriz,IF(generador!B134=1,17,IF(generador!B134=2,20,IF(generador!B134=3,23,IF(generador!B134=4,26,IF(generador!B134=5,29,IF(generador!B134=6,32,IF(generador!B134=7,35,IF(generador!B134=8,38,IF(generador!B134=9,41,IF(generador!B134=10,44,IF(generador!B134=11,47,IF(generador!B134=12,50,IF(generador!B134=13,53,IF(generador!B134=14,56,IF(generador!B134=15,59))))))))))))))),FALSE),"dd/mm/yyyy")),"")</f>
        <v/>
      </c>
    </row>
    <row r="135" spans="1:23" x14ac:dyDescent="0.3">
      <c r="A135" s="15"/>
      <c r="B135" s="14"/>
      <c r="C135" s="6"/>
      <c r="D135" s="26" t="str">
        <f t="shared" si="42"/>
        <v/>
      </c>
      <c r="E135" s="19" t="str">
        <f>IFERROR(IF(A135&lt;&gt;"",VLOOKUP(A135,matriz,IF(generador!B135=1,15,IF(generador!B135=2,18,IF(generador!B135=3,21,IF(generador!B135=4,24,IF(generador!B135=5,27,IF(generador!B135=6,30,IF(generador!B135=7,33,IF(generador!B135=8,36,IF(generador!B135=9,39,IF(generador!B135=10,42,IF(generador!B135=11,45,IF(generador!B135=12,48,IF(generador!B135=13,51,IF(generador!B135=14,54,IF(generador!B135=15,57))))))))))))))),FALSE),""),"")</f>
        <v/>
      </c>
      <c r="F135" s="20" t="str">
        <f t="shared" si="43"/>
        <v/>
      </c>
      <c r="G135" s="29" t="str">
        <f t="shared" si="44"/>
        <v/>
      </c>
      <c r="H135" s="21" t="str">
        <f t="shared" ca="1" si="47"/>
        <v/>
      </c>
      <c r="I135" s="18" t="str">
        <f t="shared" si="48"/>
        <v/>
      </c>
      <c r="J135" s="18" t="str">
        <f>""</f>
        <v/>
      </c>
      <c r="K135" s="18" t="str">
        <f t="shared" si="49"/>
        <v/>
      </c>
      <c r="L135" s="18" t="str">
        <f t="shared" si="50"/>
        <v/>
      </c>
      <c r="M135" s="18" t="str">
        <f t="shared" si="51"/>
        <v/>
      </c>
      <c r="N135" s="18" t="str">
        <f t="shared" si="52"/>
        <v/>
      </c>
      <c r="O135" s="18" t="str">
        <f t="shared" si="53"/>
        <v/>
      </c>
      <c r="P135" s="18" t="str">
        <f t="shared" si="54"/>
        <v/>
      </c>
      <c r="Q135" s="18" t="str">
        <f t="shared" si="55"/>
        <v/>
      </c>
      <c r="R135" s="122" t="str">
        <f t="shared" si="45"/>
        <v/>
      </c>
      <c r="S135" s="18" t="str">
        <f t="shared" si="56"/>
        <v/>
      </c>
      <c r="T135" s="26" t="str">
        <f t="shared" si="46"/>
        <v/>
      </c>
      <c r="U135" s="18" t="str">
        <f t="shared" si="57"/>
        <v/>
      </c>
      <c r="V135" s="18" t="str">
        <f t="shared" si="58"/>
        <v/>
      </c>
      <c r="W135" s="18" t="str">
        <f>IFERROR(CONCATENATE("PAGO N° ",B135," DEL CONTRATO CPS ",V135," ENTRE ",TEXT(VLOOKUP(A135,matriz,IF(generador!B135=1,16,IF(generador!B135=2,19,IF(generador!B135=3,22,IF(generador!B135=4,25,IF(generador!B135=5,28,IF(generador!B135=6,31,IF(generador!B135=7,34,IF(generador!B135=8,37,IF(generador!B135=9,40,IF(generador!B135=10,43,IF(generador!B135=11,46,IF(generador!B135=12,49,IF(generador!B135=13,52,IF(generador!B135=14,55,IF(generador!B135=15,58))))))))))))))),FALSE),"dd/mm/yyyy")," Y ",TEXT(VLOOKUP(A135,matriz,IF(generador!B135=1,17,IF(generador!B135=2,20,IF(generador!B135=3,23,IF(generador!B135=4,26,IF(generador!B135=5,29,IF(generador!B135=6,32,IF(generador!B135=7,35,IF(generador!B135=8,38,IF(generador!B135=9,41,IF(generador!B135=10,44,IF(generador!B135=11,47,IF(generador!B135=12,50,IF(generador!B135=13,53,IF(generador!B135=14,56,IF(generador!B135=15,59))))))))))))))),FALSE),"dd/mm/yyyy")),"")</f>
        <v/>
      </c>
    </row>
    <row r="136" spans="1:23" x14ac:dyDescent="0.3">
      <c r="A136" s="15"/>
      <c r="B136" s="14"/>
      <c r="C136" s="6"/>
      <c r="D136" s="26" t="str">
        <f t="shared" si="42"/>
        <v/>
      </c>
      <c r="E136" s="19" t="str">
        <f>IFERROR(IF(A136&lt;&gt;"",VLOOKUP(A136,matriz,IF(generador!B136=1,15,IF(generador!B136=2,18,IF(generador!B136=3,21,IF(generador!B136=4,24,IF(generador!B136=5,27,IF(generador!B136=6,30,IF(generador!B136=7,33,IF(generador!B136=8,36,IF(generador!B136=9,39,IF(generador!B136=10,42,IF(generador!B136=11,45,IF(generador!B136=12,48,IF(generador!B136=13,51,IF(generador!B136=14,54,IF(generador!B136=15,57))))))))))))))),FALSE),""),"")</f>
        <v/>
      </c>
      <c r="F136" s="20" t="str">
        <f t="shared" si="43"/>
        <v/>
      </c>
      <c r="G136" s="29" t="str">
        <f t="shared" si="44"/>
        <v/>
      </c>
      <c r="H136" s="21" t="str">
        <f t="shared" ca="1" si="47"/>
        <v/>
      </c>
      <c r="I136" s="18" t="str">
        <f t="shared" si="48"/>
        <v/>
      </c>
      <c r="J136" s="18" t="str">
        <f>""</f>
        <v/>
      </c>
      <c r="K136" s="18" t="str">
        <f t="shared" si="49"/>
        <v/>
      </c>
      <c r="L136" s="18" t="str">
        <f t="shared" si="50"/>
        <v/>
      </c>
      <c r="M136" s="18" t="str">
        <f t="shared" si="51"/>
        <v/>
      </c>
      <c r="N136" s="18" t="str">
        <f t="shared" si="52"/>
        <v/>
      </c>
      <c r="O136" s="18" t="str">
        <f t="shared" si="53"/>
        <v/>
      </c>
      <c r="P136" s="18" t="str">
        <f t="shared" si="54"/>
        <v/>
      </c>
      <c r="Q136" s="18" t="str">
        <f t="shared" si="55"/>
        <v/>
      </c>
      <c r="R136" s="122" t="str">
        <f t="shared" si="45"/>
        <v/>
      </c>
      <c r="S136" s="18" t="str">
        <f t="shared" si="56"/>
        <v/>
      </c>
      <c r="T136" s="26" t="str">
        <f t="shared" si="46"/>
        <v/>
      </c>
      <c r="U136" s="18" t="str">
        <f t="shared" si="57"/>
        <v/>
      </c>
      <c r="V136" s="18" t="str">
        <f t="shared" si="58"/>
        <v/>
      </c>
      <c r="W136" s="18" t="str">
        <f>IFERROR(CONCATENATE("PAGO N° ",B136," DEL CONTRATO CPS ",V136," ENTRE ",TEXT(VLOOKUP(A136,matriz,IF(generador!B136=1,16,IF(generador!B136=2,19,IF(generador!B136=3,22,IF(generador!B136=4,25,IF(generador!B136=5,28,IF(generador!B136=6,31,IF(generador!B136=7,34,IF(generador!B136=8,37,IF(generador!B136=9,40,IF(generador!B136=10,43,IF(generador!B136=11,46,IF(generador!B136=12,49,IF(generador!B136=13,52,IF(generador!B136=14,55,IF(generador!B136=15,58))))))))))))))),FALSE),"dd/mm/yyyy")," Y ",TEXT(VLOOKUP(A136,matriz,IF(generador!B136=1,17,IF(generador!B136=2,20,IF(generador!B136=3,23,IF(generador!B136=4,26,IF(generador!B136=5,29,IF(generador!B136=6,32,IF(generador!B136=7,35,IF(generador!B136=8,38,IF(generador!B136=9,41,IF(generador!B136=10,44,IF(generador!B136=11,47,IF(generador!B136=12,50,IF(generador!B136=13,53,IF(generador!B136=14,56,IF(generador!B136=15,59))))))))))))))),FALSE),"dd/mm/yyyy")),"")</f>
        <v/>
      </c>
    </row>
    <row r="137" spans="1:23" x14ac:dyDescent="0.3">
      <c r="A137" s="15"/>
      <c r="B137" s="14"/>
      <c r="C137" s="6"/>
      <c r="D137" s="26" t="str">
        <f t="shared" si="42"/>
        <v/>
      </c>
      <c r="E137" s="19" t="str">
        <f>IFERROR(IF(A137&lt;&gt;"",VLOOKUP(A137,matriz,IF(generador!B137=1,15,IF(generador!B137=2,18,IF(generador!B137=3,21,IF(generador!B137=4,24,IF(generador!B137=5,27,IF(generador!B137=6,30,IF(generador!B137=7,33,IF(generador!B137=8,36,IF(generador!B137=9,39,IF(generador!B137=10,42,IF(generador!B137=11,45,IF(generador!B137=12,48,IF(generador!B137=13,51,IF(generador!B137=14,54,IF(generador!B137=15,57))))))))))))))),FALSE),""),"")</f>
        <v/>
      </c>
      <c r="F137" s="20" t="str">
        <f t="shared" si="43"/>
        <v/>
      </c>
      <c r="G137" s="29" t="str">
        <f t="shared" si="44"/>
        <v/>
      </c>
      <c r="H137" s="21" t="str">
        <f t="shared" ca="1" si="47"/>
        <v/>
      </c>
      <c r="I137" s="18" t="str">
        <f t="shared" si="48"/>
        <v/>
      </c>
      <c r="J137" s="18" t="str">
        <f>""</f>
        <v/>
      </c>
      <c r="K137" s="18" t="str">
        <f t="shared" si="49"/>
        <v/>
      </c>
      <c r="L137" s="18" t="str">
        <f t="shared" si="50"/>
        <v/>
      </c>
      <c r="M137" s="18" t="str">
        <f t="shared" si="51"/>
        <v/>
      </c>
      <c r="N137" s="18" t="str">
        <f t="shared" si="52"/>
        <v/>
      </c>
      <c r="O137" s="18" t="str">
        <f t="shared" si="53"/>
        <v/>
      </c>
      <c r="P137" s="18" t="str">
        <f t="shared" si="54"/>
        <v/>
      </c>
      <c r="Q137" s="18" t="str">
        <f t="shared" si="55"/>
        <v/>
      </c>
      <c r="R137" s="122" t="str">
        <f t="shared" si="45"/>
        <v/>
      </c>
      <c r="S137" s="18" t="str">
        <f t="shared" si="56"/>
        <v/>
      </c>
      <c r="T137" s="26" t="str">
        <f t="shared" si="46"/>
        <v/>
      </c>
      <c r="U137" s="18" t="str">
        <f t="shared" si="57"/>
        <v/>
      </c>
      <c r="V137" s="18" t="str">
        <f t="shared" si="58"/>
        <v/>
      </c>
      <c r="W137" s="18" t="str">
        <f>IFERROR(CONCATENATE("PAGO N° ",B137," DEL CONTRATO CPS ",V137," ENTRE ",TEXT(VLOOKUP(A137,matriz,IF(generador!B137=1,16,IF(generador!B137=2,19,IF(generador!B137=3,22,IF(generador!B137=4,25,IF(generador!B137=5,28,IF(generador!B137=6,31,IF(generador!B137=7,34,IF(generador!B137=8,37,IF(generador!B137=9,40,IF(generador!B137=10,43,IF(generador!B137=11,46,IF(generador!B137=12,49,IF(generador!B137=13,52,IF(generador!B137=14,55,IF(generador!B137=15,58))))))))))))))),FALSE),"dd/mm/yyyy")," Y ",TEXT(VLOOKUP(A137,matriz,IF(generador!B137=1,17,IF(generador!B137=2,20,IF(generador!B137=3,23,IF(generador!B137=4,26,IF(generador!B137=5,29,IF(generador!B137=6,32,IF(generador!B137=7,35,IF(generador!B137=8,38,IF(generador!B137=9,41,IF(generador!B137=10,44,IF(generador!B137=11,47,IF(generador!B137=12,50,IF(generador!B137=13,53,IF(generador!B137=14,56,IF(generador!B137=15,59))))))))))))))),FALSE),"dd/mm/yyyy")),"")</f>
        <v/>
      </c>
    </row>
    <row r="138" spans="1:23" x14ac:dyDescent="0.3">
      <c r="A138" s="15"/>
      <c r="B138" s="14"/>
      <c r="C138" s="6"/>
      <c r="D138" s="26" t="str">
        <f t="shared" si="42"/>
        <v/>
      </c>
      <c r="E138" s="19" t="str">
        <f>IFERROR(IF(A138&lt;&gt;"",VLOOKUP(A138,matriz,IF(generador!B138=1,15,IF(generador!B138=2,18,IF(generador!B138=3,21,IF(generador!B138=4,24,IF(generador!B138=5,27,IF(generador!B138=6,30,IF(generador!B138=7,33,IF(generador!B138=8,36,IF(generador!B138=9,39,IF(generador!B138=10,42,IF(generador!B138=11,45,IF(generador!B138=12,48,IF(generador!B138=13,51,IF(generador!B138=14,54,IF(generador!B138=15,57))))))))))))))),FALSE),""),"")</f>
        <v/>
      </c>
      <c r="F138" s="20" t="str">
        <f t="shared" si="43"/>
        <v/>
      </c>
      <c r="G138" s="29" t="str">
        <f t="shared" si="44"/>
        <v/>
      </c>
      <c r="H138" s="21" t="str">
        <f t="shared" ca="1" si="47"/>
        <v/>
      </c>
      <c r="I138" s="18" t="str">
        <f t="shared" si="48"/>
        <v/>
      </c>
      <c r="J138" s="18" t="str">
        <f>""</f>
        <v/>
      </c>
      <c r="K138" s="18" t="str">
        <f t="shared" si="49"/>
        <v/>
      </c>
      <c r="L138" s="18" t="str">
        <f t="shared" si="50"/>
        <v/>
      </c>
      <c r="M138" s="18" t="str">
        <f t="shared" si="51"/>
        <v/>
      </c>
      <c r="N138" s="18" t="str">
        <f t="shared" si="52"/>
        <v/>
      </c>
      <c r="O138" s="18" t="str">
        <f t="shared" si="53"/>
        <v/>
      </c>
      <c r="P138" s="18" t="str">
        <f t="shared" si="54"/>
        <v/>
      </c>
      <c r="Q138" s="18" t="str">
        <f t="shared" si="55"/>
        <v/>
      </c>
      <c r="R138" s="122" t="str">
        <f t="shared" si="45"/>
        <v/>
      </c>
      <c r="S138" s="18" t="str">
        <f t="shared" si="56"/>
        <v/>
      </c>
      <c r="T138" s="26" t="str">
        <f t="shared" si="46"/>
        <v/>
      </c>
      <c r="U138" s="18" t="str">
        <f t="shared" si="57"/>
        <v/>
      </c>
      <c r="V138" s="18" t="str">
        <f t="shared" si="58"/>
        <v/>
      </c>
      <c r="W138" s="18" t="str">
        <f>IFERROR(CONCATENATE("PAGO N° ",B138," DEL CONTRATO CPS ",V138," ENTRE ",TEXT(VLOOKUP(A138,matriz,IF(generador!B138=1,16,IF(generador!B138=2,19,IF(generador!B138=3,22,IF(generador!B138=4,25,IF(generador!B138=5,28,IF(generador!B138=6,31,IF(generador!B138=7,34,IF(generador!B138=8,37,IF(generador!B138=9,40,IF(generador!B138=10,43,IF(generador!B138=11,46,IF(generador!B138=12,49,IF(generador!B138=13,52,IF(generador!B138=14,55,IF(generador!B138=15,58))))))))))))))),FALSE),"dd/mm/yyyy")," Y ",TEXT(VLOOKUP(A138,matriz,IF(generador!B138=1,17,IF(generador!B138=2,20,IF(generador!B138=3,23,IF(generador!B138=4,26,IF(generador!B138=5,29,IF(generador!B138=6,32,IF(generador!B138=7,35,IF(generador!B138=8,38,IF(generador!B138=9,41,IF(generador!B138=10,44,IF(generador!B138=11,47,IF(generador!B138=12,50,IF(generador!B138=13,53,IF(generador!B138=14,56,IF(generador!B138=15,59))))))))))))))),FALSE),"dd/mm/yyyy")),"")</f>
        <v/>
      </c>
    </row>
    <row r="139" spans="1:23" x14ac:dyDescent="0.3">
      <c r="A139" s="15"/>
      <c r="B139" s="14"/>
      <c r="C139" s="6"/>
      <c r="D139" s="26" t="str">
        <f t="shared" si="42"/>
        <v/>
      </c>
      <c r="E139" s="19" t="str">
        <f>IFERROR(IF(A139&lt;&gt;"",VLOOKUP(A139,matriz,IF(generador!B139=1,15,IF(generador!B139=2,18,IF(generador!B139=3,21,IF(generador!B139=4,24,IF(generador!B139=5,27,IF(generador!B139=6,30,IF(generador!B139=7,33,IF(generador!B139=8,36,IF(generador!B139=9,39,IF(generador!B139=10,42,IF(generador!B139=11,45,IF(generador!B139=12,48,IF(generador!B139=13,51,IF(generador!B139=14,54,IF(generador!B139=15,57))))))))))))))),FALSE),""),"")</f>
        <v/>
      </c>
      <c r="F139" s="20" t="str">
        <f t="shared" si="43"/>
        <v/>
      </c>
      <c r="G139" s="29" t="str">
        <f t="shared" si="44"/>
        <v/>
      </c>
      <c r="H139" s="21" t="str">
        <f t="shared" ca="1" si="47"/>
        <v/>
      </c>
      <c r="I139" s="18" t="str">
        <f t="shared" si="48"/>
        <v/>
      </c>
      <c r="J139" s="18" t="str">
        <f>""</f>
        <v/>
      </c>
      <c r="K139" s="18" t="str">
        <f t="shared" si="49"/>
        <v/>
      </c>
      <c r="L139" s="18" t="str">
        <f t="shared" si="50"/>
        <v/>
      </c>
      <c r="M139" s="18" t="str">
        <f t="shared" si="51"/>
        <v/>
      </c>
      <c r="N139" s="18" t="str">
        <f t="shared" si="52"/>
        <v/>
      </c>
      <c r="O139" s="18" t="str">
        <f t="shared" si="53"/>
        <v/>
      </c>
      <c r="P139" s="18" t="str">
        <f t="shared" si="54"/>
        <v/>
      </c>
      <c r="Q139" s="18" t="str">
        <f t="shared" si="55"/>
        <v/>
      </c>
      <c r="R139" s="122" t="str">
        <f t="shared" si="45"/>
        <v/>
      </c>
      <c r="S139" s="18" t="str">
        <f t="shared" si="56"/>
        <v/>
      </c>
      <c r="T139" s="26" t="str">
        <f t="shared" si="46"/>
        <v/>
      </c>
      <c r="U139" s="18" t="str">
        <f t="shared" si="57"/>
        <v/>
      </c>
      <c r="V139" s="18" t="str">
        <f t="shared" si="58"/>
        <v/>
      </c>
      <c r="W139" s="18" t="str">
        <f>IFERROR(CONCATENATE("PAGO N° ",B139," DEL CONTRATO CPS ",V139," ENTRE ",TEXT(VLOOKUP(A139,matriz,IF(generador!B139=1,16,IF(generador!B139=2,19,IF(generador!B139=3,22,IF(generador!B139=4,25,IF(generador!B139=5,28,IF(generador!B139=6,31,IF(generador!B139=7,34,IF(generador!B139=8,37,IF(generador!B139=9,40,IF(generador!B139=10,43,IF(generador!B139=11,46,IF(generador!B139=12,49,IF(generador!B139=13,52,IF(generador!B139=14,55,IF(generador!B139=15,58))))))))))))))),FALSE),"dd/mm/yyyy")," Y ",TEXT(VLOOKUP(A139,matriz,IF(generador!B139=1,17,IF(generador!B139=2,20,IF(generador!B139=3,23,IF(generador!B139=4,26,IF(generador!B139=5,29,IF(generador!B139=6,32,IF(generador!B139=7,35,IF(generador!B139=8,38,IF(generador!B139=9,41,IF(generador!B139=10,44,IF(generador!B139=11,47,IF(generador!B139=12,50,IF(generador!B139=13,53,IF(generador!B139=14,56,IF(generador!B139=15,59))))))))))))))),FALSE),"dd/mm/yyyy")),"")</f>
        <v/>
      </c>
    </row>
    <row r="140" spans="1:23" x14ac:dyDescent="0.3">
      <c r="A140" s="15"/>
      <c r="B140" s="14"/>
      <c r="C140" s="6"/>
      <c r="D140" s="26" t="str">
        <f t="shared" si="42"/>
        <v/>
      </c>
      <c r="E140" s="19" t="str">
        <f>IFERROR(IF(A140&lt;&gt;"",VLOOKUP(A140,matriz,IF(generador!B140=1,15,IF(generador!B140=2,18,IF(generador!B140=3,21,IF(generador!B140=4,24,IF(generador!B140=5,27,IF(generador!B140=6,30,IF(generador!B140=7,33,IF(generador!B140=8,36,IF(generador!B140=9,39,IF(generador!B140=10,42,IF(generador!B140=11,45,IF(generador!B140=12,48,IF(generador!B140=13,51,IF(generador!B140=14,54,IF(generador!B140=15,57))))))))))))))),FALSE),""),"")</f>
        <v/>
      </c>
      <c r="F140" s="20" t="str">
        <f t="shared" si="43"/>
        <v/>
      </c>
      <c r="G140" s="29" t="str">
        <f t="shared" si="44"/>
        <v/>
      </c>
      <c r="H140" s="21" t="str">
        <f t="shared" ca="1" si="47"/>
        <v/>
      </c>
      <c r="I140" s="18" t="str">
        <f t="shared" si="48"/>
        <v/>
      </c>
      <c r="J140" s="18" t="str">
        <f>""</f>
        <v/>
      </c>
      <c r="K140" s="18" t="str">
        <f t="shared" si="49"/>
        <v/>
      </c>
      <c r="L140" s="18" t="str">
        <f t="shared" si="50"/>
        <v/>
      </c>
      <c r="M140" s="18" t="str">
        <f t="shared" si="51"/>
        <v/>
      </c>
      <c r="N140" s="18" t="str">
        <f t="shared" si="52"/>
        <v/>
      </c>
      <c r="O140" s="18" t="str">
        <f t="shared" si="53"/>
        <v/>
      </c>
      <c r="P140" s="18" t="str">
        <f t="shared" si="54"/>
        <v/>
      </c>
      <c r="Q140" s="18" t="str">
        <f t="shared" si="55"/>
        <v/>
      </c>
      <c r="R140" s="122" t="str">
        <f t="shared" si="45"/>
        <v/>
      </c>
      <c r="S140" s="18" t="str">
        <f t="shared" si="56"/>
        <v/>
      </c>
      <c r="T140" s="26" t="str">
        <f t="shared" si="46"/>
        <v/>
      </c>
      <c r="U140" s="18" t="str">
        <f t="shared" si="57"/>
        <v/>
      </c>
      <c r="V140" s="18" t="str">
        <f t="shared" si="58"/>
        <v/>
      </c>
      <c r="W140" s="18" t="str">
        <f>IFERROR(CONCATENATE("PAGO N° ",B140," DEL CONTRATO CPS ",V140," ENTRE ",TEXT(VLOOKUP(A140,matriz,IF(generador!B140=1,16,IF(generador!B140=2,19,IF(generador!B140=3,22,IF(generador!B140=4,25,IF(generador!B140=5,28,IF(generador!B140=6,31,IF(generador!B140=7,34,IF(generador!B140=8,37,IF(generador!B140=9,40,IF(generador!B140=10,43,IF(generador!B140=11,46,IF(generador!B140=12,49,IF(generador!B140=13,52,IF(generador!B140=14,55,IF(generador!B140=15,58))))))))))))))),FALSE),"dd/mm/yyyy")," Y ",TEXT(VLOOKUP(A140,matriz,IF(generador!B140=1,17,IF(generador!B140=2,20,IF(generador!B140=3,23,IF(generador!B140=4,26,IF(generador!B140=5,29,IF(generador!B140=6,32,IF(generador!B140=7,35,IF(generador!B140=8,38,IF(generador!B140=9,41,IF(generador!B140=10,44,IF(generador!B140=11,47,IF(generador!B140=12,50,IF(generador!B140=13,53,IF(generador!B140=14,56,IF(generador!B140=15,59))))))))))))))),FALSE),"dd/mm/yyyy")),"")</f>
        <v/>
      </c>
    </row>
    <row r="141" spans="1:23" x14ac:dyDescent="0.3">
      <c r="A141" s="15"/>
      <c r="B141" s="14"/>
      <c r="C141" s="6"/>
      <c r="D141" s="26" t="str">
        <f t="shared" si="42"/>
        <v/>
      </c>
      <c r="E141" s="19" t="str">
        <f>IFERROR(IF(A141&lt;&gt;"",VLOOKUP(A141,matriz,IF(generador!B141=1,15,IF(generador!B141=2,18,IF(generador!B141=3,21,IF(generador!B141=4,24,IF(generador!B141=5,27,IF(generador!B141=6,30,IF(generador!B141=7,33,IF(generador!B141=8,36,IF(generador!B141=9,39,IF(generador!B141=10,42,IF(generador!B141=11,45,IF(generador!B141=12,48,IF(generador!B141=13,51,IF(generador!B141=14,54,IF(generador!B141=15,57))))))))))))))),FALSE),""),"")</f>
        <v/>
      </c>
      <c r="F141" s="20" t="str">
        <f t="shared" si="43"/>
        <v/>
      </c>
      <c r="G141" s="29" t="str">
        <f t="shared" si="44"/>
        <v/>
      </c>
      <c r="H141" s="21" t="str">
        <f t="shared" ca="1" si="47"/>
        <v/>
      </c>
      <c r="I141" s="18" t="str">
        <f t="shared" si="48"/>
        <v/>
      </c>
      <c r="J141" s="18" t="str">
        <f>""</f>
        <v/>
      </c>
      <c r="K141" s="18" t="str">
        <f t="shared" si="49"/>
        <v/>
      </c>
      <c r="L141" s="18" t="str">
        <f t="shared" si="50"/>
        <v/>
      </c>
      <c r="M141" s="18" t="str">
        <f t="shared" si="51"/>
        <v/>
      </c>
      <c r="N141" s="18" t="str">
        <f t="shared" si="52"/>
        <v/>
      </c>
      <c r="O141" s="18" t="str">
        <f t="shared" si="53"/>
        <v/>
      </c>
      <c r="P141" s="18" t="str">
        <f t="shared" si="54"/>
        <v/>
      </c>
      <c r="Q141" s="18" t="str">
        <f t="shared" si="55"/>
        <v/>
      </c>
      <c r="R141" s="122" t="str">
        <f t="shared" si="45"/>
        <v/>
      </c>
      <c r="S141" s="18" t="str">
        <f t="shared" si="56"/>
        <v/>
      </c>
      <c r="T141" s="26" t="str">
        <f t="shared" si="46"/>
        <v/>
      </c>
      <c r="U141" s="18" t="str">
        <f t="shared" si="57"/>
        <v/>
      </c>
      <c r="V141" s="18" t="str">
        <f t="shared" si="58"/>
        <v/>
      </c>
      <c r="W141" s="18" t="str">
        <f>IFERROR(CONCATENATE("PAGO N° ",B141," DEL CONTRATO CPS ",V141," ENTRE ",TEXT(VLOOKUP(A141,matriz,IF(generador!B141=1,16,IF(generador!B141=2,19,IF(generador!B141=3,22,IF(generador!B141=4,25,IF(generador!B141=5,28,IF(generador!B141=6,31,IF(generador!B141=7,34,IF(generador!B141=8,37,IF(generador!B141=9,40,IF(generador!B141=10,43,IF(generador!B141=11,46,IF(generador!B141=12,49,IF(generador!B141=13,52,IF(generador!B141=14,55,IF(generador!B141=15,58))))))))))))))),FALSE),"dd/mm/yyyy")," Y ",TEXT(VLOOKUP(A141,matriz,IF(generador!B141=1,17,IF(generador!B141=2,20,IF(generador!B141=3,23,IF(generador!B141=4,26,IF(generador!B141=5,29,IF(generador!B141=6,32,IF(generador!B141=7,35,IF(generador!B141=8,38,IF(generador!B141=9,41,IF(generador!B141=10,44,IF(generador!B141=11,47,IF(generador!B141=12,50,IF(generador!B141=13,53,IF(generador!B141=14,56,IF(generador!B141=15,59))))))))))))))),FALSE),"dd/mm/yyyy")),"")</f>
        <v/>
      </c>
    </row>
    <row r="142" spans="1:23" x14ac:dyDescent="0.3">
      <c r="A142" s="15"/>
      <c r="B142" s="14"/>
      <c r="C142" s="6"/>
      <c r="D142" s="26" t="str">
        <f t="shared" si="42"/>
        <v/>
      </c>
      <c r="E142" s="19" t="str">
        <f>IFERROR(IF(A142&lt;&gt;"",VLOOKUP(A142,matriz,IF(generador!B142=1,15,IF(generador!B142=2,18,IF(generador!B142=3,21,IF(generador!B142=4,24,IF(generador!B142=5,27,IF(generador!B142=6,30,IF(generador!B142=7,33,IF(generador!B142=8,36,IF(generador!B142=9,39,IF(generador!B142=10,42,IF(generador!B142=11,45,IF(generador!B142=12,48,IF(generador!B142=13,51,IF(generador!B142=14,54,IF(generador!B142=15,57))))))))))))))),FALSE),""),"")</f>
        <v/>
      </c>
      <c r="F142" s="20" t="str">
        <f t="shared" si="43"/>
        <v/>
      </c>
      <c r="G142" s="29" t="str">
        <f t="shared" si="44"/>
        <v/>
      </c>
      <c r="H142" s="21" t="str">
        <f t="shared" ca="1" si="47"/>
        <v/>
      </c>
      <c r="I142" s="18" t="str">
        <f t="shared" si="48"/>
        <v/>
      </c>
      <c r="J142" s="18" t="str">
        <f>""</f>
        <v/>
      </c>
      <c r="K142" s="18" t="str">
        <f t="shared" si="49"/>
        <v/>
      </c>
      <c r="L142" s="18" t="str">
        <f t="shared" si="50"/>
        <v/>
      </c>
      <c r="M142" s="18" t="str">
        <f t="shared" si="51"/>
        <v/>
      </c>
      <c r="N142" s="18" t="str">
        <f t="shared" si="52"/>
        <v/>
      </c>
      <c r="O142" s="18" t="str">
        <f t="shared" si="53"/>
        <v/>
      </c>
      <c r="P142" s="18" t="str">
        <f t="shared" si="54"/>
        <v/>
      </c>
      <c r="Q142" s="18" t="str">
        <f t="shared" si="55"/>
        <v/>
      </c>
      <c r="R142" s="122" t="str">
        <f t="shared" si="45"/>
        <v/>
      </c>
      <c r="S142" s="18" t="str">
        <f t="shared" si="56"/>
        <v/>
      </c>
      <c r="T142" s="26" t="str">
        <f t="shared" si="46"/>
        <v/>
      </c>
      <c r="U142" s="18" t="str">
        <f t="shared" si="57"/>
        <v/>
      </c>
      <c r="V142" s="18" t="str">
        <f t="shared" si="58"/>
        <v/>
      </c>
      <c r="W142" s="18" t="str">
        <f>IFERROR(CONCATENATE("PAGO N° ",B142," DEL CONTRATO CPS ",V142," ENTRE ",TEXT(VLOOKUP(A142,matriz,IF(generador!B142=1,16,IF(generador!B142=2,19,IF(generador!B142=3,22,IF(generador!B142=4,25,IF(generador!B142=5,28,IF(generador!B142=6,31,IF(generador!B142=7,34,IF(generador!B142=8,37,IF(generador!B142=9,40,IF(generador!B142=10,43,IF(generador!B142=11,46,IF(generador!B142=12,49,IF(generador!B142=13,52,IF(generador!B142=14,55,IF(generador!B142=15,58))))))))))))))),FALSE),"dd/mm/yyyy")," Y ",TEXT(VLOOKUP(A142,matriz,IF(generador!B142=1,17,IF(generador!B142=2,20,IF(generador!B142=3,23,IF(generador!B142=4,26,IF(generador!B142=5,29,IF(generador!B142=6,32,IF(generador!B142=7,35,IF(generador!B142=8,38,IF(generador!B142=9,41,IF(generador!B142=10,44,IF(generador!B142=11,47,IF(generador!B142=12,50,IF(generador!B142=13,53,IF(generador!B142=14,56,IF(generador!B142=15,59))))))))))))))),FALSE),"dd/mm/yyyy")),"")</f>
        <v/>
      </c>
    </row>
    <row r="143" spans="1:23" x14ac:dyDescent="0.3">
      <c r="A143" s="15"/>
      <c r="B143" s="14"/>
      <c r="C143" s="6"/>
      <c r="D143" s="26" t="str">
        <f t="shared" si="42"/>
        <v/>
      </c>
      <c r="E143" s="19" t="str">
        <f>IFERROR(IF(A143&lt;&gt;"",VLOOKUP(A143,matriz,IF(generador!B143=1,15,IF(generador!B143=2,18,IF(generador!B143=3,21,IF(generador!B143=4,24,IF(generador!B143=5,27,IF(generador!B143=6,30,IF(generador!B143=7,33,IF(generador!B143=8,36,IF(generador!B143=9,39,IF(generador!B143=10,42,IF(generador!B143=11,45,IF(generador!B143=12,48,IF(generador!B143=13,51,IF(generador!B143=14,54,IF(generador!B143=15,57))))))))))))))),FALSE),""),"")</f>
        <v/>
      </c>
      <c r="F143" s="20" t="str">
        <f t="shared" si="43"/>
        <v/>
      </c>
      <c r="G143" s="29" t="str">
        <f t="shared" si="44"/>
        <v/>
      </c>
      <c r="H143" s="21" t="str">
        <f t="shared" ca="1" si="47"/>
        <v/>
      </c>
      <c r="I143" s="18" t="str">
        <f t="shared" si="48"/>
        <v/>
      </c>
      <c r="J143" s="18" t="str">
        <f>""</f>
        <v/>
      </c>
      <c r="K143" s="18" t="str">
        <f t="shared" si="49"/>
        <v/>
      </c>
      <c r="L143" s="18" t="str">
        <f t="shared" si="50"/>
        <v/>
      </c>
      <c r="M143" s="18" t="str">
        <f t="shared" si="51"/>
        <v/>
      </c>
      <c r="N143" s="18" t="str">
        <f t="shared" si="52"/>
        <v/>
      </c>
      <c r="O143" s="18" t="str">
        <f t="shared" si="53"/>
        <v/>
      </c>
      <c r="P143" s="18" t="str">
        <f t="shared" si="54"/>
        <v/>
      </c>
      <c r="Q143" s="18" t="str">
        <f t="shared" si="55"/>
        <v/>
      </c>
      <c r="R143" s="122" t="str">
        <f t="shared" si="45"/>
        <v/>
      </c>
      <c r="S143" s="18" t="str">
        <f t="shared" si="56"/>
        <v/>
      </c>
      <c r="T143" s="26" t="str">
        <f t="shared" si="46"/>
        <v/>
      </c>
      <c r="U143" s="18" t="str">
        <f t="shared" si="57"/>
        <v/>
      </c>
      <c r="V143" s="18" t="str">
        <f t="shared" si="58"/>
        <v/>
      </c>
      <c r="W143" s="18" t="str">
        <f>IFERROR(CONCATENATE("PAGO N° ",B143," DEL CONTRATO CPS ",V143," ENTRE ",TEXT(VLOOKUP(A143,matriz,IF(generador!B143=1,16,IF(generador!B143=2,19,IF(generador!B143=3,22,IF(generador!B143=4,25,IF(generador!B143=5,28,IF(generador!B143=6,31,IF(generador!B143=7,34,IF(generador!B143=8,37,IF(generador!B143=9,40,IF(generador!B143=10,43,IF(generador!B143=11,46,IF(generador!B143=12,49,IF(generador!B143=13,52,IF(generador!B143=14,55,IF(generador!B143=15,58))))))))))))))),FALSE),"dd/mm/yyyy")," Y ",TEXT(VLOOKUP(A143,matriz,IF(generador!B143=1,17,IF(generador!B143=2,20,IF(generador!B143=3,23,IF(generador!B143=4,26,IF(generador!B143=5,29,IF(generador!B143=6,32,IF(generador!B143=7,35,IF(generador!B143=8,38,IF(generador!B143=9,41,IF(generador!B143=10,44,IF(generador!B143=11,47,IF(generador!B143=12,50,IF(generador!B143=13,53,IF(generador!B143=14,56,IF(generador!B143=15,59))))))))))))))),FALSE),"dd/mm/yyyy")),"")</f>
        <v/>
      </c>
    </row>
    <row r="144" spans="1:23" x14ac:dyDescent="0.3">
      <c r="A144" s="15"/>
      <c r="B144" s="14"/>
      <c r="C144" s="6"/>
      <c r="D144" s="26" t="str">
        <f t="shared" si="42"/>
        <v/>
      </c>
      <c r="E144" s="19" t="str">
        <f>IFERROR(IF(A144&lt;&gt;"",VLOOKUP(A144,matriz,IF(generador!B144=1,15,IF(generador!B144=2,18,IF(generador!B144=3,21,IF(generador!B144=4,24,IF(generador!B144=5,27,IF(generador!B144=6,30,IF(generador!B144=7,33,IF(generador!B144=8,36,IF(generador!B144=9,39,IF(generador!B144=10,42,IF(generador!B144=11,45,IF(generador!B144=12,48,IF(generador!B144=13,51,IF(generador!B144=14,54,IF(generador!B144=15,57))))))))))))))),FALSE),""),"")</f>
        <v/>
      </c>
      <c r="F144" s="20" t="str">
        <f t="shared" si="43"/>
        <v/>
      </c>
      <c r="G144" s="29" t="str">
        <f t="shared" si="44"/>
        <v/>
      </c>
      <c r="H144" s="21" t="str">
        <f t="shared" ca="1" si="47"/>
        <v/>
      </c>
      <c r="I144" s="18" t="str">
        <f t="shared" si="48"/>
        <v/>
      </c>
      <c r="J144" s="18" t="str">
        <f>""</f>
        <v/>
      </c>
      <c r="K144" s="18" t="str">
        <f t="shared" si="49"/>
        <v/>
      </c>
      <c r="L144" s="18" t="str">
        <f t="shared" si="50"/>
        <v/>
      </c>
      <c r="M144" s="18" t="str">
        <f t="shared" si="51"/>
        <v/>
      </c>
      <c r="N144" s="18" t="str">
        <f t="shared" si="52"/>
        <v/>
      </c>
      <c r="O144" s="18" t="str">
        <f t="shared" si="53"/>
        <v/>
      </c>
      <c r="P144" s="18" t="str">
        <f t="shared" si="54"/>
        <v/>
      </c>
      <c r="Q144" s="18" t="str">
        <f t="shared" si="55"/>
        <v/>
      </c>
      <c r="R144" s="122" t="str">
        <f t="shared" si="45"/>
        <v/>
      </c>
      <c r="S144" s="18" t="str">
        <f t="shared" si="56"/>
        <v/>
      </c>
      <c r="T144" s="26" t="str">
        <f t="shared" si="46"/>
        <v/>
      </c>
      <c r="U144" s="18" t="str">
        <f t="shared" si="57"/>
        <v/>
      </c>
      <c r="V144" s="18" t="str">
        <f t="shared" si="58"/>
        <v/>
      </c>
      <c r="W144" s="18" t="str">
        <f>IFERROR(CONCATENATE("PAGO N° ",B144," DEL CONTRATO CPS ",V144," ENTRE ",TEXT(VLOOKUP(A144,matriz,IF(generador!B144=1,16,IF(generador!B144=2,19,IF(generador!B144=3,22,IF(generador!B144=4,25,IF(generador!B144=5,28,IF(generador!B144=6,31,IF(generador!B144=7,34,IF(generador!B144=8,37,IF(generador!B144=9,40,IF(generador!B144=10,43,IF(generador!B144=11,46,IF(generador!B144=12,49,IF(generador!B144=13,52,IF(generador!B144=14,55,IF(generador!B144=15,58))))))))))))))),FALSE),"dd/mm/yyyy")," Y ",TEXT(VLOOKUP(A144,matriz,IF(generador!B144=1,17,IF(generador!B144=2,20,IF(generador!B144=3,23,IF(generador!B144=4,26,IF(generador!B144=5,29,IF(generador!B144=6,32,IF(generador!B144=7,35,IF(generador!B144=8,38,IF(generador!B144=9,41,IF(generador!B144=10,44,IF(generador!B144=11,47,IF(generador!B144=12,50,IF(generador!B144=13,53,IF(generador!B144=14,56,IF(generador!B144=15,59))))))))))))))),FALSE),"dd/mm/yyyy")),"")</f>
        <v/>
      </c>
    </row>
    <row r="145" spans="1:23" x14ac:dyDescent="0.3">
      <c r="A145" s="15"/>
      <c r="B145" s="14"/>
      <c r="C145" s="6"/>
      <c r="D145" s="26" t="str">
        <f t="shared" si="42"/>
        <v/>
      </c>
      <c r="E145" s="19" t="str">
        <f>IFERROR(IF(A145&lt;&gt;"",VLOOKUP(A145,matriz,IF(generador!B145=1,15,IF(generador!B145=2,18,IF(generador!B145=3,21,IF(generador!B145=4,24,IF(generador!B145=5,27,IF(generador!B145=6,30,IF(generador!B145=7,33,IF(generador!B145=8,36,IF(generador!B145=9,39,IF(generador!B145=10,42,IF(generador!B145=11,45,IF(generador!B145=12,48,IF(generador!B145=13,51,IF(generador!B145=14,54,IF(generador!B145=15,57))))))))))))))),FALSE),""),"")</f>
        <v/>
      </c>
      <c r="F145" s="20" t="str">
        <f t="shared" si="43"/>
        <v/>
      </c>
      <c r="G145" s="29" t="str">
        <f t="shared" si="44"/>
        <v/>
      </c>
      <c r="H145" s="21" t="str">
        <f t="shared" ca="1" si="47"/>
        <v/>
      </c>
      <c r="I145" s="18" t="str">
        <f t="shared" si="48"/>
        <v/>
      </c>
      <c r="J145" s="18" t="str">
        <f>""</f>
        <v/>
      </c>
      <c r="K145" s="18" t="str">
        <f t="shared" si="49"/>
        <v/>
      </c>
      <c r="L145" s="18" t="str">
        <f t="shared" si="50"/>
        <v/>
      </c>
      <c r="M145" s="18" t="str">
        <f t="shared" si="51"/>
        <v/>
      </c>
      <c r="N145" s="18" t="str">
        <f t="shared" si="52"/>
        <v/>
      </c>
      <c r="O145" s="18" t="str">
        <f t="shared" si="53"/>
        <v/>
      </c>
      <c r="P145" s="18" t="str">
        <f t="shared" si="54"/>
        <v/>
      </c>
      <c r="Q145" s="18" t="str">
        <f t="shared" si="55"/>
        <v/>
      </c>
      <c r="R145" s="122" t="str">
        <f t="shared" si="45"/>
        <v/>
      </c>
      <c r="S145" s="18" t="str">
        <f t="shared" si="56"/>
        <v/>
      </c>
      <c r="T145" s="26" t="str">
        <f t="shared" si="46"/>
        <v/>
      </c>
      <c r="U145" s="18" t="str">
        <f t="shared" si="57"/>
        <v/>
      </c>
      <c r="V145" s="18" t="str">
        <f t="shared" si="58"/>
        <v/>
      </c>
      <c r="W145" s="18" t="str">
        <f>IFERROR(CONCATENATE("PAGO N° ",B145," DEL CONTRATO CPS ",V145," ENTRE ",TEXT(VLOOKUP(A145,matriz,IF(generador!B145=1,16,IF(generador!B145=2,19,IF(generador!B145=3,22,IF(generador!B145=4,25,IF(generador!B145=5,28,IF(generador!B145=6,31,IF(generador!B145=7,34,IF(generador!B145=8,37,IF(generador!B145=9,40,IF(generador!B145=10,43,IF(generador!B145=11,46,IF(generador!B145=12,49,IF(generador!B145=13,52,IF(generador!B145=14,55,IF(generador!B145=15,58))))))))))))))),FALSE),"dd/mm/yyyy")," Y ",TEXT(VLOOKUP(A145,matriz,IF(generador!B145=1,17,IF(generador!B145=2,20,IF(generador!B145=3,23,IF(generador!B145=4,26,IF(generador!B145=5,29,IF(generador!B145=6,32,IF(generador!B145=7,35,IF(generador!B145=8,38,IF(generador!B145=9,41,IF(generador!B145=10,44,IF(generador!B145=11,47,IF(generador!B145=12,50,IF(generador!B145=13,53,IF(generador!B145=14,56,IF(generador!B145=15,59))))))))))))))),FALSE),"dd/mm/yyyy")),"")</f>
        <v/>
      </c>
    </row>
    <row r="146" spans="1:23" x14ac:dyDescent="0.3">
      <c r="A146" s="15"/>
      <c r="B146" s="14"/>
      <c r="C146" s="6"/>
      <c r="D146" s="26" t="str">
        <f t="shared" si="42"/>
        <v/>
      </c>
      <c r="E146" s="19" t="str">
        <f>IFERROR(IF(A146&lt;&gt;"",VLOOKUP(A146,matriz,IF(generador!B146=1,15,IF(generador!B146=2,18,IF(generador!B146=3,21,IF(generador!B146=4,24,IF(generador!B146=5,27,IF(generador!B146=6,30,IF(generador!B146=7,33,IF(generador!B146=8,36,IF(generador!B146=9,39,IF(generador!B146=10,42,IF(generador!B146=11,45,IF(generador!B146=12,48,IF(generador!B146=13,51,IF(generador!B146=14,54,IF(generador!B146=15,57))))))))))))))),FALSE),""),"")</f>
        <v/>
      </c>
      <c r="F146" s="20" t="str">
        <f t="shared" si="43"/>
        <v/>
      </c>
      <c r="G146" s="29" t="str">
        <f t="shared" si="44"/>
        <v/>
      </c>
      <c r="H146" s="21" t="str">
        <f t="shared" ca="1" si="47"/>
        <v/>
      </c>
      <c r="I146" s="18" t="str">
        <f t="shared" si="48"/>
        <v/>
      </c>
      <c r="J146" s="18" t="str">
        <f>""</f>
        <v/>
      </c>
      <c r="K146" s="18" t="str">
        <f t="shared" si="49"/>
        <v/>
      </c>
      <c r="L146" s="18" t="str">
        <f t="shared" si="50"/>
        <v/>
      </c>
      <c r="M146" s="18" t="str">
        <f t="shared" si="51"/>
        <v/>
      </c>
      <c r="N146" s="18" t="str">
        <f t="shared" si="52"/>
        <v/>
      </c>
      <c r="O146" s="18" t="str">
        <f t="shared" si="53"/>
        <v/>
      </c>
      <c r="P146" s="18" t="str">
        <f t="shared" si="54"/>
        <v/>
      </c>
      <c r="Q146" s="18" t="str">
        <f t="shared" si="55"/>
        <v/>
      </c>
      <c r="R146" s="122" t="str">
        <f t="shared" si="45"/>
        <v/>
      </c>
      <c r="S146" s="18" t="str">
        <f t="shared" si="56"/>
        <v/>
      </c>
      <c r="T146" s="26" t="str">
        <f t="shared" si="46"/>
        <v/>
      </c>
      <c r="U146" s="18" t="str">
        <f t="shared" si="57"/>
        <v/>
      </c>
      <c r="V146" s="18" t="str">
        <f t="shared" si="58"/>
        <v/>
      </c>
      <c r="W146" s="18" t="str">
        <f>IFERROR(CONCATENATE("PAGO N° ",B146," DEL CONTRATO CPS ",V146," ENTRE ",TEXT(VLOOKUP(A146,matriz,IF(generador!B146=1,16,IF(generador!B146=2,19,IF(generador!B146=3,22,IF(generador!B146=4,25,IF(generador!B146=5,28,IF(generador!B146=6,31,IF(generador!B146=7,34,IF(generador!B146=8,37,IF(generador!B146=9,40,IF(generador!B146=10,43,IF(generador!B146=11,46,IF(generador!B146=12,49,IF(generador!B146=13,52,IF(generador!B146=14,55,IF(generador!B146=15,58))))))))))))))),FALSE),"dd/mm/yyyy")," Y ",TEXT(VLOOKUP(A146,matriz,IF(generador!B146=1,17,IF(generador!B146=2,20,IF(generador!B146=3,23,IF(generador!B146=4,26,IF(generador!B146=5,29,IF(generador!B146=6,32,IF(generador!B146=7,35,IF(generador!B146=8,38,IF(generador!B146=9,41,IF(generador!B146=10,44,IF(generador!B146=11,47,IF(generador!B146=12,50,IF(generador!B146=13,53,IF(generador!B146=14,56,IF(generador!B146=15,59))))))))))))))),FALSE),"dd/mm/yyyy")),"")</f>
        <v/>
      </c>
    </row>
    <row r="147" spans="1:23" x14ac:dyDescent="0.3">
      <c r="A147" s="15"/>
      <c r="B147" s="14"/>
      <c r="C147" s="6"/>
      <c r="D147" s="26" t="str">
        <f t="shared" si="42"/>
        <v/>
      </c>
      <c r="E147" s="19" t="str">
        <f>IFERROR(IF(A147&lt;&gt;"",VLOOKUP(A147,matriz,IF(generador!B147=1,15,IF(generador!B147=2,18,IF(generador!B147=3,21,IF(generador!B147=4,24,IF(generador!B147=5,27,IF(generador!B147=6,30,IF(generador!B147=7,33,IF(generador!B147=8,36,IF(generador!B147=9,39,IF(generador!B147=10,42,IF(generador!B147=11,45,IF(generador!B147=12,48,IF(generador!B147=13,51,IF(generador!B147=14,54,IF(generador!B147=15,57))))))))))))))),FALSE),""),"")</f>
        <v/>
      </c>
      <c r="F147" s="20" t="str">
        <f t="shared" si="43"/>
        <v/>
      </c>
      <c r="G147" s="29" t="str">
        <f t="shared" si="44"/>
        <v/>
      </c>
      <c r="H147" s="21" t="str">
        <f t="shared" ca="1" si="47"/>
        <v/>
      </c>
      <c r="I147" s="18" t="str">
        <f t="shared" si="48"/>
        <v/>
      </c>
      <c r="J147" s="18" t="str">
        <f>""</f>
        <v/>
      </c>
      <c r="K147" s="18" t="str">
        <f t="shared" si="49"/>
        <v/>
      </c>
      <c r="L147" s="18" t="str">
        <f t="shared" si="50"/>
        <v/>
      </c>
      <c r="M147" s="18" t="str">
        <f t="shared" si="51"/>
        <v/>
      </c>
      <c r="N147" s="18" t="str">
        <f t="shared" si="52"/>
        <v/>
      </c>
      <c r="O147" s="18" t="str">
        <f t="shared" si="53"/>
        <v/>
      </c>
      <c r="P147" s="18" t="str">
        <f t="shared" si="54"/>
        <v/>
      </c>
      <c r="Q147" s="18" t="str">
        <f t="shared" si="55"/>
        <v/>
      </c>
      <c r="R147" s="122" t="str">
        <f t="shared" si="45"/>
        <v/>
      </c>
      <c r="S147" s="18" t="str">
        <f t="shared" si="56"/>
        <v/>
      </c>
      <c r="T147" s="26" t="str">
        <f t="shared" si="46"/>
        <v/>
      </c>
      <c r="U147" s="18" t="str">
        <f t="shared" si="57"/>
        <v/>
      </c>
      <c r="V147" s="18" t="str">
        <f t="shared" si="58"/>
        <v/>
      </c>
      <c r="W147" s="18" t="str">
        <f>IFERROR(CONCATENATE("PAGO N° ",B147," DEL CONTRATO CPS ",V147," ENTRE ",TEXT(VLOOKUP(A147,matriz,IF(generador!B147=1,16,IF(generador!B147=2,19,IF(generador!B147=3,22,IF(generador!B147=4,25,IF(generador!B147=5,28,IF(generador!B147=6,31,IF(generador!B147=7,34,IF(generador!B147=8,37,IF(generador!B147=9,40,IF(generador!B147=10,43,IF(generador!B147=11,46,IF(generador!B147=12,49,IF(generador!B147=13,52,IF(generador!B147=14,55,IF(generador!B147=15,58))))))))))))))),FALSE),"dd/mm/yyyy")," Y ",TEXT(VLOOKUP(A147,matriz,IF(generador!B147=1,17,IF(generador!B147=2,20,IF(generador!B147=3,23,IF(generador!B147=4,26,IF(generador!B147=5,29,IF(generador!B147=6,32,IF(generador!B147=7,35,IF(generador!B147=8,38,IF(generador!B147=9,41,IF(generador!B147=10,44,IF(generador!B147=11,47,IF(generador!B147=12,50,IF(generador!B147=13,53,IF(generador!B147=14,56,IF(generador!B147=15,59))))))))))))))),FALSE),"dd/mm/yyyy")),"")</f>
        <v/>
      </c>
    </row>
    <row r="148" spans="1:23" x14ac:dyDescent="0.3">
      <c r="A148" s="15"/>
      <c r="B148" s="14"/>
      <c r="C148" s="6"/>
      <c r="D148" s="26" t="str">
        <f t="shared" si="42"/>
        <v/>
      </c>
      <c r="E148" s="19" t="str">
        <f>IFERROR(IF(A148&lt;&gt;"",VLOOKUP(A148,matriz,IF(generador!B148=1,15,IF(generador!B148=2,18,IF(generador!B148=3,21,IF(generador!B148=4,24,IF(generador!B148=5,27,IF(generador!B148=6,30,IF(generador!B148=7,33,IF(generador!B148=8,36,IF(generador!B148=9,39,IF(generador!B148=10,42,IF(generador!B148=11,45,IF(generador!B148=12,48,IF(generador!B148=13,51,IF(generador!B148=14,54,IF(generador!B148=15,57))))))))))))))),FALSE),""),"")</f>
        <v/>
      </c>
      <c r="F148" s="20" t="str">
        <f t="shared" si="43"/>
        <v/>
      </c>
      <c r="G148" s="29" t="str">
        <f t="shared" si="44"/>
        <v/>
      </c>
      <c r="H148" s="21" t="str">
        <f t="shared" ca="1" si="47"/>
        <v/>
      </c>
      <c r="I148" s="18" t="str">
        <f t="shared" si="48"/>
        <v/>
      </c>
      <c r="J148" s="18" t="str">
        <f>""</f>
        <v/>
      </c>
      <c r="K148" s="18" t="str">
        <f t="shared" si="49"/>
        <v/>
      </c>
      <c r="L148" s="18" t="str">
        <f t="shared" si="50"/>
        <v/>
      </c>
      <c r="M148" s="18" t="str">
        <f t="shared" si="51"/>
        <v/>
      </c>
      <c r="N148" s="18" t="str">
        <f t="shared" si="52"/>
        <v/>
      </c>
      <c r="O148" s="18" t="str">
        <f t="shared" si="53"/>
        <v/>
      </c>
      <c r="P148" s="18" t="str">
        <f t="shared" si="54"/>
        <v/>
      </c>
      <c r="Q148" s="18" t="str">
        <f t="shared" si="55"/>
        <v/>
      </c>
      <c r="R148" s="122" t="str">
        <f t="shared" si="45"/>
        <v/>
      </c>
      <c r="S148" s="18" t="str">
        <f t="shared" si="56"/>
        <v/>
      </c>
      <c r="T148" s="26" t="str">
        <f t="shared" si="46"/>
        <v/>
      </c>
      <c r="U148" s="18" t="str">
        <f t="shared" si="57"/>
        <v/>
      </c>
      <c r="V148" s="18" t="str">
        <f t="shared" si="58"/>
        <v/>
      </c>
      <c r="W148" s="18" t="str">
        <f>IFERROR(CONCATENATE("PAGO N° ",B148," DEL CONTRATO CPS ",V148," ENTRE ",TEXT(VLOOKUP(A148,matriz,IF(generador!B148=1,16,IF(generador!B148=2,19,IF(generador!B148=3,22,IF(generador!B148=4,25,IF(generador!B148=5,28,IF(generador!B148=6,31,IF(generador!B148=7,34,IF(generador!B148=8,37,IF(generador!B148=9,40,IF(generador!B148=10,43,IF(generador!B148=11,46,IF(generador!B148=12,49,IF(generador!B148=13,52,IF(generador!B148=14,55,IF(generador!B148=15,58))))))))))))))),FALSE),"dd/mm/yyyy")," Y ",TEXT(VLOOKUP(A148,matriz,IF(generador!B148=1,17,IF(generador!B148=2,20,IF(generador!B148=3,23,IF(generador!B148=4,26,IF(generador!B148=5,29,IF(generador!B148=6,32,IF(generador!B148=7,35,IF(generador!B148=8,38,IF(generador!B148=9,41,IF(generador!B148=10,44,IF(generador!B148=11,47,IF(generador!B148=12,50,IF(generador!B148=13,53,IF(generador!B148=14,56,IF(generador!B148=15,59))))))))))))))),FALSE),"dd/mm/yyyy")),"")</f>
        <v/>
      </c>
    </row>
    <row r="149" spans="1:23" x14ac:dyDescent="0.3">
      <c r="A149" s="15"/>
      <c r="B149" s="14"/>
      <c r="C149" s="6"/>
      <c r="D149" s="26" t="str">
        <f t="shared" si="42"/>
        <v/>
      </c>
      <c r="E149" s="19" t="str">
        <f>IFERROR(IF(A149&lt;&gt;"",VLOOKUP(A149,matriz,IF(generador!B149=1,15,IF(generador!B149=2,18,IF(generador!B149=3,21,IF(generador!B149=4,24,IF(generador!B149=5,27,IF(generador!B149=6,30,IF(generador!B149=7,33,IF(generador!B149=8,36,IF(generador!B149=9,39,IF(generador!B149=10,42,IF(generador!B149=11,45,IF(generador!B149=12,48,IF(generador!B149=13,51,IF(generador!B149=14,54,IF(generador!B149=15,57))))))))))))))),FALSE),""),"")</f>
        <v/>
      </c>
      <c r="F149" s="20" t="str">
        <f t="shared" si="43"/>
        <v/>
      </c>
      <c r="G149" s="29" t="str">
        <f t="shared" si="44"/>
        <v/>
      </c>
      <c r="H149" s="21" t="str">
        <f t="shared" ca="1" si="47"/>
        <v/>
      </c>
      <c r="I149" s="18" t="str">
        <f t="shared" si="48"/>
        <v/>
      </c>
      <c r="J149" s="18" t="str">
        <f>""</f>
        <v/>
      </c>
      <c r="K149" s="18" t="str">
        <f t="shared" si="49"/>
        <v/>
      </c>
      <c r="L149" s="18" t="str">
        <f t="shared" si="50"/>
        <v/>
      </c>
      <c r="M149" s="18" t="str">
        <f t="shared" si="51"/>
        <v/>
      </c>
      <c r="N149" s="18" t="str">
        <f t="shared" si="52"/>
        <v/>
      </c>
      <c r="O149" s="18" t="str">
        <f t="shared" si="53"/>
        <v/>
      </c>
      <c r="P149" s="18" t="str">
        <f t="shared" si="54"/>
        <v/>
      </c>
      <c r="Q149" s="18" t="str">
        <f t="shared" si="55"/>
        <v/>
      </c>
      <c r="R149" s="122" t="str">
        <f t="shared" si="45"/>
        <v/>
      </c>
      <c r="S149" s="18" t="str">
        <f t="shared" si="56"/>
        <v/>
      </c>
      <c r="T149" s="26" t="str">
        <f t="shared" si="46"/>
        <v/>
      </c>
      <c r="U149" s="18" t="str">
        <f t="shared" si="57"/>
        <v/>
      </c>
      <c r="V149" s="18" t="str">
        <f t="shared" si="58"/>
        <v/>
      </c>
      <c r="W149" s="18" t="str">
        <f>IFERROR(CONCATENATE("PAGO N° ",B149," DEL CONTRATO CPS ",V149," ENTRE ",TEXT(VLOOKUP(A149,matriz,IF(generador!B149=1,16,IF(generador!B149=2,19,IF(generador!B149=3,22,IF(generador!B149=4,25,IF(generador!B149=5,28,IF(generador!B149=6,31,IF(generador!B149=7,34,IF(generador!B149=8,37,IF(generador!B149=9,40,IF(generador!B149=10,43,IF(generador!B149=11,46,IF(generador!B149=12,49,IF(generador!B149=13,52,IF(generador!B149=14,55,IF(generador!B149=15,58))))))))))))))),FALSE),"dd/mm/yyyy")," Y ",TEXT(VLOOKUP(A149,matriz,IF(generador!B149=1,17,IF(generador!B149=2,20,IF(generador!B149=3,23,IF(generador!B149=4,26,IF(generador!B149=5,29,IF(generador!B149=6,32,IF(generador!B149=7,35,IF(generador!B149=8,38,IF(generador!B149=9,41,IF(generador!B149=10,44,IF(generador!B149=11,47,IF(generador!B149=12,50,IF(generador!B149=13,53,IF(generador!B149=14,56,IF(generador!B149=15,59))))))))))))))),FALSE),"dd/mm/yyyy")),"")</f>
        <v/>
      </c>
    </row>
    <row r="150" spans="1:23" x14ac:dyDescent="0.3">
      <c r="A150" s="15"/>
      <c r="B150" s="14"/>
      <c r="C150" s="6"/>
      <c r="D150" s="26" t="str">
        <f t="shared" si="42"/>
        <v/>
      </c>
      <c r="E150" s="19" t="str">
        <f>IFERROR(IF(A150&lt;&gt;"",VLOOKUP(A150,matriz,IF(generador!B150=1,15,IF(generador!B150=2,18,IF(generador!B150=3,21,IF(generador!B150=4,24,IF(generador!B150=5,27,IF(generador!B150=6,30,IF(generador!B150=7,33,IF(generador!B150=8,36,IF(generador!B150=9,39,IF(generador!B150=10,42,IF(generador!B150=11,45,IF(generador!B150=12,48,IF(generador!B150=13,51,IF(generador!B150=14,54,IF(generador!B150=15,57))))))))))))))),FALSE),""),"")</f>
        <v/>
      </c>
      <c r="F150" s="20" t="str">
        <f t="shared" si="43"/>
        <v/>
      </c>
      <c r="G150" s="29" t="str">
        <f t="shared" si="44"/>
        <v/>
      </c>
      <c r="H150" s="21" t="str">
        <f t="shared" ca="1" si="47"/>
        <v/>
      </c>
      <c r="I150" s="18" t="str">
        <f t="shared" si="48"/>
        <v/>
      </c>
      <c r="J150" s="18" t="str">
        <f>""</f>
        <v/>
      </c>
      <c r="K150" s="18" t="str">
        <f t="shared" si="49"/>
        <v/>
      </c>
      <c r="L150" s="18" t="str">
        <f t="shared" si="50"/>
        <v/>
      </c>
      <c r="M150" s="18" t="str">
        <f t="shared" si="51"/>
        <v/>
      </c>
      <c r="N150" s="18" t="str">
        <f t="shared" si="52"/>
        <v/>
      </c>
      <c r="O150" s="18" t="str">
        <f t="shared" si="53"/>
        <v/>
      </c>
      <c r="P150" s="18" t="str">
        <f t="shared" si="54"/>
        <v/>
      </c>
      <c r="Q150" s="18" t="str">
        <f t="shared" si="55"/>
        <v/>
      </c>
      <c r="R150" s="122" t="str">
        <f t="shared" si="45"/>
        <v/>
      </c>
      <c r="S150" s="18" t="str">
        <f t="shared" si="56"/>
        <v/>
      </c>
      <c r="T150" s="26" t="str">
        <f t="shared" si="46"/>
        <v/>
      </c>
      <c r="U150" s="18" t="str">
        <f t="shared" si="57"/>
        <v/>
      </c>
      <c r="V150" s="18" t="str">
        <f t="shared" si="58"/>
        <v/>
      </c>
      <c r="W150" s="18" t="str">
        <f>IFERROR(CONCATENATE("PAGO N° ",B150," DEL CONTRATO CPS ",V150," ENTRE ",TEXT(VLOOKUP(A150,matriz,IF(generador!B150=1,16,IF(generador!B150=2,19,IF(generador!B150=3,22,IF(generador!B150=4,25,IF(generador!B150=5,28,IF(generador!B150=6,31,IF(generador!B150=7,34,IF(generador!B150=8,37,IF(generador!B150=9,40,IF(generador!B150=10,43,IF(generador!B150=11,46,IF(generador!B150=12,49,IF(generador!B150=13,52,IF(generador!B150=14,55,IF(generador!B150=15,58))))))))))))))),FALSE),"dd/mm/yyyy")," Y ",TEXT(VLOOKUP(A150,matriz,IF(generador!B150=1,17,IF(generador!B150=2,20,IF(generador!B150=3,23,IF(generador!B150=4,26,IF(generador!B150=5,29,IF(generador!B150=6,32,IF(generador!B150=7,35,IF(generador!B150=8,38,IF(generador!B150=9,41,IF(generador!B150=10,44,IF(generador!B150=11,47,IF(generador!B150=12,50,IF(generador!B150=13,53,IF(generador!B150=14,56,IF(generador!B150=15,59))))))))))))))),FALSE),"dd/mm/yyyy")),"")</f>
        <v/>
      </c>
    </row>
    <row r="151" spans="1:23" x14ac:dyDescent="0.3">
      <c r="A151" s="15"/>
      <c r="B151" s="14"/>
      <c r="C151" s="6"/>
      <c r="D151" s="26" t="str">
        <f t="shared" si="42"/>
        <v/>
      </c>
      <c r="E151" s="19" t="str">
        <f>IFERROR(IF(A151&lt;&gt;"",VLOOKUP(A151,matriz,IF(generador!B151=1,15,IF(generador!B151=2,18,IF(generador!B151=3,21,IF(generador!B151=4,24,IF(generador!B151=5,27,IF(generador!B151=6,30,IF(generador!B151=7,33,IF(generador!B151=8,36,IF(generador!B151=9,39,IF(generador!B151=10,42,IF(generador!B151=11,45,IF(generador!B151=12,48,IF(generador!B151=13,51,IF(generador!B151=14,54,IF(generador!B151=15,57))))))))))))))),FALSE),""),"")</f>
        <v/>
      </c>
      <c r="F151" s="20" t="str">
        <f t="shared" si="43"/>
        <v/>
      </c>
      <c r="G151" s="29" t="str">
        <f t="shared" si="44"/>
        <v/>
      </c>
      <c r="H151" s="21" t="str">
        <f t="shared" ca="1" si="47"/>
        <v/>
      </c>
      <c r="I151" s="18" t="str">
        <f t="shared" si="48"/>
        <v/>
      </c>
      <c r="J151" s="18" t="str">
        <f>""</f>
        <v/>
      </c>
      <c r="K151" s="18" t="str">
        <f t="shared" si="49"/>
        <v/>
      </c>
      <c r="L151" s="18" t="str">
        <f t="shared" si="50"/>
        <v/>
      </c>
      <c r="M151" s="18" t="str">
        <f t="shared" si="51"/>
        <v/>
      </c>
      <c r="N151" s="18" t="str">
        <f t="shared" si="52"/>
        <v/>
      </c>
      <c r="O151" s="18" t="str">
        <f t="shared" si="53"/>
        <v/>
      </c>
      <c r="P151" s="18" t="str">
        <f t="shared" si="54"/>
        <v/>
      </c>
      <c r="Q151" s="18" t="str">
        <f t="shared" si="55"/>
        <v/>
      </c>
      <c r="R151" s="122" t="str">
        <f t="shared" si="45"/>
        <v/>
      </c>
      <c r="S151" s="18" t="str">
        <f t="shared" si="56"/>
        <v/>
      </c>
      <c r="T151" s="26" t="str">
        <f t="shared" si="46"/>
        <v/>
      </c>
      <c r="U151" s="18" t="str">
        <f t="shared" si="57"/>
        <v/>
      </c>
      <c r="V151" s="18" t="str">
        <f t="shared" si="58"/>
        <v/>
      </c>
      <c r="W151" s="18" t="str">
        <f>IFERROR(CONCATENATE("PAGO N° ",B151," DEL CONTRATO CPS ",V151," ENTRE ",TEXT(VLOOKUP(A151,matriz,IF(generador!B151=1,16,IF(generador!B151=2,19,IF(generador!B151=3,22,IF(generador!B151=4,25,IF(generador!B151=5,28,IF(generador!B151=6,31,IF(generador!B151=7,34,IF(generador!B151=8,37,IF(generador!B151=9,40,IF(generador!B151=10,43,IF(generador!B151=11,46,IF(generador!B151=12,49,IF(generador!B151=13,52,IF(generador!B151=14,55,IF(generador!B151=15,58))))))))))))))),FALSE),"dd/mm/yyyy")," Y ",TEXT(VLOOKUP(A151,matriz,IF(generador!B151=1,17,IF(generador!B151=2,20,IF(generador!B151=3,23,IF(generador!B151=4,26,IF(generador!B151=5,29,IF(generador!B151=6,32,IF(generador!B151=7,35,IF(generador!B151=8,38,IF(generador!B151=9,41,IF(generador!B151=10,44,IF(generador!B151=11,47,IF(generador!B151=12,50,IF(generador!B151=13,53,IF(generador!B151=14,56,IF(generador!B151=15,59))))))))))))))),FALSE),"dd/mm/yyyy")),"")</f>
        <v/>
      </c>
    </row>
    <row r="152" spans="1:23" x14ac:dyDescent="0.3">
      <c r="A152" s="15"/>
      <c r="B152" s="14"/>
      <c r="C152" s="6"/>
      <c r="D152" s="26" t="str">
        <f t="shared" si="42"/>
        <v/>
      </c>
      <c r="E152" s="19" t="str">
        <f>IFERROR(IF(A152&lt;&gt;"",VLOOKUP(A152,matriz,IF(generador!B152=1,15,IF(generador!B152=2,18,IF(generador!B152=3,21,IF(generador!B152=4,24,IF(generador!B152=5,27,IF(generador!B152=6,30,IF(generador!B152=7,33,IF(generador!B152=8,36,IF(generador!B152=9,39,IF(generador!B152=10,42,IF(generador!B152=11,45,IF(generador!B152=12,48,IF(generador!B152=13,51,IF(generador!B152=14,54,IF(generador!B152=15,57))))))))))))))),FALSE),""),"")</f>
        <v/>
      </c>
      <c r="F152" s="20" t="str">
        <f t="shared" si="43"/>
        <v/>
      </c>
      <c r="G152" s="29" t="str">
        <f t="shared" si="44"/>
        <v/>
      </c>
      <c r="H152" s="21" t="str">
        <f t="shared" ca="1" si="47"/>
        <v/>
      </c>
      <c r="I152" s="18" t="str">
        <f t="shared" si="48"/>
        <v/>
      </c>
      <c r="J152" s="18" t="str">
        <f>""</f>
        <v/>
      </c>
      <c r="K152" s="18" t="str">
        <f t="shared" si="49"/>
        <v/>
      </c>
      <c r="L152" s="18" t="str">
        <f t="shared" si="50"/>
        <v/>
      </c>
      <c r="M152" s="18" t="str">
        <f t="shared" si="51"/>
        <v/>
      </c>
      <c r="N152" s="18" t="str">
        <f t="shared" si="52"/>
        <v/>
      </c>
      <c r="O152" s="18" t="str">
        <f t="shared" si="53"/>
        <v/>
      </c>
      <c r="P152" s="18" t="str">
        <f t="shared" si="54"/>
        <v/>
      </c>
      <c r="Q152" s="18" t="str">
        <f t="shared" si="55"/>
        <v/>
      </c>
      <c r="R152" s="122" t="str">
        <f t="shared" si="45"/>
        <v/>
      </c>
      <c r="S152" s="18" t="str">
        <f t="shared" si="56"/>
        <v/>
      </c>
      <c r="T152" s="26" t="str">
        <f t="shared" si="46"/>
        <v/>
      </c>
      <c r="U152" s="18" t="str">
        <f t="shared" si="57"/>
        <v/>
      </c>
      <c r="V152" s="18" t="str">
        <f t="shared" si="58"/>
        <v/>
      </c>
      <c r="W152" s="18" t="str">
        <f>IFERROR(CONCATENATE("PAGO N° ",B152," DEL CONTRATO CPS ",V152," ENTRE ",TEXT(VLOOKUP(A152,matriz,IF(generador!B152=1,16,IF(generador!B152=2,19,IF(generador!B152=3,22,IF(generador!B152=4,25,IF(generador!B152=5,28,IF(generador!B152=6,31,IF(generador!B152=7,34,IF(generador!B152=8,37,IF(generador!B152=9,40,IF(generador!B152=10,43,IF(generador!B152=11,46,IF(generador!B152=12,49,IF(generador!B152=13,52,IF(generador!B152=14,55,IF(generador!B152=15,58))))))))))))))),FALSE),"dd/mm/yyyy")," Y ",TEXT(VLOOKUP(A152,matriz,IF(generador!B152=1,17,IF(generador!B152=2,20,IF(generador!B152=3,23,IF(generador!B152=4,26,IF(generador!B152=5,29,IF(generador!B152=6,32,IF(generador!B152=7,35,IF(generador!B152=8,38,IF(generador!B152=9,41,IF(generador!B152=10,44,IF(generador!B152=11,47,IF(generador!B152=12,50,IF(generador!B152=13,53,IF(generador!B152=14,56,IF(generador!B152=15,59))))))))))))))),FALSE),"dd/mm/yyyy")),"")</f>
        <v/>
      </c>
    </row>
    <row r="153" spans="1:23" x14ac:dyDescent="0.3">
      <c r="A153" s="15"/>
      <c r="B153" s="14"/>
      <c r="C153" s="6"/>
      <c r="D153" s="26" t="str">
        <f t="shared" si="42"/>
        <v/>
      </c>
      <c r="E153" s="19" t="str">
        <f>IFERROR(IF(A153&lt;&gt;"",VLOOKUP(A153,matriz,IF(generador!B153=1,15,IF(generador!B153=2,18,IF(generador!B153=3,21,IF(generador!B153=4,24,IF(generador!B153=5,27,IF(generador!B153=6,30,IF(generador!B153=7,33,IF(generador!B153=8,36,IF(generador!B153=9,39,IF(generador!B153=10,42,IF(generador!B153=11,45,IF(generador!B153=12,48,IF(generador!B153=13,51,IF(generador!B153=14,54,IF(generador!B153=15,57))))))))))))))),FALSE),""),"")</f>
        <v/>
      </c>
      <c r="F153" s="20" t="str">
        <f t="shared" si="43"/>
        <v/>
      </c>
      <c r="G153" s="29" t="str">
        <f t="shared" si="44"/>
        <v/>
      </c>
      <c r="H153" s="21" t="str">
        <f t="shared" ca="1" si="47"/>
        <v/>
      </c>
      <c r="I153" s="18" t="str">
        <f t="shared" si="48"/>
        <v/>
      </c>
      <c r="J153" s="18" t="str">
        <f>""</f>
        <v/>
      </c>
      <c r="K153" s="18" t="str">
        <f t="shared" si="49"/>
        <v/>
      </c>
      <c r="L153" s="18" t="str">
        <f t="shared" si="50"/>
        <v/>
      </c>
      <c r="M153" s="18" t="str">
        <f t="shared" si="51"/>
        <v/>
      </c>
      <c r="N153" s="18" t="str">
        <f t="shared" si="52"/>
        <v/>
      </c>
      <c r="O153" s="18" t="str">
        <f t="shared" si="53"/>
        <v/>
      </c>
      <c r="P153" s="18" t="str">
        <f t="shared" si="54"/>
        <v/>
      </c>
      <c r="Q153" s="18" t="str">
        <f t="shared" si="55"/>
        <v/>
      </c>
      <c r="R153" s="122" t="str">
        <f t="shared" si="45"/>
        <v/>
      </c>
      <c r="S153" s="18" t="str">
        <f t="shared" si="56"/>
        <v/>
      </c>
      <c r="T153" s="26" t="str">
        <f t="shared" si="46"/>
        <v/>
      </c>
      <c r="U153" s="18" t="str">
        <f t="shared" si="57"/>
        <v/>
      </c>
      <c r="V153" s="18" t="str">
        <f t="shared" si="58"/>
        <v/>
      </c>
      <c r="W153" s="18" t="str">
        <f>IFERROR(CONCATENATE("PAGO N° ",B153," DEL CONTRATO CPS ",V153," ENTRE ",TEXT(VLOOKUP(A153,matriz,IF(generador!B153=1,16,IF(generador!B153=2,19,IF(generador!B153=3,22,IF(generador!B153=4,25,IF(generador!B153=5,28,IF(generador!B153=6,31,IF(generador!B153=7,34,IF(generador!B153=8,37,IF(generador!B153=9,40,IF(generador!B153=10,43,IF(generador!B153=11,46,IF(generador!B153=12,49,IF(generador!B153=13,52,IF(generador!B153=14,55,IF(generador!B153=15,58))))))))))))))),FALSE),"dd/mm/yyyy")," Y ",TEXT(VLOOKUP(A153,matriz,IF(generador!B153=1,17,IF(generador!B153=2,20,IF(generador!B153=3,23,IF(generador!B153=4,26,IF(generador!B153=5,29,IF(generador!B153=6,32,IF(generador!B153=7,35,IF(generador!B153=8,38,IF(generador!B153=9,41,IF(generador!B153=10,44,IF(generador!B153=11,47,IF(generador!B153=12,50,IF(generador!B153=13,53,IF(generador!B153=14,56,IF(generador!B153=15,59))))))))))))))),FALSE),"dd/mm/yyyy")),"")</f>
        <v/>
      </c>
    </row>
    <row r="154" spans="1:23" x14ac:dyDescent="0.3">
      <c r="A154" s="15"/>
      <c r="B154" s="14"/>
      <c r="C154" s="6"/>
      <c r="D154" s="26" t="str">
        <f t="shared" si="42"/>
        <v/>
      </c>
      <c r="E154" s="19" t="str">
        <f>IFERROR(IF(A154&lt;&gt;"",VLOOKUP(A154,matriz,IF(generador!B154=1,15,IF(generador!B154=2,18,IF(generador!B154=3,21,IF(generador!B154=4,24,IF(generador!B154=5,27,IF(generador!B154=6,30,IF(generador!B154=7,33,IF(generador!B154=8,36,IF(generador!B154=9,39,IF(generador!B154=10,42,IF(generador!B154=11,45,IF(generador!B154=12,48,IF(generador!B154=13,51,IF(generador!B154=14,54,IF(generador!B154=15,57))))))))))))))),FALSE),""),"")</f>
        <v/>
      </c>
      <c r="F154" s="20" t="str">
        <f t="shared" si="43"/>
        <v/>
      </c>
      <c r="G154" s="29" t="str">
        <f t="shared" si="44"/>
        <v/>
      </c>
      <c r="H154" s="21" t="str">
        <f t="shared" ca="1" si="47"/>
        <v/>
      </c>
      <c r="I154" s="18" t="str">
        <f t="shared" si="48"/>
        <v/>
      </c>
      <c r="J154" s="18" t="str">
        <f>""</f>
        <v/>
      </c>
      <c r="K154" s="18" t="str">
        <f t="shared" si="49"/>
        <v/>
      </c>
      <c r="L154" s="18" t="str">
        <f t="shared" si="50"/>
        <v/>
      </c>
      <c r="M154" s="18" t="str">
        <f t="shared" si="51"/>
        <v/>
      </c>
      <c r="N154" s="18" t="str">
        <f t="shared" si="52"/>
        <v/>
      </c>
      <c r="O154" s="18" t="str">
        <f t="shared" si="53"/>
        <v/>
      </c>
      <c r="P154" s="18" t="str">
        <f t="shared" si="54"/>
        <v/>
      </c>
      <c r="Q154" s="18" t="str">
        <f t="shared" si="55"/>
        <v/>
      </c>
      <c r="R154" s="122" t="str">
        <f t="shared" si="45"/>
        <v/>
      </c>
      <c r="S154" s="18" t="str">
        <f t="shared" si="56"/>
        <v/>
      </c>
      <c r="T154" s="26" t="str">
        <f t="shared" si="46"/>
        <v/>
      </c>
      <c r="U154" s="18" t="str">
        <f t="shared" si="57"/>
        <v/>
      </c>
      <c r="V154" s="18" t="str">
        <f t="shared" si="58"/>
        <v/>
      </c>
      <c r="W154" s="18" t="str">
        <f>IFERROR(CONCATENATE("PAGO N° ",B154," DEL CONTRATO CPS ",V154," ENTRE ",TEXT(VLOOKUP(A154,matriz,IF(generador!B154=1,16,IF(generador!B154=2,19,IF(generador!B154=3,22,IF(generador!B154=4,25,IF(generador!B154=5,28,IF(generador!B154=6,31,IF(generador!B154=7,34,IF(generador!B154=8,37,IF(generador!B154=9,40,IF(generador!B154=10,43,IF(generador!B154=11,46,IF(generador!B154=12,49,IF(generador!B154=13,52,IF(generador!B154=14,55,IF(generador!B154=15,58))))))))))))))),FALSE),"dd/mm/yyyy")," Y ",TEXT(VLOOKUP(A154,matriz,IF(generador!B154=1,17,IF(generador!B154=2,20,IF(generador!B154=3,23,IF(generador!B154=4,26,IF(generador!B154=5,29,IF(generador!B154=6,32,IF(generador!B154=7,35,IF(generador!B154=8,38,IF(generador!B154=9,41,IF(generador!B154=10,44,IF(generador!B154=11,47,IF(generador!B154=12,50,IF(generador!B154=13,53,IF(generador!B154=14,56,IF(generador!B154=15,59))))))))))))))),FALSE),"dd/mm/yyyy")),"")</f>
        <v/>
      </c>
    </row>
    <row r="155" spans="1:23" x14ac:dyDescent="0.3">
      <c r="A155" s="15"/>
      <c r="B155" s="14"/>
      <c r="C155" s="6"/>
      <c r="D155" s="26" t="str">
        <f t="shared" si="42"/>
        <v/>
      </c>
      <c r="E155" s="19" t="str">
        <f>IFERROR(IF(A155&lt;&gt;"",VLOOKUP(A155,matriz,IF(generador!B155=1,15,IF(generador!B155=2,18,IF(generador!B155=3,21,IF(generador!B155=4,24,IF(generador!B155=5,27,IF(generador!B155=6,30,IF(generador!B155=7,33,IF(generador!B155=8,36,IF(generador!B155=9,39,IF(generador!B155=10,42,IF(generador!B155=11,45,IF(generador!B155=12,48,IF(generador!B155=13,51,IF(generador!B155=14,54,IF(generador!B155=15,57))))))))))))))),FALSE),""),"")</f>
        <v/>
      </c>
      <c r="F155" s="20" t="str">
        <f t="shared" si="43"/>
        <v/>
      </c>
      <c r="G155" s="29" t="str">
        <f t="shared" si="44"/>
        <v/>
      </c>
      <c r="H155" s="21" t="str">
        <f t="shared" ca="1" si="47"/>
        <v/>
      </c>
      <c r="I155" s="18" t="str">
        <f t="shared" si="48"/>
        <v/>
      </c>
      <c r="J155" s="18" t="str">
        <f>""</f>
        <v/>
      </c>
      <c r="K155" s="18" t="str">
        <f t="shared" si="49"/>
        <v/>
      </c>
      <c r="L155" s="18" t="str">
        <f t="shared" si="50"/>
        <v/>
      </c>
      <c r="M155" s="18" t="str">
        <f t="shared" si="51"/>
        <v/>
      </c>
      <c r="N155" s="18" t="str">
        <f t="shared" si="52"/>
        <v/>
      </c>
      <c r="O155" s="18" t="str">
        <f t="shared" si="53"/>
        <v/>
      </c>
      <c r="P155" s="18" t="str">
        <f t="shared" si="54"/>
        <v/>
      </c>
      <c r="Q155" s="18" t="str">
        <f t="shared" si="55"/>
        <v/>
      </c>
      <c r="R155" s="122" t="str">
        <f t="shared" si="45"/>
        <v/>
      </c>
      <c r="S155" s="18" t="str">
        <f t="shared" si="56"/>
        <v/>
      </c>
      <c r="T155" s="26" t="str">
        <f t="shared" si="46"/>
        <v/>
      </c>
      <c r="U155" s="18" t="str">
        <f t="shared" si="57"/>
        <v/>
      </c>
      <c r="V155" s="18" t="str">
        <f t="shared" si="58"/>
        <v/>
      </c>
      <c r="W155" s="18" t="str">
        <f>IFERROR(CONCATENATE("PAGO N° ",B155," DEL CONTRATO CPS ",V155," ENTRE ",TEXT(VLOOKUP(A155,matriz,IF(generador!B155=1,16,IF(generador!B155=2,19,IF(generador!B155=3,22,IF(generador!B155=4,25,IF(generador!B155=5,28,IF(generador!B155=6,31,IF(generador!B155=7,34,IF(generador!B155=8,37,IF(generador!B155=9,40,IF(generador!B155=10,43,IF(generador!B155=11,46,IF(generador!B155=12,49,IF(generador!B155=13,52,IF(generador!B155=14,55,IF(generador!B155=15,58))))))))))))))),FALSE),"dd/mm/yyyy")," Y ",TEXT(VLOOKUP(A155,matriz,IF(generador!B155=1,17,IF(generador!B155=2,20,IF(generador!B155=3,23,IF(generador!B155=4,26,IF(generador!B155=5,29,IF(generador!B155=6,32,IF(generador!B155=7,35,IF(generador!B155=8,38,IF(generador!B155=9,41,IF(generador!B155=10,44,IF(generador!B155=11,47,IF(generador!B155=12,50,IF(generador!B155=13,53,IF(generador!B155=14,56,IF(generador!B155=15,59))))))))))))))),FALSE),"dd/mm/yyyy")),"")</f>
        <v/>
      </c>
    </row>
    <row r="156" spans="1:23" x14ac:dyDescent="0.3">
      <c r="A156" s="15"/>
      <c r="B156" s="14"/>
      <c r="C156" s="6"/>
      <c r="D156" s="26" t="str">
        <f t="shared" si="42"/>
        <v/>
      </c>
      <c r="E156" s="19" t="str">
        <f>IFERROR(IF(A156&lt;&gt;"",VLOOKUP(A156,matriz,IF(generador!B156=1,15,IF(generador!B156=2,18,IF(generador!B156=3,21,IF(generador!B156=4,24,IF(generador!B156=5,27,IF(generador!B156=6,30,IF(generador!B156=7,33,IF(generador!B156=8,36,IF(generador!B156=9,39,IF(generador!B156=10,42,IF(generador!B156=11,45,IF(generador!B156=12,48,IF(generador!B156=13,51,IF(generador!B156=14,54,IF(generador!B156=15,57))))))))))))))),FALSE),""),"")</f>
        <v/>
      </c>
      <c r="F156" s="20" t="str">
        <f t="shared" si="43"/>
        <v/>
      </c>
      <c r="G156" s="29" t="str">
        <f t="shared" si="44"/>
        <v/>
      </c>
      <c r="H156" s="21" t="str">
        <f t="shared" ca="1" si="47"/>
        <v/>
      </c>
      <c r="I156" s="18" t="str">
        <f t="shared" si="48"/>
        <v/>
      </c>
      <c r="J156" s="18" t="str">
        <f>""</f>
        <v/>
      </c>
      <c r="K156" s="18" t="str">
        <f t="shared" si="49"/>
        <v/>
      </c>
      <c r="L156" s="18" t="str">
        <f t="shared" si="50"/>
        <v/>
      </c>
      <c r="M156" s="18" t="str">
        <f t="shared" si="51"/>
        <v/>
      </c>
      <c r="N156" s="18" t="str">
        <f t="shared" si="52"/>
        <v/>
      </c>
      <c r="O156" s="18" t="str">
        <f t="shared" si="53"/>
        <v/>
      </c>
      <c r="P156" s="18" t="str">
        <f t="shared" si="54"/>
        <v/>
      </c>
      <c r="Q156" s="18" t="str">
        <f t="shared" si="55"/>
        <v/>
      </c>
      <c r="R156" s="122" t="str">
        <f t="shared" si="45"/>
        <v/>
      </c>
      <c r="S156" s="18" t="str">
        <f t="shared" si="56"/>
        <v/>
      </c>
      <c r="T156" s="26" t="str">
        <f t="shared" si="46"/>
        <v/>
      </c>
      <c r="U156" s="18" t="str">
        <f t="shared" si="57"/>
        <v/>
      </c>
      <c r="V156" s="18" t="str">
        <f t="shared" si="58"/>
        <v/>
      </c>
      <c r="W156" s="18" t="str">
        <f>IFERROR(CONCATENATE("PAGO N° ",B156," DEL CONTRATO CPS ",V156," ENTRE ",TEXT(VLOOKUP(A156,matriz,IF(generador!B156=1,16,IF(generador!B156=2,19,IF(generador!B156=3,22,IF(generador!B156=4,25,IF(generador!B156=5,28,IF(generador!B156=6,31,IF(generador!B156=7,34,IF(generador!B156=8,37,IF(generador!B156=9,40,IF(generador!B156=10,43,IF(generador!B156=11,46,IF(generador!B156=12,49,IF(generador!B156=13,52,IF(generador!B156=14,55,IF(generador!B156=15,58))))))))))))))),FALSE),"dd/mm/yyyy")," Y ",TEXT(VLOOKUP(A156,matriz,IF(generador!B156=1,17,IF(generador!B156=2,20,IF(generador!B156=3,23,IF(generador!B156=4,26,IF(generador!B156=5,29,IF(generador!B156=6,32,IF(generador!B156=7,35,IF(generador!B156=8,38,IF(generador!B156=9,41,IF(generador!B156=10,44,IF(generador!B156=11,47,IF(generador!B156=12,50,IF(generador!B156=13,53,IF(generador!B156=14,56,IF(generador!B156=15,59))))))))))))))),FALSE),"dd/mm/yyyy")),"")</f>
        <v/>
      </c>
    </row>
    <row r="157" spans="1:23" x14ac:dyDescent="0.3">
      <c r="A157" s="15"/>
      <c r="B157" s="14"/>
      <c r="C157" s="6"/>
      <c r="D157" s="26" t="str">
        <f t="shared" si="42"/>
        <v/>
      </c>
      <c r="E157" s="19" t="str">
        <f>IFERROR(IF(A157&lt;&gt;"",VLOOKUP(A157,matriz,IF(generador!B157=1,15,IF(generador!B157=2,18,IF(generador!B157=3,21,IF(generador!B157=4,24,IF(generador!B157=5,27,IF(generador!B157=6,30,IF(generador!B157=7,33,IF(generador!B157=8,36,IF(generador!B157=9,39,IF(generador!B157=10,42,IF(generador!B157=11,45,IF(generador!B157=12,48,IF(generador!B157=13,51,IF(generador!B157=14,54,IF(generador!B157=15,57))))))))))))))),FALSE),""),"")</f>
        <v/>
      </c>
      <c r="F157" s="20" t="str">
        <f t="shared" si="43"/>
        <v/>
      </c>
      <c r="G157" s="29" t="str">
        <f t="shared" si="44"/>
        <v/>
      </c>
      <c r="H157" s="21" t="str">
        <f t="shared" ca="1" si="47"/>
        <v/>
      </c>
      <c r="I157" s="18" t="str">
        <f t="shared" si="48"/>
        <v/>
      </c>
      <c r="J157" s="18" t="str">
        <f>""</f>
        <v/>
      </c>
      <c r="K157" s="18" t="str">
        <f t="shared" si="49"/>
        <v/>
      </c>
      <c r="L157" s="18" t="str">
        <f t="shared" si="50"/>
        <v/>
      </c>
      <c r="M157" s="18" t="str">
        <f t="shared" si="51"/>
        <v/>
      </c>
      <c r="N157" s="18" t="str">
        <f t="shared" si="52"/>
        <v/>
      </c>
      <c r="O157" s="18" t="str">
        <f t="shared" si="53"/>
        <v/>
      </c>
      <c r="P157" s="18" t="str">
        <f t="shared" si="54"/>
        <v/>
      </c>
      <c r="Q157" s="18" t="str">
        <f t="shared" si="55"/>
        <v/>
      </c>
      <c r="R157" s="122" t="str">
        <f t="shared" si="45"/>
        <v/>
      </c>
      <c r="S157" s="18" t="str">
        <f t="shared" si="56"/>
        <v/>
      </c>
      <c r="T157" s="26" t="str">
        <f t="shared" si="46"/>
        <v/>
      </c>
      <c r="U157" s="18" t="str">
        <f t="shared" si="57"/>
        <v/>
      </c>
      <c r="V157" s="18" t="str">
        <f t="shared" si="58"/>
        <v/>
      </c>
      <c r="W157" s="18" t="str">
        <f>IFERROR(CONCATENATE("PAGO N° ",B157," DEL CONTRATO CPS ",V157," ENTRE ",TEXT(VLOOKUP(A157,matriz,IF(generador!B157=1,16,IF(generador!B157=2,19,IF(generador!B157=3,22,IF(generador!B157=4,25,IF(generador!B157=5,28,IF(generador!B157=6,31,IF(generador!B157=7,34,IF(generador!B157=8,37,IF(generador!B157=9,40,IF(generador!B157=10,43,IF(generador!B157=11,46,IF(generador!B157=12,49,IF(generador!B157=13,52,IF(generador!B157=14,55,IF(generador!B157=15,58))))))))))))))),FALSE),"dd/mm/yyyy")," Y ",TEXT(VLOOKUP(A157,matriz,IF(generador!B157=1,17,IF(generador!B157=2,20,IF(generador!B157=3,23,IF(generador!B157=4,26,IF(generador!B157=5,29,IF(generador!B157=6,32,IF(generador!B157=7,35,IF(generador!B157=8,38,IF(generador!B157=9,41,IF(generador!B157=10,44,IF(generador!B157=11,47,IF(generador!B157=12,50,IF(generador!B157=13,53,IF(generador!B157=14,56,IF(generador!B157=15,59))))))))))))))),FALSE),"dd/mm/yyyy")),"")</f>
        <v/>
      </c>
    </row>
    <row r="158" spans="1:23" x14ac:dyDescent="0.3">
      <c r="A158" s="15"/>
      <c r="B158" s="14"/>
      <c r="C158" s="6"/>
      <c r="D158" s="26" t="str">
        <f t="shared" si="42"/>
        <v/>
      </c>
      <c r="E158" s="19" t="str">
        <f>IFERROR(IF(A158&lt;&gt;"",VLOOKUP(A158,matriz,IF(generador!B158=1,15,IF(generador!B158=2,18,IF(generador!B158=3,21,IF(generador!B158=4,24,IF(generador!B158=5,27,IF(generador!B158=6,30,IF(generador!B158=7,33,IF(generador!B158=8,36,IF(generador!B158=9,39,IF(generador!B158=10,42,IF(generador!B158=11,45,IF(generador!B158=12,48,IF(generador!B158=13,51,IF(generador!B158=14,54,IF(generador!B158=15,57))))))))))))))),FALSE),""),"")</f>
        <v/>
      </c>
      <c r="F158" s="20" t="str">
        <f t="shared" si="43"/>
        <v/>
      </c>
      <c r="G158" s="29" t="str">
        <f t="shared" si="44"/>
        <v/>
      </c>
      <c r="H158" s="21" t="str">
        <f t="shared" ca="1" si="47"/>
        <v/>
      </c>
      <c r="I158" s="18" t="str">
        <f t="shared" si="48"/>
        <v/>
      </c>
      <c r="J158" s="18" t="str">
        <f>""</f>
        <v/>
      </c>
      <c r="K158" s="18" t="str">
        <f t="shared" si="49"/>
        <v/>
      </c>
      <c r="L158" s="18" t="str">
        <f t="shared" si="50"/>
        <v/>
      </c>
      <c r="M158" s="18" t="str">
        <f t="shared" si="51"/>
        <v/>
      </c>
      <c r="N158" s="18" t="str">
        <f t="shared" si="52"/>
        <v/>
      </c>
      <c r="O158" s="18" t="str">
        <f t="shared" si="53"/>
        <v/>
      </c>
      <c r="P158" s="18" t="str">
        <f t="shared" si="54"/>
        <v/>
      </c>
      <c r="Q158" s="18" t="str">
        <f t="shared" si="55"/>
        <v/>
      </c>
      <c r="R158" s="122" t="str">
        <f t="shared" si="45"/>
        <v/>
      </c>
      <c r="S158" s="18" t="str">
        <f t="shared" si="56"/>
        <v/>
      </c>
      <c r="T158" s="26" t="str">
        <f t="shared" si="46"/>
        <v/>
      </c>
      <c r="U158" s="18" t="str">
        <f t="shared" si="57"/>
        <v/>
      </c>
      <c r="V158" s="18" t="str">
        <f t="shared" si="58"/>
        <v/>
      </c>
      <c r="W158" s="18" t="str">
        <f>IFERROR(CONCATENATE("PAGO N° ",B158," DEL CONTRATO CPS ",V158," ENTRE ",TEXT(VLOOKUP(A158,matriz,IF(generador!B158=1,16,IF(generador!B158=2,19,IF(generador!B158=3,22,IF(generador!B158=4,25,IF(generador!B158=5,28,IF(generador!B158=6,31,IF(generador!B158=7,34,IF(generador!B158=8,37,IF(generador!B158=9,40,IF(generador!B158=10,43,IF(generador!B158=11,46,IF(generador!B158=12,49,IF(generador!B158=13,52,IF(generador!B158=14,55,IF(generador!B158=15,58))))))))))))))),FALSE),"dd/mm/yyyy")," Y ",TEXT(VLOOKUP(A158,matriz,IF(generador!B158=1,17,IF(generador!B158=2,20,IF(generador!B158=3,23,IF(generador!B158=4,26,IF(generador!B158=5,29,IF(generador!B158=6,32,IF(generador!B158=7,35,IF(generador!B158=8,38,IF(generador!B158=9,41,IF(generador!B158=10,44,IF(generador!B158=11,47,IF(generador!B158=12,50,IF(generador!B158=13,53,IF(generador!B158=14,56,IF(generador!B158=15,59))))))))))))))),FALSE),"dd/mm/yyyy")),"")</f>
        <v/>
      </c>
    </row>
    <row r="159" spans="1:23" x14ac:dyDescent="0.3">
      <c r="A159" s="15"/>
      <c r="B159" s="14"/>
      <c r="C159" s="6"/>
      <c r="D159" s="26" t="str">
        <f t="shared" si="42"/>
        <v/>
      </c>
      <c r="E159" s="19" t="str">
        <f>IFERROR(IF(A159&lt;&gt;"",VLOOKUP(A159,matriz,IF(generador!B159=1,15,IF(generador!B159=2,18,IF(generador!B159=3,21,IF(generador!B159=4,24,IF(generador!B159=5,27,IF(generador!B159=6,30,IF(generador!B159=7,33,IF(generador!B159=8,36,IF(generador!B159=9,39,IF(generador!B159=10,42,IF(generador!B159=11,45,IF(generador!B159=12,48,IF(generador!B159=13,51,IF(generador!B159=14,54,IF(generador!B159=15,57))))))))))))))),FALSE),""),"")</f>
        <v/>
      </c>
      <c r="F159" s="20" t="str">
        <f t="shared" si="43"/>
        <v/>
      </c>
      <c r="G159" s="29" t="str">
        <f t="shared" si="44"/>
        <v/>
      </c>
      <c r="H159" s="21" t="str">
        <f t="shared" ca="1" si="47"/>
        <v/>
      </c>
      <c r="I159" s="18" t="str">
        <f t="shared" si="48"/>
        <v/>
      </c>
      <c r="J159" s="18" t="str">
        <f>""</f>
        <v/>
      </c>
      <c r="K159" s="18" t="str">
        <f t="shared" si="49"/>
        <v/>
      </c>
      <c r="L159" s="18" t="str">
        <f t="shared" si="50"/>
        <v/>
      </c>
      <c r="M159" s="18" t="str">
        <f t="shared" si="51"/>
        <v/>
      </c>
      <c r="N159" s="18" t="str">
        <f t="shared" si="52"/>
        <v/>
      </c>
      <c r="O159" s="18" t="str">
        <f t="shared" si="53"/>
        <v/>
      </c>
      <c r="P159" s="18" t="str">
        <f t="shared" si="54"/>
        <v/>
      </c>
      <c r="Q159" s="18" t="str">
        <f t="shared" si="55"/>
        <v/>
      </c>
      <c r="R159" s="122" t="str">
        <f t="shared" si="45"/>
        <v/>
      </c>
      <c r="S159" s="18" t="str">
        <f t="shared" si="56"/>
        <v/>
      </c>
      <c r="T159" s="26" t="str">
        <f t="shared" si="46"/>
        <v/>
      </c>
      <c r="U159" s="18" t="str">
        <f t="shared" si="57"/>
        <v/>
      </c>
      <c r="V159" s="18" t="str">
        <f t="shared" si="58"/>
        <v/>
      </c>
      <c r="W159" s="18" t="str">
        <f>IFERROR(CONCATENATE("PAGO N° ",B159," DEL CONTRATO CPS ",V159," ENTRE ",TEXT(VLOOKUP(A159,matriz,IF(generador!B159=1,16,IF(generador!B159=2,19,IF(generador!B159=3,22,IF(generador!B159=4,25,IF(generador!B159=5,28,IF(generador!B159=6,31,IF(generador!B159=7,34,IF(generador!B159=8,37,IF(generador!B159=9,40,IF(generador!B159=10,43,IF(generador!B159=11,46,IF(generador!B159=12,49,IF(generador!B159=13,52,IF(generador!B159=14,55,IF(generador!B159=15,58))))))))))))))),FALSE),"dd/mm/yyyy")," Y ",TEXT(VLOOKUP(A159,matriz,IF(generador!B159=1,17,IF(generador!B159=2,20,IF(generador!B159=3,23,IF(generador!B159=4,26,IF(generador!B159=5,29,IF(generador!B159=6,32,IF(generador!B159=7,35,IF(generador!B159=8,38,IF(generador!B159=9,41,IF(generador!B159=10,44,IF(generador!B159=11,47,IF(generador!B159=12,50,IF(generador!B159=13,53,IF(generador!B159=14,56,IF(generador!B159=15,59))))))))))))))),FALSE),"dd/mm/yyyy")),"")</f>
        <v/>
      </c>
    </row>
    <row r="160" spans="1:23" x14ac:dyDescent="0.3">
      <c r="A160" s="15"/>
      <c r="B160" s="14"/>
      <c r="C160" s="6"/>
      <c r="D160" s="26" t="str">
        <f t="shared" si="42"/>
        <v/>
      </c>
      <c r="E160" s="19" t="str">
        <f>IFERROR(IF(A160&lt;&gt;"",VLOOKUP(A160,matriz,IF(generador!B160=1,15,IF(generador!B160=2,18,IF(generador!B160=3,21,IF(generador!B160=4,24,IF(generador!B160=5,27,IF(generador!B160=6,30,IF(generador!B160=7,33,IF(generador!B160=8,36,IF(generador!B160=9,39,IF(generador!B160=10,42,IF(generador!B160=11,45,IF(generador!B160=12,48,IF(generador!B160=13,51,IF(generador!B160=14,54,IF(generador!B160=15,57))))))))))))))),FALSE),""),"")</f>
        <v/>
      </c>
      <c r="F160" s="20" t="str">
        <f t="shared" si="43"/>
        <v/>
      </c>
      <c r="G160" s="29" t="str">
        <f t="shared" si="44"/>
        <v/>
      </c>
      <c r="H160" s="21" t="str">
        <f t="shared" ca="1" si="47"/>
        <v/>
      </c>
      <c r="I160" s="18" t="str">
        <f t="shared" si="48"/>
        <v/>
      </c>
      <c r="J160" s="18" t="str">
        <f>""</f>
        <v/>
      </c>
      <c r="K160" s="18" t="str">
        <f t="shared" si="49"/>
        <v/>
      </c>
      <c r="L160" s="18" t="str">
        <f t="shared" si="50"/>
        <v/>
      </c>
      <c r="M160" s="18" t="str">
        <f t="shared" si="51"/>
        <v/>
      </c>
      <c r="N160" s="18" t="str">
        <f t="shared" si="52"/>
        <v/>
      </c>
      <c r="O160" s="18" t="str">
        <f t="shared" si="53"/>
        <v/>
      </c>
      <c r="P160" s="18" t="str">
        <f t="shared" si="54"/>
        <v/>
      </c>
      <c r="Q160" s="18" t="str">
        <f t="shared" si="55"/>
        <v/>
      </c>
      <c r="R160" s="122" t="str">
        <f t="shared" si="45"/>
        <v/>
      </c>
      <c r="S160" s="18" t="str">
        <f t="shared" si="56"/>
        <v/>
      </c>
      <c r="T160" s="26" t="str">
        <f t="shared" si="46"/>
        <v/>
      </c>
      <c r="U160" s="18" t="str">
        <f t="shared" si="57"/>
        <v/>
      </c>
      <c r="V160" s="18" t="str">
        <f t="shared" si="58"/>
        <v/>
      </c>
      <c r="W160" s="18" t="str">
        <f>IFERROR(CONCATENATE("PAGO N° ",B160," DEL CONTRATO CPS ",V160," ENTRE ",TEXT(VLOOKUP(A160,matriz,IF(generador!B160=1,16,IF(generador!B160=2,19,IF(generador!B160=3,22,IF(generador!B160=4,25,IF(generador!B160=5,28,IF(generador!B160=6,31,IF(generador!B160=7,34,IF(generador!B160=8,37,IF(generador!B160=9,40,IF(generador!B160=10,43,IF(generador!B160=11,46,IF(generador!B160=12,49,IF(generador!B160=13,52,IF(generador!B160=14,55,IF(generador!B160=15,58))))))))))))))),FALSE),"dd/mm/yyyy")," Y ",TEXT(VLOOKUP(A160,matriz,IF(generador!B160=1,17,IF(generador!B160=2,20,IF(generador!B160=3,23,IF(generador!B160=4,26,IF(generador!B160=5,29,IF(generador!B160=6,32,IF(generador!B160=7,35,IF(generador!B160=8,38,IF(generador!B160=9,41,IF(generador!B160=10,44,IF(generador!B160=11,47,IF(generador!B160=12,50,IF(generador!B160=13,53,IF(generador!B160=14,56,IF(generador!B160=15,59))))))))))))))),FALSE),"dd/mm/yyyy")),"")</f>
        <v/>
      </c>
    </row>
    <row r="161" spans="1:23" x14ac:dyDescent="0.3">
      <c r="A161" s="15"/>
      <c r="B161" s="14"/>
      <c r="C161" s="6"/>
      <c r="D161" s="26" t="str">
        <f t="shared" si="42"/>
        <v/>
      </c>
      <c r="E161" s="19" t="str">
        <f>IFERROR(IF(A161&lt;&gt;"",VLOOKUP(A161,matriz,IF(generador!B161=1,15,IF(generador!B161=2,18,IF(generador!B161=3,21,IF(generador!B161=4,24,IF(generador!B161=5,27,IF(generador!B161=6,30,IF(generador!B161=7,33,IF(generador!B161=8,36,IF(generador!B161=9,39,IF(generador!B161=10,42,IF(generador!B161=11,45,IF(generador!B161=12,48,IF(generador!B161=13,51,IF(generador!B161=14,54,IF(generador!B161=15,57))))))))))))))),FALSE),""),"")</f>
        <v/>
      </c>
      <c r="F161" s="20" t="str">
        <f t="shared" si="43"/>
        <v/>
      </c>
      <c r="G161" s="29" t="str">
        <f t="shared" si="44"/>
        <v/>
      </c>
      <c r="H161" s="21" t="str">
        <f t="shared" ca="1" si="47"/>
        <v/>
      </c>
      <c r="I161" s="18" t="str">
        <f t="shared" si="48"/>
        <v/>
      </c>
      <c r="J161" s="18" t="str">
        <f>""</f>
        <v/>
      </c>
      <c r="K161" s="18" t="str">
        <f t="shared" si="49"/>
        <v/>
      </c>
      <c r="L161" s="18" t="str">
        <f t="shared" si="50"/>
        <v/>
      </c>
      <c r="M161" s="18" t="str">
        <f t="shared" si="51"/>
        <v/>
      </c>
      <c r="N161" s="18" t="str">
        <f t="shared" si="52"/>
        <v/>
      </c>
      <c r="O161" s="18" t="str">
        <f t="shared" si="53"/>
        <v/>
      </c>
      <c r="P161" s="18" t="str">
        <f t="shared" si="54"/>
        <v/>
      </c>
      <c r="Q161" s="18" t="str">
        <f t="shared" si="55"/>
        <v/>
      </c>
      <c r="R161" s="122" t="str">
        <f t="shared" si="45"/>
        <v/>
      </c>
      <c r="S161" s="18" t="str">
        <f t="shared" si="56"/>
        <v/>
      </c>
      <c r="T161" s="26" t="str">
        <f t="shared" si="46"/>
        <v/>
      </c>
      <c r="U161" s="18" t="str">
        <f t="shared" si="57"/>
        <v/>
      </c>
      <c r="V161" s="18" t="str">
        <f t="shared" si="58"/>
        <v/>
      </c>
      <c r="W161" s="18" t="str">
        <f>IFERROR(CONCATENATE("PAGO N° ",B161," DEL CONTRATO CPS ",V161," ENTRE ",TEXT(VLOOKUP(A161,matriz,IF(generador!B161=1,16,IF(generador!B161=2,19,IF(generador!B161=3,22,IF(generador!B161=4,25,IF(generador!B161=5,28,IF(generador!B161=6,31,IF(generador!B161=7,34,IF(generador!B161=8,37,IF(generador!B161=9,40,IF(generador!B161=10,43,IF(generador!B161=11,46,IF(generador!B161=12,49,IF(generador!B161=13,52,IF(generador!B161=14,55,IF(generador!B161=15,58))))))))))))))),FALSE),"dd/mm/yyyy")," Y ",TEXT(VLOOKUP(A161,matriz,IF(generador!B161=1,17,IF(generador!B161=2,20,IF(generador!B161=3,23,IF(generador!B161=4,26,IF(generador!B161=5,29,IF(generador!B161=6,32,IF(generador!B161=7,35,IF(generador!B161=8,38,IF(generador!B161=9,41,IF(generador!B161=10,44,IF(generador!B161=11,47,IF(generador!B161=12,50,IF(generador!B161=13,53,IF(generador!B161=14,56,IF(generador!B161=15,59))))))))))))))),FALSE),"dd/mm/yyyy")),"")</f>
        <v/>
      </c>
    </row>
    <row r="162" spans="1:23" x14ac:dyDescent="0.3">
      <c r="A162" s="15"/>
      <c r="B162" s="14"/>
      <c r="C162" s="6"/>
      <c r="D162" s="26" t="str">
        <f t="shared" si="42"/>
        <v/>
      </c>
      <c r="E162" s="19" t="str">
        <f>IFERROR(IF(A162&lt;&gt;"",VLOOKUP(A162,matriz,IF(generador!B162=1,15,IF(generador!B162=2,18,IF(generador!B162=3,21,IF(generador!B162=4,24,IF(generador!B162=5,27,IF(generador!B162=6,30,IF(generador!B162=7,33,IF(generador!B162=8,36,IF(generador!B162=9,39,IF(generador!B162=10,42,IF(generador!B162=11,45,IF(generador!B162=12,48,IF(generador!B162=13,51,IF(generador!B162=14,54,IF(generador!B162=15,57))))))))))))))),FALSE),""),"")</f>
        <v/>
      </c>
      <c r="F162" s="20" t="str">
        <f t="shared" si="43"/>
        <v/>
      </c>
      <c r="G162" s="29" t="str">
        <f t="shared" si="44"/>
        <v/>
      </c>
      <c r="H162" s="21" t="str">
        <f t="shared" ca="1" si="47"/>
        <v/>
      </c>
      <c r="I162" s="18" t="str">
        <f t="shared" si="48"/>
        <v/>
      </c>
      <c r="J162" s="18" t="str">
        <f>""</f>
        <v/>
      </c>
      <c r="K162" s="18" t="str">
        <f t="shared" si="49"/>
        <v/>
      </c>
      <c r="L162" s="18" t="str">
        <f t="shared" si="50"/>
        <v/>
      </c>
      <c r="M162" s="18" t="str">
        <f t="shared" si="51"/>
        <v/>
      </c>
      <c r="N162" s="18" t="str">
        <f t="shared" si="52"/>
        <v/>
      </c>
      <c r="O162" s="18" t="str">
        <f t="shared" si="53"/>
        <v/>
      </c>
      <c r="P162" s="18" t="str">
        <f t="shared" si="54"/>
        <v/>
      </c>
      <c r="Q162" s="18" t="str">
        <f t="shared" si="55"/>
        <v/>
      </c>
      <c r="R162" s="122" t="str">
        <f t="shared" si="45"/>
        <v/>
      </c>
      <c r="S162" s="18" t="str">
        <f t="shared" si="56"/>
        <v/>
      </c>
      <c r="T162" s="26" t="str">
        <f t="shared" si="46"/>
        <v/>
      </c>
      <c r="U162" s="18" t="str">
        <f t="shared" si="57"/>
        <v/>
      </c>
      <c r="V162" s="18" t="str">
        <f t="shared" si="58"/>
        <v/>
      </c>
      <c r="W162" s="18" t="str">
        <f>IFERROR(CONCATENATE("PAGO N° ",B162," DEL CONTRATO CPS ",V162," ENTRE ",TEXT(VLOOKUP(A162,matriz,IF(generador!B162=1,16,IF(generador!B162=2,19,IF(generador!B162=3,22,IF(generador!B162=4,25,IF(generador!B162=5,28,IF(generador!B162=6,31,IF(generador!B162=7,34,IF(generador!B162=8,37,IF(generador!B162=9,40,IF(generador!B162=10,43,IF(generador!B162=11,46,IF(generador!B162=12,49,IF(generador!B162=13,52,IF(generador!B162=14,55,IF(generador!B162=15,58))))))))))))))),FALSE),"dd/mm/yyyy")," Y ",TEXT(VLOOKUP(A162,matriz,IF(generador!B162=1,17,IF(generador!B162=2,20,IF(generador!B162=3,23,IF(generador!B162=4,26,IF(generador!B162=5,29,IF(generador!B162=6,32,IF(generador!B162=7,35,IF(generador!B162=8,38,IF(generador!B162=9,41,IF(generador!B162=10,44,IF(generador!B162=11,47,IF(generador!B162=12,50,IF(generador!B162=13,53,IF(generador!B162=14,56,IF(generador!B162=15,59))))))))))))))),FALSE),"dd/mm/yyyy")),"")</f>
        <v/>
      </c>
    </row>
    <row r="163" spans="1:23" x14ac:dyDescent="0.3">
      <c r="A163" s="15"/>
      <c r="B163" s="14"/>
      <c r="C163" s="6"/>
      <c r="D163" s="26" t="str">
        <f t="shared" si="42"/>
        <v/>
      </c>
      <c r="E163" s="19" t="str">
        <f>IFERROR(IF(A163&lt;&gt;"",VLOOKUP(A163,matriz,IF(generador!B163=1,15,IF(generador!B163=2,18,IF(generador!B163=3,21,IF(generador!B163=4,24,IF(generador!B163=5,27,IF(generador!B163=6,30,IF(generador!B163=7,33,IF(generador!B163=8,36,IF(generador!B163=9,39,IF(generador!B163=10,42,IF(generador!B163=11,45,IF(generador!B163=12,48,IF(generador!B163=13,51,IF(generador!B163=14,54,IF(generador!B163=15,57))))))))))))))),FALSE),""),"")</f>
        <v/>
      </c>
      <c r="F163" s="20" t="str">
        <f t="shared" si="43"/>
        <v/>
      </c>
      <c r="G163" s="29" t="str">
        <f t="shared" si="44"/>
        <v/>
      </c>
      <c r="H163" s="21" t="str">
        <f t="shared" ca="1" si="47"/>
        <v/>
      </c>
      <c r="I163" s="18" t="str">
        <f t="shared" si="48"/>
        <v/>
      </c>
      <c r="J163" s="18" t="str">
        <f>""</f>
        <v/>
      </c>
      <c r="K163" s="18" t="str">
        <f t="shared" si="49"/>
        <v/>
      </c>
      <c r="L163" s="18" t="str">
        <f t="shared" si="50"/>
        <v/>
      </c>
      <c r="M163" s="18" t="str">
        <f t="shared" si="51"/>
        <v/>
      </c>
      <c r="N163" s="18" t="str">
        <f t="shared" si="52"/>
        <v/>
      </c>
      <c r="O163" s="18" t="str">
        <f t="shared" si="53"/>
        <v/>
      </c>
      <c r="P163" s="18" t="str">
        <f t="shared" si="54"/>
        <v/>
      </c>
      <c r="Q163" s="18" t="str">
        <f t="shared" si="55"/>
        <v/>
      </c>
      <c r="R163" s="122" t="str">
        <f t="shared" si="45"/>
        <v/>
      </c>
      <c r="S163" s="18" t="str">
        <f t="shared" si="56"/>
        <v/>
      </c>
      <c r="T163" s="26" t="str">
        <f t="shared" si="46"/>
        <v/>
      </c>
      <c r="U163" s="18" t="str">
        <f t="shared" si="57"/>
        <v/>
      </c>
      <c r="V163" s="18" t="str">
        <f t="shared" si="58"/>
        <v/>
      </c>
      <c r="W163" s="18" t="str">
        <f>IFERROR(CONCATENATE("PAGO N° ",B163," DEL CONTRATO CPS ",V163," ENTRE ",TEXT(VLOOKUP(A163,matriz,IF(generador!B163=1,16,IF(generador!B163=2,19,IF(generador!B163=3,22,IF(generador!B163=4,25,IF(generador!B163=5,28,IF(generador!B163=6,31,IF(generador!B163=7,34,IF(generador!B163=8,37,IF(generador!B163=9,40,IF(generador!B163=10,43,IF(generador!B163=11,46,IF(generador!B163=12,49,IF(generador!B163=13,52,IF(generador!B163=14,55,IF(generador!B163=15,58))))))))))))))),FALSE),"dd/mm/yyyy")," Y ",TEXT(VLOOKUP(A163,matriz,IF(generador!B163=1,17,IF(generador!B163=2,20,IF(generador!B163=3,23,IF(generador!B163=4,26,IF(generador!B163=5,29,IF(generador!B163=6,32,IF(generador!B163=7,35,IF(generador!B163=8,38,IF(generador!B163=9,41,IF(generador!B163=10,44,IF(generador!B163=11,47,IF(generador!B163=12,50,IF(generador!B163=13,53,IF(generador!B163=14,56,IF(generador!B163=15,59))))))))))))))),FALSE),"dd/mm/yyyy")),"")</f>
        <v/>
      </c>
    </row>
    <row r="164" spans="1:23" x14ac:dyDescent="0.3">
      <c r="A164" s="15"/>
      <c r="B164" s="14"/>
      <c r="C164" s="6"/>
      <c r="D164" s="26" t="str">
        <f t="shared" si="42"/>
        <v/>
      </c>
      <c r="E164" s="19" t="str">
        <f>IFERROR(IF(A164&lt;&gt;"",VLOOKUP(A164,matriz,IF(generador!B164=1,15,IF(generador!B164=2,18,IF(generador!B164=3,21,IF(generador!B164=4,24,IF(generador!B164=5,27,IF(generador!B164=6,30,IF(generador!B164=7,33,IF(generador!B164=8,36,IF(generador!B164=9,39,IF(generador!B164=10,42,IF(generador!B164=11,45,IF(generador!B164=12,48,IF(generador!B164=13,51,IF(generador!B164=14,54,IF(generador!B164=15,57))))))))))))))),FALSE),""),"")</f>
        <v/>
      </c>
      <c r="F164" s="20" t="str">
        <f t="shared" si="43"/>
        <v/>
      </c>
      <c r="G164" s="29" t="str">
        <f t="shared" si="44"/>
        <v/>
      </c>
      <c r="H164" s="21" t="str">
        <f t="shared" ca="1" si="47"/>
        <v/>
      </c>
      <c r="I164" s="18" t="str">
        <f t="shared" si="48"/>
        <v/>
      </c>
      <c r="J164" s="18" t="str">
        <f>""</f>
        <v/>
      </c>
      <c r="K164" s="18" t="str">
        <f t="shared" si="49"/>
        <v/>
      </c>
      <c r="L164" s="18" t="str">
        <f t="shared" si="50"/>
        <v/>
      </c>
      <c r="M164" s="18" t="str">
        <f t="shared" si="51"/>
        <v/>
      </c>
      <c r="N164" s="18" t="str">
        <f t="shared" si="52"/>
        <v/>
      </c>
      <c r="O164" s="18" t="str">
        <f t="shared" si="53"/>
        <v/>
      </c>
      <c r="P164" s="18" t="str">
        <f t="shared" si="54"/>
        <v/>
      </c>
      <c r="Q164" s="18" t="str">
        <f t="shared" si="55"/>
        <v/>
      </c>
      <c r="R164" s="122" t="str">
        <f t="shared" si="45"/>
        <v/>
      </c>
      <c r="S164" s="18" t="str">
        <f t="shared" si="56"/>
        <v/>
      </c>
      <c r="T164" s="26" t="str">
        <f t="shared" si="46"/>
        <v/>
      </c>
      <c r="U164" s="18" t="str">
        <f t="shared" si="57"/>
        <v/>
      </c>
      <c r="V164" s="18" t="str">
        <f t="shared" si="58"/>
        <v/>
      </c>
      <c r="W164" s="18" t="str">
        <f>IFERROR(CONCATENATE("PAGO N° ",B164," DEL CONTRATO CPS ",V164," ENTRE ",TEXT(VLOOKUP(A164,matriz,IF(generador!B164=1,16,IF(generador!B164=2,19,IF(generador!B164=3,22,IF(generador!B164=4,25,IF(generador!B164=5,28,IF(generador!B164=6,31,IF(generador!B164=7,34,IF(generador!B164=8,37,IF(generador!B164=9,40,IF(generador!B164=10,43,IF(generador!B164=11,46,IF(generador!B164=12,49,IF(generador!B164=13,52,IF(generador!B164=14,55,IF(generador!B164=15,58))))))))))))))),FALSE),"dd/mm/yyyy")," Y ",TEXT(VLOOKUP(A164,matriz,IF(generador!B164=1,17,IF(generador!B164=2,20,IF(generador!B164=3,23,IF(generador!B164=4,26,IF(generador!B164=5,29,IF(generador!B164=6,32,IF(generador!B164=7,35,IF(generador!B164=8,38,IF(generador!B164=9,41,IF(generador!B164=10,44,IF(generador!B164=11,47,IF(generador!B164=12,50,IF(generador!B164=13,53,IF(generador!B164=14,56,IF(generador!B164=15,59))))))))))))))),FALSE),"dd/mm/yyyy")),"")</f>
        <v/>
      </c>
    </row>
    <row r="165" spans="1:23" x14ac:dyDescent="0.3">
      <c r="A165" s="15"/>
      <c r="B165" s="14"/>
      <c r="C165" s="6"/>
      <c r="D165" s="26" t="str">
        <f t="shared" si="42"/>
        <v/>
      </c>
      <c r="E165" s="19" t="str">
        <f>IFERROR(IF(A165&lt;&gt;"",VLOOKUP(A165,matriz,IF(generador!B165=1,15,IF(generador!B165=2,18,IF(generador!B165=3,21,IF(generador!B165=4,24,IF(generador!B165=5,27,IF(generador!B165=6,30,IF(generador!B165=7,33,IF(generador!B165=8,36,IF(generador!B165=9,39,IF(generador!B165=10,42,IF(generador!B165=11,45,IF(generador!B165=12,48,IF(generador!B165=13,51,IF(generador!B165=14,54,IF(generador!B165=15,57))))))))))))))),FALSE),""),"")</f>
        <v/>
      </c>
      <c r="F165" s="20" t="str">
        <f t="shared" si="43"/>
        <v/>
      </c>
      <c r="G165" s="29" t="str">
        <f t="shared" si="44"/>
        <v/>
      </c>
      <c r="H165" s="21" t="str">
        <f t="shared" ca="1" si="47"/>
        <v/>
      </c>
      <c r="I165" s="18" t="str">
        <f t="shared" si="48"/>
        <v/>
      </c>
      <c r="J165" s="18" t="str">
        <f>""</f>
        <v/>
      </c>
      <c r="K165" s="18" t="str">
        <f t="shared" si="49"/>
        <v/>
      </c>
      <c r="L165" s="18" t="str">
        <f t="shared" si="50"/>
        <v/>
      </c>
      <c r="M165" s="18" t="str">
        <f t="shared" si="51"/>
        <v/>
      </c>
      <c r="N165" s="18" t="str">
        <f t="shared" si="52"/>
        <v/>
      </c>
      <c r="O165" s="18" t="str">
        <f t="shared" si="53"/>
        <v/>
      </c>
      <c r="P165" s="18" t="str">
        <f t="shared" si="54"/>
        <v/>
      </c>
      <c r="Q165" s="18" t="str">
        <f t="shared" si="55"/>
        <v/>
      </c>
      <c r="R165" s="122" t="str">
        <f t="shared" si="45"/>
        <v/>
      </c>
      <c r="S165" s="18" t="str">
        <f t="shared" si="56"/>
        <v/>
      </c>
      <c r="T165" s="26" t="str">
        <f t="shared" si="46"/>
        <v/>
      </c>
      <c r="U165" s="18" t="str">
        <f t="shared" si="57"/>
        <v/>
      </c>
      <c r="V165" s="18" t="str">
        <f t="shared" si="58"/>
        <v/>
      </c>
      <c r="W165" s="18" t="str">
        <f>IFERROR(CONCATENATE("PAGO N° ",B165," DEL CONTRATO CPS ",V165," ENTRE ",TEXT(VLOOKUP(A165,matriz,IF(generador!B165=1,16,IF(generador!B165=2,19,IF(generador!B165=3,22,IF(generador!B165=4,25,IF(generador!B165=5,28,IF(generador!B165=6,31,IF(generador!B165=7,34,IF(generador!B165=8,37,IF(generador!B165=9,40,IF(generador!B165=10,43,IF(generador!B165=11,46,IF(generador!B165=12,49,IF(generador!B165=13,52,IF(generador!B165=14,55,IF(generador!B165=15,58))))))))))))))),FALSE),"dd/mm/yyyy")," Y ",TEXT(VLOOKUP(A165,matriz,IF(generador!B165=1,17,IF(generador!B165=2,20,IF(generador!B165=3,23,IF(generador!B165=4,26,IF(generador!B165=5,29,IF(generador!B165=6,32,IF(generador!B165=7,35,IF(generador!B165=8,38,IF(generador!B165=9,41,IF(generador!B165=10,44,IF(generador!B165=11,47,IF(generador!B165=12,50,IF(generador!B165=13,53,IF(generador!B165=14,56,IF(generador!B165=15,59))))))))))))))),FALSE),"dd/mm/yyyy")),"")</f>
        <v/>
      </c>
    </row>
    <row r="166" spans="1:23" x14ac:dyDescent="0.3">
      <c r="A166" s="15"/>
      <c r="B166" s="14"/>
      <c r="C166" s="6"/>
      <c r="D166" s="26" t="str">
        <f t="shared" si="42"/>
        <v/>
      </c>
      <c r="E166" s="19" t="str">
        <f>IFERROR(IF(A166&lt;&gt;"",VLOOKUP(A166,matriz,IF(generador!B166=1,15,IF(generador!B166=2,18,IF(generador!B166=3,21,IF(generador!B166=4,24,IF(generador!B166=5,27,IF(generador!B166=6,30,IF(generador!B166=7,33,IF(generador!B166=8,36,IF(generador!B166=9,39,IF(generador!B166=10,42,IF(generador!B166=11,45,IF(generador!B166=12,48,IF(generador!B166=13,51,IF(generador!B166=14,54,IF(generador!B166=15,57))))))))))))))),FALSE),""),"")</f>
        <v/>
      </c>
      <c r="F166" s="20" t="str">
        <f t="shared" si="43"/>
        <v/>
      </c>
      <c r="G166" s="29" t="str">
        <f t="shared" si="44"/>
        <v/>
      </c>
      <c r="H166" s="21" t="str">
        <f t="shared" ca="1" si="47"/>
        <v/>
      </c>
      <c r="I166" s="18" t="str">
        <f t="shared" si="48"/>
        <v/>
      </c>
      <c r="J166" s="18" t="str">
        <f>""</f>
        <v/>
      </c>
      <c r="K166" s="18" t="str">
        <f t="shared" si="49"/>
        <v/>
      </c>
      <c r="L166" s="18" t="str">
        <f t="shared" si="50"/>
        <v/>
      </c>
      <c r="M166" s="18" t="str">
        <f t="shared" si="51"/>
        <v/>
      </c>
      <c r="N166" s="18" t="str">
        <f t="shared" si="52"/>
        <v/>
      </c>
      <c r="O166" s="18" t="str">
        <f t="shared" si="53"/>
        <v/>
      </c>
      <c r="P166" s="18" t="str">
        <f t="shared" si="54"/>
        <v/>
      </c>
      <c r="Q166" s="18" t="str">
        <f t="shared" si="55"/>
        <v/>
      </c>
      <c r="R166" s="122" t="str">
        <f t="shared" si="45"/>
        <v/>
      </c>
      <c r="S166" s="18" t="str">
        <f t="shared" si="56"/>
        <v/>
      </c>
      <c r="T166" s="26" t="str">
        <f t="shared" si="46"/>
        <v/>
      </c>
      <c r="U166" s="18" t="str">
        <f t="shared" si="57"/>
        <v/>
      </c>
      <c r="V166" s="18" t="str">
        <f t="shared" si="58"/>
        <v/>
      </c>
      <c r="W166" s="18" t="str">
        <f>IFERROR(CONCATENATE("PAGO N° ",B166," DEL CONTRATO CPS ",V166," ENTRE ",TEXT(VLOOKUP(A166,matriz,IF(generador!B166=1,16,IF(generador!B166=2,19,IF(generador!B166=3,22,IF(generador!B166=4,25,IF(generador!B166=5,28,IF(generador!B166=6,31,IF(generador!B166=7,34,IF(generador!B166=8,37,IF(generador!B166=9,40,IF(generador!B166=10,43,IF(generador!B166=11,46,IF(generador!B166=12,49,IF(generador!B166=13,52,IF(generador!B166=14,55,IF(generador!B166=15,58))))))))))))))),FALSE),"dd/mm/yyyy")," Y ",TEXT(VLOOKUP(A166,matriz,IF(generador!B166=1,17,IF(generador!B166=2,20,IF(generador!B166=3,23,IF(generador!B166=4,26,IF(generador!B166=5,29,IF(generador!B166=6,32,IF(generador!B166=7,35,IF(generador!B166=8,38,IF(generador!B166=9,41,IF(generador!B166=10,44,IF(generador!B166=11,47,IF(generador!B166=12,50,IF(generador!B166=13,53,IF(generador!B166=14,56,IF(generador!B166=15,59))))))))))))))),FALSE),"dd/mm/yyyy")),"")</f>
        <v/>
      </c>
    </row>
    <row r="167" spans="1:23" x14ac:dyDescent="0.3">
      <c r="A167" s="15"/>
      <c r="B167" s="14"/>
      <c r="C167" s="6"/>
      <c r="D167" s="26" t="str">
        <f t="shared" si="42"/>
        <v/>
      </c>
      <c r="E167" s="19" t="str">
        <f>IFERROR(IF(A167&lt;&gt;"",VLOOKUP(A167,matriz,IF(generador!B167=1,15,IF(generador!B167=2,18,IF(generador!B167=3,21,IF(generador!B167=4,24,IF(generador!B167=5,27,IF(generador!B167=6,30,IF(generador!B167=7,33,IF(generador!B167=8,36,IF(generador!B167=9,39,IF(generador!B167=10,42,IF(generador!B167=11,45,IF(generador!B167=12,48,IF(generador!B167=13,51,IF(generador!B167=14,54,IF(generador!B167=15,57))))))))))))))),FALSE),""),"")</f>
        <v/>
      </c>
      <c r="F167" s="20" t="str">
        <f t="shared" si="43"/>
        <v/>
      </c>
      <c r="G167" s="29" t="str">
        <f t="shared" si="44"/>
        <v/>
      </c>
      <c r="H167" s="21" t="str">
        <f t="shared" ca="1" si="47"/>
        <v/>
      </c>
      <c r="I167" s="18" t="str">
        <f t="shared" si="48"/>
        <v/>
      </c>
      <c r="J167" s="18" t="str">
        <f>""</f>
        <v/>
      </c>
      <c r="K167" s="18" t="str">
        <f t="shared" si="49"/>
        <v/>
      </c>
      <c r="L167" s="18" t="str">
        <f t="shared" si="50"/>
        <v/>
      </c>
      <c r="M167" s="18" t="str">
        <f t="shared" si="51"/>
        <v/>
      </c>
      <c r="N167" s="18" t="str">
        <f t="shared" si="52"/>
        <v/>
      </c>
      <c r="O167" s="18" t="str">
        <f t="shared" si="53"/>
        <v/>
      </c>
      <c r="P167" s="18" t="str">
        <f t="shared" si="54"/>
        <v/>
      </c>
      <c r="Q167" s="18" t="str">
        <f t="shared" si="55"/>
        <v/>
      </c>
      <c r="R167" s="122" t="str">
        <f t="shared" si="45"/>
        <v/>
      </c>
      <c r="S167" s="18" t="str">
        <f t="shared" si="56"/>
        <v/>
      </c>
      <c r="T167" s="26" t="str">
        <f t="shared" si="46"/>
        <v/>
      </c>
      <c r="U167" s="18" t="str">
        <f t="shared" si="57"/>
        <v/>
      </c>
      <c r="V167" s="18" t="str">
        <f t="shared" si="58"/>
        <v/>
      </c>
      <c r="W167" s="18" t="str">
        <f>IFERROR(CONCATENATE("PAGO N° ",B167," DEL CONTRATO CPS ",V167," ENTRE ",TEXT(VLOOKUP(A167,matriz,IF(generador!B167=1,16,IF(generador!B167=2,19,IF(generador!B167=3,22,IF(generador!B167=4,25,IF(generador!B167=5,28,IF(generador!B167=6,31,IF(generador!B167=7,34,IF(generador!B167=8,37,IF(generador!B167=9,40,IF(generador!B167=10,43,IF(generador!B167=11,46,IF(generador!B167=12,49,IF(generador!B167=13,52,IF(generador!B167=14,55,IF(generador!B167=15,58))))))))))))))),FALSE),"dd/mm/yyyy")," Y ",TEXT(VLOOKUP(A167,matriz,IF(generador!B167=1,17,IF(generador!B167=2,20,IF(generador!B167=3,23,IF(generador!B167=4,26,IF(generador!B167=5,29,IF(generador!B167=6,32,IF(generador!B167=7,35,IF(generador!B167=8,38,IF(generador!B167=9,41,IF(generador!B167=10,44,IF(generador!B167=11,47,IF(generador!B167=12,50,IF(generador!B167=13,53,IF(generador!B167=14,56,IF(generador!B167=15,59))))))))))))))),FALSE),"dd/mm/yyyy")),"")</f>
        <v/>
      </c>
    </row>
    <row r="168" spans="1:23" x14ac:dyDescent="0.3">
      <c r="A168" s="15"/>
      <c r="B168" s="14"/>
      <c r="C168" s="6"/>
      <c r="D168" s="26" t="str">
        <f t="shared" si="42"/>
        <v/>
      </c>
      <c r="E168" s="19" t="str">
        <f>IFERROR(IF(A168&lt;&gt;"",VLOOKUP(A168,matriz,IF(generador!B168=1,15,IF(generador!B168=2,18,IF(generador!B168=3,21,IF(generador!B168=4,24,IF(generador!B168=5,27,IF(generador!B168=6,30,IF(generador!B168=7,33,IF(generador!B168=8,36,IF(generador!B168=9,39,IF(generador!B168=10,42,IF(generador!B168=11,45,IF(generador!B168=12,48,IF(generador!B168=13,51,IF(generador!B168=14,54,IF(generador!B168=15,57))))))))))))))),FALSE),""),"")</f>
        <v/>
      </c>
      <c r="F168" s="20" t="str">
        <f t="shared" si="43"/>
        <v/>
      </c>
      <c r="G168" s="29" t="str">
        <f t="shared" si="44"/>
        <v/>
      </c>
      <c r="H168" s="21" t="str">
        <f t="shared" ca="1" si="47"/>
        <v/>
      </c>
      <c r="I168" s="18" t="str">
        <f t="shared" si="48"/>
        <v/>
      </c>
      <c r="J168" s="18" t="str">
        <f>""</f>
        <v/>
      </c>
      <c r="K168" s="18" t="str">
        <f t="shared" si="49"/>
        <v/>
      </c>
      <c r="L168" s="18" t="str">
        <f t="shared" si="50"/>
        <v/>
      </c>
      <c r="M168" s="18" t="str">
        <f t="shared" si="51"/>
        <v/>
      </c>
      <c r="N168" s="18" t="str">
        <f t="shared" si="52"/>
        <v/>
      </c>
      <c r="O168" s="18" t="str">
        <f t="shared" si="53"/>
        <v/>
      </c>
      <c r="P168" s="18" t="str">
        <f t="shared" si="54"/>
        <v/>
      </c>
      <c r="Q168" s="18" t="str">
        <f t="shared" si="55"/>
        <v/>
      </c>
      <c r="R168" s="122" t="str">
        <f t="shared" si="45"/>
        <v/>
      </c>
      <c r="S168" s="18" t="str">
        <f t="shared" si="56"/>
        <v/>
      </c>
      <c r="T168" s="26" t="str">
        <f t="shared" si="46"/>
        <v/>
      </c>
      <c r="U168" s="18" t="str">
        <f t="shared" si="57"/>
        <v/>
      </c>
      <c r="V168" s="18" t="str">
        <f t="shared" si="58"/>
        <v/>
      </c>
      <c r="W168" s="18" t="str">
        <f>IFERROR(CONCATENATE("PAGO N° ",B168," DEL CONTRATO CPS ",V168," ENTRE ",TEXT(VLOOKUP(A168,matriz,IF(generador!B168=1,16,IF(generador!B168=2,19,IF(generador!B168=3,22,IF(generador!B168=4,25,IF(generador!B168=5,28,IF(generador!B168=6,31,IF(generador!B168=7,34,IF(generador!B168=8,37,IF(generador!B168=9,40,IF(generador!B168=10,43,IF(generador!B168=11,46,IF(generador!B168=12,49,IF(generador!B168=13,52,IF(generador!B168=14,55,IF(generador!B168=15,58))))))))))))))),FALSE),"dd/mm/yyyy")," Y ",TEXT(VLOOKUP(A168,matriz,IF(generador!B168=1,17,IF(generador!B168=2,20,IF(generador!B168=3,23,IF(generador!B168=4,26,IF(generador!B168=5,29,IF(generador!B168=6,32,IF(generador!B168=7,35,IF(generador!B168=8,38,IF(generador!B168=9,41,IF(generador!B168=10,44,IF(generador!B168=11,47,IF(generador!B168=12,50,IF(generador!B168=13,53,IF(generador!B168=14,56,IF(generador!B168=15,59))))))))))))))),FALSE),"dd/mm/yyyy")),"")</f>
        <v/>
      </c>
    </row>
    <row r="169" spans="1:23" x14ac:dyDescent="0.3">
      <c r="A169" s="15"/>
      <c r="B169" s="14"/>
      <c r="C169" s="6"/>
      <c r="D169" s="26" t="str">
        <f t="shared" si="42"/>
        <v/>
      </c>
      <c r="E169" s="19" t="str">
        <f>IFERROR(IF(A169&lt;&gt;"",VLOOKUP(A169,matriz,IF(generador!B169=1,15,IF(generador!B169=2,18,IF(generador!B169=3,21,IF(generador!B169=4,24,IF(generador!B169=5,27,IF(generador!B169=6,30,IF(generador!B169=7,33,IF(generador!B169=8,36,IF(generador!B169=9,39,IF(generador!B169=10,42,IF(generador!B169=11,45,IF(generador!B169=12,48,IF(generador!B169=13,51,IF(generador!B169=14,54,IF(generador!B169=15,57))))))))))))))),FALSE),""),"")</f>
        <v/>
      </c>
      <c r="F169" s="20" t="str">
        <f t="shared" si="43"/>
        <v/>
      </c>
      <c r="G169" s="29" t="str">
        <f t="shared" si="44"/>
        <v/>
      </c>
      <c r="H169" s="21" t="str">
        <f t="shared" ca="1" si="47"/>
        <v/>
      </c>
      <c r="I169" s="18" t="str">
        <f t="shared" si="48"/>
        <v/>
      </c>
      <c r="J169" s="18" t="str">
        <f>""</f>
        <v/>
      </c>
      <c r="K169" s="18" t="str">
        <f t="shared" si="49"/>
        <v/>
      </c>
      <c r="L169" s="18" t="str">
        <f t="shared" si="50"/>
        <v/>
      </c>
      <c r="M169" s="18" t="str">
        <f t="shared" si="51"/>
        <v/>
      </c>
      <c r="N169" s="18" t="str">
        <f t="shared" si="52"/>
        <v/>
      </c>
      <c r="O169" s="18" t="str">
        <f t="shared" si="53"/>
        <v/>
      </c>
      <c r="P169" s="18" t="str">
        <f t="shared" si="54"/>
        <v/>
      </c>
      <c r="Q169" s="18" t="str">
        <f t="shared" si="55"/>
        <v/>
      </c>
      <c r="R169" s="122" t="str">
        <f t="shared" si="45"/>
        <v/>
      </c>
      <c r="S169" s="18" t="str">
        <f t="shared" si="56"/>
        <v/>
      </c>
      <c r="T169" s="26" t="str">
        <f t="shared" si="46"/>
        <v/>
      </c>
      <c r="U169" s="18" t="str">
        <f t="shared" si="57"/>
        <v/>
      </c>
      <c r="V169" s="18" t="str">
        <f t="shared" si="58"/>
        <v/>
      </c>
      <c r="W169" s="18" t="str">
        <f>IFERROR(CONCATENATE("PAGO N° ",B169," DEL CONTRATO CPS ",V169," ENTRE ",TEXT(VLOOKUP(A169,matriz,IF(generador!B169=1,16,IF(generador!B169=2,19,IF(generador!B169=3,22,IF(generador!B169=4,25,IF(generador!B169=5,28,IF(generador!B169=6,31,IF(generador!B169=7,34,IF(generador!B169=8,37,IF(generador!B169=9,40,IF(generador!B169=10,43,IF(generador!B169=11,46,IF(generador!B169=12,49,IF(generador!B169=13,52,IF(generador!B169=14,55,IF(generador!B169=15,58))))))))))))))),FALSE),"dd/mm/yyyy")," Y ",TEXT(VLOOKUP(A169,matriz,IF(generador!B169=1,17,IF(generador!B169=2,20,IF(generador!B169=3,23,IF(generador!B169=4,26,IF(generador!B169=5,29,IF(generador!B169=6,32,IF(generador!B169=7,35,IF(generador!B169=8,38,IF(generador!B169=9,41,IF(generador!B169=10,44,IF(generador!B169=11,47,IF(generador!B169=12,50,IF(generador!B169=13,53,IF(generador!B169=14,56,IF(generador!B169=15,59))))))))))))))),FALSE),"dd/mm/yyyy")),"")</f>
        <v/>
      </c>
    </row>
    <row r="170" spans="1:23" x14ac:dyDescent="0.3">
      <c r="A170" s="15"/>
      <c r="B170" s="14"/>
      <c r="C170" s="6"/>
      <c r="D170" s="26" t="str">
        <f t="shared" si="42"/>
        <v/>
      </c>
      <c r="E170" s="19" t="str">
        <f>IFERROR(IF(A170&lt;&gt;"",VLOOKUP(A170,matriz,IF(generador!B170=1,15,IF(generador!B170=2,18,IF(generador!B170=3,21,IF(generador!B170=4,24,IF(generador!B170=5,27,IF(generador!B170=6,30,IF(generador!B170=7,33,IF(generador!B170=8,36,IF(generador!B170=9,39,IF(generador!B170=10,42,IF(generador!B170=11,45,IF(generador!B170=12,48,IF(generador!B170=13,51,IF(generador!B170=14,54,IF(generador!B170=15,57))))))))))))))),FALSE),""),"")</f>
        <v/>
      </c>
      <c r="F170" s="20" t="str">
        <f t="shared" si="43"/>
        <v/>
      </c>
      <c r="G170" s="29" t="str">
        <f t="shared" si="44"/>
        <v/>
      </c>
      <c r="H170" s="21" t="str">
        <f t="shared" ca="1" si="47"/>
        <v/>
      </c>
      <c r="I170" s="18" t="str">
        <f t="shared" si="48"/>
        <v/>
      </c>
      <c r="J170" s="18" t="str">
        <f>""</f>
        <v/>
      </c>
      <c r="K170" s="18" t="str">
        <f t="shared" si="49"/>
        <v/>
      </c>
      <c r="L170" s="18" t="str">
        <f t="shared" si="50"/>
        <v/>
      </c>
      <c r="M170" s="18" t="str">
        <f t="shared" si="51"/>
        <v/>
      </c>
      <c r="N170" s="18" t="str">
        <f t="shared" si="52"/>
        <v/>
      </c>
      <c r="O170" s="18" t="str">
        <f t="shared" si="53"/>
        <v/>
      </c>
      <c r="P170" s="18" t="str">
        <f t="shared" si="54"/>
        <v/>
      </c>
      <c r="Q170" s="18" t="str">
        <f t="shared" si="55"/>
        <v/>
      </c>
      <c r="R170" s="122" t="str">
        <f t="shared" si="45"/>
        <v/>
      </c>
      <c r="S170" s="18" t="str">
        <f t="shared" si="56"/>
        <v/>
      </c>
      <c r="T170" s="26" t="str">
        <f t="shared" si="46"/>
        <v/>
      </c>
      <c r="U170" s="18" t="str">
        <f t="shared" si="57"/>
        <v/>
      </c>
      <c r="V170" s="18" t="str">
        <f t="shared" si="58"/>
        <v/>
      </c>
      <c r="W170" s="18" t="str">
        <f>IFERROR(CONCATENATE("PAGO N° ",B170," DEL CONTRATO CPS ",V170," ENTRE ",TEXT(VLOOKUP(A170,matriz,IF(generador!B170=1,16,IF(generador!B170=2,19,IF(generador!B170=3,22,IF(generador!B170=4,25,IF(generador!B170=5,28,IF(generador!B170=6,31,IF(generador!B170=7,34,IF(generador!B170=8,37,IF(generador!B170=9,40,IF(generador!B170=10,43,IF(generador!B170=11,46,IF(generador!B170=12,49,IF(generador!B170=13,52,IF(generador!B170=14,55,IF(generador!B170=15,58))))))))))))))),FALSE),"dd/mm/yyyy")," Y ",TEXT(VLOOKUP(A170,matriz,IF(generador!B170=1,17,IF(generador!B170=2,20,IF(generador!B170=3,23,IF(generador!B170=4,26,IF(generador!B170=5,29,IF(generador!B170=6,32,IF(generador!B170=7,35,IF(generador!B170=8,38,IF(generador!B170=9,41,IF(generador!B170=10,44,IF(generador!B170=11,47,IF(generador!B170=12,50,IF(generador!B170=13,53,IF(generador!B170=14,56,IF(generador!B170=15,59))))))))))))))),FALSE),"dd/mm/yyyy")),"")</f>
        <v/>
      </c>
    </row>
    <row r="171" spans="1:23" x14ac:dyDescent="0.3">
      <c r="A171" s="15"/>
      <c r="B171" s="14"/>
      <c r="C171" s="6"/>
      <c r="D171" s="26" t="str">
        <f t="shared" si="42"/>
        <v/>
      </c>
      <c r="E171" s="19" t="str">
        <f>IFERROR(IF(A171&lt;&gt;"",VLOOKUP(A171,matriz,IF(generador!B171=1,15,IF(generador!B171=2,18,IF(generador!B171=3,21,IF(generador!B171=4,24,IF(generador!B171=5,27,IF(generador!B171=6,30,IF(generador!B171=7,33,IF(generador!B171=8,36,IF(generador!B171=9,39,IF(generador!B171=10,42,IF(generador!B171=11,45,IF(generador!B171=12,48,IF(generador!B171=13,51,IF(generador!B171=14,54,IF(generador!B171=15,57))))))))))))))),FALSE),""),"")</f>
        <v/>
      </c>
      <c r="F171" s="20" t="str">
        <f t="shared" si="43"/>
        <v/>
      </c>
      <c r="G171" s="29" t="str">
        <f t="shared" si="44"/>
        <v/>
      </c>
      <c r="H171" s="21" t="str">
        <f t="shared" ca="1" si="47"/>
        <v/>
      </c>
      <c r="I171" s="18" t="str">
        <f t="shared" si="48"/>
        <v/>
      </c>
      <c r="J171" s="18" t="str">
        <f>""</f>
        <v/>
      </c>
      <c r="K171" s="18" t="str">
        <f t="shared" si="49"/>
        <v/>
      </c>
      <c r="L171" s="18" t="str">
        <f t="shared" si="50"/>
        <v/>
      </c>
      <c r="M171" s="18" t="str">
        <f t="shared" si="51"/>
        <v/>
      </c>
      <c r="N171" s="18" t="str">
        <f t="shared" si="52"/>
        <v/>
      </c>
      <c r="O171" s="18" t="str">
        <f t="shared" si="53"/>
        <v/>
      </c>
      <c r="P171" s="18" t="str">
        <f t="shared" si="54"/>
        <v/>
      </c>
      <c r="Q171" s="18" t="str">
        <f t="shared" si="55"/>
        <v/>
      </c>
      <c r="R171" s="122" t="str">
        <f t="shared" si="45"/>
        <v/>
      </c>
      <c r="S171" s="18" t="str">
        <f t="shared" si="56"/>
        <v/>
      </c>
      <c r="T171" s="26" t="str">
        <f t="shared" si="46"/>
        <v/>
      </c>
      <c r="U171" s="18" t="str">
        <f t="shared" si="57"/>
        <v/>
      </c>
      <c r="V171" s="18" t="str">
        <f t="shared" si="58"/>
        <v/>
      </c>
      <c r="W171" s="18" t="str">
        <f>IFERROR(CONCATENATE("PAGO N° ",B171," DEL CONTRATO CPS ",V171," ENTRE ",TEXT(VLOOKUP(A171,matriz,IF(generador!B171=1,16,IF(generador!B171=2,19,IF(generador!B171=3,22,IF(generador!B171=4,25,IF(generador!B171=5,28,IF(generador!B171=6,31,IF(generador!B171=7,34,IF(generador!B171=8,37,IF(generador!B171=9,40,IF(generador!B171=10,43,IF(generador!B171=11,46,IF(generador!B171=12,49,IF(generador!B171=13,52,IF(generador!B171=14,55,IF(generador!B171=15,58))))))))))))))),FALSE),"dd/mm/yyyy")," Y ",TEXT(VLOOKUP(A171,matriz,IF(generador!B171=1,17,IF(generador!B171=2,20,IF(generador!B171=3,23,IF(generador!B171=4,26,IF(generador!B171=5,29,IF(generador!B171=6,32,IF(generador!B171=7,35,IF(generador!B171=8,38,IF(generador!B171=9,41,IF(generador!B171=10,44,IF(generador!B171=11,47,IF(generador!B171=12,50,IF(generador!B171=13,53,IF(generador!B171=14,56,IF(generador!B171=15,59))))))))))))))),FALSE),"dd/mm/yyyy")),"")</f>
        <v/>
      </c>
    </row>
    <row r="172" spans="1:23" x14ac:dyDescent="0.3">
      <c r="A172" s="15"/>
      <c r="B172" s="14"/>
      <c r="C172" s="6"/>
      <c r="D172" s="26" t="str">
        <f t="shared" si="42"/>
        <v/>
      </c>
      <c r="E172" s="19" t="str">
        <f>IFERROR(IF(A172&lt;&gt;"",VLOOKUP(A172,matriz,IF(generador!B172=1,15,IF(generador!B172=2,18,IF(generador!B172=3,21,IF(generador!B172=4,24,IF(generador!B172=5,27,IF(generador!B172=6,30,IF(generador!B172=7,33,IF(generador!B172=8,36,IF(generador!B172=9,39,IF(generador!B172=10,42,IF(generador!B172=11,45,IF(generador!B172=12,48,IF(generador!B172=13,51,IF(generador!B172=14,54,IF(generador!B172=15,57))))))))))))))),FALSE),""),"")</f>
        <v/>
      </c>
      <c r="F172" s="20" t="str">
        <f t="shared" si="43"/>
        <v/>
      </c>
      <c r="G172" s="29" t="str">
        <f t="shared" si="44"/>
        <v/>
      </c>
      <c r="H172" s="21" t="str">
        <f t="shared" ca="1" si="47"/>
        <v/>
      </c>
      <c r="I172" s="18" t="str">
        <f t="shared" si="48"/>
        <v/>
      </c>
      <c r="J172" s="18" t="str">
        <f>""</f>
        <v/>
      </c>
      <c r="K172" s="18" t="str">
        <f t="shared" si="49"/>
        <v/>
      </c>
      <c r="L172" s="18" t="str">
        <f t="shared" si="50"/>
        <v/>
      </c>
      <c r="M172" s="18" t="str">
        <f t="shared" si="51"/>
        <v/>
      </c>
      <c r="N172" s="18" t="str">
        <f t="shared" si="52"/>
        <v/>
      </c>
      <c r="O172" s="18" t="str">
        <f t="shared" si="53"/>
        <v/>
      </c>
      <c r="P172" s="18" t="str">
        <f t="shared" si="54"/>
        <v/>
      </c>
      <c r="Q172" s="18" t="str">
        <f t="shared" si="55"/>
        <v/>
      </c>
      <c r="R172" s="122" t="str">
        <f t="shared" si="45"/>
        <v/>
      </c>
      <c r="S172" s="18" t="str">
        <f t="shared" si="56"/>
        <v/>
      </c>
      <c r="T172" s="26" t="str">
        <f t="shared" si="46"/>
        <v/>
      </c>
      <c r="U172" s="18" t="str">
        <f t="shared" si="57"/>
        <v/>
      </c>
      <c r="V172" s="18" t="str">
        <f t="shared" si="58"/>
        <v/>
      </c>
      <c r="W172" s="18" t="str">
        <f>IFERROR(CONCATENATE("PAGO N° ",B172," DEL CONTRATO CPS ",V172," ENTRE ",TEXT(VLOOKUP(A172,matriz,IF(generador!B172=1,16,IF(generador!B172=2,19,IF(generador!B172=3,22,IF(generador!B172=4,25,IF(generador!B172=5,28,IF(generador!B172=6,31,IF(generador!B172=7,34,IF(generador!B172=8,37,IF(generador!B172=9,40,IF(generador!B172=10,43,IF(generador!B172=11,46,IF(generador!B172=12,49,IF(generador!B172=13,52,IF(generador!B172=14,55,IF(generador!B172=15,58))))))))))))))),FALSE),"dd/mm/yyyy")," Y ",TEXT(VLOOKUP(A172,matriz,IF(generador!B172=1,17,IF(generador!B172=2,20,IF(generador!B172=3,23,IF(generador!B172=4,26,IF(generador!B172=5,29,IF(generador!B172=6,32,IF(generador!B172=7,35,IF(generador!B172=8,38,IF(generador!B172=9,41,IF(generador!B172=10,44,IF(generador!B172=11,47,IF(generador!B172=12,50,IF(generador!B172=13,53,IF(generador!B172=14,56,IF(generador!B172=15,59))))))))))))))),FALSE),"dd/mm/yyyy")),"")</f>
        <v/>
      </c>
    </row>
    <row r="173" spans="1:23" x14ac:dyDescent="0.3">
      <c r="A173" s="15"/>
      <c r="B173" s="14"/>
      <c r="C173" s="6"/>
      <c r="D173" s="26" t="str">
        <f t="shared" si="42"/>
        <v/>
      </c>
      <c r="E173" s="19" t="str">
        <f>IFERROR(IF(A173&lt;&gt;"",VLOOKUP(A173,matriz,IF(generador!B173=1,15,IF(generador!B173=2,18,IF(generador!B173=3,21,IF(generador!B173=4,24,IF(generador!B173=5,27,IF(generador!B173=6,30,IF(generador!B173=7,33,IF(generador!B173=8,36,IF(generador!B173=9,39,IF(generador!B173=10,42,IF(generador!B173=11,45,IF(generador!B173=12,48,IF(generador!B173=13,51,IF(generador!B173=14,54,IF(generador!B173=15,57))))))))))))))),FALSE),""),"")</f>
        <v/>
      </c>
      <c r="F173" s="20" t="str">
        <f t="shared" si="43"/>
        <v/>
      </c>
      <c r="G173" s="29" t="str">
        <f t="shared" si="44"/>
        <v/>
      </c>
      <c r="H173" s="21" t="str">
        <f t="shared" ca="1" si="47"/>
        <v/>
      </c>
      <c r="I173" s="18" t="str">
        <f t="shared" si="48"/>
        <v/>
      </c>
      <c r="J173" s="18" t="str">
        <f>""</f>
        <v/>
      </c>
      <c r="K173" s="18" t="str">
        <f t="shared" si="49"/>
        <v/>
      </c>
      <c r="L173" s="18" t="str">
        <f t="shared" si="50"/>
        <v/>
      </c>
      <c r="M173" s="18" t="str">
        <f t="shared" si="51"/>
        <v/>
      </c>
      <c r="N173" s="18" t="str">
        <f t="shared" si="52"/>
        <v/>
      </c>
      <c r="O173" s="18" t="str">
        <f t="shared" si="53"/>
        <v/>
      </c>
      <c r="P173" s="18" t="str">
        <f t="shared" si="54"/>
        <v/>
      </c>
      <c r="Q173" s="18" t="str">
        <f t="shared" si="55"/>
        <v/>
      </c>
      <c r="R173" s="122" t="str">
        <f t="shared" si="45"/>
        <v/>
      </c>
      <c r="S173" s="18" t="str">
        <f t="shared" si="56"/>
        <v/>
      </c>
      <c r="T173" s="26" t="str">
        <f t="shared" si="46"/>
        <v/>
      </c>
      <c r="U173" s="18" t="str">
        <f t="shared" si="57"/>
        <v/>
      </c>
      <c r="V173" s="18" t="str">
        <f t="shared" si="58"/>
        <v/>
      </c>
      <c r="W173" s="18" t="str">
        <f>IFERROR(CONCATENATE("PAGO N° ",B173," DEL CONTRATO CPS ",V173," ENTRE ",TEXT(VLOOKUP(A173,matriz,IF(generador!B173=1,16,IF(generador!B173=2,19,IF(generador!B173=3,22,IF(generador!B173=4,25,IF(generador!B173=5,28,IF(generador!B173=6,31,IF(generador!B173=7,34,IF(generador!B173=8,37,IF(generador!B173=9,40,IF(generador!B173=10,43,IF(generador!B173=11,46,IF(generador!B173=12,49,IF(generador!B173=13,52,IF(generador!B173=14,55,IF(generador!B173=15,58))))))))))))))),FALSE),"dd/mm/yyyy")," Y ",TEXT(VLOOKUP(A173,matriz,IF(generador!B173=1,17,IF(generador!B173=2,20,IF(generador!B173=3,23,IF(generador!B173=4,26,IF(generador!B173=5,29,IF(generador!B173=6,32,IF(generador!B173=7,35,IF(generador!B173=8,38,IF(generador!B173=9,41,IF(generador!B173=10,44,IF(generador!B173=11,47,IF(generador!B173=12,50,IF(generador!B173=13,53,IF(generador!B173=14,56,IF(generador!B173=15,59))))))))))))))),FALSE),"dd/mm/yyyy")),"")</f>
        <v/>
      </c>
    </row>
    <row r="174" spans="1:23" x14ac:dyDescent="0.3">
      <c r="A174" s="15"/>
      <c r="B174" s="14"/>
      <c r="C174" s="6"/>
      <c r="D174" s="26" t="str">
        <f t="shared" si="42"/>
        <v/>
      </c>
      <c r="E174" s="19" t="str">
        <f>IFERROR(IF(A174&lt;&gt;"",VLOOKUP(A174,matriz,IF(generador!B174=1,15,IF(generador!B174=2,18,IF(generador!B174=3,21,IF(generador!B174=4,24,IF(generador!B174=5,27,IF(generador!B174=6,30,IF(generador!B174=7,33,IF(generador!B174=8,36,IF(generador!B174=9,39,IF(generador!B174=10,42,IF(generador!B174=11,45,IF(generador!B174=12,48,IF(generador!B174=13,51,IF(generador!B174=14,54,IF(generador!B174=15,57))))))))))))))),FALSE),""),"")</f>
        <v/>
      </c>
      <c r="F174" s="20" t="str">
        <f t="shared" si="43"/>
        <v/>
      </c>
      <c r="G174" s="29" t="str">
        <f t="shared" si="44"/>
        <v/>
      </c>
      <c r="H174" s="21" t="str">
        <f t="shared" ca="1" si="47"/>
        <v/>
      </c>
      <c r="I174" s="18" t="str">
        <f t="shared" si="48"/>
        <v/>
      </c>
      <c r="J174" s="18" t="str">
        <f>""</f>
        <v/>
      </c>
      <c r="K174" s="18" t="str">
        <f t="shared" si="49"/>
        <v/>
      </c>
      <c r="L174" s="18" t="str">
        <f t="shared" si="50"/>
        <v/>
      </c>
      <c r="M174" s="18" t="str">
        <f t="shared" si="51"/>
        <v/>
      </c>
      <c r="N174" s="18" t="str">
        <f t="shared" si="52"/>
        <v/>
      </c>
      <c r="O174" s="18" t="str">
        <f t="shared" si="53"/>
        <v/>
      </c>
      <c r="P174" s="18" t="str">
        <f t="shared" si="54"/>
        <v/>
      </c>
      <c r="Q174" s="18" t="str">
        <f t="shared" si="55"/>
        <v/>
      </c>
      <c r="R174" s="122" t="str">
        <f t="shared" si="45"/>
        <v/>
      </c>
      <c r="S174" s="18" t="str">
        <f t="shared" si="56"/>
        <v/>
      </c>
      <c r="T174" s="26" t="str">
        <f t="shared" si="46"/>
        <v/>
      </c>
      <c r="U174" s="18" t="str">
        <f t="shared" si="57"/>
        <v/>
      </c>
      <c r="V174" s="18" t="str">
        <f t="shared" si="58"/>
        <v/>
      </c>
      <c r="W174" s="18" t="str">
        <f>IFERROR(CONCATENATE("PAGO N° ",B174," DEL CONTRATO CPS ",V174," ENTRE ",TEXT(VLOOKUP(A174,matriz,IF(generador!B174=1,16,IF(generador!B174=2,19,IF(generador!B174=3,22,IF(generador!B174=4,25,IF(generador!B174=5,28,IF(generador!B174=6,31,IF(generador!B174=7,34,IF(generador!B174=8,37,IF(generador!B174=9,40,IF(generador!B174=10,43,IF(generador!B174=11,46,IF(generador!B174=12,49,IF(generador!B174=13,52,IF(generador!B174=14,55,IF(generador!B174=15,58))))))))))))))),FALSE),"dd/mm/yyyy")," Y ",TEXT(VLOOKUP(A174,matriz,IF(generador!B174=1,17,IF(generador!B174=2,20,IF(generador!B174=3,23,IF(generador!B174=4,26,IF(generador!B174=5,29,IF(generador!B174=6,32,IF(generador!B174=7,35,IF(generador!B174=8,38,IF(generador!B174=9,41,IF(generador!B174=10,44,IF(generador!B174=11,47,IF(generador!B174=12,50,IF(generador!B174=13,53,IF(generador!B174=14,56,IF(generador!B174=15,59))))))))))))))),FALSE),"dd/mm/yyyy")),"")</f>
        <v/>
      </c>
    </row>
    <row r="175" spans="1:23" x14ac:dyDescent="0.3">
      <c r="A175" s="15"/>
      <c r="B175" s="14"/>
      <c r="C175" s="6"/>
      <c r="D175" s="26" t="str">
        <f t="shared" si="42"/>
        <v/>
      </c>
      <c r="E175" s="19" t="str">
        <f>IFERROR(IF(A175&lt;&gt;"",VLOOKUP(A175,matriz,IF(generador!B175=1,15,IF(generador!B175=2,18,IF(generador!B175=3,21,IF(generador!B175=4,24,IF(generador!B175=5,27,IF(generador!B175=6,30,IF(generador!B175=7,33,IF(generador!B175=8,36,IF(generador!B175=9,39,IF(generador!B175=10,42,IF(generador!B175=11,45,IF(generador!B175=12,48,IF(generador!B175=13,51,IF(generador!B175=14,54,IF(generador!B175=15,57))))))))))))))),FALSE),""),"")</f>
        <v/>
      </c>
      <c r="F175" s="20" t="str">
        <f t="shared" si="43"/>
        <v/>
      </c>
      <c r="G175" s="29" t="str">
        <f t="shared" si="44"/>
        <v/>
      </c>
      <c r="H175" s="21" t="str">
        <f t="shared" ca="1" si="47"/>
        <v/>
      </c>
      <c r="I175" s="18" t="str">
        <f t="shared" si="48"/>
        <v/>
      </c>
      <c r="J175" s="18" t="str">
        <f>""</f>
        <v/>
      </c>
      <c r="K175" s="18" t="str">
        <f t="shared" si="49"/>
        <v/>
      </c>
      <c r="L175" s="18" t="str">
        <f t="shared" si="50"/>
        <v/>
      </c>
      <c r="M175" s="18" t="str">
        <f t="shared" si="51"/>
        <v/>
      </c>
      <c r="N175" s="18" t="str">
        <f t="shared" si="52"/>
        <v/>
      </c>
      <c r="O175" s="18" t="str">
        <f t="shared" si="53"/>
        <v/>
      </c>
      <c r="P175" s="18" t="str">
        <f t="shared" si="54"/>
        <v/>
      </c>
      <c r="Q175" s="18" t="str">
        <f t="shared" si="55"/>
        <v/>
      </c>
      <c r="R175" s="122" t="str">
        <f t="shared" si="45"/>
        <v/>
      </c>
      <c r="S175" s="18" t="str">
        <f t="shared" si="56"/>
        <v/>
      </c>
      <c r="T175" s="26" t="str">
        <f t="shared" si="46"/>
        <v/>
      </c>
      <c r="U175" s="18" t="str">
        <f t="shared" si="57"/>
        <v/>
      </c>
      <c r="V175" s="18" t="str">
        <f t="shared" si="58"/>
        <v/>
      </c>
      <c r="W175" s="18" t="str">
        <f>IFERROR(CONCATENATE("PAGO N° ",B175," DEL CONTRATO CPS ",V175," ENTRE ",TEXT(VLOOKUP(A175,matriz,IF(generador!B175=1,16,IF(generador!B175=2,19,IF(generador!B175=3,22,IF(generador!B175=4,25,IF(generador!B175=5,28,IF(generador!B175=6,31,IF(generador!B175=7,34,IF(generador!B175=8,37,IF(generador!B175=9,40,IF(generador!B175=10,43,IF(generador!B175=11,46,IF(generador!B175=12,49,IF(generador!B175=13,52,IF(generador!B175=14,55,IF(generador!B175=15,58))))))))))))))),FALSE),"dd/mm/yyyy")," Y ",TEXT(VLOOKUP(A175,matriz,IF(generador!B175=1,17,IF(generador!B175=2,20,IF(generador!B175=3,23,IF(generador!B175=4,26,IF(generador!B175=5,29,IF(generador!B175=6,32,IF(generador!B175=7,35,IF(generador!B175=8,38,IF(generador!B175=9,41,IF(generador!B175=10,44,IF(generador!B175=11,47,IF(generador!B175=12,50,IF(generador!B175=13,53,IF(generador!B175=14,56,IF(generador!B175=15,59))))))))))))))),FALSE),"dd/mm/yyyy")),"")</f>
        <v/>
      </c>
    </row>
    <row r="176" spans="1:23" x14ac:dyDescent="0.3">
      <c r="A176" s="15"/>
      <c r="B176" s="14"/>
      <c r="C176" s="6"/>
      <c r="D176" s="26" t="str">
        <f t="shared" si="42"/>
        <v/>
      </c>
      <c r="E176" s="19" t="str">
        <f>IFERROR(IF(A176&lt;&gt;"",VLOOKUP(A176,matriz,IF(generador!B176=1,15,IF(generador!B176=2,18,IF(generador!B176=3,21,IF(generador!B176=4,24,IF(generador!B176=5,27,IF(generador!B176=6,30,IF(generador!B176=7,33,IF(generador!B176=8,36,IF(generador!B176=9,39,IF(generador!B176=10,42,IF(generador!B176=11,45,IF(generador!B176=12,48,IF(generador!B176=13,51,IF(generador!B176=14,54,IF(generador!B176=15,57))))))))))))))),FALSE),""),"")</f>
        <v/>
      </c>
      <c r="F176" s="20" t="str">
        <f t="shared" si="43"/>
        <v/>
      </c>
      <c r="G176" s="29" t="str">
        <f t="shared" si="44"/>
        <v/>
      </c>
      <c r="H176" s="21" t="str">
        <f t="shared" ca="1" si="47"/>
        <v/>
      </c>
      <c r="I176" s="18" t="str">
        <f t="shared" si="48"/>
        <v/>
      </c>
      <c r="J176" s="18" t="str">
        <f>""</f>
        <v/>
      </c>
      <c r="K176" s="18" t="str">
        <f t="shared" si="49"/>
        <v/>
      </c>
      <c r="L176" s="18" t="str">
        <f t="shared" si="50"/>
        <v/>
      </c>
      <c r="M176" s="18" t="str">
        <f t="shared" si="51"/>
        <v/>
      </c>
      <c r="N176" s="18" t="str">
        <f t="shared" si="52"/>
        <v/>
      </c>
      <c r="O176" s="18" t="str">
        <f t="shared" si="53"/>
        <v/>
      </c>
      <c r="P176" s="18" t="str">
        <f t="shared" si="54"/>
        <v/>
      </c>
      <c r="Q176" s="18" t="str">
        <f t="shared" si="55"/>
        <v/>
      </c>
      <c r="R176" s="122" t="str">
        <f t="shared" si="45"/>
        <v/>
      </c>
      <c r="S176" s="18" t="str">
        <f t="shared" si="56"/>
        <v/>
      </c>
      <c r="T176" s="26" t="str">
        <f t="shared" si="46"/>
        <v/>
      </c>
      <c r="U176" s="18" t="str">
        <f t="shared" si="57"/>
        <v/>
      </c>
      <c r="V176" s="18" t="str">
        <f t="shared" si="58"/>
        <v/>
      </c>
      <c r="W176" s="18" t="str">
        <f>IFERROR(CONCATENATE("PAGO N° ",B176," DEL CONTRATO CPS ",V176," ENTRE ",TEXT(VLOOKUP(A176,matriz,IF(generador!B176=1,16,IF(generador!B176=2,19,IF(generador!B176=3,22,IF(generador!B176=4,25,IF(generador!B176=5,28,IF(generador!B176=6,31,IF(generador!B176=7,34,IF(generador!B176=8,37,IF(generador!B176=9,40,IF(generador!B176=10,43,IF(generador!B176=11,46,IF(generador!B176=12,49,IF(generador!B176=13,52,IF(generador!B176=14,55,IF(generador!B176=15,58))))))))))))))),FALSE),"dd/mm/yyyy")," Y ",TEXT(VLOOKUP(A176,matriz,IF(generador!B176=1,17,IF(generador!B176=2,20,IF(generador!B176=3,23,IF(generador!B176=4,26,IF(generador!B176=5,29,IF(generador!B176=6,32,IF(generador!B176=7,35,IF(generador!B176=8,38,IF(generador!B176=9,41,IF(generador!B176=10,44,IF(generador!B176=11,47,IF(generador!B176=12,50,IF(generador!B176=13,53,IF(generador!B176=14,56,IF(generador!B176=15,59))))))))))))))),FALSE),"dd/mm/yyyy")),"")</f>
        <v/>
      </c>
    </row>
    <row r="177" spans="1:23" x14ac:dyDescent="0.3">
      <c r="A177" s="15"/>
      <c r="B177" s="14"/>
      <c r="C177" s="6"/>
      <c r="D177" s="26" t="str">
        <f t="shared" si="42"/>
        <v/>
      </c>
      <c r="E177" s="19" t="str">
        <f>IFERROR(IF(A177&lt;&gt;"",VLOOKUP(A177,matriz,IF(generador!B177=1,15,IF(generador!B177=2,18,IF(generador!B177=3,21,IF(generador!B177=4,24,IF(generador!B177=5,27,IF(generador!B177=6,30,IF(generador!B177=7,33,IF(generador!B177=8,36,IF(generador!B177=9,39,IF(generador!B177=10,42,IF(generador!B177=11,45,IF(generador!B177=12,48,IF(generador!B177=13,51,IF(generador!B177=14,54,IF(generador!B177=15,57))))))))))))))),FALSE),""),"")</f>
        <v/>
      </c>
      <c r="F177" s="20" t="str">
        <f t="shared" si="43"/>
        <v/>
      </c>
      <c r="G177" s="29" t="str">
        <f t="shared" si="44"/>
        <v/>
      </c>
      <c r="H177" s="21" t="str">
        <f t="shared" ca="1" si="47"/>
        <v/>
      </c>
      <c r="I177" s="18" t="str">
        <f t="shared" si="48"/>
        <v/>
      </c>
      <c r="J177" s="18" t="str">
        <f>""</f>
        <v/>
      </c>
      <c r="K177" s="18" t="str">
        <f t="shared" si="49"/>
        <v/>
      </c>
      <c r="L177" s="18" t="str">
        <f t="shared" si="50"/>
        <v/>
      </c>
      <c r="M177" s="18" t="str">
        <f t="shared" si="51"/>
        <v/>
      </c>
      <c r="N177" s="18" t="str">
        <f t="shared" si="52"/>
        <v/>
      </c>
      <c r="O177" s="18" t="str">
        <f t="shared" si="53"/>
        <v/>
      </c>
      <c r="P177" s="18" t="str">
        <f t="shared" si="54"/>
        <v/>
      </c>
      <c r="Q177" s="18" t="str">
        <f t="shared" si="55"/>
        <v/>
      </c>
      <c r="R177" s="122" t="str">
        <f t="shared" si="45"/>
        <v/>
      </c>
      <c r="S177" s="18" t="str">
        <f t="shared" si="56"/>
        <v/>
      </c>
      <c r="T177" s="26" t="str">
        <f t="shared" si="46"/>
        <v/>
      </c>
      <c r="U177" s="18" t="str">
        <f t="shared" si="57"/>
        <v/>
      </c>
      <c r="V177" s="18" t="str">
        <f t="shared" si="58"/>
        <v/>
      </c>
      <c r="W177" s="18" t="str">
        <f>IFERROR(CONCATENATE("PAGO N° ",B177," DEL CONTRATO CPS ",V177," ENTRE ",TEXT(VLOOKUP(A177,matriz,IF(generador!B177=1,16,IF(generador!B177=2,19,IF(generador!B177=3,22,IF(generador!B177=4,25,IF(generador!B177=5,28,IF(generador!B177=6,31,IF(generador!B177=7,34,IF(generador!B177=8,37,IF(generador!B177=9,40,IF(generador!B177=10,43,IF(generador!B177=11,46,IF(generador!B177=12,49,IF(generador!B177=13,52,IF(generador!B177=14,55,IF(generador!B177=15,58))))))))))))))),FALSE),"dd/mm/yyyy")," Y ",TEXT(VLOOKUP(A177,matriz,IF(generador!B177=1,17,IF(generador!B177=2,20,IF(generador!B177=3,23,IF(generador!B177=4,26,IF(generador!B177=5,29,IF(generador!B177=6,32,IF(generador!B177=7,35,IF(generador!B177=8,38,IF(generador!B177=9,41,IF(generador!B177=10,44,IF(generador!B177=11,47,IF(generador!B177=12,50,IF(generador!B177=13,53,IF(generador!B177=14,56,IF(generador!B177=15,59))))))))))))))),FALSE),"dd/mm/yyyy")),"")</f>
        <v/>
      </c>
    </row>
    <row r="178" spans="1:23" x14ac:dyDescent="0.3">
      <c r="A178" s="15"/>
      <c r="B178" s="14"/>
      <c r="C178" s="6"/>
      <c r="D178" s="26" t="str">
        <f t="shared" si="42"/>
        <v/>
      </c>
      <c r="E178" s="19" t="str">
        <f>IFERROR(IF(A178&lt;&gt;"",VLOOKUP(A178,matriz,IF(generador!B178=1,15,IF(generador!B178=2,18,IF(generador!B178=3,21,IF(generador!B178=4,24,IF(generador!B178=5,27,IF(generador!B178=6,30,IF(generador!B178=7,33,IF(generador!B178=8,36,IF(generador!B178=9,39,IF(generador!B178=10,42,IF(generador!B178=11,45,IF(generador!B178=12,48,IF(generador!B178=13,51,IF(generador!B178=14,54,IF(generador!B178=15,57))))))))))))))),FALSE),""),"")</f>
        <v/>
      </c>
      <c r="F178" s="20" t="str">
        <f t="shared" si="43"/>
        <v/>
      </c>
      <c r="G178" s="29" t="str">
        <f t="shared" si="44"/>
        <v/>
      </c>
      <c r="H178" s="21" t="str">
        <f t="shared" ca="1" si="47"/>
        <v/>
      </c>
      <c r="I178" s="18" t="str">
        <f t="shared" si="48"/>
        <v/>
      </c>
      <c r="J178" s="18" t="str">
        <f>""</f>
        <v/>
      </c>
      <c r="K178" s="18" t="str">
        <f t="shared" si="49"/>
        <v/>
      </c>
      <c r="L178" s="18" t="str">
        <f t="shared" si="50"/>
        <v/>
      </c>
      <c r="M178" s="18" t="str">
        <f t="shared" si="51"/>
        <v/>
      </c>
      <c r="N178" s="18" t="str">
        <f t="shared" si="52"/>
        <v/>
      </c>
      <c r="O178" s="18" t="str">
        <f t="shared" si="53"/>
        <v/>
      </c>
      <c r="P178" s="18" t="str">
        <f t="shared" si="54"/>
        <v/>
      </c>
      <c r="Q178" s="18" t="str">
        <f t="shared" si="55"/>
        <v/>
      </c>
      <c r="R178" s="122" t="str">
        <f t="shared" si="45"/>
        <v/>
      </c>
      <c r="S178" s="18" t="str">
        <f t="shared" si="56"/>
        <v/>
      </c>
      <c r="T178" s="26" t="str">
        <f t="shared" si="46"/>
        <v/>
      </c>
      <c r="U178" s="18" t="str">
        <f t="shared" si="57"/>
        <v/>
      </c>
      <c r="V178" s="18" t="str">
        <f t="shared" si="58"/>
        <v/>
      </c>
      <c r="W178" s="18" t="str">
        <f>IFERROR(CONCATENATE("PAGO N° ",B178," DEL CONTRATO CPS ",V178," ENTRE ",TEXT(VLOOKUP(A178,matriz,IF(generador!B178=1,16,IF(generador!B178=2,19,IF(generador!B178=3,22,IF(generador!B178=4,25,IF(generador!B178=5,28,IF(generador!B178=6,31,IF(generador!B178=7,34,IF(generador!B178=8,37,IF(generador!B178=9,40,IF(generador!B178=10,43,IF(generador!B178=11,46,IF(generador!B178=12,49,IF(generador!B178=13,52,IF(generador!B178=14,55,IF(generador!B178=15,58))))))))))))))),FALSE),"dd/mm/yyyy")," Y ",TEXT(VLOOKUP(A178,matriz,IF(generador!B178=1,17,IF(generador!B178=2,20,IF(generador!B178=3,23,IF(generador!B178=4,26,IF(generador!B178=5,29,IF(generador!B178=6,32,IF(generador!B178=7,35,IF(generador!B178=8,38,IF(generador!B178=9,41,IF(generador!B178=10,44,IF(generador!B178=11,47,IF(generador!B178=12,50,IF(generador!B178=13,53,IF(generador!B178=14,56,IF(generador!B178=15,59))))))))))))))),FALSE),"dd/mm/yyyy")),"")</f>
        <v/>
      </c>
    </row>
    <row r="179" spans="1:23" x14ac:dyDescent="0.3">
      <c r="A179" s="15"/>
      <c r="B179" s="14"/>
      <c r="C179" s="6"/>
      <c r="D179" s="26" t="str">
        <f t="shared" si="42"/>
        <v/>
      </c>
      <c r="E179" s="19" t="str">
        <f>IFERROR(IF(A179&lt;&gt;"",VLOOKUP(A179,matriz,IF(generador!B179=1,15,IF(generador!B179=2,18,IF(generador!B179=3,21,IF(generador!B179=4,24,IF(generador!B179=5,27,IF(generador!B179=6,30,IF(generador!B179=7,33,IF(generador!B179=8,36,IF(generador!B179=9,39,IF(generador!B179=10,42,IF(generador!B179=11,45,IF(generador!B179=12,48,IF(generador!B179=13,51,IF(generador!B179=14,54,IF(generador!B179=15,57))))))))))))))),FALSE),""),"")</f>
        <v/>
      </c>
      <c r="F179" s="20" t="str">
        <f t="shared" si="43"/>
        <v/>
      </c>
      <c r="G179" s="29" t="str">
        <f t="shared" si="44"/>
        <v/>
      </c>
      <c r="H179" s="21" t="str">
        <f t="shared" ca="1" si="47"/>
        <v/>
      </c>
      <c r="I179" s="18" t="str">
        <f t="shared" si="48"/>
        <v/>
      </c>
      <c r="J179" s="18" t="str">
        <f>""</f>
        <v/>
      </c>
      <c r="K179" s="18" t="str">
        <f t="shared" si="49"/>
        <v/>
      </c>
      <c r="L179" s="18" t="str">
        <f t="shared" si="50"/>
        <v/>
      </c>
      <c r="M179" s="18" t="str">
        <f t="shared" si="51"/>
        <v/>
      </c>
      <c r="N179" s="18" t="str">
        <f t="shared" si="52"/>
        <v/>
      </c>
      <c r="O179" s="18" t="str">
        <f t="shared" si="53"/>
        <v/>
      </c>
      <c r="P179" s="18" t="str">
        <f t="shared" si="54"/>
        <v/>
      </c>
      <c r="Q179" s="18" t="str">
        <f t="shared" si="55"/>
        <v/>
      </c>
      <c r="R179" s="122" t="str">
        <f t="shared" si="45"/>
        <v/>
      </c>
      <c r="S179" s="18" t="str">
        <f t="shared" si="56"/>
        <v/>
      </c>
      <c r="T179" s="26" t="str">
        <f t="shared" si="46"/>
        <v/>
      </c>
      <c r="U179" s="18" t="str">
        <f t="shared" si="57"/>
        <v/>
      </c>
      <c r="V179" s="18" t="str">
        <f t="shared" si="58"/>
        <v/>
      </c>
      <c r="W179" s="18" t="str">
        <f>IFERROR(CONCATENATE("PAGO N° ",B179," DEL CONTRATO CPS ",V179," ENTRE ",TEXT(VLOOKUP(A179,matriz,IF(generador!B179=1,16,IF(generador!B179=2,19,IF(generador!B179=3,22,IF(generador!B179=4,25,IF(generador!B179=5,28,IF(generador!B179=6,31,IF(generador!B179=7,34,IF(generador!B179=8,37,IF(generador!B179=9,40,IF(generador!B179=10,43,IF(generador!B179=11,46,IF(generador!B179=12,49,IF(generador!B179=13,52,IF(generador!B179=14,55,IF(generador!B179=15,58))))))))))))))),FALSE),"dd/mm/yyyy")," Y ",TEXT(VLOOKUP(A179,matriz,IF(generador!B179=1,17,IF(generador!B179=2,20,IF(generador!B179=3,23,IF(generador!B179=4,26,IF(generador!B179=5,29,IF(generador!B179=6,32,IF(generador!B179=7,35,IF(generador!B179=8,38,IF(generador!B179=9,41,IF(generador!B179=10,44,IF(generador!B179=11,47,IF(generador!B179=12,50,IF(generador!B179=13,53,IF(generador!B179=14,56,IF(generador!B179=15,59))))))))))))))),FALSE),"dd/mm/yyyy")),"")</f>
        <v/>
      </c>
    </row>
    <row r="180" spans="1:23" x14ac:dyDescent="0.3">
      <c r="A180" s="15"/>
      <c r="B180" s="14"/>
      <c r="C180" s="6"/>
      <c r="D180" s="26" t="str">
        <f t="shared" si="42"/>
        <v/>
      </c>
      <c r="E180" s="19" t="str">
        <f>IFERROR(IF(A180&lt;&gt;"",VLOOKUP(A180,matriz,IF(generador!B180=1,15,IF(generador!B180=2,18,IF(generador!B180=3,21,IF(generador!B180=4,24,IF(generador!B180=5,27,IF(generador!B180=6,30,IF(generador!B180=7,33,IF(generador!B180=8,36,IF(generador!B180=9,39,IF(generador!B180=10,42,IF(generador!B180=11,45,IF(generador!B180=12,48,IF(generador!B180=13,51,IF(generador!B180=14,54,IF(generador!B180=15,57))))))))))))))),FALSE),""),"")</f>
        <v/>
      </c>
      <c r="F180" s="20" t="str">
        <f t="shared" si="43"/>
        <v/>
      </c>
      <c r="G180" s="29" t="str">
        <f t="shared" si="44"/>
        <v/>
      </c>
      <c r="H180" s="21" t="str">
        <f t="shared" ca="1" si="47"/>
        <v/>
      </c>
      <c r="I180" s="18" t="str">
        <f t="shared" si="48"/>
        <v/>
      </c>
      <c r="J180" s="18" t="str">
        <f>""</f>
        <v/>
      </c>
      <c r="K180" s="18" t="str">
        <f t="shared" si="49"/>
        <v/>
      </c>
      <c r="L180" s="18" t="str">
        <f t="shared" si="50"/>
        <v/>
      </c>
      <c r="M180" s="18" t="str">
        <f t="shared" si="51"/>
        <v/>
      </c>
      <c r="N180" s="18" t="str">
        <f t="shared" si="52"/>
        <v/>
      </c>
      <c r="O180" s="18" t="str">
        <f t="shared" si="53"/>
        <v/>
      </c>
      <c r="P180" s="18" t="str">
        <f t="shared" si="54"/>
        <v/>
      </c>
      <c r="Q180" s="18" t="str">
        <f t="shared" si="55"/>
        <v/>
      </c>
      <c r="R180" s="122" t="str">
        <f t="shared" si="45"/>
        <v/>
      </c>
      <c r="S180" s="18" t="str">
        <f t="shared" si="56"/>
        <v/>
      </c>
      <c r="T180" s="26" t="str">
        <f t="shared" si="46"/>
        <v/>
      </c>
      <c r="U180" s="18" t="str">
        <f t="shared" si="57"/>
        <v/>
      </c>
      <c r="V180" s="18" t="str">
        <f t="shared" si="58"/>
        <v/>
      </c>
      <c r="W180" s="18" t="str">
        <f>IFERROR(CONCATENATE("PAGO N° ",B180," DEL CONTRATO CPS ",V180," ENTRE ",TEXT(VLOOKUP(A180,matriz,IF(generador!B180=1,16,IF(generador!B180=2,19,IF(generador!B180=3,22,IF(generador!B180=4,25,IF(generador!B180=5,28,IF(generador!B180=6,31,IF(generador!B180=7,34,IF(generador!B180=8,37,IF(generador!B180=9,40,IF(generador!B180=10,43,IF(generador!B180=11,46,IF(generador!B180=12,49,IF(generador!B180=13,52,IF(generador!B180=14,55,IF(generador!B180=15,58))))))))))))))),FALSE),"dd/mm/yyyy")," Y ",TEXT(VLOOKUP(A180,matriz,IF(generador!B180=1,17,IF(generador!B180=2,20,IF(generador!B180=3,23,IF(generador!B180=4,26,IF(generador!B180=5,29,IF(generador!B180=6,32,IF(generador!B180=7,35,IF(generador!B180=8,38,IF(generador!B180=9,41,IF(generador!B180=10,44,IF(generador!B180=11,47,IF(generador!B180=12,50,IF(generador!B180=13,53,IF(generador!B180=14,56,IF(generador!B180=15,59))))))))))))))),FALSE),"dd/mm/yyyy")),"")</f>
        <v/>
      </c>
    </row>
    <row r="181" spans="1:23" x14ac:dyDescent="0.3">
      <c r="A181" s="15"/>
      <c r="B181" s="14"/>
      <c r="C181" s="6"/>
      <c r="D181" s="26" t="str">
        <f t="shared" si="42"/>
        <v/>
      </c>
      <c r="E181" s="19" t="str">
        <f>IFERROR(IF(A181&lt;&gt;"",VLOOKUP(A181,matriz,IF(generador!B181=1,15,IF(generador!B181=2,18,IF(generador!B181=3,21,IF(generador!B181=4,24,IF(generador!B181=5,27,IF(generador!B181=6,30,IF(generador!B181=7,33,IF(generador!B181=8,36,IF(generador!B181=9,39,IF(generador!B181=10,42,IF(generador!B181=11,45,IF(generador!B181=12,48,IF(generador!B181=13,51,IF(generador!B181=14,54,IF(generador!B181=15,57))))))))))))))),FALSE),""),"")</f>
        <v/>
      </c>
      <c r="F181" s="20" t="str">
        <f t="shared" si="43"/>
        <v/>
      </c>
      <c r="G181" s="29" t="str">
        <f t="shared" si="44"/>
        <v/>
      </c>
      <c r="H181" s="21" t="str">
        <f t="shared" ca="1" si="47"/>
        <v/>
      </c>
      <c r="I181" s="18" t="str">
        <f t="shared" si="48"/>
        <v/>
      </c>
      <c r="J181" s="18" t="str">
        <f>""</f>
        <v/>
      </c>
      <c r="K181" s="18" t="str">
        <f t="shared" si="49"/>
        <v/>
      </c>
      <c r="L181" s="18" t="str">
        <f t="shared" si="50"/>
        <v/>
      </c>
      <c r="M181" s="18" t="str">
        <f t="shared" si="51"/>
        <v/>
      </c>
      <c r="N181" s="18" t="str">
        <f t="shared" si="52"/>
        <v/>
      </c>
      <c r="O181" s="18" t="str">
        <f t="shared" si="53"/>
        <v/>
      </c>
      <c r="P181" s="18" t="str">
        <f t="shared" si="54"/>
        <v/>
      </c>
      <c r="Q181" s="18" t="str">
        <f t="shared" si="55"/>
        <v/>
      </c>
      <c r="R181" s="122" t="str">
        <f t="shared" si="45"/>
        <v/>
      </c>
      <c r="S181" s="18" t="str">
        <f t="shared" si="56"/>
        <v/>
      </c>
      <c r="T181" s="26" t="str">
        <f t="shared" si="46"/>
        <v/>
      </c>
      <c r="U181" s="18" t="str">
        <f t="shared" si="57"/>
        <v/>
      </c>
      <c r="V181" s="18" t="str">
        <f t="shared" si="58"/>
        <v/>
      </c>
      <c r="W181" s="18" t="str">
        <f>IFERROR(CONCATENATE("PAGO N° ",B181," DEL CONTRATO CPS ",V181," ENTRE ",TEXT(VLOOKUP(A181,matriz,IF(generador!B181=1,16,IF(generador!B181=2,19,IF(generador!B181=3,22,IF(generador!B181=4,25,IF(generador!B181=5,28,IF(generador!B181=6,31,IF(generador!B181=7,34,IF(generador!B181=8,37,IF(generador!B181=9,40,IF(generador!B181=10,43,IF(generador!B181=11,46,IF(generador!B181=12,49,IF(generador!B181=13,52,IF(generador!B181=14,55,IF(generador!B181=15,58))))))))))))))),FALSE),"dd/mm/yyyy")," Y ",TEXT(VLOOKUP(A181,matriz,IF(generador!B181=1,17,IF(generador!B181=2,20,IF(generador!B181=3,23,IF(generador!B181=4,26,IF(generador!B181=5,29,IF(generador!B181=6,32,IF(generador!B181=7,35,IF(generador!B181=8,38,IF(generador!B181=9,41,IF(generador!B181=10,44,IF(generador!B181=11,47,IF(generador!B181=12,50,IF(generador!B181=13,53,IF(generador!B181=14,56,IF(generador!B181=15,59))))))))))))))),FALSE),"dd/mm/yyyy")),"")</f>
        <v/>
      </c>
    </row>
    <row r="182" spans="1:23" x14ac:dyDescent="0.3">
      <c r="A182" s="15"/>
      <c r="B182" s="14"/>
      <c r="C182" s="6"/>
      <c r="D182" s="26" t="str">
        <f t="shared" si="42"/>
        <v/>
      </c>
      <c r="E182" s="19" t="str">
        <f>IFERROR(IF(A182&lt;&gt;"",VLOOKUP(A182,matriz,IF(generador!B182=1,15,IF(generador!B182=2,18,IF(generador!B182=3,21,IF(generador!B182=4,24,IF(generador!B182=5,27,IF(generador!B182=6,30,IF(generador!B182=7,33,IF(generador!B182=8,36,IF(generador!B182=9,39,IF(generador!B182=10,42,IF(generador!B182=11,45,IF(generador!B182=12,48,IF(generador!B182=13,51,IF(generador!B182=14,54,IF(generador!B182=15,57))))))))))))))),FALSE),""),"")</f>
        <v/>
      </c>
      <c r="F182" s="20" t="str">
        <f t="shared" si="43"/>
        <v/>
      </c>
      <c r="G182" s="29" t="str">
        <f t="shared" si="44"/>
        <v/>
      </c>
      <c r="H182" s="21" t="str">
        <f t="shared" ca="1" si="47"/>
        <v/>
      </c>
      <c r="I182" s="18" t="str">
        <f t="shared" si="48"/>
        <v/>
      </c>
      <c r="J182" s="18" t="str">
        <f>""</f>
        <v/>
      </c>
      <c r="K182" s="18" t="str">
        <f t="shared" si="49"/>
        <v/>
      </c>
      <c r="L182" s="18" t="str">
        <f t="shared" si="50"/>
        <v/>
      </c>
      <c r="M182" s="18" t="str">
        <f t="shared" si="51"/>
        <v/>
      </c>
      <c r="N182" s="18" t="str">
        <f t="shared" si="52"/>
        <v/>
      </c>
      <c r="O182" s="18" t="str">
        <f t="shared" si="53"/>
        <v/>
      </c>
      <c r="P182" s="18" t="str">
        <f t="shared" si="54"/>
        <v/>
      </c>
      <c r="Q182" s="18" t="str">
        <f t="shared" si="55"/>
        <v/>
      </c>
      <c r="R182" s="122" t="str">
        <f t="shared" si="45"/>
        <v/>
      </c>
      <c r="S182" s="18" t="str">
        <f t="shared" si="56"/>
        <v/>
      </c>
      <c r="T182" s="26" t="str">
        <f t="shared" si="46"/>
        <v/>
      </c>
      <c r="U182" s="18" t="str">
        <f t="shared" si="57"/>
        <v/>
      </c>
      <c r="V182" s="18" t="str">
        <f t="shared" si="58"/>
        <v/>
      </c>
      <c r="W182" s="18" t="str">
        <f>IFERROR(CONCATENATE("PAGO N° ",B182," DEL CONTRATO CPS ",V182," ENTRE ",TEXT(VLOOKUP(A182,matriz,IF(generador!B182=1,16,IF(generador!B182=2,19,IF(generador!B182=3,22,IF(generador!B182=4,25,IF(generador!B182=5,28,IF(generador!B182=6,31,IF(generador!B182=7,34,IF(generador!B182=8,37,IF(generador!B182=9,40,IF(generador!B182=10,43,IF(generador!B182=11,46,IF(generador!B182=12,49,IF(generador!B182=13,52,IF(generador!B182=14,55,IF(generador!B182=15,58))))))))))))))),FALSE),"dd/mm/yyyy")," Y ",TEXT(VLOOKUP(A182,matriz,IF(generador!B182=1,17,IF(generador!B182=2,20,IF(generador!B182=3,23,IF(generador!B182=4,26,IF(generador!B182=5,29,IF(generador!B182=6,32,IF(generador!B182=7,35,IF(generador!B182=8,38,IF(generador!B182=9,41,IF(generador!B182=10,44,IF(generador!B182=11,47,IF(generador!B182=12,50,IF(generador!B182=13,53,IF(generador!B182=14,56,IF(generador!B182=15,59))))))))))))))),FALSE),"dd/mm/yyyy")),"")</f>
        <v/>
      </c>
    </row>
    <row r="183" spans="1:23" x14ac:dyDescent="0.3">
      <c r="A183" s="15"/>
      <c r="B183" s="14"/>
      <c r="C183" s="6"/>
      <c r="D183" s="26" t="str">
        <f t="shared" si="42"/>
        <v/>
      </c>
      <c r="E183" s="19" t="str">
        <f>IFERROR(IF(A183&lt;&gt;"",VLOOKUP(A183,matriz,IF(generador!B183=1,15,IF(generador!B183=2,18,IF(generador!B183=3,21,IF(generador!B183=4,24,IF(generador!B183=5,27,IF(generador!B183=6,30,IF(generador!B183=7,33,IF(generador!B183=8,36,IF(generador!B183=9,39,IF(generador!B183=10,42,IF(generador!B183=11,45,IF(generador!B183=12,48,IF(generador!B183=13,51,IF(generador!B183=14,54,IF(generador!B183=15,57))))))))))))))),FALSE),""),"")</f>
        <v/>
      </c>
      <c r="F183" s="20" t="str">
        <f t="shared" si="43"/>
        <v/>
      </c>
      <c r="G183" s="29" t="str">
        <f t="shared" si="44"/>
        <v/>
      </c>
      <c r="H183" s="21" t="str">
        <f t="shared" ca="1" si="47"/>
        <v/>
      </c>
      <c r="I183" s="18" t="str">
        <f t="shared" si="48"/>
        <v/>
      </c>
      <c r="J183" s="18" t="str">
        <f>""</f>
        <v/>
      </c>
      <c r="K183" s="18" t="str">
        <f t="shared" si="49"/>
        <v/>
      </c>
      <c r="L183" s="18" t="str">
        <f t="shared" si="50"/>
        <v/>
      </c>
      <c r="M183" s="18" t="str">
        <f t="shared" si="51"/>
        <v/>
      </c>
      <c r="N183" s="18" t="str">
        <f t="shared" si="52"/>
        <v/>
      </c>
      <c r="O183" s="18" t="str">
        <f t="shared" si="53"/>
        <v/>
      </c>
      <c r="P183" s="18" t="str">
        <f t="shared" si="54"/>
        <v/>
      </c>
      <c r="Q183" s="18" t="str">
        <f t="shared" si="55"/>
        <v/>
      </c>
      <c r="R183" s="122" t="str">
        <f t="shared" si="45"/>
        <v/>
      </c>
      <c r="S183" s="18" t="str">
        <f t="shared" si="56"/>
        <v/>
      </c>
      <c r="T183" s="26" t="str">
        <f t="shared" si="46"/>
        <v/>
      </c>
      <c r="U183" s="18" t="str">
        <f t="shared" si="57"/>
        <v/>
      </c>
      <c r="V183" s="18" t="str">
        <f t="shared" si="58"/>
        <v/>
      </c>
      <c r="W183" s="18" t="str">
        <f>IFERROR(CONCATENATE("PAGO N° ",B183," DEL CONTRATO CPS ",V183," ENTRE ",TEXT(VLOOKUP(A183,matriz,IF(generador!B183=1,16,IF(generador!B183=2,19,IF(generador!B183=3,22,IF(generador!B183=4,25,IF(generador!B183=5,28,IF(generador!B183=6,31,IF(generador!B183=7,34,IF(generador!B183=8,37,IF(generador!B183=9,40,IF(generador!B183=10,43,IF(generador!B183=11,46,IF(generador!B183=12,49,IF(generador!B183=13,52,IF(generador!B183=14,55,IF(generador!B183=15,58))))))))))))))),FALSE),"dd/mm/yyyy")," Y ",TEXT(VLOOKUP(A183,matriz,IF(generador!B183=1,17,IF(generador!B183=2,20,IF(generador!B183=3,23,IF(generador!B183=4,26,IF(generador!B183=5,29,IF(generador!B183=6,32,IF(generador!B183=7,35,IF(generador!B183=8,38,IF(generador!B183=9,41,IF(generador!B183=10,44,IF(generador!B183=11,47,IF(generador!B183=12,50,IF(generador!B183=13,53,IF(generador!B183=14,56,IF(generador!B183=15,59))))))))))))))),FALSE),"dd/mm/yyyy")),"")</f>
        <v/>
      </c>
    </row>
    <row r="184" spans="1:23" x14ac:dyDescent="0.3">
      <c r="A184" s="15"/>
      <c r="B184" s="14"/>
      <c r="C184" s="6"/>
      <c r="D184" s="26" t="str">
        <f t="shared" si="42"/>
        <v/>
      </c>
      <c r="E184" s="19" t="str">
        <f>IFERROR(IF(A184&lt;&gt;"",VLOOKUP(A184,matriz,IF(generador!B184=1,15,IF(generador!B184=2,18,IF(generador!B184=3,21,IF(generador!B184=4,24,IF(generador!B184=5,27,IF(generador!B184=6,30,IF(generador!B184=7,33,IF(generador!B184=8,36,IF(generador!B184=9,39,IF(generador!B184=10,42,IF(generador!B184=11,45,IF(generador!B184=12,48,IF(generador!B184=13,51,IF(generador!B184=14,54,IF(generador!B184=15,57))))))))))))))),FALSE),""),"")</f>
        <v/>
      </c>
      <c r="F184" s="20" t="str">
        <f t="shared" si="43"/>
        <v/>
      </c>
      <c r="G184" s="29" t="str">
        <f t="shared" si="44"/>
        <v/>
      </c>
      <c r="H184" s="21" t="str">
        <f t="shared" ca="1" si="47"/>
        <v/>
      </c>
      <c r="I184" s="18" t="str">
        <f t="shared" si="48"/>
        <v/>
      </c>
      <c r="J184" s="18" t="str">
        <f>""</f>
        <v/>
      </c>
      <c r="K184" s="18" t="str">
        <f t="shared" si="49"/>
        <v/>
      </c>
      <c r="L184" s="18" t="str">
        <f t="shared" si="50"/>
        <v/>
      </c>
      <c r="M184" s="18" t="str">
        <f t="shared" si="51"/>
        <v/>
      </c>
      <c r="N184" s="18" t="str">
        <f t="shared" si="52"/>
        <v/>
      </c>
      <c r="O184" s="18" t="str">
        <f t="shared" si="53"/>
        <v/>
      </c>
      <c r="P184" s="18" t="str">
        <f t="shared" si="54"/>
        <v/>
      </c>
      <c r="Q184" s="18" t="str">
        <f t="shared" si="55"/>
        <v/>
      </c>
      <c r="R184" s="122" t="str">
        <f t="shared" si="45"/>
        <v/>
      </c>
      <c r="S184" s="18" t="str">
        <f t="shared" si="56"/>
        <v/>
      </c>
      <c r="T184" s="26" t="str">
        <f t="shared" si="46"/>
        <v/>
      </c>
      <c r="U184" s="18" t="str">
        <f t="shared" si="57"/>
        <v/>
      </c>
      <c r="V184" s="18" t="str">
        <f t="shared" si="58"/>
        <v/>
      </c>
      <c r="W184" s="18" t="str">
        <f>IFERROR(CONCATENATE("PAGO N° ",B184," DEL CONTRATO CPS ",V184," ENTRE ",TEXT(VLOOKUP(A184,matriz,IF(generador!B184=1,16,IF(generador!B184=2,19,IF(generador!B184=3,22,IF(generador!B184=4,25,IF(generador!B184=5,28,IF(generador!B184=6,31,IF(generador!B184=7,34,IF(generador!B184=8,37,IF(generador!B184=9,40,IF(generador!B184=10,43,IF(generador!B184=11,46,IF(generador!B184=12,49,IF(generador!B184=13,52,IF(generador!B184=14,55,IF(generador!B184=15,58))))))))))))))),FALSE),"dd/mm/yyyy")," Y ",TEXT(VLOOKUP(A184,matriz,IF(generador!B184=1,17,IF(generador!B184=2,20,IF(generador!B184=3,23,IF(generador!B184=4,26,IF(generador!B184=5,29,IF(generador!B184=6,32,IF(generador!B184=7,35,IF(generador!B184=8,38,IF(generador!B184=9,41,IF(generador!B184=10,44,IF(generador!B184=11,47,IF(generador!B184=12,50,IF(generador!B184=13,53,IF(generador!B184=14,56,IF(generador!B184=15,59))))))))))))))),FALSE),"dd/mm/yyyy")),"")</f>
        <v/>
      </c>
    </row>
    <row r="185" spans="1:23" x14ac:dyDescent="0.3">
      <c r="A185" s="15"/>
      <c r="B185" s="14"/>
      <c r="C185" s="6"/>
      <c r="D185" s="26" t="str">
        <f t="shared" si="42"/>
        <v/>
      </c>
      <c r="E185" s="19" t="str">
        <f>IFERROR(IF(A185&lt;&gt;"",VLOOKUP(A185,matriz,IF(generador!B185=1,15,IF(generador!B185=2,18,IF(generador!B185=3,21,IF(generador!B185=4,24,IF(generador!B185=5,27,IF(generador!B185=6,30,IF(generador!B185=7,33,IF(generador!B185=8,36,IF(generador!B185=9,39,IF(generador!B185=10,42,IF(generador!B185=11,45,IF(generador!B185=12,48,IF(generador!B185=13,51,IF(generador!B185=14,54,IF(generador!B185=15,57))))))))))))))),FALSE),""),"")</f>
        <v/>
      </c>
      <c r="F185" s="20" t="str">
        <f t="shared" si="43"/>
        <v/>
      </c>
      <c r="G185" s="29" t="str">
        <f t="shared" si="44"/>
        <v/>
      </c>
      <c r="H185" s="21" t="str">
        <f t="shared" ca="1" si="47"/>
        <v/>
      </c>
      <c r="I185" s="18" t="str">
        <f t="shared" si="48"/>
        <v/>
      </c>
      <c r="J185" s="18" t="str">
        <f>""</f>
        <v/>
      </c>
      <c r="K185" s="18" t="str">
        <f t="shared" si="49"/>
        <v/>
      </c>
      <c r="L185" s="18" t="str">
        <f t="shared" si="50"/>
        <v/>
      </c>
      <c r="M185" s="18" t="str">
        <f t="shared" si="51"/>
        <v/>
      </c>
      <c r="N185" s="18" t="str">
        <f t="shared" si="52"/>
        <v/>
      </c>
      <c r="O185" s="18" t="str">
        <f t="shared" si="53"/>
        <v/>
      </c>
      <c r="P185" s="18" t="str">
        <f t="shared" si="54"/>
        <v/>
      </c>
      <c r="Q185" s="18" t="str">
        <f t="shared" si="55"/>
        <v/>
      </c>
      <c r="R185" s="122" t="str">
        <f t="shared" si="45"/>
        <v/>
      </c>
      <c r="S185" s="18" t="str">
        <f t="shared" si="56"/>
        <v/>
      </c>
      <c r="T185" s="26" t="str">
        <f t="shared" si="46"/>
        <v/>
      </c>
      <c r="U185" s="18" t="str">
        <f t="shared" si="57"/>
        <v/>
      </c>
      <c r="V185" s="18" t="str">
        <f t="shared" si="58"/>
        <v/>
      </c>
      <c r="W185" s="18" t="str">
        <f>IFERROR(CONCATENATE("PAGO N° ",B185," DEL CONTRATO CPS ",V185," ENTRE ",TEXT(VLOOKUP(A185,matriz,IF(generador!B185=1,16,IF(generador!B185=2,19,IF(generador!B185=3,22,IF(generador!B185=4,25,IF(generador!B185=5,28,IF(generador!B185=6,31,IF(generador!B185=7,34,IF(generador!B185=8,37,IF(generador!B185=9,40,IF(generador!B185=10,43,IF(generador!B185=11,46,IF(generador!B185=12,49,IF(generador!B185=13,52,IF(generador!B185=14,55,IF(generador!B185=15,58))))))))))))))),FALSE),"dd/mm/yyyy")," Y ",TEXT(VLOOKUP(A185,matriz,IF(generador!B185=1,17,IF(generador!B185=2,20,IF(generador!B185=3,23,IF(generador!B185=4,26,IF(generador!B185=5,29,IF(generador!B185=6,32,IF(generador!B185=7,35,IF(generador!B185=8,38,IF(generador!B185=9,41,IF(generador!B185=10,44,IF(generador!B185=11,47,IF(generador!B185=12,50,IF(generador!B185=13,53,IF(generador!B185=14,56,IF(generador!B185=15,59))))))))))))))),FALSE),"dd/mm/yyyy")),"")</f>
        <v/>
      </c>
    </row>
    <row r="186" spans="1:23" x14ac:dyDescent="0.3">
      <c r="A186" s="15"/>
      <c r="B186" s="14"/>
      <c r="C186" s="6"/>
      <c r="D186" s="26" t="str">
        <f t="shared" si="42"/>
        <v/>
      </c>
      <c r="E186" s="19" t="str">
        <f>IFERROR(IF(A186&lt;&gt;"",VLOOKUP(A186,matriz,IF(generador!B186=1,15,IF(generador!B186=2,18,IF(generador!B186=3,21,IF(generador!B186=4,24,IF(generador!B186=5,27,IF(generador!B186=6,30,IF(generador!B186=7,33,IF(generador!B186=8,36,IF(generador!B186=9,39,IF(generador!B186=10,42,IF(generador!B186=11,45,IF(generador!B186=12,48,IF(generador!B186=13,51,IF(generador!B186=14,54,IF(generador!B186=15,57))))))))))))))),FALSE),""),"")</f>
        <v/>
      </c>
      <c r="F186" s="20" t="str">
        <f t="shared" si="43"/>
        <v/>
      </c>
      <c r="G186" s="29" t="str">
        <f t="shared" si="44"/>
        <v/>
      </c>
      <c r="H186" s="21" t="str">
        <f t="shared" ca="1" si="47"/>
        <v/>
      </c>
      <c r="I186" s="18" t="str">
        <f t="shared" si="48"/>
        <v/>
      </c>
      <c r="J186" s="18" t="str">
        <f>""</f>
        <v/>
      </c>
      <c r="K186" s="18" t="str">
        <f t="shared" si="49"/>
        <v/>
      </c>
      <c r="L186" s="18" t="str">
        <f t="shared" si="50"/>
        <v/>
      </c>
      <c r="M186" s="18" t="str">
        <f t="shared" si="51"/>
        <v/>
      </c>
      <c r="N186" s="18" t="str">
        <f t="shared" si="52"/>
        <v/>
      </c>
      <c r="O186" s="18" t="str">
        <f t="shared" si="53"/>
        <v/>
      </c>
      <c r="P186" s="18" t="str">
        <f t="shared" si="54"/>
        <v/>
      </c>
      <c r="Q186" s="18" t="str">
        <f t="shared" si="55"/>
        <v/>
      </c>
      <c r="R186" s="122" t="str">
        <f t="shared" si="45"/>
        <v/>
      </c>
      <c r="S186" s="18" t="str">
        <f t="shared" si="56"/>
        <v/>
      </c>
      <c r="T186" s="26" t="str">
        <f t="shared" si="46"/>
        <v/>
      </c>
      <c r="U186" s="18" t="str">
        <f t="shared" si="57"/>
        <v/>
      </c>
      <c r="V186" s="18" t="str">
        <f t="shared" si="58"/>
        <v/>
      </c>
      <c r="W186" s="18" t="str">
        <f>IFERROR(CONCATENATE("PAGO N° ",B186," DEL CONTRATO CPS ",V186," ENTRE ",TEXT(VLOOKUP(A186,matriz,IF(generador!B186=1,16,IF(generador!B186=2,19,IF(generador!B186=3,22,IF(generador!B186=4,25,IF(generador!B186=5,28,IF(generador!B186=6,31,IF(generador!B186=7,34,IF(generador!B186=8,37,IF(generador!B186=9,40,IF(generador!B186=10,43,IF(generador!B186=11,46,IF(generador!B186=12,49,IF(generador!B186=13,52,IF(generador!B186=14,55,IF(generador!B186=15,58))))))))))))))),FALSE),"dd/mm/yyyy")," Y ",TEXT(VLOOKUP(A186,matriz,IF(generador!B186=1,17,IF(generador!B186=2,20,IF(generador!B186=3,23,IF(generador!B186=4,26,IF(generador!B186=5,29,IF(generador!B186=6,32,IF(generador!B186=7,35,IF(generador!B186=8,38,IF(generador!B186=9,41,IF(generador!B186=10,44,IF(generador!B186=11,47,IF(generador!B186=12,50,IF(generador!B186=13,53,IF(generador!B186=14,56,IF(generador!B186=15,59))))))))))))))),FALSE),"dd/mm/yyyy")),"")</f>
        <v/>
      </c>
    </row>
    <row r="187" spans="1:23" x14ac:dyDescent="0.3">
      <c r="A187" s="15"/>
      <c r="B187" s="14"/>
      <c r="C187" s="6"/>
      <c r="D187" s="26" t="str">
        <f t="shared" si="42"/>
        <v/>
      </c>
      <c r="E187" s="19" t="str">
        <f>IFERROR(IF(A187&lt;&gt;"",VLOOKUP(A187,matriz,IF(generador!B187=1,15,IF(generador!B187=2,18,IF(generador!B187=3,21,IF(generador!B187=4,24,IF(generador!B187=5,27,IF(generador!B187=6,30,IF(generador!B187=7,33,IF(generador!B187=8,36,IF(generador!B187=9,39,IF(generador!B187=10,42,IF(generador!B187=11,45,IF(generador!B187=12,48,IF(generador!B187=13,51,IF(generador!B187=14,54,IF(generador!B187=15,57))))))))))))))),FALSE),""),"")</f>
        <v/>
      </c>
      <c r="F187" s="20" t="str">
        <f t="shared" si="43"/>
        <v/>
      </c>
      <c r="G187" s="29" t="str">
        <f t="shared" si="44"/>
        <v/>
      </c>
      <c r="H187" s="21" t="str">
        <f t="shared" ca="1" si="47"/>
        <v/>
      </c>
      <c r="I187" s="18" t="str">
        <f t="shared" si="48"/>
        <v/>
      </c>
      <c r="J187" s="18" t="str">
        <f>""</f>
        <v/>
      </c>
      <c r="K187" s="18" t="str">
        <f t="shared" si="49"/>
        <v/>
      </c>
      <c r="L187" s="18" t="str">
        <f t="shared" si="50"/>
        <v/>
      </c>
      <c r="M187" s="18" t="str">
        <f t="shared" si="51"/>
        <v/>
      </c>
      <c r="N187" s="18" t="str">
        <f t="shared" si="52"/>
        <v/>
      </c>
      <c r="O187" s="18" t="str">
        <f t="shared" si="53"/>
        <v/>
      </c>
      <c r="P187" s="18" t="str">
        <f t="shared" si="54"/>
        <v/>
      </c>
      <c r="Q187" s="18" t="str">
        <f t="shared" si="55"/>
        <v/>
      </c>
      <c r="R187" s="122" t="str">
        <f t="shared" si="45"/>
        <v/>
      </c>
      <c r="S187" s="18" t="str">
        <f t="shared" si="56"/>
        <v/>
      </c>
      <c r="T187" s="26" t="str">
        <f t="shared" si="46"/>
        <v/>
      </c>
      <c r="U187" s="18" t="str">
        <f t="shared" si="57"/>
        <v/>
      </c>
      <c r="V187" s="18" t="str">
        <f t="shared" si="58"/>
        <v/>
      </c>
      <c r="W187" s="18" t="str">
        <f>IFERROR(CONCATENATE("PAGO N° ",B187," DEL CONTRATO CPS ",V187," ENTRE ",TEXT(VLOOKUP(A187,matriz,IF(generador!B187=1,16,IF(generador!B187=2,19,IF(generador!B187=3,22,IF(generador!B187=4,25,IF(generador!B187=5,28,IF(generador!B187=6,31,IF(generador!B187=7,34,IF(generador!B187=8,37,IF(generador!B187=9,40,IF(generador!B187=10,43,IF(generador!B187=11,46,IF(generador!B187=12,49,IF(generador!B187=13,52,IF(generador!B187=14,55,IF(generador!B187=15,58))))))))))))))),FALSE),"dd/mm/yyyy")," Y ",TEXT(VLOOKUP(A187,matriz,IF(generador!B187=1,17,IF(generador!B187=2,20,IF(generador!B187=3,23,IF(generador!B187=4,26,IF(generador!B187=5,29,IF(generador!B187=6,32,IF(generador!B187=7,35,IF(generador!B187=8,38,IF(generador!B187=9,41,IF(generador!B187=10,44,IF(generador!B187=11,47,IF(generador!B187=12,50,IF(generador!B187=13,53,IF(generador!B187=14,56,IF(generador!B187=15,59))))))))))))))),FALSE),"dd/mm/yyyy")),"")</f>
        <v/>
      </c>
    </row>
    <row r="188" spans="1:23" x14ac:dyDescent="0.3">
      <c r="A188" s="15"/>
      <c r="B188" s="14"/>
      <c r="C188" s="6"/>
      <c r="D188" s="26" t="str">
        <f t="shared" si="42"/>
        <v/>
      </c>
      <c r="E188" s="19" t="str">
        <f>IFERROR(IF(A188&lt;&gt;"",VLOOKUP(A188,matriz,IF(generador!B188=1,15,IF(generador!B188=2,18,IF(generador!B188=3,21,IF(generador!B188=4,24,IF(generador!B188=5,27,IF(generador!B188=6,30,IF(generador!B188=7,33,IF(generador!B188=8,36,IF(generador!B188=9,39,IF(generador!B188=10,42,IF(generador!B188=11,45,IF(generador!B188=12,48,IF(generador!B188=13,51,IF(generador!B188=14,54,IF(generador!B188=15,57))))))))))))))),FALSE),""),"")</f>
        <v/>
      </c>
      <c r="F188" s="20" t="str">
        <f t="shared" si="43"/>
        <v/>
      </c>
      <c r="G188" s="29" t="str">
        <f t="shared" si="44"/>
        <v/>
      </c>
      <c r="H188" s="21" t="str">
        <f t="shared" ca="1" si="47"/>
        <v/>
      </c>
      <c r="I188" s="18" t="str">
        <f t="shared" si="48"/>
        <v/>
      </c>
      <c r="J188" s="18" t="str">
        <f>""</f>
        <v/>
      </c>
      <c r="K188" s="18" t="str">
        <f t="shared" si="49"/>
        <v/>
      </c>
      <c r="L188" s="18" t="str">
        <f t="shared" si="50"/>
        <v/>
      </c>
      <c r="M188" s="18" t="str">
        <f t="shared" si="51"/>
        <v/>
      </c>
      <c r="N188" s="18" t="str">
        <f t="shared" si="52"/>
        <v/>
      </c>
      <c r="O188" s="18" t="str">
        <f t="shared" si="53"/>
        <v/>
      </c>
      <c r="P188" s="18" t="str">
        <f t="shared" si="54"/>
        <v/>
      </c>
      <c r="Q188" s="18" t="str">
        <f t="shared" si="55"/>
        <v/>
      </c>
      <c r="R188" s="122" t="str">
        <f t="shared" si="45"/>
        <v/>
      </c>
      <c r="S188" s="18" t="str">
        <f t="shared" si="56"/>
        <v/>
      </c>
      <c r="T188" s="26" t="str">
        <f t="shared" si="46"/>
        <v/>
      </c>
      <c r="U188" s="18" t="str">
        <f t="shared" si="57"/>
        <v/>
      </c>
      <c r="V188" s="18" t="str">
        <f t="shared" si="58"/>
        <v/>
      </c>
      <c r="W188" s="18" t="str">
        <f>IFERROR(CONCATENATE("PAGO N° ",B188," DEL CONTRATO CPS ",V188," ENTRE ",TEXT(VLOOKUP(A188,matriz,IF(generador!B188=1,16,IF(generador!B188=2,19,IF(generador!B188=3,22,IF(generador!B188=4,25,IF(generador!B188=5,28,IF(generador!B188=6,31,IF(generador!B188=7,34,IF(generador!B188=8,37,IF(generador!B188=9,40,IF(generador!B188=10,43,IF(generador!B188=11,46,IF(generador!B188=12,49,IF(generador!B188=13,52,IF(generador!B188=14,55,IF(generador!B188=15,58))))))))))))))),FALSE),"dd/mm/yyyy")," Y ",TEXT(VLOOKUP(A188,matriz,IF(generador!B188=1,17,IF(generador!B188=2,20,IF(generador!B188=3,23,IF(generador!B188=4,26,IF(generador!B188=5,29,IF(generador!B188=6,32,IF(generador!B188=7,35,IF(generador!B188=8,38,IF(generador!B188=9,41,IF(generador!B188=10,44,IF(generador!B188=11,47,IF(generador!B188=12,50,IF(generador!B188=13,53,IF(generador!B188=14,56,IF(generador!B188=15,59))))))))))))))),FALSE),"dd/mm/yyyy")),"")</f>
        <v/>
      </c>
    </row>
    <row r="189" spans="1:23" x14ac:dyDescent="0.3">
      <c r="A189" s="15"/>
      <c r="B189" s="14"/>
      <c r="C189" s="6"/>
      <c r="D189" s="26" t="str">
        <f t="shared" si="42"/>
        <v/>
      </c>
      <c r="E189" s="19" t="str">
        <f>IFERROR(IF(A189&lt;&gt;"",VLOOKUP(A189,matriz,IF(generador!B189=1,15,IF(generador!B189=2,18,IF(generador!B189=3,21,IF(generador!B189=4,24,IF(generador!B189=5,27,IF(generador!B189=6,30,IF(generador!B189=7,33,IF(generador!B189=8,36,IF(generador!B189=9,39,IF(generador!B189=10,42,IF(generador!B189=11,45,IF(generador!B189=12,48,IF(generador!B189=13,51,IF(generador!B189=14,54,IF(generador!B189=15,57))))))))))))))),FALSE),""),"")</f>
        <v/>
      </c>
      <c r="F189" s="20" t="str">
        <f t="shared" si="43"/>
        <v/>
      </c>
      <c r="G189" s="29" t="str">
        <f t="shared" si="44"/>
        <v/>
      </c>
      <c r="H189" s="21" t="str">
        <f t="shared" ca="1" si="47"/>
        <v/>
      </c>
      <c r="I189" s="18" t="str">
        <f t="shared" si="48"/>
        <v/>
      </c>
      <c r="J189" s="18" t="str">
        <f>""</f>
        <v/>
      </c>
      <c r="K189" s="18" t="str">
        <f t="shared" si="49"/>
        <v/>
      </c>
      <c r="L189" s="18" t="str">
        <f t="shared" si="50"/>
        <v/>
      </c>
      <c r="M189" s="18" t="str">
        <f t="shared" si="51"/>
        <v/>
      </c>
      <c r="N189" s="18" t="str">
        <f t="shared" si="52"/>
        <v/>
      </c>
      <c r="O189" s="18" t="str">
        <f t="shared" si="53"/>
        <v/>
      </c>
      <c r="P189" s="18" t="str">
        <f t="shared" si="54"/>
        <v/>
      </c>
      <c r="Q189" s="18" t="str">
        <f t="shared" si="55"/>
        <v/>
      </c>
      <c r="R189" s="122" t="str">
        <f t="shared" si="45"/>
        <v/>
      </c>
      <c r="S189" s="18" t="str">
        <f t="shared" si="56"/>
        <v/>
      </c>
      <c r="T189" s="26" t="str">
        <f t="shared" si="46"/>
        <v/>
      </c>
      <c r="U189" s="18" t="str">
        <f t="shared" si="57"/>
        <v/>
      </c>
      <c r="V189" s="18" t="str">
        <f t="shared" si="58"/>
        <v/>
      </c>
      <c r="W189" s="18" t="str">
        <f>IFERROR(CONCATENATE("PAGO N° ",B189," DEL CONTRATO CPS ",V189," ENTRE ",TEXT(VLOOKUP(A189,matriz,IF(generador!B189=1,16,IF(generador!B189=2,19,IF(generador!B189=3,22,IF(generador!B189=4,25,IF(generador!B189=5,28,IF(generador!B189=6,31,IF(generador!B189=7,34,IF(generador!B189=8,37,IF(generador!B189=9,40,IF(generador!B189=10,43,IF(generador!B189=11,46,IF(generador!B189=12,49,IF(generador!B189=13,52,IF(generador!B189=14,55,IF(generador!B189=15,58))))))))))))))),FALSE),"dd/mm/yyyy")," Y ",TEXT(VLOOKUP(A189,matriz,IF(generador!B189=1,17,IF(generador!B189=2,20,IF(generador!B189=3,23,IF(generador!B189=4,26,IF(generador!B189=5,29,IF(generador!B189=6,32,IF(generador!B189=7,35,IF(generador!B189=8,38,IF(generador!B189=9,41,IF(generador!B189=10,44,IF(generador!B189=11,47,IF(generador!B189=12,50,IF(generador!B189=13,53,IF(generador!B189=14,56,IF(generador!B189=15,59))))))))))))))),FALSE),"dd/mm/yyyy")),"")</f>
        <v/>
      </c>
    </row>
    <row r="190" spans="1:23" x14ac:dyDescent="0.3">
      <c r="A190" s="15"/>
      <c r="B190" s="14"/>
      <c r="C190" s="6"/>
      <c r="D190" s="26" t="str">
        <f t="shared" si="42"/>
        <v/>
      </c>
      <c r="E190" s="19" t="str">
        <f>IFERROR(IF(A190&lt;&gt;"",VLOOKUP(A190,matriz,IF(generador!B190=1,15,IF(generador!B190=2,18,IF(generador!B190=3,21,IF(generador!B190=4,24,IF(generador!B190=5,27,IF(generador!B190=6,30,IF(generador!B190=7,33,IF(generador!B190=8,36,IF(generador!B190=9,39,IF(generador!B190=10,42,IF(generador!B190=11,45,IF(generador!B190=12,48,IF(generador!B190=13,51,IF(generador!B190=14,54,IF(generador!B190=15,57))))))))))))))),FALSE),""),"")</f>
        <v/>
      </c>
      <c r="F190" s="20" t="str">
        <f t="shared" si="43"/>
        <v/>
      </c>
      <c r="G190" s="29" t="str">
        <f t="shared" si="44"/>
        <v/>
      </c>
      <c r="H190" s="21" t="str">
        <f t="shared" ca="1" si="47"/>
        <v/>
      </c>
      <c r="I190" s="18" t="str">
        <f t="shared" si="48"/>
        <v/>
      </c>
      <c r="J190" s="18" t="str">
        <f>""</f>
        <v/>
      </c>
      <c r="K190" s="18" t="str">
        <f t="shared" si="49"/>
        <v/>
      </c>
      <c r="L190" s="18" t="str">
        <f t="shared" si="50"/>
        <v/>
      </c>
      <c r="M190" s="18" t="str">
        <f t="shared" si="51"/>
        <v/>
      </c>
      <c r="N190" s="18" t="str">
        <f t="shared" si="52"/>
        <v/>
      </c>
      <c r="O190" s="18" t="str">
        <f t="shared" si="53"/>
        <v/>
      </c>
      <c r="P190" s="18" t="str">
        <f t="shared" si="54"/>
        <v/>
      </c>
      <c r="Q190" s="18" t="str">
        <f t="shared" si="55"/>
        <v/>
      </c>
      <c r="R190" s="122" t="str">
        <f t="shared" si="45"/>
        <v/>
      </c>
      <c r="S190" s="18" t="str">
        <f t="shared" si="56"/>
        <v/>
      </c>
      <c r="T190" s="26" t="str">
        <f t="shared" si="46"/>
        <v/>
      </c>
      <c r="U190" s="18" t="str">
        <f t="shared" si="57"/>
        <v/>
      </c>
      <c r="V190" s="18" t="str">
        <f t="shared" si="58"/>
        <v/>
      </c>
      <c r="W190" s="18" t="str">
        <f>IFERROR(CONCATENATE("PAGO N° ",B190," DEL CONTRATO CPS ",V190," ENTRE ",TEXT(VLOOKUP(A190,matriz,IF(generador!B190=1,16,IF(generador!B190=2,19,IF(generador!B190=3,22,IF(generador!B190=4,25,IF(generador!B190=5,28,IF(generador!B190=6,31,IF(generador!B190=7,34,IF(generador!B190=8,37,IF(generador!B190=9,40,IF(generador!B190=10,43,IF(generador!B190=11,46,IF(generador!B190=12,49,IF(generador!B190=13,52,IF(generador!B190=14,55,IF(generador!B190=15,58))))))))))))))),FALSE),"dd/mm/yyyy")," Y ",TEXT(VLOOKUP(A190,matriz,IF(generador!B190=1,17,IF(generador!B190=2,20,IF(generador!B190=3,23,IF(generador!B190=4,26,IF(generador!B190=5,29,IF(generador!B190=6,32,IF(generador!B190=7,35,IF(generador!B190=8,38,IF(generador!B190=9,41,IF(generador!B190=10,44,IF(generador!B190=11,47,IF(generador!B190=12,50,IF(generador!B190=13,53,IF(generador!B190=14,56,IF(generador!B190=15,59))))))))))))))),FALSE),"dd/mm/yyyy")),"")</f>
        <v/>
      </c>
    </row>
    <row r="191" spans="1:23" x14ac:dyDescent="0.3">
      <c r="A191" s="15"/>
      <c r="B191" s="14"/>
      <c r="C191" s="6"/>
      <c r="D191" s="26" t="str">
        <f t="shared" si="42"/>
        <v/>
      </c>
      <c r="E191" s="19" t="str">
        <f>IFERROR(IF(A191&lt;&gt;"",VLOOKUP(A191,matriz,IF(generador!B191=1,15,IF(generador!B191=2,18,IF(generador!B191=3,21,IF(generador!B191=4,24,IF(generador!B191=5,27,IF(generador!B191=6,30,IF(generador!B191=7,33,IF(generador!B191=8,36,IF(generador!B191=9,39,IF(generador!B191=10,42,IF(generador!B191=11,45,IF(generador!B191=12,48,IF(generador!B191=13,51,IF(generador!B191=14,54,IF(generador!B191=15,57))))))))))))))),FALSE),""),"")</f>
        <v/>
      </c>
      <c r="F191" s="20" t="str">
        <f t="shared" si="43"/>
        <v/>
      </c>
      <c r="G191" s="29" t="str">
        <f t="shared" si="44"/>
        <v/>
      </c>
      <c r="H191" s="21" t="str">
        <f t="shared" ca="1" si="47"/>
        <v/>
      </c>
      <c r="I191" s="18" t="str">
        <f t="shared" si="48"/>
        <v/>
      </c>
      <c r="J191" s="18" t="str">
        <f>""</f>
        <v/>
      </c>
      <c r="K191" s="18" t="str">
        <f t="shared" si="49"/>
        <v/>
      </c>
      <c r="L191" s="18" t="str">
        <f t="shared" si="50"/>
        <v/>
      </c>
      <c r="M191" s="18" t="str">
        <f t="shared" si="51"/>
        <v/>
      </c>
      <c r="N191" s="18" t="str">
        <f t="shared" si="52"/>
        <v/>
      </c>
      <c r="O191" s="18" t="str">
        <f t="shared" si="53"/>
        <v/>
      </c>
      <c r="P191" s="18" t="str">
        <f t="shared" si="54"/>
        <v/>
      </c>
      <c r="Q191" s="18" t="str">
        <f t="shared" si="55"/>
        <v/>
      </c>
      <c r="R191" s="122" t="str">
        <f t="shared" si="45"/>
        <v/>
      </c>
      <c r="S191" s="18" t="str">
        <f t="shared" si="56"/>
        <v/>
      </c>
      <c r="T191" s="26" t="str">
        <f t="shared" si="46"/>
        <v/>
      </c>
      <c r="U191" s="18" t="str">
        <f t="shared" si="57"/>
        <v/>
      </c>
      <c r="V191" s="18" t="str">
        <f t="shared" si="58"/>
        <v/>
      </c>
      <c r="W191" s="18" t="str">
        <f>IFERROR(CONCATENATE("PAGO N° ",B191," DEL CONTRATO CPS ",V191," ENTRE ",TEXT(VLOOKUP(A191,matriz,IF(generador!B191=1,16,IF(generador!B191=2,19,IF(generador!B191=3,22,IF(generador!B191=4,25,IF(generador!B191=5,28,IF(generador!B191=6,31,IF(generador!B191=7,34,IF(generador!B191=8,37,IF(generador!B191=9,40,IF(generador!B191=10,43,IF(generador!B191=11,46,IF(generador!B191=12,49,IF(generador!B191=13,52,IF(generador!B191=14,55,IF(generador!B191=15,58))))))))))))))),FALSE),"dd/mm/yyyy")," Y ",TEXT(VLOOKUP(A191,matriz,IF(generador!B191=1,17,IF(generador!B191=2,20,IF(generador!B191=3,23,IF(generador!B191=4,26,IF(generador!B191=5,29,IF(generador!B191=6,32,IF(generador!B191=7,35,IF(generador!B191=8,38,IF(generador!B191=9,41,IF(generador!B191=10,44,IF(generador!B191=11,47,IF(generador!B191=12,50,IF(generador!B191=13,53,IF(generador!B191=14,56,IF(generador!B191=15,59))))))))))))))),FALSE),"dd/mm/yyyy")),"")</f>
        <v/>
      </c>
    </row>
    <row r="192" spans="1:23" x14ac:dyDescent="0.3">
      <c r="A192" s="15"/>
      <c r="B192" s="14"/>
      <c r="C192" s="6"/>
      <c r="D192" s="26" t="str">
        <f t="shared" si="42"/>
        <v/>
      </c>
      <c r="E192" s="19" t="str">
        <f>IFERROR(IF(A192&lt;&gt;"",VLOOKUP(A192,matriz,IF(generador!B192=1,15,IF(generador!B192=2,18,IF(generador!B192=3,21,IF(generador!B192=4,24,IF(generador!B192=5,27,IF(generador!B192=6,30,IF(generador!B192=7,33,IF(generador!B192=8,36,IF(generador!B192=9,39,IF(generador!B192=10,42,IF(generador!B192=11,45,IF(generador!B192=12,48,IF(generador!B192=13,51,IF(generador!B192=14,54,IF(generador!B192=15,57))))))))))))))),FALSE),""),"")</f>
        <v/>
      </c>
      <c r="F192" s="20" t="str">
        <f t="shared" si="43"/>
        <v/>
      </c>
      <c r="G192" s="29" t="str">
        <f t="shared" si="44"/>
        <v/>
      </c>
      <c r="H192" s="21" t="str">
        <f t="shared" ca="1" si="47"/>
        <v/>
      </c>
      <c r="I192" s="18" t="str">
        <f t="shared" si="48"/>
        <v/>
      </c>
      <c r="J192" s="18" t="str">
        <f>""</f>
        <v/>
      </c>
      <c r="K192" s="18" t="str">
        <f t="shared" si="49"/>
        <v/>
      </c>
      <c r="L192" s="18" t="str">
        <f t="shared" si="50"/>
        <v/>
      </c>
      <c r="M192" s="18" t="str">
        <f t="shared" si="51"/>
        <v/>
      </c>
      <c r="N192" s="18" t="str">
        <f t="shared" si="52"/>
        <v/>
      </c>
      <c r="O192" s="18" t="str">
        <f t="shared" si="53"/>
        <v/>
      </c>
      <c r="P192" s="18" t="str">
        <f t="shared" si="54"/>
        <v/>
      </c>
      <c r="Q192" s="18" t="str">
        <f t="shared" si="55"/>
        <v/>
      </c>
      <c r="R192" s="122" t="str">
        <f t="shared" si="45"/>
        <v/>
      </c>
      <c r="S192" s="18" t="str">
        <f t="shared" si="56"/>
        <v/>
      </c>
      <c r="T192" s="26" t="str">
        <f t="shared" si="46"/>
        <v/>
      </c>
      <c r="U192" s="18" t="str">
        <f t="shared" si="57"/>
        <v/>
      </c>
      <c r="V192" s="18" t="str">
        <f t="shared" si="58"/>
        <v/>
      </c>
      <c r="W192" s="18" t="str">
        <f>IFERROR(CONCATENATE("PAGO N° ",B192," DEL CONTRATO CPS ",V192," ENTRE ",TEXT(VLOOKUP(A192,matriz,IF(generador!B192=1,16,IF(generador!B192=2,19,IF(generador!B192=3,22,IF(generador!B192=4,25,IF(generador!B192=5,28,IF(generador!B192=6,31,IF(generador!B192=7,34,IF(generador!B192=8,37,IF(generador!B192=9,40,IF(generador!B192=10,43,IF(generador!B192=11,46,IF(generador!B192=12,49,IF(generador!B192=13,52,IF(generador!B192=14,55,IF(generador!B192=15,58))))))))))))))),FALSE),"dd/mm/yyyy")," Y ",TEXT(VLOOKUP(A192,matriz,IF(generador!B192=1,17,IF(generador!B192=2,20,IF(generador!B192=3,23,IF(generador!B192=4,26,IF(generador!B192=5,29,IF(generador!B192=6,32,IF(generador!B192=7,35,IF(generador!B192=8,38,IF(generador!B192=9,41,IF(generador!B192=10,44,IF(generador!B192=11,47,IF(generador!B192=12,50,IF(generador!B192=13,53,IF(generador!B192=14,56,IF(generador!B192=15,59))))))))))))))),FALSE),"dd/mm/yyyy")),"")</f>
        <v/>
      </c>
    </row>
    <row r="193" spans="1:24" x14ac:dyDescent="0.3">
      <c r="A193" s="15"/>
      <c r="B193" s="14"/>
      <c r="C193" s="6"/>
      <c r="D193" s="26" t="str">
        <f t="shared" si="42"/>
        <v/>
      </c>
      <c r="E193" s="19" t="str">
        <f>IFERROR(IF(A193&lt;&gt;"",VLOOKUP(A193,matriz,IF(generador!B193=1,15,IF(generador!B193=2,18,IF(generador!B193=3,21,IF(generador!B193=4,24,IF(generador!B193=5,27,IF(generador!B193=6,30,IF(generador!B193=7,33,IF(generador!B193=8,36,IF(generador!B193=9,39,IF(generador!B193=10,42,IF(generador!B193=11,45,IF(generador!B193=12,48,IF(generador!B193=13,51,IF(generador!B193=14,54,IF(generador!B193=15,57))))))))))))))),FALSE),""),"")</f>
        <v/>
      </c>
      <c r="F193" s="20" t="str">
        <f t="shared" si="43"/>
        <v/>
      </c>
      <c r="G193" s="29" t="str">
        <f t="shared" si="44"/>
        <v/>
      </c>
      <c r="H193" s="21" t="str">
        <f t="shared" ca="1" si="47"/>
        <v/>
      </c>
      <c r="I193" s="18" t="str">
        <f t="shared" si="48"/>
        <v/>
      </c>
      <c r="J193" s="18" t="str">
        <f>""</f>
        <v/>
      </c>
      <c r="K193" s="18" t="str">
        <f t="shared" si="49"/>
        <v/>
      </c>
      <c r="L193" s="18" t="str">
        <f t="shared" si="50"/>
        <v/>
      </c>
      <c r="M193" s="18" t="str">
        <f t="shared" si="51"/>
        <v/>
      </c>
      <c r="N193" s="18" t="str">
        <f t="shared" si="52"/>
        <v/>
      </c>
      <c r="O193" s="18" t="str">
        <f t="shared" si="53"/>
        <v/>
      </c>
      <c r="P193" s="18" t="str">
        <f t="shared" si="54"/>
        <v/>
      </c>
      <c r="Q193" s="18" t="str">
        <f t="shared" si="55"/>
        <v/>
      </c>
      <c r="R193" s="122" t="str">
        <f t="shared" si="45"/>
        <v/>
      </c>
      <c r="S193" s="18" t="str">
        <f t="shared" si="56"/>
        <v/>
      </c>
      <c r="T193" s="26" t="str">
        <f t="shared" si="46"/>
        <v/>
      </c>
      <c r="U193" s="18" t="str">
        <f t="shared" si="57"/>
        <v/>
      </c>
      <c r="V193" s="18" t="str">
        <f t="shared" si="58"/>
        <v/>
      </c>
      <c r="W193" s="18" t="str">
        <f>IFERROR(CONCATENATE("PAGO N° ",B193," DEL CONTRATO CPS ",V193," ENTRE ",TEXT(VLOOKUP(A193,matriz,IF(generador!B193=1,16,IF(generador!B193=2,19,IF(generador!B193=3,22,IF(generador!B193=4,25,IF(generador!B193=5,28,IF(generador!B193=6,31,IF(generador!B193=7,34,IF(generador!B193=8,37,IF(generador!B193=9,40,IF(generador!B193=10,43,IF(generador!B193=11,46,IF(generador!B193=12,49,IF(generador!B193=13,52,IF(generador!B193=14,55,IF(generador!B193=15,58))))))))))))))),FALSE),"dd/mm/yyyy")," Y ",TEXT(VLOOKUP(A193,matriz,IF(generador!B193=1,17,IF(generador!B193=2,20,IF(generador!B193=3,23,IF(generador!B193=4,26,IF(generador!B193=5,29,IF(generador!B193=6,32,IF(generador!B193=7,35,IF(generador!B193=8,38,IF(generador!B193=9,41,IF(generador!B193=10,44,IF(generador!B193=11,47,IF(generador!B193=12,50,IF(generador!B193=13,53,IF(generador!B193=14,56,IF(generador!B193=15,59))))))))))))))),FALSE),"dd/mm/yyyy")),"")</f>
        <v/>
      </c>
    </row>
    <row r="194" spans="1:24" x14ac:dyDescent="0.3">
      <c r="A194" s="15"/>
      <c r="B194" s="14"/>
      <c r="C194" s="6"/>
      <c r="D194" s="26" t="str">
        <f t="shared" si="42"/>
        <v/>
      </c>
      <c r="E194" s="19" t="str">
        <f>IFERROR(IF(A194&lt;&gt;"",VLOOKUP(A194,matriz,IF(generador!B194=1,15,IF(generador!B194=2,18,IF(generador!B194=3,21,IF(generador!B194=4,24,IF(generador!B194=5,27,IF(generador!B194=6,30,IF(generador!B194=7,33,IF(generador!B194=8,36,IF(generador!B194=9,39,IF(generador!B194=10,42,IF(generador!B194=11,45,IF(generador!B194=12,48,IF(generador!B194=13,51,IF(generador!B194=14,54,IF(generador!B194=15,57))))))))))))))),FALSE),""),"")</f>
        <v/>
      </c>
      <c r="F194" s="20" t="str">
        <f t="shared" si="43"/>
        <v/>
      </c>
      <c r="G194" s="29" t="str">
        <f t="shared" si="44"/>
        <v/>
      </c>
      <c r="H194" s="21" t="str">
        <f t="shared" ca="1" si="47"/>
        <v/>
      </c>
      <c r="I194" s="18" t="str">
        <f t="shared" si="48"/>
        <v/>
      </c>
      <c r="J194" s="18" t="str">
        <f>""</f>
        <v/>
      </c>
      <c r="K194" s="18" t="str">
        <f t="shared" si="49"/>
        <v/>
      </c>
      <c r="L194" s="18" t="str">
        <f t="shared" si="50"/>
        <v/>
      </c>
      <c r="M194" s="18" t="str">
        <f t="shared" si="51"/>
        <v/>
      </c>
      <c r="N194" s="18" t="str">
        <f t="shared" si="52"/>
        <v/>
      </c>
      <c r="O194" s="18" t="str">
        <f t="shared" si="53"/>
        <v/>
      </c>
      <c r="P194" s="18" t="str">
        <f t="shared" si="54"/>
        <v/>
      </c>
      <c r="Q194" s="18" t="str">
        <f t="shared" si="55"/>
        <v/>
      </c>
      <c r="R194" s="122" t="str">
        <f t="shared" si="45"/>
        <v/>
      </c>
      <c r="S194" s="18" t="str">
        <f t="shared" si="56"/>
        <v/>
      </c>
      <c r="T194" s="26" t="str">
        <f t="shared" si="46"/>
        <v/>
      </c>
      <c r="U194" s="18" t="str">
        <f t="shared" si="57"/>
        <v/>
      </c>
      <c r="V194" s="18" t="str">
        <f t="shared" si="58"/>
        <v/>
      </c>
      <c r="W194" s="18" t="str">
        <f>IFERROR(CONCATENATE("PAGO N° ",B194," DEL CONTRATO CPS ",V194," ENTRE ",TEXT(VLOOKUP(A194,matriz,IF(generador!B194=1,16,IF(generador!B194=2,19,IF(generador!B194=3,22,IF(generador!B194=4,25,IF(generador!B194=5,28,IF(generador!B194=6,31,IF(generador!B194=7,34,IF(generador!B194=8,37,IF(generador!B194=9,40,IF(generador!B194=10,43,IF(generador!B194=11,46,IF(generador!B194=12,49,IF(generador!B194=13,52,IF(generador!B194=14,55,IF(generador!B194=15,58))))))))))))))),FALSE),"dd/mm/yyyy")," Y ",TEXT(VLOOKUP(A194,matriz,IF(generador!B194=1,17,IF(generador!B194=2,20,IF(generador!B194=3,23,IF(generador!B194=4,26,IF(generador!B194=5,29,IF(generador!B194=6,32,IF(generador!B194=7,35,IF(generador!B194=8,38,IF(generador!B194=9,41,IF(generador!B194=10,44,IF(generador!B194=11,47,IF(generador!B194=12,50,IF(generador!B194=13,53,IF(generador!B194=14,56,IF(generador!B194=15,59))))))))))))))),FALSE),"dd/mm/yyyy")),"")</f>
        <v/>
      </c>
    </row>
    <row r="195" spans="1:24" x14ac:dyDescent="0.3">
      <c r="A195" s="15"/>
      <c r="B195" s="14"/>
      <c r="C195" s="6"/>
      <c r="D195" s="26" t="str">
        <f t="shared" ref="D195:D258" si="59">IFERROR(IF(C195&lt;&gt;"",CONCATENATE(VLOOKUP(A195,matriz,IF(C195="NO",98,100),FALSE),VLOOKUP(A195,matriz,103,FALSE)),""),"")</f>
        <v/>
      </c>
      <c r="E195" s="19" t="str">
        <f>IFERROR(IF(A195&lt;&gt;"",VLOOKUP(A195,matriz,IF(generador!B195=1,15,IF(generador!B195=2,18,IF(generador!B195=3,21,IF(generador!B195=4,24,IF(generador!B195=5,27,IF(generador!B195=6,30,IF(generador!B195=7,33,IF(generador!B195=8,36,IF(generador!B195=9,39,IF(generador!B195=10,42,IF(generador!B195=11,45,IF(generador!B195=12,48,IF(generador!B195=13,51,IF(generador!B195=14,54,IF(generador!B195=15,57))))))))))))))),FALSE),""),"")</f>
        <v/>
      </c>
      <c r="F195" s="20" t="str">
        <f t="shared" ref="F195:F258" si="60">IFERROR(IF(E195,VLOOKUP(A195,matriz,97,FALSE),""),"")</f>
        <v/>
      </c>
      <c r="G195" s="29" t="str">
        <f t="shared" ref="G195:G258" si="61">IFERROR(IF(E195,VLOOKUP(A195,matriz,IF(C195="NO",99,101),FALSE),""),"")</f>
        <v/>
      </c>
      <c r="H195" s="21" t="str">
        <f t="shared" ca="1" si="47"/>
        <v/>
      </c>
      <c r="I195" s="18" t="str">
        <f t="shared" si="48"/>
        <v/>
      </c>
      <c r="J195" s="18" t="str">
        <f>""</f>
        <v/>
      </c>
      <c r="K195" s="18" t="str">
        <f t="shared" si="49"/>
        <v/>
      </c>
      <c r="L195" s="18" t="str">
        <f t="shared" si="50"/>
        <v/>
      </c>
      <c r="M195" s="18" t="str">
        <f t="shared" si="51"/>
        <v/>
      </c>
      <c r="N195" s="18" t="str">
        <f t="shared" si="52"/>
        <v/>
      </c>
      <c r="O195" s="18" t="str">
        <f t="shared" si="53"/>
        <v/>
      </c>
      <c r="P195" s="18" t="str">
        <f t="shared" si="54"/>
        <v/>
      </c>
      <c r="Q195" s="18" t="str">
        <f t="shared" si="55"/>
        <v/>
      </c>
      <c r="R195" s="122" t="str">
        <f t="shared" ref="R195:R258" si="62">IFERROR(IF(E195,CONCATENATE(TEXT(VLOOKUP(A195,matriz,IF(C195="NO",67,82),FALSE),"YYYY"),VLOOKUP(A195,matriz,IF(C195="NO",66,81),FALSE)),""),"")</f>
        <v/>
      </c>
      <c r="S195" s="18" t="str">
        <f t="shared" si="56"/>
        <v/>
      </c>
      <c r="T195" s="26" t="str">
        <f t="shared" ref="T195:T258" si="63">IFERROR(IF(E195,CONCATENATE(TEXT(VLOOKUP(A195,matriz,IF(C195="NO",64,79),FALSE),"YYYY"),VLOOKUP(A195,matriz,IF(C195="NO",63,78),FALSE)),""),"")</f>
        <v/>
      </c>
      <c r="U195" s="18" t="str">
        <f t="shared" si="57"/>
        <v/>
      </c>
      <c r="V195" s="18" t="str">
        <f t="shared" si="58"/>
        <v/>
      </c>
      <c r="W195" s="18" t="str">
        <f>IFERROR(CONCATENATE("PAGO N° ",B195," DEL CONTRATO CPS ",V195," ENTRE ",TEXT(VLOOKUP(A195,matriz,IF(generador!B195=1,16,IF(generador!B195=2,19,IF(generador!B195=3,22,IF(generador!B195=4,25,IF(generador!B195=5,28,IF(generador!B195=6,31,IF(generador!B195=7,34,IF(generador!B195=8,37,IF(generador!B195=9,40,IF(generador!B195=10,43,IF(generador!B195=11,46,IF(generador!B195=12,49,IF(generador!B195=13,52,IF(generador!B195=14,55,IF(generador!B195=15,58))))))))))))))),FALSE),"dd/mm/yyyy")," Y ",TEXT(VLOOKUP(A195,matriz,IF(generador!B195=1,17,IF(generador!B195=2,20,IF(generador!B195=3,23,IF(generador!B195=4,26,IF(generador!B195=5,29,IF(generador!B195=6,32,IF(generador!B195=7,35,IF(generador!B195=8,38,IF(generador!B195=9,41,IF(generador!B195=10,44,IF(generador!B195=11,47,IF(generador!B195=12,50,IF(generador!B195=13,53,IF(generador!B195=14,56,IF(generador!B195=15,59))))))))))))))),FALSE),"dd/mm/yyyy")),"")</f>
        <v/>
      </c>
    </row>
    <row r="196" spans="1:24" x14ac:dyDescent="0.3">
      <c r="A196" s="15"/>
      <c r="B196" s="14"/>
      <c r="C196" s="6"/>
      <c r="D196" s="26" t="str">
        <f t="shared" si="59"/>
        <v/>
      </c>
      <c r="E196" s="19" t="str">
        <f>IFERROR(IF(A196&lt;&gt;"",VLOOKUP(A196,matriz,IF(generador!B196=1,15,IF(generador!B196=2,18,IF(generador!B196=3,21,IF(generador!B196=4,24,IF(generador!B196=5,27,IF(generador!B196=6,30,IF(generador!B196=7,33,IF(generador!B196=8,36,IF(generador!B196=9,39,IF(generador!B196=10,42,IF(generador!B196=11,45,IF(generador!B196=12,48,IF(generador!B196=13,51,IF(generador!B196=14,54,IF(generador!B196=15,57))))))))))))))),FALSE),""),"")</f>
        <v/>
      </c>
      <c r="F196" s="20" t="str">
        <f t="shared" si="60"/>
        <v/>
      </c>
      <c r="G196" s="29" t="str">
        <f t="shared" si="61"/>
        <v/>
      </c>
      <c r="H196" s="21" t="str">
        <f t="shared" ref="H196:H259" ca="1" si="64">IFERROR(IF(C196&lt;&gt;"",TODAY(),""),"")</f>
        <v/>
      </c>
      <c r="I196" s="18" t="str">
        <f t="shared" ref="I196:I259" si="65">IFERROR(IF(D196&lt;&gt;"",I195+1,""),1)</f>
        <v/>
      </c>
      <c r="J196" s="18" t="str">
        <f>""</f>
        <v/>
      </c>
      <c r="K196" s="18" t="str">
        <f t="shared" ref="K196:K259" si="66">IFERROR(IF(E196,0,""),"")</f>
        <v/>
      </c>
      <c r="L196" s="18" t="str">
        <f t="shared" ref="L196:L259" si="67">IFERROR(IF(E196,0,""),"")</f>
        <v/>
      </c>
      <c r="M196" s="18" t="str">
        <f t="shared" ref="M196:M259" si="68">IFERROR(IF(E196,0,""),"")</f>
        <v/>
      </c>
      <c r="N196" s="18" t="str">
        <f t="shared" ref="N196:N259" si="69">IFERROR(IF(E196,0,""),"")</f>
        <v/>
      </c>
      <c r="O196" s="18" t="str">
        <f t="shared" ref="O196:O259" si="70">IFERROR(IF(E196,"01",""),"")</f>
        <v/>
      </c>
      <c r="P196" s="18" t="str">
        <f t="shared" ref="P196:P259" si="71">IFERROR(IF(K196&lt;&gt;"",P195+1,""),1)</f>
        <v/>
      </c>
      <c r="Q196" s="18" t="str">
        <f t="shared" ref="Q196:Q259" si="72">IFERROR(IF(E196,0,""),"")</f>
        <v/>
      </c>
      <c r="R196" s="122" t="str">
        <f t="shared" si="62"/>
        <v/>
      </c>
      <c r="S196" s="18" t="str">
        <f t="shared" ref="S196:S259" si="73">IFERROR(IF(D196&lt;&gt;"",S195+1,""),1)</f>
        <v/>
      </c>
      <c r="T196" s="26" t="str">
        <f t="shared" si="63"/>
        <v/>
      </c>
      <c r="U196" s="18" t="str">
        <f t="shared" ref="U196:U259" si="74">IFERROR(IF(E196,0,""),"")</f>
        <v/>
      </c>
      <c r="V196" s="18" t="str">
        <f t="shared" ref="V196:V259" si="75">IFERROR(IF(E196,A196,""),"")</f>
        <v/>
      </c>
      <c r="W196" s="18" t="str">
        <f>IFERROR(CONCATENATE("PAGO N° ",B196," DEL CONTRATO CPS ",V196," ENTRE ",TEXT(VLOOKUP(A196,matriz,IF(generador!B196=1,16,IF(generador!B196=2,19,IF(generador!B196=3,22,IF(generador!B196=4,25,IF(generador!B196=5,28,IF(generador!B196=6,31,IF(generador!B196=7,34,IF(generador!B196=8,37,IF(generador!B196=9,40,IF(generador!B196=10,43,IF(generador!B196=11,46,IF(generador!B196=12,49,IF(generador!B196=13,52,IF(generador!B196=14,55,IF(generador!B196=15,58))))))))))))))),FALSE),"dd/mm/yyyy")," Y ",TEXT(VLOOKUP(A196,matriz,IF(generador!B196=1,17,IF(generador!B196=2,20,IF(generador!B196=3,23,IF(generador!B196=4,26,IF(generador!B196=5,29,IF(generador!B196=6,32,IF(generador!B196=7,35,IF(generador!B196=8,38,IF(generador!B196=9,41,IF(generador!B196=10,44,IF(generador!B196=11,47,IF(generador!B196=12,50,IF(generador!B196=13,53,IF(generador!B196=14,56,IF(generador!B196=15,59))))))))))))))),FALSE),"dd/mm/yyyy")),"")</f>
        <v/>
      </c>
    </row>
    <row r="197" spans="1:24" x14ac:dyDescent="0.3">
      <c r="A197" s="15"/>
      <c r="B197" s="14"/>
      <c r="C197" s="6"/>
      <c r="D197" s="26" t="str">
        <f t="shared" si="59"/>
        <v/>
      </c>
      <c r="E197" s="19" t="str">
        <f>IFERROR(IF(A197&lt;&gt;"",VLOOKUP(A197,matriz,IF(generador!B197=1,15,IF(generador!B197=2,18,IF(generador!B197=3,21,IF(generador!B197=4,24,IF(generador!B197=5,27,IF(generador!B197=6,30,IF(generador!B197=7,33,IF(generador!B197=8,36,IF(generador!B197=9,39,IF(generador!B197=10,42,IF(generador!B197=11,45,IF(generador!B197=12,48,IF(generador!B197=13,51,IF(generador!B197=14,54,IF(generador!B197=15,57))))))))))))))),FALSE),""),"")</f>
        <v/>
      </c>
      <c r="F197" s="20" t="str">
        <f t="shared" si="60"/>
        <v/>
      </c>
      <c r="G197" s="29" t="str">
        <f t="shared" si="61"/>
        <v/>
      </c>
      <c r="H197" s="21" t="str">
        <f t="shared" ca="1" si="64"/>
        <v/>
      </c>
      <c r="I197" s="18" t="str">
        <f t="shared" si="65"/>
        <v/>
      </c>
      <c r="J197" s="18" t="str">
        <f>""</f>
        <v/>
      </c>
      <c r="K197" s="18" t="str">
        <f t="shared" si="66"/>
        <v/>
      </c>
      <c r="L197" s="18" t="str">
        <f t="shared" si="67"/>
        <v/>
      </c>
      <c r="M197" s="18" t="str">
        <f t="shared" si="68"/>
        <v/>
      </c>
      <c r="N197" s="18" t="str">
        <f t="shared" si="69"/>
        <v/>
      </c>
      <c r="O197" s="18" t="str">
        <f t="shared" si="70"/>
        <v/>
      </c>
      <c r="P197" s="18" t="str">
        <f t="shared" si="71"/>
        <v/>
      </c>
      <c r="Q197" s="18" t="str">
        <f t="shared" si="72"/>
        <v/>
      </c>
      <c r="R197" s="122" t="str">
        <f t="shared" si="62"/>
        <v/>
      </c>
      <c r="S197" s="18" t="str">
        <f t="shared" si="73"/>
        <v/>
      </c>
      <c r="T197" s="26" t="str">
        <f t="shared" si="63"/>
        <v/>
      </c>
      <c r="U197" s="18" t="str">
        <f t="shared" si="74"/>
        <v/>
      </c>
      <c r="V197" s="18" t="str">
        <f t="shared" si="75"/>
        <v/>
      </c>
      <c r="W197" s="18" t="str">
        <f>IFERROR(CONCATENATE("PAGO N° ",B197," DEL CONTRATO CPS ",V197," ENTRE ",TEXT(VLOOKUP(A197,matriz,IF(generador!B197=1,16,IF(generador!B197=2,19,IF(generador!B197=3,22,IF(generador!B197=4,25,IF(generador!B197=5,28,IF(generador!B197=6,31,IF(generador!B197=7,34,IF(generador!B197=8,37,IF(generador!B197=9,40,IF(generador!B197=10,43,IF(generador!B197=11,46,IF(generador!B197=12,49,IF(generador!B197=13,52,IF(generador!B197=14,55,IF(generador!B197=15,58))))))))))))))),FALSE),"dd/mm/yyyy")," Y ",TEXT(VLOOKUP(A197,matriz,IF(generador!B197=1,17,IF(generador!B197=2,20,IF(generador!B197=3,23,IF(generador!B197=4,26,IF(generador!B197=5,29,IF(generador!B197=6,32,IF(generador!B197=7,35,IF(generador!B197=8,38,IF(generador!B197=9,41,IF(generador!B197=10,44,IF(generador!B197=11,47,IF(generador!B197=12,50,IF(generador!B197=13,53,IF(generador!B197=14,56,IF(generador!B197=15,59))))))))))))))),FALSE),"dd/mm/yyyy")),"")</f>
        <v/>
      </c>
    </row>
    <row r="198" spans="1:24" x14ac:dyDescent="0.3">
      <c r="A198" s="15"/>
      <c r="B198" s="14"/>
      <c r="C198" s="6"/>
      <c r="D198" s="26" t="str">
        <f t="shared" si="59"/>
        <v/>
      </c>
      <c r="E198" s="19" t="str">
        <f>IFERROR(IF(A198&lt;&gt;"",VLOOKUP(A198,matriz,IF(generador!B198=1,15,IF(generador!B198=2,18,IF(generador!B198=3,21,IF(generador!B198=4,24,IF(generador!B198=5,27,IF(generador!B198=6,30,IF(generador!B198=7,33,IF(generador!B198=8,36,IF(generador!B198=9,39,IF(generador!B198=10,42,IF(generador!B198=11,45,IF(generador!B198=12,48,IF(generador!B198=13,51,IF(generador!B198=14,54,IF(generador!B198=15,57))))))))))))))),FALSE),""),"")</f>
        <v/>
      </c>
      <c r="F198" s="20" t="str">
        <f t="shared" si="60"/>
        <v/>
      </c>
      <c r="G198" s="29" t="str">
        <f t="shared" si="61"/>
        <v/>
      </c>
      <c r="H198" s="21" t="str">
        <f t="shared" ca="1" si="64"/>
        <v/>
      </c>
      <c r="I198" s="18" t="str">
        <f t="shared" si="65"/>
        <v/>
      </c>
      <c r="J198" s="18" t="str">
        <f>""</f>
        <v/>
      </c>
      <c r="K198" s="18" t="str">
        <f t="shared" si="66"/>
        <v/>
      </c>
      <c r="L198" s="18" t="str">
        <f t="shared" si="67"/>
        <v/>
      </c>
      <c r="M198" s="18" t="str">
        <f t="shared" si="68"/>
        <v/>
      </c>
      <c r="N198" s="18" t="str">
        <f t="shared" si="69"/>
        <v/>
      </c>
      <c r="O198" s="18" t="str">
        <f t="shared" si="70"/>
        <v/>
      </c>
      <c r="P198" s="18" t="str">
        <f t="shared" si="71"/>
        <v/>
      </c>
      <c r="Q198" s="18" t="str">
        <f t="shared" si="72"/>
        <v/>
      </c>
      <c r="R198" s="122" t="str">
        <f t="shared" si="62"/>
        <v/>
      </c>
      <c r="S198" s="18" t="str">
        <f t="shared" si="73"/>
        <v/>
      </c>
      <c r="T198" s="26" t="str">
        <f t="shared" si="63"/>
        <v/>
      </c>
      <c r="U198" s="18" t="str">
        <f t="shared" si="74"/>
        <v/>
      </c>
      <c r="V198" s="18" t="str">
        <f t="shared" si="75"/>
        <v/>
      </c>
      <c r="W198" s="18" t="str">
        <f>IFERROR(CONCATENATE("PAGO N° ",B198," DEL CONTRATO CPS ",V198," ENTRE ",TEXT(VLOOKUP(A198,matriz,IF(generador!B198=1,16,IF(generador!B198=2,19,IF(generador!B198=3,22,IF(generador!B198=4,25,IF(generador!B198=5,28,IF(generador!B198=6,31,IF(generador!B198=7,34,IF(generador!B198=8,37,IF(generador!B198=9,40,IF(generador!B198=10,43,IF(generador!B198=11,46,IF(generador!B198=12,49,IF(generador!B198=13,52,IF(generador!B198=14,55,IF(generador!B198=15,58))))))))))))))),FALSE),"dd/mm/yyyy")," Y ",TEXT(VLOOKUP(A198,matriz,IF(generador!B198=1,17,IF(generador!B198=2,20,IF(generador!B198=3,23,IF(generador!B198=4,26,IF(generador!B198=5,29,IF(generador!B198=6,32,IF(generador!B198=7,35,IF(generador!B198=8,38,IF(generador!B198=9,41,IF(generador!B198=10,44,IF(generador!B198=11,47,IF(generador!B198=12,50,IF(generador!B198=13,53,IF(generador!B198=14,56,IF(generador!B198=15,59))))))))))))))),FALSE),"dd/mm/yyyy")),"")</f>
        <v/>
      </c>
    </row>
    <row r="199" spans="1:24" x14ac:dyDescent="0.3">
      <c r="A199" s="15"/>
      <c r="B199" s="14"/>
      <c r="C199" s="6"/>
      <c r="D199" s="26" t="str">
        <f t="shared" si="59"/>
        <v/>
      </c>
      <c r="E199" s="19" t="str">
        <f>IFERROR(IF(A199&lt;&gt;"",VLOOKUP(A199,matriz,IF(generador!B199=1,15,IF(generador!B199=2,18,IF(generador!B199=3,21,IF(generador!B199=4,24,IF(generador!B199=5,27,IF(generador!B199=6,30,IF(generador!B199=7,33,IF(generador!B199=8,36,IF(generador!B199=9,39,IF(generador!B199=10,42,IF(generador!B199=11,45,IF(generador!B199=12,48,IF(generador!B199=13,51,IF(generador!B199=14,54,IF(generador!B199=15,57))))))))))))))),FALSE),""),"")</f>
        <v/>
      </c>
      <c r="F199" s="20" t="str">
        <f t="shared" si="60"/>
        <v/>
      </c>
      <c r="G199" s="29" t="str">
        <f t="shared" si="61"/>
        <v/>
      </c>
      <c r="H199" s="21" t="str">
        <f t="shared" ca="1" si="64"/>
        <v/>
      </c>
      <c r="I199" s="18" t="str">
        <f t="shared" si="65"/>
        <v/>
      </c>
      <c r="J199" s="18" t="str">
        <f>""</f>
        <v/>
      </c>
      <c r="K199" s="18" t="str">
        <f t="shared" si="66"/>
        <v/>
      </c>
      <c r="L199" s="18" t="str">
        <f t="shared" si="67"/>
        <v/>
      </c>
      <c r="M199" s="18" t="str">
        <f t="shared" si="68"/>
        <v/>
      </c>
      <c r="N199" s="18" t="str">
        <f t="shared" si="69"/>
        <v/>
      </c>
      <c r="O199" s="18" t="str">
        <f t="shared" si="70"/>
        <v/>
      </c>
      <c r="P199" s="18" t="str">
        <f t="shared" si="71"/>
        <v/>
      </c>
      <c r="Q199" s="18" t="str">
        <f t="shared" si="72"/>
        <v/>
      </c>
      <c r="R199" s="122" t="str">
        <f t="shared" si="62"/>
        <v/>
      </c>
      <c r="S199" s="18" t="str">
        <f t="shared" si="73"/>
        <v/>
      </c>
      <c r="T199" s="26" t="str">
        <f t="shared" si="63"/>
        <v/>
      </c>
      <c r="U199" s="18" t="str">
        <f t="shared" si="74"/>
        <v/>
      </c>
      <c r="V199" s="18" t="str">
        <f t="shared" si="75"/>
        <v/>
      </c>
      <c r="W199" s="18" t="str">
        <f>IFERROR(CONCATENATE("PAGO N° ",B199," DEL CONTRATO CPS ",V199," ENTRE ",TEXT(VLOOKUP(A199,matriz,IF(generador!B199=1,16,IF(generador!B199=2,19,IF(generador!B199=3,22,IF(generador!B199=4,25,IF(generador!B199=5,28,IF(generador!B199=6,31,IF(generador!B199=7,34,IF(generador!B199=8,37,IF(generador!B199=9,40,IF(generador!B199=10,43,IF(generador!B199=11,46,IF(generador!B199=12,49,IF(generador!B199=13,52,IF(generador!B199=14,55,IF(generador!B199=15,58))))))))))))))),FALSE),"dd/mm/yyyy")," Y ",TEXT(VLOOKUP(A199,matriz,IF(generador!B199=1,17,IF(generador!B199=2,20,IF(generador!B199=3,23,IF(generador!B199=4,26,IF(generador!B199=5,29,IF(generador!B199=6,32,IF(generador!B199=7,35,IF(generador!B199=8,38,IF(generador!B199=9,41,IF(generador!B199=10,44,IF(generador!B199=11,47,IF(generador!B199=12,50,IF(generador!B199=13,53,IF(generador!B199=14,56,IF(generador!B199=15,59))))))))))))))),FALSE),"dd/mm/yyyy")),"")</f>
        <v/>
      </c>
    </row>
    <row r="200" spans="1:24" x14ac:dyDescent="0.3">
      <c r="A200" s="15"/>
      <c r="B200" s="14"/>
      <c r="C200" s="6"/>
      <c r="D200" s="26" t="str">
        <f t="shared" si="59"/>
        <v/>
      </c>
      <c r="E200" s="19" t="str">
        <f>IFERROR(IF(A200&lt;&gt;"",VLOOKUP(A200,matriz,IF(generador!B200=1,15,IF(generador!B200=2,18,IF(generador!B200=3,21,IF(generador!B200=4,24,IF(generador!B200=5,27,IF(generador!B200=6,30,IF(generador!B200=7,33,IF(generador!B200=8,36,IF(generador!B200=9,39,IF(generador!B200=10,42,IF(generador!B200=11,45,IF(generador!B200=12,48,IF(generador!B200=13,51,IF(generador!B200=14,54,IF(generador!B200=15,57))))))))))))))),FALSE),""),"")</f>
        <v/>
      </c>
      <c r="F200" s="20" t="str">
        <f t="shared" si="60"/>
        <v/>
      </c>
      <c r="G200" s="29" t="str">
        <f t="shared" si="61"/>
        <v/>
      </c>
      <c r="H200" s="21" t="str">
        <f t="shared" ca="1" si="64"/>
        <v/>
      </c>
      <c r="I200" s="18" t="str">
        <f t="shared" si="65"/>
        <v/>
      </c>
      <c r="J200" s="18" t="str">
        <f>""</f>
        <v/>
      </c>
      <c r="K200" s="18" t="str">
        <f t="shared" si="66"/>
        <v/>
      </c>
      <c r="L200" s="18" t="str">
        <f t="shared" si="67"/>
        <v/>
      </c>
      <c r="M200" s="18" t="str">
        <f t="shared" si="68"/>
        <v/>
      </c>
      <c r="N200" s="18" t="str">
        <f t="shared" si="69"/>
        <v/>
      </c>
      <c r="O200" s="18" t="str">
        <f t="shared" si="70"/>
        <v/>
      </c>
      <c r="P200" s="18" t="str">
        <f t="shared" si="71"/>
        <v/>
      </c>
      <c r="Q200" s="18" t="str">
        <f t="shared" si="72"/>
        <v/>
      </c>
      <c r="R200" s="122" t="str">
        <f t="shared" si="62"/>
        <v/>
      </c>
      <c r="S200" s="18" t="str">
        <f t="shared" si="73"/>
        <v/>
      </c>
      <c r="T200" s="26" t="str">
        <f t="shared" si="63"/>
        <v/>
      </c>
      <c r="U200" s="18" t="str">
        <f t="shared" si="74"/>
        <v/>
      </c>
      <c r="V200" s="18" t="str">
        <f t="shared" si="75"/>
        <v/>
      </c>
      <c r="W200" s="18" t="str">
        <f>IFERROR(CONCATENATE("PAGO N° ",B200," DEL CONTRATO CPS ",V200," ENTRE ",TEXT(VLOOKUP(A200,matriz,IF(generador!B200=1,16,IF(generador!B200=2,19,IF(generador!B200=3,22,IF(generador!B200=4,25,IF(generador!B200=5,28,IF(generador!B200=6,31,IF(generador!B200=7,34,IF(generador!B200=8,37,IF(generador!B200=9,40,IF(generador!B200=10,43,IF(generador!B200=11,46,IF(generador!B200=12,49,IF(generador!B200=13,52,IF(generador!B200=14,55,IF(generador!B200=15,58))))))))))))))),FALSE),"dd/mm/yyyy")," Y ",TEXT(VLOOKUP(A200,matriz,IF(generador!B200=1,17,IF(generador!B200=2,20,IF(generador!B200=3,23,IF(generador!B200=4,26,IF(generador!B200=5,29,IF(generador!B200=6,32,IF(generador!B200=7,35,IF(generador!B200=8,38,IF(generador!B200=9,41,IF(generador!B200=10,44,IF(generador!B200=11,47,IF(generador!B200=12,50,IF(generador!B200=13,53,IF(generador!B200=14,56,IF(generador!B200=15,59))))))))))))))),FALSE),"dd/mm/yyyy")),"")</f>
        <v/>
      </c>
    </row>
    <row r="201" spans="1:24" x14ac:dyDescent="0.3">
      <c r="A201" s="15"/>
      <c r="B201" s="14"/>
      <c r="C201" s="6"/>
      <c r="D201" s="26" t="str">
        <f t="shared" si="59"/>
        <v/>
      </c>
      <c r="E201" s="19" t="str">
        <f>IFERROR(IF(A201&lt;&gt;"",VLOOKUP(A201,matriz,IF(generador!B201=1,15,IF(generador!B201=2,18,IF(generador!B201=3,21,IF(generador!B201=4,24,IF(generador!B201=5,27,IF(generador!B201=6,30,IF(generador!B201=7,33,IF(generador!B201=8,36,IF(generador!B201=9,39,IF(generador!B201=10,42,IF(generador!B201=11,45,IF(generador!B201=12,48,IF(generador!B201=13,51,IF(generador!B201=14,54,IF(generador!B201=15,57))))))))))))))),FALSE),""),"")</f>
        <v/>
      </c>
      <c r="F201" s="20" t="str">
        <f t="shared" si="60"/>
        <v/>
      </c>
      <c r="G201" s="29" t="str">
        <f t="shared" si="61"/>
        <v/>
      </c>
      <c r="H201" s="21" t="str">
        <f t="shared" ca="1" si="64"/>
        <v/>
      </c>
      <c r="I201" s="18" t="str">
        <f t="shared" si="65"/>
        <v/>
      </c>
      <c r="J201" s="18" t="str">
        <f>""</f>
        <v/>
      </c>
      <c r="K201" s="18" t="str">
        <f t="shared" si="66"/>
        <v/>
      </c>
      <c r="L201" s="18" t="str">
        <f t="shared" si="67"/>
        <v/>
      </c>
      <c r="M201" s="18" t="str">
        <f t="shared" si="68"/>
        <v/>
      </c>
      <c r="N201" s="18" t="str">
        <f t="shared" si="69"/>
        <v/>
      </c>
      <c r="O201" s="18" t="str">
        <f t="shared" si="70"/>
        <v/>
      </c>
      <c r="P201" s="18" t="str">
        <f t="shared" si="71"/>
        <v/>
      </c>
      <c r="Q201" s="18" t="str">
        <f t="shared" si="72"/>
        <v/>
      </c>
      <c r="R201" s="122" t="str">
        <f t="shared" si="62"/>
        <v/>
      </c>
      <c r="S201" s="18" t="str">
        <f t="shared" si="73"/>
        <v/>
      </c>
      <c r="T201" s="26" t="str">
        <f t="shared" si="63"/>
        <v/>
      </c>
      <c r="U201" s="18" t="str">
        <f t="shared" si="74"/>
        <v/>
      </c>
      <c r="V201" s="18" t="str">
        <f t="shared" si="75"/>
        <v/>
      </c>
      <c r="W201" s="18" t="str">
        <f>IFERROR(CONCATENATE("PAGO N° ",B201," DEL CONTRATO CPS ",V201," ENTRE ",TEXT(VLOOKUP(A201,matriz,IF(generador!B201=1,16,IF(generador!B201=2,19,IF(generador!B201=3,22,IF(generador!B201=4,25,IF(generador!B201=5,28,IF(generador!B201=6,31,IF(generador!B201=7,34,IF(generador!B201=8,37,IF(generador!B201=9,40,IF(generador!B201=10,43,IF(generador!B201=11,46,IF(generador!B201=12,49,IF(generador!B201=13,52,IF(generador!B201=14,55,IF(generador!B201=15,58))))))))))))))),FALSE),"dd/mm/yyyy")," Y ",TEXT(VLOOKUP(A201,matriz,IF(generador!B201=1,17,IF(generador!B201=2,20,IF(generador!B201=3,23,IF(generador!B201=4,26,IF(generador!B201=5,29,IF(generador!B201=6,32,IF(generador!B201=7,35,IF(generador!B201=8,38,IF(generador!B201=9,41,IF(generador!B201=10,44,IF(generador!B201=11,47,IF(generador!B201=12,50,IF(generador!B201=13,53,IF(generador!B201=14,56,IF(generador!B201=15,59))))))))))))))),FALSE),"dd/mm/yyyy")),"")</f>
        <v/>
      </c>
    </row>
    <row r="202" spans="1:24" x14ac:dyDescent="0.3">
      <c r="A202" s="15"/>
      <c r="B202" s="14"/>
      <c r="C202" s="6"/>
      <c r="D202" s="26" t="str">
        <f t="shared" si="59"/>
        <v/>
      </c>
      <c r="E202" s="19" t="str">
        <f>IFERROR(IF(A202&lt;&gt;"",VLOOKUP(A202,matriz,IF(generador!B202=1,15,IF(generador!B202=2,18,IF(generador!B202=3,21,IF(generador!B202=4,24,IF(generador!B202=5,27,IF(generador!B202=6,30,IF(generador!B202=7,33,IF(generador!B202=8,36,IF(generador!B202=9,39,IF(generador!B202=10,42,IF(generador!B202=11,45,IF(generador!B202=12,48,IF(generador!B202=13,51,IF(generador!B202=14,54,IF(generador!B202=15,57))))))))))))))),FALSE),""),"")</f>
        <v/>
      </c>
      <c r="F202" s="20" t="str">
        <f t="shared" si="60"/>
        <v/>
      </c>
      <c r="G202" s="29" t="str">
        <f t="shared" si="61"/>
        <v/>
      </c>
      <c r="H202" s="21" t="str">
        <f t="shared" ca="1" si="64"/>
        <v/>
      </c>
      <c r="I202" s="18" t="str">
        <f t="shared" si="65"/>
        <v/>
      </c>
      <c r="J202" s="18" t="str">
        <f>""</f>
        <v/>
      </c>
      <c r="K202" s="18" t="str">
        <f t="shared" si="66"/>
        <v/>
      </c>
      <c r="L202" s="18" t="str">
        <f t="shared" si="67"/>
        <v/>
      </c>
      <c r="M202" s="18" t="str">
        <f t="shared" si="68"/>
        <v/>
      </c>
      <c r="N202" s="18" t="str">
        <f t="shared" si="69"/>
        <v/>
      </c>
      <c r="O202" s="18" t="str">
        <f t="shared" si="70"/>
        <v/>
      </c>
      <c r="P202" s="18" t="str">
        <f t="shared" si="71"/>
        <v/>
      </c>
      <c r="Q202" s="18" t="str">
        <f t="shared" si="72"/>
        <v/>
      </c>
      <c r="R202" s="122" t="str">
        <f t="shared" si="62"/>
        <v/>
      </c>
      <c r="S202" s="18" t="str">
        <f t="shared" si="73"/>
        <v/>
      </c>
      <c r="T202" s="26" t="str">
        <f t="shared" si="63"/>
        <v/>
      </c>
      <c r="U202" s="18" t="str">
        <f t="shared" si="74"/>
        <v/>
      </c>
      <c r="V202" s="18" t="str">
        <f t="shared" si="75"/>
        <v/>
      </c>
      <c r="W202" s="18" t="str">
        <f>IFERROR(CONCATENATE("PAGO N° ",B202," DEL CONTRATO CPS ",V202," ENTRE ",TEXT(VLOOKUP(A202,matriz,IF(generador!B202=1,16,IF(generador!B202=2,19,IF(generador!B202=3,22,IF(generador!B202=4,25,IF(generador!B202=5,28,IF(generador!B202=6,31,IF(generador!B202=7,34,IF(generador!B202=8,37,IF(generador!B202=9,40,IF(generador!B202=10,43,IF(generador!B202=11,46,IF(generador!B202=12,49,IF(generador!B202=13,52,IF(generador!B202=14,55,IF(generador!B202=15,58))))))))))))))),FALSE),"dd/mm/yyyy")," Y ",TEXT(VLOOKUP(A202,matriz,IF(generador!B202=1,17,IF(generador!B202=2,20,IF(generador!B202=3,23,IF(generador!B202=4,26,IF(generador!B202=5,29,IF(generador!B202=6,32,IF(generador!B202=7,35,IF(generador!B202=8,38,IF(generador!B202=9,41,IF(generador!B202=10,44,IF(generador!B202=11,47,IF(generador!B202=12,50,IF(generador!B202=13,53,IF(generador!B202=14,56,IF(generador!B202=15,59))))))))))))))),FALSE),"dd/mm/yyyy")),"")</f>
        <v/>
      </c>
    </row>
    <row r="203" spans="1:24" x14ac:dyDescent="0.3">
      <c r="A203" s="15"/>
      <c r="B203" s="14"/>
      <c r="C203" s="6"/>
      <c r="D203" s="26" t="str">
        <f t="shared" si="59"/>
        <v/>
      </c>
      <c r="E203" s="19" t="str">
        <f>IFERROR(IF(A203&lt;&gt;"",VLOOKUP(A203,matriz,IF(generador!B203=1,15,IF(generador!B203=2,18,IF(generador!B203=3,21,IF(generador!B203=4,24,IF(generador!B203=5,27,IF(generador!B203=6,30,IF(generador!B203=7,33,IF(generador!B203=8,36,IF(generador!B203=9,39,IF(generador!B203=10,42,IF(generador!B203=11,45,IF(generador!B203=12,48,IF(generador!B203=13,51,IF(generador!B203=14,54,IF(generador!B203=15,57))))))))))))))),FALSE),""),"")</f>
        <v/>
      </c>
      <c r="F203" s="20" t="str">
        <f t="shared" si="60"/>
        <v/>
      </c>
      <c r="G203" s="29" t="str">
        <f t="shared" si="61"/>
        <v/>
      </c>
      <c r="H203" s="21" t="str">
        <f t="shared" ca="1" si="64"/>
        <v/>
      </c>
      <c r="I203" s="18" t="str">
        <f t="shared" si="65"/>
        <v/>
      </c>
      <c r="J203" s="18" t="str">
        <f>""</f>
        <v/>
      </c>
      <c r="K203" s="18" t="str">
        <f t="shared" si="66"/>
        <v/>
      </c>
      <c r="L203" s="18" t="str">
        <f t="shared" si="67"/>
        <v/>
      </c>
      <c r="M203" s="18" t="str">
        <f t="shared" si="68"/>
        <v/>
      </c>
      <c r="N203" s="18" t="str">
        <f t="shared" si="69"/>
        <v/>
      </c>
      <c r="O203" s="18" t="str">
        <f t="shared" si="70"/>
        <v/>
      </c>
      <c r="P203" s="18" t="str">
        <f t="shared" si="71"/>
        <v/>
      </c>
      <c r="Q203" s="18" t="str">
        <f t="shared" si="72"/>
        <v/>
      </c>
      <c r="R203" s="122" t="str">
        <f t="shared" si="62"/>
        <v/>
      </c>
      <c r="S203" s="18" t="str">
        <f t="shared" si="73"/>
        <v/>
      </c>
      <c r="T203" s="26" t="str">
        <f t="shared" si="63"/>
        <v/>
      </c>
      <c r="U203" s="18" t="str">
        <f t="shared" si="74"/>
        <v/>
      </c>
      <c r="V203" s="18" t="str">
        <f t="shared" si="75"/>
        <v/>
      </c>
      <c r="W203" s="18" t="str">
        <f>IFERROR(CONCATENATE("PAGO N° ",B203," DEL CONTRATO CPS ",V203," ENTRE ",TEXT(VLOOKUP(A203,matriz,IF(generador!B203=1,16,IF(generador!B203=2,19,IF(generador!B203=3,22,IF(generador!B203=4,25,IF(generador!B203=5,28,IF(generador!B203=6,31,IF(generador!B203=7,34,IF(generador!B203=8,37,IF(generador!B203=9,40,IF(generador!B203=10,43,IF(generador!B203=11,46,IF(generador!B203=12,49,IF(generador!B203=13,52,IF(generador!B203=14,55,IF(generador!B203=15,58))))))))))))))),FALSE),"dd/mm/yyyy")," Y ",TEXT(VLOOKUP(A203,matriz,IF(generador!B203=1,17,IF(generador!B203=2,20,IF(generador!B203=3,23,IF(generador!B203=4,26,IF(generador!B203=5,29,IF(generador!B203=6,32,IF(generador!B203=7,35,IF(generador!B203=8,38,IF(generador!B203=9,41,IF(generador!B203=10,44,IF(generador!B203=11,47,IF(generador!B203=12,50,IF(generador!B203=13,53,IF(generador!B203=14,56,IF(generador!B203=15,59))))))))))))))),FALSE),"dd/mm/yyyy")),"")</f>
        <v/>
      </c>
    </row>
    <row r="204" spans="1:24" x14ac:dyDescent="0.3">
      <c r="A204" s="15"/>
      <c r="B204" s="14"/>
      <c r="C204" s="6"/>
      <c r="D204" s="26" t="str">
        <f t="shared" si="59"/>
        <v/>
      </c>
      <c r="E204" s="19" t="str">
        <f>IFERROR(IF(A204&lt;&gt;"",VLOOKUP(A204,matriz,IF(generador!B204=1,15,IF(generador!B204=2,18,IF(generador!B204=3,21,IF(generador!B204=4,24,IF(generador!B204=5,27,IF(generador!B204=6,30,IF(generador!B204=7,33,IF(generador!B204=8,36,IF(generador!B204=9,39,IF(generador!B204=10,42,IF(generador!B204=11,45,IF(generador!B204=12,48,IF(generador!B204=13,51,IF(generador!B204=14,54,IF(generador!B204=15,57))))))))))))))),FALSE),""),"")</f>
        <v/>
      </c>
      <c r="F204" s="20" t="str">
        <f t="shared" si="60"/>
        <v/>
      </c>
      <c r="G204" s="29" t="str">
        <f t="shared" si="61"/>
        <v/>
      </c>
      <c r="H204" s="21" t="str">
        <f t="shared" ca="1" si="64"/>
        <v/>
      </c>
      <c r="I204" s="18" t="str">
        <f t="shared" si="65"/>
        <v/>
      </c>
      <c r="J204" s="18" t="str">
        <f>""</f>
        <v/>
      </c>
      <c r="K204" s="18" t="str">
        <f t="shared" si="66"/>
        <v/>
      </c>
      <c r="L204" s="18" t="str">
        <f t="shared" si="67"/>
        <v/>
      </c>
      <c r="M204" s="18" t="str">
        <f t="shared" si="68"/>
        <v/>
      </c>
      <c r="N204" s="18" t="str">
        <f t="shared" si="69"/>
        <v/>
      </c>
      <c r="O204" s="18" t="str">
        <f t="shared" si="70"/>
        <v/>
      </c>
      <c r="P204" s="18" t="str">
        <f t="shared" si="71"/>
        <v/>
      </c>
      <c r="Q204" s="18" t="str">
        <f t="shared" si="72"/>
        <v/>
      </c>
      <c r="R204" s="122" t="str">
        <f t="shared" si="62"/>
        <v/>
      </c>
      <c r="S204" s="18" t="str">
        <f t="shared" si="73"/>
        <v/>
      </c>
      <c r="T204" s="26" t="str">
        <f t="shared" si="63"/>
        <v/>
      </c>
      <c r="U204" s="18" t="str">
        <f t="shared" si="74"/>
        <v/>
      </c>
      <c r="V204" s="18" t="str">
        <f t="shared" si="75"/>
        <v/>
      </c>
      <c r="W204" s="18" t="str">
        <f>IFERROR(CONCATENATE("PAGO N° ",B204," DEL CONTRATO CPS ",V204," ENTRE ",TEXT(VLOOKUP(A204,matriz,IF(generador!B204=1,16,IF(generador!B204=2,19,IF(generador!B204=3,22,IF(generador!B204=4,25,IF(generador!B204=5,28,IF(generador!B204=6,31,IF(generador!B204=7,34,IF(generador!B204=8,37,IF(generador!B204=9,40,IF(generador!B204=10,43,IF(generador!B204=11,46,IF(generador!B204=12,49,IF(generador!B204=13,52,IF(generador!B204=14,55,IF(generador!B204=15,58))))))))))))))),FALSE),"dd/mm/yyyy")," Y ",TEXT(VLOOKUP(A204,matriz,IF(generador!B204=1,17,IF(generador!B204=2,20,IF(generador!B204=3,23,IF(generador!B204=4,26,IF(generador!B204=5,29,IF(generador!B204=6,32,IF(generador!B204=7,35,IF(generador!B204=8,38,IF(generador!B204=9,41,IF(generador!B204=10,44,IF(generador!B204=11,47,IF(generador!B204=12,50,IF(generador!B204=13,53,IF(generador!B204=14,56,IF(generador!B204=15,59))))))))))))))),FALSE),"dd/mm/yyyy")),"")</f>
        <v/>
      </c>
    </row>
    <row r="205" spans="1:24" x14ac:dyDescent="0.3">
      <c r="A205" s="15"/>
      <c r="B205" s="14"/>
      <c r="C205" s="6"/>
      <c r="D205" s="26" t="str">
        <f t="shared" si="59"/>
        <v/>
      </c>
      <c r="E205" s="19" t="str">
        <f>IFERROR(IF(A205&lt;&gt;"",VLOOKUP(A205,matriz,IF(generador!B205=1,15,IF(generador!B205=2,18,IF(generador!B205=3,21,IF(generador!B205=4,24,IF(generador!B205=5,27,IF(generador!B205=6,30,IF(generador!B205=7,33,IF(generador!B205=8,36,IF(generador!B205=9,39,IF(generador!B205=10,42,IF(generador!B205=11,45,IF(generador!B205=12,48,IF(generador!B205=13,51,IF(generador!B205=14,54,IF(generador!B205=15,57))))))))))))))),FALSE),""),"")</f>
        <v/>
      </c>
      <c r="F205" s="20" t="str">
        <f t="shared" si="60"/>
        <v/>
      </c>
      <c r="G205" s="29" t="str">
        <f t="shared" si="61"/>
        <v/>
      </c>
      <c r="H205" s="21" t="str">
        <f t="shared" ca="1" si="64"/>
        <v/>
      </c>
      <c r="I205" s="18" t="str">
        <f t="shared" si="65"/>
        <v/>
      </c>
      <c r="J205" s="18" t="str">
        <f>""</f>
        <v/>
      </c>
      <c r="K205" s="18" t="str">
        <f t="shared" si="66"/>
        <v/>
      </c>
      <c r="L205" s="18" t="str">
        <f t="shared" si="67"/>
        <v/>
      </c>
      <c r="M205" s="18" t="str">
        <f t="shared" si="68"/>
        <v/>
      </c>
      <c r="N205" s="18" t="str">
        <f t="shared" si="69"/>
        <v/>
      </c>
      <c r="O205" s="18" t="str">
        <f t="shared" si="70"/>
        <v/>
      </c>
      <c r="P205" s="18" t="str">
        <f t="shared" si="71"/>
        <v/>
      </c>
      <c r="Q205" s="18" t="str">
        <f t="shared" si="72"/>
        <v/>
      </c>
      <c r="R205" s="122" t="str">
        <f t="shared" si="62"/>
        <v/>
      </c>
      <c r="S205" s="18" t="str">
        <f t="shared" si="73"/>
        <v/>
      </c>
      <c r="T205" s="26" t="str">
        <f t="shared" si="63"/>
        <v/>
      </c>
      <c r="U205" s="18" t="str">
        <f t="shared" si="74"/>
        <v/>
      </c>
      <c r="V205" s="18" t="str">
        <f t="shared" si="75"/>
        <v/>
      </c>
      <c r="W205" s="18" t="str">
        <f>IFERROR(CONCATENATE("PAGO N° ",B205," DEL CONTRATO CPS ",V205," ENTRE ",TEXT(VLOOKUP(A205,matriz,IF(generador!B205=1,16,IF(generador!B205=2,19,IF(generador!B205=3,22,IF(generador!B205=4,25,IF(generador!B205=5,28,IF(generador!B205=6,31,IF(generador!B205=7,34,IF(generador!B205=8,37,IF(generador!B205=9,40,IF(generador!B205=10,43,IF(generador!B205=11,46,IF(generador!B205=12,49,IF(generador!B205=13,52,IF(generador!B205=14,55,IF(generador!B205=15,58))))))))))))))),FALSE),"dd/mm/yyyy")," Y ",TEXT(VLOOKUP(A205,matriz,IF(generador!B205=1,17,IF(generador!B205=2,20,IF(generador!B205=3,23,IF(generador!B205=4,26,IF(generador!B205=5,29,IF(generador!B205=6,32,IF(generador!B205=7,35,IF(generador!B205=8,38,IF(generador!B205=9,41,IF(generador!B205=10,44,IF(generador!B205=11,47,IF(generador!B205=12,50,IF(generador!B205=13,53,IF(generador!B205=14,56,IF(generador!B205=15,59))))))))))))))),FALSE),"dd/mm/yyyy")),"")</f>
        <v/>
      </c>
    </row>
    <row r="206" spans="1:24" x14ac:dyDescent="0.3">
      <c r="A206" s="15"/>
      <c r="B206" s="14"/>
      <c r="C206" s="6"/>
      <c r="D206" s="26" t="str">
        <f t="shared" si="59"/>
        <v/>
      </c>
      <c r="E206" s="19" t="str">
        <f>IFERROR(IF(A206&lt;&gt;"",VLOOKUP(A206,matriz,IF(generador!B206=1,15,IF(generador!B206=2,18,IF(generador!B206=3,21,IF(generador!B206=4,24,IF(generador!B206=5,27,IF(generador!B206=6,30,IF(generador!B206=7,33,IF(generador!B206=8,36,IF(generador!B206=9,39,IF(generador!B206=10,42,IF(generador!B206=11,45,IF(generador!B206=12,48,IF(generador!B206=13,51,IF(generador!B206=14,54,IF(generador!B206=15,57))))))))))))))),FALSE),""),"")</f>
        <v/>
      </c>
      <c r="F206" s="20" t="str">
        <f t="shared" si="60"/>
        <v/>
      </c>
      <c r="G206" s="29" t="str">
        <f t="shared" si="61"/>
        <v/>
      </c>
      <c r="H206" s="21" t="str">
        <f t="shared" ca="1" si="64"/>
        <v/>
      </c>
      <c r="I206" s="18" t="str">
        <f t="shared" si="65"/>
        <v/>
      </c>
      <c r="J206" s="18" t="str">
        <f>""</f>
        <v/>
      </c>
      <c r="K206" s="18" t="str">
        <f t="shared" si="66"/>
        <v/>
      </c>
      <c r="L206" s="18" t="str">
        <f t="shared" si="67"/>
        <v/>
      </c>
      <c r="M206" s="18" t="str">
        <f t="shared" si="68"/>
        <v/>
      </c>
      <c r="N206" s="18" t="str">
        <f t="shared" si="69"/>
        <v/>
      </c>
      <c r="O206" s="18" t="str">
        <f t="shared" si="70"/>
        <v/>
      </c>
      <c r="P206" s="18" t="str">
        <f t="shared" si="71"/>
        <v/>
      </c>
      <c r="Q206" s="18" t="str">
        <f t="shared" si="72"/>
        <v/>
      </c>
      <c r="R206" s="122" t="str">
        <f t="shared" si="62"/>
        <v/>
      </c>
      <c r="S206" s="18" t="str">
        <f t="shared" si="73"/>
        <v/>
      </c>
      <c r="T206" s="26" t="str">
        <f t="shared" si="63"/>
        <v/>
      </c>
      <c r="U206" s="18" t="str">
        <f t="shared" si="74"/>
        <v/>
      </c>
      <c r="V206" s="18" t="str">
        <f t="shared" si="75"/>
        <v/>
      </c>
      <c r="W206" s="18" t="str">
        <f>IFERROR(CONCATENATE("PAGO N° ",B206," DEL CONTRATO CPS ",V206," ENTRE ",TEXT(VLOOKUP(A206,matriz,IF(generador!B206=1,16,IF(generador!B206=2,19,IF(generador!B206=3,22,IF(generador!B206=4,25,IF(generador!B206=5,28,IF(generador!B206=6,31,IF(generador!B206=7,34,IF(generador!B206=8,37,IF(generador!B206=9,40,IF(generador!B206=10,43,IF(generador!B206=11,46,IF(generador!B206=12,49,IF(generador!B206=13,52,IF(generador!B206=14,55,IF(generador!B206=15,58))))))))))))))),FALSE),"dd/mm/yyyy")," Y ",TEXT(VLOOKUP(A206,matriz,IF(generador!B206=1,17,IF(generador!B206=2,20,IF(generador!B206=3,23,IF(generador!B206=4,26,IF(generador!B206=5,29,IF(generador!B206=6,32,IF(generador!B206=7,35,IF(generador!B206=8,38,IF(generador!B206=9,41,IF(generador!B206=10,44,IF(generador!B206=11,47,IF(generador!B206=12,50,IF(generador!B206=13,53,IF(generador!B206=14,56,IF(generador!B206=15,59))))))))))))))),FALSE),"dd/mm/yyyy")),"")</f>
        <v/>
      </c>
    </row>
    <row r="207" spans="1:24" x14ac:dyDescent="0.3">
      <c r="A207" s="15"/>
      <c r="B207" s="14"/>
      <c r="C207" s="6"/>
      <c r="D207" s="26" t="str">
        <f t="shared" si="59"/>
        <v/>
      </c>
      <c r="E207" s="19" t="str">
        <f>IFERROR(IF(A207&lt;&gt;"",VLOOKUP(A207,matriz,IF(generador!B207=1,15,IF(generador!B207=2,18,IF(generador!B207=3,21,IF(generador!B207=4,24,IF(generador!B207=5,27,IF(generador!B207=6,30,IF(generador!B207=7,33,IF(generador!B207=8,36,IF(generador!B207=9,39,IF(generador!B207=10,42,IF(generador!B207=11,45,IF(generador!B207=12,48,IF(generador!B207=13,51,IF(generador!B207=14,54,IF(generador!B207=15,57))))))))))))))),FALSE),""),"")</f>
        <v/>
      </c>
      <c r="F207" s="20" t="str">
        <f t="shared" si="60"/>
        <v/>
      </c>
      <c r="G207" s="29" t="str">
        <f t="shared" si="61"/>
        <v/>
      </c>
      <c r="H207" s="21" t="str">
        <f t="shared" ca="1" si="64"/>
        <v/>
      </c>
      <c r="I207" s="18" t="str">
        <f t="shared" si="65"/>
        <v/>
      </c>
      <c r="J207" s="18" t="str">
        <f>""</f>
        <v/>
      </c>
      <c r="K207" s="18" t="str">
        <f t="shared" si="66"/>
        <v/>
      </c>
      <c r="L207" s="18" t="str">
        <f t="shared" si="67"/>
        <v/>
      </c>
      <c r="M207" s="18" t="str">
        <f t="shared" si="68"/>
        <v/>
      </c>
      <c r="N207" s="18" t="str">
        <f t="shared" si="69"/>
        <v/>
      </c>
      <c r="O207" s="18" t="str">
        <f t="shared" si="70"/>
        <v/>
      </c>
      <c r="P207" s="18" t="str">
        <f t="shared" si="71"/>
        <v/>
      </c>
      <c r="Q207" s="18" t="str">
        <f t="shared" si="72"/>
        <v/>
      </c>
      <c r="R207" s="122" t="str">
        <f t="shared" si="62"/>
        <v/>
      </c>
      <c r="S207" s="18" t="str">
        <f t="shared" si="73"/>
        <v/>
      </c>
      <c r="T207" s="26" t="str">
        <f t="shared" si="63"/>
        <v/>
      </c>
      <c r="U207" s="18" t="str">
        <f t="shared" si="74"/>
        <v/>
      </c>
      <c r="V207" s="18" t="str">
        <f t="shared" si="75"/>
        <v/>
      </c>
      <c r="W207" s="18" t="str">
        <f>IFERROR(CONCATENATE("PAGO N° ",B207," DEL CONTRATO CPS ",V207," ENTRE ",TEXT(VLOOKUP(A207,matriz,IF(generador!B207=1,16,IF(generador!B207=2,19,IF(generador!B207=3,22,IF(generador!B207=4,25,IF(generador!B207=5,28,IF(generador!B207=6,31,IF(generador!B207=7,34,IF(generador!B207=8,37,IF(generador!B207=9,40,IF(generador!B207=10,43,IF(generador!B207=11,46,IF(generador!B207=12,49,IF(generador!B207=13,52,IF(generador!B207=14,55,IF(generador!B207=15,58))))))))))))))),FALSE),"dd/mm/yyyy")," Y ",TEXT(VLOOKUP(A207,matriz,IF(generador!B207=1,17,IF(generador!B207=2,20,IF(generador!B207=3,23,IF(generador!B207=4,26,IF(generador!B207=5,29,IF(generador!B207=6,32,IF(generador!B207=7,35,IF(generador!B207=8,38,IF(generador!B207=9,41,IF(generador!B207=10,44,IF(generador!B207=11,47,IF(generador!B207=12,50,IF(generador!B207=13,53,IF(generador!B207=14,56,IF(generador!B207=15,59))))))))))))))),FALSE),"dd/mm/yyyy")),"")</f>
        <v/>
      </c>
      <c r="X207" s="13"/>
    </row>
    <row r="208" spans="1:24" x14ac:dyDescent="0.3">
      <c r="A208" s="15"/>
      <c r="B208" s="14"/>
      <c r="C208" s="6"/>
      <c r="D208" s="26" t="str">
        <f t="shared" si="59"/>
        <v/>
      </c>
      <c r="E208" s="19" t="str">
        <f>IFERROR(IF(A208&lt;&gt;"",VLOOKUP(A208,matriz,IF(generador!B208=1,15,IF(generador!B208=2,18,IF(generador!B208=3,21,IF(generador!B208=4,24,IF(generador!B208=5,27,IF(generador!B208=6,30,IF(generador!B208=7,33,IF(generador!B208=8,36,IF(generador!B208=9,39,IF(generador!B208=10,42,IF(generador!B208=11,45,IF(generador!B208=12,48,IF(generador!B208=13,51,IF(generador!B208=14,54,IF(generador!B208=15,57))))))))))))))),FALSE),""),"")</f>
        <v/>
      </c>
      <c r="F208" s="20" t="str">
        <f t="shared" si="60"/>
        <v/>
      </c>
      <c r="G208" s="29" t="str">
        <f t="shared" si="61"/>
        <v/>
      </c>
      <c r="H208" s="21" t="str">
        <f t="shared" ca="1" si="64"/>
        <v/>
      </c>
      <c r="I208" s="18" t="str">
        <f t="shared" si="65"/>
        <v/>
      </c>
      <c r="J208" s="18" t="str">
        <f>""</f>
        <v/>
      </c>
      <c r="K208" s="18" t="str">
        <f t="shared" si="66"/>
        <v/>
      </c>
      <c r="L208" s="18" t="str">
        <f t="shared" si="67"/>
        <v/>
      </c>
      <c r="M208" s="18" t="str">
        <f t="shared" si="68"/>
        <v/>
      </c>
      <c r="N208" s="18" t="str">
        <f t="shared" si="69"/>
        <v/>
      </c>
      <c r="O208" s="18" t="str">
        <f t="shared" si="70"/>
        <v/>
      </c>
      <c r="P208" s="18" t="str">
        <f t="shared" si="71"/>
        <v/>
      </c>
      <c r="Q208" s="18" t="str">
        <f t="shared" si="72"/>
        <v/>
      </c>
      <c r="R208" s="122" t="str">
        <f t="shared" si="62"/>
        <v/>
      </c>
      <c r="S208" s="18" t="str">
        <f t="shared" si="73"/>
        <v/>
      </c>
      <c r="T208" s="26" t="str">
        <f t="shared" si="63"/>
        <v/>
      </c>
      <c r="U208" s="18" t="str">
        <f t="shared" si="74"/>
        <v/>
      </c>
      <c r="V208" s="18" t="str">
        <f t="shared" si="75"/>
        <v/>
      </c>
      <c r="W208" s="18" t="str">
        <f>IFERROR(CONCATENATE("PAGO N° ",B208," DEL CONTRATO CPS ",V208," ENTRE ",TEXT(VLOOKUP(A208,matriz,IF(generador!B208=1,16,IF(generador!B208=2,19,IF(generador!B208=3,22,IF(generador!B208=4,25,IF(generador!B208=5,28,IF(generador!B208=6,31,IF(generador!B208=7,34,IF(generador!B208=8,37,IF(generador!B208=9,40,IF(generador!B208=10,43,IF(generador!B208=11,46,IF(generador!B208=12,49,IF(generador!B208=13,52,IF(generador!B208=14,55,IF(generador!B208=15,58))))))))))))))),FALSE),"dd/mm/yyyy")," Y ",TEXT(VLOOKUP(A208,matriz,IF(generador!B208=1,17,IF(generador!B208=2,20,IF(generador!B208=3,23,IF(generador!B208=4,26,IF(generador!B208=5,29,IF(generador!B208=6,32,IF(generador!B208=7,35,IF(generador!B208=8,38,IF(generador!B208=9,41,IF(generador!B208=10,44,IF(generador!B208=11,47,IF(generador!B208=12,50,IF(generador!B208=13,53,IF(generador!B208=14,56,IF(generador!B208=15,59))))))))))))))),FALSE),"dd/mm/yyyy")),"")</f>
        <v/>
      </c>
    </row>
    <row r="209" spans="1:24" x14ac:dyDescent="0.3">
      <c r="A209" s="15"/>
      <c r="B209" s="14"/>
      <c r="C209" s="6"/>
      <c r="D209" s="26" t="str">
        <f t="shared" si="59"/>
        <v/>
      </c>
      <c r="E209" s="19" t="str">
        <f>IFERROR(IF(A209&lt;&gt;"",VLOOKUP(A209,matriz,IF(generador!B209=1,15,IF(generador!B209=2,18,IF(generador!B209=3,21,IF(generador!B209=4,24,IF(generador!B209=5,27,IF(generador!B209=6,30,IF(generador!B209=7,33,IF(generador!B209=8,36,IF(generador!B209=9,39,IF(generador!B209=10,42,IF(generador!B209=11,45,IF(generador!B209=12,48,IF(generador!B209=13,51,IF(generador!B209=14,54,IF(generador!B209=15,57))))))))))))))),FALSE),""),"")</f>
        <v/>
      </c>
      <c r="F209" s="20" t="str">
        <f t="shared" si="60"/>
        <v/>
      </c>
      <c r="G209" s="29" t="str">
        <f t="shared" si="61"/>
        <v/>
      </c>
      <c r="H209" s="21" t="str">
        <f t="shared" ca="1" si="64"/>
        <v/>
      </c>
      <c r="I209" s="18" t="str">
        <f t="shared" si="65"/>
        <v/>
      </c>
      <c r="J209" s="18" t="str">
        <f>""</f>
        <v/>
      </c>
      <c r="K209" s="18" t="str">
        <f t="shared" si="66"/>
        <v/>
      </c>
      <c r="L209" s="18" t="str">
        <f t="shared" si="67"/>
        <v/>
      </c>
      <c r="M209" s="18" t="str">
        <f t="shared" si="68"/>
        <v/>
      </c>
      <c r="N209" s="18" t="str">
        <f t="shared" si="69"/>
        <v/>
      </c>
      <c r="O209" s="18" t="str">
        <f t="shared" si="70"/>
        <v/>
      </c>
      <c r="P209" s="18" t="str">
        <f t="shared" si="71"/>
        <v/>
      </c>
      <c r="Q209" s="18" t="str">
        <f t="shared" si="72"/>
        <v/>
      </c>
      <c r="R209" s="122" t="str">
        <f t="shared" si="62"/>
        <v/>
      </c>
      <c r="S209" s="18" t="str">
        <f t="shared" si="73"/>
        <v/>
      </c>
      <c r="T209" s="26" t="str">
        <f t="shared" si="63"/>
        <v/>
      </c>
      <c r="U209" s="18" t="str">
        <f t="shared" si="74"/>
        <v/>
      </c>
      <c r="V209" s="18" t="str">
        <f t="shared" si="75"/>
        <v/>
      </c>
      <c r="W209" s="18" t="str">
        <f>IFERROR(CONCATENATE("PAGO N° ",B209," DEL CONTRATO CPS ",V209," ENTRE ",TEXT(VLOOKUP(A209,matriz,IF(generador!B209=1,16,IF(generador!B209=2,19,IF(generador!B209=3,22,IF(generador!B209=4,25,IF(generador!B209=5,28,IF(generador!B209=6,31,IF(generador!B209=7,34,IF(generador!B209=8,37,IF(generador!B209=9,40,IF(generador!B209=10,43,IF(generador!B209=11,46,IF(generador!B209=12,49,IF(generador!B209=13,52,IF(generador!B209=14,55,IF(generador!B209=15,58))))))))))))))),FALSE),"dd/mm/yyyy")," Y ",TEXT(VLOOKUP(A209,matriz,IF(generador!B209=1,17,IF(generador!B209=2,20,IF(generador!B209=3,23,IF(generador!B209=4,26,IF(generador!B209=5,29,IF(generador!B209=6,32,IF(generador!B209=7,35,IF(generador!B209=8,38,IF(generador!B209=9,41,IF(generador!B209=10,44,IF(generador!B209=11,47,IF(generador!B209=12,50,IF(generador!B209=13,53,IF(generador!B209=14,56,IF(generador!B209=15,59))))))))))))))),FALSE),"dd/mm/yyyy")),"")</f>
        <v/>
      </c>
    </row>
    <row r="210" spans="1:24" x14ac:dyDescent="0.3">
      <c r="A210" s="15"/>
      <c r="B210" s="14"/>
      <c r="C210" s="6"/>
      <c r="D210" s="26" t="str">
        <f t="shared" si="59"/>
        <v/>
      </c>
      <c r="E210" s="19" t="str">
        <f>IFERROR(IF(A210&lt;&gt;"",VLOOKUP(A210,matriz,IF(generador!B210=1,15,IF(generador!B210=2,18,IF(generador!B210=3,21,IF(generador!B210=4,24,IF(generador!B210=5,27,IF(generador!B210=6,30,IF(generador!B210=7,33,IF(generador!B210=8,36,IF(generador!B210=9,39,IF(generador!B210=10,42,IF(generador!B210=11,45,IF(generador!B210=12,48,IF(generador!B210=13,51,IF(generador!B210=14,54,IF(generador!B210=15,57))))))))))))))),FALSE),""),"")</f>
        <v/>
      </c>
      <c r="F210" s="20" t="str">
        <f t="shared" si="60"/>
        <v/>
      </c>
      <c r="G210" s="29" t="str">
        <f t="shared" si="61"/>
        <v/>
      </c>
      <c r="H210" s="21" t="str">
        <f t="shared" ca="1" si="64"/>
        <v/>
      </c>
      <c r="I210" s="18" t="str">
        <f t="shared" si="65"/>
        <v/>
      </c>
      <c r="J210" s="18" t="str">
        <f>""</f>
        <v/>
      </c>
      <c r="K210" s="18" t="str">
        <f t="shared" si="66"/>
        <v/>
      </c>
      <c r="L210" s="18" t="str">
        <f t="shared" si="67"/>
        <v/>
      </c>
      <c r="M210" s="18" t="str">
        <f t="shared" si="68"/>
        <v/>
      </c>
      <c r="N210" s="18" t="str">
        <f t="shared" si="69"/>
        <v/>
      </c>
      <c r="O210" s="18" t="str">
        <f t="shared" si="70"/>
        <v/>
      </c>
      <c r="P210" s="18" t="str">
        <f t="shared" si="71"/>
        <v/>
      </c>
      <c r="Q210" s="18" t="str">
        <f t="shared" si="72"/>
        <v/>
      </c>
      <c r="R210" s="122" t="str">
        <f t="shared" si="62"/>
        <v/>
      </c>
      <c r="S210" s="18" t="str">
        <f t="shared" si="73"/>
        <v/>
      </c>
      <c r="T210" s="26" t="str">
        <f t="shared" si="63"/>
        <v/>
      </c>
      <c r="U210" s="18" t="str">
        <f t="shared" si="74"/>
        <v/>
      </c>
      <c r="V210" s="18" t="str">
        <f t="shared" si="75"/>
        <v/>
      </c>
      <c r="W210" s="18" t="str">
        <f>IFERROR(CONCATENATE("PAGO N° ",B210," DEL CONTRATO CPS ",V210," ENTRE ",TEXT(VLOOKUP(A210,matriz,IF(generador!B210=1,16,IF(generador!B210=2,19,IF(generador!B210=3,22,IF(generador!B210=4,25,IF(generador!B210=5,28,IF(generador!B210=6,31,IF(generador!B210=7,34,IF(generador!B210=8,37,IF(generador!B210=9,40,IF(generador!B210=10,43,IF(generador!B210=11,46,IF(generador!B210=12,49,IF(generador!B210=13,52,IF(generador!B210=14,55,IF(generador!B210=15,58))))))))))))))),FALSE),"dd/mm/yyyy")," Y ",TEXT(VLOOKUP(A210,matriz,IF(generador!B210=1,17,IF(generador!B210=2,20,IF(generador!B210=3,23,IF(generador!B210=4,26,IF(generador!B210=5,29,IF(generador!B210=6,32,IF(generador!B210=7,35,IF(generador!B210=8,38,IF(generador!B210=9,41,IF(generador!B210=10,44,IF(generador!B210=11,47,IF(generador!B210=12,50,IF(generador!B210=13,53,IF(generador!B210=14,56,IF(generador!B210=15,59))))))))))))))),FALSE),"dd/mm/yyyy")),"")</f>
        <v/>
      </c>
    </row>
    <row r="211" spans="1:24" x14ac:dyDescent="0.3">
      <c r="A211" s="15"/>
      <c r="B211" s="14"/>
      <c r="C211" s="6"/>
      <c r="D211" s="26" t="str">
        <f t="shared" si="59"/>
        <v/>
      </c>
      <c r="E211" s="19" t="str">
        <f>IFERROR(IF(A211&lt;&gt;"",VLOOKUP(A211,matriz,IF(generador!B211=1,15,IF(generador!B211=2,18,IF(generador!B211=3,21,IF(generador!B211=4,24,IF(generador!B211=5,27,IF(generador!B211=6,30,IF(generador!B211=7,33,IF(generador!B211=8,36,IF(generador!B211=9,39,IF(generador!B211=10,42,IF(generador!B211=11,45,IF(generador!B211=12,48,IF(generador!B211=13,51,IF(generador!B211=14,54,IF(generador!B211=15,57))))))))))))))),FALSE),""),"")</f>
        <v/>
      </c>
      <c r="F211" s="20" t="str">
        <f t="shared" si="60"/>
        <v/>
      </c>
      <c r="G211" s="29" t="str">
        <f t="shared" si="61"/>
        <v/>
      </c>
      <c r="H211" s="21" t="str">
        <f t="shared" ca="1" si="64"/>
        <v/>
      </c>
      <c r="I211" s="18" t="str">
        <f t="shared" si="65"/>
        <v/>
      </c>
      <c r="J211" s="18" t="str">
        <f>""</f>
        <v/>
      </c>
      <c r="K211" s="18" t="str">
        <f t="shared" si="66"/>
        <v/>
      </c>
      <c r="L211" s="18" t="str">
        <f t="shared" si="67"/>
        <v/>
      </c>
      <c r="M211" s="18" t="str">
        <f t="shared" si="68"/>
        <v/>
      </c>
      <c r="N211" s="18" t="str">
        <f t="shared" si="69"/>
        <v/>
      </c>
      <c r="O211" s="18" t="str">
        <f t="shared" si="70"/>
        <v/>
      </c>
      <c r="P211" s="18" t="str">
        <f t="shared" si="71"/>
        <v/>
      </c>
      <c r="Q211" s="18" t="str">
        <f t="shared" si="72"/>
        <v/>
      </c>
      <c r="R211" s="122" t="str">
        <f t="shared" si="62"/>
        <v/>
      </c>
      <c r="S211" s="18" t="str">
        <f t="shared" si="73"/>
        <v/>
      </c>
      <c r="T211" s="26" t="str">
        <f t="shared" si="63"/>
        <v/>
      </c>
      <c r="U211" s="18" t="str">
        <f t="shared" si="74"/>
        <v/>
      </c>
      <c r="V211" s="18" t="str">
        <f t="shared" si="75"/>
        <v/>
      </c>
      <c r="W211" s="18" t="str">
        <f>IFERROR(CONCATENATE("PAGO N° ",B211," DEL CONTRATO CPS ",V211," ENTRE ",TEXT(VLOOKUP(A211,matriz,IF(generador!B211=1,16,IF(generador!B211=2,19,IF(generador!B211=3,22,IF(generador!B211=4,25,IF(generador!B211=5,28,IF(generador!B211=6,31,IF(generador!B211=7,34,IF(generador!B211=8,37,IF(generador!B211=9,40,IF(generador!B211=10,43,IF(generador!B211=11,46,IF(generador!B211=12,49,IF(generador!B211=13,52,IF(generador!B211=14,55,IF(generador!B211=15,58))))))))))))))),FALSE),"dd/mm/yyyy")," Y ",TEXT(VLOOKUP(A211,matriz,IF(generador!B211=1,17,IF(generador!B211=2,20,IF(generador!B211=3,23,IF(generador!B211=4,26,IF(generador!B211=5,29,IF(generador!B211=6,32,IF(generador!B211=7,35,IF(generador!B211=8,38,IF(generador!B211=9,41,IF(generador!B211=10,44,IF(generador!B211=11,47,IF(generador!B211=12,50,IF(generador!B211=13,53,IF(generador!B211=14,56,IF(generador!B211=15,59))))))))))))))),FALSE),"dd/mm/yyyy")),"")</f>
        <v/>
      </c>
    </row>
    <row r="212" spans="1:24" x14ac:dyDescent="0.3">
      <c r="A212" s="15"/>
      <c r="B212" s="14"/>
      <c r="C212" s="6"/>
      <c r="D212" s="26" t="str">
        <f t="shared" si="59"/>
        <v/>
      </c>
      <c r="E212" s="19" t="str">
        <f>IFERROR(IF(A212&lt;&gt;"",VLOOKUP(A212,matriz,IF(generador!B212=1,15,IF(generador!B212=2,18,IF(generador!B212=3,21,IF(generador!B212=4,24,IF(generador!B212=5,27,IF(generador!B212=6,30,IF(generador!B212=7,33,IF(generador!B212=8,36,IF(generador!B212=9,39,IF(generador!B212=10,42,IF(generador!B212=11,45,IF(generador!B212=12,48,IF(generador!B212=13,51,IF(generador!B212=14,54,IF(generador!B212=15,57))))))))))))))),FALSE),""),"")</f>
        <v/>
      </c>
      <c r="F212" s="20" t="str">
        <f t="shared" si="60"/>
        <v/>
      </c>
      <c r="G212" s="29" t="str">
        <f t="shared" si="61"/>
        <v/>
      </c>
      <c r="H212" s="21" t="str">
        <f t="shared" ca="1" si="64"/>
        <v/>
      </c>
      <c r="I212" s="18" t="str">
        <f t="shared" si="65"/>
        <v/>
      </c>
      <c r="J212" s="18" t="str">
        <f>""</f>
        <v/>
      </c>
      <c r="K212" s="18" t="str">
        <f t="shared" si="66"/>
        <v/>
      </c>
      <c r="L212" s="18" t="str">
        <f t="shared" si="67"/>
        <v/>
      </c>
      <c r="M212" s="18" t="str">
        <f t="shared" si="68"/>
        <v/>
      </c>
      <c r="N212" s="18" t="str">
        <f t="shared" si="69"/>
        <v/>
      </c>
      <c r="O212" s="18" t="str">
        <f t="shared" si="70"/>
        <v/>
      </c>
      <c r="P212" s="18" t="str">
        <f t="shared" si="71"/>
        <v/>
      </c>
      <c r="Q212" s="18" t="str">
        <f t="shared" si="72"/>
        <v/>
      </c>
      <c r="R212" s="122" t="str">
        <f t="shared" si="62"/>
        <v/>
      </c>
      <c r="S212" s="18" t="str">
        <f t="shared" si="73"/>
        <v/>
      </c>
      <c r="T212" s="26" t="str">
        <f t="shared" si="63"/>
        <v/>
      </c>
      <c r="U212" s="18" t="str">
        <f t="shared" si="74"/>
        <v/>
      </c>
      <c r="V212" s="18" t="str">
        <f t="shared" si="75"/>
        <v/>
      </c>
      <c r="W212" s="18" t="str">
        <f>IFERROR(CONCATENATE("PAGO N° ",B212," DEL CONTRATO CPS ",V212," ENTRE ",TEXT(VLOOKUP(A212,matriz,IF(generador!B212=1,16,IF(generador!B212=2,19,IF(generador!B212=3,22,IF(generador!B212=4,25,IF(generador!B212=5,28,IF(generador!B212=6,31,IF(generador!B212=7,34,IF(generador!B212=8,37,IF(generador!B212=9,40,IF(generador!B212=10,43,IF(generador!B212=11,46,IF(generador!B212=12,49,IF(generador!B212=13,52,IF(generador!B212=14,55,IF(generador!B212=15,58))))))))))))))),FALSE),"dd/mm/yyyy")," Y ",TEXT(VLOOKUP(A212,matriz,IF(generador!B212=1,17,IF(generador!B212=2,20,IF(generador!B212=3,23,IF(generador!B212=4,26,IF(generador!B212=5,29,IF(generador!B212=6,32,IF(generador!B212=7,35,IF(generador!B212=8,38,IF(generador!B212=9,41,IF(generador!B212=10,44,IF(generador!B212=11,47,IF(generador!B212=12,50,IF(generador!B212=13,53,IF(generador!B212=14,56,IF(generador!B212=15,59))))))))))))))),FALSE),"dd/mm/yyyy")),"")</f>
        <v/>
      </c>
    </row>
    <row r="213" spans="1:24" x14ac:dyDescent="0.3">
      <c r="A213" s="15"/>
      <c r="B213" s="14"/>
      <c r="C213" s="6"/>
      <c r="D213" s="26" t="str">
        <f t="shared" si="59"/>
        <v/>
      </c>
      <c r="E213" s="19" t="str">
        <f>IFERROR(IF(A213&lt;&gt;"",VLOOKUP(A213,matriz,IF(generador!B213=1,15,IF(generador!B213=2,18,IF(generador!B213=3,21,IF(generador!B213=4,24,IF(generador!B213=5,27,IF(generador!B213=6,30,IF(generador!B213=7,33,IF(generador!B213=8,36,IF(generador!B213=9,39,IF(generador!B213=10,42,IF(generador!B213=11,45,IF(generador!B213=12,48,IF(generador!B213=13,51,IF(generador!B213=14,54,IF(generador!B213=15,57))))))))))))))),FALSE),""),"")</f>
        <v/>
      </c>
      <c r="F213" s="20" t="str">
        <f t="shared" si="60"/>
        <v/>
      </c>
      <c r="G213" s="29" t="str">
        <f t="shared" si="61"/>
        <v/>
      </c>
      <c r="H213" s="21" t="str">
        <f t="shared" ca="1" si="64"/>
        <v/>
      </c>
      <c r="I213" s="18" t="str">
        <f t="shared" si="65"/>
        <v/>
      </c>
      <c r="J213" s="18" t="str">
        <f>""</f>
        <v/>
      </c>
      <c r="K213" s="18" t="str">
        <f t="shared" si="66"/>
        <v/>
      </c>
      <c r="L213" s="18" t="str">
        <f t="shared" si="67"/>
        <v/>
      </c>
      <c r="M213" s="18" t="str">
        <f t="shared" si="68"/>
        <v/>
      </c>
      <c r="N213" s="18" t="str">
        <f t="shared" si="69"/>
        <v/>
      </c>
      <c r="O213" s="18" t="str">
        <f t="shared" si="70"/>
        <v/>
      </c>
      <c r="P213" s="18" t="str">
        <f t="shared" si="71"/>
        <v/>
      </c>
      <c r="Q213" s="18" t="str">
        <f t="shared" si="72"/>
        <v/>
      </c>
      <c r="R213" s="122" t="str">
        <f t="shared" si="62"/>
        <v/>
      </c>
      <c r="S213" s="18" t="str">
        <f t="shared" si="73"/>
        <v/>
      </c>
      <c r="T213" s="26" t="str">
        <f t="shared" si="63"/>
        <v/>
      </c>
      <c r="U213" s="18" t="str">
        <f t="shared" si="74"/>
        <v/>
      </c>
      <c r="V213" s="18" t="str">
        <f t="shared" si="75"/>
        <v/>
      </c>
      <c r="W213" s="18" t="str">
        <f>IFERROR(CONCATENATE("PAGO N° ",B213," DEL CONTRATO CPS ",V213," ENTRE ",TEXT(VLOOKUP(A213,matriz,IF(generador!B213=1,16,IF(generador!B213=2,19,IF(generador!B213=3,22,IF(generador!B213=4,25,IF(generador!B213=5,28,IF(generador!B213=6,31,IF(generador!B213=7,34,IF(generador!B213=8,37,IF(generador!B213=9,40,IF(generador!B213=10,43,IF(generador!B213=11,46,IF(generador!B213=12,49,IF(generador!B213=13,52,IF(generador!B213=14,55,IF(generador!B213=15,58))))))))))))))),FALSE),"dd/mm/yyyy")," Y ",TEXT(VLOOKUP(A213,matriz,IF(generador!B213=1,17,IF(generador!B213=2,20,IF(generador!B213=3,23,IF(generador!B213=4,26,IF(generador!B213=5,29,IF(generador!B213=6,32,IF(generador!B213=7,35,IF(generador!B213=8,38,IF(generador!B213=9,41,IF(generador!B213=10,44,IF(generador!B213=11,47,IF(generador!B213=12,50,IF(generador!B213=13,53,IF(generador!B213=14,56,IF(generador!B213=15,59))))))))))))))),FALSE),"dd/mm/yyyy")),"")</f>
        <v/>
      </c>
    </row>
    <row r="214" spans="1:24" x14ac:dyDescent="0.3">
      <c r="A214" s="15"/>
      <c r="B214" s="14"/>
      <c r="C214" s="6"/>
      <c r="D214" s="26" t="str">
        <f t="shared" si="59"/>
        <v/>
      </c>
      <c r="E214" s="19" t="str">
        <f>IFERROR(IF(A214&lt;&gt;"",VLOOKUP(A214,matriz,IF(generador!B214=1,15,IF(generador!B214=2,18,IF(generador!B214=3,21,IF(generador!B214=4,24,IF(generador!B214=5,27,IF(generador!B214=6,30,IF(generador!B214=7,33,IF(generador!B214=8,36,IF(generador!B214=9,39,IF(generador!B214=10,42,IF(generador!B214=11,45,IF(generador!B214=12,48,IF(generador!B214=13,51,IF(generador!B214=14,54,IF(generador!B214=15,57))))))))))))))),FALSE),""),"")</f>
        <v/>
      </c>
      <c r="F214" s="20" t="str">
        <f t="shared" si="60"/>
        <v/>
      </c>
      <c r="G214" s="29" t="str">
        <f t="shared" si="61"/>
        <v/>
      </c>
      <c r="H214" s="21" t="str">
        <f t="shared" ca="1" si="64"/>
        <v/>
      </c>
      <c r="I214" s="18" t="str">
        <f t="shared" si="65"/>
        <v/>
      </c>
      <c r="J214" s="18" t="str">
        <f>""</f>
        <v/>
      </c>
      <c r="K214" s="18" t="str">
        <f t="shared" si="66"/>
        <v/>
      </c>
      <c r="L214" s="18" t="str">
        <f t="shared" si="67"/>
        <v/>
      </c>
      <c r="M214" s="18" t="str">
        <f t="shared" si="68"/>
        <v/>
      </c>
      <c r="N214" s="18" t="str">
        <f t="shared" si="69"/>
        <v/>
      </c>
      <c r="O214" s="18" t="str">
        <f t="shared" si="70"/>
        <v/>
      </c>
      <c r="P214" s="18" t="str">
        <f t="shared" si="71"/>
        <v/>
      </c>
      <c r="Q214" s="18" t="str">
        <f t="shared" si="72"/>
        <v/>
      </c>
      <c r="R214" s="122" t="str">
        <f t="shared" si="62"/>
        <v/>
      </c>
      <c r="S214" s="18" t="str">
        <f t="shared" si="73"/>
        <v/>
      </c>
      <c r="T214" s="26" t="str">
        <f t="shared" si="63"/>
        <v/>
      </c>
      <c r="U214" s="18" t="str">
        <f t="shared" si="74"/>
        <v/>
      </c>
      <c r="V214" s="18" t="str">
        <f t="shared" si="75"/>
        <v/>
      </c>
      <c r="W214" s="18" t="str">
        <f>IFERROR(CONCATENATE("PAGO N° ",B214," DEL CONTRATO CPS ",V214," ENTRE ",TEXT(VLOOKUP(A214,matriz,IF(generador!B214=1,16,IF(generador!B214=2,19,IF(generador!B214=3,22,IF(generador!B214=4,25,IF(generador!B214=5,28,IF(generador!B214=6,31,IF(generador!B214=7,34,IF(generador!B214=8,37,IF(generador!B214=9,40,IF(generador!B214=10,43,IF(generador!B214=11,46,IF(generador!B214=12,49,IF(generador!B214=13,52,IF(generador!B214=14,55,IF(generador!B214=15,58))))))))))))))),FALSE),"dd/mm/yyyy")," Y ",TEXT(VLOOKUP(A214,matriz,IF(generador!B214=1,17,IF(generador!B214=2,20,IF(generador!B214=3,23,IF(generador!B214=4,26,IF(generador!B214=5,29,IF(generador!B214=6,32,IF(generador!B214=7,35,IF(generador!B214=8,38,IF(generador!B214=9,41,IF(generador!B214=10,44,IF(generador!B214=11,47,IF(generador!B214=12,50,IF(generador!B214=13,53,IF(generador!B214=14,56,IF(generador!B214=15,59))))))))))))))),FALSE),"dd/mm/yyyy")),"")</f>
        <v/>
      </c>
    </row>
    <row r="215" spans="1:24" x14ac:dyDescent="0.3">
      <c r="A215" s="15"/>
      <c r="B215" s="14"/>
      <c r="C215" s="6"/>
      <c r="D215" s="26" t="str">
        <f t="shared" si="59"/>
        <v/>
      </c>
      <c r="E215" s="19" t="str">
        <f>IFERROR(IF(A215&lt;&gt;"",VLOOKUP(A215,matriz,IF(generador!B215=1,15,IF(generador!B215=2,18,IF(generador!B215=3,21,IF(generador!B215=4,24,IF(generador!B215=5,27,IF(generador!B215=6,30,IF(generador!B215=7,33,IF(generador!B215=8,36,IF(generador!B215=9,39,IF(generador!B215=10,42,IF(generador!B215=11,45,IF(generador!B215=12,48,IF(generador!B215=13,51,IF(generador!B215=14,54,IF(generador!B215=15,57))))))))))))))),FALSE),""),"")</f>
        <v/>
      </c>
      <c r="F215" s="20" t="str">
        <f t="shared" si="60"/>
        <v/>
      </c>
      <c r="G215" s="29" t="str">
        <f t="shared" si="61"/>
        <v/>
      </c>
      <c r="H215" s="21" t="str">
        <f t="shared" ca="1" si="64"/>
        <v/>
      </c>
      <c r="I215" s="18" t="str">
        <f t="shared" si="65"/>
        <v/>
      </c>
      <c r="J215" s="18" t="str">
        <f>""</f>
        <v/>
      </c>
      <c r="K215" s="18" t="str">
        <f t="shared" si="66"/>
        <v/>
      </c>
      <c r="L215" s="18" t="str">
        <f t="shared" si="67"/>
        <v/>
      </c>
      <c r="M215" s="18" t="str">
        <f t="shared" si="68"/>
        <v/>
      </c>
      <c r="N215" s="18" t="str">
        <f t="shared" si="69"/>
        <v/>
      </c>
      <c r="O215" s="18" t="str">
        <f t="shared" si="70"/>
        <v/>
      </c>
      <c r="P215" s="18" t="str">
        <f t="shared" si="71"/>
        <v/>
      </c>
      <c r="Q215" s="18" t="str">
        <f t="shared" si="72"/>
        <v/>
      </c>
      <c r="R215" s="122" t="str">
        <f t="shared" si="62"/>
        <v/>
      </c>
      <c r="S215" s="18" t="str">
        <f t="shared" si="73"/>
        <v/>
      </c>
      <c r="T215" s="26" t="str">
        <f t="shared" si="63"/>
        <v/>
      </c>
      <c r="U215" s="18" t="str">
        <f t="shared" si="74"/>
        <v/>
      </c>
      <c r="V215" s="18" t="str">
        <f t="shared" si="75"/>
        <v/>
      </c>
      <c r="W215" s="18" t="str">
        <f>IFERROR(CONCATENATE("PAGO N° ",B215," DEL CONTRATO CPS ",V215," ENTRE ",TEXT(VLOOKUP(A215,matriz,IF(generador!B215=1,16,IF(generador!B215=2,19,IF(generador!B215=3,22,IF(generador!B215=4,25,IF(generador!B215=5,28,IF(generador!B215=6,31,IF(generador!B215=7,34,IF(generador!B215=8,37,IF(generador!B215=9,40,IF(generador!B215=10,43,IF(generador!B215=11,46,IF(generador!B215=12,49,IF(generador!B215=13,52,IF(generador!B215=14,55,IF(generador!B215=15,58))))))))))))))),FALSE),"dd/mm/yyyy")," Y ",TEXT(VLOOKUP(A215,matriz,IF(generador!B215=1,17,IF(generador!B215=2,20,IF(generador!B215=3,23,IF(generador!B215=4,26,IF(generador!B215=5,29,IF(generador!B215=6,32,IF(generador!B215=7,35,IF(generador!B215=8,38,IF(generador!B215=9,41,IF(generador!B215=10,44,IF(generador!B215=11,47,IF(generador!B215=12,50,IF(generador!B215=13,53,IF(generador!B215=14,56,IF(generador!B215=15,59))))))))))))))),FALSE),"dd/mm/yyyy")),"")</f>
        <v/>
      </c>
    </row>
    <row r="216" spans="1:24" x14ac:dyDescent="0.3">
      <c r="A216" s="15"/>
      <c r="B216" s="14"/>
      <c r="C216" s="6"/>
      <c r="D216" s="26" t="str">
        <f t="shared" si="59"/>
        <v/>
      </c>
      <c r="E216" s="19" t="str">
        <f>IFERROR(IF(A216&lt;&gt;"",VLOOKUP(A216,matriz,IF(generador!B216=1,15,IF(generador!B216=2,18,IF(generador!B216=3,21,IF(generador!B216=4,24,IF(generador!B216=5,27,IF(generador!B216=6,30,IF(generador!B216=7,33,IF(generador!B216=8,36,IF(generador!B216=9,39,IF(generador!B216=10,42,IF(generador!B216=11,45,IF(generador!B216=12,48,IF(generador!B216=13,51,IF(generador!B216=14,54,IF(generador!B216=15,57))))))))))))))),FALSE),""),"")</f>
        <v/>
      </c>
      <c r="F216" s="20" t="str">
        <f t="shared" si="60"/>
        <v/>
      </c>
      <c r="G216" s="29" t="str">
        <f t="shared" si="61"/>
        <v/>
      </c>
      <c r="H216" s="21" t="str">
        <f t="shared" ca="1" si="64"/>
        <v/>
      </c>
      <c r="I216" s="18" t="str">
        <f t="shared" si="65"/>
        <v/>
      </c>
      <c r="J216" s="18" t="str">
        <f>""</f>
        <v/>
      </c>
      <c r="K216" s="18" t="str">
        <f t="shared" si="66"/>
        <v/>
      </c>
      <c r="L216" s="18" t="str">
        <f t="shared" si="67"/>
        <v/>
      </c>
      <c r="M216" s="18" t="str">
        <f t="shared" si="68"/>
        <v/>
      </c>
      <c r="N216" s="18" t="str">
        <f t="shared" si="69"/>
        <v/>
      </c>
      <c r="O216" s="18" t="str">
        <f t="shared" si="70"/>
        <v/>
      </c>
      <c r="P216" s="18" t="str">
        <f t="shared" si="71"/>
        <v/>
      </c>
      <c r="Q216" s="18" t="str">
        <f t="shared" si="72"/>
        <v/>
      </c>
      <c r="R216" s="122" t="str">
        <f t="shared" si="62"/>
        <v/>
      </c>
      <c r="S216" s="18" t="str">
        <f t="shared" si="73"/>
        <v/>
      </c>
      <c r="T216" s="26" t="str">
        <f t="shared" si="63"/>
        <v/>
      </c>
      <c r="U216" s="18" t="str">
        <f t="shared" si="74"/>
        <v/>
      </c>
      <c r="V216" s="18" t="str">
        <f t="shared" si="75"/>
        <v/>
      </c>
      <c r="W216" s="18" t="str">
        <f>IFERROR(CONCATENATE("PAGO N° ",B216," DEL CONTRATO CPS ",V216," ENTRE ",TEXT(VLOOKUP(A216,matriz,IF(generador!B216=1,16,IF(generador!B216=2,19,IF(generador!B216=3,22,IF(generador!B216=4,25,IF(generador!B216=5,28,IF(generador!B216=6,31,IF(generador!B216=7,34,IF(generador!B216=8,37,IF(generador!B216=9,40,IF(generador!B216=10,43,IF(generador!B216=11,46,IF(generador!B216=12,49,IF(generador!B216=13,52,IF(generador!B216=14,55,IF(generador!B216=15,58))))))))))))))),FALSE),"dd/mm/yyyy")," Y ",TEXT(VLOOKUP(A216,matriz,IF(generador!B216=1,17,IF(generador!B216=2,20,IF(generador!B216=3,23,IF(generador!B216=4,26,IF(generador!B216=5,29,IF(generador!B216=6,32,IF(generador!B216=7,35,IF(generador!B216=8,38,IF(generador!B216=9,41,IF(generador!B216=10,44,IF(generador!B216=11,47,IF(generador!B216=12,50,IF(generador!B216=13,53,IF(generador!B216=14,56,IF(generador!B216=15,59))))))))))))))),FALSE),"dd/mm/yyyy")),"")</f>
        <v/>
      </c>
    </row>
    <row r="217" spans="1:24" x14ac:dyDescent="0.3">
      <c r="A217" s="15"/>
      <c r="B217" s="14"/>
      <c r="C217" s="6"/>
      <c r="D217" s="26" t="str">
        <f t="shared" si="59"/>
        <v/>
      </c>
      <c r="E217" s="19" t="str">
        <f>IFERROR(IF(A217&lt;&gt;"",VLOOKUP(A217,matriz,IF(generador!B217=1,15,IF(generador!B217=2,18,IF(generador!B217=3,21,IF(generador!B217=4,24,IF(generador!B217=5,27,IF(generador!B217=6,30,IF(generador!B217=7,33,IF(generador!B217=8,36,IF(generador!B217=9,39,IF(generador!B217=10,42,IF(generador!B217=11,45,IF(generador!B217=12,48,IF(generador!B217=13,51,IF(generador!B217=14,54,IF(generador!B217=15,57))))))))))))))),FALSE),""),"")</f>
        <v/>
      </c>
      <c r="F217" s="20" t="str">
        <f t="shared" si="60"/>
        <v/>
      </c>
      <c r="G217" s="29" t="str">
        <f t="shared" si="61"/>
        <v/>
      </c>
      <c r="H217" s="21" t="str">
        <f t="shared" ca="1" si="64"/>
        <v/>
      </c>
      <c r="I217" s="18" t="str">
        <f t="shared" si="65"/>
        <v/>
      </c>
      <c r="J217" s="18" t="str">
        <f>""</f>
        <v/>
      </c>
      <c r="K217" s="18" t="str">
        <f t="shared" si="66"/>
        <v/>
      </c>
      <c r="L217" s="18" t="str">
        <f t="shared" si="67"/>
        <v/>
      </c>
      <c r="M217" s="18" t="str">
        <f t="shared" si="68"/>
        <v/>
      </c>
      <c r="N217" s="18" t="str">
        <f t="shared" si="69"/>
        <v/>
      </c>
      <c r="O217" s="18" t="str">
        <f t="shared" si="70"/>
        <v/>
      </c>
      <c r="P217" s="18" t="str">
        <f t="shared" si="71"/>
        <v/>
      </c>
      <c r="Q217" s="18" t="str">
        <f t="shared" si="72"/>
        <v/>
      </c>
      <c r="R217" s="122" t="str">
        <f t="shared" si="62"/>
        <v/>
      </c>
      <c r="S217" s="18" t="str">
        <f t="shared" si="73"/>
        <v/>
      </c>
      <c r="T217" s="26" t="str">
        <f t="shared" si="63"/>
        <v/>
      </c>
      <c r="U217" s="18" t="str">
        <f t="shared" si="74"/>
        <v/>
      </c>
      <c r="V217" s="18" t="str">
        <f t="shared" si="75"/>
        <v/>
      </c>
      <c r="W217" s="18" t="str">
        <f>IFERROR(CONCATENATE("PAGO N° ",B217," DEL CONTRATO CPS ",V217," ENTRE ",TEXT(VLOOKUP(A217,matriz,IF(generador!B217=1,16,IF(generador!B217=2,19,IF(generador!B217=3,22,IF(generador!B217=4,25,IF(generador!B217=5,28,IF(generador!B217=6,31,IF(generador!B217=7,34,IF(generador!B217=8,37,IF(generador!B217=9,40,IF(generador!B217=10,43,IF(generador!B217=11,46,IF(generador!B217=12,49,IF(generador!B217=13,52,IF(generador!B217=14,55,IF(generador!B217=15,58))))))))))))))),FALSE),"dd/mm/yyyy")," Y ",TEXT(VLOOKUP(A217,matriz,IF(generador!B217=1,17,IF(generador!B217=2,20,IF(generador!B217=3,23,IF(generador!B217=4,26,IF(generador!B217=5,29,IF(generador!B217=6,32,IF(generador!B217=7,35,IF(generador!B217=8,38,IF(generador!B217=9,41,IF(generador!B217=10,44,IF(generador!B217=11,47,IF(generador!B217=12,50,IF(generador!B217=13,53,IF(generador!B217=14,56,IF(generador!B217=15,59))))))))))))))),FALSE),"dd/mm/yyyy")),"")</f>
        <v/>
      </c>
    </row>
    <row r="218" spans="1:24" x14ac:dyDescent="0.3">
      <c r="A218" s="15"/>
      <c r="B218" s="14"/>
      <c r="C218" s="6"/>
      <c r="D218" s="26" t="str">
        <f t="shared" si="59"/>
        <v/>
      </c>
      <c r="E218" s="19" t="str">
        <f>IFERROR(IF(A218&lt;&gt;"",VLOOKUP(A218,matriz,IF(generador!B218=1,15,IF(generador!B218=2,18,IF(generador!B218=3,21,IF(generador!B218=4,24,IF(generador!B218=5,27,IF(generador!B218=6,30,IF(generador!B218=7,33,IF(generador!B218=8,36,IF(generador!B218=9,39,IF(generador!B218=10,42,IF(generador!B218=11,45,IF(generador!B218=12,48,IF(generador!B218=13,51,IF(generador!B218=14,54,IF(generador!B218=15,57))))))))))))))),FALSE),""),"")</f>
        <v/>
      </c>
      <c r="F218" s="20" t="str">
        <f t="shared" si="60"/>
        <v/>
      </c>
      <c r="G218" s="29" t="str">
        <f t="shared" si="61"/>
        <v/>
      </c>
      <c r="H218" s="21" t="str">
        <f t="shared" ca="1" si="64"/>
        <v/>
      </c>
      <c r="I218" s="18" t="str">
        <f t="shared" si="65"/>
        <v/>
      </c>
      <c r="J218" s="18" t="str">
        <f>""</f>
        <v/>
      </c>
      <c r="K218" s="18" t="str">
        <f t="shared" si="66"/>
        <v/>
      </c>
      <c r="L218" s="18" t="str">
        <f t="shared" si="67"/>
        <v/>
      </c>
      <c r="M218" s="18" t="str">
        <f t="shared" si="68"/>
        <v/>
      </c>
      <c r="N218" s="18" t="str">
        <f t="shared" si="69"/>
        <v/>
      </c>
      <c r="O218" s="18" t="str">
        <f t="shared" si="70"/>
        <v/>
      </c>
      <c r="P218" s="18" t="str">
        <f t="shared" si="71"/>
        <v/>
      </c>
      <c r="Q218" s="18" t="str">
        <f t="shared" si="72"/>
        <v/>
      </c>
      <c r="R218" s="122" t="str">
        <f t="shared" si="62"/>
        <v/>
      </c>
      <c r="S218" s="18" t="str">
        <f t="shared" si="73"/>
        <v/>
      </c>
      <c r="T218" s="26" t="str">
        <f t="shared" si="63"/>
        <v/>
      </c>
      <c r="U218" s="18" t="str">
        <f t="shared" si="74"/>
        <v/>
      </c>
      <c r="V218" s="18" t="str">
        <f t="shared" si="75"/>
        <v/>
      </c>
      <c r="W218" s="18" t="str">
        <f>IFERROR(CONCATENATE("PAGO N° ",B218," DEL CONTRATO CPS ",V218," ENTRE ",TEXT(VLOOKUP(A218,matriz,IF(generador!B218=1,16,IF(generador!B218=2,19,IF(generador!B218=3,22,IF(generador!B218=4,25,IF(generador!B218=5,28,IF(generador!B218=6,31,IF(generador!B218=7,34,IF(generador!B218=8,37,IF(generador!B218=9,40,IF(generador!B218=10,43,IF(generador!B218=11,46,IF(generador!B218=12,49,IF(generador!B218=13,52,IF(generador!B218=14,55,IF(generador!B218=15,58))))))))))))))),FALSE),"dd/mm/yyyy")," Y ",TEXT(VLOOKUP(A218,matriz,IF(generador!B218=1,17,IF(generador!B218=2,20,IF(generador!B218=3,23,IF(generador!B218=4,26,IF(generador!B218=5,29,IF(generador!B218=6,32,IF(generador!B218=7,35,IF(generador!B218=8,38,IF(generador!B218=9,41,IF(generador!B218=10,44,IF(generador!B218=11,47,IF(generador!B218=12,50,IF(generador!B218=13,53,IF(generador!B218=14,56,IF(generador!B218=15,59))))))))))))))),FALSE),"dd/mm/yyyy")),"")</f>
        <v/>
      </c>
    </row>
    <row r="219" spans="1:24" x14ac:dyDescent="0.3">
      <c r="A219" s="15"/>
      <c r="B219" s="14"/>
      <c r="C219" s="6"/>
      <c r="D219" s="26" t="str">
        <f t="shared" si="59"/>
        <v/>
      </c>
      <c r="E219" s="19" t="str">
        <f>IFERROR(IF(A219&lt;&gt;"",VLOOKUP(A219,matriz,IF(generador!B219=1,15,IF(generador!B219=2,18,IF(generador!B219=3,21,IF(generador!B219=4,24,IF(generador!B219=5,27,IF(generador!B219=6,30,IF(generador!B219=7,33,IF(generador!B219=8,36,IF(generador!B219=9,39,IF(generador!B219=10,42,IF(generador!B219=11,45,IF(generador!B219=12,48,IF(generador!B219=13,51,IF(generador!B219=14,54,IF(generador!B219=15,57))))))))))))))),FALSE),""),"")</f>
        <v/>
      </c>
      <c r="F219" s="20" t="str">
        <f t="shared" si="60"/>
        <v/>
      </c>
      <c r="G219" s="29" t="str">
        <f t="shared" si="61"/>
        <v/>
      </c>
      <c r="H219" s="21" t="str">
        <f t="shared" ca="1" si="64"/>
        <v/>
      </c>
      <c r="I219" s="18" t="str">
        <f t="shared" si="65"/>
        <v/>
      </c>
      <c r="J219" s="18" t="str">
        <f>""</f>
        <v/>
      </c>
      <c r="K219" s="18" t="str">
        <f t="shared" si="66"/>
        <v/>
      </c>
      <c r="L219" s="18" t="str">
        <f t="shared" si="67"/>
        <v/>
      </c>
      <c r="M219" s="18" t="str">
        <f t="shared" si="68"/>
        <v/>
      </c>
      <c r="N219" s="18" t="str">
        <f t="shared" si="69"/>
        <v/>
      </c>
      <c r="O219" s="18" t="str">
        <f t="shared" si="70"/>
        <v/>
      </c>
      <c r="P219" s="18" t="str">
        <f t="shared" si="71"/>
        <v/>
      </c>
      <c r="Q219" s="18" t="str">
        <f t="shared" si="72"/>
        <v/>
      </c>
      <c r="R219" s="122" t="str">
        <f t="shared" si="62"/>
        <v/>
      </c>
      <c r="S219" s="18" t="str">
        <f t="shared" si="73"/>
        <v/>
      </c>
      <c r="T219" s="26" t="str">
        <f t="shared" si="63"/>
        <v/>
      </c>
      <c r="U219" s="18" t="str">
        <f t="shared" si="74"/>
        <v/>
      </c>
      <c r="V219" s="18" t="str">
        <f t="shared" si="75"/>
        <v/>
      </c>
      <c r="W219" s="18" t="str">
        <f>IFERROR(CONCATENATE("PAGO N° ",B219," DEL CONTRATO CPS ",V219," ENTRE ",TEXT(VLOOKUP(A219,matriz,IF(generador!B219=1,16,IF(generador!B219=2,19,IF(generador!B219=3,22,IF(generador!B219=4,25,IF(generador!B219=5,28,IF(generador!B219=6,31,IF(generador!B219=7,34,IF(generador!B219=8,37,IF(generador!B219=9,40,IF(generador!B219=10,43,IF(generador!B219=11,46,IF(generador!B219=12,49,IF(generador!B219=13,52,IF(generador!B219=14,55,IF(generador!B219=15,58))))))))))))))),FALSE),"dd/mm/yyyy")," Y ",TEXT(VLOOKUP(A219,matriz,IF(generador!B219=1,17,IF(generador!B219=2,20,IF(generador!B219=3,23,IF(generador!B219=4,26,IF(generador!B219=5,29,IF(generador!B219=6,32,IF(generador!B219=7,35,IF(generador!B219=8,38,IF(generador!B219=9,41,IF(generador!B219=10,44,IF(generador!B219=11,47,IF(generador!B219=12,50,IF(generador!B219=13,53,IF(generador!B219=14,56,IF(generador!B219=15,59))))))))))))))),FALSE),"dd/mm/yyyy")),"")</f>
        <v/>
      </c>
    </row>
    <row r="220" spans="1:24" x14ac:dyDescent="0.3">
      <c r="A220" s="15"/>
      <c r="B220" s="14"/>
      <c r="C220" s="6"/>
      <c r="D220" s="26" t="str">
        <f t="shared" si="59"/>
        <v/>
      </c>
      <c r="E220" s="19" t="str">
        <f>IFERROR(IF(A220&lt;&gt;"",VLOOKUP(A220,matriz,IF(generador!B220=1,15,IF(generador!B220=2,18,IF(generador!B220=3,21,IF(generador!B220=4,24,IF(generador!B220=5,27,IF(generador!B220=6,30,IF(generador!B220=7,33,IF(generador!B220=8,36,IF(generador!B220=9,39,IF(generador!B220=10,42,IF(generador!B220=11,45,IF(generador!B220=12,48,IF(generador!B220=13,51,IF(generador!B220=14,54,IF(generador!B220=15,57))))))))))))))),FALSE),""),"")</f>
        <v/>
      </c>
      <c r="F220" s="20" t="str">
        <f t="shared" si="60"/>
        <v/>
      </c>
      <c r="G220" s="29" t="str">
        <f t="shared" si="61"/>
        <v/>
      </c>
      <c r="H220" s="21" t="str">
        <f t="shared" ca="1" si="64"/>
        <v/>
      </c>
      <c r="I220" s="18" t="str">
        <f t="shared" si="65"/>
        <v/>
      </c>
      <c r="J220" s="18" t="str">
        <f>""</f>
        <v/>
      </c>
      <c r="K220" s="18" t="str">
        <f t="shared" si="66"/>
        <v/>
      </c>
      <c r="L220" s="18" t="str">
        <f t="shared" si="67"/>
        <v/>
      </c>
      <c r="M220" s="18" t="str">
        <f t="shared" si="68"/>
        <v/>
      </c>
      <c r="N220" s="18" t="str">
        <f t="shared" si="69"/>
        <v/>
      </c>
      <c r="O220" s="18" t="str">
        <f t="shared" si="70"/>
        <v/>
      </c>
      <c r="P220" s="18" t="str">
        <f t="shared" si="71"/>
        <v/>
      </c>
      <c r="Q220" s="18" t="str">
        <f t="shared" si="72"/>
        <v/>
      </c>
      <c r="R220" s="122" t="str">
        <f t="shared" si="62"/>
        <v/>
      </c>
      <c r="S220" s="18" t="str">
        <f t="shared" si="73"/>
        <v/>
      </c>
      <c r="T220" s="26" t="str">
        <f t="shared" si="63"/>
        <v/>
      </c>
      <c r="U220" s="18" t="str">
        <f t="shared" si="74"/>
        <v/>
      </c>
      <c r="V220" s="18" t="str">
        <f t="shared" si="75"/>
        <v/>
      </c>
      <c r="W220" s="18" t="str">
        <f>IFERROR(CONCATENATE("PAGO N° ",B220," DEL CONTRATO CPS ",V220," ENTRE ",TEXT(VLOOKUP(A220,matriz,IF(generador!B220=1,16,IF(generador!B220=2,19,IF(generador!B220=3,22,IF(generador!B220=4,25,IF(generador!B220=5,28,IF(generador!B220=6,31,IF(generador!B220=7,34,IF(generador!B220=8,37,IF(generador!B220=9,40,IF(generador!B220=10,43,IF(generador!B220=11,46,IF(generador!B220=12,49,IF(generador!B220=13,52,IF(generador!B220=14,55,IF(generador!B220=15,58))))))))))))))),FALSE),"dd/mm/yyyy")," Y ",TEXT(VLOOKUP(A220,matriz,IF(generador!B220=1,17,IF(generador!B220=2,20,IF(generador!B220=3,23,IF(generador!B220=4,26,IF(generador!B220=5,29,IF(generador!B220=6,32,IF(generador!B220=7,35,IF(generador!B220=8,38,IF(generador!B220=9,41,IF(generador!B220=10,44,IF(generador!B220=11,47,IF(generador!B220=12,50,IF(generador!B220=13,53,IF(generador!B220=14,56,IF(generador!B220=15,59))))))))))))))),FALSE),"dd/mm/yyyy")),"")</f>
        <v/>
      </c>
    </row>
    <row r="221" spans="1:24" s="13" customFormat="1" x14ac:dyDescent="0.3">
      <c r="A221" s="15"/>
      <c r="B221" s="14"/>
      <c r="C221" s="6"/>
      <c r="D221" s="26" t="str">
        <f t="shared" si="59"/>
        <v/>
      </c>
      <c r="E221" s="19" t="str">
        <f>IFERROR(IF(A221&lt;&gt;"",VLOOKUP(A221,matriz,IF(generador!B221=1,15,IF(generador!B221=2,18,IF(generador!B221=3,21,IF(generador!B221=4,24,IF(generador!B221=5,27,IF(generador!B221=6,30,IF(generador!B221=7,33,IF(generador!B221=8,36,IF(generador!B221=9,39,IF(generador!B221=10,42,IF(generador!B221=11,45,IF(generador!B221=12,48,IF(generador!B221=13,51,IF(generador!B221=14,54,IF(generador!B221=15,57))))))))))))))),FALSE),""),"")</f>
        <v/>
      </c>
      <c r="F221" s="20" t="str">
        <f t="shared" si="60"/>
        <v/>
      </c>
      <c r="G221" s="29" t="str">
        <f t="shared" si="61"/>
        <v/>
      </c>
      <c r="H221" s="21" t="str">
        <f t="shared" ca="1" si="64"/>
        <v/>
      </c>
      <c r="I221" s="18" t="str">
        <f t="shared" si="65"/>
        <v/>
      </c>
      <c r="J221" s="18" t="str">
        <f>""</f>
        <v/>
      </c>
      <c r="K221" s="18" t="str">
        <f t="shared" si="66"/>
        <v/>
      </c>
      <c r="L221" s="18" t="str">
        <f t="shared" si="67"/>
        <v/>
      </c>
      <c r="M221" s="18" t="str">
        <f t="shared" si="68"/>
        <v/>
      </c>
      <c r="N221" s="18" t="str">
        <f t="shared" si="69"/>
        <v/>
      </c>
      <c r="O221" s="18" t="str">
        <f t="shared" si="70"/>
        <v/>
      </c>
      <c r="P221" s="18" t="str">
        <f t="shared" si="71"/>
        <v/>
      </c>
      <c r="Q221" s="18" t="str">
        <f t="shared" si="72"/>
        <v/>
      </c>
      <c r="R221" s="122" t="str">
        <f t="shared" si="62"/>
        <v/>
      </c>
      <c r="S221" s="18" t="str">
        <f t="shared" si="73"/>
        <v/>
      </c>
      <c r="T221" s="26" t="str">
        <f t="shared" si="63"/>
        <v/>
      </c>
      <c r="U221" s="18" t="str">
        <f t="shared" si="74"/>
        <v/>
      </c>
      <c r="V221" s="18" t="str">
        <f t="shared" si="75"/>
        <v/>
      </c>
      <c r="W221" s="18" t="str">
        <f>IFERROR(CONCATENATE("PAGO N° ",B221," DEL CONTRATO CPS ",V221," ENTRE ",TEXT(VLOOKUP(A221,matriz,IF(generador!B221=1,16,IF(generador!B221=2,19,IF(generador!B221=3,22,IF(generador!B221=4,25,IF(generador!B221=5,28,IF(generador!B221=6,31,IF(generador!B221=7,34,IF(generador!B221=8,37,IF(generador!B221=9,40,IF(generador!B221=10,43,IF(generador!B221=11,46,IF(generador!B221=12,49,IF(generador!B221=13,52,IF(generador!B221=14,55,IF(generador!B221=15,58))))))))))))))),FALSE),"dd/mm/yyyy")," Y ",TEXT(VLOOKUP(A221,matriz,IF(generador!B221=1,17,IF(generador!B221=2,20,IF(generador!B221=3,23,IF(generador!B221=4,26,IF(generador!B221=5,29,IF(generador!B221=6,32,IF(generador!B221=7,35,IF(generador!B221=8,38,IF(generador!B221=9,41,IF(generador!B221=10,44,IF(generador!B221=11,47,IF(generador!B221=12,50,IF(generador!B221=13,53,IF(generador!B221=14,56,IF(generador!B221=15,59))))))))))))))),FALSE),"dd/mm/yyyy")),"")</f>
        <v/>
      </c>
      <c r="X221" s="3"/>
    </row>
    <row r="222" spans="1:24" x14ac:dyDescent="0.3">
      <c r="A222" s="15"/>
      <c r="B222" s="14"/>
      <c r="C222" s="6"/>
      <c r="D222" s="26" t="str">
        <f t="shared" si="59"/>
        <v/>
      </c>
      <c r="E222" s="19" t="str">
        <f>IFERROR(IF(A222&lt;&gt;"",VLOOKUP(A222,matriz,IF(generador!B222=1,15,IF(generador!B222=2,18,IF(generador!B222=3,21,IF(generador!B222=4,24,IF(generador!B222=5,27,IF(generador!B222=6,30,IF(generador!B222=7,33,IF(generador!B222=8,36,IF(generador!B222=9,39,IF(generador!B222=10,42,IF(generador!B222=11,45,IF(generador!B222=12,48,IF(generador!B222=13,51,IF(generador!B222=14,54,IF(generador!B222=15,57))))))))))))))),FALSE),""),"")</f>
        <v/>
      </c>
      <c r="F222" s="20" t="str">
        <f t="shared" si="60"/>
        <v/>
      </c>
      <c r="G222" s="29" t="str">
        <f t="shared" si="61"/>
        <v/>
      </c>
      <c r="H222" s="21" t="str">
        <f t="shared" ca="1" si="64"/>
        <v/>
      </c>
      <c r="I222" s="18" t="str">
        <f t="shared" si="65"/>
        <v/>
      </c>
      <c r="J222" s="18" t="str">
        <f>""</f>
        <v/>
      </c>
      <c r="K222" s="18" t="str">
        <f t="shared" si="66"/>
        <v/>
      </c>
      <c r="L222" s="18" t="str">
        <f t="shared" si="67"/>
        <v/>
      </c>
      <c r="M222" s="18" t="str">
        <f t="shared" si="68"/>
        <v/>
      </c>
      <c r="N222" s="18" t="str">
        <f t="shared" si="69"/>
        <v/>
      </c>
      <c r="O222" s="18" t="str">
        <f t="shared" si="70"/>
        <v/>
      </c>
      <c r="P222" s="18" t="str">
        <f t="shared" si="71"/>
        <v/>
      </c>
      <c r="Q222" s="18" t="str">
        <f t="shared" si="72"/>
        <v/>
      </c>
      <c r="R222" s="122" t="str">
        <f t="shared" si="62"/>
        <v/>
      </c>
      <c r="S222" s="18" t="str">
        <f t="shared" si="73"/>
        <v/>
      </c>
      <c r="T222" s="26" t="str">
        <f t="shared" si="63"/>
        <v/>
      </c>
      <c r="U222" s="18" t="str">
        <f t="shared" si="74"/>
        <v/>
      </c>
      <c r="V222" s="18" t="str">
        <f t="shared" si="75"/>
        <v/>
      </c>
      <c r="W222" s="18" t="str">
        <f>IFERROR(CONCATENATE("PAGO N° ",B222," DEL CONTRATO CPS ",V222," ENTRE ",TEXT(VLOOKUP(A222,matriz,IF(generador!B222=1,16,IF(generador!B222=2,19,IF(generador!B222=3,22,IF(generador!B222=4,25,IF(generador!B222=5,28,IF(generador!B222=6,31,IF(generador!B222=7,34,IF(generador!B222=8,37,IF(generador!B222=9,40,IF(generador!B222=10,43,IF(generador!B222=11,46,IF(generador!B222=12,49,IF(generador!B222=13,52,IF(generador!B222=14,55,IF(generador!B222=15,58))))))))))))))),FALSE),"dd/mm/yyyy")," Y ",TEXT(VLOOKUP(A222,matriz,IF(generador!B222=1,17,IF(generador!B222=2,20,IF(generador!B222=3,23,IF(generador!B222=4,26,IF(generador!B222=5,29,IF(generador!B222=6,32,IF(generador!B222=7,35,IF(generador!B222=8,38,IF(generador!B222=9,41,IF(generador!B222=10,44,IF(generador!B222=11,47,IF(generador!B222=12,50,IF(generador!B222=13,53,IF(generador!B222=14,56,IF(generador!B222=15,59))))))))))))))),FALSE),"dd/mm/yyyy")),"")</f>
        <v/>
      </c>
    </row>
    <row r="223" spans="1:24" x14ac:dyDescent="0.3">
      <c r="A223" s="15"/>
      <c r="B223" s="14"/>
      <c r="C223" s="6"/>
      <c r="D223" s="26" t="str">
        <f t="shared" si="59"/>
        <v/>
      </c>
      <c r="E223" s="19" t="str">
        <f>IFERROR(IF(A223&lt;&gt;"",VLOOKUP(A223,matriz,IF(generador!B223=1,15,IF(generador!B223=2,18,IF(generador!B223=3,21,IF(generador!B223=4,24,IF(generador!B223=5,27,IF(generador!B223=6,30,IF(generador!B223=7,33,IF(generador!B223=8,36,IF(generador!B223=9,39,IF(generador!B223=10,42,IF(generador!B223=11,45,IF(generador!B223=12,48,IF(generador!B223=13,51,IF(generador!B223=14,54,IF(generador!B223=15,57))))))))))))))),FALSE),""),"")</f>
        <v/>
      </c>
      <c r="F223" s="20" t="str">
        <f t="shared" si="60"/>
        <v/>
      </c>
      <c r="G223" s="29" t="str">
        <f t="shared" si="61"/>
        <v/>
      </c>
      <c r="H223" s="21" t="str">
        <f t="shared" ca="1" si="64"/>
        <v/>
      </c>
      <c r="I223" s="18" t="str">
        <f t="shared" si="65"/>
        <v/>
      </c>
      <c r="J223" s="18" t="str">
        <f>""</f>
        <v/>
      </c>
      <c r="K223" s="18" t="str">
        <f t="shared" si="66"/>
        <v/>
      </c>
      <c r="L223" s="18" t="str">
        <f t="shared" si="67"/>
        <v/>
      </c>
      <c r="M223" s="18" t="str">
        <f t="shared" si="68"/>
        <v/>
      </c>
      <c r="N223" s="18" t="str">
        <f t="shared" si="69"/>
        <v/>
      </c>
      <c r="O223" s="18" t="str">
        <f t="shared" si="70"/>
        <v/>
      </c>
      <c r="P223" s="18" t="str">
        <f t="shared" si="71"/>
        <v/>
      </c>
      <c r="Q223" s="18" t="str">
        <f t="shared" si="72"/>
        <v/>
      </c>
      <c r="R223" s="122" t="str">
        <f t="shared" si="62"/>
        <v/>
      </c>
      <c r="S223" s="18" t="str">
        <f t="shared" si="73"/>
        <v/>
      </c>
      <c r="T223" s="26" t="str">
        <f t="shared" si="63"/>
        <v/>
      </c>
      <c r="U223" s="18" t="str">
        <f t="shared" si="74"/>
        <v/>
      </c>
      <c r="V223" s="18" t="str">
        <f t="shared" si="75"/>
        <v/>
      </c>
      <c r="W223" s="18" t="str">
        <f>IFERROR(CONCATENATE("PAGO N° ",B223," DEL CONTRATO CPS ",V223," ENTRE ",TEXT(VLOOKUP(A223,matriz,IF(generador!B223=1,16,IF(generador!B223=2,19,IF(generador!B223=3,22,IF(generador!B223=4,25,IF(generador!B223=5,28,IF(generador!B223=6,31,IF(generador!B223=7,34,IF(generador!B223=8,37,IF(generador!B223=9,40,IF(generador!B223=10,43,IF(generador!B223=11,46,IF(generador!B223=12,49,IF(generador!B223=13,52,IF(generador!B223=14,55,IF(generador!B223=15,58))))))))))))))),FALSE),"dd/mm/yyyy")," Y ",TEXT(VLOOKUP(A223,matriz,IF(generador!B223=1,17,IF(generador!B223=2,20,IF(generador!B223=3,23,IF(generador!B223=4,26,IF(generador!B223=5,29,IF(generador!B223=6,32,IF(generador!B223=7,35,IF(generador!B223=8,38,IF(generador!B223=9,41,IF(generador!B223=10,44,IF(generador!B223=11,47,IF(generador!B223=12,50,IF(generador!B223=13,53,IF(generador!B223=14,56,IF(generador!B223=15,59))))))))))))))),FALSE),"dd/mm/yyyy")),"")</f>
        <v/>
      </c>
    </row>
    <row r="224" spans="1:24" x14ac:dyDescent="0.3">
      <c r="A224" s="15"/>
      <c r="B224" s="14"/>
      <c r="C224" s="6"/>
      <c r="D224" s="26" t="str">
        <f t="shared" si="59"/>
        <v/>
      </c>
      <c r="E224" s="19" t="str">
        <f>IFERROR(IF(A224&lt;&gt;"",VLOOKUP(A224,matriz,IF(generador!B224=1,15,IF(generador!B224=2,18,IF(generador!B224=3,21,IF(generador!B224=4,24,IF(generador!B224=5,27,IF(generador!B224=6,30,IF(generador!B224=7,33,IF(generador!B224=8,36,IF(generador!B224=9,39,IF(generador!B224=10,42,IF(generador!B224=11,45,IF(generador!B224=12,48,IF(generador!B224=13,51,IF(generador!B224=14,54,IF(generador!B224=15,57))))))))))))))),FALSE),""),"")</f>
        <v/>
      </c>
      <c r="F224" s="20" t="str">
        <f t="shared" si="60"/>
        <v/>
      </c>
      <c r="G224" s="29" t="str">
        <f t="shared" si="61"/>
        <v/>
      </c>
      <c r="H224" s="21" t="str">
        <f t="shared" ca="1" si="64"/>
        <v/>
      </c>
      <c r="I224" s="18" t="str">
        <f t="shared" si="65"/>
        <v/>
      </c>
      <c r="J224" s="18" t="str">
        <f>""</f>
        <v/>
      </c>
      <c r="K224" s="18" t="str">
        <f t="shared" si="66"/>
        <v/>
      </c>
      <c r="L224" s="18" t="str">
        <f t="shared" si="67"/>
        <v/>
      </c>
      <c r="M224" s="18" t="str">
        <f t="shared" si="68"/>
        <v/>
      </c>
      <c r="N224" s="18" t="str">
        <f t="shared" si="69"/>
        <v/>
      </c>
      <c r="O224" s="18" t="str">
        <f t="shared" si="70"/>
        <v/>
      </c>
      <c r="P224" s="18" t="str">
        <f t="shared" si="71"/>
        <v/>
      </c>
      <c r="Q224" s="18" t="str">
        <f t="shared" si="72"/>
        <v/>
      </c>
      <c r="R224" s="122" t="str">
        <f t="shared" si="62"/>
        <v/>
      </c>
      <c r="S224" s="18" t="str">
        <f t="shared" si="73"/>
        <v/>
      </c>
      <c r="T224" s="26" t="str">
        <f t="shared" si="63"/>
        <v/>
      </c>
      <c r="U224" s="18" t="str">
        <f t="shared" si="74"/>
        <v/>
      </c>
      <c r="V224" s="18" t="str">
        <f t="shared" si="75"/>
        <v/>
      </c>
      <c r="W224" s="18" t="str">
        <f>IFERROR(CONCATENATE("PAGO N° ",B224," DEL CONTRATO CPS ",V224," ENTRE ",TEXT(VLOOKUP(A224,matriz,IF(generador!B224=1,16,IF(generador!B224=2,19,IF(generador!B224=3,22,IF(generador!B224=4,25,IF(generador!B224=5,28,IF(generador!B224=6,31,IF(generador!B224=7,34,IF(generador!B224=8,37,IF(generador!B224=9,40,IF(generador!B224=10,43,IF(generador!B224=11,46,IF(generador!B224=12,49,IF(generador!B224=13,52,IF(generador!B224=14,55,IF(generador!B224=15,58))))))))))))))),FALSE),"dd/mm/yyyy")," Y ",TEXT(VLOOKUP(A224,matriz,IF(generador!B224=1,17,IF(generador!B224=2,20,IF(generador!B224=3,23,IF(generador!B224=4,26,IF(generador!B224=5,29,IF(generador!B224=6,32,IF(generador!B224=7,35,IF(generador!B224=8,38,IF(generador!B224=9,41,IF(generador!B224=10,44,IF(generador!B224=11,47,IF(generador!B224=12,50,IF(generador!B224=13,53,IF(generador!B224=14,56,IF(generador!B224=15,59))))))))))))))),FALSE),"dd/mm/yyyy")),"")</f>
        <v/>
      </c>
    </row>
    <row r="225" spans="1:23" x14ac:dyDescent="0.3">
      <c r="A225" s="15"/>
      <c r="B225" s="14"/>
      <c r="C225" s="6"/>
      <c r="D225" s="26" t="str">
        <f t="shared" si="59"/>
        <v/>
      </c>
      <c r="E225" s="19" t="str">
        <f>IFERROR(IF(A225&lt;&gt;"",VLOOKUP(A225,matriz,IF(generador!B225=1,15,IF(generador!B225=2,18,IF(generador!B225=3,21,IF(generador!B225=4,24,IF(generador!B225=5,27,IF(generador!B225=6,30,IF(generador!B225=7,33,IF(generador!B225=8,36,IF(generador!B225=9,39,IF(generador!B225=10,42,IF(generador!B225=11,45,IF(generador!B225=12,48,IF(generador!B225=13,51,IF(generador!B225=14,54,IF(generador!B225=15,57))))))))))))))),FALSE),""),"")</f>
        <v/>
      </c>
      <c r="F225" s="20" t="str">
        <f t="shared" si="60"/>
        <v/>
      </c>
      <c r="G225" s="29" t="str">
        <f t="shared" si="61"/>
        <v/>
      </c>
      <c r="H225" s="21" t="str">
        <f t="shared" ca="1" si="64"/>
        <v/>
      </c>
      <c r="I225" s="18" t="str">
        <f t="shared" si="65"/>
        <v/>
      </c>
      <c r="J225" s="18" t="str">
        <f>""</f>
        <v/>
      </c>
      <c r="K225" s="18" t="str">
        <f t="shared" si="66"/>
        <v/>
      </c>
      <c r="L225" s="18" t="str">
        <f t="shared" si="67"/>
        <v/>
      </c>
      <c r="M225" s="18" t="str">
        <f t="shared" si="68"/>
        <v/>
      </c>
      <c r="N225" s="18" t="str">
        <f t="shared" si="69"/>
        <v/>
      </c>
      <c r="O225" s="18" t="str">
        <f t="shared" si="70"/>
        <v/>
      </c>
      <c r="P225" s="18" t="str">
        <f t="shared" si="71"/>
        <v/>
      </c>
      <c r="Q225" s="18" t="str">
        <f t="shared" si="72"/>
        <v/>
      </c>
      <c r="R225" s="122" t="str">
        <f t="shared" si="62"/>
        <v/>
      </c>
      <c r="S225" s="18" t="str">
        <f t="shared" si="73"/>
        <v/>
      </c>
      <c r="T225" s="26" t="str">
        <f t="shared" si="63"/>
        <v/>
      </c>
      <c r="U225" s="18" t="str">
        <f t="shared" si="74"/>
        <v/>
      </c>
      <c r="V225" s="18" t="str">
        <f t="shared" si="75"/>
        <v/>
      </c>
      <c r="W225" s="18" t="str">
        <f>IFERROR(CONCATENATE("PAGO N° ",B225," DEL CONTRATO CPS ",V225," ENTRE ",TEXT(VLOOKUP(A225,matriz,IF(generador!B225=1,16,IF(generador!B225=2,19,IF(generador!B225=3,22,IF(generador!B225=4,25,IF(generador!B225=5,28,IF(generador!B225=6,31,IF(generador!B225=7,34,IF(generador!B225=8,37,IF(generador!B225=9,40,IF(generador!B225=10,43,IF(generador!B225=11,46,IF(generador!B225=12,49,IF(generador!B225=13,52,IF(generador!B225=14,55,IF(generador!B225=15,58))))))))))))))),FALSE),"dd/mm/yyyy")," Y ",TEXT(VLOOKUP(A225,matriz,IF(generador!B225=1,17,IF(generador!B225=2,20,IF(generador!B225=3,23,IF(generador!B225=4,26,IF(generador!B225=5,29,IF(generador!B225=6,32,IF(generador!B225=7,35,IF(generador!B225=8,38,IF(generador!B225=9,41,IF(generador!B225=10,44,IF(generador!B225=11,47,IF(generador!B225=12,50,IF(generador!B225=13,53,IF(generador!B225=14,56,IF(generador!B225=15,59))))))))))))))),FALSE),"dd/mm/yyyy")),"")</f>
        <v/>
      </c>
    </row>
    <row r="226" spans="1:23" x14ac:dyDescent="0.3">
      <c r="A226" s="15"/>
      <c r="B226" s="14"/>
      <c r="C226" s="6"/>
      <c r="D226" s="26" t="str">
        <f t="shared" si="59"/>
        <v/>
      </c>
      <c r="E226" s="19" t="str">
        <f>IFERROR(IF(A226&lt;&gt;"",VLOOKUP(A226,matriz,IF(generador!B226=1,15,IF(generador!B226=2,18,IF(generador!B226=3,21,IF(generador!B226=4,24,IF(generador!B226=5,27,IF(generador!B226=6,30,IF(generador!B226=7,33,IF(generador!B226=8,36,IF(generador!B226=9,39,IF(generador!B226=10,42,IF(generador!B226=11,45,IF(generador!B226=12,48,IF(generador!B226=13,51,IF(generador!B226=14,54,IF(generador!B226=15,57))))))))))))))),FALSE),""),"")</f>
        <v/>
      </c>
      <c r="F226" s="20" t="str">
        <f t="shared" si="60"/>
        <v/>
      </c>
      <c r="G226" s="29" t="str">
        <f t="shared" si="61"/>
        <v/>
      </c>
      <c r="H226" s="21" t="str">
        <f t="shared" ca="1" si="64"/>
        <v/>
      </c>
      <c r="I226" s="18" t="str">
        <f t="shared" si="65"/>
        <v/>
      </c>
      <c r="J226" s="18" t="str">
        <f>""</f>
        <v/>
      </c>
      <c r="K226" s="18" t="str">
        <f t="shared" si="66"/>
        <v/>
      </c>
      <c r="L226" s="18" t="str">
        <f t="shared" si="67"/>
        <v/>
      </c>
      <c r="M226" s="18" t="str">
        <f t="shared" si="68"/>
        <v/>
      </c>
      <c r="N226" s="18" t="str">
        <f t="shared" si="69"/>
        <v/>
      </c>
      <c r="O226" s="18" t="str">
        <f t="shared" si="70"/>
        <v/>
      </c>
      <c r="P226" s="18" t="str">
        <f t="shared" si="71"/>
        <v/>
      </c>
      <c r="Q226" s="18" t="str">
        <f t="shared" si="72"/>
        <v/>
      </c>
      <c r="R226" s="122" t="str">
        <f t="shared" si="62"/>
        <v/>
      </c>
      <c r="S226" s="18" t="str">
        <f t="shared" si="73"/>
        <v/>
      </c>
      <c r="T226" s="26" t="str">
        <f t="shared" si="63"/>
        <v/>
      </c>
      <c r="U226" s="18" t="str">
        <f t="shared" si="74"/>
        <v/>
      </c>
      <c r="V226" s="18" t="str">
        <f t="shared" si="75"/>
        <v/>
      </c>
      <c r="W226" s="18" t="str">
        <f>IFERROR(CONCATENATE("PAGO N° ",B226," DEL CONTRATO CPS ",V226," ENTRE ",TEXT(VLOOKUP(A226,matriz,IF(generador!B226=1,16,IF(generador!B226=2,19,IF(generador!B226=3,22,IF(generador!B226=4,25,IF(generador!B226=5,28,IF(generador!B226=6,31,IF(generador!B226=7,34,IF(generador!B226=8,37,IF(generador!B226=9,40,IF(generador!B226=10,43,IF(generador!B226=11,46,IF(generador!B226=12,49,IF(generador!B226=13,52,IF(generador!B226=14,55,IF(generador!B226=15,58))))))))))))))),FALSE),"dd/mm/yyyy")," Y ",TEXT(VLOOKUP(A226,matriz,IF(generador!B226=1,17,IF(generador!B226=2,20,IF(generador!B226=3,23,IF(generador!B226=4,26,IF(generador!B226=5,29,IF(generador!B226=6,32,IF(generador!B226=7,35,IF(generador!B226=8,38,IF(generador!B226=9,41,IF(generador!B226=10,44,IF(generador!B226=11,47,IF(generador!B226=12,50,IF(generador!B226=13,53,IF(generador!B226=14,56,IF(generador!B226=15,59))))))))))))))),FALSE),"dd/mm/yyyy")),"")</f>
        <v/>
      </c>
    </row>
    <row r="227" spans="1:23" x14ac:dyDescent="0.3">
      <c r="A227" s="15"/>
      <c r="B227" s="14"/>
      <c r="C227" s="6"/>
      <c r="D227" s="26" t="str">
        <f t="shared" si="59"/>
        <v/>
      </c>
      <c r="E227" s="19" t="str">
        <f>IFERROR(IF(A227&lt;&gt;"",VLOOKUP(A227,matriz,IF(generador!B227=1,15,IF(generador!B227=2,18,IF(generador!B227=3,21,IF(generador!B227=4,24,IF(generador!B227=5,27,IF(generador!B227=6,30,IF(generador!B227=7,33,IF(generador!B227=8,36,IF(generador!B227=9,39,IF(generador!B227=10,42,IF(generador!B227=11,45,IF(generador!B227=12,48,IF(generador!B227=13,51,IF(generador!B227=14,54,IF(generador!B227=15,57))))))))))))))),FALSE),""),"")</f>
        <v/>
      </c>
      <c r="F227" s="20" t="str">
        <f t="shared" si="60"/>
        <v/>
      </c>
      <c r="G227" s="29" t="str">
        <f t="shared" si="61"/>
        <v/>
      </c>
      <c r="H227" s="21" t="str">
        <f t="shared" ca="1" si="64"/>
        <v/>
      </c>
      <c r="I227" s="18" t="str">
        <f t="shared" si="65"/>
        <v/>
      </c>
      <c r="J227" s="18" t="str">
        <f>""</f>
        <v/>
      </c>
      <c r="K227" s="18" t="str">
        <f t="shared" si="66"/>
        <v/>
      </c>
      <c r="L227" s="18" t="str">
        <f t="shared" si="67"/>
        <v/>
      </c>
      <c r="M227" s="18" t="str">
        <f t="shared" si="68"/>
        <v/>
      </c>
      <c r="N227" s="18" t="str">
        <f t="shared" si="69"/>
        <v/>
      </c>
      <c r="O227" s="18" t="str">
        <f t="shared" si="70"/>
        <v/>
      </c>
      <c r="P227" s="18" t="str">
        <f t="shared" si="71"/>
        <v/>
      </c>
      <c r="Q227" s="18" t="str">
        <f t="shared" si="72"/>
        <v/>
      </c>
      <c r="R227" s="122" t="str">
        <f t="shared" si="62"/>
        <v/>
      </c>
      <c r="S227" s="18" t="str">
        <f t="shared" si="73"/>
        <v/>
      </c>
      <c r="T227" s="26" t="str">
        <f t="shared" si="63"/>
        <v/>
      </c>
      <c r="U227" s="18" t="str">
        <f t="shared" si="74"/>
        <v/>
      </c>
      <c r="V227" s="18" t="str">
        <f t="shared" si="75"/>
        <v/>
      </c>
      <c r="W227" s="18" t="str">
        <f>IFERROR(CONCATENATE("PAGO N° ",B227," DEL CONTRATO CPS ",V227," ENTRE ",TEXT(VLOOKUP(A227,matriz,IF(generador!B227=1,16,IF(generador!B227=2,19,IF(generador!B227=3,22,IF(generador!B227=4,25,IF(generador!B227=5,28,IF(generador!B227=6,31,IF(generador!B227=7,34,IF(generador!B227=8,37,IF(generador!B227=9,40,IF(generador!B227=10,43,IF(generador!B227=11,46,IF(generador!B227=12,49,IF(generador!B227=13,52,IF(generador!B227=14,55,IF(generador!B227=15,58))))))))))))))),FALSE),"dd/mm/yyyy")," Y ",TEXT(VLOOKUP(A227,matriz,IF(generador!B227=1,17,IF(generador!B227=2,20,IF(generador!B227=3,23,IF(generador!B227=4,26,IF(generador!B227=5,29,IF(generador!B227=6,32,IF(generador!B227=7,35,IF(generador!B227=8,38,IF(generador!B227=9,41,IF(generador!B227=10,44,IF(generador!B227=11,47,IF(generador!B227=12,50,IF(generador!B227=13,53,IF(generador!B227=14,56,IF(generador!B227=15,59))))))))))))))),FALSE),"dd/mm/yyyy")),"")</f>
        <v/>
      </c>
    </row>
    <row r="228" spans="1:23" x14ac:dyDescent="0.3">
      <c r="A228" s="15"/>
      <c r="B228" s="14"/>
      <c r="C228" s="6"/>
      <c r="D228" s="26" t="str">
        <f t="shared" si="59"/>
        <v/>
      </c>
      <c r="E228" s="19" t="str">
        <f>IFERROR(IF(A228&lt;&gt;"",VLOOKUP(A228,matriz,IF(generador!B228=1,15,IF(generador!B228=2,18,IF(generador!B228=3,21,IF(generador!B228=4,24,IF(generador!B228=5,27,IF(generador!B228=6,30,IF(generador!B228=7,33,IF(generador!B228=8,36,IF(generador!B228=9,39,IF(generador!B228=10,42,IF(generador!B228=11,45,IF(generador!B228=12,48,IF(generador!B228=13,51,IF(generador!B228=14,54,IF(generador!B228=15,57))))))))))))))),FALSE),""),"")</f>
        <v/>
      </c>
      <c r="F228" s="20" t="str">
        <f t="shared" si="60"/>
        <v/>
      </c>
      <c r="G228" s="29" t="str">
        <f t="shared" si="61"/>
        <v/>
      </c>
      <c r="H228" s="21" t="str">
        <f t="shared" ca="1" si="64"/>
        <v/>
      </c>
      <c r="I228" s="18" t="str">
        <f t="shared" si="65"/>
        <v/>
      </c>
      <c r="J228" s="18" t="str">
        <f>""</f>
        <v/>
      </c>
      <c r="K228" s="18" t="str">
        <f t="shared" si="66"/>
        <v/>
      </c>
      <c r="L228" s="18" t="str">
        <f t="shared" si="67"/>
        <v/>
      </c>
      <c r="M228" s="18" t="str">
        <f t="shared" si="68"/>
        <v/>
      </c>
      <c r="N228" s="18" t="str">
        <f t="shared" si="69"/>
        <v/>
      </c>
      <c r="O228" s="18" t="str">
        <f t="shared" si="70"/>
        <v/>
      </c>
      <c r="P228" s="18" t="str">
        <f t="shared" si="71"/>
        <v/>
      </c>
      <c r="Q228" s="18" t="str">
        <f t="shared" si="72"/>
        <v/>
      </c>
      <c r="R228" s="122" t="str">
        <f t="shared" si="62"/>
        <v/>
      </c>
      <c r="S228" s="18" t="str">
        <f t="shared" si="73"/>
        <v/>
      </c>
      <c r="T228" s="26" t="str">
        <f t="shared" si="63"/>
        <v/>
      </c>
      <c r="U228" s="18" t="str">
        <f t="shared" si="74"/>
        <v/>
      </c>
      <c r="V228" s="18" t="str">
        <f t="shared" si="75"/>
        <v/>
      </c>
      <c r="W228" s="18" t="str">
        <f>IFERROR(CONCATENATE("PAGO N° ",B228," DEL CONTRATO CPS ",V228," ENTRE ",TEXT(VLOOKUP(A228,matriz,IF(generador!B228=1,16,IF(generador!B228=2,19,IF(generador!B228=3,22,IF(generador!B228=4,25,IF(generador!B228=5,28,IF(generador!B228=6,31,IF(generador!B228=7,34,IF(generador!B228=8,37,IF(generador!B228=9,40,IF(generador!B228=10,43,IF(generador!B228=11,46,IF(generador!B228=12,49,IF(generador!B228=13,52,IF(generador!B228=14,55,IF(generador!B228=15,58))))))))))))))),FALSE),"dd/mm/yyyy")," Y ",TEXT(VLOOKUP(A228,matriz,IF(generador!B228=1,17,IF(generador!B228=2,20,IF(generador!B228=3,23,IF(generador!B228=4,26,IF(generador!B228=5,29,IF(generador!B228=6,32,IF(generador!B228=7,35,IF(generador!B228=8,38,IF(generador!B228=9,41,IF(generador!B228=10,44,IF(generador!B228=11,47,IF(generador!B228=12,50,IF(generador!B228=13,53,IF(generador!B228=14,56,IF(generador!B228=15,59))))))))))))))),FALSE),"dd/mm/yyyy")),"")</f>
        <v/>
      </c>
    </row>
    <row r="229" spans="1:23" x14ac:dyDescent="0.3">
      <c r="A229" s="15"/>
      <c r="B229" s="14"/>
      <c r="C229" s="6"/>
      <c r="D229" s="26" t="str">
        <f t="shared" si="59"/>
        <v/>
      </c>
      <c r="E229" s="19" t="str">
        <f>IFERROR(IF(A229&lt;&gt;"",VLOOKUP(A229,matriz,IF(generador!B229=1,15,IF(generador!B229=2,18,IF(generador!B229=3,21,IF(generador!B229=4,24,IF(generador!B229=5,27,IF(generador!B229=6,30,IF(generador!B229=7,33,IF(generador!B229=8,36,IF(generador!B229=9,39,IF(generador!B229=10,42,IF(generador!B229=11,45,IF(generador!B229=12,48,IF(generador!B229=13,51,IF(generador!B229=14,54,IF(generador!B229=15,57))))))))))))))),FALSE),""),"")</f>
        <v/>
      </c>
      <c r="F229" s="20" t="str">
        <f t="shared" si="60"/>
        <v/>
      </c>
      <c r="G229" s="29" t="str">
        <f t="shared" si="61"/>
        <v/>
      </c>
      <c r="H229" s="21" t="str">
        <f t="shared" ca="1" si="64"/>
        <v/>
      </c>
      <c r="I229" s="18" t="str">
        <f t="shared" si="65"/>
        <v/>
      </c>
      <c r="J229" s="18" t="str">
        <f>""</f>
        <v/>
      </c>
      <c r="K229" s="18" t="str">
        <f t="shared" si="66"/>
        <v/>
      </c>
      <c r="L229" s="18" t="str">
        <f t="shared" si="67"/>
        <v/>
      </c>
      <c r="M229" s="18" t="str">
        <f t="shared" si="68"/>
        <v/>
      </c>
      <c r="N229" s="18" t="str">
        <f t="shared" si="69"/>
        <v/>
      </c>
      <c r="O229" s="18" t="str">
        <f t="shared" si="70"/>
        <v/>
      </c>
      <c r="P229" s="18" t="str">
        <f t="shared" si="71"/>
        <v/>
      </c>
      <c r="Q229" s="18" t="str">
        <f t="shared" si="72"/>
        <v/>
      </c>
      <c r="R229" s="122" t="str">
        <f t="shared" si="62"/>
        <v/>
      </c>
      <c r="S229" s="18" t="str">
        <f t="shared" si="73"/>
        <v/>
      </c>
      <c r="T229" s="26" t="str">
        <f t="shared" si="63"/>
        <v/>
      </c>
      <c r="U229" s="18" t="str">
        <f t="shared" si="74"/>
        <v/>
      </c>
      <c r="V229" s="18" t="str">
        <f t="shared" si="75"/>
        <v/>
      </c>
      <c r="W229" s="18" t="str">
        <f>IFERROR(CONCATENATE("PAGO N° ",B229," DEL CONTRATO CPS ",V229," ENTRE ",TEXT(VLOOKUP(A229,matriz,IF(generador!B229=1,16,IF(generador!B229=2,19,IF(generador!B229=3,22,IF(generador!B229=4,25,IF(generador!B229=5,28,IF(generador!B229=6,31,IF(generador!B229=7,34,IF(generador!B229=8,37,IF(generador!B229=9,40,IF(generador!B229=10,43,IF(generador!B229=11,46,IF(generador!B229=12,49,IF(generador!B229=13,52,IF(generador!B229=14,55,IF(generador!B229=15,58))))))))))))))),FALSE),"dd/mm/yyyy")," Y ",TEXT(VLOOKUP(A229,matriz,IF(generador!B229=1,17,IF(generador!B229=2,20,IF(generador!B229=3,23,IF(generador!B229=4,26,IF(generador!B229=5,29,IF(generador!B229=6,32,IF(generador!B229=7,35,IF(generador!B229=8,38,IF(generador!B229=9,41,IF(generador!B229=10,44,IF(generador!B229=11,47,IF(generador!B229=12,50,IF(generador!B229=13,53,IF(generador!B229=14,56,IF(generador!B229=15,59))))))))))))))),FALSE),"dd/mm/yyyy")),"")</f>
        <v/>
      </c>
    </row>
    <row r="230" spans="1:23" x14ac:dyDescent="0.3">
      <c r="A230" s="15"/>
      <c r="B230" s="14"/>
      <c r="C230" s="6"/>
      <c r="D230" s="26" t="str">
        <f t="shared" si="59"/>
        <v/>
      </c>
      <c r="E230" s="19" t="str">
        <f>IFERROR(IF(A230&lt;&gt;"",VLOOKUP(A230,matriz,IF(generador!B230=1,15,IF(generador!B230=2,18,IF(generador!B230=3,21,IF(generador!B230=4,24,IF(generador!B230=5,27,IF(generador!B230=6,30,IF(generador!B230=7,33,IF(generador!B230=8,36,IF(generador!B230=9,39,IF(generador!B230=10,42,IF(generador!B230=11,45,IF(generador!B230=12,48,IF(generador!B230=13,51,IF(generador!B230=14,54,IF(generador!B230=15,57))))))))))))))),FALSE),""),"")</f>
        <v/>
      </c>
      <c r="F230" s="20" t="str">
        <f t="shared" si="60"/>
        <v/>
      </c>
      <c r="G230" s="29" t="str">
        <f t="shared" si="61"/>
        <v/>
      </c>
      <c r="H230" s="21" t="str">
        <f t="shared" ca="1" si="64"/>
        <v/>
      </c>
      <c r="I230" s="18" t="str">
        <f t="shared" si="65"/>
        <v/>
      </c>
      <c r="J230" s="18" t="str">
        <f>""</f>
        <v/>
      </c>
      <c r="K230" s="18" t="str">
        <f t="shared" si="66"/>
        <v/>
      </c>
      <c r="L230" s="18" t="str">
        <f t="shared" si="67"/>
        <v/>
      </c>
      <c r="M230" s="18" t="str">
        <f t="shared" si="68"/>
        <v/>
      </c>
      <c r="N230" s="18" t="str">
        <f t="shared" si="69"/>
        <v/>
      </c>
      <c r="O230" s="18" t="str">
        <f t="shared" si="70"/>
        <v/>
      </c>
      <c r="P230" s="18" t="str">
        <f t="shared" si="71"/>
        <v/>
      </c>
      <c r="Q230" s="18" t="str">
        <f t="shared" si="72"/>
        <v/>
      </c>
      <c r="R230" s="122" t="str">
        <f t="shared" si="62"/>
        <v/>
      </c>
      <c r="S230" s="18" t="str">
        <f t="shared" si="73"/>
        <v/>
      </c>
      <c r="T230" s="26" t="str">
        <f t="shared" si="63"/>
        <v/>
      </c>
      <c r="U230" s="18" t="str">
        <f t="shared" si="74"/>
        <v/>
      </c>
      <c r="V230" s="18" t="str">
        <f t="shared" si="75"/>
        <v/>
      </c>
      <c r="W230" s="18" t="str">
        <f>IFERROR(CONCATENATE("PAGO N° ",B230," DEL CONTRATO CPS ",V230," ENTRE ",TEXT(VLOOKUP(A230,matriz,IF(generador!B230=1,16,IF(generador!B230=2,19,IF(generador!B230=3,22,IF(generador!B230=4,25,IF(generador!B230=5,28,IF(generador!B230=6,31,IF(generador!B230=7,34,IF(generador!B230=8,37,IF(generador!B230=9,40,IF(generador!B230=10,43,IF(generador!B230=11,46,IF(generador!B230=12,49,IF(generador!B230=13,52,IF(generador!B230=14,55,IF(generador!B230=15,58))))))))))))))),FALSE),"dd/mm/yyyy")," Y ",TEXT(VLOOKUP(A230,matriz,IF(generador!B230=1,17,IF(generador!B230=2,20,IF(generador!B230=3,23,IF(generador!B230=4,26,IF(generador!B230=5,29,IF(generador!B230=6,32,IF(generador!B230=7,35,IF(generador!B230=8,38,IF(generador!B230=9,41,IF(generador!B230=10,44,IF(generador!B230=11,47,IF(generador!B230=12,50,IF(generador!B230=13,53,IF(generador!B230=14,56,IF(generador!B230=15,59))))))))))))))),FALSE),"dd/mm/yyyy")),"")</f>
        <v/>
      </c>
    </row>
    <row r="231" spans="1:23" x14ac:dyDescent="0.3">
      <c r="A231" s="15"/>
      <c r="B231" s="14"/>
      <c r="C231" s="6"/>
      <c r="D231" s="26" t="str">
        <f t="shared" si="59"/>
        <v/>
      </c>
      <c r="E231" s="19" t="str">
        <f>IFERROR(IF(A231&lt;&gt;"",VLOOKUP(A231,matriz,IF(generador!B231=1,15,IF(generador!B231=2,18,IF(generador!B231=3,21,IF(generador!B231=4,24,IF(generador!B231=5,27,IF(generador!B231=6,30,IF(generador!B231=7,33,IF(generador!B231=8,36,IF(generador!B231=9,39,IF(generador!B231=10,42,IF(generador!B231=11,45,IF(generador!B231=12,48,IF(generador!B231=13,51,IF(generador!B231=14,54,IF(generador!B231=15,57))))))))))))))),FALSE),""),"")</f>
        <v/>
      </c>
      <c r="F231" s="20" t="str">
        <f t="shared" si="60"/>
        <v/>
      </c>
      <c r="G231" s="29" t="str">
        <f t="shared" si="61"/>
        <v/>
      </c>
      <c r="H231" s="21" t="str">
        <f t="shared" ca="1" si="64"/>
        <v/>
      </c>
      <c r="I231" s="18" t="str">
        <f t="shared" si="65"/>
        <v/>
      </c>
      <c r="J231" s="18" t="str">
        <f>""</f>
        <v/>
      </c>
      <c r="K231" s="18" t="str">
        <f t="shared" si="66"/>
        <v/>
      </c>
      <c r="L231" s="18" t="str">
        <f t="shared" si="67"/>
        <v/>
      </c>
      <c r="M231" s="18" t="str">
        <f t="shared" si="68"/>
        <v/>
      </c>
      <c r="N231" s="18" t="str">
        <f t="shared" si="69"/>
        <v/>
      </c>
      <c r="O231" s="18" t="str">
        <f t="shared" si="70"/>
        <v/>
      </c>
      <c r="P231" s="18" t="str">
        <f t="shared" si="71"/>
        <v/>
      </c>
      <c r="Q231" s="18" t="str">
        <f t="shared" si="72"/>
        <v/>
      </c>
      <c r="R231" s="122" t="str">
        <f t="shared" si="62"/>
        <v/>
      </c>
      <c r="S231" s="18" t="str">
        <f t="shared" si="73"/>
        <v/>
      </c>
      <c r="T231" s="26" t="str">
        <f t="shared" si="63"/>
        <v/>
      </c>
      <c r="U231" s="18" t="str">
        <f t="shared" si="74"/>
        <v/>
      </c>
      <c r="V231" s="18" t="str">
        <f t="shared" si="75"/>
        <v/>
      </c>
      <c r="W231" s="18" t="str">
        <f>IFERROR(CONCATENATE("PAGO N° ",B231," DEL CONTRATO CPS ",V231," ENTRE ",TEXT(VLOOKUP(A231,matriz,IF(generador!B231=1,16,IF(generador!B231=2,19,IF(generador!B231=3,22,IF(generador!B231=4,25,IF(generador!B231=5,28,IF(generador!B231=6,31,IF(generador!B231=7,34,IF(generador!B231=8,37,IF(generador!B231=9,40,IF(generador!B231=10,43,IF(generador!B231=11,46,IF(generador!B231=12,49,IF(generador!B231=13,52,IF(generador!B231=14,55,IF(generador!B231=15,58))))))))))))))),FALSE),"dd/mm/yyyy")," Y ",TEXT(VLOOKUP(A231,matriz,IF(generador!B231=1,17,IF(generador!B231=2,20,IF(generador!B231=3,23,IF(generador!B231=4,26,IF(generador!B231=5,29,IF(generador!B231=6,32,IF(generador!B231=7,35,IF(generador!B231=8,38,IF(generador!B231=9,41,IF(generador!B231=10,44,IF(generador!B231=11,47,IF(generador!B231=12,50,IF(generador!B231=13,53,IF(generador!B231=14,56,IF(generador!B231=15,59))))))))))))))),FALSE),"dd/mm/yyyy")),"")</f>
        <v/>
      </c>
    </row>
    <row r="232" spans="1:23" x14ac:dyDescent="0.3">
      <c r="A232" s="15"/>
      <c r="B232" s="14"/>
      <c r="C232" s="6"/>
      <c r="D232" s="26" t="str">
        <f t="shared" si="59"/>
        <v/>
      </c>
      <c r="E232" s="19" t="str">
        <f>IFERROR(IF(A232&lt;&gt;"",VLOOKUP(A232,matriz,IF(generador!B232=1,15,IF(generador!B232=2,18,IF(generador!B232=3,21,IF(generador!B232=4,24,IF(generador!B232=5,27,IF(generador!B232=6,30,IF(generador!B232=7,33,IF(generador!B232=8,36,IF(generador!B232=9,39,IF(generador!B232=10,42,IF(generador!B232=11,45,IF(generador!B232=12,48,IF(generador!B232=13,51,IF(generador!B232=14,54,IF(generador!B232=15,57))))))))))))))),FALSE),""),"")</f>
        <v/>
      </c>
      <c r="F232" s="20" t="str">
        <f t="shared" si="60"/>
        <v/>
      </c>
      <c r="G232" s="29" t="str">
        <f t="shared" si="61"/>
        <v/>
      </c>
      <c r="H232" s="21" t="str">
        <f t="shared" ca="1" si="64"/>
        <v/>
      </c>
      <c r="I232" s="18" t="str">
        <f t="shared" si="65"/>
        <v/>
      </c>
      <c r="J232" s="18" t="str">
        <f>""</f>
        <v/>
      </c>
      <c r="K232" s="18" t="str">
        <f t="shared" si="66"/>
        <v/>
      </c>
      <c r="L232" s="18" t="str">
        <f t="shared" si="67"/>
        <v/>
      </c>
      <c r="M232" s="18" t="str">
        <f t="shared" si="68"/>
        <v/>
      </c>
      <c r="N232" s="18" t="str">
        <f t="shared" si="69"/>
        <v/>
      </c>
      <c r="O232" s="18" t="str">
        <f t="shared" si="70"/>
        <v/>
      </c>
      <c r="P232" s="18" t="str">
        <f t="shared" si="71"/>
        <v/>
      </c>
      <c r="Q232" s="18" t="str">
        <f t="shared" si="72"/>
        <v/>
      </c>
      <c r="R232" s="122" t="str">
        <f t="shared" si="62"/>
        <v/>
      </c>
      <c r="S232" s="18" t="str">
        <f t="shared" si="73"/>
        <v/>
      </c>
      <c r="T232" s="26" t="str">
        <f t="shared" si="63"/>
        <v/>
      </c>
      <c r="U232" s="18" t="str">
        <f t="shared" si="74"/>
        <v/>
      </c>
      <c r="V232" s="18" t="str">
        <f t="shared" si="75"/>
        <v/>
      </c>
      <c r="W232" s="18" t="str">
        <f>IFERROR(CONCATENATE("PAGO N° ",B232," DEL CONTRATO CPS ",V232," ENTRE ",TEXT(VLOOKUP(A232,matriz,IF(generador!B232=1,16,IF(generador!B232=2,19,IF(generador!B232=3,22,IF(generador!B232=4,25,IF(generador!B232=5,28,IF(generador!B232=6,31,IF(generador!B232=7,34,IF(generador!B232=8,37,IF(generador!B232=9,40,IF(generador!B232=10,43,IF(generador!B232=11,46,IF(generador!B232=12,49,IF(generador!B232=13,52,IF(generador!B232=14,55,IF(generador!B232=15,58))))))))))))))),FALSE),"dd/mm/yyyy")," Y ",TEXT(VLOOKUP(A232,matriz,IF(generador!B232=1,17,IF(generador!B232=2,20,IF(generador!B232=3,23,IF(generador!B232=4,26,IF(generador!B232=5,29,IF(generador!B232=6,32,IF(generador!B232=7,35,IF(generador!B232=8,38,IF(generador!B232=9,41,IF(generador!B232=10,44,IF(generador!B232=11,47,IF(generador!B232=12,50,IF(generador!B232=13,53,IF(generador!B232=14,56,IF(generador!B232=15,59))))))))))))))),FALSE),"dd/mm/yyyy")),"")</f>
        <v/>
      </c>
    </row>
    <row r="233" spans="1:23" x14ac:dyDescent="0.3">
      <c r="A233" s="15"/>
      <c r="B233" s="14"/>
      <c r="C233" s="6"/>
      <c r="D233" s="26" t="str">
        <f t="shared" si="59"/>
        <v/>
      </c>
      <c r="E233" s="19" t="str">
        <f>IFERROR(IF(A233&lt;&gt;"",VLOOKUP(A233,matriz,IF(generador!B233=1,15,IF(generador!B233=2,18,IF(generador!B233=3,21,IF(generador!B233=4,24,IF(generador!B233=5,27,IF(generador!B233=6,30,IF(generador!B233=7,33,IF(generador!B233=8,36,IF(generador!B233=9,39,IF(generador!B233=10,42,IF(generador!B233=11,45,IF(generador!B233=12,48,IF(generador!B233=13,51,IF(generador!B233=14,54,IF(generador!B233=15,57))))))))))))))),FALSE),""),"")</f>
        <v/>
      </c>
      <c r="F233" s="20" t="str">
        <f t="shared" si="60"/>
        <v/>
      </c>
      <c r="G233" s="29" t="str">
        <f t="shared" si="61"/>
        <v/>
      </c>
      <c r="H233" s="21" t="str">
        <f t="shared" ca="1" si="64"/>
        <v/>
      </c>
      <c r="I233" s="18" t="str">
        <f t="shared" si="65"/>
        <v/>
      </c>
      <c r="J233" s="18" t="str">
        <f>""</f>
        <v/>
      </c>
      <c r="K233" s="18" t="str">
        <f t="shared" si="66"/>
        <v/>
      </c>
      <c r="L233" s="18" t="str">
        <f t="shared" si="67"/>
        <v/>
      </c>
      <c r="M233" s="18" t="str">
        <f t="shared" si="68"/>
        <v/>
      </c>
      <c r="N233" s="18" t="str">
        <f t="shared" si="69"/>
        <v/>
      </c>
      <c r="O233" s="18" t="str">
        <f t="shared" si="70"/>
        <v/>
      </c>
      <c r="P233" s="18" t="str">
        <f t="shared" si="71"/>
        <v/>
      </c>
      <c r="Q233" s="18" t="str">
        <f t="shared" si="72"/>
        <v/>
      </c>
      <c r="R233" s="122" t="str">
        <f t="shared" si="62"/>
        <v/>
      </c>
      <c r="S233" s="18" t="str">
        <f t="shared" si="73"/>
        <v/>
      </c>
      <c r="T233" s="26" t="str">
        <f t="shared" si="63"/>
        <v/>
      </c>
      <c r="U233" s="18" t="str">
        <f t="shared" si="74"/>
        <v/>
      </c>
      <c r="V233" s="18" t="str">
        <f t="shared" si="75"/>
        <v/>
      </c>
      <c r="W233" s="18" t="str">
        <f>IFERROR(CONCATENATE("PAGO N° ",B233," DEL CONTRATO CPS ",V233," ENTRE ",TEXT(VLOOKUP(A233,matriz,IF(generador!B233=1,16,IF(generador!B233=2,19,IF(generador!B233=3,22,IF(generador!B233=4,25,IF(generador!B233=5,28,IF(generador!B233=6,31,IF(generador!B233=7,34,IF(generador!B233=8,37,IF(generador!B233=9,40,IF(generador!B233=10,43,IF(generador!B233=11,46,IF(generador!B233=12,49,IF(generador!B233=13,52,IF(generador!B233=14,55,IF(generador!B233=15,58))))))))))))))),FALSE),"dd/mm/yyyy")," Y ",TEXT(VLOOKUP(A233,matriz,IF(generador!B233=1,17,IF(generador!B233=2,20,IF(generador!B233=3,23,IF(generador!B233=4,26,IF(generador!B233=5,29,IF(generador!B233=6,32,IF(generador!B233=7,35,IF(generador!B233=8,38,IF(generador!B233=9,41,IF(generador!B233=10,44,IF(generador!B233=11,47,IF(generador!B233=12,50,IF(generador!B233=13,53,IF(generador!B233=14,56,IF(generador!B233=15,59))))))))))))))),FALSE),"dd/mm/yyyy")),"")</f>
        <v/>
      </c>
    </row>
    <row r="234" spans="1:23" x14ac:dyDescent="0.3">
      <c r="A234" s="15"/>
      <c r="B234" s="14"/>
      <c r="C234" s="6"/>
      <c r="D234" s="26" t="str">
        <f t="shared" si="59"/>
        <v/>
      </c>
      <c r="E234" s="19" t="str">
        <f>IFERROR(IF(A234&lt;&gt;"",VLOOKUP(A234,matriz,IF(generador!B234=1,15,IF(generador!B234=2,18,IF(generador!B234=3,21,IF(generador!B234=4,24,IF(generador!B234=5,27,IF(generador!B234=6,30,IF(generador!B234=7,33,IF(generador!B234=8,36,IF(generador!B234=9,39,IF(generador!B234=10,42,IF(generador!B234=11,45,IF(generador!B234=12,48,IF(generador!B234=13,51,IF(generador!B234=14,54,IF(generador!B234=15,57))))))))))))))),FALSE),""),"")</f>
        <v/>
      </c>
      <c r="F234" s="20" t="str">
        <f t="shared" si="60"/>
        <v/>
      </c>
      <c r="G234" s="29" t="str">
        <f t="shared" si="61"/>
        <v/>
      </c>
      <c r="H234" s="21" t="str">
        <f t="shared" ca="1" si="64"/>
        <v/>
      </c>
      <c r="I234" s="18" t="str">
        <f t="shared" si="65"/>
        <v/>
      </c>
      <c r="J234" s="18" t="str">
        <f>""</f>
        <v/>
      </c>
      <c r="K234" s="18" t="str">
        <f t="shared" si="66"/>
        <v/>
      </c>
      <c r="L234" s="18" t="str">
        <f t="shared" si="67"/>
        <v/>
      </c>
      <c r="M234" s="18" t="str">
        <f t="shared" si="68"/>
        <v/>
      </c>
      <c r="N234" s="18" t="str">
        <f t="shared" si="69"/>
        <v/>
      </c>
      <c r="O234" s="18" t="str">
        <f t="shared" si="70"/>
        <v/>
      </c>
      <c r="P234" s="18" t="str">
        <f t="shared" si="71"/>
        <v/>
      </c>
      <c r="Q234" s="18" t="str">
        <f t="shared" si="72"/>
        <v/>
      </c>
      <c r="R234" s="122" t="str">
        <f t="shared" si="62"/>
        <v/>
      </c>
      <c r="S234" s="18" t="str">
        <f t="shared" si="73"/>
        <v/>
      </c>
      <c r="T234" s="26" t="str">
        <f t="shared" si="63"/>
        <v/>
      </c>
      <c r="U234" s="18" t="str">
        <f t="shared" si="74"/>
        <v/>
      </c>
      <c r="V234" s="18" t="str">
        <f t="shared" si="75"/>
        <v/>
      </c>
      <c r="W234" s="18" t="str">
        <f>IFERROR(CONCATENATE("PAGO N° ",B234," DEL CONTRATO CPS ",V234," ENTRE ",TEXT(VLOOKUP(A234,matriz,IF(generador!B234=1,16,IF(generador!B234=2,19,IF(generador!B234=3,22,IF(generador!B234=4,25,IF(generador!B234=5,28,IF(generador!B234=6,31,IF(generador!B234=7,34,IF(generador!B234=8,37,IF(generador!B234=9,40,IF(generador!B234=10,43,IF(generador!B234=11,46,IF(generador!B234=12,49,IF(generador!B234=13,52,IF(generador!B234=14,55,IF(generador!B234=15,58))))))))))))))),FALSE),"dd/mm/yyyy")," Y ",TEXT(VLOOKUP(A234,matriz,IF(generador!B234=1,17,IF(generador!B234=2,20,IF(generador!B234=3,23,IF(generador!B234=4,26,IF(generador!B234=5,29,IF(generador!B234=6,32,IF(generador!B234=7,35,IF(generador!B234=8,38,IF(generador!B234=9,41,IF(generador!B234=10,44,IF(generador!B234=11,47,IF(generador!B234=12,50,IF(generador!B234=13,53,IF(generador!B234=14,56,IF(generador!B234=15,59))))))))))))))),FALSE),"dd/mm/yyyy")),"")</f>
        <v/>
      </c>
    </row>
    <row r="235" spans="1:23" x14ac:dyDescent="0.3">
      <c r="A235" s="15"/>
      <c r="B235" s="14"/>
      <c r="C235" s="6"/>
      <c r="D235" s="26" t="str">
        <f t="shared" si="59"/>
        <v/>
      </c>
      <c r="E235" s="19" t="str">
        <f>IFERROR(IF(A235&lt;&gt;"",VLOOKUP(A235,matriz,IF(generador!B235=1,15,IF(generador!B235=2,18,IF(generador!B235=3,21,IF(generador!B235=4,24,IF(generador!B235=5,27,IF(generador!B235=6,30,IF(generador!B235=7,33,IF(generador!B235=8,36,IF(generador!B235=9,39,IF(generador!B235=10,42,IF(generador!B235=11,45,IF(generador!B235=12,48,IF(generador!B235=13,51,IF(generador!B235=14,54,IF(generador!B235=15,57))))))))))))))),FALSE),""),"")</f>
        <v/>
      </c>
      <c r="F235" s="20" t="str">
        <f t="shared" si="60"/>
        <v/>
      </c>
      <c r="G235" s="29" t="str">
        <f t="shared" si="61"/>
        <v/>
      </c>
      <c r="H235" s="21" t="str">
        <f t="shared" ca="1" si="64"/>
        <v/>
      </c>
      <c r="I235" s="18" t="str">
        <f t="shared" si="65"/>
        <v/>
      </c>
      <c r="J235" s="18" t="str">
        <f>""</f>
        <v/>
      </c>
      <c r="K235" s="18" t="str">
        <f t="shared" si="66"/>
        <v/>
      </c>
      <c r="L235" s="18" t="str">
        <f t="shared" si="67"/>
        <v/>
      </c>
      <c r="M235" s="18" t="str">
        <f t="shared" si="68"/>
        <v/>
      </c>
      <c r="N235" s="18" t="str">
        <f t="shared" si="69"/>
        <v/>
      </c>
      <c r="O235" s="18" t="str">
        <f t="shared" si="70"/>
        <v/>
      </c>
      <c r="P235" s="18" t="str">
        <f t="shared" si="71"/>
        <v/>
      </c>
      <c r="Q235" s="18" t="str">
        <f t="shared" si="72"/>
        <v/>
      </c>
      <c r="R235" s="122" t="str">
        <f t="shared" si="62"/>
        <v/>
      </c>
      <c r="S235" s="18" t="str">
        <f t="shared" si="73"/>
        <v/>
      </c>
      <c r="T235" s="26" t="str">
        <f t="shared" si="63"/>
        <v/>
      </c>
      <c r="U235" s="18" t="str">
        <f t="shared" si="74"/>
        <v/>
      </c>
      <c r="V235" s="18" t="str">
        <f t="shared" si="75"/>
        <v/>
      </c>
      <c r="W235" s="18" t="str">
        <f>IFERROR(CONCATENATE("PAGO N° ",B235," DEL CONTRATO CPS ",V235," ENTRE ",TEXT(VLOOKUP(A235,matriz,IF(generador!B235=1,16,IF(generador!B235=2,19,IF(generador!B235=3,22,IF(generador!B235=4,25,IF(generador!B235=5,28,IF(generador!B235=6,31,IF(generador!B235=7,34,IF(generador!B235=8,37,IF(generador!B235=9,40,IF(generador!B235=10,43,IF(generador!B235=11,46,IF(generador!B235=12,49,IF(generador!B235=13,52,IF(generador!B235=14,55,IF(generador!B235=15,58))))))))))))))),FALSE),"dd/mm/yyyy")," Y ",TEXT(VLOOKUP(A235,matriz,IF(generador!B235=1,17,IF(generador!B235=2,20,IF(generador!B235=3,23,IF(generador!B235=4,26,IF(generador!B235=5,29,IF(generador!B235=6,32,IF(generador!B235=7,35,IF(generador!B235=8,38,IF(generador!B235=9,41,IF(generador!B235=10,44,IF(generador!B235=11,47,IF(generador!B235=12,50,IF(generador!B235=13,53,IF(generador!B235=14,56,IF(generador!B235=15,59))))))))))))))),FALSE),"dd/mm/yyyy")),"")</f>
        <v/>
      </c>
    </row>
    <row r="236" spans="1:23" x14ac:dyDescent="0.3">
      <c r="A236" s="15"/>
      <c r="B236" s="14"/>
      <c r="C236" s="6"/>
      <c r="D236" s="26" t="str">
        <f t="shared" si="59"/>
        <v/>
      </c>
      <c r="E236" s="19" t="str">
        <f>IFERROR(IF(A236&lt;&gt;"",VLOOKUP(A236,matriz,IF(generador!B236=1,15,IF(generador!B236=2,18,IF(generador!B236=3,21,IF(generador!B236=4,24,IF(generador!B236=5,27,IF(generador!B236=6,30,IF(generador!B236=7,33,IF(generador!B236=8,36,IF(generador!B236=9,39,IF(generador!B236=10,42,IF(generador!B236=11,45,IF(generador!B236=12,48,IF(generador!B236=13,51,IF(generador!B236=14,54,IF(generador!B236=15,57))))))))))))))),FALSE),""),"")</f>
        <v/>
      </c>
      <c r="F236" s="20" t="str">
        <f t="shared" si="60"/>
        <v/>
      </c>
      <c r="G236" s="29" t="str">
        <f t="shared" si="61"/>
        <v/>
      </c>
      <c r="H236" s="21" t="str">
        <f t="shared" ca="1" si="64"/>
        <v/>
      </c>
      <c r="I236" s="18" t="str">
        <f t="shared" si="65"/>
        <v/>
      </c>
      <c r="J236" s="18" t="str">
        <f>""</f>
        <v/>
      </c>
      <c r="K236" s="18" t="str">
        <f t="shared" si="66"/>
        <v/>
      </c>
      <c r="L236" s="18" t="str">
        <f t="shared" si="67"/>
        <v/>
      </c>
      <c r="M236" s="18" t="str">
        <f t="shared" si="68"/>
        <v/>
      </c>
      <c r="N236" s="18" t="str">
        <f t="shared" si="69"/>
        <v/>
      </c>
      <c r="O236" s="18" t="str">
        <f t="shared" si="70"/>
        <v/>
      </c>
      <c r="P236" s="18" t="str">
        <f t="shared" si="71"/>
        <v/>
      </c>
      <c r="Q236" s="18" t="str">
        <f t="shared" si="72"/>
        <v/>
      </c>
      <c r="R236" s="122" t="str">
        <f t="shared" si="62"/>
        <v/>
      </c>
      <c r="S236" s="18" t="str">
        <f t="shared" si="73"/>
        <v/>
      </c>
      <c r="T236" s="26" t="str">
        <f t="shared" si="63"/>
        <v/>
      </c>
      <c r="U236" s="18" t="str">
        <f t="shared" si="74"/>
        <v/>
      </c>
      <c r="V236" s="18" t="str">
        <f t="shared" si="75"/>
        <v/>
      </c>
      <c r="W236" s="18" t="str">
        <f>IFERROR(CONCATENATE("PAGO N° ",B236," DEL CONTRATO CPS ",V236," ENTRE ",TEXT(VLOOKUP(A236,matriz,IF(generador!B236=1,16,IF(generador!B236=2,19,IF(generador!B236=3,22,IF(generador!B236=4,25,IF(generador!B236=5,28,IF(generador!B236=6,31,IF(generador!B236=7,34,IF(generador!B236=8,37,IF(generador!B236=9,40,IF(generador!B236=10,43,IF(generador!B236=11,46,IF(generador!B236=12,49,IF(generador!B236=13,52,IF(generador!B236=14,55,IF(generador!B236=15,58))))))))))))))),FALSE),"dd/mm/yyyy")," Y ",TEXT(VLOOKUP(A236,matriz,IF(generador!B236=1,17,IF(generador!B236=2,20,IF(generador!B236=3,23,IF(generador!B236=4,26,IF(generador!B236=5,29,IF(generador!B236=6,32,IF(generador!B236=7,35,IF(generador!B236=8,38,IF(generador!B236=9,41,IF(generador!B236=10,44,IF(generador!B236=11,47,IF(generador!B236=12,50,IF(generador!B236=13,53,IF(generador!B236=14,56,IF(generador!B236=15,59))))))))))))))),FALSE),"dd/mm/yyyy")),"")</f>
        <v/>
      </c>
    </row>
    <row r="237" spans="1:23" x14ac:dyDescent="0.3">
      <c r="A237" s="15"/>
      <c r="B237" s="14"/>
      <c r="C237" s="6"/>
      <c r="D237" s="26" t="str">
        <f t="shared" si="59"/>
        <v/>
      </c>
      <c r="E237" s="19" t="str">
        <f>IFERROR(IF(A237&lt;&gt;"",VLOOKUP(A237,matriz,IF(generador!B237=1,15,IF(generador!B237=2,18,IF(generador!B237=3,21,IF(generador!B237=4,24,IF(generador!B237=5,27,IF(generador!B237=6,30,IF(generador!B237=7,33,IF(generador!B237=8,36,IF(generador!B237=9,39,IF(generador!B237=10,42,IF(generador!B237=11,45,IF(generador!B237=12,48,IF(generador!B237=13,51,IF(generador!B237=14,54,IF(generador!B237=15,57))))))))))))))),FALSE),""),"")</f>
        <v/>
      </c>
      <c r="F237" s="20" t="str">
        <f t="shared" si="60"/>
        <v/>
      </c>
      <c r="G237" s="29" t="str">
        <f t="shared" si="61"/>
        <v/>
      </c>
      <c r="H237" s="21" t="str">
        <f t="shared" ca="1" si="64"/>
        <v/>
      </c>
      <c r="I237" s="18" t="str">
        <f t="shared" si="65"/>
        <v/>
      </c>
      <c r="J237" s="18" t="str">
        <f>""</f>
        <v/>
      </c>
      <c r="K237" s="18" t="str">
        <f t="shared" si="66"/>
        <v/>
      </c>
      <c r="L237" s="18" t="str">
        <f t="shared" si="67"/>
        <v/>
      </c>
      <c r="M237" s="18" t="str">
        <f t="shared" si="68"/>
        <v/>
      </c>
      <c r="N237" s="18" t="str">
        <f t="shared" si="69"/>
        <v/>
      </c>
      <c r="O237" s="18" t="str">
        <f t="shared" si="70"/>
        <v/>
      </c>
      <c r="P237" s="18" t="str">
        <f t="shared" si="71"/>
        <v/>
      </c>
      <c r="Q237" s="18" t="str">
        <f t="shared" si="72"/>
        <v/>
      </c>
      <c r="R237" s="122" t="str">
        <f t="shared" si="62"/>
        <v/>
      </c>
      <c r="S237" s="18" t="str">
        <f t="shared" si="73"/>
        <v/>
      </c>
      <c r="T237" s="26" t="str">
        <f t="shared" si="63"/>
        <v/>
      </c>
      <c r="U237" s="18" t="str">
        <f t="shared" si="74"/>
        <v/>
      </c>
      <c r="V237" s="18" t="str">
        <f t="shared" si="75"/>
        <v/>
      </c>
      <c r="W237" s="18" t="str">
        <f>IFERROR(CONCATENATE("PAGO N° ",B237," DEL CONTRATO CPS ",V237," ENTRE ",TEXT(VLOOKUP(A237,matriz,IF(generador!B237=1,16,IF(generador!B237=2,19,IF(generador!B237=3,22,IF(generador!B237=4,25,IF(generador!B237=5,28,IF(generador!B237=6,31,IF(generador!B237=7,34,IF(generador!B237=8,37,IF(generador!B237=9,40,IF(generador!B237=10,43,IF(generador!B237=11,46,IF(generador!B237=12,49,IF(generador!B237=13,52,IF(generador!B237=14,55,IF(generador!B237=15,58))))))))))))))),FALSE),"dd/mm/yyyy")," Y ",TEXT(VLOOKUP(A237,matriz,IF(generador!B237=1,17,IF(generador!B237=2,20,IF(generador!B237=3,23,IF(generador!B237=4,26,IF(generador!B237=5,29,IF(generador!B237=6,32,IF(generador!B237=7,35,IF(generador!B237=8,38,IF(generador!B237=9,41,IF(generador!B237=10,44,IF(generador!B237=11,47,IF(generador!B237=12,50,IF(generador!B237=13,53,IF(generador!B237=14,56,IF(generador!B237=15,59))))))))))))))),FALSE),"dd/mm/yyyy")),"")</f>
        <v/>
      </c>
    </row>
    <row r="238" spans="1:23" x14ac:dyDescent="0.3">
      <c r="A238" s="15"/>
      <c r="B238" s="14"/>
      <c r="C238" s="6"/>
      <c r="D238" s="26" t="str">
        <f t="shared" si="59"/>
        <v/>
      </c>
      <c r="E238" s="19" t="str">
        <f>IFERROR(IF(A238&lt;&gt;"",VLOOKUP(A238,matriz,IF(generador!B238=1,15,IF(generador!B238=2,18,IF(generador!B238=3,21,IF(generador!B238=4,24,IF(generador!B238=5,27,IF(generador!B238=6,30,IF(generador!B238=7,33,IF(generador!B238=8,36,IF(generador!B238=9,39,IF(generador!B238=10,42,IF(generador!B238=11,45,IF(generador!B238=12,48,IF(generador!B238=13,51,IF(generador!B238=14,54,IF(generador!B238=15,57))))))))))))))),FALSE),""),"")</f>
        <v/>
      </c>
      <c r="F238" s="20" t="str">
        <f t="shared" si="60"/>
        <v/>
      </c>
      <c r="G238" s="29" t="str">
        <f t="shared" si="61"/>
        <v/>
      </c>
      <c r="H238" s="21" t="str">
        <f t="shared" ca="1" si="64"/>
        <v/>
      </c>
      <c r="I238" s="18" t="str">
        <f t="shared" si="65"/>
        <v/>
      </c>
      <c r="J238" s="18" t="str">
        <f>""</f>
        <v/>
      </c>
      <c r="K238" s="18" t="str">
        <f t="shared" si="66"/>
        <v/>
      </c>
      <c r="L238" s="18" t="str">
        <f t="shared" si="67"/>
        <v/>
      </c>
      <c r="M238" s="18" t="str">
        <f t="shared" si="68"/>
        <v/>
      </c>
      <c r="N238" s="18" t="str">
        <f t="shared" si="69"/>
        <v/>
      </c>
      <c r="O238" s="18" t="str">
        <f t="shared" si="70"/>
        <v/>
      </c>
      <c r="P238" s="18" t="str">
        <f t="shared" si="71"/>
        <v/>
      </c>
      <c r="Q238" s="18" t="str">
        <f t="shared" si="72"/>
        <v/>
      </c>
      <c r="R238" s="122" t="str">
        <f t="shared" si="62"/>
        <v/>
      </c>
      <c r="S238" s="18" t="str">
        <f t="shared" si="73"/>
        <v/>
      </c>
      <c r="T238" s="26" t="str">
        <f t="shared" si="63"/>
        <v/>
      </c>
      <c r="U238" s="18" t="str">
        <f t="shared" si="74"/>
        <v/>
      </c>
      <c r="V238" s="18" t="str">
        <f t="shared" si="75"/>
        <v/>
      </c>
      <c r="W238" s="18" t="str">
        <f>IFERROR(CONCATENATE("PAGO N° ",B238," DEL CONTRATO CPS ",V238," ENTRE ",TEXT(VLOOKUP(A238,matriz,IF(generador!B238=1,16,IF(generador!B238=2,19,IF(generador!B238=3,22,IF(generador!B238=4,25,IF(generador!B238=5,28,IF(generador!B238=6,31,IF(generador!B238=7,34,IF(generador!B238=8,37,IF(generador!B238=9,40,IF(generador!B238=10,43,IF(generador!B238=11,46,IF(generador!B238=12,49,IF(generador!B238=13,52,IF(generador!B238=14,55,IF(generador!B238=15,58))))))))))))))),FALSE),"dd/mm/yyyy")," Y ",TEXT(VLOOKUP(A238,matriz,IF(generador!B238=1,17,IF(generador!B238=2,20,IF(generador!B238=3,23,IF(generador!B238=4,26,IF(generador!B238=5,29,IF(generador!B238=6,32,IF(generador!B238=7,35,IF(generador!B238=8,38,IF(generador!B238=9,41,IF(generador!B238=10,44,IF(generador!B238=11,47,IF(generador!B238=12,50,IF(generador!B238=13,53,IF(generador!B238=14,56,IF(generador!B238=15,59))))))))))))))),FALSE),"dd/mm/yyyy")),"")</f>
        <v/>
      </c>
    </row>
    <row r="239" spans="1:23" x14ac:dyDescent="0.3">
      <c r="A239" s="15"/>
      <c r="B239" s="14"/>
      <c r="C239" s="6"/>
      <c r="D239" s="26" t="str">
        <f t="shared" si="59"/>
        <v/>
      </c>
      <c r="E239" s="19" t="str">
        <f>IFERROR(IF(A239&lt;&gt;"",VLOOKUP(A239,matriz,IF(generador!B239=1,15,IF(generador!B239=2,18,IF(generador!B239=3,21,IF(generador!B239=4,24,IF(generador!B239=5,27,IF(generador!B239=6,30,IF(generador!B239=7,33,IF(generador!B239=8,36,IF(generador!B239=9,39,IF(generador!B239=10,42,IF(generador!B239=11,45,IF(generador!B239=12,48,IF(generador!B239=13,51,IF(generador!B239=14,54,IF(generador!B239=15,57))))))))))))))),FALSE),""),"")</f>
        <v/>
      </c>
      <c r="F239" s="20" t="str">
        <f t="shared" si="60"/>
        <v/>
      </c>
      <c r="G239" s="29" t="str">
        <f t="shared" si="61"/>
        <v/>
      </c>
      <c r="H239" s="21" t="str">
        <f t="shared" ca="1" si="64"/>
        <v/>
      </c>
      <c r="I239" s="18" t="str">
        <f t="shared" si="65"/>
        <v/>
      </c>
      <c r="J239" s="18" t="str">
        <f>""</f>
        <v/>
      </c>
      <c r="K239" s="18" t="str">
        <f t="shared" si="66"/>
        <v/>
      </c>
      <c r="L239" s="18" t="str">
        <f t="shared" si="67"/>
        <v/>
      </c>
      <c r="M239" s="18" t="str">
        <f t="shared" si="68"/>
        <v/>
      </c>
      <c r="N239" s="18" t="str">
        <f t="shared" si="69"/>
        <v/>
      </c>
      <c r="O239" s="18" t="str">
        <f t="shared" si="70"/>
        <v/>
      </c>
      <c r="P239" s="18" t="str">
        <f t="shared" si="71"/>
        <v/>
      </c>
      <c r="Q239" s="18" t="str">
        <f t="shared" si="72"/>
        <v/>
      </c>
      <c r="R239" s="122" t="str">
        <f t="shared" si="62"/>
        <v/>
      </c>
      <c r="S239" s="18" t="str">
        <f t="shared" si="73"/>
        <v/>
      </c>
      <c r="T239" s="26" t="str">
        <f t="shared" si="63"/>
        <v/>
      </c>
      <c r="U239" s="18" t="str">
        <f t="shared" si="74"/>
        <v/>
      </c>
      <c r="V239" s="18" t="str">
        <f t="shared" si="75"/>
        <v/>
      </c>
      <c r="W239" s="18" t="str">
        <f>IFERROR(CONCATENATE("PAGO N° ",B239," DEL CONTRATO CPS ",V239," ENTRE ",TEXT(VLOOKUP(A239,matriz,IF(generador!B239=1,16,IF(generador!B239=2,19,IF(generador!B239=3,22,IF(generador!B239=4,25,IF(generador!B239=5,28,IF(generador!B239=6,31,IF(generador!B239=7,34,IF(generador!B239=8,37,IF(generador!B239=9,40,IF(generador!B239=10,43,IF(generador!B239=11,46,IF(generador!B239=12,49,IF(generador!B239=13,52,IF(generador!B239=14,55,IF(generador!B239=15,58))))))))))))))),FALSE),"dd/mm/yyyy")," Y ",TEXT(VLOOKUP(A239,matriz,IF(generador!B239=1,17,IF(generador!B239=2,20,IF(generador!B239=3,23,IF(generador!B239=4,26,IF(generador!B239=5,29,IF(generador!B239=6,32,IF(generador!B239=7,35,IF(generador!B239=8,38,IF(generador!B239=9,41,IF(generador!B239=10,44,IF(generador!B239=11,47,IF(generador!B239=12,50,IF(generador!B239=13,53,IF(generador!B239=14,56,IF(generador!B239=15,59))))))))))))))),FALSE),"dd/mm/yyyy")),"")</f>
        <v/>
      </c>
    </row>
    <row r="240" spans="1:23" x14ac:dyDescent="0.3">
      <c r="A240" s="15"/>
      <c r="B240" s="14"/>
      <c r="C240" s="6"/>
      <c r="D240" s="26" t="str">
        <f t="shared" si="59"/>
        <v/>
      </c>
      <c r="E240" s="19" t="str">
        <f>IFERROR(IF(A240&lt;&gt;"",VLOOKUP(A240,matriz,IF(generador!B240=1,15,IF(generador!B240=2,18,IF(generador!B240=3,21,IF(generador!B240=4,24,IF(generador!B240=5,27,IF(generador!B240=6,30,IF(generador!B240=7,33,IF(generador!B240=8,36,IF(generador!B240=9,39,IF(generador!B240=10,42,IF(generador!B240=11,45,IF(generador!B240=12,48,IF(generador!B240=13,51,IF(generador!B240=14,54,IF(generador!B240=15,57))))))))))))))),FALSE),""),"")</f>
        <v/>
      </c>
      <c r="F240" s="20" t="str">
        <f t="shared" si="60"/>
        <v/>
      </c>
      <c r="G240" s="29" t="str">
        <f t="shared" si="61"/>
        <v/>
      </c>
      <c r="H240" s="21" t="str">
        <f t="shared" ca="1" si="64"/>
        <v/>
      </c>
      <c r="I240" s="18" t="str">
        <f t="shared" si="65"/>
        <v/>
      </c>
      <c r="J240" s="18" t="str">
        <f>""</f>
        <v/>
      </c>
      <c r="K240" s="18" t="str">
        <f t="shared" si="66"/>
        <v/>
      </c>
      <c r="L240" s="18" t="str">
        <f t="shared" si="67"/>
        <v/>
      </c>
      <c r="M240" s="18" t="str">
        <f t="shared" si="68"/>
        <v/>
      </c>
      <c r="N240" s="18" t="str">
        <f t="shared" si="69"/>
        <v/>
      </c>
      <c r="O240" s="18" t="str">
        <f t="shared" si="70"/>
        <v/>
      </c>
      <c r="P240" s="18" t="str">
        <f t="shared" si="71"/>
        <v/>
      </c>
      <c r="Q240" s="18" t="str">
        <f t="shared" si="72"/>
        <v/>
      </c>
      <c r="R240" s="122" t="str">
        <f t="shared" si="62"/>
        <v/>
      </c>
      <c r="S240" s="18" t="str">
        <f t="shared" si="73"/>
        <v/>
      </c>
      <c r="T240" s="26" t="str">
        <f t="shared" si="63"/>
        <v/>
      </c>
      <c r="U240" s="18" t="str">
        <f t="shared" si="74"/>
        <v/>
      </c>
      <c r="V240" s="18" t="str">
        <f t="shared" si="75"/>
        <v/>
      </c>
      <c r="W240" s="18" t="str">
        <f>IFERROR(CONCATENATE("PAGO N° ",B240," DEL CONTRATO CPS ",V240," ENTRE ",TEXT(VLOOKUP(A240,matriz,IF(generador!B240=1,16,IF(generador!B240=2,19,IF(generador!B240=3,22,IF(generador!B240=4,25,IF(generador!B240=5,28,IF(generador!B240=6,31,IF(generador!B240=7,34,IF(generador!B240=8,37,IF(generador!B240=9,40,IF(generador!B240=10,43,IF(generador!B240=11,46,IF(generador!B240=12,49,IF(generador!B240=13,52,IF(generador!B240=14,55,IF(generador!B240=15,58))))))))))))))),FALSE),"dd/mm/yyyy")," Y ",TEXT(VLOOKUP(A240,matriz,IF(generador!B240=1,17,IF(generador!B240=2,20,IF(generador!B240=3,23,IF(generador!B240=4,26,IF(generador!B240=5,29,IF(generador!B240=6,32,IF(generador!B240=7,35,IF(generador!B240=8,38,IF(generador!B240=9,41,IF(generador!B240=10,44,IF(generador!B240=11,47,IF(generador!B240=12,50,IF(generador!B240=13,53,IF(generador!B240=14,56,IF(generador!B240=15,59))))))))))))))),FALSE),"dd/mm/yyyy")),"")</f>
        <v/>
      </c>
    </row>
    <row r="241" spans="1:24" x14ac:dyDescent="0.3">
      <c r="A241" s="15"/>
      <c r="B241" s="14"/>
      <c r="C241" s="6"/>
      <c r="D241" s="26" t="str">
        <f t="shared" si="59"/>
        <v/>
      </c>
      <c r="E241" s="19" t="str">
        <f>IFERROR(IF(A241&lt;&gt;"",VLOOKUP(A241,matriz,IF(generador!B241=1,15,IF(generador!B241=2,18,IF(generador!B241=3,21,IF(generador!B241=4,24,IF(generador!B241=5,27,IF(generador!B241=6,30,IF(generador!B241=7,33,IF(generador!B241=8,36,IF(generador!B241=9,39,IF(generador!B241=10,42,IF(generador!B241=11,45,IF(generador!B241=12,48,IF(generador!B241=13,51,IF(generador!B241=14,54,IF(generador!B241=15,57))))))))))))))),FALSE),""),"")</f>
        <v/>
      </c>
      <c r="F241" s="20" t="str">
        <f t="shared" si="60"/>
        <v/>
      </c>
      <c r="G241" s="29" t="str">
        <f t="shared" si="61"/>
        <v/>
      </c>
      <c r="H241" s="21" t="str">
        <f t="shared" ca="1" si="64"/>
        <v/>
      </c>
      <c r="I241" s="18" t="str">
        <f t="shared" si="65"/>
        <v/>
      </c>
      <c r="J241" s="18" t="str">
        <f>""</f>
        <v/>
      </c>
      <c r="K241" s="18" t="str">
        <f t="shared" si="66"/>
        <v/>
      </c>
      <c r="L241" s="18" t="str">
        <f t="shared" si="67"/>
        <v/>
      </c>
      <c r="M241" s="18" t="str">
        <f t="shared" si="68"/>
        <v/>
      </c>
      <c r="N241" s="18" t="str">
        <f t="shared" si="69"/>
        <v/>
      </c>
      <c r="O241" s="18" t="str">
        <f t="shared" si="70"/>
        <v/>
      </c>
      <c r="P241" s="18" t="str">
        <f t="shared" si="71"/>
        <v/>
      </c>
      <c r="Q241" s="18" t="str">
        <f t="shared" si="72"/>
        <v/>
      </c>
      <c r="R241" s="122" t="str">
        <f t="shared" si="62"/>
        <v/>
      </c>
      <c r="S241" s="18" t="str">
        <f t="shared" si="73"/>
        <v/>
      </c>
      <c r="T241" s="26" t="str">
        <f t="shared" si="63"/>
        <v/>
      </c>
      <c r="U241" s="18" t="str">
        <f t="shared" si="74"/>
        <v/>
      </c>
      <c r="V241" s="18" t="str">
        <f t="shared" si="75"/>
        <v/>
      </c>
      <c r="W241" s="18" t="str">
        <f>IFERROR(CONCATENATE("PAGO N° ",B241," DEL CONTRATO CPS ",V241," ENTRE ",TEXT(VLOOKUP(A241,matriz,IF(generador!B241=1,16,IF(generador!B241=2,19,IF(generador!B241=3,22,IF(generador!B241=4,25,IF(generador!B241=5,28,IF(generador!B241=6,31,IF(generador!B241=7,34,IF(generador!B241=8,37,IF(generador!B241=9,40,IF(generador!B241=10,43,IF(generador!B241=11,46,IF(generador!B241=12,49,IF(generador!B241=13,52,IF(generador!B241=14,55,IF(generador!B241=15,58))))))))))))))),FALSE),"dd/mm/yyyy")," Y ",TEXT(VLOOKUP(A241,matriz,IF(generador!B241=1,17,IF(generador!B241=2,20,IF(generador!B241=3,23,IF(generador!B241=4,26,IF(generador!B241=5,29,IF(generador!B241=6,32,IF(generador!B241=7,35,IF(generador!B241=8,38,IF(generador!B241=9,41,IF(generador!B241=10,44,IF(generador!B241=11,47,IF(generador!B241=12,50,IF(generador!B241=13,53,IF(generador!B241=14,56,IF(generador!B241=15,59))))))))))))))),FALSE),"dd/mm/yyyy")),"")</f>
        <v/>
      </c>
    </row>
    <row r="242" spans="1:24" x14ac:dyDescent="0.3">
      <c r="A242" s="15"/>
      <c r="B242" s="14"/>
      <c r="C242" s="6"/>
      <c r="D242" s="26" t="str">
        <f t="shared" si="59"/>
        <v/>
      </c>
      <c r="E242" s="19" t="str">
        <f>IFERROR(IF(A242&lt;&gt;"",VLOOKUP(A242,matriz,IF(generador!B242=1,15,IF(generador!B242=2,18,IF(generador!B242=3,21,IF(generador!B242=4,24,IF(generador!B242=5,27,IF(generador!B242=6,30,IF(generador!B242=7,33,IF(generador!B242=8,36,IF(generador!B242=9,39,IF(generador!B242=10,42,IF(generador!B242=11,45,IF(generador!B242=12,48,IF(generador!B242=13,51,IF(generador!B242=14,54,IF(generador!B242=15,57))))))))))))))),FALSE),""),"")</f>
        <v/>
      </c>
      <c r="F242" s="20" t="str">
        <f t="shared" si="60"/>
        <v/>
      </c>
      <c r="G242" s="29" t="str">
        <f t="shared" si="61"/>
        <v/>
      </c>
      <c r="H242" s="21" t="str">
        <f t="shared" ca="1" si="64"/>
        <v/>
      </c>
      <c r="I242" s="18" t="str">
        <f t="shared" si="65"/>
        <v/>
      </c>
      <c r="J242" s="18" t="str">
        <f>""</f>
        <v/>
      </c>
      <c r="K242" s="18" t="str">
        <f t="shared" si="66"/>
        <v/>
      </c>
      <c r="L242" s="18" t="str">
        <f t="shared" si="67"/>
        <v/>
      </c>
      <c r="M242" s="18" t="str">
        <f t="shared" si="68"/>
        <v/>
      </c>
      <c r="N242" s="18" t="str">
        <f t="shared" si="69"/>
        <v/>
      </c>
      <c r="O242" s="18" t="str">
        <f t="shared" si="70"/>
        <v/>
      </c>
      <c r="P242" s="18" t="str">
        <f t="shared" si="71"/>
        <v/>
      </c>
      <c r="Q242" s="18" t="str">
        <f t="shared" si="72"/>
        <v/>
      </c>
      <c r="R242" s="122" t="str">
        <f t="shared" si="62"/>
        <v/>
      </c>
      <c r="S242" s="18" t="str">
        <f t="shared" si="73"/>
        <v/>
      </c>
      <c r="T242" s="26" t="str">
        <f t="shared" si="63"/>
        <v/>
      </c>
      <c r="U242" s="18" t="str">
        <f t="shared" si="74"/>
        <v/>
      </c>
      <c r="V242" s="18" t="str">
        <f t="shared" si="75"/>
        <v/>
      </c>
      <c r="W242" s="18" t="str">
        <f>IFERROR(CONCATENATE("PAGO N° ",B242," DEL CONTRATO CPS ",V242," ENTRE ",TEXT(VLOOKUP(A242,matriz,IF(generador!B242=1,16,IF(generador!B242=2,19,IF(generador!B242=3,22,IF(generador!B242=4,25,IF(generador!B242=5,28,IF(generador!B242=6,31,IF(generador!B242=7,34,IF(generador!B242=8,37,IF(generador!B242=9,40,IF(generador!B242=10,43,IF(generador!B242=11,46,IF(generador!B242=12,49,IF(generador!B242=13,52,IF(generador!B242=14,55,IF(generador!B242=15,58))))))))))))))),FALSE),"dd/mm/yyyy")," Y ",TEXT(VLOOKUP(A242,matriz,IF(generador!B242=1,17,IF(generador!B242=2,20,IF(generador!B242=3,23,IF(generador!B242=4,26,IF(generador!B242=5,29,IF(generador!B242=6,32,IF(generador!B242=7,35,IF(generador!B242=8,38,IF(generador!B242=9,41,IF(generador!B242=10,44,IF(generador!B242=11,47,IF(generador!B242=12,50,IF(generador!B242=13,53,IF(generador!B242=14,56,IF(generador!B242=15,59))))))))))))))),FALSE),"dd/mm/yyyy")),"")</f>
        <v/>
      </c>
    </row>
    <row r="243" spans="1:24" x14ac:dyDescent="0.3">
      <c r="A243" s="15"/>
      <c r="B243" s="14"/>
      <c r="C243" s="6"/>
      <c r="D243" s="26" t="str">
        <f t="shared" si="59"/>
        <v/>
      </c>
      <c r="E243" s="19" t="str">
        <f>IFERROR(IF(A243&lt;&gt;"",VLOOKUP(A243,matriz,IF(generador!B243=1,15,IF(generador!B243=2,18,IF(generador!B243=3,21,IF(generador!B243=4,24,IF(generador!B243=5,27,IF(generador!B243=6,30,IF(generador!B243=7,33,IF(generador!B243=8,36,IF(generador!B243=9,39,IF(generador!B243=10,42,IF(generador!B243=11,45,IF(generador!B243=12,48,IF(generador!B243=13,51,IF(generador!B243=14,54,IF(generador!B243=15,57))))))))))))))),FALSE),""),"")</f>
        <v/>
      </c>
      <c r="F243" s="20" t="str">
        <f t="shared" si="60"/>
        <v/>
      </c>
      <c r="G243" s="29" t="str">
        <f t="shared" si="61"/>
        <v/>
      </c>
      <c r="H243" s="21" t="str">
        <f t="shared" ca="1" si="64"/>
        <v/>
      </c>
      <c r="I243" s="18" t="str">
        <f t="shared" si="65"/>
        <v/>
      </c>
      <c r="J243" s="18" t="str">
        <f>""</f>
        <v/>
      </c>
      <c r="K243" s="18" t="str">
        <f t="shared" si="66"/>
        <v/>
      </c>
      <c r="L243" s="18" t="str">
        <f t="shared" si="67"/>
        <v/>
      </c>
      <c r="M243" s="18" t="str">
        <f t="shared" si="68"/>
        <v/>
      </c>
      <c r="N243" s="18" t="str">
        <f t="shared" si="69"/>
        <v/>
      </c>
      <c r="O243" s="18" t="str">
        <f t="shared" si="70"/>
        <v/>
      </c>
      <c r="P243" s="18" t="str">
        <f t="shared" si="71"/>
        <v/>
      </c>
      <c r="Q243" s="18" t="str">
        <f t="shared" si="72"/>
        <v/>
      </c>
      <c r="R243" s="122" t="str">
        <f t="shared" si="62"/>
        <v/>
      </c>
      <c r="S243" s="18" t="str">
        <f t="shared" si="73"/>
        <v/>
      </c>
      <c r="T243" s="26" t="str">
        <f t="shared" si="63"/>
        <v/>
      </c>
      <c r="U243" s="18" t="str">
        <f t="shared" si="74"/>
        <v/>
      </c>
      <c r="V243" s="18" t="str">
        <f t="shared" si="75"/>
        <v/>
      </c>
      <c r="W243" s="18" t="str">
        <f>IFERROR(CONCATENATE("PAGO N° ",B243," DEL CONTRATO CPS ",V243," ENTRE ",TEXT(VLOOKUP(A243,matriz,IF(generador!B243=1,16,IF(generador!B243=2,19,IF(generador!B243=3,22,IF(generador!B243=4,25,IF(generador!B243=5,28,IF(generador!B243=6,31,IF(generador!B243=7,34,IF(generador!B243=8,37,IF(generador!B243=9,40,IF(generador!B243=10,43,IF(generador!B243=11,46,IF(generador!B243=12,49,IF(generador!B243=13,52,IF(generador!B243=14,55,IF(generador!B243=15,58))))))))))))))),FALSE),"dd/mm/yyyy")," Y ",TEXT(VLOOKUP(A243,matriz,IF(generador!B243=1,17,IF(generador!B243=2,20,IF(generador!B243=3,23,IF(generador!B243=4,26,IF(generador!B243=5,29,IF(generador!B243=6,32,IF(generador!B243=7,35,IF(generador!B243=8,38,IF(generador!B243=9,41,IF(generador!B243=10,44,IF(generador!B243=11,47,IF(generador!B243=12,50,IF(generador!B243=13,53,IF(generador!B243=14,56,IF(generador!B243=15,59))))))))))))))),FALSE),"dd/mm/yyyy")),"")</f>
        <v/>
      </c>
    </row>
    <row r="244" spans="1:24" x14ac:dyDescent="0.3">
      <c r="A244" s="15"/>
      <c r="B244" s="14"/>
      <c r="C244" s="6"/>
      <c r="D244" s="26" t="str">
        <f t="shared" si="59"/>
        <v/>
      </c>
      <c r="E244" s="19" t="str">
        <f>IFERROR(IF(A244&lt;&gt;"",VLOOKUP(A244,matriz,IF(generador!B244=1,15,IF(generador!B244=2,18,IF(generador!B244=3,21,IF(generador!B244=4,24,IF(generador!B244=5,27,IF(generador!B244=6,30,IF(generador!B244=7,33,IF(generador!B244=8,36,IF(generador!B244=9,39,IF(generador!B244=10,42,IF(generador!B244=11,45,IF(generador!B244=12,48,IF(generador!B244=13,51,IF(generador!B244=14,54,IF(generador!B244=15,57))))))))))))))),FALSE),""),"")</f>
        <v/>
      </c>
      <c r="F244" s="20" t="str">
        <f t="shared" si="60"/>
        <v/>
      </c>
      <c r="G244" s="29" t="str">
        <f t="shared" si="61"/>
        <v/>
      </c>
      <c r="H244" s="21" t="str">
        <f t="shared" ca="1" si="64"/>
        <v/>
      </c>
      <c r="I244" s="18" t="str">
        <f t="shared" si="65"/>
        <v/>
      </c>
      <c r="J244" s="18" t="str">
        <f>""</f>
        <v/>
      </c>
      <c r="K244" s="18" t="str">
        <f t="shared" si="66"/>
        <v/>
      </c>
      <c r="L244" s="18" t="str">
        <f t="shared" si="67"/>
        <v/>
      </c>
      <c r="M244" s="18" t="str">
        <f t="shared" si="68"/>
        <v/>
      </c>
      <c r="N244" s="18" t="str">
        <f t="shared" si="69"/>
        <v/>
      </c>
      <c r="O244" s="18" t="str">
        <f t="shared" si="70"/>
        <v/>
      </c>
      <c r="P244" s="18" t="str">
        <f t="shared" si="71"/>
        <v/>
      </c>
      <c r="Q244" s="18" t="str">
        <f t="shared" si="72"/>
        <v/>
      </c>
      <c r="R244" s="122" t="str">
        <f t="shared" si="62"/>
        <v/>
      </c>
      <c r="S244" s="18" t="str">
        <f t="shared" si="73"/>
        <v/>
      </c>
      <c r="T244" s="26" t="str">
        <f t="shared" si="63"/>
        <v/>
      </c>
      <c r="U244" s="18" t="str">
        <f t="shared" si="74"/>
        <v/>
      </c>
      <c r="V244" s="18" t="str">
        <f t="shared" si="75"/>
        <v/>
      </c>
      <c r="W244" s="18" t="str">
        <f>IFERROR(CONCATENATE("PAGO N° ",B244," DEL CONTRATO CPS ",V244," ENTRE ",TEXT(VLOOKUP(A244,matriz,IF(generador!B244=1,16,IF(generador!B244=2,19,IF(generador!B244=3,22,IF(generador!B244=4,25,IF(generador!B244=5,28,IF(generador!B244=6,31,IF(generador!B244=7,34,IF(generador!B244=8,37,IF(generador!B244=9,40,IF(generador!B244=10,43,IF(generador!B244=11,46,IF(generador!B244=12,49,IF(generador!B244=13,52,IF(generador!B244=14,55,IF(generador!B244=15,58))))))))))))))),FALSE),"dd/mm/yyyy")," Y ",TEXT(VLOOKUP(A244,matriz,IF(generador!B244=1,17,IF(generador!B244=2,20,IF(generador!B244=3,23,IF(generador!B244=4,26,IF(generador!B244=5,29,IF(generador!B244=6,32,IF(generador!B244=7,35,IF(generador!B244=8,38,IF(generador!B244=9,41,IF(generador!B244=10,44,IF(generador!B244=11,47,IF(generador!B244=12,50,IF(generador!B244=13,53,IF(generador!B244=14,56,IF(generador!B244=15,59))))))))))))))),FALSE),"dd/mm/yyyy")),"")</f>
        <v/>
      </c>
    </row>
    <row r="245" spans="1:24" x14ac:dyDescent="0.3">
      <c r="A245" s="15"/>
      <c r="B245" s="14"/>
      <c r="C245" s="6"/>
      <c r="D245" s="26" t="str">
        <f t="shared" si="59"/>
        <v/>
      </c>
      <c r="E245" s="19" t="str">
        <f>IFERROR(IF(A245&lt;&gt;"",VLOOKUP(A245,matriz,IF(generador!B245=1,15,IF(generador!B245=2,18,IF(generador!B245=3,21,IF(generador!B245=4,24,IF(generador!B245=5,27,IF(generador!B245=6,30,IF(generador!B245=7,33,IF(generador!B245=8,36,IF(generador!B245=9,39,IF(generador!B245=10,42,IF(generador!B245=11,45,IF(generador!B245=12,48,IF(generador!B245=13,51,IF(generador!B245=14,54,IF(generador!B245=15,57))))))))))))))),FALSE),""),"")</f>
        <v/>
      </c>
      <c r="F245" s="20" t="str">
        <f t="shared" si="60"/>
        <v/>
      </c>
      <c r="G245" s="29" t="str">
        <f t="shared" si="61"/>
        <v/>
      </c>
      <c r="H245" s="21" t="str">
        <f t="shared" ca="1" si="64"/>
        <v/>
      </c>
      <c r="I245" s="18" t="str">
        <f t="shared" si="65"/>
        <v/>
      </c>
      <c r="J245" s="18" t="str">
        <f>""</f>
        <v/>
      </c>
      <c r="K245" s="18" t="str">
        <f t="shared" si="66"/>
        <v/>
      </c>
      <c r="L245" s="18" t="str">
        <f t="shared" si="67"/>
        <v/>
      </c>
      <c r="M245" s="18" t="str">
        <f t="shared" si="68"/>
        <v/>
      </c>
      <c r="N245" s="18" t="str">
        <f t="shared" si="69"/>
        <v/>
      </c>
      <c r="O245" s="18" t="str">
        <f t="shared" si="70"/>
        <v/>
      </c>
      <c r="P245" s="18" t="str">
        <f t="shared" si="71"/>
        <v/>
      </c>
      <c r="Q245" s="18" t="str">
        <f t="shared" si="72"/>
        <v/>
      </c>
      <c r="R245" s="122" t="str">
        <f t="shared" si="62"/>
        <v/>
      </c>
      <c r="S245" s="18" t="str">
        <f t="shared" si="73"/>
        <v/>
      </c>
      <c r="T245" s="26" t="str">
        <f t="shared" si="63"/>
        <v/>
      </c>
      <c r="U245" s="18" t="str">
        <f t="shared" si="74"/>
        <v/>
      </c>
      <c r="V245" s="18" t="str">
        <f t="shared" si="75"/>
        <v/>
      </c>
      <c r="W245" s="18" t="str">
        <f>IFERROR(CONCATENATE("PAGO N° ",B245," DEL CONTRATO CPS ",V245," ENTRE ",TEXT(VLOOKUP(A245,matriz,IF(generador!B245=1,16,IF(generador!B245=2,19,IF(generador!B245=3,22,IF(generador!B245=4,25,IF(generador!B245=5,28,IF(generador!B245=6,31,IF(generador!B245=7,34,IF(generador!B245=8,37,IF(generador!B245=9,40,IF(generador!B245=10,43,IF(generador!B245=11,46,IF(generador!B245=12,49,IF(generador!B245=13,52,IF(generador!B245=14,55,IF(generador!B245=15,58))))))))))))))),FALSE),"dd/mm/yyyy")," Y ",TEXT(VLOOKUP(A245,matriz,IF(generador!B245=1,17,IF(generador!B245=2,20,IF(generador!B245=3,23,IF(generador!B245=4,26,IF(generador!B245=5,29,IF(generador!B245=6,32,IF(generador!B245=7,35,IF(generador!B245=8,38,IF(generador!B245=9,41,IF(generador!B245=10,44,IF(generador!B245=11,47,IF(generador!B245=12,50,IF(generador!B245=13,53,IF(generador!B245=14,56,IF(generador!B245=15,59))))))))))))))),FALSE),"dd/mm/yyyy")),"")</f>
        <v/>
      </c>
    </row>
    <row r="246" spans="1:24" x14ac:dyDescent="0.3">
      <c r="A246" s="15"/>
      <c r="B246" s="14"/>
      <c r="C246" s="6"/>
      <c r="D246" s="26" t="str">
        <f t="shared" si="59"/>
        <v/>
      </c>
      <c r="E246" s="19" t="str">
        <f>IFERROR(IF(A246&lt;&gt;"",VLOOKUP(A246,matriz,IF(generador!B246=1,15,IF(generador!B246=2,18,IF(generador!B246=3,21,IF(generador!B246=4,24,IF(generador!B246=5,27,IF(generador!B246=6,30,IF(generador!B246=7,33,IF(generador!B246=8,36,IF(generador!B246=9,39,IF(generador!B246=10,42,IF(generador!B246=11,45,IF(generador!B246=12,48,IF(generador!B246=13,51,IF(generador!B246=14,54,IF(generador!B246=15,57))))))))))))))),FALSE),""),"")</f>
        <v/>
      </c>
      <c r="F246" s="20" t="str">
        <f t="shared" si="60"/>
        <v/>
      </c>
      <c r="G246" s="29" t="str">
        <f t="shared" si="61"/>
        <v/>
      </c>
      <c r="H246" s="21" t="str">
        <f t="shared" ca="1" si="64"/>
        <v/>
      </c>
      <c r="I246" s="18" t="str">
        <f t="shared" si="65"/>
        <v/>
      </c>
      <c r="J246" s="18" t="str">
        <f>""</f>
        <v/>
      </c>
      <c r="K246" s="18" t="str">
        <f t="shared" si="66"/>
        <v/>
      </c>
      <c r="L246" s="18" t="str">
        <f t="shared" si="67"/>
        <v/>
      </c>
      <c r="M246" s="18" t="str">
        <f t="shared" si="68"/>
        <v/>
      </c>
      <c r="N246" s="18" t="str">
        <f t="shared" si="69"/>
        <v/>
      </c>
      <c r="O246" s="18" t="str">
        <f t="shared" si="70"/>
        <v/>
      </c>
      <c r="P246" s="18" t="str">
        <f t="shared" si="71"/>
        <v/>
      </c>
      <c r="Q246" s="18" t="str">
        <f t="shared" si="72"/>
        <v/>
      </c>
      <c r="R246" s="122" t="str">
        <f t="shared" si="62"/>
        <v/>
      </c>
      <c r="S246" s="18" t="str">
        <f t="shared" si="73"/>
        <v/>
      </c>
      <c r="T246" s="26" t="str">
        <f t="shared" si="63"/>
        <v/>
      </c>
      <c r="U246" s="18" t="str">
        <f t="shared" si="74"/>
        <v/>
      </c>
      <c r="V246" s="18" t="str">
        <f t="shared" si="75"/>
        <v/>
      </c>
      <c r="W246" s="18" t="str">
        <f>IFERROR(CONCATENATE("PAGO N° ",B246," DEL CONTRATO CPS ",V246," ENTRE ",TEXT(VLOOKUP(A246,matriz,IF(generador!B246=1,16,IF(generador!B246=2,19,IF(generador!B246=3,22,IF(generador!B246=4,25,IF(generador!B246=5,28,IF(generador!B246=6,31,IF(generador!B246=7,34,IF(generador!B246=8,37,IF(generador!B246=9,40,IF(generador!B246=10,43,IF(generador!B246=11,46,IF(generador!B246=12,49,IF(generador!B246=13,52,IF(generador!B246=14,55,IF(generador!B246=15,58))))))))))))))),FALSE),"dd/mm/yyyy")," Y ",TEXT(VLOOKUP(A246,matriz,IF(generador!B246=1,17,IF(generador!B246=2,20,IF(generador!B246=3,23,IF(generador!B246=4,26,IF(generador!B246=5,29,IF(generador!B246=6,32,IF(generador!B246=7,35,IF(generador!B246=8,38,IF(generador!B246=9,41,IF(generador!B246=10,44,IF(generador!B246=11,47,IF(generador!B246=12,50,IF(generador!B246=13,53,IF(generador!B246=14,56,IF(generador!B246=15,59))))))))))))))),FALSE),"dd/mm/yyyy")),"")</f>
        <v/>
      </c>
    </row>
    <row r="247" spans="1:24" x14ac:dyDescent="0.3">
      <c r="A247" s="15"/>
      <c r="B247" s="14"/>
      <c r="C247" s="6"/>
      <c r="D247" s="26" t="str">
        <f t="shared" si="59"/>
        <v/>
      </c>
      <c r="E247" s="19" t="str">
        <f>IFERROR(IF(A247&lt;&gt;"",VLOOKUP(A247,matriz,IF(generador!B247=1,15,IF(generador!B247=2,18,IF(generador!B247=3,21,IF(generador!B247=4,24,IF(generador!B247=5,27,IF(generador!B247=6,30,IF(generador!B247=7,33,IF(generador!B247=8,36,IF(generador!B247=9,39,IF(generador!B247=10,42,IF(generador!B247=11,45,IF(generador!B247=12,48,IF(generador!B247=13,51,IF(generador!B247=14,54,IF(generador!B247=15,57))))))))))))))),FALSE),""),"")</f>
        <v/>
      </c>
      <c r="F247" s="20" t="str">
        <f t="shared" si="60"/>
        <v/>
      </c>
      <c r="G247" s="29" t="str">
        <f t="shared" si="61"/>
        <v/>
      </c>
      <c r="H247" s="21" t="str">
        <f t="shared" ca="1" si="64"/>
        <v/>
      </c>
      <c r="I247" s="18" t="str">
        <f t="shared" si="65"/>
        <v/>
      </c>
      <c r="J247" s="18" t="str">
        <f>""</f>
        <v/>
      </c>
      <c r="K247" s="18" t="str">
        <f t="shared" si="66"/>
        <v/>
      </c>
      <c r="L247" s="18" t="str">
        <f t="shared" si="67"/>
        <v/>
      </c>
      <c r="M247" s="18" t="str">
        <f t="shared" si="68"/>
        <v/>
      </c>
      <c r="N247" s="18" t="str">
        <f t="shared" si="69"/>
        <v/>
      </c>
      <c r="O247" s="18" t="str">
        <f t="shared" si="70"/>
        <v/>
      </c>
      <c r="P247" s="18" t="str">
        <f t="shared" si="71"/>
        <v/>
      </c>
      <c r="Q247" s="18" t="str">
        <f t="shared" si="72"/>
        <v/>
      </c>
      <c r="R247" s="122" t="str">
        <f t="shared" si="62"/>
        <v/>
      </c>
      <c r="S247" s="18" t="str">
        <f t="shared" si="73"/>
        <v/>
      </c>
      <c r="T247" s="26" t="str">
        <f t="shared" si="63"/>
        <v/>
      </c>
      <c r="U247" s="18" t="str">
        <f t="shared" si="74"/>
        <v/>
      </c>
      <c r="V247" s="18" t="str">
        <f t="shared" si="75"/>
        <v/>
      </c>
      <c r="W247" s="18" t="str">
        <f>IFERROR(CONCATENATE("PAGO N° ",B247," DEL CONTRATO CPS ",V247," ENTRE ",TEXT(VLOOKUP(A247,matriz,IF(generador!B247=1,16,IF(generador!B247=2,19,IF(generador!B247=3,22,IF(generador!B247=4,25,IF(generador!B247=5,28,IF(generador!B247=6,31,IF(generador!B247=7,34,IF(generador!B247=8,37,IF(generador!B247=9,40,IF(generador!B247=10,43,IF(generador!B247=11,46,IF(generador!B247=12,49,IF(generador!B247=13,52,IF(generador!B247=14,55,IF(generador!B247=15,58))))))))))))))),FALSE),"dd/mm/yyyy")," Y ",TEXT(VLOOKUP(A247,matriz,IF(generador!B247=1,17,IF(generador!B247=2,20,IF(generador!B247=3,23,IF(generador!B247=4,26,IF(generador!B247=5,29,IF(generador!B247=6,32,IF(generador!B247=7,35,IF(generador!B247=8,38,IF(generador!B247=9,41,IF(generador!B247=10,44,IF(generador!B247=11,47,IF(generador!B247=12,50,IF(generador!B247=13,53,IF(generador!B247=14,56,IF(generador!B247=15,59))))))))))))))),FALSE),"dd/mm/yyyy")),"")</f>
        <v/>
      </c>
    </row>
    <row r="248" spans="1:24" x14ac:dyDescent="0.3">
      <c r="A248" s="15"/>
      <c r="B248" s="14"/>
      <c r="C248" s="6"/>
      <c r="D248" s="26" t="str">
        <f t="shared" si="59"/>
        <v/>
      </c>
      <c r="E248" s="19" t="str">
        <f>IFERROR(IF(A248&lt;&gt;"",VLOOKUP(A248,matriz,IF(generador!B248=1,15,IF(generador!B248=2,18,IF(generador!B248=3,21,IF(generador!B248=4,24,IF(generador!B248=5,27,IF(generador!B248=6,30,IF(generador!B248=7,33,IF(generador!B248=8,36,IF(generador!B248=9,39,IF(generador!B248=10,42,IF(generador!B248=11,45,IF(generador!B248=12,48,IF(generador!B248=13,51,IF(generador!B248=14,54,IF(generador!B248=15,57))))))))))))))),FALSE),""),"")</f>
        <v/>
      </c>
      <c r="F248" s="20" t="str">
        <f t="shared" si="60"/>
        <v/>
      </c>
      <c r="G248" s="29" t="str">
        <f t="shared" si="61"/>
        <v/>
      </c>
      <c r="H248" s="21" t="str">
        <f t="shared" ca="1" si="64"/>
        <v/>
      </c>
      <c r="I248" s="18" t="str">
        <f t="shared" si="65"/>
        <v/>
      </c>
      <c r="J248" s="18" t="str">
        <f>""</f>
        <v/>
      </c>
      <c r="K248" s="18" t="str">
        <f t="shared" si="66"/>
        <v/>
      </c>
      <c r="L248" s="18" t="str">
        <f t="shared" si="67"/>
        <v/>
      </c>
      <c r="M248" s="18" t="str">
        <f t="shared" si="68"/>
        <v/>
      </c>
      <c r="N248" s="18" t="str">
        <f t="shared" si="69"/>
        <v/>
      </c>
      <c r="O248" s="18" t="str">
        <f t="shared" si="70"/>
        <v/>
      </c>
      <c r="P248" s="18" t="str">
        <f t="shared" si="71"/>
        <v/>
      </c>
      <c r="Q248" s="18" t="str">
        <f t="shared" si="72"/>
        <v/>
      </c>
      <c r="R248" s="122" t="str">
        <f t="shared" si="62"/>
        <v/>
      </c>
      <c r="S248" s="18" t="str">
        <f t="shared" si="73"/>
        <v/>
      </c>
      <c r="T248" s="26" t="str">
        <f t="shared" si="63"/>
        <v/>
      </c>
      <c r="U248" s="18" t="str">
        <f t="shared" si="74"/>
        <v/>
      </c>
      <c r="V248" s="18" t="str">
        <f t="shared" si="75"/>
        <v/>
      </c>
      <c r="W248" s="18" t="str">
        <f>IFERROR(CONCATENATE("PAGO N° ",B248," DEL CONTRATO CPS ",V248," ENTRE ",TEXT(VLOOKUP(A248,matriz,IF(generador!B248=1,16,IF(generador!B248=2,19,IF(generador!B248=3,22,IF(generador!B248=4,25,IF(generador!B248=5,28,IF(generador!B248=6,31,IF(generador!B248=7,34,IF(generador!B248=8,37,IF(generador!B248=9,40,IF(generador!B248=10,43,IF(generador!B248=11,46,IF(generador!B248=12,49,IF(generador!B248=13,52,IF(generador!B248=14,55,IF(generador!B248=15,58))))))))))))))),FALSE),"dd/mm/yyyy")," Y ",TEXT(VLOOKUP(A248,matriz,IF(generador!B248=1,17,IF(generador!B248=2,20,IF(generador!B248=3,23,IF(generador!B248=4,26,IF(generador!B248=5,29,IF(generador!B248=6,32,IF(generador!B248=7,35,IF(generador!B248=8,38,IF(generador!B248=9,41,IF(generador!B248=10,44,IF(generador!B248=11,47,IF(generador!B248=12,50,IF(generador!B248=13,53,IF(generador!B248=14,56,IF(generador!B248=15,59))))))))))))))),FALSE),"dd/mm/yyyy")),"")</f>
        <v/>
      </c>
    </row>
    <row r="249" spans="1:24" x14ac:dyDescent="0.3">
      <c r="A249" s="15"/>
      <c r="B249" s="14"/>
      <c r="C249" s="6"/>
      <c r="D249" s="26" t="str">
        <f t="shared" si="59"/>
        <v/>
      </c>
      <c r="E249" s="19" t="str">
        <f>IFERROR(IF(A249&lt;&gt;"",VLOOKUP(A249,matriz,IF(generador!B249=1,15,IF(generador!B249=2,18,IF(generador!B249=3,21,IF(generador!B249=4,24,IF(generador!B249=5,27,IF(generador!B249=6,30,IF(generador!B249=7,33,IF(generador!B249=8,36,IF(generador!B249=9,39,IF(generador!B249=10,42,IF(generador!B249=11,45,IF(generador!B249=12,48,IF(generador!B249=13,51,IF(generador!B249=14,54,IF(generador!B249=15,57))))))))))))))),FALSE),""),"")</f>
        <v/>
      </c>
      <c r="F249" s="20" t="str">
        <f t="shared" si="60"/>
        <v/>
      </c>
      <c r="G249" s="29" t="str">
        <f t="shared" si="61"/>
        <v/>
      </c>
      <c r="H249" s="21" t="str">
        <f t="shared" ca="1" si="64"/>
        <v/>
      </c>
      <c r="I249" s="18" t="str">
        <f t="shared" si="65"/>
        <v/>
      </c>
      <c r="J249" s="18" t="str">
        <f>""</f>
        <v/>
      </c>
      <c r="K249" s="18" t="str">
        <f t="shared" si="66"/>
        <v/>
      </c>
      <c r="L249" s="18" t="str">
        <f t="shared" si="67"/>
        <v/>
      </c>
      <c r="M249" s="18" t="str">
        <f t="shared" si="68"/>
        <v/>
      </c>
      <c r="N249" s="18" t="str">
        <f t="shared" si="69"/>
        <v/>
      </c>
      <c r="O249" s="18" t="str">
        <f t="shared" si="70"/>
        <v/>
      </c>
      <c r="P249" s="18" t="str">
        <f t="shared" si="71"/>
        <v/>
      </c>
      <c r="Q249" s="18" t="str">
        <f t="shared" si="72"/>
        <v/>
      </c>
      <c r="R249" s="122" t="str">
        <f t="shared" si="62"/>
        <v/>
      </c>
      <c r="S249" s="18" t="str">
        <f t="shared" si="73"/>
        <v/>
      </c>
      <c r="T249" s="26" t="str">
        <f t="shared" si="63"/>
        <v/>
      </c>
      <c r="U249" s="18" t="str">
        <f t="shared" si="74"/>
        <v/>
      </c>
      <c r="V249" s="18" t="str">
        <f t="shared" si="75"/>
        <v/>
      </c>
      <c r="W249" s="18" t="str">
        <f>IFERROR(CONCATENATE("PAGO N° ",B249," DEL CONTRATO CPS ",V249," ENTRE ",TEXT(VLOOKUP(A249,matriz,IF(generador!B249=1,16,IF(generador!B249=2,19,IF(generador!B249=3,22,IF(generador!B249=4,25,IF(generador!B249=5,28,IF(generador!B249=6,31,IF(generador!B249=7,34,IF(generador!B249=8,37,IF(generador!B249=9,40,IF(generador!B249=10,43,IF(generador!B249=11,46,IF(generador!B249=12,49,IF(generador!B249=13,52,IF(generador!B249=14,55,IF(generador!B249=15,58))))))))))))))),FALSE),"dd/mm/yyyy")," Y ",TEXT(VLOOKUP(A249,matriz,IF(generador!B249=1,17,IF(generador!B249=2,20,IF(generador!B249=3,23,IF(generador!B249=4,26,IF(generador!B249=5,29,IF(generador!B249=6,32,IF(generador!B249=7,35,IF(generador!B249=8,38,IF(generador!B249=9,41,IF(generador!B249=10,44,IF(generador!B249=11,47,IF(generador!B249=12,50,IF(generador!B249=13,53,IF(generador!B249=14,56,IF(generador!B249=15,59))))))))))))))),FALSE),"dd/mm/yyyy")),"")</f>
        <v/>
      </c>
    </row>
    <row r="250" spans="1:24" x14ac:dyDescent="0.3">
      <c r="A250" s="15"/>
      <c r="B250" s="14"/>
      <c r="C250" s="6"/>
      <c r="D250" s="26" t="str">
        <f t="shared" si="59"/>
        <v/>
      </c>
      <c r="E250" s="19" t="str">
        <f>IFERROR(IF(A250&lt;&gt;"",VLOOKUP(A250,matriz,IF(generador!B250=1,15,IF(generador!B250=2,18,IF(generador!B250=3,21,IF(generador!B250=4,24,IF(generador!B250=5,27,IF(generador!B250=6,30,IF(generador!B250=7,33,IF(generador!B250=8,36,IF(generador!B250=9,39,IF(generador!B250=10,42,IF(generador!B250=11,45,IF(generador!B250=12,48,IF(generador!B250=13,51,IF(generador!B250=14,54,IF(generador!B250=15,57))))))))))))))),FALSE),""),"")</f>
        <v/>
      </c>
      <c r="F250" s="20" t="str">
        <f t="shared" si="60"/>
        <v/>
      </c>
      <c r="G250" s="29" t="str">
        <f t="shared" si="61"/>
        <v/>
      </c>
      <c r="H250" s="21" t="str">
        <f t="shared" ca="1" si="64"/>
        <v/>
      </c>
      <c r="I250" s="18" t="str">
        <f t="shared" si="65"/>
        <v/>
      </c>
      <c r="J250" s="18" t="str">
        <f>""</f>
        <v/>
      </c>
      <c r="K250" s="18" t="str">
        <f t="shared" si="66"/>
        <v/>
      </c>
      <c r="L250" s="18" t="str">
        <f t="shared" si="67"/>
        <v/>
      </c>
      <c r="M250" s="18" t="str">
        <f t="shared" si="68"/>
        <v/>
      </c>
      <c r="N250" s="18" t="str">
        <f t="shared" si="69"/>
        <v/>
      </c>
      <c r="O250" s="18" t="str">
        <f t="shared" si="70"/>
        <v/>
      </c>
      <c r="P250" s="18" t="str">
        <f t="shared" si="71"/>
        <v/>
      </c>
      <c r="Q250" s="18" t="str">
        <f t="shared" si="72"/>
        <v/>
      </c>
      <c r="R250" s="122" t="str">
        <f t="shared" si="62"/>
        <v/>
      </c>
      <c r="S250" s="18" t="str">
        <f t="shared" si="73"/>
        <v/>
      </c>
      <c r="T250" s="26" t="str">
        <f t="shared" si="63"/>
        <v/>
      </c>
      <c r="U250" s="18" t="str">
        <f t="shared" si="74"/>
        <v/>
      </c>
      <c r="V250" s="18" t="str">
        <f t="shared" si="75"/>
        <v/>
      </c>
      <c r="W250" s="18" t="str">
        <f>IFERROR(CONCATENATE("PAGO N° ",B250," DEL CONTRATO CPS ",V250," ENTRE ",TEXT(VLOOKUP(A250,matriz,IF(generador!B250=1,16,IF(generador!B250=2,19,IF(generador!B250=3,22,IF(generador!B250=4,25,IF(generador!B250=5,28,IF(generador!B250=6,31,IF(generador!B250=7,34,IF(generador!B250=8,37,IF(generador!B250=9,40,IF(generador!B250=10,43,IF(generador!B250=11,46,IF(generador!B250=12,49,IF(generador!B250=13,52,IF(generador!B250=14,55,IF(generador!B250=15,58))))))))))))))),FALSE),"dd/mm/yyyy")," Y ",TEXT(VLOOKUP(A250,matriz,IF(generador!B250=1,17,IF(generador!B250=2,20,IF(generador!B250=3,23,IF(generador!B250=4,26,IF(generador!B250=5,29,IF(generador!B250=6,32,IF(generador!B250=7,35,IF(generador!B250=8,38,IF(generador!B250=9,41,IF(generador!B250=10,44,IF(generador!B250=11,47,IF(generador!B250=12,50,IF(generador!B250=13,53,IF(generador!B250=14,56,IF(generador!B250=15,59))))))))))))))),FALSE),"dd/mm/yyyy")),"")</f>
        <v/>
      </c>
    </row>
    <row r="251" spans="1:24" x14ac:dyDescent="0.3">
      <c r="A251" s="15"/>
      <c r="B251" s="14"/>
      <c r="C251" s="6"/>
      <c r="D251" s="26" t="str">
        <f t="shared" si="59"/>
        <v/>
      </c>
      <c r="E251" s="19" t="str">
        <f>IFERROR(IF(A251&lt;&gt;"",VLOOKUP(A251,matriz,IF(generador!B251=1,15,IF(generador!B251=2,18,IF(generador!B251=3,21,IF(generador!B251=4,24,IF(generador!B251=5,27,IF(generador!B251=6,30,IF(generador!B251=7,33,IF(generador!B251=8,36,IF(generador!B251=9,39,IF(generador!B251=10,42,IF(generador!B251=11,45,IF(generador!B251=12,48,IF(generador!B251=13,51,IF(generador!B251=14,54,IF(generador!B251=15,57))))))))))))))),FALSE),""),"")</f>
        <v/>
      </c>
      <c r="F251" s="20" t="str">
        <f t="shared" si="60"/>
        <v/>
      </c>
      <c r="G251" s="29" t="str">
        <f t="shared" si="61"/>
        <v/>
      </c>
      <c r="H251" s="21" t="str">
        <f t="shared" ca="1" si="64"/>
        <v/>
      </c>
      <c r="I251" s="18" t="str">
        <f t="shared" si="65"/>
        <v/>
      </c>
      <c r="J251" s="18" t="str">
        <f>""</f>
        <v/>
      </c>
      <c r="K251" s="18" t="str">
        <f t="shared" si="66"/>
        <v/>
      </c>
      <c r="L251" s="18" t="str">
        <f t="shared" si="67"/>
        <v/>
      </c>
      <c r="M251" s="18" t="str">
        <f t="shared" si="68"/>
        <v/>
      </c>
      <c r="N251" s="18" t="str">
        <f t="shared" si="69"/>
        <v/>
      </c>
      <c r="O251" s="18" t="str">
        <f t="shared" si="70"/>
        <v/>
      </c>
      <c r="P251" s="18" t="str">
        <f t="shared" si="71"/>
        <v/>
      </c>
      <c r="Q251" s="18" t="str">
        <f t="shared" si="72"/>
        <v/>
      </c>
      <c r="R251" s="122" t="str">
        <f t="shared" si="62"/>
        <v/>
      </c>
      <c r="S251" s="18" t="str">
        <f t="shared" si="73"/>
        <v/>
      </c>
      <c r="T251" s="26" t="str">
        <f t="shared" si="63"/>
        <v/>
      </c>
      <c r="U251" s="18" t="str">
        <f t="shared" si="74"/>
        <v/>
      </c>
      <c r="V251" s="18" t="str">
        <f t="shared" si="75"/>
        <v/>
      </c>
      <c r="W251" s="18" t="str">
        <f>IFERROR(CONCATENATE("PAGO N° ",B251," DEL CONTRATO CPS ",V251," ENTRE ",TEXT(VLOOKUP(A251,matriz,IF(generador!B251=1,16,IF(generador!B251=2,19,IF(generador!B251=3,22,IF(generador!B251=4,25,IF(generador!B251=5,28,IF(generador!B251=6,31,IF(generador!B251=7,34,IF(generador!B251=8,37,IF(generador!B251=9,40,IF(generador!B251=10,43,IF(generador!B251=11,46,IF(generador!B251=12,49,IF(generador!B251=13,52,IF(generador!B251=14,55,IF(generador!B251=15,58))))))))))))))),FALSE),"dd/mm/yyyy")," Y ",TEXT(VLOOKUP(A251,matriz,IF(generador!B251=1,17,IF(generador!B251=2,20,IF(generador!B251=3,23,IF(generador!B251=4,26,IF(generador!B251=5,29,IF(generador!B251=6,32,IF(generador!B251=7,35,IF(generador!B251=8,38,IF(generador!B251=9,41,IF(generador!B251=10,44,IF(generador!B251=11,47,IF(generador!B251=12,50,IF(generador!B251=13,53,IF(generador!B251=14,56,IF(generador!B251=15,59))))))))))))))),FALSE),"dd/mm/yyyy")),"")</f>
        <v/>
      </c>
    </row>
    <row r="252" spans="1:24" x14ac:dyDescent="0.3">
      <c r="A252" s="15"/>
      <c r="B252" s="14"/>
      <c r="C252" s="6"/>
      <c r="D252" s="26" t="str">
        <f t="shared" si="59"/>
        <v/>
      </c>
      <c r="E252" s="19" t="str">
        <f>IFERROR(IF(A252&lt;&gt;"",VLOOKUP(A252,matriz,IF(generador!B252=1,15,IF(generador!B252=2,18,IF(generador!B252=3,21,IF(generador!B252=4,24,IF(generador!B252=5,27,IF(generador!B252=6,30,IF(generador!B252=7,33,IF(generador!B252=8,36,IF(generador!B252=9,39,IF(generador!B252=10,42,IF(generador!B252=11,45,IF(generador!B252=12,48,IF(generador!B252=13,51,IF(generador!B252=14,54,IF(generador!B252=15,57))))))))))))))),FALSE),""),"")</f>
        <v/>
      </c>
      <c r="F252" s="20" t="str">
        <f t="shared" si="60"/>
        <v/>
      </c>
      <c r="G252" s="29" t="str">
        <f t="shared" si="61"/>
        <v/>
      </c>
      <c r="H252" s="21" t="str">
        <f t="shared" ca="1" si="64"/>
        <v/>
      </c>
      <c r="I252" s="18" t="str">
        <f t="shared" si="65"/>
        <v/>
      </c>
      <c r="J252" s="18" t="str">
        <f>""</f>
        <v/>
      </c>
      <c r="K252" s="18" t="str">
        <f t="shared" si="66"/>
        <v/>
      </c>
      <c r="L252" s="18" t="str">
        <f t="shared" si="67"/>
        <v/>
      </c>
      <c r="M252" s="18" t="str">
        <f t="shared" si="68"/>
        <v/>
      </c>
      <c r="N252" s="18" t="str">
        <f t="shared" si="69"/>
        <v/>
      </c>
      <c r="O252" s="18" t="str">
        <f t="shared" si="70"/>
        <v/>
      </c>
      <c r="P252" s="18" t="str">
        <f t="shared" si="71"/>
        <v/>
      </c>
      <c r="Q252" s="18" t="str">
        <f t="shared" si="72"/>
        <v/>
      </c>
      <c r="R252" s="122" t="str">
        <f t="shared" si="62"/>
        <v/>
      </c>
      <c r="S252" s="18" t="str">
        <f t="shared" si="73"/>
        <v/>
      </c>
      <c r="T252" s="26" t="str">
        <f t="shared" si="63"/>
        <v/>
      </c>
      <c r="U252" s="18" t="str">
        <f t="shared" si="74"/>
        <v/>
      </c>
      <c r="V252" s="18" t="str">
        <f t="shared" si="75"/>
        <v/>
      </c>
      <c r="W252" s="18" t="str">
        <f>IFERROR(CONCATENATE("PAGO N° ",B252," DEL CONTRATO CPS ",V252," ENTRE ",TEXT(VLOOKUP(A252,matriz,IF(generador!B252=1,16,IF(generador!B252=2,19,IF(generador!B252=3,22,IF(generador!B252=4,25,IF(generador!B252=5,28,IF(generador!B252=6,31,IF(generador!B252=7,34,IF(generador!B252=8,37,IF(generador!B252=9,40,IF(generador!B252=10,43,IF(generador!B252=11,46,IF(generador!B252=12,49,IF(generador!B252=13,52,IF(generador!B252=14,55,IF(generador!B252=15,58))))))))))))))),FALSE),"dd/mm/yyyy")," Y ",TEXT(VLOOKUP(A252,matriz,IF(generador!B252=1,17,IF(generador!B252=2,20,IF(generador!B252=3,23,IF(generador!B252=4,26,IF(generador!B252=5,29,IF(generador!B252=6,32,IF(generador!B252=7,35,IF(generador!B252=8,38,IF(generador!B252=9,41,IF(generador!B252=10,44,IF(generador!B252=11,47,IF(generador!B252=12,50,IF(generador!B252=13,53,IF(generador!B252=14,56,IF(generador!B252=15,59))))))))))))))),FALSE),"dd/mm/yyyy")),"")</f>
        <v/>
      </c>
    </row>
    <row r="253" spans="1:24" x14ac:dyDescent="0.3">
      <c r="A253" s="15"/>
      <c r="B253" s="14"/>
      <c r="C253" s="6"/>
      <c r="D253" s="26" t="str">
        <f t="shared" si="59"/>
        <v/>
      </c>
      <c r="E253" s="19" t="str">
        <f>IFERROR(IF(A253&lt;&gt;"",VLOOKUP(A253,matriz,IF(generador!B253=1,15,IF(generador!B253=2,18,IF(generador!B253=3,21,IF(generador!B253=4,24,IF(generador!B253=5,27,IF(generador!B253=6,30,IF(generador!B253=7,33,IF(generador!B253=8,36,IF(generador!B253=9,39,IF(generador!B253=10,42,IF(generador!B253=11,45,IF(generador!B253=12,48,IF(generador!B253=13,51,IF(generador!B253=14,54,IF(generador!B253=15,57))))))))))))))),FALSE),""),"")</f>
        <v/>
      </c>
      <c r="F253" s="20" t="str">
        <f t="shared" si="60"/>
        <v/>
      </c>
      <c r="G253" s="29" t="str">
        <f t="shared" si="61"/>
        <v/>
      </c>
      <c r="H253" s="21" t="str">
        <f t="shared" ca="1" si="64"/>
        <v/>
      </c>
      <c r="I253" s="18" t="str">
        <f t="shared" si="65"/>
        <v/>
      </c>
      <c r="J253" s="18" t="str">
        <f>""</f>
        <v/>
      </c>
      <c r="K253" s="18" t="str">
        <f t="shared" si="66"/>
        <v/>
      </c>
      <c r="L253" s="18" t="str">
        <f t="shared" si="67"/>
        <v/>
      </c>
      <c r="M253" s="18" t="str">
        <f t="shared" si="68"/>
        <v/>
      </c>
      <c r="N253" s="18" t="str">
        <f t="shared" si="69"/>
        <v/>
      </c>
      <c r="O253" s="18" t="str">
        <f t="shared" si="70"/>
        <v/>
      </c>
      <c r="P253" s="18" t="str">
        <f t="shared" si="71"/>
        <v/>
      </c>
      <c r="Q253" s="18" t="str">
        <f t="shared" si="72"/>
        <v/>
      </c>
      <c r="R253" s="122" t="str">
        <f t="shared" si="62"/>
        <v/>
      </c>
      <c r="S253" s="18" t="str">
        <f t="shared" si="73"/>
        <v/>
      </c>
      <c r="T253" s="26" t="str">
        <f t="shared" si="63"/>
        <v/>
      </c>
      <c r="U253" s="18" t="str">
        <f t="shared" si="74"/>
        <v/>
      </c>
      <c r="V253" s="18" t="str">
        <f t="shared" si="75"/>
        <v/>
      </c>
      <c r="W253" s="18" t="str">
        <f>IFERROR(CONCATENATE("PAGO N° ",B253," DEL CONTRATO CPS ",V253," ENTRE ",TEXT(VLOOKUP(A253,matriz,IF(generador!B253=1,16,IF(generador!B253=2,19,IF(generador!B253=3,22,IF(generador!B253=4,25,IF(generador!B253=5,28,IF(generador!B253=6,31,IF(generador!B253=7,34,IF(generador!B253=8,37,IF(generador!B253=9,40,IF(generador!B253=10,43,IF(generador!B253=11,46,IF(generador!B253=12,49,IF(generador!B253=13,52,IF(generador!B253=14,55,IF(generador!B253=15,58))))))))))))))),FALSE),"dd/mm/yyyy")," Y ",TEXT(VLOOKUP(A253,matriz,IF(generador!B253=1,17,IF(generador!B253=2,20,IF(generador!B253=3,23,IF(generador!B253=4,26,IF(generador!B253=5,29,IF(generador!B253=6,32,IF(generador!B253=7,35,IF(generador!B253=8,38,IF(generador!B253=9,41,IF(generador!B253=10,44,IF(generador!B253=11,47,IF(generador!B253=12,50,IF(generador!B253=13,53,IF(generador!B253=14,56,IF(generador!B253=15,59))))))))))))))),FALSE),"dd/mm/yyyy")),"")</f>
        <v/>
      </c>
    </row>
    <row r="254" spans="1:24" s="13" customFormat="1" x14ac:dyDescent="0.3">
      <c r="A254" s="15"/>
      <c r="B254" s="14"/>
      <c r="C254" s="6"/>
      <c r="D254" s="26" t="str">
        <f t="shared" si="59"/>
        <v/>
      </c>
      <c r="E254" s="19" t="str">
        <f>IFERROR(IF(A254&lt;&gt;"",VLOOKUP(A254,matriz,IF(generador!B254=1,15,IF(generador!B254=2,18,IF(generador!B254=3,21,IF(generador!B254=4,24,IF(generador!B254=5,27,IF(generador!B254=6,30,IF(generador!B254=7,33,IF(generador!B254=8,36,IF(generador!B254=9,39,IF(generador!B254=10,42,IF(generador!B254=11,45,IF(generador!B254=12,48,IF(generador!B254=13,51,IF(generador!B254=14,54,IF(generador!B254=15,57))))))))))))))),FALSE),""),"")</f>
        <v/>
      </c>
      <c r="F254" s="20" t="str">
        <f t="shared" si="60"/>
        <v/>
      </c>
      <c r="G254" s="29" t="str">
        <f t="shared" si="61"/>
        <v/>
      </c>
      <c r="H254" s="21" t="str">
        <f t="shared" ca="1" si="64"/>
        <v/>
      </c>
      <c r="I254" s="18" t="str">
        <f t="shared" si="65"/>
        <v/>
      </c>
      <c r="J254" s="18" t="str">
        <f>""</f>
        <v/>
      </c>
      <c r="K254" s="18" t="str">
        <f t="shared" si="66"/>
        <v/>
      </c>
      <c r="L254" s="18" t="str">
        <f t="shared" si="67"/>
        <v/>
      </c>
      <c r="M254" s="18" t="str">
        <f t="shared" si="68"/>
        <v/>
      </c>
      <c r="N254" s="18" t="str">
        <f t="shared" si="69"/>
        <v/>
      </c>
      <c r="O254" s="18" t="str">
        <f t="shared" si="70"/>
        <v/>
      </c>
      <c r="P254" s="18" t="str">
        <f t="shared" si="71"/>
        <v/>
      </c>
      <c r="Q254" s="18" t="str">
        <f t="shared" si="72"/>
        <v/>
      </c>
      <c r="R254" s="122" t="str">
        <f t="shared" si="62"/>
        <v/>
      </c>
      <c r="S254" s="18" t="str">
        <f t="shared" si="73"/>
        <v/>
      </c>
      <c r="T254" s="26" t="str">
        <f t="shared" si="63"/>
        <v/>
      </c>
      <c r="U254" s="18" t="str">
        <f t="shared" si="74"/>
        <v/>
      </c>
      <c r="V254" s="18" t="str">
        <f t="shared" si="75"/>
        <v/>
      </c>
      <c r="W254" s="18" t="str">
        <f>IFERROR(CONCATENATE("PAGO N° ",B254," DEL CONTRATO CPS ",V254," ENTRE ",TEXT(VLOOKUP(A254,matriz,IF(generador!B254=1,16,IF(generador!B254=2,19,IF(generador!B254=3,22,IF(generador!B254=4,25,IF(generador!B254=5,28,IF(generador!B254=6,31,IF(generador!B254=7,34,IF(generador!B254=8,37,IF(generador!B254=9,40,IF(generador!B254=10,43,IF(generador!B254=11,46,IF(generador!B254=12,49,IF(generador!B254=13,52,IF(generador!B254=14,55,IF(generador!B254=15,58))))))))))))))),FALSE),"dd/mm/yyyy")," Y ",TEXT(VLOOKUP(A254,matriz,IF(generador!B254=1,17,IF(generador!B254=2,20,IF(generador!B254=3,23,IF(generador!B254=4,26,IF(generador!B254=5,29,IF(generador!B254=6,32,IF(generador!B254=7,35,IF(generador!B254=8,38,IF(generador!B254=9,41,IF(generador!B254=10,44,IF(generador!B254=11,47,IF(generador!B254=12,50,IF(generador!B254=13,53,IF(generador!B254=14,56,IF(generador!B254=15,59))))))))))))))),FALSE),"dd/mm/yyyy")),"")</f>
        <v/>
      </c>
      <c r="X254" s="3"/>
    </row>
    <row r="255" spans="1:24" x14ac:dyDescent="0.3">
      <c r="A255" s="15"/>
      <c r="B255" s="14"/>
      <c r="C255" s="6"/>
      <c r="D255" s="26" t="str">
        <f t="shared" si="59"/>
        <v/>
      </c>
      <c r="E255" s="19" t="str">
        <f>IFERROR(IF(A255&lt;&gt;"",VLOOKUP(A255,matriz,IF(generador!B255=1,15,IF(generador!B255=2,18,IF(generador!B255=3,21,IF(generador!B255=4,24,IF(generador!B255=5,27,IF(generador!B255=6,30,IF(generador!B255=7,33,IF(generador!B255=8,36,IF(generador!B255=9,39,IF(generador!B255=10,42,IF(generador!B255=11,45,IF(generador!B255=12,48,IF(generador!B255=13,51,IF(generador!B255=14,54,IF(generador!B255=15,57))))))))))))))),FALSE),""),"")</f>
        <v/>
      </c>
      <c r="F255" s="20" t="str">
        <f t="shared" si="60"/>
        <v/>
      </c>
      <c r="G255" s="29" t="str">
        <f t="shared" si="61"/>
        <v/>
      </c>
      <c r="H255" s="21" t="str">
        <f t="shared" ca="1" si="64"/>
        <v/>
      </c>
      <c r="I255" s="18" t="str">
        <f t="shared" si="65"/>
        <v/>
      </c>
      <c r="J255" s="18" t="str">
        <f>""</f>
        <v/>
      </c>
      <c r="K255" s="18" t="str">
        <f t="shared" si="66"/>
        <v/>
      </c>
      <c r="L255" s="18" t="str">
        <f t="shared" si="67"/>
        <v/>
      </c>
      <c r="M255" s="18" t="str">
        <f t="shared" si="68"/>
        <v/>
      </c>
      <c r="N255" s="18" t="str">
        <f t="shared" si="69"/>
        <v/>
      </c>
      <c r="O255" s="18" t="str">
        <f t="shared" si="70"/>
        <v/>
      </c>
      <c r="P255" s="18" t="str">
        <f t="shared" si="71"/>
        <v/>
      </c>
      <c r="Q255" s="18" t="str">
        <f t="shared" si="72"/>
        <v/>
      </c>
      <c r="R255" s="122" t="str">
        <f t="shared" si="62"/>
        <v/>
      </c>
      <c r="S255" s="18" t="str">
        <f t="shared" si="73"/>
        <v/>
      </c>
      <c r="T255" s="26" t="str">
        <f t="shared" si="63"/>
        <v/>
      </c>
      <c r="U255" s="18" t="str">
        <f t="shared" si="74"/>
        <v/>
      </c>
      <c r="V255" s="18" t="str">
        <f t="shared" si="75"/>
        <v/>
      </c>
      <c r="W255" s="18" t="str">
        <f>IFERROR(CONCATENATE("PAGO N° ",B255," DEL CONTRATO CPS ",V255," ENTRE ",TEXT(VLOOKUP(A255,matriz,IF(generador!B255=1,16,IF(generador!B255=2,19,IF(generador!B255=3,22,IF(generador!B255=4,25,IF(generador!B255=5,28,IF(generador!B255=6,31,IF(generador!B255=7,34,IF(generador!B255=8,37,IF(generador!B255=9,40,IF(generador!B255=10,43,IF(generador!B255=11,46,IF(generador!B255=12,49,IF(generador!B255=13,52,IF(generador!B255=14,55,IF(generador!B255=15,58))))))))))))))),FALSE),"dd/mm/yyyy")," Y ",TEXT(VLOOKUP(A255,matriz,IF(generador!B255=1,17,IF(generador!B255=2,20,IF(generador!B255=3,23,IF(generador!B255=4,26,IF(generador!B255=5,29,IF(generador!B255=6,32,IF(generador!B255=7,35,IF(generador!B255=8,38,IF(generador!B255=9,41,IF(generador!B255=10,44,IF(generador!B255=11,47,IF(generador!B255=12,50,IF(generador!B255=13,53,IF(generador!B255=14,56,IF(generador!B255=15,59))))))))))))))),FALSE),"dd/mm/yyyy")),"")</f>
        <v/>
      </c>
    </row>
    <row r="256" spans="1:24" x14ac:dyDescent="0.3">
      <c r="A256" s="15"/>
      <c r="B256" s="14"/>
      <c r="C256" s="6"/>
      <c r="D256" s="26" t="str">
        <f t="shared" si="59"/>
        <v/>
      </c>
      <c r="E256" s="19" t="str">
        <f>IFERROR(IF(A256&lt;&gt;"",VLOOKUP(A256,matriz,IF(generador!B256=1,15,IF(generador!B256=2,18,IF(generador!B256=3,21,IF(generador!B256=4,24,IF(generador!B256=5,27,IF(generador!B256=6,30,IF(generador!B256=7,33,IF(generador!B256=8,36,IF(generador!B256=9,39,IF(generador!B256=10,42,IF(generador!B256=11,45,IF(generador!B256=12,48,IF(generador!B256=13,51,IF(generador!B256=14,54,IF(generador!B256=15,57))))))))))))))),FALSE),""),"")</f>
        <v/>
      </c>
      <c r="F256" s="20" t="str">
        <f t="shared" si="60"/>
        <v/>
      </c>
      <c r="G256" s="29" t="str">
        <f t="shared" si="61"/>
        <v/>
      </c>
      <c r="H256" s="21" t="str">
        <f t="shared" ca="1" si="64"/>
        <v/>
      </c>
      <c r="I256" s="18" t="str">
        <f t="shared" si="65"/>
        <v/>
      </c>
      <c r="J256" s="18" t="str">
        <f>""</f>
        <v/>
      </c>
      <c r="K256" s="18" t="str">
        <f t="shared" si="66"/>
        <v/>
      </c>
      <c r="L256" s="18" t="str">
        <f t="shared" si="67"/>
        <v/>
      </c>
      <c r="M256" s="18" t="str">
        <f t="shared" si="68"/>
        <v/>
      </c>
      <c r="N256" s="18" t="str">
        <f t="shared" si="69"/>
        <v/>
      </c>
      <c r="O256" s="18" t="str">
        <f t="shared" si="70"/>
        <v/>
      </c>
      <c r="P256" s="18" t="str">
        <f t="shared" si="71"/>
        <v/>
      </c>
      <c r="Q256" s="18" t="str">
        <f t="shared" si="72"/>
        <v/>
      </c>
      <c r="R256" s="122" t="str">
        <f t="shared" si="62"/>
        <v/>
      </c>
      <c r="S256" s="18" t="str">
        <f t="shared" si="73"/>
        <v/>
      </c>
      <c r="T256" s="26" t="str">
        <f t="shared" si="63"/>
        <v/>
      </c>
      <c r="U256" s="18" t="str">
        <f t="shared" si="74"/>
        <v/>
      </c>
      <c r="V256" s="18" t="str">
        <f t="shared" si="75"/>
        <v/>
      </c>
      <c r="W256" s="18" t="str">
        <f>IFERROR(CONCATENATE("PAGO N° ",B256," DEL CONTRATO CPS ",V256," ENTRE ",TEXT(VLOOKUP(A256,matriz,IF(generador!B256=1,16,IF(generador!B256=2,19,IF(generador!B256=3,22,IF(generador!B256=4,25,IF(generador!B256=5,28,IF(generador!B256=6,31,IF(generador!B256=7,34,IF(generador!B256=8,37,IF(generador!B256=9,40,IF(generador!B256=10,43,IF(generador!B256=11,46,IF(generador!B256=12,49,IF(generador!B256=13,52,IF(generador!B256=14,55,IF(generador!B256=15,58))))))))))))))),FALSE),"dd/mm/yyyy")," Y ",TEXT(VLOOKUP(A256,matriz,IF(generador!B256=1,17,IF(generador!B256=2,20,IF(generador!B256=3,23,IF(generador!B256=4,26,IF(generador!B256=5,29,IF(generador!B256=6,32,IF(generador!B256=7,35,IF(generador!B256=8,38,IF(generador!B256=9,41,IF(generador!B256=10,44,IF(generador!B256=11,47,IF(generador!B256=12,50,IF(generador!B256=13,53,IF(generador!B256=14,56,IF(generador!B256=15,59))))))))))))))),FALSE),"dd/mm/yyyy")),"")</f>
        <v/>
      </c>
    </row>
    <row r="257" spans="1:24" x14ac:dyDescent="0.3">
      <c r="A257" s="15"/>
      <c r="B257" s="14"/>
      <c r="C257" s="6"/>
      <c r="D257" s="26" t="str">
        <f t="shared" si="59"/>
        <v/>
      </c>
      <c r="E257" s="19" t="str">
        <f>IFERROR(IF(A257&lt;&gt;"",VLOOKUP(A257,matriz,IF(generador!B257=1,15,IF(generador!B257=2,18,IF(generador!B257=3,21,IF(generador!B257=4,24,IF(generador!B257=5,27,IF(generador!B257=6,30,IF(generador!B257=7,33,IF(generador!B257=8,36,IF(generador!B257=9,39,IF(generador!B257=10,42,IF(generador!B257=11,45,IF(generador!B257=12,48,IF(generador!B257=13,51,IF(generador!B257=14,54,IF(generador!B257=15,57))))))))))))))),FALSE),""),"")</f>
        <v/>
      </c>
      <c r="F257" s="20" t="str">
        <f t="shared" si="60"/>
        <v/>
      </c>
      <c r="G257" s="29" t="str">
        <f t="shared" si="61"/>
        <v/>
      </c>
      <c r="H257" s="21" t="str">
        <f t="shared" ca="1" si="64"/>
        <v/>
      </c>
      <c r="I257" s="18" t="str">
        <f t="shared" si="65"/>
        <v/>
      </c>
      <c r="J257" s="18" t="str">
        <f>""</f>
        <v/>
      </c>
      <c r="K257" s="18" t="str">
        <f t="shared" si="66"/>
        <v/>
      </c>
      <c r="L257" s="18" t="str">
        <f t="shared" si="67"/>
        <v/>
      </c>
      <c r="M257" s="18" t="str">
        <f t="shared" si="68"/>
        <v/>
      </c>
      <c r="N257" s="18" t="str">
        <f t="shared" si="69"/>
        <v/>
      </c>
      <c r="O257" s="18" t="str">
        <f t="shared" si="70"/>
        <v/>
      </c>
      <c r="P257" s="18" t="str">
        <f t="shared" si="71"/>
        <v/>
      </c>
      <c r="Q257" s="18" t="str">
        <f t="shared" si="72"/>
        <v/>
      </c>
      <c r="R257" s="122" t="str">
        <f t="shared" si="62"/>
        <v/>
      </c>
      <c r="S257" s="18" t="str">
        <f t="shared" si="73"/>
        <v/>
      </c>
      <c r="T257" s="26" t="str">
        <f t="shared" si="63"/>
        <v/>
      </c>
      <c r="U257" s="18" t="str">
        <f t="shared" si="74"/>
        <v/>
      </c>
      <c r="V257" s="18" t="str">
        <f t="shared" si="75"/>
        <v/>
      </c>
      <c r="W257" s="18" t="str">
        <f>IFERROR(CONCATENATE("PAGO N° ",B257," DEL CONTRATO CPS ",V257," ENTRE ",TEXT(VLOOKUP(A257,matriz,IF(generador!B257=1,16,IF(generador!B257=2,19,IF(generador!B257=3,22,IF(generador!B257=4,25,IF(generador!B257=5,28,IF(generador!B257=6,31,IF(generador!B257=7,34,IF(generador!B257=8,37,IF(generador!B257=9,40,IF(generador!B257=10,43,IF(generador!B257=11,46,IF(generador!B257=12,49,IF(generador!B257=13,52,IF(generador!B257=14,55,IF(generador!B257=15,58))))))))))))))),FALSE),"dd/mm/yyyy")," Y ",TEXT(VLOOKUP(A257,matriz,IF(generador!B257=1,17,IF(generador!B257=2,20,IF(generador!B257=3,23,IF(generador!B257=4,26,IF(generador!B257=5,29,IF(generador!B257=6,32,IF(generador!B257=7,35,IF(generador!B257=8,38,IF(generador!B257=9,41,IF(generador!B257=10,44,IF(generador!B257=11,47,IF(generador!B257=12,50,IF(generador!B257=13,53,IF(generador!B257=14,56,IF(generador!B257=15,59))))))))))))))),FALSE),"dd/mm/yyyy")),"")</f>
        <v/>
      </c>
    </row>
    <row r="258" spans="1:24" x14ac:dyDescent="0.3">
      <c r="A258" s="15"/>
      <c r="B258" s="14"/>
      <c r="C258" s="6"/>
      <c r="D258" s="26" t="str">
        <f t="shared" si="59"/>
        <v/>
      </c>
      <c r="E258" s="19" t="str">
        <f>IFERROR(IF(A258&lt;&gt;"",VLOOKUP(A258,matriz,IF(generador!B258=1,15,IF(generador!B258=2,18,IF(generador!B258=3,21,IF(generador!B258=4,24,IF(generador!B258=5,27,IF(generador!B258=6,30,IF(generador!B258=7,33,IF(generador!B258=8,36,IF(generador!B258=9,39,IF(generador!B258=10,42,IF(generador!B258=11,45,IF(generador!B258=12,48,IF(generador!B258=13,51,IF(generador!B258=14,54,IF(generador!B258=15,57))))))))))))))),FALSE),""),"")</f>
        <v/>
      </c>
      <c r="F258" s="20" t="str">
        <f t="shared" si="60"/>
        <v/>
      </c>
      <c r="G258" s="29" t="str">
        <f t="shared" si="61"/>
        <v/>
      </c>
      <c r="H258" s="21" t="str">
        <f t="shared" ca="1" si="64"/>
        <v/>
      </c>
      <c r="I258" s="18" t="str">
        <f t="shared" si="65"/>
        <v/>
      </c>
      <c r="J258" s="18" t="str">
        <f>""</f>
        <v/>
      </c>
      <c r="K258" s="18" t="str">
        <f t="shared" si="66"/>
        <v/>
      </c>
      <c r="L258" s="18" t="str">
        <f t="shared" si="67"/>
        <v/>
      </c>
      <c r="M258" s="18" t="str">
        <f t="shared" si="68"/>
        <v/>
      </c>
      <c r="N258" s="18" t="str">
        <f t="shared" si="69"/>
        <v/>
      </c>
      <c r="O258" s="18" t="str">
        <f t="shared" si="70"/>
        <v/>
      </c>
      <c r="P258" s="18" t="str">
        <f t="shared" si="71"/>
        <v/>
      </c>
      <c r="Q258" s="18" t="str">
        <f t="shared" si="72"/>
        <v/>
      </c>
      <c r="R258" s="122" t="str">
        <f t="shared" si="62"/>
        <v/>
      </c>
      <c r="S258" s="18" t="str">
        <f t="shared" si="73"/>
        <v/>
      </c>
      <c r="T258" s="26" t="str">
        <f t="shared" si="63"/>
        <v/>
      </c>
      <c r="U258" s="18" t="str">
        <f t="shared" si="74"/>
        <v/>
      </c>
      <c r="V258" s="18" t="str">
        <f t="shared" si="75"/>
        <v/>
      </c>
      <c r="W258" s="18" t="str">
        <f>IFERROR(CONCATENATE("PAGO N° ",B258," DEL CONTRATO CPS ",V258," ENTRE ",TEXT(VLOOKUP(A258,matriz,IF(generador!B258=1,16,IF(generador!B258=2,19,IF(generador!B258=3,22,IF(generador!B258=4,25,IF(generador!B258=5,28,IF(generador!B258=6,31,IF(generador!B258=7,34,IF(generador!B258=8,37,IF(generador!B258=9,40,IF(generador!B258=10,43,IF(generador!B258=11,46,IF(generador!B258=12,49,IF(generador!B258=13,52,IF(generador!B258=14,55,IF(generador!B258=15,58))))))))))))))),FALSE),"dd/mm/yyyy")," Y ",TEXT(VLOOKUP(A258,matriz,IF(generador!B258=1,17,IF(generador!B258=2,20,IF(generador!B258=3,23,IF(generador!B258=4,26,IF(generador!B258=5,29,IF(generador!B258=6,32,IF(generador!B258=7,35,IF(generador!B258=8,38,IF(generador!B258=9,41,IF(generador!B258=10,44,IF(generador!B258=11,47,IF(generador!B258=12,50,IF(generador!B258=13,53,IF(generador!B258=14,56,IF(generador!B258=15,59))))))))))))))),FALSE),"dd/mm/yyyy")),"")</f>
        <v/>
      </c>
    </row>
    <row r="259" spans="1:24" x14ac:dyDescent="0.3">
      <c r="A259" s="15"/>
      <c r="B259" s="14"/>
      <c r="C259" s="6"/>
      <c r="D259" s="26" t="str">
        <f t="shared" ref="D259:D322" si="76">IFERROR(IF(C259&lt;&gt;"",CONCATENATE(VLOOKUP(A259,matriz,IF(C259="NO",98,100),FALSE),VLOOKUP(A259,matriz,103,FALSE)),""),"")</f>
        <v/>
      </c>
      <c r="E259" s="19" t="str">
        <f>IFERROR(IF(A259&lt;&gt;"",VLOOKUP(A259,matriz,IF(generador!B259=1,15,IF(generador!B259=2,18,IF(generador!B259=3,21,IF(generador!B259=4,24,IF(generador!B259=5,27,IF(generador!B259=6,30,IF(generador!B259=7,33,IF(generador!B259=8,36,IF(generador!B259=9,39,IF(generador!B259=10,42,IF(generador!B259=11,45,IF(generador!B259=12,48,IF(generador!B259=13,51,IF(generador!B259=14,54,IF(generador!B259=15,57))))))))))))))),FALSE),""),"")</f>
        <v/>
      </c>
      <c r="F259" s="20" t="str">
        <f t="shared" ref="F259:F322" si="77">IFERROR(IF(E259,VLOOKUP(A259,matriz,97,FALSE),""),"")</f>
        <v/>
      </c>
      <c r="G259" s="29" t="str">
        <f t="shared" ref="G259:G322" si="78">IFERROR(IF(E259,VLOOKUP(A259,matriz,IF(C259="NO",99,101),FALSE),""),"")</f>
        <v/>
      </c>
      <c r="H259" s="21" t="str">
        <f t="shared" ca="1" si="64"/>
        <v/>
      </c>
      <c r="I259" s="18" t="str">
        <f t="shared" si="65"/>
        <v/>
      </c>
      <c r="J259" s="18" t="str">
        <f>""</f>
        <v/>
      </c>
      <c r="K259" s="18" t="str">
        <f t="shared" si="66"/>
        <v/>
      </c>
      <c r="L259" s="18" t="str">
        <f t="shared" si="67"/>
        <v/>
      </c>
      <c r="M259" s="18" t="str">
        <f t="shared" si="68"/>
        <v/>
      </c>
      <c r="N259" s="18" t="str">
        <f t="shared" si="69"/>
        <v/>
      </c>
      <c r="O259" s="18" t="str">
        <f t="shared" si="70"/>
        <v/>
      </c>
      <c r="P259" s="18" t="str">
        <f t="shared" si="71"/>
        <v/>
      </c>
      <c r="Q259" s="18" t="str">
        <f t="shared" si="72"/>
        <v/>
      </c>
      <c r="R259" s="122" t="str">
        <f t="shared" ref="R259:R322" si="79">IFERROR(IF(E259,CONCATENATE(TEXT(VLOOKUP(A259,matriz,IF(C259="NO",67,82),FALSE),"YYYY"),VLOOKUP(A259,matriz,IF(C259="NO",66,81),FALSE)),""),"")</f>
        <v/>
      </c>
      <c r="S259" s="18" t="str">
        <f t="shared" si="73"/>
        <v/>
      </c>
      <c r="T259" s="26" t="str">
        <f t="shared" ref="T259:T322" si="80">IFERROR(IF(E259,CONCATENATE(TEXT(VLOOKUP(A259,matriz,IF(C259="NO",64,79),FALSE),"YYYY"),VLOOKUP(A259,matriz,IF(C259="NO",63,78),FALSE)),""),"")</f>
        <v/>
      </c>
      <c r="U259" s="18" t="str">
        <f t="shared" si="74"/>
        <v/>
      </c>
      <c r="V259" s="18" t="str">
        <f t="shared" si="75"/>
        <v/>
      </c>
      <c r="W259" s="18" t="str">
        <f>IFERROR(CONCATENATE("PAGO N° ",B259," DEL CONTRATO CPS ",V259," ENTRE ",TEXT(VLOOKUP(A259,matriz,IF(generador!B259=1,16,IF(generador!B259=2,19,IF(generador!B259=3,22,IF(generador!B259=4,25,IF(generador!B259=5,28,IF(generador!B259=6,31,IF(generador!B259=7,34,IF(generador!B259=8,37,IF(generador!B259=9,40,IF(generador!B259=10,43,IF(generador!B259=11,46,IF(generador!B259=12,49,IF(generador!B259=13,52,IF(generador!B259=14,55,IF(generador!B259=15,58))))))))))))))),FALSE),"dd/mm/yyyy")," Y ",TEXT(VLOOKUP(A259,matriz,IF(generador!B259=1,17,IF(generador!B259=2,20,IF(generador!B259=3,23,IF(generador!B259=4,26,IF(generador!B259=5,29,IF(generador!B259=6,32,IF(generador!B259=7,35,IF(generador!B259=8,38,IF(generador!B259=9,41,IF(generador!B259=10,44,IF(generador!B259=11,47,IF(generador!B259=12,50,IF(generador!B259=13,53,IF(generador!B259=14,56,IF(generador!B259=15,59))))))))))))))),FALSE),"dd/mm/yyyy")),"")</f>
        <v/>
      </c>
    </row>
    <row r="260" spans="1:24" x14ac:dyDescent="0.3">
      <c r="A260" s="15"/>
      <c r="B260" s="14"/>
      <c r="C260" s="6"/>
      <c r="D260" s="26" t="str">
        <f t="shared" si="76"/>
        <v/>
      </c>
      <c r="E260" s="19" t="str">
        <f>IFERROR(IF(A260&lt;&gt;"",VLOOKUP(A260,matriz,IF(generador!B260=1,15,IF(generador!B260=2,18,IF(generador!B260=3,21,IF(generador!B260=4,24,IF(generador!B260=5,27,IF(generador!B260=6,30,IF(generador!B260=7,33,IF(generador!B260=8,36,IF(generador!B260=9,39,IF(generador!B260=10,42,IF(generador!B260=11,45,IF(generador!B260=12,48,IF(generador!B260=13,51,IF(generador!B260=14,54,IF(generador!B260=15,57))))))))))))))),FALSE),""),"")</f>
        <v/>
      </c>
      <c r="F260" s="20" t="str">
        <f t="shared" si="77"/>
        <v/>
      </c>
      <c r="G260" s="29" t="str">
        <f t="shared" si="78"/>
        <v/>
      </c>
      <c r="H260" s="21" t="str">
        <f t="shared" ref="H260:H323" ca="1" si="81">IFERROR(IF(C260&lt;&gt;"",TODAY(),""),"")</f>
        <v/>
      </c>
      <c r="I260" s="18" t="str">
        <f t="shared" ref="I260:I323" si="82">IFERROR(IF(D260&lt;&gt;"",I259+1,""),1)</f>
        <v/>
      </c>
      <c r="J260" s="18" t="str">
        <f>""</f>
        <v/>
      </c>
      <c r="K260" s="18" t="str">
        <f t="shared" ref="K260:K323" si="83">IFERROR(IF(E260,0,""),"")</f>
        <v/>
      </c>
      <c r="L260" s="18" t="str">
        <f t="shared" ref="L260:L323" si="84">IFERROR(IF(E260,0,""),"")</f>
        <v/>
      </c>
      <c r="M260" s="18" t="str">
        <f t="shared" ref="M260:M323" si="85">IFERROR(IF(E260,0,""),"")</f>
        <v/>
      </c>
      <c r="N260" s="18" t="str">
        <f t="shared" ref="N260:N323" si="86">IFERROR(IF(E260,0,""),"")</f>
        <v/>
      </c>
      <c r="O260" s="18" t="str">
        <f t="shared" ref="O260:O323" si="87">IFERROR(IF(E260,"01",""),"")</f>
        <v/>
      </c>
      <c r="P260" s="18" t="str">
        <f t="shared" ref="P260:P323" si="88">IFERROR(IF(K260&lt;&gt;"",P259+1,""),1)</f>
        <v/>
      </c>
      <c r="Q260" s="18" t="str">
        <f t="shared" ref="Q260:Q323" si="89">IFERROR(IF(E260,0,""),"")</f>
        <v/>
      </c>
      <c r="R260" s="122" t="str">
        <f t="shared" si="79"/>
        <v/>
      </c>
      <c r="S260" s="18" t="str">
        <f t="shared" ref="S260:S323" si="90">IFERROR(IF(D260&lt;&gt;"",S259+1,""),1)</f>
        <v/>
      </c>
      <c r="T260" s="26" t="str">
        <f t="shared" si="80"/>
        <v/>
      </c>
      <c r="U260" s="18" t="str">
        <f t="shared" ref="U260:U323" si="91">IFERROR(IF(E260,0,""),"")</f>
        <v/>
      </c>
      <c r="V260" s="18" t="str">
        <f t="shared" ref="V260:V323" si="92">IFERROR(IF(E260,A260,""),"")</f>
        <v/>
      </c>
      <c r="W260" s="18" t="str">
        <f>IFERROR(CONCATENATE("PAGO N° ",B260," DEL CONTRATO CPS ",V260," ENTRE ",TEXT(VLOOKUP(A260,matriz,IF(generador!B260=1,16,IF(generador!B260=2,19,IF(generador!B260=3,22,IF(generador!B260=4,25,IF(generador!B260=5,28,IF(generador!B260=6,31,IF(generador!B260=7,34,IF(generador!B260=8,37,IF(generador!B260=9,40,IF(generador!B260=10,43,IF(generador!B260=11,46,IF(generador!B260=12,49,IF(generador!B260=13,52,IF(generador!B260=14,55,IF(generador!B260=15,58))))))))))))))),FALSE),"dd/mm/yyyy")," Y ",TEXT(VLOOKUP(A260,matriz,IF(generador!B260=1,17,IF(generador!B260=2,20,IF(generador!B260=3,23,IF(generador!B260=4,26,IF(generador!B260=5,29,IF(generador!B260=6,32,IF(generador!B260=7,35,IF(generador!B260=8,38,IF(generador!B260=9,41,IF(generador!B260=10,44,IF(generador!B260=11,47,IF(generador!B260=12,50,IF(generador!B260=13,53,IF(generador!B260=14,56,IF(generador!B260=15,59))))))))))))))),FALSE),"dd/mm/yyyy")),"")</f>
        <v/>
      </c>
    </row>
    <row r="261" spans="1:24" x14ac:dyDescent="0.3">
      <c r="A261" s="15"/>
      <c r="B261" s="14"/>
      <c r="C261" s="6"/>
      <c r="D261" s="26" t="str">
        <f t="shared" si="76"/>
        <v/>
      </c>
      <c r="E261" s="19" t="str">
        <f>IFERROR(IF(A261&lt;&gt;"",VLOOKUP(A261,matriz,IF(generador!B261=1,15,IF(generador!B261=2,18,IF(generador!B261=3,21,IF(generador!B261=4,24,IF(generador!B261=5,27,IF(generador!B261=6,30,IF(generador!B261=7,33,IF(generador!B261=8,36,IF(generador!B261=9,39,IF(generador!B261=10,42,IF(generador!B261=11,45,IF(generador!B261=12,48,IF(generador!B261=13,51,IF(generador!B261=14,54,IF(generador!B261=15,57))))))))))))))),FALSE),""),"")</f>
        <v/>
      </c>
      <c r="F261" s="20" t="str">
        <f t="shared" si="77"/>
        <v/>
      </c>
      <c r="G261" s="29" t="str">
        <f t="shared" si="78"/>
        <v/>
      </c>
      <c r="H261" s="21" t="str">
        <f t="shared" ca="1" si="81"/>
        <v/>
      </c>
      <c r="I261" s="18" t="str">
        <f t="shared" si="82"/>
        <v/>
      </c>
      <c r="J261" s="18" t="str">
        <f>""</f>
        <v/>
      </c>
      <c r="K261" s="18" t="str">
        <f t="shared" si="83"/>
        <v/>
      </c>
      <c r="L261" s="18" t="str">
        <f t="shared" si="84"/>
        <v/>
      </c>
      <c r="M261" s="18" t="str">
        <f t="shared" si="85"/>
        <v/>
      </c>
      <c r="N261" s="18" t="str">
        <f t="shared" si="86"/>
        <v/>
      </c>
      <c r="O261" s="18" t="str">
        <f t="shared" si="87"/>
        <v/>
      </c>
      <c r="P261" s="18" t="str">
        <f t="shared" si="88"/>
        <v/>
      </c>
      <c r="Q261" s="18" t="str">
        <f t="shared" si="89"/>
        <v/>
      </c>
      <c r="R261" s="122" t="str">
        <f t="shared" si="79"/>
        <v/>
      </c>
      <c r="S261" s="18" t="str">
        <f t="shared" si="90"/>
        <v/>
      </c>
      <c r="T261" s="26" t="str">
        <f t="shared" si="80"/>
        <v/>
      </c>
      <c r="U261" s="18" t="str">
        <f t="shared" si="91"/>
        <v/>
      </c>
      <c r="V261" s="18" t="str">
        <f t="shared" si="92"/>
        <v/>
      </c>
      <c r="W261" s="18" t="str">
        <f>IFERROR(CONCATENATE("PAGO N° ",B261," DEL CONTRATO CPS ",V261," ENTRE ",TEXT(VLOOKUP(A261,matriz,IF(generador!B261=1,16,IF(generador!B261=2,19,IF(generador!B261=3,22,IF(generador!B261=4,25,IF(generador!B261=5,28,IF(generador!B261=6,31,IF(generador!B261=7,34,IF(generador!B261=8,37,IF(generador!B261=9,40,IF(generador!B261=10,43,IF(generador!B261=11,46,IF(generador!B261=12,49,IF(generador!B261=13,52,IF(generador!B261=14,55,IF(generador!B261=15,58))))))))))))))),FALSE),"dd/mm/yyyy")," Y ",TEXT(VLOOKUP(A261,matriz,IF(generador!B261=1,17,IF(generador!B261=2,20,IF(generador!B261=3,23,IF(generador!B261=4,26,IF(generador!B261=5,29,IF(generador!B261=6,32,IF(generador!B261=7,35,IF(generador!B261=8,38,IF(generador!B261=9,41,IF(generador!B261=10,44,IF(generador!B261=11,47,IF(generador!B261=12,50,IF(generador!B261=13,53,IF(generador!B261=14,56,IF(generador!B261=15,59))))))))))))))),FALSE),"dd/mm/yyyy")),"")</f>
        <v/>
      </c>
    </row>
    <row r="262" spans="1:24" x14ac:dyDescent="0.3">
      <c r="A262" s="15"/>
      <c r="B262" s="14"/>
      <c r="C262" s="6"/>
      <c r="D262" s="26" t="str">
        <f t="shared" si="76"/>
        <v/>
      </c>
      <c r="E262" s="19" t="str">
        <f>IFERROR(IF(A262&lt;&gt;"",VLOOKUP(A262,matriz,IF(generador!B262=1,15,IF(generador!B262=2,18,IF(generador!B262=3,21,IF(generador!B262=4,24,IF(generador!B262=5,27,IF(generador!B262=6,30,IF(generador!B262=7,33,IF(generador!B262=8,36,IF(generador!B262=9,39,IF(generador!B262=10,42,IF(generador!B262=11,45,IF(generador!B262=12,48,IF(generador!B262=13,51,IF(generador!B262=14,54,IF(generador!B262=15,57))))))))))))))),FALSE),""),"")</f>
        <v/>
      </c>
      <c r="F262" s="20" t="str">
        <f t="shared" si="77"/>
        <v/>
      </c>
      <c r="G262" s="29" t="str">
        <f t="shared" si="78"/>
        <v/>
      </c>
      <c r="H262" s="21" t="str">
        <f t="shared" ca="1" si="81"/>
        <v/>
      </c>
      <c r="I262" s="18" t="str">
        <f t="shared" si="82"/>
        <v/>
      </c>
      <c r="J262" s="18" t="str">
        <f>""</f>
        <v/>
      </c>
      <c r="K262" s="18" t="str">
        <f t="shared" si="83"/>
        <v/>
      </c>
      <c r="L262" s="18" t="str">
        <f t="shared" si="84"/>
        <v/>
      </c>
      <c r="M262" s="18" t="str">
        <f t="shared" si="85"/>
        <v/>
      </c>
      <c r="N262" s="18" t="str">
        <f t="shared" si="86"/>
        <v/>
      </c>
      <c r="O262" s="18" t="str">
        <f t="shared" si="87"/>
        <v/>
      </c>
      <c r="P262" s="18" t="str">
        <f t="shared" si="88"/>
        <v/>
      </c>
      <c r="Q262" s="18" t="str">
        <f t="shared" si="89"/>
        <v/>
      </c>
      <c r="R262" s="122" t="str">
        <f t="shared" si="79"/>
        <v/>
      </c>
      <c r="S262" s="18" t="str">
        <f t="shared" si="90"/>
        <v/>
      </c>
      <c r="T262" s="26" t="str">
        <f t="shared" si="80"/>
        <v/>
      </c>
      <c r="U262" s="18" t="str">
        <f t="shared" si="91"/>
        <v/>
      </c>
      <c r="V262" s="18" t="str">
        <f t="shared" si="92"/>
        <v/>
      </c>
      <c r="W262" s="18" t="str">
        <f>IFERROR(CONCATENATE("PAGO N° ",B262," DEL CONTRATO CPS ",V262," ENTRE ",TEXT(VLOOKUP(A262,matriz,IF(generador!B262=1,16,IF(generador!B262=2,19,IF(generador!B262=3,22,IF(generador!B262=4,25,IF(generador!B262=5,28,IF(generador!B262=6,31,IF(generador!B262=7,34,IF(generador!B262=8,37,IF(generador!B262=9,40,IF(generador!B262=10,43,IF(generador!B262=11,46,IF(generador!B262=12,49,IF(generador!B262=13,52,IF(generador!B262=14,55,IF(generador!B262=15,58))))))))))))))),FALSE),"dd/mm/yyyy")," Y ",TEXT(VLOOKUP(A262,matriz,IF(generador!B262=1,17,IF(generador!B262=2,20,IF(generador!B262=3,23,IF(generador!B262=4,26,IF(generador!B262=5,29,IF(generador!B262=6,32,IF(generador!B262=7,35,IF(generador!B262=8,38,IF(generador!B262=9,41,IF(generador!B262=10,44,IF(generador!B262=11,47,IF(generador!B262=12,50,IF(generador!B262=13,53,IF(generador!B262=14,56,IF(generador!B262=15,59))))))))))))))),FALSE),"dd/mm/yyyy")),"")</f>
        <v/>
      </c>
    </row>
    <row r="263" spans="1:24" x14ac:dyDescent="0.3">
      <c r="A263" s="15"/>
      <c r="B263" s="14"/>
      <c r="C263" s="6"/>
      <c r="D263" s="26" t="str">
        <f t="shared" si="76"/>
        <v/>
      </c>
      <c r="E263" s="19" t="str">
        <f>IFERROR(IF(A263&lt;&gt;"",VLOOKUP(A263,matriz,IF(generador!B263=1,15,IF(generador!B263=2,18,IF(generador!B263=3,21,IF(generador!B263=4,24,IF(generador!B263=5,27,IF(generador!B263=6,30,IF(generador!B263=7,33,IF(generador!B263=8,36,IF(generador!B263=9,39,IF(generador!B263=10,42,IF(generador!B263=11,45,IF(generador!B263=12,48,IF(generador!B263=13,51,IF(generador!B263=14,54,IF(generador!B263=15,57))))))))))))))),FALSE),""),"")</f>
        <v/>
      </c>
      <c r="F263" s="20" t="str">
        <f t="shared" si="77"/>
        <v/>
      </c>
      <c r="G263" s="29" t="str">
        <f t="shared" si="78"/>
        <v/>
      </c>
      <c r="H263" s="21" t="str">
        <f t="shared" ca="1" si="81"/>
        <v/>
      </c>
      <c r="I263" s="18" t="str">
        <f t="shared" si="82"/>
        <v/>
      </c>
      <c r="J263" s="18" t="str">
        <f>""</f>
        <v/>
      </c>
      <c r="K263" s="18" t="str">
        <f t="shared" si="83"/>
        <v/>
      </c>
      <c r="L263" s="18" t="str">
        <f t="shared" si="84"/>
        <v/>
      </c>
      <c r="M263" s="18" t="str">
        <f t="shared" si="85"/>
        <v/>
      </c>
      <c r="N263" s="18" t="str">
        <f t="shared" si="86"/>
        <v/>
      </c>
      <c r="O263" s="18" t="str">
        <f t="shared" si="87"/>
        <v/>
      </c>
      <c r="P263" s="18" t="str">
        <f t="shared" si="88"/>
        <v/>
      </c>
      <c r="Q263" s="18" t="str">
        <f t="shared" si="89"/>
        <v/>
      </c>
      <c r="R263" s="122" t="str">
        <f t="shared" si="79"/>
        <v/>
      </c>
      <c r="S263" s="18" t="str">
        <f t="shared" si="90"/>
        <v/>
      </c>
      <c r="T263" s="26" t="str">
        <f t="shared" si="80"/>
        <v/>
      </c>
      <c r="U263" s="18" t="str">
        <f t="shared" si="91"/>
        <v/>
      </c>
      <c r="V263" s="18" t="str">
        <f t="shared" si="92"/>
        <v/>
      </c>
      <c r="W263" s="18" t="str">
        <f>IFERROR(CONCATENATE("PAGO N° ",B263," DEL CONTRATO CPS ",V263," ENTRE ",TEXT(VLOOKUP(A263,matriz,IF(generador!B263=1,16,IF(generador!B263=2,19,IF(generador!B263=3,22,IF(generador!B263=4,25,IF(generador!B263=5,28,IF(generador!B263=6,31,IF(generador!B263=7,34,IF(generador!B263=8,37,IF(generador!B263=9,40,IF(generador!B263=10,43,IF(generador!B263=11,46,IF(generador!B263=12,49,IF(generador!B263=13,52,IF(generador!B263=14,55,IF(generador!B263=15,58))))))))))))))),FALSE),"dd/mm/yyyy")," Y ",TEXT(VLOOKUP(A263,matriz,IF(generador!B263=1,17,IF(generador!B263=2,20,IF(generador!B263=3,23,IF(generador!B263=4,26,IF(generador!B263=5,29,IF(generador!B263=6,32,IF(generador!B263=7,35,IF(generador!B263=8,38,IF(generador!B263=9,41,IF(generador!B263=10,44,IF(generador!B263=11,47,IF(generador!B263=12,50,IF(generador!B263=13,53,IF(generador!B263=14,56,IF(generador!B263=15,59))))))))))))))),FALSE),"dd/mm/yyyy")),"")</f>
        <v/>
      </c>
    </row>
    <row r="264" spans="1:24" x14ac:dyDescent="0.3">
      <c r="A264" s="15"/>
      <c r="B264" s="14"/>
      <c r="C264" s="6"/>
      <c r="D264" s="26" t="str">
        <f t="shared" si="76"/>
        <v/>
      </c>
      <c r="E264" s="19" t="str">
        <f>IFERROR(IF(A264&lt;&gt;"",VLOOKUP(A264,matriz,IF(generador!B264=1,15,IF(generador!B264=2,18,IF(generador!B264=3,21,IF(generador!B264=4,24,IF(generador!B264=5,27,IF(generador!B264=6,30,IF(generador!B264=7,33,IF(generador!B264=8,36,IF(generador!B264=9,39,IF(generador!B264=10,42,IF(generador!B264=11,45,IF(generador!B264=12,48,IF(generador!B264=13,51,IF(generador!B264=14,54,IF(generador!B264=15,57))))))))))))))),FALSE),""),"")</f>
        <v/>
      </c>
      <c r="F264" s="20" t="str">
        <f t="shared" si="77"/>
        <v/>
      </c>
      <c r="G264" s="29" t="str">
        <f t="shared" si="78"/>
        <v/>
      </c>
      <c r="H264" s="21" t="str">
        <f t="shared" ca="1" si="81"/>
        <v/>
      </c>
      <c r="I264" s="18" t="str">
        <f t="shared" si="82"/>
        <v/>
      </c>
      <c r="J264" s="18" t="str">
        <f>""</f>
        <v/>
      </c>
      <c r="K264" s="18" t="str">
        <f t="shared" si="83"/>
        <v/>
      </c>
      <c r="L264" s="18" t="str">
        <f t="shared" si="84"/>
        <v/>
      </c>
      <c r="M264" s="18" t="str">
        <f t="shared" si="85"/>
        <v/>
      </c>
      <c r="N264" s="18" t="str">
        <f t="shared" si="86"/>
        <v/>
      </c>
      <c r="O264" s="18" t="str">
        <f t="shared" si="87"/>
        <v/>
      </c>
      <c r="P264" s="18" t="str">
        <f t="shared" si="88"/>
        <v/>
      </c>
      <c r="Q264" s="18" t="str">
        <f t="shared" si="89"/>
        <v/>
      </c>
      <c r="R264" s="122" t="str">
        <f t="shared" si="79"/>
        <v/>
      </c>
      <c r="S264" s="18" t="str">
        <f t="shared" si="90"/>
        <v/>
      </c>
      <c r="T264" s="26" t="str">
        <f t="shared" si="80"/>
        <v/>
      </c>
      <c r="U264" s="18" t="str">
        <f t="shared" si="91"/>
        <v/>
      </c>
      <c r="V264" s="18" t="str">
        <f t="shared" si="92"/>
        <v/>
      </c>
      <c r="W264" s="18" t="str">
        <f>IFERROR(CONCATENATE("PAGO N° ",B264," DEL CONTRATO CPS ",V264," ENTRE ",TEXT(VLOOKUP(A264,matriz,IF(generador!B264=1,16,IF(generador!B264=2,19,IF(generador!B264=3,22,IF(generador!B264=4,25,IF(generador!B264=5,28,IF(generador!B264=6,31,IF(generador!B264=7,34,IF(generador!B264=8,37,IF(generador!B264=9,40,IF(generador!B264=10,43,IF(generador!B264=11,46,IF(generador!B264=12,49,IF(generador!B264=13,52,IF(generador!B264=14,55,IF(generador!B264=15,58))))))))))))))),FALSE),"dd/mm/yyyy")," Y ",TEXT(VLOOKUP(A264,matriz,IF(generador!B264=1,17,IF(generador!B264=2,20,IF(generador!B264=3,23,IF(generador!B264=4,26,IF(generador!B264=5,29,IF(generador!B264=6,32,IF(generador!B264=7,35,IF(generador!B264=8,38,IF(generador!B264=9,41,IF(generador!B264=10,44,IF(generador!B264=11,47,IF(generador!B264=12,50,IF(generador!B264=13,53,IF(generador!B264=14,56,IF(generador!B264=15,59))))))))))))))),FALSE),"dd/mm/yyyy")),"")</f>
        <v/>
      </c>
      <c r="X264" s="13"/>
    </row>
    <row r="265" spans="1:24" x14ac:dyDescent="0.3">
      <c r="A265" s="15"/>
      <c r="B265" s="14"/>
      <c r="C265" s="6"/>
      <c r="D265" s="26" t="str">
        <f t="shared" si="76"/>
        <v/>
      </c>
      <c r="E265" s="19" t="str">
        <f>IFERROR(IF(A265&lt;&gt;"",VLOOKUP(A265,matriz,IF(generador!B265=1,15,IF(generador!B265=2,18,IF(generador!B265=3,21,IF(generador!B265=4,24,IF(generador!B265=5,27,IF(generador!B265=6,30,IF(generador!B265=7,33,IF(generador!B265=8,36,IF(generador!B265=9,39,IF(generador!B265=10,42,IF(generador!B265=11,45,IF(generador!B265=12,48,IF(generador!B265=13,51,IF(generador!B265=14,54,IF(generador!B265=15,57))))))))))))))),FALSE),""),"")</f>
        <v/>
      </c>
      <c r="F265" s="20" t="str">
        <f t="shared" si="77"/>
        <v/>
      </c>
      <c r="G265" s="29" t="str">
        <f t="shared" si="78"/>
        <v/>
      </c>
      <c r="H265" s="21" t="str">
        <f t="shared" ca="1" si="81"/>
        <v/>
      </c>
      <c r="I265" s="18" t="str">
        <f t="shared" si="82"/>
        <v/>
      </c>
      <c r="J265" s="18" t="str">
        <f>""</f>
        <v/>
      </c>
      <c r="K265" s="18" t="str">
        <f t="shared" si="83"/>
        <v/>
      </c>
      <c r="L265" s="18" t="str">
        <f t="shared" si="84"/>
        <v/>
      </c>
      <c r="M265" s="18" t="str">
        <f t="shared" si="85"/>
        <v/>
      </c>
      <c r="N265" s="18" t="str">
        <f t="shared" si="86"/>
        <v/>
      </c>
      <c r="O265" s="18" t="str">
        <f t="shared" si="87"/>
        <v/>
      </c>
      <c r="P265" s="18" t="str">
        <f t="shared" si="88"/>
        <v/>
      </c>
      <c r="Q265" s="18" t="str">
        <f t="shared" si="89"/>
        <v/>
      </c>
      <c r="R265" s="122" t="str">
        <f t="shared" si="79"/>
        <v/>
      </c>
      <c r="S265" s="18" t="str">
        <f t="shared" si="90"/>
        <v/>
      </c>
      <c r="T265" s="26" t="str">
        <f t="shared" si="80"/>
        <v/>
      </c>
      <c r="U265" s="18" t="str">
        <f t="shared" si="91"/>
        <v/>
      </c>
      <c r="V265" s="18" t="str">
        <f t="shared" si="92"/>
        <v/>
      </c>
      <c r="W265" s="18" t="str">
        <f>IFERROR(CONCATENATE("PAGO N° ",B265," DEL CONTRATO CPS ",V265," ENTRE ",TEXT(VLOOKUP(A265,matriz,IF(generador!B265=1,16,IF(generador!B265=2,19,IF(generador!B265=3,22,IF(generador!B265=4,25,IF(generador!B265=5,28,IF(generador!B265=6,31,IF(generador!B265=7,34,IF(generador!B265=8,37,IF(generador!B265=9,40,IF(generador!B265=10,43,IF(generador!B265=11,46,IF(generador!B265=12,49,IF(generador!B265=13,52,IF(generador!B265=14,55,IF(generador!B265=15,58))))))))))))))),FALSE),"dd/mm/yyyy")," Y ",TEXT(VLOOKUP(A265,matriz,IF(generador!B265=1,17,IF(generador!B265=2,20,IF(generador!B265=3,23,IF(generador!B265=4,26,IF(generador!B265=5,29,IF(generador!B265=6,32,IF(generador!B265=7,35,IF(generador!B265=8,38,IF(generador!B265=9,41,IF(generador!B265=10,44,IF(generador!B265=11,47,IF(generador!B265=12,50,IF(generador!B265=13,53,IF(generador!B265=14,56,IF(generador!B265=15,59))))))))))))))),FALSE),"dd/mm/yyyy")),"")</f>
        <v/>
      </c>
    </row>
    <row r="266" spans="1:24" x14ac:dyDescent="0.3">
      <c r="A266" s="15"/>
      <c r="B266" s="14"/>
      <c r="C266" s="6"/>
      <c r="D266" s="26" t="str">
        <f t="shared" si="76"/>
        <v/>
      </c>
      <c r="E266" s="19" t="str">
        <f>IFERROR(IF(A266&lt;&gt;"",VLOOKUP(A266,matriz,IF(generador!B266=1,15,IF(generador!B266=2,18,IF(generador!B266=3,21,IF(generador!B266=4,24,IF(generador!B266=5,27,IF(generador!B266=6,30,IF(generador!B266=7,33,IF(generador!B266=8,36,IF(generador!B266=9,39,IF(generador!B266=10,42,IF(generador!B266=11,45,IF(generador!B266=12,48,IF(generador!B266=13,51,IF(generador!B266=14,54,IF(generador!B266=15,57))))))))))))))),FALSE),""),"")</f>
        <v/>
      </c>
      <c r="F266" s="20" t="str">
        <f t="shared" si="77"/>
        <v/>
      </c>
      <c r="G266" s="29" t="str">
        <f t="shared" si="78"/>
        <v/>
      </c>
      <c r="H266" s="21" t="str">
        <f t="shared" ca="1" si="81"/>
        <v/>
      </c>
      <c r="I266" s="18" t="str">
        <f t="shared" si="82"/>
        <v/>
      </c>
      <c r="J266" s="18" t="str">
        <f>""</f>
        <v/>
      </c>
      <c r="K266" s="18" t="str">
        <f t="shared" si="83"/>
        <v/>
      </c>
      <c r="L266" s="18" t="str">
        <f t="shared" si="84"/>
        <v/>
      </c>
      <c r="M266" s="18" t="str">
        <f t="shared" si="85"/>
        <v/>
      </c>
      <c r="N266" s="18" t="str">
        <f t="shared" si="86"/>
        <v/>
      </c>
      <c r="O266" s="18" t="str">
        <f t="shared" si="87"/>
        <v/>
      </c>
      <c r="P266" s="18" t="str">
        <f t="shared" si="88"/>
        <v/>
      </c>
      <c r="Q266" s="18" t="str">
        <f t="shared" si="89"/>
        <v/>
      </c>
      <c r="R266" s="122" t="str">
        <f t="shared" si="79"/>
        <v/>
      </c>
      <c r="S266" s="18" t="str">
        <f t="shared" si="90"/>
        <v/>
      </c>
      <c r="T266" s="26" t="str">
        <f t="shared" si="80"/>
        <v/>
      </c>
      <c r="U266" s="18" t="str">
        <f t="shared" si="91"/>
        <v/>
      </c>
      <c r="V266" s="18" t="str">
        <f t="shared" si="92"/>
        <v/>
      </c>
      <c r="W266" s="18" t="str">
        <f>IFERROR(CONCATENATE("PAGO N° ",B266," DEL CONTRATO CPS ",V266," ENTRE ",TEXT(VLOOKUP(A266,matriz,IF(generador!B266=1,16,IF(generador!B266=2,19,IF(generador!B266=3,22,IF(generador!B266=4,25,IF(generador!B266=5,28,IF(generador!B266=6,31,IF(generador!B266=7,34,IF(generador!B266=8,37,IF(generador!B266=9,40,IF(generador!B266=10,43,IF(generador!B266=11,46,IF(generador!B266=12,49,IF(generador!B266=13,52,IF(generador!B266=14,55,IF(generador!B266=15,58))))))))))))))),FALSE),"dd/mm/yyyy")," Y ",TEXT(VLOOKUP(A266,matriz,IF(generador!B266=1,17,IF(generador!B266=2,20,IF(generador!B266=3,23,IF(generador!B266=4,26,IF(generador!B266=5,29,IF(generador!B266=6,32,IF(generador!B266=7,35,IF(generador!B266=8,38,IF(generador!B266=9,41,IF(generador!B266=10,44,IF(generador!B266=11,47,IF(generador!B266=12,50,IF(generador!B266=13,53,IF(generador!B266=14,56,IF(generador!B266=15,59))))))))))))))),FALSE),"dd/mm/yyyy")),"")</f>
        <v/>
      </c>
    </row>
    <row r="267" spans="1:24" x14ac:dyDescent="0.3">
      <c r="A267" s="15"/>
      <c r="B267" s="14"/>
      <c r="C267" s="6"/>
      <c r="D267" s="26" t="str">
        <f t="shared" si="76"/>
        <v/>
      </c>
      <c r="E267" s="19" t="str">
        <f>IFERROR(IF(A267&lt;&gt;"",VLOOKUP(A267,matriz,IF(generador!B267=1,15,IF(generador!B267=2,18,IF(generador!B267=3,21,IF(generador!B267=4,24,IF(generador!B267=5,27,IF(generador!B267=6,30,IF(generador!B267=7,33,IF(generador!B267=8,36,IF(generador!B267=9,39,IF(generador!B267=10,42,IF(generador!B267=11,45,IF(generador!B267=12,48,IF(generador!B267=13,51,IF(generador!B267=14,54,IF(generador!B267=15,57))))))))))))))),FALSE),""),"")</f>
        <v/>
      </c>
      <c r="F267" s="20" t="str">
        <f t="shared" si="77"/>
        <v/>
      </c>
      <c r="G267" s="29" t="str">
        <f t="shared" si="78"/>
        <v/>
      </c>
      <c r="H267" s="21" t="str">
        <f t="shared" ca="1" si="81"/>
        <v/>
      </c>
      <c r="I267" s="18" t="str">
        <f t="shared" si="82"/>
        <v/>
      </c>
      <c r="J267" s="18" t="str">
        <f>""</f>
        <v/>
      </c>
      <c r="K267" s="18" t="str">
        <f t="shared" si="83"/>
        <v/>
      </c>
      <c r="L267" s="18" t="str">
        <f t="shared" si="84"/>
        <v/>
      </c>
      <c r="M267" s="18" t="str">
        <f t="shared" si="85"/>
        <v/>
      </c>
      <c r="N267" s="18" t="str">
        <f t="shared" si="86"/>
        <v/>
      </c>
      <c r="O267" s="18" t="str">
        <f t="shared" si="87"/>
        <v/>
      </c>
      <c r="P267" s="18" t="str">
        <f t="shared" si="88"/>
        <v/>
      </c>
      <c r="Q267" s="18" t="str">
        <f t="shared" si="89"/>
        <v/>
      </c>
      <c r="R267" s="122" t="str">
        <f t="shared" si="79"/>
        <v/>
      </c>
      <c r="S267" s="18" t="str">
        <f t="shared" si="90"/>
        <v/>
      </c>
      <c r="T267" s="26" t="str">
        <f t="shared" si="80"/>
        <v/>
      </c>
      <c r="U267" s="18" t="str">
        <f t="shared" si="91"/>
        <v/>
      </c>
      <c r="V267" s="18" t="str">
        <f t="shared" si="92"/>
        <v/>
      </c>
      <c r="W267" s="18" t="str">
        <f>IFERROR(CONCATENATE("PAGO N° ",B267," DEL CONTRATO CPS ",V267," ENTRE ",TEXT(VLOOKUP(A267,matriz,IF(generador!B267=1,16,IF(generador!B267=2,19,IF(generador!B267=3,22,IF(generador!B267=4,25,IF(generador!B267=5,28,IF(generador!B267=6,31,IF(generador!B267=7,34,IF(generador!B267=8,37,IF(generador!B267=9,40,IF(generador!B267=10,43,IF(generador!B267=11,46,IF(generador!B267=12,49,IF(generador!B267=13,52,IF(generador!B267=14,55,IF(generador!B267=15,58))))))))))))))),FALSE),"dd/mm/yyyy")," Y ",TEXT(VLOOKUP(A267,matriz,IF(generador!B267=1,17,IF(generador!B267=2,20,IF(generador!B267=3,23,IF(generador!B267=4,26,IF(generador!B267=5,29,IF(generador!B267=6,32,IF(generador!B267=7,35,IF(generador!B267=8,38,IF(generador!B267=9,41,IF(generador!B267=10,44,IF(generador!B267=11,47,IF(generador!B267=12,50,IF(generador!B267=13,53,IF(generador!B267=14,56,IF(generador!B267=15,59))))))))))))))),FALSE),"dd/mm/yyyy")),"")</f>
        <v/>
      </c>
    </row>
    <row r="268" spans="1:24" x14ac:dyDescent="0.3">
      <c r="A268" s="15"/>
      <c r="B268" s="14"/>
      <c r="C268" s="6"/>
      <c r="D268" s="26" t="str">
        <f t="shared" si="76"/>
        <v/>
      </c>
      <c r="E268" s="19" t="str">
        <f>IFERROR(IF(A268&lt;&gt;"",VLOOKUP(A268,matriz,IF(generador!B268=1,15,IF(generador!B268=2,18,IF(generador!B268=3,21,IF(generador!B268=4,24,IF(generador!B268=5,27,IF(generador!B268=6,30,IF(generador!B268=7,33,IF(generador!B268=8,36,IF(generador!B268=9,39,IF(generador!B268=10,42,IF(generador!B268=11,45,IF(generador!B268=12,48,IF(generador!B268=13,51,IF(generador!B268=14,54,IF(generador!B268=15,57))))))))))))))),FALSE),""),"")</f>
        <v/>
      </c>
      <c r="F268" s="20" t="str">
        <f t="shared" si="77"/>
        <v/>
      </c>
      <c r="G268" s="29" t="str">
        <f t="shared" si="78"/>
        <v/>
      </c>
      <c r="H268" s="21" t="str">
        <f t="shared" ca="1" si="81"/>
        <v/>
      </c>
      <c r="I268" s="18" t="str">
        <f t="shared" si="82"/>
        <v/>
      </c>
      <c r="J268" s="18" t="str">
        <f>""</f>
        <v/>
      </c>
      <c r="K268" s="18" t="str">
        <f t="shared" si="83"/>
        <v/>
      </c>
      <c r="L268" s="18" t="str">
        <f t="shared" si="84"/>
        <v/>
      </c>
      <c r="M268" s="18" t="str">
        <f t="shared" si="85"/>
        <v/>
      </c>
      <c r="N268" s="18" t="str">
        <f t="shared" si="86"/>
        <v/>
      </c>
      <c r="O268" s="18" t="str">
        <f t="shared" si="87"/>
        <v/>
      </c>
      <c r="P268" s="18" t="str">
        <f t="shared" si="88"/>
        <v/>
      </c>
      <c r="Q268" s="18" t="str">
        <f t="shared" si="89"/>
        <v/>
      </c>
      <c r="R268" s="122" t="str">
        <f t="shared" si="79"/>
        <v/>
      </c>
      <c r="S268" s="18" t="str">
        <f t="shared" si="90"/>
        <v/>
      </c>
      <c r="T268" s="26" t="str">
        <f t="shared" si="80"/>
        <v/>
      </c>
      <c r="U268" s="18" t="str">
        <f t="shared" si="91"/>
        <v/>
      </c>
      <c r="V268" s="18" t="str">
        <f t="shared" si="92"/>
        <v/>
      </c>
      <c r="W268" s="18" t="str">
        <f>IFERROR(CONCATENATE("PAGO N° ",B268," DEL CONTRATO CPS ",V268," ENTRE ",TEXT(VLOOKUP(A268,matriz,IF(generador!B268=1,16,IF(generador!B268=2,19,IF(generador!B268=3,22,IF(generador!B268=4,25,IF(generador!B268=5,28,IF(generador!B268=6,31,IF(generador!B268=7,34,IF(generador!B268=8,37,IF(generador!B268=9,40,IF(generador!B268=10,43,IF(generador!B268=11,46,IF(generador!B268=12,49,IF(generador!B268=13,52,IF(generador!B268=14,55,IF(generador!B268=15,58))))))))))))))),FALSE),"dd/mm/yyyy")," Y ",TEXT(VLOOKUP(A268,matriz,IF(generador!B268=1,17,IF(generador!B268=2,20,IF(generador!B268=3,23,IF(generador!B268=4,26,IF(generador!B268=5,29,IF(generador!B268=6,32,IF(generador!B268=7,35,IF(generador!B268=8,38,IF(generador!B268=9,41,IF(generador!B268=10,44,IF(generador!B268=11,47,IF(generador!B268=12,50,IF(generador!B268=13,53,IF(generador!B268=14,56,IF(generador!B268=15,59))))))))))))))),FALSE),"dd/mm/yyyy")),"")</f>
        <v/>
      </c>
    </row>
    <row r="269" spans="1:24" x14ac:dyDescent="0.3">
      <c r="A269" s="15"/>
      <c r="B269" s="14"/>
      <c r="C269" s="6"/>
      <c r="D269" s="26" t="str">
        <f t="shared" si="76"/>
        <v/>
      </c>
      <c r="E269" s="19" t="str">
        <f>IFERROR(IF(A269&lt;&gt;"",VLOOKUP(A269,matriz,IF(generador!B269=1,15,IF(generador!B269=2,18,IF(generador!B269=3,21,IF(generador!B269=4,24,IF(generador!B269=5,27,IF(generador!B269=6,30,IF(generador!B269=7,33,IF(generador!B269=8,36,IF(generador!B269=9,39,IF(generador!B269=10,42,IF(generador!B269=11,45,IF(generador!B269=12,48,IF(generador!B269=13,51,IF(generador!B269=14,54,IF(generador!B269=15,57))))))))))))))),FALSE),""),"")</f>
        <v/>
      </c>
      <c r="F269" s="20" t="str">
        <f t="shared" si="77"/>
        <v/>
      </c>
      <c r="G269" s="29" t="str">
        <f t="shared" si="78"/>
        <v/>
      </c>
      <c r="H269" s="21" t="str">
        <f t="shared" ca="1" si="81"/>
        <v/>
      </c>
      <c r="I269" s="18" t="str">
        <f t="shared" si="82"/>
        <v/>
      </c>
      <c r="J269" s="18" t="str">
        <f>""</f>
        <v/>
      </c>
      <c r="K269" s="18" t="str">
        <f t="shared" si="83"/>
        <v/>
      </c>
      <c r="L269" s="18" t="str">
        <f t="shared" si="84"/>
        <v/>
      </c>
      <c r="M269" s="18" t="str">
        <f t="shared" si="85"/>
        <v/>
      </c>
      <c r="N269" s="18" t="str">
        <f t="shared" si="86"/>
        <v/>
      </c>
      <c r="O269" s="18" t="str">
        <f t="shared" si="87"/>
        <v/>
      </c>
      <c r="P269" s="18" t="str">
        <f t="shared" si="88"/>
        <v/>
      </c>
      <c r="Q269" s="18" t="str">
        <f t="shared" si="89"/>
        <v/>
      </c>
      <c r="R269" s="122" t="str">
        <f t="shared" si="79"/>
        <v/>
      </c>
      <c r="S269" s="18" t="str">
        <f t="shared" si="90"/>
        <v/>
      </c>
      <c r="T269" s="26" t="str">
        <f t="shared" si="80"/>
        <v/>
      </c>
      <c r="U269" s="18" t="str">
        <f t="shared" si="91"/>
        <v/>
      </c>
      <c r="V269" s="18" t="str">
        <f t="shared" si="92"/>
        <v/>
      </c>
      <c r="W269" s="18" t="str">
        <f>IFERROR(CONCATENATE("PAGO N° ",B269," DEL CONTRATO CPS ",V269," ENTRE ",TEXT(VLOOKUP(A269,matriz,IF(generador!B269=1,16,IF(generador!B269=2,19,IF(generador!B269=3,22,IF(generador!B269=4,25,IF(generador!B269=5,28,IF(generador!B269=6,31,IF(generador!B269=7,34,IF(generador!B269=8,37,IF(generador!B269=9,40,IF(generador!B269=10,43,IF(generador!B269=11,46,IF(generador!B269=12,49,IF(generador!B269=13,52,IF(generador!B269=14,55,IF(generador!B269=15,58))))))))))))))),FALSE),"dd/mm/yyyy")," Y ",TEXT(VLOOKUP(A269,matriz,IF(generador!B269=1,17,IF(generador!B269=2,20,IF(generador!B269=3,23,IF(generador!B269=4,26,IF(generador!B269=5,29,IF(generador!B269=6,32,IF(generador!B269=7,35,IF(generador!B269=8,38,IF(generador!B269=9,41,IF(generador!B269=10,44,IF(generador!B269=11,47,IF(generador!B269=12,50,IF(generador!B269=13,53,IF(generador!B269=14,56,IF(generador!B269=15,59))))))))))))))),FALSE),"dd/mm/yyyy")),"")</f>
        <v/>
      </c>
    </row>
    <row r="270" spans="1:24" x14ac:dyDescent="0.3">
      <c r="A270" s="15"/>
      <c r="B270" s="14"/>
      <c r="C270" s="6"/>
      <c r="D270" s="26" t="str">
        <f t="shared" si="76"/>
        <v/>
      </c>
      <c r="E270" s="19" t="str">
        <f>IFERROR(IF(A270&lt;&gt;"",VLOOKUP(A270,matriz,IF(generador!B270=1,15,IF(generador!B270=2,18,IF(generador!B270=3,21,IF(generador!B270=4,24,IF(generador!B270=5,27,IF(generador!B270=6,30,IF(generador!B270=7,33,IF(generador!B270=8,36,IF(generador!B270=9,39,IF(generador!B270=10,42,IF(generador!B270=11,45,IF(generador!B270=12,48,IF(generador!B270=13,51,IF(generador!B270=14,54,IF(generador!B270=15,57))))))))))))))),FALSE),""),"")</f>
        <v/>
      </c>
      <c r="F270" s="20" t="str">
        <f t="shared" si="77"/>
        <v/>
      </c>
      <c r="G270" s="29" t="str">
        <f t="shared" si="78"/>
        <v/>
      </c>
      <c r="H270" s="21" t="str">
        <f t="shared" ca="1" si="81"/>
        <v/>
      </c>
      <c r="I270" s="18" t="str">
        <f t="shared" si="82"/>
        <v/>
      </c>
      <c r="J270" s="18" t="str">
        <f>""</f>
        <v/>
      </c>
      <c r="K270" s="18" t="str">
        <f t="shared" si="83"/>
        <v/>
      </c>
      <c r="L270" s="18" t="str">
        <f t="shared" si="84"/>
        <v/>
      </c>
      <c r="M270" s="18" t="str">
        <f t="shared" si="85"/>
        <v/>
      </c>
      <c r="N270" s="18" t="str">
        <f t="shared" si="86"/>
        <v/>
      </c>
      <c r="O270" s="18" t="str">
        <f t="shared" si="87"/>
        <v/>
      </c>
      <c r="P270" s="18" t="str">
        <f t="shared" si="88"/>
        <v/>
      </c>
      <c r="Q270" s="18" t="str">
        <f t="shared" si="89"/>
        <v/>
      </c>
      <c r="R270" s="122" t="str">
        <f t="shared" si="79"/>
        <v/>
      </c>
      <c r="S270" s="18" t="str">
        <f t="shared" si="90"/>
        <v/>
      </c>
      <c r="T270" s="26" t="str">
        <f t="shared" si="80"/>
        <v/>
      </c>
      <c r="U270" s="18" t="str">
        <f t="shared" si="91"/>
        <v/>
      </c>
      <c r="V270" s="18" t="str">
        <f t="shared" si="92"/>
        <v/>
      </c>
      <c r="W270" s="18" t="str">
        <f>IFERROR(CONCATENATE("PAGO N° ",B270," DEL CONTRATO CPS ",V270," ENTRE ",TEXT(VLOOKUP(A270,matriz,IF(generador!B270=1,16,IF(generador!B270=2,19,IF(generador!B270=3,22,IF(generador!B270=4,25,IF(generador!B270=5,28,IF(generador!B270=6,31,IF(generador!B270=7,34,IF(generador!B270=8,37,IF(generador!B270=9,40,IF(generador!B270=10,43,IF(generador!B270=11,46,IF(generador!B270=12,49,IF(generador!B270=13,52,IF(generador!B270=14,55,IF(generador!B270=15,58))))))))))))))),FALSE),"dd/mm/yyyy")," Y ",TEXT(VLOOKUP(A270,matriz,IF(generador!B270=1,17,IF(generador!B270=2,20,IF(generador!B270=3,23,IF(generador!B270=4,26,IF(generador!B270=5,29,IF(generador!B270=6,32,IF(generador!B270=7,35,IF(generador!B270=8,38,IF(generador!B270=9,41,IF(generador!B270=10,44,IF(generador!B270=11,47,IF(generador!B270=12,50,IF(generador!B270=13,53,IF(generador!B270=14,56,IF(generador!B270=15,59))))))))))))))),FALSE),"dd/mm/yyyy")),"")</f>
        <v/>
      </c>
    </row>
    <row r="271" spans="1:24" x14ac:dyDescent="0.3">
      <c r="A271" s="15"/>
      <c r="B271" s="14"/>
      <c r="C271" s="6"/>
      <c r="D271" s="26" t="str">
        <f t="shared" si="76"/>
        <v/>
      </c>
      <c r="E271" s="19" t="str">
        <f>IFERROR(IF(A271&lt;&gt;"",VLOOKUP(A271,matriz,IF(generador!B271=1,15,IF(generador!B271=2,18,IF(generador!B271=3,21,IF(generador!B271=4,24,IF(generador!B271=5,27,IF(generador!B271=6,30,IF(generador!B271=7,33,IF(generador!B271=8,36,IF(generador!B271=9,39,IF(generador!B271=10,42,IF(generador!B271=11,45,IF(generador!B271=12,48,IF(generador!B271=13,51,IF(generador!B271=14,54,IF(generador!B271=15,57))))))))))))))),FALSE),""),"")</f>
        <v/>
      </c>
      <c r="F271" s="20" t="str">
        <f t="shared" si="77"/>
        <v/>
      </c>
      <c r="G271" s="29" t="str">
        <f t="shared" si="78"/>
        <v/>
      </c>
      <c r="H271" s="21" t="str">
        <f t="shared" ca="1" si="81"/>
        <v/>
      </c>
      <c r="I271" s="18" t="str">
        <f t="shared" si="82"/>
        <v/>
      </c>
      <c r="J271" s="18" t="str">
        <f>""</f>
        <v/>
      </c>
      <c r="K271" s="18" t="str">
        <f t="shared" si="83"/>
        <v/>
      </c>
      <c r="L271" s="18" t="str">
        <f t="shared" si="84"/>
        <v/>
      </c>
      <c r="M271" s="18" t="str">
        <f t="shared" si="85"/>
        <v/>
      </c>
      <c r="N271" s="18" t="str">
        <f t="shared" si="86"/>
        <v/>
      </c>
      <c r="O271" s="18" t="str">
        <f t="shared" si="87"/>
        <v/>
      </c>
      <c r="P271" s="18" t="str">
        <f t="shared" si="88"/>
        <v/>
      </c>
      <c r="Q271" s="18" t="str">
        <f t="shared" si="89"/>
        <v/>
      </c>
      <c r="R271" s="122" t="str">
        <f t="shared" si="79"/>
        <v/>
      </c>
      <c r="S271" s="18" t="str">
        <f t="shared" si="90"/>
        <v/>
      </c>
      <c r="T271" s="26" t="str">
        <f t="shared" si="80"/>
        <v/>
      </c>
      <c r="U271" s="18" t="str">
        <f t="shared" si="91"/>
        <v/>
      </c>
      <c r="V271" s="18" t="str">
        <f t="shared" si="92"/>
        <v/>
      </c>
      <c r="W271" s="18" t="str">
        <f>IFERROR(CONCATENATE("PAGO N° ",B271," DEL CONTRATO CPS ",V271," ENTRE ",TEXT(VLOOKUP(A271,matriz,IF(generador!B271=1,16,IF(generador!B271=2,19,IF(generador!B271=3,22,IF(generador!B271=4,25,IF(generador!B271=5,28,IF(generador!B271=6,31,IF(generador!B271=7,34,IF(generador!B271=8,37,IF(generador!B271=9,40,IF(generador!B271=10,43,IF(generador!B271=11,46,IF(generador!B271=12,49,IF(generador!B271=13,52,IF(generador!B271=14,55,IF(generador!B271=15,58))))))))))))))),FALSE),"dd/mm/yyyy")," Y ",TEXT(VLOOKUP(A271,matriz,IF(generador!B271=1,17,IF(generador!B271=2,20,IF(generador!B271=3,23,IF(generador!B271=4,26,IF(generador!B271=5,29,IF(generador!B271=6,32,IF(generador!B271=7,35,IF(generador!B271=8,38,IF(generador!B271=9,41,IF(generador!B271=10,44,IF(generador!B271=11,47,IF(generador!B271=12,50,IF(generador!B271=13,53,IF(generador!B271=14,56,IF(generador!B271=15,59))))))))))))))),FALSE),"dd/mm/yyyy")),"")</f>
        <v/>
      </c>
    </row>
    <row r="272" spans="1:24" x14ac:dyDescent="0.3">
      <c r="A272" s="15"/>
      <c r="B272" s="14"/>
      <c r="C272" s="6"/>
      <c r="D272" s="26" t="str">
        <f t="shared" si="76"/>
        <v/>
      </c>
      <c r="E272" s="19" t="str">
        <f>IFERROR(IF(A272&lt;&gt;"",VLOOKUP(A272,matriz,IF(generador!B272=1,15,IF(generador!B272=2,18,IF(generador!B272=3,21,IF(generador!B272=4,24,IF(generador!B272=5,27,IF(generador!B272=6,30,IF(generador!B272=7,33,IF(generador!B272=8,36,IF(generador!B272=9,39,IF(generador!B272=10,42,IF(generador!B272=11,45,IF(generador!B272=12,48,IF(generador!B272=13,51,IF(generador!B272=14,54,IF(generador!B272=15,57))))))))))))))),FALSE),""),"")</f>
        <v/>
      </c>
      <c r="F272" s="20" t="str">
        <f t="shared" si="77"/>
        <v/>
      </c>
      <c r="G272" s="29" t="str">
        <f t="shared" si="78"/>
        <v/>
      </c>
      <c r="H272" s="21" t="str">
        <f t="shared" ca="1" si="81"/>
        <v/>
      </c>
      <c r="I272" s="18" t="str">
        <f t="shared" si="82"/>
        <v/>
      </c>
      <c r="J272" s="18" t="str">
        <f>""</f>
        <v/>
      </c>
      <c r="K272" s="18" t="str">
        <f t="shared" si="83"/>
        <v/>
      </c>
      <c r="L272" s="18" t="str">
        <f t="shared" si="84"/>
        <v/>
      </c>
      <c r="M272" s="18" t="str">
        <f t="shared" si="85"/>
        <v/>
      </c>
      <c r="N272" s="18" t="str">
        <f t="shared" si="86"/>
        <v/>
      </c>
      <c r="O272" s="18" t="str">
        <f t="shared" si="87"/>
        <v/>
      </c>
      <c r="P272" s="18" t="str">
        <f t="shared" si="88"/>
        <v/>
      </c>
      <c r="Q272" s="18" t="str">
        <f t="shared" si="89"/>
        <v/>
      </c>
      <c r="R272" s="122" t="str">
        <f t="shared" si="79"/>
        <v/>
      </c>
      <c r="S272" s="18" t="str">
        <f t="shared" si="90"/>
        <v/>
      </c>
      <c r="T272" s="26" t="str">
        <f t="shared" si="80"/>
        <v/>
      </c>
      <c r="U272" s="18" t="str">
        <f t="shared" si="91"/>
        <v/>
      </c>
      <c r="V272" s="18" t="str">
        <f t="shared" si="92"/>
        <v/>
      </c>
      <c r="W272" s="18" t="str">
        <f>IFERROR(CONCATENATE("PAGO N° ",B272," DEL CONTRATO CPS ",V272," ENTRE ",TEXT(VLOOKUP(A272,matriz,IF(generador!B272=1,16,IF(generador!B272=2,19,IF(generador!B272=3,22,IF(generador!B272=4,25,IF(generador!B272=5,28,IF(generador!B272=6,31,IF(generador!B272=7,34,IF(generador!B272=8,37,IF(generador!B272=9,40,IF(generador!B272=10,43,IF(generador!B272=11,46,IF(generador!B272=12,49,IF(generador!B272=13,52,IF(generador!B272=14,55,IF(generador!B272=15,58))))))))))))))),FALSE),"dd/mm/yyyy")," Y ",TEXT(VLOOKUP(A272,matriz,IF(generador!B272=1,17,IF(generador!B272=2,20,IF(generador!B272=3,23,IF(generador!B272=4,26,IF(generador!B272=5,29,IF(generador!B272=6,32,IF(generador!B272=7,35,IF(generador!B272=8,38,IF(generador!B272=9,41,IF(generador!B272=10,44,IF(generador!B272=11,47,IF(generador!B272=12,50,IF(generador!B272=13,53,IF(generador!B272=14,56,IF(generador!B272=15,59))))))))))))))),FALSE),"dd/mm/yyyy")),"")</f>
        <v/>
      </c>
    </row>
    <row r="273" spans="1:23" x14ac:dyDescent="0.3">
      <c r="A273" s="15"/>
      <c r="B273" s="14"/>
      <c r="C273" s="6"/>
      <c r="D273" s="26" t="str">
        <f t="shared" si="76"/>
        <v/>
      </c>
      <c r="E273" s="19" t="str">
        <f>IFERROR(IF(A273&lt;&gt;"",VLOOKUP(A273,matriz,IF(generador!B273=1,15,IF(generador!B273=2,18,IF(generador!B273=3,21,IF(generador!B273=4,24,IF(generador!B273=5,27,IF(generador!B273=6,30,IF(generador!B273=7,33,IF(generador!B273=8,36,IF(generador!B273=9,39,IF(generador!B273=10,42,IF(generador!B273=11,45,IF(generador!B273=12,48,IF(generador!B273=13,51,IF(generador!B273=14,54,IF(generador!B273=15,57))))))))))))))),FALSE),""),"")</f>
        <v/>
      </c>
      <c r="F273" s="20" t="str">
        <f t="shared" si="77"/>
        <v/>
      </c>
      <c r="G273" s="29" t="str">
        <f t="shared" si="78"/>
        <v/>
      </c>
      <c r="H273" s="21" t="str">
        <f t="shared" ca="1" si="81"/>
        <v/>
      </c>
      <c r="I273" s="18" t="str">
        <f t="shared" si="82"/>
        <v/>
      </c>
      <c r="J273" s="18" t="str">
        <f>""</f>
        <v/>
      </c>
      <c r="K273" s="18" t="str">
        <f t="shared" si="83"/>
        <v/>
      </c>
      <c r="L273" s="18" t="str">
        <f t="shared" si="84"/>
        <v/>
      </c>
      <c r="M273" s="18" t="str">
        <f t="shared" si="85"/>
        <v/>
      </c>
      <c r="N273" s="18" t="str">
        <f t="shared" si="86"/>
        <v/>
      </c>
      <c r="O273" s="18" t="str">
        <f t="shared" si="87"/>
        <v/>
      </c>
      <c r="P273" s="18" t="str">
        <f t="shared" si="88"/>
        <v/>
      </c>
      <c r="Q273" s="18" t="str">
        <f t="shared" si="89"/>
        <v/>
      </c>
      <c r="R273" s="122" t="str">
        <f t="shared" si="79"/>
        <v/>
      </c>
      <c r="S273" s="18" t="str">
        <f t="shared" si="90"/>
        <v/>
      </c>
      <c r="T273" s="26" t="str">
        <f t="shared" si="80"/>
        <v/>
      </c>
      <c r="U273" s="18" t="str">
        <f t="shared" si="91"/>
        <v/>
      </c>
      <c r="V273" s="18" t="str">
        <f t="shared" si="92"/>
        <v/>
      </c>
      <c r="W273" s="18" t="str">
        <f>IFERROR(CONCATENATE("PAGO N° ",B273," DEL CONTRATO CPS ",V273," ENTRE ",TEXT(VLOOKUP(A273,matriz,IF(generador!B273=1,16,IF(generador!B273=2,19,IF(generador!B273=3,22,IF(generador!B273=4,25,IF(generador!B273=5,28,IF(generador!B273=6,31,IF(generador!B273=7,34,IF(generador!B273=8,37,IF(generador!B273=9,40,IF(generador!B273=10,43,IF(generador!B273=11,46,IF(generador!B273=12,49,IF(generador!B273=13,52,IF(generador!B273=14,55,IF(generador!B273=15,58))))))))))))))),FALSE),"dd/mm/yyyy")," Y ",TEXT(VLOOKUP(A273,matriz,IF(generador!B273=1,17,IF(generador!B273=2,20,IF(generador!B273=3,23,IF(generador!B273=4,26,IF(generador!B273=5,29,IF(generador!B273=6,32,IF(generador!B273=7,35,IF(generador!B273=8,38,IF(generador!B273=9,41,IF(generador!B273=10,44,IF(generador!B273=11,47,IF(generador!B273=12,50,IF(generador!B273=13,53,IF(generador!B273=14,56,IF(generador!B273=15,59))))))))))))))),FALSE),"dd/mm/yyyy")),"")</f>
        <v/>
      </c>
    </row>
    <row r="274" spans="1:23" x14ac:dyDescent="0.3">
      <c r="A274" s="15"/>
      <c r="B274" s="14"/>
      <c r="C274" s="6"/>
      <c r="D274" s="26" t="str">
        <f t="shared" si="76"/>
        <v/>
      </c>
      <c r="E274" s="19" t="str">
        <f>IFERROR(IF(A274&lt;&gt;"",VLOOKUP(A274,matriz,IF(generador!B274=1,15,IF(generador!B274=2,18,IF(generador!B274=3,21,IF(generador!B274=4,24,IF(generador!B274=5,27,IF(generador!B274=6,30,IF(generador!B274=7,33,IF(generador!B274=8,36,IF(generador!B274=9,39,IF(generador!B274=10,42,IF(generador!B274=11,45,IF(generador!B274=12,48,IF(generador!B274=13,51,IF(generador!B274=14,54,IF(generador!B274=15,57))))))))))))))),FALSE),""),"")</f>
        <v/>
      </c>
      <c r="F274" s="20" t="str">
        <f t="shared" si="77"/>
        <v/>
      </c>
      <c r="G274" s="29" t="str">
        <f t="shared" si="78"/>
        <v/>
      </c>
      <c r="H274" s="21" t="str">
        <f t="shared" ca="1" si="81"/>
        <v/>
      </c>
      <c r="I274" s="18" t="str">
        <f t="shared" si="82"/>
        <v/>
      </c>
      <c r="J274" s="18" t="str">
        <f>""</f>
        <v/>
      </c>
      <c r="K274" s="18" t="str">
        <f t="shared" si="83"/>
        <v/>
      </c>
      <c r="L274" s="18" t="str">
        <f t="shared" si="84"/>
        <v/>
      </c>
      <c r="M274" s="18" t="str">
        <f t="shared" si="85"/>
        <v/>
      </c>
      <c r="N274" s="18" t="str">
        <f t="shared" si="86"/>
        <v/>
      </c>
      <c r="O274" s="18" t="str">
        <f t="shared" si="87"/>
        <v/>
      </c>
      <c r="P274" s="18" t="str">
        <f t="shared" si="88"/>
        <v/>
      </c>
      <c r="Q274" s="18" t="str">
        <f t="shared" si="89"/>
        <v/>
      </c>
      <c r="R274" s="122" t="str">
        <f t="shared" si="79"/>
        <v/>
      </c>
      <c r="S274" s="18" t="str">
        <f t="shared" si="90"/>
        <v/>
      </c>
      <c r="T274" s="26" t="str">
        <f t="shared" si="80"/>
        <v/>
      </c>
      <c r="U274" s="18" t="str">
        <f t="shared" si="91"/>
        <v/>
      </c>
      <c r="V274" s="18" t="str">
        <f t="shared" si="92"/>
        <v/>
      </c>
      <c r="W274" s="18" t="str">
        <f>IFERROR(CONCATENATE("PAGO N° ",B274," DEL CONTRATO CPS ",V274," ENTRE ",TEXT(VLOOKUP(A274,matriz,IF(generador!B274=1,16,IF(generador!B274=2,19,IF(generador!B274=3,22,IF(generador!B274=4,25,IF(generador!B274=5,28,IF(generador!B274=6,31,IF(generador!B274=7,34,IF(generador!B274=8,37,IF(generador!B274=9,40,IF(generador!B274=10,43,IF(generador!B274=11,46,IF(generador!B274=12,49,IF(generador!B274=13,52,IF(generador!B274=14,55,IF(generador!B274=15,58))))))))))))))),FALSE),"dd/mm/yyyy")," Y ",TEXT(VLOOKUP(A274,matriz,IF(generador!B274=1,17,IF(generador!B274=2,20,IF(generador!B274=3,23,IF(generador!B274=4,26,IF(generador!B274=5,29,IF(generador!B274=6,32,IF(generador!B274=7,35,IF(generador!B274=8,38,IF(generador!B274=9,41,IF(generador!B274=10,44,IF(generador!B274=11,47,IF(generador!B274=12,50,IF(generador!B274=13,53,IF(generador!B274=14,56,IF(generador!B274=15,59))))))))))))))),FALSE),"dd/mm/yyyy")),"")</f>
        <v/>
      </c>
    </row>
    <row r="275" spans="1:23" x14ac:dyDescent="0.3">
      <c r="A275" s="15"/>
      <c r="B275" s="14"/>
      <c r="C275" s="6"/>
      <c r="D275" s="26" t="str">
        <f t="shared" si="76"/>
        <v/>
      </c>
      <c r="E275" s="19" t="str">
        <f>IFERROR(IF(A275&lt;&gt;"",VLOOKUP(A275,matriz,IF(generador!B275=1,15,IF(generador!B275=2,18,IF(generador!B275=3,21,IF(generador!B275=4,24,IF(generador!B275=5,27,IF(generador!B275=6,30,IF(generador!B275=7,33,IF(generador!B275=8,36,IF(generador!B275=9,39,IF(generador!B275=10,42,IF(generador!B275=11,45,IF(generador!B275=12,48,IF(generador!B275=13,51,IF(generador!B275=14,54,IF(generador!B275=15,57))))))))))))))),FALSE),""),"")</f>
        <v/>
      </c>
      <c r="F275" s="20" t="str">
        <f t="shared" si="77"/>
        <v/>
      </c>
      <c r="G275" s="29" t="str">
        <f t="shared" si="78"/>
        <v/>
      </c>
      <c r="H275" s="21" t="str">
        <f t="shared" ca="1" si="81"/>
        <v/>
      </c>
      <c r="I275" s="18" t="str">
        <f t="shared" si="82"/>
        <v/>
      </c>
      <c r="J275" s="18" t="str">
        <f>""</f>
        <v/>
      </c>
      <c r="K275" s="18" t="str">
        <f t="shared" si="83"/>
        <v/>
      </c>
      <c r="L275" s="18" t="str">
        <f t="shared" si="84"/>
        <v/>
      </c>
      <c r="M275" s="18" t="str">
        <f t="shared" si="85"/>
        <v/>
      </c>
      <c r="N275" s="18" t="str">
        <f t="shared" si="86"/>
        <v/>
      </c>
      <c r="O275" s="18" t="str">
        <f t="shared" si="87"/>
        <v/>
      </c>
      <c r="P275" s="18" t="str">
        <f t="shared" si="88"/>
        <v/>
      </c>
      <c r="Q275" s="18" t="str">
        <f t="shared" si="89"/>
        <v/>
      </c>
      <c r="R275" s="122" t="str">
        <f t="shared" si="79"/>
        <v/>
      </c>
      <c r="S275" s="18" t="str">
        <f t="shared" si="90"/>
        <v/>
      </c>
      <c r="T275" s="26" t="str">
        <f t="shared" si="80"/>
        <v/>
      </c>
      <c r="U275" s="18" t="str">
        <f t="shared" si="91"/>
        <v/>
      </c>
      <c r="V275" s="18" t="str">
        <f t="shared" si="92"/>
        <v/>
      </c>
      <c r="W275" s="18" t="str">
        <f>IFERROR(CONCATENATE("PAGO N° ",B275," DEL CONTRATO CPS ",V275," ENTRE ",TEXT(VLOOKUP(A275,matriz,IF(generador!B275=1,16,IF(generador!B275=2,19,IF(generador!B275=3,22,IF(generador!B275=4,25,IF(generador!B275=5,28,IF(generador!B275=6,31,IF(generador!B275=7,34,IF(generador!B275=8,37,IF(generador!B275=9,40,IF(generador!B275=10,43,IF(generador!B275=11,46,IF(generador!B275=12,49,IF(generador!B275=13,52,IF(generador!B275=14,55,IF(generador!B275=15,58))))))))))))))),FALSE),"dd/mm/yyyy")," Y ",TEXT(VLOOKUP(A275,matriz,IF(generador!B275=1,17,IF(generador!B275=2,20,IF(generador!B275=3,23,IF(generador!B275=4,26,IF(generador!B275=5,29,IF(generador!B275=6,32,IF(generador!B275=7,35,IF(generador!B275=8,38,IF(generador!B275=9,41,IF(generador!B275=10,44,IF(generador!B275=11,47,IF(generador!B275=12,50,IF(generador!B275=13,53,IF(generador!B275=14,56,IF(generador!B275=15,59))))))))))))))),FALSE),"dd/mm/yyyy")),"")</f>
        <v/>
      </c>
    </row>
    <row r="276" spans="1:23" x14ac:dyDescent="0.3">
      <c r="A276" s="15"/>
      <c r="B276" s="14"/>
      <c r="C276" s="6"/>
      <c r="D276" s="26" t="str">
        <f t="shared" si="76"/>
        <v/>
      </c>
      <c r="E276" s="19" t="str">
        <f>IFERROR(IF(A276&lt;&gt;"",VLOOKUP(A276,matriz,IF(generador!B276=1,15,IF(generador!B276=2,18,IF(generador!B276=3,21,IF(generador!B276=4,24,IF(generador!B276=5,27,IF(generador!B276=6,30,IF(generador!B276=7,33,IF(generador!B276=8,36,IF(generador!B276=9,39,IF(generador!B276=10,42,IF(generador!B276=11,45,IF(generador!B276=12,48,IF(generador!B276=13,51,IF(generador!B276=14,54,IF(generador!B276=15,57))))))))))))))),FALSE),""),"")</f>
        <v/>
      </c>
      <c r="F276" s="20" t="str">
        <f t="shared" si="77"/>
        <v/>
      </c>
      <c r="G276" s="29" t="str">
        <f t="shared" si="78"/>
        <v/>
      </c>
      <c r="H276" s="21" t="str">
        <f t="shared" ca="1" si="81"/>
        <v/>
      </c>
      <c r="I276" s="18" t="str">
        <f t="shared" si="82"/>
        <v/>
      </c>
      <c r="J276" s="18" t="str">
        <f>""</f>
        <v/>
      </c>
      <c r="K276" s="18" t="str">
        <f t="shared" si="83"/>
        <v/>
      </c>
      <c r="L276" s="18" t="str">
        <f t="shared" si="84"/>
        <v/>
      </c>
      <c r="M276" s="18" t="str">
        <f t="shared" si="85"/>
        <v/>
      </c>
      <c r="N276" s="18" t="str">
        <f t="shared" si="86"/>
        <v/>
      </c>
      <c r="O276" s="18" t="str">
        <f t="shared" si="87"/>
        <v/>
      </c>
      <c r="P276" s="18" t="str">
        <f t="shared" si="88"/>
        <v/>
      </c>
      <c r="Q276" s="18" t="str">
        <f t="shared" si="89"/>
        <v/>
      </c>
      <c r="R276" s="122" t="str">
        <f t="shared" si="79"/>
        <v/>
      </c>
      <c r="S276" s="18" t="str">
        <f t="shared" si="90"/>
        <v/>
      </c>
      <c r="T276" s="26" t="str">
        <f t="shared" si="80"/>
        <v/>
      </c>
      <c r="U276" s="18" t="str">
        <f t="shared" si="91"/>
        <v/>
      </c>
      <c r="V276" s="18" t="str">
        <f t="shared" si="92"/>
        <v/>
      </c>
      <c r="W276" s="18" t="str">
        <f>IFERROR(CONCATENATE("PAGO N° ",B276," DEL CONTRATO CPS ",V276," ENTRE ",TEXT(VLOOKUP(A276,matriz,IF(generador!B276=1,16,IF(generador!B276=2,19,IF(generador!B276=3,22,IF(generador!B276=4,25,IF(generador!B276=5,28,IF(generador!B276=6,31,IF(generador!B276=7,34,IF(generador!B276=8,37,IF(generador!B276=9,40,IF(generador!B276=10,43,IF(generador!B276=11,46,IF(generador!B276=12,49,IF(generador!B276=13,52,IF(generador!B276=14,55,IF(generador!B276=15,58))))))))))))))),FALSE),"dd/mm/yyyy")," Y ",TEXT(VLOOKUP(A276,matriz,IF(generador!B276=1,17,IF(generador!B276=2,20,IF(generador!B276=3,23,IF(generador!B276=4,26,IF(generador!B276=5,29,IF(generador!B276=6,32,IF(generador!B276=7,35,IF(generador!B276=8,38,IF(generador!B276=9,41,IF(generador!B276=10,44,IF(generador!B276=11,47,IF(generador!B276=12,50,IF(generador!B276=13,53,IF(generador!B276=14,56,IF(generador!B276=15,59))))))))))))))),FALSE),"dd/mm/yyyy")),"")</f>
        <v/>
      </c>
    </row>
    <row r="277" spans="1:23" x14ac:dyDescent="0.3">
      <c r="A277" s="15"/>
      <c r="B277" s="14"/>
      <c r="C277" s="6"/>
      <c r="D277" s="26" t="str">
        <f t="shared" si="76"/>
        <v/>
      </c>
      <c r="E277" s="19" t="str">
        <f>IFERROR(IF(A277&lt;&gt;"",VLOOKUP(A277,matriz,IF(generador!B277=1,15,IF(generador!B277=2,18,IF(generador!B277=3,21,IF(generador!B277=4,24,IF(generador!B277=5,27,IF(generador!B277=6,30,IF(generador!B277=7,33,IF(generador!B277=8,36,IF(generador!B277=9,39,IF(generador!B277=10,42,IF(generador!B277=11,45,IF(generador!B277=12,48,IF(generador!B277=13,51,IF(generador!B277=14,54,IF(generador!B277=15,57))))))))))))))),FALSE),""),"")</f>
        <v/>
      </c>
      <c r="F277" s="20" t="str">
        <f t="shared" si="77"/>
        <v/>
      </c>
      <c r="G277" s="29" t="str">
        <f t="shared" si="78"/>
        <v/>
      </c>
      <c r="H277" s="21" t="str">
        <f t="shared" ca="1" si="81"/>
        <v/>
      </c>
      <c r="I277" s="18" t="str">
        <f t="shared" si="82"/>
        <v/>
      </c>
      <c r="J277" s="18" t="str">
        <f>""</f>
        <v/>
      </c>
      <c r="K277" s="18" t="str">
        <f t="shared" si="83"/>
        <v/>
      </c>
      <c r="L277" s="18" t="str">
        <f t="shared" si="84"/>
        <v/>
      </c>
      <c r="M277" s="18" t="str">
        <f t="shared" si="85"/>
        <v/>
      </c>
      <c r="N277" s="18" t="str">
        <f t="shared" si="86"/>
        <v/>
      </c>
      <c r="O277" s="18" t="str">
        <f t="shared" si="87"/>
        <v/>
      </c>
      <c r="P277" s="18" t="str">
        <f t="shared" si="88"/>
        <v/>
      </c>
      <c r="Q277" s="18" t="str">
        <f t="shared" si="89"/>
        <v/>
      </c>
      <c r="R277" s="122" t="str">
        <f t="shared" si="79"/>
        <v/>
      </c>
      <c r="S277" s="18" t="str">
        <f t="shared" si="90"/>
        <v/>
      </c>
      <c r="T277" s="26" t="str">
        <f t="shared" si="80"/>
        <v/>
      </c>
      <c r="U277" s="18" t="str">
        <f t="shared" si="91"/>
        <v/>
      </c>
      <c r="V277" s="18" t="str">
        <f t="shared" si="92"/>
        <v/>
      </c>
      <c r="W277" s="18" t="str">
        <f>IFERROR(CONCATENATE("PAGO N° ",B277," DEL CONTRATO CPS ",V277," ENTRE ",TEXT(VLOOKUP(A277,matriz,IF(generador!B277=1,16,IF(generador!B277=2,19,IF(generador!B277=3,22,IF(generador!B277=4,25,IF(generador!B277=5,28,IF(generador!B277=6,31,IF(generador!B277=7,34,IF(generador!B277=8,37,IF(generador!B277=9,40,IF(generador!B277=10,43,IF(generador!B277=11,46,IF(generador!B277=12,49,IF(generador!B277=13,52,IF(generador!B277=14,55,IF(generador!B277=15,58))))))))))))))),FALSE),"dd/mm/yyyy")," Y ",TEXT(VLOOKUP(A277,matriz,IF(generador!B277=1,17,IF(generador!B277=2,20,IF(generador!B277=3,23,IF(generador!B277=4,26,IF(generador!B277=5,29,IF(generador!B277=6,32,IF(generador!B277=7,35,IF(generador!B277=8,38,IF(generador!B277=9,41,IF(generador!B277=10,44,IF(generador!B277=11,47,IF(generador!B277=12,50,IF(generador!B277=13,53,IF(generador!B277=14,56,IF(generador!B277=15,59))))))))))))))),FALSE),"dd/mm/yyyy")),"")</f>
        <v/>
      </c>
    </row>
    <row r="278" spans="1:23" x14ac:dyDescent="0.3">
      <c r="A278" s="15"/>
      <c r="B278" s="14"/>
      <c r="C278" s="6"/>
      <c r="D278" s="26" t="str">
        <f t="shared" si="76"/>
        <v/>
      </c>
      <c r="E278" s="19" t="str">
        <f>IFERROR(IF(A278&lt;&gt;"",VLOOKUP(A278,matriz,IF(generador!B278=1,15,IF(generador!B278=2,18,IF(generador!B278=3,21,IF(generador!B278=4,24,IF(generador!B278=5,27,IF(generador!B278=6,30,IF(generador!B278=7,33,IF(generador!B278=8,36,IF(generador!B278=9,39,IF(generador!B278=10,42,IF(generador!B278=11,45,IF(generador!B278=12,48,IF(generador!B278=13,51,IF(generador!B278=14,54,IF(generador!B278=15,57))))))))))))))),FALSE),""),"")</f>
        <v/>
      </c>
      <c r="F278" s="20" t="str">
        <f t="shared" si="77"/>
        <v/>
      </c>
      <c r="G278" s="29" t="str">
        <f t="shared" si="78"/>
        <v/>
      </c>
      <c r="H278" s="21" t="str">
        <f t="shared" ca="1" si="81"/>
        <v/>
      </c>
      <c r="I278" s="18" t="str">
        <f t="shared" si="82"/>
        <v/>
      </c>
      <c r="J278" s="18" t="str">
        <f>""</f>
        <v/>
      </c>
      <c r="K278" s="18" t="str">
        <f t="shared" si="83"/>
        <v/>
      </c>
      <c r="L278" s="18" t="str">
        <f t="shared" si="84"/>
        <v/>
      </c>
      <c r="M278" s="18" t="str">
        <f t="shared" si="85"/>
        <v/>
      </c>
      <c r="N278" s="18" t="str">
        <f t="shared" si="86"/>
        <v/>
      </c>
      <c r="O278" s="18" t="str">
        <f t="shared" si="87"/>
        <v/>
      </c>
      <c r="P278" s="18" t="str">
        <f t="shared" si="88"/>
        <v/>
      </c>
      <c r="Q278" s="18" t="str">
        <f t="shared" si="89"/>
        <v/>
      </c>
      <c r="R278" s="122" t="str">
        <f t="shared" si="79"/>
        <v/>
      </c>
      <c r="S278" s="18" t="str">
        <f t="shared" si="90"/>
        <v/>
      </c>
      <c r="T278" s="26" t="str">
        <f t="shared" si="80"/>
        <v/>
      </c>
      <c r="U278" s="18" t="str">
        <f t="shared" si="91"/>
        <v/>
      </c>
      <c r="V278" s="18" t="str">
        <f t="shared" si="92"/>
        <v/>
      </c>
      <c r="W278" s="18" t="str">
        <f>IFERROR(CONCATENATE("PAGO N° ",B278," DEL CONTRATO CPS ",V278," ENTRE ",TEXT(VLOOKUP(A278,matriz,IF(generador!B278=1,16,IF(generador!B278=2,19,IF(generador!B278=3,22,IF(generador!B278=4,25,IF(generador!B278=5,28,IF(generador!B278=6,31,IF(generador!B278=7,34,IF(generador!B278=8,37,IF(generador!B278=9,40,IF(generador!B278=10,43,IF(generador!B278=11,46,IF(generador!B278=12,49,IF(generador!B278=13,52,IF(generador!B278=14,55,IF(generador!B278=15,58))))))))))))))),FALSE),"dd/mm/yyyy")," Y ",TEXT(VLOOKUP(A278,matriz,IF(generador!B278=1,17,IF(generador!B278=2,20,IF(generador!B278=3,23,IF(generador!B278=4,26,IF(generador!B278=5,29,IF(generador!B278=6,32,IF(generador!B278=7,35,IF(generador!B278=8,38,IF(generador!B278=9,41,IF(generador!B278=10,44,IF(generador!B278=11,47,IF(generador!B278=12,50,IF(generador!B278=13,53,IF(generador!B278=14,56,IF(generador!B278=15,59))))))))))))))),FALSE),"dd/mm/yyyy")),"")</f>
        <v/>
      </c>
    </row>
    <row r="279" spans="1:23" x14ac:dyDescent="0.3">
      <c r="A279" s="15"/>
      <c r="B279" s="14"/>
      <c r="C279" s="6"/>
      <c r="D279" s="26" t="str">
        <f t="shared" si="76"/>
        <v/>
      </c>
      <c r="E279" s="19" t="str">
        <f>IFERROR(IF(A279&lt;&gt;"",VLOOKUP(A279,matriz,IF(generador!B279=1,15,IF(generador!B279=2,18,IF(generador!B279=3,21,IF(generador!B279=4,24,IF(generador!B279=5,27,IF(generador!B279=6,30,IF(generador!B279=7,33,IF(generador!B279=8,36,IF(generador!B279=9,39,IF(generador!B279=10,42,IF(generador!B279=11,45,IF(generador!B279=12,48,IF(generador!B279=13,51,IF(generador!B279=14,54,IF(generador!B279=15,57))))))))))))))),FALSE),""),"")</f>
        <v/>
      </c>
      <c r="F279" s="20" t="str">
        <f t="shared" si="77"/>
        <v/>
      </c>
      <c r="G279" s="29" t="str">
        <f t="shared" si="78"/>
        <v/>
      </c>
      <c r="H279" s="21" t="str">
        <f t="shared" ca="1" si="81"/>
        <v/>
      </c>
      <c r="I279" s="18" t="str">
        <f t="shared" si="82"/>
        <v/>
      </c>
      <c r="J279" s="18" t="str">
        <f>""</f>
        <v/>
      </c>
      <c r="K279" s="18" t="str">
        <f t="shared" si="83"/>
        <v/>
      </c>
      <c r="L279" s="18" t="str">
        <f t="shared" si="84"/>
        <v/>
      </c>
      <c r="M279" s="18" t="str">
        <f t="shared" si="85"/>
        <v/>
      </c>
      <c r="N279" s="18" t="str">
        <f t="shared" si="86"/>
        <v/>
      </c>
      <c r="O279" s="18" t="str">
        <f t="shared" si="87"/>
        <v/>
      </c>
      <c r="P279" s="18" t="str">
        <f t="shared" si="88"/>
        <v/>
      </c>
      <c r="Q279" s="18" t="str">
        <f t="shared" si="89"/>
        <v/>
      </c>
      <c r="R279" s="122" t="str">
        <f t="shared" si="79"/>
        <v/>
      </c>
      <c r="S279" s="18" t="str">
        <f t="shared" si="90"/>
        <v/>
      </c>
      <c r="T279" s="26" t="str">
        <f t="shared" si="80"/>
        <v/>
      </c>
      <c r="U279" s="18" t="str">
        <f t="shared" si="91"/>
        <v/>
      </c>
      <c r="V279" s="18" t="str">
        <f t="shared" si="92"/>
        <v/>
      </c>
      <c r="W279" s="18" t="str">
        <f>IFERROR(CONCATENATE("PAGO N° ",B279," DEL CONTRATO CPS ",V279," ENTRE ",TEXT(VLOOKUP(A279,matriz,IF(generador!B279=1,16,IF(generador!B279=2,19,IF(generador!B279=3,22,IF(generador!B279=4,25,IF(generador!B279=5,28,IF(generador!B279=6,31,IF(generador!B279=7,34,IF(generador!B279=8,37,IF(generador!B279=9,40,IF(generador!B279=10,43,IF(generador!B279=11,46,IF(generador!B279=12,49,IF(generador!B279=13,52,IF(generador!B279=14,55,IF(generador!B279=15,58))))))))))))))),FALSE),"dd/mm/yyyy")," Y ",TEXT(VLOOKUP(A279,matriz,IF(generador!B279=1,17,IF(generador!B279=2,20,IF(generador!B279=3,23,IF(generador!B279=4,26,IF(generador!B279=5,29,IF(generador!B279=6,32,IF(generador!B279=7,35,IF(generador!B279=8,38,IF(generador!B279=9,41,IF(generador!B279=10,44,IF(generador!B279=11,47,IF(generador!B279=12,50,IF(generador!B279=13,53,IF(generador!B279=14,56,IF(generador!B279=15,59))))))))))))))),FALSE),"dd/mm/yyyy")),"")</f>
        <v/>
      </c>
    </row>
    <row r="280" spans="1:23" x14ac:dyDescent="0.3">
      <c r="A280" s="15"/>
      <c r="B280" s="14"/>
      <c r="C280" s="6"/>
      <c r="D280" s="26" t="str">
        <f t="shared" si="76"/>
        <v/>
      </c>
      <c r="E280" s="19" t="str">
        <f>IFERROR(IF(A280&lt;&gt;"",VLOOKUP(A280,matriz,IF(generador!B280=1,15,IF(generador!B280=2,18,IF(generador!B280=3,21,IF(generador!B280=4,24,IF(generador!B280=5,27,IF(generador!B280=6,30,IF(generador!B280=7,33,IF(generador!B280=8,36,IF(generador!B280=9,39,IF(generador!B280=10,42,IF(generador!B280=11,45,IF(generador!B280=12,48,IF(generador!B280=13,51,IF(generador!B280=14,54,IF(generador!B280=15,57))))))))))))))),FALSE),""),"")</f>
        <v/>
      </c>
      <c r="F280" s="20" t="str">
        <f t="shared" si="77"/>
        <v/>
      </c>
      <c r="G280" s="29" t="str">
        <f t="shared" si="78"/>
        <v/>
      </c>
      <c r="H280" s="21" t="str">
        <f t="shared" ca="1" si="81"/>
        <v/>
      </c>
      <c r="I280" s="18" t="str">
        <f t="shared" si="82"/>
        <v/>
      </c>
      <c r="J280" s="18" t="str">
        <f>""</f>
        <v/>
      </c>
      <c r="K280" s="18" t="str">
        <f t="shared" si="83"/>
        <v/>
      </c>
      <c r="L280" s="18" t="str">
        <f t="shared" si="84"/>
        <v/>
      </c>
      <c r="M280" s="18" t="str">
        <f t="shared" si="85"/>
        <v/>
      </c>
      <c r="N280" s="18" t="str">
        <f t="shared" si="86"/>
        <v/>
      </c>
      <c r="O280" s="18" t="str">
        <f t="shared" si="87"/>
        <v/>
      </c>
      <c r="P280" s="18" t="str">
        <f t="shared" si="88"/>
        <v/>
      </c>
      <c r="Q280" s="18" t="str">
        <f t="shared" si="89"/>
        <v/>
      </c>
      <c r="R280" s="122" t="str">
        <f t="shared" si="79"/>
        <v/>
      </c>
      <c r="S280" s="18" t="str">
        <f t="shared" si="90"/>
        <v/>
      </c>
      <c r="T280" s="26" t="str">
        <f t="shared" si="80"/>
        <v/>
      </c>
      <c r="U280" s="18" t="str">
        <f t="shared" si="91"/>
        <v/>
      </c>
      <c r="V280" s="18" t="str">
        <f t="shared" si="92"/>
        <v/>
      </c>
      <c r="W280" s="18" t="str">
        <f>IFERROR(CONCATENATE("PAGO N° ",B280," DEL CONTRATO CPS ",V280," ENTRE ",TEXT(VLOOKUP(A280,matriz,IF(generador!B280=1,16,IF(generador!B280=2,19,IF(generador!B280=3,22,IF(generador!B280=4,25,IF(generador!B280=5,28,IF(generador!B280=6,31,IF(generador!B280=7,34,IF(generador!B280=8,37,IF(generador!B280=9,40,IF(generador!B280=10,43,IF(generador!B280=11,46,IF(generador!B280=12,49,IF(generador!B280=13,52,IF(generador!B280=14,55,IF(generador!B280=15,58))))))))))))))),FALSE),"dd/mm/yyyy")," Y ",TEXT(VLOOKUP(A280,matriz,IF(generador!B280=1,17,IF(generador!B280=2,20,IF(generador!B280=3,23,IF(generador!B280=4,26,IF(generador!B280=5,29,IF(generador!B280=6,32,IF(generador!B280=7,35,IF(generador!B280=8,38,IF(generador!B280=9,41,IF(generador!B280=10,44,IF(generador!B280=11,47,IF(generador!B280=12,50,IF(generador!B280=13,53,IF(generador!B280=14,56,IF(generador!B280=15,59))))))))))))))),FALSE),"dd/mm/yyyy")),"")</f>
        <v/>
      </c>
    </row>
    <row r="281" spans="1:23" x14ac:dyDescent="0.3">
      <c r="A281" s="15"/>
      <c r="B281" s="14"/>
      <c r="C281" s="6"/>
      <c r="D281" s="26" t="str">
        <f t="shared" si="76"/>
        <v/>
      </c>
      <c r="E281" s="19" t="str">
        <f>IFERROR(IF(A281&lt;&gt;"",VLOOKUP(A281,matriz,IF(generador!B281=1,15,IF(generador!B281=2,18,IF(generador!B281=3,21,IF(generador!B281=4,24,IF(generador!B281=5,27,IF(generador!B281=6,30,IF(generador!B281=7,33,IF(generador!B281=8,36,IF(generador!B281=9,39,IF(generador!B281=10,42,IF(generador!B281=11,45,IF(generador!B281=12,48,IF(generador!B281=13,51,IF(generador!B281=14,54,IF(generador!B281=15,57))))))))))))))),FALSE),""),"")</f>
        <v/>
      </c>
      <c r="F281" s="20" t="str">
        <f t="shared" si="77"/>
        <v/>
      </c>
      <c r="G281" s="29" t="str">
        <f t="shared" si="78"/>
        <v/>
      </c>
      <c r="H281" s="21" t="str">
        <f t="shared" ca="1" si="81"/>
        <v/>
      </c>
      <c r="I281" s="18" t="str">
        <f t="shared" si="82"/>
        <v/>
      </c>
      <c r="J281" s="18" t="str">
        <f>""</f>
        <v/>
      </c>
      <c r="K281" s="18" t="str">
        <f t="shared" si="83"/>
        <v/>
      </c>
      <c r="L281" s="18" t="str">
        <f t="shared" si="84"/>
        <v/>
      </c>
      <c r="M281" s="18" t="str">
        <f t="shared" si="85"/>
        <v/>
      </c>
      <c r="N281" s="18" t="str">
        <f t="shared" si="86"/>
        <v/>
      </c>
      <c r="O281" s="18" t="str">
        <f t="shared" si="87"/>
        <v/>
      </c>
      <c r="P281" s="18" t="str">
        <f t="shared" si="88"/>
        <v/>
      </c>
      <c r="Q281" s="18" t="str">
        <f t="shared" si="89"/>
        <v/>
      </c>
      <c r="R281" s="122" t="str">
        <f t="shared" si="79"/>
        <v/>
      </c>
      <c r="S281" s="18" t="str">
        <f t="shared" si="90"/>
        <v/>
      </c>
      <c r="T281" s="26" t="str">
        <f t="shared" si="80"/>
        <v/>
      </c>
      <c r="U281" s="18" t="str">
        <f t="shared" si="91"/>
        <v/>
      </c>
      <c r="V281" s="18" t="str">
        <f t="shared" si="92"/>
        <v/>
      </c>
      <c r="W281" s="18" t="str">
        <f>IFERROR(CONCATENATE("PAGO N° ",B281," DEL CONTRATO CPS ",V281," ENTRE ",TEXT(VLOOKUP(A281,matriz,IF(generador!B281=1,16,IF(generador!B281=2,19,IF(generador!B281=3,22,IF(generador!B281=4,25,IF(generador!B281=5,28,IF(generador!B281=6,31,IF(generador!B281=7,34,IF(generador!B281=8,37,IF(generador!B281=9,40,IF(generador!B281=10,43,IF(generador!B281=11,46,IF(generador!B281=12,49,IF(generador!B281=13,52,IF(generador!B281=14,55,IF(generador!B281=15,58))))))))))))))),FALSE),"dd/mm/yyyy")," Y ",TEXT(VLOOKUP(A281,matriz,IF(generador!B281=1,17,IF(generador!B281=2,20,IF(generador!B281=3,23,IF(generador!B281=4,26,IF(generador!B281=5,29,IF(generador!B281=6,32,IF(generador!B281=7,35,IF(generador!B281=8,38,IF(generador!B281=9,41,IF(generador!B281=10,44,IF(generador!B281=11,47,IF(generador!B281=12,50,IF(generador!B281=13,53,IF(generador!B281=14,56,IF(generador!B281=15,59))))))))))))))),FALSE),"dd/mm/yyyy")),"")</f>
        <v/>
      </c>
    </row>
    <row r="282" spans="1:23" x14ac:dyDescent="0.3">
      <c r="A282" s="15"/>
      <c r="B282" s="14"/>
      <c r="C282" s="6"/>
      <c r="D282" s="26" t="str">
        <f t="shared" si="76"/>
        <v/>
      </c>
      <c r="E282" s="19" t="str">
        <f>IFERROR(IF(A282&lt;&gt;"",VLOOKUP(A282,matriz,IF(generador!B282=1,15,IF(generador!B282=2,18,IF(generador!B282=3,21,IF(generador!B282=4,24,IF(generador!B282=5,27,IF(generador!B282=6,30,IF(generador!B282=7,33,IF(generador!B282=8,36,IF(generador!B282=9,39,IF(generador!B282=10,42,IF(generador!B282=11,45,IF(generador!B282=12,48,IF(generador!B282=13,51,IF(generador!B282=14,54,IF(generador!B282=15,57))))))))))))))),FALSE),""),"")</f>
        <v/>
      </c>
      <c r="F282" s="20" t="str">
        <f t="shared" si="77"/>
        <v/>
      </c>
      <c r="G282" s="29" t="str">
        <f t="shared" si="78"/>
        <v/>
      </c>
      <c r="H282" s="21" t="str">
        <f t="shared" ca="1" si="81"/>
        <v/>
      </c>
      <c r="I282" s="18" t="str">
        <f t="shared" si="82"/>
        <v/>
      </c>
      <c r="J282" s="18" t="str">
        <f>""</f>
        <v/>
      </c>
      <c r="K282" s="18" t="str">
        <f t="shared" si="83"/>
        <v/>
      </c>
      <c r="L282" s="18" t="str">
        <f t="shared" si="84"/>
        <v/>
      </c>
      <c r="M282" s="18" t="str">
        <f t="shared" si="85"/>
        <v/>
      </c>
      <c r="N282" s="18" t="str">
        <f t="shared" si="86"/>
        <v/>
      </c>
      <c r="O282" s="18" t="str">
        <f t="shared" si="87"/>
        <v/>
      </c>
      <c r="P282" s="18" t="str">
        <f t="shared" si="88"/>
        <v/>
      </c>
      <c r="Q282" s="18" t="str">
        <f t="shared" si="89"/>
        <v/>
      </c>
      <c r="R282" s="122" t="str">
        <f t="shared" si="79"/>
        <v/>
      </c>
      <c r="S282" s="18" t="str">
        <f t="shared" si="90"/>
        <v/>
      </c>
      <c r="T282" s="26" t="str">
        <f t="shared" si="80"/>
        <v/>
      </c>
      <c r="U282" s="18" t="str">
        <f t="shared" si="91"/>
        <v/>
      </c>
      <c r="V282" s="18" t="str">
        <f t="shared" si="92"/>
        <v/>
      </c>
      <c r="W282" s="18" t="str">
        <f>IFERROR(CONCATENATE("PAGO N° ",B282," DEL CONTRATO CPS ",V282," ENTRE ",TEXT(VLOOKUP(A282,matriz,IF(generador!B282=1,16,IF(generador!B282=2,19,IF(generador!B282=3,22,IF(generador!B282=4,25,IF(generador!B282=5,28,IF(generador!B282=6,31,IF(generador!B282=7,34,IF(generador!B282=8,37,IF(generador!B282=9,40,IF(generador!B282=10,43,IF(generador!B282=11,46,IF(generador!B282=12,49,IF(generador!B282=13,52,IF(generador!B282=14,55,IF(generador!B282=15,58))))))))))))))),FALSE),"dd/mm/yyyy")," Y ",TEXT(VLOOKUP(A282,matriz,IF(generador!B282=1,17,IF(generador!B282=2,20,IF(generador!B282=3,23,IF(generador!B282=4,26,IF(generador!B282=5,29,IF(generador!B282=6,32,IF(generador!B282=7,35,IF(generador!B282=8,38,IF(generador!B282=9,41,IF(generador!B282=10,44,IF(generador!B282=11,47,IF(generador!B282=12,50,IF(generador!B282=13,53,IF(generador!B282=14,56,IF(generador!B282=15,59))))))))))))))),FALSE),"dd/mm/yyyy")),"")</f>
        <v/>
      </c>
    </row>
    <row r="283" spans="1:23" x14ac:dyDescent="0.3">
      <c r="A283" s="15"/>
      <c r="B283" s="14"/>
      <c r="C283" s="6"/>
      <c r="D283" s="26" t="str">
        <f t="shared" si="76"/>
        <v/>
      </c>
      <c r="E283" s="19" t="str">
        <f>IFERROR(IF(A283&lt;&gt;"",VLOOKUP(A283,matriz,IF(generador!B283=1,15,IF(generador!B283=2,18,IF(generador!B283=3,21,IF(generador!B283=4,24,IF(generador!B283=5,27,IF(generador!B283=6,30,IF(generador!B283=7,33,IF(generador!B283=8,36,IF(generador!B283=9,39,IF(generador!B283=10,42,IF(generador!B283=11,45,IF(generador!B283=12,48,IF(generador!B283=13,51,IF(generador!B283=14,54,IF(generador!B283=15,57))))))))))))))),FALSE),""),"")</f>
        <v/>
      </c>
      <c r="F283" s="20" t="str">
        <f t="shared" si="77"/>
        <v/>
      </c>
      <c r="G283" s="29" t="str">
        <f t="shared" si="78"/>
        <v/>
      </c>
      <c r="H283" s="21" t="str">
        <f t="shared" ca="1" si="81"/>
        <v/>
      </c>
      <c r="I283" s="18" t="str">
        <f t="shared" si="82"/>
        <v/>
      </c>
      <c r="J283" s="18" t="str">
        <f>""</f>
        <v/>
      </c>
      <c r="K283" s="18" t="str">
        <f t="shared" si="83"/>
        <v/>
      </c>
      <c r="L283" s="18" t="str">
        <f t="shared" si="84"/>
        <v/>
      </c>
      <c r="M283" s="18" t="str">
        <f t="shared" si="85"/>
        <v/>
      </c>
      <c r="N283" s="18" t="str">
        <f t="shared" si="86"/>
        <v/>
      </c>
      <c r="O283" s="18" t="str">
        <f t="shared" si="87"/>
        <v/>
      </c>
      <c r="P283" s="18" t="str">
        <f t="shared" si="88"/>
        <v/>
      </c>
      <c r="Q283" s="18" t="str">
        <f t="shared" si="89"/>
        <v/>
      </c>
      <c r="R283" s="122" t="str">
        <f t="shared" si="79"/>
        <v/>
      </c>
      <c r="S283" s="18" t="str">
        <f t="shared" si="90"/>
        <v/>
      </c>
      <c r="T283" s="26" t="str">
        <f t="shared" si="80"/>
        <v/>
      </c>
      <c r="U283" s="18" t="str">
        <f t="shared" si="91"/>
        <v/>
      </c>
      <c r="V283" s="18" t="str">
        <f t="shared" si="92"/>
        <v/>
      </c>
      <c r="W283" s="18" t="str">
        <f>IFERROR(CONCATENATE("PAGO N° ",B283," DEL CONTRATO CPS ",V283," ENTRE ",TEXT(VLOOKUP(A283,matriz,IF(generador!B283=1,16,IF(generador!B283=2,19,IF(generador!B283=3,22,IF(generador!B283=4,25,IF(generador!B283=5,28,IF(generador!B283=6,31,IF(generador!B283=7,34,IF(generador!B283=8,37,IF(generador!B283=9,40,IF(generador!B283=10,43,IF(generador!B283=11,46,IF(generador!B283=12,49,IF(generador!B283=13,52,IF(generador!B283=14,55,IF(generador!B283=15,58))))))))))))))),FALSE),"dd/mm/yyyy")," Y ",TEXT(VLOOKUP(A283,matriz,IF(generador!B283=1,17,IF(generador!B283=2,20,IF(generador!B283=3,23,IF(generador!B283=4,26,IF(generador!B283=5,29,IF(generador!B283=6,32,IF(generador!B283=7,35,IF(generador!B283=8,38,IF(generador!B283=9,41,IF(generador!B283=10,44,IF(generador!B283=11,47,IF(generador!B283=12,50,IF(generador!B283=13,53,IF(generador!B283=14,56,IF(generador!B283=15,59))))))))))))))),FALSE),"dd/mm/yyyy")),"")</f>
        <v/>
      </c>
    </row>
    <row r="284" spans="1:23" x14ac:dyDescent="0.3">
      <c r="A284" s="15"/>
      <c r="B284" s="14"/>
      <c r="C284" s="6"/>
      <c r="D284" s="26" t="str">
        <f t="shared" si="76"/>
        <v/>
      </c>
      <c r="E284" s="19" t="str">
        <f>IFERROR(IF(A284&lt;&gt;"",VLOOKUP(A284,matriz,IF(generador!B284=1,15,IF(generador!B284=2,18,IF(generador!B284=3,21,IF(generador!B284=4,24,IF(generador!B284=5,27,IF(generador!B284=6,30,IF(generador!B284=7,33,IF(generador!B284=8,36,IF(generador!B284=9,39,IF(generador!B284=10,42,IF(generador!B284=11,45,IF(generador!B284=12,48,IF(generador!B284=13,51,IF(generador!B284=14,54,IF(generador!B284=15,57))))))))))))))),FALSE),""),"")</f>
        <v/>
      </c>
      <c r="F284" s="20" t="str">
        <f t="shared" si="77"/>
        <v/>
      </c>
      <c r="G284" s="29" t="str">
        <f t="shared" si="78"/>
        <v/>
      </c>
      <c r="H284" s="21" t="str">
        <f t="shared" ca="1" si="81"/>
        <v/>
      </c>
      <c r="I284" s="18" t="str">
        <f t="shared" si="82"/>
        <v/>
      </c>
      <c r="J284" s="18" t="str">
        <f>""</f>
        <v/>
      </c>
      <c r="K284" s="18" t="str">
        <f t="shared" si="83"/>
        <v/>
      </c>
      <c r="L284" s="18" t="str">
        <f t="shared" si="84"/>
        <v/>
      </c>
      <c r="M284" s="18" t="str">
        <f t="shared" si="85"/>
        <v/>
      </c>
      <c r="N284" s="18" t="str">
        <f t="shared" si="86"/>
        <v/>
      </c>
      <c r="O284" s="18" t="str">
        <f t="shared" si="87"/>
        <v/>
      </c>
      <c r="P284" s="18" t="str">
        <f t="shared" si="88"/>
        <v/>
      </c>
      <c r="Q284" s="18" t="str">
        <f t="shared" si="89"/>
        <v/>
      </c>
      <c r="R284" s="122" t="str">
        <f t="shared" si="79"/>
        <v/>
      </c>
      <c r="S284" s="18" t="str">
        <f t="shared" si="90"/>
        <v/>
      </c>
      <c r="T284" s="26" t="str">
        <f t="shared" si="80"/>
        <v/>
      </c>
      <c r="U284" s="18" t="str">
        <f t="shared" si="91"/>
        <v/>
      </c>
      <c r="V284" s="18" t="str">
        <f t="shared" si="92"/>
        <v/>
      </c>
      <c r="W284" s="18" t="str">
        <f>IFERROR(CONCATENATE("PAGO N° ",B284," DEL CONTRATO CPS ",V284," ENTRE ",TEXT(VLOOKUP(A284,matriz,IF(generador!B284=1,16,IF(generador!B284=2,19,IF(generador!B284=3,22,IF(generador!B284=4,25,IF(generador!B284=5,28,IF(generador!B284=6,31,IF(generador!B284=7,34,IF(generador!B284=8,37,IF(generador!B284=9,40,IF(generador!B284=10,43,IF(generador!B284=11,46,IF(generador!B284=12,49,IF(generador!B284=13,52,IF(generador!B284=14,55,IF(generador!B284=15,58))))))))))))))),FALSE),"dd/mm/yyyy")," Y ",TEXT(VLOOKUP(A284,matriz,IF(generador!B284=1,17,IF(generador!B284=2,20,IF(generador!B284=3,23,IF(generador!B284=4,26,IF(generador!B284=5,29,IF(generador!B284=6,32,IF(generador!B284=7,35,IF(generador!B284=8,38,IF(generador!B284=9,41,IF(generador!B284=10,44,IF(generador!B284=11,47,IF(generador!B284=12,50,IF(generador!B284=13,53,IF(generador!B284=14,56,IF(generador!B284=15,59))))))))))))))),FALSE),"dd/mm/yyyy")),"")</f>
        <v/>
      </c>
    </row>
    <row r="285" spans="1:23" x14ac:dyDescent="0.3">
      <c r="A285" s="15"/>
      <c r="B285" s="14"/>
      <c r="C285" s="6"/>
      <c r="D285" s="26" t="str">
        <f t="shared" si="76"/>
        <v/>
      </c>
      <c r="E285" s="19" t="str">
        <f>IFERROR(IF(A285&lt;&gt;"",VLOOKUP(A285,matriz,IF(generador!B285=1,15,IF(generador!B285=2,18,IF(generador!B285=3,21,IF(generador!B285=4,24,IF(generador!B285=5,27,IF(generador!B285=6,30,IF(generador!B285=7,33,IF(generador!B285=8,36,IF(generador!B285=9,39,IF(generador!B285=10,42,IF(generador!B285=11,45,IF(generador!B285=12,48,IF(generador!B285=13,51,IF(generador!B285=14,54,IF(generador!B285=15,57))))))))))))))),FALSE),""),"")</f>
        <v/>
      </c>
      <c r="F285" s="20" t="str">
        <f t="shared" si="77"/>
        <v/>
      </c>
      <c r="G285" s="29" t="str">
        <f t="shared" si="78"/>
        <v/>
      </c>
      <c r="H285" s="21" t="str">
        <f t="shared" ca="1" si="81"/>
        <v/>
      </c>
      <c r="I285" s="18" t="str">
        <f t="shared" si="82"/>
        <v/>
      </c>
      <c r="J285" s="18" t="str">
        <f>""</f>
        <v/>
      </c>
      <c r="K285" s="18" t="str">
        <f t="shared" si="83"/>
        <v/>
      </c>
      <c r="L285" s="18" t="str">
        <f t="shared" si="84"/>
        <v/>
      </c>
      <c r="M285" s="18" t="str">
        <f t="shared" si="85"/>
        <v/>
      </c>
      <c r="N285" s="18" t="str">
        <f t="shared" si="86"/>
        <v/>
      </c>
      <c r="O285" s="18" t="str">
        <f t="shared" si="87"/>
        <v/>
      </c>
      <c r="P285" s="18" t="str">
        <f t="shared" si="88"/>
        <v/>
      </c>
      <c r="Q285" s="18" t="str">
        <f t="shared" si="89"/>
        <v/>
      </c>
      <c r="R285" s="122" t="str">
        <f t="shared" si="79"/>
        <v/>
      </c>
      <c r="S285" s="18" t="str">
        <f t="shared" si="90"/>
        <v/>
      </c>
      <c r="T285" s="26" t="str">
        <f t="shared" si="80"/>
        <v/>
      </c>
      <c r="U285" s="18" t="str">
        <f t="shared" si="91"/>
        <v/>
      </c>
      <c r="V285" s="18" t="str">
        <f t="shared" si="92"/>
        <v/>
      </c>
      <c r="W285" s="18" t="str">
        <f>IFERROR(CONCATENATE("PAGO N° ",B285," DEL CONTRATO CPS ",V285," ENTRE ",TEXT(VLOOKUP(A285,matriz,IF(generador!B285=1,16,IF(generador!B285=2,19,IF(generador!B285=3,22,IF(generador!B285=4,25,IF(generador!B285=5,28,IF(generador!B285=6,31,IF(generador!B285=7,34,IF(generador!B285=8,37,IF(generador!B285=9,40,IF(generador!B285=10,43,IF(generador!B285=11,46,IF(generador!B285=12,49,IF(generador!B285=13,52,IF(generador!B285=14,55,IF(generador!B285=15,58))))))))))))))),FALSE),"dd/mm/yyyy")," Y ",TEXT(VLOOKUP(A285,matriz,IF(generador!B285=1,17,IF(generador!B285=2,20,IF(generador!B285=3,23,IF(generador!B285=4,26,IF(generador!B285=5,29,IF(generador!B285=6,32,IF(generador!B285=7,35,IF(generador!B285=8,38,IF(generador!B285=9,41,IF(generador!B285=10,44,IF(generador!B285=11,47,IF(generador!B285=12,50,IF(generador!B285=13,53,IF(generador!B285=14,56,IF(generador!B285=15,59))))))))))))))),FALSE),"dd/mm/yyyy")),"")</f>
        <v/>
      </c>
    </row>
    <row r="286" spans="1:23" x14ac:dyDescent="0.3">
      <c r="A286" s="15"/>
      <c r="B286" s="14"/>
      <c r="C286" s="6"/>
      <c r="D286" s="26" t="str">
        <f t="shared" si="76"/>
        <v/>
      </c>
      <c r="E286" s="19" t="str">
        <f>IFERROR(IF(A286&lt;&gt;"",VLOOKUP(A286,matriz,IF(generador!B286=1,15,IF(generador!B286=2,18,IF(generador!B286=3,21,IF(generador!B286=4,24,IF(generador!B286=5,27,IF(generador!B286=6,30,IF(generador!B286=7,33,IF(generador!B286=8,36,IF(generador!B286=9,39,IF(generador!B286=10,42,IF(generador!B286=11,45,IF(generador!B286=12,48,IF(generador!B286=13,51,IF(generador!B286=14,54,IF(generador!B286=15,57))))))))))))))),FALSE),""),"")</f>
        <v/>
      </c>
      <c r="F286" s="20" t="str">
        <f t="shared" si="77"/>
        <v/>
      </c>
      <c r="G286" s="29" t="str">
        <f t="shared" si="78"/>
        <v/>
      </c>
      <c r="H286" s="21" t="str">
        <f t="shared" ca="1" si="81"/>
        <v/>
      </c>
      <c r="I286" s="18" t="str">
        <f t="shared" si="82"/>
        <v/>
      </c>
      <c r="J286" s="18" t="str">
        <f>""</f>
        <v/>
      </c>
      <c r="K286" s="18" t="str">
        <f t="shared" si="83"/>
        <v/>
      </c>
      <c r="L286" s="18" t="str">
        <f t="shared" si="84"/>
        <v/>
      </c>
      <c r="M286" s="18" t="str">
        <f t="shared" si="85"/>
        <v/>
      </c>
      <c r="N286" s="18" t="str">
        <f t="shared" si="86"/>
        <v/>
      </c>
      <c r="O286" s="18" t="str">
        <f t="shared" si="87"/>
        <v/>
      </c>
      <c r="P286" s="18" t="str">
        <f t="shared" si="88"/>
        <v/>
      </c>
      <c r="Q286" s="18" t="str">
        <f t="shared" si="89"/>
        <v/>
      </c>
      <c r="R286" s="122" t="str">
        <f t="shared" si="79"/>
        <v/>
      </c>
      <c r="S286" s="18" t="str">
        <f t="shared" si="90"/>
        <v/>
      </c>
      <c r="T286" s="26" t="str">
        <f t="shared" si="80"/>
        <v/>
      </c>
      <c r="U286" s="18" t="str">
        <f t="shared" si="91"/>
        <v/>
      </c>
      <c r="V286" s="18" t="str">
        <f t="shared" si="92"/>
        <v/>
      </c>
      <c r="W286" s="18" t="str">
        <f>IFERROR(CONCATENATE("PAGO N° ",B286," DEL CONTRATO CPS ",V286," ENTRE ",TEXT(VLOOKUP(A286,matriz,IF(generador!B286=1,16,IF(generador!B286=2,19,IF(generador!B286=3,22,IF(generador!B286=4,25,IF(generador!B286=5,28,IF(generador!B286=6,31,IF(generador!B286=7,34,IF(generador!B286=8,37,IF(generador!B286=9,40,IF(generador!B286=10,43,IF(generador!B286=11,46,IF(generador!B286=12,49,IF(generador!B286=13,52,IF(generador!B286=14,55,IF(generador!B286=15,58))))))))))))))),FALSE),"dd/mm/yyyy")," Y ",TEXT(VLOOKUP(A286,matriz,IF(generador!B286=1,17,IF(generador!B286=2,20,IF(generador!B286=3,23,IF(generador!B286=4,26,IF(generador!B286=5,29,IF(generador!B286=6,32,IF(generador!B286=7,35,IF(generador!B286=8,38,IF(generador!B286=9,41,IF(generador!B286=10,44,IF(generador!B286=11,47,IF(generador!B286=12,50,IF(generador!B286=13,53,IF(generador!B286=14,56,IF(generador!B286=15,59))))))))))))))),FALSE),"dd/mm/yyyy")),"")</f>
        <v/>
      </c>
    </row>
    <row r="287" spans="1:23" x14ac:dyDescent="0.3">
      <c r="A287" s="15"/>
      <c r="B287" s="14"/>
      <c r="C287" s="6"/>
      <c r="D287" s="26" t="str">
        <f t="shared" si="76"/>
        <v/>
      </c>
      <c r="E287" s="19" t="str">
        <f>IFERROR(IF(A287&lt;&gt;"",VLOOKUP(A287,matriz,IF(generador!B287=1,15,IF(generador!B287=2,18,IF(generador!B287=3,21,IF(generador!B287=4,24,IF(generador!B287=5,27,IF(generador!B287=6,30,IF(generador!B287=7,33,IF(generador!B287=8,36,IF(generador!B287=9,39,IF(generador!B287=10,42,IF(generador!B287=11,45,IF(generador!B287=12,48,IF(generador!B287=13,51,IF(generador!B287=14,54,IF(generador!B287=15,57))))))))))))))),FALSE),""),"")</f>
        <v/>
      </c>
      <c r="F287" s="20" t="str">
        <f t="shared" si="77"/>
        <v/>
      </c>
      <c r="G287" s="29" t="str">
        <f t="shared" si="78"/>
        <v/>
      </c>
      <c r="H287" s="21" t="str">
        <f t="shared" ca="1" si="81"/>
        <v/>
      </c>
      <c r="I287" s="18" t="str">
        <f t="shared" si="82"/>
        <v/>
      </c>
      <c r="J287" s="18" t="str">
        <f>""</f>
        <v/>
      </c>
      <c r="K287" s="18" t="str">
        <f t="shared" si="83"/>
        <v/>
      </c>
      <c r="L287" s="18" t="str">
        <f t="shared" si="84"/>
        <v/>
      </c>
      <c r="M287" s="18" t="str">
        <f t="shared" si="85"/>
        <v/>
      </c>
      <c r="N287" s="18" t="str">
        <f t="shared" si="86"/>
        <v/>
      </c>
      <c r="O287" s="18" t="str">
        <f t="shared" si="87"/>
        <v/>
      </c>
      <c r="P287" s="18" t="str">
        <f t="shared" si="88"/>
        <v/>
      </c>
      <c r="Q287" s="18" t="str">
        <f t="shared" si="89"/>
        <v/>
      </c>
      <c r="R287" s="122" t="str">
        <f t="shared" si="79"/>
        <v/>
      </c>
      <c r="S287" s="18" t="str">
        <f t="shared" si="90"/>
        <v/>
      </c>
      <c r="T287" s="26" t="str">
        <f t="shared" si="80"/>
        <v/>
      </c>
      <c r="U287" s="18" t="str">
        <f t="shared" si="91"/>
        <v/>
      </c>
      <c r="V287" s="18" t="str">
        <f t="shared" si="92"/>
        <v/>
      </c>
      <c r="W287" s="18" t="str">
        <f>IFERROR(CONCATENATE("PAGO N° ",B287," DEL CONTRATO CPS ",V287," ENTRE ",TEXT(VLOOKUP(A287,matriz,IF(generador!B287=1,16,IF(generador!B287=2,19,IF(generador!B287=3,22,IF(generador!B287=4,25,IF(generador!B287=5,28,IF(generador!B287=6,31,IF(generador!B287=7,34,IF(generador!B287=8,37,IF(generador!B287=9,40,IF(generador!B287=10,43,IF(generador!B287=11,46,IF(generador!B287=12,49,IF(generador!B287=13,52,IF(generador!B287=14,55,IF(generador!B287=15,58))))))))))))))),FALSE),"dd/mm/yyyy")," Y ",TEXT(VLOOKUP(A287,matriz,IF(generador!B287=1,17,IF(generador!B287=2,20,IF(generador!B287=3,23,IF(generador!B287=4,26,IF(generador!B287=5,29,IF(generador!B287=6,32,IF(generador!B287=7,35,IF(generador!B287=8,38,IF(generador!B287=9,41,IF(generador!B287=10,44,IF(generador!B287=11,47,IF(generador!B287=12,50,IF(generador!B287=13,53,IF(generador!B287=14,56,IF(generador!B287=15,59))))))))))))))),FALSE),"dd/mm/yyyy")),"")</f>
        <v/>
      </c>
    </row>
    <row r="288" spans="1:23" x14ac:dyDescent="0.3">
      <c r="A288" s="15"/>
      <c r="B288" s="14"/>
      <c r="C288" s="6"/>
      <c r="D288" s="26" t="str">
        <f t="shared" si="76"/>
        <v/>
      </c>
      <c r="E288" s="19" t="str">
        <f>IFERROR(IF(A288&lt;&gt;"",VLOOKUP(A288,matriz,IF(generador!B288=1,15,IF(generador!B288=2,18,IF(generador!B288=3,21,IF(generador!B288=4,24,IF(generador!B288=5,27,IF(generador!B288=6,30,IF(generador!B288=7,33,IF(generador!B288=8,36,IF(generador!B288=9,39,IF(generador!B288=10,42,IF(generador!B288=11,45,IF(generador!B288=12,48,IF(generador!B288=13,51,IF(generador!B288=14,54,IF(generador!B288=15,57))))))))))))))),FALSE),""),"")</f>
        <v/>
      </c>
      <c r="F288" s="20" t="str">
        <f t="shared" si="77"/>
        <v/>
      </c>
      <c r="G288" s="29" t="str">
        <f t="shared" si="78"/>
        <v/>
      </c>
      <c r="H288" s="21" t="str">
        <f t="shared" ca="1" si="81"/>
        <v/>
      </c>
      <c r="I288" s="18" t="str">
        <f t="shared" si="82"/>
        <v/>
      </c>
      <c r="J288" s="18" t="str">
        <f>""</f>
        <v/>
      </c>
      <c r="K288" s="18" t="str">
        <f t="shared" si="83"/>
        <v/>
      </c>
      <c r="L288" s="18" t="str">
        <f t="shared" si="84"/>
        <v/>
      </c>
      <c r="M288" s="18" t="str">
        <f t="shared" si="85"/>
        <v/>
      </c>
      <c r="N288" s="18" t="str">
        <f t="shared" si="86"/>
        <v/>
      </c>
      <c r="O288" s="18" t="str">
        <f t="shared" si="87"/>
        <v/>
      </c>
      <c r="P288" s="18" t="str">
        <f t="shared" si="88"/>
        <v/>
      </c>
      <c r="Q288" s="18" t="str">
        <f t="shared" si="89"/>
        <v/>
      </c>
      <c r="R288" s="122" t="str">
        <f t="shared" si="79"/>
        <v/>
      </c>
      <c r="S288" s="18" t="str">
        <f t="shared" si="90"/>
        <v/>
      </c>
      <c r="T288" s="26" t="str">
        <f t="shared" si="80"/>
        <v/>
      </c>
      <c r="U288" s="18" t="str">
        <f t="shared" si="91"/>
        <v/>
      </c>
      <c r="V288" s="18" t="str">
        <f t="shared" si="92"/>
        <v/>
      </c>
      <c r="W288" s="18" t="str">
        <f>IFERROR(CONCATENATE("PAGO N° ",B288," DEL CONTRATO CPS ",V288," ENTRE ",TEXT(VLOOKUP(A288,matriz,IF(generador!B288=1,16,IF(generador!B288=2,19,IF(generador!B288=3,22,IF(generador!B288=4,25,IF(generador!B288=5,28,IF(generador!B288=6,31,IF(generador!B288=7,34,IF(generador!B288=8,37,IF(generador!B288=9,40,IF(generador!B288=10,43,IF(generador!B288=11,46,IF(generador!B288=12,49,IF(generador!B288=13,52,IF(generador!B288=14,55,IF(generador!B288=15,58))))))))))))))),FALSE),"dd/mm/yyyy")," Y ",TEXT(VLOOKUP(A288,matriz,IF(generador!B288=1,17,IF(generador!B288=2,20,IF(generador!B288=3,23,IF(generador!B288=4,26,IF(generador!B288=5,29,IF(generador!B288=6,32,IF(generador!B288=7,35,IF(generador!B288=8,38,IF(generador!B288=9,41,IF(generador!B288=10,44,IF(generador!B288=11,47,IF(generador!B288=12,50,IF(generador!B288=13,53,IF(generador!B288=14,56,IF(generador!B288=15,59))))))))))))))),FALSE),"dd/mm/yyyy")),"")</f>
        <v/>
      </c>
    </row>
    <row r="289" spans="1:23" x14ac:dyDescent="0.3">
      <c r="A289" s="15"/>
      <c r="B289" s="14"/>
      <c r="C289" s="6"/>
      <c r="D289" s="26" t="str">
        <f t="shared" si="76"/>
        <v/>
      </c>
      <c r="E289" s="19" t="str">
        <f>IFERROR(IF(A289&lt;&gt;"",VLOOKUP(A289,matriz,IF(generador!B289=1,15,IF(generador!B289=2,18,IF(generador!B289=3,21,IF(generador!B289=4,24,IF(generador!B289=5,27,IF(generador!B289=6,30,IF(generador!B289=7,33,IF(generador!B289=8,36,IF(generador!B289=9,39,IF(generador!B289=10,42,IF(generador!B289=11,45,IF(generador!B289=12,48,IF(generador!B289=13,51,IF(generador!B289=14,54,IF(generador!B289=15,57))))))))))))))),FALSE),""),"")</f>
        <v/>
      </c>
      <c r="F289" s="20" t="str">
        <f t="shared" si="77"/>
        <v/>
      </c>
      <c r="G289" s="29" t="str">
        <f t="shared" si="78"/>
        <v/>
      </c>
      <c r="H289" s="21" t="str">
        <f t="shared" ca="1" si="81"/>
        <v/>
      </c>
      <c r="I289" s="18" t="str">
        <f t="shared" si="82"/>
        <v/>
      </c>
      <c r="J289" s="18" t="str">
        <f>""</f>
        <v/>
      </c>
      <c r="K289" s="18" t="str">
        <f t="shared" si="83"/>
        <v/>
      </c>
      <c r="L289" s="18" t="str">
        <f t="shared" si="84"/>
        <v/>
      </c>
      <c r="M289" s="18" t="str">
        <f t="shared" si="85"/>
        <v/>
      </c>
      <c r="N289" s="18" t="str">
        <f t="shared" si="86"/>
        <v/>
      </c>
      <c r="O289" s="18" t="str">
        <f t="shared" si="87"/>
        <v/>
      </c>
      <c r="P289" s="18" t="str">
        <f t="shared" si="88"/>
        <v/>
      </c>
      <c r="Q289" s="18" t="str">
        <f t="shared" si="89"/>
        <v/>
      </c>
      <c r="R289" s="122" t="str">
        <f t="shared" si="79"/>
        <v/>
      </c>
      <c r="S289" s="18" t="str">
        <f t="shared" si="90"/>
        <v/>
      </c>
      <c r="T289" s="26" t="str">
        <f t="shared" si="80"/>
        <v/>
      </c>
      <c r="U289" s="18" t="str">
        <f t="shared" si="91"/>
        <v/>
      </c>
      <c r="V289" s="18" t="str">
        <f t="shared" si="92"/>
        <v/>
      </c>
      <c r="W289" s="18" t="str">
        <f>IFERROR(CONCATENATE("PAGO N° ",B289," DEL CONTRATO CPS ",V289," ENTRE ",TEXT(VLOOKUP(A289,matriz,IF(generador!B289=1,16,IF(generador!B289=2,19,IF(generador!B289=3,22,IF(generador!B289=4,25,IF(generador!B289=5,28,IF(generador!B289=6,31,IF(generador!B289=7,34,IF(generador!B289=8,37,IF(generador!B289=9,40,IF(generador!B289=10,43,IF(generador!B289=11,46,IF(generador!B289=12,49,IF(generador!B289=13,52,IF(generador!B289=14,55,IF(generador!B289=15,58))))))))))))))),FALSE),"dd/mm/yyyy")," Y ",TEXT(VLOOKUP(A289,matriz,IF(generador!B289=1,17,IF(generador!B289=2,20,IF(generador!B289=3,23,IF(generador!B289=4,26,IF(generador!B289=5,29,IF(generador!B289=6,32,IF(generador!B289=7,35,IF(generador!B289=8,38,IF(generador!B289=9,41,IF(generador!B289=10,44,IF(generador!B289=11,47,IF(generador!B289=12,50,IF(generador!B289=13,53,IF(generador!B289=14,56,IF(generador!B289=15,59))))))))))))))),FALSE),"dd/mm/yyyy")),"")</f>
        <v/>
      </c>
    </row>
    <row r="290" spans="1:23" x14ac:dyDescent="0.3">
      <c r="A290" s="15"/>
      <c r="B290" s="14"/>
      <c r="C290" s="6"/>
      <c r="D290" s="26" t="str">
        <f t="shared" si="76"/>
        <v/>
      </c>
      <c r="E290" s="19" t="str">
        <f>IFERROR(IF(A290&lt;&gt;"",VLOOKUP(A290,matriz,IF(generador!B290=1,15,IF(generador!B290=2,18,IF(generador!B290=3,21,IF(generador!B290=4,24,IF(generador!B290=5,27,IF(generador!B290=6,30,IF(generador!B290=7,33,IF(generador!B290=8,36,IF(generador!B290=9,39,IF(generador!B290=10,42,IF(generador!B290=11,45,IF(generador!B290=12,48,IF(generador!B290=13,51,IF(generador!B290=14,54,IF(generador!B290=15,57))))))))))))))),FALSE),""),"")</f>
        <v/>
      </c>
      <c r="F290" s="20" t="str">
        <f t="shared" si="77"/>
        <v/>
      </c>
      <c r="G290" s="29" t="str">
        <f t="shared" si="78"/>
        <v/>
      </c>
      <c r="H290" s="21" t="str">
        <f t="shared" ca="1" si="81"/>
        <v/>
      </c>
      <c r="I290" s="18" t="str">
        <f t="shared" si="82"/>
        <v/>
      </c>
      <c r="J290" s="18" t="str">
        <f>""</f>
        <v/>
      </c>
      <c r="K290" s="18" t="str">
        <f t="shared" si="83"/>
        <v/>
      </c>
      <c r="L290" s="18" t="str">
        <f t="shared" si="84"/>
        <v/>
      </c>
      <c r="M290" s="18" t="str">
        <f t="shared" si="85"/>
        <v/>
      </c>
      <c r="N290" s="18" t="str">
        <f t="shared" si="86"/>
        <v/>
      </c>
      <c r="O290" s="18" t="str">
        <f t="shared" si="87"/>
        <v/>
      </c>
      <c r="P290" s="18" t="str">
        <f t="shared" si="88"/>
        <v/>
      </c>
      <c r="Q290" s="18" t="str">
        <f t="shared" si="89"/>
        <v/>
      </c>
      <c r="R290" s="122" t="str">
        <f t="shared" si="79"/>
        <v/>
      </c>
      <c r="S290" s="18" t="str">
        <f t="shared" si="90"/>
        <v/>
      </c>
      <c r="T290" s="26" t="str">
        <f t="shared" si="80"/>
        <v/>
      </c>
      <c r="U290" s="18" t="str">
        <f t="shared" si="91"/>
        <v/>
      </c>
      <c r="V290" s="18" t="str">
        <f t="shared" si="92"/>
        <v/>
      </c>
      <c r="W290" s="18" t="str">
        <f>IFERROR(CONCATENATE("PAGO N° ",B290," DEL CONTRATO CPS ",V290," ENTRE ",TEXT(VLOOKUP(A290,matriz,IF(generador!B290=1,16,IF(generador!B290=2,19,IF(generador!B290=3,22,IF(generador!B290=4,25,IF(generador!B290=5,28,IF(generador!B290=6,31,IF(generador!B290=7,34,IF(generador!B290=8,37,IF(generador!B290=9,40,IF(generador!B290=10,43,IF(generador!B290=11,46,IF(generador!B290=12,49,IF(generador!B290=13,52,IF(generador!B290=14,55,IF(generador!B290=15,58))))))))))))))),FALSE),"dd/mm/yyyy")," Y ",TEXT(VLOOKUP(A290,matriz,IF(generador!B290=1,17,IF(generador!B290=2,20,IF(generador!B290=3,23,IF(generador!B290=4,26,IF(generador!B290=5,29,IF(generador!B290=6,32,IF(generador!B290=7,35,IF(generador!B290=8,38,IF(generador!B290=9,41,IF(generador!B290=10,44,IF(generador!B290=11,47,IF(generador!B290=12,50,IF(generador!B290=13,53,IF(generador!B290=14,56,IF(generador!B290=15,59))))))))))))))),FALSE),"dd/mm/yyyy")),"")</f>
        <v/>
      </c>
    </row>
    <row r="291" spans="1:23" x14ac:dyDescent="0.3">
      <c r="A291" s="15"/>
      <c r="B291" s="14"/>
      <c r="C291" s="6"/>
      <c r="D291" s="26" t="str">
        <f t="shared" si="76"/>
        <v/>
      </c>
      <c r="E291" s="19" t="str">
        <f>IFERROR(IF(A291&lt;&gt;"",VLOOKUP(A291,matriz,IF(generador!B291=1,15,IF(generador!B291=2,18,IF(generador!B291=3,21,IF(generador!B291=4,24,IF(generador!B291=5,27,IF(generador!B291=6,30,IF(generador!B291=7,33,IF(generador!B291=8,36,IF(generador!B291=9,39,IF(generador!B291=10,42,IF(generador!B291=11,45,IF(generador!B291=12,48,IF(generador!B291=13,51,IF(generador!B291=14,54,IF(generador!B291=15,57))))))))))))))),FALSE),""),"")</f>
        <v/>
      </c>
      <c r="F291" s="20" t="str">
        <f t="shared" si="77"/>
        <v/>
      </c>
      <c r="G291" s="29" t="str">
        <f t="shared" si="78"/>
        <v/>
      </c>
      <c r="H291" s="21" t="str">
        <f t="shared" ca="1" si="81"/>
        <v/>
      </c>
      <c r="I291" s="18" t="str">
        <f t="shared" si="82"/>
        <v/>
      </c>
      <c r="J291" s="18" t="str">
        <f>""</f>
        <v/>
      </c>
      <c r="K291" s="18" t="str">
        <f t="shared" si="83"/>
        <v/>
      </c>
      <c r="L291" s="18" t="str">
        <f t="shared" si="84"/>
        <v/>
      </c>
      <c r="M291" s="18" t="str">
        <f t="shared" si="85"/>
        <v/>
      </c>
      <c r="N291" s="18" t="str">
        <f t="shared" si="86"/>
        <v/>
      </c>
      <c r="O291" s="18" t="str">
        <f t="shared" si="87"/>
        <v/>
      </c>
      <c r="P291" s="18" t="str">
        <f t="shared" si="88"/>
        <v/>
      </c>
      <c r="Q291" s="18" t="str">
        <f t="shared" si="89"/>
        <v/>
      </c>
      <c r="R291" s="122" t="str">
        <f t="shared" si="79"/>
        <v/>
      </c>
      <c r="S291" s="18" t="str">
        <f t="shared" si="90"/>
        <v/>
      </c>
      <c r="T291" s="26" t="str">
        <f t="shared" si="80"/>
        <v/>
      </c>
      <c r="U291" s="18" t="str">
        <f t="shared" si="91"/>
        <v/>
      </c>
      <c r="V291" s="18" t="str">
        <f t="shared" si="92"/>
        <v/>
      </c>
      <c r="W291" s="18" t="str">
        <f>IFERROR(CONCATENATE("PAGO N° ",B291," DEL CONTRATO CPS ",V291," ENTRE ",TEXT(VLOOKUP(A291,matriz,IF(generador!B291=1,16,IF(generador!B291=2,19,IF(generador!B291=3,22,IF(generador!B291=4,25,IF(generador!B291=5,28,IF(generador!B291=6,31,IF(generador!B291=7,34,IF(generador!B291=8,37,IF(generador!B291=9,40,IF(generador!B291=10,43,IF(generador!B291=11,46,IF(generador!B291=12,49,IF(generador!B291=13,52,IF(generador!B291=14,55,IF(generador!B291=15,58))))))))))))))),FALSE),"dd/mm/yyyy")," Y ",TEXT(VLOOKUP(A291,matriz,IF(generador!B291=1,17,IF(generador!B291=2,20,IF(generador!B291=3,23,IF(generador!B291=4,26,IF(generador!B291=5,29,IF(generador!B291=6,32,IF(generador!B291=7,35,IF(generador!B291=8,38,IF(generador!B291=9,41,IF(generador!B291=10,44,IF(generador!B291=11,47,IF(generador!B291=12,50,IF(generador!B291=13,53,IF(generador!B291=14,56,IF(generador!B291=15,59))))))))))))))),FALSE),"dd/mm/yyyy")),"")</f>
        <v/>
      </c>
    </row>
    <row r="292" spans="1:23" x14ac:dyDescent="0.3">
      <c r="A292" s="15"/>
      <c r="B292" s="14"/>
      <c r="C292" s="6"/>
      <c r="D292" s="26" t="str">
        <f t="shared" si="76"/>
        <v/>
      </c>
      <c r="E292" s="19" t="str">
        <f>IFERROR(IF(A292&lt;&gt;"",VLOOKUP(A292,matriz,IF(generador!B292=1,15,IF(generador!B292=2,18,IF(generador!B292=3,21,IF(generador!B292=4,24,IF(generador!B292=5,27,IF(generador!B292=6,30,IF(generador!B292=7,33,IF(generador!B292=8,36,IF(generador!B292=9,39,IF(generador!B292=10,42,IF(generador!B292=11,45,IF(generador!B292=12,48,IF(generador!B292=13,51,IF(generador!B292=14,54,IF(generador!B292=15,57))))))))))))))),FALSE),""),"")</f>
        <v/>
      </c>
      <c r="F292" s="20" t="str">
        <f t="shared" si="77"/>
        <v/>
      </c>
      <c r="G292" s="29" t="str">
        <f t="shared" si="78"/>
        <v/>
      </c>
      <c r="H292" s="21" t="str">
        <f t="shared" ca="1" si="81"/>
        <v/>
      </c>
      <c r="I292" s="18" t="str">
        <f t="shared" si="82"/>
        <v/>
      </c>
      <c r="J292" s="18" t="str">
        <f>""</f>
        <v/>
      </c>
      <c r="K292" s="18" t="str">
        <f t="shared" si="83"/>
        <v/>
      </c>
      <c r="L292" s="18" t="str">
        <f t="shared" si="84"/>
        <v/>
      </c>
      <c r="M292" s="18" t="str">
        <f t="shared" si="85"/>
        <v/>
      </c>
      <c r="N292" s="18" t="str">
        <f t="shared" si="86"/>
        <v/>
      </c>
      <c r="O292" s="18" t="str">
        <f t="shared" si="87"/>
        <v/>
      </c>
      <c r="P292" s="18" t="str">
        <f t="shared" si="88"/>
        <v/>
      </c>
      <c r="Q292" s="18" t="str">
        <f t="shared" si="89"/>
        <v/>
      </c>
      <c r="R292" s="122" t="str">
        <f t="shared" si="79"/>
        <v/>
      </c>
      <c r="S292" s="18" t="str">
        <f t="shared" si="90"/>
        <v/>
      </c>
      <c r="T292" s="26" t="str">
        <f t="shared" si="80"/>
        <v/>
      </c>
      <c r="U292" s="18" t="str">
        <f t="shared" si="91"/>
        <v/>
      </c>
      <c r="V292" s="18" t="str">
        <f t="shared" si="92"/>
        <v/>
      </c>
      <c r="W292" s="18" t="str">
        <f>IFERROR(CONCATENATE("PAGO N° ",B292," DEL CONTRATO CPS ",V292," ENTRE ",TEXT(VLOOKUP(A292,matriz,IF(generador!B292=1,16,IF(generador!B292=2,19,IF(generador!B292=3,22,IF(generador!B292=4,25,IF(generador!B292=5,28,IF(generador!B292=6,31,IF(generador!B292=7,34,IF(generador!B292=8,37,IF(generador!B292=9,40,IF(generador!B292=10,43,IF(generador!B292=11,46,IF(generador!B292=12,49,IF(generador!B292=13,52,IF(generador!B292=14,55,IF(generador!B292=15,58))))))))))))))),FALSE),"dd/mm/yyyy")," Y ",TEXT(VLOOKUP(A292,matriz,IF(generador!B292=1,17,IF(generador!B292=2,20,IF(generador!B292=3,23,IF(generador!B292=4,26,IF(generador!B292=5,29,IF(generador!B292=6,32,IF(generador!B292=7,35,IF(generador!B292=8,38,IF(generador!B292=9,41,IF(generador!B292=10,44,IF(generador!B292=11,47,IF(generador!B292=12,50,IF(generador!B292=13,53,IF(generador!B292=14,56,IF(generador!B292=15,59))))))))))))))),FALSE),"dd/mm/yyyy")),"")</f>
        <v/>
      </c>
    </row>
    <row r="293" spans="1:23" x14ac:dyDescent="0.3">
      <c r="A293" s="15"/>
      <c r="B293" s="14"/>
      <c r="C293" s="6"/>
      <c r="D293" s="26" t="str">
        <f t="shared" si="76"/>
        <v/>
      </c>
      <c r="E293" s="19" t="str">
        <f>IFERROR(IF(A293&lt;&gt;"",VLOOKUP(A293,matriz,IF(generador!B293=1,15,IF(generador!B293=2,18,IF(generador!B293=3,21,IF(generador!B293=4,24,IF(generador!B293=5,27,IF(generador!B293=6,30,IF(generador!B293=7,33,IF(generador!B293=8,36,IF(generador!B293=9,39,IF(generador!B293=10,42,IF(generador!B293=11,45,IF(generador!B293=12,48,IF(generador!B293=13,51,IF(generador!B293=14,54,IF(generador!B293=15,57))))))))))))))),FALSE),""),"")</f>
        <v/>
      </c>
      <c r="F293" s="20" t="str">
        <f t="shared" si="77"/>
        <v/>
      </c>
      <c r="G293" s="29" t="str">
        <f t="shared" si="78"/>
        <v/>
      </c>
      <c r="H293" s="21" t="str">
        <f t="shared" ca="1" si="81"/>
        <v/>
      </c>
      <c r="I293" s="18" t="str">
        <f t="shared" si="82"/>
        <v/>
      </c>
      <c r="J293" s="18" t="str">
        <f>""</f>
        <v/>
      </c>
      <c r="K293" s="18" t="str">
        <f t="shared" si="83"/>
        <v/>
      </c>
      <c r="L293" s="18" t="str">
        <f t="shared" si="84"/>
        <v/>
      </c>
      <c r="M293" s="18" t="str">
        <f t="shared" si="85"/>
        <v/>
      </c>
      <c r="N293" s="18" t="str">
        <f t="shared" si="86"/>
        <v/>
      </c>
      <c r="O293" s="18" t="str">
        <f t="shared" si="87"/>
        <v/>
      </c>
      <c r="P293" s="18" t="str">
        <f t="shared" si="88"/>
        <v/>
      </c>
      <c r="Q293" s="18" t="str">
        <f t="shared" si="89"/>
        <v/>
      </c>
      <c r="R293" s="122" t="str">
        <f t="shared" si="79"/>
        <v/>
      </c>
      <c r="S293" s="18" t="str">
        <f t="shared" si="90"/>
        <v/>
      </c>
      <c r="T293" s="26" t="str">
        <f t="shared" si="80"/>
        <v/>
      </c>
      <c r="U293" s="18" t="str">
        <f t="shared" si="91"/>
        <v/>
      </c>
      <c r="V293" s="18" t="str">
        <f t="shared" si="92"/>
        <v/>
      </c>
      <c r="W293" s="18" t="str">
        <f>IFERROR(CONCATENATE("PAGO N° ",B293," DEL CONTRATO CPS ",V293," ENTRE ",TEXT(VLOOKUP(A293,matriz,IF(generador!B293=1,16,IF(generador!B293=2,19,IF(generador!B293=3,22,IF(generador!B293=4,25,IF(generador!B293=5,28,IF(generador!B293=6,31,IF(generador!B293=7,34,IF(generador!B293=8,37,IF(generador!B293=9,40,IF(generador!B293=10,43,IF(generador!B293=11,46,IF(generador!B293=12,49,IF(generador!B293=13,52,IF(generador!B293=14,55,IF(generador!B293=15,58))))))))))))))),FALSE),"dd/mm/yyyy")," Y ",TEXT(VLOOKUP(A293,matriz,IF(generador!B293=1,17,IF(generador!B293=2,20,IF(generador!B293=3,23,IF(generador!B293=4,26,IF(generador!B293=5,29,IF(generador!B293=6,32,IF(generador!B293=7,35,IF(generador!B293=8,38,IF(generador!B293=9,41,IF(generador!B293=10,44,IF(generador!B293=11,47,IF(generador!B293=12,50,IF(generador!B293=13,53,IF(generador!B293=14,56,IF(generador!B293=15,59))))))))))))))),FALSE),"dd/mm/yyyy")),"")</f>
        <v/>
      </c>
    </row>
    <row r="294" spans="1:23" x14ac:dyDescent="0.3">
      <c r="A294" s="15"/>
      <c r="B294" s="14"/>
      <c r="C294" s="6"/>
      <c r="D294" s="26" t="str">
        <f t="shared" si="76"/>
        <v/>
      </c>
      <c r="E294" s="19" t="str">
        <f>IFERROR(IF(A294&lt;&gt;"",VLOOKUP(A294,matriz,IF(generador!B294=1,15,IF(generador!B294=2,18,IF(generador!B294=3,21,IF(generador!B294=4,24,IF(generador!B294=5,27,IF(generador!B294=6,30,IF(generador!B294=7,33,IF(generador!B294=8,36,IF(generador!B294=9,39,IF(generador!B294=10,42,IF(generador!B294=11,45,IF(generador!B294=12,48,IF(generador!B294=13,51,IF(generador!B294=14,54,IF(generador!B294=15,57))))))))))))))),FALSE),""),"")</f>
        <v/>
      </c>
      <c r="F294" s="20" t="str">
        <f t="shared" si="77"/>
        <v/>
      </c>
      <c r="G294" s="29" t="str">
        <f t="shared" si="78"/>
        <v/>
      </c>
      <c r="H294" s="21" t="str">
        <f t="shared" ca="1" si="81"/>
        <v/>
      </c>
      <c r="I294" s="18" t="str">
        <f t="shared" si="82"/>
        <v/>
      </c>
      <c r="J294" s="18" t="str">
        <f>""</f>
        <v/>
      </c>
      <c r="K294" s="18" t="str">
        <f t="shared" si="83"/>
        <v/>
      </c>
      <c r="L294" s="18" t="str">
        <f t="shared" si="84"/>
        <v/>
      </c>
      <c r="M294" s="18" t="str">
        <f t="shared" si="85"/>
        <v/>
      </c>
      <c r="N294" s="18" t="str">
        <f t="shared" si="86"/>
        <v/>
      </c>
      <c r="O294" s="18" t="str">
        <f t="shared" si="87"/>
        <v/>
      </c>
      <c r="P294" s="18" t="str">
        <f t="shared" si="88"/>
        <v/>
      </c>
      <c r="Q294" s="18" t="str">
        <f t="shared" si="89"/>
        <v/>
      </c>
      <c r="R294" s="122" t="str">
        <f t="shared" si="79"/>
        <v/>
      </c>
      <c r="S294" s="18" t="str">
        <f t="shared" si="90"/>
        <v/>
      </c>
      <c r="T294" s="26" t="str">
        <f t="shared" si="80"/>
        <v/>
      </c>
      <c r="U294" s="18" t="str">
        <f t="shared" si="91"/>
        <v/>
      </c>
      <c r="V294" s="18" t="str">
        <f t="shared" si="92"/>
        <v/>
      </c>
      <c r="W294" s="18" t="str">
        <f>IFERROR(CONCATENATE("PAGO N° ",B294," DEL CONTRATO CPS ",V294," ENTRE ",TEXT(VLOOKUP(A294,matriz,IF(generador!B294=1,16,IF(generador!B294=2,19,IF(generador!B294=3,22,IF(generador!B294=4,25,IF(generador!B294=5,28,IF(generador!B294=6,31,IF(generador!B294=7,34,IF(generador!B294=8,37,IF(generador!B294=9,40,IF(generador!B294=10,43,IF(generador!B294=11,46,IF(generador!B294=12,49,IF(generador!B294=13,52,IF(generador!B294=14,55,IF(generador!B294=15,58))))))))))))))),FALSE),"dd/mm/yyyy")," Y ",TEXT(VLOOKUP(A294,matriz,IF(generador!B294=1,17,IF(generador!B294=2,20,IF(generador!B294=3,23,IF(generador!B294=4,26,IF(generador!B294=5,29,IF(generador!B294=6,32,IF(generador!B294=7,35,IF(generador!B294=8,38,IF(generador!B294=9,41,IF(generador!B294=10,44,IF(generador!B294=11,47,IF(generador!B294=12,50,IF(generador!B294=13,53,IF(generador!B294=14,56,IF(generador!B294=15,59))))))))))))))),FALSE),"dd/mm/yyyy")),"")</f>
        <v/>
      </c>
    </row>
    <row r="295" spans="1:23" x14ac:dyDescent="0.3">
      <c r="A295" s="15"/>
      <c r="B295" s="14"/>
      <c r="C295" s="6"/>
      <c r="D295" s="26" t="str">
        <f t="shared" si="76"/>
        <v/>
      </c>
      <c r="E295" s="19" t="str">
        <f>IFERROR(IF(A295&lt;&gt;"",VLOOKUP(A295,matriz,IF(generador!B295=1,15,IF(generador!B295=2,18,IF(generador!B295=3,21,IF(generador!B295=4,24,IF(generador!B295=5,27,IF(generador!B295=6,30,IF(generador!B295=7,33,IF(generador!B295=8,36,IF(generador!B295=9,39,IF(generador!B295=10,42,IF(generador!B295=11,45,IF(generador!B295=12,48,IF(generador!B295=13,51,IF(generador!B295=14,54,IF(generador!B295=15,57))))))))))))))),FALSE),""),"")</f>
        <v/>
      </c>
      <c r="F295" s="20" t="str">
        <f t="shared" si="77"/>
        <v/>
      </c>
      <c r="G295" s="29" t="str">
        <f t="shared" si="78"/>
        <v/>
      </c>
      <c r="H295" s="21" t="str">
        <f t="shared" ca="1" si="81"/>
        <v/>
      </c>
      <c r="I295" s="18" t="str">
        <f t="shared" si="82"/>
        <v/>
      </c>
      <c r="J295" s="18" t="str">
        <f>""</f>
        <v/>
      </c>
      <c r="K295" s="18" t="str">
        <f t="shared" si="83"/>
        <v/>
      </c>
      <c r="L295" s="18" t="str">
        <f t="shared" si="84"/>
        <v/>
      </c>
      <c r="M295" s="18" t="str">
        <f t="shared" si="85"/>
        <v/>
      </c>
      <c r="N295" s="18" t="str">
        <f t="shared" si="86"/>
        <v/>
      </c>
      <c r="O295" s="18" t="str">
        <f t="shared" si="87"/>
        <v/>
      </c>
      <c r="P295" s="18" t="str">
        <f t="shared" si="88"/>
        <v/>
      </c>
      <c r="Q295" s="18" t="str">
        <f t="shared" si="89"/>
        <v/>
      </c>
      <c r="R295" s="122" t="str">
        <f t="shared" si="79"/>
        <v/>
      </c>
      <c r="S295" s="18" t="str">
        <f t="shared" si="90"/>
        <v/>
      </c>
      <c r="T295" s="26" t="str">
        <f t="shared" si="80"/>
        <v/>
      </c>
      <c r="U295" s="18" t="str">
        <f t="shared" si="91"/>
        <v/>
      </c>
      <c r="V295" s="18" t="str">
        <f t="shared" si="92"/>
        <v/>
      </c>
      <c r="W295" s="18" t="str">
        <f>IFERROR(CONCATENATE("PAGO N° ",B295," DEL CONTRATO CPS ",V295," ENTRE ",TEXT(VLOOKUP(A295,matriz,IF(generador!B295=1,16,IF(generador!B295=2,19,IF(generador!B295=3,22,IF(generador!B295=4,25,IF(generador!B295=5,28,IF(generador!B295=6,31,IF(generador!B295=7,34,IF(generador!B295=8,37,IF(generador!B295=9,40,IF(generador!B295=10,43,IF(generador!B295=11,46,IF(generador!B295=12,49,IF(generador!B295=13,52,IF(generador!B295=14,55,IF(generador!B295=15,58))))))))))))))),FALSE),"dd/mm/yyyy")," Y ",TEXT(VLOOKUP(A295,matriz,IF(generador!B295=1,17,IF(generador!B295=2,20,IF(generador!B295=3,23,IF(generador!B295=4,26,IF(generador!B295=5,29,IF(generador!B295=6,32,IF(generador!B295=7,35,IF(generador!B295=8,38,IF(generador!B295=9,41,IF(generador!B295=10,44,IF(generador!B295=11,47,IF(generador!B295=12,50,IF(generador!B295=13,53,IF(generador!B295=14,56,IF(generador!B295=15,59))))))))))))))),FALSE),"dd/mm/yyyy")),"")</f>
        <v/>
      </c>
    </row>
    <row r="296" spans="1:23" x14ac:dyDescent="0.3">
      <c r="A296" s="15"/>
      <c r="B296" s="14"/>
      <c r="C296" s="6"/>
      <c r="D296" s="26" t="str">
        <f t="shared" si="76"/>
        <v/>
      </c>
      <c r="E296" s="19" t="str">
        <f>IFERROR(IF(A296&lt;&gt;"",VLOOKUP(A296,matriz,IF(generador!B296=1,15,IF(generador!B296=2,18,IF(generador!B296=3,21,IF(generador!B296=4,24,IF(generador!B296=5,27,IF(generador!B296=6,30,IF(generador!B296=7,33,IF(generador!B296=8,36,IF(generador!B296=9,39,IF(generador!B296=10,42,IF(generador!B296=11,45,IF(generador!B296=12,48,IF(generador!B296=13,51,IF(generador!B296=14,54,IF(generador!B296=15,57))))))))))))))),FALSE),""),"")</f>
        <v/>
      </c>
      <c r="F296" s="20" t="str">
        <f t="shared" si="77"/>
        <v/>
      </c>
      <c r="G296" s="29" t="str">
        <f t="shared" si="78"/>
        <v/>
      </c>
      <c r="H296" s="21" t="str">
        <f t="shared" ca="1" si="81"/>
        <v/>
      </c>
      <c r="I296" s="18" t="str">
        <f t="shared" si="82"/>
        <v/>
      </c>
      <c r="J296" s="18" t="str">
        <f>""</f>
        <v/>
      </c>
      <c r="K296" s="18" t="str">
        <f t="shared" si="83"/>
        <v/>
      </c>
      <c r="L296" s="18" t="str">
        <f t="shared" si="84"/>
        <v/>
      </c>
      <c r="M296" s="18" t="str">
        <f t="shared" si="85"/>
        <v/>
      </c>
      <c r="N296" s="18" t="str">
        <f t="shared" si="86"/>
        <v/>
      </c>
      <c r="O296" s="18" t="str">
        <f t="shared" si="87"/>
        <v/>
      </c>
      <c r="P296" s="18" t="str">
        <f t="shared" si="88"/>
        <v/>
      </c>
      <c r="Q296" s="18" t="str">
        <f t="shared" si="89"/>
        <v/>
      </c>
      <c r="R296" s="122" t="str">
        <f t="shared" si="79"/>
        <v/>
      </c>
      <c r="S296" s="18" t="str">
        <f t="shared" si="90"/>
        <v/>
      </c>
      <c r="T296" s="26" t="str">
        <f t="shared" si="80"/>
        <v/>
      </c>
      <c r="U296" s="18" t="str">
        <f t="shared" si="91"/>
        <v/>
      </c>
      <c r="V296" s="18" t="str">
        <f t="shared" si="92"/>
        <v/>
      </c>
      <c r="W296" s="18" t="str">
        <f>IFERROR(CONCATENATE("PAGO N° ",B296," DEL CONTRATO CPS ",V296," ENTRE ",TEXT(VLOOKUP(A296,matriz,IF(generador!B296=1,16,IF(generador!B296=2,19,IF(generador!B296=3,22,IF(generador!B296=4,25,IF(generador!B296=5,28,IF(generador!B296=6,31,IF(generador!B296=7,34,IF(generador!B296=8,37,IF(generador!B296=9,40,IF(generador!B296=10,43,IF(generador!B296=11,46,IF(generador!B296=12,49,IF(generador!B296=13,52,IF(generador!B296=14,55,IF(generador!B296=15,58))))))))))))))),FALSE),"dd/mm/yyyy")," Y ",TEXT(VLOOKUP(A296,matriz,IF(generador!B296=1,17,IF(generador!B296=2,20,IF(generador!B296=3,23,IF(generador!B296=4,26,IF(generador!B296=5,29,IF(generador!B296=6,32,IF(generador!B296=7,35,IF(generador!B296=8,38,IF(generador!B296=9,41,IF(generador!B296=10,44,IF(generador!B296=11,47,IF(generador!B296=12,50,IF(generador!B296=13,53,IF(generador!B296=14,56,IF(generador!B296=15,59))))))))))))))),FALSE),"dd/mm/yyyy")),"")</f>
        <v/>
      </c>
    </row>
    <row r="297" spans="1:23" x14ac:dyDescent="0.3">
      <c r="A297" s="15"/>
      <c r="B297" s="14"/>
      <c r="C297" s="6"/>
      <c r="D297" s="26" t="str">
        <f t="shared" si="76"/>
        <v/>
      </c>
      <c r="E297" s="19" t="str">
        <f>IFERROR(IF(A297&lt;&gt;"",VLOOKUP(A297,matriz,IF(generador!B297=1,15,IF(generador!B297=2,18,IF(generador!B297=3,21,IF(generador!B297=4,24,IF(generador!B297=5,27,IF(generador!B297=6,30,IF(generador!B297=7,33,IF(generador!B297=8,36,IF(generador!B297=9,39,IF(generador!B297=10,42,IF(generador!B297=11,45,IF(generador!B297=12,48,IF(generador!B297=13,51,IF(generador!B297=14,54,IF(generador!B297=15,57))))))))))))))),FALSE),""),"")</f>
        <v/>
      </c>
      <c r="F297" s="20" t="str">
        <f t="shared" si="77"/>
        <v/>
      </c>
      <c r="G297" s="29" t="str">
        <f t="shared" si="78"/>
        <v/>
      </c>
      <c r="H297" s="21" t="str">
        <f t="shared" ca="1" si="81"/>
        <v/>
      </c>
      <c r="I297" s="18" t="str">
        <f t="shared" si="82"/>
        <v/>
      </c>
      <c r="J297" s="18" t="str">
        <f>""</f>
        <v/>
      </c>
      <c r="K297" s="18" t="str">
        <f t="shared" si="83"/>
        <v/>
      </c>
      <c r="L297" s="18" t="str">
        <f t="shared" si="84"/>
        <v/>
      </c>
      <c r="M297" s="18" t="str">
        <f t="shared" si="85"/>
        <v/>
      </c>
      <c r="N297" s="18" t="str">
        <f t="shared" si="86"/>
        <v/>
      </c>
      <c r="O297" s="18" t="str">
        <f t="shared" si="87"/>
        <v/>
      </c>
      <c r="P297" s="18" t="str">
        <f t="shared" si="88"/>
        <v/>
      </c>
      <c r="Q297" s="18" t="str">
        <f t="shared" si="89"/>
        <v/>
      </c>
      <c r="R297" s="122" t="str">
        <f t="shared" si="79"/>
        <v/>
      </c>
      <c r="S297" s="18" t="str">
        <f t="shared" si="90"/>
        <v/>
      </c>
      <c r="T297" s="26" t="str">
        <f t="shared" si="80"/>
        <v/>
      </c>
      <c r="U297" s="18" t="str">
        <f t="shared" si="91"/>
        <v/>
      </c>
      <c r="V297" s="18" t="str">
        <f t="shared" si="92"/>
        <v/>
      </c>
      <c r="W297" s="18" t="str">
        <f>IFERROR(CONCATENATE("PAGO N° ",B297," DEL CONTRATO CPS ",V297," ENTRE ",TEXT(VLOOKUP(A297,matriz,IF(generador!B297=1,16,IF(generador!B297=2,19,IF(generador!B297=3,22,IF(generador!B297=4,25,IF(generador!B297=5,28,IF(generador!B297=6,31,IF(generador!B297=7,34,IF(generador!B297=8,37,IF(generador!B297=9,40,IF(generador!B297=10,43,IF(generador!B297=11,46,IF(generador!B297=12,49,IF(generador!B297=13,52,IF(generador!B297=14,55,IF(generador!B297=15,58))))))))))))))),FALSE),"dd/mm/yyyy")," Y ",TEXT(VLOOKUP(A297,matriz,IF(generador!B297=1,17,IF(generador!B297=2,20,IF(generador!B297=3,23,IF(generador!B297=4,26,IF(generador!B297=5,29,IF(generador!B297=6,32,IF(generador!B297=7,35,IF(generador!B297=8,38,IF(generador!B297=9,41,IF(generador!B297=10,44,IF(generador!B297=11,47,IF(generador!B297=12,50,IF(generador!B297=13,53,IF(generador!B297=14,56,IF(generador!B297=15,59))))))))))))))),FALSE),"dd/mm/yyyy")),"")</f>
        <v/>
      </c>
    </row>
    <row r="298" spans="1:23" x14ac:dyDescent="0.3">
      <c r="A298" s="15"/>
      <c r="B298" s="14"/>
      <c r="C298" s="6"/>
      <c r="D298" s="26" t="str">
        <f t="shared" si="76"/>
        <v/>
      </c>
      <c r="E298" s="19" t="str">
        <f>IFERROR(IF(A298&lt;&gt;"",VLOOKUP(A298,matriz,IF(generador!B298=1,15,IF(generador!B298=2,18,IF(generador!B298=3,21,IF(generador!B298=4,24,IF(generador!B298=5,27,IF(generador!B298=6,30,IF(generador!B298=7,33,IF(generador!B298=8,36,IF(generador!B298=9,39,IF(generador!B298=10,42,IF(generador!B298=11,45,IF(generador!B298=12,48,IF(generador!B298=13,51,IF(generador!B298=14,54,IF(generador!B298=15,57))))))))))))))),FALSE),""),"")</f>
        <v/>
      </c>
      <c r="F298" s="20" t="str">
        <f t="shared" si="77"/>
        <v/>
      </c>
      <c r="G298" s="29" t="str">
        <f t="shared" si="78"/>
        <v/>
      </c>
      <c r="H298" s="21" t="str">
        <f t="shared" ca="1" si="81"/>
        <v/>
      </c>
      <c r="I298" s="18" t="str">
        <f t="shared" si="82"/>
        <v/>
      </c>
      <c r="J298" s="18" t="str">
        <f>""</f>
        <v/>
      </c>
      <c r="K298" s="18" t="str">
        <f t="shared" si="83"/>
        <v/>
      </c>
      <c r="L298" s="18" t="str">
        <f t="shared" si="84"/>
        <v/>
      </c>
      <c r="M298" s="18" t="str">
        <f t="shared" si="85"/>
        <v/>
      </c>
      <c r="N298" s="18" t="str">
        <f t="shared" si="86"/>
        <v/>
      </c>
      <c r="O298" s="18" t="str">
        <f t="shared" si="87"/>
        <v/>
      </c>
      <c r="P298" s="18" t="str">
        <f t="shared" si="88"/>
        <v/>
      </c>
      <c r="Q298" s="18" t="str">
        <f t="shared" si="89"/>
        <v/>
      </c>
      <c r="R298" s="122" t="str">
        <f t="shared" si="79"/>
        <v/>
      </c>
      <c r="S298" s="18" t="str">
        <f t="shared" si="90"/>
        <v/>
      </c>
      <c r="T298" s="26" t="str">
        <f t="shared" si="80"/>
        <v/>
      </c>
      <c r="U298" s="18" t="str">
        <f t="shared" si="91"/>
        <v/>
      </c>
      <c r="V298" s="18" t="str">
        <f t="shared" si="92"/>
        <v/>
      </c>
      <c r="W298" s="18" t="str">
        <f>IFERROR(CONCATENATE("PAGO N° ",B298," DEL CONTRATO CPS ",V298," ENTRE ",TEXT(VLOOKUP(A298,matriz,IF(generador!B298=1,16,IF(generador!B298=2,19,IF(generador!B298=3,22,IF(generador!B298=4,25,IF(generador!B298=5,28,IF(generador!B298=6,31,IF(generador!B298=7,34,IF(generador!B298=8,37,IF(generador!B298=9,40,IF(generador!B298=10,43,IF(generador!B298=11,46,IF(generador!B298=12,49,IF(generador!B298=13,52,IF(generador!B298=14,55,IF(generador!B298=15,58))))))))))))))),FALSE),"dd/mm/yyyy")," Y ",TEXT(VLOOKUP(A298,matriz,IF(generador!B298=1,17,IF(generador!B298=2,20,IF(generador!B298=3,23,IF(generador!B298=4,26,IF(generador!B298=5,29,IF(generador!B298=6,32,IF(generador!B298=7,35,IF(generador!B298=8,38,IF(generador!B298=9,41,IF(generador!B298=10,44,IF(generador!B298=11,47,IF(generador!B298=12,50,IF(generador!B298=13,53,IF(generador!B298=14,56,IF(generador!B298=15,59))))))))))))))),FALSE),"dd/mm/yyyy")),"")</f>
        <v/>
      </c>
    </row>
    <row r="299" spans="1:23" x14ac:dyDescent="0.3">
      <c r="A299" s="15"/>
      <c r="B299" s="14"/>
      <c r="C299" s="6"/>
      <c r="D299" s="26" t="str">
        <f t="shared" si="76"/>
        <v/>
      </c>
      <c r="E299" s="19" t="str">
        <f>IFERROR(IF(A299&lt;&gt;"",VLOOKUP(A299,matriz,IF(generador!B299=1,15,IF(generador!B299=2,18,IF(generador!B299=3,21,IF(generador!B299=4,24,IF(generador!B299=5,27,IF(generador!B299=6,30,IF(generador!B299=7,33,IF(generador!B299=8,36,IF(generador!B299=9,39,IF(generador!B299=10,42,IF(generador!B299=11,45,IF(generador!B299=12,48,IF(generador!B299=13,51,IF(generador!B299=14,54,IF(generador!B299=15,57))))))))))))))),FALSE),""),"")</f>
        <v/>
      </c>
      <c r="F299" s="20" t="str">
        <f t="shared" si="77"/>
        <v/>
      </c>
      <c r="G299" s="29" t="str">
        <f t="shared" si="78"/>
        <v/>
      </c>
      <c r="H299" s="21" t="str">
        <f t="shared" ca="1" si="81"/>
        <v/>
      </c>
      <c r="I299" s="18" t="str">
        <f t="shared" si="82"/>
        <v/>
      </c>
      <c r="J299" s="18" t="str">
        <f>""</f>
        <v/>
      </c>
      <c r="K299" s="18" t="str">
        <f t="shared" si="83"/>
        <v/>
      </c>
      <c r="L299" s="18" t="str">
        <f t="shared" si="84"/>
        <v/>
      </c>
      <c r="M299" s="18" t="str">
        <f t="shared" si="85"/>
        <v/>
      </c>
      <c r="N299" s="18" t="str">
        <f t="shared" si="86"/>
        <v/>
      </c>
      <c r="O299" s="18" t="str">
        <f t="shared" si="87"/>
        <v/>
      </c>
      <c r="P299" s="18" t="str">
        <f t="shared" si="88"/>
        <v/>
      </c>
      <c r="Q299" s="18" t="str">
        <f t="shared" si="89"/>
        <v/>
      </c>
      <c r="R299" s="122" t="str">
        <f t="shared" si="79"/>
        <v/>
      </c>
      <c r="S299" s="18" t="str">
        <f t="shared" si="90"/>
        <v/>
      </c>
      <c r="T299" s="26" t="str">
        <f t="shared" si="80"/>
        <v/>
      </c>
      <c r="U299" s="18" t="str">
        <f t="shared" si="91"/>
        <v/>
      </c>
      <c r="V299" s="18" t="str">
        <f t="shared" si="92"/>
        <v/>
      </c>
      <c r="W299" s="18" t="str">
        <f>IFERROR(CONCATENATE("PAGO N° ",B299," DEL CONTRATO CPS ",V299," ENTRE ",TEXT(VLOOKUP(A299,matriz,IF(generador!B299=1,16,IF(generador!B299=2,19,IF(generador!B299=3,22,IF(generador!B299=4,25,IF(generador!B299=5,28,IF(generador!B299=6,31,IF(generador!B299=7,34,IF(generador!B299=8,37,IF(generador!B299=9,40,IF(generador!B299=10,43,IF(generador!B299=11,46,IF(generador!B299=12,49,IF(generador!B299=13,52,IF(generador!B299=14,55,IF(generador!B299=15,58))))))))))))))),FALSE),"dd/mm/yyyy")," Y ",TEXT(VLOOKUP(A299,matriz,IF(generador!B299=1,17,IF(generador!B299=2,20,IF(generador!B299=3,23,IF(generador!B299=4,26,IF(generador!B299=5,29,IF(generador!B299=6,32,IF(generador!B299=7,35,IF(generador!B299=8,38,IF(generador!B299=9,41,IF(generador!B299=10,44,IF(generador!B299=11,47,IF(generador!B299=12,50,IF(generador!B299=13,53,IF(generador!B299=14,56,IF(generador!B299=15,59))))))))))))))),FALSE),"dd/mm/yyyy")),"")</f>
        <v/>
      </c>
    </row>
    <row r="300" spans="1:23" x14ac:dyDescent="0.3">
      <c r="A300" s="15"/>
      <c r="B300" s="14"/>
      <c r="C300" s="6"/>
      <c r="D300" s="26" t="str">
        <f t="shared" si="76"/>
        <v/>
      </c>
      <c r="E300" s="19" t="str">
        <f>IFERROR(IF(A300&lt;&gt;"",VLOOKUP(A300,matriz,IF(generador!B300=1,15,IF(generador!B300=2,18,IF(generador!B300=3,21,IF(generador!B300=4,24,IF(generador!B300=5,27,IF(generador!B300=6,30,IF(generador!B300=7,33,IF(generador!B300=8,36,IF(generador!B300=9,39,IF(generador!B300=10,42,IF(generador!B300=11,45,IF(generador!B300=12,48,IF(generador!B300=13,51,IF(generador!B300=14,54,IF(generador!B300=15,57))))))))))))))),FALSE),""),"")</f>
        <v/>
      </c>
      <c r="F300" s="20" t="str">
        <f t="shared" si="77"/>
        <v/>
      </c>
      <c r="G300" s="29" t="str">
        <f t="shared" si="78"/>
        <v/>
      </c>
      <c r="H300" s="21" t="str">
        <f t="shared" ca="1" si="81"/>
        <v/>
      </c>
      <c r="I300" s="18" t="str">
        <f t="shared" si="82"/>
        <v/>
      </c>
      <c r="J300" s="18" t="str">
        <f>""</f>
        <v/>
      </c>
      <c r="K300" s="18" t="str">
        <f t="shared" si="83"/>
        <v/>
      </c>
      <c r="L300" s="18" t="str">
        <f t="shared" si="84"/>
        <v/>
      </c>
      <c r="M300" s="18" t="str">
        <f t="shared" si="85"/>
        <v/>
      </c>
      <c r="N300" s="18" t="str">
        <f t="shared" si="86"/>
        <v/>
      </c>
      <c r="O300" s="18" t="str">
        <f t="shared" si="87"/>
        <v/>
      </c>
      <c r="P300" s="18" t="str">
        <f t="shared" si="88"/>
        <v/>
      </c>
      <c r="Q300" s="18" t="str">
        <f t="shared" si="89"/>
        <v/>
      </c>
      <c r="R300" s="122" t="str">
        <f t="shared" si="79"/>
        <v/>
      </c>
      <c r="S300" s="18" t="str">
        <f t="shared" si="90"/>
        <v/>
      </c>
      <c r="T300" s="26" t="str">
        <f t="shared" si="80"/>
        <v/>
      </c>
      <c r="U300" s="18" t="str">
        <f t="shared" si="91"/>
        <v/>
      </c>
      <c r="V300" s="18" t="str">
        <f t="shared" si="92"/>
        <v/>
      </c>
      <c r="W300" s="18" t="str">
        <f>IFERROR(CONCATENATE("PAGO N° ",B300," DEL CONTRATO CPS ",V300," ENTRE ",TEXT(VLOOKUP(A300,matriz,IF(generador!B300=1,16,IF(generador!B300=2,19,IF(generador!B300=3,22,IF(generador!B300=4,25,IF(generador!B300=5,28,IF(generador!B300=6,31,IF(generador!B300=7,34,IF(generador!B300=8,37,IF(generador!B300=9,40,IF(generador!B300=10,43,IF(generador!B300=11,46,IF(generador!B300=12,49,IF(generador!B300=13,52,IF(generador!B300=14,55,IF(generador!B300=15,58))))))))))))))),FALSE),"dd/mm/yyyy")," Y ",TEXT(VLOOKUP(A300,matriz,IF(generador!B300=1,17,IF(generador!B300=2,20,IF(generador!B300=3,23,IF(generador!B300=4,26,IF(generador!B300=5,29,IF(generador!B300=6,32,IF(generador!B300=7,35,IF(generador!B300=8,38,IF(generador!B300=9,41,IF(generador!B300=10,44,IF(generador!B300=11,47,IF(generador!B300=12,50,IF(generador!B300=13,53,IF(generador!B300=14,56,IF(generador!B300=15,59))))))))))))))),FALSE),"dd/mm/yyyy")),"")</f>
        <v/>
      </c>
    </row>
    <row r="301" spans="1:23" x14ac:dyDescent="0.3">
      <c r="A301" s="15"/>
      <c r="B301" s="14"/>
      <c r="C301" s="6"/>
      <c r="D301" s="26" t="str">
        <f t="shared" si="76"/>
        <v/>
      </c>
      <c r="E301" s="19" t="str">
        <f>IFERROR(IF(A301&lt;&gt;"",VLOOKUP(A301,matriz,IF(generador!B301=1,15,IF(generador!B301=2,18,IF(generador!B301=3,21,IF(generador!B301=4,24,IF(generador!B301=5,27,IF(generador!B301=6,30,IF(generador!B301=7,33,IF(generador!B301=8,36,IF(generador!B301=9,39,IF(generador!B301=10,42,IF(generador!B301=11,45,IF(generador!B301=12,48,IF(generador!B301=13,51,IF(generador!B301=14,54,IF(generador!B301=15,57))))))))))))))),FALSE),""),"")</f>
        <v/>
      </c>
      <c r="F301" s="20" t="str">
        <f t="shared" si="77"/>
        <v/>
      </c>
      <c r="G301" s="29" t="str">
        <f t="shared" si="78"/>
        <v/>
      </c>
      <c r="H301" s="21" t="str">
        <f t="shared" ca="1" si="81"/>
        <v/>
      </c>
      <c r="I301" s="18" t="str">
        <f t="shared" si="82"/>
        <v/>
      </c>
      <c r="J301" s="18" t="str">
        <f>""</f>
        <v/>
      </c>
      <c r="K301" s="18" t="str">
        <f t="shared" si="83"/>
        <v/>
      </c>
      <c r="L301" s="18" t="str">
        <f t="shared" si="84"/>
        <v/>
      </c>
      <c r="M301" s="18" t="str">
        <f t="shared" si="85"/>
        <v/>
      </c>
      <c r="N301" s="18" t="str">
        <f t="shared" si="86"/>
        <v/>
      </c>
      <c r="O301" s="18" t="str">
        <f t="shared" si="87"/>
        <v/>
      </c>
      <c r="P301" s="18" t="str">
        <f t="shared" si="88"/>
        <v/>
      </c>
      <c r="Q301" s="18" t="str">
        <f t="shared" si="89"/>
        <v/>
      </c>
      <c r="R301" s="122" t="str">
        <f t="shared" si="79"/>
        <v/>
      </c>
      <c r="S301" s="18" t="str">
        <f t="shared" si="90"/>
        <v/>
      </c>
      <c r="T301" s="26" t="str">
        <f t="shared" si="80"/>
        <v/>
      </c>
      <c r="U301" s="18" t="str">
        <f t="shared" si="91"/>
        <v/>
      </c>
      <c r="V301" s="18" t="str">
        <f t="shared" si="92"/>
        <v/>
      </c>
      <c r="W301" s="18" t="str">
        <f>IFERROR(CONCATENATE("PAGO N° ",B301," DEL CONTRATO CPS ",V301," ENTRE ",TEXT(VLOOKUP(A301,matriz,IF(generador!B301=1,16,IF(generador!B301=2,19,IF(generador!B301=3,22,IF(generador!B301=4,25,IF(generador!B301=5,28,IF(generador!B301=6,31,IF(generador!B301=7,34,IF(generador!B301=8,37,IF(generador!B301=9,40,IF(generador!B301=10,43,IF(generador!B301=11,46,IF(generador!B301=12,49,IF(generador!B301=13,52,IF(generador!B301=14,55,IF(generador!B301=15,58))))))))))))))),FALSE),"dd/mm/yyyy")," Y ",TEXT(VLOOKUP(A301,matriz,IF(generador!B301=1,17,IF(generador!B301=2,20,IF(generador!B301=3,23,IF(generador!B301=4,26,IF(generador!B301=5,29,IF(generador!B301=6,32,IF(generador!B301=7,35,IF(generador!B301=8,38,IF(generador!B301=9,41,IF(generador!B301=10,44,IF(generador!B301=11,47,IF(generador!B301=12,50,IF(generador!B301=13,53,IF(generador!B301=14,56,IF(generador!B301=15,59))))))))))))))),FALSE),"dd/mm/yyyy")),"")</f>
        <v/>
      </c>
    </row>
    <row r="302" spans="1:23" x14ac:dyDescent="0.3">
      <c r="A302" s="15"/>
      <c r="B302" s="14"/>
      <c r="C302" s="6"/>
      <c r="D302" s="26" t="str">
        <f t="shared" si="76"/>
        <v/>
      </c>
      <c r="E302" s="19" t="str">
        <f>IFERROR(IF(A302&lt;&gt;"",VLOOKUP(A302,matriz,IF(generador!B302=1,15,IF(generador!B302=2,18,IF(generador!B302=3,21,IF(generador!B302=4,24,IF(generador!B302=5,27,IF(generador!B302=6,30,IF(generador!B302=7,33,IF(generador!B302=8,36,IF(generador!B302=9,39,IF(generador!B302=10,42,IF(generador!B302=11,45,IF(generador!B302=12,48,IF(generador!B302=13,51,IF(generador!B302=14,54,IF(generador!B302=15,57))))))))))))))),FALSE),""),"")</f>
        <v/>
      </c>
      <c r="F302" s="20" t="str">
        <f t="shared" si="77"/>
        <v/>
      </c>
      <c r="G302" s="29" t="str">
        <f t="shared" si="78"/>
        <v/>
      </c>
      <c r="H302" s="21" t="str">
        <f t="shared" ca="1" si="81"/>
        <v/>
      </c>
      <c r="I302" s="18" t="str">
        <f t="shared" si="82"/>
        <v/>
      </c>
      <c r="J302" s="18" t="str">
        <f>""</f>
        <v/>
      </c>
      <c r="K302" s="18" t="str">
        <f t="shared" si="83"/>
        <v/>
      </c>
      <c r="L302" s="18" t="str">
        <f t="shared" si="84"/>
        <v/>
      </c>
      <c r="M302" s="18" t="str">
        <f t="shared" si="85"/>
        <v/>
      </c>
      <c r="N302" s="18" t="str">
        <f t="shared" si="86"/>
        <v/>
      </c>
      <c r="O302" s="18" t="str">
        <f t="shared" si="87"/>
        <v/>
      </c>
      <c r="P302" s="18" t="str">
        <f t="shared" si="88"/>
        <v/>
      </c>
      <c r="Q302" s="18" t="str">
        <f t="shared" si="89"/>
        <v/>
      </c>
      <c r="R302" s="122" t="str">
        <f t="shared" si="79"/>
        <v/>
      </c>
      <c r="S302" s="18" t="str">
        <f t="shared" si="90"/>
        <v/>
      </c>
      <c r="T302" s="26" t="str">
        <f t="shared" si="80"/>
        <v/>
      </c>
      <c r="U302" s="18" t="str">
        <f t="shared" si="91"/>
        <v/>
      </c>
      <c r="V302" s="18" t="str">
        <f t="shared" si="92"/>
        <v/>
      </c>
      <c r="W302" s="18" t="str">
        <f>IFERROR(CONCATENATE("PAGO N° ",B302," DEL CONTRATO CPS ",V302," ENTRE ",TEXT(VLOOKUP(A302,matriz,IF(generador!B302=1,16,IF(generador!B302=2,19,IF(generador!B302=3,22,IF(generador!B302=4,25,IF(generador!B302=5,28,IF(generador!B302=6,31,IF(generador!B302=7,34,IF(generador!B302=8,37,IF(generador!B302=9,40,IF(generador!B302=10,43,IF(generador!B302=11,46,IF(generador!B302=12,49,IF(generador!B302=13,52,IF(generador!B302=14,55,IF(generador!B302=15,58))))))))))))))),FALSE),"dd/mm/yyyy")," Y ",TEXT(VLOOKUP(A302,matriz,IF(generador!B302=1,17,IF(generador!B302=2,20,IF(generador!B302=3,23,IF(generador!B302=4,26,IF(generador!B302=5,29,IF(generador!B302=6,32,IF(generador!B302=7,35,IF(generador!B302=8,38,IF(generador!B302=9,41,IF(generador!B302=10,44,IF(generador!B302=11,47,IF(generador!B302=12,50,IF(generador!B302=13,53,IF(generador!B302=14,56,IF(generador!B302=15,59))))))))))))))),FALSE),"dd/mm/yyyy")),"")</f>
        <v/>
      </c>
    </row>
    <row r="303" spans="1:23" x14ac:dyDescent="0.3">
      <c r="A303" s="15"/>
      <c r="B303" s="14"/>
      <c r="C303" s="6"/>
      <c r="D303" s="26" t="str">
        <f t="shared" si="76"/>
        <v/>
      </c>
      <c r="E303" s="19" t="str">
        <f>IFERROR(IF(A303&lt;&gt;"",VLOOKUP(A303,matriz,IF(generador!B303=1,15,IF(generador!B303=2,18,IF(generador!B303=3,21,IF(generador!B303=4,24,IF(generador!B303=5,27,IF(generador!B303=6,30,IF(generador!B303=7,33,IF(generador!B303=8,36,IF(generador!B303=9,39,IF(generador!B303=10,42,IF(generador!B303=11,45,IF(generador!B303=12,48,IF(generador!B303=13,51,IF(generador!B303=14,54,IF(generador!B303=15,57))))))))))))))),FALSE),""),"")</f>
        <v/>
      </c>
      <c r="F303" s="20" t="str">
        <f t="shared" si="77"/>
        <v/>
      </c>
      <c r="G303" s="29" t="str">
        <f t="shared" si="78"/>
        <v/>
      </c>
      <c r="H303" s="21" t="str">
        <f t="shared" ca="1" si="81"/>
        <v/>
      </c>
      <c r="I303" s="18" t="str">
        <f t="shared" si="82"/>
        <v/>
      </c>
      <c r="J303" s="18" t="str">
        <f>""</f>
        <v/>
      </c>
      <c r="K303" s="18" t="str">
        <f t="shared" si="83"/>
        <v/>
      </c>
      <c r="L303" s="18" t="str">
        <f t="shared" si="84"/>
        <v/>
      </c>
      <c r="M303" s="18" t="str">
        <f t="shared" si="85"/>
        <v/>
      </c>
      <c r="N303" s="18" t="str">
        <f t="shared" si="86"/>
        <v/>
      </c>
      <c r="O303" s="18" t="str">
        <f t="shared" si="87"/>
        <v/>
      </c>
      <c r="P303" s="18" t="str">
        <f t="shared" si="88"/>
        <v/>
      </c>
      <c r="Q303" s="18" t="str">
        <f t="shared" si="89"/>
        <v/>
      </c>
      <c r="R303" s="122" t="str">
        <f t="shared" si="79"/>
        <v/>
      </c>
      <c r="S303" s="18" t="str">
        <f t="shared" si="90"/>
        <v/>
      </c>
      <c r="T303" s="26" t="str">
        <f t="shared" si="80"/>
        <v/>
      </c>
      <c r="U303" s="18" t="str">
        <f t="shared" si="91"/>
        <v/>
      </c>
      <c r="V303" s="18" t="str">
        <f t="shared" si="92"/>
        <v/>
      </c>
      <c r="W303" s="18" t="str">
        <f>IFERROR(CONCATENATE("PAGO N° ",B303," DEL CONTRATO CPS ",V303," ENTRE ",TEXT(VLOOKUP(A303,matriz,IF(generador!B303=1,16,IF(generador!B303=2,19,IF(generador!B303=3,22,IF(generador!B303=4,25,IF(generador!B303=5,28,IF(generador!B303=6,31,IF(generador!B303=7,34,IF(generador!B303=8,37,IF(generador!B303=9,40,IF(generador!B303=10,43,IF(generador!B303=11,46,IF(generador!B303=12,49,IF(generador!B303=13,52,IF(generador!B303=14,55,IF(generador!B303=15,58))))))))))))))),FALSE),"dd/mm/yyyy")," Y ",TEXT(VLOOKUP(A303,matriz,IF(generador!B303=1,17,IF(generador!B303=2,20,IF(generador!B303=3,23,IF(generador!B303=4,26,IF(generador!B303=5,29,IF(generador!B303=6,32,IF(generador!B303=7,35,IF(generador!B303=8,38,IF(generador!B303=9,41,IF(generador!B303=10,44,IF(generador!B303=11,47,IF(generador!B303=12,50,IF(generador!B303=13,53,IF(generador!B303=14,56,IF(generador!B303=15,59))))))))))))))),FALSE),"dd/mm/yyyy")),"")</f>
        <v/>
      </c>
    </row>
    <row r="304" spans="1:23" x14ac:dyDescent="0.3">
      <c r="A304" s="15"/>
      <c r="B304" s="14"/>
      <c r="C304" s="6"/>
      <c r="D304" s="26" t="str">
        <f t="shared" si="76"/>
        <v/>
      </c>
      <c r="E304" s="19" t="str">
        <f>IFERROR(IF(A304&lt;&gt;"",VLOOKUP(A304,matriz,IF(generador!B304=1,15,IF(generador!B304=2,18,IF(generador!B304=3,21,IF(generador!B304=4,24,IF(generador!B304=5,27,IF(generador!B304=6,30,IF(generador!B304=7,33,IF(generador!B304=8,36,IF(generador!B304=9,39,IF(generador!B304=10,42,IF(generador!B304=11,45,IF(generador!B304=12,48,IF(generador!B304=13,51,IF(generador!B304=14,54,IF(generador!B304=15,57))))))))))))))),FALSE),""),"")</f>
        <v/>
      </c>
      <c r="F304" s="20" t="str">
        <f t="shared" si="77"/>
        <v/>
      </c>
      <c r="G304" s="29" t="str">
        <f t="shared" si="78"/>
        <v/>
      </c>
      <c r="H304" s="21" t="str">
        <f t="shared" ca="1" si="81"/>
        <v/>
      </c>
      <c r="I304" s="18" t="str">
        <f t="shared" si="82"/>
        <v/>
      </c>
      <c r="J304" s="18" t="str">
        <f>""</f>
        <v/>
      </c>
      <c r="K304" s="18" t="str">
        <f t="shared" si="83"/>
        <v/>
      </c>
      <c r="L304" s="18" t="str">
        <f t="shared" si="84"/>
        <v/>
      </c>
      <c r="M304" s="18" t="str">
        <f t="shared" si="85"/>
        <v/>
      </c>
      <c r="N304" s="18" t="str">
        <f t="shared" si="86"/>
        <v/>
      </c>
      <c r="O304" s="18" t="str">
        <f t="shared" si="87"/>
        <v/>
      </c>
      <c r="P304" s="18" t="str">
        <f t="shared" si="88"/>
        <v/>
      </c>
      <c r="Q304" s="18" t="str">
        <f t="shared" si="89"/>
        <v/>
      </c>
      <c r="R304" s="122" t="str">
        <f t="shared" si="79"/>
        <v/>
      </c>
      <c r="S304" s="18" t="str">
        <f t="shared" si="90"/>
        <v/>
      </c>
      <c r="T304" s="26" t="str">
        <f t="shared" si="80"/>
        <v/>
      </c>
      <c r="U304" s="18" t="str">
        <f t="shared" si="91"/>
        <v/>
      </c>
      <c r="V304" s="18" t="str">
        <f t="shared" si="92"/>
        <v/>
      </c>
      <c r="W304" s="18" t="str">
        <f>IFERROR(CONCATENATE("PAGO N° ",B304," DEL CONTRATO CPS ",V304," ENTRE ",TEXT(VLOOKUP(A304,matriz,IF(generador!B304=1,16,IF(generador!B304=2,19,IF(generador!B304=3,22,IF(generador!B304=4,25,IF(generador!B304=5,28,IF(generador!B304=6,31,IF(generador!B304=7,34,IF(generador!B304=8,37,IF(generador!B304=9,40,IF(generador!B304=10,43,IF(generador!B304=11,46,IF(generador!B304=12,49,IF(generador!B304=13,52,IF(generador!B304=14,55,IF(generador!B304=15,58))))))))))))))),FALSE),"dd/mm/yyyy")," Y ",TEXT(VLOOKUP(A304,matriz,IF(generador!B304=1,17,IF(generador!B304=2,20,IF(generador!B304=3,23,IF(generador!B304=4,26,IF(generador!B304=5,29,IF(generador!B304=6,32,IF(generador!B304=7,35,IF(generador!B304=8,38,IF(generador!B304=9,41,IF(generador!B304=10,44,IF(generador!B304=11,47,IF(generador!B304=12,50,IF(generador!B304=13,53,IF(generador!B304=14,56,IF(generador!B304=15,59))))))))))))))),FALSE),"dd/mm/yyyy")),"")</f>
        <v/>
      </c>
    </row>
    <row r="305" spans="1:23" x14ac:dyDescent="0.3">
      <c r="A305" s="15"/>
      <c r="B305" s="14"/>
      <c r="C305" s="6"/>
      <c r="D305" s="26" t="str">
        <f t="shared" si="76"/>
        <v/>
      </c>
      <c r="E305" s="19" t="str">
        <f>IFERROR(IF(A305&lt;&gt;"",VLOOKUP(A305,matriz,IF(generador!B305=1,15,IF(generador!B305=2,18,IF(generador!B305=3,21,IF(generador!B305=4,24,IF(generador!B305=5,27,IF(generador!B305=6,30,IF(generador!B305=7,33,IF(generador!B305=8,36,IF(generador!B305=9,39,IF(generador!B305=10,42,IF(generador!B305=11,45,IF(generador!B305=12,48,IF(generador!B305=13,51,IF(generador!B305=14,54,IF(generador!B305=15,57))))))))))))))),FALSE),""),"")</f>
        <v/>
      </c>
      <c r="F305" s="20" t="str">
        <f t="shared" si="77"/>
        <v/>
      </c>
      <c r="G305" s="29" t="str">
        <f t="shared" si="78"/>
        <v/>
      </c>
      <c r="H305" s="21" t="str">
        <f t="shared" ca="1" si="81"/>
        <v/>
      </c>
      <c r="I305" s="18" t="str">
        <f t="shared" si="82"/>
        <v/>
      </c>
      <c r="J305" s="18" t="str">
        <f>""</f>
        <v/>
      </c>
      <c r="K305" s="18" t="str">
        <f t="shared" si="83"/>
        <v/>
      </c>
      <c r="L305" s="18" t="str">
        <f t="shared" si="84"/>
        <v/>
      </c>
      <c r="M305" s="18" t="str">
        <f t="shared" si="85"/>
        <v/>
      </c>
      <c r="N305" s="18" t="str">
        <f t="shared" si="86"/>
        <v/>
      </c>
      <c r="O305" s="18" t="str">
        <f t="shared" si="87"/>
        <v/>
      </c>
      <c r="P305" s="18" t="str">
        <f t="shared" si="88"/>
        <v/>
      </c>
      <c r="Q305" s="18" t="str">
        <f t="shared" si="89"/>
        <v/>
      </c>
      <c r="R305" s="122" t="str">
        <f t="shared" si="79"/>
        <v/>
      </c>
      <c r="S305" s="18" t="str">
        <f t="shared" si="90"/>
        <v/>
      </c>
      <c r="T305" s="26" t="str">
        <f t="shared" si="80"/>
        <v/>
      </c>
      <c r="U305" s="18" t="str">
        <f t="shared" si="91"/>
        <v/>
      </c>
      <c r="V305" s="18" t="str">
        <f t="shared" si="92"/>
        <v/>
      </c>
      <c r="W305" s="18" t="str">
        <f>IFERROR(CONCATENATE("PAGO N° ",B305," DEL CONTRATO CPS ",V305," ENTRE ",TEXT(VLOOKUP(A305,matriz,IF(generador!B305=1,16,IF(generador!B305=2,19,IF(generador!B305=3,22,IF(generador!B305=4,25,IF(generador!B305=5,28,IF(generador!B305=6,31,IF(generador!B305=7,34,IF(generador!B305=8,37,IF(generador!B305=9,40,IF(generador!B305=10,43,IF(generador!B305=11,46,IF(generador!B305=12,49,IF(generador!B305=13,52,IF(generador!B305=14,55,IF(generador!B305=15,58))))))))))))))),FALSE),"dd/mm/yyyy")," Y ",TEXT(VLOOKUP(A305,matriz,IF(generador!B305=1,17,IF(generador!B305=2,20,IF(generador!B305=3,23,IF(generador!B305=4,26,IF(generador!B305=5,29,IF(generador!B305=6,32,IF(generador!B305=7,35,IF(generador!B305=8,38,IF(generador!B305=9,41,IF(generador!B305=10,44,IF(generador!B305=11,47,IF(generador!B305=12,50,IF(generador!B305=13,53,IF(generador!B305=14,56,IF(generador!B305=15,59))))))))))))))),FALSE),"dd/mm/yyyy")),"")</f>
        <v/>
      </c>
    </row>
    <row r="306" spans="1:23" x14ac:dyDescent="0.3">
      <c r="A306" s="15"/>
      <c r="B306" s="14"/>
      <c r="C306" s="6"/>
      <c r="D306" s="26" t="str">
        <f t="shared" si="76"/>
        <v/>
      </c>
      <c r="E306" s="19" t="str">
        <f>IFERROR(IF(A306&lt;&gt;"",VLOOKUP(A306,matriz,IF(generador!B306=1,15,IF(generador!B306=2,18,IF(generador!B306=3,21,IF(generador!B306=4,24,IF(generador!B306=5,27,IF(generador!B306=6,30,IF(generador!B306=7,33,IF(generador!B306=8,36,IF(generador!B306=9,39,IF(generador!B306=10,42,IF(generador!B306=11,45,IF(generador!B306=12,48,IF(generador!B306=13,51,IF(generador!B306=14,54,IF(generador!B306=15,57))))))))))))))),FALSE),""),"")</f>
        <v/>
      </c>
      <c r="F306" s="20" t="str">
        <f t="shared" si="77"/>
        <v/>
      </c>
      <c r="G306" s="29" t="str">
        <f t="shared" si="78"/>
        <v/>
      </c>
      <c r="H306" s="21" t="str">
        <f t="shared" ca="1" si="81"/>
        <v/>
      </c>
      <c r="I306" s="18" t="str">
        <f t="shared" si="82"/>
        <v/>
      </c>
      <c r="J306" s="18" t="str">
        <f>""</f>
        <v/>
      </c>
      <c r="K306" s="18" t="str">
        <f t="shared" si="83"/>
        <v/>
      </c>
      <c r="L306" s="18" t="str">
        <f t="shared" si="84"/>
        <v/>
      </c>
      <c r="M306" s="18" t="str">
        <f t="shared" si="85"/>
        <v/>
      </c>
      <c r="N306" s="18" t="str">
        <f t="shared" si="86"/>
        <v/>
      </c>
      <c r="O306" s="18" t="str">
        <f t="shared" si="87"/>
        <v/>
      </c>
      <c r="P306" s="18" t="str">
        <f t="shared" si="88"/>
        <v/>
      </c>
      <c r="Q306" s="18" t="str">
        <f t="shared" si="89"/>
        <v/>
      </c>
      <c r="R306" s="122" t="str">
        <f t="shared" si="79"/>
        <v/>
      </c>
      <c r="S306" s="18" t="str">
        <f t="shared" si="90"/>
        <v/>
      </c>
      <c r="T306" s="26" t="str">
        <f t="shared" si="80"/>
        <v/>
      </c>
      <c r="U306" s="18" t="str">
        <f t="shared" si="91"/>
        <v/>
      </c>
      <c r="V306" s="18" t="str">
        <f t="shared" si="92"/>
        <v/>
      </c>
      <c r="W306" s="18" t="str">
        <f>IFERROR(CONCATENATE("PAGO N° ",B306," DEL CONTRATO CPS ",V306," ENTRE ",TEXT(VLOOKUP(A306,matriz,IF(generador!B306=1,16,IF(generador!B306=2,19,IF(generador!B306=3,22,IF(generador!B306=4,25,IF(generador!B306=5,28,IF(generador!B306=6,31,IF(generador!B306=7,34,IF(generador!B306=8,37,IF(generador!B306=9,40,IF(generador!B306=10,43,IF(generador!B306=11,46,IF(generador!B306=12,49,IF(generador!B306=13,52,IF(generador!B306=14,55,IF(generador!B306=15,58))))))))))))))),FALSE),"dd/mm/yyyy")," Y ",TEXT(VLOOKUP(A306,matriz,IF(generador!B306=1,17,IF(generador!B306=2,20,IF(generador!B306=3,23,IF(generador!B306=4,26,IF(generador!B306=5,29,IF(generador!B306=6,32,IF(generador!B306=7,35,IF(generador!B306=8,38,IF(generador!B306=9,41,IF(generador!B306=10,44,IF(generador!B306=11,47,IF(generador!B306=12,50,IF(generador!B306=13,53,IF(generador!B306=14,56,IF(generador!B306=15,59))))))))))))))),FALSE),"dd/mm/yyyy")),"")</f>
        <v/>
      </c>
    </row>
    <row r="307" spans="1:23" x14ac:dyDescent="0.3">
      <c r="A307" s="15"/>
      <c r="B307" s="14"/>
      <c r="C307" s="6"/>
      <c r="D307" s="26" t="str">
        <f t="shared" si="76"/>
        <v/>
      </c>
      <c r="E307" s="19" t="str">
        <f>IFERROR(IF(A307&lt;&gt;"",VLOOKUP(A307,matriz,IF(generador!B307=1,15,IF(generador!B307=2,18,IF(generador!B307=3,21,IF(generador!B307=4,24,IF(generador!B307=5,27,IF(generador!B307=6,30,IF(generador!B307=7,33,IF(generador!B307=8,36,IF(generador!B307=9,39,IF(generador!B307=10,42,IF(generador!B307=11,45,IF(generador!B307=12,48,IF(generador!B307=13,51,IF(generador!B307=14,54,IF(generador!B307=15,57))))))))))))))),FALSE),""),"")</f>
        <v/>
      </c>
      <c r="F307" s="20" t="str">
        <f t="shared" si="77"/>
        <v/>
      </c>
      <c r="G307" s="29" t="str">
        <f t="shared" si="78"/>
        <v/>
      </c>
      <c r="H307" s="21" t="str">
        <f t="shared" ca="1" si="81"/>
        <v/>
      </c>
      <c r="I307" s="18" t="str">
        <f t="shared" si="82"/>
        <v/>
      </c>
      <c r="J307" s="18" t="str">
        <f>""</f>
        <v/>
      </c>
      <c r="K307" s="18" t="str">
        <f t="shared" si="83"/>
        <v/>
      </c>
      <c r="L307" s="18" t="str">
        <f t="shared" si="84"/>
        <v/>
      </c>
      <c r="M307" s="18" t="str">
        <f t="shared" si="85"/>
        <v/>
      </c>
      <c r="N307" s="18" t="str">
        <f t="shared" si="86"/>
        <v/>
      </c>
      <c r="O307" s="18" t="str">
        <f t="shared" si="87"/>
        <v/>
      </c>
      <c r="P307" s="18" t="str">
        <f t="shared" si="88"/>
        <v/>
      </c>
      <c r="Q307" s="18" t="str">
        <f t="shared" si="89"/>
        <v/>
      </c>
      <c r="R307" s="122" t="str">
        <f t="shared" si="79"/>
        <v/>
      </c>
      <c r="S307" s="18" t="str">
        <f t="shared" si="90"/>
        <v/>
      </c>
      <c r="T307" s="26" t="str">
        <f t="shared" si="80"/>
        <v/>
      </c>
      <c r="U307" s="18" t="str">
        <f t="shared" si="91"/>
        <v/>
      </c>
      <c r="V307" s="18" t="str">
        <f t="shared" si="92"/>
        <v/>
      </c>
      <c r="W307" s="18" t="str">
        <f>IFERROR(CONCATENATE("PAGO N° ",B307," DEL CONTRATO CPS ",V307," ENTRE ",TEXT(VLOOKUP(A307,matriz,IF(generador!B307=1,16,IF(generador!B307=2,19,IF(generador!B307=3,22,IF(generador!B307=4,25,IF(generador!B307=5,28,IF(generador!B307=6,31,IF(generador!B307=7,34,IF(generador!B307=8,37,IF(generador!B307=9,40,IF(generador!B307=10,43,IF(generador!B307=11,46,IF(generador!B307=12,49,IF(generador!B307=13,52,IF(generador!B307=14,55,IF(generador!B307=15,58))))))))))))))),FALSE),"dd/mm/yyyy")," Y ",TEXT(VLOOKUP(A307,matriz,IF(generador!B307=1,17,IF(generador!B307=2,20,IF(generador!B307=3,23,IF(generador!B307=4,26,IF(generador!B307=5,29,IF(generador!B307=6,32,IF(generador!B307=7,35,IF(generador!B307=8,38,IF(generador!B307=9,41,IF(generador!B307=10,44,IF(generador!B307=11,47,IF(generador!B307=12,50,IF(generador!B307=13,53,IF(generador!B307=14,56,IF(generador!B307=15,59))))))))))))))),FALSE),"dd/mm/yyyy")),"")</f>
        <v/>
      </c>
    </row>
    <row r="308" spans="1:23" x14ac:dyDescent="0.3">
      <c r="A308" s="15"/>
      <c r="B308" s="14"/>
      <c r="C308" s="6"/>
      <c r="D308" s="26" t="str">
        <f t="shared" si="76"/>
        <v/>
      </c>
      <c r="E308" s="19" t="str">
        <f>IFERROR(IF(A308&lt;&gt;"",VLOOKUP(A308,matriz,IF(generador!B308=1,15,IF(generador!B308=2,18,IF(generador!B308=3,21,IF(generador!B308=4,24,IF(generador!B308=5,27,IF(generador!B308=6,30,IF(generador!B308=7,33,IF(generador!B308=8,36,IF(generador!B308=9,39,IF(generador!B308=10,42,IF(generador!B308=11,45,IF(generador!B308=12,48,IF(generador!B308=13,51,IF(generador!B308=14,54,IF(generador!B308=15,57))))))))))))))),FALSE),""),"")</f>
        <v/>
      </c>
      <c r="F308" s="20" t="str">
        <f t="shared" si="77"/>
        <v/>
      </c>
      <c r="G308" s="29" t="str">
        <f t="shared" si="78"/>
        <v/>
      </c>
      <c r="H308" s="21" t="str">
        <f t="shared" ca="1" si="81"/>
        <v/>
      </c>
      <c r="I308" s="18" t="str">
        <f t="shared" si="82"/>
        <v/>
      </c>
      <c r="J308" s="18" t="str">
        <f>""</f>
        <v/>
      </c>
      <c r="K308" s="18" t="str">
        <f t="shared" si="83"/>
        <v/>
      </c>
      <c r="L308" s="18" t="str">
        <f t="shared" si="84"/>
        <v/>
      </c>
      <c r="M308" s="18" t="str">
        <f t="shared" si="85"/>
        <v/>
      </c>
      <c r="N308" s="18" t="str">
        <f t="shared" si="86"/>
        <v/>
      </c>
      <c r="O308" s="18" t="str">
        <f t="shared" si="87"/>
        <v/>
      </c>
      <c r="P308" s="18" t="str">
        <f t="shared" si="88"/>
        <v/>
      </c>
      <c r="Q308" s="18" t="str">
        <f t="shared" si="89"/>
        <v/>
      </c>
      <c r="R308" s="122" t="str">
        <f t="shared" si="79"/>
        <v/>
      </c>
      <c r="S308" s="18" t="str">
        <f t="shared" si="90"/>
        <v/>
      </c>
      <c r="T308" s="26" t="str">
        <f t="shared" si="80"/>
        <v/>
      </c>
      <c r="U308" s="18" t="str">
        <f t="shared" si="91"/>
        <v/>
      </c>
      <c r="V308" s="18" t="str">
        <f t="shared" si="92"/>
        <v/>
      </c>
      <c r="W308" s="18" t="str">
        <f>IFERROR(CONCATENATE("PAGO N° ",B308," DEL CONTRATO CPS ",V308," ENTRE ",TEXT(VLOOKUP(A308,matriz,IF(generador!B308=1,16,IF(generador!B308=2,19,IF(generador!B308=3,22,IF(generador!B308=4,25,IF(generador!B308=5,28,IF(generador!B308=6,31,IF(generador!B308=7,34,IF(generador!B308=8,37,IF(generador!B308=9,40,IF(generador!B308=10,43,IF(generador!B308=11,46,IF(generador!B308=12,49,IF(generador!B308=13,52,IF(generador!B308=14,55,IF(generador!B308=15,58))))))))))))))),FALSE),"dd/mm/yyyy")," Y ",TEXT(VLOOKUP(A308,matriz,IF(generador!B308=1,17,IF(generador!B308=2,20,IF(generador!B308=3,23,IF(generador!B308=4,26,IF(generador!B308=5,29,IF(generador!B308=6,32,IF(generador!B308=7,35,IF(generador!B308=8,38,IF(generador!B308=9,41,IF(generador!B308=10,44,IF(generador!B308=11,47,IF(generador!B308=12,50,IF(generador!B308=13,53,IF(generador!B308=14,56,IF(generador!B308=15,59))))))))))))))),FALSE),"dd/mm/yyyy")),"")</f>
        <v/>
      </c>
    </row>
    <row r="309" spans="1:23" x14ac:dyDescent="0.3">
      <c r="A309" s="15"/>
      <c r="B309" s="14"/>
      <c r="C309" s="6"/>
      <c r="D309" s="26" t="str">
        <f t="shared" si="76"/>
        <v/>
      </c>
      <c r="E309" s="19" t="str">
        <f>IFERROR(IF(A309&lt;&gt;"",VLOOKUP(A309,matriz,IF(generador!B309=1,15,IF(generador!B309=2,18,IF(generador!B309=3,21,IF(generador!B309=4,24,IF(generador!B309=5,27,IF(generador!B309=6,30,IF(generador!B309=7,33,IF(generador!B309=8,36,IF(generador!B309=9,39,IF(generador!B309=10,42,IF(generador!B309=11,45,IF(generador!B309=12,48,IF(generador!B309=13,51,IF(generador!B309=14,54,IF(generador!B309=15,57))))))))))))))),FALSE),""),"")</f>
        <v/>
      </c>
      <c r="F309" s="20" t="str">
        <f t="shared" si="77"/>
        <v/>
      </c>
      <c r="G309" s="29" t="str">
        <f t="shared" si="78"/>
        <v/>
      </c>
      <c r="H309" s="21" t="str">
        <f t="shared" ca="1" si="81"/>
        <v/>
      </c>
      <c r="I309" s="18" t="str">
        <f t="shared" si="82"/>
        <v/>
      </c>
      <c r="J309" s="18" t="str">
        <f>""</f>
        <v/>
      </c>
      <c r="K309" s="18" t="str">
        <f t="shared" si="83"/>
        <v/>
      </c>
      <c r="L309" s="18" t="str">
        <f t="shared" si="84"/>
        <v/>
      </c>
      <c r="M309" s="18" t="str">
        <f t="shared" si="85"/>
        <v/>
      </c>
      <c r="N309" s="18" t="str">
        <f t="shared" si="86"/>
        <v/>
      </c>
      <c r="O309" s="18" t="str">
        <f t="shared" si="87"/>
        <v/>
      </c>
      <c r="P309" s="18" t="str">
        <f t="shared" si="88"/>
        <v/>
      </c>
      <c r="Q309" s="18" t="str">
        <f t="shared" si="89"/>
        <v/>
      </c>
      <c r="R309" s="122" t="str">
        <f t="shared" si="79"/>
        <v/>
      </c>
      <c r="S309" s="18" t="str">
        <f t="shared" si="90"/>
        <v/>
      </c>
      <c r="T309" s="26" t="str">
        <f t="shared" si="80"/>
        <v/>
      </c>
      <c r="U309" s="18" t="str">
        <f t="shared" si="91"/>
        <v/>
      </c>
      <c r="V309" s="18" t="str">
        <f t="shared" si="92"/>
        <v/>
      </c>
      <c r="W309" s="18" t="str">
        <f>IFERROR(CONCATENATE("PAGO N° ",B309," DEL CONTRATO CPS ",V309," ENTRE ",TEXT(VLOOKUP(A309,matriz,IF(generador!B309=1,16,IF(generador!B309=2,19,IF(generador!B309=3,22,IF(generador!B309=4,25,IF(generador!B309=5,28,IF(generador!B309=6,31,IF(generador!B309=7,34,IF(generador!B309=8,37,IF(generador!B309=9,40,IF(generador!B309=10,43,IF(generador!B309=11,46,IF(generador!B309=12,49,IF(generador!B309=13,52,IF(generador!B309=14,55,IF(generador!B309=15,58))))))))))))))),FALSE),"dd/mm/yyyy")," Y ",TEXT(VLOOKUP(A309,matriz,IF(generador!B309=1,17,IF(generador!B309=2,20,IF(generador!B309=3,23,IF(generador!B309=4,26,IF(generador!B309=5,29,IF(generador!B309=6,32,IF(generador!B309=7,35,IF(generador!B309=8,38,IF(generador!B309=9,41,IF(generador!B309=10,44,IF(generador!B309=11,47,IF(generador!B309=12,50,IF(generador!B309=13,53,IF(generador!B309=14,56,IF(generador!B309=15,59))))))))))))))),FALSE),"dd/mm/yyyy")),"")</f>
        <v/>
      </c>
    </row>
    <row r="310" spans="1:23" x14ac:dyDescent="0.3">
      <c r="A310" s="15"/>
      <c r="B310" s="14"/>
      <c r="C310" s="6"/>
      <c r="D310" s="26" t="str">
        <f t="shared" si="76"/>
        <v/>
      </c>
      <c r="E310" s="19" t="str">
        <f>IFERROR(IF(A310&lt;&gt;"",VLOOKUP(A310,matriz,IF(generador!B310=1,15,IF(generador!B310=2,18,IF(generador!B310=3,21,IF(generador!B310=4,24,IF(generador!B310=5,27,IF(generador!B310=6,30,IF(generador!B310=7,33,IF(generador!B310=8,36,IF(generador!B310=9,39,IF(generador!B310=10,42,IF(generador!B310=11,45,IF(generador!B310=12,48,IF(generador!B310=13,51,IF(generador!B310=14,54,IF(generador!B310=15,57))))))))))))))),FALSE),""),"")</f>
        <v/>
      </c>
      <c r="F310" s="20" t="str">
        <f t="shared" si="77"/>
        <v/>
      </c>
      <c r="G310" s="29" t="str">
        <f t="shared" si="78"/>
        <v/>
      </c>
      <c r="H310" s="21" t="str">
        <f t="shared" ca="1" si="81"/>
        <v/>
      </c>
      <c r="I310" s="18" t="str">
        <f t="shared" si="82"/>
        <v/>
      </c>
      <c r="J310" s="18" t="str">
        <f>""</f>
        <v/>
      </c>
      <c r="K310" s="18" t="str">
        <f t="shared" si="83"/>
        <v/>
      </c>
      <c r="L310" s="18" t="str">
        <f t="shared" si="84"/>
        <v/>
      </c>
      <c r="M310" s="18" t="str">
        <f t="shared" si="85"/>
        <v/>
      </c>
      <c r="N310" s="18" t="str">
        <f t="shared" si="86"/>
        <v/>
      </c>
      <c r="O310" s="18" t="str">
        <f t="shared" si="87"/>
        <v/>
      </c>
      <c r="P310" s="18" t="str">
        <f t="shared" si="88"/>
        <v/>
      </c>
      <c r="Q310" s="18" t="str">
        <f t="shared" si="89"/>
        <v/>
      </c>
      <c r="R310" s="122" t="str">
        <f t="shared" si="79"/>
        <v/>
      </c>
      <c r="S310" s="18" t="str">
        <f t="shared" si="90"/>
        <v/>
      </c>
      <c r="T310" s="26" t="str">
        <f t="shared" si="80"/>
        <v/>
      </c>
      <c r="U310" s="18" t="str">
        <f t="shared" si="91"/>
        <v/>
      </c>
      <c r="V310" s="18" t="str">
        <f t="shared" si="92"/>
        <v/>
      </c>
      <c r="W310" s="18" t="str">
        <f>IFERROR(CONCATENATE("PAGO N° ",B310," DEL CONTRATO CPS ",V310," ENTRE ",TEXT(VLOOKUP(A310,matriz,IF(generador!B310=1,16,IF(generador!B310=2,19,IF(generador!B310=3,22,IF(generador!B310=4,25,IF(generador!B310=5,28,IF(generador!B310=6,31,IF(generador!B310=7,34,IF(generador!B310=8,37,IF(generador!B310=9,40,IF(generador!B310=10,43,IF(generador!B310=11,46,IF(generador!B310=12,49,IF(generador!B310=13,52,IF(generador!B310=14,55,IF(generador!B310=15,58))))))))))))))),FALSE),"dd/mm/yyyy")," Y ",TEXT(VLOOKUP(A310,matriz,IF(generador!B310=1,17,IF(generador!B310=2,20,IF(generador!B310=3,23,IF(generador!B310=4,26,IF(generador!B310=5,29,IF(generador!B310=6,32,IF(generador!B310=7,35,IF(generador!B310=8,38,IF(generador!B310=9,41,IF(generador!B310=10,44,IF(generador!B310=11,47,IF(generador!B310=12,50,IF(generador!B310=13,53,IF(generador!B310=14,56,IF(generador!B310=15,59))))))))))))))),FALSE),"dd/mm/yyyy")),"")</f>
        <v/>
      </c>
    </row>
    <row r="311" spans="1:23" x14ac:dyDescent="0.3">
      <c r="A311" s="15"/>
      <c r="B311" s="14"/>
      <c r="C311" s="6"/>
      <c r="D311" s="26" t="str">
        <f t="shared" si="76"/>
        <v/>
      </c>
      <c r="E311" s="19" t="str">
        <f>IFERROR(IF(A311&lt;&gt;"",VLOOKUP(A311,matriz,IF(generador!B311=1,15,IF(generador!B311=2,18,IF(generador!B311=3,21,IF(generador!B311=4,24,IF(generador!B311=5,27,IF(generador!B311=6,30,IF(generador!B311=7,33,IF(generador!B311=8,36,IF(generador!B311=9,39,IF(generador!B311=10,42,IF(generador!B311=11,45,IF(generador!B311=12,48,IF(generador!B311=13,51,IF(generador!B311=14,54,IF(generador!B311=15,57))))))))))))))),FALSE),""),"")</f>
        <v/>
      </c>
      <c r="F311" s="20" t="str">
        <f t="shared" si="77"/>
        <v/>
      </c>
      <c r="G311" s="29" t="str">
        <f t="shared" si="78"/>
        <v/>
      </c>
      <c r="H311" s="21" t="str">
        <f t="shared" ca="1" si="81"/>
        <v/>
      </c>
      <c r="I311" s="18" t="str">
        <f t="shared" si="82"/>
        <v/>
      </c>
      <c r="J311" s="18" t="str">
        <f>""</f>
        <v/>
      </c>
      <c r="K311" s="18" t="str">
        <f t="shared" si="83"/>
        <v/>
      </c>
      <c r="L311" s="18" t="str">
        <f t="shared" si="84"/>
        <v/>
      </c>
      <c r="M311" s="18" t="str">
        <f t="shared" si="85"/>
        <v/>
      </c>
      <c r="N311" s="18" t="str">
        <f t="shared" si="86"/>
        <v/>
      </c>
      <c r="O311" s="18" t="str">
        <f t="shared" si="87"/>
        <v/>
      </c>
      <c r="P311" s="18" t="str">
        <f t="shared" si="88"/>
        <v/>
      </c>
      <c r="Q311" s="18" t="str">
        <f t="shared" si="89"/>
        <v/>
      </c>
      <c r="R311" s="122" t="str">
        <f t="shared" si="79"/>
        <v/>
      </c>
      <c r="S311" s="18" t="str">
        <f t="shared" si="90"/>
        <v/>
      </c>
      <c r="T311" s="26" t="str">
        <f t="shared" si="80"/>
        <v/>
      </c>
      <c r="U311" s="18" t="str">
        <f t="shared" si="91"/>
        <v/>
      </c>
      <c r="V311" s="18" t="str">
        <f t="shared" si="92"/>
        <v/>
      </c>
      <c r="W311" s="18" t="str">
        <f>IFERROR(CONCATENATE("PAGO N° ",B311," DEL CONTRATO CPS ",V311," ENTRE ",TEXT(VLOOKUP(A311,matriz,IF(generador!B311=1,16,IF(generador!B311=2,19,IF(generador!B311=3,22,IF(generador!B311=4,25,IF(generador!B311=5,28,IF(generador!B311=6,31,IF(generador!B311=7,34,IF(generador!B311=8,37,IF(generador!B311=9,40,IF(generador!B311=10,43,IF(generador!B311=11,46,IF(generador!B311=12,49,IF(generador!B311=13,52,IF(generador!B311=14,55,IF(generador!B311=15,58))))))))))))))),FALSE),"dd/mm/yyyy")," Y ",TEXT(VLOOKUP(A311,matriz,IF(generador!B311=1,17,IF(generador!B311=2,20,IF(generador!B311=3,23,IF(generador!B311=4,26,IF(generador!B311=5,29,IF(generador!B311=6,32,IF(generador!B311=7,35,IF(generador!B311=8,38,IF(generador!B311=9,41,IF(generador!B311=10,44,IF(generador!B311=11,47,IF(generador!B311=12,50,IF(generador!B311=13,53,IF(generador!B311=14,56,IF(generador!B311=15,59))))))))))))))),FALSE),"dd/mm/yyyy")),"")</f>
        <v/>
      </c>
    </row>
    <row r="312" spans="1:23" x14ac:dyDescent="0.3">
      <c r="A312" s="15"/>
      <c r="B312" s="14"/>
      <c r="C312" s="6"/>
      <c r="D312" s="26" t="str">
        <f t="shared" si="76"/>
        <v/>
      </c>
      <c r="E312" s="19" t="str">
        <f>IFERROR(IF(A312&lt;&gt;"",VLOOKUP(A312,matriz,IF(generador!B312=1,15,IF(generador!B312=2,18,IF(generador!B312=3,21,IF(generador!B312=4,24,IF(generador!B312=5,27,IF(generador!B312=6,30,IF(generador!B312=7,33,IF(generador!B312=8,36,IF(generador!B312=9,39,IF(generador!B312=10,42,IF(generador!B312=11,45,IF(generador!B312=12,48,IF(generador!B312=13,51,IF(generador!B312=14,54,IF(generador!B312=15,57))))))))))))))),FALSE),""),"")</f>
        <v/>
      </c>
      <c r="F312" s="20" t="str">
        <f t="shared" si="77"/>
        <v/>
      </c>
      <c r="G312" s="29" t="str">
        <f t="shared" si="78"/>
        <v/>
      </c>
      <c r="H312" s="21" t="str">
        <f t="shared" ca="1" si="81"/>
        <v/>
      </c>
      <c r="I312" s="18" t="str">
        <f t="shared" si="82"/>
        <v/>
      </c>
      <c r="J312" s="18" t="str">
        <f>""</f>
        <v/>
      </c>
      <c r="K312" s="18" t="str">
        <f t="shared" si="83"/>
        <v/>
      </c>
      <c r="L312" s="18" t="str">
        <f t="shared" si="84"/>
        <v/>
      </c>
      <c r="M312" s="18" t="str">
        <f t="shared" si="85"/>
        <v/>
      </c>
      <c r="N312" s="18" t="str">
        <f t="shared" si="86"/>
        <v/>
      </c>
      <c r="O312" s="18" t="str">
        <f t="shared" si="87"/>
        <v/>
      </c>
      <c r="P312" s="18" t="str">
        <f t="shared" si="88"/>
        <v/>
      </c>
      <c r="Q312" s="18" t="str">
        <f t="shared" si="89"/>
        <v/>
      </c>
      <c r="R312" s="122" t="str">
        <f t="shared" si="79"/>
        <v/>
      </c>
      <c r="S312" s="18" t="str">
        <f t="shared" si="90"/>
        <v/>
      </c>
      <c r="T312" s="26" t="str">
        <f t="shared" si="80"/>
        <v/>
      </c>
      <c r="U312" s="18" t="str">
        <f t="shared" si="91"/>
        <v/>
      </c>
      <c r="V312" s="18" t="str">
        <f t="shared" si="92"/>
        <v/>
      </c>
      <c r="W312" s="18" t="str">
        <f>IFERROR(CONCATENATE("PAGO N° ",B312," DEL CONTRATO CPS ",V312," ENTRE ",TEXT(VLOOKUP(A312,matriz,IF(generador!B312=1,16,IF(generador!B312=2,19,IF(generador!B312=3,22,IF(generador!B312=4,25,IF(generador!B312=5,28,IF(generador!B312=6,31,IF(generador!B312=7,34,IF(generador!B312=8,37,IF(generador!B312=9,40,IF(generador!B312=10,43,IF(generador!B312=11,46,IF(generador!B312=12,49,IF(generador!B312=13,52,IF(generador!B312=14,55,IF(generador!B312=15,58))))))))))))))),FALSE),"dd/mm/yyyy")," Y ",TEXT(VLOOKUP(A312,matriz,IF(generador!B312=1,17,IF(generador!B312=2,20,IF(generador!B312=3,23,IF(generador!B312=4,26,IF(generador!B312=5,29,IF(generador!B312=6,32,IF(generador!B312=7,35,IF(generador!B312=8,38,IF(generador!B312=9,41,IF(generador!B312=10,44,IF(generador!B312=11,47,IF(generador!B312=12,50,IF(generador!B312=13,53,IF(generador!B312=14,56,IF(generador!B312=15,59))))))))))))))),FALSE),"dd/mm/yyyy")),"")</f>
        <v/>
      </c>
    </row>
    <row r="313" spans="1:23" x14ac:dyDescent="0.3">
      <c r="A313" s="15"/>
      <c r="B313" s="14"/>
      <c r="C313" s="6"/>
      <c r="D313" s="26" t="str">
        <f t="shared" si="76"/>
        <v/>
      </c>
      <c r="E313" s="19" t="str">
        <f>IFERROR(IF(A313&lt;&gt;"",VLOOKUP(A313,matriz,IF(generador!B313=1,15,IF(generador!B313=2,18,IF(generador!B313=3,21,IF(generador!B313=4,24,IF(generador!B313=5,27,IF(generador!B313=6,30,IF(generador!B313=7,33,IF(generador!B313=8,36,IF(generador!B313=9,39,IF(generador!B313=10,42,IF(generador!B313=11,45,IF(generador!B313=12,48,IF(generador!B313=13,51,IF(generador!B313=14,54,IF(generador!B313=15,57))))))))))))))),FALSE),""),"")</f>
        <v/>
      </c>
      <c r="F313" s="20" t="str">
        <f t="shared" si="77"/>
        <v/>
      </c>
      <c r="G313" s="29" t="str">
        <f t="shared" si="78"/>
        <v/>
      </c>
      <c r="H313" s="21" t="str">
        <f t="shared" ca="1" si="81"/>
        <v/>
      </c>
      <c r="I313" s="18" t="str">
        <f t="shared" si="82"/>
        <v/>
      </c>
      <c r="J313" s="18" t="str">
        <f>""</f>
        <v/>
      </c>
      <c r="K313" s="18" t="str">
        <f t="shared" si="83"/>
        <v/>
      </c>
      <c r="L313" s="18" t="str">
        <f t="shared" si="84"/>
        <v/>
      </c>
      <c r="M313" s="18" t="str">
        <f t="shared" si="85"/>
        <v/>
      </c>
      <c r="N313" s="18" t="str">
        <f t="shared" si="86"/>
        <v/>
      </c>
      <c r="O313" s="18" t="str">
        <f t="shared" si="87"/>
        <v/>
      </c>
      <c r="P313" s="18" t="str">
        <f t="shared" si="88"/>
        <v/>
      </c>
      <c r="Q313" s="18" t="str">
        <f t="shared" si="89"/>
        <v/>
      </c>
      <c r="R313" s="122" t="str">
        <f t="shared" si="79"/>
        <v/>
      </c>
      <c r="S313" s="18" t="str">
        <f t="shared" si="90"/>
        <v/>
      </c>
      <c r="T313" s="26" t="str">
        <f t="shared" si="80"/>
        <v/>
      </c>
      <c r="U313" s="18" t="str">
        <f t="shared" si="91"/>
        <v/>
      </c>
      <c r="V313" s="18" t="str">
        <f t="shared" si="92"/>
        <v/>
      </c>
      <c r="W313" s="18" t="str">
        <f>IFERROR(CONCATENATE("PAGO N° ",B313," DEL CONTRATO CPS ",V313," ENTRE ",TEXT(VLOOKUP(A313,matriz,IF(generador!B313=1,16,IF(generador!B313=2,19,IF(generador!B313=3,22,IF(generador!B313=4,25,IF(generador!B313=5,28,IF(generador!B313=6,31,IF(generador!B313=7,34,IF(generador!B313=8,37,IF(generador!B313=9,40,IF(generador!B313=10,43,IF(generador!B313=11,46,IF(generador!B313=12,49,IF(generador!B313=13,52,IF(generador!B313=14,55,IF(generador!B313=15,58))))))))))))))),FALSE),"dd/mm/yyyy")," Y ",TEXT(VLOOKUP(A313,matriz,IF(generador!B313=1,17,IF(generador!B313=2,20,IF(generador!B313=3,23,IF(generador!B313=4,26,IF(generador!B313=5,29,IF(generador!B313=6,32,IF(generador!B313=7,35,IF(generador!B313=8,38,IF(generador!B313=9,41,IF(generador!B313=10,44,IF(generador!B313=11,47,IF(generador!B313=12,50,IF(generador!B313=13,53,IF(generador!B313=14,56,IF(generador!B313=15,59))))))))))))))),FALSE),"dd/mm/yyyy")),"")</f>
        <v/>
      </c>
    </row>
    <row r="314" spans="1:23" x14ac:dyDescent="0.3">
      <c r="A314" s="15"/>
      <c r="B314" s="14"/>
      <c r="C314" s="6"/>
      <c r="D314" s="26" t="str">
        <f t="shared" si="76"/>
        <v/>
      </c>
      <c r="E314" s="19" t="str">
        <f>IFERROR(IF(A314&lt;&gt;"",VLOOKUP(A314,matriz,IF(generador!B314=1,15,IF(generador!B314=2,18,IF(generador!B314=3,21,IF(generador!B314=4,24,IF(generador!B314=5,27,IF(generador!B314=6,30,IF(generador!B314=7,33,IF(generador!B314=8,36,IF(generador!B314=9,39,IF(generador!B314=10,42,IF(generador!B314=11,45,IF(generador!B314=12,48,IF(generador!B314=13,51,IF(generador!B314=14,54,IF(generador!B314=15,57))))))))))))))),FALSE),""),"")</f>
        <v/>
      </c>
      <c r="F314" s="20" t="str">
        <f t="shared" si="77"/>
        <v/>
      </c>
      <c r="G314" s="29" t="str">
        <f t="shared" si="78"/>
        <v/>
      </c>
      <c r="H314" s="21" t="str">
        <f t="shared" ca="1" si="81"/>
        <v/>
      </c>
      <c r="I314" s="18" t="str">
        <f t="shared" si="82"/>
        <v/>
      </c>
      <c r="J314" s="18" t="str">
        <f>""</f>
        <v/>
      </c>
      <c r="K314" s="18" t="str">
        <f t="shared" si="83"/>
        <v/>
      </c>
      <c r="L314" s="18" t="str">
        <f t="shared" si="84"/>
        <v/>
      </c>
      <c r="M314" s="18" t="str">
        <f t="shared" si="85"/>
        <v/>
      </c>
      <c r="N314" s="18" t="str">
        <f t="shared" si="86"/>
        <v/>
      </c>
      <c r="O314" s="18" t="str">
        <f t="shared" si="87"/>
        <v/>
      </c>
      <c r="P314" s="18" t="str">
        <f t="shared" si="88"/>
        <v/>
      </c>
      <c r="Q314" s="18" t="str">
        <f t="shared" si="89"/>
        <v/>
      </c>
      <c r="R314" s="122" t="str">
        <f t="shared" si="79"/>
        <v/>
      </c>
      <c r="S314" s="18" t="str">
        <f t="shared" si="90"/>
        <v/>
      </c>
      <c r="T314" s="26" t="str">
        <f t="shared" si="80"/>
        <v/>
      </c>
      <c r="U314" s="18" t="str">
        <f t="shared" si="91"/>
        <v/>
      </c>
      <c r="V314" s="18" t="str">
        <f t="shared" si="92"/>
        <v/>
      </c>
      <c r="W314" s="18" t="str">
        <f>IFERROR(CONCATENATE("PAGO N° ",B314," DEL CONTRATO CPS ",V314," ENTRE ",TEXT(VLOOKUP(A314,matriz,IF(generador!B314=1,16,IF(generador!B314=2,19,IF(generador!B314=3,22,IF(generador!B314=4,25,IF(generador!B314=5,28,IF(generador!B314=6,31,IF(generador!B314=7,34,IF(generador!B314=8,37,IF(generador!B314=9,40,IF(generador!B314=10,43,IF(generador!B314=11,46,IF(generador!B314=12,49,IF(generador!B314=13,52,IF(generador!B314=14,55,IF(generador!B314=15,58))))))))))))))),FALSE),"dd/mm/yyyy")," Y ",TEXT(VLOOKUP(A314,matriz,IF(generador!B314=1,17,IF(generador!B314=2,20,IF(generador!B314=3,23,IF(generador!B314=4,26,IF(generador!B314=5,29,IF(generador!B314=6,32,IF(generador!B314=7,35,IF(generador!B314=8,38,IF(generador!B314=9,41,IF(generador!B314=10,44,IF(generador!B314=11,47,IF(generador!B314=12,50,IF(generador!B314=13,53,IF(generador!B314=14,56,IF(generador!B314=15,59))))))))))))))),FALSE),"dd/mm/yyyy")),"")</f>
        <v/>
      </c>
    </row>
    <row r="315" spans="1:23" x14ac:dyDescent="0.3">
      <c r="A315" s="15"/>
      <c r="B315" s="14"/>
      <c r="C315" s="6"/>
      <c r="D315" s="26" t="str">
        <f t="shared" si="76"/>
        <v/>
      </c>
      <c r="E315" s="19" t="str">
        <f>IFERROR(IF(A315&lt;&gt;"",VLOOKUP(A315,matriz,IF(generador!B315=1,15,IF(generador!B315=2,18,IF(generador!B315=3,21,IF(generador!B315=4,24,IF(generador!B315=5,27,IF(generador!B315=6,30,IF(generador!B315=7,33,IF(generador!B315=8,36,IF(generador!B315=9,39,IF(generador!B315=10,42,IF(generador!B315=11,45,IF(generador!B315=12,48,IF(generador!B315=13,51,IF(generador!B315=14,54,IF(generador!B315=15,57))))))))))))))),FALSE),""),"")</f>
        <v/>
      </c>
      <c r="F315" s="20" t="str">
        <f t="shared" si="77"/>
        <v/>
      </c>
      <c r="G315" s="29" t="str">
        <f t="shared" si="78"/>
        <v/>
      </c>
      <c r="H315" s="21" t="str">
        <f t="shared" ca="1" si="81"/>
        <v/>
      </c>
      <c r="I315" s="18" t="str">
        <f t="shared" si="82"/>
        <v/>
      </c>
      <c r="J315" s="18" t="str">
        <f>""</f>
        <v/>
      </c>
      <c r="K315" s="18" t="str">
        <f t="shared" si="83"/>
        <v/>
      </c>
      <c r="L315" s="18" t="str">
        <f t="shared" si="84"/>
        <v/>
      </c>
      <c r="M315" s="18" t="str">
        <f t="shared" si="85"/>
        <v/>
      </c>
      <c r="N315" s="18" t="str">
        <f t="shared" si="86"/>
        <v/>
      </c>
      <c r="O315" s="18" t="str">
        <f t="shared" si="87"/>
        <v/>
      </c>
      <c r="P315" s="18" t="str">
        <f t="shared" si="88"/>
        <v/>
      </c>
      <c r="Q315" s="18" t="str">
        <f t="shared" si="89"/>
        <v/>
      </c>
      <c r="R315" s="122" t="str">
        <f t="shared" si="79"/>
        <v/>
      </c>
      <c r="S315" s="18" t="str">
        <f t="shared" si="90"/>
        <v/>
      </c>
      <c r="T315" s="26" t="str">
        <f t="shared" si="80"/>
        <v/>
      </c>
      <c r="U315" s="18" t="str">
        <f t="shared" si="91"/>
        <v/>
      </c>
      <c r="V315" s="18" t="str">
        <f t="shared" si="92"/>
        <v/>
      </c>
      <c r="W315" s="18" t="str">
        <f>IFERROR(CONCATENATE("PAGO N° ",B315," DEL CONTRATO CPS ",V315," ENTRE ",TEXT(VLOOKUP(A315,matriz,IF(generador!B315=1,16,IF(generador!B315=2,19,IF(generador!B315=3,22,IF(generador!B315=4,25,IF(generador!B315=5,28,IF(generador!B315=6,31,IF(generador!B315=7,34,IF(generador!B315=8,37,IF(generador!B315=9,40,IF(generador!B315=10,43,IF(generador!B315=11,46,IF(generador!B315=12,49,IF(generador!B315=13,52,IF(generador!B315=14,55,IF(generador!B315=15,58))))))))))))))),FALSE),"dd/mm/yyyy")," Y ",TEXT(VLOOKUP(A315,matriz,IF(generador!B315=1,17,IF(generador!B315=2,20,IF(generador!B315=3,23,IF(generador!B315=4,26,IF(generador!B315=5,29,IF(generador!B315=6,32,IF(generador!B315=7,35,IF(generador!B315=8,38,IF(generador!B315=9,41,IF(generador!B315=10,44,IF(generador!B315=11,47,IF(generador!B315=12,50,IF(generador!B315=13,53,IF(generador!B315=14,56,IF(generador!B315=15,59))))))))))))))),FALSE),"dd/mm/yyyy")),"")</f>
        <v/>
      </c>
    </row>
    <row r="316" spans="1:23" x14ac:dyDescent="0.3">
      <c r="A316" s="15"/>
      <c r="B316" s="14"/>
      <c r="C316" s="6"/>
      <c r="D316" s="26" t="str">
        <f t="shared" si="76"/>
        <v/>
      </c>
      <c r="E316" s="19" t="str">
        <f>IFERROR(IF(A316&lt;&gt;"",VLOOKUP(A316,matriz,IF(generador!B316=1,15,IF(generador!B316=2,18,IF(generador!B316=3,21,IF(generador!B316=4,24,IF(generador!B316=5,27,IF(generador!B316=6,30,IF(generador!B316=7,33,IF(generador!B316=8,36,IF(generador!B316=9,39,IF(generador!B316=10,42,IF(generador!B316=11,45,IF(generador!B316=12,48,IF(generador!B316=13,51,IF(generador!B316=14,54,IF(generador!B316=15,57))))))))))))))),FALSE),""),"")</f>
        <v/>
      </c>
      <c r="F316" s="20" t="str">
        <f t="shared" si="77"/>
        <v/>
      </c>
      <c r="G316" s="29" t="str">
        <f t="shared" si="78"/>
        <v/>
      </c>
      <c r="H316" s="21" t="str">
        <f t="shared" ca="1" si="81"/>
        <v/>
      </c>
      <c r="I316" s="18" t="str">
        <f t="shared" si="82"/>
        <v/>
      </c>
      <c r="J316" s="18" t="str">
        <f>""</f>
        <v/>
      </c>
      <c r="K316" s="18" t="str">
        <f t="shared" si="83"/>
        <v/>
      </c>
      <c r="L316" s="18" t="str">
        <f t="shared" si="84"/>
        <v/>
      </c>
      <c r="M316" s="18" t="str">
        <f t="shared" si="85"/>
        <v/>
      </c>
      <c r="N316" s="18" t="str">
        <f t="shared" si="86"/>
        <v/>
      </c>
      <c r="O316" s="18" t="str">
        <f t="shared" si="87"/>
        <v/>
      </c>
      <c r="P316" s="18" t="str">
        <f t="shared" si="88"/>
        <v/>
      </c>
      <c r="Q316" s="18" t="str">
        <f t="shared" si="89"/>
        <v/>
      </c>
      <c r="R316" s="122" t="str">
        <f t="shared" si="79"/>
        <v/>
      </c>
      <c r="S316" s="18" t="str">
        <f t="shared" si="90"/>
        <v/>
      </c>
      <c r="T316" s="26" t="str">
        <f t="shared" si="80"/>
        <v/>
      </c>
      <c r="U316" s="18" t="str">
        <f t="shared" si="91"/>
        <v/>
      </c>
      <c r="V316" s="18" t="str">
        <f t="shared" si="92"/>
        <v/>
      </c>
      <c r="W316" s="18" t="str">
        <f>IFERROR(CONCATENATE("PAGO N° ",B316," DEL CONTRATO CPS ",V316," ENTRE ",TEXT(VLOOKUP(A316,matriz,IF(generador!B316=1,16,IF(generador!B316=2,19,IF(generador!B316=3,22,IF(generador!B316=4,25,IF(generador!B316=5,28,IF(generador!B316=6,31,IF(generador!B316=7,34,IF(generador!B316=8,37,IF(generador!B316=9,40,IF(generador!B316=10,43,IF(generador!B316=11,46,IF(generador!B316=12,49,IF(generador!B316=13,52,IF(generador!B316=14,55,IF(generador!B316=15,58))))))))))))))),FALSE),"dd/mm/yyyy")," Y ",TEXT(VLOOKUP(A316,matriz,IF(generador!B316=1,17,IF(generador!B316=2,20,IF(generador!B316=3,23,IF(generador!B316=4,26,IF(generador!B316=5,29,IF(generador!B316=6,32,IF(generador!B316=7,35,IF(generador!B316=8,38,IF(generador!B316=9,41,IF(generador!B316=10,44,IF(generador!B316=11,47,IF(generador!B316=12,50,IF(generador!B316=13,53,IF(generador!B316=14,56,IF(generador!B316=15,59))))))))))))))),FALSE),"dd/mm/yyyy")),"")</f>
        <v/>
      </c>
    </row>
    <row r="317" spans="1:23" x14ac:dyDescent="0.3">
      <c r="A317" s="15"/>
      <c r="B317" s="14"/>
      <c r="C317" s="6"/>
      <c r="D317" s="26" t="str">
        <f t="shared" si="76"/>
        <v/>
      </c>
      <c r="E317" s="19" t="str">
        <f>IFERROR(IF(A317&lt;&gt;"",VLOOKUP(A317,matriz,IF(generador!B317=1,15,IF(generador!B317=2,18,IF(generador!B317=3,21,IF(generador!B317=4,24,IF(generador!B317=5,27,IF(generador!B317=6,30,IF(generador!B317=7,33,IF(generador!B317=8,36,IF(generador!B317=9,39,IF(generador!B317=10,42,IF(generador!B317=11,45,IF(generador!B317=12,48,IF(generador!B317=13,51,IF(generador!B317=14,54,IF(generador!B317=15,57))))))))))))))),FALSE),""),"")</f>
        <v/>
      </c>
      <c r="F317" s="20" t="str">
        <f t="shared" si="77"/>
        <v/>
      </c>
      <c r="G317" s="29" t="str">
        <f t="shared" si="78"/>
        <v/>
      </c>
      <c r="H317" s="21" t="str">
        <f t="shared" ca="1" si="81"/>
        <v/>
      </c>
      <c r="I317" s="18" t="str">
        <f t="shared" si="82"/>
        <v/>
      </c>
      <c r="J317" s="18" t="str">
        <f>""</f>
        <v/>
      </c>
      <c r="K317" s="18" t="str">
        <f t="shared" si="83"/>
        <v/>
      </c>
      <c r="L317" s="18" t="str">
        <f t="shared" si="84"/>
        <v/>
      </c>
      <c r="M317" s="18" t="str">
        <f t="shared" si="85"/>
        <v/>
      </c>
      <c r="N317" s="18" t="str">
        <f t="shared" si="86"/>
        <v/>
      </c>
      <c r="O317" s="18" t="str">
        <f t="shared" si="87"/>
        <v/>
      </c>
      <c r="P317" s="18" t="str">
        <f t="shared" si="88"/>
        <v/>
      </c>
      <c r="Q317" s="18" t="str">
        <f t="shared" si="89"/>
        <v/>
      </c>
      <c r="R317" s="122" t="str">
        <f t="shared" si="79"/>
        <v/>
      </c>
      <c r="S317" s="18" t="str">
        <f t="shared" si="90"/>
        <v/>
      </c>
      <c r="T317" s="26" t="str">
        <f t="shared" si="80"/>
        <v/>
      </c>
      <c r="U317" s="18" t="str">
        <f t="shared" si="91"/>
        <v/>
      </c>
      <c r="V317" s="18" t="str">
        <f t="shared" si="92"/>
        <v/>
      </c>
      <c r="W317" s="18" t="str">
        <f>IFERROR(CONCATENATE("PAGO N° ",B317," DEL CONTRATO CPS ",V317," ENTRE ",TEXT(VLOOKUP(A317,matriz,IF(generador!B317=1,16,IF(generador!B317=2,19,IF(generador!B317=3,22,IF(generador!B317=4,25,IF(generador!B317=5,28,IF(generador!B317=6,31,IF(generador!B317=7,34,IF(generador!B317=8,37,IF(generador!B317=9,40,IF(generador!B317=10,43,IF(generador!B317=11,46,IF(generador!B317=12,49,IF(generador!B317=13,52,IF(generador!B317=14,55,IF(generador!B317=15,58))))))))))))))),FALSE),"dd/mm/yyyy")," Y ",TEXT(VLOOKUP(A317,matriz,IF(generador!B317=1,17,IF(generador!B317=2,20,IF(generador!B317=3,23,IF(generador!B317=4,26,IF(generador!B317=5,29,IF(generador!B317=6,32,IF(generador!B317=7,35,IF(generador!B317=8,38,IF(generador!B317=9,41,IF(generador!B317=10,44,IF(generador!B317=11,47,IF(generador!B317=12,50,IF(generador!B317=13,53,IF(generador!B317=14,56,IF(generador!B317=15,59))))))))))))))),FALSE),"dd/mm/yyyy")),"")</f>
        <v/>
      </c>
    </row>
    <row r="318" spans="1:23" x14ac:dyDescent="0.3">
      <c r="A318" s="15"/>
      <c r="B318" s="14"/>
      <c r="C318" s="6"/>
      <c r="D318" s="26" t="str">
        <f t="shared" si="76"/>
        <v/>
      </c>
      <c r="E318" s="19" t="str">
        <f>IFERROR(IF(A318&lt;&gt;"",VLOOKUP(A318,matriz,IF(generador!B318=1,15,IF(generador!B318=2,18,IF(generador!B318=3,21,IF(generador!B318=4,24,IF(generador!B318=5,27,IF(generador!B318=6,30,IF(generador!B318=7,33,IF(generador!B318=8,36,IF(generador!B318=9,39,IF(generador!B318=10,42,IF(generador!B318=11,45,IF(generador!B318=12,48,IF(generador!B318=13,51,IF(generador!B318=14,54,IF(generador!B318=15,57))))))))))))))),FALSE),""),"")</f>
        <v/>
      </c>
      <c r="F318" s="20" t="str">
        <f t="shared" si="77"/>
        <v/>
      </c>
      <c r="G318" s="29" t="str">
        <f t="shared" si="78"/>
        <v/>
      </c>
      <c r="H318" s="21" t="str">
        <f t="shared" ca="1" si="81"/>
        <v/>
      </c>
      <c r="I318" s="18" t="str">
        <f t="shared" si="82"/>
        <v/>
      </c>
      <c r="J318" s="18" t="str">
        <f>""</f>
        <v/>
      </c>
      <c r="K318" s="18" t="str">
        <f t="shared" si="83"/>
        <v/>
      </c>
      <c r="L318" s="18" t="str">
        <f t="shared" si="84"/>
        <v/>
      </c>
      <c r="M318" s="18" t="str">
        <f t="shared" si="85"/>
        <v/>
      </c>
      <c r="N318" s="18" t="str">
        <f t="shared" si="86"/>
        <v/>
      </c>
      <c r="O318" s="18" t="str">
        <f t="shared" si="87"/>
        <v/>
      </c>
      <c r="P318" s="18" t="str">
        <f t="shared" si="88"/>
        <v/>
      </c>
      <c r="Q318" s="18" t="str">
        <f t="shared" si="89"/>
        <v/>
      </c>
      <c r="R318" s="122" t="str">
        <f t="shared" si="79"/>
        <v/>
      </c>
      <c r="S318" s="18" t="str">
        <f t="shared" si="90"/>
        <v/>
      </c>
      <c r="T318" s="26" t="str">
        <f t="shared" si="80"/>
        <v/>
      </c>
      <c r="U318" s="18" t="str">
        <f t="shared" si="91"/>
        <v/>
      </c>
      <c r="V318" s="18" t="str">
        <f t="shared" si="92"/>
        <v/>
      </c>
      <c r="W318" s="18" t="str">
        <f>IFERROR(CONCATENATE("PAGO N° ",B318," DEL CONTRATO CPS ",V318," ENTRE ",TEXT(VLOOKUP(A318,matriz,IF(generador!B318=1,16,IF(generador!B318=2,19,IF(generador!B318=3,22,IF(generador!B318=4,25,IF(generador!B318=5,28,IF(generador!B318=6,31,IF(generador!B318=7,34,IF(generador!B318=8,37,IF(generador!B318=9,40,IF(generador!B318=10,43,IF(generador!B318=11,46,IF(generador!B318=12,49,IF(generador!B318=13,52,IF(generador!B318=14,55,IF(generador!B318=15,58))))))))))))))),FALSE),"dd/mm/yyyy")," Y ",TEXT(VLOOKUP(A318,matriz,IF(generador!B318=1,17,IF(generador!B318=2,20,IF(generador!B318=3,23,IF(generador!B318=4,26,IF(generador!B318=5,29,IF(generador!B318=6,32,IF(generador!B318=7,35,IF(generador!B318=8,38,IF(generador!B318=9,41,IF(generador!B318=10,44,IF(generador!B318=11,47,IF(generador!B318=12,50,IF(generador!B318=13,53,IF(generador!B318=14,56,IF(generador!B318=15,59))))))))))))))),FALSE),"dd/mm/yyyy")),"")</f>
        <v/>
      </c>
    </row>
    <row r="319" spans="1:23" x14ac:dyDescent="0.3">
      <c r="A319" s="15"/>
      <c r="B319" s="14"/>
      <c r="C319" s="6"/>
      <c r="D319" s="26" t="str">
        <f t="shared" si="76"/>
        <v/>
      </c>
      <c r="E319" s="19" t="str">
        <f>IFERROR(IF(A319&lt;&gt;"",VLOOKUP(A319,matriz,IF(generador!B319=1,15,IF(generador!B319=2,18,IF(generador!B319=3,21,IF(generador!B319=4,24,IF(generador!B319=5,27,IF(generador!B319=6,30,IF(generador!B319=7,33,IF(generador!B319=8,36,IF(generador!B319=9,39,IF(generador!B319=10,42,IF(generador!B319=11,45,IF(generador!B319=12,48,IF(generador!B319=13,51,IF(generador!B319=14,54,IF(generador!B319=15,57))))))))))))))),FALSE),""),"")</f>
        <v/>
      </c>
      <c r="F319" s="20" t="str">
        <f t="shared" si="77"/>
        <v/>
      </c>
      <c r="G319" s="29" t="str">
        <f t="shared" si="78"/>
        <v/>
      </c>
      <c r="H319" s="21" t="str">
        <f t="shared" ca="1" si="81"/>
        <v/>
      </c>
      <c r="I319" s="18" t="str">
        <f t="shared" si="82"/>
        <v/>
      </c>
      <c r="J319" s="18" t="str">
        <f>""</f>
        <v/>
      </c>
      <c r="K319" s="18" t="str">
        <f t="shared" si="83"/>
        <v/>
      </c>
      <c r="L319" s="18" t="str">
        <f t="shared" si="84"/>
        <v/>
      </c>
      <c r="M319" s="18" t="str">
        <f t="shared" si="85"/>
        <v/>
      </c>
      <c r="N319" s="18" t="str">
        <f t="shared" si="86"/>
        <v/>
      </c>
      <c r="O319" s="18" t="str">
        <f t="shared" si="87"/>
        <v/>
      </c>
      <c r="P319" s="18" t="str">
        <f t="shared" si="88"/>
        <v/>
      </c>
      <c r="Q319" s="18" t="str">
        <f t="shared" si="89"/>
        <v/>
      </c>
      <c r="R319" s="122" t="str">
        <f t="shared" si="79"/>
        <v/>
      </c>
      <c r="S319" s="18" t="str">
        <f t="shared" si="90"/>
        <v/>
      </c>
      <c r="T319" s="26" t="str">
        <f t="shared" si="80"/>
        <v/>
      </c>
      <c r="U319" s="18" t="str">
        <f t="shared" si="91"/>
        <v/>
      </c>
      <c r="V319" s="18" t="str">
        <f t="shared" si="92"/>
        <v/>
      </c>
      <c r="W319" s="18" t="str">
        <f>IFERROR(CONCATENATE("PAGO N° ",B319," DEL CONTRATO CPS ",V319," ENTRE ",TEXT(VLOOKUP(A319,matriz,IF(generador!B319=1,16,IF(generador!B319=2,19,IF(generador!B319=3,22,IF(generador!B319=4,25,IF(generador!B319=5,28,IF(generador!B319=6,31,IF(generador!B319=7,34,IF(generador!B319=8,37,IF(generador!B319=9,40,IF(generador!B319=10,43,IF(generador!B319=11,46,IF(generador!B319=12,49,IF(generador!B319=13,52,IF(generador!B319=14,55,IF(generador!B319=15,58))))))))))))))),FALSE),"dd/mm/yyyy")," Y ",TEXT(VLOOKUP(A319,matriz,IF(generador!B319=1,17,IF(generador!B319=2,20,IF(generador!B319=3,23,IF(generador!B319=4,26,IF(generador!B319=5,29,IF(generador!B319=6,32,IF(generador!B319=7,35,IF(generador!B319=8,38,IF(generador!B319=9,41,IF(generador!B319=10,44,IF(generador!B319=11,47,IF(generador!B319=12,50,IF(generador!B319=13,53,IF(generador!B319=14,56,IF(generador!B319=15,59))))))))))))))),FALSE),"dd/mm/yyyy")),"")</f>
        <v/>
      </c>
    </row>
    <row r="320" spans="1:23" x14ac:dyDescent="0.3">
      <c r="A320" s="15"/>
      <c r="B320" s="14"/>
      <c r="C320" s="6"/>
      <c r="D320" s="26" t="str">
        <f t="shared" si="76"/>
        <v/>
      </c>
      <c r="E320" s="19" t="str">
        <f>IFERROR(IF(A320&lt;&gt;"",VLOOKUP(A320,matriz,IF(generador!B320=1,15,IF(generador!B320=2,18,IF(generador!B320=3,21,IF(generador!B320=4,24,IF(generador!B320=5,27,IF(generador!B320=6,30,IF(generador!B320=7,33,IF(generador!B320=8,36,IF(generador!B320=9,39,IF(generador!B320=10,42,IF(generador!B320=11,45,IF(generador!B320=12,48,IF(generador!B320=13,51,IF(generador!B320=14,54,IF(generador!B320=15,57))))))))))))))),FALSE),""),"")</f>
        <v/>
      </c>
      <c r="F320" s="20" t="str">
        <f t="shared" si="77"/>
        <v/>
      </c>
      <c r="G320" s="29" t="str">
        <f t="shared" si="78"/>
        <v/>
      </c>
      <c r="H320" s="21" t="str">
        <f t="shared" ca="1" si="81"/>
        <v/>
      </c>
      <c r="I320" s="18" t="str">
        <f t="shared" si="82"/>
        <v/>
      </c>
      <c r="J320" s="18" t="str">
        <f>""</f>
        <v/>
      </c>
      <c r="K320" s="18" t="str">
        <f t="shared" si="83"/>
        <v/>
      </c>
      <c r="L320" s="18" t="str">
        <f t="shared" si="84"/>
        <v/>
      </c>
      <c r="M320" s="18" t="str">
        <f t="shared" si="85"/>
        <v/>
      </c>
      <c r="N320" s="18" t="str">
        <f t="shared" si="86"/>
        <v/>
      </c>
      <c r="O320" s="18" t="str">
        <f t="shared" si="87"/>
        <v/>
      </c>
      <c r="P320" s="18" t="str">
        <f t="shared" si="88"/>
        <v/>
      </c>
      <c r="Q320" s="18" t="str">
        <f t="shared" si="89"/>
        <v/>
      </c>
      <c r="R320" s="122" t="str">
        <f t="shared" si="79"/>
        <v/>
      </c>
      <c r="S320" s="18" t="str">
        <f t="shared" si="90"/>
        <v/>
      </c>
      <c r="T320" s="26" t="str">
        <f t="shared" si="80"/>
        <v/>
      </c>
      <c r="U320" s="18" t="str">
        <f t="shared" si="91"/>
        <v/>
      </c>
      <c r="V320" s="18" t="str">
        <f t="shared" si="92"/>
        <v/>
      </c>
      <c r="W320" s="18" t="str">
        <f>IFERROR(CONCATENATE("PAGO N° ",B320," DEL CONTRATO CPS ",V320," ENTRE ",TEXT(VLOOKUP(A320,matriz,IF(generador!B320=1,16,IF(generador!B320=2,19,IF(generador!B320=3,22,IF(generador!B320=4,25,IF(generador!B320=5,28,IF(generador!B320=6,31,IF(generador!B320=7,34,IF(generador!B320=8,37,IF(generador!B320=9,40,IF(generador!B320=10,43,IF(generador!B320=11,46,IF(generador!B320=12,49,IF(generador!B320=13,52,IF(generador!B320=14,55,IF(generador!B320=15,58))))))))))))))),FALSE),"dd/mm/yyyy")," Y ",TEXT(VLOOKUP(A320,matriz,IF(generador!B320=1,17,IF(generador!B320=2,20,IF(generador!B320=3,23,IF(generador!B320=4,26,IF(generador!B320=5,29,IF(generador!B320=6,32,IF(generador!B320=7,35,IF(generador!B320=8,38,IF(generador!B320=9,41,IF(generador!B320=10,44,IF(generador!B320=11,47,IF(generador!B320=12,50,IF(generador!B320=13,53,IF(generador!B320=14,56,IF(generador!B320=15,59))))))))))))))),FALSE),"dd/mm/yyyy")),"")</f>
        <v/>
      </c>
    </row>
    <row r="321" spans="1:23" x14ac:dyDescent="0.3">
      <c r="A321" s="15"/>
      <c r="B321" s="14"/>
      <c r="C321" s="6"/>
      <c r="D321" s="26" t="str">
        <f t="shared" si="76"/>
        <v/>
      </c>
      <c r="E321" s="19" t="str">
        <f>IFERROR(IF(A321&lt;&gt;"",VLOOKUP(A321,matriz,IF(generador!B321=1,15,IF(generador!B321=2,18,IF(generador!B321=3,21,IF(generador!B321=4,24,IF(generador!B321=5,27,IF(generador!B321=6,30,IF(generador!B321=7,33,IF(generador!B321=8,36,IF(generador!B321=9,39,IF(generador!B321=10,42,IF(generador!B321=11,45,IF(generador!B321=12,48,IF(generador!B321=13,51,IF(generador!B321=14,54,IF(generador!B321=15,57))))))))))))))),FALSE),""),"")</f>
        <v/>
      </c>
      <c r="F321" s="20" t="str">
        <f t="shared" si="77"/>
        <v/>
      </c>
      <c r="G321" s="29" t="str">
        <f t="shared" si="78"/>
        <v/>
      </c>
      <c r="H321" s="21" t="str">
        <f t="shared" ca="1" si="81"/>
        <v/>
      </c>
      <c r="I321" s="18" t="str">
        <f t="shared" si="82"/>
        <v/>
      </c>
      <c r="J321" s="18" t="str">
        <f>""</f>
        <v/>
      </c>
      <c r="K321" s="18" t="str">
        <f t="shared" si="83"/>
        <v/>
      </c>
      <c r="L321" s="18" t="str">
        <f t="shared" si="84"/>
        <v/>
      </c>
      <c r="M321" s="18" t="str">
        <f t="shared" si="85"/>
        <v/>
      </c>
      <c r="N321" s="18" t="str">
        <f t="shared" si="86"/>
        <v/>
      </c>
      <c r="O321" s="18" t="str">
        <f t="shared" si="87"/>
        <v/>
      </c>
      <c r="P321" s="18" t="str">
        <f t="shared" si="88"/>
        <v/>
      </c>
      <c r="Q321" s="18" t="str">
        <f t="shared" si="89"/>
        <v/>
      </c>
      <c r="R321" s="122" t="str">
        <f t="shared" si="79"/>
        <v/>
      </c>
      <c r="S321" s="18" t="str">
        <f t="shared" si="90"/>
        <v/>
      </c>
      <c r="T321" s="26" t="str">
        <f t="shared" si="80"/>
        <v/>
      </c>
      <c r="U321" s="18" t="str">
        <f t="shared" si="91"/>
        <v/>
      </c>
      <c r="V321" s="18" t="str">
        <f t="shared" si="92"/>
        <v/>
      </c>
      <c r="W321" s="18" t="str">
        <f>IFERROR(CONCATENATE("PAGO N° ",B321," DEL CONTRATO CPS ",V321," ENTRE ",TEXT(VLOOKUP(A321,matriz,IF(generador!B321=1,16,IF(generador!B321=2,19,IF(generador!B321=3,22,IF(generador!B321=4,25,IF(generador!B321=5,28,IF(generador!B321=6,31,IF(generador!B321=7,34,IF(generador!B321=8,37,IF(generador!B321=9,40,IF(generador!B321=10,43,IF(generador!B321=11,46,IF(generador!B321=12,49,IF(generador!B321=13,52,IF(generador!B321=14,55,IF(generador!B321=15,58))))))))))))))),FALSE),"dd/mm/yyyy")," Y ",TEXT(VLOOKUP(A321,matriz,IF(generador!B321=1,17,IF(generador!B321=2,20,IF(generador!B321=3,23,IF(generador!B321=4,26,IF(generador!B321=5,29,IF(generador!B321=6,32,IF(generador!B321=7,35,IF(generador!B321=8,38,IF(generador!B321=9,41,IF(generador!B321=10,44,IF(generador!B321=11,47,IF(generador!B321=12,50,IF(generador!B321=13,53,IF(generador!B321=14,56,IF(generador!B321=15,59))))))))))))))),FALSE),"dd/mm/yyyy")),"")</f>
        <v/>
      </c>
    </row>
    <row r="322" spans="1:23" x14ac:dyDescent="0.3">
      <c r="A322" s="15"/>
      <c r="B322" s="14"/>
      <c r="C322" s="6"/>
      <c r="D322" s="26" t="str">
        <f t="shared" si="76"/>
        <v/>
      </c>
      <c r="E322" s="19" t="str">
        <f>IFERROR(IF(A322&lt;&gt;"",VLOOKUP(A322,matriz,IF(generador!B322=1,15,IF(generador!B322=2,18,IF(generador!B322=3,21,IF(generador!B322=4,24,IF(generador!B322=5,27,IF(generador!B322=6,30,IF(generador!B322=7,33,IF(generador!B322=8,36,IF(generador!B322=9,39,IF(generador!B322=10,42,IF(generador!B322=11,45,IF(generador!B322=12,48,IF(generador!B322=13,51,IF(generador!B322=14,54,IF(generador!B322=15,57))))))))))))))),FALSE),""),"")</f>
        <v/>
      </c>
      <c r="F322" s="20" t="str">
        <f t="shared" si="77"/>
        <v/>
      </c>
      <c r="G322" s="29" t="str">
        <f t="shared" si="78"/>
        <v/>
      </c>
      <c r="H322" s="21" t="str">
        <f t="shared" ca="1" si="81"/>
        <v/>
      </c>
      <c r="I322" s="18" t="str">
        <f t="shared" si="82"/>
        <v/>
      </c>
      <c r="J322" s="18" t="str">
        <f>""</f>
        <v/>
      </c>
      <c r="K322" s="18" t="str">
        <f t="shared" si="83"/>
        <v/>
      </c>
      <c r="L322" s="18" t="str">
        <f t="shared" si="84"/>
        <v/>
      </c>
      <c r="M322" s="18" t="str">
        <f t="shared" si="85"/>
        <v/>
      </c>
      <c r="N322" s="18" t="str">
        <f t="shared" si="86"/>
        <v/>
      </c>
      <c r="O322" s="18" t="str">
        <f t="shared" si="87"/>
        <v/>
      </c>
      <c r="P322" s="18" t="str">
        <f t="shared" si="88"/>
        <v/>
      </c>
      <c r="Q322" s="18" t="str">
        <f t="shared" si="89"/>
        <v/>
      </c>
      <c r="R322" s="122" t="str">
        <f t="shared" si="79"/>
        <v/>
      </c>
      <c r="S322" s="18" t="str">
        <f t="shared" si="90"/>
        <v/>
      </c>
      <c r="T322" s="26" t="str">
        <f t="shared" si="80"/>
        <v/>
      </c>
      <c r="U322" s="18" t="str">
        <f t="shared" si="91"/>
        <v/>
      </c>
      <c r="V322" s="18" t="str">
        <f t="shared" si="92"/>
        <v/>
      </c>
      <c r="W322" s="18" t="str">
        <f>IFERROR(CONCATENATE("PAGO N° ",B322," DEL CONTRATO CPS ",V322," ENTRE ",TEXT(VLOOKUP(A322,matriz,IF(generador!B322=1,16,IF(generador!B322=2,19,IF(generador!B322=3,22,IF(generador!B322=4,25,IF(generador!B322=5,28,IF(generador!B322=6,31,IF(generador!B322=7,34,IF(generador!B322=8,37,IF(generador!B322=9,40,IF(generador!B322=10,43,IF(generador!B322=11,46,IF(generador!B322=12,49,IF(generador!B322=13,52,IF(generador!B322=14,55,IF(generador!B322=15,58))))))))))))))),FALSE),"dd/mm/yyyy")," Y ",TEXT(VLOOKUP(A322,matriz,IF(generador!B322=1,17,IF(generador!B322=2,20,IF(generador!B322=3,23,IF(generador!B322=4,26,IF(generador!B322=5,29,IF(generador!B322=6,32,IF(generador!B322=7,35,IF(generador!B322=8,38,IF(generador!B322=9,41,IF(generador!B322=10,44,IF(generador!B322=11,47,IF(generador!B322=12,50,IF(generador!B322=13,53,IF(generador!B322=14,56,IF(generador!B322=15,59))))))))))))))),FALSE),"dd/mm/yyyy")),"")</f>
        <v/>
      </c>
    </row>
    <row r="323" spans="1:23" x14ac:dyDescent="0.3">
      <c r="A323" s="15"/>
      <c r="B323" s="14"/>
      <c r="C323" s="6"/>
      <c r="D323" s="26" t="str">
        <f t="shared" ref="D323:D386" si="93">IFERROR(IF(C323&lt;&gt;"",CONCATENATE(VLOOKUP(A323,matriz,IF(C323="NO",98,100),FALSE),VLOOKUP(A323,matriz,103,FALSE)),""),"")</f>
        <v/>
      </c>
      <c r="E323" s="19" t="str">
        <f>IFERROR(IF(A323&lt;&gt;"",VLOOKUP(A323,matriz,IF(generador!B323=1,15,IF(generador!B323=2,18,IF(generador!B323=3,21,IF(generador!B323=4,24,IF(generador!B323=5,27,IF(generador!B323=6,30,IF(generador!B323=7,33,IF(generador!B323=8,36,IF(generador!B323=9,39,IF(generador!B323=10,42,IF(generador!B323=11,45,IF(generador!B323=12,48,IF(generador!B323=13,51,IF(generador!B323=14,54,IF(generador!B323=15,57))))))))))))))),FALSE),""),"")</f>
        <v/>
      </c>
      <c r="F323" s="20" t="str">
        <f t="shared" ref="F323:F386" si="94">IFERROR(IF(E323,VLOOKUP(A323,matriz,97,FALSE),""),"")</f>
        <v/>
      </c>
      <c r="G323" s="29" t="str">
        <f t="shared" ref="G323:G386" si="95">IFERROR(IF(E323,VLOOKUP(A323,matriz,IF(C323="NO",99,101),FALSE),""),"")</f>
        <v/>
      </c>
      <c r="H323" s="21" t="str">
        <f t="shared" ca="1" si="81"/>
        <v/>
      </c>
      <c r="I323" s="18" t="str">
        <f t="shared" si="82"/>
        <v/>
      </c>
      <c r="J323" s="18" t="str">
        <f>""</f>
        <v/>
      </c>
      <c r="K323" s="18" t="str">
        <f t="shared" si="83"/>
        <v/>
      </c>
      <c r="L323" s="18" t="str">
        <f t="shared" si="84"/>
        <v/>
      </c>
      <c r="M323" s="18" t="str">
        <f t="shared" si="85"/>
        <v/>
      </c>
      <c r="N323" s="18" t="str">
        <f t="shared" si="86"/>
        <v/>
      </c>
      <c r="O323" s="18" t="str">
        <f t="shared" si="87"/>
        <v/>
      </c>
      <c r="P323" s="18" t="str">
        <f t="shared" si="88"/>
        <v/>
      </c>
      <c r="Q323" s="18" t="str">
        <f t="shared" si="89"/>
        <v/>
      </c>
      <c r="R323" s="122" t="str">
        <f t="shared" ref="R323:R386" si="96">IFERROR(IF(E323,CONCATENATE(TEXT(VLOOKUP(A323,matriz,IF(C323="NO",67,82),FALSE),"YYYY"),VLOOKUP(A323,matriz,IF(C323="NO",66,81),FALSE)),""),"")</f>
        <v/>
      </c>
      <c r="S323" s="18" t="str">
        <f t="shared" si="90"/>
        <v/>
      </c>
      <c r="T323" s="26" t="str">
        <f t="shared" ref="T323:T386" si="97">IFERROR(IF(E323,CONCATENATE(TEXT(VLOOKUP(A323,matriz,IF(C323="NO",64,79),FALSE),"YYYY"),VLOOKUP(A323,matriz,IF(C323="NO",63,78),FALSE)),""),"")</f>
        <v/>
      </c>
      <c r="U323" s="18" t="str">
        <f t="shared" si="91"/>
        <v/>
      </c>
      <c r="V323" s="18" t="str">
        <f t="shared" si="92"/>
        <v/>
      </c>
      <c r="W323" s="18" t="str">
        <f>IFERROR(CONCATENATE("PAGO N° ",B323," DEL CONTRATO CPS ",V323," ENTRE ",TEXT(VLOOKUP(A323,matriz,IF(generador!B323=1,16,IF(generador!B323=2,19,IF(generador!B323=3,22,IF(generador!B323=4,25,IF(generador!B323=5,28,IF(generador!B323=6,31,IF(generador!B323=7,34,IF(generador!B323=8,37,IF(generador!B323=9,40,IF(generador!B323=10,43,IF(generador!B323=11,46,IF(generador!B323=12,49,IF(generador!B323=13,52,IF(generador!B323=14,55,IF(generador!B323=15,58))))))))))))))),FALSE),"dd/mm/yyyy")," Y ",TEXT(VLOOKUP(A323,matriz,IF(generador!B323=1,17,IF(generador!B323=2,20,IF(generador!B323=3,23,IF(generador!B323=4,26,IF(generador!B323=5,29,IF(generador!B323=6,32,IF(generador!B323=7,35,IF(generador!B323=8,38,IF(generador!B323=9,41,IF(generador!B323=10,44,IF(generador!B323=11,47,IF(generador!B323=12,50,IF(generador!B323=13,53,IF(generador!B323=14,56,IF(generador!B323=15,59))))))))))))))),FALSE),"dd/mm/yyyy")),"")</f>
        <v/>
      </c>
    </row>
    <row r="324" spans="1:23" x14ac:dyDescent="0.3">
      <c r="A324" s="15"/>
      <c r="B324" s="14"/>
      <c r="C324" s="6"/>
      <c r="D324" s="26" t="str">
        <f t="shared" si="93"/>
        <v/>
      </c>
      <c r="E324" s="19" t="str">
        <f>IFERROR(IF(A324&lt;&gt;"",VLOOKUP(A324,matriz,IF(generador!B324=1,15,IF(generador!B324=2,18,IF(generador!B324=3,21,IF(generador!B324=4,24,IF(generador!B324=5,27,IF(generador!B324=6,30,IF(generador!B324=7,33,IF(generador!B324=8,36,IF(generador!B324=9,39,IF(generador!B324=10,42,IF(generador!B324=11,45,IF(generador!B324=12,48,IF(generador!B324=13,51,IF(generador!B324=14,54,IF(generador!B324=15,57))))))))))))))),FALSE),""),"")</f>
        <v/>
      </c>
      <c r="F324" s="20" t="str">
        <f t="shared" si="94"/>
        <v/>
      </c>
      <c r="G324" s="29" t="str">
        <f t="shared" si="95"/>
        <v/>
      </c>
      <c r="H324" s="21" t="str">
        <f t="shared" ref="H324:H387" ca="1" si="98">IFERROR(IF(C324&lt;&gt;"",TODAY(),""),"")</f>
        <v/>
      </c>
      <c r="I324" s="18" t="str">
        <f t="shared" ref="I324:I387" si="99">IFERROR(IF(D324&lt;&gt;"",I323+1,""),1)</f>
        <v/>
      </c>
      <c r="J324" s="18" t="str">
        <f>""</f>
        <v/>
      </c>
      <c r="K324" s="18" t="str">
        <f t="shared" ref="K324:K387" si="100">IFERROR(IF(E324,0,""),"")</f>
        <v/>
      </c>
      <c r="L324" s="18" t="str">
        <f t="shared" ref="L324:L387" si="101">IFERROR(IF(E324,0,""),"")</f>
        <v/>
      </c>
      <c r="M324" s="18" t="str">
        <f t="shared" ref="M324:M387" si="102">IFERROR(IF(E324,0,""),"")</f>
        <v/>
      </c>
      <c r="N324" s="18" t="str">
        <f t="shared" ref="N324:N387" si="103">IFERROR(IF(E324,0,""),"")</f>
        <v/>
      </c>
      <c r="O324" s="18" t="str">
        <f t="shared" ref="O324:O387" si="104">IFERROR(IF(E324,"01",""),"")</f>
        <v/>
      </c>
      <c r="P324" s="18" t="str">
        <f t="shared" ref="P324:P387" si="105">IFERROR(IF(K324&lt;&gt;"",P323+1,""),1)</f>
        <v/>
      </c>
      <c r="Q324" s="18" t="str">
        <f t="shared" ref="Q324:Q387" si="106">IFERROR(IF(E324,0,""),"")</f>
        <v/>
      </c>
      <c r="R324" s="122" t="str">
        <f t="shared" si="96"/>
        <v/>
      </c>
      <c r="S324" s="18" t="str">
        <f t="shared" ref="S324:S387" si="107">IFERROR(IF(D324&lt;&gt;"",S323+1,""),1)</f>
        <v/>
      </c>
      <c r="T324" s="26" t="str">
        <f t="shared" si="97"/>
        <v/>
      </c>
      <c r="U324" s="18" t="str">
        <f t="shared" ref="U324:U387" si="108">IFERROR(IF(E324,0,""),"")</f>
        <v/>
      </c>
      <c r="V324" s="18" t="str">
        <f t="shared" ref="V324:V387" si="109">IFERROR(IF(E324,A324,""),"")</f>
        <v/>
      </c>
      <c r="W324" s="18" t="str">
        <f>IFERROR(CONCATENATE("PAGO N° ",B324," DEL CONTRATO CPS ",V324," ENTRE ",TEXT(VLOOKUP(A324,matriz,IF(generador!B324=1,16,IF(generador!B324=2,19,IF(generador!B324=3,22,IF(generador!B324=4,25,IF(generador!B324=5,28,IF(generador!B324=6,31,IF(generador!B324=7,34,IF(generador!B324=8,37,IF(generador!B324=9,40,IF(generador!B324=10,43,IF(generador!B324=11,46,IF(generador!B324=12,49,IF(generador!B324=13,52,IF(generador!B324=14,55,IF(generador!B324=15,58))))))))))))))),FALSE),"dd/mm/yyyy")," Y ",TEXT(VLOOKUP(A324,matriz,IF(generador!B324=1,17,IF(generador!B324=2,20,IF(generador!B324=3,23,IF(generador!B324=4,26,IF(generador!B324=5,29,IF(generador!B324=6,32,IF(generador!B324=7,35,IF(generador!B324=8,38,IF(generador!B324=9,41,IF(generador!B324=10,44,IF(generador!B324=11,47,IF(generador!B324=12,50,IF(generador!B324=13,53,IF(generador!B324=14,56,IF(generador!B324=15,59))))))))))))))),FALSE),"dd/mm/yyyy")),"")</f>
        <v/>
      </c>
    </row>
    <row r="325" spans="1:23" x14ac:dyDescent="0.3">
      <c r="A325" s="15"/>
      <c r="B325" s="14"/>
      <c r="C325" s="6"/>
      <c r="D325" s="26" t="str">
        <f t="shared" si="93"/>
        <v/>
      </c>
      <c r="E325" s="19" t="str">
        <f>IFERROR(IF(A325&lt;&gt;"",VLOOKUP(A325,matriz,IF(generador!B325=1,15,IF(generador!B325=2,18,IF(generador!B325=3,21,IF(generador!B325=4,24,IF(generador!B325=5,27,IF(generador!B325=6,30,IF(generador!B325=7,33,IF(generador!B325=8,36,IF(generador!B325=9,39,IF(generador!B325=10,42,IF(generador!B325=11,45,IF(generador!B325=12,48,IF(generador!B325=13,51,IF(generador!B325=14,54,IF(generador!B325=15,57))))))))))))))),FALSE),""),"")</f>
        <v/>
      </c>
      <c r="F325" s="20" t="str">
        <f t="shared" si="94"/>
        <v/>
      </c>
      <c r="G325" s="29" t="str">
        <f t="shared" si="95"/>
        <v/>
      </c>
      <c r="H325" s="21" t="str">
        <f t="shared" ca="1" si="98"/>
        <v/>
      </c>
      <c r="I325" s="18" t="str">
        <f t="shared" si="99"/>
        <v/>
      </c>
      <c r="J325" s="18" t="str">
        <f>""</f>
        <v/>
      </c>
      <c r="K325" s="18" t="str">
        <f t="shared" si="100"/>
        <v/>
      </c>
      <c r="L325" s="18" t="str">
        <f t="shared" si="101"/>
        <v/>
      </c>
      <c r="M325" s="18" t="str">
        <f t="shared" si="102"/>
        <v/>
      </c>
      <c r="N325" s="18" t="str">
        <f t="shared" si="103"/>
        <v/>
      </c>
      <c r="O325" s="18" t="str">
        <f t="shared" si="104"/>
        <v/>
      </c>
      <c r="P325" s="18" t="str">
        <f t="shared" si="105"/>
        <v/>
      </c>
      <c r="Q325" s="18" t="str">
        <f t="shared" si="106"/>
        <v/>
      </c>
      <c r="R325" s="122" t="str">
        <f t="shared" si="96"/>
        <v/>
      </c>
      <c r="S325" s="18" t="str">
        <f t="shared" si="107"/>
        <v/>
      </c>
      <c r="T325" s="26" t="str">
        <f t="shared" si="97"/>
        <v/>
      </c>
      <c r="U325" s="18" t="str">
        <f t="shared" si="108"/>
        <v/>
      </c>
      <c r="V325" s="18" t="str">
        <f t="shared" si="109"/>
        <v/>
      </c>
      <c r="W325" s="18" t="str">
        <f>IFERROR(CONCATENATE("PAGO N° ",B325," DEL CONTRATO CPS ",V325," ENTRE ",TEXT(VLOOKUP(A325,matriz,IF(generador!B325=1,16,IF(generador!B325=2,19,IF(generador!B325=3,22,IF(generador!B325=4,25,IF(generador!B325=5,28,IF(generador!B325=6,31,IF(generador!B325=7,34,IF(generador!B325=8,37,IF(generador!B325=9,40,IF(generador!B325=10,43,IF(generador!B325=11,46,IF(generador!B325=12,49,IF(generador!B325=13,52,IF(generador!B325=14,55,IF(generador!B325=15,58))))))))))))))),FALSE),"dd/mm/yyyy")," Y ",TEXT(VLOOKUP(A325,matriz,IF(generador!B325=1,17,IF(generador!B325=2,20,IF(generador!B325=3,23,IF(generador!B325=4,26,IF(generador!B325=5,29,IF(generador!B325=6,32,IF(generador!B325=7,35,IF(generador!B325=8,38,IF(generador!B325=9,41,IF(generador!B325=10,44,IF(generador!B325=11,47,IF(generador!B325=12,50,IF(generador!B325=13,53,IF(generador!B325=14,56,IF(generador!B325=15,59))))))))))))))),FALSE),"dd/mm/yyyy")),"")</f>
        <v/>
      </c>
    </row>
    <row r="326" spans="1:23" x14ac:dyDescent="0.3">
      <c r="A326" s="15"/>
      <c r="B326" s="14"/>
      <c r="C326" s="6"/>
      <c r="D326" s="26" t="str">
        <f t="shared" si="93"/>
        <v/>
      </c>
      <c r="E326" s="19" t="str">
        <f>IFERROR(IF(A326&lt;&gt;"",VLOOKUP(A326,matriz,IF(generador!B326=1,15,IF(generador!B326=2,18,IF(generador!B326=3,21,IF(generador!B326=4,24,IF(generador!B326=5,27,IF(generador!B326=6,30,IF(generador!B326=7,33,IF(generador!B326=8,36,IF(generador!B326=9,39,IF(generador!B326=10,42,IF(generador!B326=11,45,IF(generador!B326=12,48,IF(generador!B326=13,51,IF(generador!B326=14,54,IF(generador!B326=15,57))))))))))))))),FALSE),""),"")</f>
        <v/>
      </c>
      <c r="F326" s="20" t="str">
        <f t="shared" si="94"/>
        <v/>
      </c>
      <c r="G326" s="29" t="str">
        <f t="shared" si="95"/>
        <v/>
      </c>
      <c r="H326" s="21" t="str">
        <f t="shared" ca="1" si="98"/>
        <v/>
      </c>
      <c r="I326" s="18" t="str">
        <f t="shared" si="99"/>
        <v/>
      </c>
      <c r="J326" s="18" t="str">
        <f>""</f>
        <v/>
      </c>
      <c r="K326" s="18" t="str">
        <f t="shared" si="100"/>
        <v/>
      </c>
      <c r="L326" s="18" t="str">
        <f t="shared" si="101"/>
        <v/>
      </c>
      <c r="M326" s="18" t="str">
        <f t="shared" si="102"/>
        <v/>
      </c>
      <c r="N326" s="18" t="str">
        <f t="shared" si="103"/>
        <v/>
      </c>
      <c r="O326" s="18" t="str">
        <f t="shared" si="104"/>
        <v/>
      </c>
      <c r="P326" s="18" t="str">
        <f t="shared" si="105"/>
        <v/>
      </c>
      <c r="Q326" s="18" t="str">
        <f t="shared" si="106"/>
        <v/>
      </c>
      <c r="R326" s="122" t="str">
        <f t="shared" si="96"/>
        <v/>
      </c>
      <c r="S326" s="18" t="str">
        <f t="shared" si="107"/>
        <v/>
      </c>
      <c r="T326" s="26" t="str">
        <f t="shared" si="97"/>
        <v/>
      </c>
      <c r="U326" s="18" t="str">
        <f t="shared" si="108"/>
        <v/>
      </c>
      <c r="V326" s="18" t="str">
        <f t="shared" si="109"/>
        <v/>
      </c>
      <c r="W326" s="18" t="str">
        <f>IFERROR(CONCATENATE("PAGO N° ",B326," DEL CONTRATO CPS ",V326," ENTRE ",TEXT(VLOOKUP(A326,matriz,IF(generador!B326=1,16,IF(generador!B326=2,19,IF(generador!B326=3,22,IF(generador!B326=4,25,IF(generador!B326=5,28,IF(generador!B326=6,31,IF(generador!B326=7,34,IF(generador!B326=8,37,IF(generador!B326=9,40,IF(generador!B326=10,43,IF(generador!B326=11,46,IF(generador!B326=12,49,IF(generador!B326=13,52,IF(generador!B326=14,55,IF(generador!B326=15,58))))))))))))))),FALSE),"dd/mm/yyyy")," Y ",TEXT(VLOOKUP(A326,matriz,IF(generador!B326=1,17,IF(generador!B326=2,20,IF(generador!B326=3,23,IF(generador!B326=4,26,IF(generador!B326=5,29,IF(generador!B326=6,32,IF(generador!B326=7,35,IF(generador!B326=8,38,IF(generador!B326=9,41,IF(generador!B326=10,44,IF(generador!B326=11,47,IF(generador!B326=12,50,IF(generador!B326=13,53,IF(generador!B326=14,56,IF(generador!B326=15,59))))))))))))))),FALSE),"dd/mm/yyyy")),"")</f>
        <v/>
      </c>
    </row>
    <row r="327" spans="1:23" x14ac:dyDescent="0.3">
      <c r="A327" s="15"/>
      <c r="B327" s="14"/>
      <c r="C327" s="6"/>
      <c r="D327" s="26" t="str">
        <f t="shared" si="93"/>
        <v/>
      </c>
      <c r="E327" s="19" t="str">
        <f>IFERROR(IF(A327&lt;&gt;"",VLOOKUP(A327,matriz,IF(generador!B327=1,15,IF(generador!B327=2,18,IF(generador!B327=3,21,IF(generador!B327=4,24,IF(generador!B327=5,27,IF(generador!B327=6,30,IF(generador!B327=7,33,IF(generador!B327=8,36,IF(generador!B327=9,39,IF(generador!B327=10,42,IF(generador!B327=11,45,IF(generador!B327=12,48,IF(generador!B327=13,51,IF(generador!B327=14,54,IF(generador!B327=15,57))))))))))))))),FALSE),""),"")</f>
        <v/>
      </c>
      <c r="F327" s="20" t="str">
        <f t="shared" si="94"/>
        <v/>
      </c>
      <c r="G327" s="29" t="str">
        <f t="shared" si="95"/>
        <v/>
      </c>
      <c r="H327" s="21" t="str">
        <f t="shared" ca="1" si="98"/>
        <v/>
      </c>
      <c r="I327" s="18" t="str">
        <f t="shared" si="99"/>
        <v/>
      </c>
      <c r="J327" s="18" t="str">
        <f>""</f>
        <v/>
      </c>
      <c r="K327" s="18" t="str">
        <f t="shared" si="100"/>
        <v/>
      </c>
      <c r="L327" s="18" t="str">
        <f t="shared" si="101"/>
        <v/>
      </c>
      <c r="M327" s="18" t="str">
        <f t="shared" si="102"/>
        <v/>
      </c>
      <c r="N327" s="18" t="str">
        <f t="shared" si="103"/>
        <v/>
      </c>
      <c r="O327" s="18" t="str">
        <f t="shared" si="104"/>
        <v/>
      </c>
      <c r="P327" s="18" t="str">
        <f t="shared" si="105"/>
        <v/>
      </c>
      <c r="Q327" s="18" t="str">
        <f t="shared" si="106"/>
        <v/>
      </c>
      <c r="R327" s="122" t="str">
        <f t="shared" si="96"/>
        <v/>
      </c>
      <c r="S327" s="18" t="str">
        <f t="shared" si="107"/>
        <v/>
      </c>
      <c r="T327" s="26" t="str">
        <f t="shared" si="97"/>
        <v/>
      </c>
      <c r="U327" s="18" t="str">
        <f t="shared" si="108"/>
        <v/>
      </c>
      <c r="V327" s="18" t="str">
        <f t="shared" si="109"/>
        <v/>
      </c>
      <c r="W327" s="18" t="str">
        <f>IFERROR(CONCATENATE("PAGO N° ",B327," DEL CONTRATO CPS ",V327," ENTRE ",TEXT(VLOOKUP(A327,matriz,IF(generador!B327=1,16,IF(generador!B327=2,19,IF(generador!B327=3,22,IF(generador!B327=4,25,IF(generador!B327=5,28,IF(generador!B327=6,31,IF(generador!B327=7,34,IF(generador!B327=8,37,IF(generador!B327=9,40,IF(generador!B327=10,43,IF(generador!B327=11,46,IF(generador!B327=12,49,IF(generador!B327=13,52,IF(generador!B327=14,55,IF(generador!B327=15,58))))))))))))))),FALSE),"dd/mm/yyyy")," Y ",TEXT(VLOOKUP(A327,matriz,IF(generador!B327=1,17,IF(generador!B327=2,20,IF(generador!B327=3,23,IF(generador!B327=4,26,IF(generador!B327=5,29,IF(generador!B327=6,32,IF(generador!B327=7,35,IF(generador!B327=8,38,IF(generador!B327=9,41,IF(generador!B327=10,44,IF(generador!B327=11,47,IF(generador!B327=12,50,IF(generador!B327=13,53,IF(generador!B327=14,56,IF(generador!B327=15,59))))))))))))))),FALSE),"dd/mm/yyyy")),"")</f>
        <v/>
      </c>
    </row>
    <row r="328" spans="1:23" x14ac:dyDescent="0.3">
      <c r="A328" s="15"/>
      <c r="B328" s="14"/>
      <c r="C328" s="6"/>
      <c r="D328" s="26" t="str">
        <f t="shared" si="93"/>
        <v/>
      </c>
      <c r="E328" s="19" t="str">
        <f>IFERROR(IF(A328&lt;&gt;"",VLOOKUP(A328,matriz,IF(generador!B328=1,15,IF(generador!B328=2,18,IF(generador!B328=3,21,IF(generador!B328=4,24,IF(generador!B328=5,27,IF(generador!B328=6,30,IF(generador!B328=7,33,IF(generador!B328=8,36,IF(generador!B328=9,39,IF(generador!B328=10,42,IF(generador!B328=11,45,IF(generador!B328=12,48,IF(generador!B328=13,51,IF(generador!B328=14,54,IF(generador!B328=15,57))))))))))))))),FALSE),""),"")</f>
        <v/>
      </c>
      <c r="F328" s="20" t="str">
        <f t="shared" si="94"/>
        <v/>
      </c>
      <c r="G328" s="29" t="str">
        <f t="shared" si="95"/>
        <v/>
      </c>
      <c r="H328" s="21" t="str">
        <f t="shared" ca="1" si="98"/>
        <v/>
      </c>
      <c r="I328" s="18" t="str">
        <f t="shared" si="99"/>
        <v/>
      </c>
      <c r="J328" s="18" t="str">
        <f>""</f>
        <v/>
      </c>
      <c r="K328" s="18" t="str">
        <f t="shared" si="100"/>
        <v/>
      </c>
      <c r="L328" s="18" t="str">
        <f t="shared" si="101"/>
        <v/>
      </c>
      <c r="M328" s="18" t="str">
        <f t="shared" si="102"/>
        <v/>
      </c>
      <c r="N328" s="18" t="str">
        <f t="shared" si="103"/>
        <v/>
      </c>
      <c r="O328" s="18" t="str">
        <f t="shared" si="104"/>
        <v/>
      </c>
      <c r="P328" s="18" t="str">
        <f t="shared" si="105"/>
        <v/>
      </c>
      <c r="Q328" s="18" t="str">
        <f t="shared" si="106"/>
        <v/>
      </c>
      <c r="R328" s="122" t="str">
        <f t="shared" si="96"/>
        <v/>
      </c>
      <c r="S328" s="18" t="str">
        <f t="shared" si="107"/>
        <v/>
      </c>
      <c r="T328" s="26" t="str">
        <f t="shared" si="97"/>
        <v/>
      </c>
      <c r="U328" s="18" t="str">
        <f t="shared" si="108"/>
        <v/>
      </c>
      <c r="V328" s="18" t="str">
        <f t="shared" si="109"/>
        <v/>
      </c>
      <c r="W328" s="18" t="str">
        <f>IFERROR(CONCATENATE("PAGO N° ",B328," DEL CONTRATO CPS ",V328," ENTRE ",TEXT(VLOOKUP(A328,matriz,IF(generador!B328=1,16,IF(generador!B328=2,19,IF(generador!B328=3,22,IF(generador!B328=4,25,IF(generador!B328=5,28,IF(generador!B328=6,31,IF(generador!B328=7,34,IF(generador!B328=8,37,IF(generador!B328=9,40,IF(generador!B328=10,43,IF(generador!B328=11,46,IF(generador!B328=12,49,IF(generador!B328=13,52,IF(generador!B328=14,55,IF(generador!B328=15,58))))))))))))))),FALSE),"dd/mm/yyyy")," Y ",TEXT(VLOOKUP(A328,matriz,IF(generador!B328=1,17,IF(generador!B328=2,20,IF(generador!B328=3,23,IF(generador!B328=4,26,IF(generador!B328=5,29,IF(generador!B328=6,32,IF(generador!B328=7,35,IF(generador!B328=8,38,IF(generador!B328=9,41,IF(generador!B328=10,44,IF(generador!B328=11,47,IF(generador!B328=12,50,IF(generador!B328=13,53,IF(generador!B328=14,56,IF(generador!B328=15,59))))))))))))))),FALSE),"dd/mm/yyyy")),"")</f>
        <v/>
      </c>
    </row>
    <row r="329" spans="1:23" x14ac:dyDescent="0.3">
      <c r="A329" s="15"/>
      <c r="B329" s="14"/>
      <c r="C329" s="6"/>
      <c r="D329" s="26" t="str">
        <f t="shared" si="93"/>
        <v/>
      </c>
      <c r="E329" s="19" t="str">
        <f>IFERROR(IF(A329&lt;&gt;"",VLOOKUP(A329,matriz,IF(generador!B329=1,15,IF(generador!B329=2,18,IF(generador!B329=3,21,IF(generador!B329=4,24,IF(generador!B329=5,27,IF(generador!B329=6,30,IF(generador!B329=7,33,IF(generador!B329=8,36,IF(generador!B329=9,39,IF(generador!B329=10,42,IF(generador!B329=11,45,IF(generador!B329=12,48,IF(generador!B329=13,51,IF(generador!B329=14,54,IF(generador!B329=15,57))))))))))))))),FALSE),""),"")</f>
        <v/>
      </c>
      <c r="F329" s="20" t="str">
        <f t="shared" si="94"/>
        <v/>
      </c>
      <c r="G329" s="29" t="str">
        <f t="shared" si="95"/>
        <v/>
      </c>
      <c r="H329" s="21" t="str">
        <f t="shared" ca="1" si="98"/>
        <v/>
      </c>
      <c r="I329" s="18" t="str">
        <f t="shared" si="99"/>
        <v/>
      </c>
      <c r="J329" s="18" t="str">
        <f>""</f>
        <v/>
      </c>
      <c r="K329" s="18" t="str">
        <f t="shared" si="100"/>
        <v/>
      </c>
      <c r="L329" s="18" t="str">
        <f t="shared" si="101"/>
        <v/>
      </c>
      <c r="M329" s="18" t="str">
        <f t="shared" si="102"/>
        <v/>
      </c>
      <c r="N329" s="18" t="str">
        <f t="shared" si="103"/>
        <v/>
      </c>
      <c r="O329" s="18" t="str">
        <f t="shared" si="104"/>
        <v/>
      </c>
      <c r="P329" s="18" t="str">
        <f t="shared" si="105"/>
        <v/>
      </c>
      <c r="Q329" s="18" t="str">
        <f t="shared" si="106"/>
        <v/>
      </c>
      <c r="R329" s="122" t="str">
        <f t="shared" si="96"/>
        <v/>
      </c>
      <c r="S329" s="18" t="str">
        <f t="shared" si="107"/>
        <v/>
      </c>
      <c r="T329" s="26" t="str">
        <f t="shared" si="97"/>
        <v/>
      </c>
      <c r="U329" s="18" t="str">
        <f t="shared" si="108"/>
        <v/>
      </c>
      <c r="V329" s="18" t="str">
        <f t="shared" si="109"/>
        <v/>
      </c>
      <c r="W329" s="18" t="str">
        <f>IFERROR(CONCATENATE("PAGO N° ",B329," DEL CONTRATO CPS ",V329," ENTRE ",TEXT(VLOOKUP(A329,matriz,IF(generador!B329=1,16,IF(generador!B329=2,19,IF(generador!B329=3,22,IF(generador!B329=4,25,IF(generador!B329=5,28,IF(generador!B329=6,31,IF(generador!B329=7,34,IF(generador!B329=8,37,IF(generador!B329=9,40,IF(generador!B329=10,43,IF(generador!B329=11,46,IF(generador!B329=12,49,IF(generador!B329=13,52,IF(generador!B329=14,55,IF(generador!B329=15,58))))))))))))))),FALSE),"dd/mm/yyyy")," Y ",TEXT(VLOOKUP(A329,matriz,IF(generador!B329=1,17,IF(generador!B329=2,20,IF(generador!B329=3,23,IF(generador!B329=4,26,IF(generador!B329=5,29,IF(generador!B329=6,32,IF(generador!B329=7,35,IF(generador!B329=8,38,IF(generador!B329=9,41,IF(generador!B329=10,44,IF(generador!B329=11,47,IF(generador!B329=12,50,IF(generador!B329=13,53,IF(generador!B329=14,56,IF(generador!B329=15,59))))))))))))))),FALSE),"dd/mm/yyyy")),"")</f>
        <v/>
      </c>
    </row>
    <row r="330" spans="1:23" x14ac:dyDescent="0.3">
      <c r="A330" s="15"/>
      <c r="B330" s="14"/>
      <c r="C330" s="6"/>
      <c r="D330" s="26" t="str">
        <f t="shared" si="93"/>
        <v/>
      </c>
      <c r="E330" s="19" t="str">
        <f>IFERROR(IF(A330&lt;&gt;"",VLOOKUP(A330,matriz,IF(generador!B330=1,15,IF(generador!B330=2,18,IF(generador!B330=3,21,IF(generador!B330=4,24,IF(generador!B330=5,27,IF(generador!B330=6,30,IF(generador!B330=7,33,IF(generador!B330=8,36,IF(generador!B330=9,39,IF(generador!B330=10,42,IF(generador!B330=11,45,IF(generador!B330=12,48,IF(generador!B330=13,51,IF(generador!B330=14,54,IF(generador!B330=15,57))))))))))))))),FALSE),""),"")</f>
        <v/>
      </c>
      <c r="F330" s="20" t="str">
        <f t="shared" si="94"/>
        <v/>
      </c>
      <c r="G330" s="29" t="str">
        <f t="shared" si="95"/>
        <v/>
      </c>
      <c r="H330" s="21" t="str">
        <f t="shared" ca="1" si="98"/>
        <v/>
      </c>
      <c r="I330" s="18" t="str">
        <f t="shared" si="99"/>
        <v/>
      </c>
      <c r="J330" s="18" t="str">
        <f>""</f>
        <v/>
      </c>
      <c r="K330" s="18" t="str">
        <f t="shared" si="100"/>
        <v/>
      </c>
      <c r="L330" s="18" t="str">
        <f t="shared" si="101"/>
        <v/>
      </c>
      <c r="M330" s="18" t="str">
        <f t="shared" si="102"/>
        <v/>
      </c>
      <c r="N330" s="18" t="str">
        <f t="shared" si="103"/>
        <v/>
      </c>
      <c r="O330" s="18" t="str">
        <f t="shared" si="104"/>
        <v/>
      </c>
      <c r="P330" s="18" t="str">
        <f t="shared" si="105"/>
        <v/>
      </c>
      <c r="Q330" s="18" t="str">
        <f t="shared" si="106"/>
        <v/>
      </c>
      <c r="R330" s="122" t="str">
        <f t="shared" si="96"/>
        <v/>
      </c>
      <c r="S330" s="18" t="str">
        <f t="shared" si="107"/>
        <v/>
      </c>
      <c r="T330" s="26" t="str">
        <f t="shared" si="97"/>
        <v/>
      </c>
      <c r="U330" s="18" t="str">
        <f t="shared" si="108"/>
        <v/>
      </c>
      <c r="V330" s="18" t="str">
        <f t="shared" si="109"/>
        <v/>
      </c>
      <c r="W330" s="18" t="str">
        <f>IFERROR(CONCATENATE("PAGO N° ",B330," DEL CONTRATO CPS ",V330," ENTRE ",TEXT(VLOOKUP(A330,matriz,IF(generador!B330=1,16,IF(generador!B330=2,19,IF(generador!B330=3,22,IF(generador!B330=4,25,IF(generador!B330=5,28,IF(generador!B330=6,31,IF(generador!B330=7,34,IF(generador!B330=8,37,IF(generador!B330=9,40,IF(generador!B330=10,43,IF(generador!B330=11,46,IF(generador!B330=12,49,IF(generador!B330=13,52,IF(generador!B330=14,55,IF(generador!B330=15,58))))))))))))))),FALSE),"dd/mm/yyyy")," Y ",TEXT(VLOOKUP(A330,matriz,IF(generador!B330=1,17,IF(generador!B330=2,20,IF(generador!B330=3,23,IF(generador!B330=4,26,IF(generador!B330=5,29,IF(generador!B330=6,32,IF(generador!B330=7,35,IF(generador!B330=8,38,IF(generador!B330=9,41,IF(generador!B330=10,44,IF(generador!B330=11,47,IF(generador!B330=12,50,IF(generador!B330=13,53,IF(generador!B330=14,56,IF(generador!B330=15,59))))))))))))))),FALSE),"dd/mm/yyyy")),"")</f>
        <v/>
      </c>
    </row>
    <row r="331" spans="1:23" x14ac:dyDescent="0.3">
      <c r="A331" s="15"/>
      <c r="B331" s="14"/>
      <c r="C331" s="6"/>
      <c r="D331" s="26" t="str">
        <f t="shared" si="93"/>
        <v/>
      </c>
      <c r="E331" s="19" t="str">
        <f>IFERROR(IF(A331&lt;&gt;"",VLOOKUP(A331,matriz,IF(generador!B331=1,15,IF(generador!B331=2,18,IF(generador!B331=3,21,IF(generador!B331=4,24,IF(generador!B331=5,27,IF(generador!B331=6,30,IF(generador!B331=7,33,IF(generador!B331=8,36,IF(generador!B331=9,39,IF(generador!B331=10,42,IF(generador!B331=11,45,IF(generador!B331=12,48,IF(generador!B331=13,51,IF(generador!B331=14,54,IF(generador!B331=15,57))))))))))))))),FALSE),""),"")</f>
        <v/>
      </c>
      <c r="F331" s="20" t="str">
        <f t="shared" si="94"/>
        <v/>
      </c>
      <c r="G331" s="29" t="str">
        <f t="shared" si="95"/>
        <v/>
      </c>
      <c r="H331" s="21" t="str">
        <f t="shared" ca="1" si="98"/>
        <v/>
      </c>
      <c r="I331" s="18" t="str">
        <f t="shared" si="99"/>
        <v/>
      </c>
      <c r="J331" s="18" t="str">
        <f>""</f>
        <v/>
      </c>
      <c r="K331" s="18" t="str">
        <f t="shared" si="100"/>
        <v/>
      </c>
      <c r="L331" s="18" t="str">
        <f t="shared" si="101"/>
        <v/>
      </c>
      <c r="M331" s="18" t="str">
        <f t="shared" si="102"/>
        <v/>
      </c>
      <c r="N331" s="18" t="str">
        <f t="shared" si="103"/>
        <v/>
      </c>
      <c r="O331" s="18" t="str">
        <f t="shared" si="104"/>
        <v/>
      </c>
      <c r="P331" s="18" t="str">
        <f t="shared" si="105"/>
        <v/>
      </c>
      <c r="Q331" s="18" t="str">
        <f t="shared" si="106"/>
        <v/>
      </c>
      <c r="R331" s="122" t="str">
        <f t="shared" si="96"/>
        <v/>
      </c>
      <c r="S331" s="18" t="str">
        <f t="shared" si="107"/>
        <v/>
      </c>
      <c r="T331" s="26" t="str">
        <f t="shared" si="97"/>
        <v/>
      </c>
      <c r="U331" s="18" t="str">
        <f t="shared" si="108"/>
        <v/>
      </c>
      <c r="V331" s="18" t="str">
        <f t="shared" si="109"/>
        <v/>
      </c>
      <c r="W331" s="18" t="str">
        <f>IFERROR(CONCATENATE("PAGO N° ",B331," DEL CONTRATO CPS ",V331," ENTRE ",TEXT(VLOOKUP(A331,matriz,IF(generador!B331=1,16,IF(generador!B331=2,19,IF(generador!B331=3,22,IF(generador!B331=4,25,IF(generador!B331=5,28,IF(generador!B331=6,31,IF(generador!B331=7,34,IF(generador!B331=8,37,IF(generador!B331=9,40,IF(generador!B331=10,43,IF(generador!B331=11,46,IF(generador!B331=12,49,IF(generador!B331=13,52,IF(generador!B331=14,55,IF(generador!B331=15,58))))))))))))))),FALSE),"dd/mm/yyyy")," Y ",TEXT(VLOOKUP(A331,matriz,IF(generador!B331=1,17,IF(generador!B331=2,20,IF(generador!B331=3,23,IF(generador!B331=4,26,IF(generador!B331=5,29,IF(generador!B331=6,32,IF(generador!B331=7,35,IF(generador!B331=8,38,IF(generador!B331=9,41,IF(generador!B331=10,44,IF(generador!B331=11,47,IF(generador!B331=12,50,IF(generador!B331=13,53,IF(generador!B331=14,56,IF(generador!B331=15,59))))))))))))))),FALSE),"dd/mm/yyyy")),"")</f>
        <v/>
      </c>
    </row>
    <row r="332" spans="1:23" x14ac:dyDescent="0.3">
      <c r="A332" s="15"/>
      <c r="B332" s="14"/>
      <c r="C332" s="6"/>
      <c r="D332" s="26" t="str">
        <f t="shared" si="93"/>
        <v/>
      </c>
      <c r="E332" s="19" t="str">
        <f>IFERROR(IF(A332&lt;&gt;"",VLOOKUP(A332,matriz,IF(generador!B332=1,15,IF(generador!B332=2,18,IF(generador!B332=3,21,IF(generador!B332=4,24,IF(generador!B332=5,27,IF(generador!B332=6,30,IF(generador!B332=7,33,IF(generador!B332=8,36,IF(generador!B332=9,39,IF(generador!B332=10,42,IF(generador!B332=11,45,IF(generador!B332=12,48,IF(generador!B332=13,51,IF(generador!B332=14,54,IF(generador!B332=15,57))))))))))))))),FALSE),""),"")</f>
        <v/>
      </c>
      <c r="F332" s="20" t="str">
        <f t="shared" si="94"/>
        <v/>
      </c>
      <c r="G332" s="29" t="str">
        <f t="shared" si="95"/>
        <v/>
      </c>
      <c r="H332" s="21" t="str">
        <f t="shared" ca="1" si="98"/>
        <v/>
      </c>
      <c r="I332" s="18" t="str">
        <f t="shared" si="99"/>
        <v/>
      </c>
      <c r="J332" s="18" t="str">
        <f>""</f>
        <v/>
      </c>
      <c r="K332" s="18" t="str">
        <f t="shared" si="100"/>
        <v/>
      </c>
      <c r="L332" s="18" t="str">
        <f t="shared" si="101"/>
        <v/>
      </c>
      <c r="M332" s="18" t="str">
        <f t="shared" si="102"/>
        <v/>
      </c>
      <c r="N332" s="18" t="str">
        <f t="shared" si="103"/>
        <v/>
      </c>
      <c r="O332" s="18" t="str">
        <f t="shared" si="104"/>
        <v/>
      </c>
      <c r="P332" s="18" t="str">
        <f t="shared" si="105"/>
        <v/>
      </c>
      <c r="Q332" s="18" t="str">
        <f t="shared" si="106"/>
        <v/>
      </c>
      <c r="R332" s="122" t="str">
        <f t="shared" si="96"/>
        <v/>
      </c>
      <c r="S332" s="18" t="str">
        <f t="shared" si="107"/>
        <v/>
      </c>
      <c r="T332" s="26" t="str">
        <f t="shared" si="97"/>
        <v/>
      </c>
      <c r="U332" s="18" t="str">
        <f t="shared" si="108"/>
        <v/>
      </c>
      <c r="V332" s="18" t="str">
        <f t="shared" si="109"/>
        <v/>
      </c>
      <c r="W332" s="18" t="str">
        <f>IFERROR(CONCATENATE("PAGO N° ",B332," DEL CONTRATO CPS ",V332," ENTRE ",TEXT(VLOOKUP(A332,matriz,IF(generador!B332=1,16,IF(generador!B332=2,19,IF(generador!B332=3,22,IF(generador!B332=4,25,IF(generador!B332=5,28,IF(generador!B332=6,31,IF(generador!B332=7,34,IF(generador!B332=8,37,IF(generador!B332=9,40,IF(generador!B332=10,43,IF(generador!B332=11,46,IF(generador!B332=12,49,IF(generador!B332=13,52,IF(generador!B332=14,55,IF(generador!B332=15,58))))))))))))))),FALSE),"dd/mm/yyyy")," Y ",TEXT(VLOOKUP(A332,matriz,IF(generador!B332=1,17,IF(generador!B332=2,20,IF(generador!B332=3,23,IF(generador!B332=4,26,IF(generador!B332=5,29,IF(generador!B332=6,32,IF(generador!B332=7,35,IF(generador!B332=8,38,IF(generador!B332=9,41,IF(generador!B332=10,44,IF(generador!B332=11,47,IF(generador!B332=12,50,IF(generador!B332=13,53,IF(generador!B332=14,56,IF(generador!B332=15,59))))))))))))))),FALSE),"dd/mm/yyyy")),"")</f>
        <v/>
      </c>
    </row>
    <row r="333" spans="1:23" x14ac:dyDescent="0.3">
      <c r="A333" s="15"/>
      <c r="B333" s="14"/>
      <c r="C333" s="6"/>
      <c r="D333" s="26" t="str">
        <f t="shared" si="93"/>
        <v/>
      </c>
      <c r="E333" s="19" t="str">
        <f>IFERROR(IF(A333&lt;&gt;"",VLOOKUP(A333,matriz,IF(generador!B333=1,15,IF(generador!B333=2,18,IF(generador!B333=3,21,IF(generador!B333=4,24,IF(generador!B333=5,27,IF(generador!B333=6,30,IF(generador!B333=7,33,IF(generador!B333=8,36,IF(generador!B333=9,39,IF(generador!B333=10,42,IF(generador!B333=11,45,IF(generador!B333=12,48,IF(generador!B333=13,51,IF(generador!B333=14,54,IF(generador!B333=15,57))))))))))))))),FALSE),""),"")</f>
        <v/>
      </c>
      <c r="F333" s="20" t="str">
        <f t="shared" si="94"/>
        <v/>
      </c>
      <c r="G333" s="29" t="str">
        <f t="shared" si="95"/>
        <v/>
      </c>
      <c r="H333" s="21" t="str">
        <f t="shared" ca="1" si="98"/>
        <v/>
      </c>
      <c r="I333" s="18" t="str">
        <f t="shared" si="99"/>
        <v/>
      </c>
      <c r="J333" s="18" t="str">
        <f>""</f>
        <v/>
      </c>
      <c r="K333" s="18" t="str">
        <f t="shared" si="100"/>
        <v/>
      </c>
      <c r="L333" s="18" t="str">
        <f t="shared" si="101"/>
        <v/>
      </c>
      <c r="M333" s="18" t="str">
        <f t="shared" si="102"/>
        <v/>
      </c>
      <c r="N333" s="18" t="str">
        <f t="shared" si="103"/>
        <v/>
      </c>
      <c r="O333" s="18" t="str">
        <f t="shared" si="104"/>
        <v/>
      </c>
      <c r="P333" s="18" t="str">
        <f t="shared" si="105"/>
        <v/>
      </c>
      <c r="Q333" s="18" t="str">
        <f t="shared" si="106"/>
        <v/>
      </c>
      <c r="R333" s="122" t="str">
        <f t="shared" si="96"/>
        <v/>
      </c>
      <c r="S333" s="18" t="str">
        <f t="shared" si="107"/>
        <v/>
      </c>
      <c r="T333" s="26" t="str">
        <f t="shared" si="97"/>
        <v/>
      </c>
      <c r="U333" s="18" t="str">
        <f t="shared" si="108"/>
        <v/>
      </c>
      <c r="V333" s="18" t="str">
        <f t="shared" si="109"/>
        <v/>
      </c>
      <c r="W333" s="18" t="str">
        <f>IFERROR(CONCATENATE("PAGO N° ",B333," DEL CONTRATO CPS ",V333," ENTRE ",TEXT(VLOOKUP(A333,matriz,IF(generador!B333=1,16,IF(generador!B333=2,19,IF(generador!B333=3,22,IF(generador!B333=4,25,IF(generador!B333=5,28,IF(generador!B333=6,31,IF(generador!B333=7,34,IF(generador!B333=8,37,IF(generador!B333=9,40,IF(generador!B333=10,43,IF(generador!B333=11,46,IF(generador!B333=12,49,IF(generador!B333=13,52,IF(generador!B333=14,55,IF(generador!B333=15,58))))))))))))))),FALSE),"dd/mm/yyyy")," Y ",TEXT(VLOOKUP(A333,matriz,IF(generador!B333=1,17,IF(generador!B333=2,20,IF(generador!B333=3,23,IF(generador!B333=4,26,IF(generador!B333=5,29,IF(generador!B333=6,32,IF(generador!B333=7,35,IF(generador!B333=8,38,IF(generador!B333=9,41,IF(generador!B333=10,44,IF(generador!B333=11,47,IF(generador!B333=12,50,IF(generador!B333=13,53,IF(generador!B333=14,56,IF(generador!B333=15,59))))))))))))))),FALSE),"dd/mm/yyyy")),"")</f>
        <v/>
      </c>
    </row>
    <row r="334" spans="1:23" x14ac:dyDescent="0.3">
      <c r="A334" s="15"/>
      <c r="B334" s="14"/>
      <c r="C334" s="6"/>
      <c r="D334" s="26" t="str">
        <f t="shared" si="93"/>
        <v/>
      </c>
      <c r="E334" s="19" t="str">
        <f>IFERROR(IF(A334&lt;&gt;"",VLOOKUP(A334,matriz,IF(generador!B334=1,15,IF(generador!B334=2,18,IF(generador!B334=3,21,IF(generador!B334=4,24,IF(generador!B334=5,27,IF(generador!B334=6,30,IF(generador!B334=7,33,IF(generador!B334=8,36,IF(generador!B334=9,39,IF(generador!B334=10,42,IF(generador!B334=11,45,IF(generador!B334=12,48,IF(generador!B334=13,51,IF(generador!B334=14,54,IF(generador!B334=15,57))))))))))))))),FALSE),""),"")</f>
        <v/>
      </c>
      <c r="F334" s="20" t="str">
        <f t="shared" si="94"/>
        <v/>
      </c>
      <c r="G334" s="29" t="str">
        <f t="shared" si="95"/>
        <v/>
      </c>
      <c r="H334" s="21" t="str">
        <f t="shared" ca="1" si="98"/>
        <v/>
      </c>
      <c r="I334" s="18" t="str">
        <f t="shared" si="99"/>
        <v/>
      </c>
      <c r="J334" s="18" t="str">
        <f>""</f>
        <v/>
      </c>
      <c r="K334" s="18" t="str">
        <f t="shared" si="100"/>
        <v/>
      </c>
      <c r="L334" s="18" t="str">
        <f t="shared" si="101"/>
        <v/>
      </c>
      <c r="M334" s="18" t="str">
        <f t="shared" si="102"/>
        <v/>
      </c>
      <c r="N334" s="18" t="str">
        <f t="shared" si="103"/>
        <v/>
      </c>
      <c r="O334" s="18" t="str">
        <f t="shared" si="104"/>
        <v/>
      </c>
      <c r="P334" s="18" t="str">
        <f t="shared" si="105"/>
        <v/>
      </c>
      <c r="Q334" s="18" t="str">
        <f t="shared" si="106"/>
        <v/>
      </c>
      <c r="R334" s="122" t="str">
        <f t="shared" si="96"/>
        <v/>
      </c>
      <c r="S334" s="18" t="str">
        <f t="shared" si="107"/>
        <v/>
      </c>
      <c r="T334" s="26" t="str">
        <f t="shared" si="97"/>
        <v/>
      </c>
      <c r="U334" s="18" t="str">
        <f t="shared" si="108"/>
        <v/>
      </c>
      <c r="V334" s="18" t="str">
        <f t="shared" si="109"/>
        <v/>
      </c>
      <c r="W334" s="18" t="str">
        <f>IFERROR(CONCATENATE("PAGO N° ",B334," DEL CONTRATO CPS ",V334," ENTRE ",TEXT(VLOOKUP(A334,matriz,IF(generador!B334=1,16,IF(generador!B334=2,19,IF(generador!B334=3,22,IF(generador!B334=4,25,IF(generador!B334=5,28,IF(generador!B334=6,31,IF(generador!B334=7,34,IF(generador!B334=8,37,IF(generador!B334=9,40,IF(generador!B334=10,43,IF(generador!B334=11,46,IF(generador!B334=12,49,IF(generador!B334=13,52,IF(generador!B334=14,55,IF(generador!B334=15,58))))))))))))))),FALSE),"dd/mm/yyyy")," Y ",TEXT(VLOOKUP(A334,matriz,IF(generador!B334=1,17,IF(generador!B334=2,20,IF(generador!B334=3,23,IF(generador!B334=4,26,IF(generador!B334=5,29,IF(generador!B334=6,32,IF(generador!B334=7,35,IF(generador!B334=8,38,IF(generador!B334=9,41,IF(generador!B334=10,44,IF(generador!B334=11,47,IF(generador!B334=12,50,IF(generador!B334=13,53,IF(generador!B334=14,56,IF(generador!B334=15,59))))))))))))))),FALSE),"dd/mm/yyyy")),"")</f>
        <v/>
      </c>
    </row>
    <row r="335" spans="1:23" x14ac:dyDescent="0.3">
      <c r="A335" s="15"/>
      <c r="B335" s="14"/>
      <c r="C335" s="6"/>
      <c r="D335" s="26" t="str">
        <f t="shared" si="93"/>
        <v/>
      </c>
      <c r="E335" s="19" t="str">
        <f>IFERROR(IF(A335&lt;&gt;"",VLOOKUP(A335,matriz,IF(generador!B335=1,15,IF(generador!B335=2,18,IF(generador!B335=3,21,IF(generador!B335=4,24,IF(generador!B335=5,27,IF(generador!B335=6,30,IF(generador!B335=7,33,IF(generador!B335=8,36,IF(generador!B335=9,39,IF(generador!B335=10,42,IF(generador!B335=11,45,IF(generador!B335=12,48,IF(generador!B335=13,51,IF(generador!B335=14,54,IF(generador!B335=15,57))))))))))))))),FALSE),""),"")</f>
        <v/>
      </c>
      <c r="F335" s="20" t="str">
        <f t="shared" si="94"/>
        <v/>
      </c>
      <c r="G335" s="29" t="str">
        <f t="shared" si="95"/>
        <v/>
      </c>
      <c r="H335" s="21" t="str">
        <f t="shared" ca="1" si="98"/>
        <v/>
      </c>
      <c r="I335" s="18" t="str">
        <f t="shared" si="99"/>
        <v/>
      </c>
      <c r="J335" s="18" t="str">
        <f>""</f>
        <v/>
      </c>
      <c r="K335" s="18" t="str">
        <f t="shared" si="100"/>
        <v/>
      </c>
      <c r="L335" s="18" t="str">
        <f t="shared" si="101"/>
        <v/>
      </c>
      <c r="M335" s="18" t="str">
        <f t="shared" si="102"/>
        <v/>
      </c>
      <c r="N335" s="18" t="str">
        <f t="shared" si="103"/>
        <v/>
      </c>
      <c r="O335" s="18" t="str">
        <f t="shared" si="104"/>
        <v/>
      </c>
      <c r="P335" s="18" t="str">
        <f t="shared" si="105"/>
        <v/>
      </c>
      <c r="Q335" s="18" t="str">
        <f t="shared" si="106"/>
        <v/>
      </c>
      <c r="R335" s="122" t="str">
        <f t="shared" si="96"/>
        <v/>
      </c>
      <c r="S335" s="18" t="str">
        <f t="shared" si="107"/>
        <v/>
      </c>
      <c r="T335" s="26" t="str">
        <f t="shared" si="97"/>
        <v/>
      </c>
      <c r="U335" s="18" t="str">
        <f t="shared" si="108"/>
        <v/>
      </c>
      <c r="V335" s="18" t="str">
        <f t="shared" si="109"/>
        <v/>
      </c>
      <c r="W335" s="18" t="str">
        <f>IFERROR(CONCATENATE("PAGO N° ",B335," DEL CONTRATO CPS ",V335," ENTRE ",TEXT(VLOOKUP(A335,matriz,IF(generador!B335=1,16,IF(generador!B335=2,19,IF(generador!B335=3,22,IF(generador!B335=4,25,IF(generador!B335=5,28,IF(generador!B335=6,31,IF(generador!B335=7,34,IF(generador!B335=8,37,IF(generador!B335=9,40,IF(generador!B335=10,43,IF(generador!B335=11,46,IF(generador!B335=12,49,IF(generador!B335=13,52,IF(generador!B335=14,55,IF(generador!B335=15,58))))))))))))))),FALSE),"dd/mm/yyyy")," Y ",TEXT(VLOOKUP(A335,matriz,IF(generador!B335=1,17,IF(generador!B335=2,20,IF(generador!B335=3,23,IF(generador!B335=4,26,IF(generador!B335=5,29,IF(generador!B335=6,32,IF(generador!B335=7,35,IF(generador!B335=8,38,IF(generador!B335=9,41,IF(generador!B335=10,44,IF(generador!B335=11,47,IF(generador!B335=12,50,IF(generador!B335=13,53,IF(generador!B335=14,56,IF(generador!B335=15,59))))))))))))))),FALSE),"dd/mm/yyyy")),"")</f>
        <v/>
      </c>
    </row>
    <row r="336" spans="1:23" x14ac:dyDescent="0.3">
      <c r="A336" s="15"/>
      <c r="B336" s="14"/>
      <c r="C336" s="6"/>
      <c r="D336" s="26" t="str">
        <f t="shared" si="93"/>
        <v/>
      </c>
      <c r="E336" s="19" t="str">
        <f>IFERROR(IF(A336&lt;&gt;"",VLOOKUP(A336,matriz,IF(generador!B336=1,15,IF(generador!B336=2,18,IF(generador!B336=3,21,IF(generador!B336=4,24,IF(generador!B336=5,27,IF(generador!B336=6,30,IF(generador!B336=7,33,IF(generador!B336=8,36,IF(generador!B336=9,39,IF(generador!B336=10,42,IF(generador!B336=11,45,IF(generador!B336=12,48,IF(generador!B336=13,51,IF(generador!B336=14,54,IF(generador!B336=15,57))))))))))))))),FALSE),""),"")</f>
        <v/>
      </c>
      <c r="F336" s="20" t="str">
        <f t="shared" si="94"/>
        <v/>
      </c>
      <c r="G336" s="29" t="str">
        <f t="shared" si="95"/>
        <v/>
      </c>
      <c r="H336" s="21" t="str">
        <f t="shared" ca="1" si="98"/>
        <v/>
      </c>
      <c r="I336" s="18" t="str">
        <f t="shared" si="99"/>
        <v/>
      </c>
      <c r="J336" s="18" t="str">
        <f>""</f>
        <v/>
      </c>
      <c r="K336" s="18" t="str">
        <f t="shared" si="100"/>
        <v/>
      </c>
      <c r="L336" s="18" t="str">
        <f t="shared" si="101"/>
        <v/>
      </c>
      <c r="M336" s="18" t="str">
        <f t="shared" si="102"/>
        <v/>
      </c>
      <c r="N336" s="18" t="str">
        <f t="shared" si="103"/>
        <v/>
      </c>
      <c r="O336" s="18" t="str">
        <f t="shared" si="104"/>
        <v/>
      </c>
      <c r="P336" s="18" t="str">
        <f t="shared" si="105"/>
        <v/>
      </c>
      <c r="Q336" s="18" t="str">
        <f t="shared" si="106"/>
        <v/>
      </c>
      <c r="R336" s="122" t="str">
        <f t="shared" si="96"/>
        <v/>
      </c>
      <c r="S336" s="18" t="str">
        <f t="shared" si="107"/>
        <v/>
      </c>
      <c r="T336" s="26" t="str">
        <f t="shared" si="97"/>
        <v/>
      </c>
      <c r="U336" s="18" t="str">
        <f t="shared" si="108"/>
        <v/>
      </c>
      <c r="V336" s="18" t="str">
        <f t="shared" si="109"/>
        <v/>
      </c>
      <c r="W336" s="18" t="str">
        <f>IFERROR(CONCATENATE("PAGO N° ",B336," DEL CONTRATO CPS ",V336," ENTRE ",TEXT(VLOOKUP(A336,matriz,IF(generador!B336=1,16,IF(generador!B336=2,19,IF(generador!B336=3,22,IF(generador!B336=4,25,IF(generador!B336=5,28,IF(generador!B336=6,31,IF(generador!B336=7,34,IF(generador!B336=8,37,IF(generador!B336=9,40,IF(generador!B336=10,43,IF(generador!B336=11,46,IF(generador!B336=12,49,IF(generador!B336=13,52,IF(generador!B336=14,55,IF(generador!B336=15,58))))))))))))))),FALSE),"dd/mm/yyyy")," Y ",TEXT(VLOOKUP(A336,matriz,IF(generador!B336=1,17,IF(generador!B336=2,20,IF(generador!B336=3,23,IF(generador!B336=4,26,IF(generador!B336=5,29,IF(generador!B336=6,32,IF(generador!B336=7,35,IF(generador!B336=8,38,IF(generador!B336=9,41,IF(generador!B336=10,44,IF(generador!B336=11,47,IF(generador!B336=12,50,IF(generador!B336=13,53,IF(generador!B336=14,56,IF(generador!B336=15,59))))))))))))))),FALSE),"dd/mm/yyyy")),"")</f>
        <v/>
      </c>
    </row>
    <row r="337" spans="1:23" x14ac:dyDescent="0.3">
      <c r="A337" s="15"/>
      <c r="B337" s="14"/>
      <c r="C337" s="6"/>
      <c r="D337" s="26" t="str">
        <f t="shared" si="93"/>
        <v/>
      </c>
      <c r="E337" s="19" t="str">
        <f>IFERROR(IF(A337&lt;&gt;"",VLOOKUP(A337,matriz,IF(generador!B337=1,15,IF(generador!B337=2,18,IF(generador!B337=3,21,IF(generador!B337=4,24,IF(generador!B337=5,27,IF(generador!B337=6,30,IF(generador!B337=7,33,IF(generador!B337=8,36,IF(generador!B337=9,39,IF(generador!B337=10,42,IF(generador!B337=11,45,IF(generador!B337=12,48,IF(generador!B337=13,51,IF(generador!B337=14,54,IF(generador!B337=15,57))))))))))))))),FALSE),""),"")</f>
        <v/>
      </c>
      <c r="F337" s="20" t="str">
        <f t="shared" si="94"/>
        <v/>
      </c>
      <c r="G337" s="29" t="str">
        <f t="shared" si="95"/>
        <v/>
      </c>
      <c r="H337" s="21" t="str">
        <f t="shared" ca="1" si="98"/>
        <v/>
      </c>
      <c r="I337" s="18" t="str">
        <f t="shared" si="99"/>
        <v/>
      </c>
      <c r="J337" s="18" t="str">
        <f>""</f>
        <v/>
      </c>
      <c r="K337" s="18" t="str">
        <f t="shared" si="100"/>
        <v/>
      </c>
      <c r="L337" s="18" t="str">
        <f t="shared" si="101"/>
        <v/>
      </c>
      <c r="M337" s="18" t="str">
        <f t="shared" si="102"/>
        <v/>
      </c>
      <c r="N337" s="18" t="str">
        <f t="shared" si="103"/>
        <v/>
      </c>
      <c r="O337" s="18" t="str">
        <f t="shared" si="104"/>
        <v/>
      </c>
      <c r="P337" s="18" t="str">
        <f t="shared" si="105"/>
        <v/>
      </c>
      <c r="Q337" s="18" t="str">
        <f t="shared" si="106"/>
        <v/>
      </c>
      <c r="R337" s="122" t="str">
        <f t="shared" si="96"/>
        <v/>
      </c>
      <c r="S337" s="18" t="str">
        <f t="shared" si="107"/>
        <v/>
      </c>
      <c r="T337" s="26" t="str">
        <f t="shared" si="97"/>
        <v/>
      </c>
      <c r="U337" s="18" t="str">
        <f t="shared" si="108"/>
        <v/>
      </c>
      <c r="V337" s="18" t="str">
        <f t="shared" si="109"/>
        <v/>
      </c>
      <c r="W337" s="18" t="str">
        <f>IFERROR(CONCATENATE("PAGO N° ",B337," DEL CONTRATO CPS ",V337," ENTRE ",TEXT(VLOOKUP(A337,matriz,IF(generador!B337=1,16,IF(generador!B337=2,19,IF(generador!B337=3,22,IF(generador!B337=4,25,IF(generador!B337=5,28,IF(generador!B337=6,31,IF(generador!B337=7,34,IF(generador!B337=8,37,IF(generador!B337=9,40,IF(generador!B337=10,43,IF(generador!B337=11,46,IF(generador!B337=12,49,IF(generador!B337=13,52,IF(generador!B337=14,55,IF(generador!B337=15,58))))))))))))))),FALSE),"dd/mm/yyyy")," Y ",TEXT(VLOOKUP(A337,matriz,IF(generador!B337=1,17,IF(generador!B337=2,20,IF(generador!B337=3,23,IF(generador!B337=4,26,IF(generador!B337=5,29,IF(generador!B337=6,32,IF(generador!B337=7,35,IF(generador!B337=8,38,IF(generador!B337=9,41,IF(generador!B337=10,44,IF(generador!B337=11,47,IF(generador!B337=12,50,IF(generador!B337=13,53,IF(generador!B337=14,56,IF(generador!B337=15,59))))))))))))))),FALSE),"dd/mm/yyyy")),"")</f>
        <v/>
      </c>
    </row>
    <row r="338" spans="1:23" x14ac:dyDescent="0.3">
      <c r="A338" s="15"/>
      <c r="B338" s="14"/>
      <c r="C338" s="6"/>
      <c r="D338" s="26" t="str">
        <f t="shared" si="93"/>
        <v/>
      </c>
      <c r="E338" s="19" t="str">
        <f>IFERROR(IF(A338&lt;&gt;"",VLOOKUP(A338,matriz,IF(generador!B338=1,15,IF(generador!B338=2,18,IF(generador!B338=3,21,IF(generador!B338=4,24,IF(generador!B338=5,27,IF(generador!B338=6,30,IF(generador!B338=7,33,IF(generador!B338=8,36,IF(generador!B338=9,39,IF(generador!B338=10,42,IF(generador!B338=11,45,IF(generador!B338=12,48,IF(generador!B338=13,51,IF(generador!B338=14,54,IF(generador!B338=15,57))))))))))))))),FALSE),""),"")</f>
        <v/>
      </c>
      <c r="F338" s="20" t="str">
        <f t="shared" si="94"/>
        <v/>
      </c>
      <c r="G338" s="29" t="str">
        <f t="shared" si="95"/>
        <v/>
      </c>
      <c r="H338" s="21" t="str">
        <f t="shared" ca="1" si="98"/>
        <v/>
      </c>
      <c r="I338" s="18" t="str">
        <f t="shared" si="99"/>
        <v/>
      </c>
      <c r="J338" s="18" t="str">
        <f>""</f>
        <v/>
      </c>
      <c r="K338" s="18" t="str">
        <f t="shared" si="100"/>
        <v/>
      </c>
      <c r="L338" s="18" t="str">
        <f t="shared" si="101"/>
        <v/>
      </c>
      <c r="M338" s="18" t="str">
        <f t="shared" si="102"/>
        <v/>
      </c>
      <c r="N338" s="18" t="str">
        <f t="shared" si="103"/>
        <v/>
      </c>
      <c r="O338" s="18" t="str">
        <f t="shared" si="104"/>
        <v/>
      </c>
      <c r="P338" s="18" t="str">
        <f t="shared" si="105"/>
        <v/>
      </c>
      <c r="Q338" s="18" t="str">
        <f t="shared" si="106"/>
        <v/>
      </c>
      <c r="R338" s="122" t="str">
        <f t="shared" si="96"/>
        <v/>
      </c>
      <c r="S338" s="18" t="str">
        <f t="shared" si="107"/>
        <v/>
      </c>
      <c r="T338" s="26" t="str">
        <f t="shared" si="97"/>
        <v/>
      </c>
      <c r="U338" s="18" t="str">
        <f t="shared" si="108"/>
        <v/>
      </c>
      <c r="V338" s="18" t="str">
        <f t="shared" si="109"/>
        <v/>
      </c>
      <c r="W338" s="18" t="str">
        <f>IFERROR(CONCATENATE("PAGO N° ",B338," DEL CONTRATO CPS ",V338," ENTRE ",TEXT(VLOOKUP(A338,matriz,IF(generador!B338=1,16,IF(generador!B338=2,19,IF(generador!B338=3,22,IF(generador!B338=4,25,IF(generador!B338=5,28,IF(generador!B338=6,31,IF(generador!B338=7,34,IF(generador!B338=8,37,IF(generador!B338=9,40,IF(generador!B338=10,43,IF(generador!B338=11,46,IF(generador!B338=12,49,IF(generador!B338=13,52,IF(generador!B338=14,55,IF(generador!B338=15,58))))))))))))))),FALSE),"dd/mm/yyyy")," Y ",TEXT(VLOOKUP(A338,matriz,IF(generador!B338=1,17,IF(generador!B338=2,20,IF(generador!B338=3,23,IF(generador!B338=4,26,IF(generador!B338=5,29,IF(generador!B338=6,32,IF(generador!B338=7,35,IF(generador!B338=8,38,IF(generador!B338=9,41,IF(generador!B338=10,44,IF(generador!B338=11,47,IF(generador!B338=12,50,IF(generador!B338=13,53,IF(generador!B338=14,56,IF(generador!B338=15,59))))))))))))))),FALSE),"dd/mm/yyyy")),"")</f>
        <v/>
      </c>
    </row>
    <row r="339" spans="1:23" x14ac:dyDescent="0.3">
      <c r="A339" s="15"/>
      <c r="B339" s="14"/>
      <c r="C339" s="6"/>
      <c r="D339" s="26" t="str">
        <f t="shared" si="93"/>
        <v/>
      </c>
      <c r="E339" s="19" t="str">
        <f>IFERROR(IF(A339&lt;&gt;"",VLOOKUP(A339,matriz,IF(generador!B339=1,15,IF(generador!B339=2,18,IF(generador!B339=3,21,IF(generador!B339=4,24,IF(generador!B339=5,27,IF(generador!B339=6,30,IF(generador!B339=7,33,IF(generador!B339=8,36,IF(generador!B339=9,39,IF(generador!B339=10,42,IF(generador!B339=11,45,IF(generador!B339=12,48,IF(generador!B339=13,51,IF(generador!B339=14,54,IF(generador!B339=15,57))))))))))))))),FALSE),""),"")</f>
        <v/>
      </c>
      <c r="F339" s="20" t="str">
        <f t="shared" si="94"/>
        <v/>
      </c>
      <c r="G339" s="29" t="str">
        <f t="shared" si="95"/>
        <v/>
      </c>
      <c r="H339" s="21" t="str">
        <f t="shared" ca="1" si="98"/>
        <v/>
      </c>
      <c r="I339" s="18" t="str">
        <f t="shared" si="99"/>
        <v/>
      </c>
      <c r="J339" s="18" t="str">
        <f>""</f>
        <v/>
      </c>
      <c r="K339" s="18" t="str">
        <f t="shared" si="100"/>
        <v/>
      </c>
      <c r="L339" s="18" t="str">
        <f t="shared" si="101"/>
        <v/>
      </c>
      <c r="M339" s="18" t="str">
        <f t="shared" si="102"/>
        <v/>
      </c>
      <c r="N339" s="18" t="str">
        <f t="shared" si="103"/>
        <v/>
      </c>
      <c r="O339" s="18" t="str">
        <f t="shared" si="104"/>
        <v/>
      </c>
      <c r="P339" s="18" t="str">
        <f t="shared" si="105"/>
        <v/>
      </c>
      <c r="Q339" s="18" t="str">
        <f t="shared" si="106"/>
        <v/>
      </c>
      <c r="R339" s="122" t="str">
        <f t="shared" si="96"/>
        <v/>
      </c>
      <c r="S339" s="18" t="str">
        <f t="shared" si="107"/>
        <v/>
      </c>
      <c r="T339" s="26" t="str">
        <f t="shared" si="97"/>
        <v/>
      </c>
      <c r="U339" s="18" t="str">
        <f t="shared" si="108"/>
        <v/>
      </c>
      <c r="V339" s="18" t="str">
        <f t="shared" si="109"/>
        <v/>
      </c>
      <c r="W339" s="18" t="str">
        <f>IFERROR(CONCATENATE("PAGO N° ",B339," DEL CONTRATO CPS ",V339," ENTRE ",TEXT(VLOOKUP(A339,matriz,IF(generador!B339=1,16,IF(generador!B339=2,19,IF(generador!B339=3,22,IF(generador!B339=4,25,IF(generador!B339=5,28,IF(generador!B339=6,31,IF(generador!B339=7,34,IF(generador!B339=8,37,IF(generador!B339=9,40,IF(generador!B339=10,43,IF(generador!B339=11,46,IF(generador!B339=12,49,IF(generador!B339=13,52,IF(generador!B339=14,55,IF(generador!B339=15,58))))))))))))))),FALSE),"dd/mm/yyyy")," Y ",TEXT(VLOOKUP(A339,matriz,IF(generador!B339=1,17,IF(generador!B339=2,20,IF(generador!B339=3,23,IF(generador!B339=4,26,IF(generador!B339=5,29,IF(generador!B339=6,32,IF(generador!B339=7,35,IF(generador!B339=8,38,IF(generador!B339=9,41,IF(generador!B339=10,44,IF(generador!B339=11,47,IF(generador!B339=12,50,IF(generador!B339=13,53,IF(generador!B339=14,56,IF(generador!B339=15,59))))))))))))))),FALSE),"dd/mm/yyyy")),"")</f>
        <v/>
      </c>
    </row>
    <row r="340" spans="1:23" x14ac:dyDescent="0.3">
      <c r="A340" s="15"/>
      <c r="B340" s="14"/>
      <c r="C340" s="6"/>
      <c r="D340" s="26" t="str">
        <f t="shared" si="93"/>
        <v/>
      </c>
      <c r="E340" s="19" t="str">
        <f>IFERROR(IF(A340&lt;&gt;"",VLOOKUP(A340,matriz,IF(generador!B340=1,15,IF(generador!B340=2,18,IF(generador!B340=3,21,IF(generador!B340=4,24,IF(generador!B340=5,27,IF(generador!B340=6,30,IF(generador!B340=7,33,IF(generador!B340=8,36,IF(generador!B340=9,39,IF(generador!B340=10,42,IF(generador!B340=11,45,IF(generador!B340=12,48,IF(generador!B340=13,51,IF(generador!B340=14,54,IF(generador!B340=15,57))))))))))))))),FALSE),""),"")</f>
        <v/>
      </c>
      <c r="F340" s="20" t="str">
        <f t="shared" si="94"/>
        <v/>
      </c>
      <c r="G340" s="29" t="str">
        <f t="shared" si="95"/>
        <v/>
      </c>
      <c r="H340" s="21" t="str">
        <f t="shared" ca="1" si="98"/>
        <v/>
      </c>
      <c r="I340" s="18" t="str">
        <f t="shared" si="99"/>
        <v/>
      </c>
      <c r="J340" s="18" t="str">
        <f>""</f>
        <v/>
      </c>
      <c r="K340" s="18" t="str">
        <f t="shared" si="100"/>
        <v/>
      </c>
      <c r="L340" s="18" t="str">
        <f t="shared" si="101"/>
        <v/>
      </c>
      <c r="M340" s="18" t="str">
        <f t="shared" si="102"/>
        <v/>
      </c>
      <c r="N340" s="18" t="str">
        <f t="shared" si="103"/>
        <v/>
      </c>
      <c r="O340" s="18" t="str">
        <f t="shared" si="104"/>
        <v/>
      </c>
      <c r="P340" s="18" t="str">
        <f t="shared" si="105"/>
        <v/>
      </c>
      <c r="Q340" s="18" t="str">
        <f t="shared" si="106"/>
        <v/>
      </c>
      <c r="R340" s="122" t="str">
        <f t="shared" si="96"/>
        <v/>
      </c>
      <c r="S340" s="18" t="str">
        <f t="shared" si="107"/>
        <v/>
      </c>
      <c r="T340" s="26" t="str">
        <f t="shared" si="97"/>
        <v/>
      </c>
      <c r="U340" s="18" t="str">
        <f t="shared" si="108"/>
        <v/>
      </c>
      <c r="V340" s="18" t="str">
        <f t="shared" si="109"/>
        <v/>
      </c>
      <c r="W340" s="18" t="str">
        <f>IFERROR(CONCATENATE("PAGO N° ",B340," DEL CONTRATO CPS ",V340," ENTRE ",TEXT(VLOOKUP(A340,matriz,IF(generador!B340=1,16,IF(generador!B340=2,19,IF(generador!B340=3,22,IF(generador!B340=4,25,IF(generador!B340=5,28,IF(generador!B340=6,31,IF(generador!B340=7,34,IF(generador!B340=8,37,IF(generador!B340=9,40,IF(generador!B340=10,43,IF(generador!B340=11,46,IF(generador!B340=12,49,IF(generador!B340=13,52,IF(generador!B340=14,55,IF(generador!B340=15,58))))))))))))))),FALSE),"dd/mm/yyyy")," Y ",TEXT(VLOOKUP(A340,matriz,IF(generador!B340=1,17,IF(generador!B340=2,20,IF(generador!B340=3,23,IF(generador!B340=4,26,IF(generador!B340=5,29,IF(generador!B340=6,32,IF(generador!B340=7,35,IF(generador!B340=8,38,IF(generador!B340=9,41,IF(generador!B340=10,44,IF(generador!B340=11,47,IF(generador!B340=12,50,IF(generador!B340=13,53,IF(generador!B340=14,56,IF(generador!B340=15,59))))))))))))))),FALSE),"dd/mm/yyyy")),"")</f>
        <v/>
      </c>
    </row>
    <row r="341" spans="1:23" x14ac:dyDescent="0.3">
      <c r="A341" s="15"/>
      <c r="B341" s="14"/>
      <c r="C341" s="6"/>
      <c r="D341" s="26" t="str">
        <f t="shared" si="93"/>
        <v/>
      </c>
      <c r="E341" s="19" t="str">
        <f>IFERROR(IF(A341&lt;&gt;"",VLOOKUP(A341,matriz,IF(generador!B341=1,15,IF(generador!B341=2,18,IF(generador!B341=3,21,IF(generador!B341=4,24,IF(generador!B341=5,27,IF(generador!B341=6,30,IF(generador!B341=7,33,IF(generador!B341=8,36,IF(generador!B341=9,39,IF(generador!B341=10,42,IF(generador!B341=11,45,IF(generador!B341=12,48,IF(generador!B341=13,51,IF(generador!B341=14,54,IF(generador!B341=15,57))))))))))))))),FALSE),""),"")</f>
        <v/>
      </c>
      <c r="F341" s="20" t="str">
        <f t="shared" si="94"/>
        <v/>
      </c>
      <c r="G341" s="29" t="str">
        <f t="shared" si="95"/>
        <v/>
      </c>
      <c r="H341" s="21" t="str">
        <f t="shared" ca="1" si="98"/>
        <v/>
      </c>
      <c r="I341" s="18" t="str">
        <f t="shared" si="99"/>
        <v/>
      </c>
      <c r="J341" s="18" t="str">
        <f>""</f>
        <v/>
      </c>
      <c r="K341" s="18" t="str">
        <f t="shared" si="100"/>
        <v/>
      </c>
      <c r="L341" s="18" t="str">
        <f t="shared" si="101"/>
        <v/>
      </c>
      <c r="M341" s="18" t="str">
        <f t="shared" si="102"/>
        <v/>
      </c>
      <c r="N341" s="18" t="str">
        <f t="shared" si="103"/>
        <v/>
      </c>
      <c r="O341" s="18" t="str">
        <f t="shared" si="104"/>
        <v/>
      </c>
      <c r="P341" s="18" t="str">
        <f t="shared" si="105"/>
        <v/>
      </c>
      <c r="Q341" s="18" t="str">
        <f t="shared" si="106"/>
        <v/>
      </c>
      <c r="R341" s="122" t="str">
        <f t="shared" si="96"/>
        <v/>
      </c>
      <c r="S341" s="18" t="str">
        <f t="shared" si="107"/>
        <v/>
      </c>
      <c r="T341" s="26" t="str">
        <f t="shared" si="97"/>
        <v/>
      </c>
      <c r="U341" s="18" t="str">
        <f t="shared" si="108"/>
        <v/>
      </c>
      <c r="V341" s="18" t="str">
        <f t="shared" si="109"/>
        <v/>
      </c>
      <c r="W341" s="18" t="str">
        <f>IFERROR(CONCATENATE("PAGO N° ",B341," DEL CONTRATO CPS ",V341," ENTRE ",TEXT(VLOOKUP(A341,matriz,IF(generador!B341=1,16,IF(generador!B341=2,19,IF(generador!B341=3,22,IF(generador!B341=4,25,IF(generador!B341=5,28,IF(generador!B341=6,31,IF(generador!B341=7,34,IF(generador!B341=8,37,IF(generador!B341=9,40,IF(generador!B341=10,43,IF(generador!B341=11,46,IF(generador!B341=12,49,IF(generador!B341=13,52,IF(generador!B341=14,55,IF(generador!B341=15,58))))))))))))))),FALSE),"dd/mm/yyyy")," Y ",TEXT(VLOOKUP(A341,matriz,IF(generador!B341=1,17,IF(generador!B341=2,20,IF(generador!B341=3,23,IF(generador!B341=4,26,IF(generador!B341=5,29,IF(generador!B341=6,32,IF(generador!B341=7,35,IF(generador!B341=8,38,IF(generador!B341=9,41,IF(generador!B341=10,44,IF(generador!B341=11,47,IF(generador!B341=12,50,IF(generador!B341=13,53,IF(generador!B341=14,56,IF(generador!B341=15,59))))))))))))))),FALSE),"dd/mm/yyyy")),"")</f>
        <v/>
      </c>
    </row>
    <row r="342" spans="1:23" x14ac:dyDescent="0.3">
      <c r="A342" s="15"/>
      <c r="B342" s="14"/>
      <c r="C342" s="6"/>
      <c r="D342" s="26" t="str">
        <f t="shared" si="93"/>
        <v/>
      </c>
      <c r="E342" s="19" t="str">
        <f>IFERROR(IF(A342&lt;&gt;"",VLOOKUP(A342,matriz,IF(generador!B342=1,15,IF(generador!B342=2,18,IF(generador!B342=3,21,IF(generador!B342=4,24,IF(generador!B342=5,27,IF(generador!B342=6,30,IF(generador!B342=7,33,IF(generador!B342=8,36,IF(generador!B342=9,39,IF(generador!B342=10,42,IF(generador!B342=11,45,IF(generador!B342=12,48,IF(generador!B342=13,51,IF(generador!B342=14,54,IF(generador!B342=15,57))))))))))))))),FALSE),""),"")</f>
        <v/>
      </c>
      <c r="F342" s="20" t="str">
        <f t="shared" si="94"/>
        <v/>
      </c>
      <c r="G342" s="29" t="str">
        <f t="shared" si="95"/>
        <v/>
      </c>
      <c r="H342" s="21" t="str">
        <f t="shared" ca="1" si="98"/>
        <v/>
      </c>
      <c r="I342" s="18" t="str">
        <f t="shared" si="99"/>
        <v/>
      </c>
      <c r="J342" s="18" t="str">
        <f>""</f>
        <v/>
      </c>
      <c r="K342" s="18" t="str">
        <f t="shared" si="100"/>
        <v/>
      </c>
      <c r="L342" s="18" t="str">
        <f t="shared" si="101"/>
        <v/>
      </c>
      <c r="M342" s="18" t="str">
        <f t="shared" si="102"/>
        <v/>
      </c>
      <c r="N342" s="18" t="str">
        <f t="shared" si="103"/>
        <v/>
      </c>
      <c r="O342" s="18" t="str">
        <f t="shared" si="104"/>
        <v/>
      </c>
      <c r="P342" s="18" t="str">
        <f t="shared" si="105"/>
        <v/>
      </c>
      <c r="Q342" s="18" t="str">
        <f t="shared" si="106"/>
        <v/>
      </c>
      <c r="R342" s="122" t="str">
        <f t="shared" si="96"/>
        <v/>
      </c>
      <c r="S342" s="18" t="str">
        <f t="shared" si="107"/>
        <v/>
      </c>
      <c r="T342" s="26" t="str">
        <f t="shared" si="97"/>
        <v/>
      </c>
      <c r="U342" s="18" t="str">
        <f t="shared" si="108"/>
        <v/>
      </c>
      <c r="V342" s="18" t="str">
        <f t="shared" si="109"/>
        <v/>
      </c>
      <c r="W342" s="18" t="str">
        <f>IFERROR(CONCATENATE("PAGO N° ",B342," DEL CONTRATO CPS ",V342," ENTRE ",TEXT(VLOOKUP(A342,matriz,IF(generador!B342=1,16,IF(generador!B342=2,19,IF(generador!B342=3,22,IF(generador!B342=4,25,IF(generador!B342=5,28,IF(generador!B342=6,31,IF(generador!B342=7,34,IF(generador!B342=8,37,IF(generador!B342=9,40,IF(generador!B342=10,43,IF(generador!B342=11,46,IF(generador!B342=12,49,IF(generador!B342=13,52,IF(generador!B342=14,55,IF(generador!B342=15,58))))))))))))))),FALSE),"dd/mm/yyyy")," Y ",TEXT(VLOOKUP(A342,matriz,IF(generador!B342=1,17,IF(generador!B342=2,20,IF(generador!B342=3,23,IF(generador!B342=4,26,IF(generador!B342=5,29,IF(generador!B342=6,32,IF(generador!B342=7,35,IF(generador!B342=8,38,IF(generador!B342=9,41,IF(generador!B342=10,44,IF(generador!B342=11,47,IF(generador!B342=12,50,IF(generador!B342=13,53,IF(generador!B342=14,56,IF(generador!B342=15,59))))))))))))))),FALSE),"dd/mm/yyyy")),"")</f>
        <v/>
      </c>
    </row>
    <row r="343" spans="1:23" x14ac:dyDescent="0.3">
      <c r="A343" s="15"/>
      <c r="B343" s="14"/>
      <c r="C343" s="6"/>
      <c r="D343" s="26" t="str">
        <f t="shared" si="93"/>
        <v/>
      </c>
      <c r="E343" s="19" t="str">
        <f>IFERROR(IF(A343&lt;&gt;"",VLOOKUP(A343,matriz,IF(generador!B343=1,15,IF(generador!B343=2,18,IF(generador!B343=3,21,IF(generador!B343=4,24,IF(generador!B343=5,27,IF(generador!B343=6,30,IF(generador!B343=7,33,IF(generador!B343=8,36,IF(generador!B343=9,39,IF(generador!B343=10,42,IF(generador!B343=11,45,IF(generador!B343=12,48,IF(generador!B343=13,51,IF(generador!B343=14,54,IF(generador!B343=15,57))))))))))))))),FALSE),""),"")</f>
        <v/>
      </c>
      <c r="F343" s="20" t="str">
        <f t="shared" si="94"/>
        <v/>
      </c>
      <c r="G343" s="29" t="str">
        <f t="shared" si="95"/>
        <v/>
      </c>
      <c r="H343" s="21" t="str">
        <f t="shared" ca="1" si="98"/>
        <v/>
      </c>
      <c r="I343" s="18" t="str">
        <f t="shared" si="99"/>
        <v/>
      </c>
      <c r="J343" s="18" t="str">
        <f>""</f>
        <v/>
      </c>
      <c r="K343" s="18" t="str">
        <f t="shared" si="100"/>
        <v/>
      </c>
      <c r="L343" s="18" t="str">
        <f t="shared" si="101"/>
        <v/>
      </c>
      <c r="M343" s="18" t="str">
        <f t="shared" si="102"/>
        <v/>
      </c>
      <c r="N343" s="18" t="str">
        <f t="shared" si="103"/>
        <v/>
      </c>
      <c r="O343" s="18" t="str">
        <f t="shared" si="104"/>
        <v/>
      </c>
      <c r="P343" s="18" t="str">
        <f t="shared" si="105"/>
        <v/>
      </c>
      <c r="Q343" s="18" t="str">
        <f t="shared" si="106"/>
        <v/>
      </c>
      <c r="R343" s="122" t="str">
        <f t="shared" si="96"/>
        <v/>
      </c>
      <c r="S343" s="18" t="str">
        <f t="shared" si="107"/>
        <v/>
      </c>
      <c r="T343" s="26" t="str">
        <f t="shared" si="97"/>
        <v/>
      </c>
      <c r="U343" s="18" t="str">
        <f t="shared" si="108"/>
        <v/>
      </c>
      <c r="V343" s="18" t="str">
        <f t="shared" si="109"/>
        <v/>
      </c>
      <c r="W343" s="18" t="str">
        <f>IFERROR(CONCATENATE("PAGO N° ",B343," DEL CONTRATO CPS ",V343," ENTRE ",TEXT(VLOOKUP(A343,matriz,IF(generador!B343=1,16,IF(generador!B343=2,19,IF(generador!B343=3,22,IF(generador!B343=4,25,IF(generador!B343=5,28,IF(generador!B343=6,31,IF(generador!B343=7,34,IF(generador!B343=8,37,IF(generador!B343=9,40,IF(generador!B343=10,43,IF(generador!B343=11,46,IF(generador!B343=12,49,IF(generador!B343=13,52,IF(generador!B343=14,55,IF(generador!B343=15,58))))))))))))))),FALSE),"dd/mm/yyyy")," Y ",TEXT(VLOOKUP(A343,matriz,IF(generador!B343=1,17,IF(generador!B343=2,20,IF(generador!B343=3,23,IF(generador!B343=4,26,IF(generador!B343=5,29,IF(generador!B343=6,32,IF(generador!B343=7,35,IF(generador!B343=8,38,IF(generador!B343=9,41,IF(generador!B343=10,44,IF(generador!B343=11,47,IF(generador!B343=12,50,IF(generador!B343=13,53,IF(generador!B343=14,56,IF(generador!B343=15,59))))))))))))))),FALSE),"dd/mm/yyyy")),"")</f>
        <v/>
      </c>
    </row>
    <row r="344" spans="1:23" x14ac:dyDescent="0.3">
      <c r="A344" s="15"/>
      <c r="B344" s="14"/>
      <c r="C344" s="6"/>
      <c r="D344" s="26" t="str">
        <f t="shared" si="93"/>
        <v/>
      </c>
      <c r="E344" s="19" t="str">
        <f>IFERROR(IF(A344&lt;&gt;"",VLOOKUP(A344,matriz,IF(generador!B344=1,15,IF(generador!B344=2,18,IF(generador!B344=3,21,IF(generador!B344=4,24,IF(generador!B344=5,27,IF(generador!B344=6,30,IF(generador!B344=7,33,IF(generador!B344=8,36,IF(generador!B344=9,39,IF(generador!B344=10,42,IF(generador!B344=11,45,IF(generador!B344=12,48,IF(generador!B344=13,51,IF(generador!B344=14,54,IF(generador!B344=15,57))))))))))))))),FALSE),""),"")</f>
        <v/>
      </c>
      <c r="F344" s="20" t="str">
        <f t="shared" si="94"/>
        <v/>
      </c>
      <c r="G344" s="29" t="str">
        <f t="shared" si="95"/>
        <v/>
      </c>
      <c r="H344" s="21" t="str">
        <f t="shared" ca="1" si="98"/>
        <v/>
      </c>
      <c r="I344" s="18" t="str">
        <f t="shared" si="99"/>
        <v/>
      </c>
      <c r="J344" s="18" t="str">
        <f>""</f>
        <v/>
      </c>
      <c r="K344" s="18" t="str">
        <f t="shared" si="100"/>
        <v/>
      </c>
      <c r="L344" s="18" t="str">
        <f t="shared" si="101"/>
        <v/>
      </c>
      <c r="M344" s="18" t="str">
        <f t="shared" si="102"/>
        <v/>
      </c>
      <c r="N344" s="18" t="str">
        <f t="shared" si="103"/>
        <v/>
      </c>
      <c r="O344" s="18" t="str">
        <f t="shared" si="104"/>
        <v/>
      </c>
      <c r="P344" s="18" t="str">
        <f t="shared" si="105"/>
        <v/>
      </c>
      <c r="Q344" s="18" t="str">
        <f t="shared" si="106"/>
        <v/>
      </c>
      <c r="R344" s="122" t="str">
        <f t="shared" si="96"/>
        <v/>
      </c>
      <c r="S344" s="18" t="str">
        <f t="shared" si="107"/>
        <v/>
      </c>
      <c r="T344" s="26" t="str">
        <f t="shared" si="97"/>
        <v/>
      </c>
      <c r="U344" s="18" t="str">
        <f t="shared" si="108"/>
        <v/>
      </c>
      <c r="V344" s="18" t="str">
        <f t="shared" si="109"/>
        <v/>
      </c>
      <c r="W344" s="18" t="str">
        <f>IFERROR(CONCATENATE("PAGO N° ",B344," DEL CONTRATO CPS ",V344," ENTRE ",TEXT(VLOOKUP(A344,matriz,IF(generador!B344=1,16,IF(generador!B344=2,19,IF(generador!B344=3,22,IF(generador!B344=4,25,IF(generador!B344=5,28,IF(generador!B344=6,31,IF(generador!B344=7,34,IF(generador!B344=8,37,IF(generador!B344=9,40,IF(generador!B344=10,43,IF(generador!B344=11,46,IF(generador!B344=12,49,IF(generador!B344=13,52,IF(generador!B344=14,55,IF(generador!B344=15,58))))))))))))))),FALSE),"dd/mm/yyyy")," Y ",TEXT(VLOOKUP(A344,matriz,IF(generador!B344=1,17,IF(generador!B344=2,20,IF(generador!B344=3,23,IF(generador!B344=4,26,IF(generador!B344=5,29,IF(generador!B344=6,32,IF(generador!B344=7,35,IF(generador!B344=8,38,IF(generador!B344=9,41,IF(generador!B344=10,44,IF(generador!B344=11,47,IF(generador!B344=12,50,IF(generador!B344=13,53,IF(generador!B344=14,56,IF(generador!B344=15,59))))))))))))))),FALSE),"dd/mm/yyyy")),"")</f>
        <v/>
      </c>
    </row>
    <row r="345" spans="1:23" x14ac:dyDescent="0.3">
      <c r="A345" s="15"/>
      <c r="B345" s="14"/>
      <c r="C345" s="6"/>
      <c r="D345" s="26" t="str">
        <f t="shared" si="93"/>
        <v/>
      </c>
      <c r="E345" s="19" t="str">
        <f>IFERROR(IF(A345&lt;&gt;"",VLOOKUP(A345,matriz,IF(generador!B345=1,15,IF(generador!B345=2,18,IF(generador!B345=3,21,IF(generador!B345=4,24,IF(generador!B345=5,27,IF(generador!B345=6,30,IF(generador!B345=7,33,IF(generador!B345=8,36,IF(generador!B345=9,39,IF(generador!B345=10,42,IF(generador!B345=11,45,IF(generador!B345=12,48,IF(generador!B345=13,51,IF(generador!B345=14,54,IF(generador!B345=15,57))))))))))))))),FALSE),""),"")</f>
        <v/>
      </c>
      <c r="F345" s="20" t="str">
        <f t="shared" si="94"/>
        <v/>
      </c>
      <c r="G345" s="29" t="str">
        <f t="shared" si="95"/>
        <v/>
      </c>
      <c r="H345" s="21" t="str">
        <f t="shared" ca="1" si="98"/>
        <v/>
      </c>
      <c r="I345" s="18" t="str">
        <f t="shared" si="99"/>
        <v/>
      </c>
      <c r="J345" s="18" t="str">
        <f>""</f>
        <v/>
      </c>
      <c r="K345" s="18" t="str">
        <f t="shared" si="100"/>
        <v/>
      </c>
      <c r="L345" s="18" t="str">
        <f t="shared" si="101"/>
        <v/>
      </c>
      <c r="M345" s="18" t="str">
        <f t="shared" si="102"/>
        <v/>
      </c>
      <c r="N345" s="18" t="str">
        <f t="shared" si="103"/>
        <v/>
      </c>
      <c r="O345" s="18" t="str">
        <f t="shared" si="104"/>
        <v/>
      </c>
      <c r="P345" s="18" t="str">
        <f t="shared" si="105"/>
        <v/>
      </c>
      <c r="Q345" s="18" t="str">
        <f t="shared" si="106"/>
        <v/>
      </c>
      <c r="R345" s="122" t="str">
        <f t="shared" si="96"/>
        <v/>
      </c>
      <c r="S345" s="18" t="str">
        <f t="shared" si="107"/>
        <v/>
      </c>
      <c r="T345" s="26" t="str">
        <f t="shared" si="97"/>
        <v/>
      </c>
      <c r="U345" s="18" t="str">
        <f t="shared" si="108"/>
        <v/>
      </c>
      <c r="V345" s="18" t="str">
        <f t="shared" si="109"/>
        <v/>
      </c>
      <c r="W345" s="18" t="str">
        <f>IFERROR(CONCATENATE("PAGO N° ",B345," DEL CONTRATO CPS ",V345," ENTRE ",TEXT(VLOOKUP(A345,matriz,IF(generador!B345=1,16,IF(generador!B345=2,19,IF(generador!B345=3,22,IF(generador!B345=4,25,IF(generador!B345=5,28,IF(generador!B345=6,31,IF(generador!B345=7,34,IF(generador!B345=8,37,IF(generador!B345=9,40,IF(generador!B345=10,43,IF(generador!B345=11,46,IF(generador!B345=12,49,IF(generador!B345=13,52,IF(generador!B345=14,55,IF(generador!B345=15,58))))))))))))))),FALSE),"dd/mm/yyyy")," Y ",TEXT(VLOOKUP(A345,matriz,IF(generador!B345=1,17,IF(generador!B345=2,20,IF(generador!B345=3,23,IF(generador!B345=4,26,IF(generador!B345=5,29,IF(generador!B345=6,32,IF(generador!B345=7,35,IF(generador!B345=8,38,IF(generador!B345=9,41,IF(generador!B345=10,44,IF(generador!B345=11,47,IF(generador!B345=12,50,IF(generador!B345=13,53,IF(generador!B345=14,56,IF(generador!B345=15,59))))))))))))))),FALSE),"dd/mm/yyyy")),"")</f>
        <v/>
      </c>
    </row>
    <row r="346" spans="1:23" x14ac:dyDescent="0.3">
      <c r="A346" s="15"/>
      <c r="B346" s="14"/>
      <c r="C346" s="6"/>
      <c r="D346" s="26" t="str">
        <f t="shared" si="93"/>
        <v/>
      </c>
      <c r="E346" s="19" t="str">
        <f>IFERROR(IF(A346&lt;&gt;"",VLOOKUP(A346,matriz,IF(generador!B346=1,15,IF(generador!B346=2,18,IF(generador!B346=3,21,IF(generador!B346=4,24,IF(generador!B346=5,27,IF(generador!B346=6,30,IF(generador!B346=7,33,IF(generador!B346=8,36,IF(generador!B346=9,39,IF(generador!B346=10,42,IF(generador!B346=11,45,IF(generador!B346=12,48,IF(generador!B346=13,51,IF(generador!B346=14,54,IF(generador!B346=15,57))))))))))))))),FALSE),""),"")</f>
        <v/>
      </c>
      <c r="F346" s="20" t="str">
        <f t="shared" si="94"/>
        <v/>
      </c>
      <c r="G346" s="29" t="str">
        <f t="shared" si="95"/>
        <v/>
      </c>
      <c r="H346" s="21" t="str">
        <f t="shared" ca="1" si="98"/>
        <v/>
      </c>
      <c r="I346" s="18" t="str">
        <f t="shared" si="99"/>
        <v/>
      </c>
      <c r="J346" s="18" t="str">
        <f>""</f>
        <v/>
      </c>
      <c r="K346" s="18" t="str">
        <f t="shared" si="100"/>
        <v/>
      </c>
      <c r="L346" s="18" t="str">
        <f t="shared" si="101"/>
        <v/>
      </c>
      <c r="M346" s="18" t="str">
        <f t="shared" si="102"/>
        <v/>
      </c>
      <c r="N346" s="18" t="str">
        <f t="shared" si="103"/>
        <v/>
      </c>
      <c r="O346" s="18" t="str">
        <f t="shared" si="104"/>
        <v/>
      </c>
      <c r="P346" s="18" t="str">
        <f t="shared" si="105"/>
        <v/>
      </c>
      <c r="Q346" s="18" t="str">
        <f t="shared" si="106"/>
        <v/>
      </c>
      <c r="R346" s="122" t="str">
        <f t="shared" si="96"/>
        <v/>
      </c>
      <c r="S346" s="18" t="str">
        <f t="shared" si="107"/>
        <v/>
      </c>
      <c r="T346" s="26" t="str">
        <f t="shared" si="97"/>
        <v/>
      </c>
      <c r="U346" s="18" t="str">
        <f t="shared" si="108"/>
        <v/>
      </c>
      <c r="V346" s="18" t="str">
        <f t="shared" si="109"/>
        <v/>
      </c>
      <c r="W346" s="18" t="str">
        <f>IFERROR(CONCATENATE("PAGO N° ",B346," DEL CONTRATO CPS ",V346," ENTRE ",TEXT(VLOOKUP(A346,matriz,IF(generador!B346=1,16,IF(generador!B346=2,19,IF(generador!B346=3,22,IF(generador!B346=4,25,IF(generador!B346=5,28,IF(generador!B346=6,31,IF(generador!B346=7,34,IF(generador!B346=8,37,IF(generador!B346=9,40,IF(generador!B346=10,43,IF(generador!B346=11,46,IF(generador!B346=12,49,IF(generador!B346=13,52,IF(generador!B346=14,55,IF(generador!B346=15,58))))))))))))))),FALSE),"dd/mm/yyyy")," Y ",TEXT(VLOOKUP(A346,matriz,IF(generador!B346=1,17,IF(generador!B346=2,20,IF(generador!B346=3,23,IF(generador!B346=4,26,IF(generador!B346=5,29,IF(generador!B346=6,32,IF(generador!B346=7,35,IF(generador!B346=8,38,IF(generador!B346=9,41,IF(generador!B346=10,44,IF(generador!B346=11,47,IF(generador!B346=12,50,IF(generador!B346=13,53,IF(generador!B346=14,56,IF(generador!B346=15,59))))))))))))))),FALSE),"dd/mm/yyyy")),"")</f>
        <v/>
      </c>
    </row>
    <row r="347" spans="1:23" x14ac:dyDescent="0.3">
      <c r="A347" s="15"/>
      <c r="B347" s="14"/>
      <c r="C347" s="6"/>
      <c r="D347" s="26" t="str">
        <f t="shared" si="93"/>
        <v/>
      </c>
      <c r="E347" s="19" t="str">
        <f>IFERROR(IF(A347&lt;&gt;"",VLOOKUP(A347,matriz,IF(generador!B347=1,15,IF(generador!B347=2,18,IF(generador!B347=3,21,IF(generador!B347=4,24,IF(generador!B347=5,27,IF(generador!B347=6,30,IF(generador!B347=7,33,IF(generador!B347=8,36,IF(generador!B347=9,39,IF(generador!B347=10,42,IF(generador!B347=11,45,IF(generador!B347=12,48,IF(generador!B347=13,51,IF(generador!B347=14,54,IF(generador!B347=15,57))))))))))))))),FALSE),""),"")</f>
        <v/>
      </c>
      <c r="F347" s="20" t="str">
        <f t="shared" si="94"/>
        <v/>
      </c>
      <c r="G347" s="29" t="str">
        <f t="shared" si="95"/>
        <v/>
      </c>
      <c r="H347" s="21" t="str">
        <f t="shared" ca="1" si="98"/>
        <v/>
      </c>
      <c r="I347" s="18" t="str">
        <f t="shared" si="99"/>
        <v/>
      </c>
      <c r="J347" s="18" t="str">
        <f>""</f>
        <v/>
      </c>
      <c r="K347" s="18" t="str">
        <f t="shared" si="100"/>
        <v/>
      </c>
      <c r="L347" s="18" t="str">
        <f t="shared" si="101"/>
        <v/>
      </c>
      <c r="M347" s="18" t="str">
        <f t="shared" si="102"/>
        <v/>
      </c>
      <c r="N347" s="18" t="str">
        <f t="shared" si="103"/>
        <v/>
      </c>
      <c r="O347" s="18" t="str">
        <f t="shared" si="104"/>
        <v/>
      </c>
      <c r="P347" s="18" t="str">
        <f t="shared" si="105"/>
        <v/>
      </c>
      <c r="Q347" s="18" t="str">
        <f t="shared" si="106"/>
        <v/>
      </c>
      <c r="R347" s="122" t="str">
        <f t="shared" si="96"/>
        <v/>
      </c>
      <c r="S347" s="18" t="str">
        <f t="shared" si="107"/>
        <v/>
      </c>
      <c r="T347" s="26" t="str">
        <f t="shared" si="97"/>
        <v/>
      </c>
      <c r="U347" s="18" t="str">
        <f t="shared" si="108"/>
        <v/>
      </c>
      <c r="V347" s="18" t="str">
        <f t="shared" si="109"/>
        <v/>
      </c>
      <c r="W347" s="18" t="str">
        <f>IFERROR(CONCATENATE("PAGO N° ",B347," DEL CONTRATO CPS ",V347," ENTRE ",TEXT(VLOOKUP(A347,matriz,IF(generador!B347=1,16,IF(generador!B347=2,19,IF(generador!B347=3,22,IF(generador!B347=4,25,IF(generador!B347=5,28,IF(generador!B347=6,31,IF(generador!B347=7,34,IF(generador!B347=8,37,IF(generador!B347=9,40,IF(generador!B347=10,43,IF(generador!B347=11,46,IF(generador!B347=12,49,IF(generador!B347=13,52,IF(generador!B347=14,55,IF(generador!B347=15,58))))))))))))))),FALSE),"dd/mm/yyyy")," Y ",TEXT(VLOOKUP(A347,matriz,IF(generador!B347=1,17,IF(generador!B347=2,20,IF(generador!B347=3,23,IF(generador!B347=4,26,IF(generador!B347=5,29,IF(generador!B347=6,32,IF(generador!B347=7,35,IF(generador!B347=8,38,IF(generador!B347=9,41,IF(generador!B347=10,44,IF(generador!B347=11,47,IF(generador!B347=12,50,IF(generador!B347=13,53,IF(generador!B347=14,56,IF(generador!B347=15,59))))))))))))))),FALSE),"dd/mm/yyyy")),"")</f>
        <v/>
      </c>
    </row>
    <row r="348" spans="1:23" x14ac:dyDescent="0.3">
      <c r="A348" s="15"/>
      <c r="B348" s="14"/>
      <c r="C348" s="6"/>
      <c r="D348" s="26" t="str">
        <f t="shared" si="93"/>
        <v/>
      </c>
      <c r="E348" s="19" t="str">
        <f>IFERROR(IF(A348&lt;&gt;"",VLOOKUP(A348,matriz,IF(generador!B348=1,15,IF(generador!B348=2,18,IF(generador!B348=3,21,IF(generador!B348=4,24,IF(generador!B348=5,27,IF(generador!B348=6,30,IF(generador!B348=7,33,IF(generador!B348=8,36,IF(generador!B348=9,39,IF(generador!B348=10,42,IF(generador!B348=11,45,IF(generador!B348=12,48,IF(generador!B348=13,51,IF(generador!B348=14,54,IF(generador!B348=15,57))))))))))))))),FALSE),""),"")</f>
        <v/>
      </c>
      <c r="F348" s="20" t="str">
        <f t="shared" si="94"/>
        <v/>
      </c>
      <c r="G348" s="29" t="str">
        <f t="shared" si="95"/>
        <v/>
      </c>
      <c r="H348" s="21" t="str">
        <f t="shared" ca="1" si="98"/>
        <v/>
      </c>
      <c r="I348" s="18" t="str">
        <f t="shared" si="99"/>
        <v/>
      </c>
      <c r="J348" s="18" t="str">
        <f>""</f>
        <v/>
      </c>
      <c r="K348" s="18" t="str">
        <f t="shared" si="100"/>
        <v/>
      </c>
      <c r="L348" s="18" t="str">
        <f t="shared" si="101"/>
        <v/>
      </c>
      <c r="M348" s="18" t="str">
        <f t="shared" si="102"/>
        <v/>
      </c>
      <c r="N348" s="18" t="str">
        <f t="shared" si="103"/>
        <v/>
      </c>
      <c r="O348" s="18" t="str">
        <f t="shared" si="104"/>
        <v/>
      </c>
      <c r="P348" s="18" t="str">
        <f t="shared" si="105"/>
        <v/>
      </c>
      <c r="Q348" s="18" t="str">
        <f t="shared" si="106"/>
        <v/>
      </c>
      <c r="R348" s="122" t="str">
        <f t="shared" si="96"/>
        <v/>
      </c>
      <c r="S348" s="18" t="str">
        <f t="shared" si="107"/>
        <v/>
      </c>
      <c r="T348" s="26" t="str">
        <f t="shared" si="97"/>
        <v/>
      </c>
      <c r="U348" s="18" t="str">
        <f t="shared" si="108"/>
        <v/>
      </c>
      <c r="V348" s="18" t="str">
        <f t="shared" si="109"/>
        <v/>
      </c>
      <c r="W348" s="18" t="str">
        <f>IFERROR(CONCATENATE("PAGO N° ",B348," DEL CONTRATO CPS ",V348," ENTRE ",TEXT(VLOOKUP(A348,matriz,IF(generador!B348=1,16,IF(generador!B348=2,19,IF(generador!B348=3,22,IF(generador!B348=4,25,IF(generador!B348=5,28,IF(generador!B348=6,31,IF(generador!B348=7,34,IF(generador!B348=8,37,IF(generador!B348=9,40,IF(generador!B348=10,43,IF(generador!B348=11,46,IF(generador!B348=12,49,IF(generador!B348=13,52,IF(generador!B348=14,55,IF(generador!B348=15,58))))))))))))))),FALSE),"dd/mm/yyyy")," Y ",TEXT(VLOOKUP(A348,matriz,IF(generador!B348=1,17,IF(generador!B348=2,20,IF(generador!B348=3,23,IF(generador!B348=4,26,IF(generador!B348=5,29,IF(generador!B348=6,32,IF(generador!B348=7,35,IF(generador!B348=8,38,IF(generador!B348=9,41,IF(generador!B348=10,44,IF(generador!B348=11,47,IF(generador!B348=12,50,IF(generador!B348=13,53,IF(generador!B348=14,56,IF(generador!B348=15,59))))))))))))))),FALSE),"dd/mm/yyyy")),"")</f>
        <v/>
      </c>
    </row>
    <row r="349" spans="1:23" x14ac:dyDescent="0.3">
      <c r="A349" s="15"/>
      <c r="B349" s="14"/>
      <c r="C349" s="6"/>
      <c r="D349" s="26" t="str">
        <f t="shared" si="93"/>
        <v/>
      </c>
      <c r="E349" s="19" t="str">
        <f>IFERROR(IF(A349&lt;&gt;"",VLOOKUP(A349,matriz,IF(generador!B349=1,15,IF(generador!B349=2,18,IF(generador!B349=3,21,IF(generador!B349=4,24,IF(generador!B349=5,27,IF(generador!B349=6,30,IF(generador!B349=7,33,IF(generador!B349=8,36,IF(generador!B349=9,39,IF(generador!B349=10,42,IF(generador!B349=11,45,IF(generador!B349=12,48,IF(generador!B349=13,51,IF(generador!B349=14,54,IF(generador!B349=15,57))))))))))))))),FALSE),""),"")</f>
        <v/>
      </c>
      <c r="F349" s="20" t="str">
        <f t="shared" si="94"/>
        <v/>
      </c>
      <c r="G349" s="29" t="str">
        <f t="shared" si="95"/>
        <v/>
      </c>
      <c r="H349" s="21" t="str">
        <f t="shared" ca="1" si="98"/>
        <v/>
      </c>
      <c r="I349" s="18" t="str">
        <f t="shared" si="99"/>
        <v/>
      </c>
      <c r="J349" s="18" t="str">
        <f>""</f>
        <v/>
      </c>
      <c r="K349" s="18" t="str">
        <f t="shared" si="100"/>
        <v/>
      </c>
      <c r="L349" s="18" t="str">
        <f t="shared" si="101"/>
        <v/>
      </c>
      <c r="M349" s="18" t="str">
        <f t="shared" si="102"/>
        <v/>
      </c>
      <c r="N349" s="18" t="str">
        <f t="shared" si="103"/>
        <v/>
      </c>
      <c r="O349" s="18" t="str">
        <f t="shared" si="104"/>
        <v/>
      </c>
      <c r="P349" s="18" t="str">
        <f t="shared" si="105"/>
        <v/>
      </c>
      <c r="Q349" s="18" t="str">
        <f t="shared" si="106"/>
        <v/>
      </c>
      <c r="R349" s="122" t="str">
        <f t="shared" si="96"/>
        <v/>
      </c>
      <c r="S349" s="18" t="str">
        <f t="shared" si="107"/>
        <v/>
      </c>
      <c r="T349" s="26" t="str">
        <f t="shared" si="97"/>
        <v/>
      </c>
      <c r="U349" s="18" t="str">
        <f t="shared" si="108"/>
        <v/>
      </c>
      <c r="V349" s="18" t="str">
        <f t="shared" si="109"/>
        <v/>
      </c>
      <c r="W349" s="18" t="str">
        <f>IFERROR(CONCATENATE("PAGO N° ",B349," DEL CONTRATO CPS ",V349," ENTRE ",TEXT(VLOOKUP(A349,matriz,IF(generador!B349=1,16,IF(generador!B349=2,19,IF(generador!B349=3,22,IF(generador!B349=4,25,IF(generador!B349=5,28,IF(generador!B349=6,31,IF(generador!B349=7,34,IF(generador!B349=8,37,IF(generador!B349=9,40,IF(generador!B349=10,43,IF(generador!B349=11,46,IF(generador!B349=12,49,IF(generador!B349=13,52,IF(generador!B349=14,55,IF(generador!B349=15,58))))))))))))))),FALSE),"dd/mm/yyyy")," Y ",TEXT(VLOOKUP(A349,matriz,IF(generador!B349=1,17,IF(generador!B349=2,20,IF(generador!B349=3,23,IF(generador!B349=4,26,IF(generador!B349=5,29,IF(generador!B349=6,32,IF(generador!B349=7,35,IF(generador!B349=8,38,IF(generador!B349=9,41,IF(generador!B349=10,44,IF(generador!B349=11,47,IF(generador!B349=12,50,IF(generador!B349=13,53,IF(generador!B349=14,56,IF(generador!B349=15,59))))))))))))))),FALSE),"dd/mm/yyyy")),"")</f>
        <v/>
      </c>
    </row>
    <row r="350" spans="1:23" x14ac:dyDescent="0.3">
      <c r="A350" s="15"/>
      <c r="B350" s="14"/>
      <c r="C350" s="6"/>
      <c r="D350" s="26" t="str">
        <f t="shared" si="93"/>
        <v/>
      </c>
      <c r="E350" s="19" t="str">
        <f>IFERROR(IF(A350&lt;&gt;"",VLOOKUP(A350,matriz,IF(generador!B350=1,15,IF(generador!B350=2,18,IF(generador!B350=3,21,IF(generador!B350=4,24,IF(generador!B350=5,27,IF(generador!B350=6,30,IF(generador!B350=7,33,IF(generador!B350=8,36,IF(generador!B350=9,39,IF(generador!B350=10,42,IF(generador!B350=11,45,IF(generador!B350=12,48,IF(generador!B350=13,51,IF(generador!B350=14,54,IF(generador!B350=15,57))))))))))))))),FALSE),""),"")</f>
        <v/>
      </c>
      <c r="F350" s="20" t="str">
        <f t="shared" si="94"/>
        <v/>
      </c>
      <c r="G350" s="29" t="str">
        <f t="shared" si="95"/>
        <v/>
      </c>
      <c r="H350" s="21" t="str">
        <f t="shared" ca="1" si="98"/>
        <v/>
      </c>
      <c r="I350" s="18" t="str">
        <f t="shared" si="99"/>
        <v/>
      </c>
      <c r="J350" s="18" t="str">
        <f>""</f>
        <v/>
      </c>
      <c r="K350" s="18" t="str">
        <f t="shared" si="100"/>
        <v/>
      </c>
      <c r="L350" s="18" t="str">
        <f t="shared" si="101"/>
        <v/>
      </c>
      <c r="M350" s="18" t="str">
        <f t="shared" si="102"/>
        <v/>
      </c>
      <c r="N350" s="18" t="str">
        <f t="shared" si="103"/>
        <v/>
      </c>
      <c r="O350" s="18" t="str">
        <f t="shared" si="104"/>
        <v/>
      </c>
      <c r="P350" s="18" t="str">
        <f t="shared" si="105"/>
        <v/>
      </c>
      <c r="Q350" s="18" t="str">
        <f t="shared" si="106"/>
        <v/>
      </c>
      <c r="R350" s="122" t="str">
        <f t="shared" si="96"/>
        <v/>
      </c>
      <c r="S350" s="18" t="str">
        <f t="shared" si="107"/>
        <v/>
      </c>
      <c r="T350" s="26" t="str">
        <f t="shared" si="97"/>
        <v/>
      </c>
      <c r="U350" s="18" t="str">
        <f t="shared" si="108"/>
        <v/>
      </c>
      <c r="V350" s="18" t="str">
        <f t="shared" si="109"/>
        <v/>
      </c>
      <c r="W350" s="18" t="str">
        <f>IFERROR(CONCATENATE("PAGO N° ",B350," DEL CONTRATO CPS ",V350," ENTRE ",TEXT(VLOOKUP(A350,matriz,IF(generador!B350=1,16,IF(generador!B350=2,19,IF(generador!B350=3,22,IF(generador!B350=4,25,IF(generador!B350=5,28,IF(generador!B350=6,31,IF(generador!B350=7,34,IF(generador!B350=8,37,IF(generador!B350=9,40,IF(generador!B350=10,43,IF(generador!B350=11,46,IF(generador!B350=12,49,IF(generador!B350=13,52,IF(generador!B350=14,55,IF(generador!B350=15,58))))))))))))))),FALSE),"dd/mm/yyyy")," Y ",TEXT(VLOOKUP(A350,matriz,IF(generador!B350=1,17,IF(generador!B350=2,20,IF(generador!B350=3,23,IF(generador!B350=4,26,IF(generador!B350=5,29,IF(generador!B350=6,32,IF(generador!B350=7,35,IF(generador!B350=8,38,IF(generador!B350=9,41,IF(generador!B350=10,44,IF(generador!B350=11,47,IF(generador!B350=12,50,IF(generador!B350=13,53,IF(generador!B350=14,56,IF(generador!B350=15,59))))))))))))))),FALSE),"dd/mm/yyyy")),"")</f>
        <v/>
      </c>
    </row>
    <row r="351" spans="1:23" x14ac:dyDescent="0.3">
      <c r="A351" s="15"/>
      <c r="B351" s="14"/>
      <c r="C351" s="6"/>
      <c r="D351" s="26" t="str">
        <f t="shared" si="93"/>
        <v/>
      </c>
      <c r="E351" s="19" t="str">
        <f>IFERROR(IF(A351&lt;&gt;"",VLOOKUP(A351,matriz,IF(generador!B351=1,15,IF(generador!B351=2,18,IF(generador!B351=3,21,IF(generador!B351=4,24,IF(generador!B351=5,27,IF(generador!B351=6,30,IF(generador!B351=7,33,IF(generador!B351=8,36,IF(generador!B351=9,39,IF(generador!B351=10,42,IF(generador!B351=11,45,IF(generador!B351=12,48,IF(generador!B351=13,51,IF(generador!B351=14,54,IF(generador!B351=15,57))))))))))))))),FALSE),""),"")</f>
        <v/>
      </c>
      <c r="F351" s="20" t="str">
        <f t="shared" si="94"/>
        <v/>
      </c>
      <c r="G351" s="29" t="str">
        <f t="shared" si="95"/>
        <v/>
      </c>
      <c r="H351" s="21" t="str">
        <f t="shared" ca="1" si="98"/>
        <v/>
      </c>
      <c r="I351" s="18" t="str">
        <f t="shared" si="99"/>
        <v/>
      </c>
      <c r="J351" s="18" t="str">
        <f>""</f>
        <v/>
      </c>
      <c r="K351" s="18" t="str">
        <f t="shared" si="100"/>
        <v/>
      </c>
      <c r="L351" s="18" t="str">
        <f t="shared" si="101"/>
        <v/>
      </c>
      <c r="M351" s="18" t="str">
        <f t="shared" si="102"/>
        <v/>
      </c>
      <c r="N351" s="18" t="str">
        <f t="shared" si="103"/>
        <v/>
      </c>
      <c r="O351" s="18" t="str">
        <f t="shared" si="104"/>
        <v/>
      </c>
      <c r="P351" s="18" t="str">
        <f t="shared" si="105"/>
        <v/>
      </c>
      <c r="Q351" s="18" t="str">
        <f t="shared" si="106"/>
        <v/>
      </c>
      <c r="R351" s="122" t="str">
        <f t="shared" si="96"/>
        <v/>
      </c>
      <c r="S351" s="18" t="str">
        <f t="shared" si="107"/>
        <v/>
      </c>
      <c r="T351" s="26" t="str">
        <f t="shared" si="97"/>
        <v/>
      </c>
      <c r="U351" s="18" t="str">
        <f t="shared" si="108"/>
        <v/>
      </c>
      <c r="V351" s="18" t="str">
        <f t="shared" si="109"/>
        <v/>
      </c>
      <c r="W351" s="18" t="str">
        <f>IFERROR(CONCATENATE("PAGO N° ",B351," DEL CONTRATO CPS ",V351," ENTRE ",TEXT(VLOOKUP(A351,matriz,IF(generador!B351=1,16,IF(generador!B351=2,19,IF(generador!B351=3,22,IF(generador!B351=4,25,IF(generador!B351=5,28,IF(generador!B351=6,31,IF(generador!B351=7,34,IF(generador!B351=8,37,IF(generador!B351=9,40,IF(generador!B351=10,43,IF(generador!B351=11,46,IF(generador!B351=12,49,IF(generador!B351=13,52,IF(generador!B351=14,55,IF(generador!B351=15,58))))))))))))))),FALSE),"dd/mm/yyyy")," Y ",TEXT(VLOOKUP(A351,matriz,IF(generador!B351=1,17,IF(generador!B351=2,20,IF(generador!B351=3,23,IF(generador!B351=4,26,IF(generador!B351=5,29,IF(generador!B351=6,32,IF(generador!B351=7,35,IF(generador!B351=8,38,IF(generador!B351=9,41,IF(generador!B351=10,44,IF(generador!B351=11,47,IF(generador!B351=12,50,IF(generador!B351=13,53,IF(generador!B351=14,56,IF(generador!B351=15,59))))))))))))))),FALSE),"dd/mm/yyyy")),"")</f>
        <v/>
      </c>
    </row>
    <row r="352" spans="1:23" x14ac:dyDescent="0.3">
      <c r="A352" s="15"/>
      <c r="B352" s="14"/>
      <c r="C352" s="6"/>
      <c r="D352" s="26" t="str">
        <f t="shared" si="93"/>
        <v/>
      </c>
      <c r="E352" s="19" t="str">
        <f>IFERROR(IF(A352&lt;&gt;"",VLOOKUP(A352,matriz,IF(generador!B352=1,15,IF(generador!B352=2,18,IF(generador!B352=3,21,IF(generador!B352=4,24,IF(generador!B352=5,27,IF(generador!B352=6,30,IF(generador!B352=7,33,IF(generador!B352=8,36,IF(generador!B352=9,39,IF(generador!B352=10,42,IF(generador!B352=11,45,IF(generador!B352=12,48,IF(generador!B352=13,51,IF(generador!B352=14,54,IF(generador!B352=15,57))))))))))))))),FALSE),""),"")</f>
        <v/>
      </c>
      <c r="F352" s="20" t="str">
        <f t="shared" si="94"/>
        <v/>
      </c>
      <c r="G352" s="29" t="str">
        <f t="shared" si="95"/>
        <v/>
      </c>
      <c r="H352" s="21" t="str">
        <f t="shared" ca="1" si="98"/>
        <v/>
      </c>
      <c r="I352" s="18" t="str">
        <f t="shared" si="99"/>
        <v/>
      </c>
      <c r="J352" s="18" t="str">
        <f>""</f>
        <v/>
      </c>
      <c r="K352" s="18" t="str">
        <f t="shared" si="100"/>
        <v/>
      </c>
      <c r="L352" s="18" t="str">
        <f t="shared" si="101"/>
        <v/>
      </c>
      <c r="M352" s="18" t="str">
        <f t="shared" si="102"/>
        <v/>
      </c>
      <c r="N352" s="18" t="str">
        <f t="shared" si="103"/>
        <v/>
      </c>
      <c r="O352" s="18" t="str">
        <f t="shared" si="104"/>
        <v/>
      </c>
      <c r="P352" s="18" t="str">
        <f t="shared" si="105"/>
        <v/>
      </c>
      <c r="Q352" s="18" t="str">
        <f t="shared" si="106"/>
        <v/>
      </c>
      <c r="R352" s="122" t="str">
        <f t="shared" si="96"/>
        <v/>
      </c>
      <c r="S352" s="18" t="str">
        <f t="shared" si="107"/>
        <v/>
      </c>
      <c r="T352" s="26" t="str">
        <f t="shared" si="97"/>
        <v/>
      </c>
      <c r="U352" s="18" t="str">
        <f t="shared" si="108"/>
        <v/>
      </c>
      <c r="V352" s="18" t="str">
        <f t="shared" si="109"/>
        <v/>
      </c>
      <c r="W352" s="18" t="str">
        <f>IFERROR(CONCATENATE("PAGO N° ",B352," DEL CONTRATO CPS ",V352," ENTRE ",TEXT(VLOOKUP(A352,matriz,IF(generador!B352=1,16,IF(generador!B352=2,19,IF(generador!B352=3,22,IF(generador!B352=4,25,IF(generador!B352=5,28,IF(generador!B352=6,31,IF(generador!B352=7,34,IF(generador!B352=8,37,IF(generador!B352=9,40,IF(generador!B352=10,43,IF(generador!B352=11,46,IF(generador!B352=12,49,IF(generador!B352=13,52,IF(generador!B352=14,55,IF(generador!B352=15,58))))))))))))))),FALSE),"dd/mm/yyyy")," Y ",TEXT(VLOOKUP(A352,matriz,IF(generador!B352=1,17,IF(generador!B352=2,20,IF(generador!B352=3,23,IF(generador!B352=4,26,IF(generador!B352=5,29,IF(generador!B352=6,32,IF(generador!B352=7,35,IF(generador!B352=8,38,IF(generador!B352=9,41,IF(generador!B352=10,44,IF(generador!B352=11,47,IF(generador!B352=12,50,IF(generador!B352=13,53,IF(generador!B352=14,56,IF(generador!B352=15,59))))))))))))))),FALSE),"dd/mm/yyyy")),"")</f>
        <v/>
      </c>
    </row>
    <row r="353" spans="1:23" x14ac:dyDescent="0.3">
      <c r="A353" s="15"/>
      <c r="B353" s="14"/>
      <c r="C353" s="6"/>
      <c r="D353" s="26" t="str">
        <f t="shared" si="93"/>
        <v/>
      </c>
      <c r="E353" s="19" t="str">
        <f>IFERROR(IF(A353&lt;&gt;"",VLOOKUP(A353,matriz,IF(generador!B353=1,15,IF(generador!B353=2,18,IF(generador!B353=3,21,IF(generador!B353=4,24,IF(generador!B353=5,27,IF(generador!B353=6,30,IF(generador!B353=7,33,IF(generador!B353=8,36,IF(generador!B353=9,39,IF(generador!B353=10,42,IF(generador!B353=11,45,IF(generador!B353=12,48,IF(generador!B353=13,51,IF(generador!B353=14,54,IF(generador!B353=15,57))))))))))))))),FALSE),""),"")</f>
        <v/>
      </c>
      <c r="F353" s="20" t="str">
        <f t="shared" si="94"/>
        <v/>
      </c>
      <c r="G353" s="29" t="str">
        <f t="shared" si="95"/>
        <v/>
      </c>
      <c r="H353" s="21" t="str">
        <f t="shared" ca="1" si="98"/>
        <v/>
      </c>
      <c r="I353" s="18" t="str">
        <f t="shared" si="99"/>
        <v/>
      </c>
      <c r="J353" s="18" t="str">
        <f>""</f>
        <v/>
      </c>
      <c r="K353" s="18" t="str">
        <f t="shared" si="100"/>
        <v/>
      </c>
      <c r="L353" s="18" t="str">
        <f t="shared" si="101"/>
        <v/>
      </c>
      <c r="M353" s="18" t="str">
        <f t="shared" si="102"/>
        <v/>
      </c>
      <c r="N353" s="18" t="str">
        <f t="shared" si="103"/>
        <v/>
      </c>
      <c r="O353" s="18" t="str">
        <f t="shared" si="104"/>
        <v/>
      </c>
      <c r="P353" s="18" t="str">
        <f t="shared" si="105"/>
        <v/>
      </c>
      <c r="Q353" s="18" t="str">
        <f t="shared" si="106"/>
        <v/>
      </c>
      <c r="R353" s="122" t="str">
        <f t="shared" si="96"/>
        <v/>
      </c>
      <c r="S353" s="18" t="str">
        <f t="shared" si="107"/>
        <v/>
      </c>
      <c r="T353" s="26" t="str">
        <f t="shared" si="97"/>
        <v/>
      </c>
      <c r="U353" s="18" t="str">
        <f t="shared" si="108"/>
        <v/>
      </c>
      <c r="V353" s="18" t="str">
        <f t="shared" si="109"/>
        <v/>
      </c>
      <c r="W353" s="18" t="str">
        <f>IFERROR(CONCATENATE("PAGO N° ",B353," DEL CONTRATO CPS ",V353," ENTRE ",TEXT(VLOOKUP(A353,matriz,IF(generador!B353=1,16,IF(generador!B353=2,19,IF(generador!B353=3,22,IF(generador!B353=4,25,IF(generador!B353=5,28,IF(generador!B353=6,31,IF(generador!B353=7,34,IF(generador!B353=8,37,IF(generador!B353=9,40,IF(generador!B353=10,43,IF(generador!B353=11,46,IF(generador!B353=12,49,IF(generador!B353=13,52,IF(generador!B353=14,55,IF(generador!B353=15,58))))))))))))))),FALSE),"dd/mm/yyyy")," Y ",TEXT(VLOOKUP(A353,matriz,IF(generador!B353=1,17,IF(generador!B353=2,20,IF(generador!B353=3,23,IF(generador!B353=4,26,IF(generador!B353=5,29,IF(generador!B353=6,32,IF(generador!B353=7,35,IF(generador!B353=8,38,IF(generador!B353=9,41,IF(generador!B353=10,44,IF(generador!B353=11,47,IF(generador!B353=12,50,IF(generador!B353=13,53,IF(generador!B353=14,56,IF(generador!B353=15,59))))))))))))))),FALSE),"dd/mm/yyyy")),"")</f>
        <v/>
      </c>
    </row>
    <row r="354" spans="1:23" x14ac:dyDescent="0.3">
      <c r="A354" s="15"/>
      <c r="B354" s="14"/>
      <c r="C354" s="6"/>
      <c r="D354" s="26" t="str">
        <f t="shared" si="93"/>
        <v/>
      </c>
      <c r="E354" s="19" t="str">
        <f>IFERROR(IF(A354&lt;&gt;"",VLOOKUP(A354,matriz,IF(generador!B354=1,15,IF(generador!B354=2,18,IF(generador!B354=3,21,IF(generador!B354=4,24,IF(generador!B354=5,27,IF(generador!B354=6,30,IF(generador!B354=7,33,IF(generador!B354=8,36,IF(generador!B354=9,39,IF(generador!B354=10,42,IF(generador!B354=11,45,IF(generador!B354=12,48,IF(generador!B354=13,51,IF(generador!B354=14,54,IF(generador!B354=15,57))))))))))))))),FALSE),""),"")</f>
        <v/>
      </c>
      <c r="F354" s="20" t="str">
        <f t="shared" si="94"/>
        <v/>
      </c>
      <c r="G354" s="29" t="str">
        <f t="shared" si="95"/>
        <v/>
      </c>
      <c r="H354" s="21" t="str">
        <f t="shared" ca="1" si="98"/>
        <v/>
      </c>
      <c r="I354" s="18" t="str">
        <f t="shared" si="99"/>
        <v/>
      </c>
      <c r="J354" s="18" t="str">
        <f>""</f>
        <v/>
      </c>
      <c r="K354" s="18" t="str">
        <f t="shared" si="100"/>
        <v/>
      </c>
      <c r="L354" s="18" t="str">
        <f t="shared" si="101"/>
        <v/>
      </c>
      <c r="M354" s="18" t="str">
        <f t="shared" si="102"/>
        <v/>
      </c>
      <c r="N354" s="18" t="str">
        <f t="shared" si="103"/>
        <v/>
      </c>
      <c r="O354" s="18" t="str">
        <f t="shared" si="104"/>
        <v/>
      </c>
      <c r="P354" s="18" t="str">
        <f t="shared" si="105"/>
        <v/>
      </c>
      <c r="Q354" s="18" t="str">
        <f t="shared" si="106"/>
        <v/>
      </c>
      <c r="R354" s="122" t="str">
        <f t="shared" si="96"/>
        <v/>
      </c>
      <c r="S354" s="18" t="str">
        <f t="shared" si="107"/>
        <v/>
      </c>
      <c r="T354" s="26" t="str">
        <f t="shared" si="97"/>
        <v/>
      </c>
      <c r="U354" s="18" t="str">
        <f t="shared" si="108"/>
        <v/>
      </c>
      <c r="V354" s="18" t="str">
        <f t="shared" si="109"/>
        <v/>
      </c>
      <c r="W354" s="18" t="str">
        <f>IFERROR(CONCATENATE("PAGO N° ",B354," DEL CONTRATO CPS ",V354," ENTRE ",TEXT(VLOOKUP(A354,matriz,IF(generador!B354=1,16,IF(generador!B354=2,19,IF(generador!B354=3,22,IF(generador!B354=4,25,IF(generador!B354=5,28,IF(generador!B354=6,31,IF(generador!B354=7,34,IF(generador!B354=8,37,IF(generador!B354=9,40,IF(generador!B354=10,43,IF(generador!B354=11,46,IF(generador!B354=12,49,IF(generador!B354=13,52,IF(generador!B354=14,55,IF(generador!B354=15,58))))))))))))))),FALSE),"dd/mm/yyyy")," Y ",TEXT(VLOOKUP(A354,matriz,IF(generador!B354=1,17,IF(generador!B354=2,20,IF(generador!B354=3,23,IF(generador!B354=4,26,IF(generador!B354=5,29,IF(generador!B354=6,32,IF(generador!B354=7,35,IF(generador!B354=8,38,IF(generador!B354=9,41,IF(generador!B354=10,44,IF(generador!B354=11,47,IF(generador!B354=12,50,IF(generador!B354=13,53,IF(generador!B354=14,56,IF(generador!B354=15,59))))))))))))))),FALSE),"dd/mm/yyyy")),"")</f>
        <v/>
      </c>
    </row>
    <row r="355" spans="1:23" x14ac:dyDescent="0.3">
      <c r="A355" s="15"/>
      <c r="B355" s="14"/>
      <c r="C355" s="6"/>
      <c r="D355" s="26" t="str">
        <f t="shared" si="93"/>
        <v/>
      </c>
      <c r="E355" s="19" t="str">
        <f>IFERROR(IF(A355&lt;&gt;"",VLOOKUP(A355,matriz,IF(generador!B355=1,15,IF(generador!B355=2,18,IF(generador!B355=3,21,IF(generador!B355=4,24,IF(generador!B355=5,27,IF(generador!B355=6,30,IF(generador!B355=7,33,IF(generador!B355=8,36,IF(generador!B355=9,39,IF(generador!B355=10,42,IF(generador!B355=11,45,IF(generador!B355=12,48,IF(generador!B355=13,51,IF(generador!B355=14,54,IF(generador!B355=15,57))))))))))))))),FALSE),""),"")</f>
        <v/>
      </c>
      <c r="F355" s="20" t="str">
        <f t="shared" si="94"/>
        <v/>
      </c>
      <c r="G355" s="29" t="str">
        <f t="shared" si="95"/>
        <v/>
      </c>
      <c r="H355" s="21" t="str">
        <f t="shared" ca="1" si="98"/>
        <v/>
      </c>
      <c r="I355" s="18" t="str">
        <f t="shared" si="99"/>
        <v/>
      </c>
      <c r="J355" s="18" t="str">
        <f>""</f>
        <v/>
      </c>
      <c r="K355" s="18" t="str">
        <f t="shared" si="100"/>
        <v/>
      </c>
      <c r="L355" s="18" t="str">
        <f t="shared" si="101"/>
        <v/>
      </c>
      <c r="M355" s="18" t="str">
        <f t="shared" si="102"/>
        <v/>
      </c>
      <c r="N355" s="18" t="str">
        <f t="shared" si="103"/>
        <v/>
      </c>
      <c r="O355" s="18" t="str">
        <f t="shared" si="104"/>
        <v/>
      </c>
      <c r="P355" s="18" t="str">
        <f t="shared" si="105"/>
        <v/>
      </c>
      <c r="Q355" s="18" t="str">
        <f t="shared" si="106"/>
        <v/>
      </c>
      <c r="R355" s="122" t="str">
        <f t="shared" si="96"/>
        <v/>
      </c>
      <c r="S355" s="18" t="str">
        <f t="shared" si="107"/>
        <v/>
      </c>
      <c r="T355" s="26" t="str">
        <f t="shared" si="97"/>
        <v/>
      </c>
      <c r="U355" s="18" t="str">
        <f t="shared" si="108"/>
        <v/>
      </c>
      <c r="V355" s="18" t="str">
        <f t="shared" si="109"/>
        <v/>
      </c>
      <c r="W355" s="18" t="str">
        <f>IFERROR(CONCATENATE("PAGO N° ",B355," DEL CONTRATO CPS ",V355," ENTRE ",TEXT(VLOOKUP(A355,matriz,IF(generador!B355=1,16,IF(generador!B355=2,19,IF(generador!B355=3,22,IF(generador!B355=4,25,IF(generador!B355=5,28,IF(generador!B355=6,31,IF(generador!B355=7,34,IF(generador!B355=8,37,IF(generador!B355=9,40,IF(generador!B355=10,43,IF(generador!B355=11,46,IF(generador!B355=12,49,IF(generador!B355=13,52,IF(generador!B355=14,55,IF(generador!B355=15,58))))))))))))))),FALSE),"dd/mm/yyyy")," Y ",TEXT(VLOOKUP(A355,matriz,IF(generador!B355=1,17,IF(generador!B355=2,20,IF(generador!B355=3,23,IF(generador!B355=4,26,IF(generador!B355=5,29,IF(generador!B355=6,32,IF(generador!B355=7,35,IF(generador!B355=8,38,IF(generador!B355=9,41,IF(generador!B355=10,44,IF(generador!B355=11,47,IF(generador!B355=12,50,IF(generador!B355=13,53,IF(generador!B355=14,56,IF(generador!B355=15,59))))))))))))))),FALSE),"dd/mm/yyyy")),"")</f>
        <v/>
      </c>
    </row>
    <row r="356" spans="1:23" x14ac:dyDescent="0.3">
      <c r="A356" s="15"/>
      <c r="B356" s="14"/>
      <c r="C356" s="6"/>
      <c r="D356" s="26" t="str">
        <f t="shared" si="93"/>
        <v/>
      </c>
      <c r="E356" s="19" t="str">
        <f>IFERROR(IF(A356&lt;&gt;"",VLOOKUP(A356,matriz,IF(generador!B356=1,15,IF(generador!B356=2,18,IF(generador!B356=3,21,IF(generador!B356=4,24,IF(generador!B356=5,27,IF(generador!B356=6,30,IF(generador!B356=7,33,IF(generador!B356=8,36,IF(generador!B356=9,39,IF(generador!B356=10,42,IF(generador!B356=11,45,IF(generador!B356=12,48,IF(generador!B356=13,51,IF(generador!B356=14,54,IF(generador!B356=15,57))))))))))))))),FALSE),""),"")</f>
        <v/>
      </c>
      <c r="F356" s="20" t="str">
        <f t="shared" si="94"/>
        <v/>
      </c>
      <c r="G356" s="29" t="str">
        <f t="shared" si="95"/>
        <v/>
      </c>
      <c r="H356" s="21" t="str">
        <f t="shared" ca="1" si="98"/>
        <v/>
      </c>
      <c r="I356" s="18" t="str">
        <f t="shared" si="99"/>
        <v/>
      </c>
      <c r="J356" s="18" t="str">
        <f>""</f>
        <v/>
      </c>
      <c r="K356" s="18" t="str">
        <f t="shared" si="100"/>
        <v/>
      </c>
      <c r="L356" s="18" t="str">
        <f t="shared" si="101"/>
        <v/>
      </c>
      <c r="M356" s="18" t="str">
        <f t="shared" si="102"/>
        <v/>
      </c>
      <c r="N356" s="18" t="str">
        <f t="shared" si="103"/>
        <v/>
      </c>
      <c r="O356" s="18" t="str">
        <f t="shared" si="104"/>
        <v/>
      </c>
      <c r="P356" s="18" t="str">
        <f t="shared" si="105"/>
        <v/>
      </c>
      <c r="Q356" s="18" t="str">
        <f t="shared" si="106"/>
        <v/>
      </c>
      <c r="R356" s="122" t="str">
        <f t="shared" si="96"/>
        <v/>
      </c>
      <c r="S356" s="18" t="str">
        <f t="shared" si="107"/>
        <v/>
      </c>
      <c r="T356" s="26" t="str">
        <f t="shared" si="97"/>
        <v/>
      </c>
      <c r="U356" s="18" t="str">
        <f t="shared" si="108"/>
        <v/>
      </c>
      <c r="V356" s="18" t="str">
        <f t="shared" si="109"/>
        <v/>
      </c>
      <c r="W356" s="18" t="str">
        <f>IFERROR(CONCATENATE("PAGO N° ",B356," DEL CONTRATO CPS ",V356," ENTRE ",TEXT(VLOOKUP(A356,matriz,IF(generador!B356=1,16,IF(generador!B356=2,19,IF(generador!B356=3,22,IF(generador!B356=4,25,IF(generador!B356=5,28,IF(generador!B356=6,31,IF(generador!B356=7,34,IF(generador!B356=8,37,IF(generador!B356=9,40,IF(generador!B356=10,43,IF(generador!B356=11,46,IF(generador!B356=12,49,IF(generador!B356=13,52,IF(generador!B356=14,55,IF(generador!B356=15,58))))))))))))))),FALSE),"dd/mm/yyyy")," Y ",TEXT(VLOOKUP(A356,matriz,IF(generador!B356=1,17,IF(generador!B356=2,20,IF(generador!B356=3,23,IF(generador!B356=4,26,IF(generador!B356=5,29,IF(generador!B356=6,32,IF(generador!B356=7,35,IF(generador!B356=8,38,IF(generador!B356=9,41,IF(generador!B356=10,44,IF(generador!B356=11,47,IF(generador!B356=12,50,IF(generador!B356=13,53,IF(generador!B356=14,56,IF(generador!B356=15,59))))))))))))))),FALSE),"dd/mm/yyyy")),"")</f>
        <v/>
      </c>
    </row>
    <row r="357" spans="1:23" x14ac:dyDescent="0.3">
      <c r="A357" s="15"/>
      <c r="B357" s="14"/>
      <c r="C357" s="6"/>
      <c r="D357" s="26" t="str">
        <f t="shared" si="93"/>
        <v/>
      </c>
      <c r="E357" s="19" t="str">
        <f>IFERROR(IF(A357&lt;&gt;"",VLOOKUP(A357,matriz,IF(generador!B357=1,15,IF(generador!B357=2,18,IF(generador!B357=3,21,IF(generador!B357=4,24,IF(generador!B357=5,27,IF(generador!B357=6,30,IF(generador!B357=7,33,IF(generador!B357=8,36,IF(generador!B357=9,39,IF(generador!B357=10,42,IF(generador!B357=11,45,IF(generador!B357=12,48,IF(generador!B357=13,51,IF(generador!B357=14,54,IF(generador!B357=15,57))))))))))))))),FALSE),""),"")</f>
        <v/>
      </c>
      <c r="F357" s="20" t="str">
        <f t="shared" si="94"/>
        <v/>
      </c>
      <c r="G357" s="29" t="str">
        <f t="shared" si="95"/>
        <v/>
      </c>
      <c r="H357" s="21" t="str">
        <f t="shared" ca="1" si="98"/>
        <v/>
      </c>
      <c r="I357" s="18" t="str">
        <f t="shared" si="99"/>
        <v/>
      </c>
      <c r="J357" s="18" t="str">
        <f>""</f>
        <v/>
      </c>
      <c r="K357" s="18" t="str">
        <f t="shared" si="100"/>
        <v/>
      </c>
      <c r="L357" s="18" t="str">
        <f t="shared" si="101"/>
        <v/>
      </c>
      <c r="M357" s="18" t="str">
        <f t="shared" si="102"/>
        <v/>
      </c>
      <c r="N357" s="18" t="str">
        <f t="shared" si="103"/>
        <v/>
      </c>
      <c r="O357" s="18" t="str">
        <f t="shared" si="104"/>
        <v/>
      </c>
      <c r="P357" s="18" t="str">
        <f t="shared" si="105"/>
        <v/>
      </c>
      <c r="Q357" s="18" t="str">
        <f t="shared" si="106"/>
        <v/>
      </c>
      <c r="R357" s="122" t="str">
        <f t="shared" si="96"/>
        <v/>
      </c>
      <c r="S357" s="18" t="str">
        <f t="shared" si="107"/>
        <v/>
      </c>
      <c r="T357" s="26" t="str">
        <f t="shared" si="97"/>
        <v/>
      </c>
      <c r="U357" s="18" t="str">
        <f t="shared" si="108"/>
        <v/>
      </c>
      <c r="V357" s="18" t="str">
        <f t="shared" si="109"/>
        <v/>
      </c>
      <c r="W357" s="18" t="str">
        <f>IFERROR(CONCATENATE("PAGO N° ",B357," DEL CONTRATO CPS ",V357," ENTRE ",TEXT(VLOOKUP(A357,matriz,IF(generador!B357=1,16,IF(generador!B357=2,19,IF(generador!B357=3,22,IF(generador!B357=4,25,IF(generador!B357=5,28,IF(generador!B357=6,31,IF(generador!B357=7,34,IF(generador!B357=8,37,IF(generador!B357=9,40,IF(generador!B357=10,43,IF(generador!B357=11,46,IF(generador!B357=12,49,IF(generador!B357=13,52,IF(generador!B357=14,55,IF(generador!B357=15,58))))))))))))))),FALSE),"dd/mm/yyyy")," Y ",TEXT(VLOOKUP(A357,matriz,IF(generador!B357=1,17,IF(generador!B357=2,20,IF(generador!B357=3,23,IF(generador!B357=4,26,IF(generador!B357=5,29,IF(generador!B357=6,32,IF(generador!B357=7,35,IF(generador!B357=8,38,IF(generador!B357=9,41,IF(generador!B357=10,44,IF(generador!B357=11,47,IF(generador!B357=12,50,IF(generador!B357=13,53,IF(generador!B357=14,56,IF(generador!B357=15,59))))))))))))))),FALSE),"dd/mm/yyyy")),"")</f>
        <v/>
      </c>
    </row>
    <row r="358" spans="1:23" x14ac:dyDescent="0.3">
      <c r="A358" s="15"/>
      <c r="B358" s="14"/>
      <c r="C358" s="6"/>
      <c r="D358" s="26" t="str">
        <f t="shared" si="93"/>
        <v/>
      </c>
      <c r="E358" s="19" t="str">
        <f>IFERROR(IF(A358&lt;&gt;"",VLOOKUP(A358,matriz,IF(generador!B358=1,15,IF(generador!B358=2,18,IF(generador!B358=3,21,IF(generador!B358=4,24,IF(generador!B358=5,27,IF(generador!B358=6,30,IF(generador!B358=7,33,IF(generador!B358=8,36,IF(generador!B358=9,39,IF(generador!B358=10,42,IF(generador!B358=11,45,IF(generador!B358=12,48,IF(generador!B358=13,51,IF(generador!B358=14,54,IF(generador!B358=15,57))))))))))))))),FALSE),""),"")</f>
        <v/>
      </c>
      <c r="F358" s="20" t="str">
        <f t="shared" si="94"/>
        <v/>
      </c>
      <c r="G358" s="29" t="str">
        <f t="shared" si="95"/>
        <v/>
      </c>
      <c r="H358" s="21" t="str">
        <f t="shared" ca="1" si="98"/>
        <v/>
      </c>
      <c r="I358" s="18" t="str">
        <f t="shared" si="99"/>
        <v/>
      </c>
      <c r="J358" s="18" t="str">
        <f>""</f>
        <v/>
      </c>
      <c r="K358" s="18" t="str">
        <f t="shared" si="100"/>
        <v/>
      </c>
      <c r="L358" s="18" t="str">
        <f t="shared" si="101"/>
        <v/>
      </c>
      <c r="M358" s="18" t="str">
        <f t="shared" si="102"/>
        <v/>
      </c>
      <c r="N358" s="18" t="str">
        <f t="shared" si="103"/>
        <v/>
      </c>
      <c r="O358" s="18" t="str">
        <f t="shared" si="104"/>
        <v/>
      </c>
      <c r="P358" s="18" t="str">
        <f t="shared" si="105"/>
        <v/>
      </c>
      <c r="Q358" s="18" t="str">
        <f t="shared" si="106"/>
        <v/>
      </c>
      <c r="R358" s="122" t="str">
        <f t="shared" si="96"/>
        <v/>
      </c>
      <c r="S358" s="18" t="str">
        <f t="shared" si="107"/>
        <v/>
      </c>
      <c r="T358" s="26" t="str">
        <f t="shared" si="97"/>
        <v/>
      </c>
      <c r="U358" s="18" t="str">
        <f t="shared" si="108"/>
        <v/>
      </c>
      <c r="V358" s="18" t="str">
        <f t="shared" si="109"/>
        <v/>
      </c>
      <c r="W358" s="18" t="str">
        <f>IFERROR(CONCATENATE("PAGO N° ",B358," DEL CONTRATO CPS ",V358," ENTRE ",TEXT(VLOOKUP(A358,matriz,IF(generador!B358=1,16,IF(generador!B358=2,19,IF(generador!B358=3,22,IF(generador!B358=4,25,IF(generador!B358=5,28,IF(generador!B358=6,31,IF(generador!B358=7,34,IF(generador!B358=8,37,IF(generador!B358=9,40,IF(generador!B358=10,43,IF(generador!B358=11,46,IF(generador!B358=12,49,IF(generador!B358=13,52,IF(generador!B358=14,55,IF(generador!B358=15,58))))))))))))))),FALSE),"dd/mm/yyyy")," Y ",TEXT(VLOOKUP(A358,matriz,IF(generador!B358=1,17,IF(generador!B358=2,20,IF(generador!B358=3,23,IF(generador!B358=4,26,IF(generador!B358=5,29,IF(generador!B358=6,32,IF(generador!B358=7,35,IF(generador!B358=8,38,IF(generador!B358=9,41,IF(generador!B358=10,44,IF(generador!B358=11,47,IF(generador!B358=12,50,IF(generador!B358=13,53,IF(generador!B358=14,56,IF(generador!B358=15,59))))))))))))))),FALSE),"dd/mm/yyyy")),"")</f>
        <v/>
      </c>
    </row>
    <row r="359" spans="1:23" x14ac:dyDescent="0.3">
      <c r="A359" s="15"/>
      <c r="B359" s="14"/>
      <c r="C359" s="6"/>
      <c r="D359" s="26" t="str">
        <f t="shared" si="93"/>
        <v/>
      </c>
      <c r="E359" s="19" t="str">
        <f>IFERROR(IF(A359&lt;&gt;"",VLOOKUP(A359,matriz,IF(generador!B359=1,15,IF(generador!B359=2,18,IF(generador!B359=3,21,IF(generador!B359=4,24,IF(generador!B359=5,27,IF(generador!B359=6,30,IF(generador!B359=7,33,IF(generador!B359=8,36,IF(generador!B359=9,39,IF(generador!B359=10,42,IF(generador!B359=11,45,IF(generador!B359=12,48,IF(generador!B359=13,51,IF(generador!B359=14,54,IF(generador!B359=15,57))))))))))))))),FALSE),""),"")</f>
        <v/>
      </c>
      <c r="F359" s="20" t="str">
        <f t="shared" si="94"/>
        <v/>
      </c>
      <c r="G359" s="29" t="str">
        <f t="shared" si="95"/>
        <v/>
      </c>
      <c r="H359" s="21" t="str">
        <f t="shared" ca="1" si="98"/>
        <v/>
      </c>
      <c r="I359" s="18" t="str">
        <f t="shared" si="99"/>
        <v/>
      </c>
      <c r="J359" s="18" t="str">
        <f>""</f>
        <v/>
      </c>
      <c r="K359" s="18" t="str">
        <f t="shared" si="100"/>
        <v/>
      </c>
      <c r="L359" s="18" t="str">
        <f t="shared" si="101"/>
        <v/>
      </c>
      <c r="M359" s="18" t="str">
        <f t="shared" si="102"/>
        <v/>
      </c>
      <c r="N359" s="18" t="str">
        <f t="shared" si="103"/>
        <v/>
      </c>
      <c r="O359" s="18" t="str">
        <f t="shared" si="104"/>
        <v/>
      </c>
      <c r="P359" s="18" t="str">
        <f t="shared" si="105"/>
        <v/>
      </c>
      <c r="Q359" s="18" t="str">
        <f t="shared" si="106"/>
        <v/>
      </c>
      <c r="R359" s="122" t="str">
        <f t="shared" si="96"/>
        <v/>
      </c>
      <c r="S359" s="18" t="str">
        <f t="shared" si="107"/>
        <v/>
      </c>
      <c r="T359" s="26" t="str">
        <f t="shared" si="97"/>
        <v/>
      </c>
      <c r="U359" s="18" t="str">
        <f t="shared" si="108"/>
        <v/>
      </c>
      <c r="V359" s="18" t="str">
        <f t="shared" si="109"/>
        <v/>
      </c>
      <c r="W359" s="18" t="str">
        <f>IFERROR(CONCATENATE("PAGO N° ",B359," DEL CONTRATO CPS ",V359," ENTRE ",TEXT(VLOOKUP(A359,matriz,IF(generador!B359=1,16,IF(generador!B359=2,19,IF(generador!B359=3,22,IF(generador!B359=4,25,IF(generador!B359=5,28,IF(generador!B359=6,31,IF(generador!B359=7,34,IF(generador!B359=8,37,IF(generador!B359=9,40,IF(generador!B359=10,43,IF(generador!B359=11,46,IF(generador!B359=12,49,IF(generador!B359=13,52,IF(generador!B359=14,55,IF(generador!B359=15,58))))))))))))))),FALSE),"dd/mm/yyyy")," Y ",TEXT(VLOOKUP(A359,matriz,IF(generador!B359=1,17,IF(generador!B359=2,20,IF(generador!B359=3,23,IF(generador!B359=4,26,IF(generador!B359=5,29,IF(generador!B359=6,32,IF(generador!B359=7,35,IF(generador!B359=8,38,IF(generador!B359=9,41,IF(generador!B359=10,44,IF(generador!B359=11,47,IF(generador!B359=12,50,IF(generador!B359=13,53,IF(generador!B359=14,56,IF(generador!B359=15,59))))))))))))))),FALSE),"dd/mm/yyyy")),"")</f>
        <v/>
      </c>
    </row>
    <row r="360" spans="1:23" x14ac:dyDescent="0.3">
      <c r="A360" s="15"/>
      <c r="B360" s="14"/>
      <c r="C360" s="6"/>
      <c r="D360" s="26" t="str">
        <f t="shared" si="93"/>
        <v/>
      </c>
      <c r="E360" s="19" t="str">
        <f>IFERROR(IF(A360&lt;&gt;"",VLOOKUP(A360,matriz,IF(generador!B360=1,15,IF(generador!B360=2,18,IF(generador!B360=3,21,IF(generador!B360=4,24,IF(generador!B360=5,27,IF(generador!B360=6,30,IF(generador!B360=7,33,IF(generador!B360=8,36,IF(generador!B360=9,39,IF(generador!B360=10,42,IF(generador!B360=11,45,IF(generador!B360=12,48,IF(generador!B360=13,51,IF(generador!B360=14,54,IF(generador!B360=15,57))))))))))))))),FALSE),""),"")</f>
        <v/>
      </c>
      <c r="F360" s="20" t="str">
        <f t="shared" si="94"/>
        <v/>
      </c>
      <c r="G360" s="29" t="str">
        <f t="shared" si="95"/>
        <v/>
      </c>
      <c r="H360" s="21" t="str">
        <f t="shared" ca="1" si="98"/>
        <v/>
      </c>
      <c r="I360" s="18" t="str">
        <f t="shared" si="99"/>
        <v/>
      </c>
      <c r="J360" s="18" t="str">
        <f>""</f>
        <v/>
      </c>
      <c r="K360" s="18" t="str">
        <f t="shared" si="100"/>
        <v/>
      </c>
      <c r="L360" s="18" t="str">
        <f t="shared" si="101"/>
        <v/>
      </c>
      <c r="M360" s="18" t="str">
        <f t="shared" si="102"/>
        <v/>
      </c>
      <c r="N360" s="18" t="str">
        <f t="shared" si="103"/>
        <v/>
      </c>
      <c r="O360" s="18" t="str">
        <f t="shared" si="104"/>
        <v/>
      </c>
      <c r="P360" s="18" t="str">
        <f t="shared" si="105"/>
        <v/>
      </c>
      <c r="Q360" s="18" t="str">
        <f t="shared" si="106"/>
        <v/>
      </c>
      <c r="R360" s="122" t="str">
        <f t="shared" si="96"/>
        <v/>
      </c>
      <c r="S360" s="18" t="str">
        <f t="shared" si="107"/>
        <v/>
      </c>
      <c r="T360" s="26" t="str">
        <f t="shared" si="97"/>
        <v/>
      </c>
      <c r="U360" s="18" t="str">
        <f t="shared" si="108"/>
        <v/>
      </c>
      <c r="V360" s="18" t="str">
        <f t="shared" si="109"/>
        <v/>
      </c>
      <c r="W360" s="18" t="str">
        <f>IFERROR(CONCATENATE("PAGO N° ",B360," DEL CONTRATO CPS ",V360," ENTRE ",TEXT(VLOOKUP(A360,matriz,IF(generador!B360=1,16,IF(generador!B360=2,19,IF(generador!B360=3,22,IF(generador!B360=4,25,IF(generador!B360=5,28,IF(generador!B360=6,31,IF(generador!B360=7,34,IF(generador!B360=8,37,IF(generador!B360=9,40,IF(generador!B360=10,43,IF(generador!B360=11,46,IF(generador!B360=12,49,IF(generador!B360=13,52,IF(generador!B360=14,55,IF(generador!B360=15,58))))))))))))))),FALSE),"dd/mm/yyyy")," Y ",TEXT(VLOOKUP(A360,matriz,IF(generador!B360=1,17,IF(generador!B360=2,20,IF(generador!B360=3,23,IF(generador!B360=4,26,IF(generador!B360=5,29,IF(generador!B360=6,32,IF(generador!B360=7,35,IF(generador!B360=8,38,IF(generador!B360=9,41,IF(generador!B360=10,44,IF(generador!B360=11,47,IF(generador!B360=12,50,IF(generador!B360=13,53,IF(generador!B360=14,56,IF(generador!B360=15,59))))))))))))))),FALSE),"dd/mm/yyyy")),"")</f>
        <v/>
      </c>
    </row>
    <row r="361" spans="1:23" x14ac:dyDescent="0.3">
      <c r="A361" s="15"/>
      <c r="B361" s="14"/>
      <c r="C361" s="6"/>
      <c r="D361" s="26" t="str">
        <f t="shared" si="93"/>
        <v/>
      </c>
      <c r="E361" s="19" t="str">
        <f>IFERROR(IF(A361&lt;&gt;"",VLOOKUP(A361,matriz,IF(generador!B361=1,15,IF(generador!B361=2,18,IF(generador!B361=3,21,IF(generador!B361=4,24,IF(generador!B361=5,27,IF(generador!B361=6,30,IF(generador!B361=7,33,IF(generador!B361=8,36,IF(generador!B361=9,39,IF(generador!B361=10,42,IF(generador!B361=11,45,IF(generador!B361=12,48,IF(generador!B361=13,51,IF(generador!B361=14,54,IF(generador!B361=15,57))))))))))))))),FALSE),""),"")</f>
        <v/>
      </c>
      <c r="F361" s="20" t="str">
        <f t="shared" si="94"/>
        <v/>
      </c>
      <c r="G361" s="29" t="str">
        <f t="shared" si="95"/>
        <v/>
      </c>
      <c r="H361" s="21" t="str">
        <f t="shared" ca="1" si="98"/>
        <v/>
      </c>
      <c r="I361" s="18" t="str">
        <f t="shared" si="99"/>
        <v/>
      </c>
      <c r="J361" s="18" t="str">
        <f>""</f>
        <v/>
      </c>
      <c r="K361" s="18" t="str">
        <f t="shared" si="100"/>
        <v/>
      </c>
      <c r="L361" s="18" t="str">
        <f t="shared" si="101"/>
        <v/>
      </c>
      <c r="M361" s="18" t="str">
        <f t="shared" si="102"/>
        <v/>
      </c>
      <c r="N361" s="18" t="str">
        <f t="shared" si="103"/>
        <v/>
      </c>
      <c r="O361" s="18" t="str">
        <f t="shared" si="104"/>
        <v/>
      </c>
      <c r="P361" s="18" t="str">
        <f t="shared" si="105"/>
        <v/>
      </c>
      <c r="Q361" s="18" t="str">
        <f t="shared" si="106"/>
        <v/>
      </c>
      <c r="R361" s="122" t="str">
        <f t="shared" si="96"/>
        <v/>
      </c>
      <c r="S361" s="18" t="str">
        <f t="shared" si="107"/>
        <v/>
      </c>
      <c r="T361" s="26" t="str">
        <f t="shared" si="97"/>
        <v/>
      </c>
      <c r="U361" s="18" t="str">
        <f t="shared" si="108"/>
        <v/>
      </c>
      <c r="V361" s="18" t="str">
        <f t="shared" si="109"/>
        <v/>
      </c>
      <c r="W361" s="18" t="str">
        <f>IFERROR(CONCATENATE("PAGO N° ",B361," DEL CONTRATO CPS ",V361," ENTRE ",TEXT(VLOOKUP(A361,matriz,IF(generador!B361=1,16,IF(generador!B361=2,19,IF(generador!B361=3,22,IF(generador!B361=4,25,IF(generador!B361=5,28,IF(generador!B361=6,31,IF(generador!B361=7,34,IF(generador!B361=8,37,IF(generador!B361=9,40,IF(generador!B361=10,43,IF(generador!B361=11,46,IF(generador!B361=12,49,IF(generador!B361=13,52,IF(generador!B361=14,55,IF(generador!B361=15,58))))))))))))))),FALSE),"dd/mm/yyyy")," Y ",TEXT(VLOOKUP(A361,matriz,IF(generador!B361=1,17,IF(generador!B361=2,20,IF(generador!B361=3,23,IF(generador!B361=4,26,IF(generador!B361=5,29,IF(generador!B361=6,32,IF(generador!B361=7,35,IF(generador!B361=8,38,IF(generador!B361=9,41,IF(generador!B361=10,44,IF(generador!B361=11,47,IF(generador!B361=12,50,IF(generador!B361=13,53,IF(generador!B361=14,56,IF(generador!B361=15,59))))))))))))))),FALSE),"dd/mm/yyyy")),"")</f>
        <v/>
      </c>
    </row>
    <row r="362" spans="1:23" x14ac:dyDescent="0.3">
      <c r="A362" s="15"/>
      <c r="B362" s="14"/>
      <c r="C362" s="6"/>
      <c r="D362" s="26" t="str">
        <f t="shared" si="93"/>
        <v/>
      </c>
      <c r="E362" s="19" t="str">
        <f>IFERROR(IF(A362&lt;&gt;"",VLOOKUP(A362,matriz,IF(generador!B362=1,15,IF(generador!B362=2,18,IF(generador!B362=3,21,IF(generador!B362=4,24,IF(generador!B362=5,27,IF(generador!B362=6,30,IF(generador!B362=7,33,IF(generador!B362=8,36,IF(generador!B362=9,39,IF(generador!B362=10,42,IF(generador!B362=11,45,IF(generador!B362=12,48,IF(generador!B362=13,51,IF(generador!B362=14,54,IF(generador!B362=15,57))))))))))))))),FALSE),""),"")</f>
        <v/>
      </c>
      <c r="F362" s="20" t="str">
        <f t="shared" si="94"/>
        <v/>
      </c>
      <c r="G362" s="29" t="str">
        <f t="shared" si="95"/>
        <v/>
      </c>
      <c r="H362" s="21" t="str">
        <f t="shared" ca="1" si="98"/>
        <v/>
      </c>
      <c r="I362" s="18" t="str">
        <f t="shared" si="99"/>
        <v/>
      </c>
      <c r="J362" s="18" t="str">
        <f>""</f>
        <v/>
      </c>
      <c r="K362" s="18" t="str">
        <f t="shared" si="100"/>
        <v/>
      </c>
      <c r="L362" s="18" t="str">
        <f t="shared" si="101"/>
        <v/>
      </c>
      <c r="M362" s="18" t="str">
        <f t="shared" si="102"/>
        <v/>
      </c>
      <c r="N362" s="18" t="str">
        <f t="shared" si="103"/>
        <v/>
      </c>
      <c r="O362" s="18" t="str">
        <f t="shared" si="104"/>
        <v/>
      </c>
      <c r="P362" s="18" t="str">
        <f t="shared" si="105"/>
        <v/>
      </c>
      <c r="Q362" s="18" t="str">
        <f t="shared" si="106"/>
        <v/>
      </c>
      <c r="R362" s="122" t="str">
        <f t="shared" si="96"/>
        <v/>
      </c>
      <c r="S362" s="18" t="str">
        <f t="shared" si="107"/>
        <v/>
      </c>
      <c r="T362" s="26" t="str">
        <f t="shared" si="97"/>
        <v/>
      </c>
      <c r="U362" s="18" t="str">
        <f t="shared" si="108"/>
        <v/>
      </c>
      <c r="V362" s="18" t="str">
        <f t="shared" si="109"/>
        <v/>
      </c>
      <c r="W362" s="18" t="str">
        <f>IFERROR(CONCATENATE("PAGO N° ",B362," DEL CONTRATO CPS ",V362," ENTRE ",TEXT(VLOOKUP(A362,matriz,IF(generador!B362=1,16,IF(generador!B362=2,19,IF(generador!B362=3,22,IF(generador!B362=4,25,IF(generador!B362=5,28,IF(generador!B362=6,31,IF(generador!B362=7,34,IF(generador!B362=8,37,IF(generador!B362=9,40,IF(generador!B362=10,43,IF(generador!B362=11,46,IF(generador!B362=12,49,IF(generador!B362=13,52,IF(generador!B362=14,55,IF(generador!B362=15,58))))))))))))))),FALSE),"dd/mm/yyyy")," Y ",TEXT(VLOOKUP(A362,matriz,IF(generador!B362=1,17,IF(generador!B362=2,20,IF(generador!B362=3,23,IF(generador!B362=4,26,IF(generador!B362=5,29,IF(generador!B362=6,32,IF(generador!B362=7,35,IF(generador!B362=8,38,IF(generador!B362=9,41,IF(generador!B362=10,44,IF(generador!B362=11,47,IF(generador!B362=12,50,IF(generador!B362=13,53,IF(generador!B362=14,56,IF(generador!B362=15,59))))))))))))))),FALSE),"dd/mm/yyyy")),"")</f>
        <v/>
      </c>
    </row>
    <row r="363" spans="1:23" x14ac:dyDescent="0.3">
      <c r="A363" s="15"/>
      <c r="B363" s="14"/>
      <c r="C363" s="6"/>
      <c r="D363" s="26" t="str">
        <f t="shared" si="93"/>
        <v/>
      </c>
      <c r="E363" s="19" t="str">
        <f>IFERROR(IF(A363&lt;&gt;"",VLOOKUP(A363,matriz,IF(generador!B363=1,15,IF(generador!B363=2,18,IF(generador!B363=3,21,IF(generador!B363=4,24,IF(generador!B363=5,27,IF(generador!B363=6,30,IF(generador!B363=7,33,IF(generador!B363=8,36,IF(generador!B363=9,39,IF(generador!B363=10,42,IF(generador!B363=11,45,IF(generador!B363=12,48,IF(generador!B363=13,51,IF(generador!B363=14,54,IF(generador!B363=15,57))))))))))))))),FALSE),""),"")</f>
        <v/>
      </c>
      <c r="F363" s="20" t="str">
        <f t="shared" si="94"/>
        <v/>
      </c>
      <c r="G363" s="29" t="str">
        <f t="shared" si="95"/>
        <v/>
      </c>
      <c r="H363" s="21" t="str">
        <f t="shared" ca="1" si="98"/>
        <v/>
      </c>
      <c r="I363" s="18" t="str">
        <f t="shared" si="99"/>
        <v/>
      </c>
      <c r="J363" s="18" t="str">
        <f>""</f>
        <v/>
      </c>
      <c r="K363" s="18" t="str">
        <f t="shared" si="100"/>
        <v/>
      </c>
      <c r="L363" s="18" t="str">
        <f t="shared" si="101"/>
        <v/>
      </c>
      <c r="M363" s="18" t="str">
        <f t="shared" si="102"/>
        <v/>
      </c>
      <c r="N363" s="18" t="str">
        <f t="shared" si="103"/>
        <v/>
      </c>
      <c r="O363" s="18" t="str">
        <f t="shared" si="104"/>
        <v/>
      </c>
      <c r="P363" s="18" t="str">
        <f t="shared" si="105"/>
        <v/>
      </c>
      <c r="Q363" s="18" t="str">
        <f t="shared" si="106"/>
        <v/>
      </c>
      <c r="R363" s="122" t="str">
        <f t="shared" si="96"/>
        <v/>
      </c>
      <c r="S363" s="18" t="str">
        <f t="shared" si="107"/>
        <v/>
      </c>
      <c r="T363" s="26" t="str">
        <f t="shared" si="97"/>
        <v/>
      </c>
      <c r="U363" s="18" t="str">
        <f t="shared" si="108"/>
        <v/>
      </c>
      <c r="V363" s="18" t="str">
        <f t="shared" si="109"/>
        <v/>
      </c>
      <c r="W363" s="18" t="str">
        <f>IFERROR(CONCATENATE("PAGO N° ",B363," DEL CONTRATO CPS ",V363," ENTRE ",TEXT(VLOOKUP(A363,matriz,IF(generador!B363=1,16,IF(generador!B363=2,19,IF(generador!B363=3,22,IF(generador!B363=4,25,IF(generador!B363=5,28,IF(generador!B363=6,31,IF(generador!B363=7,34,IF(generador!B363=8,37,IF(generador!B363=9,40,IF(generador!B363=10,43,IF(generador!B363=11,46,IF(generador!B363=12,49,IF(generador!B363=13,52,IF(generador!B363=14,55,IF(generador!B363=15,58))))))))))))))),FALSE),"dd/mm/yyyy")," Y ",TEXT(VLOOKUP(A363,matriz,IF(generador!B363=1,17,IF(generador!B363=2,20,IF(generador!B363=3,23,IF(generador!B363=4,26,IF(generador!B363=5,29,IF(generador!B363=6,32,IF(generador!B363=7,35,IF(generador!B363=8,38,IF(generador!B363=9,41,IF(generador!B363=10,44,IF(generador!B363=11,47,IF(generador!B363=12,50,IF(generador!B363=13,53,IF(generador!B363=14,56,IF(generador!B363=15,59))))))))))))))),FALSE),"dd/mm/yyyy")),"")</f>
        <v/>
      </c>
    </row>
    <row r="364" spans="1:23" x14ac:dyDescent="0.3">
      <c r="A364" s="15"/>
      <c r="B364" s="14"/>
      <c r="C364" s="6"/>
      <c r="D364" s="26" t="str">
        <f t="shared" si="93"/>
        <v/>
      </c>
      <c r="E364" s="19" t="str">
        <f>IFERROR(IF(A364&lt;&gt;"",VLOOKUP(A364,matriz,IF(generador!B364=1,15,IF(generador!B364=2,18,IF(generador!B364=3,21,IF(generador!B364=4,24,IF(generador!B364=5,27,IF(generador!B364=6,30,IF(generador!B364=7,33,IF(generador!B364=8,36,IF(generador!B364=9,39,IF(generador!B364=10,42,IF(generador!B364=11,45,IF(generador!B364=12,48,IF(generador!B364=13,51,IF(generador!B364=14,54,IF(generador!B364=15,57))))))))))))))),FALSE),""),"")</f>
        <v/>
      </c>
      <c r="F364" s="20" t="str">
        <f t="shared" si="94"/>
        <v/>
      </c>
      <c r="G364" s="29" t="str">
        <f t="shared" si="95"/>
        <v/>
      </c>
      <c r="H364" s="21" t="str">
        <f t="shared" ca="1" si="98"/>
        <v/>
      </c>
      <c r="I364" s="18" t="str">
        <f t="shared" si="99"/>
        <v/>
      </c>
      <c r="J364" s="18" t="str">
        <f>""</f>
        <v/>
      </c>
      <c r="K364" s="18" t="str">
        <f t="shared" si="100"/>
        <v/>
      </c>
      <c r="L364" s="18" t="str">
        <f t="shared" si="101"/>
        <v/>
      </c>
      <c r="M364" s="18" t="str">
        <f t="shared" si="102"/>
        <v/>
      </c>
      <c r="N364" s="18" t="str">
        <f t="shared" si="103"/>
        <v/>
      </c>
      <c r="O364" s="18" t="str">
        <f t="shared" si="104"/>
        <v/>
      </c>
      <c r="P364" s="18" t="str">
        <f t="shared" si="105"/>
        <v/>
      </c>
      <c r="Q364" s="18" t="str">
        <f t="shared" si="106"/>
        <v/>
      </c>
      <c r="R364" s="122" t="str">
        <f t="shared" si="96"/>
        <v/>
      </c>
      <c r="S364" s="18" t="str">
        <f t="shared" si="107"/>
        <v/>
      </c>
      <c r="T364" s="26" t="str">
        <f t="shared" si="97"/>
        <v/>
      </c>
      <c r="U364" s="18" t="str">
        <f t="shared" si="108"/>
        <v/>
      </c>
      <c r="V364" s="18" t="str">
        <f t="shared" si="109"/>
        <v/>
      </c>
      <c r="W364" s="18" t="str">
        <f>IFERROR(CONCATENATE("PAGO N° ",B364," DEL CONTRATO CPS ",V364," ENTRE ",TEXT(VLOOKUP(A364,matriz,IF(generador!B364=1,16,IF(generador!B364=2,19,IF(generador!B364=3,22,IF(generador!B364=4,25,IF(generador!B364=5,28,IF(generador!B364=6,31,IF(generador!B364=7,34,IF(generador!B364=8,37,IF(generador!B364=9,40,IF(generador!B364=10,43,IF(generador!B364=11,46,IF(generador!B364=12,49,IF(generador!B364=13,52,IF(generador!B364=14,55,IF(generador!B364=15,58))))))))))))))),FALSE),"dd/mm/yyyy")," Y ",TEXT(VLOOKUP(A364,matriz,IF(generador!B364=1,17,IF(generador!B364=2,20,IF(generador!B364=3,23,IF(generador!B364=4,26,IF(generador!B364=5,29,IF(generador!B364=6,32,IF(generador!B364=7,35,IF(generador!B364=8,38,IF(generador!B364=9,41,IF(generador!B364=10,44,IF(generador!B364=11,47,IF(generador!B364=12,50,IF(generador!B364=13,53,IF(generador!B364=14,56,IF(generador!B364=15,59))))))))))))))),FALSE),"dd/mm/yyyy")),"")</f>
        <v/>
      </c>
    </row>
    <row r="365" spans="1:23" x14ac:dyDescent="0.3">
      <c r="A365" s="15"/>
      <c r="B365" s="14"/>
      <c r="C365" s="6"/>
      <c r="D365" s="26" t="str">
        <f t="shared" si="93"/>
        <v/>
      </c>
      <c r="E365" s="19" t="str">
        <f>IFERROR(IF(A365&lt;&gt;"",VLOOKUP(A365,matriz,IF(generador!B365=1,15,IF(generador!B365=2,18,IF(generador!B365=3,21,IF(generador!B365=4,24,IF(generador!B365=5,27,IF(generador!B365=6,30,IF(generador!B365=7,33,IF(generador!B365=8,36,IF(generador!B365=9,39,IF(generador!B365=10,42,IF(generador!B365=11,45,IF(generador!B365=12,48,IF(generador!B365=13,51,IF(generador!B365=14,54,IF(generador!B365=15,57))))))))))))))),FALSE),""),"")</f>
        <v/>
      </c>
      <c r="F365" s="20" t="str">
        <f t="shared" si="94"/>
        <v/>
      </c>
      <c r="G365" s="29" t="str">
        <f t="shared" si="95"/>
        <v/>
      </c>
      <c r="H365" s="21" t="str">
        <f t="shared" ca="1" si="98"/>
        <v/>
      </c>
      <c r="I365" s="18" t="str">
        <f t="shared" si="99"/>
        <v/>
      </c>
      <c r="J365" s="18" t="str">
        <f>""</f>
        <v/>
      </c>
      <c r="K365" s="18" t="str">
        <f t="shared" si="100"/>
        <v/>
      </c>
      <c r="L365" s="18" t="str">
        <f t="shared" si="101"/>
        <v/>
      </c>
      <c r="M365" s="18" t="str">
        <f t="shared" si="102"/>
        <v/>
      </c>
      <c r="N365" s="18" t="str">
        <f t="shared" si="103"/>
        <v/>
      </c>
      <c r="O365" s="18" t="str">
        <f t="shared" si="104"/>
        <v/>
      </c>
      <c r="P365" s="18" t="str">
        <f t="shared" si="105"/>
        <v/>
      </c>
      <c r="Q365" s="18" t="str">
        <f t="shared" si="106"/>
        <v/>
      </c>
      <c r="R365" s="122" t="str">
        <f t="shared" si="96"/>
        <v/>
      </c>
      <c r="S365" s="18" t="str">
        <f t="shared" si="107"/>
        <v/>
      </c>
      <c r="T365" s="26" t="str">
        <f t="shared" si="97"/>
        <v/>
      </c>
      <c r="U365" s="18" t="str">
        <f t="shared" si="108"/>
        <v/>
      </c>
      <c r="V365" s="18" t="str">
        <f t="shared" si="109"/>
        <v/>
      </c>
      <c r="W365" s="18" t="str">
        <f>IFERROR(CONCATENATE("PAGO N° ",B365," DEL CONTRATO CPS ",V365," ENTRE ",TEXT(VLOOKUP(A365,matriz,IF(generador!B365=1,16,IF(generador!B365=2,19,IF(generador!B365=3,22,IF(generador!B365=4,25,IF(generador!B365=5,28,IF(generador!B365=6,31,IF(generador!B365=7,34,IF(generador!B365=8,37,IF(generador!B365=9,40,IF(generador!B365=10,43,IF(generador!B365=11,46,IF(generador!B365=12,49,IF(generador!B365=13,52,IF(generador!B365=14,55,IF(generador!B365=15,58))))))))))))))),FALSE),"dd/mm/yyyy")," Y ",TEXT(VLOOKUP(A365,matriz,IF(generador!B365=1,17,IF(generador!B365=2,20,IF(generador!B365=3,23,IF(generador!B365=4,26,IF(generador!B365=5,29,IF(generador!B365=6,32,IF(generador!B365=7,35,IF(generador!B365=8,38,IF(generador!B365=9,41,IF(generador!B365=10,44,IF(generador!B365=11,47,IF(generador!B365=12,50,IF(generador!B365=13,53,IF(generador!B365=14,56,IF(generador!B365=15,59))))))))))))))),FALSE),"dd/mm/yyyy")),"")</f>
        <v/>
      </c>
    </row>
    <row r="366" spans="1:23" x14ac:dyDescent="0.3">
      <c r="A366" s="15"/>
      <c r="B366" s="14"/>
      <c r="C366" s="6"/>
      <c r="D366" s="26" t="str">
        <f t="shared" si="93"/>
        <v/>
      </c>
      <c r="E366" s="19" t="str">
        <f>IFERROR(IF(A366&lt;&gt;"",VLOOKUP(A366,matriz,IF(generador!B366=1,15,IF(generador!B366=2,18,IF(generador!B366=3,21,IF(generador!B366=4,24,IF(generador!B366=5,27,IF(generador!B366=6,30,IF(generador!B366=7,33,IF(generador!B366=8,36,IF(generador!B366=9,39,IF(generador!B366=10,42,IF(generador!B366=11,45,IF(generador!B366=12,48,IF(generador!B366=13,51,IF(generador!B366=14,54,IF(generador!B366=15,57))))))))))))))),FALSE),""),"")</f>
        <v/>
      </c>
      <c r="F366" s="20" t="str">
        <f t="shared" si="94"/>
        <v/>
      </c>
      <c r="G366" s="29" t="str">
        <f t="shared" si="95"/>
        <v/>
      </c>
      <c r="H366" s="21" t="str">
        <f t="shared" ca="1" si="98"/>
        <v/>
      </c>
      <c r="I366" s="18" t="str">
        <f t="shared" si="99"/>
        <v/>
      </c>
      <c r="J366" s="18" t="str">
        <f>""</f>
        <v/>
      </c>
      <c r="K366" s="18" t="str">
        <f t="shared" si="100"/>
        <v/>
      </c>
      <c r="L366" s="18" t="str">
        <f t="shared" si="101"/>
        <v/>
      </c>
      <c r="M366" s="18" t="str">
        <f t="shared" si="102"/>
        <v/>
      </c>
      <c r="N366" s="18" t="str">
        <f t="shared" si="103"/>
        <v/>
      </c>
      <c r="O366" s="18" t="str">
        <f t="shared" si="104"/>
        <v/>
      </c>
      <c r="P366" s="18" t="str">
        <f t="shared" si="105"/>
        <v/>
      </c>
      <c r="Q366" s="18" t="str">
        <f t="shared" si="106"/>
        <v/>
      </c>
      <c r="R366" s="122" t="str">
        <f t="shared" si="96"/>
        <v/>
      </c>
      <c r="S366" s="18" t="str">
        <f t="shared" si="107"/>
        <v/>
      </c>
      <c r="T366" s="26" t="str">
        <f t="shared" si="97"/>
        <v/>
      </c>
      <c r="U366" s="18" t="str">
        <f t="shared" si="108"/>
        <v/>
      </c>
      <c r="V366" s="18" t="str">
        <f t="shared" si="109"/>
        <v/>
      </c>
      <c r="W366" s="18" t="str">
        <f>IFERROR(CONCATENATE("PAGO N° ",B366," DEL CONTRATO CPS ",V366," ENTRE ",TEXT(VLOOKUP(A366,matriz,IF(generador!B366=1,16,IF(generador!B366=2,19,IF(generador!B366=3,22,IF(generador!B366=4,25,IF(generador!B366=5,28,IF(generador!B366=6,31,IF(generador!B366=7,34,IF(generador!B366=8,37,IF(generador!B366=9,40,IF(generador!B366=10,43,IF(generador!B366=11,46,IF(generador!B366=12,49,IF(generador!B366=13,52,IF(generador!B366=14,55,IF(generador!B366=15,58))))))))))))))),FALSE),"dd/mm/yyyy")," Y ",TEXT(VLOOKUP(A366,matriz,IF(generador!B366=1,17,IF(generador!B366=2,20,IF(generador!B366=3,23,IF(generador!B366=4,26,IF(generador!B366=5,29,IF(generador!B366=6,32,IF(generador!B366=7,35,IF(generador!B366=8,38,IF(generador!B366=9,41,IF(generador!B366=10,44,IF(generador!B366=11,47,IF(generador!B366=12,50,IF(generador!B366=13,53,IF(generador!B366=14,56,IF(generador!B366=15,59))))))))))))))),FALSE),"dd/mm/yyyy")),"")</f>
        <v/>
      </c>
    </row>
    <row r="367" spans="1:23" x14ac:dyDescent="0.3">
      <c r="A367" s="15"/>
      <c r="B367" s="14"/>
      <c r="C367" s="6"/>
      <c r="D367" s="26" t="str">
        <f t="shared" si="93"/>
        <v/>
      </c>
      <c r="E367" s="19" t="str">
        <f>IFERROR(IF(A367&lt;&gt;"",VLOOKUP(A367,matriz,IF(generador!B367=1,15,IF(generador!B367=2,18,IF(generador!B367=3,21,IF(generador!B367=4,24,IF(generador!B367=5,27,IF(generador!B367=6,30,IF(generador!B367=7,33,IF(generador!B367=8,36,IF(generador!B367=9,39,IF(generador!B367=10,42,IF(generador!B367=11,45,IF(generador!B367=12,48,IF(generador!B367=13,51,IF(generador!B367=14,54,IF(generador!B367=15,57))))))))))))))),FALSE),""),"")</f>
        <v/>
      </c>
      <c r="F367" s="20" t="str">
        <f t="shared" si="94"/>
        <v/>
      </c>
      <c r="G367" s="29" t="str">
        <f t="shared" si="95"/>
        <v/>
      </c>
      <c r="H367" s="21" t="str">
        <f t="shared" ca="1" si="98"/>
        <v/>
      </c>
      <c r="I367" s="18" t="str">
        <f t="shared" si="99"/>
        <v/>
      </c>
      <c r="J367" s="18" t="str">
        <f>""</f>
        <v/>
      </c>
      <c r="K367" s="18" t="str">
        <f t="shared" si="100"/>
        <v/>
      </c>
      <c r="L367" s="18" t="str">
        <f t="shared" si="101"/>
        <v/>
      </c>
      <c r="M367" s="18" t="str">
        <f t="shared" si="102"/>
        <v/>
      </c>
      <c r="N367" s="18" t="str">
        <f t="shared" si="103"/>
        <v/>
      </c>
      <c r="O367" s="18" t="str">
        <f t="shared" si="104"/>
        <v/>
      </c>
      <c r="P367" s="18" t="str">
        <f t="shared" si="105"/>
        <v/>
      </c>
      <c r="Q367" s="18" t="str">
        <f t="shared" si="106"/>
        <v/>
      </c>
      <c r="R367" s="122" t="str">
        <f t="shared" si="96"/>
        <v/>
      </c>
      <c r="S367" s="18" t="str">
        <f t="shared" si="107"/>
        <v/>
      </c>
      <c r="T367" s="26" t="str">
        <f t="shared" si="97"/>
        <v/>
      </c>
      <c r="U367" s="18" t="str">
        <f t="shared" si="108"/>
        <v/>
      </c>
      <c r="V367" s="18" t="str">
        <f t="shared" si="109"/>
        <v/>
      </c>
      <c r="W367" s="18" t="str">
        <f>IFERROR(CONCATENATE("PAGO N° ",B367," DEL CONTRATO CPS ",V367," ENTRE ",TEXT(VLOOKUP(A367,matriz,IF(generador!B367=1,16,IF(generador!B367=2,19,IF(generador!B367=3,22,IF(generador!B367=4,25,IF(generador!B367=5,28,IF(generador!B367=6,31,IF(generador!B367=7,34,IF(generador!B367=8,37,IF(generador!B367=9,40,IF(generador!B367=10,43,IF(generador!B367=11,46,IF(generador!B367=12,49,IF(generador!B367=13,52,IF(generador!B367=14,55,IF(generador!B367=15,58))))))))))))))),FALSE),"dd/mm/yyyy")," Y ",TEXT(VLOOKUP(A367,matriz,IF(generador!B367=1,17,IF(generador!B367=2,20,IF(generador!B367=3,23,IF(generador!B367=4,26,IF(generador!B367=5,29,IF(generador!B367=6,32,IF(generador!B367=7,35,IF(generador!B367=8,38,IF(generador!B367=9,41,IF(generador!B367=10,44,IF(generador!B367=11,47,IF(generador!B367=12,50,IF(generador!B367=13,53,IF(generador!B367=14,56,IF(generador!B367=15,59))))))))))))))),FALSE),"dd/mm/yyyy")),"")</f>
        <v/>
      </c>
    </row>
    <row r="368" spans="1:23" x14ac:dyDescent="0.3">
      <c r="A368" s="15"/>
      <c r="B368" s="14"/>
      <c r="C368" s="6"/>
      <c r="D368" s="26" t="str">
        <f t="shared" si="93"/>
        <v/>
      </c>
      <c r="E368" s="19" t="str">
        <f>IFERROR(IF(A368&lt;&gt;"",VLOOKUP(A368,matriz,IF(generador!B368=1,15,IF(generador!B368=2,18,IF(generador!B368=3,21,IF(generador!B368=4,24,IF(generador!B368=5,27,IF(generador!B368=6,30,IF(generador!B368=7,33,IF(generador!B368=8,36,IF(generador!B368=9,39,IF(generador!B368=10,42,IF(generador!B368=11,45,IF(generador!B368=12,48,IF(generador!B368=13,51,IF(generador!B368=14,54,IF(generador!B368=15,57))))))))))))))),FALSE),""),"")</f>
        <v/>
      </c>
      <c r="F368" s="20" t="str">
        <f t="shared" si="94"/>
        <v/>
      </c>
      <c r="G368" s="29" t="str">
        <f t="shared" si="95"/>
        <v/>
      </c>
      <c r="H368" s="21" t="str">
        <f t="shared" ca="1" si="98"/>
        <v/>
      </c>
      <c r="I368" s="18" t="str">
        <f t="shared" si="99"/>
        <v/>
      </c>
      <c r="J368" s="18" t="str">
        <f>""</f>
        <v/>
      </c>
      <c r="K368" s="18" t="str">
        <f t="shared" si="100"/>
        <v/>
      </c>
      <c r="L368" s="18" t="str">
        <f t="shared" si="101"/>
        <v/>
      </c>
      <c r="M368" s="18" t="str">
        <f t="shared" si="102"/>
        <v/>
      </c>
      <c r="N368" s="18" t="str">
        <f t="shared" si="103"/>
        <v/>
      </c>
      <c r="O368" s="18" t="str">
        <f t="shared" si="104"/>
        <v/>
      </c>
      <c r="P368" s="18" t="str">
        <f t="shared" si="105"/>
        <v/>
      </c>
      <c r="Q368" s="18" t="str">
        <f t="shared" si="106"/>
        <v/>
      </c>
      <c r="R368" s="122" t="str">
        <f t="shared" si="96"/>
        <v/>
      </c>
      <c r="S368" s="18" t="str">
        <f t="shared" si="107"/>
        <v/>
      </c>
      <c r="T368" s="26" t="str">
        <f t="shared" si="97"/>
        <v/>
      </c>
      <c r="U368" s="18" t="str">
        <f t="shared" si="108"/>
        <v/>
      </c>
      <c r="V368" s="18" t="str">
        <f t="shared" si="109"/>
        <v/>
      </c>
      <c r="W368" s="18" t="str">
        <f>IFERROR(CONCATENATE("PAGO N° ",B368," DEL CONTRATO CPS ",V368," ENTRE ",TEXT(VLOOKUP(A368,matriz,IF(generador!B368=1,16,IF(generador!B368=2,19,IF(generador!B368=3,22,IF(generador!B368=4,25,IF(generador!B368=5,28,IF(generador!B368=6,31,IF(generador!B368=7,34,IF(generador!B368=8,37,IF(generador!B368=9,40,IF(generador!B368=10,43,IF(generador!B368=11,46,IF(generador!B368=12,49,IF(generador!B368=13,52,IF(generador!B368=14,55,IF(generador!B368=15,58))))))))))))))),FALSE),"dd/mm/yyyy")," Y ",TEXT(VLOOKUP(A368,matriz,IF(generador!B368=1,17,IF(generador!B368=2,20,IF(generador!B368=3,23,IF(generador!B368=4,26,IF(generador!B368=5,29,IF(generador!B368=6,32,IF(generador!B368=7,35,IF(generador!B368=8,38,IF(generador!B368=9,41,IF(generador!B368=10,44,IF(generador!B368=11,47,IF(generador!B368=12,50,IF(generador!B368=13,53,IF(generador!B368=14,56,IF(generador!B368=15,59))))))))))))))),FALSE),"dd/mm/yyyy")),"")</f>
        <v/>
      </c>
    </row>
    <row r="369" spans="1:23" x14ac:dyDescent="0.3">
      <c r="A369" s="15"/>
      <c r="B369" s="14"/>
      <c r="C369" s="6"/>
      <c r="D369" s="26" t="str">
        <f t="shared" si="93"/>
        <v/>
      </c>
      <c r="E369" s="19" t="str">
        <f>IFERROR(IF(A369&lt;&gt;"",VLOOKUP(A369,matriz,IF(generador!B369=1,15,IF(generador!B369=2,18,IF(generador!B369=3,21,IF(generador!B369=4,24,IF(generador!B369=5,27,IF(generador!B369=6,30,IF(generador!B369=7,33,IF(generador!B369=8,36,IF(generador!B369=9,39,IF(generador!B369=10,42,IF(generador!B369=11,45,IF(generador!B369=12,48,IF(generador!B369=13,51,IF(generador!B369=14,54,IF(generador!B369=15,57))))))))))))))),FALSE),""),"")</f>
        <v/>
      </c>
      <c r="F369" s="20" t="str">
        <f t="shared" si="94"/>
        <v/>
      </c>
      <c r="G369" s="29" t="str">
        <f t="shared" si="95"/>
        <v/>
      </c>
      <c r="H369" s="21" t="str">
        <f t="shared" ca="1" si="98"/>
        <v/>
      </c>
      <c r="I369" s="18" t="str">
        <f t="shared" si="99"/>
        <v/>
      </c>
      <c r="J369" s="18" t="str">
        <f>""</f>
        <v/>
      </c>
      <c r="K369" s="18" t="str">
        <f t="shared" si="100"/>
        <v/>
      </c>
      <c r="L369" s="18" t="str">
        <f t="shared" si="101"/>
        <v/>
      </c>
      <c r="M369" s="18" t="str">
        <f t="shared" si="102"/>
        <v/>
      </c>
      <c r="N369" s="18" t="str">
        <f t="shared" si="103"/>
        <v/>
      </c>
      <c r="O369" s="18" t="str">
        <f t="shared" si="104"/>
        <v/>
      </c>
      <c r="P369" s="18" t="str">
        <f t="shared" si="105"/>
        <v/>
      </c>
      <c r="Q369" s="18" t="str">
        <f t="shared" si="106"/>
        <v/>
      </c>
      <c r="R369" s="122" t="str">
        <f t="shared" si="96"/>
        <v/>
      </c>
      <c r="S369" s="18" t="str">
        <f t="shared" si="107"/>
        <v/>
      </c>
      <c r="T369" s="26" t="str">
        <f t="shared" si="97"/>
        <v/>
      </c>
      <c r="U369" s="18" t="str">
        <f t="shared" si="108"/>
        <v/>
      </c>
      <c r="V369" s="18" t="str">
        <f t="shared" si="109"/>
        <v/>
      </c>
      <c r="W369" s="18" t="str">
        <f>IFERROR(CONCATENATE("PAGO N° ",B369," DEL CONTRATO CPS ",V369," ENTRE ",TEXT(VLOOKUP(A369,matriz,IF(generador!B369=1,16,IF(generador!B369=2,19,IF(generador!B369=3,22,IF(generador!B369=4,25,IF(generador!B369=5,28,IF(generador!B369=6,31,IF(generador!B369=7,34,IF(generador!B369=8,37,IF(generador!B369=9,40,IF(generador!B369=10,43,IF(generador!B369=11,46,IF(generador!B369=12,49,IF(generador!B369=13,52,IF(generador!B369=14,55,IF(generador!B369=15,58))))))))))))))),FALSE),"dd/mm/yyyy")," Y ",TEXT(VLOOKUP(A369,matriz,IF(generador!B369=1,17,IF(generador!B369=2,20,IF(generador!B369=3,23,IF(generador!B369=4,26,IF(generador!B369=5,29,IF(generador!B369=6,32,IF(generador!B369=7,35,IF(generador!B369=8,38,IF(generador!B369=9,41,IF(generador!B369=10,44,IF(generador!B369=11,47,IF(generador!B369=12,50,IF(generador!B369=13,53,IF(generador!B369=14,56,IF(generador!B369=15,59))))))))))))))),FALSE),"dd/mm/yyyy")),"")</f>
        <v/>
      </c>
    </row>
    <row r="370" spans="1:23" x14ac:dyDescent="0.3">
      <c r="A370" s="15"/>
      <c r="B370" s="14"/>
      <c r="C370" s="6"/>
      <c r="D370" s="26" t="str">
        <f t="shared" si="93"/>
        <v/>
      </c>
      <c r="E370" s="19" t="str">
        <f>IFERROR(IF(A370&lt;&gt;"",VLOOKUP(A370,matriz,IF(generador!B370=1,15,IF(generador!B370=2,18,IF(generador!B370=3,21,IF(generador!B370=4,24,IF(generador!B370=5,27,IF(generador!B370=6,30,IF(generador!B370=7,33,IF(generador!B370=8,36,IF(generador!B370=9,39,IF(generador!B370=10,42,IF(generador!B370=11,45,IF(generador!B370=12,48,IF(generador!B370=13,51,IF(generador!B370=14,54,IF(generador!B370=15,57))))))))))))))),FALSE),""),"")</f>
        <v/>
      </c>
      <c r="F370" s="20" t="str">
        <f t="shared" si="94"/>
        <v/>
      </c>
      <c r="G370" s="29" t="str">
        <f t="shared" si="95"/>
        <v/>
      </c>
      <c r="H370" s="21" t="str">
        <f t="shared" ca="1" si="98"/>
        <v/>
      </c>
      <c r="I370" s="18" t="str">
        <f t="shared" si="99"/>
        <v/>
      </c>
      <c r="J370" s="18" t="str">
        <f>""</f>
        <v/>
      </c>
      <c r="K370" s="18" t="str">
        <f t="shared" si="100"/>
        <v/>
      </c>
      <c r="L370" s="18" t="str">
        <f t="shared" si="101"/>
        <v/>
      </c>
      <c r="M370" s="18" t="str">
        <f t="shared" si="102"/>
        <v/>
      </c>
      <c r="N370" s="18" t="str">
        <f t="shared" si="103"/>
        <v/>
      </c>
      <c r="O370" s="18" t="str">
        <f t="shared" si="104"/>
        <v/>
      </c>
      <c r="P370" s="18" t="str">
        <f t="shared" si="105"/>
        <v/>
      </c>
      <c r="Q370" s="18" t="str">
        <f t="shared" si="106"/>
        <v/>
      </c>
      <c r="R370" s="122" t="str">
        <f t="shared" si="96"/>
        <v/>
      </c>
      <c r="S370" s="18" t="str">
        <f t="shared" si="107"/>
        <v/>
      </c>
      <c r="T370" s="26" t="str">
        <f t="shared" si="97"/>
        <v/>
      </c>
      <c r="U370" s="18" t="str">
        <f t="shared" si="108"/>
        <v/>
      </c>
      <c r="V370" s="18" t="str">
        <f t="shared" si="109"/>
        <v/>
      </c>
      <c r="W370" s="18" t="str">
        <f>IFERROR(CONCATENATE("PAGO N° ",B370," DEL CONTRATO CPS ",V370," ENTRE ",TEXT(VLOOKUP(A370,matriz,IF(generador!B370=1,16,IF(generador!B370=2,19,IF(generador!B370=3,22,IF(generador!B370=4,25,IF(generador!B370=5,28,IF(generador!B370=6,31,IF(generador!B370=7,34,IF(generador!B370=8,37,IF(generador!B370=9,40,IF(generador!B370=10,43,IF(generador!B370=11,46,IF(generador!B370=12,49,IF(generador!B370=13,52,IF(generador!B370=14,55,IF(generador!B370=15,58))))))))))))))),FALSE),"dd/mm/yyyy")," Y ",TEXT(VLOOKUP(A370,matriz,IF(generador!B370=1,17,IF(generador!B370=2,20,IF(generador!B370=3,23,IF(generador!B370=4,26,IF(generador!B370=5,29,IF(generador!B370=6,32,IF(generador!B370=7,35,IF(generador!B370=8,38,IF(generador!B370=9,41,IF(generador!B370=10,44,IF(generador!B370=11,47,IF(generador!B370=12,50,IF(generador!B370=13,53,IF(generador!B370=14,56,IF(generador!B370=15,59))))))))))))))),FALSE),"dd/mm/yyyy")),"")</f>
        <v/>
      </c>
    </row>
    <row r="371" spans="1:23" x14ac:dyDescent="0.3">
      <c r="A371" s="15"/>
      <c r="B371" s="14"/>
      <c r="C371" s="6"/>
      <c r="D371" s="26" t="str">
        <f t="shared" si="93"/>
        <v/>
      </c>
      <c r="E371" s="19" t="str">
        <f>IFERROR(IF(A371&lt;&gt;"",VLOOKUP(A371,matriz,IF(generador!B371=1,15,IF(generador!B371=2,18,IF(generador!B371=3,21,IF(generador!B371=4,24,IF(generador!B371=5,27,IF(generador!B371=6,30,IF(generador!B371=7,33,IF(generador!B371=8,36,IF(generador!B371=9,39,IF(generador!B371=10,42,IF(generador!B371=11,45,IF(generador!B371=12,48,IF(generador!B371=13,51,IF(generador!B371=14,54,IF(generador!B371=15,57))))))))))))))),FALSE),""),"")</f>
        <v/>
      </c>
      <c r="F371" s="20" t="str">
        <f t="shared" si="94"/>
        <v/>
      </c>
      <c r="G371" s="29" t="str">
        <f t="shared" si="95"/>
        <v/>
      </c>
      <c r="H371" s="21" t="str">
        <f t="shared" ca="1" si="98"/>
        <v/>
      </c>
      <c r="I371" s="18" t="str">
        <f t="shared" si="99"/>
        <v/>
      </c>
      <c r="J371" s="18" t="str">
        <f>""</f>
        <v/>
      </c>
      <c r="K371" s="18" t="str">
        <f t="shared" si="100"/>
        <v/>
      </c>
      <c r="L371" s="18" t="str">
        <f t="shared" si="101"/>
        <v/>
      </c>
      <c r="M371" s="18" t="str">
        <f t="shared" si="102"/>
        <v/>
      </c>
      <c r="N371" s="18" t="str">
        <f t="shared" si="103"/>
        <v/>
      </c>
      <c r="O371" s="18" t="str">
        <f t="shared" si="104"/>
        <v/>
      </c>
      <c r="P371" s="18" t="str">
        <f t="shared" si="105"/>
        <v/>
      </c>
      <c r="Q371" s="18" t="str">
        <f t="shared" si="106"/>
        <v/>
      </c>
      <c r="R371" s="122" t="str">
        <f t="shared" si="96"/>
        <v/>
      </c>
      <c r="S371" s="18" t="str">
        <f t="shared" si="107"/>
        <v/>
      </c>
      <c r="T371" s="26" t="str">
        <f t="shared" si="97"/>
        <v/>
      </c>
      <c r="U371" s="18" t="str">
        <f t="shared" si="108"/>
        <v/>
      </c>
      <c r="V371" s="18" t="str">
        <f t="shared" si="109"/>
        <v/>
      </c>
      <c r="W371" s="18" t="str">
        <f>IFERROR(CONCATENATE("PAGO N° ",B371," DEL CONTRATO CPS ",V371," ENTRE ",TEXT(VLOOKUP(A371,matriz,IF(generador!B371=1,16,IF(generador!B371=2,19,IF(generador!B371=3,22,IF(generador!B371=4,25,IF(generador!B371=5,28,IF(generador!B371=6,31,IF(generador!B371=7,34,IF(generador!B371=8,37,IF(generador!B371=9,40,IF(generador!B371=10,43,IF(generador!B371=11,46,IF(generador!B371=12,49,IF(generador!B371=13,52,IF(generador!B371=14,55,IF(generador!B371=15,58))))))))))))))),FALSE),"dd/mm/yyyy")," Y ",TEXT(VLOOKUP(A371,matriz,IF(generador!B371=1,17,IF(generador!B371=2,20,IF(generador!B371=3,23,IF(generador!B371=4,26,IF(generador!B371=5,29,IF(generador!B371=6,32,IF(generador!B371=7,35,IF(generador!B371=8,38,IF(generador!B371=9,41,IF(generador!B371=10,44,IF(generador!B371=11,47,IF(generador!B371=12,50,IF(generador!B371=13,53,IF(generador!B371=14,56,IF(generador!B371=15,59))))))))))))))),FALSE),"dd/mm/yyyy")),"")</f>
        <v/>
      </c>
    </row>
    <row r="372" spans="1:23" x14ac:dyDescent="0.3">
      <c r="A372" s="15"/>
      <c r="B372" s="14"/>
      <c r="C372" s="6"/>
      <c r="D372" s="26" t="str">
        <f t="shared" si="93"/>
        <v/>
      </c>
      <c r="E372" s="19" t="str">
        <f>IFERROR(IF(A372&lt;&gt;"",VLOOKUP(A372,matriz,IF(generador!B372=1,15,IF(generador!B372=2,18,IF(generador!B372=3,21,IF(generador!B372=4,24,IF(generador!B372=5,27,IF(generador!B372=6,30,IF(generador!B372=7,33,IF(generador!B372=8,36,IF(generador!B372=9,39,IF(generador!B372=10,42,IF(generador!B372=11,45,IF(generador!B372=12,48,IF(generador!B372=13,51,IF(generador!B372=14,54,IF(generador!B372=15,57))))))))))))))),FALSE),""),"")</f>
        <v/>
      </c>
      <c r="F372" s="20" t="str">
        <f t="shared" si="94"/>
        <v/>
      </c>
      <c r="G372" s="29" t="str">
        <f t="shared" si="95"/>
        <v/>
      </c>
      <c r="H372" s="21" t="str">
        <f t="shared" ca="1" si="98"/>
        <v/>
      </c>
      <c r="I372" s="18" t="str">
        <f t="shared" si="99"/>
        <v/>
      </c>
      <c r="J372" s="18" t="str">
        <f>""</f>
        <v/>
      </c>
      <c r="K372" s="18" t="str">
        <f t="shared" si="100"/>
        <v/>
      </c>
      <c r="L372" s="18" t="str">
        <f t="shared" si="101"/>
        <v/>
      </c>
      <c r="M372" s="18" t="str">
        <f t="shared" si="102"/>
        <v/>
      </c>
      <c r="N372" s="18" t="str">
        <f t="shared" si="103"/>
        <v/>
      </c>
      <c r="O372" s="18" t="str">
        <f t="shared" si="104"/>
        <v/>
      </c>
      <c r="P372" s="18" t="str">
        <f t="shared" si="105"/>
        <v/>
      </c>
      <c r="Q372" s="18" t="str">
        <f t="shared" si="106"/>
        <v/>
      </c>
      <c r="R372" s="122" t="str">
        <f t="shared" si="96"/>
        <v/>
      </c>
      <c r="S372" s="18" t="str">
        <f t="shared" si="107"/>
        <v/>
      </c>
      <c r="T372" s="26" t="str">
        <f t="shared" si="97"/>
        <v/>
      </c>
      <c r="U372" s="18" t="str">
        <f t="shared" si="108"/>
        <v/>
      </c>
      <c r="V372" s="18" t="str">
        <f t="shared" si="109"/>
        <v/>
      </c>
      <c r="W372" s="18" t="str">
        <f>IFERROR(CONCATENATE("PAGO N° ",B372," DEL CONTRATO CPS ",V372," ENTRE ",TEXT(VLOOKUP(A372,matriz,IF(generador!B372=1,16,IF(generador!B372=2,19,IF(generador!B372=3,22,IF(generador!B372=4,25,IF(generador!B372=5,28,IF(generador!B372=6,31,IF(generador!B372=7,34,IF(generador!B372=8,37,IF(generador!B372=9,40,IF(generador!B372=10,43,IF(generador!B372=11,46,IF(generador!B372=12,49,IF(generador!B372=13,52,IF(generador!B372=14,55,IF(generador!B372=15,58))))))))))))))),FALSE),"dd/mm/yyyy")," Y ",TEXT(VLOOKUP(A372,matriz,IF(generador!B372=1,17,IF(generador!B372=2,20,IF(generador!B372=3,23,IF(generador!B372=4,26,IF(generador!B372=5,29,IF(generador!B372=6,32,IF(generador!B372=7,35,IF(generador!B372=8,38,IF(generador!B372=9,41,IF(generador!B372=10,44,IF(generador!B372=11,47,IF(generador!B372=12,50,IF(generador!B372=13,53,IF(generador!B372=14,56,IF(generador!B372=15,59))))))))))))))),FALSE),"dd/mm/yyyy")),"")</f>
        <v/>
      </c>
    </row>
    <row r="373" spans="1:23" x14ac:dyDescent="0.3">
      <c r="A373" s="15"/>
      <c r="B373" s="14"/>
      <c r="C373" s="6"/>
      <c r="D373" s="26" t="str">
        <f t="shared" si="93"/>
        <v/>
      </c>
      <c r="E373" s="19" t="str">
        <f>IFERROR(IF(A373&lt;&gt;"",VLOOKUP(A373,matriz,IF(generador!B373=1,15,IF(generador!B373=2,18,IF(generador!B373=3,21,IF(generador!B373=4,24,IF(generador!B373=5,27,IF(generador!B373=6,30,IF(generador!B373=7,33,IF(generador!B373=8,36,IF(generador!B373=9,39,IF(generador!B373=10,42,IF(generador!B373=11,45,IF(generador!B373=12,48,IF(generador!B373=13,51,IF(generador!B373=14,54,IF(generador!B373=15,57))))))))))))))),FALSE),""),"")</f>
        <v/>
      </c>
      <c r="F373" s="20" t="str">
        <f t="shared" si="94"/>
        <v/>
      </c>
      <c r="G373" s="29" t="str">
        <f t="shared" si="95"/>
        <v/>
      </c>
      <c r="H373" s="21" t="str">
        <f t="shared" ca="1" si="98"/>
        <v/>
      </c>
      <c r="I373" s="18" t="str">
        <f t="shared" si="99"/>
        <v/>
      </c>
      <c r="J373" s="18" t="str">
        <f>""</f>
        <v/>
      </c>
      <c r="K373" s="18" t="str">
        <f t="shared" si="100"/>
        <v/>
      </c>
      <c r="L373" s="18" t="str">
        <f t="shared" si="101"/>
        <v/>
      </c>
      <c r="M373" s="18" t="str">
        <f t="shared" si="102"/>
        <v/>
      </c>
      <c r="N373" s="18" t="str">
        <f t="shared" si="103"/>
        <v/>
      </c>
      <c r="O373" s="18" t="str">
        <f t="shared" si="104"/>
        <v/>
      </c>
      <c r="P373" s="18" t="str">
        <f t="shared" si="105"/>
        <v/>
      </c>
      <c r="Q373" s="18" t="str">
        <f t="shared" si="106"/>
        <v/>
      </c>
      <c r="R373" s="122" t="str">
        <f t="shared" si="96"/>
        <v/>
      </c>
      <c r="S373" s="18" t="str">
        <f t="shared" si="107"/>
        <v/>
      </c>
      <c r="T373" s="26" t="str">
        <f t="shared" si="97"/>
        <v/>
      </c>
      <c r="U373" s="18" t="str">
        <f t="shared" si="108"/>
        <v/>
      </c>
      <c r="V373" s="18" t="str">
        <f t="shared" si="109"/>
        <v/>
      </c>
      <c r="W373" s="18" t="str">
        <f>IFERROR(CONCATENATE("PAGO N° ",B373," DEL CONTRATO CPS ",V373," ENTRE ",TEXT(VLOOKUP(A373,matriz,IF(generador!B373=1,16,IF(generador!B373=2,19,IF(generador!B373=3,22,IF(generador!B373=4,25,IF(generador!B373=5,28,IF(generador!B373=6,31,IF(generador!B373=7,34,IF(generador!B373=8,37,IF(generador!B373=9,40,IF(generador!B373=10,43,IF(generador!B373=11,46,IF(generador!B373=12,49,IF(generador!B373=13,52,IF(generador!B373=14,55,IF(generador!B373=15,58))))))))))))))),FALSE),"dd/mm/yyyy")," Y ",TEXT(VLOOKUP(A373,matriz,IF(generador!B373=1,17,IF(generador!B373=2,20,IF(generador!B373=3,23,IF(generador!B373=4,26,IF(generador!B373=5,29,IF(generador!B373=6,32,IF(generador!B373=7,35,IF(generador!B373=8,38,IF(generador!B373=9,41,IF(generador!B373=10,44,IF(generador!B373=11,47,IF(generador!B373=12,50,IF(generador!B373=13,53,IF(generador!B373=14,56,IF(generador!B373=15,59))))))))))))))),FALSE),"dd/mm/yyyy")),"")</f>
        <v/>
      </c>
    </row>
    <row r="374" spans="1:23" x14ac:dyDescent="0.3">
      <c r="A374" s="15"/>
      <c r="B374" s="14"/>
      <c r="C374" s="6"/>
      <c r="D374" s="26" t="str">
        <f t="shared" si="93"/>
        <v/>
      </c>
      <c r="E374" s="19" t="str">
        <f>IFERROR(IF(A374&lt;&gt;"",VLOOKUP(A374,matriz,IF(generador!B374=1,15,IF(generador!B374=2,18,IF(generador!B374=3,21,IF(generador!B374=4,24,IF(generador!B374=5,27,IF(generador!B374=6,30,IF(generador!B374=7,33,IF(generador!B374=8,36,IF(generador!B374=9,39,IF(generador!B374=10,42,IF(generador!B374=11,45,IF(generador!B374=12,48,IF(generador!B374=13,51,IF(generador!B374=14,54,IF(generador!B374=15,57))))))))))))))),FALSE),""),"")</f>
        <v/>
      </c>
      <c r="F374" s="20" t="str">
        <f t="shared" si="94"/>
        <v/>
      </c>
      <c r="G374" s="29" t="str">
        <f t="shared" si="95"/>
        <v/>
      </c>
      <c r="H374" s="21" t="str">
        <f t="shared" ca="1" si="98"/>
        <v/>
      </c>
      <c r="I374" s="18" t="str">
        <f t="shared" si="99"/>
        <v/>
      </c>
      <c r="J374" s="18" t="str">
        <f>""</f>
        <v/>
      </c>
      <c r="K374" s="18" t="str">
        <f t="shared" si="100"/>
        <v/>
      </c>
      <c r="L374" s="18" t="str">
        <f t="shared" si="101"/>
        <v/>
      </c>
      <c r="M374" s="18" t="str">
        <f t="shared" si="102"/>
        <v/>
      </c>
      <c r="N374" s="18" t="str">
        <f t="shared" si="103"/>
        <v/>
      </c>
      <c r="O374" s="18" t="str">
        <f t="shared" si="104"/>
        <v/>
      </c>
      <c r="P374" s="18" t="str">
        <f t="shared" si="105"/>
        <v/>
      </c>
      <c r="Q374" s="18" t="str">
        <f t="shared" si="106"/>
        <v/>
      </c>
      <c r="R374" s="122" t="str">
        <f t="shared" si="96"/>
        <v/>
      </c>
      <c r="S374" s="18" t="str">
        <f t="shared" si="107"/>
        <v/>
      </c>
      <c r="T374" s="26" t="str">
        <f t="shared" si="97"/>
        <v/>
      </c>
      <c r="U374" s="18" t="str">
        <f t="shared" si="108"/>
        <v/>
      </c>
      <c r="V374" s="18" t="str">
        <f t="shared" si="109"/>
        <v/>
      </c>
      <c r="W374" s="18" t="str">
        <f>IFERROR(CONCATENATE("PAGO N° ",B374," DEL CONTRATO CPS ",V374," ENTRE ",TEXT(VLOOKUP(A374,matriz,IF(generador!B374=1,16,IF(generador!B374=2,19,IF(generador!B374=3,22,IF(generador!B374=4,25,IF(generador!B374=5,28,IF(generador!B374=6,31,IF(generador!B374=7,34,IF(generador!B374=8,37,IF(generador!B374=9,40,IF(generador!B374=10,43,IF(generador!B374=11,46,IF(generador!B374=12,49,IF(generador!B374=13,52,IF(generador!B374=14,55,IF(generador!B374=15,58))))))))))))))),FALSE),"dd/mm/yyyy")," Y ",TEXT(VLOOKUP(A374,matriz,IF(generador!B374=1,17,IF(generador!B374=2,20,IF(generador!B374=3,23,IF(generador!B374=4,26,IF(generador!B374=5,29,IF(generador!B374=6,32,IF(generador!B374=7,35,IF(generador!B374=8,38,IF(generador!B374=9,41,IF(generador!B374=10,44,IF(generador!B374=11,47,IF(generador!B374=12,50,IF(generador!B374=13,53,IF(generador!B374=14,56,IF(generador!B374=15,59))))))))))))))),FALSE),"dd/mm/yyyy")),"")</f>
        <v/>
      </c>
    </row>
    <row r="375" spans="1:23" x14ac:dyDescent="0.3">
      <c r="A375" s="15"/>
      <c r="B375" s="14"/>
      <c r="C375" s="6"/>
      <c r="D375" s="26" t="str">
        <f t="shared" si="93"/>
        <v/>
      </c>
      <c r="E375" s="19" t="str">
        <f>IFERROR(IF(A375&lt;&gt;"",VLOOKUP(A375,matriz,IF(generador!B375=1,15,IF(generador!B375=2,18,IF(generador!B375=3,21,IF(generador!B375=4,24,IF(generador!B375=5,27,IF(generador!B375=6,30,IF(generador!B375=7,33,IF(generador!B375=8,36,IF(generador!B375=9,39,IF(generador!B375=10,42,IF(generador!B375=11,45,IF(generador!B375=12,48,IF(generador!B375=13,51,IF(generador!B375=14,54,IF(generador!B375=15,57))))))))))))))),FALSE),""),"")</f>
        <v/>
      </c>
      <c r="F375" s="20" t="str">
        <f t="shared" si="94"/>
        <v/>
      </c>
      <c r="G375" s="29" t="str">
        <f t="shared" si="95"/>
        <v/>
      </c>
      <c r="H375" s="21" t="str">
        <f t="shared" ca="1" si="98"/>
        <v/>
      </c>
      <c r="I375" s="18" t="str">
        <f t="shared" si="99"/>
        <v/>
      </c>
      <c r="J375" s="18" t="str">
        <f>""</f>
        <v/>
      </c>
      <c r="K375" s="18" t="str">
        <f t="shared" si="100"/>
        <v/>
      </c>
      <c r="L375" s="18" t="str">
        <f t="shared" si="101"/>
        <v/>
      </c>
      <c r="M375" s="18" t="str">
        <f t="shared" si="102"/>
        <v/>
      </c>
      <c r="N375" s="18" t="str">
        <f t="shared" si="103"/>
        <v/>
      </c>
      <c r="O375" s="18" t="str">
        <f t="shared" si="104"/>
        <v/>
      </c>
      <c r="P375" s="18" t="str">
        <f t="shared" si="105"/>
        <v/>
      </c>
      <c r="Q375" s="18" t="str">
        <f t="shared" si="106"/>
        <v/>
      </c>
      <c r="R375" s="122" t="str">
        <f t="shared" si="96"/>
        <v/>
      </c>
      <c r="S375" s="18" t="str">
        <f t="shared" si="107"/>
        <v/>
      </c>
      <c r="T375" s="26" t="str">
        <f t="shared" si="97"/>
        <v/>
      </c>
      <c r="U375" s="18" t="str">
        <f t="shared" si="108"/>
        <v/>
      </c>
      <c r="V375" s="18" t="str">
        <f t="shared" si="109"/>
        <v/>
      </c>
      <c r="W375" s="18" t="str">
        <f>IFERROR(CONCATENATE("PAGO N° ",B375," DEL CONTRATO CPS ",V375," ENTRE ",TEXT(VLOOKUP(A375,matriz,IF(generador!B375=1,16,IF(generador!B375=2,19,IF(generador!B375=3,22,IF(generador!B375=4,25,IF(generador!B375=5,28,IF(generador!B375=6,31,IF(generador!B375=7,34,IF(generador!B375=8,37,IF(generador!B375=9,40,IF(generador!B375=10,43,IF(generador!B375=11,46,IF(generador!B375=12,49,IF(generador!B375=13,52,IF(generador!B375=14,55,IF(generador!B375=15,58))))))))))))))),FALSE),"dd/mm/yyyy")," Y ",TEXT(VLOOKUP(A375,matriz,IF(generador!B375=1,17,IF(generador!B375=2,20,IF(generador!B375=3,23,IF(generador!B375=4,26,IF(generador!B375=5,29,IF(generador!B375=6,32,IF(generador!B375=7,35,IF(generador!B375=8,38,IF(generador!B375=9,41,IF(generador!B375=10,44,IF(generador!B375=11,47,IF(generador!B375=12,50,IF(generador!B375=13,53,IF(generador!B375=14,56,IF(generador!B375=15,59))))))))))))))),FALSE),"dd/mm/yyyy")),"")</f>
        <v/>
      </c>
    </row>
    <row r="376" spans="1:23" x14ac:dyDescent="0.3">
      <c r="A376" s="15"/>
      <c r="B376" s="14"/>
      <c r="C376" s="6"/>
      <c r="D376" s="26" t="str">
        <f t="shared" si="93"/>
        <v/>
      </c>
      <c r="E376" s="19" t="str">
        <f>IFERROR(IF(A376&lt;&gt;"",VLOOKUP(A376,matriz,IF(generador!B376=1,15,IF(generador!B376=2,18,IF(generador!B376=3,21,IF(generador!B376=4,24,IF(generador!B376=5,27,IF(generador!B376=6,30,IF(generador!B376=7,33,IF(generador!B376=8,36,IF(generador!B376=9,39,IF(generador!B376=10,42,IF(generador!B376=11,45,IF(generador!B376=12,48,IF(generador!B376=13,51,IF(generador!B376=14,54,IF(generador!B376=15,57))))))))))))))),FALSE),""),"")</f>
        <v/>
      </c>
      <c r="F376" s="20" t="str">
        <f t="shared" si="94"/>
        <v/>
      </c>
      <c r="G376" s="29" t="str">
        <f t="shared" si="95"/>
        <v/>
      </c>
      <c r="H376" s="21" t="str">
        <f t="shared" ca="1" si="98"/>
        <v/>
      </c>
      <c r="I376" s="18" t="str">
        <f t="shared" si="99"/>
        <v/>
      </c>
      <c r="J376" s="18" t="str">
        <f>""</f>
        <v/>
      </c>
      <c r="K376" s="18" t="str">
        <f t="shared" si="100"/>
        <v/>
      </c>
      <c r="L376" s="18" t="str">
        <f t="shared" si="101"/>
        <v/>
      </c>
      <c r="M376" s="18" t="str">
        <f t="shared" si="102"/>
        <v/>
      </c>
      <c r="N376" s="18" t="str">
        <f t="shared" si="103"/>
        <v/>
      </c>
      <c r="O376" s="18" t="str">
        <f t="shared" si="104"/>
        <v/>
      </c>
      <c r="P376" s="18" t="str">
        <f t="shared" si="105"/>
        <v/>
      </c>
      <c r="Q376" s="18" t="str">
        <f t="shared" si="106"/>
        <v/>
      </c>
      <c r="R376" s="122" t="str">
        <f t="shared" si="96"/>
        <v/>
      </c>
      <c r="S376" s="18" t="str">
        <f t="shared" si="107"/>
        <v/>
      </c>
      <c r="T376" s="26" t="str">
        <f t="shared" si="97"/>
        <v/>
      </c>
      <c r="U376" s="18" t="str">
        <f t="shared" si="108"/>
        <v/>
      </c>
      <c r="V376" s="18" t="str">
        <f t="shared" si="109"/>
        <v/>
      </c>
      <c r="W376" s="18" t="str">
        <f>IFERROR(CONCATENATE("PAGO N° ",B376," DEL CONTRATO CPS ",V376," ENTRE ",TEXT(VLOOKUP(A376,matriz,IF(generador!B376=1,16,IF(generador!B376=2,19,IF(generador!B376=3,22,IF(generador!B376=4,25,IF(generador!B376=5,28,IF(generador!B376=6,31,IF(generador!B376=7,34,IF(generador!B376=8,37,IF(generador!B376=9,40,IF(generador!B376=10,43,IF(generador!B376=11,46,IF(generador!B376=12,49,IF(generador!B376=13,52,IF(generador!B376=14,55,IF(generador!B376=15,58))))))))))))))),FALSE),"dd/mm/yyyy")," Y ",TEXT(VLOOKUP(A376,matriz,IF(generador!B376=1,17,IF(generador!B376=2,20,IF(generador!B376=3,23,IF(generador!B376=4,26,IF(generador!B376=5,29,IF(generador!B376=6,32,IF(generador!B376=7,35,IF(generador!B376=8,38,IF(generador!B376=9,41,IF(generador!B376=10,44,IF(generador!B376=11,47,IF(generador!B376=12,50,IF(generador!B376=13,53,IF(generador!B376=14,56,IF(generador!B376=15,59))))))))))))))),FALSE),"dd/mm/yyyy")),"")</f>
        <v/>
      </c>
    </row>
    <row r="377" spans="1:23" x14ac:dyDescent="0.3">
      <c r="A377" s="15"/>
      <c r="B377" s="14"/>
      <c r="C377" s="6"/>
      <c r="D377" s="26" t="str">
        <f t="shared" si="93"/>
        <v/>
      </c>
      <c r="E377" s="19" t="str">
        <f>IFERROR(IF(A377&lt;&gt;"",VLOOKUP(A377,matriz,IF(generador!B377=1,15,IF(generador!B377=2,18,IF(generador!B377=3,21,IF(generador!B377=4,24,IF(generador!B377=5,27,IF(generador!B377=6,30,IF(generador!B377=7,33,IF(generador!B377=8,36,IF(generador!B377=9,39,IF(generador!B377=10,42,IF(generador!B377=11,45,IF(generador!B377=12,48,IF(generador!B377=13,51,IF(generador!B377=14,54,IF(generador!B377=15,57))))))))))))))),FALSE),""),"")</f>
        <v/>
      </c>
      <c r="F377" s="20" t="str">
        <f t="shared" si="94"/>
        <v/>
      </c>
      <c r="G377" s="29" t="str">
        <f t="shared" si="95"/>
        <v/>
      </c>
      <c r="H377" s="21" t="str">
        <f t="shared" ca="1" si="98"/>
        <v/>
      </c>
      <c r="I377" s="18" t="str">
        <f t="shared" si="99"/>
        <v/>
      </c>
      <c r="J377" s="18" t="str">
        <f>""</f>
        <v/>
      </c>
      <c r="K377" s="18" t="str">
        <f t="shared" si="100"/>
        <v/>
      </c>
      <c r="L377" s="18" t="str">
        <f t="shared" si="101"/>
        <v/>
      </c>
      <c r="M377" s="18" t="str">
        <f t="shared" si="102"/>
        <v/>
      </c>
      <c r="N377" s="18" t="str">
        <f t="shared" si="103"/>
        <v/>
      </c>
      <c r="O377" s="18" t="str">
        <f t="shared" si="104"/>
        <v/>
      </c>
      <c r="P377" s="18" t="str">
        <f t="shared" si="105"/>
        <v/>
      </c>
      <c r="Q377" s="18" t="str">
        <f t="shared" si="106"/>
        <v/>
      </c>
      <c r="R377" s="122" t="str">
        <f t="shared" si="96"/>
        <v/>
      </c>
      <c r="S377" s="18" t="str">
        <f t="shared" si="107"/>
        <v/>
      </c>
      <c r="T377" s="26" t="str">
        <f t="shared" si="97"/>
        <v/>
      </c>
      <c r="U377" s="18" t="str">
        <f t="shared" si="108"/>
        <v/>
      </c>
      <c r="V377" s="18" t="str">
        <f t="shared" si="109"/>
        <v/>
      </c>
      <c r="W377" s="18" t="str">
        <f>IFERROR(CONCATENATE("PAGO N° ",B377," DEL CONTRATO CPS ",V377," ENTRE ",TEXT(VLOOKUP(A377,matriz,IF(generador!B377=1,16,IF(generador!B377=2,19,IF(generador!B377=3,22,IF(generador!B377=4,25,IF(generador!B377=5,28,IF(generador!B377=6,31,IF(generador!B377=7,34,IF(generador!B377=8,37,IF(generador!B377=9,40,IF(generador!B377=10,43,IF(generador!B377=11,46,IF(generador!B377=12,49,IF(generador!B377=13,52,IF(generador!B377=14,55,IF(generador!B377=15,58))))))))))))))),FALSE),"dd/mm/yyyy")," Y ",TEXT(VLOOKUP(A377,matriz,IF(generador!B377=1,17,IF(generador!B377=2,20,IF(generador!B377=3,23,IF(generador!B377=4,26,IF(generador!B377=5,29,IF(generador!B377=6,32,IF(generador!B377=7,35,IF(generador!B377=8,38,IF(generador!B377=9,41,IF(generador!B377=10,44,IF(generador!B377=11,47,IF(generador!B377=12,50,IF(generador!B377=13,53,IF(generador!B377=14,56,IF(generador!B377=15,59))))))))))))))),FALSE),"dd/mm/yyyy")),"")</f>
        <v/>
      </c>
    </row>
    <row r="378" spans="1:23" x14ac:dyDescent="0.3">
      <c r="A378" s="15"/>
      <c r="B378" s="14"/>
      <c r="C378" s="6"/>
      <c r="D378" s="26" t="str">
        <f t="shared" si="93"/>
        <v/>
      </c>
      <c r="E378" s="19" t="str">
        <f>IFERROR(IF(A378&lt;&gt;"",VLOOKUP(A378,matriz,IF(generador!B378=1,15,IF(generador!B378=2,18,IF(generador!B378=3,21,IF(generador!B378=4,24,IF(generador!B378=5,27,IF(generador!B378=6,30,IF(generador!B378=7,33,IF(generador!B378=8,36,IF(generador!B378=9,39,IF(generador!B378=10,42,IF(generador!B378=11,45,IF(generador!B378=12,48,IF(generador!B378=13,51,IF(generador!B378=14,54,IF(generador!B378=15,57))))))))))))))),FALSE),""),"")</f>
        <v/>
      </c>
      <c r="F378" s="20" t="str">
        <f t="shared" si="94"/>
        <v/>
      </c>
      <c r="G378" s="29" t="str">
        <f t="shared" si="95"/>
        <v/>
      </c>
      <c r="H378" s="21" t="str">
        <f t="shared" ca="1" si="98"/>
        <v/>
      </c>
      <c r="I378" s="18" t="str">
        <f t="shared" si="99"/>
        <v/>
      </c>
      <c r="J378" s="18" t="str">
        <f>""</f>
        <v/>
      </c>
      <c r="K378" s="18" t="str">
        <f t="shared" si="100"/>
        <v/>
      </c>
      <c r="L378" s="18" t="str">
        <f t="shared" si="101"/>
        <v/>
      </c>
      <c r="M378" s="18" t="str">
        <f t="shared" si="102"/>
        <v/>
      </c>
      <c r="N378" s="18" t="str">
        <f t="shared" si="103"/>
        <v/>
      </c>
      <c r="O378" s="18" t="str">
        <f t="shared" si="104"/>
        <v/>
      </c>
      <c r="P378" s="18" t="str">
        <f t="shared" si="105"/>
        <v/>
      </c>
      <c r="Q378" s="18" t="str">
        <f t="shared" si="106"/>
        <v/>
      </c>
      <c r="R378" s="122" t="str">
        <f t="shared" si="96"/>
        <v/>
      </c>
      <c r="S378" s="18" t="str">
        <f t="shared" si="107"/>
        <v/>
      </c>
      <c r="T378" s="26" t="str">
        <f t="shared" si="97"/>
        <v/>
      </c>
      <c r="U378" s="18" t="str">
        <f t="shared" si="108"/>
        <v/>
      </c>
      <c r="V378" s="18" t="str">
        <f t="shared" si="109"/>
        <v/>
      </c>
      <c r="W378" s="18" t="str">
        <f>IFERROR(CONCATENATE("PAGO N° ",B378," DEL CONTRATO CPS ",V378," ENTRE ",TEXT(VLOOKUP(A378,matriz,IF(generador!B378=1,16,IF(generador!B378=2,19,IF(generador!B378=3,22,IF(generador!B378=4,25,IF(generador!B378=5,28,IF(generador!B378=6,31,IF(generador!B378=7,34,IF(generador!B378=8,37,IF(generador!B378=9,40,IF(generador!B378=10,43,IF(generador!B378=11,46,IF(generador!B378=12,49,IF(generador!B378=13,52,IF(generador!B378=14,55,IF(generador!B378=15,58))))))))))))))),FALSE),"dd/mm/yyyy")," Y ",TEXT(VLOOKUP(A378,matriz,IF(generador!B378=1,17,IF(generador!B378=2,20,IF(generador!B378=3,23,IF(generador!B378=4,26,IF(generador!B378=5,29,IF(generador!B378=6,32,IF(generador!B378=7,35,IF(generador!B378=8,38,IF(generador!B378=9,41,IF(generador!B378=10,44,IF(generador!B378=11,47,IF(generador!B378=12,50,IF(generador!B378=13,53,IF(generador!B378=14,56,IF(generador!B378=15,59))))))))))))))),FALSE),"dd/mm/yyyy")),"")</f>
        <v/>
      </c>
    </row>
    <row r="379" spans="1:23" x14ac:dyDescent="0.3">
      <c r="A379" s="15"/>
      <c r="B379" s="14"/>
      <c r="C379" s="6"/>
      <c r="D379" s="26" t="str">
        <f t="shared" si="93"/>
        <v/>
      </c>
      <c r="E379" s="19" t="str">
        <f>IFERROR(IF(A379&lt;&gt;"",VLOOKUP(A379,matriz,IF(generador!B379=1,15,IF(generador!B379=2,18,IF(generador!B379=3,21,IF(generador!B379=4,24,IF(generador!B379=5,27,IF(generador!B379=6,30,IF(generador!B379=7,33,IF(generador!B379=8,36,IF(generador!B379=9,39,IF(generador!B379=10,42,IF(generador!B379=11,45,IF(generador!B379=12,48,IF(generador!B379=13,51,IF(generador!B379=14,54,IF(generador!B379=15,57))))))))))))))),FALSE),""),"")</f>
        <v/>
      </c>
      <c r="F379" s="20" t="str">
        <f t="shared" si="94"/>
        <v/>
      </c>
      <c r="G379" s="29" t="str">
        <f t="shared" si="95"/>
        <v/>
      </c>
      <c r="H379" s="21" t="str">
        <f t="shared" ca="1" si="98"/>
        <v/>
      </c>
      <c r="I379" s="18" t="str">
        <f t="shared" si="99"/>
        <v/>
      </c>
      <c r="J379" s="18" t="str">
        <f>""</f>
        <v/>
      </c>
      <c r="K379" s="18" t="str">
        <f t="shared" si="100"/>
        <v/>
      </c>
      <c r="L379" s="18" t="str">
        <f t="shared" si="101"/>
        <v/>
      </c>
      <c r="M379" s="18" t="str">
        <f t="shared" si="102"/>
        <v/>
      </c>
      <c r="N379" s="18" t="str">
        <f t="shared" si="103"/>
        <v/>
      </c>
      <c r="O379" s="18" t="str">
        <f t="shared" si="104"/>
        <v/>
      </c>
      <c r="P379" s="18" t="str">
        <f t="shared" si="105"/>
        <v/>
      </c>
      <c r="Q379" s="18" t="str">
        <f t="shared" si="106"/>
        <v/>
      </c>
      <c r="R379" s="122" t="str">
        <f t="shared" si="96"/>
        <v/>
      </c>
      <c r="S379" s="18" t="str">
        <f t="shared" si="107"/>
        <v/>
      </c>
      <c r="T379" s="26" t="str">
        <f t="shared" si="97"/>
        <v/>
      </c>
      <c r="U379" s="18" t="str">
        <f t="shared" si="108"/>
        <v/>
      </c>
      <c r="V379" s="18" t="str">
        <f t="shared" si="109"/>
        <v/>
      </c>
      <c r="W379" s="18" t="str">
        <f>IFERROR(CONCATENATE("PAGO N° ",B379," DEL CONTRATO CPS ",V379," ENTRE ",TEXT(VLOOKUP(A379,matriz,IF(generador!B379=1,16,IF(generador!B379=2,19,IF(generador!B379=3,22,IF(generador!B379=4,25,IF(generador!B379=5,28,IF(generador!B379=6,31,IF(generador!B379=7,34,IF(generador!B379=8,37,IF(generador!B379=9,40,IF(generador!B379=10,43,IF(generador!B379=11,46,IF(generador!B379=12,49,IF(generador!B379=13,52,IF(generador!B379=14,55,IF(generador!B379=15,58))))))))))))))),FALSE),"dd/mm/yyyy")," Y ",TEXT(VLOOKUP(A379,matriz,IF(generador!B379=1,17,IF(generador!B379=2,20,IF(generador!B379=3,23,IF(generador!B379=4,26,IF(generador!B379=5,29,IF(generador!B379=6,32,IF(generador!B379=7,35,IF(generador!B379=8,38,IF(generador!B379=9,41,IF(generador!B379=10,44,IF(generador!B379=11,47,IF(generador!B379=12,50,IF(generador!B379=13,53,IF(generador!B379=14,56,IF(generador!B379=15,59))))))))))))))),FALSE),"dd/mm/yyyy")),"")</f>
        <v/>
      </c>
    </row>
    <row r="380" spans="1:23" x14ac:dyDescent="0.3">
      <c r="A380" s="15"/>
      <c r="B380" s="14"/>
      <c r="C380" s="6"/>
      <c r="D380" s="26" t="str">
        <f t="shared" si="93"/>
        <v/>
      </c>
      <c r="E380" s="19" t="str">
        <f>IFERROR(IF(A380&lt;&gt;"",VLOOKUP(A380,matriz,IF(generador!B380=1,15,IF(generador!B380=2,18,IF(generador!B380=3,21,IF(generador!B380=4,24,IF(generador!B380=5,27,IF(generador!B380=6,30,IF(generador!B380=7,33,IF(generador!B380=8,36,IF(generador!B380=9,39,IF(generador!B380=10,42,IF(generador!B380=11,45,IF(generador!B380=12,48,IF(generador!B380=13,51,IF(generador!B380=14,54,IF(generador!B380=15,57))))))))))))))),FALSE),""),"")</f>
        <v/>
      </c>
      <c r="F380" s="20" t="str">
        <f t="shared" si="94"/>
        <v/>
      </c>
      <c r="G380" s="29" t="str">
        <f t="shared" si="95"/>
        <v/>
      </c>
      <c r="H380" s="21" t="str">
        <f t="shared" ca="1" si="98"/>
        <v/>
      </c>
      <c r="I380" s="18" t="str">
        <f t="shared" si="99"/>
        <v/>
      </c>
      <c r="J380" s="18" t="str">
        <f>""</f>
        <v/>
      </c>
      <c r="K380" s="18" t="str">
        <f t="shared" si="100"/>
        <v/>
      </c>
      <c r="L380" s="18" t="str">
        <f t="shared" si="101"/>
        <v/>
      </c>
      <c r="M380" s="18" t="str">
        <f t="shared" si="102"/>
        <v/>
      </c>
      <c r="N380" s="18" t="str">
        <f t="shared" si="103"/>
        <v/>
      </c>
      <c r="O380" s="18" t="str">
        <f t="shared" si="104"/>
        <v/>
      </c>
      <c r="P380" s="18" t="str">
        <f t="shared" si="105"/>
        <v/>
      </c>
      <c r="Q380" s="18" t="str">
        <f t="shared" si="106"/>
        <v/>
      </c>
      <c r="R380" s="122" t="str">
        <f t="shared" si="96"/>
        <v/>
      </c>
      <c r="S380" s="18" t="str">
        <f t="shared" si="107"/>
        <v/>
      </c>
      <c r="T380" s="26" t="str">
        <f t="shared" si="97"/>
        <v/>
      </c>
      <c r="U380" s="18" t="str">
        <f t="shared" si="108"/>
        <v/>
      </c>
      <c r="V380" s="18" t="str">
        <f t="shared" si="109"/>
        <v/>
      </c>
      <c r="W380" s="18" t="str">
        <f>IFERROR(CONCATENATE("PAGO N° ",B380," DEL CONTRATO CPS ",V380," ENTRE ",TEXT(VLOOKUP(A380,matriz,IF(generador!B380=1,16,IF(generador!B380=2,19,IF(generador!B380=3,22,IF(generador!B380=4,25,IF(generador!B380=5,28,IF(generador!B380=6,31,IF(generador!B380=7,34,IF(generador!B380=8,37,IF(generador!B380=9,40,IF(generador!B380=10,43,IF(generador!B380=11,46,IF(generador!B380=12,49,IF(generador!B380=13,52,IF(generador!B380=14,55,IF(generador!B380=15,58))))))))))))))),FALSE),"dd/mm/yyyy")," Y ",TEXT(VLOOKUP(A380,matriz,IF(generador!B380=1,17,IF(generador!B380=2,20,IF(generador!B380=3,23,IF(generador!B380=4,26,IF(generador!B380=5,29,IF(generador!B380=6,32,IF(generador!B380=7,35,IF(generador!B380=8,38,IF(generador!B380=9,41,IF(generador!B380=10,44,IF(generador!B380=11,47,IF(generador!B380=12,50,IF(generador!B380=13,53,IF(generador!B380=14,56,IF(generador!B380=15,59))))))))))))))),FALSE),"dd/mm/yyyy")),"")</f>
        <v/>
      </c>
    </row>
    <row r="381" spans="1:23" x14ac:dyDescent="0.3">
      <c r="A381" s="15"/>
      <c r="B381" s="14"/>
      <c r="C381" s="6"/>
      <c r="D381" s="26" t="str">
        <f t="shared" si="93"/>
        <v/>
      </c>
      <c r="E381" s="19" t="str">
        <f>IFERROR(IF(A381&lt;&gt;"",VLOOKUP(A381,matriz,IF(generador!B381=1,15,IF(generador!B381=2,18,IF(generador!B381=3,21,IF(generador!B381=4,24,IF(generador!B381=5,27,IF(generador!B381=6,30,IF(generador!B381=7,33,IF(generador!B381=8,36,IF(generador!B381=9,39,IF(generador!B381=10,42,IF(generador!B381=11,45,IF(generador!B381=12,48,IF(generador!B381=13,51,IF(generador!B381=14,54,IF(generador!B381=15,57))))))))))))))),FALSE),""),"")</f>
        <v/>
      </c>
      <c r="F381" s="20" t="str">
        <f t="shared" si="94"/>
        <v/>
      </c>
      <c r="G381" s="29" t="str">
        <f t="shared" si="95"/>
        <v/>
      </c>
      <c r="H381" s="21" t="str">
        <f t="shared" ca="1" si="98"/>
        <v/>
      </c>
      <c r="I381" s="18" t="str">
        <f t="shared" si="99"/>
        <v/>
      </c>
      <c r="J381" s="18" t="str">
        <f>""</f>
        <v/>
      </c>
      <c r="K381" s="18" t="str">
        <f t="shared" si="100"/>
        <v/>
      </c>
      <c r="L381" s="18" t="str">
        <f t="shared" si="101"/>
        <v/>
      </c>
      <c r="M381" s="18" t="str">
        <f t="shared" si="102"/>
        <v/>
      </c>
      <c r="N381" s="18" t="str">
        <f t="shared" si="103"/>
        <v/>
      </c>
      <c r="O381" s="18" t="str">
        <f t="shared" si="104"/>
        <v/>
      </c>
      <c r="P381" s="18" t="str">
        <f t="shared" si="105"/>
        <v/>
      </c>
      <c r="Q381" s="18" t="str">
        <f t="shared" si="106"/>
        <v/>
      </c>
      <c r="R381" s="122" t="str">
        <f t="shared" si="96"/>
        <v/>
      </c>
      <c r="S381" s="18" t="str">
        <f t="shared" si="107"/>
        <v/>
      </c>
      <c r="T381" s="26" t="str">
        <f t="shared" si="97"/>
        <v/>
      </c>
      <c r="U381" s="18" t="str">
        <f t="shared" si="108"/>
        <v/>
      </c>
      <c r="V381" s="18" t="str">
        <f t="shared" si="109"/>
        <v/>
      </c>
      <c r="W381" s="18" t="str">
        <f>IFERROR(CONCATENATE("PAGO N° ",B381," DEL CONTRATO CPS ",V381," ENTRE ",TEXT(VLOOKUP(A381,matriz,IF(generador!B381=1,16,IF(generador!B381=2,19,IF(generador!B381=3,22,IF(generador!B381=4,25,IF(generador!B381=5,28,IF(generador!B381=6,31,IF(generador!B381=7,34,IF(generador!B381=8,37,IF(generador!B381=9,40,IF(generador!B381=10,43,IF(generador!B381=11,46,IF(generador!B381=12,49,IF(generador!B381=13,52,IF(generador!B381=14,55,IF(generador!B381=15,58))))))))))))))),FALSE),"dd/mm/yyyy")," Y ",TEXT(VLOOKUP(A381,matriz,IF(generador!B381=1,17,IF(generador!B381=2,20,IF(generador!B381=3,23,IF(generador!B381=4,26,IF(generador!B381=5,29,IF(generador!B381=6,32,IF(generador!B381=7,35,IF(generador!B381=8,38,IF(generador!B381=9,41,IF(generador!B381=10,44,IF(generador!B381=11,47,IF(generador!B381=12,50,IF(generador!B381=13,53,IF(generador!B381=14,56,IF(generador!B381=15,59))))))))))))))),FALSE),"dd/mm/yyyy")),"")</f>
        <v/>
      </c>
    </row>
    <row r="382" spans="1:23" x14ac:dyDescent="0.3">
      <c r="A382" s="15"/>
      <c r="B382" s="14"/>
      <c r="C382" s="6"/>
      <c r="D382" s="26" t="str">
        <f t="shared" si="93"/>
        <v/>
      </c>
      <c r="E382" s="19" t="str">
        <f>IFERROR(IF(A382&lt;&gt;"",VLOOKUP(A382,matriz,IF(generador!B382=1,15,IF(generador!B382=2,18,IF(generador!B382=3,21,IF(generador!B382=4,24,IF(generador!B382=5,27,IF(generador!B382=6,30,IF(generador!B382=7,33,IF(generador!B382=8,36,IF(generador!B382=9,39,IF(generador!B382=10,42,IF(generador!B382=11,45,IF(generador!B382=12,48,IF(generador!B382=13,51,IF(generador!B382=14,54,IF(generador!B382=15,57))))))))))))))),FALSE),""),"")</f>
        <v/>
      </c>
      <c r="F382" s="20" t="str">
        <f t="shared" si="94"/>
        <v/>
      </c>
      <c r="G382" s="29" t="str">
        <f t="shared" si="95"/>
        <v/>
      </c>
      <c r="H382" s="21" t="str">
        <f t="shared" ca="1" si="98"/>
        <v/>
      </c>
      <c r="I382" s="18" t="str">
        <f t="shared" si="99"/>
        <v/>
      </c>
      <c r="J382" s="18" t="str">
        <f>""</f>
        <v/>
      </c>
      <c r="K382" s="18" t="str">
        <f t="shared" si="100"/>
        <v/>
      </c>
      <c r="L382" s="18" t="str">
        <f t="shared" si="101"/>
        <v/>
      </c>
      <c r="M382" s="18" t="str">
        <f t="shared" si="102"/>
        <v/>
      </c>
      <c r="N382" s="18" t="str">
        <f t="shared" si="103"/>
        <v/>
      </c>
      <c r="O382" s="18" t="str">
        <f t="shared" si="104"/>
        <v/>
      </c>
      <c r="P382" s="18" t="str">
        <f t="shared" si="105"/>
        <v/>
      </c>
      <c r="Q382" s="18" t="str">
        <f t="shared" si="106"/>
        <v/>
      </c>
      <c r="R382" s="122" t="str">
        <f t="shared" si="96"/>
        <v/>
      </c>
      <c r="S382" s="18" t="str">
        <f t="shared" si="107"/>
        <v/>
      </c>
      <c r="T382" s="26" t="str">
        <f t="shared" si="97"/>
        <v/>
      </c>
      <c r="U382" s="18" t="str">
        <f t="shared" si="108"/>
        <v/>
      </c>
      <c r="V382" s="18" t="str">
        <f t="shared" si="109"/>
        <v/>
      </c>
      <c r="W382" s="18" t="str">
        <f>IFERROR(CONCATENATE("PAGO N° ",B382," DEL CONTRATO CPS ",V382," ENTRE ",TEXT(VLOOKUP(A382,matriz,IF(generador!B382=1,16,IF(generador!B382=2,19,IF(generador!B382=3,22,IF(generador!B382=4,25,IF(generador!B382=5,28,IF(generador!B382=6,31,IF(generador!B382=7,34,IF(generador!B382=8,37,IF(generador!B382=9,40,IF(generador!B382=10,43,IF(generador!B382=11,46,IF(generador!B382=12,49,IF(generador!B382=13,52,IF(generador!B382=14,55,IF(generador!B382=15,58))))))))))))))),FALSE),"dd/mm/yyyy")," Y ",TEXT(VLOOKUP(A382,matriz,IF(generador!B382=1,17,IF(generador!B382=2,20,IF(generador!B382=3,23,IF(generador!B382=4,26,IF(generador!B382=5,29,IF(generador!B382=6,32,IF(generador!B382=7,35,IF(generador!B382=8,38,IF(generador!B382=9,41,IF(generador!B382=10,44,IF(generador!B382=11,47,IF(generador!B382=12,50,IF(generador!B382=13,53,IF(generador!B382=14,56,IF(generador!B382=15,59))))))))))))))),FALSE),"dd/mm/yyyy")),"")</f>
        <v/>
      </c>
    </row>
    <row r="383" spans="1:23" x14ac:dyDescent="0.3">
      <c r="A383" s="15"/>
      <c r="B383" s="14"/>
      <c r="C383" s="6"/>
      <c r="D383" s="26" t="str">
        <f t="shared" si="93"/>
        <v/>
      </c>
      <c r="E383" s="19" t="str">
        <f>IFERROR(IF(A383&lt;&gt;"",VLOOKUP(A383,matriz,IF(generador!B383=1,15,IF(generador!B383=2,18,IF(generador!B383=3,21,IF(generador!B383=4,24,IF(generador!B383=5,27,IF(generador!B383=6,30,IF(generador!B383=7,33,IF(generador!B383=8,36,IF(generador!B383=9,39,IF(generador!B383=10,42,IF(generador!B383=11,45,IF(generador!B383=12,48,IF(generador!B383=13,51,IF(generador!B383=14,54,IF(generador!B383=15,57))))))))))))))),FALSE),""),"")</f>
        <v/>
      </c>
      <c r="F383" s="20" t="str">
        <f t="shared" si="94"/>
        <v/>
      </c>
      <c r="G383" s="29" t="str">
        <f t="shared" si="95"/>
        <v/>
      </c>
      <c r="H383" s="21" t="str">
        <f t="shared" ca="1" si="98"/>
        <v/>
      </c>
      <c r="I383" s="18" t="str">
        <f t="shared" si="99"/>
        <v/>
      </c>
      <c r="J383" s="18" t="str">
        <f>""</f>
        <v/>
      </c>
      <c r="K383" s="18" t="str">
        <f t="shared" si="100"/>
        <v/>
      </c>
      <c r="L383" s="18" t="str">
        <f t="shared" si="101"/>
        <v/>
      </c>
      <c r="M383" s="18" t="str">
        <f t="shared" si="102"/>
        <v/>
      </c>
      <c r="N383" s="18" t="str">
        <f t="shared" si="103"/>
        <v/>
      </c>
      <c r="O383" s="18" t="str">
        <f t="shared" si="104"/>
        <v/>
      </c>
      <c r="P383" s="18" t="str">
        <f t="shared" si="105"/>
        <v/>
      </c>
      <c r="Q383" s="18" t="str">
        <f t="shared" si="106"/>
        <v/>
      </c>
      <c r="R383" s="122" t="str">
        <f t="shared" si="96"/>
        <v/>
      </c>
      <c r="S383" s="18" t="str">
        <f t="shared" si="107"/>
        <v/>
      </c>
      <c r="T383" s="26" t="str">
        <f t="shared" si="97"/>
        <v/>
      </c>
      <c r="U383" s="18" t="str">
        <f t="shared" si="108"/>
        <v/>
      </c>
      <c r="V383" s="18" t="str">
        <f t="shared" si="109"/>
        <v/>
      </c>
      <c r="W383" s="18" t="str">
        <f>IFERROR(CONCATENATE("PAGO N° ",B383," DEL CONTRATO CPS ",V383," ENTRE ",TEXT(VLOOKUP(A383,matriz,IF(generador!B383=1,16,IF(generador!B383=2,19,IF(generador!B383=3,22,IF(generador!B383=4,25,IF(generador!B383=5,28,IF(generador!B383=6,31,IF(generador!B383=7,34,IF(generador!B383=8,37,IF(generador!B383=9,40,IF(generador!B383=10,43,IF(generador!B383=11,46,IF(generador!B383=12,49,IF(generador!B383=13,52,IF(generador!B383=14,55,IF(generador!B383=15,58))))))))))))))),FALSE),"dd/mm/yyyy")," Y ",TEXT(VLOOKUP(A383,matriz,IF(generador!B383=1,17,IF(generador!B383=2,20,IF(generador!B383=3,23,IF(generador!B383=4,26,IF(generador!B383=5,29,IF(generador!B383=6,32,IF(generador!B383=7,35,IF(generador!B383=8,38,IF(generador!B383=9,41,IF(generador!B383=10,44,IF(generador!B383=11,47,IF(generador!B383=12,50,IF(generador!B383=13,53,IF(generador!B383=14,56,IF(generador!B383=15,59))))))))))))))),FALSE),"dd/mm/yyyy")),"")</f>
        <v/>
      </c>
    </row>
    <row r="384" spans="1:23" x14ac:dyDescent="0.3">
      <c r="A384" s="15"/>
      <c r="B384" s="14"/>
      <c r="C384" s="6"/>
      <c r="D384" s="26" t="str">
        <f t="shared" si="93"/>
        <v/>
      </c>
      <c r="E384" s="19" t="str">
        <f>IFERROR(IF(A384&lt;&gt;"",VLOOKUP(A384,matriz,IF(generador!B384=1,15,IF(generador!B384=2,18,IF(generador!B384=3,21,IF(generador!B384=4,24,IF(generador!B384=5,27,IF(generador!B384=6,30,IF(generador!B384=7,33,IF(generador!B384=8,36,IF(generador!B384=9,39,IF(generador!B384=10,42,IF(generador!B384=11,45,IF(generador!B384=12,48,IF(generador!B384=13,51,IF(generador!B384=14,54,IF(generador!B384=15,57))))))))))))))),FALSE),""),"")</f>
        <v/>
      </c>
      <c r="F384" s="20" t="str">
        <f t="shared" si="94"/>
        <v/>
      </c>
      <c r="G384" s="29" t="str">
        <f t="shared" si="95"/>
        <v/>
      </c>
      <c r="H384" s="21" t="str">
        <f t="shared" ca="1" si="98"/>
        <v/>
      </c>
      <c r="I384" s="18" t="str">
        <f t="shared" si="99"/>
        <v/>
      </c>
      <c r="J384" s="18" t="str">
        <f>""</f>
        <v/>
      </c>
      <c r="K384" s="18" t="str">
        <f t="shared" si="100"/>
        <v/>
      </c>
      <c r="L384" s="18" t="str">
        <f t="shared" si="101"/>
        <v/>
      </c>
      <c r="M384" s="18" t="str">
        <f t="shared" si="102"/>
        <v/>
      </c>
      <c r="N384" s="18" t="str">
        <f t="shared" si="103"/>
        <v/>
      </c>
      <c r="O384" s="18" t="str">
        <f t="shared" si="104"/>
        <v/>
      </c>
      <c r="P384" s="18" t="str">
        <f t="shared" si="105"/>
        <v/>
      </c>
      <c r="Q384" s="18" t="str">
        <f t="shared" si="106"/>
        <v/>
      </c>
      <c r="R384" s="122" t="str">
        <f t="shared" si="96"/>
        <v/>
      </c>
      <c r="S384" s="18" t="str">
        <f t="shared" si="107"/>
        <v/>
      </c>
      <c r="T384" s="26" t="str">
        <f t="shared" si="97"/>
        <v/>
      </c>
      <c r="U384" s="18" t="str">
        <f t="shared" si="108"/>
        <v/>
      </c>
      <c r="V384" s="18" t="str">
        <f t="shared" si="109"/>
        <v/>
      </c>
      <c r="W384" s="18" t="str">
        <f>IFERROR(CONCATENATE("PAGO N° ",B384," DEL CONTRATO CPS ",V384," ENTRE ",TEXT(VLOOKUP(A384,matriz,IF(generador!B384=1,16,IF(generador!B384=2,19,IF(generador!B384=3,22,IF(generador!B384=4,25,IF(generador!B384=5,28,IF(generador!B384=6,31,IF(generador!B384=7,34,IF(generador!B384=8,37,IF(generador!B384=9,40,IF(generador!B384=10,43,IF(generador!B384=11,46,IF(generador!B384=12,49,IF(generador!B384=13,52,IF(generador!B384=14,55,IF(generador!B384=15,58))))))))))))))),FALSE),"dd/mm/yyyy")," Y ",TEXT(VLOOKUP(A384,matriz,IF(generador!B384=1,17,IF(generador!B384=2,20,IF(generador!B384=3,23,IF(generador!B384=4,26,IF(generador!B384=5,29,IF(generador!B384=6,32,IF(generador!B384=7,35,IF(generador!B384=8,38,IF(generador!B384=9,41,IF(generador!B384=10,44,IF(generador!B384=11,47,IF(generador!B384=12,50,IF(generador!B384=13,53,IF(generador!B384=14,56,IF(generador!B384=15,59))))))))))))))),FALSE),"dd/mm/yyyy")),"")</f>
        <v/>
      </c>
    </row>
    <row r="385" spans="1:23" x14ac:dyDescent="0.3">
      <c r="A385" s="15"/>
      <c r="B385" s="14"/>
      <c r="C385" s="6"/>
      <c r="D385" s="26" t="str">
        <f t="shared" si="93"/>
        <v/>
      </c>
      <c r="E385" s="19" t="str">
        <f>IFERROR(IF(A385&lt;&gt;"",VLOOKUP(A385,matriz,IF(generador!B385=1,15,IF(generador!B385=2,18,IF(generador!B385=3,21,IF(generador!B385=4,24,IF(generador!B385=5,27,IF(generador!B385=6,30,IF(generador!B385=7,33,IF(generador!B385=8,36,IF(generador!B385=9,39,IF(generador!B385=10,42,IF(generador!B385=11,45,IF(generador!B385=12,48,IF(generador!B385=13,51,IF(generador!B385=14,54,IF(generador!B385=15,57))))))))))))))),FALSE),""),"")</f>
        <v/>
      </c>
      <c r="F385" s="20" t="str">
        <f t="shared" si="94"/>
        <v/>
      </c>
      <c r="G385" s="29" t="str">
        <f t="shared" si="95"/>
        <v/>
      </c>
      <c r="H385" s="21" t="str">
        <f t="shared" ca="1" si="98"/>
        <v/>
      </c>
      <c r="I385" s="18" t="str">
        <f t="shared" si="99"/>
        <v/>
      </c>
      <c r="J385" s="18" t="str">
        <f>""</f>
        <v/>
      </c>
      <c r="K385" s="18" t="str">
        <f t="shared" si="100"/>
        <v/>
      </c>
      <c r="L385" s="18" t="str">
        <f t="shared" si="101"/>
        <v/>
      </c>
      <c r="M385" s="18" t="str">
        <f t="shared" si="102"/>
        <v/>
      </c>
      <c r="N385" s="18" t="str">
        <f t="shared" si="103"/>
        <v/>
      </c>
      <c r="O385" s="18" t="str">
        <f t="shared" si="104"/>
        <v/>
      </c>
      <c r="P385" s="18" t="str">
        <f t="shared" si="105"/>
        <v/>
      </c>
      <c r="Q385" s="18" t="str">
        <f t="shared" si="106"/>
        <v/>
      </c>
      <c r="R385" s="122" t="str">
        <f t="shared" si="96"/>
        <v/>
      </c>
      <c r="S385" s="18" t="str">
        <f t="shared" si="107"/>
        <v/>
      </c>
      <c r="T385" s="26" t="str">
        <f t="shared" si="97"/>
        <v/>
      </c>
      <c r="U385" s="18" t="str">
        <f t="shared" si="108"/>
        <v/>
      </c>
      <c r="V385" s="18" t="str">
        <f t="shared" si="109"/>
        <v/>
      </c>
      <c r="W385" s="18" t="str">
        <f>IFERROR(CONCATENATE("PAGO N° ",B385," DEL CONTRATO CPS ",V385," ENTRE ",TEXT(VLOOKUP(A385,matriz,IF(generador!B385=1,16,IF(generador!B385=2,19,IF(generador!B385=3,22,IF(generador!B385=4,25,IF(generador!B385=5,28,IF(generador!B385=6,31,IF(generador!B385=7,34,IF(generador!B385=8,37,IF(generador!B385=9,40,IF(generador!B385=10,43,IF(generador!B385=11,46,IF(generador!B385=12,49,IF(generador!B385=13,52,IF(generador!B385=14,55,IF(generador!B385=15,58))))))))))))))),FALSE),"dd/mm/yyyy")," Y ",TEXT(VLOOKUP(A385,matriz,IF(generador!B385=1,17,IF(generador!B385=2,20,IF(generador!B385=3,23,IF(generador!B385=4,26,IF(generador!B385=5,29,IF(generador!B385=6,32,IF(generador!B385=7,35,IF(generador!B385=8,38,IF(generador!B385=9,41,IF(generador!B385=10,44,IF(generador!B385=11,47,IF(generador!B385=12,50,IF(generador!B385=13,53,IF(generador!B385=14,56,IF(generador!B385=15,59))))))))))))))),FALSE),"dd/mm/yyyy")),"")</f>
        <v/>
      </c>
    </row>
    <row r="386" spans="1:23" x14ac:dyDescent="0.3">
      <c r="A386" s="15"/>
      <c r="B386" s="14"/>
      <c r="C386" s="6"/>
      <c r="D386" s="26" t="str">
        <f t="shared" si="93"/>
        <v/>
      </c>
      <c r="E386" s="19" t="str">
        <f>IFERROR(IF(A386&lt;&gt;"",VLOOKUP(A386,matriz,IF(generador!B386=1,15,IF(generador!B386=2,18,IF(generador!B386=3,21,IF(generador!B386=4,24,IF(generador!B386=5,27,IF(generador!B386=6,30,IF(generador!B386=7,33,IF(generador!B386=8,36,IF(generador!B386=9,39,IF(generador!B386=10,42,IF(generador!B386=11,45,IF(generador!B386=12,48,IF(generador!B386=13,51,IF(generador!B386=14,54,IF(generador!B386=15,57))))))))))))))),FALSE),""),"")</f>
        <v/>
      </c>
      <c r="F386" s="20" t="str">
        <f t="shared" si="94"/>
        <v/>
      </c>
      <c r="G386" s="29" t="str">
        <f t="shared" si="95"/>
        <v/>
      </c>
      <c r="H386" s="21" t="str">
        <f t="shared" ca="1" si="98"/>
        <v/>
      </c>
      <c r="I386" s="18" t="str">
        <f t="shared" si="99"/>
        <v/>
      </c>
      <c r="J386" s="18" t="str">
        <f>""</f>
        <v/>
      </c>
      <c r="K386" s="18" t="str">
        <f t="shared" si="100"/>
        <v/>
      </c>
      <c r="L386" s="18" t="str">
        <f t="shared" si="101"/>
        <v/>
      </c>
      <c r="M386" s="18" t="str">
        <f t="shared" si="102"/>
        <v/>
      </c>
      <c r="N386" s="18" t="str">
        <f t="shared" si="103"/>
        <v/>
      </c>
      <c r="O386" s="18" t="str">
        <f t="shared" si="104"/>
        <v/>
      </c>
      <c r="P386" s="18" t="str">
        <f t="shared" si="105"/>
        <v/>
      </c>
      <c r="Q386" s="18" t="str">
        <f t="shared" si="106"/>
        <v/>
      </c>
      <c r="R386" s="122" t="str">
        <f t="shared" si="96"/>
        <v/>
      </c>
      <c r="S386" s="18" t="str">
        <f t="shared" si="107"/>
        <v/>
      </c>
      <c r="T386" s="26" t="str">
        <f t="shared" si="97"/>
        <v/>
      </c>
      <c r="U386" s="18" t="str">
        <f t="shared" si="108"/>
        <v/>
      </c>
      <c r="V386" s="18" t="str">
        <f t="shared" si="109"/>
        <v/>
      </c>
      <c r="W386" s="18" t="str">
        <f>IFERROR(CONCATENATE("PAGO N° ",B386," DEL CONTRATO CPS ",V386," ENTRE ",TEXT(VLOOKUP(A386,matriz,IF(generador!B386=1,16,IF(generador!B386=2,19,IF(generador!B386=3,22,IF(generador!B386=4,25,IF(generador!B386=5,28,IF(generador!B386=6,31,IF(generador!B386=7,34,IF(generador!B386=8,37,IF(generador!B386=9,40,IF(generador!B386=10,43,IF(generador!B386=11,46,IF(generador!B386=12,49,IF(generador!B386=13,52,IF(generador!B386=14,55,IF(generador!B386=15,58))))))))))))))),FALSE),"dd/mm/yyyy")," Y ",TEXT(VLOOKUP(A386,matriz,IF(generador!B386=1,17,IF(generador!B386=2,20,IF(generador!B386=3,23,IF(generador!B386=4,26,IF(generador!B386=5,29,IF(generador!B386=6,32,IF(generador!B386=7,35,IF(generador!B386=8,38,IF(generador!B386=9,41,IF(generador!B386=10,44,IF(generador!B386=11,47,IF(generador!B386=12,50,IF(generador!B386=13,53,IF(generador!B386=14,56,IF(generador!B386=15,59))))))))))))))),FALSE),"dd/mm/yyyy")),"")</f>
        <v/>
      </c>
    </row>
    <row r="387" spans="1:23" x14ac:dyDescent="0.3">
      <c r="A387" s="15"/>
      <c r="B387" s="14"/>
      <c r="C387" s="6"/>
      <c r="D387" s="26" t="str">
        <f t="shared" ref="D387:D450" si="110">IFERROR(IF(C387&lt;&gt;"",CONCATENATE(VLOOKUP(A387,matriz,IF(C387="NO",98,100),FALSE),VLOOKUP(A387,matriz,103,FALSE)),""),"")</f>
        <v/>
      </c>
      <c r="E387" s="19" t="str">
        <f>IFERROR(IF(A387&lt;&gt;"",VLOOKUP(A387,matriz,IF(generador!B387=1,15,IF(generador!B387=2,18,IF(generador!B387=3,21,IF(generador!B387=4,24,IF(generador!B387=5,27,IF(generador!B387=6,30,IF(generador!B387=7,33,IF(generador!B387=8,36,IF(generador!B387=9,39,IF(generador!B387=10,42,IF(generador!B387=11,45,IF(generador!B387=12,48,IF(generador!B387=13,51,IF(generador!B387=14,54,IF(generador!B387=15,57))))))))))))))),FALSE),""),"")</f>
        <v/>
      </c>
      <c r="F387" s="20" t="str">
        <f t="shared" ref="F387:F450" si="111">IFERROR(IF(E387,VLOOKUP(A387,matriz,97,FALSE),""),"")</f>
        <v/>
      </c>
      <c r="G387" s="29" t="str">
        <f t="shared" ref="G387:G450" si="112">IFERROR(IF(E387,VLOOKUP(A387,matriz,IF(C387="NO",99,101),FALSE),""),"")</f>
        <v/>
      </c>
      <c r="H387" s="21" t="str">
        <f t="shared" ca="1" si="98"/>
        <v/>
      </c>
      <c r="I387" s="18" t="str">
        <f t="shared" si="99"/>
        <v/>
      </c>
      <c r="J387" s="18" t="str">
        <f>""</f>
        <v/>
      </c>
      <c r="K387" s="18" t="str">
        <f t="shared" si="100"/>
        <v/>
      </c>
      <c r="L387" s="18" t="str">
        <f t="shared" si="101"/>
        <v/>
      </c>
      <c r="M387" s="18" t="str">
        <f t="shared" si="102"/>
        <v/>
      </c>
      <c r="N387" s="18" t="str">
        <f t="shared" si="103"/>
        <v/>
      </c>
      <c r="O387" s="18" t="str">
        <f t="shared" si="104"/>
        <v/>
      </c>
      <c r="P387" s="18" t="str">
        <f t="shared" si="105"/>
        <v/>
      </c>
      <c r="Q387" s="18" t="str">
        <f t="shared" si="106"/>
        <v/>
      </c>
      <c r="R387" s="122" t="str">
        <f t="shared" ref="R387:R450" si="113">IFERROR(IF(E387,CONCATENATE(TEXT(VLOOKUP(A387,matriz,IF(C387="NO",67,82),FALSE),"YYYY"),VLOOKUP(A387,matriz,IF(C387="NO",66,81),FALSE)),""),"")</f>
        <v/>
      </c>
      <c r="S387" s="18" t="str">
        <f t="shared" si="107"/>
        <v/>
      </c>
      <c r="T387" s="26" t="str">
        <f t="shared" ref="T387:T450" si="114">IFERROR(IF(E387,CONCATENATE(TEXT(VLOOKUP(A387,matriz,IF(C387="NO",64,79),FALSE),"YYYY"),VLOOKUP(A387,matriz,IF(C387="NO",63,78),FALSE)),""),"")</f>
        <v/>
      </c>
      <c r="U387" s="18" t="str">
        <f t="shared" si="108"/>
        <v/>
      </c>
      <c r="V387" s="18" t="str">
        <f t="shared" si="109"/>
        <v/>
      </c>
      <c r="W387" s="18" t="str">
        <f>IFERROR(CONCATENATE("PAGO N° ",B387," DEL CONTRATO CPS ",V387," ENTRE ",TEXT(VLOOKUP(A387,matriz,IF(generador!B387=1,16,IF(generador!B387=2,19,IF(generador!B387=3,22,IF(generador!B387=4,25,IF(generador!B387=5,28,IF(generador!B387=6,31,IF(generador!B387=7,34,IF(generador!B387=8,37,IF(generador!B387=9,40,IF(generador!B387=10,43,IF(generador!B387=11,46,IF(generador!B387=12,49,IF(generador!B387=13,52,IF(generador!B387=14,55,IF(generador!B387=15,58))))))))))))))),FALSE),"dd/mm/yyyy")," Y ",TEXT(VLOOKUP(A387,matriz,IF(generador!B387=1,17,IF(generador!B387=2,20,IF(generador!B387=3,23,IF(generador!B387=4,26,IF(generador!B387=5,29,IF(generador!B387=6,32,IF(generador!B387=7,35,IF(generador!B387=8,38,IF(generador!B387=9,41,IF(generador!B387=10,44,IF(generador!B387=11,47,IF(generador!B387=12,50,IF(generador!B387=13,53,IF(generador!B387=14,56,IF(generador!B387=15,59))))))))))))))),FALSE),"dd/mm/yyyy")),"")</f>
        <v/>
      </c>
    </row>
    <row r="388" spans="1:23" x14ac:dyDescent="0.3">
      <c r="A388" s="15"/>
      <c r="B388" s="14"/>
      <c r="C388" s="6"/>
      <c r="D388" s="26" t="str">
        <f t="shared" si="110"/>
        <v/>
      </c>
      <c r="E388" s="19" t="str">
        <f>IFERROR(IF(A388&lt;&gt;"",VLOOKUP(A388,matriz,IF(generador!B388=1,15,IF(generador!B388=2,18,IF(generador!B388=3,21,IF(generador!B388=4,24,IF(generador!B388=5,27,IF(generador!B388=6,30,IF(generador!B388=7,33,IF(generador!B388=8,36,IF(generador!B388=9,39,IF(generador!B388=10,42,IF(generador!B388=11,45,IF(generador!B388=12,48,IF(generador!B388=13,51,IF(generador!B388=14,54,IF(generador!B388=15,57))))))))))))))),FALSE),""),"")</f>
        <v/>
      </c>
      <c r="F388" s="20" t="str">
        <f t="shared" si="111"/>
        <v/>
      </c>
      <c r="G388" s="29" t="str">
        <f t="shared" si="112"/>
        <v/>
      </c>
      <c r="H388" s="21" t="str">
        <f t="shared" ref="H388:H451" ca="1" si="115">IFERROR(IF(C388&lt;&gt;"",TODAY(),""),"")</f>
        <v/>
      </c>
      <c r="I388" s="18" t="str">
        <f t="shared" ref="I388:I451" si="116">IFERROR(IF(D388&lt;&gt;"",I387+1,""),1)</f>
        <v/>
      </c>
      <c r="J388" s="18" t="str">
        <f>""</f>
        <v/>
      </c>
      <c r="K388" s="18" t="str">
        <f t="shared" ref="K388:K451" si="117">IFERROR(IF(E388,0,""),"")</f>
        <v/>
      </c>
      <c r="L388" s="18" t="str">
        <f t="shared" ref="L388:L451" si="118">IFERROR(IF(E388,0,""),"")</f>
        <v/>
      </c>
      <c r="M388" s="18" t="str">
        <f t="shared" ref="M388:M451" si="119">IFERROR(IF(E388,0,""),"")</f>
        <v/>
      </c>
      <c r="N388" s="18" t="str">
        <f t="shared" ref="N388:N451" si="120">IFERROR(IF(E388,0,""),"")</f>
        <v/>
      </c>
      <c r="O388" s="18" t="str">
        <f t="shared" ref="O388:O451" si="121">IFERROR(IF(E388,"01",""),"")</f>
        <v/>
      </c>
      <c r="P388" s="18" t="str">
        <f t="shared" ref="P388:P451" si="122">IFERROR(IF(K388&lt;&gt;"",P387+1,""),1)</f>
        <v/>
      </c>
      <c r="Q388" s="18" t="str">
        <f t="shared" ref="Q388:Q451" si="123">IFERROR(IF(E388,0,""),"")</f>
        <v/>
      </c>
      <c r="R388" s="122" t="str">
        <f t="shared" si="113"/>
        <v/>
      </c>
      <c r="S388" s="18" t="str">
        <f t="shared" ref="S388:S451" si="124">IFERROR(IF(D388&lt;&gt;"",S387+1,""),1)</f>
        <v/>
      </c>
      <c r="T388" s="26" t="str">
        <f t="shared" si="114"/>
        <v/>
      </c>
      <c r="U388" s="18" t="str">
        <f t="shared" ref="U388:U451" si="125">IFERROR(IF(E388,0,""),"")</f>
        <v/>
      </c>
      <c r="V388" s="18" t="str">
        <f t="shared" ref="V388:V451" si="126">IFERROR(IF(E388,A388,""),"")</f>
        <v/>
      </c>
      <c r="W388" s="18" t="str">
        <f>IFERROR(CONCATENATE("PAGO N° ",B388," DEL CONTRATO CPS ",V388," ENTRE ",TEXT(VLOOKUP(A388,matriz,IF(generador!B388=1,16,IF(generador!B388=2,19,IF(generador!B388=3,22,IF(generador!B388=4,25,IF(generador!B388=5,28,IF(generador!B388=6,31,IF(generador!B388=7,34,IF(generador!B388=8,37,IF(generador!B388=9,40,IF(generador!B388=10,43,IF(generador!B388=11,46,IF(generador!B388=12,49,IF(generador!B388=13,52,IF(generador!B388=14,55,IF(generador!B388=15,58))))))))))))))),FALSE),"dd/mm/yyyy")," Y ",TEXT(VLOOKUP(A388,matriz,IF(generador!B388=1,17,IF(generador!B388=2,20,IF(generador!B388=3,23,IF(generador!B388=4,26,IF(generador!B388=5,29,IF(generador!B388=6,32,IF(generador!B388=7,35,IF(generador!B388=8,38,IF(generador!B388=9,41,IF(generador!B388=10,44,IF(generador!B388=11,47,IF(generador!B388=12,50,IF(generador!B388=13,53,IF(generador!B388=14,56,IF(generador!B388=15,59))))))))))))))),FALSE),"dd/mm/yyyy")),"")</f>
        <v/>
      </c>
    </row>
    <row r="389" spans="1:23" x14ac:dyDescent="0.3">
      <c r="A389" s="15"/>
      <c r="B389" s="14"/>
      <c r="C389" s="6"/>
      <c r="D389" s="26" t="str">
        <f t="shared" si="110"/>
        <v/>
      </c>
      <c r="E389" s="19" t="str">
        <f>IFERROR(IF(A389&lt;&gt;"",VLOOKUP(A389,matriz,IF(generador!B389=1,15,IF(generador!B389=2,18,IF(generador!B389=3,21,IF(generador!B389=4,24,IF(generador!B389=5,27,IF(generador!B389=6,30,IF(generador!B389=7,33,IF(generador!B389=8,36,IF(generador!B389=9,39,IF(generador!B389=10,42,IF(generador!B389=11,45,IF(generador!B389=12,48,IF(generador!B389=13,51,IF(generador!B389=14,54,IF(generador!B389=15,57))))))))))))))),FALSE),""),"")</f>
        <v/>
      </c>
      <c r="F389" s="20" t="str">
        <f t="shared" si="111"/>
        <v/>
      </c>
      <c r="G389" s="29" t="str">
        <f t="shared" si="112"/>
        <v/>
      </c>
      <c r="H389" s="21" t="str">
        <f t="shared" ca="1" si="115"/>
        <v/>
      </c>
      <c r="I389" s="18" t="str">
        <f t="shared" si="116"/>
        <v/>
      </c>
      <c r="J389" s="18" t="str">
        <f>""</f>
        <v/>
      </c>
      <c r="K389" s="18" t="str">
        <f t="shared" si="117"/>
        <v/>
      </c>
      <c r="L389" s="18" t="str">
        <f t="shared" si="118"/>
        <v/>
      </c>
      <c r="M389" s="18" t="str">
        <f t="shared" si="119"/>
        <v/>
      </c>
      <c r="N389" s="18" t="str">
        <f t="shared" si="120"/>
        <v/>
      </c>
      <c r="O389" s="18" t="str">
        <f t="shared" si="121"/>
        <v/>
      </c>
      <c r="P389" s="18" t="str">
        <f t="shared" si="122"/>
        <v/>
      </c>
      <c r="Q389" s="18" t="str">
        <f t="shared" si="123"/>
        <v/>
      </c>
      <c r="R389" s="122" t="str">
        <f t="shared" si="113"/>
        <v/>
      </c>
      <c r="S389" s="18" t="str">
        <f t="shared" si="124"/>
        <v/>
      </c>
      <c r="T389" s="26" t="str">
        <f t="shared" si="114"/>
        <v/>
      </c>
      <c r="U389" s="18" t="str">
        <f t="shared" si="125"/>
        <v/>
      </c>
      <c r="V389" s="18" t="str">
        <f t="shared" si="126"/>
        <v/>
      </c>
      <c r="W389" s="18" t="str">
        <f>IFERROR(CONCATENATE("PAGO N° ",B389," DEL CONTRATO CPS ",V389," ENTRE ",TEXT(VLOOKUP(A389,matriz,IF(generador!B389=1,16,IF(generador!B389=2,19,IF(generador!B389=3,22,IF(generador!B389=4,25,IF(generador!B389=5,28,IF(generador!B389=6,31,IF(generador!B389=7,34,IF(generador!B389=8,37,IF(generador!B389=9,40,IF(generador!B389=10,43,IF(generador!B389=11,46,IF(generador!B389=12,49,IF(generador!B389=13,52,IF(generador!B389=14,55,IF(generador!B389=15,58))))))))))))))),FALSE),"dd/mm/yyyy")," Y ",TEXT(VLOOKUP(A389,matriz,IF(generador!B389=1,17,IF(generador!B389=2,20,IF(generador!B389=3,23,IF(generador!B389=4,26,IF(generador!B389=5,29,IF(generador!B389=6,32,IF(generador!B389=7,35,IF(generador!B389=8,38,IF(generador!B389=9,41,IF(generador!B389=10,44,IF(generador!B389=11,47,IF(generador!B389=12,50,IF(generador!B389=13,53,IF(generador!B389=14,56,IF(generador!B389=15,59))))))))))))))),FALSE),"dd/mm/yyyy")),"")</f>
        <v/>
      </c>
    </row>
    <row r="390" spans="1:23" x14ac:dyDescent="0.3">
      <c r="A390" s="15"/>
      <c r="B390" s="14"/>
      <c r="C390" s="6"/>
      <c r="D390" s="26" t="str">
        <f t="shared" si="110"/>
        <v/>
      </c>
      <c r="E390" s="19" t="str">
        <f>IFERROR(IF(A390&lt;&gt;"",VLOOKUP(A390,matriz,IF(generador!B390=1,15,IF(generador!B390=2,18,IF(generador!B390=3,21,IF(generador!B390=4,24,IF(generador!B390=5,27,IF(generador!B390=6,30,IF(generador!B390=7,33,IF(generador!B390=8,36,IF(generador!B390=9,39,IF(generador!B390=10,42,IF(generador!B390=11,45,IF(generador!B390=12,48,IF(generador!B390=13,51,IF(generador!B390=14,54,IF(generador!B390=15,57))))))))))))))),FALSE),""),"")</f>
        <v/>
      </c>
      <c r="F390" s="20" t="str">
        <f t="shared" si="111"/>
        <v/>
      </c>
      <c r="G390" s="29" t="str">
        <f t="shared" si="112"/>
        <v/>
      </c>
      <c r="H390" s="21" t="str">
        <f t="shared" ca="1" si="115"/>
        <v/>
      </c>
      <c r="I390" s="18" t="str">
        <f t="shared" si="116"/>
        <v/>
      </c>
      <c r="J390" s="18" t="str">
        <f>""</f>
        <v/>
      </c>
      <c r="K390" s="18" t="str">
        <f t="shared" si="117"/>
        <v/>
      </c>
      <c r="L390" s="18" t="str">
        <f t="shared" si="118"/>
        <v/>
      </c>
      <c r="M390" s="18" t="str">
        <f t="shared" si="119"/>
        <v/>
      </c>
      <c r="N390" s="18" t="str">
        <f t="shared" si="120"/>
        <v/>
      </c>
      <c r="O390" s="18" t="str">
        <f t="shared" si="121"/>
        <v/>
      </c>
      <c r="P390" s="18" t="str">
        <f t="shared" si="122"/>
        <v/>
      </c>
      <c r="Q390" s="18" t="str">
        <f t="shared" si="123"/>
        <v/>
      </c>
      <c r="R390" s="122" t="str">
        <f t="shared" si="113"/>
        <v/>
      </c>
      <c r="S390" s="18" t="str">
        <f t="shared" si="124"/>
        <v/>
      </c>
      <c r="T390" s="26" t="str">
        <f t="shared" si="114"/>
        <v/>
      </c>
      <c r="U390" s="18" t="str">
        <f t="shared" si="125"/>
        <v/>
      </c>
      <c r="V390" s="18" t="str">
        <f t="shared" si="126"/>
        <v/>
      </c>
      <c r="W390" s="18" t="str">
        <f>IFERROR(CONCATENATE("PAGO N° ",B390," DEL CONTRATO CPS ",V390," ENTRE ",TEXT(VLOOKUP(A390,matriz,IF(generador!B390=1,16,IF(generador!B390=2,19,IF(generador!B390=3,22,IF(generador!B390=4,25,IF(generador!B390=5,28,IF(generador!B390=6,31,IF(generador!B390=7,34,IF(generador!B390=8,37,IF(generador!B390=9,40,IF(generador!B390=10,43,IF(generador!B390=11,46,IF(generador!B390=12,49,IF(generador!B390=13,52,IF(generador!B390=14,55,IF(generador!B390=15,58))))))))))))))),FALSE),"dd/mm/yyyy")," Y ",TEXT(VLOOKUP(A390,matriz,IF(generador!B390=1,17,IF(generador!B390=2,20,IF(generador!B390=3,23,IF(generador!B390=4,26,IF(generador!B390=5,29,IF(generador!B390=6,32,IF(generador!B390=7,35,IF(generador!B390=8,38,IF(generador!B390=9,41,IF(generador!B390=10,44,IF(generador!B390=11,47,IF(generador!B390=12,50,IF(generador!B390=13,53,IF(generador!B390=14,56,IF(generador!B390=15,59))))))))))))))),FALSE),"dd/mm/yyyy")),"")</f>
        <v/>
      </c>
    </row>
    <row r="391" spans="1:23" x14ac:dyDescent="0.3">
      <c r="A391" s="15"/>
      <c r="B391" s="14"/>
      <c r="C391" s="6"/>
      <c r="D391" s="26" t="str">
        <f t="shared" si="110"/>
        <v/>
      </c>
      <c r="E391" s="19" t="str">
        <f>IFERROR(IF(A391&lt;&gt;"",VLOOKUP(A391,matriz,IF(generador!B391=1,15,IF(generador!B391=2,18,IF(generador!B391=3,21,IF(generador!B391=4,24,IF(generador!B391=5,27,IF(generador!B391=6,30,IF(generador!B391=7,33,IF(generador!B391=8,36,IF(generador!B391=9,39,IF(generador!B391=10,42,IF(generador!B391=11,45,IF(generador!B391=12,48,IF(generador!B391=13,51,IF(generador!B391=14,54,IF(generador!B391=15,57))))))))))))))),FALSE),""),"")</f>
        <v/>
      </c>
      <c r="F391" s="20" t="str">
        <f t="shared" si="111"/>
        <v/>
      </c>
      <c r="G391" s="29" t="str">
        <f t="shared" si="112"/>
        <v/>
      </c>
      <c r="H391" s="21" t="str">
        <f t="shared" ca="1" si="115"/>
        <v/>
      </c>
      <c r="I391" s="18" t="str">
        <f t="shared" si="116"/>
        <v/>
      </c>
      <c r="J391" s="18" t="str">
        <f>""</f>
        <v/>
      </c>
      <c r="K391" s="18" t="str">
        <f t="shared" si="117"/>
        <v/>
      </c>
      <c r="L391" s="18" t="str">
        <f t="shared" si="118"/>
        <v/>
      </c>
      <c r="M391" s="18" t="str">
        <f t="shared" si="119"/>
        <v/>
      </c>
      <c r="N391" s="18" t="str">
        <f t="shared" si="120"/>
        <v/>
      </c>
      <c r="O391" s="18" t="str">
        <f t="shared" si="121"/>
        <v/>
      </c>
      <c r="P391" s="18" t="str">
        <f t="shared" si="122"/>
        <v/>
      </c>
      <c r="Q391" s="18" t="str">
        <f t="shared" si="123"/>
        <v/>
      </c>
      <c r="R391" s="122" t="str">
        <f t="shared" si="113"/>
        <v/>
      </c>
      <c r="S391" s="18" t="str">
        <f t="shared" si="124"/>
        <v/>
      </c>
      <c r="T391" s="26" t="str">
        <f t="shared" si="114"/>
        <v/>
      </c>
      <c r="U391" s="18" t="str">
        <f t="shared" si="125"/>
        <v/>
      </c>
      <c r="V391" s="18" t="str">
        <f t="shared" si="126"/>
        <v/>
      </c>
      <c r="W391" s="18" t="str">
        <f>IFERROR(CONCATENATE("PAGO N° ",B391," DEL CONTRATO CPS ",V391," ENTRE ",TEXT(VLOOKUP(A391,matriz,IF(generador!B391=1,16,IF(generador!B391=2,19,IF(generador!B391=3,22,IF(generador!B391=4,25,IF(generador!B391=5,28,IF(generador!B391=6,31,IF(generador!B391=7,34,IF(generador!B391=8,37,IF(generador!B391=9,40,IF(generador!B391=10,43,IF(generador!B391=11,46,IF(generador!B391=12,49,IF(generador!B391=13,52,IF(generador!B391=14,55,IF(generador!B391=15,58))))))))))))))),FALSE),"dd/mm/yyyy")," Y ",TEXT(VLOOKUP(A391,matriz,IF(generador!B391=1,17,IF(generador!B391=2,20,IF(generador!B391=3,23,IF(generador!B391=4,26,IF(generador!B391=5,29,IF(generador!B391=6,32,IF(generador!B391=7,35,IF(generador!B391=8,38,IF(generador!B391=9,41,IF(generador!B391=10,44,IF(generador!B391=11,47,IF(generador!B391=12,50,IF(generador!B391=13,53,IF(generador!B391=14,56,IF(generador!B391=15,59))))))))))))))),FALSE),"dd/mm/yyyy")),"")</f>
        <v/>
      </c>
    </row>
    <row r="392" spans="1:23" x14ac:dyDescent="0.3">
      <c r="A392" s="15"/>
      <c r="B392" s="14"/>
      <c r="C392" s="6"/>
      <c r="D392" s="26" t="str">
        <f t="shared" si="110"/>
        <v/>
      </c>
      <c r="E392" s="19" t="str">
        <f>IFERROR(IF(A392&lt;&gt;"",VLOOKUP(A392,matriz,IF(generador!B392=1,15,IF(generador!B392=2,18,IF(generador!B392=3,21,IF(generador!B392=4,24,IF(generador!B392=5,27,IF(generador!B392=6,30,IF(generador!B392=7,33,IF(generador!B392=8,36,IF(generador!B392=9,39,IF(generador!B392=10,42,IF(generador!B392=11,45,IF(generador!B392=12,48,IF(generador!B392=13,51,IF(generador!B392=14,54,IF(generador!B392=15,57))))))))))))))),FALSE),""),"")</f>
        <v/>
      </c>
      <c r="F392" s="20" t="str">
        <f t="shared" si="111"/>
        <v/>
      </c>
      <c r="G392" s="29" t="str">
        <f t="shared" si="112"/>
        <v/>
      </c>
      <c r="H392" s="21" t="str">
        <f t="shared" ca="1" si="115"/>
        <v/>
      </c>
      <c r="I392" s="18" t="str">
        <f t="shared" si="116"/>
        <v/>
      </c>
      <c r="J392" s="18" t="str">
        <f>""</f>
        <v/>
      </c>
      <c r="K392" s="18" t="str">
        <f t="shared" si="117"/>
        <v/>
      </c>
      <c r="L392" s="18" t="str">
        <f t="shared" si="118"/>
        <v/>
      </c>
      <c r="M392" s="18" t="str">
        <f t="shared" si="119"/>
        <v/>
      </c>
      <c r="N392" s="18" t="str">
        <f t="shared" si="120"/>
        <v/>
      </c>
      <c r="O392" s="18" t="str">
        <f t="shared" si="121"/>
        <v/>
      </c>
      <c r="P392" s="18" t="str">
        <f t="shared" si="122"/>
        <v/>
      </c>
      <c r="Q392" s="18" t="str">
        <f t="shared" si="123"/>
        <v/>
      </c>
      <c r="R392" s="122" t="str">
        <f t="shared" si="113"/>
        <v/>
      </c>
      <c r="S392" s="18" t="str">
        <f t="shared" si="124"/>
        <v/>
      </c>
      <c r="T392" s="26" t="str">
        <f t="shared" si="114"/>
        <v/>
      </c>
      <c r="U392" s="18" t="str">
        <f t="shared" si="125"/>
        <v/>
      </c>
      <c r="V392" s="18" t="str">
        <f t="shared" si="126"/>
        <v/>
      </c>
      <c r="W392" s="18" t="str">
        <f>IFERROR(CONCATENATE("PAGO N° ",B392," DEL CONTRATO CPS ",V392," ENTRE ",TEXT(VLOOKUP(A392,matriz,IF(generador!B392=1,16,IF(generador!B392=2,19,IF(generador!B392=3,22,IF(generador!B392=4,25,IF(generador!B392=5,28,IF(generador!B392=6,31,IF(generador!B392=7,34,IF(generador!B392=8,37,IF(generador!B392=9,40,IF(generador!B392=10,43,IF(generador!B392=11,46,IF(generador!B392=12,49,IF(generador!B392=13,52,IF(generador!B392=14,55,IF(generador!B392=15,58))))))))))))))),FALSE),"dd/mm/yyyy")," Y ",TEXT(VLOOKUP(A392,matriz,IF(generador!B392=1,17,IF(generador!B392=2,20,IF(generador!B392=3,23,IF(generador!B392=4,26,IF(generador!B392=5,29,IF(generador!B392=6,32,IF(generador!B392=7,35,IF(generador!B392=8,38,IF(generador!B392=9,41,IF(generador!B392=10,44,IF(generador!B392=11,47,IF(generador!B392=12,50,IF(generador!B392=13,53,IF(generador!B392=14,56,IF(generador!B392=15,59))))))))))))))),FALSE),"dd/mm/yyyy")),"")</f>
        <v/>
      </c>
    </row>
    <row r="393" spans="1:23" x14ac:dyDescent="0.3">
      <c r="A393" s="15"/>
      <c r="B393" s="14"/>
      <c r="C393" s="6"/>
      <c r="D393" s="26" t="str">
        <f t="shared" si="110"/>
        <v/>
      </c>
      <c r="E393" s="19" t="str">
        <f>IFERROR(IF(A393&lt;&gt;"",VLOOKUP(A393,matriz,IF(generador!B393=1,15,IF(generador!B393=2,18,IF(generador!B393=3,21,IF(generador!B393=4,24,IF(generador!B393=5,27,IF(generador!B393=6,30,IF(generador!B393=7,33,IF(generador!B393=8,36,IF(generador!B393=9,39,IF(generador!B393=10,42,IF(generador!B393=11,45,IF(generador!B393=12,48,IF(generador!B393=13,51,IF(generador!B393=14,54,IF(generador!B393=15,57))))))))))))))),FALSE),""),"")</f>
        <v/>
      </c>
      <c r="F393" s="20" t="str">
        <f t="shared" si="111"/>
        <v/>
      </c>
      <c r="G393" s="29" t="str">
        <f t="shared" si="112"/>
        <v/>
      </c>
      <c r="H393" s="21" t="str">
        <f t="shared" ca="1" si="115"/>
        <v/>
      </c>
      <c r="I393" s="18" t="str">
        <f t="shared" si="116"/>
        <v/>
      </c>
      <c r="J393" s="18" t="str">
        <f>""</f>
        <v/>
      </c>
      <c r="K393" s="18" t="str">
        <f t="shared" si="117"/>
        <v/>
      </c>
      <c r="L393" s="18" t="str">
        <f t="shared" si="118"/>
        <v/>
      </c>
      <c r="M393" s="18" t="str">
        <f t="shared" si="119"/>
        <v/>
      </c>
      <c r="N393" s="18" t="str">
        <f t="shared" si="120"/>
        <v/>
      </c>
      <c r="O393" s="18" t="str">
        <f t="shared" si="121"/>
        <v/>
      </c>
      <c r="P393" s="18" t="str">
        <f t="shared" si="122"/>
        <v/>
      </c>
      <c r="Q393" s="18" t="str">
        <f t="shared" si="123"/>
        <v/>
      </c>
      <c r="R393" s="122" t="str">
        <f t="shared" si="113"/>
        <v/>
      </c>
      <c r="S393" s="18" t="str">
        <f t="shared" si="124"/>
        <v/>
      </c>
      <c r="T393" s="26" t="str">
        <f t="shared" si="114"/>
        <v/>
      </c>
      <c r="U393" s="18" t="str">
        <f t="shared" si="125"/>
        <v/>
      </c>
      <c r="V393" s="18" t="str">
        <f t="shared" si="126"/>
        <v/>
      </c>
      <c r="W393" s="18" t="str">
        <f>IFERROR(CONCATENATE("PAGO N° ",B393," DEL CONTRATO CPS ",V393," ENTRE ",TEXT(VLOOKUP(A393,matriz,IF(generador!B393=1,16,IF(generador!B393=2,19,IF(generador!B393=3,22,IF(generador!B393=4,25,IF(generador!B393=5,28,IF(generador!B393=6,31,IF(generador!B393=7,34,IF(generador!B393=8,37,IF(generador!B393=9,40,IF(generador!B393=10,43,IF(generador!B393=11,46,IF(generador!B393=12,49,IF(generador!B393=13,52,IF(generador!B393=14,55,IF(generador!B393=15,58))))))))))))))),FALSE),"dd/mm/yyyy")," Y ",TEXT(VLOOKUP(A393,matriz,IF(generador!B393=1,17,IF(generador!B393=2,20,IF(generador!B393=3,23,IF(generador!B393=4,26,IF(generador!B393=5,29,IF(generador!B393=6,32,IF(generador!B393=7,35,IF(generador!B393=8,38,IF(generador!B393=9,41,IF(generador!B393=10,44,IF(generador!B393=11,47,IF(generador!B393=12,50,IF(generador!B393=13,53,IF(generador!B393=14,56,IF(generador!B393=15,59))))))))))))))),FALSE),"dd/mm/yyyy")),"")</f>
        <v/>
      </c>
    </row>
    <row r="394" spans="1:23" x14ac:dyDescent="0.3">
      <c r="A394" s="15"/>
      <c r="B394" s="14"/>
      <c r="C394" s="6"/>
      <c r="D394" s="26" t="str">
        <f t="shared" si="110"/>
        <v/>
      </c>
      <c r="E394" s="19" t="str">
        <f>IFERROR(IF(A394&lt;&gt;"",VLOOKUP(A394,matriz,IF(generador!B394=1,15,IF(generador!B394=2,18,IF(generador!B394=3,21,IF(generador!B394=4,24,IF(generador!B394=5,27,IF(generador!B394=6,30,IF(generador!B394=7,33,IF(generador!B394=8,36,IF(generador!B394=9,39,IF(generador!B394=10,42,IF(generador!B394=11,45,IF(generador!B394=12,48,IF(generador!B394=13,51,IF(generador!B394=14,54,IF(generador!B394=15,57))))))))))))))),FALSE),""),"")</f>
        <v/>
      </c>
      <c r="F394" s="20" t="str">
        <f t="shared" si="111"/>
        <v/>
      </c>
      <c r="G394" s="29" t="str">
        <f t="shared" si="112"/>
        <v/>
      </c>
      <c r="H394" s="21" t="str">
        <f t="shared" ca="1" si="115"/>
        <v/>
      </c>
      <c r="I394" s="18" t="str">
        <f t="shared" si="116"/>
        <v/>
      </c>
      <c r="J394" s="18" t="str">
        <f>""</f>
        <v/>
      </c>
      <c r="K394" s="18" t="str">
        <f t="shared" si="117"/>
        <v/>
      </c>
      <c r="L394" s="18" t="str">
        <f t="shared" si="118"/>
        <v/>
      </c>
      <c r="M394" s="18" t="str">
        <f t="shared" si="119"/>
        <v/>
      </c>
      <c r="N394" s="18" t="str">
        <f t="shared" si="120"/>
        <v/>
      </c>
      <c r="O394" s="18" t="str">
        <f t="shared" si="121"/>
        <v/>
      </c>
      <c r="P394" s="18" t="str">
        <f t="shared" si="122"/>
        <v/>
      </c>
      <c r="Q394" s="18" t="str">
        <f t="shared" si="123"/>
        <v/>
      </c>
      <c r="R394" s="122" t="str">
        <f t="shared" si="113"/>
        <v/>
      </c>
      <c r="S394" s="18" t="str">
        <f t="shared" si="124"/>
        <v/>
      </c>
      <c r="T394" s="26" t="str">
        <f t="shared" si="114"/>
        <v/>
      </c>
      <c r="U394" s="18" t="str">
        <f t="shared" si="125"/>
        <v/>
      </c>
      <c r="V394" s="18" t="str">
        <f t="shared" si="126"/>
        <v/>
      </c>
      <c r="W394" s="18" t="str">
        <f>IFERROR(CONCATENATE("PAGO N° ",B394," DEL CONTRATO CPS ",V394," ENTRE ",TEXT(VLOOKUP(A394,matriz,IF(generador!B394=1,16,IF(generador!B394=2,19,IF(generador!B394=3,22,IF(generador!B394=4,25,IF(generador!B394=5,28,IF(generador!B394=6,31,IF(generador!B394=7,34,IF(generador!B394=8,37,IF(generador!B394=9,40,IF(generador!B394=10,43,IF(generador!B394=11,46,IF(generador!B394=12,49,IF(generador!B394=13,52,IF(generador!B394=14,55,IF(generador!B394=15,58))))))))))))))),FALSE),"dd/mm/yyyy")," Y ",TEXT(VLOOKUP(A394,matriz,IF(generador!B394=1,17,IF(generador!B394=2,20,IF(generador!B394=3,23,IF(generador!B394=4,26,IF(generador!B394=5,29,IF(generador!B394=6,32,IF(generador!B394=7,35,IF(generador!B394=8,38,IF(generador!B394=9,41,IF(generador!B394=10,44,IF(generador!B394=11,47,IF(generador!B394=12,50,IF(generador!B394=13,53,IF(generador!B394=14,56,IF(generador!B394=15,59))))))))))))))),FALSE),"dd/mm/yyyy")),"")</f>
        <v/>
      </c>
    </row>
    <row r="395" spans="1:23" x14ac:dyDescent="0.3">
      <c r="A395" s="15"/>
      <c r="B395" s="14"/>
      <c r="C395" s="6"/>
      <c r="D395" s="26" t="str">
        <f t="shared" si="110"/>
        <v/>
      </c>
      <c r="E395" s="19" t="str">
        <f>IFERROR(IF(A395&lt;&gt;"",VLOOKUP(A395,matriz,IF(generador!B395=1,15,IF(generador!B395=2,18,IF(generador!B395=3,21,IF(generador!B395=4,24,IF(generador!B395=5,27,IF(generador!B395=6,30,IF(generador!B395=7,33,IF(generador!B395=8,36,IF(generador!B395=9,39,IF(generador!B395=10,42,IF(generador!B395=11,45,IF(generador!B395=12,48,IF(generador!B395=13,51,IF(generador!B395=14,54,IF(generador!B395=15,57))))))))))))))),FALSE),""),"")</f>
        <v/>
      </c>
      <c r="F395" s="20" t="str">
        <f t="shared" si="111"/>
        <v/>
      </c>
      <c r="G395" s="29" t="str">
        <f t="shared" si="112"/>
        <v/>
      </c>
      <c r="H395" s="21" t="str">
        <f t="shared" ca="1" si="115"/>
        <v/>
      </c>
      <c r="I395" s="18" t="str">
        <f t="shared" si="116"/>
        <v/>
      </c>
      <c r="J395" s="18" t="str">
        <f>""</f>
        <v/>
      </c>
      <c r="K395" s="18" t="str">
        <f t="shared" si="117"/>
        <v/>
      </c>
      <c r="L395" s="18" t="str">
        <f t="shared" si="118"/>
        <v/>
      </c>
      <c r="M395" s="18" t="str">
        <f t="shared" si="119"/>
        <v/>
      </c>
      <c r="N395" s="18" t="str">
        <f t="shared" si="120"/>
        <v/>
      </c>
      <c r="O395" s="18" t="str">
        <f t="shared" si="121"/>
        <v/>
      </c>
      <c r="P395" s="18" t="str">
        <f t="shared" si="122"/>
        <v/>
      </c>
      <c r="Q395" s="18" t="str">
        <f t="shared" si="123"/>
        <v/>
      </c>
      <c r="R395" s="122" t="str">
        <f t="shared" si="113"/>
        <v/>
      </c>
      <c r="S395" s="18" t="str">
        <f t="shared" si="124"/>
        <v/>
      </c>
      <c r="T395" s="26" t="str">
        <f t="shared" si="114"/>
        <v/>
      </c>
      <c r="U395" s="18" t="str">
        <f t="shared" si="125"/>
        <v/>
      </c>
      <c r="V395" s="18" t="str">
        <f t="shared" si="126"/>
        <v/>
      </c>
      <c r="W395" s="18" t="str">
        <f>IFERROR(CONCATENATE("PAGO N° ",B395," DEL CONTRATO CPS ",V395," ENTRE ",TEXT(VLOOKUP(A395,matriz,IF(generador!B395=1,16,IF(generador!B395=2,19,IF(generador!B395=3,22,IF(generador!B395=4,25,IF(generador!B395=5,28,IF(generador!B395=6,31,IF(generador!B395=7,34,IF(generador!B395=8,37,IF(generador!B395=9,40,IF(generador!B395=10,43,IF(generador!B395=11,46,IF(generador!B395=12,49,IF(generador!B395=13,52,IF(generador!B395=14,55,IF(generador!B395=15,58))))))))))))))),FALSE),"dd/mm/yyyy")," Y ",TEXT(VLOOKUP(A395,matriz,IF(generador!B395=1,17,IF(generador!B395=2,20,IF(generador!B395=3,23,IF(generador!B395=4,26,IF(generador!B395=5,29,IF(generador!B395=6,32,IF(generador!B395=7,35,IF(generador!B395=8,38,IF(generador!B395=9,41,IF(generador!B395=10,44,IF(generador!B395=11,47,IF(generador!B395=12,50,IF(generador!B395=13,53,IF(generador!B395=14,56,IF(generador!B395=15,59))))))))))))))),FALSE),"dd/mm/yyyy")),"")</f>
        <v/>
      </c>
    </row>
    <row r="396" spans="1:23" x14ac:dyDescent="0.3">
      <c r="A396" s="15"/>
      <c r="B396" s="14"/>
      <c r="C396" s="6"/>
      <c r="D396" s="26" t="str">
        <f t="shared" si="110"/>
        <v/>
      </c>
      <c r="E396" s="19" t="str">
        <f>IFERROR(IF(A396&lt;&gt;"",VLOOKUP(A396,matriz,IF(generador!B396=1,15,IF(generador!B396=2,18,IF(generador!B396=3,21,IF(generador!B396=4,24,IF(generador!B396=5,27,IF(generador!B396=6,30,IF(generador!B396=7,33,IF(generador!B396=8,36,IF(generador!B396=9,39,IF(generador!B396=10,42,IF(generador!B396=11,45,IF(generador!B396=12,48,IF(generador!B396=13,51,IF(generador!B396=14,54,IF(generador!B396=15,57))))))))))))))),FALSE),""),"")</f>
        <v/>
      </c>
      <c r="F396" s="20" t="str">
        <f t="shared" si="111"/>
        <v/>
      </c>
      <c r="G396" s="29" t="str">
        <f t="shared" si="112"/>
        <v/>
      </c>
      <c r="H396" s="21" t="str">
        <f t="shared" ca="1" si="115"/>
        <v/>
      </c>
      <c r="I396" s="18" t="str">
        <f t="shared" si="116"/>
        <v/>
      </c>
      <c r="J396" s="18" t="str">
        <f>""</f>
        <v/>
      </c>
      <c r="K396" s="18" t="str">
        <f t="shared" si="117"/>
        <v/>
      </c>
      <c r="L396" s="18" t="str">
        <f t="shared" si="118"/>
        <v/>
      </c>
      <c r="M396" s="18" t="str">
        <f t="shared" si="119"/>
        <v/>
      </c>
      <c r="N396" s="18" t="str">
        <f t="shared" si="120"/>
        <v/>
      </c>
      <c r="O396" s="18" t="str">
        <f t="shared" si="121"/>
        <v/>
      </c>
      <c r="P396" s="18" t="str">
        <f t="shared" si="122"/>
        <v/>
      </c>
      <c r="Q396" s="18" t="str">
        <f t="shared" si="123"/>
        <v/>
      </c>
      <c r="R396" s="122" t="str">
        <f t="shared" si="113"/>
        <v/>
      </c>
      <c r="S396" s="18" t="str">
        <f t="shared" si="124"/>
        <v/>
      </c>
      <c r="T396" s="26" t="str">
        <f t="shared" si="114"/>
        <v/>
      </c>
      <c r="U396" s="18" t="str">
        <f t="shared" si="125"/>
        <v/>
      </c>
      <c r="V396" s="18" t="str">
        <f t="shared" si="126"/>
        <v/>
      </c>
      <c r="W396" s="18" t="str">
        <f>IFERROR(CONCATENATE("PAGO N° ",B396," DEL CONTRATO CPS ",V396," ENTRE ",TEXT(VLOOKUP(A396,matriz,IF(generador!B396=1,16,IF(generador!B396=2,19,IF(generador!B396=3,22,IF(generador!B396=4,25,IF(generador!B396=5,28,IF(generador!B396=6,31,IF(generador!B396=7,34,IF(generador!B396=8,37,IF(generador!B396=9,40,IF(generador!B396=10,43,IF(generador!B396=11,46,IF(generador!B396=12,49,IF(generador!B396=13,52,IF(generador!B396=14,55,IF(generador!B396=15,58))))))))))))))),FALSE),"dd/mm/yyyy")," Y ",TEXT(VLOOKUP(A396,matriz,IF(generador!B396=1,17,IF(generador!B396=2,20,IF(generador!B396=3,23,IF(generador!B396=4,26,IF(generador!B396=5,29,IF(generador!B396=6,32,IF(generador!B396=7,35,IF(generador!B396=8,38,IF(generador!B396=9,41,IF(generador!B396=10,44,IF(generador!B396=11,47,IF(generador!B396=12,50,IF(generador!B396=13,53,IF(generador!B396=14,56,IF(generador!B396=15,59))))))))))))))),FALSE),"dd/mm/yyyy")),"")</f>
        <v/>
      </c>
    </row>
    <row r="397" spans="1:23" x14ac:dyDescent="0.3">
      <c r="A397" s="15"/>
      <c r="B397" s="14"/>
      <c r="C397" s="6"/>
      <c r="D397" s="26" t="str">
        <f t="shared" si="110"/>
        <v/>
      </c>
      <c r="E397" s="19" t="str">
        <f>IFERROR(IF(A397&lt;&gt;"",VLOOKUP(A397,matriz,IF(generador!B397=1,15,IF(generador!B397=2,18,IF(generador!B397=3,21,IF(generador!B397=4,24,IF(generador!B397=5,27,IF(generador!B397=6,30,IF(generador!B397=7,33,IF(generador!B397=8,36,IF(generador!B397=9,39,IF(generador!B397=10,42,IF(generador!B397=11,45,IF(generador!B397=12,48,IF(generador!B397=13,51,IF(generador!B397=14,54,IF(generador!B397=15,57))))))))))))))),FALSE),""),"")</f>
        <v/>
      </c>
      <c r="F397" s="20" t="str">
        <f t="shared" si="111"/>
        <v/>
      </c>
      <c r="G397" s="29" t="str">
        <f t="shared" si="112"/>
        <v/>
      </c>
      <c r="H397" s="21" t="str">
        <f t="shared" ca="1" si="115"/>
        <v/>
      </c>
      <c r="I397" s="18" t="str">
        <f t="shared" si="116"/>
        <v/>
      </c>
      <c r="J397" s="18" t="str">
        <f>""</f>
        <v/>
      </c>
      <c r="K397" s="18" t="str">
        <f t="shared" si="117"/>
        <v/>
      </c>
      <c r="L397" s="18" t="str">
        <f t="shared" si="118"/>
        <v/>
      </c>
      <c r="M397" s="18" t="str">
        <f t="shared" si="119"/>
        <v/>
      </c>
      <c r="N397" s="18" t="str">
        <f t="shared" si="120"/>
        <v/>
      </c>
      <c r="O397" s="18" t="str">
        <f t="shared" si="121"/>
        <v/>
      </c>
      <c r="P397" s="18" t="str">
        <f t="shared" si="122"/>
        <v/>
      </c>
      <c r="Q397" s="18" t="str">
        <f t="shared" si="123"/>
        <v/>
      </c>
      <c r="R397" s="122" t="str">
        <f t="shared" si="113"/>
        <v/>
      </c>
      <c r="S397" s="18" t="str">
        <f t="shared" si="124"/>
        <v/>
      </c>
      <c r="T397" s="26" t="str">
        <f t="shared" si="114"/>
        <v/>
      </c>
      <c r="U397" s="18" t="str">
        <f t="shared" si="125"/>
        <v/>
      </c>
      <c r="V397" s="18" t="str">
        <f t="shared" si="126"/>
        <v/>
      </c>
      <c r="W397" s="18" t="str">
        <f>IFERROR(CONCATENATE("PAGO N° ",B397," DEL CONTRATO CPS ",V397," ENTRE ",TEXT(VLOOKUP(A397,matriz,IF(generador!B397=1,16,IF(generador!B397=2,19,IF(generador!B397=3,22,IF(generador!B397=4,25,IF(generador!B397=5,28,IF(generador!B397=6,31,IF(generador!B397=7,34,IF(generador!B397=8,37,IF(generador!B397=9,40,IF(generador!B397=10,43,IF(generador!B397=11,46,IF(generador!B397=12,49,IF(generador!B397=13,52,IF(generador!B397=14,55,IF(generador!B397=15,58))))))))))))))),FALSE),"dd/mm/yyyy")," Y ",TEXT(VLOOKUP(A397,matriz,IF(generador!B397=1,17,IF(generador!B397=2,20,IF(generador!B397=3,23,IF(generador!B397=4,26,IF(generador!B397=5,29,IF(generador!B397=6,32,IF(generador!B397=7,35,IF(generador!B397=8,38,IF(generador!B397=9,41,IF(generador!B397=10,44,IF(generador!B397=11,47,IF(generador!B397=12,50,IF(generador!B397=13,53,IF(generador!B397=14,56,IF(generador!B397=15,59))))))))))))))),FALSE),"dd/mm/yyyy")),"")</f>
        <v/>
      </c>
    </row>
    <row r="398" spans="1:23" x14ac:dyDescent="0.3">
      <c r="A398" s="15"/>
      <c r="B398" s="14"/>
      <c r="C398" s="6"/>
      <c r="D398" s="26" t="str">
        <f t="shared" si="110"/>
        <v/>
      </c>
      <c r="E398" s="19" t="str">
        <f>IFERROR(IF(A398&lt;&gt;"",VLOOKUP(A398,matriz,IF(generador!B398=1,15,IF(generador!B398=2,18,IF(generador!B398=3,21,IF(generador!B398=4,24,IF(generador!B398=5,27,IF(generador!B398=6,30,IF(generador!B398=7,33,IF(generador!B398=8,36,IF(generador!B398=9,39,IF(generador!B398=10,42,IF(generador!B398=11,45,IF(generador!B398=12,48,IF(generador!B398=13,51,IF(generador!B398=14,54,IF(generador!B398=15,57))))))))))))))),FALSE),""),"")</f>
        <v/>
      </c>
      <c r="F398" s="20" t="str">
        <f t="shared" si="111"/>
        <v/>
      </c>
      <c r="G398" s="29" t="str">
        <f t="shared" si="112"/>
        <v/>
      </c>
      <c r="H398" s="21" t="str">
        <f t="shared" ca="1" si="115"/>
        <v/>
      </c>
      <c r="I398" s="18" t="str">
        <f t="shared" si="116"/>
        <v/>
      </c>
      <c r="J398" s="18" t="str">
        <f>""</f>
        <v/>
      </c>
      <c r="K398" s="18" t="str">
        <f t="shared" si="117"/>
        <v/>
      </c>
      <c r="L398" s="18" t="str">
        <f t="shared" si="118"/>
        <v/>
      </c>
      <c r="M398" s="18" t="str">
        <f t="shared" si="119"/>
        <v/>
      </c>
      <c r="N398" s="18" t="str">
        <f t="shared" si="120"/>
        <v/>
      </c>
      <c r="O398" s="18" t="str">
        <f t="shared" si="121"/>
        <v/>
      </c>
      <c r="P398" s="18" t="str">
        <f t="shared" si="122"/>
        <v/>
      </c>
      <c r="Q398" s="18" t="str">
        <f t="shared" si="123"/>
        <v/>
      </c>
      <c r="R398" s="122" t="str">
        <f t="shared" si="113"/>
        <v/>
      </c>
      <c r="S398" s="18" t="str">
        <f t="shared" si="124"/>
        <v/>
      </c>
      <c r="T398" s="26" t="str">
        <f t="shared" si="114"/>
        <v/>
      </c>
      <c r="U398" s="18" t="str">
        <f t="shared" si="125"/>
        <v/>
      </c>
      <c r="V398" s="18" t="str">
        <f t="shared" si="126"/>
        <v/>
      </c>
      <c r="W398" s="18" t="str">
        <f>IFERROR(CONCATENATE("PAGO N° ",B398," DEL CONTRATO CPS ",V398," ENTRE ",TEXT(VLOOKUP(A398,matriz,IF(generador!B398=1,16,IF(generador!B398=2,19,IF(generador!B398=3,22,IF(generador!B398=4,25,IF(generador!B398=5,28,IF(generador!B398=6,31,IF(generador!B398=7,34,IF(generador!B398=8,37,IF(generador!B398=9,40,IF(generador!B398=10,43,IF(generador!B398=11,46,IF(generador!B398=12,49,IF(generador!B398=13,52,IF(generador!B398=14,55,IF(generador!B398=15,58))))))))))))))),FALSE),"dd/mm/yyyy")," Y ",TEXT(VLOOKUP(A398,matriz,IF(generador!B398=1,17,IF(generador!B398=2,20,IF(generador!B398=3,23,IF(generador!B398=4,26,IF(generador!B398=5,29,IF(generador!B398=6,32,IF(generador!B398=7,35,IF(generador!B398=8,38,IF(generador!B398=9,41,IF(generador!B398=10,44,IF(generador!B398=11,47,IF(generador!B398=12,50,IF(generador!B398=13,53,IF(generador!B398=14,56,IF(generador!B398=15,59))))))))))))))),FALSE),"dd/mm/yyyy")),"")</f>
        <v/>
      </c>
    </row>
    <row r="399" spans="1:23" x14ac:dyDescent="0.3">
      <c r="A399" s="15"/>
      <c r="B399" s="14"/>
      <c r="C399" s="6"/>
      <c r="D399" s="26" t="str">
        <f t="shared" si="110"/>
        <v/>
      </c>
      <c r="E399" s="19" t="str">
        <f>IFERROR(IF(A399&lt;&gt;"",VLOOKUP(A399,matriz,IF(generador!B399=1,15,IF(generador!B399=2,18,IF(generador!B399=3,21,IF(generador!B399=4,24,IF(generador!B399=5,27,IF(generador!B399=6,30,IF(generador!B399=7,33,IF(generador!B399=8,36,IF(generador!B399=9,39,IF(generador!B399=10,42,IF(generador!B399=11,45,IF(generador!B399=12,48,IF(generador!B399=13,51,IF(generador!B399=14,54,IF(generador!B399=15,57))))))))))))))),FALSE),""),"")</f>
        <v/>
      </c>
      <c r="F399" s="20" t="str">
        <f t="shared" si="111"/>
        <v/>
      </c>
      <c r="G399" s="29" t="str">
        <f t="shared" si="112"/>
        <v/>
      </c>
      <c r="H399" s="21" t="str">
        <f t="shared" ca="1" si="115"/>
        <v/>
      </c>
      <c r="I399" s="18" t="str">
        <f t="shared" si="116"/>
        <v/>
      </c>
      <c r="J399" s="18" t="str">
        <f>""</f>
        <v/>
      </c>
      <c r="K399" s="18" t="str">
        <f t="shared" si="117"/>
        <v/>
      </c>
      <c r="L399" s="18" t="str">
        <f t="shared" si="118"/>
        <v/>
      </c>
      <c r="M399" s="18" t="str">
        <f t="shared" si="119"/>
        <v/>
      </c>
      <c r="N399" s="18" t="str">
        <f t="shared" si="120"/>
        <v/>
      </c>
      <c r="O399" s="18" t="str">
        <f t="shared" si="121"/>
        <v/>
      </c>
      <c r="P399" s="18" t="str">
        <f t="shared" si="122"/>
        <v/>
      </c>
      <c r="Q399" s="18" t="str">
        <f t="shared" si="123"/>
        <v/>
      </c>
      <c r="R399" s="122" t="str">
        <f t="shared" si="113"/>
        <v/>
      </c>
      <c r="S399" s="18" t="str">
        <f t="shared" si="124"/>
        <v/>
      </c>
      <c r="T399" s="26" t="str">
        <f t="shared" si="114"/>
        <v/>
      </c>
      <c r="U399" s="18" t="str">
        <f t="shared" si="125"/>
        <v/>
      </c>
      <c r="V399" s="18" t="str">
        <f t="shared" si="126"/>
        <v/>
      </c>
      <c r="W399" s="18" t="str">
        <f>IFERROR(CONCATENATE("PAGO N° ",B399," DEL CONTRATO CPS ",V399," ENTRE ",TEXT(VLOOKUP(A399,matriz,IF(generador!B399=1,16,IF(generador!B399=2,19,IF(generador!B399=3,22,IF(generador!B399=4,25,IF(generador!B399=5,28,IF(generador!B399=6,31,IF(generador!B399=7,34,IF(generador!B399=8,37,IF(generador!B399=9,40,IF(generador!B399=10,43,IF(generador!B399=11,46,IF(generador!B399=12,49,IF(generador!B399=13,52,IF(generador!B399=14,55,IF(generador!B399=15,58))))))))))))))),FALSE),"dd/mm/yyyy")," Y ",TEXT(VLOOKUP(A399,matriz,IF(generador!B399=1,17,IF(generador!B399=2,20,IF(generador!B399=3,23,IF(generador!B399=4,26,IF(generador!B399=5,29,IF(generador!B399=6,32,IF(generador!B399=7,35,IF(generador!B399=8,38,IF(generador!B399=9,41,IF(generador!B399=10,44,IF(generador!B399=11,47,IF(generador!B399=12,50,IF(generador!B399=13,53,IF(generador!B399=14,56,IF(generador!B399=15,59))))))))))))))),FALSE),"dd/mm/yyyy")),"")</f>
        <v/>
      </c>
    </row>
    <row r="400" spans="1:23" x14ac:dyDescent="0.3">
      <c r="A400" s="15"/>
      <c r="B400" s="14"/>
      <c r="C400" s="6"/>
      <c r="D400" s="26" t="str">
        <f t="shared" si="110"/>
        <v/>
      </c>
      <c r="E400" s="19" t="str">
        <f>IFERROR(IF(A400&lt;&gt;"",VLOOKUP(A400,matriz,IF(generador!B400=1,15,IF(generador!B400=2,18,IF(generador!B400=3,21,IF(generador!B400=4,24,IF(generador!B400=5,27,IF(generador!B400=6,30,IF(generador!B400=7,33,IF(generador!B400=8,36,IF(generador!B400=9,39,IF(generador!B400=10,42,IF(generador!B400=11,45,IF(generador!B400=12,48,IF(generador!B400=13,51,IF(generador!B400=14,54,IF(generador!B400=15,57))))))))))))))),FALSE),""),"")</f>
        <v/>
      </c>
      <c r="F400" s="20" t="str">
        <f t="shared" si="111"/>
        <v/>
      </c>
      <c r="G400" s="29" t="str">
        <f t="shared" si="112"/>
        <v/>
      </c>
      <c r="H400" s="21" t="str">
        <f t="shared" ca="1" si="115"/>
        <v/>
      </c>
      <c r="I400" s="18" t="str">
        <f t="shared" si="116"/>
        <v/>
      </c>
      <c r="J400" s="18" t="str">
        <f>""</f>
        <v/>
      </c>
      <c r="K400" s="18" t="str">
        <f t="shared" si="117"/>
        <v/>
      </c>
      <c r="L400" s="18" t="str">
        <f t="shared" si="118"/>
        <v/>
      </c>
      <c r="M400" s="18" t="str">
        <f t="shared" si="119"/>
        <v/>
      </c>
      <c r="N400" s="18" t="str">
        <f t="shared" si="120"/>
        <v/>
      </c>
      <c r="O400" s="18" t="str">
        <f t="shared" si="121"/>
        <v/>
      </c>
      <c r="P400" s="18" t="str">
        <f t="shared" si="122"/>
        <v/>
      </c>
      <c r="Q400" s="18" t="str">
        <f t="shared" si="123"/>
        <v/>
      </c>
      <c r="R400" s="122" t="str">
        <f t="shared" si="113"/>
        <v/>
      </c>
      <c r="S400" s="18" t="str">
        <f t="shared" si="124"/>
        <v/>
      </c>
      <c r="T400" s="26" t="str">
        <f t="shared" si="114"/>
        <v/>
      </c>
      <c r="U400" s="18" t="str">
        <f t="shared" si="125"/>
        <v/>
      </c>
      <c r="V400" s="18" t="str">
        <f t="shared" si="126"/>
        <v/>
      </c>
      <c r="W400" s="18" t="str">
        <f>IFERROR(CONCATENATE("PAGO N° ",B400," DEL CONTRATO CPS ",V400," ENTRE ",TEXT(VLOOKUP(A400,matriz,IF(generador!B400=1,16,IF(generador!B400=2,19,IF(generador!B400=3,22,IF(generador!B400=4,25,IF(generador!B400=5,28,IF(generador!B400=6,31,IF(generador!B400=7,34,IF(generador!B400=8,37,IF(generador!B400=9,40,IF(generador!B400=10,43,IF(generador!B400=11,46,IF(generador!B400=12,49,IF(generador!B400=13,52,IF(generador!B400=14,55,IF(generador!B400=15,58))))))))))))))),FALSE),"dd/mm/yyyy")," Y ",TEXT(VLOOKUP(A400,matriz,IF(generador!B400=1,17,IF(generador!B400=2,20,IF(generador!B400=3,23,IF(generador!B400=4,26,IF(generador!B400=5,29,IF(generador!B400=6,32,IF(generador!B400=7,35,IF(generador!B400=8,38,IF(generador!B400=9,41,IF(generador!B400=10,44,IF(generador!B400=11,47,IF(generador!B400=12,50,IF(generador!B400=13,53,IF(generador!B400=14,56,IF(generador!B400=15,59))))))))))))))),FALSE),"dd/mm/yyyy")),"")</f>
        <v/>
      </c>
    </row>
    <row r="401" spans="1:23" x14ac:dyDescent="0.3">
      <c r="A401" s="15"/>
      <c r="B401" s="14"/>
      <c r="C401" s="6"/>
      <c r="D401" s="26" t="str">
        <f t="shared" si="110"/>
        <v/>
      </c>
      <c r="E401" s="19" t="str">
        <f>IFERROR(IF(A401&lt;&gt;"",VLOOKUP(A401,matriz,IF(generador!B401=1,15,IF(generador!B401=2,18,IF(generador!B401=3,21,IF(generador!B401=4,24,IF(generador!B401=5,27,IF(generador!B401=6,30,IF(generador!B401=7,33,IF(generador!B401=8,36,IF(generador!B401=9,39,IF(generador!B401=10,42,IF(generador!B401=11,45,IF(generador!B401=12,48,IF(generador!B401=13,51,IF(generador!B401=14,54,IF(generador!B401=15,57))))))))))))))),FALSE),""),"")</f>
        <v/>
      </c>
      <c r="F401" s="20" t="str">
        <f t="shared" si="111"/>
        <v/>
      </c>
      <c r="G401" s="29" t="str">
        <f t="shared" si="112"/>
        <v/>
      </c>
      <c r="H401" s="21" t="str">
        <f t="shared" ca="1" si="115"/>
        <v/>
      </c>
      <c r="I401" s="18" t="str">
        <f t="shared" si="116"/>
        <v/>
      </c>
      <c r="J401" s="18" t="str">
        <f>""</f>
        <v/>
      </c>
      <c r="K401" s="18" t="str">
        <f t="shared" si="117"/>
        <v/>
      </c>
      <c r="L401" s="18" t="str">
        <f t="shared" si="118"/>
        <v/>
      </c>
      <c r="M401" s="18" t="str">
        <f t="shared" si="119"/>
        <v/>
      </c>
      <c r="N401" s="18" t="str">
        <f t="shared" si="120"/>
        <v/>
      </c>
      <c r="O401" s="18" t="str">
        <f t="shared" si="121"/>
        <v/>
      </c>
      <c r="P401" s="18" t="str">
        <f t="shared" si="122"/>
        <v/>
      </c>
      <c r="Q401" s="18" t="str">
        <f t="shared" si="123"/>
        <v/>
      </c>
      <c r="R401" s="122" t="str">
        <f t="shared" si="113"/>
        <v/>
      </c>
      <c r="S401" s="18" t="str">
        <f t="shared" si="124"/>
        <v/>
      </c>
      <c r="T401" s="26" t="str">
        <f t="shared" si="114"/>
        <v/>
      </c>
      <c r="U401" s="18" t="str">
        <f t="shared" si="125"/>
        <v/>
      </c>
      <c r="V401" s="18" t="str">
        <f t="shared" si="126"/>
        <v/>
      </c>
      <c r="W401" s="18" t="str">
        <f>IFERROR(CONCATENATE("PAGO N° ",B401," DEL CONTRATO CPS ",V401," ENTRE ",TEXT(VLOOKUP(A401,matriz,IF(generador!B401=1,16,IF(generador!B401=2,19,IF(generador!B401=3,22,IF(generador!B401=4,25,IF(generador!B401=5,28,IF(generador!B401=6,31,IF(generador!B401=7,34,IF(generador!B401=8,37,IF(generador!B401=9,40,IF(generador!B401=10,43,IF(generador!B401=11,46,IF(generador!B401=12,49,IF(generador!B401=13,52,IF(generador!B401=14,55,IF(generador!B401=15,58))))))))))))))),FALSE),"dd/mm/yyyy")," Y ",TEXT(VLOOKUP(A401,matriz,IF(generador!B401=1,17,IF(generador!B401=2,20,IF(generador!B401=3,23,IF(generador!B401=4,26,IF(generador!B401=5,29,IF(generador!B401=6,32,IF(generador!B401=7,35,IF(generador!B401=8,38,IF(generador!B401=9,41,IF(generador!B401=10,44,IF(generador!B401=11,47,IF(generador!B401=12,50,IF(generador!B401=13,53,IF(generador!B401=14,56,IF(generador!B401=15,59))))))))))))))),FALSE),"dd/mm/yyyy")),"")</f>
        <v/>
      </c>
    </row>
    <row r="402" spans="1:23" x14ac:dyDescent="0.3">
      <c r="A402" s="15"/>
      <c r="B402" s="14"/>
      <c r="C402" s="6"/>
      <c r="D402" s="26" t="str">
        <f t="shared" si="110"/>
        <v/>
      </c>
      <c r="E402" s="19" t="str">
        <f>IFERROR(IF(A402&lt;&gt;"",VLOOKUP(A402,matriz,IF(generador!B402=1,15,IF(generador!B402=2,18,IF(generador!B402=3,21,IF(generador!B402=4,24,IF(generador!B402=5,27,IF(generador!B402=6,30,IF(generador!B402=7,33,IF(generador!B402=8,36,IF(generador!B402=9,39,IF(generador!B402=10,42,IF(generador!B402=11,45,IF(generador!B402=12,48,IF(generador!B402=13,51,IF(generador!B402=14,54,IF(generador!B402=15,57))))))))))))))),FALSE),""),"")</f>
        <v/>
      </c>
      <c r="F402" s="20" t="str">
        <f t="shared" si="111"/>
        <v/>
      </c>
      <c r="G402" s="29" t="str">
        <f t="shared" si="112"/>
        <v/>
      </c>
      <c r="H402" s="21" t="str">
        <f t="shared" ca="1" si="115"/>
        <v/>
      </c>
      <c r="I402" s="18" t="str">
        <f t="shared" si="116"/>
        <v/>
      </c>
      <c r="J402" s="18" t="str">
        <f>""</f>
        <v/>
      </c>
      <c r="K402" s="18" t="str">
        <f t="shared" si="117"/>
        <v/>
      </c>
      <c r="L402" s="18" t="str">
        <f t="shared" si="118"/>
        <v/>
      </c>
      <c r="M402" s="18" t="str">
        <f t="shared" si="119"/>
        <v/>
      </c>
      <c r="N402" s="18" t="str">
        <f t="shared" si="120"/>
        <v/>
      </c>
      <c r="O402" s="18" t="str">
        <f t="shared" si="121"/>
        <v/>
      </c>
      <c r="P402" s="18" t="str">
        <f t="shared" si="122"/>
        <v/>
      </c>
      <c r="Q402" s="18" t="str">
        <f t="shared" si="123"/>
        <v/>
      </c>
      <c r="R402" s="122" t="str">
        <f t="shared" si="113"/>
        <v/>
      </c>
      <c r="S402" s="18" t="str">
        <f t="shared" si="124"/>
        <v/>
      </c>
      <c r="T402" s="26" t="str">
        <f t="shared" si="114"/>
        <v/>
      </c>
      <c r="U402" s="18" t="str">
        <f t="shared" si="125"/>
        <v/>
      </c>
      <c r="V402" s="18" t="str">
        <f t="shared" si="126"/>
        <v/>
      </c>
      <c r="W402" s="18" t="str">
        <f>IFERROR(CONCATENATE("PAGO N° ",B402," DEL CONTRATO CPS ",V402," ENTRE ",TEXT(VLOOKUP(A402,matriz,IF(generador!B402=1,16,IF(generador!B402=2,19,IF(generador!B402=3,22,IF(generador!B402=4,25,IF(generador!B402=5,28,IF(generador!B402=6,31,IF(generador!B402=7,34,IF(generador!B402=8,37,IF(generador!B402=9,40,IF(generador!B402=10,43,IF(generador!B402=11,46,IF(generador!B402=12,49,IF(generador!B402=13,52,IF(generador!B402=14,55,IF(generador!B402=15,58))))))))))))))),FALSE),"dd/mm/yyyy")," Y ",TEXT(VLOOKUP(A402,matriz,IF(generador!B402=1,17,IF(generador!B402=2,20,IF(generador!B402=3,23,IF(generador!B402=4,26,IF(generador!B402=5,29,IF(generador!B402=6,32,IF(generador!B402=7,35,IF(generador!B402=8,38,IF(generador!B402=9,41,IF(generador!B402=10,44,IF(generador!B402=11,47,IF(generador!B402=12,50,IF(generador!B402=13,53,IF(generador!B402=14,56,IF(generador!B402=15,59))))))))))))))),FALSE),"dd/mm/yyyy")),"")</f>
        <v/>
      </c>
    </row>
    <row r="403" spans="1:23" x14ac:dyDescent="0.3">
      <c r="A403" s="15"/>
      <c r="B403" s="14"/>
      <c r="C403" s="6"/>
      <c r="D403" s="26" t="str">
        <f t="shared" si="110"/>
        <v/>
      </c>
      <c r="E403" s="19" t="str">
        <f>IFERROR(IF(A403&lt;&gt;"",VLOOKUP(A403,matriz,IF(generador!B403=1,15,IF(generador!B403=2,18,IF(generador!B403=3,21,IF(generador!B403=4,24,IF(generador!B403=5,27,IF(generador!B403=6,30,IF(generador!B403=7,33,IF(generador!B403=8,36,IF(generador!B403=9,39,IF(generador!B403=10,42,IF(generador!B403=11,45,IF(generador!B403=12,48,IF(generador!B403=13,51,IF(generador!B403=14,54,IF(generador!B403=15,57))))))))))))))),FALSE),""),"")</f>
        <v/>
      </c>
      <c r="F403" s="20" t="str">
        <f t="shared" si="111"/>
        <v/>
      </c>
      <c r="G403" s="29" t="str">
        <f t="shared" si="112"/>
        <v/>
      </c>
      <c r="H403" s="21" t="str">
        <f t="shared" ca="1" si="115"/>
        <v/>
      </c>
      <c r="I403" s="18" t="str">
        <f t="shared" si="116"/>
        <v/>
      </c>
      <c r="J403" s="18" t="str">
        <f>""</f>
        <v/>
      </c>
      <c r="K403" s="18" t="str">
        <f t="shared" si="117"/>
        <v/>
      </c>
      <c r="L403" s="18" t="str">
        <f t="shared" si="118"/>
        <v/>
      </c>
      <c r="M403" s="18" t="str">
        <f t="shared" si="119"/>
        <v/>
      </c>
      <c r="N403" s="18" t="str">
        <f t="shared" si="120"/>
        <v/>
      </c>
      <c r="O403" s="18" t="str">
        <f t="shared" si="121"/>
        <v/>
      </c>
      <c r="P403" s="18" t="str">
        <f t="shared" si="122"/>
        <v/>
      </c>
      <c r="Q403" s="18" t="str">
        <f t="shared" si="123"/>
        <v/>
      </c>
      <c r="R403" s="122" t="str">
        <f t="shared" si="113"/>
        <v/>
      </c>
      <c r="S403" s="18" t="str">
        <f t="shared" si="124"/>
        <v/>
      </c>
      <c r="T403" s="26" t="str">
        <f t="shared" si="114"/>
        <v/>
      </c>
      <c r="U403" s="18" t="str">
        <f t="shared" si="125"/>
        <v/>
      </c>
      <c r="V403" s="18" t="str">
        <f t="shared" si="126"/>
        <v/>
      </c>
      <c r="W403" s="18" t="str">
        <f>IFERROR(CONCATENATE("PAGO N° ",B403," DEL CONTRATO CPS ",V403," ENTRE ",TEXT(VLOOKUP(A403,matriz,IF(generador!B403=1,16,IF(generador!B403=2,19,IF(generador!B403=3,22,IF(generador!B403=4,25,IF(generador!B403=5,28,IF(generador!B403=6,31,IF(generador!B403=7,34,IF(generador!B403=8,37,IF(generador!B403=9,40,IF(generador!B403=10,43,IF(generador!B403=11,46,IF(generador!B403=12,49,IF(generador!B403=13,52,IF(generador!B403=14,55,IF(generador!B403=15,58))))))))))))))),FALSE),"dd/mm/yyyy")," Y ",TEXT(VLOOKUP(A403,matriz,IF(generador!B403=1,17,IF(generador!B403=2,20,IF(generador!B403=3,23,IF(generador!B403=4,26,IF(generador!B403=5,29,IF(generador!B403=6,32,IF(generador!B403=7,35,IF(generador!B403=8,38,IF(generador!B403=9,41,IF(generador!B403=10,44,IF(generador!B403=11,47,IF(generador!B403=12,50,IF(generador!B403=13,53,IF(generador!B403=14,56,IF(generador!B403=15,59))))))))))))))),FALSE),"dd/mm/yyyy")),"")</f>
        <v/>
      </c>
    </row>
    <row r="404" spans="1:23" x14ac:dyDescent="0.3">
      <c r="A404" s="15"/>
      <c r="B404" s="14"/>
      <c r="C404" s="6"/>
      <c r="D404" s="26" t="str">
        <f t="shared" si="110"/>
        <v/>
      </c>
      <c r="E404" s="19" t="str">
        <f>IFERROR(IF(A404&lt;&gt;"",VLOOKUP(A404,matriz,IF(generador!B404=1,15,IF(generador!B404=2,18,IF(generador!B404=3,21,IF(generador!B404=4,24,IF(generador!B404=5,27,IF(generador!B404=6,30,IF(generador!B404=7,33,IF(generador!B404=8,36,IF(generador!B404=9,39,IF(generador!B404=10,42,IF(generador!B404=11,45,IF(generador!B404=12,48,IF(generador!B404=13,51,IF(generador!B404=14,54,IF(generador!B404=15,57))))))))))))))),FALSE),""),"")</f>
        <v/>
      </c>
      <c r="F404" s="20" t="str">
        <f t="shared" si="111"/>
        <v/>
      </c>
      <c r="G404" s="29" t="str">
        <f t="shared" si="112"/>
        <v/>
      </c>
      <c r="H404" s="21" t="str">
        <f t="shared" ca="1" si="115"/>
        <v/>
      </c>
      <c r="I404" s="18" t="str">
        <f t="shared" si="116"/>
        <v/>
      </c>
      <c r="J404" s="18" t="str">
        <f>""</f>
        <v/>
      </c>
      <c r="K404" s="18" t="str">
        <f t="shared" si="117"/>
        <v/>
      </c>
      <c r="L404" s="18" t="str">
        <f t="shared" si="118"/>
        <v/>
      </c>
      <c r="M404" s="18" t="str">
        <f t="shared" si="119"/>
        <v/>
      </c>
      <c r="N404" s="18" t="str">
        <f t="shared" si="120"/>
        <v/>
      </c>
      <c r="O404" s="18" t="str">
        <f t="shared" si="121"/>
        <v/>
      </c>
      <c r="P404" s="18" t="str">
        <f t="shared" si="122"/>
        <v/>
      </c>
      <c r="Q404" s="18" t="str">
        <f t="shared" si="123"/>
        <v/>
      </c>
      <c r="R404" s="122" t="str">
        <f t="shared" si="113"/>
        <v/>
      </c>
      <c r="S404" s="18" t="str">
        <f t="shared" si="124"/>
        <v/>
      </c>
      <c r="T404" s="26" t="str">
        <f t="shared" si="114"/>
        <v/>
      </c>
      <c r="U404" s="18" t="str">
        <f t="shared" si="125"/>
        <v/>
      </c>
      <c r="V404" s="18" t="str">
        <f t="shared" si="126"/>
        <v/>
      </c>
      <c r="W404" s="18" t="str">
        <f>IFERROR(CONCATENATE("PAGO N° ",B404," DEL CONTRATO CPS ",V404," ENTRE ",TEXT(VLOOKUP(A404,matriz,IF(generador!B404=1,16,IF(generador!B404=2,19,IF(generador!B404=3,22,IF(generador!B404=4,25,IF(generador!B404=5,28,IF(generador!B404=6,31,IF(generador!B404=7,34,IF(generador!B404=8,37,IF(generador!B404=9,40,IF(generador!B404=10,43,IF(generador!B404=11,46,IF(generador!B404=12,49,IF(generador!B404=13,52,IF(generador!B404=14,55,IF(generador!B404=15,58))))))))))))))),FALSE),"dd/mm/yyyy")," Y ",TEXT(VLOOKUP(A404,matriz,IF(generador!B404=1,17,IF(generador!B404=2,20,IF(generador!B404=3,23,IF(generador!B404=4,26,IF(generador!B404=5,29,IF(generador!B404=6,32,IF(generador!B404=7,35,IF(generador!B404=8,38,IF(generador!B404=9,41,IF(generador!B404=10,44,IF(generador!B404=11,47,IF(generador!B404=12,50,IF(generador!B404=13,53,IF(generador!B404=14,56,IF(generador!B404=15,59))))))))))))))),FALSE),"dd/mm/yyyy")),"")</f>
        <v/>
      </c>
    </row>
    <row r="405" spans="1:23" x14ac:dyDescent="0.3">
      <c r="A405" s="15"/>
      <c r="B405" s="14"/>
      <c r="C405" s="6"/>
      <c r="D405" s="26" t="str">
        <f t="shared" si="110"/>
        <v/>
      </c>
      <c r="E405" s="19" t="str">
        <f>IFERROR(IF(A405&lt;&gt;"",VLOOKUP(A405,matriz,IF(generador!B405=1,15,IF(generador!B405=2,18,IF(generador!B405=3,21,IF(generador!B405=4,24,IF(generador!B405=5,27,IF(generador!B405=6,30,IF(generador!B405=7,33,IF(generador!B405=8,36,IF(generador!B405=9,39,IF(generador!B405=10,42,IF(generador!B405=11,45,IF(generador!B405=12,48,IF(generador!B405=13,51,IF(generador!B405=14,54,IF(generador!B405=15,57))))))))))))))),FALSE),""),"")</f>
        <v/>
      </c>
      <c r="F405" s="20" t="str">
        <f t="shared" si="111"/>
        <v/>
      </c>
      <c r="G405" s="29" t="str">
        <f t="shared" si="112"/>
        <v/>
      </c>
      <c r="H405" s="21" t="str">
        <f t="shared" ca="1" si="115"/>
        <v/>
      </c>
      <c r="I405" s="18" t="str">
        <f t="shared" si="116"/>
        <v/>
      </c>
      <c r="J405" s="18" t="str">
        <f>""</f>
        <v/>
      </c>
      <c r="K405" s="18" t="str">
        <f t="shared" si="117"/>
        <v/>
      </c>
      <c r="L405" s="18" t="str">
        <f t="shared" si="118"/>
        <v/>
      </c>
      <c r="M405" s="18" t="str">
        <f t="shared" si="119"/>
        <v/>
      </c>
      <c r="N405" s="18" t="str">
        <f t="shared" si="120"/>
        <v/>
      </c>
      <c r="O405" s="18" t="str">
        <f t="shared" si="121"/>
        <v/>
      </c>
      <c r="P405" s="18" t="str">
        <f t="shared" si="122"/>
        <v/>
      </c>
      <c r="Q405" s="18" t="str">
        <f t="shared" si="123"/>
        <v/>
      </c>
      <c r="R405" s="122" t="str">
        <f t="shared" si="113"/>
        <v/>
      </c>
      <c r="S405" s="18" t="str">
        <f t="shared" si="124"/>
        <v/>
      </c>
      <c r="T405" s="26" t="str">
        <f t="shared" si="114"/>
        <v/>
      </c>
      <c r="U405" s="18" t="str">
        <f t="shared" si="125"/>
        <v/>
      </c>
      <c r="V405" s="18" t="str">
        <f t="shared" si="126"/>
        <v/>
      </c>
      <c r="W405" s="18" t="str">
        <f>IFERROR(CONCATENATE("PAGO N° ",B405," DEL CONTRATO CPS ",V405," ENTRE ",TEXT(VLOOKUP(A405,matriz,IF(generador!B405=1,16,IF(generador!B405=2,19,IF(generador!B405=3,22,IF(generador!B405=4,25,IF(generador!B405=5,28,IF(generador!B405=6,31,IF(generador!B405=7,34,IF(generador!B405=8,37,IF(generador!B405=9,40,IF(generador!B405=10,43,IF(generador!B405=11,46,IF(generador!B405=12,49,IF(generador!B405=13,52,IF(generador!B405=14,55,IF(generador!B405=15,58))))))))))))))),FALSE),"dd/mm/yyyy")," Y ",TEXT(VLOOKUP(A405,matriz,IF(generador!B405=1,17,IF(generador!B405=2,20,IF(generador!B405=3,23,IF(generador!B405=4,26,IF(generador!B405=5,29,IF(generador!B405=6,32,IF(generador!B405=7,35,IF(generador!B405=8,38,IF(generador!B405=9,41,IF(generador!B405=10,44,IF(generador!B405=11,47,IF(generador!B405=12,50,IF(generador!B405=13,53,IF(generador!B405=14,56,IF(generador!B405=15,59))))))))))))))),FALSE),"dd/mm/yyyy")),"")</f>
        <v/>
      </c>
    </row>
    <row r="406" spans="1:23" x14ac:dyDescent="0.3">
      <c r="A406" s="15"/>
      <c r="B406" s="14"/>
      <c r="C406" s="6"/>
      <c r="D406" s="26" t="str">
        <f t="shared" si="110"/>
        <v/>
      </c>
      <c r="E406" s="19" t="str">
        <f>IFERROR(IF(A406&lt;&gt;"",VLOOKUP(A406,matriz,IF(generador!B406=1,15,IF(generador!B406=2,18,IF(generador!B406=3,21,IF(generador!B406=4,24,IF(generador!B406=5,27,IF(generador!B406=6,30,IF(generador!B406=7,33,IF(generador!B406=8,36,IF(generador!B406=9,39,IF(generador!B406=10,42,IF(generador!B406=11,45,IF(generador!B406=12,48,IF(generador!B406=13,51,IF(generador!B406=14,54,IF(generador!B406=15,57))))))))))))))),FALSE),""),"")</f>
        <v/>
      </c>
      <c r="F406" s="20" t="str">
        <f t="shared" si="111"/>
        <v/>
      </c>
      <c r="G406" s="29" t="str">
        <f t="shared" si="112"/>
        <v/>
      </c>
      <c r="H406" s="21" t="str">
        <f t="shared" ca="1" si="115"/>
        <v/>
      </c>
      <c r="I406" s="18" t="str">
        <f t="shared" si="116"/>
        <v/>
      </c>
      <c r="J406" s="18" t="str">
        <f>""</f>
        <v/>
      </c>
      <c r="K406" s="18" t="str">
        <f t="shared" si="117"/>
        <v/>
      </c>
      <c r="L406" s="18" t="str">
        <f t="shared" si="118"/>
        <v/>
      </c>
      <c r="M406" s="18" t="str">
        <f t="shared" si="119"/>
        <v/>
      </c>
      <c r="N406" s="18" t="str">
        <f t="shared" si="120"/>
        <v/>
      </c>
      <c r="O406" s="18" t="str">
        <f t="shared" si="121"/>
        <v/>
      </c>
      <c r="P406" s="18" t="str">
        <f t="shared" si="122"/>
        <v/>
      </c>
      <c r="Q406" s="18" t="str">
        <f t="shared" si="123"/>
        <v/>
      </c>
      <c r="R406" s="122" t="str">
        <f t="shared" si="113"/>
        <v/>
      </c>
      <c r="S406" s="18" t="str">
        <f t="shared" si="124"/>
        <v/>
      </c>
      <c r="T406" s="26" t="str">
        <f t="shared" si="114"/>
        <v/>
      </c>
      <c r="U406" s="18" t="str">
        <f t="shared" si="125"/>
        <v/>
      </c>
      <c r="V406" s="18" t="str">
        <f t="shared" si="126"/>
        <v/>
      </c>
      <c r="W406" s="18" t="str">
        <f>IFERROR(CONCATENATE("PAGO N° ",B406," DEL CONTRATO CPS ",V406," ENTRE ",TEXT(VLOOKUP(A406,matriz,IF(generador!B406=1,16,IF(generador!B406=2,19,IF(generador!B406=3,22,IF(generador!B406=4,25,IF(generador!B406=5,28,IF(generador!B406=6,31,IF(generador!B406=7,34,IF(generador!B406=8,37,IF(generador!B406=9,40,IF(generador!B406=10,43,IF(generador!B406=11,46,IF(generador!B406=12,49,IF(generador!B406=13,52,IF(generador!B406=14,55,IF(generador!B406=15,58))))))))))))))),FALSE),"dd/mm/yyyy")," Y ",TEXT(VLOOKUP(A406,matriz,IF(generador!B406=1,17,IF(generador!B406=2,20,IF(generador!B406=3,23,IF(generador!B406=4,26,IF(generador!B406=5,29,IF(generador!B406=6,32,IF(generador!B406=7,35,IF(generador!B406=8,38,IF(generador!B406=9,41,IF(generador!B406=10,44,IF(generador!B406=11,47,IF(generador!B406=12,50,IF(generador!B406=13,53,IF(generador!B406=14,56,IF(generador!B406=15,59))))))))))))))),FALSE),"dd/mm/yyyy")),"")</f>
        <v/>
      </c>
    </row>
    <row r="407" spans="1:23" x14ac:dyDescent="0.3">
      <c r="A407" s="15"/>
      <c r="B407" s="14"/>
      <c r="C407" s="6"/>
      <c r="D407" s="26" t="str">
        <f t="shared" si="110"/>
        <v/>
      </c>
      <c r="E407" s="19" t="str">
        <f>IFERROR(IF(A407&lt;&gt;"",VLOOKUP(A407,matriz,IF(generador!B407=1,15,IF(generador!B407=2,18,IF(generador!B407=3,21,IF(generador!B407=4,24,IF(generador!B407=5,27,IF(generador!B407=6,30,IF(generador!B407=7,33,IF(generador!B407=8,36,IF(generador!B407=9,39,IF(generador!B407=10,42,IF(generador!B407=11,45,IF(generador!B407=12,48,IF(generador!B407=13,51,IF(generador!B407=14,54,IF(generador!B407=15,57))))))))))))))),FALSE),""),"")</f>
        <v/>
      </c>
      <c r="F407" s="20" t="str">
        <f t="shared" si="111"/>
        <v/>
      </c>
      <c r="G407" s="29" t="str">
        <f t="shared" si="112"/>
        <v/>
      </c>
      <c r="H407" s="21" t="str">
        <f t="shared" ca="1" si="115"/>
        <v/>
      </c>
      <c r="I407" s="18" t="str">
        <f t="shared" si="116"/>
        <v/>
      </c>
      <c r="J407" s="18" t="str">
        <f>""</f>
        <v/>
      </c>
      <c r="K407" s="18" t="str">
        <f t="shared" si="117"/>
        <v/>
      </c>
      <c r="L407" s="18" t="str">
        <f t="shared" si="118"/>
        <v/>
      </c>
      <c r="M407" s="18" t="str">
        <f t="shared" si="119"/>
        <v/>
      </c>
      <c r="N407" s="18" t="str">
        <f t="shared" si="120"/>
        <v/>
      </c>
      <c r="O407" s="18" t="str">
        <f t="shared" si="121"/>
        <v/>
      </c>
      <c r="P407" s="18" t="str">
        <f t="shared" si="122"/>
        <v/>
      </c>
      <c r="Q407" s="18" t="str">
        <f t="shared" si="123"/>
        <v/>
      </c>
      <c r="R407" s="122" t="str">
        <f t="shared" si="113"/>
        <v/>
      </c>
      <c r="S407" s="18" t="str">
        <f t="shared" si="124"/>
        <v/>
      </c>
      <c r="T407" s="26" t="str">
        <f t="shared" si="114"/>
        <v/>
      </c>
      <c r="U407" s="18" t="str">
        <f t="shared" si="125"/>
        <v/>
      </c>
      <c r="V407" s="18" t="str">
        <f t="shared" si="126"/>
        <v/>
      </c>
      <c r="W407" s="18" t="str">
        <f>IFERROR(CONCATENATE("PAGO N° ",B407," DEL CONTRATO CPS ",V407," ENTRE ",TEXT(VLOOKUP(A407,matriz,IF(generador!B407=1,16,IF(generador!B407=2,19,IF(generador!B407=3,22,IF(generador!B407=4,25,IF(generador!B407=5,28,IF(generador!B407=6,31,IF(generador!B407=7,34,IF(generador!B407=8,37,IF(generador!B407=9,40,IF(generador!B407=10,43,IF(generador!B407=11,46,IF(generador!B407=12,49,IF(generador!B407=13,52,IF(generador!B407=14,55,IF(generador!B407=15,58))))))))))))))),FALSE),"dd/mm/yyyy")," Y ",TEXT(VLOOKUP(A407,matriz,IF(generador!B407=1,17,IF(generador!B407=2,20,IF(generador!B407=3,23,IF(generador!B407=4,26,IF(generador!B407=5,29,IF(generador!B407=6,32,IF(generador!B407=7,35,IF(generador!B407=8,38,IF(generador!B407=9,41,IF(generador!B407=10,44,IF(generador!B407=11,47,IF(generador!B407=12,50,IF(generador!B407=13,53,IF(generador!B407=14,56,IF(generador!B407=15,59))))))))))))))),FALSE),"dd/mm/yyyy")),"")</f>
        <v/>
      </c>
    </row>
    <row r="408" spans="1:23" x14ac:dyDescent="0.3">
      <c r="A408" s="15"/>
      <c r="B408" s="14"/>
      <c r="C408" s="6"/>
      <c r="D408" s="26" t="str">
        <f t="shared" si="110"/>
        <v/>
      </c>
      <c r="E408" s="19" t="str">
        <f>IFERROR(IF(A408&lt;&gt;"",VLOOKUP(A408,matriz,IF(generador!B408=1,15,IF(generador!B408=2,18,IF(generador!B408=3,21,IF(generador!B408=4,24,IF(generador!B408=5,27,IF(generador!B408=6,30,IF(generador!B408=7,33,IF(generador!B408=8,36,IF(generador!B408=9,39,IF(generador!B408=10,42,IF(generador!B408=11,45,IF(generador!B408=12,48,IF(generador!B408=13,51,IF(generador!B408=14,54,IF(generador!B408=15,57))))))))))))))),FALSE),""),"")</f>
        <v/>
      </c>
      <c r="F408" s="20" t="str">
        <f t="shared" si="111"/>
        <v/>
      </c>
      <c r="G408" s="29" t="str">
        <f t="shared" si="112"/>
        <v/>
      </c>
      <c r="H408" s="21" t="str">
        <f t="shared" ca="1" si="115"/>
        <v/>
      </c>
      <c r="I408" s="18" t="str">
        <f t="shared" si="116"/>
        <v/>
      </c>
      <c r="J408" s="18" t="str">
        <f>""</f>
        <v/>
      </c>
      <c r="K408" s="18" t="str">
        <f t="shared" si="117"/>
        <v/>
      </c>
      <c r="L408" s="18" t="str">
        <f t="shared" si="118"/>
        <v/>
      </c>
      <c r="M408" s="18" t="str">
        <f t="shared" si="119"/>
        <v/>
      </c>
      <c r="N408" s="18" t="str">
        <f t="shared" si="120"/>
        <v/>
      </c>
      <c r="O408" s="18" t="str">
        <f t="shared" si="121"/>
        <v/>
      </c>
      <c r="P408" s="18" t="str">
        <f t="shared" si="122"/>
        <v/>
      </c>
      <c r="Q408" s="18" t="str">
        <f t="shared" si="123"/>
        <v/>
      </c>
      <c r="R408" s="122" t="str">
        <f t="shared" si="113"/>
        <v/>
      </c>
      <c r="S408" s="18" t="str">
        <f t="shared" si="124"/>
        <v/>
      </c>
      <c r="T408" s="26" t="str">
        <f t="shared" si="114"/>
        <v/>
      </c>
      <c r="U408" s="18" t="str">
        <f t="shared" si="125"/>
        <v/>
      </c>
      <c r="V408" s="18" t="str">
        <f t="shared" si="126"/>
        <v/>
      </c>
      <c r="W408" s="18" t="str">
        <f>IFERROR(CONCATENATE("PAGO N° ",B408," DEL CONTRATO CPS ",V408," ENTRE ",TEXT(VLOOKUP(A408,matriz,IF(generador!B408=1,16,IF(generador!B408=2,19,IF(generador!B408=3,22,IF(generador!B408=4,25,IF(generador!B408=5,28,IF(generador!B408=6,31,IF(generador!B408=7,34,IF(generador!B408=8,37,IF(generador!B408=9,40,IF(generador!B408=10,43,IF(generador!B408=11,46,IF(generador!B408=12,49,IF(generador!B408=13,52,IF(generador!B408=14,55,IF(generador!B408=15,58))))))))))))))),FALSE),"dd/mm/yyyy")," Y ",TEXT(VLOOKUP(A408,matriz,IF(generador!B408=1,17,IF(generador!B408=2,20,IF(generador!B408=3,23,IF(generador!B408=4,26,IF(generador!B408=5,29,IF(generador!B408=6,32,IF(generador!B408=7,35,IF(generador!B408=8,38,IF(generador!B408=9,41,IF(generador!B408=10,44,IF(generador!B408=11,47,IF(generador!B408=12,50,IF(generador!B408=13,53,IF(generador!B408=14,56,IF(generador!B408=15,59))))))))))))))),FALSE),"dd/mm/yyyy")),"")</f>
        <v/>
      </c>
    </row>
    <row r="409" spans="1:23" x14ac:dyDescent="0.3">
      <c r="A409" s="15"/>
      <c r="B409" s="14"/>
      <c r="C409" s="6"/>
      <c r="D409" s="26" t="str">
        <f t="shared" si="110"/>
        <v/>
      </c>
      <c r="E409" s="19" t="str">
        <f>IFERROR(IF(A409&lt;&gt;"",VLOOKUP(A409,matriz,IF(generador!B409=1,15,IF(generador!B409=2,18,IF(generador!B409=3,21,IF(generador!B409=4,24,IF(generador!B409=5,27,IF(generador!B409=6,30,IF(generador!B409=7,33,IF(generador!B409=8,36,IF(generador!B409=9,39,IF(generador!B409=10,42,IF(generador!B409=11,45,IF(generador!B409=12,48,IF(generador!B409=13,51,IF(generador!B409=14,54,IF(generador!B409=15,57))))))))))))))),FALSE),""),"")</f>
        <v/>
      </c>
      <c r="F409" s="20" t="str">
        <f t="shared" si="111"/>
        <v/>
      </c>
      <c r="G409" s="29" t="str">
        <f t="shared" si="112"/>
        <v/>
      </c>
      <c r="H409" s="21" t="str">
        <f t="shared" ca="1" si="115"/>
        <v/>
      </c>
      <c r="I409" s="18" t="str">
        <f t="shared" si="116"/>
        <v/>
      </c>
      <c r="J409" s="18" t="str">
        <f>""</f>
        <v/>
      </c>
      <c r="K409" s="18" t="str">
        <f t="shared" si="117"/>
        <v/>
      </c>
      <c r="L409" s="18" t="str">
        <f t="shared" si="118"/>
        <v/>
      </c>
      <c r="M409" s="18" t="str">
        <f t="shared" si="119"/>
        <v/>
      </c>
      <c r="N409" s="18" t="str">
        <f t="shared" si="120"/>
        <v/>
      </c>
      <c r="O409" s="18" t="str">
        <f t="shared" si="121"/>
        <v/>
      </c>
      <c r="P409" s="18" t="str">
        <f t="shared" si="122"/>
        <v/>
      </c>
      <c r="Q409" s="18" t="str">
        <f t="shared" si="123"/>
        <v/>
      </c>
      <c r="R409" s="122" t="str">
        <f t="shared" si="113"/>
        <v/>
      </c>
      <c r="S409" s="18" t="str">
        <f t="shared" si="124"/>
        <v/>
      </c>
      <c r="T409" s="26" t="str">
        <f t="shared" si="114"/>
        <v/>
      </c>
      <c r="U409" s="18" t="str">
        <f t="shared" si="125"/>
        <v/>
      </c>
      <c r="V409" s="18" t="str">
        <f t="shared" si="126"/>
        <v/>
      </c>
      <c r="W409" s="18" t="str">
        <f>IFERROR(CONCATENATE("PAGO N° ",B409," DEL CONTRATO CPS ",V409," ENTRE ",TEXT(VLOOKUP(A409,matriz,IF(generador!B409=1,16,IF(generador!B409=2,19,IF(generador!B409=3,22,IF(generador!B409=4,25,IF(generador!B409=5,28,IF(generador!B409=6,31,IF(generador!B409=7,34,IF(generador!B409=8,37,IF(generador!B409=9,40,IF(generador!B409=10,43,IF(generador!B409=11,46,IF(generador!B409=12,49,IF(generador!B409=13,52,IF(generador!B409=14,55,IF(generador!B409=15,58))))))))))))))),FALSE),"dd/mm/yyyy")," Y ",TEXT(VLOOKUP(A409,matriz,IF(generador!B409=1,17,IF(generador!B409=2,20,IF(generador!B409=3,23,IF(generador!B409=4,26,IF(generador!B409=5,29,IF(generador!B409=6,32,IF(generador!B409=7,35,IF(generador!B409=8,38,IF(generador!B409=9,41,IF(generador!B409=10,44,IF(generador!B409=11,47,IF(generador!B409=12,50,IF(generador!B409=13,53,IF(generador!B409=14,56,IF(generador!B409=15,59))))))))))))))),FALSE),"dd/mm/yyyy")),"")</f>
        <v/>
      </c>
    </row>
    <row r="410" spans="1:23" x14ac:dyDescent="0.3">
      <c r="A410" s="15"/>
      <c r="B410" s="14"/>
      <c r="C410" s="6"/>
      <c r="D410" s="26" t="str">
        <f t="shared" si="110"/>
        <v/>
      </c>
      <c r="E410" s="19" t="str">
        <f>IFERROR(IF(A410&lt;&gt;"",VLOOKUP(A410,matriz,IF(generador!B410=1,15,IF(generador!B410=2,18,IF(generador!B410=3,21,IF(generador!B410=4,24,IF(generador!B410=5,27,IF(generador!B410=6,30,IF(generador!B410=7,33,IF(generador!B410=8,36,IF(generador!B410=9,39,IF(generador!B410=10,42,IF(generador!B410=11,45,IF(generador!B410=12,48,IF(generador!B410=13,51,IF(generador!B410=14,54,IF(generador!B410=15,57))))))))))))))),FALSE),""),"")</f>
        <v/>
      </c>
      <c r="F410" s="20" t="str">
        <f t="shared" si="111"/>
        <v/>
      </c>
      <c r="G410" s="29" t="str">
        <f t="shared" si="112"/>
        <v/>
      </c>
      <c r="H410" s="21" t="str">
        <f t="shared" ca="1" si="115"/>
        <v/>
      </c>
      <c r="I410" s="18" t="str">
        <f t="shared" si="116"/>
        <v/>
      </c>
      <c r="J410" s="18" t="str">
        <f>""</f>
        <v/>
      </c>
      <c r="K410" s="18" t="str">
        <f t="shared" si="117"/>
        <v/>
      </c>
      <c r="L410" s="18" t="str">
        <f t="shared" si="118"/>
        <v/>
      </c>
      <c r="M410" s="18" t="str">
        <f t="shared" si="119"/>
        <v/>
      </c>
      <c r="N410" s="18" t="str">
        <f t="shared" si="120"/>
        <v/>
      </c>
      <c r="O410" s="18" t="str">
        <f t="shared" si="121"/>
        <v/>
      </c>
      <c r="P410" s="18" t="str">
        <f t="shared" si="122"/>
        <v/>
      </c>
      <c r="Q410" s="18" t="str">
        <f t="shared" si="123"/>
        <v/>
      </c>
      <c r="R410" s="122" t="str">
        <f t="shared" si="113"/>
        <v/>
      </c>
      <c r="S410" s="18" t="str">
        <f t="shared" si="124"/>
        <v/>
      </c>
      <c r="T410" s="26" t="str">
        <f t="shared" si="114"/>
        <v/>
      </c>
      <c r="U410" s="18" t="str">
        <f t="shared" si="125"/>
        <v/>
      </c>
      <c r="V410" s="18" t="str">
        <f t="shared" si="126"/>
        <v/>
      </c>
      <c r="W410" s="18" t="str">
        <f>IFERROR(CONCATENATE("PAGO N° ",B410," DEL CONTRATO CPS ",V410," ENTRE ",TEXT(VLOOKUP(A410,matriz,IF(generador!B410=1,16,IF(generador!B410=2,19,IF(generador!B410=3,22,IF(generador!B410=4,25,IF(generador!B410=5,28,IF(generador!B410=6,31,IF(generador!B410=7,34,IF(generador!B410=8,37,IF(generador!B410=9,40,IF(generador!B410=10,43,IF(generador!B410=11,46,IF(generador!B410=12,49,IF(generador!B410=13,52,IF(generador!B410=14,55,IF(generador!B410=15,58))))))))))))))),FALSE),"dd/mm/yyyy")," Y ",TEXT(VLOOKUP(A410,matriz,IF(generador!B410=1,17,IF(generador!B410=2,20,IF(generador!B410=3,23,IF(generador!B410=4,26,IF(generador!B410=5,29,IF(generador!B410=6,32,IF(generador!B410=7,35,IF(generador!B410=8,38,IF(generador!B410=9,41,IF(generador!B410=10,44,IF(generador!B410=11,47,IF(generador!B410=12,50,IF(generador!B410=13,53,IF(generador!B410=14,56,IF(generador!B410=15,59))))))))))))))),FALSE),"dd/mm/yyyy")),"")</f>
        <v/>
      </c>
    </row>
    <row r="411" spans="1:23" x14ac:dyDescent="0.3">
      <c r="A411" s="15"/>
      <c r="B411" s="14"/>
      <c r="C411" s="6"/>
      <c r="D411" s="26" t="str">
        <f t="shared" si="110"/>
        <v/>
      </c>
      <c r="E411" s="19" t="str">
        <f>IFERROR(IF(A411&lt;&gt;"",VLOOKUP(A411,matriz,IF(generador!B411=1,15,IF(generador!B411=2,18,IF(generador!B411=3,21,IF(generador!B411=4,24,IF(generador!B411=5,27,IF(generador!B411=6,30,IF(generador!B411=7,33,IF(generador!B411=8,36,IF(generador!B411=9,39,IF(generador!B411=10,42,IF(generador!B411=11,45,IF(generador!B411=12,48,IF(generador!B411=13,51,IF(generador!B411=14,54,IF(generador!B411=15,57))))))))))))))),FALSE),""),"")</f>
        <v/>
      </c>
      <c r="F411" s="20" t="str">
        <f t="shared" si="111"/>
        <v/>
      </c>
      <c r="G411" s="29" t="str">
        <f t="shared" si="112"/>
        <v/>
      </c>
      <c r="H411" s="21" t="str">
        <f t="shared" ca="1" si="115"/>
        <v/>
      </c>
      <c r="I411" s="18" t="str">
        <f t="shared" si="116"/>
        <v/>
      </c>
      <c r="J411" s="18" t="str">
        <f>""</f>
        <v/>
      </c>
      <c r="K411" s="18" t="str">
        <f t="shared" si="117"/>
        <v/>
      </c>
      <c r="L411" s="18" t="str">
        <f t="shared" si="118"/>
        <v/>
      </c>
      <c r="M411" s="18" t="str">
        <f t="shared" si="119"/>
        <v/>
      </c>
      <c r="N411" s="18" t="str">
        <f t="shared" si="120"/>
        <v/>
      </c>
      <c r="O411" s="18" t="str">
        <f t="shared" si="121"/>
        <v/>
      </c>
      <c r="P411" s="18" t="str">
        <f t="shared" si="122"/>
        <v/>
      </c>
      <c r="Q411" s="18" t="str">
        <f t="shared" si="123"/>
        <v/>
      </c>
      <c r="R411" s="122" t="str">
        <f t="shared" si="113"/>
        <v/>
      </c>
      <c r="S411" s="18" t="str">
        <f t="shared" si="124"/>
        <v/>
      </c>
      <c r="T411" s="26" t="str">
        <f t="shared" si="114"/>
        <v/>
      </c>
      <c r="U411" s="18" t="str">
        <f t="shared" si="125"/>
        <v/>
      </c>
      <c r="V411" s="18" t="str">
        <f t="shared" si="126"/>
        <v/>
      </c>
      <c r="W411" s="18" t="str">
        <f>IFERROR(CONCATENATE("PAGO N° ",B411," DEL CONTRATO CPS ",V411," ENTRE ",TEXT(VLOOKUP(A411,matriz,IF(generador!B411=1,16,IF(generador!B411=2,19,IF(generador!B411=3,22,IF(generador!B411=4,25,IF(generador!B411=5,28,IF(generador!B411=6,31,IF(generador!B411=7,34,IF(generador!B411=8,37,IF(generador!B411=9,40,IF(generador!B411=10,43,IF(generador!B411=11,46,IF(generador!B411=12,49,IF(generador!B411=13,52,IF(generador!B411=14,55,IF(generador!B411=15,58))))))))))))))),FALSE),"dd/mm/yyyy")," Y ",TEXT(VLOOKUP(A411,matriz,IF(generador!B411=1,17,IF(generador!B411=2,20,IF(generador!B411=3,23,IF(generador!B411=4,26,IF(generador!B411=5,29,IF(generador!B411=6,32,IF(generador!B411=7,35,IF(generador!B411=8,38,IF(generador!B411=9,41,IF(generador!B411=10,44,IF(generador!B411=11,47,IF(generador!B411=12,50,IF(generador!B411=13,53,IF(generador!B411=14,56,IF(generador!B411=15,59))))))))))))))),FALSE),"dd/mm/yyyy")),"")</f>
        <v/>
      </c>
    </row>
    <row r="412" spans="1:23" x14ac:dyDescent="0.3">
      <c r="A412" s="15"/>
      <c r="B412" s="14"/>
      <c r="C412" s="6"/>
      <c r="D412" s="26" t="str">
        <f t="shared" si="110"/>
        <v/>
      </c>
      <c r="E412" s="19" t="str">
        <f>IFERROR(IF(A412&lt;&gt;"",VLOOKUP(A412,matriz,IF(generador!B412=1,15,IF(generador!B412=2,18,IF(generador!B412=3,21,IF(generador!B412=4,24,IF(generador!B412=5,27,IF(generador!B412=6,30,IF(generador!B412=7,33,IF(generador!B412=8,36,IF(generador!B412=9,39,IF(generador!B412=10,42,IF(generador!B412=11,45,IF(generador!B412=12,48,IF(generador!B412=13,51,IF(generador!B412=14,54,IF(generador!B412=15,57))))))))))))))),FALSE),""),"")</f>
        <v/>
      </c>
      <c r="F412" s="20" t="str">
        <f t="shared" si="111"/>
        <v/>
      </c>
      <c r="G412" s="29" t="str">
        <f t="shared" si="112"/>
        <v/>
      </c>
      <c r="H412" s="21" t="str">
        <f t="shared" ca="1" si="115"/>
        <v/>
      </c>
      <c r="I412" s="18" t="str">
        <f t="shared" si="116"/>
        <v/>
      </c>
      <c r="J412" s="18" t="str">
        <f>""</f>
        <v/>
      </c>
      <c r="K412" s="18" t="str">
        <f t="shared" si="117"/>
        <v/>
      </c>
      <c r="L412" s="18" t="str">
        <f t="shared" si="118"/>
        <v/>
      </c>
      <c r="M412" s="18" t="str">
        <f t="shared" si="119"/>
        <v/>
      </c>
      <c r="N412" s="18" t="str">
        <f t="shared" si="120"/>
        <v/>
      </c>
      <c r="O412" s="18" t="str">
        <f t="shared" si="121"/>
        <v/>
      </c>
      <c r="P412" s="18" t="str">
        <f t="shared" si="122"/>
        <v/>
      </c>
      <c r="Q412" s="18" t="str">
        <f t="shared" si="123"/>
        <v/>
      </c>
      <c r="R412" s="122" t="str">
        <f t="shared" si="113"/>
        <v/>
      </c>
      <c r="S412" s="18" t="str">
        <f t="shared" si="124"/>
        <v/>
      </c>
      <c r="T412" s="26" t="str">
        <f t="shared" si="114"/>
        <v/>
      </c>
      <c r="U412" s="18" t="str">
        <f t="shared" si="125"/>
        <v/>
      </c>
      <c r="V412" s="18" t="str">
        <f t="shared" si="126"/>
        <v/>
      </c>
      <c r="W412" s="18" t="str">
        <f>IFERROR(CONCATENATE("PAGO N° ",B412," DEL CONTRATO CPS ",V412," ENTRE ",TEXT(VLOOKUP(A412,matriz,IF(generador!B412=1,16,IF(generador!B412=2,19,IF(generador!B412=3,22,IF(generador!B412=4,25,IF(generador!B412=5,28,IF(generador!B412=6,31,IF(generador!B412=7,34,IF(generador!B412=8,37,IF(generador!B412=9,40,IF(generador!B412=10,43,IF(generador!B412=11,46,IF(generador!B412=12,49,IF(generador!B412=13,52,IF(generador!B412=14,55,IF(generador!B412=15,58))))))))))))))),FALSE),"dd/mm/yyyy")," Y ",TEXT(VLOOKUP(A412,matriz,IF(generador!B412=1,17,IF(generador!B412=2,20,IF(generador!B412=3,23,IF(generador!B412=4,26,IF(generador!B412=5,29,IF(generador!B412=6,32,IF(generador!B412=7,35,IF(generador!B412=8,38,IF(generador!B412=9,41,IF(generador!B412=10,44,IF(generador!B412=11,47,IF(generador!B412=12,50,IF(generador!B412=13,53,IF(generador!B412=14,56,IF(generador!B412=15,59))))))))))))))),FALSE),"dd/mm/yyyy")),"")</f>
        <v/>
      </c>
    </row>
    <row r="413" spans="1:23" x14ac:dyDescent="0.3">
      <c r="A413" s="15"/>
      <c r="B413" s="14"/>
      <c r="C413" s="6"/>
      <c r="D413" s="26" t="str">
        <f t="shared" si="110"/>
        <v/>
      </c>
      <c r="E413" s="19" t="str">
        <f>IFERROR(IF(A413&lt;&gt;"",VLOOKUP(A413,matriz,IF(generador!B413=1,15,IF(generador!B413=2,18,IF(generador!B413=3,21,IF(generador!B413=4,24,IF(generador!B413=5,27,IF(generador!B413=6,30,IF(generador!B413=7,33,IF(generador!B413=8,36,IF(generador!B413=9,39,IF(generador!B413=10,42,IF(generador!B413=11,45,IF(generador!B413=12,48,IF(generador!B413=13,51,IF(generador!B413=14,54,IF(generador!B413=15,57))))))))))))))),FALSE),""),"")</f>
        <v/>
      </c>
      <c r="F413" s="20" t="str">
        <f t="shared" si="111"/>
        <v/>
      </c>
      <c r="G413" s="29" t="str">
        <f t="shared" si="112"/>
        <v/>
      </c>
      <c r="H413" s="21" t="str">
        <f t="shared" ca="1" si="115"/>
        <v/>
      </c>
      <c r="I413" s="18" t="str">
        <f t="shared" si="116"/>
        <v/>
      </c>
      <c r="J413" s="18" t="str">
        <f>""</f>
        <v/>
      </c>
      <c r="K413" s="18" t="str">
        <f t="shared" si="117"/>
        <v/>
      </c>
      <c r="L413" s="18" t="str">
        <f t="shared" si="118"/>
        <v/>
      </c>
      <c r="M413" s="18" t="str">
        <f t="shared" si="119"/>
        <v/>
      </c>
      <c r="N413" s="18" t="str">
        <f t="shared" si="120"/>
        <v/>
      </c>
      <c r="O413" s="18" t="str">
        <f t="shared" si="121"/>
        <v/>
      </c>
      <c r="P413" s="18" t="str">
        <f t="shared" si="122"/>
        <v/>
      </c>
      <c r="Q413" s="18" t="str">
        <f t="shared" si="123"/>
        <v/>
      </c>
      <c r="R413" s="122" t="str">
        <f t="shared" si="113"/>
        <v/>
      </c>
      <c r="S413" s="18" t="str">
        <f t="shared" si="124"/>
        <v/>
      </c>
      <c r="T413" s="26" t="str">
        <f t="shared" si="114"/>
        <v/>
      </c>
      <c r="U413" s="18" t="str">
        <f t="shared" si="125"/>
        <v/>
      </c>
      <c r="V413" s="18" t="str">
        <f t="shared" si="126"/>
        <v/>
      </c>
      <c r="W413" s="18" t="str">
        <f>IFERROR(CONCATENATE("PAGO N° ",B413," DEL CONTRATO CPS ",V413," ENTRE ",TEXT(VLOOKUP(A413,matriz,IF(generador!B413=1,16,IF(generador!B413=2,19,IF(generador!B413=3,22,IF(generador!B413=4,25,IF(generador!B413=5,28,IF(generador!B413=6,31,IF(generador!B413=7,34,IF(generador!B413=8,37,IF(generador!B413=9,40,IF(generador!B413=10,43,IF(generador!B413=11,46,IF(generador!B413=12,49,IF(generador!B413=13,52,IF(generador!B413=14,55,IF(generador!B413=15,58))))))))))))))),FALSE),"dd/mm/yyyy")," Y ",TEXT(VLOOKUP(A413,matriz,IF(generador!B413=1,17,IF(generador!B413=2,20,IF(generador!B413=3,23,IF(generador!B413=4,26,IF(generador!B413=5,29,IF(generador!B413=6,32,IF(generador!B413=7,35,IF(generador!B413=8,38,IF(generador!B413=9,41,IF(generador!B413=10,44,IF(generador!B413=11,47,IF(generador!B413=12,50,IF(generador!B413=13,53,IF(generador!B413=14,56,IF(generador!B413=15,59))))))))))))))),FALSE),"dd/mm/yyyy")),"")</f>
        <v/>
      </c>
    </row>
    <row r="414" spans="1:23" x14ac:dyDescent="0.3">
      <c r="A414" s="15"/>
      <c r="B414" s="14"/>
      <c r="C414" s="6"/>
      <c r="D414" s="26" t="str">
        <f t="shared" si="110"/>
        <v/>
      </c>
      <c r="E414" s="19" t="str">
        <f>IFERROR(IF(A414&lt;&gt;"",VLOOKUP(A414,matriz,IF(generador!B414=1,15,IF(generador!B414=2,18,IF(generador!B414=3,21,IF(generador!B414=4,24,IF(generador!B414=5,27,IF(generador!B414=6,30,IF(generador!B414=7,33,IF(generador!B414=8,36,IF(generador!B414=9,39,IF(generador!B414=10,42,IF(generador!B414=11,45,IF(generador!B414=12,48,IF(generador!B414=13,51,IF(generador!B414=14,54,IF(generador!B414=15,57))))))))))))))),FALSE),""),"")</f>
        <v/>
      </c>
      <c r="F414" s="20" t="str">
        <f t="shared" si="111"/>
        <v/>
      </c>
      <c r="G414" s="29" t="str">
        <f t="shared" si="112"/>
        <v/>
      </c>
      <c r="H414" s="21" t="str">
        <f t="shared" ca="1" si="115"/>
        <v/>
      </c>
      <c r="I414" s="18" t="str">
        <f t="shared" si="116"/>
        <v/>
      </c>
      <c r="J414" s="18" t="str">
        <f>""</f>
        <v/>
      </c>
      <c r="K414" s="18" t="str">
        <f t="shared" si="117"/>
        <v/>
      </c>
      <c r="L414" s="18" t="str">
        <f t="shared" si="118"/>
        <v/>
      </c>
      <c r="M414" s="18" t="str">
        <f t="shared" si="119"/>
        <v/>
      </c>
      <c r="N414" s="18" t="str">
        <f t="shared" si="120"/>
        <v/>
      </c>
      <c r="O414" s="18" t="str">
        <f t="shared" si="121"/>
        <v/>
      </c>
      <c r="P414" s="18" t="str">
        <f t="shared" si="122"/>
        <v/>
      </c>
      <c r="Q414" s="18" t="str">
        <f t="shared" si="123"/>
        <v/>
      </c>
      <c r="R414" s="122" t="str">
        <f t="shared" si="113"/>
        <v/>
      </c>
      <c r="S414" s="18" t="str">
        <f t="shared" si="124"/>
        <v/>
      </c>
      <c r="T414" s="26" t="str">
        <f t="shared" si="114"/>
        <v/>
      </c>
      <c r="U414" s="18" t="str">
        <f t="shared" si="125"/>
        <v/>
      </c>
      <c r="V414" s="18" t="str">
        <f t="shared" si="126"/>
        <v/>
      </c>
      <c r="W414" s="18" t="str">
        <f>IFERROR(CONCATENATE("PAGO N° ",B414," DEL CONTRATO CPS ",V414," ENTRE ",TEXT(VLOOKUP(A414,matriz,IF(generador!B414=1,16,IF(generador!B414=2,19,IF(generador!B414=3,22,IF(generador!B414=4,25,IF(generador!B414=5,28,IF(generador!B414=6,31,IF(generador!B414=7,34,IF(generador!B414=8,37,IF(generador!B414=9,40,IF(generador!B414=10,43,IF(generador!B414=11,46,IF(generador!B414=12,49,IF(generador!B414=13,52,IF(generador!B414=14,55,IF(generador!B414=15,58))))))))))))))),FALSE),"dd/mm/yyyy")," Y ",TEXT(VLOOKUP(A414,matriz,IF(generador!B414=1,17,IF(generador!B414=2,20,IF(generador!B414=3,23,IF(generador!B414=4,26,IF(generador!B414=5,29,IF(generador!B414=6,32,IF(generador!B414=7,35,IF(generador!B414=8,38,IF(generador!B414=9,41,IF(generador!B414=10,44,IF(generador!B414=11,47,IF(generador!B414=12,50,IF(generador!B414=13,53,IF(generador!B414=14,56,IF(generador!B414=15,59))))))))))))))),FALSE),"dd/mm/yyyy")),"")</f>
        <v/>
      </c>
    </row>
    <row r="415" spans="1:23" x14ac:dyDescent="0.3">
      <c r="A415" s="15"/>
      <c r="B415" s="14"/>
      <c r="C415" s="6"/>
      <c r="D415" s="26" t="str">
        <f t="shared" si="110"/>
        <v/>
      </c>
      <c r="E415" s="19" t="str">
        <f>IFERROR(IF(A415&lt;&gt;"",VLOOKUP(A415,matriz,IF(generador!B415=1,15,IF(generador!B415=2,18,IF(generador!B415=3,21,IF(generador!B415=4,24,IF(generador!B415=5,27,IF(generador!B415=6,30,IF(generador!B415=7,33,IF(generador!B415=8,36,IF(generador!B415=9,39,IF(generador!B415=10,42,IF(generador!B415=11,45,IF(generador!B415=12,48,IF(generador!B415=13,51,IF(generador!B415=14,54,IF(generador!B415=15,57))))))))))))))),FALSE),""),"")</f>
        <v/>
      </c>
      <c r="F415" s="20" t="str">
        <f t="shared" si="111"/>
        <v/>
      </c>
      <c r="G415" s="29" t="str">
        <f t="shared" si="112"/>
        <v/>
      </c>
      <c r="H415" s="21" t="str">
        <f t="shared" ca="1" si="115"/>
        <v/>
      </c>
      <c r="I415" s="18" t="str">
        <f t="shared" si="116"/>
        <v/>
      </c>
      <c r="J415" s="18" t="str">
        <f>""</f>
        <v/>
      </c>
      <c r="K415" s="18" t="str">
        <f t="shared" si="117"/>
        <v/>
      </c>
      <c r="L415" s="18" t="str">
        <f t="shared" si="118"/>
        <v/>
      </c>
      <c r="M415" s="18" t="str">
        <f t="shared" si="119"/>
        <v/>
      </c>
      <c r="N415" s="18" t="str">
        <f t="shared" si="120"/>
        <v/>
      </c>
      <c r="O415" s="18" t="str">
        <f t="shared" si="121"/>
        <v/>
      </c>
      <c r="P415" s="18" t="str">
        <f t="shared" si="122"/>
        <v/>
      </c>
      <c r="Q415" s="18" t="str">
        <f t="shared" si="123"/>
        <v/>
      </c>
      <c r="R415" s="122" t="str">
        <f t="shared" si="113"/>
        <v/>
      </c>
      <c r="S415" s="18" t="str">
        <f t="shared" si="124"/>
        <v/>
      </c>
      <c r="T415" s="26" t="str">
        <f t="shared" si="114"/>
        <v/>
      </c>
      <c r="U415" s="18" t="str">
        <f t="shared" si="125"/>
        <v/>
      </c>
      <c r="V415" s="18" t="str">
        <f t="shared" si="126"/>
        <v/>
      </c>
      <c r="W415" s="18" t="str">
        <f>IFERROR(CONCATENATE("PAGO N° ",B415," DEL CONTRATO CPS ",V415," ENTRE ",TEXT(VLOOKUP(A415,matriz,IF(generador!B415=1,16,IF(generador!B415=2,19,IF(generador!B415=3,22,IF(generador!B415=4,25,IF(generador!B415=5,28,IF(generador!B415=6,31,IF(generador!B415=7,34,IF(generador!B415=8,37,IF(generador!B415=9,40,IF(generador!B415=10,43,IF(generador!B415=11,46,IF(generador!B415=12,49,IF(generador!B415=13,52,IF(generador!B415=14,55,IF(generador!B415=15,58))))))))))))))),FALSE),"dd/mm/yyyy")," Y ",TEXT(VLOOKUP(A415,matriz,IF(generador!B415=1,17,IF(generador!B415=2,20,IF(generador!B415=3,23,IF(generador!B415=4,26,IF(generador!B415=5,29,IF(generador!B415=6,32,IF(generador!B415=7,35,IF(generador!B415=8,38,IF(generador!B415=9,41,IF(generador!B415=10,44,IF(generador!B415=11,47,IF(generador!B415=12,50,IF(generador!B415=13,53,IF(generador!B415=14,56,IF(generador!B415=15,59))))))))))))))),FALSE),"dd/mm/yyyy")),"")</f>
        <v/>
      </c>
    </row>
    <row r="416" spans="1:23" x14ac:dyDescent="0.3">
      <c r="A416" s="15"/>
      <c r="B416" s="14"/>
      <c r="C416" s="6"/>
      <c r="D416" s="26" t="str">
        <f t="shared" si="110"/>
        <v/>
      </c>
      <c r="E416" s="19" t="str">
        <f>IFERROR(IF(A416&lt;&gt;"",VLOOKUP(A416,matriz,IF(generador!B416=1,15,IF(generador!B416=2,18,IF(generador!B416=3,21,IF(generador!B416=4,24,IF(generador!B416=5,27,IF(generador!B416=6,30,IF(generador!B416=7,33,IF(generador!B416=8,36,IF(generador!B416=9,39,IF(generador!B416=10,42,IF(generador!B416=11,45,IF(generador!B416=12,48,IF(generador!B416=13,51,IF(generador!B416=14,54,IF(generador!B416=15,57))))))))))))))),FALSE),""),"")</f>
        <v/>
      </c>
      <c r="F416" s="20" t="str">
        <f t="shared" si="111"/>
        <v/>
      </c>
      <c r="G416" s="29" t="str">
        <f t="shared" si="112"/>
        <v/>
      </c>
      <c r="H416" s="21" t="str">
        <f t="shared" ca="1" si="115"/>
        <v/>
      </c>
      <c r="I416" s="18" t="str">
        <f t="shared" si="116"/>
        <v/>
      </c>
      <c r="J416" s="18" t="str">
        <f>""</f>
        <v/>
      </c>
      <c r="K416" s="18" t="str">
        <f t="shared" si="117"/>
        <v/>
      </c>
      <c r="L416" s="18" t="str">
        <f t="shared" si="118"/>
        <v/>
      </c>
      <c r="M416" s="18" t="str">
        <f t="shared" si="119"/>
        <v/>
      </c>
      <c r="N416" s="18" t="str">
        <f t="shared" si="120"/>
        <v/>
      </c>
      <c r="O416" s="18" t="str">
        <f t="shared" si="121"/>
        <v/>
      </c>
      <c r="P416" s="18" t="str">
        <f t="shared" si="122"/>
        <v/>
      </c>
      <c r="Q416" s="18" t="str">
        <f t="shared" si="123"/>
        <v/>
      </c>
      <c r="R416" s="122" t="str">
        <f t="shared" si="113"/>
        <v/>
      </c>
      <c r="S416" s="18" t="str">
        <f t="shared" si="124"/>
        <v/>
      </c>
      <c r="T416" s="26" t="str">
        <f t="shared" si="114"/>
        <v/>
      </c>
      <c r="U416" s="18" t="str">
        <f t="shared" si="125"/>
        <v/>
      </c>
      <c r="V416" s="18" t="str">
        <f t="shared" si="126"/>
        <v/>
      </c>
      <c r="W416" s="18" t="str">
        <f>IFERROR(CONCATENATE("PAGO N° ",B416," DEL CONTRATO CPS ",V416," ENTRE ",TEXT(VLOOKUP(A416,matriz,IF(generador!B416=1,16,IF(generador!B416=2,19,IF(generador!B416=3,22,IF(generador!B416=4,25,IF(generador!B416=5,28,IF(generador!B416=6,31,IF(generador!B416=7,34,IF(generador!B416=8,37,IF(generador!B416=9,40,IF(generador!B416=10,43,IF(generador!B416=11,46,IF(generador!B416=12,49,IF(generador!B416=13,52,IF(generador!B416=14,55,IF(generador!B416=15,58))))))))))))))),FALSE),"dd/mm/yyyy")," Y ",TEXT(VLOOKUP(A416,matriz,IF(generador!B416=1,17,IF(generador!B416=2,20,IF(generador!B416=3,23,IF(generador!B416=4,26,IF(generador!B416=5,29,IF(generador!B416=6,32,IF(generador!B416=7,35,IF(generador!B416=8,38,IF(generador!B416=9,41,IF(generador!B416=10,44,IF(generador!B416=11,47,IF(generador!B416=12,50,IF(generador!B416=13,53,IF(generador!B416=14,56,IF(generador!B416=15,59))))))))))))))),FALSE),"dd/mm/yyyy")),"")</f>
        <v/>
      </c>
    </row>
    <row r="417" spans="1:23" x14ac:dyDescent="0.3">
      <c r="A417" s="15"/>
      <c r="B417" s="14"/>
      <c r="C417" s="6"/>
      <c r="D417" s="26" t="str">
        <f t="shared" si="110"/>
        <v/>
      </c>
      <c r="E417" s="19" t="str">
        <f>IFERROR(IF(A417&lt;&gt;"",VLOOKUP(A417,matriz,IF(generador!B417=1,15,IF(generador!B417=2,18,IF(generador!B417=3,21,IF(generador!B417=4,24,IF(generador!B417=5,27,IF(generador!B417=6,30,IF(generador!B417=7,33,IF(generador!B417=8,36,IF(generador!B417=9,39,IF(generador!B417=10,42,IF(generador!B417=11,45,IF(generador!B417=12,48,IF(generador!B417=13,51,IF(generador!B417=14,54,IF(generador!B417=15,57))))))))))))))),FALSE),""),"")</f>
        <v/>
      </c>
      <c r="F417" s="20" t="str">
        <f t="shared" si="111"/>
        <v/>
      </c>
      <c r="G417" s="29" t="str">
        <f t="shared" si="112"/>
        <v/>
      </c>
      <c r="H417" s="21" t="str">
        <f t="shared" ca="1" si="115"/>
        <v/>
      </c>
      <c r="I417" s="18" t="str">
        <f t="shared" si="116"/>
        <v/>
      </c>
      <c r="J417" s="18" t="str">
        <f>""</f>
        <v/>
      </c>
      <c r="K417" s="18" t="str">
        <f t="shared" si="117"/>
        <v/>
      </c>
      <c r="L417" s="18" t="str">
        <f t="shared" si="118"/>
        <v/>
      </c>
      <c r="M417" s="18" t="str">
        <f t="shared" si="119"/>
        <v/>
      </c>
      <c r="N417" s="18" t="str">
        <f t="shared" si="120"/>
        <v/>
      </c>
      <c r="O417" s="18" t="str">
        <f t="shared" si="121"/>
        <v/>
      </c>
      <c r="P417" s="18" t="str">
        <f t="shared" si="122"/>
        <v/>
      </c>
      <c r="Q417" s="18" t="str">
        <f t="shared" si="123"/>
        <v/>
      </c>
      <c r="R417" s="122" t="str">
        <f t="shared" si="113"/>
        <v/>
      </c>
      <c r="S417" s="18" t="str">
        <f t="shared" si="124"/>
        <v/>
      </c>
      <c r="T417" s="26" t="str">
        <f t="shared" si="114"/>
        <v/>
      </c>
      <c r="U417" s="18" t="str">
        <f t="shared" si="125"/>
        <v/>
      </c>
      <c r="V417" s="18" t="str">
        <f t="shared" si="126"/>
        <v/>
      </c>
      <c r="W417" s="18" t="str">
        <f>IFERROR(CONCATENATE("PAGO N° ",B417," DEL CONTRATO CPS ",V417," ENTRE ",TEXT(VLOOKUP(A417,matriz,IF(generador!B417=1,16,IF(generador!B417=2,19,IF(generador!B417=3,22,IF(generador!B417=4,25,IF(generador!B417=5,28,IF(generador!B417=6,31,IF(generador!B417=7,34,IF(generador!B417=8,37,IF(generador!B417=9,40,IF(generador!B417=10,43,IF(generador!B417=11,46,IF(generador!B417=12,49,IF(generador!B417=13,52,IF(generador!B417=14,55,IF(generador!B417=15,58))))))))))))))),FALSE),"dd/mm/yyyy")," Y ",TEXT(VLOOKUP(A417,matriz,IF(generador!B417=1,17,IF(generador!B417=2,20,IF(generador!B417=3,23,IF(generador!B417=4,26,IF(generador!B417=5,29,IF(generador!B417=6,32,IF(generador!B417=7,35,IF(generador!B417=8,38,IF(generador!B417=9,41,IF(generador!B417=10,44,IF(generador!B417=11,47,IF(generador!B417=12,50,IF(generador!B417=13,53,IF(generador!B417=14,56,IF(generador!B417=15,59))))))))))))))),FALSE),"dd/mm/yyyy")),"")</f>
        <v/>
      </c>
    </row>
    <row r="418" spans="1:23" x14ac:dyDescent="0.3">
      <c r="A418" s="15"/>
      <c r="B418" s="14"/>
      <c r="C418" s="6"/>
      <c r="D418" s="26" t="str">
        <f t="shared" si="110"/>
        <v/>
      </c>
      <c r="E418" s="19" t="str">
        <f>IFERROR(IF(A418&lt;&gt;"",VLOOKUP(A418,matriz,IF(generador!B418=1,15,IF(generador!B418=2,18,IF(generador!B418=3,21,IF(generador!B418=4,24,IF(generador!B418=5,27,IF(generador!B418=6,30,IF(generador!B418=7,33,IF(generador!B418=8,36,IF(generador!B418=9,39,IF(generador!B418=10,42,IF(generador!B418=11,45,IF(generador!B418=12,48,IF(generador!B418=13,51,IF(generador!B418=14,54,IF(generador!B418=15,57))))))))))))))),FALSE),""),"")</f>
        <v/>
      </c>
      <c r="F418" s="20" t="str">
        <f t="shared" si="111"/>
        <v/>
      </c>
      <c r="G418" s="29" t="str">
        <f t="shared" si="112"/>
        <v/>
      </c>
      <c r="H418" s="21" t="str">
        <f t="shared" ca="1" si="115"/>
        <v/>
      </c>
      <c r="I418" s="18" t="str">
        <f t="shared" si="116"/>
        <v/>
      </c>
      <c r="J418" s="18" t="str">
        <f>""</f>
        <v/>
      </c>
      <c r="K418" s="18" t="str">
        <f t="shared" si="117"/>
        <v/>
      </c>
      <c r="L418" s="18" t="str">
        <f t="shared" si="118"/>
        <v/>
      </c>
      <c r="M418" s="18" t="str">
        <f t="shared" si="119"/>
        <v/>
      </c>
      <c r="N418" s="18" t="str">
        <f t="shared" si="120"/>
        <v/>
      </c>
      <c r="O418" s="18" t="str">
        <f t="shared" si="121"/>
        <v/>
      </c>
      <c r="P418" s="18" t="str">
        <f t="shared" si="122"/>
        <v/>
      </c>
      <c r="Q418" s="18" t="str">
        <f t="shared" si="123"/>
        <v/>
      </c>
      <c r="R418" s="122" t="str">
        <f t="shared" si="113"/>
        <v/>
      </c>
      <c r="S418" s="18" t="str">
        <f t="shared" si="124"/>
        <v/>
      </c>
      <c r="T418" s="26" t="str">
        <f t="shared" si="114"/>
        <v/>
      </c>
      <c r="U418" s="18" t="str">
        <f t="shared" si="125"/>
        <v/>
      </c>
      <c r="V418" s="18" t="str">
        <f t="shared" si="126"/>
        <v/>
      </c>
      <c r="W418" s="18" t="str">
        <f>IFERROR(CONCATENATE("PAGO N° ",B418," DEL CONTRATO CPS ",V418," ENTRE ",TEXT(VLOOKUP(A418,matriz,IF(generador!B418=1,16,IF(generador!B418=2,19,IF(generador!B418=3,22,IF(generador!B418=4,25,IF(generador!B418=5,28,IF(generador!B418=6,31,IF(generador!B418=7,34,IF(generador!B418=8,37,IF(generador!B418=9,40,IF(generador!B418=10,43,IF(generador!B418=11,46,IF(generador!B418=12,49,IF(generador!B418=13,52,IF(generador!B418=14,55,IF(generador!B418=15,58))))))))))))))),FALSE),"dd/mm/yyyy")," Y ",TEXT(VLOOKUP(A418,matriz,IF(generador!B418=1,17,IF(generador!B418=2,20,IF(generador!B418=3,23,IF(generador!B418=4,26,IF(generador!B418=5,29,IF(generador!B418=6,32,IF(generador!B418=7,35,IF(generador!B418=8,38,IF(generador!B418=9,41,IF(generador!B418=10,44,IF(generador!B418=11,47,IF(generador!B418=12,50,IF(generador!B418=13,53,IF(generador!B418=14,56,IF(generador!B418=15,59))))))))))))))),FALSE),"dd/mm/yyyy")),"")</f>
        <v/>
      </c>
    </row>
    <row r="419" spans="1:23" x14ac:dyDescent="0.3">
      <c r="A419" s="15"/>
      <c r="B419" s="14"/>
      <c r="C419" s="6"/>
      <c r="D419" s="26" t="str">
        <f t="shared" si="110"/>
        <v/>
      </c>
      <c r="E419" s="19" t="str">
        <f>IFERROR(IF(A419&lt;&gt;"",VLOOKUP(A419,matriz,IF(generador!B419=1,15,IF(generador!B419=2,18,IF(generador!B419=3,21,IF(generador!B419=4,24,IF(generador!B419=5,27,IF(generador!B419=6,30,IF(generador!B419=7,33,IF(generador!B419=8,36,IF(generador!B419=9,39,IF(generador!B419=10,42,IF(generador!B419=11,45,IF(generador!B419=12,48,IF(generador!B419=13,51,IF(generador!B419=14,54,IF(generador!B419=15,57))))))))))))))),FALSE),""),"")</f>
        <v/>
      </c>
      <c r="F419" s="20" t="str">
        <f t="shared" si="111"/>
        <v/>
      </c>
      <c r="G419" s="29" t="str">
        <f t="shared" si="112"/>
        <v/>
      </c>
      <c r="H419" s="21" t="str">
        <f t="shared" ca="1" si="115"/>
        <v/>
      </c>
      <c r="I419" s="18" t="str">
        <f t="shared" si="116"/>
        <v/>
      </c>
      <c r="J419" s="18" t="str">
        <f>""</f>
        <v/>
      </c>
      <c r="K419" s="18" t="str">
        <f t="shared" si="117"/>
        <v/>
      </c>
      <c r="L419" s="18" t="str">
        <f t="shared" si="118"/>
        <v/>
      </c>
      <c r="M419" s="18" t="str">
        <f t="shared" si="119"/>
        <v/>
      </c>
      <c r="N419" s="18" t="str">
        <f t="shared" si="120"/>
        <v/>
      </c>
      <c r="O419" s="18" t="str">
        <f t="shared" si="121"/>
        <v/>
      </c>
      <c r="P419" s="18" t="str">
        <f t="shared" si="122"/>
        <v/>
      </c>
      <c r="Q419" s="18" t="str">
        <f t="shared" si="123"/>
        <v/>
      </c>
      <c r="R419" s="122" t="str">
        <f t="shared" si="113"/>
        <v/>
      </c>
      <c r="S419" s="18" t="str">
        <f t="shared" si="124"/>
        <v/>
      </c>
      <c r="T419" s="26" t="str">
        <f t="shared" si="114"/>
        <v/>
      </c>
      <c r="U419" s="18" t="str">
        <f t="shared" si="125"/>
        <v/>
      </c>
      <c r="V419" s="18" t="str">
        <f t="shared" si="126"/>
        <v/>
      </c>
      <c r="W419" s="18" t="str">
        <f>IFERROR(CONCATENATE("PAGO N° ",B419," DEL CONTRATO CPS ",V419," ENTRE ",TEXT(VLOOKUP(A419,matriz,IF(generador!B419=1,16,IF(generador!B419=2,19,IF(generador!B419=3,22,IF(generador!B419=4,25,IF(generador!B419=5,28,IF(generador!B419=6,31,IF(generador!B419=7,34,IF(generador!B419=8,37,IF(generador!B419=9,40,IF(generador!B419=10,43,IF(generador!B419=11,46,IF(generador!B419=12,49,IF(generador!B419=13,52,IF(generador!B419=14,55,IF(generador!B419=15,58))))))))))))))),FALSE),"dd/mm/yyyy")," Y ",TEXT(VLOOKUP(A419,matriz,IF(generador!B419=1,17,IF(generador!B419=2,20,IF(generador!B419=3,23,IF(generador!B419=4,26,IF(generador!B419=5,29,IF(generador!B419=6,32,IF(generador!B419=7,35,IF(generador!B419=8,38,IF(generador!B419=9,41,IF(generador!B419=10,44,IF(generador!B419=11,47,IF(generador!B419=12,50,IF(generador!B419=13,53,IF(generador!B419=14,56,IF(generador!B419=15,59))))))))))))))),FALSE),"dd/mm/yyyy")),"")</f>
        <v/>
      </c>
    </row>
    <row r="420" spans="1:23" x14ac:dyDescent="0.3">
      <c r="A420" s="15"/>
      <c r="B420" s="14"/>
      <c r="C420" s="6"/>
      <c r="D420" s="26" t="str">
        <f t="shared" si="110"/>
        <v/>
      </c>
      <c r="E420" s="19" t="str">
        <f>IFERROR(IF(A420&lt;&gt;"",VLOOKUP(A420,matriz,IF(generador!B420=1,15,IF(generador!B420=2,18,IF(generador!B420=3,21,IF(generador!B420=4,24,IF(generador!B420=5,27,IF(generador!B420=6,30,IF(generador!B420=7,33,IF(generador!B420=8,36,IF(generador!B420=9,39,IF(generador!B420=10,42,IF(generador!B420=11,45,IF(generador!B420=12,48,IF(generador!B420=13,51,IF(generador!B420=14,54,IF(generador!B420=15,57))))))))))))))),FALSE),""),"")</f>
        <v/>
      </c>
      <c r="F420" s="20" t="str">
        <f t="shared" si="111"/>
        <v/>
      </c>
      <c r="G420" s="29" t="str">
        <f t="shared" si="112"/>
        <v/>
      </c>
      <c r="H420" s="21" t="str">
        <f t="shared" ca="1" si="115"/>
        <v/>
      </c>
      <c r="I420" s="18" t="str">
        <f t="shared" si="116"/>
        <v/>
      </c>
      <c r="J420" s="18" t="str">
        <f>""</f>
        <v/>
      </c>
      <c r="K420" s="18" t="str">
        <f t="shared" si="117"/>
        <v/>
      </c>
      <c r="L420" s="18" t="str">
        <f t="shared" si="118"/>
        <v/>
      </c>
      <c r="M420" s="18" t="str">
        <f t="shared" si="119"/>
        <v/>
      </c>
      <c r="N420" s="18" t="str">
        <f t="shared" si="120"/>
        <v/>
      </c>
      <c r="O420" s="18" t="str">
        <f t="shared" si="121"/>
        <v/>
      </c>
      <c r="P420" s="18" t="str">
        <f t="shared" si="122"/>
        <v/>
      </c>
      <c r="Q420" s="18" t="str">
        <f t="shared" si="123"/>
        <v/>
      </c>
      <c r="R420" s="122" t="str">
        <f t="shared" si="113"/>
        <v/>
      </c>
      <c r="S420" s="18" t="str">
        <f t="shared" si="124"/>
        <v/>
      </c>
      <c r="T420" s="26" t="str">
        <f t="shared" si="114"/>
        <v/>
      </c>
      <c r="U420" s="18" t="str">
        <f t="shared" si="125"/>
        <v/>
      </c>
      <c r="V420" s="18" t="str">
        <f t="shared" si="126"/>
        <v/>
      </c>
      <c r="W420" s="18" t="str">
        <f>IFERROR(CONCATENATE("PAGO N° ",B420," DEL CONTRATO CPS ",V420," ENTRE ",TEXT(VLOOKUP(A420,matriz,IF(generador!B420=1,16,IF(generador!B420=2,19,IF(generador!B420=3,22,IF(generador!B420=4,25,IF(generador!B420=5,28,IF(generador!B420=6,31,IF(generador!B420=7,34,IF(generador!B420=8,37,IF(generador!B420=9,40,IF(generador!B420=10,43,IF(generador!B420=11,46,IF(generador!B420=12,49,IF(generador!B420=13,52,IF(generador!B420=14,55,IF(generador!B420=15,58))))))))))))))),FALSE),"dd/mm/yyyy")," Y ",TEXT(VLOOKUP(A420,matriz,IF(generador!B420=1,17,IF(generador!B420=2,20,IF(generador!B420=3,23,IF(generador!B420=4,26,IF(generador!B420=5,29,IF(generador!B420=6,32,IF(generador!B420=7,35,IF(generador!B420=8,38,IF(generador!B420=9,41,IF(generador!B420=10,44,IF(generador!B420=11,47,IF(generador!B420=12,50,IF(generador!B420=13,53,IF(generador!B420=14,56,IF(generador!B420=15,59))))))))))))))),FALSE),"dd/mm/yyyy")),"")</f>
        <v/>
      </c>
    </row>
    <row r="421" spans="1:23" x14ac:dyDescent="0.3">
      <c r="A421" s="15"/>
      <c r="B421" s="14"/>
      <c r="C421" s="6"/>
      <c r="D421" s="26" t="str">
        <f t="shared" si="110"/>
        <v/>
      </c>
      <c r="E421" s="19" t="str">
        <f>IFERROR(IF(A421&lt;&gt;"",VLOOKUP(A421,matriz,IF(generador!B421=1,15,IF(generador!B421=2,18,IF(generador!B421=3,21,IF(generador!B421=4,24,IF(generador!B421=5,27,IF(generador!B421=6,30,IF(generador!B421=7,33,IF(generador!B421=8,36,IF(generador!B421=9,39,IF(generador!B421=10,42,IF(generador!B421=11,45,IF(generador!B421=12,48,IF(generador!B421=13,51,IF(generador!B421=14,54,IF(generador!B421=15,57))))))))))))))),FALSE),""),"")</f>
        <v/>
      </c>
      <c r="F421" s="20" t="str">
        <f t="shared" si="111"/>
        <v/>
      </c>
      <c r="G421" s="29" t="str">
        <f t="shared" si="112"/>
        <v/>
      </c>
      <c r="H421" s="21" t="str">
        <f t="shared" ca="1" si="115"/>
        <v/>
      </c>
      <c r="I421" s="18" t="str">
        <f t="shared" si="116"/>
        <v/>
      </c>
      <c r="J421" s="18" t="str">
        <f>""</f>
        <v/>
      </c>
      <c r="K421" s="18" t="str">
        <f t="shared" si="117"/>
        <v/>
      </c>
      <c r="L421" s="18" t="str">
        <f t="shared" si="118"/>
        <v/>
      </c>
      <c r="M421" s="18" t="str">
        <f t="shared" si="119"/>
        <v/>
      </c>
      <c r="N421" s="18" t="str">
        <f t="shared" si="120"/>
        <v/>
      </c>
      <c r="O421" s="18" t="str">
        <f t="shared" si="121"/>
        <v/>
      </c>
      <c r="P421" s="18" t="str">
        <f t="shared" si="122"/>
        <v/>
      </c>
      <c r="Q421" s="18" t="str">
        <f t="shared" si="123"/>
        <v/>
      </c>
      <c r="R421" s="122" t="str">
        <f t="shared" si="113"/>
        <v/>
      </c>
      <c r="S421" s="18" t="str">
        <f t="shared" si="124"/>
        <v/>
      </c>
      <c r="T421" s="26" t="str">
        <f t="shared" si="114"/>
        <v/>
      </c>
      <c r="U421" s="18" t="str">
        <f t="shared" si="125"/>
        <v/>
      </c>
      <c r="V421" s="18" t="str">
        <f t="shared" si="126"/>
        <v/>
      </c>
      <c r="W421" s="18" t="str">
        <f>IFERROR(CONCATENATE("PAGO N° ",B421," DEL CONTRATO CPS ",V421," ENTRE ",TEXT(VLOOKUP(A421,matriz,IF(generador!B421=1,16,IF(generador!B421=2,19,IF(generador!B421=3,22,IF(generador!B421=4,25,IF(generador!B421=5,28,IF(generador!B421=6,31,IF(generador!B421=7,34,IF(generador!B421=8,37,IF(generador!B421=9,40,IF(generador!B421=10,43,IF(generador!B421=11,46,IF(generador!B421=12,49,IF(generador!B421=13,52,IF(generador!B421=14,55,IF(generador!B421=15,58))))))))))))))),FALSE),"dd/mm/yyyy")," Y ",TEXT(VLOOKUP(A421,matriz,IF(generador!B421=1,17,IF(generador!B421=2,20,IF(generador!B421=3,23,IF(generador!B421=4,26,IF(generador!B421=5,29,IF(generador!B421=6,32,IF(generador!B421=7,35,IF(generador!B421=8,38,IF(generador!B421=9,41,IF(generador!B421=10,44,IF(generador!B421=11,47,IF(generador!B421=12,50,IF(generador!B421=13,53,IF(generador!B421=14,56,IF(generador!B421=15,59))))))))))))))),FALSE),"dd/mm/yyyy")),"")</f>
        <v/>
      </c>
    </row>
    <row r="422" spans="1:23" x14ac:dyDescent="0.3">
      <c r="A422" s="15"/>
      <c r="B422" s="14"/>
      <c r="C422" s="6"/>
      <c r="D422" s="26" t="str">
        <f t="shared" si="110"/>
        <v/>
      </c>
      <c r="E422" s="19" t="str">
        <f>IFERROR(IF(A422&lt;&gt;"",VLOOKUP(A422,matriz,IF(generador!B422=1,15,IF(generador!B422=2,18,IF(generador!B422=3,21,IF(generador!B422=4,24,IF(generador!B422=5,27,IF(generador!B422=6,30,IF(generador!B422=7,33,IF(generador!B422=8,36,IF(generador!B422=9,39,IF(generador!B422=10,42,IF(generador!B422=11,45,IF(generador!B422=12,48,IF(generador!B422=13,51,IF(generador!B422=14,54,IF(generador!B422=15,57))))))))))))))),FALSE),""),"")</f>
        <v/>
      </c>
      <c r="F422" s="20" t="str">
        <f t="shared" si="111"/>
        <v/>
      </c>
      <c r="G422" s="29" t="str">
        <f t="shared" si="112"/>
        <v/>
      </c>
      <c r="H422" s="21" t="str">
        <f t="shared" ca="1" si="115"/>
        <v/>
      </c>
      <c r="I422" s="18" t="str">
        <f t="shared" si="116"/>
        <v/>
      </c>
      <c r="J422" s="18" t="str">
        <f>""</f>
        <v/>
      </c>
      <c r="K422" s="18" t="str">
        <f t="shared" si="117"/>
        <v/>
      </c>
      <c r="L422" s="18" t="str">
        <f t="shared" si="118"/>
        <v/>
      </c>
      <c r="M422" s="18" t="str">
        <f t="shared" si="119"/>
        <v/>
      </c>
      <c r="N422" s="18" t="str">
        <f t="shared" si="120"/>
        <v/>
      </c>
      <c r="O422" s="18" t="str">
        <f t="shared" si="121"/>
        <v/>
      </c>
      <c r="P422" s="18" t="str">
        <f t="shared" si="122"/>
        <v/>
      </c>
      <c r="Q422" s="18" t="str">
        <f t="shared" si="123"/>
        <v/>
      </c>
      <c r="R422" s="122" t="str">
        <f t="shared" si="113"/>
        <v/>
      </c>
      <c r="S422" s="18" t="str">
        <f t="shared" si="124"/>
        <v/>
      </c>
      <c r="T422" s="26" t="str">
        <f t="shared" si="114"/>
        <v/>
      </c>
      <c r="U422" s="18" t="str">
        <f t="shared" si="125"/>
        <v/>
      </c>
      <c r="V422" s="18" t="str">
        <f t="shared" si="126"/>
        <v/>
      </c>
      <c r="W422" s="18" t="str">
        <f>IFERROR(CONCATENATE("PAGO N° ",B422," DEL CONTRATO CPS ",V422," ENTRE ",TEXT(VLOOKUP(A422,matriz,IF(generador!B422=1,16,IF(generador!B422=2,19,IF(generador!B422=3,22,IF(generador!B422=4,25,IF(generador!B422=5,28,IF(generador!B422=6,31,IF(generador!B422=7,34,IF(generador!B422=8,37,IF(generador!B422=9,40,IF(generador!B422=10,43,IF(generador!B422=11,46,IF(generador!B422=12,49,IF(generador!B422=13,52,IF(generador!B422=14,55,IF(generador!B422=15,58))))))))))))))),FALSE),"dd/mm/yyyy")," Y ",TEXT(VLOOKUP(A422,matriz,IF(generador!B422=1,17,IF(generador!B422=2,20,IF(generador!B422=3,23,IF(generador!B422=4,26,IF(generador!B422=5,29,IF(generador!B422=6,32,IF(generador!B422=7,35,IF(generador!B422=8,38,IF(generador!B422=9,41,IF(generador!B422=10,44,IF(generador!B422=11,47,IF(generador!B422=12,50,IF(generador!B422=13,53,IF(generador!B422=14,56,IF(generador!B422=15,59))))))))))))))),FALSE),"dd/mm/yyyy")),"")</f>
        <v/>
      </c>
    </row>
    <row r="423" spans="1:23" x14ac:dyDescent="0.3">
      <c r="A423" s="15"/>
      <c r="B423" s="14"/>
      <c r="C423" s="6"/>
      <c r="D423" s="26" t="str">
        <f t="shared" si="110"/>
        <v/>
      </c>
      <c r="E423" s="19" t="str">
        <f>IFERROR(IF(A423&lt;&gt;"",VLOOKUP(A423,matriz,IF(generador!B423=1,15,IF(generador!B423=2,18,IF(generador!B423=3,21,IF(generador!B423=4,24,IF(generador!B423=5,27,IF(generador!B423=6,30,IF(generador!B423=7,33,IF(generador!B423=8,36,IF(generador!B423=9,39,IF(generador!B423=10,42,IF(generador!B423=11,45,IF(generador!B423=12,48,IF(generador!B423=13,51,IF(generador!B423=14,54,IF(generador!B423=15,57))))))))))))))),FALSE),""),"")</f>
        <v/>
      </c>
      <c r="F423" s="20" t="str">
        <f t="shared" si="111"/>
        <v/>
      </c>
      <c r="G423" s="29" t="str">
        <f t="shared" si="112"/>
        <v/>
      </c>
      <c r="H423" s="21" t="str">
        <f t="shared" ca="1" si="115"/>
        <v/>
      </c>
      <c r="I423" s="18" t="str">
        <f t="shared" si="116"/>
        <v/>
      </c>
      <c r="J423" s="18" t="str">
        <f>""</f>
        <v/>
      </c>
      <c r="K423" s="18" t="str">
        <f t="shared" si="117"/>
        <v/>
      </c>
      <c r="L423" s="18" t="str">
        <f t="shared" si="118"/>
        <v/>
      </c>
      <c r="M423" s="18" t="str">
        <f t="shared" si="119"/>
        <v/>
      </c>
      <c r="N423" s="18" t="str">
        <f t="shared" si="120"/>
        <v/>
      </c>
      <c r="O423" s="18" t="str">
        <f t="shared" si="121"/>
        <v/>
      </c>
      <c r="P423" s="18" t="str">
        <f t="shared" si="122"/>
        <v/>
      </c>
      <c r="Q423" s="18" t="str">
        <f t="shared" si="123"/>
        <v/>
      </c>
      <c r="R423" s="122" t="str">
        <f t="shared" si="113"/>
        <v/>
      </c>
      <c r="S423" s="18" t="str">
        <f t="shared" si="124"/>
        <v/>
      </c>
      <c r="T423" s="26" t="str">
        <f t="shared" si="114"/>
        <v/>
      </c>
      <c r="U423" s="18" t="str">
        <f t="shared" si="125"/>
        <v/>
      </c>
      <c r="V423" s="18" t="str">
        <f t="shared" si="126"/>
        <v/>
      </c>
      <c r="W423" s="18" t="str">
        <f>IFERROR(CONCATENATE("PAGO N° ",B423," DEL CONTRATO CPS ",V423," ENTRE ",TEXT(VLOOKUP(A423,matriz,IF(generador!B423=1,16,IF(generador!B423=2,19,IF(generador!B423=3,22,IF(generador!B423=4,25,IF(generador!B423=5,28,IF(generador!B423=6,31,IF(generador!B423=7,34,IF(generador!B423=8,37,IF(generador!B423=9,40,IF(generador!B423=10,43,IF(generador!B423=11,46,IF(generador!B423=12,49,IF(generador!B423=13,52,IF(generador!B423=14,55,IF(generador!B423=15,58))))))))))))))),FALSE),"dd/mm/yyyy")," Y ",TEXT(VLOOKUP(A423,matriz,IF(generador!B423=1,17,IF(generador!B423=2,20,IF(generador!B423=3,23,IF(generador!B423=4,26,IF(generador!B423=5,29,IF(generador!B423=6,32,IF(generador!B423=7,35,IF(generador!B423=8,38,IF(generador!B423=9,41,IF(generador!B423=10,44,IF(generador!B423=11,47,IF(generador!B423=12,50,IF(generador!B423=13,53,IF(generador!B423=14,56,IF(generador!B423=15,59))))))))))))))),FALSE),"dd/mm/yyyy")),"")</f>
        <v/>
      </c>
    </row>
    <row r="424" spans="1:23" x14ac:dyDescent="0.3">
      <c r="A424" s="15"/>
      <c r="B424" s="14"/>
      <c r="C424" s="6"/>
      <c r="D424" s="26" t="str">
        <f t="shared" si="110"/>
        <v/>
      </c>
      <c r="E424" s="19" t="str">
        <f>IFERROR(IF(A424&lt;&gt;"",VLOOKUP(A424,matriz,IF(generador!B424=1,15,IF(generador!B424=2,18,IF(generador!B424=3,21,IF(generador!B424=4,24,IF(generador!B424=5,27,IF(generador!B424=6,30,IF(generador!B424=7,33,IF(generador!B424=8,36,IF(generador!B424=9,39,IF(generador!B424=10,42,IF(generador!B424=11,45,IF(generador!B424=12,48,IF(generador!B424=13,51,IF(generador!B424=14,54,IF(generador!B424=15,57))))))))))))))),FALSE),""),"")</f>
        <v/>
      </c>
      <c r="F424" s="20" t="str">
        <f t="shared" si="111"/>
        <v/>
      </c>
      <c r="G424" s="29" t="str">
        <f t="shared" si="112"/>
        <v/>
      </c>
      <c r="H424" s="21" t="str">
        <f t="shared" ca="1" si="115"/>
        <v/>
      </c>
      <c r="I424" s="18" t="str">
        <f t="shared" si="116"/>
        <v/>
      </c>
      <c r="J424" s="18" t="str">
        <f>""</f>
        <v/>
      </c>
      <c r="K424" s="18" t="str">
        <f t="shared" si="117"/>
        <v/>
      </c>
      <c r="L424" s="18" t="str">
        <f t="shared" si="118"/>
        <v/>
      </c>
      <c r="M424" s="18" t="str">
        <f t="shared" si="119"/>
        <v/>
      </c>
      <c r="N424" s="18" t="str">
        <f t="shared" si="120"/>
        <v/>
      </c>
      <c r="O424" s="18" t="str">
        <f t="shared" si="121"/>
        <v/>
      </c>
      <c r="P424" s="18" t="str">
        <f t="shared" si="122"/>
        <v/>
      </c>
      <c r="Q424" s="18" t="str">
        <f t="shared" si="123"/>
        <v/>
      </c>
      <c r="R424" s="122" t="str">
        <f t="shared" si="113"/>
        <v/>
      </c>
      <c r="S424" s="18" t="str">
        <f t="shared" si="124"/>
        <v/>
      </c>
      <c r="T424" s="26" t="str">
        <f t="shared" si="114"/>
        <v/>
      </c>
      <c r="U424" s="18" t="str">
        <f t="shared" si="125"/>
        <v/>
      </c>
      <c r="V424" s="18" t="str">
        <f t="shared" si="126"/>
        <v/>
      </c>
      <c r="W424" s="18" t="str">
        <f>IFERROR(CONCATENATE("PAGO N° ",B424," DEL CONTRATO CPS ",V424," ENTRE ",TEXT(VLOOKUP(A424,matriz,IF(generador!B424=1,16,IF(generador!B424=2,19,IF(generador!B424=3,22,IF(generador!B424=4,25,IF(generador!B424=5,28,IF(generador!B424=6,31,IF(generador!B424=7,34,IF(generador!B424=8,37,IF(generador!B424=9,40,IF(generador!B424=10,43,IF(generador!B424=11,46,IF(generador!B424=12,49,IF(generador!B424=13,52,IF(generador!B424=14,55,IF(generador!B424=15,58))))))))))))))),FALSE),"dd/mm/yyyy")," Y ",TEXT(VLOOKUP(A424,matriz,IF(generador!B424=1,17,IF(generador!B424=2,20,IF(generador!B424=3,23,IF(generador!B424=4,26,IF(generador!B424=5,29,IF(generador!B424=6,32,IF(generador!B424=7,35,IF(generador!B424=8,38,IF(generador!B424=9,41,IF(generador!B424=10,44,IF(generador!B424=11,47,IF(generador!B424=12,50,IF(generador!B424=13,53,IF(generador!B424=14,56,IF(generador!B424=15,59))))))))))))))),FALSE),"dd/mm/yyyy")),"")</f>
        <v/>
      </c>
    </row>
    <row r="425" spans="1:23" x14ac:dyDescent="0.3">
      <c r="A425" s="15"/>
      <c r="B425" s="14"/>
      <c r="C425" s="6"/>
      <c r="D425" s="26" t="str">
        <f t="shared" si="110"/>
        <v/>
      </c>
      <c r="E425" s="19" t="str">
        <f>IFERROR(IF(A425&lt;&gt;"",VLOOKUP(A425,matriz,IF(generador!B425=1,15,IF(generador!B425=2,18,IF(generador!B425=3,21,IF(generador!B425=4,24,IF(generador!B425=5,27,IF(generador!B425=6,30,IF(generador!B425=7,33,IF(generador!B425=8,36,IF(generador!B425=9,39,IF(generador!B425=10,42,IF(generador!B425=11,45,IF(generador!B425=12,48,IF(generador!B425=13,51,IF(generador!B425=14,54,IF(generador!B425=15,57))))))))))))))),FALSE),""),"")</f>
        <v/>
      </c>
      <c r="F425" s="20" t="str">
        <f t="shared" si="111"/>
        <v/>
      </c>
      <c r="G425" s="29" t="str">
        <f t="shared" si="112"/>
        <v/>
      </c>
      <c r="H425" s="21" t="str">
        <f t="shared" ca="1" si="115"/>
        <v/>
      </c>
      <c r="I425" s="18" t="str">
        <f t="shared" si="116"/>
        <v/>
      </c>
      <c r="J425" s="18" t="str">
        <f>""</f>
        <v/>
      </c>
      <c r="K425" s="18" t="str">
        <f t="shared" si="117"/>
        <v/>
      </c>
      <c r="L425" s="18" t="str">
        <f t="shared" si="118"/>
        <v/>
      </c>
      <c r="M425" s="18" t="str">
        <f t="shared" si="119"/>
        <v/>
      </c>
      <c r="N425" s="18" t="str">
        <f t="shared" si="120"/>
        <v/>
      </c>
      <c r="O425" s="18" t="str">
        <f t="shared" si="121"/>
        <v/>
      </c>
      <c r="P425" s="18" t="str">
        <f t="shared" si="122"/>
        <v/>
      </c>
      <c r="Q425" s="18" t="str">
        <f t="shared" si="123"/>
        <v/>
      </c>
      <c r="R425" s="122" t="str">
        <f t="shared" si="113"/>
        <v/>
      </c>
      <c r="S425" s="18" t="str">
        <f t="shared" si="124"/>
        <v/>
      </c>
      <c r="T425" s="26" t="str">
        <f t="shared" si="114"/>
        <v/>
      </c>
      <c r="U425" s="18" t="str">
        <f t="shared" si="125"/>
        <v/>
      </c>
      <c r="V425" s="18" t="str">
        <f t="shared" si="126"/>
        <v/>
      </c>
      <c r="W425" s="18" t="str">
        <f>IFERROR(CONCATENATE("PAGO N° ",B425," DEL CONTRATO CPS ",V425," ENTRE ",TEXT(VLOOKUP(A425,matriz,IF(generador!B425=1,16,IF(generador!B425=2,19,IF(generador!B425=3,22,IF(generador!B425=4,25,IF(generador!B425=5,28,IF(generador!B425=6,31,IF(generador!B425=7,34,IF(generador!B425=8,37,IF(generador!B425=9,40,IF(generador!B425=10,43,IF(generador!B425=11,46,IF(generador!B425=12,49,IF(generador!B425=13,52,IF(generador!B425=14,55,IF(generador!B425=15,58))))))))))))))),FALSE),"dd/mm/yyyy")," Y ",TEXT(VLOOKUP(A425,matriz,IF(generador!B425=1,17,IF(generador!B425=2,20,IF(generador!B425=3,23,IF(generador!B425=4,26,IF(generador!B425=5,29,IF(generador!B425=6,32,IF(generador!B425=7,35,IF(generador!B425=8,38,IF(generador!B425=9,41,IF(generador!B425=10,44,IF(generador!B425=11,47,IF(generador!B425=12,50,IF(generador!B425=13,53,IF(generador!B425=14,56,IF(generador!B425=15,59))))))))))))))),FALSE),"dd/mm/yyyy")),"")</f>
        <v/>
      </c>
    </row>
    <row r="426" spans="1:23" x14ac:dyDescent="0.3">
      <c r="A426" s="15"/>
      <c r="B426" s="14"/>
      <c r="C426" s="6"/>
      <c r="D426" s="26" t="str">
        <f t="shared" si="110"/>
        <v/>
      </c>
      <c r="E426" s="19" t="str">
        <f>IFERROR(IF(A426&lt;&gt;"",VLOOKUP(A426,matriz,IF(generador!B426=1,15,IF(generador!B426=2,18,IF(generador!B426=3,21,IF(generador!B426=4,24,IF(generador!B426=5,27,IF(generador!B426=6,30,IF(generador!B426=7,33,IF(generador!B426=8,36,IF(generador!B426=9,39,IF(generador!B426=10,42,IF(generador!B426=11,45,IF(generador!B426=12,48,IF(generador!B426=13,51,IF(generador!B426=14,54,IF(generador!B426=15,57))))))))))))))),FALSE),""),"")</f>
        <v/>
      </c>
      <c r="F426" s="20" t="str">
        <f t="shared" si="111"/>
        <v/>
      </c>
      <c r="G426" s="29" t="str">
        <f t="shared" si="112"/>
        <v/>
      </c>
      <c r="H426" s="21" t="str">
        <f t="shared" ca="1" si="115"/>
        <v/>
      </c>
      <c r="I426" s="18" t="str">
        <f t="shared" si="116"/>
        <v/>
      </c>
      <c r="J426" s="18" t="str">
        <f>""</f>
        <v/>
      </c>
      <c r="K426" s="18" t="str">
        <f t="shared" si="117"/>
        <v/>
      </c>
      <c r="L426" s="18" t="str">
        <f t="shared" si="118"/>
        <v/>
      </c>
      <c r="M426" s="18" t="str">
        <f t="shared" si="119"/>
        <v/>
      </c>
      <c r="N426" s="18" t="str">
        <f t="shared" si="120"/>
        <v/>
      </c>
      <c r="O426" s="18" t="str">
        <f t="shared" si="121"/>
        <v/>
      </c>
      <c r="P426" s="18" t="str">
        <f t="shared" si="122"/>
        <v/>
      </c>
      <c r="Q426" s="18" t="str">
        <f t="shared" si="123"/>
        <v/>
      </c>
      <c r="R426" s="122" t="str">
        <f t="shared" si="113"/>
        <v/>
      </c>
      <c r="S426" s="18" t="str">
        <f t="shared" si="124"/>
        <v/>
      </c>
      <c r="T426" s="26" t="str">
        <f t="shared" si="114"/>
        <v/>
      </c>
      <c r="U426" s="18" t="str">
        <f t="shared" si="125"/>
        <v/>
      </c>
      <c r="V426" s="18" t="str">
        <f t="shared" si="126"/>
        <v/>
      </c>
      <c r="W426" s="18" t="str">
        <f>IFERROR(CONCATENATE("PAGO N° ",B426," DEL CONTRATO CPS ",V426," ENTRE ",TEXT(VLOOKUP(A426,matriz,IF(generador!B426=1,16,IF(generador!B426=2,19,IF(generador!B426=3,22,IF(generador!B426=4,25,IF(generador!B426=5,28,IF(generador!B426=6,31,IF(generador!B426=7,34,IF(generador!B426=8,37,IF(generador!B426=9,40,IF(generador!B426=10,43,IF(generador!B426=11,46,IF(generador!B426=12,49,IF(generador!B426=13,52,IF(generador!B426=14,55,IF(generador!B426=15,58))))))))))))))),FALSE),"dd/mm/yyyy")," Y ",TEXT(VLOOKUP(A426,matriz,IF(generador!B426=1,17,IF(generador!B426=2,20,IF(generador!B426=3,23,IF(generador!B426=4,26,IF(generador!B426=5,29,IF(generador!B426=6,32,IF(generador!B426=7,35,IF(generador!B426=8,38,IF(generador!B426=9,41,IF(generador!B426=10,44,IF(generador!B426=11,47,IF(generador!B426=12,50,IF(generador!B426=13,53,IF(generador!B426=14,56,IF(generador!B426=15,59))))))))))))))),FALSE),"dd/mm/yyyy")),"")</f>
        <v/>
      </c>
    </row>
    <row r="427" spans="1:23" x14ac:dyDescent="0.3">
      <c r="A427" s="15"/>
      <c r="B427" s="14"/>
      <c r="C427" s="6"/>
      <c r="D427" s="26" t="str">
        <f t="shared" si="110"/>
        <v/>
      </c>
      <c r="E427" s="19" t="str">
        <f>IFERROR(IF(A427&lt;&gt;"",VLOOKUP(A427,matriz,IF(generador!B427=1,15,IF(generador!B427=2,18,IF(generador!B427=3,21,IF(generador!B427=4,24,IF(generador!B427=5,27,IF(generador!B427=6,30,IF(generador!B427=7,33,IF(generador!B427=8,36,IF(generador!B427=9,39,IF(generador!B427=10,42,IF(generador!B427=11,45,IF(generador!B427=12,48,IF(generador!B427=13,51,IF(generador!B427=14,54,IF(generador!B427=15,57))))))))))))))),FALSE),""),"")</f>
        <v/>
      </c>
      <c r="F427" s="20" t="str">
        <f t="shared" si="111"/>
        <v/>
      </c>
      <c r="G427" s="29" t="str">
        <f t="shared" si="112"/>
        <v/>
      </c>
      <c r="H427" s="21" t="str">
        <f t="shared" ca="1" si="115"/>
        <v/>
      </c>
      <c r="I427" s="18" t="str">
        <f t="shared" si="116"/>
        <v/>
      </c>
      <c r="J427" s="18" t="str">
        <f>""</f>
        <v/>
      </c>
      <c r="K427" s="18" t="str">
        <f t="shared" si="117"/>
        <v/>
      </c>
      <c r="L427" s="18" t="str">
        <f t="shared" si="118"/>
        <v/>
      </c>
      <c r="M427" s="18" t="str">
        <f t="shared" si="119"/>
        <v/>
      </c>
      <c r="N427" s="18" t="str">
        <f t="shared" si="120"/>
        <v/>
      </c>
      <c r="O427" s="18" t="str">
        <f t="shared" si="121"/>
        <v/>
      </c>
      <c r="P427" s="18" t="str">
        <f t="shared" si="122"/>
        <v/>
      </c>
      <c r="Q427" s="18" t="str">
        <f t="shared" si="123"/>
        <v/>
      </c>
      <c r="R427" s="122" t="str">
        <f t="shared" si="113"/>
        <v/>
      </c>
      <c r="S427" s="18" t="str">
        <f t="shared" si="124"/>
        <v/>
      </c>
      <c r="T427" s="26" t="str">
        <f t="shared" si="114"/>
        <v/>
      </c>
      <c r="U427" s="18" t="str">
        <f t="shared" si="125"/>
        <v/>
      </c>
      <c r="V427" s="18" t="str">
        <f t="shared" si="126"/>
        <v/>
      </c>
      <c r="W427" s="18" t="str">
        <f>IFERROR(CONCATENATE("PAGO N° ",B427," DEL CONTRATO CPS ",V427," ENTRE ",TEXT(VLOOKUP(A427,matriz,IF(generador!B427=1,16,IF(generador!B427=2,19,IF(generador!B427=3,22,IF(generador!B427=4,25,IF(generador!B427=5,28,IF(generador!B427=6,31,IF(generador!B427=7,34,IF(generador!B427=8,37,IF(generador!B427=9,40,IF(generador!B427=10,43,IF(generador!B427=11,46,IF(generador!B427=12,49,IF(generador!B427=13,52,IF(generador!B427=14,55,IF(generador!B427=15,58))))))))))))))),FALSE),"dd/mm/yyyy")," Y ",TEXT(VLOOKUP(A427,matriz,IF(generador!B427=1,17,IF(generador!B427=2,20,IF(generador!B427=3,23,IF(generador!B427=4,26,IF(generador!B427=5,29,IF(generador!B427=6,32,IF(generador!B427=7,35,IF(generador!B427=8,38,IF(generador!B427=9,41,IF(generador!B427=10,44,IF(generador!B427=11,47,IF(generador!B427=12,50,IF(generador!B427=13,53,IF(generador!B427=14,56,IF(generador!B427=15,59))))))))))))))),FALSE),"dd/mm/yyyy")),"")</f>
        <v/>
      </c>
    </row>
    <row r="428" spans="1:23" x14ac:dyDescent="0.3">
      <c r="A428" s="15"/>
      <c r="B428" s="14"/>
      <c r="C428" s="6"/>
      <c r="D428" s="26" t="str">
        <f t="shared" si="110"/>
        <v/>
      </c>
      <c r="E428" s="19" t="str">
        <f>IFERROR(IF(A428&lt;&gt;"",VLOOKUP(A428,matriz,IF(generador!B428=1,15,IF(generador!B428=2,18,IF(generador!B428=3,21,IF(generador!B428=4,24,IF(generador!B428=5,27,IF(generador!B428=6,30,IF(generador!B428=7,33,IF(generador!B428=8,36,IF(generador!B428=9,39,IF(generador!B428=10,42,IF(generador!B428=11,45,IF(generador!B428=12,48,IF(generador!B428=13,51,IF(generador!B428=14,54,IF(generador!B428=15,57))))))))))))))),FALSE),""),"")</f>
        <v/>
      </c>
      <c r="F428" s="20" t="str">
        <f t="shared" si="111"/>
        <v/>
      </c>
      <c r="G428" s="29" t="str">
        <f t="shared" si="112"/>
        <v/>
      </c>
      <c r="H428" s="21" t="str">
        <f t="shared" ca="1" si="115"/>
        <v/>
      </c>
      <c r="I428" s="18" t="str">
        <f t="shared" si="116"/>
        <v/>
      </c>
      <c r="J428" s="18" t="str">
        <f>""</f>
        <v/>
      </c>
      <c r="K428" s="18" t="str">
        <f t="shared" si="117"/>
        <v/>
      </c>
      <c r="L428" s="18" t="str">
        <f t="shared" si="118"/>
        <v/>
      </c>
      <c r="M428" s="18" t="str">
        <f t="shared" si="119"/>
        <v/>
      </c>
      <c r="N428" s="18" t="str">
        <f t="shared" si="120"/>
        <v/>
      </c>
      <c r="O428" s="18" t="str">
        <f t="shared" si="121"/>
        <v/>
      </c>
      <c r="P428" s="18" t="str">
        <f t="shared" si="122"/>
        <v/>
      </c>
      <c r="Q428" s="18" t="str">
        <f t="shared" si="123"/>
        <v/>
      </c>
      <c r="R428" s="122" t="str">
        <f t="shared" si="113"/>
        <v/>
      </c>
      <c r="S428" s="18" t="str">
        <f t="shared" si="124"/>
        <v/>
      </c>
      <c r="T428" s="26" t="str">
        <f t="shared" si="114"/>
        <v/>
      </c>
      <c r="U428" s="18" t="str">
        <f t="shared" si="125"/>
        <v/>
      </c>
      <c r="V428" s="18" t="str">
        <f t="shared" si="126"/>
        <v/>
      </c>
      <c r="W428" s="18" t="str">
        <f>IFERROR(CONCATENATE("PAGO N° ",B428," DEL CONTRATO CPS ",V428," ENTRE ",TEXT(VLOOKUP(A428,matriz,IF(generador!B428=1,16,IF(generador!B428=2,19,IF(generador!B428=3,22,IF(generador!B428=4,25,IF(generador!B428=5,28,IF(generador!B428=6,31,IF(generador!B428=7,34,IF(generador!B428=8,37,IF(generador!B428=9,40,IF(generador!B428=10,43,IF(generador!B428=11,46,IF(generador!B428=12,49,IF(generador!B428=13,52,IF(generador!B428=14,55,IF(generador!B428=15,58))))))))))))))),FALSE),"dd/mm/yyyy")," Y ",TEXT(VLOOKUP(A428,matriz,IF(generador!B428=1,17,IF(generador!B428=2,20,IF(generador!B428=3,23,IF(generador!B428=4,26,IF(generador!B428=5,29,IF(generador!B428=6,32,IF(generador!B428=7,35,IF(generador!B428=8,38,IF(generador!B428=9,41,IF(generador!B428=10,44,IF(generador!B428=11,47,IF(generador!B428=12,50,IF(generador!B428=13,53,IF(generador!B428=14,56,IF(generador!B428=15,59))))))))))))))),FALSE),"dd/mm/yyyy")),"")</f>
        <v/>
      </c>
    </row>
    <row r="429" spans="1:23" x14ac:dyDescent="0.3">
      <c r="A429" s="15"/>
      <c r="B429" s="14"/>
      <c r="C429" s="6"/>
      <c r="D429" s="26" t="str">
        <f t="shared" si="110"/>
        <v/>
      </c>
      <c r="E429" s="19" t="str">
        <f>IFERROR(IF(A429&lt;&gt;"",VLOOKUP(A429,matriz,IF(generador!B429=1,15,IF(generador!B429=2,18,IF(generador!B429=3,21,IF(generador!B429=4,24,IF(generador!B429=5,27,IF(generador!B429=6,30,IF(generador!B429=7,33,IF(generador!B429=8,36,IF(generador!B429=9,39,IF(generador!B429=10,42,IF(generador!B429=11,45,IF(generador!B429=12,48,IF(generador!B429=13,51,IF(generador!B429=14,54,IF(generador!B429=15,57))))))))))))))),FALSE),""),"")</f>
        <v/>
      </c>
      <c r="F429" s="20" t="str">
        <f t="shared" si="111"/>
        <v/>
      </c>
      <c r="G429" s="29" t="str">
        <f t="shared" si="112"/>
        <v/>
      </c>
      <c r="H429" s="21" t="str">
        <f t="shared" ca="1" si="115"/>
        <v/>
      </c>
      <c r="I429" s="18" t="str">
        <f t="shared" si="116"/>
        <v/>
      </c>
      <c r="J429" s="18" t="str">
        <f>""</f>
        <v/>
      </c>
      <c r="K429" s="18" t="str">
        <f t="shared" si="117"/>
        <v/>
      </c>
      <c r="L429" s="18" t="str">
        <f t="shared" si="118"/>
        <v/>
      </c>
      <c r="M429" s="18" t="str">
        <f t="shared" si="119"/>
        <v/>
      </c>
      <c r="N429" s="18" t="str">
        <f t="shared" si="120"/>
        <v/>
      </c>
      <c r="O429" s="18" t="str">
        <f t="shared" si="121"/>
        <v/>
      </c>
      <c r="P429" s="18" t="str">
        <f t="shared" si="122"/>
        <v/>
      </c>
      <c r="Q429" s="18" t="str">
        <f t="shared" si="123"/>
        <v/>
      </c>
      <c r="R429" s="122" t="str">
        <f t="shared" si="113"/>
        <v/>
      </c>
      <c r="S429" s="18" t="str">
        <f t="shared" si="124"/>
        <v/>
      </c>
      <c r="T429" s="26" t="str">
        <f t="shared" si="114"/>
        <v/>
      </c>
      <c r="U429" s="18" t="str">
        <f t="shared" si="125"/>
        <v/>
      </c>
      <c r="V429" s="18" t="str">
        <f t="shared" si="126"/>
        <v/>
      </c>
      <c r="W429" s="18" t="str">
        <f>IFERROR(CONCATENATE("PAGO N° ",B429," DEL CONTRATO CPS ",V429," ENTRE ",TEXT(VLOOKUP(A429,matriz,IF(generador!B429=1,16,IF(generador!B429=2,19,IF(generador!B429=3,22,IF(generador!B429=4,25,IF(generador!B429=5,28,IF(generador!B429=6,31,IF(generador!B429=7,34,IF(generador!B429=8,37,IF(generador!B429=9,40,IF(generador!B429=10,43,IF(generador!B429=11,46,IF(generador!B429=12,49,IF(generador!B429=13,52,IF(generador!B429=14,55,IF(generador!B429=15,58))))))))))))))),FALSE),"dd/mm/yyyy")," Y ",TEXT(VLOOKUP(A429,matriz,IF(generador!B429=1,17,IF(generador!B429=2,20,IF(generador!B429=3,23,IF(generador!B429=4,26,IF(generador!B429=5,29,IF(generador!B429=6,32,IF(generador!B429=7,35,IF(generador!B429=8,38,IF(generador!B429=9,41,IF(generador!B429=10,44,IF(generador!B429=11,47,IF(generador!B429=12,50,IF(generador!B429=13,53,IF(generador!B429=14,56,IF(generador!B429=15,59))))))))))))))),FALSE),"dd/mm/yyyy")),"")</f>
        <v/>
      </c>
    </row>
    <row r="430" spans="1:23" x14ac:dyDescent="0.3">
      <c r="A430" s="15"/>
      <c r="B430" s="14"/>
      <c r="C430" s="6"/>
      <c r="D430" s="26" t="str">
        <f t="shared" si="110"/>
        <v/>
      </c>
      <c r="E430" s="19" t="str">
        <f>IFERROR(IF(A430&lt;&gt;"",VLOOKUP(A430,matriz,IF(generador!B430=1,15,IF(generador!B430=2,18,IF(generador!B430=3,21,IF(generador!B430=4,24,IF(generador!B430=5,27,IF(generador!B430=6,30,IF(generador!B430=7,33,IF(generador!B430=8,36,IF(generador!B430=9,39,IF(generador!B430=10,42,IF(generador!B430=11,45,IF(generador!B430=12,48,IF(generador!B430=13,51,IF(generador!B430=14,54,IF(generador!B430=15,57))))))))))))))),FALSE),""),"")</f>
        <v/>
      </c>
      <c r="F430" s="20" t="str">
        <f t="shared" si="111"/>
        <v/>
      </c>
      <c r="G430" s="29" t="str">
        <f t="shared" si="112"/>
        <v/>
      </c>
      <c r="H430" s="21" t="str">
        <f t="shared" ca="1" si="115"/>
        <v/>
      </c>
      <c r="I430" s="18" t="str">
        <f t="shared" si="116"/>
        <v/>
      </c>
      <c r="J430" s="18" t="str">
        <f>""</f>
        <v/>
      </c>
      <c r="K430" s="18" t="str">
        <f t="shared" si="117"/>
        <v/>
      </c>
      <c r="L430" s="18" t="str">
        <f t="shared" si="118"/>
        <v/>
      </c>
      <c r="M430" s="18" t="str">
        <f t="shared" si="119"/>
        <v/>
      </c>
      <c r="N430" s="18" t="str">
        <f t="shared" si="120"/>
        <v/>
      </c>
      <c r="O430" s="18" t="str">
        <f t="shared" si="121"/>
        <v/>
      </c>
      <c r="P430" s="18" t="str">
        <f t="shared" si="122"/>
        <v/>
      </c>
      <c r="Q430" s="18" t="str">
        <f t="shared" si="123"/>
        <v/>
      </c>
      <c r="R430" s="122" t="str">
        <f t="shared" si="113"/>
        <v/>
      </c>
      <c r="S430" s="18" t="str">
        <f t="shared" si="124"/>
        <v/>
      </c>
      <c r="T430" s="26" t="str">
        <f t="shared" si="114"/>
        <v/>
      </c>
      <c r="U430" s="18" t="str">
        <f t="shared" si="125"/>
        <v/>
      </c>
      <c r="V430" s="18" t="str">
        <f t="shared" si="126"/>
        <v/>
      </c>
      <c r="W430" s="18" t="str">
        <f>IFERROR(CONCATENATE("PAGO N° ",B430," DEL CONTRATO CPS ",V430," ENTRE ",TEXT(VLOOKUP(A430,matriz,IF(generador!B430=1,16,IF(generador!B430=2,19,IF(generador!B430=3,22,IF(generador!B430=4,25,IF(generador!B430=5,28,IF(generador!B430=6,31,IF(generador!B430=7,34,IF(generador!B430=8,37,IF(generador!B430=9,40,IF(generador!B430=10,43,IF(generador!B430=11,46,IF(generador!B430=12,49,IF(generador!B430=13,52,IF(generador!B430=14,55,IF(generador!B430=15,58))))))))))))))),FALSE),"dd/mm/yyyy")," Y ",TEXT(VLOOKUP(A430,matriz,IF(generador!B430=1,17,IF(generador!B430=2,20,IF(generador!B430=3,23,IF(generador!B430=4,26,IF(generador!B430=5,29,IF(generador!B430=6,32,IF(generador!B430=7,35,IF(generador!B430=8,38,IF(generador!B430=9,41,IF(generador!B430=10,44,IF(generador!B430=11,47,IF(generador!B430=12,50,IF(generador!B430=13,53,IF(generador!B430=14,56,IF(generador!B430=15,59))))))))))))))),FALSE),"dd/mm/yyyy")),"")</f>
        <v/>
      </c>
    </row>
    <row r="431" spans="1:23" x14ac:dyDescent="0.3">
      <c r="A431" s="15"/>
      <c r="B431" s="14"/>
      <c r="C431" s="6"/>
      <c r="D431" s="26" t="str">
        <f t="shared" si="110"/>
        <v/>
      </c>
      <c r="E431" s="19" t="str">
        <f>IFERROR(IF(A431&lt;&gt;"",VLOOKUP(A431,matriz,IF(generador!B431=1,15,IF(generador!B431=2,18,IF(generador!B431=3,21,IF(generador!B431=4,24,IF(generador!B431=5,27,IF(generador!B431=6,30,IF(generador!B431=7,33,IF(generador!B431=8,36,IF(generador!B431=9,39,IF(generador!B431=10,42,IF(generador!B431=11,45,IF(generador!B431=12,48,IF(generador!B431=13,51,IF(generador!B431=14,54,IF(generador!B431=15,57))))))))))))))),FALSE),""),"")</f>
        <v/>
      </c>
      <c r="F431" s="20" t="str">
        <f t="shared" si="111"/>
        <v/>
      </c>
      <c r="G431" s="29" t="str">
        <f t="shared" si="112"/>
        <v/>
      </c>
      <c r="H431" s="21" t="str">
        <f t="shared" ca="1" si="115"/>
        <v/>
      </c>
      <c r="I431" s="18" t="str">
        <f t="shared" si="116"/>
        <v/>
      </c>
      <c r="J431" s="18" t="str">
        <f>""</f>
        <v/>
      </c>
      <c r="K431" s="18" t="str">
        <f t="shared" si="117"/>
        <v/>
      </c>
      <c r="L431" s="18" t="str">
        <f t="shared" si="118"/>
        <v/>
      </c>
      <c r="M431" s="18" t="str">
        <f t="shared" si="119"/>
        <v/>
      </c>
      <c r="N431" s="18" t="str">
        <f t="shared" si="120"/>
        <v/>
      </c>
      <c r="O431" s="18" t="str">
        <f t="shared" si="121"/>
        <v/>
      </c>
      <c r="P431" s="18" t="str">
        <f t="shared" si="122"/>
        <v/>
      </c>
      <c r="Q431" s="18" t="str">
        <f t="shared" si="123"/>
        <v/>
      </c>
      <c r="R431" s="122" t="str">
        <f t="shared" si="113"/>
        <v/>
      </c>
      <c r="S431" s="18" t="str">
        <f t="shared" si="124"/>
        <v/>
      </c>
      <c r="T431" s="26" t="str">
        <f t="shared" si="114"/>
        <v/>
      </c>
      <c r="U431" s="18" t="str">
        <f t="shared" si="125"/>
        <v/>
      </c>
      <c r="V431" s="18" t="str">
        <f t="shared" si="126"/>
        <v/>
      </c>
      <c r="W431" s="18" t="str">
        <f>IFERROR(CONCATENATE("PAGO N° ",B431," DEL CONTRATO CPS ",V431," ENTRE ",TEXT(VLOOKUP(A431,matriz,IF(generador!B431=1,16,IF(generador!B431=2,19,IF(generador!B431=3,22,IF(generador!B431=4,25,IF(generador!B431=5,28,IF(generador!B431=6,31,IF(generador!B431=7,34,IF(generador!B431=8,37,IF(generador!B431=9,40,IF(generador!B431=10,43,IF(generador!B431=11,46,IF(generador!B431=12,49,IF(generador!B431=13,52,IF(generador!B431=14,55,IF(generador!B431=15,58))))))))))))))),FALSE),"dd/mm/yyyy")," Y ",TEXT(VLOOKUP(A431,matriz,IF(generador!B431=1,17,IF(generador!B431=2,20,IF(generador!B431=3,23,IF(generador!B431=4,26,IF(generador!B431=5,29,IF(generador!B431=6,32,IF(generador!B431=7,35,IF(generador!B431=8,38,IF(generador!B431=9,41,IF(generador!B431=10,44,IF(generador!B431=11,47,IF(generador!B431=12,50,IF(generador!B431=13,53,IF(generador!B431=14,56,IF(generador!B431=15,59))))))))))))))),FALSE),"dd/mm/yyyy")),"")</f>
        <v/>
      </c>
    </row>
    <row r="432" spans="1:23" x14ac:dyDescent="0.3">
      <c r="A432" s="15"/>
      <c r="B432" s="14"/>
      <c r="C432" s="6"/>
      <c r="D432" s="26" t="str">
        <f t="shared" si="110"/>
        <v/>
      </c>
      <c r="E432" s="19" t="str">
        <f>IFERROR(IF(A432&lt;&gt;"",VLOOKUP(A432,matriz,IF(generador!B432=1,15,IF(generador!B432=2,18,IF(generador!B432=3,21,IF(generador!B432=4,24,IF(generador!B432=5,27,IF(generador!B432=6,30,IF(generador!B432=7,33,IF(generador!B432=8,36,IF(generador!B432=9,39,IF(generador!B432=10,42,IF(generador!B432=11,45,IF(generador!B432=12,48,IF(generador!B432=13,51,IF(generador!B432=14,54,IF(generador!B432=15,57))))))))))))))),FALSE),""),"")</f>
        <v/>
      </c>
      <c r="F432" s="20" t="str">
        <f t="shared" si="111"/>
        <v/>
      </c>
      <c r="G432" s="29" t="str">
        <f t="shared" si="112"/>
        <v/>
      </c>
      <c r="H432" s="21" t="str">
        <f t="shared" ca="1" si="115"/>
        <v/>
      </c>
      <c r="I432" s="18" t="str">
        <f t="shared" si="116"/>
        <v/>
      </c>
      <c r="J432" s="18" t="str">
        <f>""</f>
        <v/>
      </c>
      <c r="K432" s="18" t="str">
        <f t="shared" si="117"/>
        <v/>
      </c>
      <c r="L432" s="18" t="str">
        <f t="shared" si="118"/>
        <v/>
      </c>
      <c r="M432" s="18" t="str">
        <f t="shared" si="119"/>
        <v/>
      </c>
      <c r="N432" s="18" t="str">
        <f t="shared" si="120"/>
        <v/>
      </c>
      <c r="O432" s="18" t="str">
        <f t="shared" si="121"/>
        <v/>
      </c>
      <c r="P432" s="18" t="str">
        <f t="shared" si="122"/>
        <v/>
      </c>
      <c r="Q432" s="18" t="str">
        <f t="shared" si="123"/>
        <v/>
      </c>
      <c r="R432" s="122" t="str">
        <f t="shared" si="113"/>
        <v/>
      </c>
      <c r="S432" s="18" t="str">
        <f t="shared" si="124"/>
        <v/>
      </c>
      <c r="T432" s="26" t="str">
        <f t="shared" si="114"/>
        <v/>
      </c>
      <c r="U432" s="18" t="str">
        <f t="shared" si="125"/>
        <v/>
      </c>
      <c r="V432" s="18" t="str">
        <f t="shared" si="126"/>
        <v/>
      </c>
      <c r="W432" s="18" t="str">
        <f>IFERROR(CONCATENATE("PAGO N° ",B432," DEL CONTRATO CPS ",V432," ENTRE ",TEXT(VLOOKUP(A432,matriz,IF(generador!B432=1,16,IF(generador!B432=2,19,IF(generador!B432=3,22,IF(generador!B432=4,25,IF(generador!B432=5,28,IF(generador!B432=6,31,IF(generador!B432=7,34,IF(generador!B432=8,37,IF(generador!B432=9,40,IF(generador!B432=10,43,IF(generador!B432=11,46,IF(generador!B432=12,49,IF(generador!B432=13,52,IF(generador!B432=14,55,IF(generador!B432=15,58))))))))))))))),FALSE),"dd/mm/yyyy")," Y ",TEXT(VLOOKUP(A432,matriz,IF(generador!B432=1,17,IF(generador!B432=2,20,IF(generador!B432=3,23,IF(generador!B432=4,26,IF(generador!B432=5,29,IF(generador!B432=6,32,IF(generador!B432=7,35,IF(generador!B432=8,38,IF(generador!B432=9,41,IF(generador!B432=10,44,IF(generador!B432=11,47,IF(generador!B432=12,50,IF(generador!B432=13,53,IF(generador!B432=14,56,IF(generador!B432=15,59))))))))))))))),FALSE),"dd/mm/yyyy")),"")</f>
        <v/>
      </c>
    </row>
    <row r="433" spans="1:23" x14ac:dyDescent="0.3">
      <c r="A433" s="15"/>
      <c r="B433" s="14"/>
      <c r="C433" s="6"/>
      <c r="D433" s="26" t="str">
        <f t="shared" si="110"/>
        <v/>
      </c>
      <c r="E433" s="19" t="str">
        <f>IFERROR(IF(A433&lt;&gt;"",VLOOKUP(A433,matriz,IF(generador!B433=1,15,IF(generador!B433=2,18,IF(generador!B433=3,21,IF(generador!B433=4,24,IF(generador!B433=5,27,IF(generador!B433=6,30,IF(generador!B433=7,33,IF(generador!B433=8,36,IF(generador!B433=9,39,IF(generador!B433=10,42,IF(generador!B433=11,45,IF(generador!B433=12,48,IF(generador!B433=13,51,IF(generador!B433=14,54,IF(generador!B433=15,57))))))))))))))),FALSE),""),"")</f>
        <v/>
      </c>
      <c r="F433" s="20" t="str">
        <f t="shared" si="111"/>
        <v/>
      </c>
      <c r="G433" s="29" t="str">
        <f t="shared" si="112"/>
        <v/>
      </c>
      <c r="H433" s="21" t="str">
        <f t="shared" ca="1" si="115"/>
        <v/>
      </c>
      <c r="I433" s="18" t="str">
        <f t="shared" si="116"/>
        <v/>
      </c>
      <c r="J433" s="18" t="str">
        <f>""</f>
        <v/>
      </c>
      <c r="K433" s="18" t="str">
        <f t="shared" si="117"/>
        <v/>
      </c>
      <c r="L433" s="18" t="str">
        <f t="shared" si="118"/>
        <v/>
      </c>
      <c r="M433" s="18" t="str">
        <f t="shared" si="119"/>
        <v/>
      </c>
      <c r="N433" s="18" t="str">
        <f t="shared" si="120"/>
        <v/>
      </c>
      <c r="O433" s="18" t="str">
        <f t="shared" si="121"/>
        <v/>
      </c>
      <c r="P433" s="18" t="str">
        <f t="shared" si="122"/>
        <v/>
      </c>
      <c r="Q433" s="18" t="str">
        <f t="shared" si="123"/>
        <v/>
      </c>
      <c r="R433" s="122" t="str">
        <f t="shared" si="113"/>
        <v/>
      </c>
      <c r="S433" s="18" t="str">
        <f t="shared" si="124"/>
        <v/>
      </c>
      <c r="T433" s="26" t="str">
        <f t="shared" si="114"/>
        <v/>
      </c>
      <c r="U433" s="18" t="str">
        <f t="shared" si="125"/>
        <v/>
      </c>
      <c r="V433" s="18" t="str">
        <f t="shared" si="126"/>
        <v/>
      </c>
      <c r="W433" s="18" t="str">
        <f>IFERROR(CONCATENATE("PAGO N° ",B433," DEL CONTRATO CPS ",V433," ENTRE ",TEXT(VLOOKUP(A433,matriz,IF(generador!B433=1,16,IF(generador!B433=2,19,IF(generador!B433=3,22,IF(generador!B433=4,25,IF(generador!B433=5,28,IF(generador!B433=6,31,IF(generador!B433=7,34,IF(generador!B433=8,37,IF(generador!B433=9,40,IF(generador!B433=10,43,IF(generador!B433=11,46,IF(generador!B433=12,49,IF(generador!B433=13,52,IF(generador!B433=14,55,IF(generador!B433=15,58))))))))))))))),FALSE),"dd/mm/yyyy")," Y ",TEXT(VLOOKUP(A433,matriz,IF(generador!B433=1,17,IF(generador!B433=2,20,IF(generador!B433=3,23,IF(generador!B433=4,26,IF(generador!B433=5,29,IF(generador!B433=6,32,IF(generador!B433=7,35,IF(generador!B433=8,38,IF(generador!B433=9,41,IF(generador!B433=10,44,IF(generador!B433=11,47,IF(generador!B433=12,50,IF(generador!B433=13,53,IF(generador!B433=14,56,IF(generador!B433=15,59))))))))))))))),FALSE),"dd/mm/yyyy")),"")</f>
        <v/>
      </c>
    </row>
    <row r="434" spans="1:23" x14ac:dyDescent="0.3">
      <c r="A434" s="15"/>
      <c r="B434" s="14"/>
      <c r="C434" s="6"/>
      <c r="D434" s="26" t="str">
        <f t="shared" si="110"/>
        <v/>
      </c>
      <c r="E434" s="19" t="str">
        <f>IFERROR(IF(A434&lt;&gt;"",VLOOKUP(A434,matriz,IF(generador!B434=1,15,IF(generador!B434=2,18,IF(generador!B434=3,21,IF(generador!B434=4,24,IF(generador!B434=5,27,IF(generador!B434=6,30,IF(generador!B434=7,33,IF(generador!B434=8,36,IF(generador!B434=9,39,IF(generador!B434=10,42,IF(generador!B434=11,45,IF(generador!B434=12,48,IF(generador!B434=13,51,IF(generador!B434=14,54,IF(generador!B434=15,57))))))))))))))),FALSE),""),"")</f>
        <v/>
      </c>
      <c r="F434" s="20" t="str">
        <f t="shared" si="111"/>
        <v/>
      </c>
      <c r="G434" s="29" t="str">
        <f t="shared" si="112"/>
        <v/>
      </c>
      <c r="H434" s="21" t="str">
        <f t="shared" ca="1" si="115"/>
        <v/>
      </c>
      <c r="I434" s="18" t="str">
        <f t="shared" si="116"/>
        <v/>
      </c>
      <c r="J434" s="18" t="str">
        <f>""</f>
        <v/>
      </c>
      <c r="K434" s="18" t="str">
        <f t="shared" si="117"/>
        <v/>
      </c>
      <c r="L434" s="18" t="str">
        <f t="shared" si="118"/>
        <v/>
      </c>
      <c r="M434" s="18" t="str">
        <f t="shared" si="119"/>
        <v/>
      </c>
      <c r="N434" s="18" t="str">
        <f t="shared" si="120"/>
        <v/>
      </c>
      <c r="O434" s="18" t="str">
        <f t="shared" si="121"/>
        <v/>
      </c>
      <c r="P434" s="18" t="str">
        <f t="shared" si="122"/>
        <v/>
      </c>
      <c r="Q434" s="18" t="str">
        <f t="shared" si="123"/>
        <v/>
      </c>
      <c r="R434" s="122" t="str">
        <f t="shared" si="113"/>
        <v/>
      </c>
      <c r="S434" s="18" t="str">
        <f t="shared" si="124"/>
        <v/>
      </c>
      <c r="T434" s="26" t="str">
        <f t="shared" si="114"/>
        <v/>
      </c>
      <c r="U434" s="18" t="str">
        <f t="shared" si="125"/>
        <v/>
      </c>
      <c r="V434" s="18" t="str">
        <f t="shared" si="126"/>
        <v/>
      </c>
      <c r="W434" s="18" t="str">
        <f>IFERROR(CONCATENATE("PAGO N° ",B434," DEL CONTRATO CPS ",V434," ENTRE ",TEXT(VLOOKUP(A434,matriz,IF(generador!B434=1,16,IF(generador!B434=2,19,IF(generador!B434=3,22,IF(generador!B434=4,25,IF(generador!B434=5,28,IF(generador!B434=6,31,IF(generador!B434=7,34,IF(generador!B434=8,37,IF(generador!B434=9,40,IF(generador!B434=10,43,IF(generador!B434=11,46,IF(generador!B434=12,49,IF(generador!B434=13,52,IF(generador!B434=14,55,IF(generador!B434=15,58))))))))))))))),FALSE),"dd/mm/yyyy")," Y ",TEXT(VLOOKUP(A434,matriz,IF(generador!B434=1,17,IF(generador!B434=2,20,IF(generador!B434=3,23,IF(generador!B434=4,26,IF(generador!B434=5,29,IF(generador!B434=6,32,IF(generador!B434=7,35,IF(generador!B434=8,38,IF(generador!B434=9,41,IF(generador!B434=10,44,IF(generador!B434=11,47,IF(generador!B434=12,50,IF(generador!B434=13,53,IF(generador!B434=14,56,IF(generador!B434=15,59))))))))))))))),FALSE),"dd/mm/yyyy")),"")</f>
        <v/>
      </c>
    </row>
    <row r="435" spans="1:23" x14ac:dyDescent="0.3">
      <c r="A435" s="15"/>
      <c r="B435" s="14"/>
      <c r="C435" s="6"/>
      <c r="D435" s="26" t="str">
        <f t="shared" si="110"/>
        <v/>
      </c>
      <c r="E435" s="19" t="str">
        <f>IFERROR(IF(A435&lt;&gt;"",VLOOKUP(A435,matriz,IF(generador!B435=1,15,IF(generador!B435=2,18,IF(generador!B435=3,21,IF(generador!B435=4,24,IF(generador!B435=5,27,IF(generador!B435=6,30,IF(generador!B435=7,33,IF(generador!B435=8,36,IF(generador!B435=9,39,IF(generador!B435=10,42,IF(generador!B435=11,45,IF(generador!B435=12,48,IF(generador!B435=13,51,IF(generador!B435=14,54,IF(generador!B435=15,57))))))))))))))),FALSE),""),"")</f>
        <v/>
      </c>
      <c r="F435" s="20" t="str">
        <f t="shared" si="111"/>
        <v/>
      </c>
      <c r="G435" s="29" t="str">
        <f t="shared" si="112"/>
        <v/>
      </c>
      <c r="H435" s="21" t="str">
        <f t="shared" ca="1" si="115"/>
        <v/>
      </c>
      <c r="I435" s="18" t="str">
        <f t="shared" si="116"/>
        <v/>
      </c>
      <c r="J435" s="18" t="str">
        <f>""</f>
        <v/>
      </c>
      <c r="K435" s="18" t="str">
        <f t="shared" si="117"/>
        <v/>
      </c>
      <c r="L435" s="18" t="str">
        <f t="shared" si="118"/>
        <v/>
      </c>
      <c r="M435" s="18" t="str">
        <f t="shared" si="119"/>
        <v/>
      </c>
      <c r="N435" s="18" t="str">
        <f t="shared" si="120"/>
        <v/>
      </c>
      <c r="O435" s="18" t="str">
        <f t="shared" si="121"/>
        <v/>
      </c>
      <c r="P435" s="18" t="str">
        <f t="shared" si="122"/>
        <v/>
      </c>
      <c r="Q435" s="18" t="str">
        <f t="shared" si="123"/>
        <v/>
      </c>
      <c r="R435" s="122" t="str">
        <f t="shared" si="113"/>
        <v/>
      </c>
      <c r="S435" s="18" t="str">
        <f t="shared" si="124"/>
        <v/>
      </c>
      <c r="T435" s="26" t="str">
        <f t="shared" si="114"/>
        <v/>
      </c>
      <c r="U435" s="18" t="str">
        <f t="shared" si="125"/>
        <v/>
      </c>
      <c r="V435" s="18" t="str">
        <f t="shared" si="126"/>
        <v/>
      </c>
      <c r="W435" s="18" t="str">
        <f>IFERROR(CONCATENATE("PAGO N° ",B435," DEL CONTRATO CPS ",V435," ENTRE ",TEXT(VLOOKUP(A435,matriz,IF(generador!B435=1,16,IF(generador!B435=2,19,IF(generador!B435=3,22,IF(generador!B435=4,25,IF(generador!B435=5,28,IF(generador!B435=6,31,IF(generador!B435=7,34,IF(generador!B435=8,37,IF(generador!B435=9,40,IF(generador!B435=10,43,IF(generador!B435=11,46,IF(generador!B435=12,49,IF(generador!B435=13,52,IF(generador!B435=14,55,IF(generador!B435=15,58))))))))))))))),FALSE),"dd/mm/yyyy")," Y ",TEXT(VLOOKUP(A435,matriz,IF(generador!B435=1,17,IF(generador!B435=2,20,IF(generador!B435=3,23,IF(generador!B435=4,26,IF(generador!B435=5,29,IF(generador!B435=6,32,IF(generador!B435=7,35,IF(generador!B435=8,38,IF(generador!B435=9,41,IF(generador!B435=10,44,IF(generador!B435=11,47,IF(generador!B435=12,50,IF(generador!B435=13,53,IF(generador!B435=14,56,IF(generador!B435=15,59))))))))))))))),FALSE),"dd/mm/yyyy")),"")</f>
        <v/>
      </c>
    </row>
    <row r="436" spans="1:23" x14ac:dyDescent="0.3">
      <c r="A436" s="15"/>
      <c r="B436" s="14"/>
      <c r="C436" s="6"/>
      <c r="D436" s="26" t="str">
        <f t="shared" si="110"/>
        <v/>
      </c>
      <c r="E436" s="19" t="str">
        <f>IFERROR(IF(A436&lt;&gt;"",VLOOKUP(A436,matriz,IF(generador!B436=1,15,IF(generador!B436=2,18,IF(generador!B436=3,21,IF(generador!B436=4,24,IF(generador!B436=5,27,IF(generador!B436=6,30,IF(generador!B436=7,33,IF(generador!B436=8,36,IF(generador!B436=9,39,IF(generador!B436=10,42,IF(generador!B436=11,45,IF(generador!B436=12,48,IF(generador!B436=13,51,IF(generador!B436=14,54,IF(generador!B436=15,57))))))))))))))),FALSE),""),"")</f>
        <v/>
      </c>
      <c r="F436" s="20" t="str">
        <f t="shared" si="111"/>
        <v/>
      </c>
      <c r="G436" s="29" t="str">
        <f t="shared" si="112"/>
        <v/>
      </c>
      <c r="H436" s="21" t="str">
        <f t="shared" ca="1" si="115"/>
        <v/>
      </c>
      <c r="I436" s="18" t="str">
        <f t="shared" si="116"/>
        <v/>
      </c>
      <c r="J436" s="18" t="str">
        <f>""</f>
        <v/>
      </c>
      <c r="K436" s="18" t="str">
        <f t="shared" si="117"/>
        <v/>
      </c>
      <c r="L436" s="18" t="str">
        <f t="shared" si="118"/>
        <v/>
      </c>
      <c r="M436" s="18" t="str">
        <f t="shared" si="119"/>
        <v/>
      </c>
      <c r="N436" s="18" t="str">
        <f t="shared" si="120"/>
        <v/>
      </c>
      <c r="O436" s="18" t="str">
        <f t="shared" si="121"/>
        <v/>
      </c>
      <c r="P436" s="18" t="str">
        <f t="shared" si="122"/>
        <v/>
      </c>
      <c r="Q436" s="18" t="str">
        <f t="shared" si="123"/>
        <v/>
      </c>
      <c r="R436" s="122" t="str">
        <f t="shared" si="113"/>
        <v/>
      </c>
      <c r="S436" s="18" t="str">
        <f t="shared" si="124"/>
        <v/>
      </c>
      <c r="T436" s="26" t="str">
        <f t="shared" si="114"/>
        <v/>
      </c>
      <c r="U436" s="18" t="str">
        <f t="shared" si="125"/>
        <v/>
      </c>
      <c r="V436" s="18" t="str">
        <f t="shared" si="126"/>
        <v/>
      </c>
      <c r="W436" s="18" t="str">
        <f>IFERROR(CONCATENATE("PAGO N° ",B436," DEL CONTRATO CPS ",V436," ENTRE ",TEXT(VLOOKUP(A436,matriz,IF(generador!B436=1,16,IF(generador!B436=2,19,IF(generador!B436=3,22,IF(generador!B436=4,25,IF(generador!B436=5,28,IF(generador!B436=6,31,IF(generador!B436=7,34,IF(generador!B436=8,37,IF(generador!B436=9,40,IF(generador!B436=10,43,IF(generador!B436=11,46,IF(generador!B436=12,49,IF(generador!B436=13,52,IF(generador!B436=14,55,IF(generador!B436=15,58))))))))))))))),FALSE),"dd/mm/yyyy")," Y ",TEXT(VLOOKUP(A436,matriz,IF(generador!B436=1,17,IF(generador!B436=2,20,IF(generador!B436=3,23,IF(generador!B436=4,26,IF(generador!B436=5,29,IF(generador!B436=6,32,IF(generador!B436=7,35,IF(generador!B436=8,38,IF(generador!B436=9,41,IF(generador!B436=10,44,IF(generador!B436=11,47,IF(generador!B436=12,50,IF(generador!B436=13,53,IF(generador!B436=14,56,IF(generador!B436=15,59))))))))))))))),FALSE),"dd/mm/yyyy")),"")</f>
        <v/>
      </c>
    </row>
    <row r="437" spans="1:23" x14ac:dyDescent="0.3">
      <c r="A437" s="15"/>
      <c r="B437" s="14"/>
      <c r="C437" s="6"/>
      <c r="D437" s="26" t="str">
        <f t="shared" si="110"/>
        <v/>
      </c>
      <c r="E437" s="19" t="str">
        <f>IFERROR(IF(A437&lt;&gt;"",VLOOKUP(A437,matriz,IF(generador!B437=1,15,IF(generador!B437=2,18,IF(generador!B437=3,21,IF(generador!B437=4,24,IF(generador!B437=5,27,IF(generador!B437=6,30,IF(generador!B437=7,33,IF(generador!B437=8,36,IF(generador!B437=9,39,IF(generador!B437=10,42,IF(generador!B437=11,45,IF(generador!B437=12,48,IF(generador!B437=13,51,IF(generador!B437=14,54,IF(generador!B437=15,57))))))))))))))),FALSE),""),"")</f>
        <v/>
      </c>
      <c r="F437" s="20" t="str">
        <f t="shared" si="111"/>
        <v/>
      </c>
      <c r="G437" s="29" t="str">
        <f t="shared" si="112"/>
        <v/>
      </c>
      <c r="H437" s="21" t="str">
        <f t="shared" ca="1" si="115"/>
        <v/>
      </c>
      <c r="I437" s="18" t="str">
        <f t="shared" si="116"/>
        <v/>
      </c>
      <c r="J437" s="18" t="str">
        <f>""</f>
        <v/>
      </c>
      <c r="K437" s="18" t="str">
        <f t="shared" si="117"/>
        <v/>
      </c>
      <c r="L437" s="18" t="str">
        <f t="shared" si="118"/>
        <v/>
      </c>
      <c r="M437" s="18" t="str">
        <f t="shared" si="119"/>
        <v/>
      </c>
      <c r="N437" s="18" t="str">
        <f t="shared" si="120"/>
        <v/>
      </c>
      <c r="O437" s="18" t="str">
        <f t="shared" si="121"/>
        <v/>
      </c>
      <c r="P437" s="18" t="str">
        <f t="shared" si="122"/>
        <v/>
      </c>
      <c r="Q437" s="18" t="str">
        <f t="shared" si="123"/>
        <v/>
      </c>
      <c r="R437" s="122" t="str">
        <f t="shared" si="113"/>
        <v/>
      </c>
      <c r="S437" s="18" t="str">
        <f t="shared" si="124"/>
        <v/>
      </c>
      <c r="T437" s="26" t="str">
        <f t="shared" si="114"/>
        <v/>
      </c>
      <c r="U437" s="18" t="str">
        <f t="shared" si="125"/>
        <v/>
      </c>
      <c r="V437" s="18" t="str">
        <f t="shared" si="126"/>
        <v/>
      </c>
      <c r="W437" s="18" t="str">
        <f>IFERROR(CONCATENATE("PAGO N° ",B437," DEL CONTRATO CPS ",V437," ENTRE ",TEXT(VLOOKUP(A437,matriz,IF(generador!B437=1,16,IF(generador!B437=2,19,IF(generador!B437=3,22,IF(generador!B437=4,25,IF(generador!B437=5,28,IF(generador!B437=6,31,IF(generador!B437=7,34,IF(generador!B437=8,37,IF(generador!B437=9,40,IF(generador!B437=10,43,IF(generador!B437=11,46,IF(generador!B437=12,49,IF(generador!B437=13,52,IF(generador!B437=14,55,IF(generador!B437=15,58))))))))))))))),FALSE),"dd/mm/yyyy")," Y ",TEXT(VLOOKUP(A437,matriz,IF(generador!B437=1,17,IF(generador!B437=2,20,IF(generador!B437=3,23,IF(generador!B437=4,26,IF(generador!B437=5,29,IF(generador!B437=6,32,IF(generador!B437=7,35,IF(generador!B437=8,38,IF(generador!B437=9,41,IF(generador!B437=10,44,IF(generador!B437=11,47,IF(generador!B437=12,50,IF(generador!B437=13,53,IF(generador!B437=14,56,IF(generador!B437=15,59))))))))))))))),FALSE),"dd/mm/yyyy")),"")</f>
        <v/>
      </c>
    </row>
    <row r="438" spans="1:23" x14ac:dyDescent="0.3">
      <c r="A438" s="15"/>
      <c r="B438" s="14"/>
      <c r="C438" s="6"/>
      <c r="D438" s="26" t="str">
        <f t="shared" si="110"/>
        <v/>
      </c>
      <c r="E438" s="19" t="str">
        <f>IFERROR(IF(A438&lt;&gt;"",VLOOKUP(A438,matriz,IF(generador!B438=1,15,IF(generador!B438=2,18,IF(generador!B438=3,21,IF(generador!B438=4,24,IF(generador!B438=5,27,IF(generador!B438=6,30,IF(generador!B438=7,33,IF(generador!B438=8,36,IF(generador!B438=9,39,IF(generador!B438=10,42,IF(generador!B438=11,45,IF(generador!B438=12,48,IF(generador!B438=13,51,IF(generador!B438=14,54,IF(generador!B438=15,57))))))))))))))),FALSE),""),"")</f>
        <v/>
      </c>
      <c r="F438" s="20" t="str">
        <f t="shared" si="111"/>
        <v/>
      </c>
      <c r="G438" s="29" t="str">
        <f t="shared" si="112"/>
        <v/>
      </c>
      <c r="H438" s="21" t="str">
        <f t="shared" ca="1" si="115"/>
        <v/>
      </c>
      <c r="I438" s="18" t="str">
        <f t="shared" si="116"/>
        <v/>
      </c>
      <c r="J438" s="18" t="str">
        <f>""</f>
        <v/>
      </c>
      <c r="K438" s="18" t="str">
        <f t="shared" si="117"/>
        <v/>
      </c>
      <c r="L438" s="18" t="str">
        <f t="shared" si="118"/>
        <v/>
      </c>
      <c r="M438" s="18" t="str">
        <f t="shared" si="119"/>
        <v/>
      </c>
      <c r="N438" s="18" t="str">
        <f t="shared" si="120"/>
        <v/>
      </c>
      <c r="O438" s="18" t="str">
        <f t="shared" si="121"/>
        <v/>
      </c>
      <c r="P438" s="18" t="str">
        <f t="shared" si="122"/>
        <v/>
      </c>
      <c r="Q438" s="18" t="str">
        <f t="shared" si="123"/>
        <v/>
      </c>
      <c r="R438" s="122" t="str">
        <f t="shared" si="113"/>
        <v/>
      </c>
      <c r="S438" s="18" t="str">
        <f t="shared" si="124"/>
        <v/>
      </c>
      <c r="T438" s="26" t="str">
        <f t="shared" si="114"/>
        <v/>
      </c>
      <c r="U438" s="18" t="str">
        <f t="shared" si="125"/>
        <v/>
      </c>
      <c r="V438" s="18" t="str">
        <f t="shared" si="126"/>
        <v/>
      </c>
      <c r="W438" s="18" t="str">
        <f>IFERROR(CONCATENATE("PAGO N° ",B438," DEL CONTRATO CPS ",V438," ENTRE ",TEXT(VLOOKUP(A438,matriz,IF(generador!B438=1,16,IF(generador!B438=2,19,IF(generador!B438=3,22,IF(generador!B438=4,25,IF(generador!B438=5,28,IF(generador!B438=6,31,IF(generador!B438=7,34,IF(generador!B438=8,37,IF(generador!B438=9,40,IF(generador!B438=10,43,IF(generador!B438=11,46,IF(generador!B438=12,49,IF(generador!B438=13,52,IF(generador!B438=14,55,IF(generador!B438=15,58))))))))))))))),FALSE),"dd/mm/yyyy")," Y ",TEXT(VLOOKUP(A438,matriz,IF(generador!B438=1,17,IF(generador!B438=2,20,IF(generador!B438=3,23,IF(generador!B438=4,26,IF(generador!B438=5,29,IF(generador!B438=6,32,IF(generador!B438=7,35,IF(generador!B438=8,38,IF(generador!B438=9,41,IF(generador!B438=10,44,IF(generador!B438=11,47,IF(generador!B438=12,50,IF(generador!B438=13,53,IF(generador!B438=14,56,IF(generador!B438=15,59))))))))))))))),FALSE),"dd/mm/yyyy")),"")</f>
        <v/>
      </c>
    </row>
    <row r="439" spans="1:23" x14ac:dyDescent="0.3">
      <c r="A439" s="15"/>
      <c r="B439" s="14"/>
      <c r="C439" s="6"/>
      <c r="D439" s="26" t="str">
        <f t="shared" si="110"/>
        <v/>
      </c>
      <c r="E439" s="19" t="str">
        <f>IFERROR(IF(A439&lt;&gt;"",VLOOKUP(A439,matriz,IF(generador!B439=1,15,IF(generador!B439=2,18,IF(generador!B439=3,21,IF(generador!B439=4,24,IF(generador!B439=5,27,IF(generador!B439=6,30,IF(generador!B439=7,33,IF(generador!B439=8,36,IF(generador!B439=9,39,IF(generador!B439=10,42,IF(generador!B439=11,45,IF(generador!B439=12,48,IF(generador!B439=13,51,IF(generador!B439=14,54,IF(generador!B439=15,57))))))))))))))),FALSE),""),"")</f>
        <v/>
      </c>
      <c r="F439" s="20" t="str">
        <f t="shared" si="111"/>
        <v/>
      </c>
      <c r="G439" s="29" t="str">
        <f t="shared" si="112"/>
        <v/>
      </c>
      <c r="H439" s="21" t="str">
        <f t="shared" ca="1" si="115"/>
        <v/>
      </c>
      <c r="I439" s="18" t="str">
        <f t="shared" si="116"/>
        <v/>
      </c>
      <c r="J439" s="18" t="str">
        <f>""</f>
        <v/>
      </c>
      <c r="K439" s="18" t="str">
        <f t="shared" si="117"/>
        <v/>
      </c>
      <c r="L439" s="18" t="str">
        <f t="shared" si="118"/>
        <v/>
      </c>
      <c r="M439" s="18" t="str">
        <f t="shared" si="119"/>
        <v/>
      </c>
      <c r="N439" s="18" t="str">
        <f t="shared" si="120"/>
        <v/>
      </c>
      <c r="O439" s="18" t="str">
        <f t="shared" si="121"/>
        <v/>
      </c>
      <c r="P439" s="18" t="str">
        <f t="shared" si="122"/>
        <v/>
      </c>
      <c r="Q439" s="18" t="str">
        <f t="shared" si="123"/>
        <v/>
      </c>
      <c r="R439" s="122" t="str">
        <f t="shared" si="113"/>
        <v/>
      </c>
      <c r="S439" s="18" t="str">
        <f t="shared" si="124"/>
        <v/>
      </c>
      <c r="T439" s="26" t="str">
        <f t="shared" si="114"/>
        <v/>
      </c>
      <c r="U439" s="18" t="str">
        <f t="shared" si="125"/>
        <v/>
      </c>
      <c r="V439" s="18" t="str">
        <f t="shared" si="126"/>
        <v/>
      </c>
      <c r="W439" s="18" t="str">
        <f>IFERROR(CONCATENATE("PAGO N° ",B439," DEL CONTRATO CPS ",V439," ENTRE ",TEXT(VLOOKUP(A439,matriz,IF(generador!B439=1,16,IF(generador!B439=2,19,IF(generador!B439=3,22,IF(generador!B439=4,25,IF(generador!B439=5,28,IF(generador!B439=6,31,IF(generador!B439=7,34,IF(generador!B439=8,37,IF(generador!B439=9,40,IF(generador!B439=10,43,IF(generador!B439=11,46,IF(generador!B439=12,49,IF(generador!B439=13,52,IF(generador!B439=14,55,IF(generador!B439=15,58))))))))))))))),FALSE),"dd/mm/yyyy")," Y ",TEXT(VLOOKUP(A439,matriz,IF(generador!B439=1,17,IF(generador!B439=2,20,IF(generador!B439=3,23,IF(generador!B439=4,26,IF(generador!B439=5,29,IF(generador!B439=6,32,IF(generador!B439=7,35,IF(generador!B439=8,38,IF(generador!B439=9,41,IF(generador!B439=10,44,IF(generador!B439=11,47,IF(generador!B439=12,50,IF(generador!B439=13,53,IF(generador!B439=14,56,IF(generador!B439=15,59))))))))))))))),FALSE),"dd/mm/yyyy")),"")</f>
        <v/>
      </c>
    </row>
    <row r="440" spans="1:23" x14ac:dyDescent="0.3">
      <c r="A440" s="15"/>
      <c r="B440" s="14"/>
      <c r="C440" s="6"/>
      <c r="D440" s="26" t="str">
        <f t="shared" si="110"/>
        <v/>
      </c>
      <c r="E440" s="19" t="str">
        <f>IFERROR(IF(A440&lt;&gt;"",VLOOKUP(A440,matriz,IF(generador!B440=1,15,IF(generador!B440=2,18,IF(generador!B440=3,21,IF(generador!B440=4,24,IF(generador!B440=5,27,IF(generador!B440=6,30,IF(generador!B440=7,33,IF(generador!B440=8,36,IF(generador!B440=9,39,IF(generador!B440=10,42,IF(generador!B440=11,45,IF(generador!B440=12,48,IF(generador!B440=13,51,IF(generador!B440=14,54,IF(generador!B440=15,57))))))))))))))),FALSE),""),"")</f>
        <v/>
      </c>
      <c r="F440" s="20" t="str">
        <f t="shared" si="111"/>
        <v/>
      </c>
      <c r="G440" s="29" t="str">
        <f t="shared" si="112"/>
        <v/>
      </c>
      <c r="H440" s="21" t="str">
        <f t="shared" ca="1" si="115"/>
        <v/>
      </c>
      <c r="I440" s="18" t="str">
        <f t="shared" si="116"/>
        <v/>
      </c>
      <c r="J440" s="18" t="str">
        <f>""</f>
        <v/>
      </c>
      <c r="K440" s="18" t="str">
        <f t="shared" si="117"/>
        <v/>
      </c>
      <c r="L440" s="18" t="str">
        <f t="shared" si="118"/>
        <v/>
      </c>
      <c r="M440" s="18" t="str">
        <f t="shared" si="119"/>
        <v/>
      </c>
      <c r="N440" s="18" t="str">
        <f t="shared" si="120"/>
        <v/>
      </c>
      <c r="O440" s="18" t="str">
        <f t="shared" si="121"/>
        <v/>
      </c>
      <c r="P440" s="18" t="str">
        <f t="shared" si="122"/>
        <v/>
      </c>
      <c r="Q440" s="18" t="str">
        <f t="shared" si="123"/>
        <v/>
      </c>
      <c r="R440" s="122" t="str">
        <f t="shared" si="113"/>
        <v/>
      </c>
      <c r="S440" s="18" t="str">
        <f t="shared" si="124"/>
        <v/>
      </c>
      <c r="T440" s="26" t="str">
        <f t="shared" si="114"/>
        <v/>
      </c>
      <c r="U440" s="18" t="str">
        <f t="shared" si="125"/>
        <v/>
      </c>
      <c r="V440" s="18" t="str">
        <f t="shared" si="126"/>
        <v/>
      </c>
      <c r="W440" s="18" t="str">
        <f>IFERROR(CONCATENATE("PAGO N° ",B440," DEL CONTRATO CPS ",V440," ENTRE ",TEXT(VLOOKUP(A440,matriz,IF(generador!B440=1,16,IF(generador!B440=2,19,IF(generador!B440=3,22,IF(generador!B440=4,25,IF(generador!B440=5,28,IF(generador!B440=6,31,IF(generador!B440=7,34,IF(generador!B440=8,37,IF(generador!B440=9,40,IF(generador!B440=10,43,IF(generador!B440=11,46,IF(generador!B440=12,49,IF(generador!B440=13,52,IF(generador!B440=14,55,IF(generador!B440=15,58))))))))))))))),FALSE),"dd/mm/yyyy")," Y ",TEXT(VLOOKUP(A440,matriz,IF(generador!B440=1,17,IF(generador!B440=2,20,IF(generador!B440=3,23,IF(generador!B440=4,26,IF(generador!B440=5,29,IF(generador!B440=6,32,IF(generador!B440=7,35,IF(generador!B440=8,38,IF(generador!B440=9,41,IF(generador!B440=10,44,IF(generador!B440=11,47,IF(generador!B440=12,50,IF(generador!B440=13,53,IF(generador!B440=14,56,IF(generador!B440=15,59))))))))))))))),FALSE),"dd/mm/yyyy")),"")</f>
        <v/>
      </c>
    </row>
    <row r="441" spans="1:23" x14ac:dyDescent="0.3">
      <c r="A441" s="15"/>
      <c r="B441" s="14"/>
      <c r="C441" s="6"/>
      <c r="D441" s="26" t="str">
        <f t="shared" si="110"/>
        <v/>
      </c>
      <c r="E441" s="19" t="str">
        <f>IFERROR(IF(A441&lt;&gt;"",VLOOKUP(A441,matriz,IF(generador!B441=1,15,IF(generador!B441=2,18,IF(generador!B441=3,21,IF(generador!B441=4,24,IF(generador!B441=5,27,IF(generador!B441=6,30,IF(generador!B441=7,33,IF(generador!B441=8,36,IF(generador!B441=9,39,IF(generador!B441=10,42,IF(generador!B441=11,45,IF(generador!B441=12,48,IF(generador!B441=13,51,IF(generador!B441=14,54,IF(generador!B441=15,57))))))))))))))),FALSE),""),"")</f>
        <v/>
      </c>
      <c r="F441" s="20" t="str">
        <f t="shared" si="111"/>
        <v/>
      </c>
      <c r="G441" s="29" t="str">
        <f t="shared" si="112"/>
        <v/>
      </c>
      <c r="H441" s="21" t="str">
        <f t="shared" ca="1" si="115"/>
        <v/>
      </c>
      <c r="I441" s="18" t="str">
        <f t="shared" si="116"/>
        <v/>
      </c>
      <c r="J441" s="18" t="str">
        <f>""</f>
        <v/>
      </c>
      <c r="K441" s="18" t="str">
        <f t="shared" si="117"/>
        <v/>
      </c>
      <c r="L441" s="18" t="str">
        <f t="shared" si="118"/>
        <v/>
      </c>
      <c r="M441" s="18" t="str">
        <f t="shared" si="119"/>
        <v/>
      </c>
      <c r="N441" s="18" t="str">
        <f t="shared" si="120"/>
        <v/>
      </c>
      <c r="O441" s="18" t="str">
        <f t="shared" si="121"/>
        <v/>
      </c>
      <c r="P441" s="18" t="str">
        <f t="shared" si="122"/>
        <v/>
      </c>
      <c r="Q441" s="18" t="str">
        <f t="shared" si="123"/>
        <v/>
      </c>
      <c r="R441" s="122" t="str">
        <f t="shared" si="113"/>
        <v/>
      </c>
      <c r="S441" s="18" t="str">
        <f t="shared" si="124"/>
        <v/>
      </c>
      <c r="T441" s="26" t="str">
        <f t="shared" si="114"/>
        <v/>
      </c>
      <c r="U441" s="18" t="str">
        <f t="shared" si="125"/>
        <v/>
      </c>
      <c r="V441" s="18" t="str">
        <f t="shared" si="126"/>
        <v/>
      </c>
      <c r="W441" s="18" t="str">
        <f>IFERROR(CONCATENATE("PAGO N° ",B441," DEL CONTRATO CPS ",V441," ENTRE ",TEXT(VLOOKUP(A441,matriz,IF(generador!B441=1,16,IF(generador!B441=2,19,IF(generador!B441=3,22,IF(generador!B441=4,25,IF(generador!B441=5,28,IF(generador!B441=6,31,IF(generador!B441=7,34,IF(generador!B441=8,37,IF(generador!B441=9,40,IF(generador!B441=10,43,IF(generador!B441=11,46,IF(generador!B441=12,49,IF(generador!B441=13,52,IF(generador!B441=14,55,IF(generador!B441=15,58))))))))))))))),FALSE),"dd/mm/yyyy")," Y ",TEXT(VLOOKUP(A441,matriz,IF(generador!B441=1,17,IF(generador!B441=2,20,IF(generador!B441=3,23,IF(generador!B441=4,26,IF(generador!B441=5,29,IF(generador!B441=6,32,IF(generador!B441=7,35,IF(generador!B441=8,38,IF(generador!B441=9,41,IF(generador!B441=10,44,IF(generador!B441=11,47,IF(generador!B441=12,50,IF(generador!B441=13,53,IF(generador!B441=14,56,IF(generador!B441=15,59))))))))))))))),FALSE),"dd/mm/yyyy")),"")</f>
        <v/>
      </c>
    </row>
    <row r="442" spans="1:23" x14ac:dyDescent="0.3">
      <c r="A442" s="15"/>
      <c r="B442" s="14"/>
      <c r="C442" s="6"/>
      <c r="D442" s="26" t="str">
        <f t="shared" si="110"/>
        <v/>
      </c>
      <c r="E442" s="19" t="str">
        <f>IFERROR(IF(A442&lt;&gt;"",VLOOKUP(A442,matriz,IF(generador!B442=1,15,IF(generador!B442=2,18,IF(generador!B442=3,21,IF(generador!B442=4,24,IF(generador!B442=5,27,IF(generador!B442=6,30,IF(generador!B442=7,33,IF(generador!B442=8,36,IF(generador!B442=9,39,IF(generador!B442=10,42,IF(generador!B442=11,45,IF(generador!B442=12,48,IF(generador!B442=13,51,IF(generador!B442=14,54,IF(generador!B442=15,57))))))))))))))),FALSE),""),"")</f>
        <v/>
      </c>
      <c r="F442" s="20" t="str">
        <f t="shared" si="111"/>
        <v/>
      </c>
      <c r="G442" s="29" t="str">
        <f t="shared" si="112"/>
        <v/>
      </c>
      <c r="H442" s="21" t="str">
        <f t="shared" ca="1" si="115"/>
        <v/>
      </c>
      <c r="I442" s="18" t="str">
        <f t="shared" si="116"/>
        <v/>
      </c>
      <c r="J442" s="18" t="str">
        <f>""</f>
        <v/>
      </c>
      <c r="K442" s="18" t="str">
        <f t="shared" si="117"/>
        <v/>
      </c>
      <c r="L442" s="18" t="str">
        <f t="shared" si="118"/>
        <v/>
      </c>
      <c r="M442" s="18" t="str">
        <f t="shared" si="119"/>
        <v/>
      </c>
      <c r="N442" s="18" t="str">
        <f t="shared" si="120"/>
        <v/>
      </c>
      <c r="O442" s="18" t="str">
        <f t="shared" si="121"/>
        <v/>
      </c>
      <c r="P442" s="18" t="str">
        <f t="shared" si="122"/>
        <v/>
      </c>
      <c r="Q442" s="18" t="str">
        <f t="shared" si="123"/>
        <v/>
      </c>
      <c r="R442" s="122" t="str">
        <f t="shared" si="113"/>
        <v/>
      </c>
      <c r="S442" s="18" t="str">
        <f t="shared" si="124"/>
        <v/>
      </c>
      <c r="T442" s="26" t="str">
        <f t="shared" si="114"/>
        <v/>
      </c>
      <c r="U442" s="18" t="str">
        <f t="shared" si="125"/>
        <v/>
      </c>
      <c r="V442" s="18" t="str">
        <f t="shared" si="126"/>
        <v/>
      </c>
      <c r="W442" s="18" t="str">
        <f>IFERROR(CONCATENATE("PAGO N° ",B442," DEL CONTRATO CPS ",V442," ENTRE ",TEXT(VLOOKUP(A442,matriz,IF(generador!B442=1,16,IF(generador!B442=2,19,IF(generador!B442=3,22,IF(generador!B442=4,25,IF(generador!B442=5,28,IF(generador!B442=6,31,IF(generador!B442=7,34,IF(generador!B442=8,37,IF(generador!B442=9,40,IF(generador!B442=10,43,IF(generador!B442=11,46,IF(generador!B442=12,49,IF(generador!B442=13,52,IF(generador!B442=14,55,IF(generador!B442=15,58))))))))))))))),FALSE),"dd/mm/yyyy")," Y ",TEXT(VLOOKUP(A442,matriz,IF(generador!B442=1,17,IF(generador!B442=2,20,IF(generador!B442=3,23,IF(generador!B442=4,26,IF(generador!B442=5,29,IF(generador!B442=6,32,IF(generador!B442=7,35,IF(generador!B442=8,38,IF(generador!B442=9,41,IF(generador!B442=10,44,IF(generador!B442=11,47,IF(generador!B442=12,50,IF(generador!B442=13,53,IF(generador!B442=14,56,IF(generador!B442=15,59))))))))))))))),FALSE),"dd/mm/yyyy")),"")</f>
        <v/>
      </c>
    </row>
    <row r="443" spans="1:23" x14ac:dyDescent="0.3">
      <c r="A443" s="15"/>
      <c r="B443" s="14"/>
      <c r="C443" s="6"/>
      <c r="D443" s="26" t="str">
        <f t="shared" si="110"/>
        <v/>
      </c>
      <c r="E443" s="19" t="str">
        <f>IFERROR(IF(A443&lt;&gt;"",VLOOKUP(A443,matriz,IF(generador!B443=1,15,IF(generador!B443=2,18,IF(generador!B443=3,21,IF(generador!B443=4,24,IF(generador!B443=5,27,IF(generador!B443=6,30,IF(generador!B443=7,33,IF(generador!B443=8,36,IF(generador!B443=9,39,IF(generador!B443=10,42,IF(generador!B443=11,45,IF(generador!B443=12,48,IF(generador!B443=13,51,IF(generador!B443=14,54,IF(generador!B443=15,57))))))))))))))),FALSE),""),"")</f>
        <v/>
      </c>
      <c r="F443" s="20" t="str">
        <f t="shared" si="111"/>
        <v/>
      </c>
      <c r="G443" s="29" t="str">
        <f t="shared" si="112"/>
        <v/>
      </c>
      <c r="H443" s="21" t="str">
        <f t="shared" ca="1" si="115"/>
        <v/>
      </c>
      <c r="I443" s="18" t="str">
        <f t="shared" si="116"/>
        <v/>
      </c>
      <c r="J443" s="18" t="str">
        <f>""</f>
        <v/>
      </c>
      <c r="K443" s="18" t="str">
        <f t="shared" si="117"/>
        <v/>
      </c>
      <c r="L443" s="18" t="str">
        <f t="shared" si="118"/>
        <v/>
      </c>
      <c r="M443" s="18" t="str">
        <f t="shared" si="119"/>
        <v/>
      </c>
      <c r="N443" s="18" t="str">
        <f t="shared" si="120"/>
        <v/>
      </c>
      <c r="O443" s="18" t="str">
        <f t="shared" si="121"/>
        <v/>
      </c>
      <c r="P443" s="18" t="str">
        <f t="shared" si="122"/>
        <v/>
      </c>
      <c r="Q443" s="18" t="str">
        <f t="shared" si="123"/>
        <v/>
      </c>
      <c r="R443" s="122" t="str">
        <f t="shared" si="113"/>
        <v/>
      </c>
      <c r="S443" s="18" t="str">
        <f t="shared" si="124"/>
        <v/>
      </c>
      <c r="T443" s="26" t="str">
        <f t="shared" si="114"/>
        <v/>
      </c>
      <c r="U443" s="18" t="str">
        <f t="shared" si="125"/>
        <v/>
      </c>
      <c r="V443" s="18" t="str">
        <f t="shared" si="126"/>
        <v/>
      </c>
      <c r="W443" s="18" t="str">
        <f>IFERROR(CONCATENATE("PAGO N° ",B443," DEL CONTRATO CPS ",V443," ENTRE ",TEXT(VLOOKUP(A443,matriz,IF(generador!B443=1,16,IF(generador!B443=2,19,IF(generador!B443=3,22,IF(generador!B443=4,25,IF(generador!B443=5,28,IF(generador!B443=6,31,IF(generador!B443=7,34,IF(generador!B443=8,37,IF(generador!B443=9,40,IF(generador!B443=10,43,IF(generador!B443=11,46,IF(generador!B443=12,49,IF(generador!B443=13,52,IF(generador!B443=14,55,IF(generador!B443=15,58))))))))))))))),FALSE),"dd/mm/yyyy")," Y ",TEXT(VLOOKUP(A443,matriz,IF(generador!B443=1,17,IF(generador!B443=2,20,IF(generador!B443=3,23,IF(generador!B443=4,26,IF(generador!B443=5,29,IF(generador!B443=6,32,IF(generador!B443=7,35,IF(generador!B443=8,38,IF(generador!B443=9,41,IF(generador!B443=10,44,IF(generador!B443=11,47,IF(generador!B443=12,50,IF(generador!B443=13,53,IF(generador!B443=14,56,IF(generador!B443=15,59))))))))))))))),FALSE),"dd/mm/yyyy")),"")</f>
        <v/>
      </c>
    </row>
    <row r="444" spans="1:23" x14ac:dyDescent="0.3">
      <c r="A444" s="15"/>
      <c r="B444" s="14"/>
      <c r="C444" s="6"/>
      <c r="D444" s="26" t="str">
        <f t="shared" si="110"/>
        <v/>
      </c>
      <c r="E444" s="19" t="str">
        <f>IFERROR(IF(A444&lt;&gt;"",VLOOKUP(A444,matriz,IF(generador!B444=1,15,IF(generador!B444=2,18,IF(generador!B444=3,21,IF(generador!B444=4,24,IF(generador!B444=5,27,IF(generador!B444=6,30,IF(generador!B444=7,33,IF(generador!B444=8,36,IF(generador!B444=9,39,IF(generador!B444=10,42,IF(generador!B444=11,45,IF(generador!B444=12,48,IF(generador!B444=13,51,IF(generador!B444=14,54,IF(generador!B444=15,57))))))))))))))),FALSE),""),"")</f>
        <v/>
      </c>
      <c r="F444" s="20" t="str">
        <f t="shared" si="111"/>
        <v/>
      </c>
      <c r="G444" s="29" t="str">
        <f t="shared" si="112"/>
        <v/>
      </c>
      <c r="H444" s="21" t="str">
        <f t="shared" ca="1" si="115"/>
        <v/>
      </c>
      <c r="I444" s="18" t="str">
        <f t="shared" si="116"/>
        <v/>
      </c>
      <c r="J444" s="18" t="str">
        <f>""</f>
        <v/>
      </c>
      <c r="K444" s="18" t="str">
        <f t="shared" si="117"/>
        <v/>
      </c>
      <c r="L444" s="18" t="str">
        <f t="shared" si="118"/>
        <v/>
      </c>
      <c r="M444" s="18" t="str">
        <f t="shared" si="119"/>
        <v/>
      </c>
      <c r="N444" s="18" t="str">
        <f t="shared" si="120"/>
        <v/>
      </c>
      <c r="O444" s="18" t="str">
        <f t="shared" si="121"/>
        <v/>
      </c>
      <c r="P444" s="18" t="str">
        <f t="shared" si="122"/>
        <v/>
      </c>
      <c r="Q444" s="18" t="str">
        <f t="shared" si="123"/>
        <v/>
      </c>
      <c r="R444" s="122" t="str">
        <f t="shared" si="113"/>
        <v/>
      </c>
      <c r="S444" s="18" t="str">
        <f t="shared" si="124"/>
        <v/>
      </c>
      <c r="T444" s="26" t="str">
        <f t="shared" si="114"/>
        <v/>
      </c>
      <c r="U444" s="18" t="str">
        <f t="shared" si="125"/>
        <v/>
      </c>
      <c r="V444" s="18" t="str">
        <f t="shared" si="126"/>
        <v/>
      </c>
      <c r="W444" s="18" t="str">
        <f>IFERROR(CONCATENATE("PAGO N° ",B444," DEL CONTRATO CPS ",V444," ENTRE ",TEXT(VLOOKUP(A444,matriz,IF(generador!B444=1,16,IF(generador!B444=2,19,IF(generador!B444=3,22,IF(generador!B444=4,25,IF(generador!B444=5,28,IF(generador!B444=6,31,IF(generador!B444=7,34,IF(generador!B444=8,37,IF(generador!B444=9,40,IF(generador!B444=10,43,IF(generador!B444=11,46,IF(generador!B444=12,49,IF(generador!B444=13,52,IF(generador!B444=14,55,IF(generador!B444=15,58))))))))))))))),FALSE),"dd/mm/yyyy")," Y ",TEXT(VLOOKUP(A444,matriz,IF(generador!B444=1,17,IF(generador!B444=2,20,IF(generador!B444=3,23,IF(generador!B444=4,26,IF(generador!B444=5,29,IF(generador!B444=6,32,IF(generador!B444=7,35,IF(generador!B444=8,38,IF(generador!B444=9,41,IF(generador!B444=10,44,IF(generador!B444=11,47,IF(generador!B444=12,50,IF(generador!B444=13,53,IF(generador!B444=14,56,IF(generador!B444=15,59))))))))))))))),FALSE),"dd/mm/yyyy")),"")</f>
        <v/>
      </c>
    </row>
    <row r="445" spans="1:23" x14ac:dyDescent="0.3">
      <c r="A445" s="15"/>
      <c r="B445" s="14"/>
      <c r="C445" s="6"/>
      <c r="D445" s="26" t="str">
        <f t="shared" si="110"/>
        <v/>
      </c>
      <c r="E445" s="19" t="str">
        <f>IFERROR(IF(A445&lt;&gt;"",VLOOKUP(A445,matriz,IF(generador!B445=1,15,IF(generador!B445=2,18,IF(generador!B445=3,21,IF(generador!B445=4,24,IF(generador!B445=5,27,IF(generador!B445=6,30,IF(generador!B445=7,33,IF(generador!B445=8,36,IF(generador!B445=9,39,IF(generador!B445=10,42,IF(generador!B445=11,45,IF(generador!B445=12,48,IF(generador!B445=13,51,IF(generador!B445=14,54,IF(generador!B445=15,57))))))))))))))),FALSE),""),"")</f>
        <v/>
      </c>
      <c r="F445" s="20" t="str">
        <f t="shared" si="111"/>
        <v/>
      </c>
      <c r="G445" s="29" t="str">
        <f t="shared" si="112"/>
        <v/>
      </c>
      <c r="H445" s="21" t="str">
        <f t="shared" ca="1" si="115"/>
        <v/>
      </c>
      <c r="I445" s="18" t="str">
        <f t="shared" si="116"/>
        <v/>
      </c>
      <c r="J445" s="18" t="str">
        <f>""</f>
        <v/>
      </c>
      <c r="K445" s="18" t="str">
        <f t="shared" si="117"/>
        <v/>
      </c>
      <c r="L445" s="18" t="str">
        <f t="shared" si="118"/>
        <v/>
      </c>
      <c r="M445" s="18" t="str">
        <f t="shared" si="119"/>
        <v/>
      </c>
      <c r="N445" s="18" t="str">
        <f t="shared" si="120"/>
        <v/>
      </c>
      <c r="O445" s="18" t="str">
        <f t="shared" si="121"/>
        <v/>
      </c>
      <c r="P445" s="18" t="str">
        <f t="shared" si="122"/>
        <v/>
      </c>
      <c r="Q445" s="18" t="str">
        <f t="shared" si="123"/>
        <v/>
      </c>
      <c r="R445" s="122" t="str">
        <f t="shared" si="113"/>
        <v/>
      </c>
      <c r="S445" s="18" t="str">
        <f t="shared" si="124"/>
        <v/>
      </c>
      <c r="T445" s="26" t="str">
        <f t="shared" si="114"/>
        <v/>
      </c>
      <c r="U445" s="18" t="str">
        <f t="shared" si="125"/>
        <v/>
      </c>
      <c r="V445" s="18" t="str">
        <f t="shared" si="126"/>
        <v/>
      </c>
      <c r="W445" s="18" t="str">
        <f>IFERROR(CONCATENATE("PAGO N° ",B445," DEL CONTRATO CPS ",V445," ENTRE ",TEXT(VLOOKUP(A445,matriz,IF(generador!B445=1,16,IF(generador!B445=2,19,IF(generador!B445=3,22,IF(generador!B445=4,25,IF(generador!B445=5,28,IF(generador!B445=6,31,IF(generador!B445=7,34,IF(generador!B445=8,37,IF(generador!B445=9,40,IF(generador!B445=10,43,IF(generador!B445=11,46,IF(generador!B445=12,49,IF(generador!B445=13,52,IF(generador!B445=14,55,IF(generador!B445=15,58))))))))))))))),FALSE),"dd/mm/yyyy")," Y ",TEXT(VLOOKUP(A445,matriz,IF(generador!B445=1,17,IF(generador!B445=2,20,IF(generador!B445=3,23,IF(generador!B445=4,26,IF(generador!B445=5,29,IF(generador!B445=6,32,IF(generador!B445=7,35,IF(generador!B445=8,38,IF(generador!B445=9,41,IF(generador!B445=10,44,IF(generador!B445=11,47,IF(generador!B445=12,50,IF(generador!B445=13,53,IF(generador!B445=14,56,IF(generador!B445=15,59))))))))))))))),FALSE),"dd/mm/yyyy")),"")</f>
        <v/>
      </c>
    </row>
    <row r="446" spans="1:23" x14ac:dyDescent="0.3">
      <c r="A446" s="15"/>
      <c r="B446" s="14"/>
      <c r="C446" s="6"/>
      <c r="D446" s="26" t="str">
        <f t="shared" si="110"/>
        <v/>
      </c>
      <c r="E446" s="19" t="str">
        <f>IFERROR(IF(A446&lt;&gt;"",VLOOKUP(A446,matriz,IF(generador!B446=1,15,IF(generador!B446=2,18,IF(generador!B446=3,21,IF(generador!B446=4,24,IF(generador!B446=5,27,IF(generador!B446=6,30,IF(generador!B446=7,33,IF(generador!B446=8,36,IF(generador!B446=9,39,IF(generador!B446=10,42,IF(generador!B446=11,45,IF(generador!B446=12,48,IF(generador!B446=13,51,IF(generador!B446=14,54,IF(generador!B446=15,57))))))))))))))),FALSE),""),"")</f>
        <v/>
      </c>
      <c r="F446" s="20" t="str">
        <f t="shared" si="111"/>
        <v/>
      </c>
      <c r="G446" s="29" t="str">
        <f t="shared" si="112"/>
        <v/>
      </c>
      <c r="H446" s="21" t="str">
        <f t="shared" ca="1" si="115"/>
        <v/>
      </c>
      <c r="I446" s="18" t="str">
        <f t="shared" si="116"/>
        <v/>
      </c>
      <c r="J446" s="18" t="str">
        <f>""</f>
        <v/>
      </c>
      <c r="K446" s="18" t="str">
        <f t="shared" si="117"/>
        <v/>
      </c>
      <c r="L446" s="18" t="str">
        <f t="shared" si="118"/>
        <v/>
      </c>
      <c r="M446" s="18" t="str">
        <f t="shared" si="119"/>
        <v/>
      </c>
      <c r="N446" s="18" t="str">
        <f t="shared" si="120"/>
        <v/>
      </c>
      <c r="O446" s="18" t="str">
        <f t="shared" si="121"/>
        <v/>
      </c>
      <c r="P446" s="18" t="str">
        <f t="shared" si="122"/>
        <v/>
      </c>
      <c r="Q446" s="18" t="str">
        <f t="shared" si="123"/>
        <v/>
      </c>
      <c r="R446" s="122" t="str">
        <f t="shared" si="113"/>
        <v/>
      </c>
      <c r="S446" s="18" t="str">
        <f t="shared" si="124"/>
        <v/>
      </c>
      <c r="T446" s="26" t="str">
        <f t="shared" si="114"/>
        <v/>
      </c>
      <c r="U446" s="18" t="str">
        <f t="shared" si="125"/>
        <v/>
      </c>
      <c r="V446" s="18" t="str">
        <f t="shared" si="126"/>
        <v/>
      </c>
      <c r="W446" s="18" t="str">
        <f>IFERROR(CONCATENATE("PAGO N° ",B446," DEL CONTRATO CPS ",V446," ENTRE ",TEXT(VLOOKUP(A446,matriz,IF(generador!B446=1,16,IF(generador!B446=2,19,IF(generador!B446=3,22,IF(generador!B446=4,25,IF(generador!B446=5,28,IF(generador!B446=6,31,IF(generador!B446=7,34,IF(generador!B446=8,37,IF(generador!B446=9,40,IF(generador!B446=10,43,IF(generador!B446=11,46,IF(generador!B446=12,49,IF(generador!B446=13,52,IF(generador!B446=14,55,IF(generador!B446=15,58))))))))))))))),FALSE),"dd/mm/yyyy")," Y ",TEXT(VLOOKUP(A446,matriz,IF(generador!B446=1,17,IF(generador!B446=2,20,IF(generador!B446=3,23,IF(generador!B446=4,26,IF(generador!B446=5,29,IF(generador!B446=6,32,IF(generador!B446=7,35,IF(generador!B446=8,38,IF(generador!B446=9,41,IF(generador!B446=10,44,IF(generador!B446=11,47,IF(generador!B446=12,50,IF(generador!B446=13,53,IF(generador!B446=14,56,IF(generador!B446=15,59))))))))))))))),FALSE),"dd/mm/yyyy")),"")</f>
        <v/>
      </c>
    </row>
    <row r="447" spans="1:23" x14ac:dyDescent="0.3">
      <c r="A447" s="15"/>
      <c r="B447" s="14"/>
      <c r="C447" s="6"/>
      <c r="D447" s="26" t="str">
        <f t="shared" si="110"/>
        <v/>
      </c>
      <c r="E447" s="19" t="str">
        <f>IFERROR(IF(A447&lt;&gt;"",VLOOKUP(A447,matriz,IF(generador!B447=1,15,IF(generador!B447=2,18,IF(generador!B447=3,21,IF(generador!B447=4,24,IF(generador!B447=5,27,IF(generador!B447=6,30,IF(generador!B447=7,33,IF(generador!B447=8,36,IF(generador!B447=9,39,IF(generador!B447=10,42,IF(generador!B447=11,45,IF(generador!B447=12,48,IF(generador!B447=13,51,IF(generador!B447=14,54,IF(generador!B447=15,57))))))))))))))),FALSE),""),"")</f>
        <v/>
      </c>
      <c r="F447" s="20" t="str">
        <f t="shared" si="111"/>
        <v/>
      </c>
      <c r="G447" s="29" t="str">
        <f t="shared" si="112"/>
        <v/>
      </c>
      <c r="H447" s="21" t="str">
        <f t="shared" ca="1" si="115"/>
        <v/>
      </c>
      <c r="I447" s="18" t="str">
        <f t="shared" si="116"/>
        <v/>
      </c>
      <c r="J447" s="18" t="str">
        <f>""</f>
        <v/>
      </c>
      <c r="K447" s="18" t="str">
        <f t="shared" si="117"/>
        <v/>
      </c>
      <c r="L447" s="18" t="str">
        <f t="shared" si="118"/>
        <v/>
      </c>
      <c r="M447" s="18" t="str">
        <f t="shared" si="119"/>
        <v/>
      </c>
      <c r="N447" s="18" t="str">
        <f t="shared" si="120"/>
        <v/>
      </c>
      <c r="O447" s="18" t="str">
        <f t="shared" si="121"/>
        <v/>
      </c>
      <c r="P447" s="18" t="str">
        <f t="shared" si="122"/>
        <v/>
      </c>
      <c r="Q447" s="18" t="str">
        <f t="shared" si="123"/>
        <v/>
      </c>
      <c r="R447" s="122" t="str">
        <f t="shared" si="113"/>
        <v/>
      </c>
      <c r="S447" s="18" t="str">
        <f t="shared" si="124"/>
        <v/>
      </c>
      <c r="T447" s="26" t="str">
        <f t="shared" si="114"/>
        <v/>
      </c>
      <c r="U447" s="18" t="str">
        <f t="shared" si="125"/>
        <v/>
      </c>
      <c r="V447" s="18" t="str">
        <f t="shared" si="126"/>
        <v/>
      </c>
      <c r="W447" s="18" t="str">
        <f>IFERROR(CONCATENATE("PAGO N° ",B447," DEL CONTRATO CPS ",V447," ENTRE ",TEXT(VLOOKUP(A447,matriz,IF(generador!B447=1,16,IF(generador!B447=2,19,IF(generador!B447=3,22,IF(generador!B447=4,25,IF(generador!B447=5,28,IF(generador!B447=6,31,IF(generador!B447=7,34,IF(generador!B447=8,37,IF(generador!B447=9,40,IF(generador!B447=10,43,IF(generador!B447=11,46,IF(generador!B447=12,49,IF(generador!B447=13,52,IF(generador!B447=14,55,IF(generador!B447=15,58))))))))))))))),FALSE),"dd/mm/yyyy")," Y ",TEXT(VLOOKUP(A447,matriz,IF(generador!B447=1,17,IF(generador!B447=2,20,IF(generador!B447=3,23,IF(generador!B447=4,26,IF(generador!B447=5,29,IF(generador!B447=6,32,IF(generador!B447=7,35,IF(generador!B447=8,38,IF(generador!B447=9,41,IF(generador!B447=10,44,IF(generador!B447=11,47,IF(generador!B447=12,50,IF(generador!B447=13,53,IF(generador!B447=14,56,IF(generador!B447=15,59))))))))))))))),FALSE),"dd/mm/yyyy")),"")</f>
        <v/>
      </c>
    </row>
    <row r="448" spans="1:23" x14ac:dyDescent="0.3">
      <c r="A448" s="15"/>
      <c r="B448" s="14"/>
      <c r="C448" s="6"/>
      <c r="D448" s="26" t="str">
        <f t="shared" si="110"/>
        <v/>
      </c>
      <c r="E448" s="19" t="str">
        <f>IFERROR(IF(A448&lt;&gt;"",VLOOKUP(A448,matriz,IF(generador!B448=1,15,IF(generador!B448=2,18,IF(generador!B448=3,21,IF(generador!B448=4,24,IF(generador!B448=5,27,IF(generador!B448=6,30,IF(generador!B448=7,33,IF(generador!B448=8,36,IF(generador!B448=9,39,IF(generador!B448=10,42,IF(generador!B448=11,45,IF(generador!B448=12,48,IF(generador!B448=13,51,IF(generador!B448=14,54,IF(generador!B448=15,57))))))))))))))),FALSE),""),"")</f>
        <v/>
      </c>
      <c r="F448" s="20" t="str">
        <f t="shared" si="111"/>
        <v/>
      </c>
      <c r="G448" s="29" t="str">
        <f t="shared" si="112"/>
        <v/>
      </c>
      <c r="H448" s="21" t="str">
        <f t="shared" ca="1" si="115"/>
        <v/>
      </c>
      <c r="I448" s="18" t="str">
        <f t="shared" si="116"/>
        <v/>
      </c>
      <c r="J448" s="18" t="str">
        <f>""</f>
        <v/>
      </c>
      <c r="K448" s="18" t="str">
        <f t="shared" si="117"/>
        <v/>
      </c>
      <c r="L448" s="18" t="str">
        <f t="shared" si="118"/>
        <v/>
      </c>
      <c r="M448" s="18" t="str">
        <f t="shared" si="119"/>
        <v/>
      </c>
      <c r="N448" s="18" t="str">
        <f t="shared" si="120"/>
        <v/>
      </c>
      <c r="O448" s="18" t="str">
        <f t="shared" si="121"/>
        <v/>
      </c>
      <c r="P448" s="18" t="str">
        <f t="shared" si="122"/>
        <v/>
      </c>
      <c r="Q448" s="18" t="str">
        <f t="shared" si="123"/>
        <v/>
      </c>
      <c r="R448" s="122" t="str">
        <f t="shared" si="113"/>
        <v/>
      </c>
      <c r="S448" s="18" t="str">
        <f t="shared" si="124"/>
        <v/>
      </c>
      <c r="T448" s="26" t="str">
        <f t="shared" si="114"/>
        <v/>
      </c>
      <c r="U448" s="18" t="str">
        <f t="shared" si="125"/>
        <v/>
      </c>
      <c r="V448" s="18" t="str">
        <f t="shared" si="126"/>
        <v/>
      </c>
      <c r="W448" s="18" t="str">
        <f>IFERROR(CONCATENATE("PAGO N° ",B448," DEL CONTRATO CPS ",V448," ENTRE ",TEXT(VLOOKUP(A448,matriz,IF(generador!B448=1,16,IF(generador!B448=2,19,IF(generador!B448=3,22,IF(generador!B448=4,25,IF(generador!B448=5,28,IF(generador!B448=6,31,IF(generador!B448=7,34,IF(generador!B448=8,37,IF(generador!B448=9,40,IF(generador!B448=10,43,IF(generador!B448=11,46,IF(generador!B448=12,49,IF(generador!B448=13,52,IF(generador!B448=14,55,IF(generador!B448=15,58))))))))))))))),FALSE),"dd/mm/yyyy")," Y ",TEXT(VLOOKUP(A448,matriz,IF(generador!B448=1,17,IF(generador!B448=2,20,IF(generador!B448=3,23,IF(generador!B448=4,26,IF(generador!B448=5,29,IF(generador!B448=6,32,IF(generador!B448=7,35,IF(generador!B448=8,38,IF(generador!B448=9,41,IF(generador!B448=10,44,IF(generador!B448=11,47,IF(generador!B448=12,50,IF(generador!B448=13,53,IF(generador!B448=14,56,IF(generador!B448=15,59))))))))))))))),FALSE),"dd/mm/yyyy")),"")</f>
        <v/>
      </c>
    </row>
    <row r="449" spans="1:23" x14ac:dyDescent="0.3">
      <c r="A449" s="15"/>
      <c r="B449" s="14"/>
      <c r="C449" s="6"/>
      <c r="D449" s="26" t="str">
        <f t="shared" si="110"/>
        <v/>
      </c>
      <c r="E449" s="19" t="str">
        <f>IFERROR(IF(A449&lt;&gt;"",VLOOKUP(A449,matriz,IF(generador!B449=1,15,IF(generador!B449=2,18,IF(generador!B449=3,21,IF(generador!B449=4,24,IF(generador!B449=5,27,IF(generador!B449=6,30,IF(generador!B449=7,33,IF(generador!B449=8,36,IF(generador!B449=9,39,IF(generador!B449=10,42,IF(generador!B449=11,45,IF(generador!B449=12,48,IF(generador!B449=13,51,IF(generador!B449=14,54,IF(generador!B449=15,57))))))))))))))),FALSE),""),"")</f>
        <v/>
      </c>
      <c r="F449" s="20" t="str">
        <f t="shared" si="111"/>
        <v/>
      </c>
      <c r="G449" s="29" t="str">
        <f t="shared" si="112"/>
        <v/>
      </c>
      <c r="H449" s="21" t="str">
        <f t="shared" ca="1" si="115"/>
        <v/>
      </c>
      <c r="I449" s="18" t="str">
        <f t="shared" si="116"/>
        <v/>
      </c>
      <c r="J449" s="18" t="str">
        <f>""</f>
        <v/>
      </c>
      <c r="K449" s="18" t="str">
        <f t="shared" si="117"/>
        <v/>
      </c>
      <c r="L449" s="18" t="str">
        <f t="shared" si="118"/>
        <v/>
      </c>
      <c r="M449" s="18" t="str">
        <f t="shared" si="119"/>
        <v/>
      </c>
      <c r="N449" s="18" t="str">
        <f t="shared" si="120"/>
        <v/>
      </c>
      <c r="O449" s="18" t="str">
        <f t="shared" si="121"/>
        <v/>
      </c>
      <c r="P449" s="18" t="str">
        <f t="shared" si="122"/>
        <v/>
      </c>
      <c r="Q449" s="18" t="str">
        <f t="shared" si="123"/>
        <v/>
      </c>
      <c r="R449" s="122" t="str">
        <f t="shared" si="113"/>
        <v/>
      </c>
      <c r="S449" s="18" t="str">
        <f t="shared" si="124"/>
        <v/>
      </c>
      <c r="T449" s="26" t="str">
        <f t="shared" si="114"/>
        <v/>
      </c>
      <c r="U449" s="18" t="str">
        <f t="shared" si="125"/>
        <v/>
      </c>
      <c r="V449" s="18" t="str">
        <f t="shared" si="126"/>
        <v/>
      </c>
      <c r="W449" s="18" t="str">
        <f>IFERROR(CONCATENATE("PAGO N° ",B449," DEL CONTRATO CPS ",V449," ENTRE ",TEXT(VLOOKUP(A449,matriz,IF(generador!B449=1,16,IF(generador!B449=2,19,IF(generador!B449=3,22,IF(generador!B449=4,25,IF(generador!B449=5,28,IF(generador!B449=6,31,IF(generador!B449=7,34,IF(generador!B449=8,37,IF(generador!B449=9,40,IF(generador!B449=10,43,IF(generador!B449=11,46,IF(generador!B449=12,49,IF(generador!B449=13,52,IF(generador!B449=14,55,IF(generador!B449=15,58))))))))))))))),FALSE),"dd/mm/yyyy")," Y ",TEXT(VLOOKUP(A449,matriz,IF(generador!B449=1,17,IF(generador!B449=2,20,IF(generador!B449=3,23,IF(generador!B449=4,26,IF(generador!B449=5,29,IF(generador!B449=6,32,IF(generador!B449=7,35,IF(generador!B449=8,38,IF(generador!B449=9,41,IF(generador!B449=10,44,IF(generador!B449=11,47,IF(generador!B449=12,50,IF(generador!B449=13,53,IF(generador!B449=14,56,IF(generador!B449=15,59))))))))))))))),FALSE),"dd/mm/yyyy")),"")</f>
        <v/>
      </c>
    </row>
    <row r="450" spans="1:23" x14ac:dyDescent="0.3">
      <c r="A450" s="15"/>
      <c r="B450" s="14"/>
      <c r="C450" s="6"/>
      <c r="D450" s="26" t="str">
        <f t="shared" si="110"/>
        <v/>
      </c>
      <c r="E450" s="19" t="str">
        <f>IFERROR(IF(A450&lt;&gt;"",VLOOKUP(A450,matriz,IF(generador!B450=1,15,IF(generador!B450=2,18,IF(generador!B450=3,21,IF(generador!B450=4,24,IF(generador!B450=5,27,IF(generador!B450=6,30,IF(generador!B450=7,33,IF(generador!B450=8,36,IF(generador!B450=9,39,IF(generador!B450=10,42,IF(generador!B450=11,45,IF(generador!B450=12,48,IF(generador!B450=13,51,IF(generador!B450=14,54,IF(generador!B450=15,57))))))))))))))),FALSE),""),"")</f>
        <v/>
      </c>
      <c r="F450" s="20" t="str">
        <f t="shared" si="111"/>
        <v/>
      </c>
      <c r="G450" s="29" t="str">
        <f t="shared" si="112"/>
        <v/>
      </c>
      <c r="H450" s="21" t="str">
        <f t="shared" ca="1" si="115"/>
        <v/>
      </c>
      <c r="I450" s="18" t="str">
        <f t="shared" si="116"/>
        <v/>
      </c>
      <c r="J450" s="18" t="str">
        <f>""</f>
        <v/>
      </c>
      <c r="K450" s="18" t="str">
        <f t="shared" si="117"/>
        <v/>
      </c>
      <c r="L450" s="18" t="str">
        <f t="shared" si="118"/>
        <v/>
      </c>
      <c r="M450" s="18" t="str">
        <f t="shared" si="119"/>
        <v/>
      </c>
      <c r="N450" s="18" t="str">
        <f t="shared" si="120"/>
        <v/>
      </c>
      <c r="O450" s="18" t="str">
        <f t="shared" si="121"/>
        <v/>
      </c>
      <c r="P450" s="18" t="str">
        <f t="shared" si="122"/>
        <v/>
      </c>
      <c r="Q450" s="18" t="str">
        <f t="shared" si="123"/>
        <v/>
      </c>
      <c r="R450" s="122" t="str">
        <f t="shared" si="113"/>
        <v/>
      </c>
      <c r="S450" s="18" t="str">
        <f t="shared" si="124"/>
        <v/>
      </c>
      <c r="T450" s="26" t="str">
        <f t="shared" si="114"/>
        <v/>
      </c>
      <c r="U450" s="18" t="str">
        <f t="shared" si="125"/>
        <v/>
      </c>
      <c r="V450" s="18" t="str">
        <f t="shared" si="126"/>
        <v/>
      </c>
      <c r="W450" s="18" t="str">
        <f>IFERROR(CONCATENATE("PAGO N° ",B450," DEL CONTRATO CPS ",V450," ENTRE ",TEXT(VLOOKUP(A450,matriz,IF(generador!B450=1,16,IF(generador!B450=2,19,IF(generador!B450=3,22,IF(generador!B450=4,25,IF(generador!B450=5,28,IF(generador!B450=6,31,IF(generador!B450=7,34,IF(generador!B450=8,37,IF(generador!B450=9,40,IF(generador!B450=10,43,IF(generador!B450=11,46,IF(generador!B450=12,49,IF(generador!B450=13,52,IF(generador!B450=14,55,IF(generador!B450=15,58))))))))))))))),FALSE),"dd/mm/yyyy")," Y ",TEXT(VLOOKUP(A450,matriz,IF(generador!B450=1,17,IF(generador!B450=2,20,IF(generador!B450=3,23,IF(generador!B450=4,26,IF(generador!B450=5,29,IF(generador!B450=6,32,IF(generador!B450=7,35,IF(generador!B450=8,38,IF(generador!B450=9,41,IF(generador!B450=10,44,IF(generador!B450=11,47,IF(generador!B450=12,50,IF(generador!B450=13,53,IF(generador!B450=14,56,IF(generador!B450=15,59))))))))))))))),FALSE),"dd/mm/yyyy")),"")</f>
        <v/>
      </c>
    </row>
    <row r="451" spans="1:23" x14ac:dyDescent="0.3">
      <c r="A451" s="15"/>
      <c r="B451" s="14"/>
      <c r="C451" s="6"/>
      <c r="D451" s="26" t="str">
        <f t="shared" ref="D451:D514" si="127">IFERROR(IF(C451&lt;&gt;"",CONCATENATE(VLOOKUP(A451,matriz,IF(C451="NO",98,100),FALSE),VLOOKUP(A451,matriz,103,FALSE)),""),"")</f>
        <v/>
      </c>
      <c r="E451" s="19" t="str">
        <f>IFERROR(IF(A451&lt;&gt;"",VLOOKUP(A451,matriz,IF(generador!B451=1,15,IF(generador!B451=2,18,IF(generador!B451=3,21,IF(generador!B451=4,24,IF(generador!B451=5,27,IF(generador!B451=6,30,IF(generador!B451=7,33,IF(generador!B451=8,36,IF(generador!B451=9,39,IF(generador!B451=10,42,IF(generador!B451=11,45,IF(generador!B451=12,48,IF(generador!B451=13,51,IF(generador!B451=14,54,IF(generador!B451=15,57))))))))))))))),FALSE),""),"")</f>
        <v/>
      </c>
      <c r="F451" s="20" t="str">
        <f t="shared" ref="F451:F514" si="128">IFERROR(IF(E451,VLOOKUP(A451,matriz,97,FALSE),""),"")</f>
        <v/>
      </c>
      <c r="G451" s="29" t="str">
        <f t="shared" ref="G451:G514" si="129">IFERROR(IF(E451,VLOOKUP(A451,matriz,IF(C451="NO",99,101),FALSE),""),"")</f>
        <v/>
      </c>
      <c r="H451" s="21" t="str">
        <f t="shared" ca="1" si="115"/>
        <v/>
      </c>
      <c r="I451" s="18" t="str">
        <f t="shared" si="116"/>
        <v/>
      </c>
      <c r="J451" s="18" t="str">
        <f>""</f>
        <v/>
      </c>
      <c r="K451" s="18" t="str">
        <f t="shared" si="117"/>
        <v/>
      </c>
      <c r="L451" s="18" t="str">
        <f t="shared" si="118"/>
        <v/>
      </c>
      <c r="M451" s="18" t="str">
        <f t="shared" si="119"/>
        <v/>
      </c>
      <c r="N451" s="18" t="str">
        <f t="shared" si="120"/>
        <v/>
      </c>
      <c r="O451" s="18" t="str">
        <f t="shared" si="121"/>
        <v/>
      </c>
      <c r="P451" s="18" t="str">
        <f t="shared" si="122"/>
        <v/>
      </c>
      <c r="Q451" s="18" t="str">
        <f t="shared" si="123"/>
        <v/>
      </c>
      <c r="R451" s="122" t="str">
        <f t="shared" ref="R451:R514" si="130">IFERROR(IF(E451,CONCATENATE(TEXT(VLOOKUP(A451,matriz,IF(C451="NO",67,82),FALSE),"YYYY"),VLOOKUP(A451,matriz,IF(C451="NO",66,81),FALSE)),""),"")</f>
        <v/>
      </c>
      <c r="S451" s="18" t="str">
        <f t="shared" si="124"/>
        <v/>
      </c>
      <c r="T451" s="26" t="str">
        <f t="shared" ref="T451:T514" si="131">IFERROR(IF(E451,CONCATENATE(TEXT(VLOOKUP(A451,matriz,IF(C451="NO",64,79),FALSE),"YYYY"),VLOOKUP(A451,matriz,IF(C451="NO",63,78),FALSE)),""),"")</f>
        <v/>
      </c>
      <c r="U451" s="18" t="str">
        <f t="shared" si="125"/>
        <v/>
      </c>
      <c r="V451" s="18" t="str">
        <f t="shared" si="126"/>
        <v/>
      </c>
      <c r="W451" s="18" t="str">
        <f>IFERROR(CONCATENATE("PAGO N° ",B451," DEL CONTRATO CPS ",V451," ENTRE ",TEXT(VLOOKUP(A451,matriz,IF(generador!B451=1,16,IF(generador!B451=2,19,IF(generador!B451=3,22,IF(generador!B451=4,25,IF(generador!B451=5,28,IF(generador!B451=6,31,IF(generador!B451=7,34,IF(generador!B451=8,37,IF(generador!B451=9,40,IF(generador!B451=10,43,IF(generador!B451=11,46,IF(generador!B451=12,49,IF(generador!B451=13,52,IF(generador!B451=14,55,IF(generador!B451=15,58))))))))))))))),FALSE),"dd/mm/yyyy")," Y ",TEXT(VLOOKUP(A451,matriz,IF(generador!B451=1,17,IF(generador!B451=2,20,IF(generador!B451=3,23,IF(generador!B451=4,26,IF(generador!B451=5,29,IF(generador!B451=6,32,IF(generador!B451=7,35,IF(generador!B451=8,38,IF(generador!B451=9,41,IF(generador!B451=10,44,IF(generador!B451=11,47,IF(generador!B451=12,50,IF(generador!B451=13,53,IF(generador!B451=14,56,IF(generador!B451=15,59))))))))))))))),FALSE),"dd/mm/yyyy")),"")</f>
        <v/>
      </c>
    </row>
    <row r="452" spans="1:23" x14ac:dyDescent="0.3">
      <c r="A452" s="15"/>
      <c r="B452" s="14"/>
      <c r="C452" s="6"/>
      <c r="D452" s="26" t="str">
        <f t="shared" si="127"/>
        <v/>
      </c>
      <c r="E452" s="19" t="str">
        <f>IFERROR(IF(A452&lt;&gt;"",VLOOKUP(A452,matriz,IF(generador!B452=1,15,IF(generador!B452=2,18,IF(generador!B452=3,21,IF(generador!B452=4,24,IF(generador!B452=5,27,IF(generador!B452=6,30,IF(generador!B452=7,33,IF(generador!B452=8,36,IF(generador!B452=9,39,IF(generador!B452=10,42,IF(generador!B452=11,45,IF(generador!B452=12,48,IF(generador!B452=13,51,IF(generador!B452=14,54,IF(generador!B452=15,57))))))))))))))),FALSE),""),"")</f>
        <v/>
      </c>
      <c r="F452" s="20" t="str">
        <f t="shared" si="128"/>
        <v/>
      </c>
      <c r="G452" s="29" t="str">
        <f t="shared" si="129"/>
        <v/>
      </c>
      <c r="H452" s="21" t="str">
        <f t="shared" ref="H452:H515" ca="1" si="132">IFERROR(IF(C452&lt;&gt;"",TODAY(),""),"")</f>
        <v/>
      </c>
      <c r="I452" s="18" t="str">
        <f t="shared" ref="I452:I515" si="133">IFERROR(IF(D452&lt;&gt;"",I451+1,""),1)</f>
        <v/>
      </c>
      <c r="J452" s="18" t="str">
        <f>""</f>
        <v/>
      </c>
      <c r="K452" s="18" t="str">
        <f t="shared" ref="K452:K515" si="134">IFERROR(IF(E452,0,""),"")</f>
        <v/>
      </c>
      <c r="L452" s="18" t="str">
        <f t="shared" ref="L452:L515" si="135">IFERROR(IF(E452,0,""),"")</f>
        <v/>
      </c>
      <c r="M452" s="18" t="str">
        <f t="shared" ref="M452:M515" si="136">IFERROR(IF(E452,0,""),"")</f>
        <v/>
      </c>
      <c r="N452" s="18" t="str">
        <f t="shared" ref="N452:N515" si="137">IFERROR(IF(E452,0,""),"")</f>
        <v/>
      </c>
      <c r="O452" s="18" t="str">
        <f t="shared" ref="O452:O515" si="138">IFERROR(IF(E452,"01",""),"")</f>
        <v/>
      </c>
      <c r="P452" s="18" t="str">
        <f t="shared" ref="P452:P515" si="139">IFERROR(IF(K452&lt;&gt;"",P451+1,""),1)</f>
        <v/>
      </c>
      <c r="Q452" s="18" t="str">
        <f t="shared" ref="Q452:Q515" si="140">IFERROR(IF(E452,0,""),"")</f>
        <v/>
      </c>
      <c r="R452" s="122" t="str">
        <f t="shared" si="130"/>
        <v/>
      </c>
      <c r="S452" s="18" t="str">
        <f t="shared" ref="S452:S515" si="141">IFERROR(IF(D452&lt;&gt;"",S451+1,""),1)</f>
        <v/>
      </c>
      <c r="T452" s="26" t="str">
        <f t="shared" si="131"/>
        <v/>
      </c>
      <c r="U452" s="18" t="str">
        <f t="shared" ref="U452:U515" si="142">IFERROR(IF(E452,0,""),"")</f>
        <v/>
      </c>
      <c r="V452" s="18" t="str">
        <f t="shared" ref="V452:V515" si="143">IFERROR(IF(E452,A452,""),"")</f>
        <v/>
      </c>
      <c r="W452" s="18" t="str">
        <f>IFERROR(CONCATENATE("PAGO N° ",B452," DEL CONTRATO CPS ",V452," ENTRE ",TEXT(VLOOKUP(A452,matriz,IF(generador!B452=1,16,IF(generador!B452=2,19,IF(generador!B452=3,22,IF(generador!B452=4,25,IF(generador!B452=5,28,IF(generador!B452=6,31,IF(generador!B452=7,34,IF(generador!B452=8,37,IF(generador!B452=9,40,IF(generador!B452=10,43,IF(generador!B452=11,46,IF(generador!B452=12,49,IF(generador!B452=13,52,IF(generador!B452=14,55,IF(generador!B452=15,58))))))))))))))),FALSE),"dd/mm/yyyy")," Y ",TEXT(VLOOKUP(A452,matriz,IF(generador!B452=1,17,IF(generador!B452=2,20,IF(generador!B452=3,23,IF(generador!B452=4,26,IF(generador!B452=5,29,IF(generador!B452=6,32,IF(generador!B452=7,35,IF(generador!B452=8,38,IF(generador!B452=9,41,IF(generador!B452=10,44,IF(generador!B452=11,47,IF(generador!B452=12,50,IF(generador!B452=13,53,IF(generador!B452=14,56,IF(generador!B452=15,59))))))))))))))),FALSE),"dd/mm/yyyy")),"")</f>
        <v/>
      </c>
    </row>
    <row r="453" spans="1:23" x14ac:dyDescent="0.3">
      <c r="A453" s="15"/>
      <c r="B453" s="14"/>
      <c r="C453" s="6"/>
      <c r="D453" s="26" t="str">
        <f t="shared" si="127"/>
        <v/>
      </c>
      <c r="E453" s="19" t="str">
        <f>IFERROR(IF(A453&lt;&gt;"",VLOOKUP(A453,matriz,IF(generador!B453=1,15,IF(generador!B453=2,18,IF(generador!B453=3,21,IF(generador!B453=4,24,IF(generador!B453=5,27,IF(generador!B453=6,30,IF(generador!B453=7,33,IF(generador!B453=8,36,IF(generador!B453=9,39,IF(generador!B453=10,42,IF(generador!B453=11,45,IF(generador!B453=12,48,IF(generador!B453=13,51,IF(generador!B453=14,54,IF(generador!B453=15,57))))))))))))))),FALSE),""),"")</f>
        <v/>
      </c>
      <c r="F453" s="20" t="str">
        <f t="shared" si="128"/>
        <v/>
      </c>
      <c r="G453" s="29" t="str">
        <f t="shared" si="129"/>
        <v/>
      </c>
      <c r="H453" s="21" t="str">
        <f t="shared" ca="1" si="132"/>
        <v/>
      </c>
      <c r="I453" s="18" t="str">
        <f t="shared" si="133"/>
        <v/>
      </c>
      <c r="J453" s="18" t="str">
        <f>""</f>
        <v/>
      </c>
      <c r="K453" s="18" t="str">
        <f t="shared" si="134"/>
        <v/>
      </c>
      <c r="L453" s="18" t="str">
        <f t="shared" si="135"/>
        <v/>
      </c>
      <c r="M453" s="18" t="str">
        <f t="shared" si="136"/>
        <v/>
      </c>
      <c r="N453" s="18" t="str">
        <f t="shared" si="137"/>
        <v/>
      </c>
      <c r="O453" s="18" t="str">
        <f t="shared" si="138"/>
        <v/>
      </c>
      <c r="P453" s="18" t="str">
        <f t="shared" si="139"/>
        <v/>
      </c>
      <c r="Q453" s="18" t="str">
        <f t="shared" si="140"/>
        <v/>
      </c>
      <c r="R453" s="122" t="str">
        <f t="shared" si="130"/>
        <v/>
      </c>
      <c r="S453" s="18" t="str">
        <f t="shared" si="141"/>
        <v/>
      </c>
      <c r="T453" s="26" t="str">
        <f t="shared" si="131"/>
        <v/>
      </c>
      <c r="U453" s="18" t="str">
        <f t="shared" si="142"/>
        <v/>
      </c>
      <c r="V453" s="18" t="str">
        <f t="shared" si="143"/>
        <v/>
      </c>
      <c r="W453" s="18" t="str">
        <f>IFERROR(CONCATENATE("PAGO N° ",B453," DEL CONTRATO CPS ",V453," ENTRE ",TEXT(VLOOKUP(A453,matriz,IF(generador!B453=1,16,IF(generador!B453=2,19,IF(generador!B453=3,22,IF(generador!B453=4,25,IF(generador!B453=5,28,IF(generador!B453=6,31,IF(generador!B453=7,34,IF(generador!B453=8,37,IF(generador!B453=9,40,IF(generador!B453=10,43,IF(generador!B453=11,46,IF(generador!B453=12,49,IF(generador!B453=13,52,IF(generador!B453=14,55,IF(generador!B453=15,58))))))))))))))),FALSE),"dd/mm/yyyy")," Y ",TEXT(VLOOKUP(A453,matriz,IF(generador!B453=1,17,IF(generador!B453=2,20,IF(generador!B453=3,23,IF(generador!B453=4,26,IF(generador!B453=5,29,IF(generador!B453=6,32,IF(generador!B453=7,35,IF(generador!B453=8,38,IF(generador!B453=9,41,IF(generador!B453=10,44,IF(generador!B453=11,47,IF(generador!B453=12,50,IF(generador!B453=13,53,IF(generador!B453=14,56,IF(generador!B453=15,59))))))))))))))),FALSE),"dd/mm/yyyy")),"")</f>
        <v/>
      </c>
    </row>
    <row r="454" spans="1:23" x14ac:dyDescent="0.3">
      <c r="A454" s="15"/>
      <c r="B454" s="14"/>
      <c r="C454" s="6"/>
      <c r="D454" s="26" t="str">
        <f t="shared" si="127"/>
        <v/>
      </c>
      <c r="E454" s="19" t="str">
        <f>IFERROR(IF(A454&lt;&gt;"",VLOOKUP(A454,matriz,IF(generador!B454=1,15,IF(generador!B454=2,18,IF(generador!B454=3,21,IF(generador!B454=4,24,IF(generador!B454=5,27,IF(generador!B454=6,30,IF(generador!B454=7,33,IF(generador!B454=8,36,IF(generador!B454=9,39,IF(generador!B454=10,42,IF(generador!B454=11,45,IF(generador!B454=12,48,IF(generador!B454=13,51,IF(generador!B454=14,54,IF(generador!B454=15,57))))))))))))))),FALSE),""),"")</f>
        <v/>
      </c>
      <c r="F454" s="20" t="str">
        <f t="shared" si="128"/>
        <v/>
      </c>
      <c r="G454" s="29" t="str">
        <f t="shared" si="129"/>
        <v/>
      </c>
      <c r="H454" s="21" t="str">
        <f t="shared" ca="1" si="132"/>
        <v/>
      </c>
      <c r="I454" s="18" t="str">
        <f t="shared" si="133"/>
        <v/>
      </c>
      <c r="J454" s="18" t="str">
        <f>""</f>
        <v/>
      </c>
      <c r="K454" s="18" t="str">
        <f t="shared" si="134"/>
        <v/>
      </c>
      <c r="L454" s="18" t="str">
        <f t="shared" si="135"/>
        <v/>
      </c>
      <c r="M454" s="18" t="str">
        <f t="shared" si="136"/>
        <v/>
      </c>
      <c r="N454" s="18" t="str">
        <f t="shared" si="137"/>
        <v/>
      </c>
      <c r="O454" s="18" t="str">
        <f t="shared" si="138"/>
        <v/>
      </c>
      <c r="P454" s="18" t="str">
        <f t="shared" si="139"/>
        <v/>
      </c>
      <c r="Q454" s="18" t="str">
        <f t="shared" si="140"/>
        <v/>
      </c>
      <c r="R454" s="122" t="str">
        <f t="shared" si="130"/>
        <v/>
      </c>
      <c r="S454" s="18" t="str">
        <f t="shared" si="141"/>
        <v/>
      </c>
      <c r="T454" s="26" t="str">
        <f t="shared" si="131"/>
        <v/>
      </c>
      <c r="U454" s="18" t="str">
        <f t="shared" si="142"/>
        <v/>
      </c>
      <c r="V454" s="18" t="str">
        <f t="shared" si="143"/>
        <v/>
      </c>
      <c r="W454" s="18" t="str">
        <f>IFERROR(CONCATENATE("PAGO N° ",B454," DEL CONTRATO CPS ",V454," ENTRE ",TEXT(VLOOKUP(A454,matriz,IF(generador!B454=1,16,IF(generador!B454=2,19,IF(generador!B454=3,22,IF(generador!B454=4,25,IF(generador!B454=5,28,IF(generador!B454=6,31,IF(generador!B454=7,34,IF(generador!B454=8,37,IF(generador!B454=9,40,IF(generador!B454=10,43,IF(generador!B454=11,46,IF(generador!B454=12,49,IF(generador!B454=13,52,IF(generador!B454=14,55,IF(generador!B454=15,58))))))))))))))),FALSE),"dd/mm/yyyy")," Y ",TEXT(VLOOKUP(A454,matriz,IF(generador!B454=1,17,IF(generador!B454=2,20,IF(generador!B454=3,23,IF(generador!B454=4,26,IF(generador!B454=5,29,IF(generador!B454=6,32,IF(generador!B454=7,35,IF(generador!B454=8,38,IF(generador!B454=9,41,IF(generador!B454=10,44,IF(generador!B454=11,47,IF(generador!B454=12,50,IF(generador!B454=13,53,IF(generador!B454=14,56,IF(generador!B454=15,59))))))))))))))),FALSE),"dd/mm/yyyy")),"")</f>
        <v/>
      </c>
    </row>
    <row r="455" spans="1:23" x14ac:dyDescent="0.3">
      <c r="A455" s="15"/>
      <c r="B455" s="14"/>
      <c r="C455" s="6"/>
      <c r="D455" s="26" t="str">
        <f t="shared" si="127"/>
        <v/>
      </c>
      <c r="E455" s="19" t="str">
        <f>IFERROR(IF(A455&lt;&gt;"",VLOOKUP(A455,matriz,IF(generador!B455=1,15,IF(generador!B455=2,18,IF(generador!B455=3,21,IF(generador!B455=4,24,IF(generador!B455=5,27,IF(generador!B455=6,30,IF(generador!B455=7,33,IF(generador!B455=8,36,IF(generador!B455=9,39,IF(generador!B455=10,42,IF(generador!B455=11,45,IF(generador!B455=12,48,IF(generador!B455=13,51,IF(generador!B455=14,54,IF(generador!B455=15,57))))))))))))))),FALSE),""),"")</f>
        <v/>
      </c>
      <c r="F455" s="20" t="str">
        <f t="shared" si="128"/>
        <v/>
      </c>
      <c r="G455" s="29" t="str">
        <f t="shared" si="129"/>
        <v/>
      </c>
      <c r="H455" s="21" t="str">
        <f t="shared" ca="1" si="132"/>
        <v/>
      </c>
      <c r="I455" s="18" t="str">
        <f t="shared" si="133"/>
        <v/>
      </c>
      <c r="J455" s="18" t="str">
        <f>""</f>
        <v/>
      </c>
      <c r="K455" s="18" t="str">
        <f t="shared" si="134"/>
        <v/>
      </c>
      <c r="L455" s="18" t="str">
        <f t="shared" si="135"/>
        <v/>
      </c>
      <c r="M455" s="18" t="str">
        <f t="shared" si="136"/>
        <v/>
      </c>
      <c r="N455" s="18" t="str">
        <f t="shared" si="137"/>
        <v/>
      </c>
      <c r="O455" s="18" t="str">
        <f t="shared" si="138"/>
        <v/>
      </c>
      <c r="P455" s="18" t="str">
        <f t="shared" si="139"/>
        <v/>
      </c>
      <c r="Q455" s="18" t="str">
        <f t="shared" si="140"/>
        <v/>
      </c>
      <c r="R455" s="122" t="str">
        <f t="shared" si="130"/>
        <v/>
      </c>
      <c r="S455" s="18" t="str">
        <f t="shared" si="141"/>
        <v/>
      </c>
      <c r="T455" s="26" t="str">
        <f t="shared" si="131"/>
        <v/>
      </c>
      <c r="U455" s="18" t="str">
        <f t="shared" si="142"/>
        <v/>
      </c>
      <c r="V455" s="18" t="str">
        <f t="shared" si="143"/>
        <v/>
      </c>
      <c r="W455" s="18" t="str">
        <f>IFERROR(CONCATENATE("PAGO N° ",B455," DEL CONTRATO CPS ",V455," ENTRE ",TEXT(VLOOKUP(A455,matriz,IF(generador!B455=1,16,IF(generador!B455=2,19,IF(generador!B455=3,22,IF(generador!B455=4,25,IF(generador!B455=5,28,IF(generador!B455=6,31,IF(generador!B455=7,34,IF(generador!B455=8,37,IF(generador!B455=9,40,IF(generador!B455=10,43,IF(generador!B455=11,46,IF(generador!B455=12,49,IF(generador!B455=13,52,IF(generador!B455=14,55,IF(generador!B455=15,58))))))))))))))),FALSE),"dd/mm/yyyy")," Y ",TEXT(VLOOKUP(A455,matriz,IF(generador!B455=1,17,IF(generador!B455=2,20,IF(generador!B455=3,23,IF(generador!B455=4,26,IF(generador!B455=5,29,IF(generador!B455=6,32,IF(generador!B455=7,35,IF(generador!B455=8,38,IF(generador!B455=9,41,IF(generador!B455=10,44,IF(generador!B455=11,47,IF(generador!B455=12,50,IF(generador!B455=13,53,IF(generador!B455=14,56,IF(generador!B455=15,59))))))))))))))),FALSE),"dd/mm/yyyy")),"")</f>
        <v/>
      </c>
    </row>
    <row r="456" spans="1:23" x14ac:dyDescent="0.3">
      <c r="A456" s="15"/>
      <c r="B456" s="14"/>
      <c r="C456" s="6"/>
      <c r="D456" s="26" t="str">
        <f t="shared" si="127"/>
        <v/>
      </c>
      <c r="E456" s="19" t="str">
        <f>IFERROR(IF(A456&lt;&gt;"",VLOOKUP(A456,matriz,IF(generador!B456=1,15,IF(generador!B456=2,18,IF(generador!B456=3,21,IF(generador!B456=4,24,IF(generador!B456=5,27,IF(generador!B456=6,30,IF(generador!B456=7,33,IF(generador!B456=8,36,IF(generador!B456=9,39,IF(generador!B456=10,42,IF(generador!B456=11,45,IF(generador!B456=12,48,IF(generador!B456=13,51,IF(generador!B456=14,54,IF(generador!B456=15,57))))))))))))))),FALSE),""),"")</f>
        <v/>
      </c>
      <c r="F456" s="20" t="str">
        <f t="shared" si="128"/>
        <v/>
      </c>
      <c r="G456" s="29" t="str">
        <f t="shared" si="129"/>
        <v/>
      </c>
      <c r="H456" s="21" t="str">
        <f t="shared" ca="1" si="132"/>
        <v/>
      </c>
      <c r="I456" s="18" t="str">
        <f t="shared" si="133"/>
        <v/>
      </c>
      <c r="J456" s="18" t="str">
        <f>""</f>
        <v/>
      </c>
      <c r="K456" s="18" t="str">
        <f t="shared" si="134"/>
        <v/>
      </c>
      <c r="L456" s="18" t="str">
        <f t="shared" si="135"/>
        <v/>
      </c>
      <c r="M456" s="18" t="str">
        <f t="shared" si="136"/>
        <v/>
      </c>
      <c r="N456" s="18" t="str">
        <f t="shared" si="137"/>
        <v/>
      </c>
      <c r="O456" s="18" t="str">
        <f t="shared" si="138"/>
        <v/>
      </c>
      <c r="P456" s="18" t="str">
        <f t="shared" si="139"/>
        <v/>
      </c>
      <c r="Q456" s="18" t="str">
        <f t="shared" si="140"/>
        <v/>
      </c>
      <c r="R456" s="122" t="str">
        <f t="shared" si="130"/>
        <v/>
      </c>
      <c r="S456" s="18" t="str">
        <f t="shared" si="141"/>
        <v/>
      </c>
      <c r="T456" s="26" t="str">
        <f t="shared" si="131"/>
        <v/>
      </c>
      <c r="U456" s="18" t="str">
        <f t="shared" si="142"/>
        <v/>
      </c>
      <c r="V456" s="18" t="str">
        <f t="shared" si="143"/>
        <v/>
      </c>
      <c r="W456" s="18" t="str">
        <f>IFERROR(CONCATENATE("PAGO N° ",B456," DEL CONTRATO CPS ",V456," ENTRE ",TEXT(VLOOKUP(A456,matriz,IF(generador!B456=1,16,IF(generador!B456=2,19,IF(generador!B456=3,22,IF(generador!B456=4,25,IF(generador!B456=5,28,IF(generador!B456=6,31,IF(generador!B456=7,34,IF(generador!B456=8,37,IF(generador!B456=9,40,IF(generador!B456=10,43,IF(generador!B456=11,46,IF(generador!B456=12,49,IF(generador!B456=13,52,IF(generador!B456=14,55,IF(generador!B456=15,58))))))))))))))),FALSE),"dd/mm/yyyy")," Y ",TEXT(VLOOKUP(A456,matriz,IF(generador!B456=1,17,IF(generador!B456=2,20,IF(generador!B456=3,23,IF(generador!B456=4,26,IF(generador!B456=5,29,IF(generador!B456=6,32,IF(generador!B456=7,35,IF(generador!B456=8,38,IF(generador!B456=9,41,IF(generador!B456=10,44,IF(generador!B456=11,47,IF(generador!B456=12,50,IF(generador!B456=13,53,IF(generador!B456=14,56,IF(generador!B456=15,59))))))))))))))),FALSE),"dd/mm/yyyy")),"")</f>
        <v/>
      </c>
    </row>
    <row r="457" spans="1:23" x14ac:dyDescent="0.3">
      <c r="A457" s="15"/>
      <c r="B457" s="14"/>
      <c r="C457" s="6"/>
      <c r="D457" s="26" t="str">
        <f t="shared" si="127"/>
        <v/>
      </c>
      <c r="E457" s="19" t="str">
        <f>IFERROR(IF(A457&lt;&gt;"",VLOOKUP(A457,matriz,IF(generador!B457=1,15,IF(generador!B457=2,18,IF(generador!B457=3,21,IF(generador!B457=4,24,IF(generador!B457=5,27,IF(generador!B457=6,30,IF(generador!B457=7,33,IF(generador!B457=8,36,IF(generador!B457=9,39,IF(generador!B457=10,42,IF(generador!B457=11,45,IF(generador!B457=12,48,IF(generador!B457=13,51,IF(generador!B457=14,54,IF(generador!B457=15,57))))))))))))))),FALSE),""),"")</f>
        <v/>
      </c>
      <c r="F457" s="20" t="str">
        <f t="shared" si="128"/>
        <v/>
      </c>
      <c r="G457" s="29" t="str">
        <f t="shared" si="129"/>
        <v/>
      </c>
      <c r="H457" s="21" t="str">
        <f t="shared" ca="1" si="132"/>
        <v/>
      </c>
      <c r="I457" s="18" t="str">
        <f t="shared" si="133"/>
        <v/>
      </c>
      <c r="J457" s="18" t="str">
        <f>""</f>
        <v/>
      </c>
      <c r="K457" s="18" t="str">
        <f t="shared" si="134"/>
        <v/>
      </c>
      <c r="L457" s="18" t="str">
        <f t="shared" si="135"/>
        <v/>
      </c>
      <c r="M457" s="18" t="str">
        <f t="shared" si="136"/>
        <v/>
      </c>
      <c r="N457" s="18" t="str">
        <f t="shared" si="137"/>
        <v/>
      </c>
      <c r="O457" s="18" t="str">
        <f t="shared" si="138"/>
        <v/>
      </c>
      <c r="P457" s="18" t="str">
        <f t="shared" si="139"/>
        <v/>
      </c>
      <c r="Q457" s="18" t="str">
        <f t="shared" si="140"/>
        <v/>
      </c>
      <c r="R457" s="122" t="str">
        <f t="shared" si="130"/>
        <v/>
      </c>
      <c r="S457" s="18" t="str">
        <f t="shared" si="141"/>
        <v/>
      </c>
      <c r="T457" s="26" t="str">
        <f t="shared" si="131"/>
        <v/>
      </c>
      <c r="U457" s="18" t="str">
        <f t="shared" si="142"/>
        <v/>
      </c>
      <c r="V457" s="18" t="str">
        <f t="shared" si="143"/>
        <v/>
      </c>
      <c r="W457" s="18" t="str">
        <f>IFERROR(CONCATENATE("PAGO N° ",B457," DEL CONTRATO CPS ",V457," ENTRE ",TEXT(VLOOKUP(A457,matriz,IF(generador!B457=1,16,IF(generador!B457=2,19,IF(generador!B457=3,22,IF(generador!B457=4,25,IF(generador!B457=5,28,IF(generador!B457=6,31,IF(generador!B457=7,34,IF(generador!B457=8,37,IF(generador!B457=9,40,IF(generador!B457=10,43,IF(generador!B457=11,46,IF(generador!B457=12,49,IF(generador!B457=13,52,IF(generador!B457=14,55,IF(generador!B457=15,58))))))))))))))),FALSE),"dd/mm/yyyy")," Y ",TEXT(VLOOKUP(A457,matriz,IF(generador!B457=1,17,IF(generador!B457=2,20,IF(generador!B457=3,23,IF(generador!B457=4,26,IF(generador!B457=5,29,IF(generador!B457=6,32,IF(generador!B457=7,35,IF(generador!B457=8,38,IF(generador!B457=9,41,IF(generador!B457=10,44,IF(generador!B457=11,47,IF(generador!B457=12,50,IF(generador!B457=13,53,IF(generador!B457=14,56,IF(generador!B457=15,59))))))))))))))),FALSE),"dd/mm/yyyy")),"")</f>
        <v/>
      </c>
    </row>
    <row r="458" spans="1:23" x14ac:dyDescent="0.3">
      <c r="A458" s="15"/>
      <c r="B458" s="14"/>
      <c r="C458" s="6"/>
      <c r="D458" s="26" t="str">
        <f t="shared" si="127"/>
        <v/>
      </c>
      <c r="E458" s="19" t="str">
        <f>IFERROR(IF(A458&lt;&gt;"",VLOOKUP(A458,matriz,IF(generador!B458=1,15,IF(generador!B458=2,18,IF(generador!B458=3,21,IF(generador!B458=4,24,IF(generador!B458=5,27,IF(generador!B458=6,30,IF(generador!B458=7,33,IF(generador!B458=8,36,IF(generador!B458=9,39,IF(generador!B458=10,42,IF(generador!B458=11,45,IF(generador!B458=12,48,IF(generador!B458=13,51,IF(generador!B458=14,54,IF(generador!B458=15,57))))))))))))))),FALSE),""),"")</f>
        <v/>
      </c>
      <c r="F458" s="20" t="str">
        <f t="shared" si="128"/>
        <v/>
      </c>
      <c r="G458" s="29" t="str">
        <f t="shared" si="129"/>
        <v/>
      </c>
      <c r="H458" s="21" t="str">
        <f t="shared" ca="1" si="132"/>
        <v/>
      </c>
      <c r="I458" s="18" t="str">
        <f t="shared" si="133"/>
        <v/>
      </c>
      <c r="J458" s="18" t="str">
        <f>""</f>
        <v/>
      </c>
      <c r="K458" s="18" t="str">
        <f t="shared" si="134"/>
        <v/>
      </c>
      <c r="L458" s="18" t="str">
        <f t="shared" si="135"/>
        <v/>
      </c>
      <c r="M458" s="18" t="str">
        <f t="shared" si="136"/>
        <v/>
      </c>
      <c r="N458" s="18" t="str">
        <f t="shared" si="137"/>
        <v/>
      </c>
      <c r="O458" s="18" t="str">
        <f t="shared" si="138"/>
        <v/>
      </c>
      <c r="P458" s="18" t="str">
        <f t="shared" si="139"/>
        <v/>
      </c>
      <c r="Q458" s="18" t="str">
        <f t="shared" si="140"/>
        <v/>
      </c>
      <c r="R458" s="122" t="str">
        <f t="shared" si="130"/>
        <v/>
      </c>
      <c r="S458" s="18" t="str">
        <f t="shared" si="141"/>
        <v/>
      </c>
      <c r="T458" s="26" t="str">
        <f t="shared" si="131"/>
        <v/>
      </c>
      <c r="U458" s="18" t="str">
        <f t="shared" si="142"/>
        <v/>
      </c>
      <c r="V458" s="18" t="str">
        <f t="shared" si="143"/>
        <v/>
      </c>
      <c r="W458" s="18" t="str">
        <f>IFERROR(CONCATENATE("PAGO N° ",B458," DEL CONTRATO CPS ",V458," ENTRE ",TEXT(VLOOKUP(A458,matriz,IF(generador!B458=1,16,IF(generador!B458=2,19,IF(generador!B458=3,22,IF(generador!B458=4,25,IF(generador!B458=5,28,IF(generador!B458=6,31,IF(generador!B458=7,34,IF(generador!B458=8,37,IF(generador!B458=9,40,IF(generador!B458=10,43,IF(generador!B458=11,46,IF(generador!B458=12,49,IF(generador!B458=13,52,IF(generador!B458=14,55,IF(generador!B458=15,58))))))))))))))),FALSE),"dd/mm/yyyy")," Y ",TEXT(VLOOKUP(A458,matriz,IF(generador!B458=1,17,IF(generador!B458=2,20,IF(generador!B458=3,23,IF(generador!B458=4,26,IF(generador!B458=5,29,IF(generador!B458=6,32,IF(generador!B458=7,35,IF(generador!B458=8,38,IF(generador!B458=9,41,IF(generador!B458=10,44,IF(generador!B458=11,47,IF(generador!B458=12,50,IF(generador!B458=13,53,IF(generador!B458=14,56,IF(generador!B458=15,59))))))))))))))),FALSE),"dd/mm/yyyy")),"")</f>
        <v/>
      </c>
    </row>
    <row r="459" spans="1:23" x14ac:dyDescent="0.3">
      <c r="A459" s="15"/>
      <c r="B459" s="14"/>
      <c r="C459" s="6"/>
      <c r="D459" s="26" t="str">
        <f t="shared" si="127"/>
        <v/>
      </c>
      <c r="E459" s="19" t="str">
        <f>IFERROR(IF(A459&lt;&gt;"",VLOOKUP(A459,matriz,IF(generador!B459=1,15,IF(generador!B459=2,18,IF(generador!B459=3,21,IF(generador!B459=4,24,IF(generador!B459=5,27,IF(generador!B459=6,30,IF(generador!B459=7,33,IF(generador!B459=8,36,IF(generador!B459=9,39,IF(generador!B459=10,42,IF(generador!B459=11,45,IF(generador!B459=12,48,IF(generador!B459=13,51,IF(generador!B459=14,54,IF(generador!B459=15,57))))))))))))))),FALSE),""),"")</f>
        <v/>
      </c>
      <c r="F459" s="20" t="str">
        <f t="shared" si="128"/>
        <v/>
      </c>
      <c r="G459" s="29" t="str">
        <f t="shared" si="129"/>
        <v/>
      </c>
      <c r="H459" s="21" t="str">
        <f t="shared" ca="1" si="132"/>
        <v/>
      </c>
      <c r="I459" s="18" t="str">
        <f t="shared" si="133"/>
        <v/>
      </c>
      <c r="J459" s="18" t="str">
        <f>""</f>
        <v/>
      </c>
      <c r="K459" s="18" t="str">
        <f t="shared" si="134"/>
        <v/>
      </c>
      <c r="L459" s="18" t="str">
        <f t="shared" si="135"/>
        <v/>
      </c>
      <c r="M459" s="18" t="str">
        <f t="shared" si="136"/>
        <v/>
      </c>
      <c r="N459" s="18" t="str">
        <f t="shared" si="137"/>
        <v/>
      </c>
      <c r="O459" s="18" t="str">
        <f t="shared" si="138"/>
        <v/>
      </c>
      <c r="P459" s="18" t="str">
        <f t="shared" si="139"/>
        <v/>
      </c>
      <c r="Q459" s="18" t="str">
        <f t="shared" si="140"/>
        <v/>
      </c>
      <c r="R459" s="122" t="str">
        <f t="shared" si="130"/>
        <v/>
      </c>
      <c r="S459" s="18" t="str">
        <f t="shared" si="141"/>
        <v/>
      </c>
      <c r="T459" s="26" t="str">
        <f t="shared" si="131"/>
        <v/>
      </c>
      <c r="U459" s="18" t="str">
        <f t="shared" si="142"/>
        <v/>
      </c>
      <c r="V459" s="18" t="str">
        <f t="shared" si="143"/>
        <v/>
      </c>
      <c r="W459" s="18" t="str">
        <f>IFERROR(CONCATENATE("PAGO N° ",B459," DEL CONTRATO CPS ",V459," ENTRE ",TEXT(VLOOKUP(A459,matriz,IF(generador!B459=1,16,IF(generador!B459=2,19,IF(generador!B459=3,22,IF(generador!B459=4,25,IF(generador!B459=5,28,IF(generador!B459=6,31,IF(generador!B459=7,34,IF(generador!B459=8,37,IF(generador!B459=9,40,IF(generador!B459=10,43,IF(generador!B459=11,46,IF(generador!B459=12,49,IF(generador!B459=13,52,IF(generador!B459=14,55,IF(generador!B459=15,58))))))))))))))),FALSE),"dd/mm/yyyy")," Y ",TEXT(VLOOKUP(A459,matriz,IF(generador!B459=1,17,IF(generador!B459=2,20,IF(generador!B459=3,23,IF(generador!B459=4,26,IF(generador!B459=5,29,IF(generador!B459=6,32,IF(generador!B459=7,35,IF(generador!B459=8,38,IF(generador!B459=9,41,IF(generador!B459=10,44,IF(generador!B459=11,47,IF(generador!B459=12,50,IF(generador!B459=13,53,IF(generador!B459=14,56,IF(generador!B459=15,59))))))))))))))),FALSE),"dd/mm/yyyy")),"")</f>
        <v/>
      </c>
    </row>
    <row r="460" spans="1:23" x14ac:dyDescent="0.3">
      <c r="A460" s="15"/>
      <c r="B460" s="14"/>
      <c r="C460" s="6"/>
      <c r="D460" s="26" t="str">
        <f t="shared" si="127"/>
        <v/>
      </c>
      <c r="E460" s="19" t="str">
        <f>IFERROR(IF(A460&lt;&gt;"",VLOOKUP(A460,matriz,IF(generador!B460=1,15,IF(generador!B460=2,18,IF(generador!B460=3,21,IF(generador!B460=4,24,IF(generador!B460=5,27,IF(generador!B460=6,30,IF(generador!B460=7,33,IF(generador!B460=8,36,IF(generador!B460=9,39,IF(generador!B460=10,42,IF(generador!B460=11,45,IF(generador!B460=12,48,IF(generador!B460=13,51,IF(generador!B460=14,54,IF(generador!B460=15,57))))))))))))))),FALSE),""),"")</f>
        <v/>
      </c>
      <c r="F460" s="20" t="str">
        <f t="shared" si="128"/>
        <v/>
      </c>
      <c r="G460" s="29" t="str">
        <f t="shared" si="129"/>
        <v/>
      </c>
      <c r="H460" s="21" t="str">
        <f t="shared" ca="1" si="132"/>
        <v/>
      </c>
      <c r="I460" s="18" t="str">
        <f t="shared" si="133"/>
        <v/>
      </c>
      <c r="J460" s="18" t="str">
        <f>""</f>
        <v/>
      </c>
      <c r="K460" s="18" t="str">
        <f t="shared" si="134"/>
        <v/>
      </c>
      <c r="L460" s="18" t="str">
        <f t="shared" si="135"/>
        <v/>
      </c>
      <c r="M460" s="18" t="str">
        <f t="shared" si="136"/>
        <v/>
      </c>
      <c r="N460" s="18" t="str">
        <f t="shared" si="137"/>
        <v/>
      </c>
      <c r="O460" s="18" t="str">
        <f t="shared" si="138"/>
        <v/>
      </c>
      <c r="P460" s="18" t="str">
        <f t="shared" si="139"/>
        <v/>
      </c>
      <c r="Q460" s="18" t="str">
        <f t="shared" si="140"/>
        <v/>
      </c>
      <c r="R460" s="122" t="str">
        <f t="shared" si="130"/>
        <v/>
      </c>
      <c r="S460" s="18" t="str">
        <f t="shared" si="141"/>
        <v/>
      </c>
      <c r="T460" s="26" t="str">
        <f t="shared" si="131"/>
        <v/>
      </c>
      <c r="U460" s="18" t="str">
        <f t="shared" si="142"/>
        <v/>
      </c>
      <c r="V460" s="18" t="str">
        <f t="shared" si="143"/>
        <v/>
      </c>
      <c r="W460" s="18" t="str">
        <f>IFERROR(CONCATENATE("PAGO N° ",B460," DEL CONTRATO CPS ",V460," ENTRE ",TEXT(VLOOKUP(A460,matriz,IF(generador!B460=1,16,IF(generador!B460=2,19,IF(generador!B460=3,22,IF(generador!B460=4,25,IF(generador!B460=5,28,IF(generador!B460=6,31,IF(generador!B460=7,34,IF(generador!B460=8,37,IF(generador!B460=9,40,IF(generador!B460=10,43,IF(generador!B460=11,46,IF(generador!B460=12,49,IF(generador!B460=13,52,IF(generador!B460=14,55,IF(generador!B460=15,58))))))))))))))),FALSE),"dd/mm/yyyy")," Y ",TEXT(VLOOKUP(A460,matriz,IF(generador!B460=1,17,IF(generador!B460=2,20,IF(generador!B460=3,23,IF(generador!B460=4,26,IF(generador!B460=5,29,IF(generador!B460=6,32,IF(generador!B460=7,35,IF(generador!B460=8,38,IF(generador!B460=9,41,IF(generador!B460=10,44,IF(generador!B460=11,47,IF(generador!B460=12,50,IF(generador!B460=13,53,IF(generador!B460=14,56,IF(generador!B460=15,59))))))))))))))),FALSE),"dd/mm/yyyy")),"")</f>
        <v/>
      </c>
    </row>
    <row r="461" spans="1:23" x14ac:dyDescent="0.3">
      <c r="A461" s="15"/>
      <c r="B461" s="14"/>
      <c r="C461" s="6"/>
      <c r="D461" s="26" t="str">
        <f t="shared" si="127"/>
        <v/>
      </c>
      <c r="E461" s="19" t="str">
        <f>IFERROR(IF(A461&lt;&gt;"",VLOOKUP(A461,matriz,IF(generador!B461=1,15,IF(generador!B461=2,18,IF(generador!B461=3,21,IF(generador!B461=4,24,IF(generador!B461=5,27,IF(generador!B461=6,30,IF(generador!B461=7,33,IF(generador!B461=8,36,IF(generador!B461=9,39,IF(generador!B461=10,42,IF(generador!B461=11,45,IF(generador!B461=12,48,IF(generador!B461=13,51,IF(generador!B461=14,54,IF(generador!B461=15,57))))))))))))))),FALSE),""),"")</f>
        <v/>
      </c>
      <c r="F461" s="20" t="str">
        <f t="shared" si="128"/>
        <v/>
      </c>
      <c r="G461" s="29" t="str">
        <f t="shared" si="129"/>
        <v/>
      </c>
      <c r="H461" s="21" t="str">
        <f t="shared" ca="1" si="132"/>
        <v/>
      </c>
      <c r="I461" s="18" t="str">
        <f t="shared" si="133"/>
        <v/>
      </c>
      <c r="J461" s="18" t="str">
        <f>""</f>
        <v/>
      </c>
      <c r="K461" s="18" t="str">
        <f t="shared" si="134"/>
        <v/>
      </c>
      <c r="L461" s="18" t="str">
        <f t="shared" si="135"/>
        <v/>
      </c>
      <c r="M461" s="18" t="str">
        <f t="shared" si="136"/>
        <v/>
      </c>
      <c r="N461" s="18" t="str">
        <f t="shared" si="137"/>
        <v/>
      </c>
      <c r="O461" s="18" t="str">
        <f t="shared" si="138"/>
        <v/>
      </c>
      <c r="P461" s="18" t="str">
        <f t="shared" si="139"/>
        <v/>
      </c>
      <c r="Q461" s="18" t="str">
        <f t="shared" si="140"/>
        <v/>
      </c>
      <c r="R461" s="122" t="str">
        <f t="shared" si="130"/>
        <v/>
      </c>
      <c r="S461" s="18" t="str">
        <f t="shared" si="141"/>
        <v/>
      </c>
      <c r="T461" s="26" t="str">
        <f t="shared" si="131"/>
        <v/>
      </c>
      <c r="U461" s="18" t="str">
        <f t="shared" si="142"/>
        <v/>
      </c>
      <c r="V461" s="18" t="str">
        <f t="shared" si="143"/>
        <v/>
      </c>
      <c r="W461" s="18" t="str">
        <f>IFERROR(CONCATENATE("PAGO N° ",B461," DEL CONTRATO CPS ",V461," ENTRE ",TEXT(VLOOKUP(A461,matriz,IF(generador!B461=1,16,IF(generador!B461=2,19,IF(generador!B461=3,22,IF(generador!B461=4,25,IF(generador!B461=5,28,IF(generador!B461=6,31,IF(generador!B461=7,34,IF(generador!B461=8,37,IF(generador!B461=9,40,IF(generador!B461=10,43,IF(generador!B461=11,46,IF(generador!B461=12,49,IF(generador!B461=13,52,IF(generador!B461=14,55,IF(generador!B461=15,58))))))))))))))),FALSE),"dd/mm/yyyy")," Y ",TEXT(VLOOKUP(A461,matriz,IF(generador!B461=1,17,IF(generador!B461=2,20,IF(generador!B461=3,23,IF(generador!B461=4,26,IF(generador!B461=5,29,IF(generador!B461=6,32,IF(generador!B461=7,35,IF(generador!B461=8,38,IF(generador!B461=9,41,IF(generador!B461=10,44,IF(generador!B461=11,47,IF(generador!B461=12,50,IF(generador!B461=13,53,IF(generador!B461=14,56,IF(generador!B461=15,59))))))))))))))),FALSE),"dd/mm/yyyy")),"")</f>
        <v/>
      </c>
    </row>
    <row r="462" spans="1:23" x14ac:dyDescent="0.3">
      <c r="A462" s="15"/>
      <c r="B462" s="14"/>
      <c r="C462" s="6"/>
      <c r="D462" s="26" t="str">
        <f t="shared" si="127"/>
        <v/>
      </c>
      <c r="E462" s="19" t="str">
        <f>IFERROR(IF(A462&lt;&gt;"",VLOOKUP(A462,matriz,IF(generador!B462=1,15,IF(generador!B462=2,18,IF(generador!B462=3,21,IF(generador!B462=4,24,IF(generador!B462=5,27,IF(generador!B462=6,30,IF(generador!B462=7,33,IF(generador!B462=8,36,IF(generador!B462=9,39,IF(generador!B462=10,42,IF(generador!B462=11,45,IF(generador!B462=12,48,IF(generador!B462=13,51,IF(generador!B462=14,54,IF(generador!B462=15,57))))))))))))))),FALSE),""),"")</f>
        <v/>
      </c>
      <c r="F462" s="20" t="str">
        <f t="shared" si="128"/>
        <v/>
      </c>
      <c r="G462" s="29" t="str">
        <f t="shared" si="129"/>
        <v/>
      </c>
      <c r="H462" s="21" t="str">
        <f t="shared" ca="1" si="132"/>
        <v/>
      </c>
      <c r="I462" s="18" t="str">
        <f t="shared" si="133"/>
        <v/>
      </c>
      <c r="J462" s="18" t="str">
        <f>""</f>
        <v/>
      </c>
      <c r="K462" s="18" t="str">
        <f t="shared" si="134"/>
        <v/>
      </c>
      <c r="L462" s="18" t="str">
        <f t="shared" si="135"/>
        <v/>
      </c>
      <c r="M462" s="18" t="str">
        <f t="shared" si="136"/>
        <v/>
      </c>
      <c r="N462" s="18" t="str">
        <f t="shared" si="137"/>
        <v/>
      </c>
      <c r="O462" s="18" t="str">
        <f t="shared" si="138"/>
        <v/>
      </c>
      <c r="P462" s="18" t="str">
        <f t="shared" si="139"/>
        <v/>
      </c>
      <c r="Q462" s="18" t="str">
        <f t="shared" si="140"/>
        <v/>
      </c>
      <c r="R462" s="122" t="str">
        <f t="shared" si="130"/>
        <v/>
      </c>
      <c r="S462" s="18" t="str">
        <f t="shared" si="141"/>
        <v/>
      </c>
      <c r="T462" s="26" t="str">
        <f t="shared" si="131"/>
        <v/>
      </c>
      <c r="U462" s="18" t="str">
        <f t="shared" si="142"/>
        <v/>
      </c>
      <c r="V462" s="18" t="str">
        <f t="shared" si="143"/>
        <v/>
      </c>
      <c r="W462" s="18" t="str">
        <f>IFERROR(CONCATENATE("PAGO N° ",B462," DEL CONTRATO CPS ",V462," ENTRE ",TEXT(VLOOKUP(A462,matriz,IF(generador!B462=1,16,IF(generador!B462=2,19,IF(generador!B462=3,22,IF(generador!B462=4,25,IF(generador!B462=5,28,IF(generador!B462=6,31,IF(generador!B462=7,34,IF(generador!B462=8,37,IF(generador!B462=9,40,IF(generador!B462=10,43,IF(generador!B462=11,46,IF(generador!B462=12,49,IF(generador!B462=13,52,IF(generador!B462=14,55,IF(generador!B462=15,58))))))))))))))),FALSE),"dd/mm/yyyy")," Y ",TEXT(VLOOKUP(A462,matriz,IF(generador!B462=1,17,IF(generador!B462=2,20,IF(generador!B462=3,23,IF(generador!B462=4,26,IF(generador!B462=5,29,IF(generador!B462=6,32,IF(generador!B462=7,35,IF(generador!B462=8,38,IF(generador!B462=9,41,IF(generador!B462=10,44,IF(generador!B462=11,47,IF(generador!B462=12,50,IF(generador!B462=13,53,IF(generador!B462=14,56,IF(generador!B462=15,59))))))))))))))),FALSE),"dd/mm/yyyy")),"")</f>
        <v/>
      </c>
    </row>
    <row r="463" spans="1:23" x14ac:dyDescent="0.3">
      <c r="A463" s="15"/>
      <c r="B463" s="14"/>
      <c r="C463" s="6"/>
      <c r="D463" s="26" t="str">
        <f t="shared" si="127"/>
        <v/>
      </c>
      <c r="E463" s="19" t="str">
        <f>IFERROR(IF(A463&lt;&gt;"",VLOOKUP(A463,matriz,IF(generador!B463=1,15,IF(generador!B463=2,18,IF(generador!B463=3,21,IF(generador!B463=4,24,IF(generador!B463=5,27,IF(generador!B463=6,30,IF(generador!B463=7,33,IF(generador!B463=8,36,IF(generador!B463=9,39,IF(generador!B463=10,42,IF(generador!B463=11,45,IF(generador!B463=12,48,IF(generador!B463=13,51,IF(generador!B463=14,54,IF(generador!B463=15,57))))))))))))))),FALSE),""),"")</f>
        <v/>
      </c>
      <c r="F463" s="20" t="str">
        <f t="shared" si="128"/>
        <v/>
      </c>
      <c r="G463" s="29" t="str">
        <f t="shared" si="129"/>
        <v/>
      </c>
      <c r="H463" s="21" t="str">
        <f t="shared" ca="1" si="132"/>
        <v/>
      </c>
      <c r="I463" s="18" t="str">
        <f t="shared" si="133"/>
        <v/>
      </c>
      <c r="J463" s="18" t="str">
        <f>""</f>
        <v/>
      </c>
      <c r="K463" s="18" t="str">
        <f t="shared" si="134"/>
        <v/>
      </c>
      <c r="L463" s="18" t="str">
        <f t="shared" si="135"/>
        <v/>
      </c>
      <c r="M463" s="18" t="str">
        <f t="shared" si="136"/>
        <v/>
      </c>
      <c r="N463" s="18" t="str">
        <f t="shared" si="137"/>
        <v/>
      </c>
      <c r="O463" s="18" t="str">
        <f t="shared" si="138"/>
        <v/>
      </c>
      <c r="P463" s="18" t="str">
        <f t="shared" si="139"/>
        <v/>
      </c>
      <c r="Q463" s="18" t="str">
        <f t="shared" si="140"/>
        <v/>
      </c>
      <c r="R463" s="122" t="str">
        <f t="shared" si="130"/>
        <v/>
      </c>
      <c r="S463" s="18" t="str">
        <f t="shared" si="141"/>
        <v/>
      </c>
      <c r="T463" s="26" t="str">
        <f t="shared" si="131"/>
        <v/>
      </c>
      <c r="U463" s="18" t="str">
        <f t="shared" si="142"/>
        <v/>
      </c>
      <c r="V463" s="18" t="str">
        <f t="shared" si="143"/>
        <v/>
      </c>
      <c r="W463" s="18" t="str">
        <f>IFERROR(CONCATENATE("PAGO N° ",B463," DEL CONTRATO CPS ",V463," ENTRE ",TEXT(VLOOKUP(A463,matriz,IF(generador!B463=1,16,IF(generador!B463=2,19,IF(generador!B463=3,22,IF(generador!B463=4,25,IF(generador!B463=5,28,IF(generador!B463=6,31,IF(generador!B463=7,34,IF(generador!B463=8,37,IF(generador!B463=9,40,IF(generador!B463=10,43,IF(generador!B463=11,46,IF(generador!B463=12,49,IF(generador!B463=13,52,IF(generador!B463=14,55,IF(generador!B463=15,58))))))))))))))),FALSE),"dd/mm/yyyy")," Y ",TEXT(VLOOKUP(A463,matriz,IF(generador!B463=1,17,IF(generador!B463=2,20,IF(generador!B463=3,23,IF(generador!B463=4,26,IF(generador!B463=5,29,IF(generador!B463=6,32,IF(generador!B463=7,35,IF(generador!B463=8,38,IF(generador!B463=9,41,IF(generador!B463=10,44,IF(generador!B463=11,47,IF(generador!B463=12,50,IF(generador!B463=13,53,IF(generador!B463=14,56,IF(generador!B463=15,59))))))))))))))),FALSE),"dd/mm/yyyy")),"")</f>
        <v/>
      </c>
    </row>
    <row r="464" spans="1:23" x14ac:dyDescent="0.3">
      <c r="A464" s="15"/>
      <c r="B464" s="14"/>
      <c r="C464" s="6"/>
      <c r="D464" s="26" t="str">
        <f t="shared" si="127"/>
        <v/>
      </c>
      <c r="E464" s="19" t="str">
        <f>IFERROR(IF(A464&lt;&gt;"",VLOOKUP(A464,matriz,IF(generador!B464=1,15,IF(generador!B464=2,18,IF(generador!B464=3,21,IF(generador!B464=4,24,IF(generador!B464=5,27,IF(generador!B464=6,30,IF(generador!B464=7,33,IF(generador!B464=8,36,IF(generador!B464=9,39,IF(generador!B464=10,42,IF(generador!B464=11,45,IF(generador!B464=12,48,IF(generador!B464=13,51,IF(generador!B464=14,54,IF(generador!B464=15,57))))))))))))))),FALSE),""),"")</f>
        <v/>
      </c>
      <c r="F464" s="20" t="str">
        <f t="shared" si="128"/>
        <v/>
      </c>
      <c r="G464" s="29" t="str">
        <f t="shared" si="129"/>
        <v/>
      </c>
      <c r="H464" s="21" t="str">
        <f t="shared" ca="1" si="132"/>
        <v/>
      </c>
      <c r="I464" s="18" t="str">
        <f t="shared" si="133"/>
        <v/>
      </c>
      <c r="J464" s="18" t="str">
        <f>""</f>
        <v/>
      </c>
      <c r="K464" s="18" t="str">
        <f t="shared" si="134"/>
        <v/>
      </c>
      <c r="L464" s="18" t="str">
        <f t="shared" si="135"/>
        <v/>
      </c>
      <c r="M464" s="18" t="str">
        <f t="shared" si="136"/>
        <v/>
      </c>
      <c r="N464" s="18" t="str">
        <f t="shared" si="137"/>
        <v/>
      </c>
      <c r="O464" s="18" t="str">
        <f t="shared" si="138"/>
        <v/>
      </c>
      <c r="P464" s="18" t="str">
        <f t="shared" si="139"/>
        <v/>
      </c>
      <c r="Q464" s="18" t="str">
        <f t="shared" si="140"/>
        <v/>
      </c>
      <c r="R464" s="122" t="str">
        <f t="shared" si="130"/>
        <v/>
      </c>
      <c r="S464" s="18" t="str">
        <f t="shared" si="141"/>
        <v/>
      </c>
      <c r="T464" s="26" t="str">
        <f t="shared" si="131"/>
        <v/>
      </c>
      <c r="U464" s="18" t="str">
        <f t="shared" si="142"/>
        <v/>
      </c>
      <c r="V464" s="18" t="str">
        <f t="shared" si="143"/>
        <v/>
      </c>
      <c r="W464" s="18" t="str">
        <f>IFERROR(CONCATENATE("PAGO N° ",B464," DEL CONTRATO CPS ",V464," ENTRE ",TEXT(VLOOKUP(A464,matriz,IF(generador!B464=1,16,IF(generador!B464=2,19,IF(generador!B464=3,22,IF(generador!B464=4,25,IF(generador!B464=5,28,IF(generador!B464=6,31,IF(generador!B464=7,34,IF(generador!B464=8,37,IF(generador!B464=9,40,IF(generador!B464=10,43,IF(generador!B464=11,46,IF(generador!B464=12,49,IF(generador!B464=13,52,IF(generador!B464=14,55,IF(generador!B464=15,58))))))))))))))),FALSE),"dd/mm/yyyy")," Y ",TEXT(VLOOKUP(A464,matriz,IF(generador!B464=1,17,IF(generador!B464=2,20,IF(generador!B464=3,23,IF(generador!B464=4,26,IF(generador!B464=5,29,IF(generador!B464=6,32,IF(generador!B464=7,35,IF(generador!B464=8,38,IF(generador!B464=9,41,IF(generador!B464=10,44,IF(generador!B464=11,47,IF(generador!B464=12,50,IF(generador!B464=13,53,IF(generador!B464=14,56,IF(generador!B464=15,59))))))))))))))),FALSE),"dd/mm/yyyy")),"")</f>
        <v/>
      </c>
    </row>
    <row r="465" spans="1:23" x14ac:dyDescent="0.3">
      <c r="A465" s="15"/>
      <c r="B465" s="14"/>
      <c r="C465" s="6"/>
      <c r="D465" s="26" t="str">
        <f t="shared" si="127"/>
        <v/>
      </c>
      <c r="E465" s="19" t="str">
        <f>IFERROR(IF(A465&lt;&gt;"",VLOOKUP(A465,matriz,IF(generador!B465=1,15,IF(generador!B465=2,18,IF(generador!B465=3,21,IF(generador!B465=4,24,IF(generador!B465=5,27,IF(generador!B465=6,30,IF(generador!B465=7,33,IF(generador!B465=8,36,IF(generador!B465=9,39,IF(generador!B465=10,42,IF(generador!B465=11,45,IF(generador!B465=12,48,IF(generador!B465=13,51,IF(generador!B465=14,54,IF(generador!B465=15,57))))))))))))))),FALSE),""),"")</f>
        <v/>
      </c>
      <c r="F465" s="20" t="str">
        <f t="shared" si="128"/>
        <v/>
      </c>
      <c r="G465" s="29" t="str">
        <f t="shared" si="129"/>
        <v/>
      </c>
      <c r="H465" s="21" t="str">
        <f t="shared" ca="1" si="132"/>
        <v/>
      </c>
      <c r="I465" s="18" t="str">
        <f t="shared" si="133"/>
        <v/>
      </c>
      <c r="J465" s="18" t="str">
        <f>""</f>
        <v/>
      </c>
      <c r="K465" s="18" t="str">
        <f t="shared" si="134"/>
        <v/>
      </c>
      <c r="L465" s="18" t="str">
        <f t="shared" si="135"/>
        <v/>
      </c>
      <c r="M465" s="18" t="str">
        <f t="shared" si="136"/>
        <v/>
      </c>
      <c r="N465" s="18" t="str">
        <f t="shared" si="137"/>
        <v/>
      </c>
      <c r="O465" s="18" t="str">
        <f t="shared" si="138"/>
        <v/>
      </c>
      <c r="P465" s="18" t="str">
        <f t="shared" si="139"/>
        <v/>
      </c>
      <c r="Q465" s="18" t="str">
        <f t="shared" si="140"/>
        <v/>
      </c>
      <c r="R465" s="122" t="str">
        <f t="shared" si="130"/>
        <v/>
      </c>
      <c r="S465" s="18" t="str">
        <f t="shared" si="141"/>
        <v/>
      </c>
      <c r="T465" s="26" t="str">
        <f t="shared" si="131"/>
        <v/>
      </c>
      <c r="U465" s="18" t="str">
        <f t="shared" si="142"/>
        <v/>
      </c>
      <c r="V465" s="18" t="str">
        <f t="shared" si="143"/>
        <v/>
      </c>
      <c r="W465" s="18" t="str">
        <f>IFERROR(CONCATENATE("PAGO N° ",B465," DEL CONTRATO CPS ",V465," ENTRE ",TEXT(VLOOKUP(A465,matriz,IF(generador!B465=1,16,IF(generador!B465=2,19,IF(generador!B465=3,22,IF(generador!B465=4,25,IF(generador!B465=5,28,IF(generador!B465=6,31,IF(generador!B465=7,34,IF(generador!B465=8,37,IF(generador!B465=9,40,IF(generador!B465=10,43,IF(generador!B465=11,46,IF(generador!B465=12,49,IF(generador!B465=13,52,IF(generador!B465=14,55,IF(generador!B465=15,58))))))))))))))),FALSE),"dd/mm/yyyy")," Y ",TEXT(VLOOKUP(A465,matriz,IF(generador!B465=1,17,IF(generador!B465=2,20,IF(generador!B465=3,23,IF(generador!B465=4,26,IF(generador!B465=5,29,IF(generador!B465=6,32,IF(generador!B465=7,35,IF(generador!B465=8,38,IF(generador!B465=9,41,IF(generador!B465=10,44,IF(generador!B465=11,47,IF(generador!B465=12,50,IF(generador!B465=13,53,IF(generador!B465=14,56,IF(generador!B465=15,59))))))))))))))),FALSE),"dd/mm/yyyy")),"")</f>
        <v/>
      </c>
    </row>
    <row r="466" spans="1:23" x14ac:dyDescent="0.3">
      <c r="A466" s="15"/>
      <c r="B466" s="14"/>
      <c r="C466" s="6"/>
      <c r="D466" s="26" t="str">
        <f t="shared" si="127"/>
        <v/>
      </c>
      <c r="E466" s="19" t="str">
        <f>IFERROR(IF(A466&lt;&gt;"",VLOOKUP(A466,matriz,IF(generador!B466=1,15,IF(generador!B466=2,18,IF(generador!B466=3,21,IF(generador!B466=4,24,IF(generador!B466=5,27,IF(generador!B466=6,30,IF(generador!B466=7,33,IF(generador!B466=8,36,IF(generador!B466=9,39,IF(generador!B466=10,42,IF(generador!B466=11,45,IF(generador!B466=12,48,IF(generador!B466=13,51,IF(generador!B466=14,54,IF(generador!B466=15,57))))))))))))))),FALSE),""),"")</f>
        <v/>
      </c>
      <c r="F466" s="20" t="str">
        <f t="shared" si="128"/>
        <v/>
      </c>
      <c r="G466" s="29" t="str">
        <f t="shared" si="129"/>
        <v/>
      </c>
      <c r="H466" s="21" t="str">
        <f t="shared" ca="1" si="132"/>
        <v/>
      </c>
      <c r="I466" s="18" t="str">
        <f t="shared" si="133"/>
        <v/>
      </c>
      <c r="J466" s="18" t="str">
        <f>""</f>
        <v/>
      </c>
      <c r="K466" s="18" t="str">
        <f t="shared" si="134"/>
        <v/>
      </c>
      <c r="L466" s="18" t="str">
        <f t="shared" si="135"/>
        <v/>
      </c>
      <c r="M466" s="18" t="str">
        <f t="shared" si="136"/>
        <v/>
      </c>
      <c r="N466" s="18" t="str">
        <f t="shared" si="137"/>
        <v/>
      </c>
      <c r="O466" s="18" t="str">
        <f t="shared" si="138"/>
        <v/>
      </c>
      <c r="P466" s="18" t="str">
        <f t="shared" si="139"/>
        <v/>
      </c>
      <c r="Q466" s="18" t="str">
        <f t="shared" si="140"/>
        <v/>
      </c>
      <c r="R466" s="122" t="str">
        <f t="shared" si="130"/>
        <v/>
      </c>
      <c r="S466" s="18" t="str">
        <f t="shared" si="141"/>
        <v/>
      </c>
      <c r="T466" s="26" t="str">
        <f t="shared" si="131"/>
        <v/>
      </c>
      <c r="U466" s="18" t="str">
        <f t="shared" si="142"/>
        <v/>
      </c>
      <c r="V466" s="18" t="str">
        <f t="shared" si="143"/>
        <v/>
      </c>
      <c r="W466" s="18" t="str">
        <f>IFERROR(CONCATENATE("PAGO N° ",B466," DEL CONTRATO CPS ",V466," ENTRE ",TEXT(VLOOKUP(A466,matriz,IF(generador!B466=1,16,IF(generador!B466=2,19,IF(generador!B466=3,22,IF(generador!B466=4,25,IF(generador!B466=5,28,IF(generador!B466=6,31,IF(generador!B466=7,34,IF(generador!B466=8,37,IF(generador!B466=9,40,IF(generador!B466=10,43,IF(generador!B466=11,46,IF(generador!B466=12,49,IF(generador!B466=13,52,IF(generador!B466=14,55,IF(generador!B466=15,58))))))))))))))),FALSE),"dd/mm/yyyy")," Y ",TEXT(VLOOKUP(A466,matriz,IF(generador!B466=1,17,IF(generador!B466=2,20,IF(generador!B466=3,23,IF(generador!B466=4,26,IF(generador!B466=5,29,IF(generador!B466=6,32,IF(generador!B466=7,35,IF(generador!B466=8,38,IF(generador!B466=9,41,IF(generador!B466=10,44,IF(generador!B466=11,47,IF(generador!B466=12,50,IF(generador!B466=13,53,IF(generador!B466=14,56,IF(generador!B466=15,59))))))))))))))),FALSE),"dd/mm/yyyy")),"")</f>
        <v/>
      </c>
    </row>
    <row r="467" spans="1:23" x14ac:dyDescent="0.3">
      <c r="A467" s="15"/>
      <c r="B467" s="14"/>
      <c r="C467" s="6"/>
      <c r="D467" s="26" t="str">
        <f t="shared" si="127"/>
        <v/>
      </c>
      <c r="E467" s="19" t="str">
        <f>IFERROR(IF(A467&lt;&gt;"",VLOOKUP(A467,matriz,IF(generador!B467=1,15,IF(generador!B467=2,18,IF(generador!B467=3,21,IF(generador!B467=4,24,IF(generador!B467=5,27,IF(generador!B467=6,30,IF(generador!B467=7,33,IF(generador!B467=8,36,IF(generador!B467=9,39,IF(generador!B467=10,42,IF(generador!B467=11,45,IF(generador!B467=12,48,IF(generador!B467=13,51,IF(generador!B467=14,54,IF(generador!B467=15,57))))))))))))))),FALSE),""),"")</f>
        <v/>
      </c>
      <c r="F467" s="20" t="str">
        <f t="shared" si="128"/>
        <v/>
      </c>
      <c r="G467" s="29" t="str">
        <f t="shared" si="129"/>
        <v/>
      </c>
      <c r="H467" s="21" t="str">
        <f t="shared" ca="1" si="132"/>
        <v/>
      </c>
      <c r="I467" s="18" t="str">
        <f t="shared" si="133"/>
        <v/>
      </c>
      <c r="J467" s="18" t="str">
        <f>""</f>
        <v/>
      </c>
      <c r="K467" s="18" t="str">
        <f t="shared" si="134"/>
        <v/>
      </c>
      <c r="L467" s="18" t="str">
        <f t="shared" si="135"/>
        <v/>
      </c>
      <c r="M467" s="18" t="str">
        <f t="shared" si="136"/>
        <v/>
      </c>
      <c r="N467" s="18" t="str">
        <f t="shared" si="137"/>
        <v/>
      </c>
      <c r="O467" s="18" t="str">
        <f t="shared" si="138"/>
        <v/>
      </c>
      <c r="P467" s="18" t="str">
        <f t="shared" si="139"/>
        <v/>
      </c>
      <c r="Q467" s="18" t="str">
        <f t="shared" si="140"/>
        <v/>
      </c>
      <c r="R467" s="122" t="str">
        <f t="shared" si="130"/>
        <v/>
      </c>
      <c r="S467" s="18" t="str">
        <f t="shared" si="141"/>
        <v/>
      </c>
      <c r="T467" s="26" t="str">
        <f t="shared" si="131"/>
        <v/>
      </c>
      <c r="U467" s="18" t="str">
        <f t="shared" si="142"/>
        <v/>
      </c>
      <c r="V467" s="18" t="str">
        <f t="shared" si="143"/>
        <v/>
      </c>
      <c r="W467" s="18" t="str">
        <f>IFERROR(CONCATENATE("PAGO N° ",B467," DEL CONTRATO CPS ",V467," ENTRE ",TEXT(VLOOKUP(A467,matriz,IF(generador!B467=1,16,IF(generador!B467=2,19,IF(generador!B467=3,22,IF(generador!B467=4,25,IF(generador!B467=5,28,IF(generador!B467=6,31,IF(generador!B467=7,34,IF(generador!B467=8,37,IF(generador!B467=9,40,IF(generador!B467=10,43,IF(generador!B467=11,46,IF(generador!B467=12,49,IF(generador!B467=13,52,IF(generador!B467=14,55,IF(generador!B467=15,58))))))))))))))),FALSE),"dd/mm/yyyy")," Y ",TEXT(VLOOKUP(A467,matriz,IF(generador!B467=1,17,IF(generador!B467=2,20,IF(generador!B467=3,23,IF(generador!B467=4,26,IF(generador!B467=5,29,IF(generador!B467=6,32,IF(generador!B467=7,35,IF(generador!B467=8,38,IF(generador!B467=9,41,IF(generador!B467=10,44,IF(generador!B467=11,47,IF(generador!B467=12,50,IF(generador!B467=13,53,IF(generador!B467=14,56,IF(generador!B467=15,59))))))))))))))),FALSE),"dd/mm/yyyy")),"")</f>
        <v/>
      </c>
    </row>
    <row r="468" spans="1:23" x14ac:dyDescent="0.3">
      <c r="A468" s="15"/>
      <c r="B468" s="14"/>
      <c r="C468" s="6"/>
      <c r="D468" s="26" t="str">
        <f t="shared" si="127"/>
        <v/>
      </c>
      <c r="E468" s="19" t="str">
        <f>IFERROR(IF(A468&lt;&gt;"",VLOOKUP(A468,matriz,IF(generador!B468=1,15,IF(generador!B468=2,18,IF(generador!B468=3,21,IF(generador!B468=4,24,IF(generador!B468=5,27,IF(generador!B468=6,30,IF(generador!B468=7,33,IF(generador!B468=8,36,IF(generador!B468=9,39,IF(generador!B468=10,42,IF(generador!B468=11,45,IF(generador!B468=12,48,IF(generador!B468=13,51,IF(generador!B468=14,54,IF(generador!B468=15,57))))))))))))))),FALSE),""),"")</f>
        <v/>
      </c>
      <c r="F468" s="20" t="str">
        <f t="shared" si="128"/>
        <v/>
      </c>
      <c r="G468" s="29" t="str">
        <f t="shared" si="129"/>
        <v/>
      </c>
      <c r="H468" s="21" t="str">
        <f t="shared" ca="1" si="132"/>
        <v/>
      </c>
      <c r="I468" s="18" t="str">
        <f t="shared" si="133"/>
        <v/>
      </c>
      <c r="J468" s="18" t="str">
        <f>""</f>
        <v/>
      </c>
      <c r="K468" s="18" t="str">
        <f t="shared" si="134"/>
        <v/>
      </c>
      <c r="L468" s="18" t="str">
        <f t="shared" si="135"/>
        <v/>
      </c>
      <c r="M468" s="18" t="str">
        <f t="shared" si="136"/>
        <v/>
      </c>
      <c r="N468" s="18" t="str">
        <f t="shared" si="137"/>
        <v/>
      </c>
      <c r="O468" s="18" t="str">
        <f t="shared" si="138"/>
        <v/>
      </c>
      <c r="P468" s="18" t="str">
        <f t="shared" si="139"/>
        <v/>
      </c>
      <c r="Q468" s="18" t="str">
        <f t="shared" si="140"/>
        <v/>
      </c>
      <c r="R468" s="122" t="str">
        <f t="shared" si="130"/>
        <v/>
      </c>
      <c r="S468" s="18" t="str">
        <f t="shared" si="141"/>
        <v/>
      </c>
      <c r="T468" s="26" t="str">
        <f t="shared" si="131"/>
        <v/>
      </c>
      <c r="U468" s="18" t="str">
        <f t="shared" si="142"/>
        <v/>
      </c>
      <c r="V468" s="18" t="str">
        <f t="shared" si="143"/>
        <v/>
      </c>
      <c r="W468" s="18" t="str">
        <f>IFERROR(CONCATENATE("PAGO N° ",B468," DEL CONTRATO CPS ",V468," ENTRE ",TEXT(VLOOKUP(A468,matriz,IF(generador!B468=1,16,IF(generador!B468=2,19,IF(generador!B468=3,22,IF(generador!B468=4,25,IF(generador!B468=5,28,IF(generador!B468=6,31,IF(generador!B468=7,34,IF(generador!B468=8,37,IF(generador!B468=9,40,IF(generador!B468=10,43,IF(generador!B468=11,46,IF(generador!B468=12,49,IF(generador!B468=13,52,IF(generador!B468=14,55,IF(generador!B468=15,58))))))))))))))),FALSE),"dd/mm/yyyy")," Y ",TEXT(VLOOKUP(A468,matriz,IF(generador!B468=1,17,IF(generador!B468=2,20,IF(generador!B468=3,23,IF(generador!B468=4,26,IF(generador!B468=5,29,IF(generador!B468=6,32,IF(generador!B468=7,35,IF(generador!B468=8,38,IF(generador!B468=9,41,IF(generador!B468=10,44,IF(generador!B468=11,47,IF(generador!B468=12,50,IF(generador!B468=13,53,IF(generador!B468=14,56,IF(generador!B468=15,59))))))))))))))),FALSE),"dd/mm/yyyy")),"")</f>
        <v/>
      </c>
    </row>
    <row r="469" spans="1:23" x14ac:dyDescent="0.3">
      <c r="A469" s="15"/>
      <c r="B469" s="14"/>
      <c r="C469" s="6"/>
      <c r="D469" s="26" t="str">
        <f t="shared" si="127"/>
        <v/>
      </c>
      <c r="E469" s="19" t="str">
        <f>IFERROR(IF(A469&lt;&gt;"",VLOOKUP(A469,matriz,IF(generador!B469=1,15,IF(generador!B469=2,18,IF(generador!B469=3,21,IF(generador!B469=4,24,IF(generador!B469=5,27,IF(generador!B469=6,30,IF(generador!B469=7,33,IF(generador!B469=8,36,IF(generador!B469=9,39,IF(generador!B469=10,42,IF(generador!B469=11,45,IF(generador!B469=12,48,IF(generador!B469=13,51,IF(generador!B469=14,54,IF(generador!B469=15,57))))))))))))))),FALSE),""),"")</f>
        <v/>
      </c>
      <c r="F469" s="20" t="str">
        <f t="shared" si="128"/>
        <v/>
      </c>
      <c r="G469" s="29" t="str">
        <f t="shared" si="129"/>
        <v/>
      </c>
      <c r="H469" s="21" t="str">
        <f t="shared" ca="1" si="132"/>
        <v/>
      </c>
      <c r="I469" s="18" t="str">
        <f t="shared" si="133"/>
        <v/>
      </c>
      <c r="J469" s="18" t="str">
        <f>""</f>
        <v/>
      </c>
      <c r="K469" s="18" t="str">
        <f t="shared" si="134"/>
        <v/>
      </c>
      <c r="L469" s="18" t="str">
        <f t="shared" si="135"/>
        <v/>
      </c>
      <c r="M469" s="18" t="str">
        <f t="shared" si="136"/>
        <v/>
      </c>
      <c r="N469" s="18" t="str">
        <f t="shared" si="137"/>
        <v/>
      </c>
      <c r="O469" s="18" t="str">
        <f t="shared" si="138"/>
        <v/>
      </c>
      <c r="P469" s="18" t="str">
        <f t="shared" si="139"/>
        <v/>
      </c>
      <c r="Q469" s="18" t="str">
        <f t="shared" si="140"/>
        <v/>
      </c>
      <c r="R469" s="122" t="str">
        <f t="shared" si="130"/>
        <v/>
      </c>
      <c r="S469" s="18" t="str">
        <f t="shared" si="141"/>
        <v/>
      </c>
      <c r="T469" s="26" t="str">
        <f t="shared" si="131"/>
        <v/>
      </c>
      <c r="U469" s="18" t="str">
        <f t="shared" si="142"/>
        <v/>
      </c>
      <c r="V469" s="18" t="str">
        <f t="shared" si="143"/>
        <v/>
      </c>
      <c r="W469" s="18" t="str">
        <f>IFERROR(CONCATENATE("PAGO N° ",B469," DEL CONTRATO CPS ",V469," ENTRE ",TEXT(VLOOKUP(A469,matriz,IF(generador!B469=1,16,IF(generador!B469=2,19,IF(generador!B469=3,22,IF(generador!B469=4,25,IF(generador!B469=5,28,IF(generador!B469=6,31,IF(generador!B469=7,34,IF(generador!B469=8,37,IF(generador!B469=9,40,IF(generador!B469=10,43,IF(generador!B469=11,46,IF(generador!B469=12,49,IF(generador!B469=13,52,IF(generador!B469=14,55,IF(generador!B469=15,58))))))))))))))),FALSE),"dd/mm/yyyy")," Y ",TEXT(VLOOKUP(A469,matriz,IF(generador!B469=1,17,IF(generador!B469=2,20,IF(generador!B469=3,23,IF(generador!B469=4,26,IF(generador!B469=5,29,IF(generador!B469=6,32,IF(generador!B469=7,35,IF(generador!B469=8,38,IF(generador!B469=9,41,IF(generador!B469=10,44,IF(generador!B469=11,47,IF(generador!B469=12,50,IF(generador!B469=13,53,IF(generador!B469=14,56,IF(generador!B469=15,59))))))))))))))),FALSE),"dd/mm/yyyy")),"")</f>
        <v/>
      </c>
    </row>
    <row r="470" spans="1:23" x14ac:dyDescent="0.3">
      <c r="A470" s="15"/>
      <c r="B470" s="14"/>
      <c r="C470" s="6"/>
      <c r="D470" s="26" t="str">
        <f t="shared" si="127"/>
        <v/>
      </c>
      <c r="E470" s="19" t="str">
        <f>IFERROR(IF(A470&lt;&gt;"",VLOOKUP(A470,matriz,IF(generador!B470=1,15,IF(generador!B470=2,18,IF(generador!B470=3,21,IF(generador!B470=4,24,IF(generador!B470=5,27,IF(generador!B470=6,30,IF(generador!B470=7,33,IF(generador!B470=8,36,IF(generador!B470=9,39,IF(generador!B470=10,42,IF(generador!B470=11,45,IF(generador!B470=12,48,IF(generador!B470=13,51,IF(generador!B470=14,54,IF(generador!B470=15,57))))))))))))))),FALSE),""),"")</f>
        <v/>
      </c>
      <c r="F470" s="20" t="str">
        <f t="shared" si="128"/>
        <v/>
      </c>
      <c r="G470" s="29" t="str">
        <f t="shared" si="129"/>
        <v/>
      </c>
      <c r="H470" s="21" t="str">
        <f t="shared" ca="1" si="132"/>
        <v/>
      </c>
      <c r="I470" s="18" t="str">
        <f t="shared" si="133"/>
        <v/>
      </c>
      <c r="J470" s="18" t="str">
        <f>""</f>
        <v/>
      </c>
      <c r="K470" s="18" t="str">
        <f t="shared" si="134"/>
        <v/>
      </c>
      <c r="L470" s="18" t="str">
        <f t="shared" si="135"/>
        <v/>
      </c>
      <c r="M470" s="18" t="str">
        <f t="shared" si="136"/>
        <v/>
      </c>
      <c r="N470" s="18" t="str">
        <f t="shared" si="137"/>
        <v/>
      </c>
      <c r="O470" s="18" t="str">
        <f t="shared" si="138"/>
        <v/>
      </c>
      <c r="P470" s="18" t="str">
        <f t="shared" si="139"/>
        <v/>
      </c>
      <c r="Q470" s="18" t="str">
        <f t="shared" si="140"/>
        <v/>
      </c>
      <c r="R470" s="122" t="str">
        <f t="shared" si="130"/>
        <v/>
      </c>
      <c r="S470" s="18" t="str">
        <f t="shared" si="141"/>
        <v/>
      </c>
      <c r="T470" s="26" t="str">
        <f t="shared" si="131"/>
        <v/>
      </c>
      <c r="U470" s="18" t="str">
        <f t="shared" si="142"/>
        <v/>
      </c>
      <c r="V470" s="18" t="str">
        <f t="shared" si="143"/>
        <v/>
      </c>
      <c r="W470" s="18" t="str">
        <f>IFERROR(CONCATENATE("PAGO N° ",B470," DEL CONTRATO CPS ",V470," ENTRE ",TEXT(VLOOKUP(A470,matriz,IF(generador!B470=1,16,IF(generador!B470=2,19,IF(generador!B470=3,22,IF(generador!B470=4,25,IF(generador!B470=5,28,IF(generador!B470=6,31,IF(generador!B470=7,34,IF(generador!B470=8,37,IF(generador!B470=9,40,IF(generador!B470=10,43,IF(generador!B470=11,46,IF(generador!B470=12,49,IF(generador!B470=13,52,IF(generador!B470=14,55,IF(generador!B470=15,58))))))))))))))),FALSE),"dd/mm/yyyy")," Y ",TEXT(VLOOKUP(A470,matriz,IF(generador!B470=1,17,IF(generador!B470=2,20,IF(generador!B470=3,23,IF(generador!B470=4,26,IF(generador!B470=5,29,IF(generador!B470=6,32,IF(generador!B470=7,35,IF(generador!B470=8,38,IF(generador!B470=9,41,IF(generador!B470=10,44,IF(generador!B470=11,47,IF(generador!B470=12,50,IF(generador!B470=13,53,IF(generador!B470=14,56,IF(generador!B470=15,59))))))))))))))),FALSE),"dd/mm/yyyy")),"")</f>
        <v/>
      </c>
    </row>
    <row r="471" spans="1:23" x14ac:dyDescent="0.3">
      <c r="A471" s="15"/>
      <c r="B471" s="14"/>
      <c r="C471" s="6"/>
      <c r="D471" s="26" t="str">
        <f t="shared" si="127"/>
        <v/>
      </c>
      <c r="E471" s="19" t="str">
        <f>IFERROR(IF(A471&lt;&gt;"",VLOOKUP(A471,matriz,IF(generador!B471=1,15,IF(generador!B471=2,18,IF(generador!B471=3,21,IF(generador!B471=4,24,IF(generador!B471=5,27,IF(generador!B471=6,30,IF(generador!B471=7,33,IF(generador!B471=8,36,IF(generador!B471=9,39,IF(generador!B471=10,42,IF(generador!B471=11,45,IF(generador!B471=12,48,IF(generador!B471=13,51,IF(generador!B471=14,54,IF(generador!B471=15,57))))))))))))))),FALSE),""),"")</f>
        <v/>
      </c>
      <c r="F471" s="20" t="str">
        <f t="shared" si="128"/>
        <v/>
      </c>
      <c r="G471" s="29" t="str">
        <f t="shared" si="129"/>
        <v/>
      </c>
      <c r="H471" s="21" t="str">
        <f t="shared" ca="1" si="132"/>
        <v/>
      </c>
      <c r="I471" s="18" t="str">
        <f t="shared" si="133"/>
        <v/>
      </c>
      <c r="J471" s="18" t="str">
        <f>""</f>
        <v/>
      </c>
      <c r="K471" s="18" t="str">
        <f t="shared" si="134"/>
        <v/>
      </c>
      <c r="L471" s="18" t="str">
        <f t="shared" si="135"/>
        <v/>
      </c>
      <c r="M471" s="18" t="str">
        <f t="shared" si="136"/>
        <v/>
      </c>
      <c r="N471" s="18" t="str">
        <f t="shared" si="137"/>
        <v/>
      </c>
      <c r="O471" s="18" t="str">
        <f t="shared" si="138"/>
        <v/>
      </c>
      <c r="P471" s="18" t="str">
        <f t="shared" si="139"/>
        <v/>
      </c>
      <c r="Q471" s="18" t="str">
        <f t="shared" si="140"/>
        <v/>
      </c>
      <c r="R471" s="122" t="str">
        <f t="shared" si="130"/>
        <v/>
      </c>
      <c r="S471" s="18" t="str">
        <f t="shared" si="141"/>
        <v/>
      </c>
      <c r="T471" s="26" t="str">
        <f t="shared" si="131"/>
        <v/>
      </c>
      <c r="U471" s="18" t="str">
        <f t="shared" si="142"/>
        <v/>
      </c>
      <c r="V471" s="18" t="str">
        <f t="shared" si="143"/>
        <v/>
      </c>
      <c r="W471" s="18" t="str">
        <f>IFERROR(CONCATENATE("PAGO N° ",B471," DEL CONTRATO CPS ",V471," ENTRE ",TEXT(VLOOKUP(A471,matriz,IF(generador!B471=1,16,IF(generador!B471=2,19,IF(generador!B471=3,22,IF(generador!B471=4,25,IF(generador!B471=5,28,IF(generador!B471=6,31,IF(generador!B471=7,34,IF(generador!B471=8,37,IF(generador!B471=9,40,IF(generador!B471=10,43,IF(generador!B471=11,46,IF(generador!B471=12,49,IF(generador!B471=13,52,IF(generador!B471=14,55,IF(generador!B471=15,58))))))))))))))),FALSE),"dd/mm/yyyy")," Y ",TEXT(VLOOKUP(A471,matriz,IF(generador!B471=1,17,IF(generador!B471=2,20,IF(generador!B471=3,23,IF(generador!B471=4,26,IF(generador!B471=5,29,IF(generador!B471=6,32,IF(generador!B471=7,35,IF(generador!B471=8,38,IF(generador!B471=9,41,IF(generador!B471=10,44,IF(generador!B471=11,47,IF(generador!B471=12,50,IF(generador!B471=13,53,IF(generador!B471=14,56,IF(generador!B471=15,59))))))))))))))),FALSE),"dd/mm/yyyy")),"")</f>
        <v/>
      </c>
    </row>
    <row r="472" spans="1:23" x14ac:dyDescent="0.3">
      <c r="A472" s="15"/>
      <c r="B472" s="14"/>
      <c r="C472" s="6"/>
      <c r="D472" s="26" t="str">
        <f t="shared" si="127"/>
        <v/>
      </c>
      <c r="E472" s="19" t="str">
        <f>IFERROR(IF(A472&lt;&gt;"",VLOOKUP(A472,matriz,IF(generador!B472=1,15,IF(generador!B472=2,18,IF(generador!B472=3,21,IF(generador!B472=4,24,IF(generador!B472=5,27,IF(generador!B472=6,30,IF(generador!B472=7,33,IF(generador!B472=8,36,IF(generador!B472=9,39,IF(generador!B472=10,42,IF(generador!B472=11,45,IF(generador!B472=12,48,IF(generador!B472=13,51,IF(generador!B472=14,54,IF(generador!B472=15,57))))))))))))))),FALSE),""),"")</f>
        <v/>
      </c>
      <c r="F472" s="20" t="str">
        <f t="shared" si="128"/>
        <v/>
      </c>
      <c r="G472" s="29" t="str">
        <f t="shared" si="129"/>
        <v/>
      </c>
      <c r="H472" s="21" t="str">
        <f t="shared" ca="1" si="132"/>
        <v/>
      </c>
      <c r="I472" s="18" t="str">
        <f t="shared" si="133"/>
        <v/>
      </c>
      <c r="J472" s="18" t="str">
        <f>""</f>
        <v/>
      </c>
      <c r="K472" s="18" t="str">
        <f t="shared" si="134"/>
        <v/>
      </c>
      <c r="L472" s="18" t="str">
        <f t="shared" si="135"/>
        <v/>
      </c>
      <c r="M472" s="18" t="str">
        <f t="shared" si="136"/>
        <v/>
      </c>
      <c r="N472" s="18" t="str">
        <f t="shared" si="137"/>
        <v/>
      </c>
      <c r="O472" s="18" t="str">
        <f t="shared" si="138"/>
        <v/>
      </c>
      <c r="P472" s="18" t="str">
        <f t="shared" si="139"/>
        <v/>
      </c>
      <c r="Q472" s="18" t="str">
        <f t="shared" si="140"/>
        <v/>
      </c>
      <c r="R472" s="122" t="str">
        <f t="shared" si="130"/>
        <v/>
      </c>
      <c r="S472" s="18" t="str">
        <f t="shared" si="141"/>
        <v/>
      </c>
      <c r="T472" s="26" t="str">
        <f t="shared" si="131"/>
        <v/>
      </c>
      <c r="U472" s="18" t="str">
        <f t="shared" si="142"/>
        <v/>
      </c>
      <c r="V472" s="18" t="str">
        <f t="shared" si="143"/>
        <v/>
      </c>
      <c r="W472" s="18" t="str">
        <f>IFERROR(CONCATENATE("PAGO N° ",B472," DEL CONTRATO CPS ",V472," ENTRE ",TEXT(VLOOKUP(A472,matriz,IF(generador!B472=1,16,IF(generador!B472=2,19,IF(generador!B472=3,22,IF(generador!B472=4,25,IF(generador!B472=5,28,IF(generador!B472=6,31,IF(generador!B472=7,34,IF(generador!B472=8,37,IF(generador!B472=9,40,IF(generador!B472=10,43,IF(generador!B472=11,46,IF(generador!B472=12,49,IF(generador!B472=13,52,IF(generador!B472=14,55,IF(generador!B472=15,58))))))))))))))),FALSE),"dd/mm/yyyy")," Y ",TEXT(VLOOKUP(A472,matriz,IF(generador!B472=1,17,IF(generador!B472=2,20,IF(generador!B472=3,23,IF(generador!B472=4,26,IF(generador!B472=5,29,IF(generador!B472=6,32,IF(generador!B472=7,35,IF(generador!B472=8,38,IF(generador!B472=9,41,IF(generador!B472=10,44,IF(generador!B472=11,47,IF(generador!B472=12,50,IF(generador!B472=13,53,IF(generador!B472=14,56,IF(generador!B472=15,59))))))))))))))),FALSE),"dd/mm/yyyy")),"")</f>
        <v/>
      </c>
    </row>
    <row r="473" spans="1:23" x14ac:dyDescent="0.3">
      <c r="A473" s="15"/>
      <c r="B473" s="14"/>
      <c r="C473" s="6"/>
      <c r="D473" s="26" t="str">
        <f t="shared" si="127"/>
        <v/>
      </c>
      <c r="E473" s="19" t="str">
        <f>IFERROR(IF(A473&lt;&gt;"",VLOOKUP(A473,matriz,IF(generador!B473=1,15,IF(generador!B473=2,18,IF(generador!B473=3,21,IF(generador!B473=4,24,IF(generador!B473=5,27,IF(generador!B473=6,30,IF(generador!B473=7,33,IF(generador!B473=8,36,IF(generador!B473=9,39,IF(generador!B473=10,42,IF(generador!B473=11,45,IF(generador!B473=12,48,IF(generador!B473=13,51,IF(generador!B473=14,54,IF(generador!B473=15,57))))))))))))))),FALSE),""),"")</f>
        <v/>
      </c>
      <c r="F473" s="20" t="str">
        <f t="shared" si="128"/>
        <v/>
      </c>
      <c r="G473" s="29" t="str">
        <f t="shared" si="129"/>
        <v/>
      </c>
      <c r="H473" s="21" t="str">
        <f t="shared" ca="1" si="132"/>
        <v/>
      </c>
      <c r="I473" s="18" t="str">
        <f t="shared" si="133"/>
        <v/>
      </c>
      <c r="J473" s="18" t="str">
        <f>""</f>
        <v/>
      </c>
      <c r="K473" s="18" t="str">
        <f t="shared" si="134"/>
        <v/>
      </c>
      <c r="L473" s="18" t="str">
        <f t="shared" si="135"/>
        <v/>
      </c>
      <c r="M473" s="18" t="str">
        <f t="shared" si="136"/>
        <v/>
      </c>
      <c r="N473" s="18" t="str">
        <f t="shared" si="137"/>
        <v/>
      </c>
      <c r="O473" s="18" t="str">
        <f t="shared" si="138"/>
        <v/>
      </c>
      <c r="P473" s="18" t="str">
        <f t="shared" si="139"/>
        <v/>
      </c>
      <c r="Q473" s="18" t="str">
        <f t="shared" si="140"/>
        <v/>
      </c>
      <c r="R473" s="122" t="str">
        <f t="shared" si="130"/>
        <v/>
      </c>
      <c r="S473" s="18" t="str">
        <f t="shared" si="141"/>
        <v/>
      </c>
      <c r="T473" s="26" t="str">
        <f t="shared" si="131"/>
        <v/>
      </c>
      <c r="U473" s="18" t="str">
        <f t="shared" si="142"/>
        <v/>
      </c>
      <c r="V473" s="18" t="str">
        <f t="shared" si="143"/>
        <v/>
      </c>
      <c r="W473" s="18" t="str">
        <f>IFERROR(CONCATENATE("PAGO N° ",B473," DEL CONTRATO CPS ",V473," ENTRE ",TEXT(VLOOKUP(A473,matriz,IF(generador!B473=1,16,IF(generador!B473=2,19,IF(generador!B473=3,22,IF(generador!B473=4,25,IF(generador!B473=5,28,IF(generador!B473=6,31,IF(generador!B473=7,34,IF(generador!B473=8,37,IF(generador!B473=9,40,IF(generador!B473=10,43,IF(generador!B473=11,46,IF(generador!B473=12,49,IF(generador!B473=13,52,IF(generador!B473=14,55,IF(generador!B473=15,58))))))))))))))),FALSE),"dd/mm/yyyy")," Y ",TEXT(VLOOKUP(A473,matriz,IF(generador!B473=1,17,IF(generador!B473=2,20,IF(generador!B473=3,23,IF(generador!B473=4,26,IF(generador!B473=5,29,IF(generador!B473=6,32,IF(generador!B473=7,35,IF(generador!B473=8,38,IF(generador!B473=9,41,IF(generador!B473=10,44,IF(generador!B473=11,47,IF(generador!B473=12,50,IF(generador!B473=13,53,IF(generador!B473=14,56,IF(generador!B473=15,59))))))))))))))),FALSE),"dd/mm/yyyy")),"")</f>
        <v/>
      </c>
    </row>
    <row r="474" spans="1:23" x14ac:dyDescent="0.3">
      <c r="A474" s="15"/>
      <c r="B474" s="14"/>
      <c r="C474" s="6"/>
      <c r="D474" s="26" t="str">
        <f t="shared" si="127"/>
        <v/>
      </c>
      <c r="E474" s="19" t="str">
        <f>IFERROR(IF(A474&lt;&gt;"",VLOOKUP(A474,matriz,IF(generador!B474=1,15,IF(generador!B474=2,18,IF(generador!B474=3,21,IF(generador!B474=4,24,IF(generador!B474=5,27,IF(generador!B474=6,30,IF(generador!B474=7,33,IF(generador!B474=8,36,IF(generador!B474=9,39,IF(generador!B474=10,42,IF(generador!B474=11,45,IF(generador!B474=12,48,IF(generador!B474=13,51,IF(generador!B474=14,54,IF(generador!B474=15,57))))))))))))))),FALSE),""),"")</f>
        <v/>
      </c>
      <c r="F474" s="20" t="str">
        <f t="shared" si="128"/>
        <v/>
      </c>
      <c r="G474" s="29" t="str">
        <f t="shared" si="129"/>
        <v/>
      </c>
      <c r="H474" s="21" t="str">
        <f t="shared" ca="1" si="132"/>
        <v/>
      </c>
      <c r="I474" s="18" t="str">
        <f t="shared" si="133"/>
        <v/>
      </c>
      <c r="J474" s="18" t="str">
        <f>""</f>
        <v/>
      </c>
      <c r="K474" s="18" t="str">
        <f t="shared" si="134"/>
        <v/>
      </c>
      <c r="L474" s="18" t="str">
        <f t="shared" si="135"/>
        <v/>
      </c>
      <c r="M474" s="18" t="str">
        <f t="shared" si="136"/>
        <v/>
      </c>
      <c r="N474" s="18" t="str">
        <f t="shared" si="137"/>
        <v/>
      </c>
      <c r="O474" s="18" t="str">
        <f t="shared" si="138"/>
        <v/>
      </c>
      <c r="P474" s="18" t="str">
        <f t="shared" si="139"/>
        <v/>
      </c>
      <c r="Q474" s="18" t="str">
        <f t="shared" si="140"/>
        <v/>
      </c>
      <c r="R474" s="122" t="str">
        <f t="shared" si="130"/>
        <v/>
      </c>
      <c r="S474" s="18" t="str">
        <f t="shared" si="141"/>
        <v/>
      </c>
      <c r="T474" s="26" t="str">
        <f t="shared" si="131"/>
        <v/>
      </c>
      <c r="U474" s="18" t="str">
        <f t="shared" si="142"/>
        <v/>
      </c>
      <c r="V474" s="18" t="str">
        <f t="shared" si="143"/>
        <v/>
      </c>
      <c r="W474" s="18" t="str">
        <f>IFERROR(CONCATENATE("PAGO N° ",B474," DEL CONTRATO CPS ",V474," ENTRE ",TEXT(VLOOKUP(A474,matriz,IF(generador!B474=1,16,IF(generador!B474=2,19,IF(generador!B474=3,22,IF(generador!B474=4,25,IF(generador!B474=5,28,IF(generador!B474=6,31,IF(generador!B474=7,34,IF(generador!B474=8,37,IF(generador!B474=9,40,IF(generador!B474=10,43,IF(generador!B474=11,46,IF(generador!B474=12,49,IF(generador!B474=13,52,IF(generador!B474=14,55,IF(generador!B474=15,58))))))))))))))),FALSE),"dd/mm/yyyy")," Y ",TEXT(VLOOKUP(A474,matriz,IF(generador!B474=1,17,IF(generador!B474=2,20,IF(generador!B474=3,23,IF(generador!B474=4,26,IF(generador!B474=5,29,IF(generador!B474=6,32,IF(generador!B474=7,35,IF(generador!B474=8,38,IF(generador!B474=9,41,IF(generador!B474=10,44,IF(generador!B474=11,47,IF(generador!B474=12,50,IF(generador!B474=13,53,IF(generador!B474=14,56,IF(generador!B474=15,59))))))))))))))),FALSE),"dd/mm/yyyy")),"")</f>
        <v/>
      </c>
    </row>
    <row r="475" spans="1:23" x14ac:dyDescent="0.3">
      <c r="A475" s="15"/>
      <c r="B475" s="14"/>
      <c r="C475" s="6"/>
      <c r="D475" s="26" t="str">
        <f t="shared" si="127"/>
        <v/>
      </c>
      <c r="E475" s="19" t="str">
        <f>IFERROR(IF(A475&lt;&gt;"",VLOOKUP(A475,matriz,IF(generador!B475=1,15,IF(generador!B475=2,18,IF(generador!B475=3,21,IF(generador!B475=4,24,IF(generador!B475=5,27,IF(generador!B475=6,30,IF(generador!B475=7,33,IF(generador!B475=8,36,IF(generador!B475=9,39,IF(generador!B475=10,42,IF(generador!B475=11,45,IF(generador!B475=12,48,IF(generador!B475=13,51,IF(generador!B475=14,54,IF(generador!B475=15,57))))))))))))))),FALSE),""),"")</f>
        <v/>
      </c>
      <c r="F475" s="20" t="str">
        <f t="shared" si="128"/>
        <v/>
      </c>
      <c r="G475" s="29" t="str">
        <f t="shared" si="129"/>
        <v/>
      </c>
      <c r="H475" s="21" t="str">
        <f t="shared" ca="1" si="132"/>
        <v/>
      </c>
      <c r="I475" s="18" t="str">
        <f t="shared" si="133"/>
        <v/>
      </c>
      <c r="J475" s="18" t="str">
        <f>""</f>
        <v/>
      </c>
      <c r="K475" s="18" t="str">
        <f t="shared" si="134"/>
        <v/>
      </c>
      <c r="L475" s="18" t="str">
        <f t="shared" si="135"/>
        <v/>
      </c>
      <c r="M475" s="18" t="str">
        <f t="shared" si="136"/>
        <v/>
      </c>
      <c r="N475" s="18" t="str">
        <f t="shared" si="137"/>
        <v/>
      </c>
      <c r="O475" s="18" t="str">
        <f t="shared" si="138"/>
        <v/>
      </c>
      <c r="P475" s="18" t="str">
        <f t="shared" si="139"/>
        <v/>
      </c>
      <c r="Q475" s="18" t="str">
        <f t="shared" si="140"/>
        <v/>
      </c>
      <c r="R475" s="122" t="str">
        <f t="shared" si="130"/>
        <v/>
      </c>
      <c r="S475" s="18" t="str">
        <f t="shared" si="141"/>
        <v/>
      </c>
      <c r="T475" s="26" t="str">
        <f t="shared" si="131"/>
        <v/>
      </c>
      <c r="U475" s="18" t="str">
        <f t="shared" si="142"/>
        <v/>
      </c>
      <c r="V475" s="18" t="str">
        <f t="shared" si="143"/>
        <v/>
      </c>
      <c r="W475" s="18" t="str">
        <f>IFERROR(CONCATENATE("PAGO N° ",B475," DEL CONTRATO CPS ",V475," ENTRE ",TEXT(VLOOKUP(A475,matriz,IF(generador!B475=1,16,IF(generador!B475=2,19,IF(generador!B475=3,22,IF(generador!B475=4,25,IF(generador!B475=5,28,IF(generador!B475=6,31,IF(generador!B475=7,34,IF(generador!B475=8,37,IF(generador!B475=9,40,IF(generador!B475=10,43,IF(generador!B475=11,46,IF(generador!B475=12,49,IF(generador!B475=13,52,IF(generador!B475=14,55,IF(generador!B475=15,58))))))))))))))),FALSE),"dd/mm/yyyy")," Y ",TEXT(VLOOKUP(A475,matriz,IF(generador!B475=1,17,IF(generador!B475=2,20,IF(generador!B475=3,23,IF(generador!B475=4,26,IF(generador!B475=5,29,IF(generador!B475=6,32,IF(generador!B475=7,35,IF(generador!B475=8,38,IF(generador!B475=9,41,IF(generador!B475=10,44,IF(generador!B475=11,47,IF(generador!B475=12,50,IF(generador!B475=13,53,IF(generador!B475=14,56,IF(generador!B475=15,59))))))))))))))),FALSE),"dd/mm/yyyy")),"")</f>
        <v/>
      </c>
    </row>
    <row r="476" spans="1:23" x14ac:dyDescent="0.3">
      <c r="A476" s="15"/>
      <c r="B476" s="14"/>
      <c r="C476" s="6"/>
      <c r="D476" s="26" t="str">
        <f t="shared" si="127"/>
        <v/>
      </c>
      <c r="E476" s="19" t="str">
        <f>IFERROR(IF(A476&lt;&gt;"",VLOOKUP(A476,matriz,IF(generador!B476=1,15,IF(generador!B476=2,18,IF(generador!B476=3,21,IF(generador!B476=4,24,IF(generador!B476=5,27,IF(generador!B476=6,30,IF(generador!B476=7,33,IF(generador!B476=8,36,IF(generador!B476=9,39,IF(generador!B476=10,42,IF(generador!B476=11,45,IF(generador!B476=12,48,IF(generador!B476=13,51,IF(generador!B476=14,54,IF(generador!B476=15,57))))))))))))))),FALSE),""),"")</f>
        <v/>
      </c>
      <c r="F476" s="20" t="str">
        <f t="shared" si="128"/>
        <v/>
      </c>
      <c r="G476" s="29" t="str">
        <f t="shared" si="129"/>
        <v/>
      </c>
      <c r="H476" s="21" t="str">
        <f t="shared" ca="1" si="132"/>
        <v/>
      </c>
      <c r="I476" s="18" t="str">
        <f t="shared" si="133"/>
        <v/>
      </c>
      <c r="J476" s="18" t="str">
        <f>""</f>
        <v/>
      </c>
      <c r="K476" s="18" t="str">
        <f t="shared" si="134"/>
        <v/>
      </c>
      <c r="L476" s="18" t="str">
        <f t="shared" si="135"/>
        <v/>
      </c>
      <c r="M476" s="18" t="str">
        <f t="shared" si="136"/>
        <v/>
      </c>
      <c r="N476" s="18" t="str">
        <f t="shared" si="137"/>
        <v/>
      </c>
      <c r="O476" s="18" t="str">
        <f t="shared" si="138"/>
        <v/>
      </c>
      <c r="P476" s="18" t="str">
        <f t="shared" si="139"/>
        <v/>
      </c>
      <c r="Q476" s="18" t="str">
        <f t="shared" si="140"/>
        <v/>
      </c>
      <c r="R476" s="122" t="str">
        <f t="shared" si="130"/>
        <v/>
      </c>
      <c r="S476" s="18" t="str">
        <f t="shared" si="141"/>
        <v/>
      </c>
      <c r="T476" s="26" t="str">
        <f t="shared" si="131"/>
        <v/>
      </c>
      <c r="U476" s="18" t="str">
        <f t="shared" si="142"/>
        <v/>
      </c>
      <c r="V476" s="18" t="str">
        <f t="shared" si="143"/>
        <v/>
      </c>
      <c r="W476" s="18" t="str">
        <f>IFERROR(CONCATENATE("PAGO N° ",B476," DEL CONTRATO CPS ",V476," ENTRE ",TEXT(VLOOKUP(A476,matriz,IF(generador!B476=1,16,IF(generador!B476=2,19,IF(generador!B476=3,22,IF(generador!B476=4,25,IF(generador!B476=5,28,IF(generador!B476=6,31,IF(generador!B476=7,34,IF(generador!B476=8,37,IF(generador!B476=9,40,IF(generador!B476=10,43,IF(generador!B476=11,46,IF(generador!B476=12,49,IF(generador!B476=13,52,IF(generador!B476=14,55,IF(generador!B476=15,58))))))))))))))),FALSE),"dd/mm/yyyy")," Y ",TEXT(VLOOKUP(A476,matriz,IF(generador!B476=1,17,IF(generador!B476=2,20,IF(generador!B476=3,23,IF(generador!B476=4,26,IF(generador!B476=5,29,IF(generador!B476=6,32,IF(generador!B476=7,35,IF(generador!B476=8,38,IF(generador!B476=9,41,IF(generador!B476=10,44,IF(generador!B476=11,47,IF(generador!B476=12,50,IF(generador!B476=13,53,IF(generador!B476=14,56,IF(generador!B476=15,59))))))))))))))),FALSE),"dd/mm/yyyy")),"")</f>
        <v/>
      </c>
    </row>
    <row r="477" spans="1:23" x14ac:dyDescent="0.3">
      <c r="A477" s="15"/>
      <c r="B477" s="14"/>
      <c r="C477" s="6"/>
      <c r="D477" s="26" t="str">
        <f t="shared" si="127"/>
        <v/>
      </c>
      <c r="E477" s="19" t="str">
        <f>IFERROR(IF(A477&lt;&gt;"",VLOOKUP(A477,matriz,IF(generador!B477=1,15,IF(generador!B477=2,18,IF(generador!B477=3,21,IF(generador!B477=4,24,IF(generador!B477=5,27,IF(generador!B477=6,30,IF(generador!B477=7,33,IF(generador!B477=8,36,IF(generador!B477=9,39,IF(generador!B477=10,42,IF(generador!B477=11,45,IF(generador!B477=12,48,IF(generador!B477=13,51,IF(generador!B477=14,54,IF(generador!B477=15,57))))))))))))))),FALSE),""),"")</f>
        <v/>
      </c>
      <c r="F477" s="20" t="str">
        <f t="shared" si="128"/>
        <v/>
      </c>
      <c r="G477" s="29" t="str">
        <f t="shared" si="129"/>
        <v/>
      </c>
      <c r="H477" s="21" t="str">
        <f t="shared" ca="1" si="132"/>
        <v/>
      </c>
      <c r="I477" s="18" t="str">
        <f t="shared" si="133"/>
        <v/>
      </c>
      <c r="J477" s="18" t="str">
        <f>""</f>
        <v/>
      </c>
      <c r="K477" s="18" t="str">
        <f t="shared" si="134"/>
        <v/>
      </c>
      <c r="L477" s="18" t="str">
        <f t="shared" si="135"/>
        <v/>
      </c>
      <c r="M477" s="18" t="str">
        <f t="shared" si="136"/>
        <v/>
      </c>
      <c r="N477" s="18" t="str">
        <f t="shared" si="137"/>
        <v/>
      </c>
      <c r="O477" s="18" t="str">
        <f t="shared" si="138"/>
        <v/>
      </c>
      <c r="P477" s="18" t="str">
        <f t="shared" si="139"/>
        <v/>
      </c>
      <c r="Q477" s="18" t="str">
        <f t="shared" si="140"/>
        <v/>
      </c>
      <c r="R477" s="122" t="str">
        <f t="shared" si="130"/>
        <v/>
      </c>
      <c r="S477" s="18" t="str">
        <f t="shared" si="141"/>
        <v/>
      </c>
      <c r="T477" s="26" t="str">
        <f t="shared" si="131"/>
        <v/>
      </c>
      <c r="U477" s="18" t="str">
        <f t="shared" si="142"/>
        <v/>
      </c>
      <c r="V477" s="18" t="str">
        <f t="shared" si="143"/>
        <v/>
      </c>
      <c r="W477" s="18" t="str">
        <f>IFERROR(CONCATENATE("PAGO N° ",B477," DEL CONTRATO CPS ",V477," ENTRE ",TEXT(VLOOKUP(A477,matriz,IF(generador!B477=1,16,IF(generador!B477=2,19,IF(generador!B477=3,22,IF(generador!B477=4,25,IF(generador!B477=5,28,IF(generador!B477=6,31,IF(generador!B477=7,34,IF(generador!B477=8,37,IF(generador!B477=9,40,IF(generador!B477=10,43,IF(generador!B477=11,46,IF(generador!B477=12,49,IF(generador!B477=13,52,IF(generador!B477=14,55,IF(generador!B477=15,58))))))))))))))),FALSE),"dd/mm/yyyy")," Y ",TEXT(VLOOKUP(A477,matriz,IF(generador!B477=1,17,IF(generador!B477=2,20,IF(generador!B477=3,23,IF(generador!B477=4,26,IF(generador!B477=5,29,IF(generador!B477=6,32,IF(generador!B477=7,35,IF(generador!B477=8,38,IF(generador!B477=9,41,IF(generador!B477=10,44,IF(generador!B477=11,47,IF(generador!B477=12,50,IF(generador!B477=13,53,IF(generador!B477=14,56,IF(generador!B477=15,59))))))))))))))),FALSE),"dd/mm/yyyy")),"")</f>
        <v/>
      </c>
    </row>
    <row r="478" spans="1:23" x14ac:dyDescent="0.3">
      <c r="A478" s="15"/>
      <c r="B478" s="14"/>
      <c r="C478" s="6"/>
      <c r="D478" s="26" t="str">
        <f t="shared" si="127"/>
        <v/>
      </c>
      <c r="E478" s="19" t="str">
        <f>IFERROR(IF(A478&lt;&gt;"",VLOOKUP(A478,matriz,IF(generador!B478=1,15,IF(generador!B478=2,18,IF(generador!B478=3,21,IF(generador!B478=4,24,IF(generador!B478=5,27,IF(generador!B478=6,30,IF(generador!B478=7,33,IF(generador!B478=8,36,IF(generador!B478=9,39,IF(generador!B478=10,42,IF(generador!B478=11,45,IF(generador!B478=12,48,IF(generador!B478=13,51,IF(generador!B478=14,54,IF(generador!B478=15,57))))))))))))))),FALSE),""),"")</f>
        <v/>
      </c>
      <c r="F478" s="20" t="str">
        <f t="shared" si="128"/>
        <v/>
      </c>
      <c r="G478" s="29" t="str">
        <f t="shared" si="129"/>
        <v/>
      </c>
      <c r="H478" s="21" t="str">
        <f t="shared" ca="1" si="132"/>
        <v/>
      </c>
      <c r="I478" s="18" t="str">
        <f t="shared" si="133"/>
        <v/>
      </c>
      <c r="J478" s="18" t="str">
        <f>""</f>
        <v/>
      </c>
      <c r="K478" s="18" t="str">
        <f t="shared" si="134"/>
        <v/>
      </c>
      <c r="L478" s="18" t="str">
        <f t="shared" si="135"/>
        <v/>
      </c>
      <c r="M478" s="18" t="str">
        <f t="shared" si="136"/>
        <v/>
      </c>
      <c r="N478" s="18" t="str">
        <f t="shared" si="137"/>
        <v/>
      </c>
      <c r="O478" s="18" t="str">
        <f t="shared" si="138"/>
        <v/>
      </c>
      <c r="P478" s="18" t="str">
        <f t="shared" si="139"/>
        <v/>
      </c>
      <c r="Q478" s="18" t="str">
        <f t="shared" si="140"/>
        <v/>
      </c>
      <c r="R478" s="122" t="str">
        <f t="shared" si="130"/>
        <v/>
      </c>
      <c r="S478" s="18" t="str">
        <f t="shared" si="141"/>
        <v/>
      </c>
      <c r="T478" s="26" t="str">
        <f t="shared" si="131"/>
        <v/>
      </c>
      <c r="U478" s="18" t="str">
        <f t="shared" si="142"/>
        <v/>
      </c>
      <c r="V478" s="18" t="str">
        <f t="shared" si="143"/>
        <v/>
      </c>
      <c r="W478" s="18" t="str">
        <f>IFERROR(CONCATENATE("PAGO N° ",B478," DEL CONTRATO CPS ",V478," ENTRE ",TEXT(VLOOKUP(A478,matriz,IF(generador!B478=1,16,IF(generador!B478=2,19,IF(generador!B478=3,22,IF(generador!B478=4,25,IF(generador!B478=5,28,IF(generador!B478=6,31,IF(generador!B478=7,34,IF(generador!B478=8,37,IF(generador!B478=9,40,IF(generador!B478=10,43,IF(generador!B478=11,46,IF(generador!B478=12,49,IF(generador!B478=13,52,IF(generador!B478=14,55,IF(generador!B478=15,58))))))))))))))),FALSE),"dd/mm/yyyy")," Y ",TEXT(VLOOKUP(A478,matriz,IF(generador!B478=1,17,IF(generador!B478=2,20,IF(generador!B478=3,23,IF(generador!B478=4,26,IF(generador!B478=5,29,IF(generador!B478=6,32,IF(generador!B478=7,35,IF(generador!B478=8,38,IF(generador!B478=9,41,IF(generador!B478=10,44,IF(generador!B478=11,47,IF(generador!B478=12,50,IF(generador!B478=13,53,IF(generador!B478=14,56,IF(generador!B478=15,59))))))))))))))),FALSE),"dd/mm/yyyy")),"")</f>
        <v/>
      </c>
    </row>
    <row r="479" spans="1:23" x14ac:dyDescent="0.3">
      <c r="A479" s="15"/>
      <c r="B479" s="14"/>
      <c r="C479" s="6"/>
      <c r="D479" s="26" t="str">
        <f t="shared" si="127"/>
        <v/>
      </c>
      <c r="E479" s="19" t="str">
        <f>IFERROR(IF(A479&lt;&gt;"",VLOOKUP(A479,matriz,IF(generador!B479=1,15,IF(generador!B479=2,18,IF(generador!B479=3,21,IF(generador!B479=4,24,IF(generador!B479=5,27,IF(generador!B479=6,30,IF(generador!B479=7,33,IF(generador!B479=8,36,IF(generador!B479=9,39,IF(generador!B479=10,42,IF(generador!B479=11,45,IF(generador!B479=12,48,IF(generador!B479=13,51,IF(generador!B479=14,54,IF(generador!B479=15,57))))))))))))))),FALSE),""),"")</f>
        <v/>
      </c>
      <c r="F479" s="20" t="str">
        <f t="shared" si="128"/>
        <v/>
      </c>
      <c r="G479" s="29" t="str">
        <f t="shared" si="129"/>
        <v/>
      </c>
      <c r="H479" s="21" t="str">
        <f t="shared" ca="1" si="132"/>
        <v/>
      </c>
      <c r="I479" s="18" t="str">
        <f t="shared" si="133"/>
        <v/>
      </c>
      <c r="J479" s="18" t="str">
        <f>""</f>
        <v/>
      </c>
      <c r="K479" s="18" t="str">
        <f t="shared" si="134"/>
        <v/>
      </c>
      <c r="L479" s="18" t="str">
        <f t="shared" si="135"/>
        <v/>
      </c>
      <c r="M479" s="18" t="str">
        <f t="shared" si="136"/>
        <v/>
      </c>
      <c r="N479" s="18" t="str">
        <f t="shared" si="137"/>
        <v/>
      </c>
      <c r="O479" s="18" t="str">
        <f t="shared" si="138"/>
        <v/>
      </c>
      <c r="P479" s="18" t="str">
        <f t="shared" si="139"/>
        <v/>
      </c>
      <c r="Q479" s="18" t="str">
        <f t="shared" si="140"/>
        <v/>
      </c>
      <c r="R479" s="122" t="str">
        <f t="shared" si="130"/>
        <v/>
      </c>
      <c r="S479" s="18" t="str">
        <f t="shared" si="141"/>
        <v/>
      </c>
      <c r="T479" s="26" t="str">
        <f t="shared" si="131"/>
        <v/>
      </c>
      <c r="U479" s="18" t="str">
        <f t="shared" si="142"/>
        <v/>
      </c>
      <c r="V479" s="18" t="str">
        <f t="shared" si="143"/>
        <v/>
      </c>
      <c r="W479" s="18" t="str">
        <f>IFERROR(CONCATENATE("PAGO N° ",B479," DEL CONTRATO CPS ",V479," ENTRE ",TEXT(VLOOKUP(A479,matriz,IF(generador!B479=1,16,IF(generador!B479=2,19,IF(generador!B479=3,22,IF(generador!B479=4,25,IF(generador!B479=5,28,IF(generador!B479=6,31,IF(generador!B479=7,34,IF(generador!B479=8,37,IF(generador!B479=9,40,IF(generador!B479=10,43,IF(generador!B479=11,46,IF(generador!B479=12,49,IF(generador!B479=13,52,IF(generador!B479=14,55,IF(generador!B479=15,58))))))))))))))),FALSE),"dd/mm/yyyy")," Y ",TEXT(VLOOKUP(A479,matriz,IF(generador!B479=1,17,IF(generador!B479=2,20,IF(generador!B479=3,23,IF(generador!B479=4,26,IF(generador!B479=5,29,IF(generador!B479=6,32,IF(generador!B479=7,35,IF(generador!B479=8,38,IF(generador!B479=9,41,IF(generador!B479=10,44,IF(generador!B479=11,47,IF(generador!B479=12,50,IF(generador!B479=13,53,IF(generador!B479=14,56,IF(generador!B479=15,59))))))))))))))),FALSE),"dd/mm/yyyy")),"")</f>
        <v/>
      </c>
    </row>
    <row r="480" spans="1:23" x14ac:dyDescent="0.3">
      <c r="A480" s="15"/>
      <c r="B480" s="14"/>
      <c r="C480" s="6"/>
      <c r="D480" s="26" t="str">
        <f t="shared" si="127"/>
        <v/>
      </c>
      <c r="E480" s="19" t="str">
        <f>IFERROR(IF(A480&lt;&gt;"",VLOOKUP(A480,matriz,IF(generador!B480=1,15,IF(generador!B480=2,18,IF(generador!B480=3,21,IF(generador!B480=4,24,IF(generador!B480=5,27,IF(generador!B480=6,30,IF(generador!B480=7,33,IF(generador!B480=8,36,IF(generador!B480=9,39,IF(generador!B480=10,42,IF(generador!B480=11,45,IF(generador!B480=12,48,IF(generador!B480=13,51,IF(generador!B480=14,54,IF(generador!B480=15,57))))))))))))))),FALSE),""),"")</f>
        <v/>
      </c>
      <c r="F480" s="20" t="str">
        <f t="shared" si="128"/>
        <v/>
      </c>
      <c r="G480" s="29" t="str">
        <f t="shared" si="129"/>
        <v/>
      </c>
      <c r="H480" s="21" t="str">
        <f t="shared" ca="1" si="132"/>
        <v/>
      </c>
      <c r="I480" s="18" t="str">
        <f t="shared" si="133"/>
        <v/>
      </c>
      <c r="J480" s="18" t="str">
        <f>""</f>
        <v/>
      </c>
      <c r="K480" s="18" t="str">
        <f t="shared" si="134"/>
        <v/>
      </c>
      <c r="L480" s="18" t="str">
        <f t="shared" si="135"/>
        <v/>
      </c>
      <c r="M480" s="18" t="str">
        <f t="shared" si="136"/>
        <v/>
      </c>
      <c r="N480" s="18" t="str">
        <f t="shared" si="137"/>
        <v/>
      </c>
      <c r="O480" s="18" t="str">
        <f t="shared" si="138"/>
        <v/>
      </c>
      <c r="P480" s="18" t="str">
        <f t="shared" si="139"/>
        <v/>
      </c>
      <c r="Q480" s="18" t="str">
        <f t="shared" si="140"/>
        <v/>
      </c>
      <c r="R480" s="122" t="str">
        <f t="shared" si="130"/>
        <v/>
      </c>
      <c r="S480" s="18" t="str">
        <f t="shared" si="141"/>
        <v/>
      </c>
      <c r="T480" s="26" t="str">
        <f t="shared" si="131"/>
        <v/>
      </c>
      <c r="U480" s="18" t="str">
        <f t="shared" si="142"/>
        <v/>
      </c>
      <c r="V480" s="18" t="str">
        <f t="shared" si="143"/>
        <v/>
      </c>
      <c r="W480" s="18" t="str">
        <f>IFERROR(CONCATENATE("PAGO N° ",B480," DEL CONTRATO CPS ",V480," ENTRE ",TEXT(VLOOKUP(A480,matriz,IF(generador!B480=1,16,IF(generador!B480=2,19,IF(generador!B480=3,22,IF(generador!B480=4,25,IF(generador!B480=5,28,IF(generador!B480=6,31,IF(generador!B480=7,34,IF(generador!B480=8,37,IF(generador!B480=9,40,IF(generador!B480=10,43,IF(generador!B480=11,46,IF(generador!B480=12,49,IF(generador!B480=13,52,IF(generador!B480=14,55,IF(generador!B480=15,58))))))))))))))),FALSE),"dd/mm/yyyy")," Y ",TEXT(VLOOKUP(A480,matriz,IF(generador!B480=1,17,IF(generador!B480=2,20,IF(generador!B480=3,23,IF(generador!B480=4,26,IF(generador!B480=5,29,IF(generador!B480=6,32,IF(generador!B480=7,35,IF(generador!B480=8,38,IF(generador!B480=9,41,IF(generador!B480=10,44,IF(generador!B480=11,47,IF(generador!B480=12,50,IF(generador!B480=13,53,IF(generador!B480=14,56,IF(generador!B480=15,59))))))))))))))),FALSE),"dd/mm/yyyy")),"")</f>
        <v/>
      </c>
    </row>
    <row r="481" spans="1:23" x14ac:dyDescent="0.3">
      <c r="A481" s="15"/>
      <c r="B481" s="14"/>
      <c r="C481" s="6"/>
      <c r="D481" s="26" t="str">
        <f t="shared" si="127"/>
        <v/>
      </c>
      <c r="E481" s="19" t="str">
        <f>IFERROR(IF(A481&lt;&gt;"",VLOOKUP(A481,matriz,IF(generador!B481=1,15,IF(generador!B481=2,18,IF(generador!B481=3,21,IF(generador!B481=4,24,IF(generador!B481=5,27,IF(generador!B481=6,30,IF(generador!B481=7,33,IF(generador!B481=8,36,IF(generador!B481=9,39,IF(generador!B481=10,42,IF(generador!B481=11,45,IF(generador!B481=12,48,IF(generador!B481=13,51,IF(generador!B481=14,54,IF(generador!B481=15,57))))))))))))))),FALSE),""),"")</f>
        <v/>
      </c>
      <c r="F481" s="20" t="str">
        <f t="shared" si="128"/>
        <v/>
      </c>
      <c r="G481" s="29" t="str">
        <f t="shared" si="129"/>
        <v/>
      </c>
      <c r="H481" s="21" t="str">
        <f t="shared" ca="1" si="132"/>
        <v/>
      </c>
      <c r="I481" s="18" t="str">
        <f t="shared" si="133"/>
        <v/>
      </c>
      <c r="J481" s="18" t="str">
        <f>""</f>
        <v/>
      </c>
      <c r="K481" s="18" t="str">
        <f t="shared" si="134"/>
        <v/>
      </c>
      <c r="L481" s="18" t="str">
        <f t="shared" si="135"/>
        <v/>
      </c>
      <c r="M481" s="18" t="str">
        <f t="shared" si="136"/>
        <v/>
      </c>
      <c r="N481" s="18" t="str">
        <f t="shared" si="137"/>
        <v/>
      </c>
      <c r="O481" s="18" t="str">
        <f t="shared" si="138"/>
        <v/>
      </c>
      <c r="P481" s="18" t="str">
        <f t="shared" si="139"/>
        <v/>
      </c>
      <c r="Q481" s="18" t="str">
        <f t="shared" si="140"/>
        <v/>
      </c>
      <c r="R481" s="122" t="str">
        <f t="shared" si="130"/>
        <v/>
      </c>
      <c r="S481" s="18" t="str">
        <f t="shared" si="141"/>
        <v/>
      </c>
      <c r="T481" s="26" t="str">
        <f t="shared" si="131"/>
        <v/>
      </c>
      <c r="U481" s="18" t="str">
        <f t="shared" si="142"/>
        <v/>
      </c>
      <c r="V481" s="18" t="str">
        <f t="shared" si="143"/>
        <v/>
      </c>
      <c r="W481" s="18" t="str">
        <f>IFERROR(CONCATENATE("PAGO N° ",B481," DEL CONTRATO CPS ",V481," ENTRE ",TEXT(VLOOKUP(A481,matriz,IF(generador!B481=1,16,IF(generador!B481=2,19,IF(generador!B481=3,22,IF(generador!B481=4,25,IF(generador!B481=5,28,IF(generador!B481=6,31,IF(generador!B481=7,34,IF(generador!B481=8,37,IF(generador!B481=9,40,IF(generador!B481=10,43,IF(generador!B481=11,46,IF(generador!B481=12,49,IF(generador!B481=13,52,IF(generador!B481=14,55,IF(generador!B481=15,58))))))))))))))),FALSE),"dd/mm/yyyy")," Y ",TEXT(VLOOKUP(A481,matriz,IF(generador!B481=1,17,IF(generador!B481=2,20,IF(generador!B481=3,23,IF(generador!B481=4,26,IF(generador!B481=5,29,IF(generador!B481=6,32,IF(generador!B481=7,35,IF(generador!B481=8,38,IF(generador!B481=9,41,IF(generador!B481=10,44,IF(generador!B481=11,47,IF(generador!B481=12,50,IF(generador!B481=13,53,IF(generador!B481=14,56,IF(generador!B481=15,59))))))))))))))),FALSE),"dd/mm/yyyy")),"")</f>
        <v/>
      </c>
    </row>
    <row r="482" spans="1:23" x14ac:dyDescent="0.3">
      <c r="A482" s="15"/>
      <c r="B482" s="14"/>
      <c r="C482" s="6"/>
      <c r="D482" s="26" t="str">
        <f t="shared" si="127"/>
        <v/>
      </c>
      <c r="E482" s="19" t="str">
        <f>IFERROR(IF(A482&lt;&gt;"",VLOOKUP(A482,matriz,IF(generador!B482=1,15,IF(generador!B482=2,18,IF(generador!B482=3,21,IF(generador!B482=4,24,IF(generador!B482=5,27,IF(generador!B482=6,30,IF(generador!B482=7,33,IF(generador!B482=8,36,IF(generador!B482=9,39,IF(generador!B482=10,42,IF(generador!B482=11,45,IF(generador!B482=12,48,IF(generador!B482=13,51,IF(generador!B482=14,54,IF(generador!B482=15,57))))))))))))))),FALSE),""),"")</f>
        <v/>
      </c>
      <c r="F482" s="20" t="str">
        <f t="shared" si="128"/>
        <v/>
      </c>
      <c r="G482" s="29" t="str">
        <f t="shared" si="129"/>
        <v/>
      </c>
      <c r="H482" s="21" t="str">
        <f t="shared" ca="1" si="132"/>
        <v/>
      </c>
      <c r="I482" s="18" t="str">
        <f t="shared" si="133"/>
        <v/>
      </c>
      <c r="J482" s="18" t="str">
        <f>""</f>
        <v/>
      </c>
      <c r="K482" s="18" t="str">
        <f t="shared" si="134"/>
        <v/>
      </c>
      <c r="L482" s="18" t="str">
        <f t="shared" si="135"/>
        <v/>
      </c>
      <c r="M482" s="18" t="str">
        <f t="shared" si="136"/>
        <v/>
      </c>
      <c r="N482" s="18" t="str">
        <f t="shared" si="137"/>
        <v/>
      </c>
      <c r="O482" s="18" t="str">
        <f t="shared" si="138"/>
        <v/>
      </c>
      <c r="P482" s="18" t="str">
        <f t="shared" si="139"/>
        <v/>
      </c>
      <c r="Q482" s="18" t="str">
        <f t="shared" si="140"/>
        <v/>
      </c>
      <c r="R482" s="122" t="str">
        <f t="shared" si="130"/>
        <v/>
      </c>
      <c r="S482" s="18" t="str">
        <f t="shared" si="141"/>
        <v/>
      </c>
      <c r="T482" s="26" t="str">
        <f t="shared" si="131"/>
        <v/>
      </c>
      <c r="U482" s="18" t="str">
        <f t="shared" si="142"/>
        <v/>
      </c>
      <c r="V482" s="18" t="str">
        <f t="shared" si="143"/>
        <v/>
      </c>
      <c r="W482" s="18" t="str">
        <f>IFERROR(CONCATENATE("PAGO N° ",B482," DEL CONTRATO CPS ",V482," ENTRE ",TEXT(VLOOKUP(A482,matriz,IF(generador!B482=1,16,IF(generador!B482=2,19,IF(generador!B482=3,22,IF(generador!B482=4,25,IF(generador!B482=5,28,IF(generador!B482=6,31,IF(generador!B482=7,34,IF(generador!B482=8,37,IF(generador!B482=9,40,IF(generador!B482=10,43,IF(generador!B482=11,46,IF(generador!B482=12,49,IF(generador!B482=13,52,IF(generador!B482=14,55,IF(generador!B482=15,58))))))))))))))),FALSE),"dd/mm/yyyy")," Y ",TEXT(VLOOKUP(A482,matriz,IF(generador!B482=1,17,IF(generador!B482=2,20,IF(generador!B482=3,23,IF(generador!B482=4,26,IF(generador!B482=5,29,IF(generador!B482=6,32,IF(generador!B482=7,35,IF(generador!B482=8,38,IF(generador!B482=9,41,IF(generador!B482=10,44,IF(generador!B482=11,47,IF(generador!B482=12,50,IF(generador!B482=13,53,IF(generador!B482=14,56,IF(generador!B482=15,59))))))))))))))),FALSE),"dd/mm/yyyy")),"")</f>
        <v/>
      </c>
    </row>
    <row r="483" spans="1:23" x14ac:dyDescent="0.3">
      <c r="A483" s="15"/>
      <c r="B483" s="14"/>
      <c r="C483" s="6"/>
      <c r="D483" s="26" t="str">
        <f t="shared" si="127"/>
        <v/>
      </c>
      <c r="E483" s="19" t="str">
        <f>IFERROR(IF(A483&lt;&gt;"",VLOOKUP(A483,matriz,IF(generador!B483=1,15,IF(generador!B483=2,18,IF(generador!B483=3,21,IF(generador!B483=4,24,IF(generador!B483=5,27,IF(generador!B483=6,30,IF(generador!B483=7,33,IF(generador!B483=8,36,IF(generador!B483=9,39,IF(generador!B483=10,42,IF(generador!B483=11,45,IF(generador!B483=12,48,IF(generador!B483=13,51,IF(generador!B483=14,54,IF(generador!B483=15,57))))))))))))))),FALSE),""),"")</f>
        <v/>
      </c>
      <c r="F483" s="20" t="str">
        <f t="shared" si="128"/>
        <v/>
      </c>
      <c r="G483" s="29" t="str">
        <f t="shared" si="129"/>
        <v/>
      </c>
      <c r="H483" s="21" t="str">
        <f t="shared" ca="1" si="132"/>
        <v/>
      </c>
      <c r="I483" s="18" t="str">
        <f t="shared" si="133"/>
        <v/>
      </c>
      <c r="J483" s="18" t="str">
        <f>""</f>
        <v/>
      </c>
      <c r="K483" s="18" t="str">
        <f t="shared" si="134"/>
        <v/>
      </c>
      <c r="L483" s="18" t="str">
        <f t="shared" si="135"/>
        <v/>
      </c>
      <c r="M483" s="18" t="str">
        <f t="shared" si="136"/>
        <v/>
      </c>
      <c r="N483" s="18" t="str">
        <f t="shared" si="137"/>
        <v/>
      </c>
      <c r="O483" s="18" t="str">
        <f t="shared" si="138"/>
        <v/>
      </c>
      <c r="P483" s="18" t="str">
        <f t="shared" si="139"/>
        <v/>
      </c>
      <c r="Q483" s="18" t="str">
        <f t="shared" si="140"/>
        <v/>
      </c>
      <c r="R483" s="122" t="str">
        <f t="shared" si="130"/>
        <v/>
      </c>
      <c r="S483" s="18" t="str">
        <f t="shared" si="141"/>
        <v/>
      </c>
      <c r="T483" s="26" t="str">
        <f t="shared" si="131"/>
        <v/>
      </c>
      <c r="U483" s="18" t="str">
        <f t="shared" si="142"/>
        <v/>
      </c>
      <c r="V483" s="18" t="str">
        <f t="shared" si="143"/>
        <v/>
      </c>
      <c r="W483" s="18" t="str">
        <f>IFERROR(CONCATENATE("PAGO N° ",B483," DEL CONTRATO CPS ",V483," ENTRE ",TEXT(VLOOKUP(A483,matriz,IF(generador!B483=1,16,IF(generador!B483=2,19,IF(generador!B483=3,22,IF(generador!B483=4,25,IF(generador!B483=5,28,IF(generador!B483=6,31,IF(generador!B483=7,34,IF(generador!B483=8,37,IF(generador!B483=9,40,IF(generador!B483=10,43,IF(generador!B483=11,46,IF(generador!B483=12,49,IF(generador!B483=13,52,IF(generador!B483=14,55,IF(generador!B483=15,58))))))))))))))),FALSE),"dd/mm/yyyy")," Y ",TEXT(VLOOKUP(A483,matriz,IF(generador!B483=1,17,IF(generador!B483=2,20,IF(generador!B483=3,23,IF(generador!B483=4,26,IF(generador!B483=5,29,IF(generador!B483=6,32,IF(generador!B483=7,35,IF(generador!B483=8,38,IF(generador!B483=9,41,IF(generador!B483=10,44,IF(generador!B483=11,47,IF(generador!B483=12,50,IF(generador!B483=13,53,IF(generador!B483=14,56,IF(generador!B483=15,59))))))))))))))),FALSE),"dd/mm/yyyy")),"")</f>
        <v/>
      </c>
    </row>
    <row r="484" spans="1:23" x14ac:dyDescent="0.3">
      <c r="A484" s="15"/>
      <c r="B484" s="14"/>
      <c r="C484" s="6"/>
      <c r="D484" s="26" t="str">
        <f t="shared" si="127"/>
        <v/>
      </c>
      <c r="E484" s="19" t="str">
        <f>IFERROR(IF(A484&lt;&gt;"",VLOOKUP(A484,matriz,IF(generador!B484=1,15,IF(generador!B484=2,18,IF(generador!B484=3,21,IF(generador!B484=4,24,IF(generador!B484=5,27,IF(generador!B484=6,30,IF(generador!B484=7,33,IF(generador!B484=8,36,IF(generador!B484=9,39,IF(generador!B484=10,42,IF(generador!B484=11,45,IF(generador!B484=12,48,IF(generador!B484=13,51,IF(generador!B484=14,54,IF(generador!B484=15,57))))))))))))))),FALSE),""),"")</f>
        <v/>
      </c>
      <c r="F484" s="20" t="str">
        <f t="shared" si="128"/>
        <v/>
      </c>
      <c r="G484" s="29" t="str">
        <f t="shared" si="129"/>
        <v/>
      </c>
      <c r="H484" s="21" t="str">
        <f t="shared" ca="1" si="132"/>
        <v/>
      </c>
      <c r="I484" s="18" t="str">
        <f t="shared" si="133"/>
        <v/>
      </c>
      <c r="J484" s="18" t="str">
        <f>""</f>
        <v/>
      </c>
      <c r="K484" s="18" t="str">
        <f t="shared" si="134"/>
        <v/>
      </c>
      <c r="L484" s="18" t="str">
        <f t="shared" si="135"/>
        <v/>
      </c>
      <c r="M484" s="18" t="str">
        <f t="shared" si="136"/>
        <v/>
      </c>
      <c r="N484" s="18" t="str">
        <f t="shared" si="137"/>
        <v/>
      </c>
      <c r="O484" s="18" t="str">
        <f t="shared" si="138"/>
        <v/>
      </c>
      <c r="P484" s="18" t="str">
        <f t="shared" si="139"/>
        <v/>
      </c>
      <c r="Q484" s="18" t="str">
        <f t="shared" si="140"/>
        <v/>
      </c>
      <c r="R484" s="122" t="str">
        <f t="shared" si="130"/>
        <v/>
      </c>
      <c r="S484" s="18" t="str">
        <f t="shared" si="141"/>
        <v/>
      </c>
      <c r="T484" s="26" t="str">
        <f t="shared" si="131"/>
        <v/>
      </c>
      <c r="U484" s="18" t="str">
        <f t="shared" si="142"/>
        <v/>
      </c>
      <c r="V484" s="18" t="str">
        <f t="shared" si="143"/>
        <v/>
      </c>
      <c r="W484" s="18" t="str">
        <f>IFERROR(CONCATENATE("PAGO N° ",B484," DEL CONTRATO CPS ",V484," ENTRE ",TEXT(VLOOKUP(A484,matriz,IF(generador!B484=1,16,IF(generador!B484=2,19,IF(generador!B484=3,22,IF(generador!B484=4,25,IF(generador!B484=5,28,IF(generador!B484=6,31,IF(generador!B484=7,34,IF(generador!B484=8,37,IF(generador!B484=9,40,IF(generador!B484=10,43,IF(generador!B484=11,46,IF(generador!B484=12,49,IF(generador!B484=13,52,IF(generador!B484=14,55,IF(generador!B484=15,58))))))))))))))),FALSE),"dd/mm/yyyy")," Y ",TEXT(VLOOKUP(A484,matriz,IF(generador!B484=1,17,IF(generador!B484=2,20,IF(generador!B484=3,23,IF(generador!B484=4,26,IF(generador!B484=5,29,IF(generador!B484=6,32,IF(generador!B484=7,35,IF(generador!B484=8,38,IF(generador!B484=9,41,IF(generador!B484=10,44,IF(generador!B484=11,47,IF(generador!B484=12,50,IF(generador!B484=13,53,IF(generador!B484=14,56,IF(generador!B484=15,59))))))))))))))),FALSE),"dd/mm/yyyy")),"")</f>
        <v/>
      </c>
    </row>
    <row r="485" spans="1:23" x14ac:dyDescent="0.3">
      <c r="A485" s="15"/>
      <c r="B485" s="14"/>
      <c r="C485" s="6"/>
      <c r="D485" s="26" t="str">
        <f t="shared" si="127"/>
        <v/>
      </c>
      <c r="E485" s="19" t="str">
        <f>IFERROR(IF(A485&lt;&gt;"",VLOOKUP(A485,matriz,IF(generador!B485=1,15,IF(generador!B485=2,18,IF(generador!B485=3,21,IF(generador!B485=4,24,IF(generador!B485=5,27,IF(generador!B485=6,30,IF(generador!B485=7,33,IF(generador!B485=8,36,IF(generador!B485=9,39,IF(generador!B485=10,42,IF(generador!B485=11,45,IF(generador!B485=12,48,IF(generador!B485=13,51,IF(generador!B485=14,54,IF(generador!B485=15,57))))))))))))))),FALSE),""),"")</f>
        <v/>
      </c>
      <c r="F485" s="20" t="str">
        <f t="shared" si="128"/>
        <v/>
      </c>
      <c r="G485" s="29" t="str">
        <f t="shared" si="129"/>
        <v/>
      </c>
      <c r="H485" s="21" t="str">
        <f t="shared" ca="1" si="132"/>
        <v/>
      </c>
      <c r="I485" s="18" t="str">
        <f t="shared" si="133"/>
        <v/>
      </c>
      <c r="J485" s="18" t="str">
        <f>""</f>
        <v/>
      </c>
      <c r="K485" s="18" t="str">
        <f t="shared" si="134"/>
        <v/>
      </c>
      <c r="L485" s="18" t="str">
        <f t="shared" si="135"/>
        <v/>
      </c>
      <c r="M485" s="18" t="str">
        <f t="shared" si="136"/>
        <v/>
      </c>
      <c r="N485" s="18" t="str">
        <f t="shared" si="137"/>
        <v/>
      </c>
      <c r="O485" s="18" t="str">
        <f t="shared" si="138"/>
        <v/>
      </c>
      <c r="P485" s="18" t="str">
        <f t="shared" si="139"/>
        <v/>
      </c>
      <c r="Q485" s="18" t="str">
        <f t="shared" si="140"/>
        <v/>
      </c>
      <c r="R485" s="122" t="str">
        <f t="shared" si="130"/>
        <v/>
      </c>
      <c r="S485" s="18" t="str">
        <f t="shared" si="141"/>
        <v/>
      </c>
      <c r="T485" s="26" t="str">
        <f t="shared" si="131"/>
        <v/>
      </c>
      <c r="U485" s="18" t="str">
        <f t="shared" si="142"/>
        <v/>
      </c>
      <c r="V485" s="18" t="str">
        <f t="shared" si="143"/>
        <v/>
      </c>
      <c r="W485" s="18" t="str">
        <f>IFERROR(CONCATENATE("PAGO N° ",B485," DEL CONTRATO CPS ",V485," ENTRE ",TEXT(VLOOKUP(A485,matriz,IF(generador!B485=1,16,IF(generador!B485=2,19,IF(generador!B485=3,22,IF(generador!B485=4,25,IF(generador!B485=5,28,IF(generador!B485=6,31,IF(generador!B485=7,34,IF(generador!B485=8,37,IF(generador!B485=9,40,IF(generador!B485=10,43,IF(generador!B485=11,46,IF(generador!B485=12,49,IF(generador!B485=13,52,IF(generador!B485=14,55,IF(generador!B485=15,58))))))))))))))),FALSE),"dd/mm/yyyy")," Y ",TEXT(VLOOKUP(A485,matriz,IF(generador!B485=1,17,IF(generador!B485=2,20,IF(generador!B485=3,23,IF(generador!B485=4,26,IF(generador!B485=5,29,IF(generador!B485=6,32,IF(generador!B485=7,35,IF(generador!B485=8,38,IF(generador!B485=9,41,IF(generador!B485=10,44,IF(generador!B485=11,47,IF(generador!B485=12,50,IF(generador!B485=13,53,IF(generador!B485=14,56,IF(generador!B485=15,59))))))))))))))),FALSE),"dd/mm/yyyy")),"")</f>
        <v/>
      </c>
    </row>
    <row r="486" spans="1:23" x14ac:dyDescent="0.3">
      <c r="A486" s="15"/>
      <c r="B486" s="14"/>
      <c r="C486" s="6"/>
      <c r="D486" s="26" t="str">
        <f t="shared" si="127"/>
        <v/>
      </c>
      <c r="E486" s="19" t="str">
        <f>IFERROR(IF(A486&lt;&gt;"",VLOOKUP(A486,matriz,IF(generador!B486=1,15,IF(generador!B486=2,18,IF(generador!B486=3,21,IF(generador!B486=4,24,IF(generador!B486=5,27,IF(generador!B486=6,30,IF(generador!B486=7,33,IF(generador!B486=8,36,IF(generador!B486=9,39,IF(generador!B486=10,42,IF(generador!B486=11,45,IF(generador!B486=12,48,IF(generador!B486=13,51,IF(generador!B486=14,54,IF(generador!B486=15,57))))))))))))))),FALSE),""),"")</f>
        <v/>
      </c>
      <c r="F486" s="20" t="str">
        <f t="shared" si="128"/>
        <v/>
      </c>
      <c r="G486" s="29" t="str">
        <f t="shared" si="129"/>
        <v/>
      </c>
      <c r="H486" s="21" t="str">
        <f t="shared" ca="1" si="132"/>
        <v/>
      </c>
      <c r="I486" s="18" t="str">
        <f t="shared" si="133"/>
        <v/>
      </c>
      <c r="J486" s="18" t="str">
        <f>""</f>
        <v/>
      </c>
      <c r="K486" s="18" t="str">
        <f t="shared" si="134"/>
        <v/>
      </c>
      <c r="L486" s="18" t="str">
        <f t="shared" si="135"/>
        <v/>
      </c>
      <c r="M486" s="18" t="str">
        <f t="shared" si="136"/>
        <v/>
      </c>
      <c r="N486" s="18" t="str">
        <f t="shared" si="137"/>
        <v/>
      </c>
      <c r="O486" s="18" t="str">
        <f t="shared" si="138"/>
        <v/>
      </c>
      <c r="P486" s="18" t="str">
        <f t="shared" si="139"/>
        <v/>
      </c>
      <c r="Q486" s="18" t="str">
        <f t="shared" si="140"/>
        <v/>
      </c>
      <c r="R486" s="122" t="str">
        <f t="shared" si="130"/>
        <v/>
      </c>
      <c r="S486" s="18" t="str">
        <f t="shared" si="141"/>
        <v/>
      </c>
      <c r="T486" s="26" t="str">
        <f t="shared" si="131"/>
        <v/>
      </c>
      <c r="U486" s="18" t="str">
        <f t="shared" si="142"/>
        <v/>
      </c>
      <c r="V486" s="18" t="str">
        <f t="shared" si="143"/>
        <v/>
      </c>
      <c r="W486" s="18" t="str">
        <f>IFERROR(CONCATENATE("PAGO N° ",B486," DEL CONTRATO CPS ",V486," ENTRE ",TEXT(VLOOKUP(A486,matriz,IF(generador!B486=1,16,IF(generador!B486=2,19,IF(generador!B486=3,22,IF(generador!B486=4,25,IF(generador!B486=5,28,IF(generador!B486=6,31,IF(generador!B486=7,34,IF(generador!B486=8,37,IF(generador!B486=9,40,IF(generador!B486=10,43,IF(generador!B486=11,46,IF(generador!B486=12,49,IF(generador!B486=13,52,IF(generador!B486=14,55,IF(generador!B486=15,58))))))))))))))),FALSE),"dd/mm/yyyy")," Y ",TEXT(VLOOKUP(A486,matriz,IF(generador!B486=1,17,IF(generador!B486=2,20,IF(generador!B486=3,23,IF(generador!B486=4,26,IF(generador!B486=5,29,IF(generador!B486=6,32,IF(generador!B486=7,35,IF(generador!B486=8,38,IF(generador!B486=9,41,IF(generador!B486=10,44,IF(generador!B486=11,47,IF(generador!B486=12,50,IF(generador!B486=13,53,IF(generador!B486=14,56,IF(generador!B486=15,59))))))))))))))),FALSE),"dd/mm/yyyy")),"")</f>
        <v/>
      </c>
    </row>
    <row r="487" spans="1:23" x14ac:dyDescent="0.3">
      <c r="A487" s="15"/>
      <c r="B487" s="14"/>
      <c r="C487" s="6"/>
      <c r="D487" s="26" t="str">
        <f t="shared" si="127"/>
        <v/>
      </c>
      <c r="E487" s="19" t="str">
        <f>IFERROR(IF(A487&lt;&gt;"",VLOOKUP(A487,matriz,IF(generador!B487=1,15,IF(generador!B487=2,18,IF(generador!B487=3,21,IF(generador!B487=4,24,IF(generador!B487=5,27,IF(generador!B487=6,30,IF(generador!B487=7,33,IF(generador!B487=8,36,IF(generador!B487=9,39,IF(generador!B487=10,42,IF(generador!B487=11,45,IF(generador!B487=12,48,IF(generador!B487=13,51,IF(generador!B487=14,54,IF(generador!B487=15,57))))))))))))))),FALSE),""),"")</f>
        <v/>
      </c>
      <c r="F487" s="20" t="str">
        <f t="shared" si="128"/>
        <v/>
      </c>
      <c r="G487" s="29" t="str">
        <f t="shared" si="129"/>
        <v/>
      </c>
      <c r="H487" s="21" t="str">
        <f t="shared" ca="1" si="132"/>
        <v/>
      </c>
      <c r="I487" s="18" t="str">
        <f t="shared" si="133"/>
        <v/>
      </c>
      <c r="J487" s="18" t="str">
        <f>""</f>
        <v/>
      </c>
      <c r="K487" s="18" t="str">
        <f t="shared" si="134"/>
        <v/>
      </c>
      <c r="L487" s="18" t="str">
        <f t="shared" si="135"/>
        <v/>
      </c>
      <c r="M487" s="18" t="str">
        <f t="shared" si="136"/>
        <v/>
      </c>
      <c r="N487" s="18" t="str">
        <f t="shared" si="137"/>
        <v/>
      </c>
      <c r="O487" s="18" t="str">
        <f t="shared" si="138"/>
        <v/>
      </c>
      <c r="P487" s="18" t="str">
        <f t="shared" si="139"/>
        <v/>
      </c>
      <c r="Q487" s="18" t="str">
        <f t="shared" si="140"/>
        <v/>
      </c>
      <c r="R487" s="122" t="str">
        <f t="shared" si="130"/>
        <v/>
      </c>
      <c r="S487" s="18" t="str">
        <f t="shared" si="141"/>
        <v/>
      </c>
      <c r="T487" s="26" t="str">
        <f t="shared" si="131"/>
        <v/>
      </c>
      <c r="U487" s="18" t="str">
        <f t="shared" si="142"/>
        <v/>
      </c>
      <c r="V487" s="18" t="str">
        <f t="shared" si="143"/>
        <v/>
      </c>
      <c r="W487" s="18" t="str">
        <f>IFERROR(CONCATENATE("PAGO N° ",B487," DEL CONTRATO CPS ",V487," ENTRE ",TEXT(VLOOKUP(A487,matriz,IF(generador!B487=1,16,IF(generador!B487=2,19,IF(generador!B487=3,22,IF(generador!B487=4,25,IF(generador!B487=5,28,IF(generador!B487=6,31,IF(generador!B487=7,34,IF(generador!B487=8,37,IF(generador!B487=9,40,IF(generador!B487=10,43,IF(generador!B487=11,46,IF(generador!B487=12,49,IF(generador!B487=13,52,IF(generador!B487=14,55,IF(generador!B487=15,58))))))))))))))),FALSE),"dd/mm/yyyy")," Y ",TEXT(VLOOKUP(A487,matriz,IF(generador!B487=1,17,IF(generador!B487=2,20,IF(generador!B487=3,23,IF(generador!B487=4,26,IF(generador!B487=5,29,IF(generador!B487=6,32,IF(generador!B487=7,35,IF(generador!B487=8,38,IF(generador!B487=9,41,IF(generador!B487=10,44,IF(generador!B487=11,47,IF(generador!B487=12,50,IF(generador!B487=13,53,IF(generador!B487=14,56,IF(generador!B487=15,59))))))))))))))),FALSE),"dd/mm/yyyy")),"")</f>
        <v/>
      </c>
    </row>
    <row r="488" spans="1:23" x14ac:dyDescent="0.3">
      <c r="A488" s="15"/>
      <c r="B488" s="14"/>
      <c r="C488" s="6"/>
      <c r="D488" s="26" t="str">
        <f t="shared" si="127"/>
        <v/>
      </c>
      <c r="E488" s="19" t="str">
        <f>IFERROR(IF(A488&lt;&gt;"",VLOOKUP(A488,matriz,IF(generador!B488=1,15,IF(generador!B488=2,18,IF(generador!B488=3,21,IF(generador!B488=4,24,IF(generador!B488=5,27,IF(generador!B488=6,30,IF(generador!B488=7,33,IF(generador!B488=8,36,IF(generador!B488=9,39,IF(generador!B488=10,42,IF(generador!B488=11,45,IF(generador!B488=12,48,IF(generador!B488=13,51,IF(generador!B488=14,54,IF(generador!B488=15,57))))))))))))))),FALSE),""),"")</f>
        <v/>
      </c>
      <c r="F488" s="20" t="str">
        <f t="shared" si="128"/>
        <v/>
      </c>
      <c r="G488" s="29" t="str">
        <f t="shared" si="129"/>
        <v/>
      </c>
      <c r="H488" s="21" t="str">
        <f t="shared" ca="1" si="132"/>
        <v/>
      </c>
      <c r="I488" s="18" t="str">
        <f t="shared" si="133"/>
        <v/>
      </c>
      <c r="J488" s="18" t="str">
        <f>""</f>
        <v/>
      </c>
      <c r="K488" s="18" t="str">
        <f t="shared" si="134"/>
        <v/>
      </c>
      <c r="L488" s="18" t="str">
        <f t="shared" si="135"/>
        <v/>
      </c>
      <c r="M488" s="18" t="str">
        <f t="shared" si="136"/>
        <v/>
      </c>
      <c r="N488" s="18" t="str">
        <f t="shared" si="137"/>
        <v/>
      </c>
      <c r="O488" s="18" t="str">
        <f t="shared" si="138"/>
        <v/>
      </c>
      <c r="P488" s="18" t="str">
        <f t="shared" si="139"/>
        <v/>
      </c>
      <c r="Q488" s="18" t="str">
        <f t="shared" si="140"/>
        <v/>
      </c>
      <c r="R488" s="122" t="str">
        <f t="shared" si="130"/>
        <v/>
      </c>
      <c r="S488" s="18" t="str">
        <f t="shared" si="141"/>
        <v/>
      </c>
      <c r="T488" s="26" t="str">
        <f t="shared" si="131"/>
        <v/>
      </c>
      <c r="U488" s="18" t="str">
        <f t="shared" si="142"/>
        <v/>
      </c>
      <c r="V488" s="18" t="str">
        <f t="shared" si="143"/>
        <v/>
      </c>
      <c r="W488" s="18" t="str">
        <f>IFERROR(CONCATENATE("PAGO N° ",B488," DEL CONTRATO CPS ",V488," ENTRE ",TEXT(VLOOKUP(A488,matriz,IF(generador!B488=1,16,IF(generador!B488=2,19,IF(generador!B488=3,22,IF(generador!B488=4,25,IF(generador!B488=5,28,IF(generador!B488=6,31,IF(generador!B488=7,34,IF(generador!B488=8,37,IF(generador!B488=9,40,IF(generador!B488=10,43,IF(generador!B488=11,46,IF(generador!B488=12,49,IF(generador!B488=13,52,IF(generador!B488=14,55,IF(generador!B488=15,58))))))))))))))),FALSE),"dd/mm/yyyy")," Y ",TEXT(VLOOKUP(A488,matriz,IF(generador!B488=1,17,IF(generador!B488=2,20,IF(generador!B488=3,23,IF(generador!B488=4,26,IF(generador!B488=5,29,IF(generador!B488=6,32,IF(generador!B488=7,35,IF(generador!B488=8,38,IF(generador!B488=9,41,IF(generador!B488=10,44,IF(generador!B488=11,47,IF(generador!B488=12,50,IF(generador!B488=13,53,IF(generador!B488=14,56,IF(generador!B488=15,59))))))))))))))),FALSE),"dd/mm/yyyy")),"")</f>
        <v/>
      </c>
    </row>
    <row r="489" spans="1:23" x14ac:dyDescent="0.3">
      <c r="A489" s="15"/>
      <c r="B489" s="14"/>
      <c r="C489" s="6"/>
      <c r="D489" s="26" t="str">
        <f t="shared" si="127"/>
        <v/>
      </c>
      <c r="E489" s="19" t="str">
        <f>IFERROR(IF(A489&lt;&gt;"",VLOOKUP(A489,matriz,IF(generador!B489=1,15,IF(generador!B489=2,18,IF(generador!B489=3,21,IF(generador!B489=4,24,IF(generador!B489=5,27,IF(generador!B489=6,30,IF(generador!B489=7,33,IF(generador!B489=8,36,IF(generador!B489=9,39,IF(generador!B489=10,42,IF(generador!B489=11,45,IF(generador!B489=12,48,IF(generador!B489=13,51,IF(generador!B489=14,54,IF(generador!B489=15,57))))))))))))))),FALSE),""),"")</f>
        <v/>
      </c>
      <c r="F489" s="20" t="str">
        <f t="shared" si="128"/>
        <v/>
      </c>
      <c r="G489" s="29" t="str">
        <f t="shared" si="129"/>
        <v/>
      </c>
      <c r="H489" s="21" t="str">
        <f t="shared" ca="1" si="132"/>
        <v/>
      </c>
      <c r="I489" s="18" t="str">
        <f t="shared" si="133"/>
        <v/>
      </c>
      <c r="J489" s="18" t="str">
        <f>""</f>
        <v/>
      </c>
      <c r="K489" s="18" t="str">
        <f t="shared" si="134"/>
        <v/>
      </c>
      <c r="L489" s="18" t="str">
        <f t="shared" si="135"/>
        <v/>
      </c>
      <c r="M489" s="18" t="str">
        <f t="shared" si="136"/>
        <v/>
      </c>
      <c r="N489" s="18" t="str">
        <f t="shared" si="137"/>
        <v/>
      </c>
      <c r="O489" s="18" t="str">
        <f t="shared" si="138"/>
        <v/>
      </c>
      <c r="P489" s="18" t="str">
        <f t="shared" si="139"/>
        <v/>
      </c>
      <c r="Q489" s="18" t="str">
        <f t="shared" si="140"/>
        <v/>
      </c>
      <c r="R489" s="122" t="str">
        <f t="shared" si="130"/>
        <v/>
      </c>
      <c r="S489" s="18" t="str">
        <f t="shared" si="141"/>
        <v/>
      </c>
      <c r="T489" s="26" t="str">
        <f t="shared" si="131"/>
        <v/>
      </c>
      <c r="U489" s="18" t="str">
        <f t="shared" si="142"/>
        <v/>
      </c>
      <c r="V489" s="18" t="str">
        <f t="shared" si="143"/>
        <v/>
      </c>
      <c r="W489" s="18" t="str">
        <f>IFERROR(CONCATENATE("PAGO N° ",B489," DEL CONTRATO CPS ",V489," ENTRE ",TEXT(VLOOKUP(A489,matriz,IF(generador!B489=1,16,IF(generador!B489=2,19,IF(generador!B489=3,22,IF(generador!B489=4,25,IF(generador!B489=5,28,IF(generador!B489=6,31,IF(generador!B489=7,34,IF(generador!B489=8,37,IF(generador!B489=9,40,IF(generador!B489=10,43,IF(generador!B489=11,46,IF(generador!B489=12,49,IF(generador!B489=13,52,IF(generador!B489=14,55,IF(generador!B489=15,58))))))))))))))),FALSE),"dd/mm/yyyy")," Y ",TEXT(VLOOKUP(A489,matriz,IF(generador!B489=1,17,IF(generador!B489=2,20,IF(generador!B489=3,23,IF(generador!B489=4,26,IF(generador!B489=5,29,IF(generador!B489=6,32,IF(generador!B489=7,35,IF(generador!B489=8,38,IF(generador!B489=9,41,IF(generador!B489=10,44,IF(generador!B489=11,47,IF(generador!B489=12,50,IF(generador!B489=13,53,IF(generador!B489=14,56,IF(generador!B489=15,59))))))))))))))),FALSE),"dd/mm/yyyy")),"")</f>
        <v/>
      </c>
    </row>
    <row r="490" spans="1:23" x14ac:dyDescent="0.3">
      <c r="A490" s="15"/>
      <c r="B490" s="14"/>
      <c r="C490" s="6"/>
      <c r="D490" s="26" t="str">
        <f t="shared" si="127"/>
        <v/>
      </c>
      <c r="E490" s="19" t="str">
        <f>IFERROR(IF(A490&lt;&gt;"",VLOOKUP(A490,matriz,IF(generador!B490=1,15,IF(generador!B490=2,18,IF(generador!B490=3,21,IF(generador!B490=4,24,IF(generador!B490=5,27,IF(generador!B490=6,30,IF(generador!B490=7,33,IF(generador!B490=8,36,IF(generador!B490=9,39,IF(generador!B490=10,42,IF(generador!B490=11,45,IF(generador!B490=12,48,IF(generador!B490=13,51,IF(generador!B490=14,54,IF(generador!B490=15,57))))))))))))))),FALSE),""),"")</f>
        <v/>
      </c>
      <c r="F490" s="20" t="str">
        <f t="shared" si="128"/>
        <v/>
      </c>
      <c r="G490" s="29" t="str">
        <f t="shared" si="129"/>
        <v/>
      </c>
      <c r="H490" s="21" t="str">
        <f t="shared" ca="1" si="132"/>
        <v/>
      </c>
      <c r="I490" s="18" t="str">
        <f t="shared" si="133"/>
        <v/>
      </c>
      <c r="J490" s="18" t="str">
        <f>""</f>
        <v/>
      </c>
      <c r="K490" s="18" t="str">
        <f t="shared" si="134"/>
        <v/>
      </c>
      <c r="L490" s="18" t="str">
        <f t="shared" si="135"/>
        <v/>
      </c>
      <c r="M490" s="18" t="str">
        <f t="shared" si="136"/>
        <v/>
      </c>
      <c r="N490" s="18" t="str">
        <f t="shared" si="137"/>
        <v/>
      </c>
      <c r="O490" s="18" t="str">
        <f t="shared" si="138"/>
        <v/>
      </c>
      <c r="P490" s="18" t="str">
        <f t="shared" si="139"/>
        <v/>
      </c>
      <c r="Q490" s="18" t="str">
        <f t="shared" si="140"/>
        <v/>
      </c>
      <c r="R490" s="122" t="str">
        <f t="shared" si="130"/>
        <v/>
      </c>
      <c r="S490" s="18" t="str">
        <f t="shared" si="141"/>
        <v/>
      </c>
      <c r="T490" s="26" t="str">
        <f t="shared" si="131"/>
        <v/>
      </c>
      <c r="U490" s="18" t="str">
        <f t="shared" si="142"/>
        <v/>
      </c>
      <c r="V490" s="18" t="str">
        <f t="shared" si="143"/>
        <v/>
      </c>
      <c r="W490" s="18" t="str">
        <f>IFERROR(CONCATENATE("PAGO N° ",B490," DEL CONTRATO CPS ",V490," ENTRE ",TEXT(VLOOKUP(A490,matriz,IF(generador!B490=1,16,IF(generador!B490=2,19,IF(generador!B490=3,22,IF(generador!B490=4,25,IF(generador!B490=5,28,IF(generador!B490=6,31,IF(generador!B490=7,34,IF(generador!B490=8,37,IF(generador!B490=9,40,IF(generador!B490=10,43,IF(generador!B490=11,46,IF(generador!B490=12,49,IF(generador!B490=13,52,IF(generador!B490=14,55,IF(generador!B490=15,58))))))))))))))),FALSE),"dd/mm/yyyy")," Y ",TEXT(VLOOKUP(A490,matriz,IF(generador!B490=1,17,IF(generador!B490=2,20,IF(generador!B490=3,23,IF(generador!B490=4,26,IF(generador!B490=5,29,IF(generador!B490=6,32,IF(generador!B490=7,35,IF(generador!B490=8,38,IF(generador!B490=9,41,IF(generador!B490=10,44,IF(generador!B490=11,47,IF(generador!B490=12,50,IF(generador!B490=13,53,IF(generador!B490=14,56,IF(generador!B490=15,59))))))))))))))),FALSE),"dd/mm/yyyy")),"")</f>
        <v/>
      </c>
    </row>
    <row r="491" spans="1:23" x14ac:dyDescent="0.3">
      <c r="A491" s="15"/>
      <c r="B491" s="14"/>
      <c r="C491" s="6"/>
      <c r="D491" s="26" t="str">
        <f t="shared" si="127"/>
        <v/>
      </c>
      <c r="E491" s="19" t="str">
        <f>IFERROR(IF(A491&lt;&gt;"",VLOOKUP(A491,matriz,IF(generador!B491=1,15,IF(generador!B491=2,18,IF(generador!B491=3,21,IF(generador!B491=4,24,IF(generador!B491=5,27,IF(generador!B491=6,30,IF(generador!B491=7,33,IF(generador!B491=8,36,IF(generador!B491=9,39,IF(generador!B491=10,42,IF(generador!B491=11,45,IF(generador!B491=12,48,IF(generador!B491=13,51,IF(generador!B491=14,54,IF(generador!B491=15,57))))))))))))))),FALSE),""),"")</f>
        <v/>
      </c>
      <c r="F491" s="20" t="str">
        <f t="shared" si="128"/>
        <v/>
      </c>
      <c r="G491" s="29" t="str">
        <f t="shared" si="129"/>
        <v/>
      </c>
      <c r="H491" s="21" t="str">
        <f t="shared" ca="1" si="132"/>
        <v/>
      </c>
      <c r="I491" s="18" t="str">
        <f t="shared" si="133"/>
        <v/>
      </c>
      <c r="J491" s="18" t="str">
        <f>""</f>
        <v/>
      </c>
      <c r="K491" s="18" t="str">
        <f t="shared" si="134"/>
        <v/>
      </c>
      <c r="L491" s="18" t="str">
        <f t="shared" si="135"/>
        <v/>
      </c>
      <c r="M491" s="18" t="str">
        <f t="shared" si="136"/>
        <v/>
      </c>
      <c r="N491" s="18" t="str">
        <f t="shared" si="137"/>
        <v/>
      </c>
      <c r="O491" s="18" t="str">
        <f t="shared" si="138"/>
        <v/>
      </c>
      <c r="P491" s="18" t="str">
        <f t="shared" si="139"/>
        <v/>
      </c>
      <c r="Q491" s="18" t="str">
        <f t="shared" si="140"/>
        <v/>
      </c>
      <c r="R491" s="122" t="str">
        <f t="shared" si="130"/>
        <v/>
      </c>
      <c r="S491" s="18" t="str">
        <f t="shared" si="141"/>
        <v/>
      </c>
      <c r="T491" s="26" t="str">
        <f t="shared" si="131"/>
        <v/>
      </c>
      <c r="U491" s="18" t="str">
        <f t="shared" si="142"/>
        <v/>
      </c>
      <c r="V491" s="18" t="str">
        <f t="shared" si="143"/>
        <v/>
      </c>
      <c r="W491" s="18" t="str">
        <f>IFERROR(CONCATENATE("PAGO N° ",B491," DEL CONTRATO CPS ",V491," ENTRE ",TEXT(VLOOKUP(A491,matriz,IF(generador!B491=1,16,IF(generador!B491=2,19,IF(generador!B491=3,22,IF(generador!B491=4,25,IF(generador!B491=5,28,IF(generador!B491=6,31,IF(generador!B491=7,34,IF(generador!B491=8,37,IF(generador!B491=9,40,IF(generador!B491=10,43,IF(generador!B491=11,46,IF(generador!B491=12,49,IF(generador!B491=13,52,IF(generador!B491=14,55,IF(generador!B491=15,58))))))))))))))),FALSE),"dd/mm/yyyy")," Y ",TEXT(VLOOKUP(A491,matriz,IF(generador!B491=1,17,IF(generador!B491=2,20,IF(generador!B491=3,23,IF(generador!B491=4,26,IF(generador!B491=5,29,IF(generador!B491=6,32,IF(generador!B491=7,35,IF(generador!B491=8,38,IF(generador!B491=9,41,IF(generador!B491=10,44,IF(generador!B491=11,47,IF(generador!B491=12,50,IF(generador!B491=13,53,IF(generador!B491=14,56,IF(generador!B491=15,59))))))))))))))),FALSE),"dd/mm/yyyy")),"")</f>
        <v/>
      </c>
    </row>
    <row r="492" spans="1:23" x14ac:dyDescent="0.3">
      <c r="A492" s="15"/>
      <c r="B492" s="14"/>
      <c r="C492" s="6"/>
      <c r="D492" s="26" t="str">
        <f t="shared" si="127"/>
        <v/>
      </c>
      <c r="E492" s="19" t="str">
        <f>IFERROR(IF(A492&lt;&gt;"",VLOOKUP(A492,matriz,IF(generador!B492=1,15,IF(generador!B492=2,18,IF(generador!B492=3,21,IF(generador!B492=4,24,IF(generador!B492=5,27,IF(generador!B492=6,30,IF(generador!B492=7,33,IF(generador!B492=8,36,IF(generador!B492=9,39,IF(generador!B492=10,42,IF(generador!B492=11,45,IF(generador!B492=12,48,IF(generador!B492=13,51,IF(generador!B492=14,54,IF(generador!B492=15,57))))))))))))))),FALSE),""),"")</f>
        <v/>
      </c>
      <c r="F492" s="20" t="str">
        <f t="shared" si="128"/>
        <v/>
      </c>
      <c r="G492" s="29" t="str">
        <f t="shared" si="129"/>
        <v/>
      </c>
      <c r="H492" s="21" t="str">
        <f t="shared" ca="1" si="132"/>
        <v/>
      </c>
      <c r="I492" s="18" t="str">
        <f t="shared" si="133"/>
        <v/>
      </c>
      <c r="J492" s="18" t="str">
        <f>""</f>
        <v/>
      </c>
      <c r="K492" s="18" t="str">
        <f t="shared" si="134"/>
        <v/>
      </c>
      <c r="L492" s="18" t="str">
        <f t="shared" si="135"/>
        <v/>
      </c>
      <c r="M492" s="18" t="str">
        <f t="shared" si="136"/>
        <v/>
      </c>
      <c r="N492" s="18" t="str">
        <f t="shared" si="137"/>
        <v/>
      </c>
      <c r="O492" s="18" t="str">
        <f t="shared" si="138"/>
        <v/>
      </c>
      <c r="P492" s="18" t="str">
        <f t="shared" si="139"/>
        <v/>
      </c>
      <c r="Q492" s="18" t="str">
        <f t="shared" si="140"/>
        <v/>
      </c>
      <c r="R492" s="122" t="str">
        <f t="shared" si="130"/>
        <v/>
      </c>
      <c r="S492" s="18" t="str">
        <f t="shared" si="141"/>
        <v/>
      </c>
      <c r="T492" s="26" t="str">
        <f t="shared" si="131"/>
        <v/>
      </c>
      <c r="U492" s="18" t="str">
        <f t="shared" si="142"/>
        <v/>
      </c>
      <c r="V492" s="18" t="str">
        <f t="shared" si="143"/>
        <v/>
      </c>
      <c r="W492" s="18" t="str">
        <f>IFERROR(CONCATENATE("PAGO N° ",B492," DEL CONTRATO CPS ",V492," ENTRE ",TEXT(VLOOKUP(A492,matriz,IF(generador!B492=1,16,IF(generador!B492=2,19,IF(generador!B492=3,22,IF(generador!B492=4,25,IF(generador!B492=5,28,IF(generador!B492=6,31,IF(generador!B492=7,34,IF(generador!B492=8,37,IF(generador!B492=9,40,IF(generador!B492=10,43,IF(generador!B492=11,46,IF(generador!B492=12,49,IF(generador!B492=13,52,IF(generador!B492=14,55,IF(generador!B492=15,58))))))))))))))),FALSE),"dd/mm/yyyy")," Y ",TEXT(VLOOKUP(A492,matriz,IF(generador!B492=1,17,IF(generador!B492=2,20,IF(generador!B492=3,23,IF(generador!B492=4,26,IF(generador!B492=5,29,IF(generador!B492=6,32,IF(generador!B492=7,35,IF(generador!B492=8,38,IF(generador!B492=9,41,IF(generador!B492=10,44,IF(generador!B492=11,47,IF(generador!B492=12,50,IF(generador!B492=13,53,IF(generador!B492=14,56,IF(generador!B492=15,59))))))))))))))),FALSE),"dd/mm/yyyy")),"")</f>
        <v/>
      </c>
    </row>
    <row r="493" spans="1:23" x14ac:dyDescent="0.3">
      <c r="A493" s="15"/>
      <c r="B493" s="14"/>
      <c r="C493" s="6"/>
      <c r="D493" s="26" t="str">
        <f t="shared" si="127"/>
        <v/>
      </c>
      <c r="E493" s="19" t="str">
        <f>IFERROR(IF(A493&lt;&gt;"",VLOOKUP(A493,matriz,IF(generador!B493=1,15,IF(generador!B493=2,18,IF(generador!B493=3,21,IF(generador!B493=4,24,IF(generador!B493=5,27,IF(generador!B493=6,30,IF(generador!B493=7,33,IF(generador!B493=8,36,IF(generador!B493=9,39,IF(generador!B493=10,42,IF(generador!B493=11,45,IF(generador!B493=12,48,IF(generador!B493=13,51,IF(generador!B493=14,54,IF(generador!B493=15,57))))))))))))))),FALSE),""),"")</f>
        <v/>
      </c>
      <c r="F493" s="20" t="str">
        <f t="shared" si="128"/>
        <v/>
      </c>
      <c r="G493" s="29" t="str">
        <f t="shared" si="129"/>
        <v/>
      </c>
      <c r="H493" s="21" t="str">
        <f t="shared" ca="1" si="132"/>
        <v/>
      </c>
      <c r="I493" s="18" t="str">
        <f t="shared" si="133"/>
        <v/>
      </c>
      <c r="J493" s="18" t="str">
        <f>""</f>
        <v/>
      </c>
      <c r="K493" s="18" t="str">
        <f t="shared" si="134"/>
        <v/>
      </c>
      <c r="L493" s="18" t="str">
        <f t="shared" si="135"/>
        <v/>
      </c>
      <c r="M493" s="18" t="str">
        <f t="shared" si="136"/>
        <v/>
      </c>
      <c r="N493" s="18" t="str">
        <f t="shared" si="137"/>
        <v/>
      </c>
      <c r="O493" s="18" t="str">
        <f t="shared" si="138"/>
        <v/>
      </c>
      <c r="P493" s="18" t="str">
        <f t="shared" si="139"/>
        <v/>
      </c>
      <c r="Q493" s="18" t="str">
        <f t="shared" si="140"/>
        <v/>
      </c>
      <c r="R493" s="122" t="str">
        <f t="shared" si="130"/>
        <v/>
      </c>
      <c r="S493" s="18" t="str">
        <f t="shared" si="141"/>
        <v/>
      </c>
      <c r="T493" s="26" t="str">
        <f t="shared" si="131"/>
        <v/>
      </c>
      <c r="U493" s="18" t="str">
        <f t="shared" si="142"/>
        <v/>
      </c>
      <c r="V493" s="18" t="str">
        <f t="shared" si="143"/>
        <v/>
      </c>
      <c r="W493" s="18" t="str">
        <f>IFERROR(CONCATENATE("PAGO N° ",B493," DEL CONTRATO CPS ",V493," ENTRE ",TEXT(VLOOKUP(A493,matriz,IF(generador!B493=1,16,IF(generador!B493=2,19,IF(generador!B493=3,22,IF(generador!B493=4,25,IF(generador!B493=5,28,IF(generador!B493=6,31,IF(generador!B493=7,34,IF(generador!B493=8,37,IF(generador!B493=9,40,IF(generador!B493=10,43,IF(generador!B493=11,46,IF(generador!B493=12,49,IF(generador!B493=13,52,IF(generador!B493=14,55,IF(generador!B493=15,58))))))))))))))),FALSE),"dd/mm/yyyy")," Y ",TEXT(VLOOKUP(A493,matriz,IF(generador!B493=1,17,IF(generador!B493=2,20,IF(generador!B493=3,23,IF(generador!B493=4,26,IF(generador!B493=5,29,IF(generador!B493=6,32,IF(generador!B493=7,35,IF(generador!B493=8,38,IF(generador!B493=9,41,IF(generador!B493=10,44,IF(generador!B493=11,47,IF(generador!B493=12,50,IF(generador!B493=13,53,IF(generador!B493=14,56,IF(generador!B493=15,59))))))))))))))),FALSE),"dd/mm/yyyy")),"")</f>
        <v/>
      </c>
    </row>
    <row r="494" spans="1:23" x14ac:dyDescent="0.3">
      <c r="A494" s="15"/>
      <c r="B494" s="14"/>
      <c r="C494" s="6"/>
      <c r="D494" s="26" t="str">
        <f t="shared" si="127"/>
        <v/>
      </c>
      <c r="E494" s="19" t="str">
        <f>IFERROR(IF(A494&lt;&gt;"",VLOOKUP(A494,matriz,IF(generador!B494=1,15,IF(generador!B494=2,18,IF(generador!B494=3,21,IF(generador!B494=4,24,IF(generador!B494=5,27,IF(generador!B494=6,30,IF(generador!B494=7,33,IF(generador!B494=8,36,IF(generador!B494=9,39,IF(generador!B494=10,42,IF(generador!B494=11,45,IF(generador!B494=12,48,IF(generador!B494=13,51,IF(generador!B494=14,54,IF(generador!B494=15,57))))))))))))))),FALSE),""),"")</f>
        <v/>
      </c>
      <c r="F494" s="20" t="str">
        <f t="shared" si="128"/>
        <v/>
      </c>
      <c r="G494" s="29" t="str">
        <f t="shared" si="129"/>
        <v/>
      </c>
      <c r="H494" s="21" t="str">
        <f t="shared" ca="1" si="132"/>
        <v/>
      </c>
      <c r="I494" s="18" t="str">
        <f t="shared" si="133"/>
        <v/>
      </c>
      <c r="J494" s="18" t="str">
        <f>""</f>
        <v/>
      </c>
      <c r="K494" s="18" t="str">
        <f t="shared" si="134"/>
        <v/>
      </c>
      <c r="L494" s="18" t="str">
        <f t="shared" si="135"/>
        <v/>
      </c>
      <c r="M494" s="18" t="str">
        <f t="shared" si="136"/>
        <v/>
      </c>
      <c r="N494" s="18" t="str">
        <f t="shared" si="137"/>
        <v/>
      </c>
      <c r="O494" s="18" t="str">
        <f t="shared" si="138"/>
        <v/>
      </c>
      <c r="P494" s="18" t="str">
        <f t="shared" si="139"/>
        <v/>
      </c>
      <c r="Q494" s="18" t="str">
        <f t="shared" si="140"/>
        <v/>
      </c>
      <c r="R494" s="122" t="str">
        <f t="shared" si="130"/>
        <v/>
      </c>
      <c r="S494" s="18" t="str">
        <f t="shared" si="141"/>
        <v/>
      </c>
      <c r="T494" s="26" t="str">
        <f t="shared" si="131"/>
        <v/>
      </c>
      <c r="U494" s="18" t="str">
        <f t="shared" si="142"/>
        <v/>
      </c>
      <c r="V494" s="18" t="str">
        <f t="shared" si="143"/>
        <v/>
      </c>
      <c r="W494" s="18" t="str">
        <f>IFERROR(CONCATENATE("PAGO N° ",B494," DEL CONTRATO CPS ",V494," ENTRE ",TEXT(VLOOKUP(A494,matriz,IF(generador!B494=1,16,IF(generador!B494=2,19,IF(generador!B494=3,22,IF(generador!B494=4,25,IF(generador!B494=5,28,IF(generador!B494=6,31,IF(generador!B494=7,34,IF(generador!B494=8,37,IF(generador!B494=9,40,IF(generador!B494=10,43,IF(generador!B494=11,46,IF(generador!B494=12,49,IF(generador!B494=13,52,IF(generador!B494=14,55,IF(generador!B494=15,58))))))))))))))),FALSE),"dd/mm/yyyy")," Y ",TEXT(VLOOKUP(A494,matriz,IF(generador!B494=1,17,IF(generador!B494=2,20,IF(generador!B494=3,23,IF(generador!B494=4,26,IF(generador!B494=5,29,IF(generador!B494=6,32,IF(generador!B494=7,35,IF(generador!B494=8,38,IF(generador!B494=9,41,IF(generador!B494=10,44,IF(generador!B494=11,47,IF(generador!B494=12,50,IF(generador!B494=13,53,IF(generador!B494=14,56,IF(generador!B494=15,59))))))))))))))),FALSE),"dd/mm/yyyy")),"")</f>
        <v/>
      </c>
    </row>
    <row r="495" spans="1:23" x14ac:dyDescent="0.3">
      <c r="A495" s="15"/>
      <c r="B495" s="14"/>
      <c r="C495" s="6"/>
      <c r="D495" s="26" t="str">
        <f t="shared" si="127"/>
        <v/>
      </c>
      <c r="E495" s="19" t="str">
        <f>IFERROR(IF(A495&lt;&gt;"",VLOOKUP(A495,matriz,IF(generador!B495=1,15,IF(generador!B495=2,18,IF(generador!B495=3,21,IF(generador!B495=4,24,IF(generador!B495=5,27,IF(generador!B495=6,30,IF(generador!B495=7,33,IF(generador!B495=8,36,IF(generador!B495=9,39,IF(generador!B495=10,42,IF(generador!B495=11,45,IF(generador!B495=12,48,IF(generador!B495=13,51,IF(generador!B495=14,54,IF(generador!B495=15,57))))))))))))))),FALSE),""),"")</f>
        <v/>
      </c>
      <c r="F495" s="20" t="str">
        <f t="shared" si="128"/>
        <v/>
      </c>
      <c r="G495" s="29" t="str">
        <f t="shared" si="129"/>
        <v/>
      </c>
      <c r="H495" s="21" t="str">
        <f t="shared" ca="1" si="132"/>
        <v/>
      </c>
      <c r="I495" s="18" t="str">
        <f t="shared" si="133"/>
        <v/>
      </c>
      <c r="J495" s="18" t="str">
        <f>""</f>
        <v/>
      </c>
      <c r="K495" s="18" t="str">
        <f t="shared" si="134"/>
        <v/>
      </c>
      <c r="L495" s="18" t="str">
        <f t="shared" si="135"/>
        <v/>
      </c>
      <c r="M495" s="18" t="str">
        <f t="shared" si="136"/>
        <v/>
      </c>
      <c r="N495" s="18" t="str">
        <f t="shared" si="137"/>
        <v/>
      </c>
      <c r="O495" s="18" t="str">
        <f t="shared" si="138"/>
        <v/>
      </c>
      <c r="P495" s="18" t="str">
        <f t="shared" si="139"/>
        <v/>
      </c>
      <c r="Q495" s="18" t="str">
        <f t="shared" si="140"/>
        <v/>
      </c>
      <c r="R495" s="122" t="str">
        <f t="shared" si="130"/>
        <v/>
      </c>
      <c r="S495" s="18" t="str">
        <f t="shared" si="141"/>
        <v/>
      </c>
      <c r="T495" s="26" t="str">
        <f t="shared" si="131"/>
        <v/>
      </c>
      <c r="U495" s="18" t="str">
        <f t="shared" si="142"/>
        <v/>
      </c>
      <c r="V495" s="18" t="str">
        <f t="shared" si="143"/>
        <v/>
      </c>
      <c r="W495" s="18" t="str">
        <f>IFERROR(CONCATENATE("PAGO N° ",B495," DEL CONTRATO CPS ",V495," ENTRE ",TEXT(VLOOKUP(A495,matriz,IF(generador!B495=1,16,IF(generador!B495=2,19,IF(generador!B495=3,22,IF(generador!B495=4,25,IF(generador!B495=5,28,IF(generador!B495=6,31,IF(generador!B495=7,34,IF(generador!B495=8,37,IF(generador!B495=9,40,IF(generador!B495=10,43,IF(generador!B495=11,46,IF(generador!B495=12,49,IF(generador!B495=13,52,IF(generador!B495=14,55,IF(generador!B495=15,58))))))))))))))),FALSE),"dd/mm/yyyy")," Y ",TEXT(VLOOKUP(A495,matriz,IF(generador!B495=1,17,IF(generador!B495=2,20,IF(generador!B495=3,23,IF(generador!B495=4,26,IF(generador!B495=5,29,IF(generador!B495=6,32,IF(generador!B495=7,35,IF(generador!B495=8,38,IF(generador!B495=9,41,IF(generador!B495=10,44,IF(generador!B495=11,47,IF(generador!B495=12,50,IF(generador!B495=13,53,IF(generador!B495=14,56,IF(generador!B495=15,59))))))))))))))),FALSE),"dd/mm/yyyy")),"")</f>
        <v/>
      </c>
    </row>
    <row r="496" spans="1:23" x14ac:dyDescent="0.3">
      <c r="A496" s="15"/>
      <c r="B496" s="14"/>
      <c r="C496" s="6"/>
      <c r="D496" s="26" t="str">
        <f t="shared" si="127"/>
        <v/>
      </c>
      <c r="E496" s="19" t="str">
        <f>IFERROR(IF(A496&lt;&gt;"",VLOOKUP(A496,matriz,IF(generador!B496=1,15,IF(generador!B496=2,18,IF(generador!B496=3,21,IF(generador!B496=4,24,IF(generador!B496=5,27,IF(generador!B496=6,30,IF(generador!B496=7,33,IF(generador!B496=8,36,IF(generador!B496=9,39,IF(generador!B496=10,42,IF(generador!B496=11,45,IF(generador!B496=12,48,IF(generador!B496=13,51,IF(generador!B496=14,54,IF(generador!B496=15,57))))))))))))))),FALSE),""),"")</f>
        <v/>
      </c>
      <c r="F496" s="20" t="str">
        <f t="shared" si="128"/>
        <v/>
      </c>
      <c r="G496" s="29" t="str">
        <f t="shared" si="129"/>
        <v/>
      </c>
      <c r="H496" s="21" t="str">
        <f t="shared" ca="1" si="132"/>
        <v/>
      </c>
      <c r="I496" s="18" t="str">
        <f t="shared" si="133"/>
        <v/>
      </c>
      <c r="J496" s="18" t="str">
        <f>""</f>
        <v/>
      </c>
      <c r="K496" s="18" t="str">
        <f t="shared" si="134"/>
        <v/>
      </c>
      <c r="L496" s="18" t="str">
        <f t="shared" si="135"/>
        <v/>
      </c>
      <c r="M496" s="18" t="str">
        <f t="shared" si="136"/>
        <v/>
      </c>
      <c r="N496" s="18" t="str">
        <f t="shared" si="137"/>
        <v/>
      </c>
      <c r="O496" s="18" t="str">
        <f t="shared" si="138"/>
        <v/>
      </c>
      <c r="P496" s="18" t="str">
        <f t="shared" si="139"/>
        <v/>
      </c>
      <c r="Q496" s="18" t="str">
        <f t="shared" si="140"/>
        <v/>
      </c>
      <c r="R496" s="122" t="str">
        <f t="shared" si="130"/>
        <v/>
      </c>
      <c r="S496" s="18" t="str">
        <f t="shared" si="141"/>
        <v/>
      </c>
      <c r="T496" s="26" t="str">
        <f t="shared" si="131"/>
        <v/>
      </c>
      <c r="U496" s="18" t="str">
        <f t="shared" si="142"/>
        <v/>
      </c>
      <c r="V496" s="18" t="str">
        <f t="shared" si="143"/>
        <v/>
      </c>
      <c r="W496" s="18" t="str">
        <f>IFERROR(CONCATENATE("PAGO N° ",B496," DEL CONTRATO CPS ",V496," ENTRE ",TEXT(VLOOKUP(A496,matriz,IF(generador!B496=1,16,IF(generador!B496=2,19,IF(generador!B496=3,22,IF(generador!B496=4,25,IF(generador!B496=5,28,IF(generador!B496=6,31,IF(generador!B496=7,34,IF(generador!B496=8,37,IF(generador!B496=9,40,IF(generador!B496=10,43,IF(generador!B496=11,46,IF(generador!B496=12,49,IF(generador!B496=13,52,IF(generador!B496=14,55,IF(generador!B496=15,58))))))))))))))),FALSE),"dd/mm/yyyy")," Y ",TEXT(VLOOKUP(A496,matriz,IF(generador!B496=1,17,IF(generador!B496=2,20,IF(generador!B496=3,23,IF(generador!B496=4,26,IF(generador!B496=5,29,IF(generador!B496=6,32,IF(generador!B496=7,35,IF(generador!B496=8,38,IF(generador!B496=9,41,IF(generador!B496=10,44,IF(generador!B496=11,47,IF(generador!B496=12,50,IF(generador!B496=13,53,IF(generador!B496=14,56,IF(generador!B496=15,59))))))))))))))),FALSE),"dd/mm/yyyy")),"")</f>
        <v/>
      </c>
    </row>
    <row r="497" spans="1:23" x14ac:dyDescent="0.3">
      <c r="A497" s="15"/>
      <c r="B497" s="14"/>
      <c r="C497" s="6"/>
      <c r="D497" s="26" t="str">
        <f t="shared" si="127"/>
        <v/>
      </c>
      <c r="E497" s="19" t="str">
        <f>IFERROR(IF(A497&lt;&gt;"",VLOOKUP(A497,matriz,IF(generador!B497=1,15,IF(generador!B497=2,18,IF(generador!B497=3,21,IF(generador!B497=4,24,IF(generador!B497=5,27,IF(generador!B497=6,30,IF(generador!B497=7,33,IF(generador!B497=8,36,IF(generador!B497=9,39,IF(generador!B497=10,42,IF(generador!B497=11,45,IF(generador!B497=12,48,IF(generador!B497=13,51,IF(generador!B497=14,54,IF(generador!B497=15,57))))))))))))))),FALSE),""),"")</f>
        <v/>
      </c>
      <c r="F497" s="20" t="str">
        <f t="shared" si="128"/>
        <v/>
      </c>
      <c r="G497" s="29" t="str">
        <f t="shared" si="129"/>
        <v/>
      </c>
      <c r="H497" s="21" t="str">
        <f t="shared" ca="1" si="132"/>
        <v/>
      </c>
      <c r="I497" s="18" t="str">
        <f t="shared" si="133"/>
        <v/>
      </c>
      <c r="J497" s="18" t="str">
        <f>""</f>
        <v/>
      </c>
      <c r="K497" s="18" t="str">
        <f t="shared" si="134"/>
        <v/>
      </c>
      <c r="L497" s="18" t="str">
        <f t="shared" si="135"/>
        <v/>
      </c>
      <c r="M497" s="18" t="str">
        <f t="shared" si="136"/>
        <v/>
      </c>
      <c r="N497" s="18" t="str">
        <f t="shared" si="137"/>
        <v/>
      </c>
      <c r="O497" s="18" t="str">
        <f t="shared" si="138"/>
        <v/>
      </c>
      <c r="P497" s="18" t="str">
        <f t="shared" si="139"/>
        <v/>
      </c>
      <c r="Q497" s="18" t="str">
        <f t="shared" si="140"/>
        <v/>
      </c>
      <c r="R497" s="122" t="str">
        <f t="shared" si="130"/>
        <v/>
      </c>
      <c r="S497" s="18" t="str">
        <f t="shared" si="141"/>
        <v/>
      </c>
      <c r="T497" s="26" t="str">
        <f t="shared" si="131"/>
        <v/>
      </c>
      <c r="U497" s="18" t="str">
        <f t="shared" si="142"/>
        <v/>
      </c>
      <c r="V497" s="18" t="str">
        <f t="shared" si="143"/>
        <v/>
      </c>
      <c r="W497" s="18" t="str">
        <f>IFERROR(CONCATENATE("PAGO N° ",B497," DEL CONTRATO CPS ",V497," ENTRE ",TEXT(VLOOKUP(A497,matriz,IF(generador!B497=1,16,IF(generador!B497=2,19,IF(generador!B497=3,22,IF(generador!B497=4,25,IF(generador!B497=5,28,IF(generador!B497=6,31,IF(generador!B497=7,34,IF(generador!B497=8,37,IF(generador!B497=9,40,IF(generador!B497=10,43,IF(generador!B497=11,46,IF(generador!B497=12,49,IF(generador!B497=13,52,IF(generador!B497=14,55,IF(generador!B497=15,58))))))))))))))),FALSE),"dd/mm/yyyy")," Y ",TEXT(VLOOKUP(A497,matriz,IF(generador!B497=1,17,IF(generador!B497=2,20,IF(generador!B497=3,23,IF(generador!B497=4,26,IF(generador!B497=5,29,IF(generador!B497=6,32,IF(generador!B497=7,35,IF(generador!B497=8,38,IF(generador!B497=9,41,IF(generador!B497=10,44,IF(generador!B497=11,47,IF(generador!B497=12,50,IF(generador!B497=13,53,IF(generador!B497=14,56,IF(generador!B497=15,59))))))))))))))),FALSE),"dd/mm/yyyy")),"")</f>
        <v/>
      </c>
    </row>
    <row r="498" spans="1:23" x14ac:dyDescent="0.3">
      <c r="A498" s="15"/>
      <c r="B498" s="14"/>
      <c r="C498" s="6"/>
      <c r="D498" s="26" t="str">
        <f t="shared" si="127"/>
        <v/>
      </c>
      <c r="E498" s="19" t="str">
        <f>IFERROR(IF(A498&lt;&gt;"",VLOOKUP(A498,matriz,IF(generador!B498=1,15,IF(generador!B498=2,18,IF(generador!B498=3,21,IF(generador!B498=4,24,IF(generador!B498=5,27,IF(generador!B498=6,30,IF(generador!B498=7,33,IF(generador!B498=8,36,IF(generador!B498=9,39,IF(generador!B498=10,42,IF(generador!B498=11,45,IF(generador!B498=12,48,IF(generador!B498=13,51,IF(generador!B498=14,54,IF(generador!B498=15,57))))))))))))))),FALSE),""),"")</f>
        <v/>
      </c>
      <c r="F498" s="20" t="str">
        <f t="shared" si="128"/>
        <v/>
      </c>
      <c r="G498" s="29" t="str">
        <f t="shared" si="129"/>
        <v/>
      </c>
      <c r="H498" s="21" t="str">
        <f t="shared" ca="1" si="132"/>
        <v/>
      </c>
      <c r="I498" s="18" t="str">
        <f t="shared" si="133"/>
        <v/>
      </c>
      <c r="J498" s="18" t="str">
        <f>""</f>
        <v/>
      </c>
      <c r="K498" s="18" t="str">
        <f t="shared" si="134"/>
        <v/>
      </c>
      <c r="L498" s="18" t="str">
        <f t="shared" si="135"/>
        <v/>
      </c>
      <c r="M498" s="18" t="str">
        <f t="shared" si="136"/>
        <v/>
      </c>
      <c r="N498" s="18" t="str">
        <f t="shared" si="137"/>
        <v/>
      </c>
      <c r="O498" s="18" t="str">
        <f t="shared" si="138"/>
        <v/>
      </c>
      <c r="P498" s="18" t="str">
        <f t="shared" si="139"/>
        <v/>
      </c>
      <c r="Q498" s="18" t="str">
        <f t="shared" si="140"/>
        <v/>
      </c>
      <c r="R498" s="122" t="str">
        <f t="shared" si="130"/>
        <v/>
      </c>
      <c r="S498" s="18" t="str">
        <f t="shared" si="141"/>
        <v/>
      </c>
      <c r="T498" s="26" t="str">
        <f t="shared" si="131"/>
        <v/>
      </c>
      <c r="U498" s="18" t="str">
        <f t="shared" si="142"/>
        <v/>
      </c>
      <c r="V498" s="18" t="str">
        <f t="shared" si="143"/>
        <v/>
      </c>
      <c r="W498" s="18" t="str">
        <f>IFERROR(CONCATENATE("PAGO N° ",B498," DEL CONTRATO CPS ",V498," ENTRE ",TEXT(VLOOKUP(A498,matriz,IF(generador!B498=1,16,IF(generador!B498=2,19,IF(generador!B498=3,22,IF(generador!B498=4,25,IF(generador!B498=5,28,IF(generador!B498=6,31,IF(generador!B498=7,34,IF(generador!B498=8,37,IF(generador!B498=9,40,IF(generador!B498=10,43,IF(generador!B498=11,46,IF(generador!B498=12,49,IF(generador!B498=13,52,IF(generador!B498=14,55,IF(generador!B498=15,58))))))))))))))),FALSE),"dd/mm/yyyy")," Y ",TEXT(VLOOKUP(A498,matriz,IF(generador!B498=1,17,IF(generador!B498=2,20,IF(generador!B498=3,23,IF(generador!B498=4,26,IF(generador!B498=5,29,IF(generador!B498=6,32,IF(generador!B498=7,35,IF(generador!B498=8,38,IF(generador!B498=9,41,IF(generador!B498=10,44,IF(generador!B498=11,47,IF(generador!B498=12,50,IF(generador!B498=13,53,IF(generador!B498=14,56,IF(generador!B498=15,59))))))))))))))),FALSE),"dd/mm/yyyy")),"")</f>
        <v/>
      </c>
    </row>
    <row r="499" spans="1:23" x14ac:dyDescent="0.3">
      <c r="A499" s="15"/>
      <c r="B499" s="14"/>
      <c r="C499" s="6"/>
      <c r="D499" s="26" t="str">
        <f t="shared" si="127"/>
        <v/>
      </c>
      <c r="E499" s="19" t="str">
        <f>IFERROR(IF(A499&lt;&gt;"",VLOOKUP(A499,matriz,IF(generador!B499=1,15,IF(generador!B499=2,18,IF(generador!B499=3,21,IF(generador!B499=4,24,IF(generador!B499=5,27,IF(generador!B499=6,30,IF(generador!B499=7,33,IF(generador!B499=8,36,IF(generador!B499=9,39,IF(generador!B499=10,42,IF(generador!B499=11,45,IF(generador!B499=12,48,IF(generador!B499=13,51,IF(generador!B499=14,54,IF(generador!B499=15,57))))))))))))))),FALSE),""),"")</f>
        <v/>
      </c>
      <c r="F499" s="20" t="str">
        <f t="shared" si="128"/>
        <v/>
      </c>
      <c r="G499" s="29" t="str">
        <f t="shared" si="129"/>
        <v/>
      </c>
      <c r="H499" s="21" t="str">
        <f t="shared" ca="1" si="132"/>
        <v/>
      </c>
      <c r="I499" s="18" t="str">
        <f t="shared" si="133"/>
        <v/>
      </c>
      <c r="J499" s="18" t="str">
        <f>""</f>
        <v/>
      </c>
      <c r="K499" s="18" t="str">
        <f t="shared" si="134"/>
        <v/>
      </c>
      <c r="L499" s="18" t="str">
        <f t="shared" si="135"/>
        <v/>
      </c>
      <c r="M499" s="18" t="str">
        <f t="shared" si="136"/>
        <v/>
      </c>
      <c r="N499" s="18" t="str">
        <f t="shared" si="137"/>
        <v/>
      </c>
      <c r="O499" s="18" t="str">
        <f t="shared" si="138"/>
        <v/>
      </c>
      <c r="P499" s="18" t="str">
        <f t="shared" si="139"/>
        <v/>
      </c>
      <c r="Q499" s="18" t="str">
        <f t="shared" si="140"/>
        <v/>
      </c>
      <c r="R499" s="122" t="str">
        <f t="shared" si="130"/>
        <v/>
      </c>
      <c r="S499" s="18" t="str">
        <f t="shared" si="141"/>
        <v/>
      </c>
      <c r="T499" s="26" t="str">
        <f t="shared" si="131"/>
        <v/>
      </c>
      <c r="U499" s="18" t="str">
        <f t="shared" si="142"/>
        <v/>
      </c>
      <c r="V499" s="18" t="str">
        <f t="shared" si="143"/>
        <v/>
      </c>
      <c r="W499" s="18" t="str">
        <f>IFERROR(CONCATENATE("PAGO N° ",B499," DEL CONTRATO CPS ",V499," ENTRE ",TEXT(VLOOKUP(A499,matriz,IF(generador!B499=1,16,IF(generador!B499=2,19,IF(generador!B499=3,22,IF(generador!B499=4,25,IF(generador!B499=5,28,IF(generador!B499=6,31,IF(generador!B499=7,34,IF(generador!B499=8,37,IF(generador!B499=9,40,IF(generador!B499=10,43,IF(generador!B499=11,46,IF(generador!B499=12,49,IF(generador!B499=13,52,IF(generador!B499=14,55,IF(generador!B499=15,58))))))))))))))),FALSE),"dd/mm/yyyy")," Y ",TEXT(VLOOKUP(A499,matriz,IF(generador!B499=1,17,IF(generador!B499=2,20,IF(generador!B499=3,23,IF(generador!B499=4,26,IF(generador!B499=5,29,IF(generador!B499=6,32,IF(generador!B499=7,35,IF(generador!B499=8,38,IF(generador!B499=9,41,IF(generador!B499=10,44,IF(generador!B499=11,47,IF(generador!B499=12,50,IF(generador!B499=13,53,IF(generador!B499=14,56,IF(generador!B499=15,59))))))))))))))),FALSE),"dd/mm/yyyy")),"")</f>
        <v/>
      </c>
    </row>
    <row r="500" spans="1:23" x14ac:dyDescent="0.3">
      <c r="A500" s="15"/>
      <c r="B500" s="14"/>
      <c r="C500" s="6"/>
      <c r="D500" s="26" t="str">
        <f t="shared" si="127"/>
        <v/>
      </c>
      <c r="E500" s="19" t="str">
        <f>IFERROR(IF(A500&lt;&gt;"",VLOOKUP(A500,matriz,IF(generador!B500=1,15,IF(generador!B500=2,18,IF(generador!B500=3,21,IF(generador!B500=4,24,IF(generador!B500=5,27,IF(generador!B500=6,30,IF(generador!B500=7,33,IF(generador!B500=8,36,IF(generador!B500=9,39,IF(generador!B500=10,42,IF(generador!B500=11,45,IF(generador!B500=12,48,IF(generador!B500=13,51,IF(generador!B500=14,54,IF(generador!B500=15,57))))))))))))))),FALSE),""),"")</f>
        <v/>
      </c>
      <c r="F500" s="20" t="str">
        <f t="shared" si="128"/>
        <v/>
      </c>
      <c r="G500" s="29" t="str">
        <f t="shared" si="129"/>
        <v/>
      </c>
      <c r="H500" s="21" t="str">
        <f t="shared" ca="1" si="132"/>
        <v/>
      </c>
      <c r="I500" s="18" t="str">
        <f t="shared" si="133"/>
        <v/>
      </c>
      <c r="J500" s="18" t="str">
        <f>""</f>
        <v/>
      </c>
      <c r="K500" s="18" t="str">
        <f t="shared" si="134"/>
        <v/>
      </c>
      <c r="L500" s="18" t="str">
        <f t="shared" si="135"/>
        <v/>
      </c>
      <c r="M500" s="18" t="str">
        <f t="shared" si="136"/>
        <v/>
      </c>
      <c r="N500" s="18" t="str">
        <f t="shared" si="137"/>
        <v/>
      </c>
      <c r="O500" s="18" t="str">
        <f t="shared" si="138"/>
        <v/>
      </c>
      <c r="P500" s="18" t="str">
        <f t="shared" si="139"/>
        <v/>
      </c>
      <c r="Q500" s="18" t="str">
        <f t="shared" si="140"/>
        <v/>
      </c>
      <c r="R500" s="122" t="str">
        <f t="shared" si="130"/>
        <v/>
      </c>
      <c r="S500" s="18" t="str">
        <f t="shared" si="141"/>
        <v/>
      </c>
      <c r="T500" s="26" t="str">
        <f t="shared" si="131"/>
        <v/>
      </c>
      <c r="U500" s="18" t="str">
        <f t="shared" si="142"/>
        <v/>
      </c>
      <c r="V500" s="18" t="str">
        <f t="shared" si="143"/>
        <v/>
      </c>
      <c r="W500" s="18" t="str">
        <f>IFERROR(CONCATENATE("PAGO N° ",B500," DEL CONTRATO CPS ",V500," ENTRE ",TEXT(VLOOKUP(A500,matriz,IF(generador!B500=1,16,IF(generador!B500=2,19,IF(generador!B500=3,22,IF(generador!B500=4,25,IF(generador!B500=5,28,IF(generador!B500=6,31,IF(generador!B500=7,34,IF(generador!B500=8,37,IF(generador!B500=9,40,IF(generador!B500=10,43,IF(generador!B500=11,46,IF(generador!B500=12,49,IF(generador!B500=13,52,IF(generador!B500=14,55,IF(generador!B500=15,58))))))))))))))),FALSE),"dd/mm/yyyy")," Y ",TEXT(VLOOKUP(A500,matriz,IF(generador!B500=1,17,IF(generador!B500=2,20,IF(generador!B500=3,23,IF(generador!B500=4,26,IF(generador!B500=5,29,IF(generador!B500=6,32,IF(generador!B500=7,35,IF(generador!B500=8,38,IF(generador!B500=9,41,IF(generador!B500=10,44,IF(generador!B500=11,47,IF(generador!B500=12,50,IF(generador!B500=13,53,IF(generador!B500=14,56,IF(generador!B500=15,59))))))))))))))),FALSE),"dd/mm/yyyy")),"")</f>
        <v/>
      </c>
    </row>
    <row r="501" spans="1:23" x14ac:dyDescent="0.3">
      <c r="A501" s="15"/>
      <c r="B501" s="14"/>
      <c r="C501" s="6"/>
      <c r="D501" s="26" t="str">
        <f t="shared" si="127"/>
        <v/>
      </c>
      <c r="E501" s="19" t="str">
        <f>IFERROR(IF(A501&lt;&gt;"",VLOOKUP(A501,matriz,IF(generador!B501=1,15,IF(generador!B501=2,18,IF(generador!B501=3,21,IF(generador!B501=4,24,IF(generador!B501=5,27,IF(generador!B501=6,30,IF(generador!B501=7,33,IF(generador!B501=8,36,IF(generador!B501=9,39,IF(generador!B501=10,42,IF(generador!B501=11,45,IF(generador!B501=12,48,IF(generador!B501=13,51,IF(generador!B501=14,54,IF(generador!B501=15,57))))))))))))))),FALSE),""),"")</f>
        <v/>
      </c>
      <c r="F501" s="20" t="str">
        <f t="shared" si="128"/>
        <v/>
      </c>
      <c r="G501" s="29" t="str">
        <f t="shared" si="129"/>
        <v/>
      </c>
      <c r="H501" s="21" t="str">
        <f t="shared" ca="1" si="132"/>
        <v/>
      </c>
      <c r="I501" s="18" t="str">
        <f t="shared" si="133"/>
        <v/>
      </c>
      <c r="J501" s="18" t="str">
        <f>""</f>
        <v/>
      </c>
      <c r="K501" s="18" t="str">
        <f t="shared" si="134"/>
        <v/>
      </c>
      <c r="L501" s="18" t="str">
        <f t="shared" si="135"/>
        <v/>
      </c>
      <c r="M501" s="18" t="str">
        <f t="shared" si="136"/>
        <v/>
      </c>
      <c r="N501" s="18" t="str">
        <f t="shared" si="137"/>
        <v/>
      </c>
      <c r="O501" s="18" t="str">
        <f t="shared" si="138"/>
        <v/>
      </c>
      <c r="P501" s="18" t="str">
        <f t="shared" si="139"/>
        <v/>
      </c>
      <c r="Q501" s="18" t="str">
        <f t="shared" si="140"/>
        <v/>
      </c>
      <c r="R501" s="122" t="str">
        <f t="shared" si="130"/>
        <v/>
      </c>
      <c r="S501" s="18" t="str">
        <f t="shared" si="141"/>
        <v/>
      </c>
      <c r="T501" s="26" t="str">
        <f t="shared" si="131"/>
        <v/>
      </c>
      <c r="U501" s="18" t="str">
        <f t="shared" si="142"/>
        <v/>
      </c>
      <c r="V501" s="18" t="str">
        <f t="shared" si="143"/>
        <v/>
      </c>
      <c r="W501" s="18" t="str">
        <f>IFERROR(CONCATENATE("PAGO N° ",B501," DEL CONTRATO CPS ",V501," ENTRE ",TEXT(VLOOKUP(A501,matriz,IF(generador!B501=1,16,IF(generador!B501=2,19,IF(generador!B501=3,22,IF(generador!B501=4,25,IF(generador!B501=5,28,IF(generador!B501=6,31,IF(generador!B501=7,34,IF(generador!B501=8,37,IF(generador!B501=9,40,IF(generador!B501=10,43,IF(generador!B501=11,46,IF(generador!B501=12,49,IF(generador!B501=13,52,IF(generador!B501=14,55,IF(generador!B501=15,58))))))))))))))),FALSE),"dd/mm/yyyy")," Y ",TEXT(VLOOKUP(A501,matriz,IF(generador!B501=1,17,IF(generador!B501=2,20,IF(generador!B501=3,23,IF(generador!B501=4,26,IF(generador!B501=5,29,IF(generador!B501=6,32,IF(generador!B501=7,35,IF(generador!B501=8,38,IF(generador!B501=9,41,IF(generador!B501=10,44,IF(generador!B501=11,47,IF(generador!B501=12,50,IF(generador!B501=13,53,IF(generador!B501=14,56,IF(generador!B501=15,59))))))))))))))),FALSE),"dd/mm/yyyy")),"")</f>
        <v/>
      </c>
    </row>
    <row r="502" spans="1:23" x14ac:dyDescent="0.3">
      <c r="A502" s="15"/>
      <c r="B502" s="14"/>
      <c r="C502" s="6"/>
      <c r="D502" s="26" t="str">
        <f t="shared" si="127"/>
        <v/>
      </c>
      <c r="E502" s="19" t="str">
        <f>IFERROR(IF(A502&lt;&gt;"",VLOOKUP(A502,matriz,IF(generador!B502=1,15,IF(generador!B502=2,18,IF(generador!B502=3,21,IF(generador!B502=4,24,IF(generador!B502=5,27,IF(generador!B502=6,30,IF(generador!B502=7,33,IF(generador!B502=8,36,IF(generador!B502=9,39,IF(generador!B502=10,42,IF(generador!B502=11,45,IF(generador!B502=12,48,IF(generador!B502=13,51,IF(generador!B502=14,54,IF(generador!B502=15,57))))))))))))))),FALSE),""),"")</f>
        <v/>
      </c>
      <c r="F502" s="20" t="str">
        <f t="shared" si="128"/>
        <v/>
      </c>
      <c r="G502" s="29" t="str">
        <f t="shared" si="129"/>
        <v/>
      </c>
      <c r="H502" s="21" t="str">
        <f t="shared" ca="1" si="132"/>
        <v/>
      </c>
      <c r="I502" s="18" t="str">
        <f t="shared" si="133"/>
        <v/>
      </c>
      <c r="J502" s="18" t="str">
        <f>""</f>
        <v/>
      </c>
      <c r="K502" s="18" t="str">
        <f t="shared" si="134"/>
        <v/>
      </c>
      <c r="L502" s="18" t="str">
        <f t="shared" si="135"/>
        <v/>
      </c>
      <c r="M502" s="18" t="str">
        <f t="shared" si="136"/>
        <v/>
      </c>
      <c r="N502" s="18" t="str">
        <f t="shared" si="137"/>
        <v/>
      </c>
      <c r="O502" s="18" t="str">
        <f t="shared" si="138"/>
        <v/>
      </c>
      <c r="P502" s="18" t="str">
        <f t="shared" si="139"/>
        <v/>
      </c>
      <c r="Q502" s="18" t="str">
        <f t="shared" si="140"/>
        <v/>
      </c>
      <c r="R502" s="122" t="str">
        <f t="shared" si="130"/>
        <v/>
      </c>
      <c r="S502" s="18" t="str">
        <f t="shared" si="141"/>
        <v/>
      </c>
      <c r="T502" s="26" t="str">
        <f t="shared" si="131"/>
        <v/>
      </c>
      <c r="U502" s="18" t="str">
        <f t="shared" si="142"/>
        <v/>
      </c>
      <c r="V502" s="18" t="str">
        <f t="shared" si="143"/>
        <v/>
      </c>
      <c r="W502" s="18" t="str">
        <f>IFERROR(CONCATENATE("PAGO N° ",B502," DEL CONTRATO CPS ",V502," ENTRE ",TEXT(VLOOKUP(A502,matriz,IF(generador!B502=1,16,IF(generador!B502=2,19,IF(generador!B502=3,22,IF(generador!B502=4,25,IF(generador!B502=5,28,IF(generador!B502=6,31,IF(generador!B502=7,34,IF(generador!B502=8,37,IF(generador!B502=9,40,IF(generador!B502=10,43,IF(generador!B502=11,46,IF(generador!B502=12,49,IF(generador!B502=13,52,IF(generador!B502=14,55,IF(generador!B502=15,58))))))))))))))),FALSE),"dd/mm/yyyy")," Y ",TEXT(VLOOKUP(A502,matriz,IF(generador!B502=1,17,IF(generador!B502=2,20,IF(generador!B502=3,23,IF(generador!B502=4,26,IF(generador!B502=5,29,IF(generador!B502=6,32,IF(generador!B502=7,35,IF(generador!B502=8,38,IF(generador!B502=9,41,IF(generador!B502=10,44,IF(generador!B502=11,47,IF(generador!B502=12,50,IF(generador!B502=13,53,IF(generador!B502=14,56,IF(generador!B502=15,59))))))))))))))),FALSE),"dd/mm/yyyy")),"")</f>
        <v/>
      </c>
    </row>
    <row r="503" spans="1:23" x14ac:dyDescent="0.3">
      <c r="A503" s="15"/>
      <c r="B503" s="14"/>
      <c r="C503" s="6"/>
      <c r="D503" s="26" t="str">
        <f t="shared" si="127"/>
        <v/>
      </c>
      <c r="E503" s="19" t="str">
        <f>IFERROR(IF(A503&lt;&gt;"",VLOOKUP(A503,matriz,IF(generador!B503=1,15,IF(generador!B503=2,18,IF(generador!B503=3,21,IF(generador!B503=4,24,IF(generador!B503=5,27,IF(generador!B503=6,30,IF(generador!B503=7,33,IF(generador!B503=8,36,IF(generador!B503=9,39,IF(generador!B503=10,42,IF(generador!B503=11,45,IF(generador!B503=12,48,IF(generador!B503=13,51,IF(generador!B503=14,54,IF(generador!B503=15,57))))))))))))))),FALSE),""),"")</f>
        <v/>
      </c>
      <c r="F503" s="20" t="str">
        <f t="shared" si="128"/>
        <v/>
      </c>
      <c r="G503" s="29" t="str">
        <f t="shared" si="129"/>
        <v/>
      </c>
      <c r="H503" s="21" t="str">
        <f t="shared" ca="1" si="132"/>
        <v/>
      </c>
      <c r="I503" s="18" t="str">
        <f t="shared" si="133"/>
        <v/>
      </c>
      <c r="J503" s="18" t="str">
        <f>""</f>
        <v/>
      </c>
      <c r="K503" s="18" t="str">
        <f t="shared" si="134"/>
        <v/>
      </c>
      <c r="L503" s="18" t="str">
        <f t="shared" si="135"/>
        <v/>
      </c>
      <c r="M503" s="18" t="str">
        <f t="shared" si="136"/>
        <v/>
      </c>
      <c r="N503" s="18" t="str">
        <f t="shared" si="137"/>
        <v/>
      </c>
      <c r="O503" s="18" t="str">
        <f t="shared" si="138"/>
        <v/>
      </c>
      <c r="P503" s="18" t="str">
        <f t="shared" si="139"/>
        <v/>
      </c>
      <c r="Q503" s="18" t="str">
        <f t="shared" si="140"/>
        <v/>
      </c>
      <c r="R503" s="122" t="str">
        <f t="shared" si="130"/>
        <v/>
      </c>
      <c r="S503" s="18" t="str">
        <f t="shared" si="141"/>
        <v/>
      </c>
      <c r="T503" s="26" t="str">
        <f t="shared" si="131"/>
        <v/>
      </c>
      <c r="U503" s="18" t="str">
        <f t="shared" si="142"/>
        <v/>
      </c>
      <c r="V503" s="18" t="str">
        <f t="shared" si="143"/>
        <v/>
      </c>
      <c r="W503" s="18" t="str">
        <f>IFERROR(CONCATENATE("PAGO N° ",B503," DEL CONTRATO CPS ",V503," ENTRE ",TEXT(VLOOKUP(A503,matriz,IF(generador!B503=1,16,IF(generador!B503=2,19,IF(generador!B503=3,22,IF(generador!B503=4,25,IF(generador!B503=5,28,IF(generador!B503=6,31,IF(generador!B503=7,34,IF(generador!B503=8,37,IF(generador!B503=9,40,IF(generador!B503=10,43,IF(generador!B503=11,46,IF(generador!B503=12,49,IF(generador!B503=13,52,IF(generador!B503=14,55,IF(generador!B503=15,58))))))))))))))),FALSE),"dd/mm/yyyy")," Y ",TEXT(VLOOKUP(A503,matriz,IF(generador!B503=1,17,IF(generador!B503=2,20,IF(generador!B503=3,23,IF(generador!B503=4,26,IF(generador!B503=5,29,IF(generador!B503=6,32,IF(generador!B503=7,35,IF(generador!B503=8,38,IF(generador!B503=9,41,IF(generador!B503=10,44,IF(generador!B503=11,47,IF(generador!B503=12,50,IF(generador!B503=13,53,IF(generador!B503=14,56,IF(generador!B503=15,59))))))))))))))),FALSE),"dd/mm/yyyy")),"")</f>
        <v/>
      </c>
    </row>
    <row r="504" spans="1:23" x14ac:dyDescent="0.3">
      <c r="A504" s="15"/>
      <c r="B504" s="14"/>
      <c r="C504" s="6"/>
      <c r="D504" s="26" t="str">
        <f t="shared" si="127"/>
        <v/>
      </c>
      <c r="E504" s="19" t="str">
        <f>IFERROR(IF(A504&lt;&gt;"",VLOOKUP(A504,matriz,IF(generador!B504=1,15,IF(generador!B504=2,18,IF(generador!B504=3,21,IF(generador!B504=4,24,IF(generador!B504=5,27,IF(generador!B504=6,30,IF(generador!B504=7,33,IF(generador!B504=8,36,IF(generador!B504=9,39,IF(generador!B504=10,42,IF(generador!B504=11,45,IF(generador!B504=12,48,IF(generador!B504=13,51,IF(generador!B504=14,54,IF(generador!B504=15,57))))))))))))))),FALSE),""),"")</f>
        <v/>
      </c>
      <c r="F504" s="20" t="str">
        <f t="shared" si="128"/>
        <v/>
      </c>
      <c r="G504" s="29" t="str">
        <f t="shared" si="129"/>
        <v/>
      </c>
      <c r="H504" s="21" t="str">
        <f t="shared" ca="1" si="132"/>
        <v/>
      </c>
      <c r="I504" s="18" t="str">
        <f t="shared" si="133"/>
        <v/>
      </c>
      <c r="J504" s="18" t="str">
        <f>""</f>
        <v/>
      </c>
      <c r="K504" s="18" t="str">
        <f t="shared" si="134"/>
        <v/>
      </c>
      <c r="L504" s="18" t="str">
        <f t="shared" si="135"/>
        <v/>
      </c>
      <c r="M504" s="18" t="str">
        <f t="shared" si="136"/>
        <v/>
      </c>
      <c r="N504" s="18" t="str">
        <f t="shared" si="137"/>
        <v/>
      </c>
      <c r="O504" s="18" t="str">
        <f t="shared" si="138"/>
        <v/>
      </c>
      <c r="P504" s="18" t="str">
        <f t="shared" si="139"/>
        <v/>
      </c>
      <c r="Q504" s="18" t="str">
        <f t="shared" si="140"/>
        <v/>
      </c>
      <c r="R504" s="122" t="str">
        <f t="shared" si="130"/>
        <v/>
      </c>
      <c r="S504" s="18" t="str">
        <f t="shared" si="141"/>
        <v/>
      </c>
      <c r="T504" s="26" t="str">
        <f t="shared" si="131"/>
        <v/>
      </c>
      <c r="U504" s="18" t="str">
        <f t="shared" si="142"/>
        <v/>
      </c>
      <c r="V504" s="18" t="str">
        <f t="shared" si="143"/>
        <v/>
      </c>
      <c r="W504" s="18" t="str">
        <f>IFERROR(CONCATENATE("PAGO N° ",B504," DEL CONTRATO CPS ",V504," ENTRE ",TEXT(VLOOKUP(A504,matriz,IF(generador!B504=1,16,IF(generador!B504=2,19,IF(generador!B504=3,22,IF(generador!B504=4,25,IF(generador!B504=5,28,IF(generador!B504=6,31,IF(generador!B504=7,34,IF(generador!B504=8,37,IF(generador!B504=9,40,IF(generador!B504=10,43,IF(generador!B504=11,46,IF(generador!B504=12,49,IF(generador!B504=13,52,IF(generador!B504=14,55,IF(generador!B504=15,58))))))))))))))),FALSE),"dd/mm/yyyy")," Y ",TEXT(VLOOKUP(A504,matriz,IF(generador!B504=1,17,IF(generador!B504=2,20,IF(generador!B504=3,23,IF(generador!B504=4,26,IF(generador!B504=5,29,IF(generador!B504=6,32,IF(generador!B504=7,35,IF(generador!B504=8,38,IF(generador!B504=9,41,IF(generador!B504=10,44,IF(generador!B504=11,47,IF(generador!B504=12,50,IF(generador!B504=13,53,IF(generador!B504=14,56,IF(generador!B504=15,59))))))))))))))),FALSE),"dd/mm/yyyy")),"")</f>
        <v/>
      </c>
    </row>
    <row r="505" spans="1:23" x14ac:dyDescent="0.3">
      <c r="A505" s="15"/>
      <c r="B505" s="14"/>
      <c r="C505" s="6"/>
      <c r="D505" s="26" t="str">
        <f t="shared" si="127"/>
        <v/>
      </c>
      <c r="E505" s="19" t="str">
        <f>IFERROR(IF(A505&lt;&gt;"",VLOOKUP(A505,matriz,IF(generador!B505=1,15,IF(generador!B505=2,18,IF(generador!B505=3,21,IF(generador!B505=4,24,IF(generador!B505=5,27,IF(generador!B505=6,30,IF(generador!B505=7,33,IF(generador!B505=8,36,IF(generador!B505=9,39,IF(generador!B505=10,42,IF(generador!B505=11,45,IF(generador!B505=12,48,IF(generador!B505=13,51,IF(generador!B505=14,54,IF(generador!B505=15,57))))))))))))))),FALSE),""),"")</f>
        <v/>
      </c>
      <c r="F505" s="20" t="str">
        <f t="shared" si="128"/>
        <v/>
      </c>
      <c r="G505" s="29" t="str">
        <f t="shared" si="129"/>
        <v/>
      </c>
      <c r="H505" s="21" t="str">
        <f t="shared" ca="1" si="132"/>
        <v/>
      </c>
      <c r="I505" s="18" t="str">
        <f t="shared" si="133"/>
        <v/>
      </c>
      <c r="J505" s="18" t="str">
        <f>""</f>
        <v/>
      </c>
      <c r="K505" s="18" t="str">
        <f t="shared" si="134"/>
        <v/>
      </c>
      <c r="L505" s="18" t="str">
        <f t="shared" si="135"/>
        <v/>
      </c>
      <c r="M505" s="18" t="str">
        <f t="shared" si="136"/>
        <v/>
      </c>
      <c r="N505" s="18" t="str">
        <f t="shared" si="137"/>
        <v/>
      </c>
      <c r="O505" s="18" t="str">
        <f t="shared" si="138"/>
        <v/>
      </c>
      <c r="P505" s="18" t="str">
        <f t="shared" si="139"/>
        <v/>
      </c>
      <c r="Q505" s="18" t="str">
        <f t="shared" si="140"/>
        <v/>
      </c>
      <c r="R505" s="122" t="str">
        <f t="shared" si="130"/>
        <v/>
      </c>
      <c r="S505" s="18" t="str">
        <f t="shared" si="141"/>
        <v/>
      </c>
      <c r="T505" s="26" t="str">
        <f t="shared" si="131"/>
        <v/>
      </c>
      <c r="U505" s="18" t="str">
        <f t="shared" si="142"/>
        <v/>
      </c>
      <c r="V505" s="18" t="str">
        <f t="shared" si="143"/>
        <v/>
      </c>
      <c r="W505" s="18" t="str">
        <f>IFERROR(CONCATENATE("PAGO N° ",B505," DEL CONTRATO CPS ",V505," ENTRE ",TEXT(VLOOKUP(A505,matriz,IF(generador!B505=1,16,IF(generador!B505=2,19,IF(generador!B505=3,22,IF(generador!B505=4,25,IF(generador!B505=5,28,IF(generador!B505=6,31,IF(generador!B505=7,34,IF(generador!B505=8,37,IF(generador!B505=9,40,IF(generador!B505=10,43,IF(generador!B505=11,46,IF(generador!B505=12,49,IF(generador!B505=13,52,IF(generador!B505=14,55,IF(generador!B505=15,58))))))))))))))),FALSE),"dd/mm/yyyy")," Y ",TEXT(VLOOKUP(A505,matriz,IF(generador!B505=1,17,IF(generador!B505=2,20,IF(generador!B505=3,23,IF(generador!B505=4,26,IF(generador!B505=5,29,IF(generador!B505=6,32,IF(generador!B505=7,35,IF(generador!B505=8,38,IF(generador!B505=9,41,IF(generador!B505=10,44,IF(generador!B505=11,47,IF(generador!B505=12,50,IF(generador!B505=13,53,IF(generador!B505=14,56,IF(generador!B505=15,59))))))))))))))),FALSE),"dd/mm/yyyy")),"")</f>
        <v/>
      </c>
    </row>
    <row r="506" spans="1:23" x14ac:dyDescent="0.3">
      <c r="A506" s="15"/>
      <c r="B506" s="14"/>
      <c r="C506" s="6"/>
      <c r="D506" s="26" t="str">
        <f t="shared" si="127"/>
        <v/>
      </c>
      <c r="E506" s="19" t="str">
        <f>IFERROR(IF(A506&lt;&gt;"",VLOOKUP(A506,matriz,IF(generador!B506=1,15,IF(generador!B506=2,18,IF(generador!B506=3,21,IF(generador!B506=4,24,IF(generador!B506=5,27,IF(generador!B506=6,30,IF(generador!B506=7,33,IF(generador!B506=8,36,IF(generador!B506=9,39,IF(generador!B506=10,42,IF(generador!B506=11,45,IF(generador!B506=12,48,IF(generador!B506=13,51,IF(generador!B506=14,54,IF(generador!B506=15,57))))))))))))))),FALSE),""),"")</f>
        <v/>
      </c>
      <c r="F506" s="20" t="str">
        <f t="shared" si="128"/>
        <v/>
      </c>
      <c r="G506" s="29" t="str">
        <f t="shared" si="129"/>
        <v/>
      </c>
      <c r="H506" s="21" t="str">
        <f t="shared" ca="1" si="132"/>
        <v/>
      </c>
      <c r="I506" s="18" t="str">
        <f t="shared" si="133"/>
        <v/>
      </c>
      <c r="J506" s="18" t="str">
        <f>""</f>
        <v/>
      </c>
      <c r="K506" s="18" t="str">
        <f t="shared" si="134"/>
        <v/>
      </c>
      <c r="L506" s="18" t="str">
        <f t="shared" si="135"/>
        <v/>
      </c>
      <c r="M506" s="18" t="str">
        <f t="shared" si="136"/>
        <v/>
      </c>
      <c r="N506" s="18" t="str">
        <f t="shared" si="137"/>
        <v/>
      </c>
      <c r="O506" s="18" t="str">
        <f t="shared" si="138"/>
        <v/>
      </c>
      <c r="P506" s="18" t="str">
        <f t="shared" si="139"/>
        <v/>
      </c>
      <c r="Q506" s="18" t="str">
        <f t="shared" si="140"/>
        <v/>
      </c>
      <c r="R506" s="122" t="str">
        <f t="shared" si="130"/>
        <v/>
      </c>
      <c r="S506" s="18" t="str">
        <f t="shared" si="141"/>
        <v/>
      </c>
      <c r="T506" s="26" t="str">
        <f t="shared" si="131"/>
        <v/>
      </c>
      <c r="U506" s="18" t="str">
        <f t="shared" si="142"/>
        <v/>
      </c>
      <c r="V506" s="18" t="str">
        <f t="shared" si="143"/>
        <v/>
      </c>
      <c r="W506" s="18" t="str">
        <f>IFERROR(CONCATENATE("PAGO N° ",B506," DEL CONTRATO CPS ",V506," ENTRE ",TEXT(VLOOKUP(A506,matriz,IF(generador!B506=1,16,IF(generador!B506=2,19,IF(generador!B506=3,22,IF(generador!B506=4,25,IF(generador!B506=5,28,IF(generador!B506=6,31,IF(generador!B506=7,34,IF(generador!B506=8,37,IF(generador!B506=9,40,IF(generador!B506=10,43,IF(generador!B506=11,46,IF(generador!B506=12,49,IF(generador!B506=13,52,IF(generador!B506=14,55,IF(generador!B506=15,58))))))))))))))),FALSE),"dd/mm/yyyy")," Y ",TEXT(VLOOKUP(A506,matriz,IF(generador!B506=1,17,IF(generador!B506=2,20,IF(generador!B506=3,23,IF(generador!B506=4,26,IF(generador!B506=5,29,IF(generador!B506=6,32,IF(generador!B506=7,35,IF(generador!B506=8,38,IF(generador!B506=9,41,IF(generador!B506=10,44,IF(generador!B506=11,47,IF(generador!B506=12,50,IF(generador!B506=13,53,IF(generador!B506=14,56,IF(generador!B506=15,59))))))))))))))),FALSE),"dd/mm/yyyy")),"")</f>
        <v/>
      </c>
    </row>
    <row r="507" spans="1:23" x14ac:dyDescent="0.3">
      <c r="A507" s="15"/>
      <c r="B507" s="14"/>
      <c r="C507" s="6"/>
      <c r="D507" s="26" t="str">
        <f t="shared" si="127"/>
        <v/>
      </c>
      <c r="E507" s="19" t="str">
        <f>IFERROR(IF(A507&lt;&gt;"",VLOOKUP(A507,matriz,IF(generador!B507=1,15,IF(generador!B507=2,18,IF(generador!B507=3,21,IF(generador!B507=4,24,IF(generador!B507=5,27,IF(generador!B507=6,30,IF(generador!B507=7,33,IF(generador!B507=8,36,IF(generador!B507=9,39,IF(generador!B507=10,42,IF(generador!B507=11,45,IF(generador!B507=12,48,IF(generador!B507=13,51,IF(generador!B507=14,54,IF(generador!B507=15,57))))))))))))))),FALSE),""),"")</f>
        <v/>
      </c>
      <c r="F507" s="20" t="str">
        <f t="shared" si="128"/>
        <v/>
      </c>
      <c r="G507" s="29" t="str">
        <f t="shared" si="129"/>
        <v/>
      </c>
      <c r="H507" s="21" t="str">
        <f t="shared" ca="1" si="132"/>
        <v/>
      </c>
      <c r="I507" s="18" t="str">
        <f t="shared" si="133"/>
        <v/>
      </c>
      <c r="J507" s="18" t="str">
        <f>""</f>
        <v/>
      </c>
      <c r="K507" s="18" t="str">
        <f t="shared" si="134"/>
        <v/>
      </c>
      <c r="L507" s="18" t="str">
        <f t="shared" si="135"/>
        <v/>
      </c>
      <c r="M507" s="18" t="str">
        <f t="shared" si="136"/>
        <v/>
      </c>
      <c r="N507" s="18" t="str">
        <f t="shared" si="137"/>
        <v/>
      </c>
      <c r="O507" s="18" t="str">
        <f t="shared" si="138"/>
        <v/>
      </c>
      <c r="P507" s="18" t="str">
        <f t="shared" si="139"/>
        <v/>
      </c>
      <c r="Q507" s="18" t="str">
        <f t="shared" si="140"/>
        <v/>
      </c>
      <c r="R507" s="122" t="str">
        <f t="shared" si="130"/>
        <v/>
      </c>
      <c r="S507" s="18" t="str">
        <f t="shared" si="141"/>
        <v/>
      </c>
      <c r="T507" s="26" t="str">
        <f t="shared" si="131"/>
        <v/>
      </c>
      <c r="U507" s="18" t="str">
        <f t="shared" si="142"/>
        <v/>
      </c>
      <c r="V507" s="18" t="str">
        <f t="shared" si="143"/>
        <v/>
      </c>
      <c r="W507" s="18" t="str">
        <f>IFERROR(CONCATENATE("PAGO N° ",B507," DEL CONTRATO CPS ",V507," ENTRE ",TEXT(VLOOKUP(A507,matriz,IF(generador!B507=1,16,IF(generador!B507=2,19,IF(generador!B507=3,22,IF(generador!B507=4,25,IF(generador!B507=5,28,IF(generador!B507=6,31,IF(generador!B507=7,34,IF(generador!B507=8,37,IF(generador!B507=9,40,IF(generador!B507=10,43,IF(generador!B507=11,46,IF(generador!B507=12,49,IF(generador!B507=13,52,IF(generador!B507=14,55,IF(generador!B507=15,58))))))))))))))),FALSE),"dd/mm/yyyy")," Y ",TEXT(VLOOKUP(A507,matriz,IF(generador!B507=1,17,IF(generador!B507=2,20,IF(generador!B507=3,23,IF(generador!B507=4,26,IF(generador!B507=5,29,IF(generador!B507=6,32,IF(generador!B507=7,35,IF(generador!B507=8,38,IF(generador!B507=9,41,IF(generador!B507=10,44,IF(generador!B507=11,47,IF(generador!B507=12,50,IF(generador!B507=13,53,IF(generador!B507=14,56,IF(generador!B507=15,59))))))))))))))),FALSE),"dd/mm/yyyy")),"")</f>
        <v/>
      </c>
    </row>
    <row r="508" spans="1:23" x14ac:dyDescent="0.3">
      <c r="A508" s="15"/>
      <c r="B508" s="14"/>
      <c r="C508" s="6"/>
      <c r="D508" s="26" t="str">
        <f t="shared" si="127"/>
        <v/>
      </c>
      <c r="E508" s="19" t="str">
        <f>IFERROR(IF(A508&lt;&gt;"",VLOOKUP(A508,matriz,IF(generador!B508=1,15,IF(generador!B508=2,18,IF(generador!B508=3,21,IF(generador!B508=4,24,IF(generador!B508=5,27,IF(generador!B508=6,30,IF(generador!B508=7,33,IF(generador!B508=8,36,IF(generador!B508=9,39,IF(generador!B508=10,42,IF(generador!B508=11,45,IF(generador!B508=12,48,IF(generador!B508=13,51,IF(generador!B508=14,54,IF(generador!B508=15,57))))))))))))))),FALSE),""),"")</f>
        <v/>
      </c>
      <c r="F508" s="20" t="str">
        <f t="shared" si="128"/>
        <v/>
      </c>
      <c r="G508" s="29" t="str">
        <f t="shared" si="129"/>
        <v/>
      </c>
      <c r="H508" s="21" t="str">
        <f t="shared" ca="1" si="132"/>
        <v/>
      </c>
      <c r="I508" s="18" t="str">
        <f t="shared" si="133"/>
        <v/>
      </c>
      <c r="J508" s="18" t="str">
        <f>""</f>
        <v/>
      </c>
      <c r="K508" s="18" t="str">
        <f t="shared" si="134"/>
        <v/>
      </c>
      <c r="L508" s="18" t="str">
        <f t="shared" si="135"/>
        <v/>
      </c>
      <c r="M508" s="18" t="str">
        <f t="shared" si="136"/>
        <v/>
      </c>
      <c r="N508" s="18" t="str">
        <f t="shared" si="137"/>
        <v/>
      </c>
      <c r="O508" s="18" t="str">
        <f t="shared" si="138"/>
        <v/>
      </c>
      <c r="P508" s="18" t="str">
        <f t="shared" si="139"/>
        <v/>
      </c>
      <c r="Q508" s="18" t="str">
        <f t="shared" si="140"/>
        <v/>
      </c>
      <c r="R508" s="122" t="str">
        <f t="shared" si="130"/>
        <v/>
      </c>
      <c r="S508" s="18" t="str">
        <f t="shared" si="141"/>
        <v/>
      </c>
      <c r="T508" s="26" t="str">
        <f t="shared" si="131"/>
        <v/>
      </c>
      <c r="U508" s="18" t="str">
        <f t="shared" si="142"/>
        <v/>
      </c>
      <c r="V508" s="18" t="str">
        <f t="shared" si="143"/>
        <v/>
      </c>
      <c r="W508" s="18" t="str">
        <f>IFERROR(CONCATENATE("PAGO N° ",B508," DEL CONTRATO CPS ",V508," ENTRE ",TEXT(VLOOKUP(A508,matriz,IF(generador!B508=1,16,IF(generador!B508=2,19,IF(generador!B508=3,22,IF(generador!B508=4,25,IF(generador!B508=5,28,IF(generador!B508=6,31,IF(generador!B508=7,34,IF(generador!B508=8,37,IF(generador!B508=9,40,IF(generador!B508=10,43,IF(generador!B508=11,46,IF(generador!B508=12,49,IF(generador!B508=13,52,IF(generador!B508=14,55,IF(generador!B508=15,58))))))))))))))),FALSE),"dd/mm/yyyy")," Y ",TEXT(VLOOKUP(A508,matriz,IF(generador!B508=1,17,IF(generador!B508=2,20,IF(generador!B508=3,23,IF(generador!B508=4,26,IF(generador!B508=5,29,IF(generador!B508=6,32,IF(generador!B508=7,35,IF(generador!B508=8,38,IF(generador!B508=9,41,IF(generador!B508=10,44,IF(generador!B508=11,47,IF(generador!B508=12,50,IF(generador!B508=13,53,IF(generador!B508=14,56,IF(generador!B508=15,59))))))))))))))),FALSE),"dd/mm/yyyy")),"")</f>
        <v/>
      </c>
    </row>
    <row r="509" spans="1:23" x14ac:dyDescent="0.3">
      <c r="A509" s="15"/>
      <c r="B509" s="14"/>
      <c r="C509" s="6"/>
      <c r="D509" s="26" t="str">
        <f t="shared" si="127"/>
        <v/>
      </c>
      <c r="E509" s="19" t="str">
        <f>IFERROR(IF(A509&lt;&gt;"",VLOOKUP(A509,matriz,IF(generador!B509=1,15,IF(generador!B509=2,18,IF(generador!B509=3,21,IF(generador!B509=4,24,IF(generador!B509=5,27,IF(generador!B509=6,30,IF(generador!B509=7,33,IF(generador!B509=8,36,IF(generador!B509=9,39,IF(generador!B509=10,42,IF(generador!B509=11,45,IF(generador!B509=12,48,IF(generador!B509=13,51,IF(generador!B509=14,54,IF(generador!B509=15,57))))))))))))))),FALSE),""),"")</f>
        <v/>
      </c>
      <c r="F509" s="20" t="str">
        <f t="shared" si="128"/>
        <v/>
      </c>
      <c r="G509" s="29" t="str">
        <f t="shared" si="129"/>
        <v/>
      </c>
      <c r="H509" s="21" t="str">
        <f t="shared" ca="1" si="132"/>
        <v/>
      </c>
      <c r="I509" s="18" t="str">
        <f t="shared" si="133"/>
        <v/>
      </c>
      <c r="J509" s="18" t="str">
        <f>""</f>
        <v/>
      </c>
      <c r="K509" s="18" t="str">
        <f t="shared" si="134"/>
        <v/>
      </c>
      <c r="L509" s="18" t="str">
        <f t="shared" si="135"/>
        <v/>
      </c>
      <c r="M509" s="18" t="str">
        <f t="shared" si="136"/>
        <v/>
      </c>
      <c r="N509" s="18" t="str">
        <f t="shared" si="137"/>
        <v/>
      </c>
      <c r="O509" s="18" t="str">
        <f t="shared" si="138"/>
        <v/>
      </c>
      <c r="P509" s="18" t="str">
        <f t="shared" si="139"/>
        <v/>
      </c>
      <c r="Q509" s="18" t="str">
        <f t="shared" si="140"/>
        <v/>
      </c>
      <c r="R509" s="122" t="str">
        <f t="shared" si="130"/>
        <v/>
      </c>
      <c r="S509" s="18" t="str">
        <f t="shared" si="141"/>
        <v/>
      </c>
      <c r="T509" s="26" t="str">
        <f t="shared" si="131"/>
        <v/>
      </c>
      <c r="U509" s="18" t="str">
        <f t="shared" si="142"/>
        <v/>
      </c>
      <c r="V509" s="18" t="str">
        <f t="shared" si="143"/>
        <v/>
      </c>
      <c r="W509" s="18" t="str">
        <f>IFERROR(CONCATENATE("PAGO N° ",B509," DEL CONTRATO CPS ",V509," ENTRE ",TEXT(VLOOKUP(A509,matriz,IF(generador!B509=1,16,IF(generador!B509=2,19,IF(generador!B509=3,22,IF(generador!B509=4,25,IF(generador!B509=5,28,IF(generador!B509=6,31,IF(generador!B509=7,34,IF(generador!B509=8,37,IF(generador!B509=9,40,IF(generador!B509=10,43,IF(generador!B509=11,46,IF(generador!B509=12,49,IF(generador!B509=13,52,IF(generador!B509=14,55,IF(generador!B509=15,58))))))))))))))),FALSE),"dd/mm/yyyy")," Y ",TEXT(VLOOKUP(A509,matriz,IF(generador!B509=1,17,IF(generador!B509=2,20,IF(generador!B509=3,23,IF(generador!B509=4,26,IF(generador!B509=5,29,IF(generador!B509=6,32,IF(generador!B509=7,35,IF(generador!B509=8,38,IF(generador!B509=9,41,IF(generador!B509=10,44,IF(generador!B509=11,47,IF(generador!B509=12,50,IF(generador!B509=13,53,IF(generador!B509=14,56,IF(generador!B509=15,59))))))))))))))),FALSE),"dd/mm/yyyy")),"")</f>
        <v/>
      </c>
    </row>
    <row r="510" spans="1:23" x14ac:dyDescent="0.3">
      <c r="A510" s="15"/>
      <c r="B510" s="14"/>
      <c r="C510" s="6"/>
      <c r="D510" s="26" t="str">
        <f t="shared" si="127"/>
        <v/>
      </c>
      <c r="E510" s="19" t="str">
        <f>IFERROR(IF(A510&lt;&gt;"",VLOOKUP(A510,matriz,IF(generador!B510=1,15,IF(generador!B510=2,18,IF(generador!B510=3,21,IF(generador!B510=4,24,IF(generador!B510=5,27,IF(generador!B510=6,30,IF(generador!B510=7,33,IF(generador!B510=8,36,IF(generador!B510=9,39,IF(generador!B510=10,42,IF(generador!B510=11,45,IF(generador!B510=12,48,IF(generador!B510=13,51,IF(generador!B510=14,54,IF(generador!B510=15,57))))))))))))))),FALSE),""),"")</f>
        <v/>
      </c>
      <c r="F510" s="20" t="str">
        <f t="shared" si="128"/>
        <v/>
      </c>
      <c r="G510" s="29" t="str">
        <f t="shared" si="129"/>
        <v/>
      </c>
      <c r="H510" s="21" t="str">
        <f t="shared" ca="1" si="132"/>
        <v/>
      </c>
      <c r="I510" s="18" t="str">
        <f t="shared" si="133"/>
        <v/>
      </c>
      <c r="J510" s="18" t="str">
        <f>""</f>
        <v/>
      </c>
      <c r="K510" s="18" t="str">
        <f t="shared" si="134"/>
        <v/>
      </c>
      <c r="L510" s="18" t="str">
        <f t="shared" si="135"/>
        <v/>
      </c>
      <c r="M510" s="18" t="str">
        <f t="shared" si="136"/>
        <v/>
      </c>
      <c r="N510" s="18" t="str">
        <f t="shared" si="137"/>
        <v/>
      </c>
      <c r="O510" s="18" t="str">
        <f t="shared" si="138"/>
        <v/>
      </c>
      <c r="P510" s="18" t="str">
        <f t="shared" si="139"/>
        <v/>
      </c>
      <c r="Q510" s="18" t="str">
        <f t="shared" si="140"/>
        <v/>
      </c>
      <c r="R510" s="122" t="str">
        <f t="shared" si="130"/>
        <v/>
      </c>
      <c r="S510" s="18" t="str">
        <f t="shared" si="141"/>
        <v/>
      </c>
      <c r="T510" s="26" t="str">
        <f t="shared" si="131"/>
        <v/>
      </c>
      <c r="U510" s="18" t="str">
        <f t="shared" si="142"/>
        <v/>
      </c>
      <c r="V510" s="18" t="str">
        <f t="shared" si="143"/>
        <v/>
      </c>
      <c r="W510" s="18" t="str">
        <f>IFERROR(CONCATENATE("PAGO N° ",B510," DEL CONTRATO CPS ",V510," ENTRE ",TEXT(VLOOKUP(A510,matriz,IF(generador!B510=1,16,IF(generador!B510=2,19,IF(generador!B510=3,22,IF(generador!B510=4,25,IF(generador!B510=5,28,IF(generador!B510=6,31,IF(generador!B510=7,34,IF(generador!B510=8,37,IF(generador!B510=9,40,IF(generador!B510=10,43,IF(generador!B510=11,46,IF(generador!B510=12,49,IF(generador!B510=13,52,IF(generador!B510=14,55,IF(generador!B510=15,58))))))))))))))),FALSE),"dd/mm/yyyy")," Y ",TEXT(VLOOKUP(A510,matriz,IF(generador!B510=1,17,IF(generador!B510=2,20,IF(generador!B510=3,23,IF(generador!B510=4,26,IF(generador!B510=5,29,IF(generador!B510=6,32,IF(generador!B510=7,35,IF(generador!B510=8,38,IF(generador!B510=9,41,IF(generador!B510=10,44,IF(generador!B510=11,47,IF(generador!B510=12,50,IF(generador!B510=13,53,IF(generador!B510=14,56,IF(generador!B510=15,59))))))))))))))),FALSE),"dd/mm/yyyy")),"")</f>
        <v/>
      </c>
    </row>
    <row r="511" spans="1:23" x14ac:dyDescent="0.3">
      <c r="A511" s="15"/>
      <c r="B511" s="14"/>
      <c r="C511" s="6"/>
      <c r="D511" s="26" t="str">
        <f t="shared" si="127"/>
        <v/>
      </c>
      <c r="E511" s="19" t="str">
        <f>IFERROR(IF(A511&lt;&gt;"",VLOOKUP(A511,matriz,IF(generador!B511=1,15,IF(generador!B511=2,18,IF(generador!B511=3,21,IF(generador!B511=4,24,IF(generador!B511=5,27,IF(generador!B511=6,30,IF(generador!B511=7,33,IF(generador!B511=8,36,IF(generador!B511=9,39,IF(generador!B511=10,42,IF(generador!B511=11,45,IF(generador!B511=12,48,IF(generador!B511=13,51,IF(generador!B511=14,54,IF(generador!B511=15,57))))))))))))))),FALSE),""),"")</f>
        <v/>
      </c>
      <c r="F511" s="20" t="str">
        <f t="shared" si="128"/>
        <v/>
      </c>
      <c r="G511" s="29" t="str">
        <f t="shared" si="129"/>
        <v/>
      </c>
      <c r="H511" s="21" t="str">
        <f t="shared" ca="1" si="132"/>
        <v/>
      </c>
      <c r="I511" s="18" t="str">
        <f t="shared" si="133"/>
        <v/>
      </c>
      <c r="J511" s="18" t="str">
        <f>""</f>
        <v/>
      </c>
      <c r="K511" s="18" t="str">
        <f t="shared" si="134"/>
        <v/>
      </c>
      <c r="L511" s="18" t="str">
        <f t="shared" si="135"/>
        <v/>
      </c>
      <c r="M511" s="18" t="str">
        <f t="shared" si="136"/>
        <v/>
      </c>
      <c r="N511" s="18" t="str">
        <f t="shared" si="137"/>
        <v/>
      </c>
      <c r="O511" s="18" t="str">
        <f t="shared" si="138"/>
        <v/>
      </c>
      <c r="P511" s="18" t="str">
        <f t="shared" si="139"/>
        <v/>
      </c>
      <c r="Q511" s="18" t="str">
        <f t="shared" si="140"/>
        <v/>
      </c>
      <c r="R511" s="122" t="str">
        <f t="shared" si="130"/>
        <v/>
      </c>
      <c r="S511" s="18" t="str">
        <f t="shared" si="141"/>
        <v/>
      </c>
      <c r="T511" s="26" t="str">
        <f t="shared" si="131"/>
        <v/>
      </c>
      <c r="U511" s="18" t="str">
        <f t="shared" si="142"/>
        <v/>
      </c>
      <c r="V511" s="18" t="str">
        <f t="shared" si="143"/>
        <v/>
      </c>
      <c r="W511" s="18" t="str">
        <f>IFERROR(CONCATENATE("PAGO N° ",B511," DEL CONTRATO CPS ",V511," ENTRE ",TEXT(VLOOKUP(A511,matriz,IF(generador!B511=1,16,IF(generador!B511=2,19,IF(generador!B511=3,22,IF(generador!B511=4,25,IF(generador!B511=5,28,IF(generador!B511=6,31,IF(generador!B511=7,34,IF(generador!B511=8,37,IF(generador!B511=9,40,IF(generador!B511=10,43,IF(generador!B511=11,46,IF(generador!B511=12,49,IF(generador!B511=13,52,IF(generador!B511=14,55,IF(generador!B511=15,58))))))))))))))),FALSE),"dd/mm/yyyy")," Y ",TEXT(VLOOKUP(A511,matriz,IF(generador!B511=1,17,IF(generador!B511=2,20,IF(generador!B511=3,23,IF(generador!B511=4,26,IF(generador!B511=5,29,IF(generador!B511=6,32,IF(generador!B511=7,35,IF(generador!B511=8,38,IF(generador!B511=9,41,IF(generador!B511=10,44,IF(generador!B511=11,47,IF(generador!B511=12,50,IF(generador!B511=13,53,IF(generador!B511=14,56,IF(generador!B511=15,59))))))))))))))),FALSE),"dd/mm/yyyy")),"")</f>
        <v/>
      </c>
    </row>
    <row r="512" spans="1:23" x14ac:dyDescent="0.3">
      <c r="A512" s="15"/>
      <c r="B512" s="14"/>
      <c r="C512" s="6"/>
      <c r="D512" s="26" t="str">
        <f t="shared" si="127"/>
        <v/>
      </c>
      <c r="E512" s="19" t="str">
        <f>IFERROR(IF(A512&lt;&gt;"",VLOOKUP(A512,matriz,IF(generador!B512=1,15,IF(generador!B512=2,18,IF(generador!B512=3,21,IF(generador!B512=4,24,IF(generador!B512=5,27,IF(generador!B512=6,30,IF(generador!B512=7,33,IF(generador!B512=8,36,IF(generador!B512=9,39,IF(generador!B512=10,42,IF(generador!B512=11,45,IF(generador!B512=12,48,IF(generador!B512=13,51,IF(generador!B512=14,54,IF(generador!B512=15,57))))))))))))))),FALSE),""),"")</f>
        <v/>
      </c>
      <c r="F512" s="20" t="str">
        <f t="shared" si="128"/>
        <v/>
      </c>
      <c r="G512" s="29" t="str">
        <f t="shared" si="129"/>
        <v/>
      </c>
      <c r="H512" s="21" t="str">
        <f t="shared" ca="1" si="132"/>
        <v/>
      </c>
      <c r="I512" s="18" t="str">
        <f t="shared" si="133"/>
        <v/>
      </c>
      <c r="J512" s="18" t="str">
        <f>""</f>
        <v/>
      </c>
      <c r="K512" s="18" t="str">
        <f t="shared" si="134"/>
        <v/>
      </c>
      <c r="L512" s="18" t="str">
        <f t="shared" si="135"/>
        <v/>
      </c>
      <c r="M512" s="18" t="str">
        <f t="shared" si="136"/>
        <v/>
      </c>
      <c r="N512" s="18" t="str">
        <f t="shared" si="137"/>
        <v/>
      </c>
      <c r="O512" s="18" t="str">
        <f t="shared" si="138"/>
        <v/>
      </c>
      <c r="P512" s="18" t="str">
        <f t="shared" si="139"/>
        <v/>
      </c>
      <c r="Q512" s="18" t="str">
        <f t="shared" si="140"/>
        <v/>
      </c>
      <c r="R512" s="122" t="str">
        <f t="shared" si="130"/>
        <v/>
      </c>
      <c r="S512" s="18" t="str">
        <f t="shared" si="141"/>
        <v/>
      </c>
      <c r="T512" s="26" t="str">
        <f t="shared" si="131"/>
        <v/>
      </c>
      <c r="U512" s="18" t="str">
        <f t="shared" si="142"/>
        <v/>
      </c>
      <c r="V512" s="18" t="str">
        <f t="shared" si="143"/>
        <v/>
      </c>
      <c r="W512" s="18" t="str">
        <f>IFERROR(CONCATENATE("PAGO N° ",B512," DEL CONTRATO CPS ",V512," ENTRE ",TEXT(VLOOKUP(A512,matriz,IF(generador!B512=1,16,IF(generador!B512=2,19,IF(generador!B512=3,22,IF(generador!B512=4,25,IF(generador!B512=5,28,IF(generador!B512=6,31,IF(generador!B512=7,34,IF(generador!B512=8,37,IF(generador!B512=9,40,IF(generador!B512=10,43,IF(generador!B512=11,46,IF(generador!B512=12,49,IF(generador!B512=13,52,IF(generador!B512=14,55,IF(generador!B512=15,58))))))))))))))),FALSE),"dd/mm/yyyy")," Y ",TEXT(VLOOKUP(A512,matriz,IF(generador!B512=1,17,IF(generador!B512=2,20,IF(generador!B512=3,23,IF(generador!B512=4,26,IF(generador!B512=5,29,IF(generador!B512=6,32,IF(generador!B512=7,35,IF(generador!B512=8,38,IF(generador!B512=9,41,IF(generador!B512=10,44,IF(generador!B512=11,47,IF(generador!B512=12,50,IF(generador!B512=13,53,IF(generador!B512=14,56,IF(generador!B512=15,59))))))))))))))),FALSE),"dd/mm/yyyy")),"")</f>
        <v/>
      </c>
    </row>
    <row r="513" spans="1:23" x14ac:dyDescent="0.3">
      <c r="A513" s="15"/>
      <c r="B513" s="14"/>
      <c r="C513" s="6"/>
      <c r="D513" s="26" t="str">
        <f t="shared" si="127"/>
        <v/>
      </c>
      <c r="E513" s="19" t="str">
        <f>IFERROR(IF(A513&lt;&gt;"",VLOOKUP(A513,matriz,IF(generador!B513=1,15,IF(generador!B513=2,18,IF(generador!B513=3,21,IF(generador!B513=4,24,IF(generador!B513=5,27,IF(generador!B513=6,30,IF(generador!B513=7,33,IF(generador!B513=8,36,IF(generador!B513=9,39,IF(generador!B513=10,42,IF(generador!B513=11,45,IF(generador!B513=12,48,IF(generador!B513=13,51,IF(generador!B513=14,54,IF(generador!B513=15,57))))))))))))))),FALSE),""),"")</f>
        <v/>
      </c>
      <c r="F513" s="20" t="str">
        <f t="shared" si="128"/>
        <v/>
      </c>
      <c r="G513" s="29" t="str">
        <f t="shared" si="129"/>
        <v/>
      </c>
      <c r="H513" s="21" t="str">
        <f t="shared" ca="1" si="132"/>
        <v/>
      </c>
      <c r="I513" s="18" t="str">
        <f t="shared" si="133"/>
        <v/>
      </c>
      <c r="J513" s="18" t="str">
        <f>""</f>
        <v/>
      </c>
      <c r="K513" s="18" t="str">
        <f t="shared" si="134"/>
        <v/>
      </c>
      <c r="L513" s="18" t="str">
        <f t="shared" si="135"/>
        <v/>
      </c>
      <c r="M513" s="18" t="str">
        <f t="shared" si="136"/>
        <v/>
      </c>
      <c r="N513" s="18" t="str">
        <f t="shared" si="137"/>
        <v/>
      </c>
      <c r="O513" s="18" t="str">
        <f t="shared" si="138"/>
        <v/>
      </c>
      <c r="P513" s="18" t="str">
        <f t="shared" si="139"/>
        <v/>
      </c>
      <c r="Q513" s="18" t="str">
        <f t="shared" si="140"/>
        <v/>
      </c>
      <c r="R513" s="122" t="str">
        <f t="shared" si="130"/>
        <v/>
      </c>
      <c r="S513" s="18" t="str">
        <f t="shared" si="141"/>
        <v/>
      </c>
      <c r="T513" s="26" t="str">
        <f t="shared" si="131"/>
        <v/>
      </c>
      <c r="U513" s="18" t="str">
        <f t="shared" si="142"/>
        <v/>
      </c>
      <c r="V513" s="18" t="str">
        <f t="shared" si="143"/>
        <v/>
      </c>
      <c r="W513" s="18" t="str">
        <f>IFERROR(CONCATENATE("PAGO N° ",B513," DEL CONTRATO CPS ",V513," ENTRE ",TEXT(VLOOKUP(A513,matriz,IF(generador!B513=1,16,IF(generador!B513=2,19,IF(generador!B513=3,22,IF(generador!B513=4,25,IF(generador!B513=5,28,IF(generador!B513=6,31,IF(generador!B513=7,34,IF(generador!B513=8,37,IF(generador!B513=9,40,IF(generador!B513=10,43,IF(generador!B513=11,46,IF(generador!B513=12,49,IF(generador!B513=13,52,IF(generador!B513=14,55,IF(generador!B513=15,58))))))))))))))),FALSE),"dd/mm/yyyy")," Y ",TEXT(VLOOKUP(A513,matriz,IF(generador!B513=1,17,IF(generador!B513=2,20,IF(generador!B513=3,23,IF(generador!B513=4,26,IF(generador!B513=5,29,IF(generador!B513=6,32,IF(generador!B513=7,35,IF(generador!B513=8,38,IF(generador!B513=9,41,IF(generador!B513=10,44,IF(generador!B513=11,47,IF(generador!B513=12,50,IF(generador!B513=13,53,IF(generador!B513=14,56,IF(generador!B513=15,59))))))))))))))),FALSE),"dd/mm/yyyy")),"")</f>
        <v/>
      </c>
    </row>
    <row r="514" spans="1:23" x14ac:dyDescent="0.3">
      <c r="A514" s="15"/>
      <c r="B514" s="14"/>
      <c r="C514" s="6"/>
      <c r="D514" s="26" t="str">
        <f t="shared" si="127"/>
        <v/>
      </c>
      <c r="E514" s="19" t="str">
        <f>IFERROR(IF(A514&lt;&gt;"",VLOOKUP(A514,matriz,IF(generador!B514=1,15,IF(generador!B514=2,18,IF(generador!B514=3,21,IF(generador!B514=4,24,IF(generador!B514=5,27,IF(generador!B514=6,30,IF(generador!B514=7,33,IF(generador!B514=8,36,IF(generador!B514=9,39,IF(generador!B514=10,42,IF(generador!B514=11,45,IF(generador!B514=12,48,IF(generador!B514=13,51,IF(generador!B514=14,54,IF(generador!B514=15,57))))))))))))))),FALSE),""),"")</f>
        <v/>
      </c>
      <c r="F514" s="20" t="str">
        <f t="shared" si="128"/>
        <v/>
      </c>
      <c r="G514" s="29" t="str">
        <f t="shared" si="129"/>
        <v/>
      </c>
      <c r="H514" s="21" t="str">
        <f t="shared" ca="1" si="132"/>
        <v/>
      </c>
      <c r="I514" s="18" t="str">
        <f t="shared" si="133"/>
        <v/>
      </c>
      <c r="J514" s="18" t="str">
        <f>""</f>
        <v/>
      </c>
      <c r="K514" s="18" t="str">
        <f t="shared" si="134"/>
        <v/>
      </c>
      <c r="L514" s="18" t="str">
        <f t="shared" si="135"/>
        <v/>
      </c>
      <c r="M514" s="18" t="str">
        <f t="shared" si="136"/>
        <v/>
      </c>
      <c r="N514" s="18" t="str">
        <f t="shared" si="137"/>
        <v/>
      </c>
      <c r="O514" s="18" t="str">
        <f t="shared" si="138"/>
        <v/>
      </c>
      <c r="P514" s="18" t="str">
        <f t="shared" si="139"/>
        <v/>
      </c>
      <c r="Q514" s="18" t="str">
        <f t="shared" si="140"/>
        <v/>
      </c>
      <c r="R514" s="122" t="str">
        <f t="shared" si="130"/>
        <v/>
      </c>
      <c r="S514" s="18" t="str">
        <f t="shared" si="141"/>
        <v/>
      </c>
      <c r="T514" s="26" t="str">
        <f t="shared" si="131"/>
        <v/>
      </c>
      <c r="U514" s="18" t="str">
        <f t="shared" si="142"/>
        <v/>
      </c>
      <c r="V514" s="18" t="str">
        <f t="shared" si="143"/>
        <v/>
      </c>
      <c r="W514" s="18" t="str">
        <f>IFERROR(CONCATENATE("PAGO N° ",B514," DEL CONTRATO CPS ",V514," ENTRE ",TEXT(VLOOKUP(A514,matriz,IF(generador!B514=1,16,IF(generador!B514=2,19,IF(generador!B514=3,22,IF(generador!B514=4,25,IF(generador!B514=5,28,IF(generador!B514=6,31,IF(generador!B514=7,34,IF(generador!B514=8,37,IF(generador!B514=9,40,IF(generador!B514=10,43,IF(generador!B514=11,46,IF(generador!B514=12,49,IF(generador!B514=13,52,IF(generador!B514=14,55,IF(generador!B514=15,58))))))))))))))),FALSE),"dd/mm/yyyy")," Y ",TEXT(VLOOKUP(A514,matriz,IF(generador!B514=1,17,IF(generador!B514=2,20,IF(generador!B514=3,23,IF(generador!B514=4,26,IF(generador!B514=5,29,IF(generador!B514=6,32,IF(generador!B514=7,35,IF(generador!B514=8,38,IF(generador!B514=9,41,IF(generador!B514=10,44,IF(generador!B514=11,47,IF(generador!B514=12,50,IF(generador!B514=13,53,IF(generador!B514=14,56,IF(generador!B514=15,59))))))))))))))),FALSE),"dd/mm/yyyy")),"")</f>
        <v/>
      </c>
    </row>
    <row r="515" spans="1:23" x14ac:dyDescent="0.3">
      <c r="A515" s="15"/>
      <c r="B515" s="14"/>
      <c r="C515" s="6"/>
      <c r="D515" s="26" t="str">
        <f t="shared" ref="D515:D578" si="144">IFERROR(IF(C515&lt;&gt;"",CONCATENATE(VLOOKUP(A515,matriz,IF(C515="NO",98,100),FALSE),VLOOKUP(A515,matriz,103,FALSE)),""),"")</f>
        <v/>
      </c>
      <c r="E515" s="19" t="str">
        <f>IFERROR(IF(A515&lt;&gt;"",VLOOKUP(A515,matriz,IF(generador!B515=1,15,IF(generador!B515=2,18,IF(generador!B515=3,21,IF(generador!B515=4,24,IF(generador!B515=5,27,IF(generador!B515=6,30,IF(generador!B515=7,33,IF(generador!B515=8,36,IF(generador!B515=9,39,IF(generador!B515=10,42,IF(generador!B515=11,45,IF(generador!B515=12,48,IF(generador!B515=13,51,IF(generador!B515=14,54,IF(generador!B515=15,57))))))))))))))),FALSE),""),"")</f>
        <v/>
      </c>
      <c r="F515" s="20" t="str">
        <f t="shared" ref="F515:F578" si="145">IFERROR(IF(E515,VLOOKUP(A515,matriz,97,FALSE),""),"")</f>
        <v/>
      </c>
      <c r="G515" s="29" t="str">
        <f t="shared" ref="G515:G578" si="146">IFERROR(IF(E515,VLOOKUP(A515,matriz,IF(C515="NO",99,101),FALSE),""),"")</f>
        <v/>
      </c>
      <c r="H515" s="21" t="str">
        <f t="shared" ca="1" si="132"/>
        <v/>
      </c>
      <c r="I515" s="18" t="str">
        <f t="shared" si="133"/>
        <v/>
      </c>
      <c r="J515" s="18" t="str">
        <f>""</f>
        <v/>
      </c>
      <c r="K515" s="18" t="str">
        <f t="shared" si="134"/>
        <v/>
      </c>
      <c r="L515" s="18" t="str">
        <f t="shared" si="135"/>
        <v/>
      </c>
      <c r="M515" s="18" t="str">
        <f t="shared" si="136"/>
        <v/>
      </c>
      <c r="N515" s="18" t="str">
        <f t="shared" si="137"/>
        <v/>
      </c>
      <c r="O515" s="18" t="str">
        <f t="shared" si="138"/>
        <v/>
      </c>
      <c r="P515" s="18" t="str">
        <f t="shared" si="139"/>
        <v/>
      </c>
      <c r="Q515" s="18" t="str">
        <f t="shared" si="140"/>
        <v/>
      </c>
      <c r="R515" s="122" t="str">
        <f t="shared" ref="R515:R578" si="147">IFERROR(IF(E515,CONCATENATE(TEXT(VLOOKUP(A515,matriz,IF(C515="NO",67,82),FALSE),"YYYY"),VLOOKUP(A515,matriz,IF(C515="NO",66,81),FALSE)),""),"")</f>
        <v/>
      </c>
      <c r="S515" s="18" t="str">
        <f t="shared" si="141"/>
        <v/>
      </c>
      <c r="T515" s="26" t="str">
        <f t="shared" ref="T515:T578" si="148">IFERROR(IF(E515,CONCATENATE(TEXT(VLOOKUP(A515,matriz,IF(C515="NO",64,79),FALSE),"YYYY"),VLOOKUP(A515,matriz,IF(C515="NO",63,78),FALSE)),""),"")</f>
        <v/>
      </c>
      <c r="U515" s="18" t="str">
        <f t="shared" si="142"/>
        <v/>
      </c>
      <c r="V515" s="18" t="str">
        <f t="shared" si="143"/>
        <v/>
      </c>
      <c r="W515" s="18" t="str">
        <f>IFERROR(CONCATENATE("PAGO N° ",B515," DEL CONTRATO CPS ",V515," ENTRE ",TEXT(VLOOKUP(A515,matriz,IF(generador!B515=1,16,IF(generador!B515=2,19,IF(generador!B515=3,22,IF(generador!B515=4,25,IF(generador!B515=5,28,IF(generador!B515=6,31,IF(generador!B515=7,34,IF(generador!B515=8,37,IF(generador!B515=9,40,IF(generador!B515=10,43,IF(generador!B515=11,46,IF(generador!B515=12,49,IF(generador!B515=13,52,IF(generador!B515=14,55,IF(generador!B515=15,58))))))))))))))),FALSE),"dd/mm/yyyy")," Y ",TEXT(VLOOKUP(A515,matriz,IF(generador!B515=1,17,IF(generador!B515=2,20,IF(generador!B515=3,23,IF(generador!B515=4,26,IF(generador!B515=5,29,IF(generador!B515=6,32,IF(generador!B515=7,35,IF(generador!B515=8,38,IF(generador!B515=9,41,IF(generador!B515=10,44,IF(generador!B515=11,47,IF(generador!B515=12,50,IF(generador!B515=13,53,IF(generador!B515=14,56,IF(generador!B515=15,59))))))))))))))),FALSE),"dd/mm/yyyy")),"")</f>
        <v/>
      </c>
    </row>
    <row r="516" spans="1:23" x14ac:dyDescent="0.3">
      <c r="A516" s="15"/>
      <c r="B516" s="14"/>
      <c r="C516" s="6"/>
      <c r="D516" s="26" t="str">
        <f t="shared" si="144"/>
        <v/>
      </c>
      <c r="E516" s="19" t="str">
        <f>IFERROR(IF(A516&lt;&gt;"",VLOOKUP(A516,matriz,IF(generador!B516=1,15,IF(generador!B516=2,18,IF(generador!B516=3,21,IF(generador!B516=4,24,IF(generador!B516=5,27,IF(generador!B516=6,30,IF(generador!B516=7,33,IF(generador!B516=8,36,IF(generador!B516=9,39,IF(generador!B516=10,42,IF(generador!B516=11,45,IF(generador!B516=12,48,IF(generador!B516=13,51,IF(generador!B516=14,54,IF(generador!B516=15,57))))))))))))))),FALSE),""),"")</f>
        <v/>
      </c>
      <c r="F516" s="20" t="str">
        <f t="shared" si="145"/>
        <v/>
      </c>
      <c r="G516" s="29" t="str">
        <f t="shared" si="146"/>
        <v/>
      </c>
      <c r="H516" s="21" t="str">
        <f t="shared" ref="H516:H579" ca="1" si="149">IFERROR(IF(C516&lt;&gt;"",TODAY(),""),"")</f>
        <v/>
      </c>
      <c r="I516" s="18" t="str">
        <f t="shared" ref="I516:I579" si="150">IFERROR(IF(D516&lt;&gt;"",I515+1,""),1)</f>
        <v/>
      </c>
      <c r="J516" s="18" t="str">
        <f>""</f>
        <v/>
      </c>
      <c r="K516" s="18" t="str">
        <f t="shared" ref="K516:K579" si="151">IFERROR(IF(E516,0,""),"")</f>
        <v/>
      </c>
      <c r="L516" s="18" t="str">
        <f t="shared" ref="L516:L579" si="152">IFERROR(IF(E516,0,""),"")</f>
        <v/>
      </c>
      <c r="M516" s="18" t="str">
        <f t="shared" ref="M516:M579" si="153">IFERROR(IF(E516,0,""),"")</f>
        <v/>
      </c>
      <c r="N516" s="18" t="str">
        <f t="shared" ref="N516:N579" si="154">IFERROR(IF(E516,0,""),"")</f>
        <v/>
      </c>
      <c r="O516" s="18" t="str">
        <f t="shared" ref="O516:O579" si="155">IFERROR(IF(E516,"01",""),"")</f>
        <v/>
      </c>
      <c r="P516" s="18" t="str">
        <f t="shared" ref="P516:P579" si="156">IFERROR(IF(K516&lt;&gt;"",P515+1,""),1)</f>
        <v/>
      </c>
      <c r="Q516" s="18" t="str">
        <f t="shared" ref="Q516:Q579" si="157">IFERROR(IF(E516,0,""),"")</f>
        <v/>
      </c>
      <c r="R516" s="122" t="str">
        <f t="shared" si="147"/>
        <v/>
      </c>
      <c r="S516" s="18" t="str">
        <f t="shared" ref="S516:S579" si="158">IFERROR(IF(D516&lt;&gt;"",S515+1,""),1)</f>
        <v/>
      </c>
      <c r="T516" s="26" t="str">
        <f t="shared" si="148"/>
        <v/>
      </c>
      <c r="U516" s="18" t="str">
        <f t="shared" ref="U516:U579" si="159">IFERROR(IF(E516,0,""),"")</f>
        <v/>
      </c>
      <c r="V516" s="18" t="str">
        <f t="shared" ref="V516:V579" si="160">IFERROR(IF(E516,A516,""),"")</f>
        <v/>
      </c>
      <c r="W516" s="18" t="str">
        <f>IFERROR(CONCATENATE("PAGO N° ",B516," DEL CONTRATO CPS ",V516," ENTRE ",TEXT(VLOOKUP(A516,matriz,IF(generador!B516=1,16,IF(generador!B516=2,19,IF(generador!B516=3,22,IF(generador!B516=4,25,IF(generador!B516=5,28,IF(generador!B516=6,31,IF(generador!B516=7,34,IF(generador!B516=8,37,IF(generador!B516=9,40,IF(generador!B516=10,43,IF(generador!B516=11,46,IF(generador!B516=12,49,IF(generador!B516=13,52,IF(generador!B516=14,55,IF(generador!B516=15,58))))))))))))))),FALSE),"dd/mm/yyyy")," Y ",TEXT(VLOOKUP(A516,matriz,IF(generador!B516=1,17,IF(generador!B516=2,20,IF(generador!B516=3,23,IF(generador!B516=4,26,IF(generador!B516=5,29,IF(generador!B516=6,32,IF(generador!B516=7,35,IF(generador!B516=8,38,IF(generador!B516=9,41,IF(generador!B516=10,44,IF(generador!B516=11,47,IF(generador!B516=12,50,IF(generador!B516=13,53,IF(generador!B516=14,56,IF(generador!B516=15,59))))))))))))))),FALSE),"dd/mm/yyyy")),"")</f>
        <v/>
      </c>
    </row>
    <row r="517" spans="1:23" x14ac:dyDescent="0.3">
      <c r="A517" s="15"/>
      <c r="B517" s="14"/>
      <c r="C517" s="6"/>
      <c r="D517" s="26" t="str">
        <f t="shared" si="144"/>
        <v/>
      </c>
      <c r="E517" s="19" t="str">
        <f>IFERROR(IF(A517&lt;&gt;"",VLOOKUP(A517,matriz,IF(generador!B517=1,15,IF(generador!B517=2,18,IF(generador!B517=3,21,IF(generador!B517=4,24,IF(generador!B517=5,27,IF(generador!B517=6,30,IF(generador!B517=7,33,IF(generador!B517=8,36,IF(generador!B517=9,39,IF(generador!B517=10,42,IF(generador!B517=11,45,IF(generador!B517=12,48,IF(generador!B517=13,51,IF(generador!B517=14,54,IF(generador!B517=15,57))))))))))))))),FALSE),""),"")</f>
        <v/>
      </c>
      <c r="F517" s="20" t="str">
        <f t="shared" si="145"/>
        <v/>
      </c>
      <c r="G517" s="29" t="str">
        <f t="shared" si="146"/>
        <v/>
      </c>
      <c r="H517" s="21" t="str">
        <f t="shared" ca="1" si="149"/>
        <v/>
      </c>
      <c r="I517" s="18" t="str">
        <f t="shared" si="150"/>
        <v/>
      </c>
      <c r="J517" s="18" t="str">
        <f>""</f>
        <v/>
      </c>
      <c r="K517" s="18" t="str">
        <f t="shared" si="151"/>
        <v/>
      </c>
      <c r="L517" s="18" t="str">
        <f t="shared" si="152"/>
        <v/>
      </c>
      <c r="M517" s="18" t="str">
        <f t="shared" si="153"/>
        <v/>
      </c>
      <c r="N517" s="18" t="str">
        <f t="shared" si="154"/>
        <v/>
      </c>
      <c r="O517" s="18" t="str">
        <f t="shared" si="155"/>
        <v/>
      </c>
      <c r="P517" s="18" t="str">
        <f t="shared" si="156"/>
        <v/>
      </c>
      <c r="Q517" s="18" t="str">
        <f t="shared" si="157"/>
        <v/>
      </c>
      <c r="R517" s="122" t="str">
        <f t="shared" si="147"/>
        <v/>
      </c>
      <c r="S517" s="18" t="str">
        <f t="shared" si="158"/>
        <v/>
      </c>
      <c r="T517" s="26" t="str">
        <f t="shared" si="148"/>
        <v/>
      </c>
      <c r="U517" s="18" t="str">
        <f t="shared" si="159"/>
        <v/>
      </c>
      <c r="V517" s="18" t="str">
        <f t="shared" si="160"/>
        <v/>
      </c>
      <c r="W517" s="18" t="str">
        <f>IFERROR(CONCATENATE("PAGO N° ",B517," DEL CONTRATO CPS ",V517," ENTRE ",TEXT(VLOOKUP(A517,matriz,IF(generador!B517=1,16,IF(generador!B517=2,19,IF(generador!B517=3,22,IF(generador!B517=4,25,IF(generador!B517=5,28,IF(generador!B517=6,31,IF(generador!B517=7,34,IF(generador!B517=8,37,IF(generador!B517=9,40,IF(generador!B517=10,43,IF(generador!B517=11,46,IF(generador!B517=12,49,IF(generador!B517=13,52,IF(generador!B517=14,55,IF(generador!B517=15,58))))))))))))))),FALSE),"dd/mm/yyyy")," Y ",TEXT(VLOOKUP(A517,matriz,IF(generador!B517=1,17,IF(generador!B517=2,20,IF(generador!B517=3,23,IF(generador!B517=4,26,IF(generador!B517=5,29,IF(generador!B517=6,32,IF(generador!B517=7,35,IF(generador!B517=8,38,IF(generador!B517=9,41,IF(generador!B517=10,44,IF(generador!B517=11,47,IF(generador!B517=12,50,IF(generador!B517=13,53,IF(generador!B517=14,56,IF(generador!B517=15,59))))))))))))))),FALSE),"dd/mm/yyyy")),"")</f>
        <v/>
      </c>
    </row>
    <row r="518" spans="1:23" x14ac:dyDescent="0.3">
      <c r="A518" s="15"/>
      <c r="B518" s="14"/>
      <c r="C518" s="6"/>
      <c r="D518" s="26" t="str">
        <f t="shared" si="144"/>
        <v/>
      </c>
      <c r="E518" s="19" t="str">
        <f>IFERROR(IF(A518&lt;&gt;"",VLOOKUP(A518,matriz,IF(generador!B518=1,15,IF(generador!B518=2,18,IF(generador!B518=3,21,IF(generador!B518=4,24,IF(generador!B518=5,27,IF(generador!B518=6,30,IF(generador!B518=7,33,IF(generador!B518=8,36,IF(generador!B518=9,39,IF(generador!B518=10,42,IF(generador!B518=11,45,IF(generador!B518=12,48,IF(generador!B518=13,51,IF(generador!B518=14,54,IF(generador!B518=15,57))))))))))))))),FALSE),""),"")</f>
        <v/>
      </c>
      <c r="F518" s="20" t="str">
        <f t="shared" si="145"/>
        <v/>
      </c>
      <c r="G518" s="29" t="str">
        <f t="shared" si="146"/>
        <v/>
      </c>
      <c r="H518" s="21" t="str">
        <f t="shared" ca="1" si="149"/>
        <v/>
      </c>
      <c r="I518" s="18" t="str">
        <f t="shared" si="150"/>
        <v/>
      </c>
      <c r="J518" s="18" t="str">
        <f>""</f>
        <v/>
      </c>
      <c r="K518" s="18" t="str">
        <f t="shared" si="151"/>
        <v/>
      </c>
      <c r="L518" s="18" t="str">
        <f t="shared" si="152"/>
        <v/>
      </c>
      <c r="M518" s="18" t="str">
        <f t="shared" si="153"/>
        <v/>
      </c>
      <c r="N518" s="18" t="str">
        <f t="shared" si="154"/>
        <v/>
      </c>
      <c r="O518" s="18" t="str">
        <f t="shared" si="155"/>
        <v/>
      </c>
      <c r="P518" s="18" t="str">
        <f t="shared" si="156"/>
        <v/>
      </c>
      <c r="Q518" s="18" t="str">
        <f t="shared" si="157"/>
        <v/>
      </c>
      <c r="R518" s="122" t="str">
        <f t="shared" si="147"/>
        <v/>
      </c>
      <c r="S518" s="18" t="str">
        <f t="shared" si="158"/>
        <v/>
      </c>
      <c r="T518" s="26" t="str">
        <f t="shared" si="148"/>
        <v/>
      </c>
      <c r="U518" s="18" t="str">
        <f t="shared" si="159"/>
        <v/>
      </c>
      <c r="V518" s="18" t="str">
        <f t="shared" si="160"/>
        <v/>
      </c>
      <c r="W518" s="18" t="str">
        <f>IFERROR(CONCATENATE("PAGO N° ",B518," DEL CONTRATO CPS ",V518," ENTRE ",TEXT(VLOOKUP(A518,matriz,IF(generador!B518=1,16,IF(generador!B518=2,19,IF(generador!B518=3,22,IF(generador!B518=4,25,IF(generador!B518=5,28,IF(generador!B518=6,31,IF(generador!B518=7,34,IF(generador!B518=8,37,IF(generador!B518=9,40,IF(generador!B518=10,43,IF(generador!B518=11,46,IF(generador!B518=12,49,IF(generador!B518=13,52,IF(generador!B518=14,55,IF(generador!B518=15,58))))))))))))))),FALSE),"dd/mm/yyyy")," Y ",TEXT(VLOOKUP(A518,matriz,IF(generador!B518=1,17,IF(generador!B518=2,20,IF(generador!B518=3,23,IF(generador!B518=4,26,IF(generador!B518=5,29,IF(generador!B518=6,32,IF(generador!B518=7,35,IF(generador!B518=8,38,IF(generador!B518=9,41,IF(generador!B518=10,44,IF(generador!B518=11,47,IF(generador!B518=12,50,IF(generador!B518=13,53,IF(generador!B518=14,56,IF(generador!B518=15,59))))))))))))))),FALSE),"dd/mm/yyyy")),"")</f>
        <v/>
      </c>
    </row>
    <row r="519" spans="1:23" x14ac:dyDescent="0.3">
      <c r="A519" s="15"/>
      <c r="B519" s="14"/>
      <c r="C519" s="6"/>
      <c r="D519" s="26" t="str">
        <f t="shared" si="144"/>
        <v/>
      </c>
      <c r="E519" s="19" t="str">
        <f>IFERROR(IF(A519&lt;&gt;"",VLOOKUP(A519,matriz,IF(generador!B519=1,15,IF(generador!B519=2,18,IF(generador!B519=3,21,IF(generador!B519=4,24,IF(generador!B519=5,27,IF(generador!B519=6,30,IF(generador!B519=7,33,IF(generador!B519=8,36,IF(generador!B519=9,39,IF(generador!B519=10,42,IF(generador!B519=11,45,IF(generador!B519=12,48,IF(generador!B519=13,51,IF(generador!B519=14,54,IF(generador!B519=15,57))))))))))))))),FALSE),""),"")</f>
        <v/>
      </c>
      <c r="F519" s="20" t="str">
        <f t="shared" si="145"/>
        <v/>
      </c>
      <c r="G519" s="29" t="str">
        <f t="shared" si="146"/>
        <v/>
      </c>
      <c r="H519" s="21" t="str">
        <f t="shared" ca="1" si="149"/>
        <v/>
      </c>
      <c r="I519" s="18" t="str">
        <f t="shared" si="150"/>
        <v/>
      </c>
      <c r="J519" s="18" t="str">
        <f>""</f>
        <v/>
      </c>
      <c r="K519" s="18" t="str">
        <f t="shared" si="151"/>
        <v/>
      </c>
      <c r="L519" s="18" t="str">
        <f t="shared" si="152"/>
        <v/>
      </c>
      <c r="M519" s="18" t="str">
        <f t="shared" si="153"/>
        <v/>
      </c>
      <c r="N519" s="18" t="str">
        <f t="shared" si="154"/>
        <v/>
      </c>
      <c r="O519" s="18" t="str">
        <f t="shared" si="155"/>
        <v/>
      </c>
      <c r="P519" s="18" t="str">
        <f t="shared" si="156"/>
        <v/>
      </c>
      <c r="Q519" s="18" t="str">
        <f t="shared" si="157"/>
        <v/>
      </c>
      <c r="R519" s="122" t="str">
        <f t="shared" si="147"/>
        <v/>
      </c>
      <c r="S519" s="18" t="str">
        <f t="shared" si="158"/>
        <v/>
      </c>
      <c r="T519" s="26" t="str">
        <f t="shared" si="148"/>
        <v/>
      </c>
      <c r="U519" s="18" t="str">
        <f t="shared" si="159"/>
        <v/>
      </c>
      <c r="V519" s="18" t="str">
        <f t="shared" si="160"/>
        <v/>
      </c>
      <c r="W519" s="18" t="str">
        <f>IFERROR(CONCATENATE("PAGO N° ",B519," DEL CONTRATO CPS ",V519," ENTRE ",TEXT(VLOOKUP(A519,matriz,IF(generador!B519=1,16,IF(generador!B519=2,19,IF(generador!B519=3,22,IF(generador!B519=4,25,IF(generador!B519=5,28,IF(generador!B519=6,31,IF(generador!B519=7,34,IF(generador!B519=8,37,IF(generador!B519=9,40,IF(generador!B519=10,43,IF(generador!B519=11,46,IF(generador!B519=12,49,IF(generador!B519=13,52,IF(generador!B519=14,55,IF(generador!B519=15,58))))))))))))))),FALSE),"dd/mm/yyyy")," Y ",TEXT(VLOOKUP(A519,matriz,IF(generador!B519=1,17,IF(generador!B519=2,20,IF(generador!B519=3,23,IF(generador!B519=4,26,IF(generador!B519=5,29,IF(generador!B519=6,32,IF(generador!B519=7,35,IF(generador!B519=8,38,IF(generador!B519=9,41,IF(generador!B519=10,44,IF(generador!B519=11,47,IF(generador!B519=12,50,IF(generador!B519=13,53,IF(generador!B519=14,56,IF(generador!B519=15,59))))))))))))))),FALSE),"dd/mm/yyyy")),"")</f>
        <v/>
      </c>
    </row>
    <row r="520" spans="1:23" x14ac:dyDescent="0.3">
      <c r="A520" s="15"/>
      <c r="B520" s="14"/>
      <c r="C520" s="6"/>
      <c r="D520" s="26" t="str">
        <f t="shared" si="144"/>
        <v/>
      </c>
      <c r="E520" s="19" t="str">
        <f>IFERROR(IF(A520&lt;&gt;"",VLOOKUP(A520,matriz,IF(generador!B520=1,15,IF(generador!B520=2,18,IF(generador!B520=3,21,IF(generador!B520=4,24,IF(generador!B520=5,27,IF(generador!B520=6,30,IF(generador!B520=7,33,IF(generador!B520=8,36,IF(generador!B520=9,39,IF(generador!B520=10,42,IF(generador!B520=11,45,IF(generador!B520=12,48,IF(generador!B520=13,51,IF(generador!B520=14,54,IF(generador!B520=15,57))))))))))))))),FALSE),""),"")</f>
        <v/>
      </c>
      <c r="F520" s="20" t="str">
        <f t="shared" si="145"/>
        <v/>
      </c>
      <c r="G520" s="29" t="str">
        <f t="shared" si="146"/>
        <v/>
      </c>
      <c r="H520" s="21" t="str">
        <f t="shared" ca="1" si="149"/>
        <v/>
      </c>
      <c r="I520" s="18" t="str">
        <f t="shared" si="150"/>
        <v/>
      </c>
      <c r="J520" s="18" t="str">
        <f>""</f>
        <v/>
      </c>
      <c r="K520" s="18" t="str">
        <f t="shared" si="151"/>
        <v/>
      </c>
      <c r="L520" s="18" t="str">
        <f t="shared" si="152"/>
        <v/>
      </c>
      <c r="M520" s="18" t="str">
        <f t="shared" si="153"/>
        <v/>
      </c>
      <c r="N520" s="18" t="str">
        <f t="shared" si="154"/>
        <v/>
      </c>
      <c r="O520" s="18" t="str">
        <f t="shared" si="155"/>
        <v/>
      </c>
      <c r="P520" s="18" t="str">
        <f t="shared" si="156"/>
        <v/>
      </c>
      <c r="Q520" s="18" t="str">
        <f t="shared" si="157"/>
        <v/>
      </c>
      <c r="R520" s="122" t="str">
        <f t="shared" si="147"/>
        <v/>
      </c>
      <c r="S520" s="18" t="str">
        <f t="shared" si="158"/>
        <v/>
      </c>
      <c r="T520" s="26" t="str">
        <f t="shared" si="148"/>
        <v/>
      </c>
      <c r="U520" s="18" t="str">
        <f t="shared" si="159"/>
        <v/>
      </c>
      <c r="V520" s="18" t="str">
        <f t="shared" si="160"/>
        <v/>
      </c>
      <c r="W520" s="18" t="str">
        <f>IFERROR(CONCATENATE("PAGO N° ",B520," DEL CONTRATO CPS ",V520," ENTRE ",TEXT(VLOOKUP(A520,matriz,IF(generador!B520=1,16,IF(generador!B520=2,19,IF(generador!B520=3,22,IF(generador!B520=4,25,IF(generador!B520=5,28,IF(generador!B520=6,31,IF(generador!B520=7,34,IF(generador!B520=8,37,IF(generador!B520=9,40,IF(generador!B520=10,43,IF(generador!B520=11,46,IF(generador!B520=12,49,IF(generador!B520=13,52,IF(generador!B520=14,55,IF(generador!B520=15,58))))))))))))))),FALSE),"dd/mm/yyyy")," Y ",TEXT(VLOOKUP(A520,matriz,IF(generador!B520=1,17,IF(generador!B520=2,20,IF(generador!B520=3,23,IF(generador!B520=4,26,IF(generador!B520=5,29,IF(generador!B520=6,32,IF(generador!B520=7,35,IF(generador!B520=8,38,IF(generador!B520=9,41,IF(generador!B520=10,44,IF(generador!B520=11,47,IF(generador!B520=12,50,IF(generador!B520=13,53,IF(generador!B520=14,56,IF(generador!B520=15,59))))))))))))))),FALSE),"dd/mm/yyyy")),"")</f>
        <v/>
      </c>
    </row>
    <row r="521" spans="1:23" x14ac:dyDescent="0.3">
      <c r="A521" s="15"/>
      <c r="B521" s="14"/>
      <c r="C521" s="6"/>
      <c r="D521" s="26" t="str">
        <f t="shared" si="144"/>
        <v/>
      </c>
      <c r="E521" s="19" t="str">
        <f>IFERROR(IF(A521&lt;&gt;"",VLOOKUP(A521,matriz,IF(generador!B521=1,15,IF(generador!B521=2,18,IF(generador!B521=3,21,IF(generador!B521=4,24,IF(generador!B521=5,27,IF(generador!B521=6,30,IF(generador!B521=7,33,IF(generador!B521=8,36,IF(generador!B521=9,39,IF(generador!B521=10,42,IF(generador!B521=11,45,IF(generador!B521=12,48,IF(generador!B521=13,51,IF(generador!B521=14,54,IF(generador!B521=15,57))))))))))))))),FALSE),""),"")</f>
        <v/>
      </c>
      <c r="F521" s="20" t="str">
        <f t="shared" si="145"/>
        <v/>
      </c>
      <c r="G521" s="29" t="str">
        <f t="shared" si="146"/>
        <v/>
      </c>
      <c r="H521" s="21" t="str">
        <f t="shared" ca="1" si="149"/>
        <v/>
      </c>
      <c r="I521" s="18" t="str">
        <f t="shared" si="150"/>
        <v/>
      </c>
      <c r="J521" s="18" t="str">
        <f>""</f>
        <v/>
      </c>
      <c r="K521" s="18" t="str">
        <f t="shared" si="151"/>
        <v/>
      </c>
      <c r="L521" s="18" t="str">
        <f t="shared" si="152"/>
        <v/>
      </c>
      <c r="M521" s="18" t="str">
        <f t="shared" si="153"/>
        <v/>
      </c>
      <c r="N521" s="18" t="str">
        <f t="shared" si="154"/>
        <v/>
      </c>
      <c r="O521" s="18" t="str">
        <f t="shared" si="155"/>
        <v/>
      </c>
      <c r="P521" s="18" t="str">
        <f t="shared" si="156"/>
        <v/>
      </c>
      <c r="Q521" s="18" t="str">
        <f t="shared" si="157"/>
        <v/>
      </c>
      <c r="R521" s="122" t="str">
        <f t="shared" si="147"/>
        <v/>
      </c>
      <c r="S521" s="18" t="str">
        <f t="shared" si="158"/>
        <v/>
      </c>
      <c r="T521" s="26" t="str">
        <f t="shared" si="148"/>
        <v/>
      </c>
      <c r="U521" s="18" t="str">
        <f t="shared" si="159"/>
        <v/>
      </c>
      <c r="V521" s="18" t="str">
        <f t="shared" si="160"/>
        <v/>
      </c>
      <c r="W521" s="18" t="str">
        <f>IFERROR(CONCATENATE("PAGO N° ",B521," DEL CONTRATO CPS ",V521," ENTRE ",TEXT(VLOOKUP(A521,matriz,IF(generador!B521=1,16,IF(generador!B521=2,19,IF(generador!B521=3,22,IF(generador!B521=4,25,IF(generador!B521=5,28,IF(generador!B521=6,31,IF(generador!B521=7,34,IF(generador!B521=8,37,IF(generador!B521=9,40,IF(generador!B521=10,43,IF(generador!B521=11,46,IF(generador!B521=12,49,IF(generador!B521=13,52,IF(generador!B521=14,55,IF(generador!B521=15,58))))))))))))))),FALSE),"dd/mm/yyyy")," Y ",TEXT(VLOOKUP(A521,matriz,IF(generador!B521=1,17,IF(generador!B521=2,20,IF(generador!B521=3,23,IF(generador!B521=4,26,IF(generador!B521=5,29,IF(generador!B521=6,32,IF(generador!B521=7,35,IF(generador!B521=8,38,IF(generador!B521=9,41,IF(generador!B521=10,44,IF(generador!B521=11,47,IF(generador!B521=12,50,IF(generador!B521=13,53,IF(generador!B521=14,56,IF(generador!B521=15,59))))))))))))))),FALSE),"dd/mm/yyyy")),"")</f>
        <v/>
      </c>
    </row>
    <row r="522" spans="1:23" x14ac:dyDescent="0.3">
      <c r="A522" s="15"/>
      <c r="B522" s="14"/>
      <c r="C522" s="6"/>
      <c r="D522" s="26" t="str">
        <f t="shared" si="144"/>
        <v/>
      </c>
      <c r="E522" s="19" t="str">
        <f>IFERROR(IF(A522&lt;&gt;"",VLOOKUP(A522,matriz,IF(generador!B522=1,15,IF(generador!B522=2,18,IF(generador!B522=3,21,IF(generador!B522=4,24,IF(generador!B522=5,27,IF(generador!B522=6,30,IF(generador!B522=7,33,IF(generador!B522=8,36,IF(generador!B522=9,39,IF(generador!B522=10,42,IF(generador!B522=11,45,IF(generador!B522=12,48,IF(generador!B522=13,51,IF(generador!B522=14,54,IF(generador!B522=15,57))))))))))))))),FALSE),""),"")</f>
        <v/>
      </c>
      <c r="F522" s="20" t="str">
        <f t="shared" si="145"/>
        <v/>
      </c>
      <c r="G522" s="29" t="str">
        <f t="shared" si="146"/>
        <v/>
      </c>
      <c r="H522" s="21" t="str">
        <f t="shared" ca="1" si="149"/>
        <v/>
      </c>
      <c r="I522" s="18" t="str">
        <f t="shared" si="150"/>
        <v/>
      </c>
      <c r="J522" s="18" t="str">
        <f>""</f>
        <v/>
      </c>
      <c r="K522" s="18" t="str">
        <f t="shared" si="151"/>
        <v/>
      </c>
      <c r="L522" s="18" t="str">
        <f t="shared" si="152"/>
        <v/>
      </c>
      <c r="M522" s="18" t="str">
        <f t="shared" si="153"/>
        <v/>
      </c>
      <c r="N522" s="18" t="str">
        <f t="shared" si="154"/>
        <v/>
      </c>
      <c r="O522" s="18" t="str">
        <f t="shared" si="155"/>
        <v/>
      </c>
      <c r="P522" s="18" t="str">
        <f t="shared" si="156"/>
        <v/>
      </c>
      <c r="Q522" s="18" t="str">
        <f t="shared" si="157"/>
        <v/>
      </c>
      <c r="R522" s="122" t="str">
        <f t="shared" si="147"/>
        <v/>
      </c>
      <c r="S522" s="18" t="str">
        <f t="shared" si="158"/>
        <v/>
      </c>
      <c r="T522" s="26" t="str">
        <f t="shared" si="148"/>
        <v/>
      </c>
      <c r="U522" s="18" t="str">
        <f t="shared" si="159"/>
        <v/>
      </c>
      <c r="V522" s="18" t="str">
        <f t="shared" si="160"/>
        <v/>
      </c>
      <c r="W522" s="18" t="str">
        <f>IFERROR(CONCATENATE("PAGO N° ",B522," DEL CONTRATO CPS ",V522," ENTRE ",TEXT(VLOOKUP(A522,matriz,IF(generador!B522=1,16,IF(generador!B522=2,19,IF(generador!B522=3,22,IF(generador!B522=4,25,IF(generador!B522=5,28,IF(generador!B522=6,31,IF(generador!B522=7,34,IF(generador!B522=8,37,IF(generador!B522=9,40,IF(generador!B522=10,43,IF(generador!B522=11,46,IF(generador!B522=12,49,IF(generador!B522=13,52,IF(generador!B522=14,55,IF(generador!B522=15,58))))))))))))))),FALSE),"dd/mm/yyyy")," Y ",TEXT(VLOOKUP(A522,matriz,IF(generador!B522=1,17,IF(generador!B522=2,20,IF(generador!B522=3,23,IF(generador!B522=4,26,IF(generador!B522=5,29,IF(generador!B522=6,32,IF(generador!B522=7,35,IF(generador!B522=8,38,IF(generador!B522=9,41,IF(generador!B522=10,44,IF(generador!B522=11,47,IF(generador!B522=12,50,IF(generador!B522=13,53,IF(generador!B522=14,56,IF(generador!B522=15,59))))))))))))))),FALSE),"dd/mm/yyyy")),"")</f>
        <v/>
      </c>
    </row>
    <row r="523" spans="1:23" x14ac:dyDescent="0.3">
      <c r="A523" s="15"/>
      <c r="B523" s="14"/>
      <c r="C523" s="6"/>
      <c r="D523" s="26" t="str">
        <f t="shared" si="144"/>
        <v/>
      </c>
      <c r="E523" s="19" t="str">
        <f>IFERROR(IF(A523&lt;&gt;"",VLOOKUP(A523,matriz,IF(generador!B523=1,15,IF(generador!B523=2,18,IF(generador!B523=3,21,IF(generador!B523=4,24,IF(generador!B523=5,27,IF(generador!B523=6,30,IF(generador!B523=7,33,IF(generador!B523=8,36,IF(generador!B523=9,39,IF(generador!B523=10,42,IF(generador!B523=11,45,IF(generador!B523=12,48,IF(generador!B523=13,51,IF(generador!B523=14,54,IF(generador!B523=15,57))))))))))))))),FALSE),""),"")</f>
        <v/>
      </c>
      <c r="F523" s="20" t="str">
        <f t="shared" si="145"/>
        <v/>
      </c>
      <c r="G523" s="29" t="str">
        <f t="shared" si="146"/>
        <v/>
      </c>
      <c r="H523" s="21" t="str">
        <f t="shared" ca="1" si="149"/>
        <v/>
      </c>
      <c r="I523" s="18" t="str">
        <f t="shared" si="150"/>
        <v/>
      </c>
      <c r="J523" s="18" t="str">
        <f>""</f>
        <v/>
      </c>
      <c r="K523" s="18" t="str">
        <f t="shared" si="151"/>
        <v/>
      </c>
      <c r="L523" s="18" t="str">
        <f t="shared" si="152"/>
        <v/>
      </c>
      <c r="M523" s="18" t="str">
        <f t="shared" si="153"/>
        <v/>
      </c>
      <c r="N523" s="18" t="str">
        <f t="shared" si="154"/>
        <v/>
      </c>
      <c r="O523" s="18" t="str">
        <f t="shared" si="155"/>
        <v/>
      </c>
      <c r="P523" s="18" t="str">
        <f t="shared" si="156"/>
        <v/>
      </c>
      <c r="Q523" s="18" t="str">
        <f t="shared" si="157"/>
        <v/>
      </c>
      <c r="R523" s="122" t="str">
        <f t="shared" si="147"/>
        <v/>
      </c>
      <c r="S523" s="18" t="str">
        <f t="shared" si="158"/>
        <v/>
      </c>
      <c r="T523" s="26" t="str">
        <f t="shared" si="148"/>
        <v/>
      </c>
      <c r="U523" s="18" t="str">
        <f t="shared" si="159"/>
        <v/>
      </c>
      <c r="V523" s="18" t="str">
        <f t="shared" si="160"/>
        <v/>
      </c>
      <c r="W523" s="18" t="str">
        <f>IFERROR(CONCATENATE("PAGO N° ",B523," DEL CONTRATO CPS ",V523," ENTRE ",TEXT(VLOOKUP(A523,matriz,IF(generador!B523=1,16,IF(generador!B523=2,19,IF(generador!B523=3,22,IF(generador!B523=4,25,IF(generador!B523=5,28,IF(generador!B523=6,31,IF(generador!B523=7,34,IF(generador!B523=8,37,IF(generador!B523=9,40,IF(generador!B523=10,43,IF(generador!B523=11,46,IF(generador!B523=12,49,IF(generador!B523=13,52,IF(generador!B523=14,55,IF(generador!B523=15,58))))))))))))))),FALSE),"dd/mm/yyyy")," Y ",TEXT(VLOOKUP(A523,matriz,IF(generador!B523=1,17,IF(generador!B523=2,20,IF(generador!B523=3,23,IF(generador!B523=4,26,IF(generador!B523=5,29,IF(generador!B523=6,32,IF(generador!B523=7,35,IF(generador!B523=8,38,IF(generador!B523=9,41,IF(generador!B523=10,44,IF(generador!B523=11,47,IF(generador!B523=12,50,IF(generador!B523=13,53,IF(generador!B523=14,56,IF(generador!B523=15,59))))))))))))))),FALSE),"dd/mm/yyyy")),"")</f>
        <v/>
      </c>
    </row>
    <row r="524" spans="1:23" x14ac:dyDescent="0.3">
      <c r="A524" s="15"/>
      <c r="B524" s="14"/>
      <c r="C524" s="6"/>
      <c r="D524" s="26" t="str">
        <f t="shared" si="144"/>
        <v/>
      </c>
      <c r="E524" s="19" t="str">
        <f>IFERROR(IF(A524&lt;&gt;"",VLOOKUP(A524,matriz,IF(generador!B524=1,15,IF(generador!B524=2,18,IF(generador!B524=3,21,IF(generador!B524=4,24,IF(generador!B524=5,27,IF(generador!B524=6,30,IF(generador!B524=7,33,IF(generador!B524=8,36,IF(generador!B524=9,39,IF(generador!B524=10,42,IF(generador!B524=11,45,IF(generador!B524=12,48,IF(generador!B524=13,51,IF(generador!B524=14,54,IF(generador!B524=15,57))))))))))))))),FALSE),""),"")</f>
        <v/>
      </c>
      <c r="F524" s="20" t="str">
        <f t="shared" si="145"/>
        <v/>
      </c>
      <c r="G524" s="29" t="str">
        <f t="shared" si="146"/>
        <v/>
      </c>
      <c r="H524" s="21" t="str">
        <f t="shared" ca="1" si="149"/>
        <v/>
      </c>
      <c r="I524" s="18" t="str">
        <f t="shared" si="150"/>
        <v/>
      </c>
      <c r="J524" s="18" t="str">
        <f>""</f>
        <v/>
      </c>
      <c r="K524" s="18" t="str">
        <f t="shared" si="151"/>
        <v/>
      </c>
      <c r="L524" s="18" t="str">
        <f t="shared" si="152"/>
        <v/>
      </c>
      <c r="M524" s="18" t="str">
        <f t="shared" si="153"/>
        <v/>
      </c>
      <c r="N524" s="18" t="str">
        <f t="shared" si="154"/>
        <v/>
      </c>
      <c r="O524" s="18" t="str">
        <f t="shared" si="155"/>
        <v/>
      </c>
      <c r="P524" s="18" t="str">
        <f t="shared" si="156"/>
        <v/>
      </c>
      <c r="Q524" s="18" t="str">
        <f t="shared" si="157"/>
        <v/>
      </c>
      <c r="R524" s="122" t="str">
        <f t="shared" si="147"/>
        <v/>
      </c>
      <c r="S524" s="18" t="str">
        <f t="shared" si="158"/>
        <v/>
      </c>
      <c r="T524" s="26" t="str">
        <f t="shared" si="148"/>
        <v/>
      </c>
      <c r="U524" s="18" t="str">
        <f t="shared" si="159"/>
        <v/>
      </c>
      <c r="V524" s="18" t="str">
        <f t="shared" si="160"/>
        <v/>
      </c>
      <c r="W524" s="18" t="str">
        <f>IFERROR(CONCATENATE("PAGO N° ",B524," DEL CONTRATO CPS ",V524," ENTRE ",TEXT(VLOOKUP(A524,matriz,IF(generador!B524=1,16,IF(generador!B524=2,19,IF(generador!B524=3,22,IF(generador!B524=4,25,IF(generador!B524=5,28,IF(generador!B524=6,31,IF(generador!B524=7,34,IF(generador!B524=8,37,IF(generador!B524=9,40,IF(generador!B524=10,43,IF(generador!B524=11,46,IF(generador!B524=12,49,IF(generador!B524=13,52,IF(generador!B524=14,55,IF(generador!B524=15,58))))))))))))))),FALSE),"dd/mm/yyyy")," Y ",TEXT(VLOOKUP(A524,matriz,IF(generador!B524=1,17,IF(generador!B524=2,20,IF(generador!B524=3,23,IF(generador!B524=4,26,IF(generador!B524=5,29,IF(generador!B524=6,32,IF(generador!B524=7,35,IF(generador!B524=8,38,IF(generador!B524=9,41,IF(generador!B524=10,44,IF(generador!B524=11,47,IF(generador!B524=12,50,IF(generador!B524=13,53,IF(generador!B524=14,56,IF(generador!B524=15,59))))))))))))))),FALSE),"dd/mm/yyyy")),"")</f>
        <v/>
      </c>
    </row>
    <row r="525" spans="1:23" x14ac:dyDescent="0.3">
      <c r="A525" s="15"/>
      <c r="B525" s="14"/>
      <c r="C525" s="6"/>
      <c r="D525" s="26" t="str">
        <f t="shared" si="144"/>
        <v/>
      </c>
      <c r="E525" s="19" t="str">
        <f>IFERROR(IF(A525&lt;&gt;"",VLOOKUP(A525,matriz,IF(generador!B525=1,15,IF(generador!B525=2,18,IF(generador!B525=3,21,IF(generador!B525=4,24,IF(generador!B525=5,27,IF(generador!B525=6,30,IF(generador!B525=7,33,IF(generador!B525=8,36,IF(generador!B525=9,39,IF(generador!B525=10,42,IF(generador!B525=11,45,IF(generador!B525=12,48,IF(generador!B525=13,51,IF(generador!B525=14,54,IF(generador!B525=15,57))))))))))))))),FALSE),""),"")</f>
        <v/>
      </c>
      <c r="F525" s="20" t="str">
        <f t="shared" si="145"/>
        <v/>
      </c>
      <c r="G525" s="29" t="str">
        <f t="shared" si="146"/>
        <v/>
      </c>
      <c r="H525" s="21" t="str">
        <f t="shared" ca="1" si="149"/>
        <v/>
      </c>
      <c r="I525" s="18" t="str">
        <f t="shared" si="150"/>
        <v/>
      </c>
      <c r="J525" s="18" t="str">
        <f>""</f>
        <v/>
      </c>
      <c r="K525" s="18" t="str">
        <f t="shared" si="151"/>
        <v/>
      </c>
      <c r="L525" s="18" t="str">
        <f t="shared" si="152"/>
        <v/>
      </c>
      <c r="M525" s="18" t="str">
        <f t="shared" si="153"/>
        <v/>
      </c>
      <c r="N525" s="18" t="str">
        <f t="shared" si="154"/>
        <v/>
      </c>
      <c r="O525" s="18" t="str">
        <f t="shared" si="155"/>
        <v/>
      </c>
      <c r="P525" s="18" t="str">
        <f t="shared" si="156"/>
        <v/>
      </c>
      <c r="Q525" s="18" t="str">
        <f t="shared" si="157"/>
        <v/>
      </c>
      <c r="R525" s="122" t="str">
        <f t="shared" si="147"/>
        <v/>
      </c>
      <c r="S525" s="18" t="str">
        <f t="shared" si="158"/>
        <v/>
      </c>
      <c r="T525" s="26" t="str">
        <f t="shared" si="148"/>
        <v/>
      </c>
      <c r="U525" s="18" t="str">
        <f t="shared" si="159"/>
        <v/>
      </c>
      <c r="V525" s="18" t="str">
        <f t="shared" si="160"/>
        <v/>
      </c>
      <c r="W525" s="18" t="str">
        <f>IFERROR(CONCATENATE("PAGO N° ",B525," DEL CONTRATO CPS ",V525," ENTRE ",TEXT(VLOOKUP(A525,matriz,IF(generador!B525=1,16,IF(generador!B525=2,19,IF(generador!B525=3,22,IF(generador!B525=4,25,IF(generador!B525=5,28,IF(generador!B525=6,31,IF(generador!B525=7,34,IF(generador!B525=8,37,IF(generador!B525=9,40,IF(generador!B525=10,43,IF(generador!B525=11,46,IF(generador!B525=12,49,IF(generador!B525=13,52,IF(generador!B525=14,55,IF(generador!B525=15,58))))))))))))))),FALSE),"dd/mm/yyyy")," Y ",TEXT(VLOOKUP(A525,matriz,IF(generador!B525=1,17,IF(generador!B525=2,20,IF(generador!B525=3,23,IF(generador!B525=4,26,IF(generador!B525=5,29,IF(generador!B525=6,32,IF(generador!B525=7,35,IF(generador!B525=8,38,IF(generador!B525=9,41,IF(generador!B525=10,44,IF(generador!B525=11,47,IF(generador!B525=12,50,IF(generador!B525=13,53,IF(generador!B525=14,56,IF(generador!B525=15,59))))))))))))))),FALSE),"dd/mm/yyyy")),"")</f>
        <v/>
      </c>
    </row>
    <row r="526" spans="1:23" x14ac:dyDescent="0.3">
      <c r="A526" s="15"/>
      <c r="B526" s="14"/>
      <c r="C526" s="6"/>
      <c r="D526" s="26" t="str">
        <f t="shared" si="144"/>
        <v/>
      </c>
      <c r="E526" s="19" t="str">
        <f>IFERROR(IF(A526&lt;&gt;"",VLOOKUP(A526,matriz,IF(generador!B526=1,15,IF(generador!B526=2,18,IF(generador!B526=3,21,IF(generador!B526=4,24,IF(generador!B526=5,27,IF(generador!B526=6,30,IF(generador!B526=7,33,IF(generador!B526=8,36,IF(generador!B526=9,39,IF(generador!B526=10,42,IF(generador!B526=11,45,IF(generador!B526=12,48,IF(generador!B526=13,51,IF(generador!B526=14,54,IF(generador!B526=15,57))))))))))))))),FALSE),""),"")</f>
        <v/>
      </c>
      <c r="F526" s="20" t="str">
        <f t="shared" si="145"/>
        <v/>
      </c>
      <c r="G526" s="29" t="str">
        <f t="shared" si="146"/>
        <v/>
      </c>
      <c r="H526" s="21" t="str">
        <f t="shared" ca="1" si="149"/>
        <v/>
      </c>
      <c r="I526" s="18" t="str">
        <f t="shared" si="150"/>
        <v/>
      </c>
      <c r="J526" s="18" t="str">
        <f>""</f>
        <v/>
      </c>
      <c r="K526" s="18" t="str">
        <f t="shared" si="151"/>
        <v/>
      </c>
      <c r="L526" s="18" t="str">
        <f t="shared" si="152"/>
        <v/>
      </c>
      <c r="M526" s="18" t="str">
        <f t="shared" si="153"/>
        <v/>
      </c>
      <c r="N526" s="18" t="str">
        <f t="shared" si="154"/>
        <v/>
      </c>
      <c r="O526" s="18" t="str">
        <f t="shared" si="155"/>
        <v/>
      </c>
      <c r="P526" s="18" t="str">
        <f t="shared" si="156"/>
        <v/>
      </c>
      <c r="Q526" s="18" t="str">
        <f t="shared" si="157"/>
        <v/>
      </c>
      <c r="R526" s="122" t="str">
        <f t="shared" si="147"/>
        <v/>
      </c>
      <c r="S526" s="18" t="str">
        <f t="shared" si="158"/>
        <v/>
      </c>
      <c r="T526" s="26" t="str">
        <f t="shared" si="148"/>
        <v/>
      </c>
      <c r="U526" s="18" t="str">
        <f t="shared" si="159"/>
        <v/>
      </c>
      <c r="V526" s="18" t="str">
        <f t="shared" si="160"/>
        <v/>
      </c>
      <c r="W526" s="18" t="str">
        <f>IFERROR(CONCATENATE("PAGO N° ",B526," DEL CONTRATO CPS ",V526," ENTRE ",TEXT(VLOOKUP(A526,matriz,IF(generador!B526=1,16,IF(generador!B526=2,19,IF(generador!B526=3,22,IF(generador!B526=4,25,IF(generador!B526=5,28,IF(generador!B526=6,31,IF(generador!B526=7,34,IF(generador!B526=8,37,IF(generador!B526=9,40,IF(generador!B526=10,43,IF(generador!B526=11,46,IF(generador!B526=12,49,IF(generador!B526=13,52,IF(generador!B526=14,55,IF(generador!B526=15,58))))))))))))))),FALSE),"dd/mm/yyyy")," Y ",TEXT(VLOOKUP(A526,matriz,IF(generador!B526=1,17,IF(generador!B526=2,20,IF(generador!B526=3,23,IF(generador!B526=4,26,IF(generador!B526=5,29,IF(generador!B526=6,32,IF(generador!B526=7,35,IF(generador!B526=8,38,IF(generador!B526=9,41,IF(generador!B526=10,44,IF(generador!B526=11,47,IF(generador!B526=12,50,IF(generador!B526=13,53,IF(generador!B526=14,56,IF(generador!B526=15,59))))))))))))))),FALSE),"dd/mm/yyyy")),"")</f>
        <v/>
      </c>
    </row>
    <row r="527" spans="1:23" x14ac:dyDescent="0.3">
      <c r="A527" s="15"/>
      <c r="B527" s="14"/>
      <c r="C527" s="6"/>
      <c r="D527" s="26" t="str">
        <f t="shared" si="144"/>
        <v/>
      </c>
      <c r="E527" s="19" t="str">
        <f>IFERROR(IF(A527&lt;&gt;"",VLOOKUP(A527,matriz,IF(generador!B527=1,15,IF(generador!B527=2,18,IF(generador!B527=3,21,IF(generador!B527=4,24,IF(generador!B527=5,27,IF(generador!B527=6,30,IF(generador!B527=7,33,IF(generador!B527=8,36,IF(generador!B527=9,39,IF(generador!B527=10,42,IF(generador!B527=11,45,IF(generador!B527=12,48,IF(generador!B527=13,51,IF(generador!B527=14,54,IF(generador!B527=15,57))))))))))))))),FALSE),""),"")</f>
        <v/>
      </c>
      <c r="F527" s="20" t="str">
        <f t="shared" si="145"/>
        <v/>
      </c>
      <c r="G527" s="29" t="str">
        <f t="shared" si="146"/>
        <v/>
      </c>
      <c r="H527" s="21" t="str">
        <f t="shared" ca="1" si="149"/>
        <v/>
      </c>
      <c r="I527" s="18" t="str">
        <f t="shared" si="150"/>
        <v/>
      </c>
      <c r="J527" s="18" t="str">
        <f>""</f>
        <v/>
      </c>
      <c r="K527" s="18" t="str">
        <f t="shared" si="151"/>
        <v/>
      </c>
      <c r="L527" s="18" t="str">
        <f t="shared" si="152"/>
        <v/>
      </c>
      <c r="M527" s="18" t="str">
        <f t="shared" si="153"/>
        <v/>
      </c>
      <c r="N527" s="18" t="str">
        <f t="shared" si="154"/>
        <v/>
      </c>
      <c r="O527" s="18" t="str">
        <f t="shared" si="155"/>
        <v/>
      </c>
      <c r="P527" s="18" t="str">
        <f t="shared" si="156"/>
        <v/>
      </c>
      <c r="Q527" s="18" t="str">
        <f t="shared" si="157"/>
        <v/>
      </c>
      <c r="R527" s="122" t="str">
        <f t="shared" si="147"/>
        <v/>
      </c>
      <c r="S527" s="18" t="str">
        <f t="shared" si="158"/>
        <v/>
      </c>
      <c r="T527" s="26" t="str">
        <f t="shared" si="148"/>
        <v/>
      </c>
      <c r="U527" s="18" t="str">
        <f t="shared" si="159"/>
        <v/>
      </c>
      <c r="V527" s="18" t="str">
        <f t="shared" si="160"/>
        <v/>
      </c>
      <c r="W527" s="18" t="str">
        <f>IFERROR(CONCATENATE("PAGO N° ",B527," DEL CONTRATO CPS ",V527," ENTRE ",TEXT(VLOOKUP(A527,matriz,IF(generador!B527=1,16,IF(generador!B527=2,19,IF(generador!B527=3,22,IF(generador!B527=4,25,IF(generador!B527=5,28,IF(generador!B527=6,31,IF(generador!B527=7,34,IF(generador!B527=8,37,IF(generador!B527=9,40,IF(generador!B527=10,43,IF(generador!B527=11,46,IF(generador!B527=12,49,IF(generador!B527=13,52,IF(generador!B527=14,55,IF(generador!B527=15,58))))))))))))))),FALSE),"dd/mm/yyyy")," Y ",TEXT(VLOOKUP(A527,matriz,IF(generador!B527=1,17,IF(generador!B527=2,20,IF(generador!B527=3,23,IF(generador!B527=4,26,IF(generador!B527=5,29,IF(generador!B527=6,32,IF(generador!B527=7,35,IF(generador!B527=8,38,IF(generador!B527=9,41,IF(generador!B527=10,44,IF(generador!B527=11,47,IF(generador!B527=12,50,IF(generador!B527=13,53,IF(generador!B527=14,56,IF(generador!B527=15,59))))))))))))))),FALSE),"dd/mm/yyyy")),"")</f>
        <v/>
      </c>
    </row>
    <row r="528" spans="1:23" x14ac:dyDescent="0.3">
      <c r="A528" s="15"/>
      <c r="B528" s="14"/>
      <c r="C528" s="6"/>
      <c r="D528" s="26" t="str">
        <f t="shared" si="144"/>
        <v/>
      </c>
      <c r="E528" s="19" t="str">
        <f>IFERROR(IF(A528&lt;&gt;"",VLOOKUP(A528,matriz,IF(generador!B528=1,15,IF(generador!B528=2,18,IF(generador!B528=3,21,IF(generador!B528=4,24,IF(generador!B528=5,27,IF(generador!B528=6,30,IF(generador!B528=7,33,IF(generador!B528=8,36,IF(generador!B528=9,39,IF(generador!B528=10,42,IF(generador!B528=11,45,IF(generador!B528=12,48,IF(generador!B528=13,51,IF(generador!B528=14,54,IF(generador!B528=15,57))))))))))))))),FALSE),""),"")</f>
        <v/>
      </c>
      <c r="F528" s="20" t="str">
        <f t="shared" si="145"/>
        <v/>
      </c>
      <c r="G528" s="29" t="str">
        <f t="shared" si="146"/>
        <v/>
      </c>
      <c r="H528" s="21" t="str">
        <f t="shared" ca="1" si="149"/>
        <v/>
      </c>
      <c r="I528" s="18" t="str">
        <f t="shared" si="150"/>
        <v/>
      </c>
      <c r="J528" s="18" t="str">
        <f>""</f>
        <v/>
      </c>
      <c r="K528" s="18" t="str">
        <f t="shared" si="151"/>
        <v/>
      </c>
      <c r="L528" s="18" t="str">
        <f t="shared" si="152"/>
        <v/>
      </c>
      <c r="M528" s="18" t="str">
        <f t="shared" si="153"/>
        <v/>
      </c>
      <c r="N528" s="18" t="str">
        <f t="shared" si="154"/>
        <v/>
      </c>
      <c r="O528" s="18" t="str">
        <f t="shared" si="155"/>
        <v/>
      </c>
      <c r="P528" s="18" t="str">
        <f t="shared" si="156"/>
        <v/>
      </c>
      <c r="Q528" s="18" t="str">
        <f t="shared" si="157"/>
        <v/>
      </c>
      <c r="R528" s="122" t="str">
        <f t="shared" si="147"/>
        <v/>
      </c>
      <c r="S528" s="18" t="str">
        <f t="shared" si="158"/>
        <v/>
      </c>
      <c r="T528" s="26" t="str">
        <f t="shared" si="148"/>
        <v/>
      </c>
      <c r="U528" s="18" t="str">
        <f t="shared" si="159"/>
        <v/>
      </c>
      <c r="V528" s="18" t="str">
        <f t="shared" si="160"/>
        <v/>
      </c>
      <c r="W528" s="18" t="str">
        <f>IFERROR(CONCATENATE("PAGO N° ",B528," DEL CONTRATO CPS ",V528," ENTRE ",TEXT(VLOOKUP(A528,matriz,IF(generador!B528=1,16,IF(generador!B528=2,19,IF(generador!B528=3,22,IF(generador!B528=4,25,IF(generador!B528=5,28,IF(generador!B528=6,31,IF(generador!B528=7,34,IF(generador!B528=8,37,IF(generador!B528=9,40,IF(generador!B528=10,43,IF(generador!B528=11,46,IF(generador!B528=12,49,IF(generador!B528=13,52,IF(generador!B528=14,55,IF(generador!B528=15,58))))))))))))))),FALSE),"dd/mm/yyyy")," Y ",TEXT(VLOOKUP(A528,matriz,IF(generador!B528=1,17,IF(generador!B528=2,20,IF(generador!B528=3,23,IF(generador!B528=4,26,IF(generador!B528=5,29,IF(generador!B528=6,32,IF(generador!B528=7,35,IF(generador!B528=8,38,IF(generador!B528=9,41,IF(generador!B528=10,44,IF(generador!B528=11,47,IF(generador!B528=12,50,IF(generador!B528=13,53,IF(generador!B528=14,56,IF(generador!B528=15,59))))))))))))))),FALSE),"dd/mm/yyyy")),"")</f>
        <v/>
      </c>
    </row>
    <row r="529" spans="1:23" x14ac:dyDescent="0.3">
      <c r="A529" s="15"/>
      <c r="B529" s="14"/>
      <c r="C529" s="6"/>
      <c r="D529" s="26" t="str">
        <f t="shared" si="144"/>
        <v/>
      </c>
      <c r="E529" s="19" t="str">
        <f>IFERROR(IF(A529&lt;&gt;"",VLOOKUP(A529,matriz,IF(generador!B529=1,15,IF(generador!B529=2,18,IF(generador!B529=3,21,IF(generador!B529=4,24,IF(generador!B529=5,27,IF(generador!B529=6,30,IF(generador!B529=7,33,IF(generador!B529=8,36,IF(generador!B529=9,39,IF(generador!B529=10,42,IF(generador!B529=11,45,IF(generador!B529=12,48,IF(generador!B529=13,51,IF(generador!B529=14,54,IF(generador!B529=15,57))))))))))))))),FALSE),""),"")</f>
        <v/>
      </c>
      <c r="F529" s="20" t="str">
        <f t="shared" si="145"/>
        <v/>
      </c>
      <c r="G529" s="29" t="str">
        <f t="shared" si="146"/>
        <v/>
      </c>
      <c r="H529" s="21" t="str">
        <f t="shared" ca="1" si="149"/>
        <v/>
      </c>
      <c r="I529" s="18" t="str">
        <f t="shared" si="150"/>
        <v/>
      </c>
      <c r="J529" s="18" t="str">
        <f>""</f>
        <v/>
      </c>
      <c r="K529" s="18" t="str">
        <f t="shared" si="151"/>
        <v/>
      </c>
      <c r="L529" s="18" t="str">
        <f t="shared" si="152"/>
        <v/>
      </c>
      <c r="M529" s="18" t="str">
        <f t="shared" si="153"/>
        <v/>
      </c>
      <c r="N529" s="18" t="str">
        <f t="shared" si="154"/>
        <v/>
      </c>
      <c r="O529" s="18" t="str">
        <f t="shared" si="155"/>
        <v/>
      </c>
      <c r="P529" s="18" t="str">
        <f t="shared" si="156"/>
        <v/>
      </c>
      <c r="Q529" s="18" t="str">
        <f t="shared" si="157"/>
        <v/>
      </c>
      <c r="R529" s="122" t="str">
        <f t="shared" si="147"/>
        <v/>
      </c>
      <c r="S529" s="18" t="str">
        <f t="shared" si="158"/>
        <v/>
      </c>
      <c r="T529" s="26" t="str">
        <f t="shared" si="148"/>
        <v/>
      </c>
      <c r="U529" s="18" t="str">
        <f t="shared" si="159"/>
        <v/>
      </c>
      <c r="V529" s="18" t="str">
        <f t="shared" si="160"/>
        <v/>
      </c>
      <c r="W529" s="18" t="str">
        <f>IFERROR(CONCATENATE("PAGO N° ",B529," DEL CONTRATO CPS ",V529," ENTRE ",TEXT(VLOOKUP(A529,matriz,IF(generador!B529=1,16,IF(generador!B529=2,19,IF(generador!B529=3,22,IF(generador!B529=4,25,IF(generador!B529=5,28,IF(generador!B529=6,31,IF(generador!B529=7,34,IF(generador!B529=8,37,IF(generador!B529=9,40,IF(generador!B529=10,43,IF(generador!B529=11,46,IF(generador!B529=12,49,IF(generador!B529=13,52,IF(generador!B529=14,55,IF(generador!B529=15,58))))))))))))))),FALSE),"dd/mm/yyyy")," Y ",TEXT(VLOOKUP(A529,matriz,IF(generador!B529=1,17,IF(generador!B529=2,20,IF(generador!B529=3,23,IF(generador!B529=4,26,IF(generador!B529=5,29,IF(generador!B529=6,32,IF(generador!B529=7,35,IF(generador!B529=8,38,IF(generador!B529=9,41,IF(generador!B529=10,44,IF(generador!B529=11,47,IF(generador!B529=12,50,IF(generador!B529=13,53,IF(generador!B529=14,56,IF(generador!B529=15,59))))))))))))))),FALSE),"dd/mm/yyyy")),"")</f>
        <v/>
      </c>
    </row>
    <row r="530" spans="1:23" x14ac:dyDescent="0.3">
      <c r="A530" s="15"/>
      <c r="B530" s="14"/>
      <c r="C530" s="6"/>
      <c r="D530" s="26" t="str">
        <f t="shared" si="144"/>
        <v/>
      </c>
      <c r="E530" s="19" t="str">
        <f>IFERROR(IF(A530&lt;&gt;"",VLOOKUP(A530,matriz,IF(generador!B530=1,15,IF(generador!B530=2,18,IF(generador!B530=3,21,IF(generador!B530=4,24,IF(generador!B530=5,27,IF(generador!B530=6,30,IF(generador!B530=7,33,IF(generador!B530=8,36,IF(generador!B530=9,39,IF(generador!B530=10,42,IF(generador!B530=11,45,IF(generador!B530=12,48,IF(generador!B530=13,51,IF(generador!B530=14,54,IF(generador!B530=15,57))))))))))))))),FALSE),""),"")</f>
        <v/>
      </c>
      <c r="F530" s="20" t="str">
        <f t="shared" si="145"/>
        <v/>
      </c>
      <c r="G530" s="29" t="str">
        <f t="shared" si="146"/>
        <v/>
      </c>
      <c r="H530" s="21" t="str">
        <f t="shared" ca="1" si="149"/>
        <v/>
      </c>
      <c r="I530" s="18" t="str">
        <f t="shared" si="150"/>
        <v/>
      </c>
      <c r="J530" s="18" t="str">
        <f>""</f>
        <v/>
      </c>
      <c r="K530" s="18" t="str">
        <f t="shared" si="151"/>
        <v/>
      </c>
      <c r="L530" s="18" t="str">
        <f t="shared" si="152"/>
        <v/>
      </c>
      <c r="M530" s="18" t="str">
        <f t="shared" si="153"/>
        <v/>
      </c>
      <c r="N530" s="18" t="str">
        <f t="shared" si="154"/>
        <v/>
      </c>
      <c r="O530" s="18" t="str">
        <f t="shared" si="155"/>
        <v/>
      </c>
      <c r="P530" s="18" t="str">
        <f t="shared" si="156"/>
        <v/>
      </c>
      <c r="Q530" s="18" t="str">
        <f t="shared" si="157"/>
        <v/>
      </c>
      <c r="R530" s="122" t="str">
        <f t="shared" si="147"/>
        <v/>
      </c>
      <c r="S530" s="18" t="str">
        <f t="shared" si="158"/>
        <v/>
      </c>
      <c r="T530" s="26" t="str">
        <f t="shared" si="148"/>
        <v/>
      </c>
      <c r="U530" s="18" t="str">
        <f t="shared" si="159"/>
        <v/>
      </c>
      <c r="V530" s="18" t="str">
        <f t="shared" si="160"/>
        <v/>
      </c>
      <c r="W530" s="18" t="str">
        <f>IFERROR(CONCATENATE("PAGO N° ",B530," DEL CONTRATO CPS ",V530," ENTRE ",TEXT(VLOOKUP(A530,matriz,IF(generador!B530=1,16,IF(generador!B530=2,19,IF(generador!B530=3,22,IF(generador!B530=4,25,IF(generador!B530=5,28,IF(generador!B530=6,31,IF(generador!B530=7,34,IF(generador!B530=8,37,IF(generador!B530=9,40,IF(generador!B530=10,43,IF(generador!B530=11,46,IF(generador!B530=12,49,IF(generador!B530=13,52,IF(generador!B530=14,55,IF(generador!B530=15,58))))))))))))))),FALSE),"dd/mm/yyyy")," Y ",TEXT(VLOOKUP(A530,matriz,IF(generador!B530=1,17,IF(generador!B530=2,20,IF(generador!B530=3,23,IF(generador!B530=4,26,IF(generador!B530=5,29,IF(generador!B530=6,32,IF(generador!B530=7,35,IF(generador!B530=8,38,IF(generador!B530=9,41,IF(generador!B530=10,44,IF(generador!B530=11,47,IF(generador!B530=12,50,IF(generador!B530=13,53,IF(generador!B530=14,56,IF(generador!B530=15,59))))))))))))))),FALSE),"dd/mm/yyyy")),"")</f>
        <v/>
      </c>
    </row>
    <row r="531" spans="1:23" x14ac:dyDescent="0.3">
      <c r="A531" s="15"/>
      <c r="B531" s="14"/>
      <c r="C531" s="6"/>
      <c r="D531" s="26" t="str">
        <f t="shared" si="144"/>
        <v/>
      </c>
      <c r="E531" s="19" t="str">
        <f>IFERROR(IF(A531&lt;&gt;"",VLOOKUP(A531,matriz,IF(generador!B531=1,15,IF(generador!B531=2,18,IF(generador!B531=3,21,IF(generador!B531=4,24,IF(generador!B531=5,27,IF(generador!B531=6,30,IF(generador!B531=7,33,IF(generador!B531=8,36,IF(generador!B531=9,39,IF(generador!B531=10,42,IF(generador!B531=11,45,IF(generador!B531=12,48,IF(generador!B531=13,51,IF(generador!B531=14,54,IF(generador!B531=15,57))))))))))))))),FALSE),""),"")</f>
        <v/>
      </c>
      <c r="F531" s="20" t="str">
        <f t="shared" si="145"/>
        <v/>
      </c>
      <c r="G531" s="29" t="str">
        <f t="shared" si="146"/>
        <v/>
      </c>
      <c r="H531" s="21" t="str">
        <f t="shared" ca="1" si="149"/>
        <v/>
      </c>
      <c r="I531" s="18" t="str">
        <f t="shared" si="150"/>
        <v/>
      </c>
      <c r="J531" s="18" t="str">
        <f>""</f>
        <v/>
      </c>
      <c r="K531" s="18" t="str">
        <f t="shared" si="151"/>
        <v/>
      </c>
      <c r="L531" s="18" t="str">
        <f t="shared" si="152"/>
        <v/>
      </c>
      <c r="M531" s="18" t="str">
        <f t="shared" si="153"/>
        <v/>
      </c>
      <c r="N531" s="18" t="str">
        <f t="shared" si="154"/>
        <v/>
      </c>
      <c r="O531" s="18" t="str">
        <f t="shared" si="155"/>
        <v/>
      </c>
      <c r="P531" s="18" t="str">
        <f t="shared" si="156"/>
        <v/>
      </c>
      <c r="Q531" s="18" t="str">
        <f t="shared" si="157"/>
        <v/>
      </c>
      <c r="R531" s="122" t="str">
        <f t="shared" si="147"/>
        <v/>
      </c>
      <c r="S531" s="18" t="str">
        <f t="shared" si="158"/>
        <v/>
      </c>
      <c r="T531" s="26" t="str">
        <f t="shared" si="148"/>
        <v/>
      </c>
      <c r="U531" s="18" t="str">
        <f t="shared" si="159"/>
        <v/>
      </c>
      <c r="V531" s="18" t="str">
        <f t="shared" si="160"/>
        <v/>
      </c>
      <c r="W531" s="18" t="str">
        <f>IFERROR(CONCATENATE("PAGO N° ",B531," DEL CONTRATO CPS ",V531," ENTRE ",TEXT(VLOOKUP(A531,matriz,IF(generador!B531=1,16,IF(generador!B531=2,19,IF(generador!B531=3,22,IF(generador!B531=4,25,IF(generador!B531=5,28,IF(generador!B531=6,31,IF(generador!B531=7,34,IF(generador!B531=8,37,IF(generador!B531=9,40,IF(generador!B531=10,43,IF(generador!B531=11,46,IF(generador!B531=12,49,IF(generador!B531=13,52,IF(generador!B531=14,55,IF(generador!B531=15,58))))))))))))))),FALSE),"dd/mm/yyyy")," Y ",TEXT(VLOOKUP(A531,matriz,IF(generador!B531=1,17,IF(generador!B531=2,20,IF(generador!B531=3,23,IF(generador!B531=4,26,IF(generador!B531=5,29,IF(generador!B531=6,32,IF(generador!B531=7,35,IF(generador!B531=8,38,IF(generador!B531=9,41,IF(generador!B531=10,44,IF(generador!B531=11,47,IF(generador!B531=12,50,IF(generador!B531=13,53,IF(generador!B531=14,56,IF(generador!B531=15,59))))))))))))))),FALSE),"dd/mm/yyyy")),"")</f>
        <v/>
      </c>
    </row>
    <row r="532" spans="1:23" x14ac:dyDescent="0.3">
      <c r="A532" s="15"/>
      <c r="B532" s="14"/>
      <c r="C532" s="6"/>
      <c r="D532" s="26" t="str">
        <f t="shared" si="144"/>
        <v/>
      </c>
      <c r="E532" s="19" t="str">
        <f>IFERROR(IF(A532&lt;&gt;"",VLOOKUP(A532,matriz,IF(generador!B532=1,15,IF(generador!B532=2,18,IF(generador!B532=3,21,IF(generador!B532=4,24,IF(generador!B532=5,27,IF(generador!B532=6,30,IF(generador!B532=7,33,IF(generador!B532=8,36,IF(generador!B532=9,39,IF(generador!B532=10,42,IF(generador!B532=11,45,IF(generador!B532=12,48,IF(generador!B532=13,51,IF(generador!B532=14,54,IF(generador!B532=15,57))))))))))))))),FALSE),""),"")</f>
        <v/>
      </c>
      <c r="F532" s="20" t="str">
        <f t="shared" si="145"/>
        <v/>
      </c>
      <c r="G532" s="29" t="str">
        <f t="shared" si="146"/>
        <v/>
      </c>
      <c r="H532" s="21" t="str">
        <f t="shared" ca="1" si="149"/>
        <v/>
      </c>
      <c r="I532" s="18" t="str">
        <f t="shared" si="150"/>
        <v/>
      </c>
      <c r="J532" s="18" t="str">
        <f>""</f>
        <v/>
      </c>
      <c r="K532" s="18" t="str">
        <f t="shared" si="151"/>
        <v/>
      </c>
      <c r="L532" s="18" t="str">
        <f t="shared" si="152"/>
        <v/>
      </c>
      <c r="M532" s="18" t="str">
        <f t="shared" si="153"/>
        <v/>
      </c>
      <c r="N532" s="18" t="str">
        <f t="shared" si="154"/>
        <v/>
      </c>
      <c r="O532" s="18" t="str">
        <f t="shared" si="155"/>
        <v/>
      </c>
      <c r="P532" s="18" t="str">
        <f t="shared" si="156"/>
        <v/>
      </c>
      <c r="Q532" s="18" t="str">
        <f t="shared" si="157"/>
        <v/>
      </c>
      <c r="R532" s="122" t="str">
        <f t="shared" si="147"/>
        <v/>
      </c>
      <c r="S532" s="18" t="str">
        <f t="shared" si="158"/>
        <v/>
      </c>
      <c r="T532" s="26" t="str">
        <f t="shared" si="148"/>
        <v/>
      </c>
      <c r="U532" s="18" t="str">
        <f t="shared" si="159"/>
        <v/>
      </c>
      <c r="V532" s="18" t="str">
        <f t="shared" si="160"/>
        <v/>
      </c>
      <c r="W532" s="18" t="str">
        <f>IFERROR(CONCATENATE("PAGO N° ",B532," DEL CONTRATO CPS ",V532," ENTRE ",TEXT(VLOOKUP(A532,matriz,IF(generador!B532=1,16,IF(generador!B532=2,19,IF(generador!B532=3,22,IF(generador!B532=4,25,IF(generador!B532=5,28,IF(generador!B532=6,31,IF(generador!B532=7,34,IF(generador!B532=8,37,IF(generador!B532=9,40,IF(generador!B532=10,43,IF(generador!B532=11,46,IF(generador!B532=12,49,IF(generador!B532=13,52,IF(generador!B532=14,55,IF(generador!B532=15,58))))))))))))))),FALSE),"dd/mm/yyyy")," Y ",TEXT(VLOOKUP(A532,matriz,IF(generador!B532=1,17,IF(generador!B532=2,20,IF(generador!B532=3,23,IF(generador!B532=4,26,IF(generador!B532=5,29,IF(generador!B532=6,32,IF(generador!B532=7,35,IF(generador!B532=8,38,IF(generador!B532=9,41,IF(generador!B532=10,44,IF(generador!B532=11,47,IF(generador!B532=12,50,IF(generador!B532=13,53,IF(generador!B532=14,56,IF(generador!B532=15,59))))))))))))))),FALSE),"dd/mm/yyyy")),"")</f>
        <v/>
      </c>
    </row>
    <row r="533" spans="1:23" x14ac:dyDescent="0.3">
      <c r="A533" s="15"/>
      <c r="B533" s="14"/>
      <c r="C533" s="6"/>
      <c r="D533" s="26" t="str">
        <f t="shared" si="144"/>
        <v/>
      </c>
      <c r="E533" s="19" t="str">
        <f>IFERROR(IF(A533&lt;&gt;"",VLOOKUP(A533,matriz,IF(generador!B533=1,15,IF(generador!B533=2,18,IF(generador!B533=3,21,IF(generador!B533=4,24,IF(generador!B533=5,27,IF(generador!B533=6,30,IF(generador!B533=7,33,IF(generador!B533=8,36,IF(generador!B533=9,39,IF(generador!B533=10,42,IF(generador!B533=11,45,IF(generador!B533=12,48,IF(generador!B533=13,51,IF(generador!B533=14,54,IF(generador!B533=15,57))))))))))))))),FALSE),""),"")</f>
        <v/>
      </c>
      <c r="F533" s="20" t="str">
        <f t="shared" si="145"/>
        <v/>
      </c>
      <c r="G533" s="29" t="str">
        <f t="shared" si="146"/>
        <v/>
      </c>
      <c r="H533" s="21" t="str">
        <f t="shared" ca="1" si="149"/>
        <v/>
      </c>
      <c r="I533" s="18" t="str">
        <f t="shared" si="150"/>
        <v/>
      </c>
      <c r="J533" s="18" t="str">
        <f>""</f>
        <v/>
      </c>
      <c r="K533" s="18" t="str">
        <f t="shared" si="151"/>
        <v/>
      </c>
      <c r="L533" s="18" t="str">
        <f t="shared" si="152"/>
        <v/>
      </c>
      <c r="M533" s="18" t="str">
        <f t="shared" si="153"/>
        <v/>
      </c>
      <c r="N533" s="18" t="str">
        <f t="shared" si="154"/>
        <v/>
      </c>
      <c r="O533" s="18" t="str">
        <f t="shared" si="155"/>
        <v/>
      </c>
      <c r="P533" s="18" t="str">
        <f t="shared" si="156"/>
        <v/>
      </c>
      <c r="Q533" s="18" t="str">
        <f t="shared" si="157"/>
        <v/>
      </c>
      <c r="R533" s="122" t="str">
        <f t="shared" si="147"/>
        <v/>
      </c>
      <c r="S533" s="18" t="str">
        <f t="shared" si="158"/>
        <v/>
      </c>
      <c r="T533" s="26" t="str">
        <f t="shared" si="148"/>
        <v/>
      </c>
      <c r="U533" s="18" t="str">
        <f t="shared" si="159"/>
        <v/>
      </c>
      <c r="V533" s="18" t="str">
        <f t="shared" si="160"/>
        <v/>
      </c>
      <c r="W533" s="18" t="str">
        <f>IFERROR(CONCATENATE("PAGO N° ",B533," DEL CONTRATO CPS ",V533," ENTRE ",TEXT(VLOOKUP(A533,matriz,IF(generador!B533=1,16,IF(generador!B533=2,19,IF(generador!B533=3,22,IF(generador!B533=4,25,IF(generador!B533=5,28,IF(generador!B533=6,31,IF(generador!B533=7,34,IF(generador!B533=8,37,IF(generador!B533=9,40,IF(generador!B533=10,43,IF(generador!B533=11,46,IF(generador!B533=12,49,IF(generador!B533=13,52,IF(generador!B533=14,55,IF(generador!B533=15,58))))))))))))))),FALSE),"dd/mm/yyyy")," Y ",TEXT(VLOOKUP(A533,matriz,IF(generador!B533=1,17,IF(generador!B533=2,20,IF(generador!B533=3,23,IF(generador!B533=4,26,IF(generador!B533=5,29,IF(generador!B533=6,32,IF(generador!B533=7,35,IF(generador!B533=8,38,IF(generador!B533=9,41,IF(generador!B533=10,44,IF(generador!B533=11,47,IF(generador!B533=12,50,IF(generador!B533=13,53,IF(generador!B533=14,56,IF(generador!B533=15,59))))))))))))))),FALSE),"dd/mm/yyyy")),"")</f>
        <v/>
      </c>
    </row>
    <row r="534" spans="1:23" x14ac:dyDescent="0.3">
      <c r="A534" s="15"/>
      <c r="B534" s="14"/>
      <c r="C534" s="6"/>
      <c r="D534" s="26" t="str">
        <f t="shared" si="144"/>
        <v/>
      </c>
      <c r="E534" s="19" t="str">
        <f>IFERROR(IF(A534&lt;&gt;"",VLOOKUP(A534,matriz,IF(generador!B534=1,15,IF(generador!B534=2,18,IF(generador!B534=3,21,IF(generador!B534=4,24,IF(generador!B534=5,27,IF(generador!B534=6,30,IF(generador!B534=7,33,IF(generador!B534=8,36,IF(generador!B534=9,39,IF(generador!B534=10,42,IF(generador!B534=11,45,IF(generador!B534=12,48,IF(generador!B534=13,51,IF(generador!B534=14,54,IF(generador!B534=15,57))))))))))))))),FALSE),""),"")</f>
        <v/>
      </c>
      <c r="F534" s="20" t="str">
        <f t="shared" si="145"/>
        <v/>
      </c>
      <c r="G534" s="29" t="str">
        <f t="shared" si="146"/>
        <v/>
      </c>
      <c r="H534" s="21" t="str">
        <f t="shared" ca="1" si="149"/>
        <v/>
      </c>
      <c r="I534" s="18" t="str">
        <f t="shared" si="150"/>
        <v/>
      </c>
      <c r="J534" s="18" t="str">
        <f>""</f>
        <v/>
      </c>
      <c r="K534" s="18" t="str">
        <f t="shared" si="151"/>
        <v/>
      </c>
      <c r="L534" s="18" t="str">
        <f t="shared" si="152"/>
        <v/>
      </c>
      <c r="M534" s="18" t="str">
        <f t="shared" si="153"/>
        <v/>
      </c>
      <c r="N534" s="18" t="str">
        <f t="shared" si="154"/>
        <v/>
      </c>
      <c r="O534" s="18" t="str">
        <f t="shared" si="155"/>
        <v/>
      </c>
      <c r="P534" s="18" t="str">
        <f t="shared" si="156"/>
        <v/>
      </c>
      <c r="Q534" s="18" t="str">
        <f t="shared" si="157"/>
        <v/>
      </c>
      <c r="R534" s="122" t="str">
        <f t="shared" si="147"/>
        <v/>
      </c>
      <c r="S534" s="18" t="str">
        <f t="shared" si="158"/>
        <v/>
      </c>
      <c r="T534" s="26" t="str">
        <f t="shared" si="148"/>
        <v/>
      </c>
      <c r="U534" s="18" t="str">
        <f t="shared" si="159"/>
        <v/>
      </c>
      <c r="V534" s="18" t="str">
        <f t="shared" si="160"/>
        <v/>
      </c>
      <c r="W534" s="18" t="str">
        <f>IFERROR(CONCATENATE("PAGO N° ",B534," DEL CONTRATO CPS ",V534," ENTRE ",TEXT(VLOOKUP(A534,matriz,IF(generador!B534=1,16,IF(generador!B534=2,19,IF(generador!B534=3,22,IF(generador!B534=4,25,IF(generador!B534=5,28,IF(generador!B534=6,31,IF(generador!B534=7,34,IF(generador!B534=8,37,IF(generador!B534=9,40,IF(generador!B534=10,43,IF(generador!B534=11,46,IF(generador!B534=12,49,IF(generador!B534=13,52,IF(generador!B534=14,55,IF(generador!B534=15,58))))))))))))))),FALSE),"dd/mm/yyyy")," Y ",TEXT(VLOOKUP(A534,matriz,IF(generador!B534=1,17,IF(generador!B534=2,20,IF(generador!B534=3,23,IF(generador!B534=4,26,IF(generador!B534=5,29,IF(generador!B534=6,32,IF(generador!B534=7,35,IF(generador!B534=8,38,IF(generador!B534=9,41,IF(generador!B534=10,44,IF(generador!B534=11,47,IF(generador!B534=12,50,IF(generador!B534=13,53,IF(generador!B534=14,56,IF(generador!B534=15,59))))))))))))))),FALSE),"dd/mm/yyyy")),"")</f>
        <v/>
      </c>
    </row>
    <row r="535" spans="1:23" x14ac:dyDescent="0.3">
      <c r="A535" s="15"/>
      <c r="B535" s="14"/>
      <c r="C535" s="6"/>
      <c r="D535" s="26" t="str">
        <f t="shared" si="144"/>
        <v/>
      </c>
      <c r="E535" s="19" t="str">
        <f>IFERROR(IF(A535&lt;&gt;"",VLOOKUP(A535,matriz,IF(generador!B535=1,15,IF(generador!B535=2,18,IF(generador!B535=3,21,IF(generador!B535=4,24,IF(generador!B535=5,27,IF(generador!B535=6,30,IF(generador!B535=7,33,IF(generador!B535=8,36,IF(generador!B535=9,39,IF(generador!B535=10,42,IF(generador!B535=11,45,IF(generador!B535=12,48,IF(generador!B535=13,51,IF(generador!B535=14,54,IF(generador!B535=15,57))))))))))))))),FALSE),""),"")</f>
        <v/>
      </c>
      <c r="F535" s="20" t="str">
        <f t="shared" si="145"/>
        <v/>
      </c>
      <c r="G535" s="29" t="str">
        <f t="shared" si="146"/>
        <v/>
      </c>
      <c r="H535" s="21" t="str">
        <f t="shared" ca="1" si="149"/>
        <v/>
      </c>
      <c r="I535" s="18" t="str">
        <f t="shared" si="150"/>
        <v/>
      </c>
      <c r="J535" s="18" t="str">
        <f>""</f>
        <v/>
      </c>
      <c r="K535" s="18" t="str">
        <f t="shared" si="151"/>
        <v/>
      </c>
      <c r="L535" s="18" t="str">
        <f t="shared" si="152"/>
        <v/>
      </c>
      <c r="M535" s="18" t="str">
        <f t="shared" si="153"/>
        <v/>
      </c>
      <c r="N535" s="18" t="str">
        <f t="shared" si="154"/>
        <v/>
      </c>
      <c r="O535" s="18" t="str">
        <f t="shared" si="155"/>
        <v/>
      </c>
      <c r="P535" s="18" t="str">
        <f t="shared" si="156"/>
        <v/>
      </c>
      <c r="Q535" s="18" t="str">
        <f t="shared" si="157"/>
        <v/>
      </c>
      <c r="R535" s="122" t="str">
        <f t="shared" si="147"/>
        <v/>
      </c>
      <c r="S535" s="18" t="str">
        <f t="shared" si="158"/>
        <v/>
      </c>
      <c r="T535" s="26" t="str">
        <f t="shared" si="148"/>
        <v/>
      </c>
      <c r="U535" s="18" t="str">
        <f t="shared" si="159"/>
        <v/>
      </c>
      <c r="V535" s="18" t="str">
        <f t="shared" si="160"/>
        <v/>
      </c>
      <c r="W535" s="18" t="str">
        <f>IFERROR(CONCATENATE("PAGO N° ",B535," DEL CONTRATO CPS ",V535," ENTRE ",TEXT(VLOOKUP(A535,matriz,IF(generador!B535=1,16,IF(generador!B535=2,19,IF(generador!B535=3,22,IF(generador!B535=4,25,IF(generador!B535=5,28,IF(generador!B535=6,31,IF(generador!B535=7,34,IF(generador!B535=8,37,IF(generador!B535=9,40,IF(generador!B535=10,43,IF(generador!B535=11,46,IF(generador!B535=12,49,IF(generador!B535=13,52,IF(generador!B535=14,55,IF(generador!B535=15,58))))))))))))))),FALSE),"dd/mm/yyyy")," Y ",TEXT(VLOOKUP(A535,matriz,IF(generador!B535=1,17,IF(generador!B535=2,20,IF(generador!B535=3,23,IF(generador!B535=4,26,IF(generador!B535=5,29,IF(generador!B535=6,32,IF(generador!B535=7,35,IF(generador!B535=8,38,IF(generador!B535=9,41,IF(generador!B535=10,44,IF(generador!B535=11,47,IF(generador!B535=12,50,IF(generador!B535=13,53,IF(generador!B535=14,56,IF(generador!B535=15,59))))))))))))))),FALSE),"dd/mm/yyyy")),"")</f>
        <v/>
      </c>
    </row>
    <row r="536" spans="1:23" x14ac:dyDescent="0.3">
      <c r="A536" s="15"/>
      <c r="B536" s="14"/>
      <c r="C536" s="6"/>
      <c r="D536" s="26" t="str">
        <f t="shared" si="144"/>
        <v/>
      </c>
      <c r="E536" s="19" t="str">
        <f>IFERROR(IF(A536&lt;&gt;"",VLOOKUP(A536,matriz,IF(generador!B536=1,15,IF(generador!B536=2,18,IF(generador!B536=3,21,IF(generador!B536=4,24,IF(generador!B536=5,27,IF(generador!B536=6,30,IF(generador!B536=7,33,IF(generador!B536=8,36,IF(generador!B536=9,39,IF(generador!B536=10,42,IF(generador!B536=11,45,IF(generador!B536=12,48,IF(generador!B536=13,51,IF(generador!B536=14,54,IF(generador!B536=15,57))))))))))))))),FALSE),""),"")</f>
        <v/>
      </c>
      <c r="F536" s="20" t="str">
        <f t="shared" si="145"/>
        <v/>
      </c>
      <c r="G536" s="29" t="str">
        <f t="shared" si="146"/>
        <v/>
      </c>
      <c r="H536" s="21" t="str">
        <f t="shared" ca="1" si="149"/>
        <v/>
      </c>
      <c r="I536" s="18" t="str">
        <f t="shared" si="150"/>
        <v/>
      </c>
      <c r="J536" s="18" t="str">
        <f>""</f>
        <v/>
      </c>
      <c r="K536" s="18" t="str">
        <f t="shared" si="151"/>
        <v/>
      </c>
      <c r="L536" s="18" t="str">
        <f t="shared" si="152"/>
        <v/>
      </c>
      <c r="M536" s="18" t="str">
        <f t="shared" si="153"/>
        <v/>
      </c>
      <c r="N536" s="18" t="str">
        <f t="shared" si="154"/>
        <v/>
      </c>
      <c r="O536" s="18" t="str">
        <f t="shared" si="155"/>
        <v/>
      </c>
      <c r="P536" s="18" t="str">
        <f t="shared" si="156"/>
        <v/>
      </c>
      <c r="Q536" s="18" t="str">
        <f t="shared" si="157"/>
        <v/>
      </c>
      <c r="R536" s="122" t="str">
        <f t="shared" si="147"/>
        <v/>
      </c>
      <c r="S536" s="18" t="str">
        <f t="shared" si="158"/>
        <v/>
      </c>
      <c r="T536" s="26" t="str">
        <f t="shared" si="148"/>
        <v/>
      </c>
      <c r="U536" s="18" t="str">
        <f t="shared" si="159"/>
        <v/>
      </c>
      <c r="V536" s="18" t="str">
        <f t="shared" si="160"/>
        <v/>
      </c>
      <c r="W536" s="18" t="str">
        <f>IFERROR(CONCATENATE("PAGO N° ",B536," DEL CONTRATO CPS ",V536," ENTRE ",TEXT(VLOOKUP(A536,matriz,IF(generador!B536=1,16,IF(generador!B536=2,19,IF(generador!B536=3,22,IF(generador!B536=4,25,IF(generador!B536=5,28,IF(generador!B536=6,31,IF(generador!B536=7,34,IF(generador!B536=8,37,IF(generador!B536=9,40,IF(generador!B536=10,43,IF(generador!B536=11,46,IF(generador!B536=12,49,IF(generador!B536=13,52,IF(generador!B536=14,55,IF(generador!B536=15,58))))))))))))))),FALSE),"dd/mm/yyyy")," Y ",TEXT(VLOOKUP(A536,matriz,IF(generador!B536=1,17,IF(generador!B536=2,20,IF(generador!B536=3,23,IF(generador!B536=4,26,IF(generador!B536=5,29,IF(generador!B536=6,32,IF(generador!B536=7,35,IF(generador!B536=8,38,IF(generador!B536=9,41,IF(generador!B536=10,44,IF(generador!B536=11,47,IF(generador!B536=12,50,IF(generador!B536=13,53,IF(generador!B536=14,56,IF(generador!B536=15,59))))))))))))))),FALSE),"dd/mm/yyyy")),"")</f>
        <v/>
      </c>
    </row>
    <row r="537" spans="1:23" x14ac:dyDescent="0.3">
      <c r="A537" s="15"/>
      <c r="B537" s="14"/>
      <c r="C537" s="6"/>
      <c r="D537" s="26" t="str">
        <f t="shared" si="144"/>
        <v/>
      </c>
      <c r="E537" s="19" t="str">
        <f>IFERROR(IF(A537&lt;&gt;"",VLOOKUP(A537,matriz,IF(generador!B537=1,15,IF(generador!B537=2,18,IF(generador!B537=3,21,IF(generador!B537=4,24,IF(generador!B537=5,27,IF(generador!B537=6,30,IF(generador!B537=7,33,IF(generador!B537=8,36,IF(generador!B537=9,39,IF(generador!B537=10,42,IF(generador!B537=11,45,IF(generador!B537=12,48,IF(generador!B537=13,51,IF(generador!B537=14,54,IF(generador!B537=15,57))))))))))))))),FALSE),""),"")</f>
        <v/>
      </c>
      <c r="F537" s="20" t="str">
        <f t="shared" si="145"/>
        <v/>
      </c>
      <c r="G537" s="29" t="str">
        <f t="shared" si="146"/>
        <v/>
      </c>
      <c r="H537" s="21" t="str">
        <f t="shared" ca="1" si="149"/>
        <v/>
      </c>
      <c r="I537" s="18" t="str">
        <f t="shared" si="150"/>
        <v/>
      </c>
      <c r="J537" s="18" t="str">
        <f>""</f>
        <v/>
      </c>
      <c r="K537" s="18" t="str">
        <f t="shared" si="151"/>
        <v/>
      </c>
      <c r="L537" s="18" t="str">
        <f t="shared" si="152"/>
        <v/>
      </c>
      <c r="M537" s="18" t="str">
        <f t="shared" si="153"/>
        <v/>
      </c>
      <c r="N537" s="18" t="str">
        <f t="shared" si="154"/>
        <v/>
      </c>
      <c r="O537" s="18" t="str">
        <f t="shared" si="155"/>
        <v/>
      </c>
      <c r="P537" s="18" t="str">
        <f t="shared" si="156"/>
        <v/>
      </c>
      <c r="Q537" s="18" t="str">
        <f t="shared" si="157"/>
        <v/>
      </c>
      <c r="R537" s="122" t="str">
        <f t="shared" si="147"/>
        <v/>
      </c>
      <c r="S537" s="18" t="str">
        <f t="shared" si="158"/>
        <v/>
      </c>
      <c r="T537" s="26" t="str">
        <f t="shared" si="148"/>
        <v/>
      </c>
      <c r="U537" s="18" t="str">
        <f t="shared" si="159"/>
        <v/>
      </c>
      <c r="V537" s="18" t="str">
        <f t="shared" si="160"/>
        <v/>
      </c>
      <c r="W537" s="18" t="str">
        <f>IFERROR(CONCATENATE("PAGO N° ",B537," DEL CONTRATO CPS ",V537," ENTRE ",TEXT(VLOOKUP(A537,matriz,IF(generador!B537=1,16,IF(generador!B537=2,19,IF(generador!B537=3,22,IF(generador!B537=4,25,IF(generador!B537=5,28,IF(generador!B537=6,31,IF(generador!B537=7,34,IF(generador!B537=8,37,IF(generador!B537=9,40,IF(generador!B537=10,43,IF(generador!B537=11,46,IF(generador!B537=12,49,IF(generador!B537=13,52,IF(generador!B537=14,55,IF(generador!B537=15,58))))))))))))))),FALSE),"dd/mm/yyyy")," Y ",TEXT(VLOOKUP(A537,matriz,IF(generador!B537=1,17,IF(generador!B537=2,20,IF(generador!B537=3,23,IF(generador!B537=4,26,IF(generador!B537=5,29,IF(generador!B537=6,32,IF(generador!B537=7,35,IF(generador!B537=8,38,IF(generador!B537=9,41,IF(generador!B537=10,44,IF(generador!B537=11,47,IF(generador!B537=12,50,IF(generador!B537=13,53,IF(generador!B537=14,56,IF(generador!B537=15,59))))))))))))))),FALSE),"dd/mm/yyyy")),"")</f>
        <v/>
      </c>
    </row>
    <row r="538" spans="1:23" x14ac:dyDescent="0.3">
      <c r="A538" s="15"/>
      <c r="B538" s="14"/>
      <c r="C538" s="6"/>
      <c r="D538" s="26" t="str">
        <f t="shared" si="144"/>
        <v/>
      </c>
      <c r="E538" s="19" t="str">
        <f>IFERROR(IF(A538&lt;&gt;"",VLOOKUP(A538,matriz,IF(generador!B538=1,15,IF(generador!B538=2,18,IF(generador!B538=3,21,IF(generador!B538=4,24,IF(generador!B538=5,27,IF(generador!B538=6,30,IF(generador!B538=7,33,IF(generador!B538=8,36,IF(generador!B538=9,39,IF(generador!B538=10,42,IF(generador!B538=11,45,IF(generador!B538=12,48,IF(generador!B538=13,51,IF(generador!B538=14,54,IF(generador!B538=15,57))))))))))))))),FALSE),""),"")</f>
        <v/>
      </c>
      <c r="F538" s="20" t="str">
        <f t="shared" si="145"/>
        <v/>
      </c>
      <c r="G538" s="29" t="str">
        <f t="shared" si="146"/>
        <v/>
      </c>
      <c r="H538" s="21" t="str">
        <f t="shared" ca="1" si="149"/>
        <v/>
      </c>
      <c r="I538" s="18" t="str">
        <f t="shared" si="150"/>
        <v/>
      </c>
      <c r="J538" s="18" t="str">
        <f>""</f>
        <v/>
      </c>
      <c r="K538" s="18" t="str">
        <f t="shared" si="151"/>
        <v/>
      </c>
      <c r="L538" s="18" t="str">
        <f t="shared" si="152"/>
        <v/>
      </c>
      <c r="M538" s="18" t="str">
        <f t="shared" si="153"/>
        <v/>
      </c>
      <c r="N538" s="18" t="str">
        <f t="shared" si="154"/>
        <v/>
      </c>
      <c r="O538" s="18" t="str">
        <f t="shared" si="155"/>
        <v/>
      </c>
      <c r="P538" s="18" t="str">
        <f t="shared" si="156"/>
        <v/>
      </c>
      <c r="Q538" s="18" t="str">
        <f t="shared" si="157"/>
        <v/>
      </c>
      <c r="R538" s="122" t="str">
        <f t="shared" si="147"/>
        <v/>
      </c>
      <c r="S538" s="18" t="str">
        <f t="shared" si="158"/>
        <v/>
      </c>
      <c r="T538" s="26" t="str">
        <f t="shared" si="148"/>
        <v/>
      </c>
      <c r="U538" s="18" t="str">
        <f t="shared" si="159"/>
        <v/>
      </c>
      <c r="V538" s="18" t="str">
        <f t="shared" si="160"/>
        <v/>
      </c>
      <c r="W538" s="18" t="str">
        <f>IFERROR(CONCATENATE("PAGO N° ",B538," DEL CONTRATO CPS ",V538," ENTRE ",TEXT(VLOOKUP(A538,matriz,IF(generador!B538=1,16,IF(generador!B538=2,19,IF(generador!B538=3,22,IF(generador!B538=4,25,IF(generador!B538=5,28,IF(generador!B538=6,31,IF(generador!B538=7,34,IF(generador!B538=8,37,IF(generador!B538=9,40,IF(generador!B538=10,43,IF(generador!B538=11,46,IF(generador!B538=12,49,IF(generador!B538=13,52,IF(generador!B538=14,55,IF(generador!B538=15,58))))))))))))))),FALSE),"dd/mm/yyyy")," Y ",TEXT(VLOOKUP(A538,matriz,IF(generador!B538=1,17,IF(generador!B538=2,20,IF(generador!B538=3,23,IF(generador!B538=4,26,IF(generador!B538=5,29,IF(generador!B538=6,32,IF(generador!B538=7,35,IF(generador!B538=8,38,IF(generador!B538=9,41,IF(generador!B538=10,44,IF(generador!B538=11,47,IF(generador!B538=12,50,IF(generador!B538=13,53,IF(generador!B538=14,56,IF(generador!B538=15,59))))))))))))))),FALSE),"dd/mm/yyyy")),"")</f>
        <v/>
      </c>
    </row>
    <row r="539" spans="1:23" x14ac:dyDescent="0.3">
      <c r="A539" s="15"/>
      <c r="B539" s="14"/>
      <c r="C539" s="6"/>
      <c r="D539" s="26" t="str">
        <f t="shared" si="144"/>
        <v/>
      </c>
      <c r="E539" s="19" t="str">
        <f>IFERROR(IF(A539&lt;&gt;"",VLOOKUP(A539,matriz,IF(generador!B539=1,15,IF(generador!B539=2,18,IF(generador!B539=3,21,IF(generador!B539=4,24,IF(generador!B539=5,27,IF(generador!B539=6,30,IF(generador!B539=7,33,IF(generador!B539=8,36,IF(generador!B539=9,39,IF(generador!B539=10,42,IF(generador!B539=11,45,IF(generador!B539=12,48,IF(generador!B539=13,51,IF(generador!B539=14,54,IF(generador!B539=15,57))))))))))))))),FALSE),""),"")</f>
        <v/>
      </c>
      <c r="F539" s="20" t="str">
        <f t="shared" si="145"/>
        <v/>
      </c>
      <c r="G539" s="29" t="str">
        <f t="shared" si="146"/>
        <v/>
      </c>
      <c r="H539" s="21" t="str">
        <f t="shared" ca="1" si="149"/>
        <v/>
      </c>
      <c r="I539" s="18" t="str">
        <f t="shared" si="150"/>
        <v/>
      </c>
      <c r="J539" s="18" t="str">
        <f>""</f>
        <v/>
      </c>
      <c r="K539" s="18" t="str">
        <f t="shared" si="151"/>
        <v/>
      </c>
      <c r="L539" s="18" t="str">
        <f t="shared" si="152"/>
        <v/>
      </c>
      <c r="M539" s="18" t="str">
        <f t="shared" si="153"/>
        <v/>
      </c>
      <c r="N539" s="18" t="str">
        <f t="shared" si="154"/>
        <v/>
      </c>
      <c r="O539" s="18" t="str">
        <f t="shared" si="155"/>
        <v/>
      </c>
      <c r="P539" s="18" t="str">
        <f t="shared" si="156"/>
        <v/>
      </c>
      <c r="Q539" s="18" t="str">
        <f t="shared" si="157"/>
        <v/>
      </c>
      <c r="R539" s="122" t="str">
        <f t="shared" si="147"/>
        <v/>
      </c>
      <c r="S539" s="18" t="str">
        <f t="shared" si="158"/>
        <v/>
      </c>
      <c r="T539" s="26" t="str">
        <f t="shared" si="148"/>
        <v/>
      </c>
      <c r="U539" s="18" t="str">
        <f t="shared" si="159"/>
        <v/>
      </c>
      <c r="V539" s="18" t="str">
        <f t="shared" si="160"/>
        <v/>
      </c>
      <c r="W539" s="18" t="str">
        <f>IFERROR(CONCATENATE("PAGO N° ",B539," DEL CONTRATO CPS ",V539," ENTRE ",TEXT(VLOOKUP(A539,matriz,IF(generador!B539=1,16,IF(generador!B539=2,19,IF(generador!B539=3,22,IF(generador!B539=4,25,IF(generador!B539=5,28,IF(generador!B539=6,31,IF(generador!B539=7,34,IF(generador!B539=8,37,IF(generador!B539=9,40,IF(generador!B539=10,43,IF(generador!B539=11,46,IF(generador!B539=12,49,IF(generador!B539=13,52,IF(generador!B539=14,55,IF(generador!B539=15,58))))))))))))))),FALSE),"dd/mm/yyyy")," Y ",TEXT(VLOOKUP(A539,matriz,IF(generador!B539=1,17,IF(generador!B539=2,20,IF(generador!B539=3,23,IF(generador!B539=4,26,IF(generador!B539=5,29,IF(generador!B539=6,32,IF(generador!B539=7,35,IF(generador!B539=8,38,IF(generador!B539=9,41,IF(generador!B539=10,44,IF(generador!B539=11,47,IF(generador!B539=12,50,IF(generador!B539=13,53,IF(generador!B539=14,56,IF(generador!B539=15,59))))))))))))))),FALSE),"dd/mm/yyyy")),"")</f>
        <v/>
      </c>
    </row>
    <row r="540" spans="1:23" x14ac:dyDescent="0.3">
      <c r="A540" s="15"/>
      <c r="B540" s="14"/>
      <c r="C540" s="6"/>
      <c r="D540" s="26" t="str">
        <f t="shared" si="144"/>
        <v/>
      </c>
      <c r="E540" s="19" t="str">
        <f>IFERROR(IF(A540&lt;&gt;"",VLOOKUP(A540,matriz,IF(generador!B540=1,15,IF(generador!B540=2,18,IF(generador!B540=3,21,IF(generador!B540=4,24,IF(generador!B540=5,27,IF(generador!B540=6,30,IF(generador!B540=7,33,IF(generador!B540=8,36,IF(generador!B540=9,39,IF(generador!B540=10,42,IF(generador!B540=11,45,IF(generador!B540=12,48,IF(generador!B540=13,51,IF(generador!B540=14,54,IF(generador!B540=15,57))))))))))))))),FALSE),""),"")</f>
        <v/>
      </c>
      <c r="F540" s="20" t="str">
        <f t="shared" si="145"/>
        <v/>
      </c>
      <c r="G540" s="29" t="str">
        <f t="shared" si="146"/>
        <v/>
      </c>
      <c r="H540" s="21" t="str">
        <f t="shared" ca="1" si="149"/>
        <v/>
      </c>
      <c r="I540" s="18" t="str">
        <f t="shared" si="150"/>
        <v/>
      </c>
      <c r="J540" s="18" t="str">
        <f>""</f>
        <v/>
      </c>
      <c r="K540" s="18" t="str">
        <f t="shared" si="151"/>
        <v/>
      </c>
      <c r="L540" s="18" t="str">
        <f t="shared" si="152"/>
        <v/>
      </c>
      <c r="M540" s="18" t="str">
        <f t="shared" si="153"/>
        <v/>
      </c>
      <c r="N540" s="18" t="str">
        <f t="shared" si="154"/>
        <v/>
      </c>
      <c r="O540" s="18" t="str">
        <f t="shared" si="155"/>
        <v/>
      </c>
      <c r="P540" s="18" t="str">
        <f t="shared" si="156"/>
        <v/>
      </c>
      <c r="Q540" s="18" t="str">
        <f t="shared" si="157"/>
        <v/>
      </c>
      <c r="R540" s="122" t="str">
        <f t="shared" si="147"/>
        <v/>
      </c>
      <c r="S540" s="18" t="str">
        <f t="shared" si="158"/>
        <v/>
      </c>
      <c r="T540" s="26" t="str">
        <f t="shared" si="148"/>
        <v/>
      </c>
      <c r="U540" s="18" t="str">
        <f t="shared" si="159"/>
        <v/>
      </c>
      <c r="V540" s="18" t="str">
        <f t="shared" si="160"/>
        <v/>
      </c>
      <c r="W540" s="18" t="str">
        <f>IFERROR(CONCATENATE("PAGO N° ",B540," DEL CONTRATO CPS ",V540," ENTRE ",TEXT(VLOOKUP(A540,matriz,IF(generador!B540=1,16,IF(generador!B540=2,19,IF(generador!B540=3,22,IF(generador!B540=4,25,IF(generador!B540=5,28,IF(generador!B540=6,31,IF(generador!B540=7,34,IF(generador!B540=8,37,IF(generador!B540=9,40,IF(generador!B540=10,43,IF(generador!B540=11,46,IF(generador!B540=12,49,IF(generador!B540=13,52,IF(generador!B540=14,55,IF(generador!B540=15,58))))))))))))))),FALSE),"dd/mm/yyyy")," Y ",TEXT(VLOOKUP(A540,matriz,IF(generador!B540=1,17,IF(generador!B540=2,20,IF(generador!B540=3,23,IF(generador!B540=4,26,IF(generador!B540=5,29,IF(generador!B540=6,32,IF(generador!B540=7,35,IF(generador!B540=8,38,IF(generador!B540=9,41,IF(generador!B540=10,44,IF(generador!B540=11,47,IF(generador!B540=12,50,IF(generador!B540=13,53,IF(generador!B540=14,56,IF(generador!B540=15,59))))))))))))))),FALSE),"dd/mm/yyyy")),"")</f>
        <v/>
      </c>
    </row>
    <row r="541" spans="1:23" x14ac:dyDescent="0.3">
      <c r="A541" s="15"/>
      <c r="B541" s="14"/>
      <c r="C541" s="6"/>
      <c r="D541" s="26" t="str">
        <f t="shared" si="144"/>
        <v/>
      </c>
      <c r="E541" s="19" t="str">
        <f>IFERROR(IF(A541&lt;&gt;"",VLOOKUP(A541,matriz,IF(generador!B541=1,15,IF(generador!B541=2,18,IF(generador!B541=3,21,IF(generador!B541=4,24,IF(generador!B541=5,27,IF(generador!B541=6,30,IF(generador!B541=7,33,IF(generador!B541=8,36,IF(generador!B541=9,39,IF(generador!B541=10,42,IF(generador!B541=11,45,IF(generador!B541=12,48,IF(generador!B541=13,51,IF(generador!B541=14,54,IF(generador!B541=15,57))))))))))))))),FALSE),""),"")</f>
        <v/>
      </c>
      <c r="F541" s="20" t="str">
        <f t="shared" si="145"/>
        <v/>
      </c>
      <c r="G541" s="29" t="str">
        <f t="shared" si="146"/>
        <v/>
      </c>
      <c r="H541" s="21" t="str">
        <f t="shared" ca="1" si="149"/>
        <v/>
      </c>
      <c r="I541" s="18" t="str">
        <f t="shared" si="150"/>
        <v/>
      </c>
      <c r="J541" s="18" t="str">
        <f>""</f>
        <v/>
      </c>
      <c r="K541" s="18" t="str">
        <f t="shared" si="151"/>
        <v/>
      </c>
      <c r="L541" s="18" t="str">
        <f t="shared" si="152"/>
        <v/>
      </c>
      <c r="M541" s="18" t="str">
        <f t="shared" si="153"/>
        <v/>
      </c>
      <c r="N541" s="18" t="str">
        <f t="shared" si="154"/>
        <v/>
      </c>
      <c r="O541" s="18" t="str">
        <f t="shared" si="155"/>
        <v/>
      </c>
      <c r="P541" s="18" t="str">
        <f t="shared" si="156"/>
        <v/>
      </c>
      <c r="Q541" s="18" t="str">
        <f t="shared" si="157"/>
        <v/>
      </c>
      <c r="R541" s="122" t="str">
        <f t="shared" si="147"/>
        <v/>
      </c>
      <c r="S541" s="18" t="str">
        <f t="shared" si="158"/>
        <v/>
      </c>
      <c r="T541" s="26" t="str">
        <f t="shared" si="148"/>
        <v/>
      </c>
      <c r="U541" s="18" t="str">
        <f t="shared" si="159"/>
        <v/>
      </c>
      <c r="V541" s="18" t="str">
        <f t="shared" si="160"/>
        <v/>
      </c>
      <c r="W541" s="18" t="str">
        <f>IFERROR(CONCATENATE("PAGO N° ",B541," DEL CONTRATO CPS ",V541," ENTRE ",TEXT(VLOOKUP(A541,matriz,IF(generador!B541=1,16,IF(generador!B541=2,19,IF(generador!B541=3,22,IF(generador!B541=4,25,IF(generador!B541=5,28,IF(generador!B541=6,31,IF(generador!B541=7,34,IF(generador!B541=8,37,IF(generador!B541=9,40,IF(generador!B541=10,43,IF(generador!B541=11,46,IF(generador!B541=12,49,IF(generador!B541=13,52,IF(generador!B541=14,55,IF(generador!B541=15,58))))))))))))))),FALSE),"dd/mm/yyyy")," Y ",TEXT(VLOOKUP(A541,matriz,IF(generador!B541=1,17,IF(generador!B541=2,20,IF(generador!B541=3,23,IF(generador!B541=4,26,IF(generador!B541=5,29,IF(generador!B541=6,32,IF(generador!B541=7,35,IF(generador!B541=8,38,IF(generador!B541=9,41,IF(generador!B541=10,44,IF(generador!B541=11,47,IF(generador!B541=12,50,IF(generador!B541=13,53,IF(generador!B541=14,56,IF(generador!B541=15,59))))))))))))))),FALSE),"dd/mm/yyyy")),"")</f>
        <v/>
      </c>
    </row>
    <row r="542" spans="1:23" x14ac:dyDescent="0.3">
      <c r="A542" s="15"/>
      <c r="B542" s="14"/>
      <c r="C542" s="6"/>
      <c r="D542" s="26" t="str">
        <f t="shared" si="144"/>
        <v/>
      </c>
      <c r="E542" s="19" t="str">
        <f>IFERROR(IF(A542&lt;&gt;"",VLOOKUP(A542,matriz,IF(generador!B542=1,15,IF(generador!B542=2,18,IF(generador!B542=3,21,IF(generador!B542=4,24,IF(generador!B542=5,27,IF(generador!B542=6,30,IF(generador!B542=7,33,IF(generador!B542=8,36,IF(generador!B542=9,39,IF(generador!B542=10,42,IF(generador!B542=11,45,IF(generador!B542=12,48,IF(generador!B542=13,51,IF(generador!B542=14,54,IF(generador!B542=15,57))))))))))))))),FALSE),""),"")</f>
        <v/>
      </c>
      <c r="F542" s="20" t="str">
        <f t="shared" si="145"/>
        <v/>
      </c>
      <c r="G542" s="29" t="str">
        <f t="shared" si="146"/>
        <v/>
      </c>
      <c r="H542" s="21" t="str">
        <f t="shared" ca="1" si="149"/>
        <v/>
      </c>
      <c r="I542" s="18" t="str">
        <f t="shared" si="150"/>
        <v/>
      </c>
      <c r="J542" s="18" t="str">
        <f>""</f>
        <v/>
      </c>
      <c r="K542" s="18" t="str">
        <f t="shared" si="151"/>
        <v/>
      </c>
      <c r="L542" s="18" t="str">
        <f t="shared" si="152"/>
        <v/>
      </c>
      <c r="M542" s="18" t="str">
        <f t="shared" si="153"/>
        <v/>
      </c>
      <c r="N542" s="18" t="str">
        <f t="shared" si="154"/>
        <v/>
      </c>
      <c r="O542" s="18" t="str">
        <f t="shared" si="155"/>
        <v/>
      </c>
      <c r="P542" s="18" t="str">
        <f t="shared" si="156"/>
        <v/>
      </c>
      <c r="Q542" s="18" t="str">
        <f t="shared" si="157"/>
        <v/>
      </c>
      <c r="R542" s="122" t="str">
        <f t="shared" si="147"/>
        <v/>
      </c>
      <c r="S542" s="18" t="str">
        <f t="shared" si="158"/>
        <v/>
      </c>
      <c r="T542" s="26" t="str">
        <f t="shared" si="148"/>
        <v/>
      </c>
      <c r="U542" s="18" t="str">
        <f t="shared" si="159"/>
        <v/>
      </c>
      <c r="V542" s="18" t="str">
        <f t="shared" si="160"/>
        <v/>
      </c>
      <c r="W542" s="18" t="str">
        <f>IFERROR(CONCATENATE("PAGO N° ",B542," DEL CONTRATO CPS ",V542," ENTRE ",TEXT(VLOOKUP(A542,matriz,IF(generador!B542=1,16,IF(generador!B542=2,19,IF(generador!B542=3,22,IF(generador!B542=4,25,IF(generador!B542=5,28,IF(generador!B542=6,31,IF(generador!B542=7,34,IF(generador!B542=8,37,IF(generador!B542=9,40,IF(generador!B542=10,43,IF(generador!B542=11,46,IF(generador!B542=12,49,IF(generador!B542=13,52,IF(generador!B542=14,55,IF(generador!B542=15,58))))))))))))))),FALSE),"dd/mm/yyyy")," Y ",TEXT(VLOOKUP(A542,matriz,IF(generador!B542=1,17,IF(generador!B542=2,20,IF(generador!B542=3,23,IF(generador!B542=4,26,IF(generador!B542=5,29,IF(generador!B542=6,32,IF(generador!B542=7,35,IF(generador!B542=8,38,IF(generador!B542=9,41,IF(generador!B542=10,44,IF(generador!B542=11,47,IF(generador!B542=12,50,IF(generador!B542=13,53,IF(generador!B542=14,56,IF(generador!B542=15,59))))))))))))))),FALSE),"dd/mm/yyyy")),"")</f>
        <v/>
      </c>
    </row>
    <row r="543" spans="1:23" x14ac:dyDescent="0.3">
      <c r="A543" s="15"/>
      <c r="B543" s="14"/>
      <c r="C543" s="6"/>
      <c r="D543" s="26" t="str">
        <f t="shared" si="144"/>
        <v/>
      </c>
      <c r="E543" s="19" t="str">
        <f>IFERROR(IF(A543&lt;&gt;"",VLOOKUP(A543,matriz,IF(generador!B543=1,15,IF(generador!B543=2,18,IF(generador!B543=3,21,IF(generador!B543=4,24,IF(generador!B543=5,27,IF(generador!B543=6,30,IF(generador!B543=7,33,IF(generador!B543=8,36,IF(generador!B543=9,39,IF(generador!B543=10,42,IF(generador!B543=11,45,IF(generador!B543=12,48,IF(generador!B543=13,51,IF(generador!B543=14,54,IF(generador!B543=15,57))))))))))))))),FALSE),""),"")</f>
        <v/>
      </c>
      <c r="F543" s="20" t="str">
        <f t="shared" si="145"/>
        <v/>
      </c>
      <c r="G543" s="29" t="str">
        <f t="shared" si="146"/>
        <v/>
      </c>
      <c r="H543" s="21" t="str">
        <f t="shared" ca="1" si="149"/>
        <v/>
      </c>
      <c r="I543" s="18" t="str">
        <f t="shared" si="150"/>
        <v/>
      </c>
      <c r="J543" s="18" t="str">
        <f>""</f>
        <v/>
      </c>
      <c r="K543" s="18" t="str">
        <f t="shared" si="151"/>
        <v/>
      </c>
      <c r="L543" s="18" t="str">
        <f t="shared" si="152"/>
        <v/>
      </c>
      <c r="M543" s="18" t="str">
        <f t="shared" si="153"/>
        <v/>
      </c>
      <c r="N543" s="18" t="str">
        <f t="shared" si="154"/>
        <v/>
      </c>
      <c r="O543" s="18" t="str">
        <f t="shared" si="155"/>
        <v/>
      </c>
      <c r="P543" s="18" t="str">
        <f t="shared" si="156"/>
        <v/>
      </c>
      <c r="Q543" s="18" t="str">
        <f t="shared" si="157"/>
        <v/>
      </c>
      <c r="R543" s="122" t="str">
        <f t="shared" si="147"/>
        <v/>
      </c>
      <c r="S543" s="18" t="str">
        <f t="shared" si="158"/>
        <v/>
      </c>
      <c r="T543" s="26" t="str">
        <f t="shared" si="148"/>
        <v/>
      </c>
      <c r="U543" s="18" t="str">
        <f t="shared" si="159"/>
        <v/>
      </c>
      <c r="V543" s="18" t="str">
        <f t="shared" si="160"/>
        <v/>
      </c>
      <c r="W543" s="18" t="str">
        <f>IFERROR(CONCATENATE("PAGO N° ",B543," DEL CONTRATO CPS ",V543," ENTRE ",TEXT(VLOOKUP(A543,matriz,IF(generador!B543=1,16,IF(generador!B543=2,19,IF(generador!B543=3,22,IF(generador!B543=4,25,IF(generador!B543=5,28,IF(generador!B543=6,31,IF(generador!B543=7,34,IF(generador!B543=8,37,IF(generador!B543=9,40,IF(generador!B543=10,43,IF(generador!B543=11,46,IF(generador!B543=12,49,IF(generador!B543=13,52,IF(generador!B543=14,55,IF(generador!B543=15,58))))))))))))))),FALSE),"dd/mm/yyyy")," Y ",TEXT(VLOOKUP(A543,matriz,IF(generador!B543=1,17,IF(generador!B543=2,20,IF(generador!B543=3,23,IF(generador!B543=4,26,IF(generador!B543=5,29,IF(generador!B543=6,32,IF(generador!B543=7,35,IF(generador!B543=8,38,IF(generador!B543=9,41,IF(generador!B543=10,44,IF(generador!B543=11,47,IF(generador!B543=12,50,IF(generador!B543=13,53,IF(generador!B543=14,56,IF(generador!B543=15,59))))))))))))))),FALSE),"dd/mm/yyyy")),"")</f>
        <v/>
      </c>
    </row>
    <row r="544" spans="1:23" x14ac:dyDescent="0.3">
      <c r="A544" s="15"/>
      <c r="B544" s="14"/>
      <c r="C544" s="6"/>
      <c r="D544" s="26" t="str">
        <f t="shared" si="144"/>
        <v/>
      </c>
      <c r="E544" s="19" t="str">
        <f>IFERROR(IF(A544&lt;&gt;"",VLOOKUP(A544,matriz,IF(generador!B544=1,15,IF(generador!B544=2,18,IF(generador!B544=3,21,IF(generador!B544=4,24,IF(generador!B544=5,27,IF(generador!B544=6,30,IF(generador!B544=7,33,IF(generador!B544=8,36,IF(generador!B544=9,39,IF(generador!B544=10,42,IF(generador!B544=11,45,IF(generador!B544=12,48,IF(generador!B544=13,51,IF(generador!B544=14,54,IF(generador!B544=15,57))))))))))))))),FALSE),""),"")</f>
        <v/>
      </c>
      <c r="F544" s="20" t="str">
        <f t="shared" si="145"/>
        <v/>
      </c>
      <c r="G544" s="29" t="str">
        <f t="shared" si="146"/>
        <v/>
      </c>
      <c r="H544" s="21" t="str">
        <f t="shared" ca="1" si="149"/>
        <v/>
      </c>
      <c r="I544" s="18" t="str">
        <f t="shared" si="150"/>
        <v/>
      </c>
      <c r="J544" s="18" t="str">
        <f>""</f>
        <v/>
      </c>
      <c r="K544" s="18" t="str">
        <f t="shared" si="151"/>
        <v/>
      </c>
      <c r="L544" s="18" t="str">
        <f t="shared" si="152"/>
        <v/>
      </c>
      <c r="M544" s="18" t="str">
        <f t="shared" si="153"/>
        <v/>
      </c>
      <c r="N544" s="18" t="str">
        <f t="shared" si="154"/>
        <v/>
      </c>
      <c r="O544" s="18" t="str">
        <f t="shared" si="155"/>
        <v/>
      </c>
      <c r="P544" s="18" t="str">
        <f t="shared" si="156"/>
        <v/>
      </c>
      <c r="Q544" s="18" t="str">
        <f t="shared" si="157"/>
        <v/>
      </c>
      <c r="R544" s="122" t="str">
        <f t="shared" si="147"/>
        <v/>
      </c>
      <c r="S544" s="18" t="str">
        <f t="shared" si="158"/>
        <v/>
      </c>
      <c r="T544" s="26" t="str">
        <f t="shared" si="148"/>
        <v/>
      </c>
      <c r="U544" s="18" t="str">
        <f t="shared" si="159"/>
        <v/>
      </c>
      <c r="V544" s="18" t="str">
        <f t="shared" si="160"/>
        <v/>
      </c>
      <c r="W544" s="18" t="str">
        <f>IFERROR(CONCATENATE("PAGO N° ",B544," DEL CONTRATO CPS ",V544," ENTRE ",TEXT(VLOOKUP(A544,matriz,IF(generador!B544=1,16,IF(generador!B544=2,19,IF(generador!B544=3,22,IF(generador!B544=4,25,IF(generador!B544=5,28,IF(generador!B544=6,31,IF(generador!B544=7,34,IF(generador!B544=8,37,IF(generador!B544=9,40,IF(generador!B544=10,43,IF(generador!B544=11,46,IF(generador!B544=12,49,IF(generador!B544=13,52,IF(generador!B544=14,55,IF(generador!B544=15,58))))))))))))))),FALSE),"dd/mm/yyyy")," Y ",TEXT(VLOOKUP(A544,matriz,IF(generador!B544=1,17,IF(generador!B544=2,20,IF(generador!B544=3,23,IF(generador!B544=4,26,IF(generador!B544=5,29,IF(generador!B544=6,32,IF(generador!B544=7,35,IF(generador!B544=8,38,IF(generador!B544=9,41,IF(generador!B544=10,44,IF(generador!B544=11,47,IF(generador!B544=12,50,IF(generador!B544=13,53,IF(generador!B544=14,56,IF(generador!B544=15,59))))))))))))))),FALSE),"dd/mm/yyyy")),"")</f>
        <v/>
      </c>
    </row>
    <row r="545" spans="1:23" x14ac:dyDescent="0.3">
      <c r="A545" s="15"/>
      <c r="B545" s="14"/>
      <c r="C545" s="6"/>
      <c r="D545" s="26" t="str">
        <f t="shared" si="144"/>
        <v/>
      </c>
      <c r="E545" s="19" t="str">
        <f>IFERROR(IF(A545&lt;&gt;"",VLOOKUP(A545,matriz,IF(generador!B545=1,15,IF(generador!B545=2,18,IF(generador!B545=3,21,IF(generador!B545=4,24,IF(generador!B545=5,27,IF(generador!B545=6,30,IF(generador!B545=7,33,IF(generador!B545=8,36,IF(generador!B545=9,39,IF(generador!B545=10,42,IF(generador!B545=11,45,IF(generador!B545=12,48,IF(generador!B545=13,51,IF(generador!B545=14,54,IF(generador!B545=15,57))))))))))))))),FALSE),""),"")</f>
        <v/>
      </c>
      <c r="F545" s="20" t="str">
        <f t="shared" si="145"/>
        <v/>
      </c>
      <c r="G545" s="29" t="str">
        <f t="shared" si="146"/>
        <v/>
      </c>
      <c r="H545" s="21" t="str">
        <f t="shared" ca="1" si="149"/>
        <v/>
      </c>
      <c r="I545" s="18" t="str">
        <f t="shared" si="150"/>
        <v/>
      </c>
      <c r="J545" s="18" t="str">
        <f>""</f>
        <v/>
      </c>
      <c r="K545" s="18" t="str">
        <f t="shared" si="151"/>
        <v/>
      </c>
      <c r="L545" s="18" t="str">
        <f t="shared" si="152"/>
        <v/>
      </c>
      <c r="M545" s="18" t="str">
        <f t="shared" si="153"/>
        <v/>
      </c>
      <c r="N545" s="18" t="str">
        <f t="shared" si="154"/>
        <v/>
      </c>
      <c r="O545" s="18" t="str">
        <f t="shared" si="155"/>
        <v/>
      </c>
      <c r="P545" s="18" t="str">
        <f t="shared" si="156"/>
        <v/>
      </c>
      <c r="Q545" s="18" t="str">
        <f t="shared" si="157"/>
        <v/>
      </c>
      <c r="R545" s="122" t="str">
        <f t="shared" si="147"/>
        <v/>
      </c>
      <c r="S545" s="18" t="str">
        <f t="shared" si="158"/>
        <v/>
      </c>
      <c r="T545" s="26" t="str">
        <f t="shared" si="148"/>
        <v/>
      </c>
      <c r="U545" s="18" t="str">
        <f t="shared" si="159"/>
        <v/>
      </c>
      <c r="V545" s="18" t="str">
        <f t="shared" si="160"/>
        <v/>
      </c>
      <c r="W545" s="18" t="str">
        <f>IFERROR(CONCATENATE("PAGO N° ",B545," DEL CONTRATO CPS ",V545," ENTRE ",TEXT(VLOOKUP(A545,matriz,IF(generador!B545=1,16,IF(generador!B545=2,19,IF(generador!B545=3,22,IF(generador!B545=4,25,IF(generador!B545=5,28,IF(generador!B545=6,31,IF(generador!B545=7,34,IF(generador!B545=8,37,IF(generador!B545=9,40,IF(generador!B545=10,43,IF(generador!B545=11,46,IF(generador!B545=12,49,IF(generador!B545=13,52,IF(generador!B545=14,55,IF(generador!B545=15,58))))))))))))))),FALSE),"dd/mm/yyyy")," Y ",TEXT(VLOOKUP(A545,matriz,IF(generador!B545=1,17,IF(generador!B545=2,20,IF(generador!B545=3,23,IF(generador!B545=4,26,IF(generador!B545=5,29,IF(generador!B545=6,32,IF(generador!B545=7,35,IF(generador!B545=8,38,IF(generador!B545=9,41,IF(generador!B545=10,44,IF(generador!B545=11,47,IF(generador!B545=12,50,IF(generador!B545=13,53,IF(generador!B545=14,56,IF(generador!B545=15,59))))))))))))))),FALSE),"dd/mm/yyyy")),"")</f>
        <v/>
      </c>
    </row>
    <row r="546" spans="1:23" x14ac:dyDescent="0.3">
      <c r="A546" s="15"/>
      <c r="B546" s="14"/>
      <c r="C546" s="6"/>
      <c r="D546" s="26" t="str">
        <f t="shared" si="144"/>
        <v/>
      </c>
      <c r="E546" s="19" t="str">
        <f>IFERROR(IF(A546&lt;&gt;"",VLOOKUP(A546,matriz,IF(generador!B546=1,15,IF(generador!B546=2,18,IF(generador!B546=3,21,IF(generador!B546=4,24,IF(generador!B546=5,27,IF(generador!B546=6,30,IF(generador!B546=7,33,IF(generador!B546=8,36,IF(generador!B546=9,39,IF(generador!B546=10,42,IF(generador!B546=11,45,IF(generador!B546=12,48,IF(generador!B546=13,51,IF(generador!B546=14,54,IF(generador!B546=15,57))))))))))))))),FALSE),""),"")</f>
        <v/>
      </c>
      <c r="F546" s="20" t="str">
        <f t="shared" si="145"/>
        <v/>
      </c>
      <c r="G546" s="29" t="str">
        <f t="shared" si="146"/>
        <v/>
      </c>
      <c r="H546" s="21" t="str">
        <f t="shared" ca="1" si="149"/>
        <v/>
      </c>
      <c r="I546" s="18" t="str">
        <f t="shared" si="150"/>
        <v/>
      </c>
      <c r="J546" s="18" t="str">
        <f>""</f>
        <v/>
      </c>
      <c r="K546" s="18" t="str">
        <f t="shared" si="151"/>
        <v/>
      </c>
      <c r="L546" s="18" t="str">
        <f t="shared" si="152"/>
        <v/>
      </c>
      <c r="M546" s="18" t="str">
        <f t="shared" si="153"/>
        <v/>
      </c>
      <c r="N546" s="18" t="str">
        <f t="shared" si="154"/>
        <v/>
      </c>
      <c r="O546" s="18" t="str">
        <f t="shared" si="155"/>
        <v/>
      </c>
      <c r="P546" s="18" t="str">
        <f t="shared" si="156"/>
        <v/>
      </c>
      <c r="Q546" s="18" t="str">
        <f t="shared" si="157"/>
        <v/>
      </c>
      <c r="R546" s="122" t="str">
        <f t="shared" si="147"/>
        <v/>
      </c>
      <c r="S546" s="18" t="str">
        <f t="shared" si="158"/>
        <v/>
      </c>
      <c r="T546" s="26" t="str">
        <f t="shared" si="148"/>
        <v/>
      </c>
      <c r="U546" s="18" t="str">
        <f t="shared" si="159"/>
        <v/>
      </c>
      <c r="V546" s="18" t="str">
        <f t="shared" si="160"/>
        <v/>
      </c>
      <c r="W546" s="18" t="str">
        <f>IFERROR(CONCATENATE("PAGO N° ",B546," DEL CONTRATO CPS ",V546," ENTRE ",TEXT(VLOOKUP(A546,matriz,IF(generador!B546=1,16,IF(generador!B546=2,19,IF(generador!B546=3,22,IF(generador!B546=4,25,IF(generador!B546=5,28,IF(generador!B546=6,31,IF(generador!B546=7,34,IF(generador!B546=8,37,IF(generador!B546=9,40,IF(generador!B546=10,43,IF(generador!B546=11,46,IF(generador!B546=12,49,IF(generador!B546=13,52,IF(generador!B546=14,55,IF(generador!B546=15,58))))))))))))))),FALSE),"dd/mm/yyyy")," Y ",TEXT(VLOOKUP(A546,matriz,IF(generador!B546=1,17,IF(generador!B546=2,20,IF(generador!B546=3,23,IF(generador!B546=4,26,IF(generador!B546=5,29,IF(generador!B546=6,32,IF(generador!B546=7,35,IF(generador!B546=8,38,IF(generador!B546=9,41,IF(generador!B546=10,44,IF(generador!B546=11,47,IF(generador!B546=12,50,IF(generador!B546=13,53,IF(generador!B546=14,56,IF(generador!B546=15,59))))))))))))))),FALSE),"dd/mm/yyyy")),"")</f>
        <v/>
      </c>
    </row>
    <row r="547" spans="1:23" x14ac:dyDescent="0.3">
      <c r="A547" s="15"/>
      <c r="B547" s="14"/>
      <c r="C547" s="6"/>
      <c r="D547" s="26" t="str">
        <f t="shared" si="144"/>
        <v/>
      </c>
      <c r="E547" s="19" t="str">
        <f>IFERROR(IF(A547&lt;&gt;"",VLOOKUP(A547,matriz,IF(generador!B547=1,15,IF(generador!B547=2,18,IF(generador!B547=3,21,IF(generador!B547=4,24,IF(generador!B547=5,27,IF(generador!B547=6,30,IF(generador!B547=7,33,IF(generador!B547=8,36,IF(generador!B547=9,39,IF(generador!B547=10,42,IF(generador!B547=11,45,IF(generador!B547=12,48,IF(generador!B547=13,51,IF(generador!B547=14,54,IF(generador!B547=15,57))))))))))))))),FALSE),""),"")</f>
        <v/>
      </c>
      <c r="F547" s="20" t="str">
        <f t="shared" si="145"/>
        <v/>
      </c>
      <c r="G547" s="29" t="str">
        <f t="shared" si="146"/>
        <v/>
      </c>
      <c r="H547" s="21" t="str">
        <f t="shared" ca="1" si="149"/>
        <v/>
      </c>
      <c r="I547" s="18" t="str">
        <f t="shared" si="150"/>
        <v/>
      </c>
      <c r="J547" s="18" t="str">
        <f>""</f>
        <v/>
      </c>
      <c r="K547" s="18" t="str">
        <f t="shared" si="151"/>
        <v/>
      </c>
      <c r="L547" s="18" t="str">
        <f t="shared" si="152"/>
        <v/>
      </c>
      <c r="M547" s="18" t="str">
        <f t="shared" si="153"/>
        <v/>
      </c>
      <c r="N547" s="18" t="str">
        <f t="shared" si="154"/>
        <v/>
      </c>
      <c r="O547" s="18" t="str">
        <f t="shared" si="155"/>
        <v/>
      </c>
      <c r="P547" s="18" t="str">
        <f t="shared" si="156"/>
        <v/>
      </c>
      <c r="Q547" s="18" t="str">
        <f t="shared" si="157"/>
        <v/>
      </c>
      <c r="R547" s="122" t="str">
        <f t="shared" si="147"/>
        <v/>
      </c>
      <c r="S547" s="18" t="str">
        <f t="shared" si="158"/>
        <v/>
      </c>
      <c r="T547" s="26" t="str">
        <f t="shared" si="148"/>
        <v/>
      </c>
      <c r="U547" s="18" t="str">
        <f t="shared" si="159"/>
        <v/>
      </c>
      <c r="V547" s="18" t="str">
        <f t="shared" si="160"/>
        <v/>
      </c>
      <c r="W547" s="18" t="str">
        <f>IFERROR(CONCATENATE("PAGO N° ",B547," DEL CONTRATO CPS ",V547," ENTRE ",TEXT(VLOOKUP(A547,matriz,IF(generador!B547=1,16,IF(generador!B547=2,19,IF(generador!B547=3,22,IF(generador!B547=4,25,IF(generador!B547=5,28,IF(generador!B547=6,31,IF(generador!B547=7,34,IF(generador!B547=8,37,IF(generador!B547=9,40,IF(generador!B547=10,43,IF(generador!B547=11,46,IF(generador!B547=12,49,IF(generador!B547=13,52,IF(generador!B547=14,55,IF(generador!B547=15,58))))))))))))))),FALSE),"dd/mm/yyyy")," Y ",TEXT(VLOOKUP(A547,matriz,IF(generador!B547=1,17,IF(generador!B547=2,20,IF(generador!B547=3,23,IF(generador!B547=4,26,IF(generador!B547=5,29,IF(generador!B547=6,32,IF(generador!B547=7,35,IF(generador!B547=8,38,IF(generador!B547=9,41,IF(generador!B547=10,44,IF(generador!B547=11,47,IF(generador!B547=12,50,IF(generador!B547=13,53,IF(generador!B547=14,56,IF(generador!B547=15,59))))))))))))))),FALSE),"dd/mm/yyyy")),"")</f>
        <v/>
      </c>
    </row>
    <row r="548" spans="1:23" x14ac:dyDescent="0.3">
      <c r="A548" s="15"/>
      <c r="B548" s="14"/>
      <c r="C548" s="6"/>
      <c r="D548" s="26" t="str">
        <f t="shared" si="144"/>
        <v/>
      </c>
      <c r="E548" s="19" t="str">
        <f>IFERROR(IF(A548&lt;&gt;"",VLOOKUP(A548,matriz,IF(generador!B548=1,15,IF(generador!B548=2,18,IF(generador!B548=3,21,IF(generador!B548=4,24,IF(generador!B548=5,27,IF(generador!B548=6,30,IF(generador!B548=7,33,IF(generador!B548=8,36,IF(generador!B548=9,39,IF(generador!B548=10,42,IF(generador!B548=11,45,IF(generador!B548=12,48,IF(generador!B548=13,51,IF(generador!B548=14,54,IF(generador!B548=15,57))))))))))))))),FALSE),""),"")</f>
        <v/>
      </c>
      <c r="F548" s="20" t="str">
        <f t="shared" si="145"/>
        <v/>
      </c>
      <c r="G548" s="29" t="str">
        <f t="shared" si="146"/>
        <v/>
      </c>
      <c r="H548" s="21" t="str">
        <f t="shared" ca="1" si="149"/>
        <v/>
      </c>
      <c r="I548" s="18" t="str">
        <f t="shared" si="150"/>
        <v/>
      </c>
      <c r="J548" s="18" t="str">
        <f>""</f>
        <v/>
      </c>
      <c r="K548" s="18" t="str">
        <f t="shared" si="151"/>
        <v/>
      </c>
      <c r="L548" s="18" t="str">
        <f t="shared" si="152"/>
        <v/>
      </c>
      <c r="M548" s="18" t="str">
        <f t="shared" si="153"/>
        <v/>
      </c>
      <c r="N548" s="18" t="str">
        <f t="shared" si="154"/>
        <v/>
      </c>
      <c r="O548" s="18" t="str">
        <f t="shared" si="155"/>
        <v/>
      </c>
      <c r="P548" s="18" t="str">
        <f t="shared" si="156"/>
        <v/>
      </c>
      <c r="Q548" s="18" t="str">
        <f t="shared" si="157"/>
        <v/>
      </c>
      <c r="R548" s="122" t="str">
        <f t="shared" si="147"/>
        <v/>
      </c>
      <c r="S548" s="18" t="str">
        <f t="shared" si="158"/>
        <v/>
      </c>
      <c r="T548" s="26" t="str">
        <f t="shared" si="148"/>
        <v/>
      </c>
      <c r="U548" s="18" t="str">
        <f t="shared" si="159"/>
        <v/>
      </c>
      <c r="V548" s="18" t="str">
        <f t="shared" si="160"/>
        <v/>
      </c>
      <c r="W548" s="18" t="str">
        <f>IFERROR(CONCATENATE("PAGO N° ",B548," DEL CONTRATO CPS ",V548," ENTRE ",TEXT(VLOOKUP(A548,matriz,IF(generador!B548=1,16,IF(generador!B548=2,19,IF(generador!B548=3,22,IF(generador!B548=4,25,IF(generador!B548=5,28,IF(generador!B548=6,31,IF(generador!B548=7,34,IF(generador!B548=8,37,IF(generador!B548=9,40,IF(generador!B548=10,43,IF(generador!B548=11,46,IF(generador!B548=12,49,IF(generador!B548=13,52,IF(generador!B548=14,55,IF(generador!B548=15,58))))))))))))))),FALSE),"dd/mm/yyyy")," Y ",TEXT(VLOOKUP(A548,matriz,IF(generador!B548=1,17,IF(generador!B548=2,20,IF(generador!B548=3,23,IF(generador!B548=4,26,IF(generador!B548=5,29,IF(generador!B548=6,32,IF(generador!B548=7,35,IF(generador!B548=8,38,IF(generador!B548=9,41,IF(generador!B548=10,44,IF(generador!B548=11,47,IF(generador!B548=12,50,IF(generador!B548=13,53,IF(generador!B548=14,56,IF(generador!B548=15,59))))))))))))))),FALSE),"dd/mm/yyyy")),"")</f>
        <v/>
      </c>
    </row>
    <row r="549" spans="1:23" x14ac:dyDescent="0.3">
      <c r="A549" s="15"/>
      <c r="B549" s="14"/>
      <c r="C549" s="6"/>
      <c r="D549" s="26" t="str">
        <f t="shared" si="144"/>
        <v/>
      </c>
      <c r="E549" s="19" t="str">
        <f>IFERROR(IF(A549&lt;&gt;"",VLOOKUP(A549,matriz,IF(generador!B549=1,15,IF(generador!B549=2,18,IF(generador!B549=3,21,IF(generador!B549=4,24,IF(generador!B549=5,27,IF(generador!B549=6,30,IF(generador!B549=7,33,IF(generador!B549=8,36,IF(generador!B549=9,39,IF(generador!B549=10,42,IF(generador!B549=11,45,IF(generador!B549=12,48,IF(generador!B549=13,51,IF(generador!B549=14,54,IF(generador!B549=15,57))))))))))))))),FALSE),""),"")</f>
        <v/>
      </c>
      <c r="F549" s="20" t="str">
        <f t="shared" si="145"/>
        <v/>
      </c>
      <c r="G549" s="29" t="str">
        <f t="shared" si="146"/>
        <v/>
      </c>
      <c r="H549" s="21" t="str">
        <f t="shared" ca="1" si="149"/>
        <v/>
      </c>
      <c r="I549" s="18" t="str">
        <f t="shared" si="150"/>
        <v/>
      </c>
      <c r="J549" s="18" t="str">
        <f>""</f>
        <v/>
      </c>
      <c r="K549" s="18" t="str">
        <f t="shared" si="151"/>
        <v/>
      </c>
      <c r="L549" s="18" t="str">
        <f t="shared" si="152"/>
        <v/>
      </c>
      <c r="M549" s="18" t="str">
        <f t="shared" si="153"/>
        <v/>
      </c>
      <c r="N549" s="18" t="str">
        <f t="shared" si="154"/>
        <v/>
      </c>
      <c r="O549" s="18" t="str">
        <f t="shared" si="155"/>
        <v/>
      </c>
      <c r="P549" s="18" t="str">
        <f t="shared" si="156"/>
        <v/>
      </c>
      <c r="Q549" s="18" t="str">
        <f t="shared" si="157"/>
        <v/>
      </c>
      <c r="R549" s="122" t="str">
        <f t="shared" si="147"/>
        <v/>
      </c>
      <c r="S549" s="18" t="str">
        <f t="shared" si="158"/>
        <v/>
      </c>
      <c r="T549" s="26" t="str">
        <f t="shared" si="148"/>
        <v/>
      </c>
      <c r="U549" s="18" t="str">
        <f t="shared" si="159"/>
        <v/>
      </c>
      <c r="V549" s="18" t="str">
        <f t="shared" si="160"/>
        <v/>
      </c>
      <c r="W549" s="18" t="str">
        <f>IFERROR(CONCATENATE("PAGO N° ",B549," DEL CONTRATO CPS ",V549," ENTRE ",TEXT(VLOOKUP(A549,matriz,IF(generador!B549=1,16,IF(generador!B549=2,19,IF(generador!B549=3,22,IF(generador!B549=4,25,IF(generador!B549=5,28,IF(generador!B549=6,31,IF(generador!B549=7,34,IF(generador!B549=8,37,IF(generador!B549=9,40,IF(generador!B549=10,43,IF(generador!B549=11,46,IF(generador!B549=12,49,IF(generador!B549=13,52,IF(generador!B549=14,55,IF(generador!B549=15,58))))))))))))))),FALSE),"dd/mm/yyyy")," Y ",TEXT(VLOOKUP(A549,matriz,IF(generador!B549=1,17,IF(generador!B549=2,20,IF(generador!B549=3,23,IF(generador!B549=4,26,IF(generador!B549=5,29,IF(generador!B549=6,32,IF(generador!B549=7,35,IF(generador!B549=8,38,IF(generador!B549=9,41,IF(generador!B549=10,44,IF(generador!B549=11,47,IF(generador!B549=12,50,IF(generador!B549=13,53,IF(generador!B549=14,56,IF(generador!B549=15,59))))))))))))))),FALSE),"dd/mm/yyyy")),"")</f>
        <v/>
      </c>
    </row>
    <row r="550" spans="1:23" x14ac:dyDescent="0.3">
      <c r="A550" s="15"/>
      <c r="B550" s="14"/>
      <c r="C550" s="6"/>
      <c r="D550" s="26" t="str">
        <f t="shared" si="144"/>
        <v/>
      </c>
      <c r="E550" s="19" t="str">
        <f>IFERROR(IF(A550&lt;&gt;"",VLOOKUP(A550,matriz,IF(generador!B550=1,15,IF(generador!B550=2,18,IF(generador!B550=3,21,IF(generador!B550=4,24,IF(generador!B550=5,27,IF(generador!B550=6,30,IF(generador!B550=7,33,IF(generador!B550=8,36,IF(generador!B550=9,39,IF(generador!B550=10,42,IF(generador!B550=11,45,IF(generador!B550=12,48,IF(generador!B550=13,51,IF(generador!B550=14,54,IF(generador!B550=15,57))))))))))))))),FALSE),""),"")</f>
        <v/>
      </c>
      <c r="F550" s="20" t="str">
        <f t="shared" si="145"/>
        <v/>
      </c>
      <c r="G550" s="29" t="str">
        <f t="shared" si="146"/>
        <v/>
      </c>
      <c r="H550" s="21" t="str">
        <f t="shared" ca="1" si="149"/>
        <v/>
      </c>
      <c r="I550" s="18" t="str">
        <f t="shared" si="150"/>
        <v/>
      </c>
      <c r="J550" s="18" t="str">
        <f>""</f>
        <v/>
      </c>
      <c r="K550" s="18" t="str">
        <f t="shared" si="151"/>
        <v/>
      </c>
      <c r="L550" s="18" t="str">
        <f t="shared" si="152"/>
        <v/>
      </c>
      <c r="M550" s="18" t="str">
        <f t="shared" si="153"/>
        <v/>
      </c>
      <c r="N550" s="18" t="str">
        <f t="shared" si="154"/>
        <v/>
      </c>
      <c r="O550" s="18" t="str">
        <f t="shared" si="155"/>
        <v/>
      </c>
      <c r="P550" s="18" t="str">
        <f t="shared" si="156"/>
        <v/>
      </c>
      <c r="Q550" s="18" t="str">
        <f t="shared" si="157"/>
        <v/>
      </c>
      <c r="R550" s="122" t="str">
        <f t="shared" si="147"/>
        <v/>
      </c>
      <c r="S550" s="18" t="str">
        <f t="shared" si="158"/>
        <v/>
      </c>
      <c r="T550" s="26" t="str">
        <f t="shared" si="148"/>
        <v/>
      </c>
      <c r="U550" s="18" t="str">
        <f t="shared" si="159"/>
        <v/>
      </c>
      <c r="V550" s="18" t="str">
        <f t="shared" si="160"/>
        <v/>
      </c>
      <c r="W550" s="18" t="str">
        <f>IFERROR(CONCATENATE("PAGO N° ",B550," DEL CONTRATO CPS ",V550," ENTRE ",TEXT(VLOOKUP(A550,matriz,IF(generador!B550=1,16,IF(generador!B550=2,19,IF(generador!B550=3,22,IF(generador!B550=4,25,IF(generador!B550=5,28,IF(generador!B550=6,31,IF(generador!B550=7,34,IF(generador!B550=8,37,IF(generador!B550=9,40,IF(generador!B550=10,43,IF(generador!B550=11,46,IF(generador!B550=12,49,IF(generador!B550=13,52,IF(generador!B550=14,55,IF(generador!B550=15,58))))))))))))))),FALSE),"dd/mm/yyyy")," Y ",TEXT(VLOOKUP(A550,matriz,IF(generador!B550=1,17,IF(generador!B550=2,20,IF(generador!B550=3,23,IF(generador!B550=4,26,IF(generador!B550=5,29,IF(generador!B550=6,32,IF(generador!B550=7,35,IF(generador!B550=8,38,IF(generador!B550=9,41,IF(generador!B550=10,44,IF(generador!B550=11,47,IF(generador!B550=12,50,IF(generador!B550=13,53,IF(generador!B550=14,56,IF(generador!B550=15,59))))))))))))))),FALSE),"dd/mm/yyyy")),"")</f>
        <v/>
      </c>
    </row>
    <row r="551" spans="1:23" x14ac:dyDescent="0.3">
      <c r="A551" s="15"/>
      <c r="B551" s="14"/>
      <c r="C551" s="6"/>
      <c r="D551" s="26" t="str">
        <f t="shared" si="144"/>
        <v/>
      </c>
      <c r="E551" s="19" t="str">
        <f>IFERROR(IF(A551&lt;&gt;"",VLOOKUP(A551,matriz,IF(generador!B551=1,15,IF(generador!B551=2,18,IF(generador!B551=3,21,IF(generador!B551=4,24,IF(generador!B551=5,27,IF(generador!B551=6,30,IF(generador!B551=7,33,IF(generador!B551=8,36,IF(generador!B551=9,39,IF(generador!B551=10,42,IF(generador!B551=11,45,IF(generador!B551=12,48,IF(generador!B551=13,51,IF(generador!B551=14,54,IF(generador!B551=15,57))))))))))))))),FALSE),""),"")</f>
        <v/>
      </c>
      <c r="F551" s="20" t="str">
        <f t="shared" si="145"/>
        <v/>
      </c>
      <c r="G551" s="29" t="str">
        <f t="shared" si="146"/>
        <v/>
      </c>
      <c r="H551" s="21" t="str">
        <f t="shared" ca="1" si="149"/>
        <v/>
      </c>
      <c r="I551" s="18" t="str">
        <f t="shared" si="150"/>
        <v/>
      </c>
      <c r="J551" s="18" t="str">
        <f>""</f>
        <v/>
      </c>
      <c r="K551" s="18" t="str">
        <f t="shared" si="151"/>
        <v/>
      </c>
      <c r="L551" s="18" t="str">
        <f t="shared" si="152"/>
        <v/>
      </c>
      <c r="M551" s="18" t="str">
        <f t="shared" si="153"/>
        <v/>
      </c>
      <c r="N551" s="18" t="str">
        <f t="shared" si="154"/>
        <v/>
      </c>
      <c r="O551" s="18" t="str">
        <f t="shared" si="155"/>
        <v/>
      </c>
      <c r="P551" s="18" t="str">
        <f t="shared" si="156"/>
        <v/>
      </c>
      <c r="Q551" s="18" t="str">
        <f t="shared" si="157"/>
        <v/>
      </c>
      <c r="R551" s="122" t="str">
        <f t="shared" si="147"/>
        <v/>
      </c>
      <c r="S551" s="18" t="str">
        <f t="shared" si="158"/>
        <v/>
      </c>
      <c r="T551" s="26" t="str">
        <f t="shared" si="148"/>
        <v/>
      </c>
      <c r="U551" s="18" t="str">
        <f t="shared" si="159"/>
        <v/>
      </c>
      <c r="V551" s="18" t="str">
        <f t="shared" si="160"/>
        <v/>
      </c>
      <c r="W551" s="18" t="str">
        <f>IFERROR(CONCATENATE("PAGO N° ",B551," DEL CONTRATO CPS ",V551," ENTRE ",TEXT(VLOOKUP(A551,matriz,IF(generador!B551=1,16,IF(generador!B551=2,19,IF(generador!B551=3,22,IF(generador!B551=4,25,IF(generador!B551=5,28,IF(generador!B551=6,31,IF(generador!B551=7,34,IF(generador!B551=8,37,IF(generador!B551=9,40,IF(generador!B551=10,43,IF(generador!B551=11,46,IF(generador!B551=12,49,IF(generador!B551=13,52,IF(generador!B551=14,55,IF(generador!B551=15,58))))))))))))))),FALSE),"dd/mm/yyyy")," Y ",TEXT(VLOOKUP(A551,matriz,IF(generador!B551=1,17,IF(generador!B551=2,20,IF(generador!B551=3,23,IF(generador!B551=4,26,IF(generador!B551=5,29,IF(generador!B551=6,32,IF(generador!B551=7,35,IF(generador!B551=8,38,IF(generador!B551=9,41,IF(generador!B551=10,44,IF(generador!B551=11,47,IF(generador!B551=12,50,IF(generador!B551=13,53,IF(generador!B551=14,56,IF(generador!B551=15,59))))))))))))))),FALSE),"dd/mm/yyyy")),"")</f>
        <v/>
      </c>
    </row>
    <row r="552" spans="1:23" x14ac:dyDescent="0.3">
      <c r="A552" s="15"/>
      <c r="B552" s="14"/>
      <c r="C552" s="6"/>
      <c r="D552" s="26" t="str">
        <f t="shared" si="144"/>
        <v/>
      </c>
      <c r="E552" s="19" t="str">
        <f>IFERROR(IF(A552&lt;&gt;"",VLOOKUP(A552,matriz,IF(generador!B552=1,15,IF(generador!B552=2,18,IF(generador!B552=3,21,IF(generador!B552=4,24,IF(generador!B552=5,27,IF(generador!B552=6,30,IF(generador!B552=7,33,IF(generador!B552=8,36,IF(generador!B552=9,39,IF(generador!B552=10,42,IF(generador!B552=11,45,IF(generador!B552=12,48,IF(generador!B552=13,51,IF(generador!B552=14,54,IF(generador!B552=15,57))))))))))))))),FALSE),""),"")</f>
        <v/>
      </c>
      <c r="F552" s="20" t="str">
        <f t="shared" si="145"/>
        <v/>
      </c>
      <c r="G552" s="29" t="str">
        <f t="shared" si="146"/>
        <v/>
      </c>
      <c r="H552" s="21" t="str">
        <f t="shared" ca="1" si="149"/>
        <v/>
      </c>
      <c r="I552" s="18" t="str">
        <f t="shared" si="150"/>
        <v/>
      </c>
      <c r="J552" s="18" t="str">
        <f>""</f>
        <v/>
      </c>
      <c r="K552" s="18" t="str">
        <f t="shared" si="151"/>
        <v/>
      </c>
      <c r="L552" s="18" t="str">
        <f t="shared" si="152"/>
        <v/>
      </c>
      <c r="M552" s="18" t="str">
        <f t="shared" si="153"/>
        <v/>
      </c>
      <c r="N552" s="18" t="str">
        <f t="shared" si="154"/>
        <v/>
      </c>
      <c r="O552" s="18" t="str">
        <f t="shared" si="155"/>
        <v/>
      </c>
      <c r="P552" s="18" t="str">
        <f t="shared" si="156"/>
        <v/>
      </c>
      <c r="Q552" s="18" t="str">
        <f t="shared" si="157"/>
        <v/>
      </c>
      <c r="R552" s="122" t="str">
        <f t="shared" si="147"/>
        <v/>
      </c>
      <c r="S552" s="18" t="str">
        <f t="shared" si="158"/>
        <v/>
      </c>
      <c r="T552" s="26" t="str">
        <f t="shared" si="148"/>
        <v/>
      </c>
      <c r="U552" s="18" t="str">
        <f t="shared" si="159"/>
        <v/>
      </c>
      <c r="V552" s="18" t="str">
        <f t="shared" si="160"/>
        <v/>
      </c>
      <c r="W552" s="18" t="str">
        <f>IFERROR(CONCATENATE("PAGO N° ",B552," DEL CONTRATO CPS ",V552," ENTRE ",TEXT(VLOOKUP(A552,matriz,IF(generador!B552=1,16,IF(generador!B552=2,19,IF(generador!B552=3,22,IF(generador!B552=4,25,IF(generador!B552=5,28,IF(generador!B552=6,31,IF(generador!B552=7,34,IF(generador!B552=8,37,IF(generador!B552=9,40,IF(generador!B552=10,43,IF(generador!B552=11,46,IF(generador!B552=12,49,IF(generador!B552=13,52,IF(generador!B552=14,55,IF(generador!B552=15,58))))))))))))))),FALSE),"dd/mm/yyyy")," Y ",TEXT(VLOOKUP(A552,matriz,IF(generador!B552=1,17,IF(generador!B552=2,20,IF(generador!B552=3,23,IF(generador!B552=4,26,IF(generador!B552=5,29,IF(generador!B552=6,32,IF(generador!B552=7,35,IF(generador!B552=8,38,IF(generador!B552=9,41,IF(generador!B552=10,44,IF(generador!B552=11,47,IF(generador!B552=12,50,IF(generador!B552=13,53,IF(generador!B552=14,56,IF(generador!B552=15,59))))))))))))))),FALSE),"dd/mm/yyyy")),"")</f>
        <v/>
      </c>
    </row>
    <row r="553" spans="1:23" x14ac:dyDescent="0.3">
      <c r="A553" s="15"/>
      <c r="B553" s="14"/>
      <c r="C553" s="6"/>
      <c r="D553" s="26" t="str">
        <f t="shared" si="144"/>
        <v/>
      </c>
      <c r="E553" s="19" t="str">
        <f>IFERROR(IF(A553&lt;&gt;"",VLOOKUP(A553,matriz,IF(generador!B553=1,15,IF(generador!B553=2,18,IF(generador!B553=3,21,IF(generador!B553=4,24,IF(generador!B553=5,27,IF(generador!B553=6,30,IF(generador!B553=7,33,IF(generador!B553=8,36,IF(generador!B553=9,39,IF(generador!B553=10,42,IF(generador!B553=11,45,IF(generador!B553=12,48,IF(generador!B553=13,51,IF(generador!B553=14,54,IF(generador!B553=15,57))))))))))))))),FALSE),""),"")</f>
        <v/>
      </c>
      <c r="F553" s="20" t="str">
        <f t="shared" si="145"/>
        <v/>
      </c>
      <c r="G553" s="29" t="str">
        <f t="shared" si="146"/>
        <v/>
      </c>
      <c r="H553" s="21" t="str">
        <f t="shared" ca="1" si="149"/>
        <v/>
      </c>
      <c r="I553" s="18" t="str">
        <f t="shared" si="150"/>
        <v/>
      </c>
      <c r="J553" s="18" t="str">
        <f>""</f>
        <v/>
      </c>
      <c r="K553" s="18" t="str">
        <f t="shared" si="151"/>
        <v/>
      </c>
      <c r="L553" s="18" t="str">
        <f t="shared" si="152"/>
        <v/>
      </c>
      <c r="M553" s="18" t="str">
        <f t="shared" si="153"/>
        <v/>
      </c>
      <c r="N553" s="18" t="str">
        <f t="shared" si="154"/>
        <v/>
      </c>
      <c r="O553" s="18" t="str">
        <f t="shared" si="155"/>
        <v/>
      </c>
      <c r="P553" s="18" t="str">
        <f t="shared" si="156"/>
        <v/>
      </c>
      <c r="Q553" s="18" t="str">
        <f t="shared" si="157"/>
        <v/>
      </c>
      <c r="R553" s="122" t="str">
        <f t="shared" si="147"/>
        <v/>
      </c>
      <c r="S553" s="18" t="str">
        <f t="shared" si="158"/>
        <v/>
      </c>
      <c r="T553" s="26" t="str">
        <f t="shared" si="148"/>
        <v/>
      </c>
      <c r="U553" s="18" t="str">
        <f t="shared" si="159"/>
        <v/>
      </c>
      <c r="V553" s="18" t="str">
        <f t="shared" si="160"/>
        <v/>
      </c>
      <c r="W553" s="18" t="str">
        <f>IFERROR(CONCATENATE("PAGO N° ",B553," DEL CONTRATO CPS ",V553," ENTRE ",TEXT(VLOOKUP(A553,matriz,IF(generador!B553=1,16,IF(generador!B553=2,19,IF(generador!B553=3,22,IF(generador!B553=4,25,IF(generador!B553=5,28,IF(generador!B553=6,31,IF(generador!B553=7,34,IF(generador!B553=8,37,IF(generador!B553=9,40,IF(generador!B553=10,43,IF(generador!B553=11,46,IF(generador!B553=12,49,IF(generador!B553=13,52,IF(generador!B553=14,55,IF(generador!B553=15,58))))))))))))))),FALSE),"dd/mm/yyyy")," Y ",TEXT(VLOOKUP(A553,matriz,IF(generador!B553=1,17,IF(generador!B553=2,20,IF(generador!B553=3,23,IF(generador!B553=4,26,IF(generador!B553=5,29,IF(generador!B553=6,32,IF(generador!B553=7,35,IF(generador!B553=8,38,IF(generador!B553=9,41,IF(generador!B553=10,44,IF(generador!B553=11,47,IF(generador!B553=12,50,IF(generador!B553=13,53,IF(generador!B553=14,56,IF(generador!B553=15,59))))))))))))))),FALSE),"dd/mm/yyyy")),"")</f>
        <v/>
      </c>
    </row>
    <row r="554" spans="1:23" x14ac:dyDescent="0.3">
      <c r="A554" s="15"/>
      <c r="B554" s="14"/>
      <c r="C554" s="6"/>
      <c r="D554" s="26" t="str">
        <f t="shared" si="144"/>
        <v/>
      </c>
      <c r="E554" s="19" t="str">
        <f>IFERROR(IF(A554&lt;&gt;"",VLOOKUP(A554,matriz,IF(generador!B554=1,15,IF(generador!B554=2,18,IF(generador!B554=3,21,IF(generador!B554=4,24,IF(generador!B554=5,27,IF(generador!B554=6,30,IF(generador!B554=7,33,IF(generador!B554=8,36,IF(generador!B554=9,39,IF(generador!B554=10,42,IF(generador!B554=11,45,IF(generador!B554=12,48,IF(generador!B554=13,51,IF(generador!B554=14,54,IF(generador!B554=15,57))))))))))))))),FALSE),""),"")</f>
        <v/>
      </c>
      <c r="F554" s="20" t="str">
        <f t="shared" si="145"/>
        <v/>
      </c>
      <c r="G554" s="29" t="str">
        <f t="shared" si="146"/>
        <v/>
      </c>
      <c r="H554" s="21" t="str">
        <f t="shared" ca="1" si="149"/>
        <v/>
      </c>
      <c r="I554" s="18" t="str">
        <f t="shared" si="150"/>
        <v/>
      </c>
      <c r="J554" s="18" t="str">
        <f>""</f>
        <v/>
      </c>
      <c r="K554" s="18" t="str">
        <f t="shared" si="151"/>
        <v/>
      </c>
      <c r="L554" s="18" t="str">
        <f t="shared" si="152"/>
        <v/>
      </c>
      <c r="M554" s="18" t="str">
        <f t="shared" si="153"/>
        <v/>
      </c>
      <c r="N554" s="18" t="str">
        <f t="shared" si="154"/>
        <v/>
      </c>
      <c r="O554" s="18" t="str">
        <f t="shared" si="155"/>
        <v/>
      </c>
      <c r="P554" s="18" t="str">
        <f t="shared" si="156"/>
        <v/>
      </c>
      <c r="Q554" s="18" t="str">
        <f t="shared" si="157"/>
        <v/>
      </c>
      <c r="R554" s="122" t="str">
        <f t="shared" si="147"/>
        <v/>
      </c>
      <c r="S554" s="18" t="str">
        <f t="shared" si="158"/>
        <v/>
      </c>
      <c r="T554" s="26" t="str">
        <f t="shared" si="148"/>
        <v/>
      </c>
      <c r="U554" s="18" t="str">
        <f t="shared" si="159"/>
        <v/>
      </c>
      <c r="V554" s="18" t="str">
        <f t="shared" si="160"/>
        <v/>
      </c>
      <c r="W554" s="18" t="str">
        <f>IFERROR(CONCATENATE("PAGO N° ",B554," DEL CONTRATO CPS ",V554," ENTRE ",TEXT(VLOOKUP(A554,matriz,IF(generador!B554=1,16,IF(generador!B554=2,19,IF(generador!B554=3,22,IF(generador!B554=4,25,IF(generador!B554=5,28,IF(generador!B554=6,31,IF(generador!B554=7,34,IF(generador!B554=8,37,IF(generador!B554=9,40,IF(generador!B554=10,43,IF(generador!B554=11,46,IF(generador!B554=12,49,IF(generador!B554=13,52,IF(generador!B554=14,55,IF(generador!B554=15,58))))))))))))))),FALSE),"dd/mm/yyyy")," Y ",TEXT(VLOOKUP(A554,matriz,IF(generador!B554=1,17,IF(generador!B554=2,20,IF(generador!B554=3,23,IF(generador!B554=4,26,IF(generador!B554=5,29,IF(generador!B554=6,32,IF(generador!B554=7,35,IF(generador!B554=8,38,IF(generador!B554=9,41,IF(generador!B554=10,44,IF(generador!B554=11,47,IF(generador!B554=12,50,IF(generador!B554=13,53,IF(generador!B554=14,56,IF(generador!B554=15,59))))))))))))))),FALSE),"dd/mm/yyyy")),"")</f>
        <v/>
      </c>
    </row>
    <row r="555" spans="1:23" x14ac:dyDescent="0.3">
      <c r="A555" s="15"/>
      <c r="B555" s="14"/>
      <c r="C555" s="6"/>
      <c r="D555" s="26" t="str">
        <f t="shared" si="144"/>
        <v/>
      </c>
      <c r="E555" s="19" t="str">
        <f>IFERROR(IF(A555&lt;&gt;"",VLOOKUP(A555,matriz,IF(generador!B555=1,15,IF(generador!B555=2,18,IF(generador!B555=3,21,IF(generador!B555=4,24,IF(generador!B555=5,27,IF(generador!B555=6,30,IF(generador!B555=7,33,IF(generador!B555=8,36,IF(generador!B555=9,39,IF(generador!B555=10,42,IF(generador!B555=11,45,IF(generador!B555=12,48,IF(generador!B555=13,51,IF(generador!B555=14,54,IF(generador!B555=15,57))))))))))))))),FALSE),""),"")</f>
        <v/>
      </c>
      <c r="F555" s="20" t="str">
        <f t="shared" si="145"/>
        <v/>
      </c>
      <c r="G555" s="29" t="str">
        <f t="shared" si="146"/>
        <v/>
      </c>
      <c r="H555" s="21" t="str">
        <f t="shared" ca="1" si="149"/>
        <v/>
      </c>
      <c r="I555" s="18" t="str">
        <f t="shared" si="150"/>
        <v/>
      </c>
      <c r="J555" s="18" t="str">
        <f>""</f>
        <v/>
      </c>
      <c r="K555" s="18" t="str">
        <f t="shared" si="151"/>
        <v/>
      </c>
      <c r="L555" s="18" t="str">
        <f t="shared" si="152"/>
        <v/>
      </c>
      <c r="M555" s="18" t="str">
        <f t="shared" si="153"/>
        <v/>
      </c>
      <c r="N555" s="18" t="str">
        <f t="shared" si="154"/>
        <v/>
      </c>
      <c r="O555" s="18" t="str">
        <f t="shared" si="155"/>
        <v/>
      </c>
      <c r="P555" s="18" t="str">
        <f t="shared" si="156"/>
        <v/>
      </c>
      <c r="Q555" s="18" t="str">
        <f t="shared" si="157"/>
        <v/>
      </c>
      <c r="R555" s="122" t="str">
        <f t="shared" si="147"/>
        <v/>
      </c>
      <c r="S555" s="18" t="str">
        <f t="shared" si="158"/>
        <v/>
      </c>
      <c r="T555" s="26" t="str">
        <f t="shared" si="148"/>
        <v/>
      </c>
      <c r="U555" s="18" t="str">
        <f t="shared" si="159"/>
        <v/>
      </c>
      <c r="V555" s="18" t="str">
        <f t="shared" si="160"/>
        <v/>
      </c>
      <c r="W555" s="18" t="str">
        <f>IFERROR(CONCATENATE("PAGO N° ",B555," DEL CONTRATO CPS ",V555," ENTRE ",TEXT(VLOOKUP(A555,matriz,IF(generador!B555=1,16,IF(generador!B555=2,19,IF(generador!B555=3,22,IF(generador!B555=4,25,IF(generador!B555=5,28,IF(generador!B555=6,31,IF(generador!B555=7,34,IF(generador!B555=8,37,IF(generador!B555=9,40,IF(generador!B555=10,43,IF(generador!B555=11,46,IF(generador!B555=12,49,IF(generador!B555=13,52,IF(generador!B555=14,55,IF(generador!B555=15,58))))))))))))))),FALSE),"dd/mm/yyyy")," Y ",TEXT(VLOOKUP(A555,matriz,IF(generador!B555=1,17,IF(generador!B555=2,20,IF(generador!B555=3,23,IF(generador!B555=4,26,IF(generador!B555=5,29,IF(generador!B555=6,32,IF(generador!B555=7,35,IF(generador!B555=8,38,IF(generador!B555=9,41,IF(generador!B555=10,44,IF(generador!B555=11,47,IF(generador!B555=12,50,IF(generador!B555=13,53,IF(generador!B555=14,56,IF(generador!B555=15,59))))))))))))))),FALSE),"dd/mm/yyyy")),"")</f>
        <v/>
      </c>
    </row>
    <row r="556" spans="1:23" x14ac:dyDescent="0.3">
      <c r="A556" s="15"/>
      <c r="B556" s="14"/>
      <c r="C556" s="6"/>
      <c r="D556" s="26" t="str">
        <f t="shared" si="144"/>
        <v/>
      </c>
      <c r="E556" s="19" t="str">
        <f>IFERROR(IF(A556&lt;&gt;"",VLOOKUP(A556,matriz,IF(generador!B556=1,15,IF(generador!B556=2,18,IF(generador!B556=3,21,IF(generador!B556=4,24,IF(generador!B556=5,27,IF(generador!B556=6,30,IF(generador!B556=7,33,IF(generador!B556=8,36,IF(generador!B556=9,39,IF(generador!B556=10,42,IF(generador!B556=11,45,IF(generador!B556=12,48,IF(generador!B556=13,51,IF(generador!B556=14,54,IF(generador!B556=15,57))))))))))))))),FALSE),""),"")</f>
        <v/>
      </c>
      <c r="F556" s="20" t="str">
        <f t="shared" si="145"/>
        <v/>
      </c>
      <c r="G556" s="29" t="str">
        <f t="shared" si="146"/>
        <v/>
      </c>
      <c r="H556" s="21" t="str">
        <f t="shared" ca="1" si="149"/>
        <v/>
      </c>
      <c r="I556" s="18" t="str">
        <f t="shared" si="150"/>
        <v/>
      </c>
      <c r="J556" s="18" t="str">
        <f>""</f>
        <v/>
      </c>
      <c r="K556" s="18" t="str">
        <f t="shared" si="151"/>
        <v/>
      </c>
      <c r="L556" s="18" t="str">
        <f t="shared" si="152"/>
        <v/>
      </c>
      <c r="M556" s="18" t="str">
        <f t="shared" si="153"/>
        <v/>
      </c>
      <c r="N556" s="18" t="str">
        <f t="shared" si="154"/>
        <v/>
      </c>
      <c r="O556" s="18" t="str">
        <f t="shared" si="155"/>
        <v/>
      </c>
      <c r="P556" s="18" t="str">
        <f t="shared" si="156"/>
        <v/>
      </c>
      <c r="Q556" s="18" t="str">
        <f t="shared" si="157"/>
        <v/>
      </c>
      <c r="R556" s="122" t="str">
        <f t="shared" si="147"/>
        <v/>
      </c>
      <c r="S556" s="18" t="str">
        <f t="shared" si="158"/>
        <v/>
      </c>
      <c r="T556" s="26" t="str">
        <f t="shared" si="148"/>
        <v/>
      </c>
      <c r="U556" s="18" t="str">
        <f t="shared" si="159"/>
        <v/>
      </c>
      <c r="V556" s="18" t="str">
        <f t="shared" si="160"/>
        <v/>
      </c>
      <c r="W556" s="18" t="str">
        <f>IFERROR(CONCATENATE("PAGO N° ",B556," DEL CONTRATO CPS ",V556," ENTRE ",TEXT(VLOOKUP(A556,matriz,IF(generador!B556=1,16,IF(generador!B556=2,19,IF(generador!B556=3,22,IF(generador!B556=4,25,IF(generador!B556=5,28,IF(generador!B556=6,31,IF(generador!B556=7,34,IF(generador!B556=8,37,IF(generador!B556=9,40,IF(generador!B556=10,43,IF(generador!B556=11,46,IF(generador!B556=12,49,IF(generador!B556=13,52,IF(generador!B556=14,55,IF(generador!B556=15,58))))))))))))))),FALSE),"dd/mm/yyyy")," Y ",TEXT(VLOOKUP(A556,matriz,IF(generador!B556=1,17,IF(generador!B556=2,20,IF(generador!B556=3,23,IF(generador!B556=4,26,IF(generador!B556=5,29,IF(generador!B556=6,32,IF(generador!B556=7,35,IF(generador!B556=8,38,IF(generador!B556=9,41,IF(generador!B556=10,44,IF(generador!B556=11,47,IF(generador!B556=12,50,IF(generador!B556=13,53,IF(generador!B556=14,56,IF(generador!B556=15,59))))))))))))))),FALSE),"dd/mm/yyyy")),"")</f>
        <v/>
      </c>
    </row>
    <row r="557" spans="1:23" x14ac:dyDescent="0.3">
      <c r="A557" s="15"/>
      <c r="B557" s="14"/>
      <c r="C557" s="6"/>
      <c r="D557" s="26" t="str">
        <f t="shared" si="144"/>
        <v/>
      </c>
      <c r="E557" s="19" t="str">
        <f>IFERROR(IF(A557&lt;&gt;"",VLOOKUP(A557,matriz,IF(generador!B557=1,15,IF(generador!B557=2,18,IF(generador!B557=3,21,IF(generador!B557=4,24,IF(generador!B557=5,27,IF(generador!B557=6,30,IF(generador!B557=7,33,IF(generador!B557=8,36,IF(generador!B557=9,39,IF(generador!B557=10,42,IF(generador!B557=11,45,IF(generador!B557=12,48,IF(generador!B557=13,51,IF(generador!B557=14,54,IF(generador!B557=15,57))))))))))))))),FALSE),""),"")</f>
        <v/>
      </c>
      <c r="F557" s="20" t="str">
        <f t="shared" si="145"/>
        <v/>
      </c>
      <c r="G557" s="29" t="str">
        <f t="shared" si="146"/>
        <v/>
      </c>
      <c r="H557" s="21" t="str">
        <f t="shared" ca="1" si="149"/>
        <v/>
      </c>
      <c r="I557" s="18" t="str">
        <f t="shared" si="150"/>
        <v/>
      </c>
      <c r="J557" s="18" t="str">
        <f>""</f>
        <v/>
      </c>
      <c r="K557" s="18" t="str">
        <f t="shared" si="151"/>
        <v/>
      </c>
      <c r="L557" s="18" t="str">
        <f t="shared" si="152"/>
        <v/>
      </c>
      <c r="M557" s="18" t="str">
        <f t="shared" si="153"/>
        <v/>
      </c>
      <c r="N557" s="18" t="str">
        <f t="shared" si="154"/>
        <v/>
      </c>
      <c r="O557" s="18" t="str">
        <f t="shared" si="155"/>
        <v/>
      </c>
      <c r="P557" s="18" t="str">
        <f t="shared" si="156"/>
        <v/>
      </c>
      <c r="Q557" s="18" t="str">
        <f t="shared" si="157"/>
        <v/>
      </c>
      <c r="R557" s="122" t="str">
        <f t="shared" si="147"/>
        <v/>
      </c>
      <c r="S557" s="18" t="str">
        <f t="shared" si="158"/>
        <v/>
      </c>
      <c r="T557" s="26" t="str">
        <f t="shared" si="148"/>
        <v/>
      </c>
      <c r="U557" s="18" t="str">
        <f t="shared" si="159"/>
        <v/>
      </c>
      <c r="V557" s="18" t="str">
        <f t="shared" si="160"/>
        <v/>
      </c>
      <c r="W557" s="18" t="str">
        <f>IFERROR(CONCATENATE("PAGO N° ",B557," DEL CONTRATO CPS ",V557," ENTRE ",TEXT(VLOOKUP(A557,matriz,IF(generador!B557=1,16,IF(generador!B557=2,19,IF(generador!B557=3,22,IF(generador!B557=4,25,IF(generador!B557=5,28,IF(generador!B557=6,31,IF(generador!B557=7,34,IF(generador!B557=8,37,IF(generador!B557=9,40,IF(generador!B557=10,43,IF(generador!B557=11,46,IF(generador!B557=12,49,IF(generador!B557=13,52,IF(generador!B557=14,55,IF(generador!B557=15,58))))))))))))))),FALSE),"dd/mm/yyyy")," Y ",TEXT(VLOOKUP(A557,matriz,IF(generador!B557=1,17,IF(generador!B557=2,20,IF(generador!B557=3,23,IF(generador!B557=4,26,IF(generador!B557=5,29,IF(generador!B557=6,32,IF(generador!B557=7,35,IF(generador!B557=8,38,IF(generador!B557=9,41,IF(generador!B557=10,44,IF(generador!B557=11,47,IF(generador!B557=12,50,IF(generador!B557=13,53,IF(generador!B557=14,56,IF(generador!B557=15,59))))))))))))))),FALSE),"dd/mm/yyyy")),"")</f>
        <v/>
      </c>
    </row>
    <row r="558" spans="1:23" x14ac:dyDescent="0.3">
      <c r="A558" s="15"/>
      <c r="B558" s="14"/>
      <c r="C558" s="6"/>
      <c r="D558" s="26" t="str">
        <f t="shared" si="144"/>
        <v/>
      </c>
      <c r="E558" s="19" t="str">
        <f>IFERROR(IF(A558&lt;&gt;"",VLOOKUP(A558,matriz,IF(generador!B558=1,15,IF(generador!B558=2,18,IF(generador!B558=3,21,IF(generador!B558=4,24,IF(generador!B558=5,27,IF(generador!B558=6,30,IF(generador!B558=7,33,IF(generador!B558=8,36,IF(generador!B558=9,39,IF(generador!B558=10,42,IF(generador!B558=11,45,IF(generador!B558=12,48,IF(generador!B558=13,51,IF(generador!B558=14,54,IF(generador!B558=15,57))))))))))))))),FALSE),""),"")</f>
        <v/>
      </c>
      <c r="F558" s="20" t="str">
        <f t="shared" si="145"/>
        <v/>
      </c>
      <c r="G558" s="29" t="str">
        <f t="shared" si="146"/>
        <v/>
      </c>
      <c r="H558" s="21" t="str">
        <f t="shared" ca="1" si="149"/>
        <v/>
      </c>
      <c r="I558" s="18" t="str">
        <f t="shared" si="150"/>
        <v/>
      </c>
      <c r="J558" s="18" t="str">
        <f>""</f>
        <v/>
      </c>
      <c r="K558" s="18" t="str">
        <f t="shared" si="151"/>
        <v/>
      </c>
      <c r="L558" s="18" t="str">
        <f t="shared" si="152"/>
        <v/>
      </c>
      <c r="M558" s="18" t="str">
        <f t="shared" si="153"/>
        <v/>
      </c>
      <c r="N558" s="18" t="str">
        <f t="shared" si="154"/>
        <v/>
      </c>
      <c r="O558" s="18" t="str">
        <f t="shared" si="155"/>
        <v/>
      </c>
      <c r="P558" s="18" t="str">
        <f t="shared" si="156"/>
        <v/>
      </c>
      <c r="Q558" s="18" t="str">
        <f t="shared" si="157"/>
        <v/>
      </c>
      <c r="R558" s="122" t="str">
        <f t="shared" si="147"/>
        <v/>
      </c>
      <c r="S558" s="18" t="str">
        <f t="shared" si="158"/>
        <v/>
      </c>
      <c r="T558" s="26" t="str">
        <f t="shared" si="148"/>
        <v/>
      </c>
      <c r="U558" s="18" t="str">
        <f t="shared" si="159"/>
        <v/>
      </c>
      <c r="V558" s="18" t="str">
        <f t="shared" si="160"/>
        <v/>
      </c>
      <c r="W558" s="18" t="str">
        <f>IFERROR(CONCATENATE("PAGO N° ",B558," DEL CONTRATO CPS ",V558," ENTRE ",TEXT(VLOOKUP(A558,matriz,IF(generador!B558=1,16,IF(generador!B558=2,19,IF(generador!B558=3,22,IF(generador!B558=4,25,IF(generador!B558=5,28,IF(generador!B558=6,31,IF(generador!B558=7,34,IF(generador!B558=8,37,IF(generador!B558=9,40,IF(generador!B558=10,43,IF(generador!B558=11,46,IF(generador!B558=12,49,IF(generador!B558=13,52,IF(generador!B558=14,55,IF(generador!B558=15,58))))))))))))))),FALSE),"dd/mm/yyyy")," Y ",TEXT(VLOOKUP(A558,matriz,IF(generador!B558=1,17,IF(generador!B558=2,20,IF(generador!B558=3,23,IF(generador!B558=4,26,IF(generador!B558=5,29,IF(generador!B558=6,32,IF(generador!B558=7,35,IF(generador!B558=8,38,IF(generador!B558=9,41,IF(generador!B558=10,44,IF(generador!B558=11,47,IF(generador!B558=12,50,IF(generador!B558=13,53,IF(generador!B558=14,56,IF(generador!B558=15,59))))))))))))))),FALSE),"dd/mm/yyyy")),"")</f>
        <v/>
      </c>
    </row>
    <row r="559" spans="1:23" x14ac:dyDescent="0.3">
      <c r="A559" s="15"/>
      <c r="B559" s="14"/>
      <c r="C559" s="6"/>
      <c r="D559" s="26" t="str">
        <f t="shared" si="144"/>
        <v/>
      </c>
      <c r="E559" s="19" t="str">
        <f>IFERROR(IF(A559&lt;&gt;"",VLOOKUP(A559,matriz,IF(generador!B559=1,15,IF(generador!B559=2,18,IF(generador!B559=3,21,IF(generador!B559=4,24,IF(generador!B559=5,27,IF(generador!B559=6,30,IF(generador!B559=7,33,IF(generador!B559=8,36,IF(generador!B559=9,39,IF(generador!B559=10,42,IF(generador!B559=11,45,IF(generador!B559=12,48,IF(generador!B559=13,51,IF(generador!B559=14,54,IF(generador!B559=15,57))))))))))))))),FALSE),""),"")</f>
        <v/>
      </c>
      <c r="F559" s="20" t="str">
        <f t="shared" si="145"/>
        <v/>
      </c>
      <c r="G559" s="29" t="str">
        <f t="shared" si="146"/>
        <v/>
      </c>
      <c r="H559" s="21" t="str">
        <f t="shared" ca="1" si="149"/>
        <v/>
      </c>
      <c r="I559" s="18" t="str">
        <f t="shared" si="150"/>
        <v/>
      </c>
      <c r="J559" s="18" t="str">
        <f>""</f>
        <v/>
      </c>
      <c r="K559" s="18" t="str">
        <f t="shared" si="151"/>
        <v/>
      </c>
      <c r="L559" s="18" t="str">
        <f t="shared" si="152"/>
        <v/>
      </c>
      <c r="M559" s="18" t="str">
        <f t="shared" si="153"/>
        <v/>
      </c>
      <c r="N559" s="18" t="str">
        <f t="shared" si="154"/>
        <v/>
      </c>
      <c r="O559" s="18" t="str">
        <f t="shared" si="155"/>
        <v/>
      </c>
      <c r="P559" s="18" t="str">
        <f t="shared" si="156"/>
        <v/>
      </c>
      <c r="Q559" s="18" t="str">
        <f t="shared" si="157"/>
        <v/>
      </c>
      <c r="R559" s="122" t="str">
        <f t="shared" si="147"/>
        <v/>
      </c>
      <c r="S559" s="18" t="str">
        <f t="shared" si="158"/>
        <v/>
      </c>
      <c r="T559" s="26" t="str">
        <f t="shared" si="148"/>
        <v/>
      </c>
      <c r="U559" s="18" t="str">
        <f t="shared" si="159"/>
        <v/>
      </c>
      <c r="V559" s="18" t="str">
        <f t="shared" si="160"/>
        <v/>
      </c>
      <c r="W559" s="18" t="str">
        <f>IFERROR(CONCATENATE("PAGO N° ",B559," DEL CONTRATO CPS ",V559," ENTRE ",TEXT(VLOOKUP(A559,matriz,IF(generador!B559=1,16,IF(generador!B559=2,19,IF(generador!B559=3,22,IF(generador!B559=4,25,IF(generador!B559=5,28,IF(generador!B559=6,31,IF(generador!B559=7,34,IF(generador!B559=8,37,IF(generador!B559=9,40,IF(generador!B559=10,43,IF(generador!B559=11,46,IF(generador!B559=12,49,IF(generador!B559=13,52,IF(generador!B559=14,55,IF(generador!B559=15,58))))))))))))))),FALSE),"dd/mm/yyyy")," Y ",TEXT(VLOOKUP(A559,matriz,IF(generador!B559=1,17,IF(generador!B559=2,20,IF(generador!B559=3,23,IF(generador!B559=4,26,IF(generador!B559=5,29,IF(generador!B559=6,32,IF(generador!B559=7,35,IF(generador!B559=8,38,IF(generador!B559=9,41,IF(generador!B559=10,44,IF(generador!B559=11,47,IF(generador!B559=12,50,IF(generador!B559=13,53,IF(generador!B559=14,56,IF(generador!B559=15,59))))))))))))))),FALSE),"dd/mm/yyyy")),"")</f>
        <v/>
      </c>
    </row>
    <row r="560" spans="1:23" x14ac:dyDescent="0.3">
      <c r="A560" s="15"/>
      <c r="B560" s="14"/>
      <c r="C560" s="6"/>
      <c r="D560" s="26" t="str">
        <f t="shared" si="144"/>
        <v/>
      </c>
      <c r="E560" s="19" t="str">
        <f>IFERROR(IF(A560&lt;&gt;"",VLOOKUP(A560,matriz,IF(generador!B560=1,15,IF(generador!B560=2,18,IF(generador!B560=3,21,IF(generador!B560=4,24,IF(generador!B560=5,27,IF(generador!B560=6,30,IF(generador!B560=7,33,IF(generador!B560=8,36,IF(generador!B560=9,39,IF(generador!B560=10,42,IF(generador!B560=11,45,IF(generador!B560=12,48,IF(generador!B560=13,51,IF(generador!B560=14,54,IF(generador!B560=15,57))))))))))))))),FALSE),""),"")</f>
        <v/>
      </c>
      <c r="F560" s="20" t="str">
        <f t="shared" si="145"/>
        <v/>
      </c>
      <c r="G560" s="29" t="str">
        <f t="shared" si="146"/>
        <v/>
      </c>
      <c r="H560" s="21" t="str">
        <f t="shared" ca="1" si="149"/>
        <v/>
      </c>
      <c r="I560" s="18" t="str">
        <f t="shared" si="150"/>
        <v/>
      </c>
      <c r="J560" s="18" t="str">
        <f>""</f>
        <v/>
      </c>
      <c r="K560" s="18" t="str">
        <f t="shared" si="151"/>
        <v/>
      </c>
      <c r="L560" s="18" t="str">
        <f t="shared" si="152"/>
        <v/>
      </c>
      <c r="M560" s="18" t="str">
        <f t="shared" si="153"/>
        <v/>
      </c>
      <c r="N560" s="18" t="str">
        <f t="shared" si="154"/>
        <v/>
      </c>
      <c r="O560" s="18" t="str">
        <f t="shared" si="155"/>
        <v/>
      </c>
      <c r="P560" s="18" t="str">
        <f t="shared" si="156"/>
        <v/>
      </c>
      <c r="Q560" s="18" t="str">
        <f t="shared" si="157"/>
        <v/>
      </c>
      <c r="R560" s="122" t="str">
        <f t="shared" si="147"/>
        <v/>
      </c>
      <c r="S560" s="18" t="str">
        <f t="shared" si="158"/>
        <v/>
      </c>
      <c r="T560" s="26" t="str">
        <f t="shared" si="148"/>
        <v/>
      </c>
      <c r="U560" s="18" t="str">
        <f t="shared" si="159"/>
        <v/>
      </c>
      <c r="V560" s="18" t="str">
        <f t="shared" si="160"/>
        <v/>
      </c>
      <c r="W560" s="18" t="str">
        <f>IFERROR(CONCATENATE("PAGO N° ",B560," DEL CONTRATO CPS ",V560," ENTRE ",TEXT(VLOOKUP(A560,matriz,IF(generador!B560=1,16,IF(generador!B560=2,19,IF(generador!B560=3,22,IF(generador!B560=4,25,IF(generador!B560=5,28,IF(generador!B560=6,31,IF(generador!B560=7,34,IF(generador!B560=8,37,IF(generador!B560=9,40,IF(generador!B560=10,43,IF(generador!B560=11,46,IF(generador!B560=12,49,IF(generador!B560=13,52,IF(generador!B560=14,55,IF(generador!B560=15,58))))))))))))))),FALSE),"dd/mm/yyyy")," Y ",TEXT(VLOOKUP(A560,matriz,IF(generador!B560=1,17,IF(generador!B560=2,20,IF(generador!B560=3,23,IF(generador!B560=4,26,IF(generador!B560=5,29,IF(generador!B560=6,32,IF(generador!B560=7,35,IF(generador!B560=8,38,IF(generador!B560=9,41,IF(generador!B560=10,44,IF(generador!B560=11,47,IF(generador!B560=12,50,IF(generador!B560=13,53,IF(generador!B560=14,56,IF(generador!B560=15,59))))))))))))))),FALSE),"dd/mm/yyyy")),"")</f>
        <v/>
      </c>
    </row>
    <row r="561" spans="1:23" x14ac:dyDescent="0.3">
      <c r="A561" s="15"/>
      <c r="B561" s="14"/>
      <c r="C561" s="6"/>
      <c r="D561" s="26" t="str">
        <f t="shared" si="144"/>
        <v/>
      </c>
      <c r="E561" s="19" t="str">
        <f>IFERROR(IF(A561&lt;&gt;"",VLOOKUP(A561,matriz,IF(generador!B561=1,15,IF(generador!B561=2,18,IF(generador!B561=3,21,IF(generador!B561=4,24,IF(generador!B561=5,27,IF(generador!B561=6,30,IF(generador!B561=7,33,IF(generador!B561=8,36,IF(generador!B561=9,39,IF(generador!B561=10,42,IF(generador!B561=11,45,IF(generador!B561=12,48,IF(generador!B561=13,51,IF(generador!B561=14,54,IF(generador!B561=15,57))))))))))))))),FALSE),""),"")</f>
        <v/>
      </c>
      <c r="F561" s="20" t="str">
        <f t="shared" si="145"/>
        <v/>
      </c>
      <c r="G561" s="29" t="str">
        <f t="shared" si="146"/>
        <v/>
      </c>
      <c r="H561" s="21" t="str">
        <f t="shared" ca="1" si="149"/>
        <v/>
      </c>
      <c r="I561" s="18" t="str">
        <f t="shared" si="150"/>
        <v/>
      </c>
      <c r="J561" s="18" t="str">
        <f>""</f>
        <v/>
      </c>
      <c r="K561" s="18" t="str">
        <f t="shared" si="151"/>
        <v/>
      </c>
      <c r="L561" s="18" t="str">
        <f t="shared" si="152"/>
        <v/>
      </c>
      <c r="M561" s="18" t="str">
        <f t="shared" si="153"/>
        <v/>
      </c>
      <c r="N561" s="18" t="str">
        <f t="shared" si="154"/>
        <v/>
      </c>
      <c r="O561" s="18" t="str">
        <f t="shared" si="155"/>
        <v/>
      </c>
      <c r="P561" s="18" t="str">
        <f t="shared" si="156"/>
        <v/>
      </c>
      <c r="Q561" s="18" t="str">
        <f t="shared" si="157"/>
        <v/>
      </c>
      <c r="R561" s="122" t="str">
        <f t="shared" si="147"/>
        <v/>
      </c>
      <c r="S561" s="18" t="str">
        <f t="shared" si="158"/>
        <v/>
      </c>
      <c r="T561" s="26" t="str">
        <f t="shared" si="148"/>
        <v/>
      </c>
      <c r="U561" s="18" t="str">
        <f t="shared" si="159"/>
        <v/>
      </c>
      <c r="V561" s="18" t="str">
        <f t="shared" si="160"/>
        <v/>
      </c>
      <c r="W561" s="18" t="str">
        <f>IFERROR(CONCATENATE("PAGO N° ",B561," DEL CONTRATO CPS ",V561," ENTRE ",TEXT(VLOOKUP(A561,matriz,IF(generador!B561=1,16,IF(generador!B561=2,19,IF(generador!B561=3,22,IF(generador!B561=4,25,IF(generador!B561=5,28,IF(generador!B561=6,31,IF(generador!B561=7,34,IF(generador!B561=8,37,IF(generador!B561=9,40,IF(generador!B561=10,43,IF(generador!B561=11,46,IF(generador!B561=12,49,IF(generador!B561=13,52,IF(generador!B561=14,55,IF(generador!B561=15,58))))))))))))))),FALSE),"dd/mm/yyyy")," Y ",TEXT(VLOOKUP(A561,matriz,IF(generador!B561=1,17,IF(generador!B561=2,20,IF(generador!B561=3,23,IF(generador!B561=4,26,IF(generador!B561=5,29,IF(generador!B561=6,32,IF(generador!B561=7,35,IF(generador!B561=8,38,IF(generador!B561=9,41,IF(generador!B561=10,44,IF(generador!B561=11,47,IF(generador!B561=12,50,IF(generador!B561=13,53,IF(generador!B561=14,56,IF(generador!B561=15,59))))))))))))))),FALSE),"dd/mm/yyyy")),"")</f>
        <v/>
      </c>
    </row>
    <row r="562" spans="1:23" x14ac:dyDescent="0.3">
      <c r="A562" s="15"/>
      <c r="B562" s="14"/>
      <c r="C562" s="6"/>
      <c r="D562" s="26" t="str">
        <f t="shared" si="144"/>
        <v/>
      </c>
      <c r="E562" s="19" t="str">
        <f>IFERROR(IF(A562&lt;&gt;"",VLOOKUP(A562,matriz,IF(generador!B562=1,15,IF(generador!B562=2,18,IF(generador!B562=3,21,IF(generador!B562=4,24,IF(generador!B562=5,27,IF(generador!B562=6,30,IF(generador!B562=7,33,IF(generador!B562=8,36,IF(generador!B562=9,39,IF(generador!B562=10,42,IF(generador!B562=11,45,IF(generador!B562=12,48,IF(generador!B562=13,51,IF(generador!B562=14,54,IF(generador!B562=15,57))))))))))))))),FALSE),""),"")</f>
        <v/>
      </c>
      <c r="F562" s="20" t="str">
        <f t="shared" si="145"/>
        <v/>
      </c>
      <c r="G562" s="29" t="str">
        <f t="shared" si="146"/>
        <v/>
      </c>
      <c r="H562" s="21" t="str">
        <f t="shared" ca="1" si="149"/>
        <v/>
      </c>
      <c r="I562" s="18" t="str">
        <f t="shared" si="150"/>
        <v/>
      </c>
      <c r="J562" s="18" t="str">
        <f>""</f>
        <v/>
      </c>
      <c r="K562" s="18" t="str">
        <f t="shared" si="151"/>
        <v/>
      </c>
      <c r="L562" s="18" t="str">
        <f t="shared" si="152"/>
        <v/>
      </c>
      <c r="M562" s="18" t="str">
        <f t="shared" si="153"/>
        <v/>
      </c>
      <c r="N562" s="18" t="str">
        <f t="shared" si="154"/>
        <v/>
      </c>
      <c r="O562" s="18" t="str">
        <f t="shared" si="155"/>
        <v/>
      </c>
      <c r="P562" s="18" t="str">
        <f t="shared" si="156"/>
        <v/>
      </c>
      <c r="Q562" s="18" t="str">
        <f t="shared" si="157"/>
        <v/>
      </c>
      <c r="R562" s="122" t="str">
        <f t="shared" si="147"/>
        <v/>
      </c>
      <c r="S562" s="18" t="str">
        <f t="shared" si="158"/>
        <v/>
      </c>
      <c r="T562" s="26" t="str">
        <f t="shared" si="148"/>
        <v/>
      </c>
      <c r="U562" s="18" t="str">
        <f t="shared" si="159"/>
        <v/>
      </c>
      <c r="V562" s="18" t="str">
        <f t="shared" si="160"/>
        <v/>
      </c>
      <c r="W562" s="18" t="str">
        <f>IFERROR(CONCATENATE("PAGO N° ",B562," DEL CONTRATO CPS ",V562," ENTRE ",TEXT(VLOOKUP(A562,matriz,IF(generador!B562=1,16,IF(generador!B562=2,19,IF(generador!B562=3,22,IF(generador!B562=4,25,IF(generador!B562=5,28,IF(generador!B562=6,31,IF(generador!B562=7,34,IF(generador!B562=8,37,IF(generador!B562=9,40,IF(generador!B562=10,43,IF(generador!B562=11,46,IF(generador!B562=12,49,IF(generador!B562=13,52,IF(generador!B562=14,55,IF(generador!B562=15,58))))))))))))))),FALSE),"dd/mm/yyyy")," Y ",TEXT(VLOOKUP(A562,matriz,IF(generador!B562=1,17,IF(generador!B562=2,20,IF(generador!B562=3,23,IF(generador!B562=4,26,IF(generador!B562=5,29,IF(generador!B562=6,32,IF(generador!B562=7,35,IF(generador!B562=8,38,IF(generador!B562=9,41,IF(generador!B562=10,44,IF(generador!B562=11,47,IF(generador!B562=12,50,IF(generador!B562=13,53,IF(generador!B562=14,56,IF(generador!B562=15,59))))))))))))))),FALSE),"dd/mm/yyyy")),"")</f>
        <v/>
      </c>
    </row>
    <row r="563" spans="1:23" x14ac:dyDescent="0.3">
      <c r="A563" s="15"/>
      <c r="B563" s="14"/>
      <c r="C563" s="6"/>
      <c r="D563" s="26" t="str">
        <f t="shared" si="144"/>
        <v/>
      </c>
      <c r="E563" s="19" t="str">
        <f>IFERROR(IF(A563&lt;&gt;"",VLOOKUP(A563,matriz,IF(generador!B563=1,15,IF(generador!B563=2,18,IF(generador!B563=3,21,IF(generador!B563=4,24,IF(generador!B563=5,27,IF(generador!B563=6,30,IF(generador!B563=7,33,IF(generador!B563=8,36,IF(generador!B563=9,39,IF(generador!B563=10,42,IF(generador!B563=11,45,IF(generador!B563=12,48,IF(generador!B563=13,51,IF(generador!B563=14,54,IF(generador!B563=15,57))))))))))))))),FALSE),""),"")</f>
        <v/>
      </c>
      <c r="F563" s="20" t="str">
        <f t="shared" si="145"/>
        <v/>
      </c>
      <c r="G563" s="29" t="str">
        <f t="shared" si="146"/>
        <v/>
      </c>
      <c r="H563" s="21" t="str">
        <f t="shared" ca="1" si="149"/>
        <v/>
      </c>
      <c r="I563" s="18" t="str">
        <f t="shared" si="150"/>
        <v/>
      </c>
      <c r="J563" s="18" t="str">
        <f>""</f>
        <v/>
      </c>
      <c r="K563" s="18" t="str">
        <f t="shared" si="151"/>
        <v/>
      </c>
      <c r="L563" s="18" t="str">
        <f t="shared" si="152"/>
        <v/>
      </c>
      <c r="M563" s="18" t="str">
        <f t="shared" si="153"/>
        <v/>
      </c>
      <c r="N563" s="18" t="str">
        <f t="shared" si="154"/>
        <v/>
      </c>
      <c r="O563" s="18" t="str">
        <f t="shared" si="155"/>
        <v/>
      </c>
      <c r="P563" s="18" t="str">
        <f t="shared" si="156"/>
        <v/>
      </c>
      <c r="Q563" s="18" t="str">
        <f t="shared" si="157"/>
        <v/>
      </c>
      <c r="R563" s="122" t="str">
        <f t="shared" si="147"/>
        <v/>
      </c>
      <c r="S563" s="18" t="str">
        <f t="shared" si="158"/>
        <v/>
      </c>
      <c r="T563" s="26" t="str">
        <f t="shared" si="148"/>
        <v/>
      </c>
      <c r="U563" s="18" t="str">
        <f t="shared" si="159"/>
        <v/>
      </c>
      <c r="V563" s="18" t="str">
        <f t="shared" si="160"/>
        <v/>
      </c>
      <c r="W563" s="18" t="str">
        <f>IFERROR(CONCATENATE("PAGO N° ",B563," DEL CONTRATO CPS ",V563," ENTRE ",TEXT(VLOOKUP(A563,matriz,IF(generador!B563=1,16,IF(generador!B563=2,19,IF(generador!B563=3,22,IF(generador!B563=4,25,IF(generador!B563=5,28,IF(generador!B563=6,31,IF(generador!B563=7,34,IF(generador!B563=8,37,IF(generador!B563=9,40,IF(generador!B563=10,43,IF(generador!B563=11,46,IF(generador!B563=12,49,IF(generador!B563=13,52,IF(generador!B563=14,55,IF(generador!B563=15,58))))))))))))))),FALSE),"dd/mm/yyyy")," Y ",TEXT(VLOOKUP(A563,matriz,IF(generador!B563=1,17,IF(generador!B563=2,20,IF(generador!B563=3,23,IF(generador!B563=4,26,IF(generador!B563=5,29,IF(generador!B563=6,32,IF(generador!B563=7,35,IF(generador!B563=8,38,IF(generador!B563=9,41,IF(generador!B563=10,44,IF(generador!B563=11,47,IF(generador!B563=12,50,IF(generador!B563=13,53,IF(generador!B563=14,56,IF(generador!B563=15,59))))))))))))))),FALSE),"dd/mm/yyyy")),"")</f>
        <v/>
      </c>
    </row>
    <row r="564" spans="1:23" x14ac:dyDescent="0.3">
      <c r="A564" s="15"/>
      <c r="B564" s="14"/>
      <c r="C564" s="6"/>
      <c r="D564" s="26" t="str">
        <f t="shared" si="144"/>
        <v/>
      </c>
      <c r="E564" s="19" t="str">
        <f>IFERROR(IF(A564&lt;&gt;"",VLOOKUP(A564,matriz,IF(generador!B564=1,15,IF(generador!B564=2,18,IF(generador!B564=3,21,IF(generador!B564=4,24,IF(generador!B564=5,27,IF(generador!B564=6,30,IF(generador!B564=7,33,IF(generador!B564=8,36,IF(generador!B564=9,39,IF(generador!B564=10,42,IF(generador!B564=11,45,IF(generador!B564=12,48,IF(generador!B564=13,51,IF(generador!B564=14,54,IF(generador!B564=15,57))))))))))))))),FALSE),""),"")</f>
        <v/>
      </c>
      <c r="F564" s="20" t="str">
        <f t="shared" si="145"/>
        <v/>
      </c>
      <c r="G564" s="29" t="str">
        <f t="shared" si="146"/>
        <v/>
      </c>
      <c r="H564" s="21" t="str">
        <f t="shared" ca="1" si="149"/>
        <v/>
      </c>
      <c r="I564" s="18" t="str">
        <f t="shared" si="150"/>
        <v/>
      </c>
      <c r="J564" s="18" t="str">
        <f>""</f>
        <v/>
      </c>
      <c r="K564" s="18" t="str">
        <f t="shared" si="151"/>
        <v/>
      </c>
      <c r="L564" s="18" t="str">
        <f t="shared" si="152"/>
        <v/>
      </c>
      <c r="M564" s="18" t="str">
        <f t="shared" si="153"/>
        <v/>
      </c>
      <c r="N564" s="18" t="str">
        <f t="shared" si="154"/>
        <v/>
      </c>
      <c r="O564" s="18" t="str">
        <f t="shared" si="155"/>
        <v/>
      </c>
      <c r="P564" s="18" t="str">
        <f t="shared" si="156"/>
        <v/>
      </c>
      <c r="Q564" s="18" t="str">
        <f t="shared" si="157"/>
        <v/>
      </c>
      <c r="R564" s="122" t="str">
        <f t="shared" si="147"/>
        <v/>
      </c>
      <c r="S564" s="18" t="str">
        <f t="shared" si="158"/>
        <v/>
      </c>
      <c r="T564" s="26" t="str">
        <f t="shared" si="148"/>
        <v/>
      </c>
      <c r="U564" s="18" t="str">
        <f t="shared" si="159"/>
        <v/>
      </c>
      <c r="V564" s="18" t="str">
        <f t="shared" si="160"/>
        <v/>
      </c>
      <c r="W564" s="18" t="str">
        <f>IFERROR(CONCATENATE("PAGO N° ",B564," DEL CONTRATO CPS ",V564," ENTRE ",TEXT(VLOOKUP(A564,matriz,IF(generador!B564=1,16,IF(generador!B564=2,19,IF(generador!B564=3,22,IF(generador!B564=4,25,IF(generador!B564=5,28,IF(generador!B564=6,31,IF(generador!B564=7,34,IF(generador!B564=8,37,IF(generador!B564=9,40,IF(generador!B564=10,43,IF(generador!B564=11,46,IF(generador!B564=12,49,IF(generador!B564=13,52,IF(generador!B564=14,55,IF(generador!B564=15,58))))))))))))))),FALSE),"dd/mm/yyyy")," Y ",TEXT(VLOOKUP(A564,matriz,IF(generador!B564=1,17,IF(generador!B564=2,20,IF(generador!B564=3,23,IF(generador!B564=4,26,IF(generador!B564=5,29,IF(generador!B564=6,32,IF(generador!B564=7,35,IF(generador!B564=8,38,IF(generador!B564=9,41,IF(generador!B564=10,44,IF(generador!B564=11,47,IF(generador!B564=12,50,IF(generador!B564=13,53,IF(generador!B564=14,56,IF(generador!B564=15,59))))))))))))))),FALSE),"dd/mm/yyyy")),"")</f>
        <v/>
      </c>
    </row>
    <row r="565" spans="1:23" x14ac:dyDescent="0.3">
      <c r="A565" s="15"/>
      <c r="B565" s="14"/>
      <c r="C565" s="6"/>
      <c r="D565" s="26" t="str">
        <f t="shared" si="144"/>
        <v/>
      </c>
      <c r="E565" s="19" t="str">
        <f>IFERROR(IF(A565&lt;&gt;"",VLOOKUP(A565,matriz,IF(generador!B565=1,15,IF(generador!B565=2,18,IF(generador!B565=3,21,IF(generador!B565=4,24,IF(generador!B565=5,27,IF(generador!B565=6,30,IF(generador!B565=7,33,IF(generador!B565=8,36,IF(generador!B565=9,39,IF(generador!B565=10,42,IF(generador!B565=11,45,IF(generador!B565=12,48,IF(generador!B565=13,51,IF(generador!B565=14,54,IF(generador!B565=15,57))))))))))))))),FALSE),""),"")</f>
        <v/>
      </c>
      <c r="F565" s="20" t="str">
        <f t="shared" si="145"/>
        <v/>
      </c>
      <c r="G565" s="29" t="str">
        <f t="shared" si="146"/>
        <v/>
      </c>
      <c r="H565" s="21" t="str">
        <f t="shared" ca="1" si="149"/>
        <v/>
      </c>
      <c r="I565" s="18" t="str">
        <f t="shared" si="150"/>
        <v/>
      </c>
      <c r="J565" s="18" t="str">
        <f>""</f>
        <v/>
      </c>
      <c r="K565" s="18" t="str">
        <f t="shared" si="151"/>
        <v/>
      </c>
      <c r="L565" s="18" t="str">
        <f t="shared" si="152"/>
        <v/>
      </c>
      <c r="M565" s="18" t="str">
        <f t="shared" si="153"/>
        <v/>
      </c>
      <c r="N565" s="18" t="str">
        <f t="shared" si="154"/>
        <v/>
      </c>
      <c r="O565" s="18" t="str">
        <f t="shared" si="155"/>
        <v/>
      </c>
      <c r="P565" s="18" t="str">
        <f t="shared" si="156"/>
        <v/>
      </c>
      <c r="Q565" s="18" t="str">
        <f t="shared" si="157"/>
        <v/>
      </c>
      <c r="R565" s="122" t="str">
        <f t="shared" si="147"/>
        <v/>
      </c>
      <c r="S565" s="18" t="str">
        <f t="shared" si="158"/>
        <v/>
      </c>
      <c r="T565" s="26" t="str">
        <f t="shared" si="148"/>
        <v/>
      </c>
      <c r="U565" s="18" t="str">
        <f t="shared" si="159"/>
        <v/>
      </c>
      <c r="V565" s="18" t="str">
        <f t="shared" si="160"/>
        <v/>
      </c>
      <c r="W565" s="18" t="str">
        <f>IFERROR(CONCATENATE("PAGO N° ",B565," DEL CONTRATO CPS ",V565," ENTRE ",TEXT(VLOOKUP(A565,matriz,IF(generador!B565=1,16,IF(generador!B565=2,19,IF(generador!B565=3,22,IF(generador!B565=4,25,IF(generador!B565=5,28,IF(generador!B565=6,31,IF(generador!B565=7,34,IF(generador!B565=8,37,IF(generador!B565=9,40,IF(generador!B565=10,43,IF(generador!B565=11,46,IF(generador!B565=12,49,IF(generador!B565=13,52,IF(generador!B565=14,55,IF(generador!B565=15,58))))))))))))))),FALSE),"dd/mm/yyyy")," Y ",TEXT(VLOOKUP(A565,matriz,IF(generador!B565=1,17,IF(generador!B565=2,20,IF(generador!B565=3,23,IF(generador!B565=4,26,IF(generador!B565=5,29,IF(generador!B565=6,32,IF(generador!B565=7,35,IF(generador!B565=8,38,IF(generador!B565=9,41,IF(generador!B565=10,44,IF(generador!B565=11,47,IF(generador!B565=12,50,IF(generador!B565=13,53,IF(generador!B565=14,56,IF(generador!B565=15,59))))))))))))))),FALSE),"dd/mm/yyyy")),"")</f>
        <v/>
      </c>
    </row>
    <row r="566" spans="1:23" x14ac:dyDescent="0.3">
      <c r="A566" s="15"/>
      <c r="B566" s="14"/>
      <c r="C566" s="6"/>
      <c r="D566" s="26" t="str">
        <f t="shared" si="144"/>
        <v/>
      </c>
      <c r="E566" s="19" t="str">
        <f>IFERROR(IF(A566&lt;&gt;"",VLOOKUP(A566,matriz,IF(generador!B566=1,15,IF(generador!B566=2,18,IF(generador!B566=3,21,IF(generador!B566=4,24,IF(generador!B566=5,27,IF(generador!B566=6,30,IF(generador!B566=7,33,IF(generador!B566=8,36,IF(generador!B566=9,39,IF(generador!B566=10,42,IF(generador!B566=11,45,IF(generador!B566=12,48,IF(generador!B566=13,51,IF(generador!B566=14,54,IF(generador!B566=15,57))))))))))))))),FALSE),""),"")</f>
        <v/>
      </c>
      <c r="F566" s="20" t="str">
        <f t="shared" si="145"/>
        <v/>
      </c>
      <c r="G566" s="29" t="str">
        <f t="shared" si="146"/>
        <v/>
      </c>
      <c r="H566" s="21" t="str">
        <f t="shared" ca="1" si="149"/>
        <v/>
      </c>
      <c r="I566" s="18" t="str">
        <f t="shared" si="150"/>
        <v/>
      </c>
      <c r="J566" s="18" t="str">
        <f>""</f>
        <v/>
      </c>
      <c r="K566" s="18" t="str">
        <f t="shared" si="151"/>
        <v/>
      </c>
      <c r="L566" s="18" t="str">
        <f t="shared" si="152"/>
        <v/>
      </c>
      <c r="M566" s="18" t="str">
        <f t="shared" si="153"/>
        <v/>
      </c>
      <c r="N566" s="18" t="str">
        <f t="shared" si="154"/>
        <v/>
      </c>
      <c r="O566" s="18" t="str">
        <f t="shared" si="155"/>
        <v/>
      </c>
      <c r="P566" s="18" t="str">
        <f t="shared" si="156"/>
        <v/>
      </c>
      <c r="Q566" s="18" t="str">
        <f t="shared" si="157"/>
        <v/>
      </c>
      <c r="R566" s="122" t="str">
        <f t="shared" si="147"/>
        <v/>
      </c>
      <c r="S566" s="18" t="str">
        <f t="shared" si="158"/>
        <v/>
      </c>
      <c r="T566" s="26" t="str">
        <f t="shared" si="148"/>
        <v/>
      </c>
      <c r="U566" s="18" t="str">
        <f t="shared" si="159"/>
        <v/>
      </c>
      <c r="V566" s="18" t="str">
        <f t="shared" si="160"/>
        <v/>
      </c>
      <c r="W566" s="18" t="str">
        <f>IFERROR(CONCATENATE("PAGO N° ",B566," DEL CONTRATO CPS ",V566," ENTRE ",TEXT(VLOOKUP(A566,matriz,IF(generador!B566=1,16,IF(generador!B566=2,19,IF(generador!B566=3,22,IF(generador!B566=4,25,IF(generador!B566=5,28,IF(generador!B566=6,31,IF(generador!B566=7,34,IF(generador!B566=8,37,IF(generador!B566=9,40,IF(generador!B566=10,43,IF(generador!B566=11,46,IF(generador!B566=12,49,IF(generador!B566=13,52,IF(generador!B566=14,55,IF(generador!B566=15,58))))))))))))))),FALSE),"dd/mm/yyyy")," Y ",TEXT(VLOOKUP(A566,matriz,IF(generador!B566=1,17,IF(generador!B566=2,20,IF(generador!B566=3,23,IF(generador!B566=4,26,IF(generador!B566=5,29,IF(generador!B566=6,32,IF(generador!B566=7,35,IF(generador!B566=8,38,IF(generador!B566=9,41,IF(generador!B566=10,44,IF(generador!B566=11,47,IF(generador!B566=12,50,IF(generador!B566=13,53,IF(generador!B566=14,56,IF(generador!B566=15,59))))))))))))))),FALSE),"dd/mm/yyyy")),"")</f>
        <v/>
      </c>
    </row>
    <row r="567" spans="1:23" x14ac:dyDescent="0.3">
      <c r="A567" s="15"/>
      <c r="B567" s="14"/>
      <c r="C567" s="6"/>
      <c r="D567" s="26" t="str">
        <f t="shared" si="144"/>
        <v/>
      </c>
      <c r="E567" s="19" t="str">
        <f>IFERROR(IF(A567&lt;&gt;"",VLOOKUP(A567,matriz,IF(generador!B567=1,15,IF(generador!B567=2,18,IF(generador!B567=3,21,IF(generador!B567=4,24,IF(generador!B567=5,27,IF(generador!B567=6,30,IF(generador!B567=7,33,IF(generador!B567=8,36,IF(generador!B567=9,39,IF(generador!B567=10,42,IF(generador!B567=11,45,IF(generador!B567=12,48,IF(generador!B567=13,51,IF(generador!B567=14,54,IF(generador!B567=15,57))))))))))))))),FALSE),""),"")</f>
        <v/>
      </c>
      <c r="F567" s="20" t="str">
        <f t="shared" si="145"/>
        <v/>
      </c>
      <c r="G567" s="29" t="str">
        <f t="shared" si="146"/>
        <v/>
      </c>
      <c r="H567" s="21" t="str">
        <f t="shared" ca="1" si="149"/>
        <v/>
      </c>
      <c r="I567" s="18" t="str">
        <f t="shared" si="150"/>
        <v/>
      </c>
      <c r="J567" s="18" t="str">
        <f>""</f>
        <v/>
      </c>
      <c r="K567" s="18" t="str">
        <f t="shared" si="151"/>
        <v/>
      </c>
      <c r="L567" s="18" t="str">
        <f t="shared" si="152"/>
        <v/>
      </c>
      <c r="M567" s="18" t="str">
        <f t="shared" si="153"/>
        <v/>
      </c>
      <c r="N567" s="18" t="str">
        <f t="shared" si="154"/>
        <v/>
      </c>
      <c r="O567" s="18" t="str">
        <f t="shared" si="155"/>
        <v/>
      </c>
      <c r="P567" s="18" t="str">
        <f t="shared" si="156"/>
        <v/>
      </c>
      <c r="Q567" s="18" t="str">
        <f t="shared" si="157"/>
        <v/>
      </c>
      <c r="R567" s="122" t="str">
        <f t="shared" si="147"/>
        <v/>
      </c>
      <c r="S567" s="18" t="str">
        <f t="shared" si="158"/>
        <v/>
      </c>
      <c r="T567" s="26" t="str">
        <f t="shared" si="148"/>
        <v/>
      </c>
      <c r="U567" s="18" t="str">
        <f t="shared" si="159"/>
        <v/>
      </c>
      <c r="V567" s="18" t="str">
        <f t="shared" si="160"/>
        <v/>
      </c>
      <c r="W567" s="18" t="str">
        <f>IFERROR(CONCATENATE("PAGO N° ",B567," DEL CONTRATO CPS ",V567," ENTRE ",TEXT(VLOOKUP(A567,matriz,IF(generador!B567=1,16,IF(generador!B567=2,19,IF(generador!B567=3,22,IF(generador!B567=4,25,IF(generador!B567=5,28,IF(generador!B567=6,31,IF(generador!B567=7,34,IF(generador!B567=8,37,IF(generador!B567=9,40,IF(generador!B567=10,43,IF(generador!B567=11,46,IF(generador!B567=12,49,IF(generador!B567=13,52,IF(generador!B567=14,55,IF(generador!B567=15,58))))))))))))))),FALSE),"dd/mm/yyyy")," Y ",TEXT(VLOOKUP(A567,matriz,IF(generador!B567=1,17,IF(generador!B567=2,20,IF(generador!B567=3,23,IF(generador!B567=4,26,IF(generador!B567=5,29,IF(generador!B567=6,32,IF(generador!B567=7,35,IF(generador!B567=8,38,IF(generador!B567=9,41,IF(generador!B567=10,44,IF(generador!B567=11,47,IF(generador!B567=12,50,IF(generador!B567=13,53,IF(generador!B567=14,56,IF(generador!B567=15,59))))))))))))))),FALSE),"dd/mm/yyyy")),"")</f>
        <v/>
      </c>
    </row>
    <row r="568" spans="1:23" x14ac:dyDescent="0.3">
      <c r="A568" s="15"/>
      <c r="B568" s="14"/>
      <c r="C568" s="6"/>
      <c r="D568" s="26" t="str">
        <f t="shared" si="144"/>
        <v/>
      </c>
      <c r="E568" s="19" t="str">
        <f>IFERROR(IF(A568&lt;&gt;"",VLOOKUP(A568,matriz,IF(generador!B568=1,15,IF(generador!B568=2,18,IF(generador!B568=3,21,IF(generador!B568=4,24,IF(generador!B568=5,27,IF(generador!B568=6,30,IF(generador!B568=7,33,IF(generador!B568=8,36,IF(generador!B568=9,39,IF(generador!B568=10,42,IF(generador!B568=11,45,IF(generador!B568=12,48,IF(generador!B568=13,51,IF(generador!B568=14,54,IF(generador!B568=15,57))))))))))))))),FALSE),""),"")</f>
        <v/>
      </c>
      <c r="F568" s="20" t="str">
        <f t="shared" si="145"/>
        <v/>
      </c>
      <c r="G568" s="29" t="str">
        <f t="shared" si="146"/>
        <v/>
      </c>
      <c r="H568" s="21" t="str">
        <f t="shared" ca="1" si="149"/>
        <v/>
      </c>
      <c r="I568" s="18" t="str">
        <f t="shared" si="150"/>
        <v/>
      </c>
      <c r="J568" s="18" t="str">
        <f>""</f>
        <v/>
      </c>
      <c r="K568" s="18" t="str">
        <f t="shared" si="151"/>
        <v/>
      </c>
      <c r="L568" s="18" t="str">
        <f t="shared" si="152"/>
        <v/>
      </c>
      <c r="M568" s="18" t="str">
        <f t="shared" si="153"/>
        <v/>
      </c>
      <c r="N568" s="18" t="str">
        <f t="shared" si="154"/>
        <v/>
      </c>
      <c r="O568" s="18" t="str">
        <f t="shared" si="155"/>
        <v/>
      </c>
      <c r="P568" s="18" t="str">
        <f t="shared" si="156"/>
        <v/>
      </c>
      <c r="Q568" s="18" t="str">
        <f t="shared" si="157"/>
        <v/>
      </c>
      <c r="R568" s="122" t="str">
        <f t="shared" si="147"/>
        <v/>
      </c>
      <c r="S568" s="18" t="str">
        <f t="shared" si="158"/>
        <v/>
      </c>
      <c r="T568" s="26" t="str">
        <f t="shared" si="148"/>
        <v/>
      </c>
      <c r="U568" s="18" t="str">
        <f t="shared" si="159"/>
        <v/>
      </c>
      <c r="V568" s="18" t="str">
        <f t="shared" si="160"/>
        <v/>
      </c>
      <c r="W568" s="18" t="str">
        <f>IFERROR(CONCATENATE("PAGO N° ",B568," DEL CONTRATO CPS ",V568," ENTRE ",TEXT(VLOOKUP(A568,matriz,IF(generador!B568=1,16,IF(generador!B568=2,19,IF(generador!B568=3,22,IF(generador!B568=4,25,IF(generador!B568=5,28,IF(generador!B568=6,31,IF(generador!B568=7,34,IF(generador!B568=8,37,IF(generador!B568=9,40,IF(generador!B568=10,43,IF(generador!B568=11,46,IF(generador!B568=12,49,IF(generador!B568=13,52,IF(generador!B568=14,55,IF(generador!B568=15,58))))))))))))))),FALSE),"dd/mm/yyyy")," Y ",TEXT(VLOOKUP(A568,matriz,IF(generador!B568=1,17,IF(generador!B568=2,20,IF(generador!B568=3,23,IF(generador!B568=4,26,IF(generador!B568=5,29,IF(generador!B568=6,32,IF(generador!B568=7,35,IF(generador!B568=8,38,IF(generador!B568=9,41,IF(generador!B568=10,44,IF(generador!B568=11,47,IF(generador!B568=12,50,IF(generador!B568=13,53,IF(generador!B568=14,56,IF(generador!B568=15,59))))))))))))))),FALSE),"dd/mm/yyyy")),"")</f>
        <v/>
      </c>
    </row>
    <row r="569" spans="1:23" x14ac:dyDescent="0.3">
      <c r="A569" s="15"/>
      <c r="B569" s="14"/>
      <c r="C569" s="6"/>
      <c r="D569" s="26" t="str">
        <f t="shared" si="144"/>
        <v/>
      </c>
      <c r="E569" s="19" t="str">
        <f>IFERROR(IF(A569&lt;&gt;"",VLOOKUP(A569,matriz,IF(generador!B569=1,15,IF(generador!B569=2,18,IF(generador!B569=3,21,IF(generador!B569=4,24,IF(generador!B569=5,27,IF(generador!B569=6,30,IF(generador!B569=7,33,IF(generador!B569=8,36,IF(generador!B569=9,39,IF(generador!B569=10,42,IF(generador!B569=11,45,IF(generador!B569=12,48,IF(generador!B569=13,51,IF(generador!B569=14,54,IF(generador!B569=15,57))))))))))))))),FALSE),""),"")</f>
        <v/>
      </c>
      <c r="F569" s="20" t="str">
        <f t="shared" si="145"/>
        <v/>
      </c>
      <c r="G569" s="29" t="str">
        <f t="shared" si="146"/>
        <v/>
      </c>
      <c r="H569" s="21" t="str">
        <f t="shared" ca="1" si="149"/>
        <v/>
      </c>
      <c r="I569" s="18" t="str">
        <f t="shared" si="150"/>
        <v/>
      </c>
      <c r="J569" s="18" t="str">
        <f>""</f>
        <v/>
      </c>
      <c r="K569" s="18" t="str">
        <f t="shared" si="151"/>
        <v/>
      </c>
      <c r="L569" s="18" t="str">
        <f t="shared" si="152"/>
        <v/>
      </c>
      <c r="M569" s="18" t="str">
        <f t="shared" si="153"/>
        <v/>
      </c>
      <c r="N569" s="18" t="str">
        <f t="shared" si="154"/>
        <v/>
      </c>
      <c r="O569" s="18" t="str">
        <f t="shared" si="155"/>
        <v/>
      </c>
      <c r="P569" s="18" t="str">
        <f t="shared" si="156"/>
        <v/>
      </c>
      <c r="Q569" s="18" t="str">
        <f t="shared" si="157"/>
        <v/>
      </c>
      <c r="R569" s="122" t="str">
        <f t="shared" si="147"/>
        <v/>
      </c>
      <c r="S569" s="18" t="str">
        <f t="shared" si="158"/>
        <v/>
      </c>
      <c r="T569" s="26" t="str">
        <f t="shared" si="148"/>
        <v/>
      </c>
      <c r="U569" s="18" t="str">
        <f t="shared" si="159"/>
        <v/>
      </c>
      <c r="V569" s="18" t="str">
        <f t="shared" si="160"/>
        <v/>
      </c>
      <c r="W569" s="18" t="str">
        <f>IFERROR(CONCATENATE("PAGO N° ",B569," DEL CONTRATO CPS ",V569," ENTRE ",TEXT(VLOOKUP(A569,matriz,IF(generador!B569=1,16,IF(generador!B569=2,19,IF(generador!B569=3,22,IF(generador!B569=4,25,IF(generador!B569=5,28,IF(generador!B569=6,31,IF(generador!B569=7,34,IF(generador!B569=8,37,IF(generador!B569=9,40,IF(generador!B569=10,43,IF(generador!B569=11,46,IF(generador!B569=12,49,IF(generador!B569=13,52,IF(generador!B569=14,55,IF(generador!B569=15,58))))))))))))))),FALSE),"dd/mm/yyyy")," Y ",TEXT(VLOOKUP(A569,matriz,IF(generador!B569=1,17,IF(generador!B569=2,20,IF(generador!B569=3,23,IF(generador!B569=4,26,IF(generador!B569=5,29,IF(generador!B569=6,32,IF(generador!B569=7,35,IF(generador!B569=8,38,IF(generador!B569=9,41,IF(generador!B569=10,44,IF(generador!B569=11,47,IF(generador!B569=12,50,IF(generador!B569=13,53,IF(generador!B569=14,56,IF(generador!B569=15,59))))))))))))))),FALSE),"dd/mm/yyyy")),"")</f>
        <v/>
      </c>
    </row>
    <row r="570" spans="1:23" x14ac:dyDescent="0.3">
      <c r="A570" s="15"/>
      <c r="B570" s="14"/>
      <c r="C570" s="6"/>
      <c r="D570" s="26" t="str">
        <f t="shared" si="144"/>
        <v/>
      </c>
      <c r="E570" s="19" t="str">
        <f>IFERROR(IF(A570&lt;&gt;"",VLOOKUP(A570,matriz,IF(generador!B570=1,15,IF(generador!B570=2,18,IF(generador!B570=3,21,IF(generador!B570=4,24,IF(generador!B570=5,27,IF(generador!B570=6,30,IF(generador!B570=7,33,IF(generador!B570=8,36,IF(generador!B570=9,39,IF(generador!B570=10,42,IF(generador!B570=11,45,IF(generador!B570=12,48,IF(generador!B570=13,51,IF(generador!B570=14,54,IF(generador!B570=15,57))))))))))))))),FALSE),""),"")</f>
        <v/>
      </c>
      <c r="F570" s="20" t="str">
        <f t="shared" si="145"/>
        <v/>
      </c>
      <c r="G570" s="29" t="str">
        <f t="shared" si="146"/>
        <v/>
      </c>
      <c r="H570" s="21" t="str">
        <f t="shared" ca="1" si="149"/>
        <v/>
      </c>
      <c r="I570" s="18" t="str">
        <f t="shared" si="150"/>
        <v/>
      </c>
      <c r="J570" s="18" t="str">
        <f>""</f>
        <v/>
      </c>
      <c r="K570" s="18" t="str">
        <f t="shared" si="151"/>
        <v/>
      </c>
      <c r="L570" s="18" t="str">
        <f t="shared" si="152"/>
        <v/>
      </c>
      <c r="M570" s="18" t="str">
        <f t="shared" si="153"/>
        <v/>
      </c>
      <c r="N570" s="18" t="str">
        <f t="shared" si="154"/>
        <v/>
      </c>
      <c r="O570" s="18" t="str">
        <f t="shared" si="155"/>
        <v/>
      </c>
      <c r="P570" s="18" t="str">
        <f t="shared" si="156"/>
        <v/>
      </c>
      <c r="Q570" s="18" t="str">
        <f t="shared" si="157"/>
        <v/>
      </c>
      <c r="R570" s="122" t="str">
        <f t="shared" si="147"/>
        <v/>
      </c>
      <c r="S570" s="18" t="str">
        <f t="shared" si="158"/>
        <v/>
      </c>
      <c r="T570" s="26" t="str">
        <f t="shared" si="148"/>
        <v/>
      </c>
      <c r="U570" s="18" t="str">
        <f t="shared" si="159"/>
        <v/>
      </c>
      <c r="V570" s="18" t="str">
        <f t="shared" si="160"/>
        <v/>
      </c>
      <c r="W570" s="18" t="str">
        <f>IFERROR(CONCATENATE("PAGO N° ",B570," DEL CONTRATO CPS ",V570," ENTRE ",TEXT(VLOOKUP(A570,matriz,IF(generador!B570=1,16,IF(generador!B570=2,19,IF(generador!B570=3,22,IF(generador!B570=4,25,IF(generador!B570=5,28,IF(generador!B570=6,31,IF(generador!B570=7,34,IF(generador!B570=8,37,IF(generador!B570=9,40,IF(generador!B570=10,43,IF(generador!B570=11,46,IF(generador!B570=12,49,IF(generador!B570=13,52,IF(generador!B570=14,55,IF(generador!B570=15,58))))))))))))))),FALSE),"dd/mm/yyyy")," Y ",TEXT(VLOOKUP(A570,matriz,IF(generador!B570=1,17,IF(generador!B570=2,20,IF(generador!B570=3,23,IF(generador!B570=4,26,IF(generador!B570=5,29,IF(generador!B570=6,32,IF(generador!B570=7,35,IF(generador!B570=8,38,IF(generador!B570=9,41,IF(generador!B570=10,44,IF(generador!B570=11,47,IF(generador!B570=12,50,IF(generador!B570=13,53,IF(generador!B570=14,56,IF(generador!B570=15,59))))))))))))))),FALSE),"dd/mm/yyyy")),"")</f>
        <v/>
      </c>
    </row>
    <row r="571" spans="1:23" x14ac:dyDescent="0.3">
      <c r="A571" s="15"/>
      <c r="B571" s="14"/>
      <c r="C571" s="6"/>
      <c r="D571" s="26" t="str">
        <f t="shared" si="144"/>
        <v/>
      </c>
      <c r="E571" s="19" t="str">
        <f>IFERROR(IF(A571&lt;&gt;"",VLOOKUP(A571,matriz,IF(generador!B571=1,15,IF(generador!B571=2,18,IF(generador!B571=3,21,IF(generador!B571=4,24,IF(generador!B571=5,27,IF(generador!B571=6,30,IF(generador!B571=7,33,IF(generador!B571=8,36,IF(generador!B571=9,39,IF(generador!B571=10,42,IF(generador!B571=11,45,IF(generador!B571=12,48,IF(generador!B571=13,51,IF(generador!B571=14,54,IF(generador!B571=15,57))))))))))))))),FALSE),""),"")</f>
        <v/>
      </c>
      <c r="F571" s="20" t="str">
        <f t="shared" si="145"/>
        <v/>
      </c>
      <c r="G571" s="29" t="str">
        <f t="shared" si="146"/>
        <v/>
      </c>
      <c r="H571" s="21" t="str">
        <f t="shared" ca="1" si="149"/>
        <v/>
      </c>
      <c r="I571" s="18" t="str">
        <f t="shared" si="150"/>
        <v/>
      </c>
      <c r="J571" s="18" t="str">
        <f>""</f>
        <v/>
      </c>
      <c r="K571" s="18" t="str">
        <f t="shared" si="151"/>
        <v/>
      </c>
      <c r="L571" s="18" t="str">
        <f t="shared" si="152"/>
        <v/>
      </c>
      <c r="M571" s="18" t="str">
        <f t="shared" si="153"/>
        <v/>
      </c>
      <c r="N571" s="18" t="str">
        <f t="shared" si="154"/>
        <v/>
      </c>
      <c r="O571" s="18" t="str">
        <f t="shared" si="155"/>
        <v/>
      </c>
      <c r="P571" s="18" t="str">
        <f t="shared" si="156"/>
        <v/>
      </c>
      <c r="Q571" s="18" t="str">
        <f t="shared" si="157"/>
        <v/>
      </c>
      <c r="R571" s="122" t="str">
        <f t="shared" si="147"/>
        <v/>
      </c>
      <c r="S571" s="18" t="str">
        <f t="shared" si="158"/>
        <v/>
      </c>
      <c r="T571" s="26" t="str">
        <f t="shared" si="148"/>
        <v/>
      </c>
      <c r="U571" s="18" t="str">
        <f t="shared" si="159"/>
        <v/>
      </c>
      <c r="V571" s="18" t="str">
        <f t="shared" si="160"/>
        <v/>
      </c>
      <c r="W571" s="18" t="str">
        <f>IFERROR(CONCATENATE("PAGO N° ",B571," DEL CONTRATO CPS ",V571," ENTRE ",TEXT(VLOOKUP(A571,matriz,IF(generador!B571=1,16,IF(generador!B571=2,19,IF(generador!B571=3,22,IF(generador!B571=4,25,IF(generador!B571=5,28,IF(generador!B571=6,31,IF(generador!B571=7,34,IF(generador!B571=8,37,IF(generador!B571=9,40,IF(generador!B571=10,43,IF(generador!B571=11,46,IF(generador!B571=12,49,IF(generador!B571=13,52,IF(generador!B571=14,55,IF(generador!B571=15,58))))))))))))))),FALSE),"dd/mm/yyyy")," Y ",TEXT(VLOOKUP(A571,matriz,IF(generador!B571=1,17,IF(generador!B571=2,20,IF(generador!B571=3,23,IF(generador!B571=4,26,IF(generador!B571=5,29,IF(generador!B571=6,32,IF(generador!B571=7,35,IF(generador!B571=8,38,IF(generador!B571=9,41,IF(generador!B571=10,44,IF(generador!B571=11,47,IF(generador!B571=12,50,IF(generador!B571=13,53,IF(generador!B571=14,56,IF(generador!B571=15,59))))))))))))))),FALSE),"dd/mm/yyyy")),"")</f>
        <v/>
      </c>
    </row>
    <row r="572" spans="1:23" x14ac:dyDescent="0.3">
      <c r="A572" s="15"/>
      <c r="B572" s="14"/>
      <c r="C572" s="6"/>
      <c r="D572" s="26" t="str">
        <f t="shared" si="144"/>
        <v/>
      </c>
      <c r="E572" s="19" t="str">
        <f>IFERROR(IF(A572&lt;&gt;"",VLOOKUP(A572,matriz,IF(generador!B572=1,15,IF(generador!B572=2,18,IF(generador!B572=3,21,IF(generador!B572=4,24,IF(generador!B572=5,27,IF(generador!B572=6,30,IF(generador!B572=7,33,IF(generador!B572=8,36,IF(generador!B572=9,39,IF(generador!B572=10,42,IF(generador!B572=11,45,IF(generador!B572=12,48,IF(generador!B572=13,51,IF(generador!B572=14,54,IF(generador!B572=15,57))))))))))))))),FALSE),""),"")</f>
        <v/>
      </c>
      <c r="F572" s="20" t="str">
        <f t="shared" si="145"/>
        <v/>
      </c>
      <c r="G572" s="29" t="str">
        <f t="shared" si="146"/>
        <v/>
      </c>
      <c r="H572" s="21" t="str">
        <f t="shared" ca="1" si="149"/>
        <v/>
      </c>
      <c r="I572" s="18" t="str">
        <f t="shared" si="150"/>
        <v/>
      </c>
      <c r="J572" s="18" t="str">
        <f>""</f>
        <v/>
      </c>
      <c r="K572" s="18" t="str">
        <f t="shared" si="151"/>
        <v/>
      </c>
      <c r="L572" s="18" t="str">
        <f t="shared" si="152"/>
        <v/>
      </c>
      <c r="M572" s="18" t="str">
        <f t="shared" si="153"/>
        <v/>
      </c>
      <c r="N572" s="18" t="str">
        <f t="shared" si="154"/>
        <v/>
      </c>
      <c r="O572" s="18" t="str">
        <f t="shared" si="155"/>
        <v/>
      </c>
      <c r="P572" s="18" t="str">
        <f t="shared" si="156"/>
        <v/>
      </c>
      <c r="Q572" s="18" t="str">
        <f t="shared" si="157"/>
        <v/>
      </c>
      <c r="R572" s="122" t="str">
        <f t="shared" si="147"/>
        <v/>
      </c>
      <c r="S572" s="18" t="str">
        <f t="shared" si="158"/>
        <v/>
      </c>
      <c r="T572" s="26" t="str">
        <f t="shared" si="148"/>
        <v/>
      </c>
      <c r="U572" s="18" t="str">
        <f t="shared" si="159"/>
        <v/>
      </c>
      <c r="V572" s="18" t="str">
        <f t="shared" si="160"/>
        <v/>
      </c>
      <c r="W572" s="18" t="str">
        <f>IFERROR(CONCATENATE("PAGO N° ",B572," DEL CONTRATO CPS ",V572," ENTRE ",TEXT(VLOOKUP(A572,matriz,IF(generador!B572=1,16,IF(generador!B572=2,19,IF(generador!B572=3,22,IF(generador!B572=4,25,IF(generador!B572=5,28,IF(generador!B572=6,31,IF(generador!B572=7,34,IF(generador!B572=8,37,IF(generador!B572=9,40,IF(generador!B572=10,43,IF(generador!B572=11,46,IF(generador!B572=12,49,IF(generador!B572=13,52,IF(generador!B572=14,55,IF(generador!B572=15,58))))))))))))))),FALSE),"dd/mm/yyyy")," Y ",TEXT(VLOOKUP(A572,matriz,IF(generador!B572=1,17,IF(generador!B572=2,20,IF(generador!B572=3,23,IF(generador!B572=4,26,IF(generador!B572=5,29,IF(generador!B572=6,32,IF(generador!B572=7,35,IF(generador!B572=8,38,IF(generador!B572=9,41,IF(generador!B572=10,44,IF(generador!B572=11,47,IF(generador!B572=12,50,IF(generador!B572=13,53,IF(generador!B572=14,56,IF(generador!B572=15,59))))))))))))))),FALSE),"dd/mm/yyyy")),"")</f>
        <v/>
      </c>
    </row>
    <row r="573" spans="1:23" x14ac:dyDescent="0.3">
      <c r="A573" s="15"/>
      <c r="B573" s="14"/>
      <c r="C573" s="6"/>
      <c r="D573" s="26" t="str">
        <f t="shared" si="144"/>
        <v/>
      </c>
      <c r="E573" s="19" t="str">
        <f>IFERROR(IF(A573&lt;&gt;"",VLOOKUP(A573,matriz,IF(generador!B573=1,15,IF(generador!B573=2,18,IF(generador!B573=3,21,IF(generador!B573=4,24,IF(generador!B573=5,27,IF(generador!B573=6,30,IF(generador!B573=7,33,IF(generador!B573=8,36,IF(generador!B573=9,39,IF(generador!B573=10,42,IF(generador!B573=11,45,IF(generador!B573=12,48,IF(generador!B573=13,51,IF(generador!B573=14,54,IF(generador!B573=15,57))))))))))))))),FALSE),""),"")</f>
        <v/>
      </c>
      <c r="F573" s="20" t="str">
        <f t="shared" si="145"/>
        <v/>
      </c>
      <c r="G573" s="29" t="str">
        <f t="shared" si="146"/>
        <v/>
      </c>
      <c r="H573" s="21" t="str">
        <f t="shared" ca="1" si="149"/>
        <v/>
      </c>
      <c r="I573" s="18" t="str">
        <f t="shared" si="150"/>
        <v/>
      </c>
      <c r="J573" s="18" t="str">
        <f>""</f>
        <v/>
      </c>
      <c r="K573" s="18" t="str">
        <f t="shared" si="151"/>
        <v/>
      </c>
      <c r="L573" s="18" t="str">
        <f t="shared" si="152"/>
        <v/>
      </c>
      <c r="M573" s="18" t="str">
        <f t="shared" si="153"/>
        <v/>
      </c>
      <c r="N573" s="18" t="str">
        <f t="shared" si="154"/>
        <v/>
      </c>
      <c r="O573" s="18" t="str">
        <f t="shared" si="155"/>
        <v/>
      </c>
      <c r="P573" s="18" t="str">
        <f t="shared" si="156"/>
        <v/>
      </c>
      <c r="Q573" s="18" t="str">
        <f t="shared" si="157"/>
        <v/>
      </c>
      <c r="R573" s="122" t="str">
        <f t="shared" si="147"/>
        <v/>
      </c>
      <c r="S573" s="18" t="str">
        <f t="shared" si="158"/>
        <v/>
      </c>
      <c r="T573" s="26" t="str">
        <f t="shared" si="148"/>
        <v/>
      </c>
      <c r="U573" s="18" t="str">
        <f t="shared" si="159"/>
        <v/>
      </c>
      <c r="V573" s="18" t="str">
        <f t="shared" si="160"/>
        <v/>
      </c>
      <c r="W573" s="18" t="str">
        <f>IFERROR(CONCATENATE("PAGO N° ",B573," DEL CONTRATO CPS ",V573," ENTRE ",TEXT(VLOOKUP(A573,matriz,IF(generador!B573=1,16,IF(generador!B573=2,19,IF(generador!B573=3,22,IF(generador!B573=4,25,IF(generador!B573=5,28,IF(generador!B573=6,31,IF(generador!B573=7,34,IF(generador!B573=8,37,IF(generador!B573=9,40,IF(generador!B573=10,43,IF(generador!B573=11,46,IF(generador!B573=12,49,IF(generador!B573=13,52,IF(generador!B573=14,55,IF(generador!B573=15,58))))))))))))))),FALSE),"dd/mm/yyyy")," Y ",TEXT(VLOOKUP(A573,matriz,IF(generador!B573=1,17,IF(generador!B573=2,20,IF(generador!B573=3,23,IF(generador!B573=4,26,IF(generador!B573=5,29,IF(generador!B573=6,32,IF(generador!B573=7,35,IF(generador!B573=8,38,IF(generador!B573=9,41,IF(generador!B573=10,44,IF(generador!B573=11,47,IF(generador!B573=12,50,IF(generador!B573=13,53,IF(generador!B573=14,56,IF(generador!B573=15,59))))))))))))))),FALSE),"dd/mm/yyyy")),"")</f>
        <v/>
      </c>
    </row>
    <row r="574" spans="1:23" x14ac:dyDescent="0.3">
      <c r="A574" s="15"/>
      <c r="B574" s="14"/>
      <c r="C574" s="6"/>
      <c r="D574" s="26" t="str">
        <f t="shared" si="144"/>
        <v/>
      </c>
      <c r="E574" s="19" t="str">
        <f>IFERROR(IF(A574&lt;&gt;"",VLOOKUP(A574,matriz,IF(generador!B574=1,15,IF(generador!B574=2,18,IF(generador!B574=3,21,IF(generador!B574=4,24,IF(generador!B574=5,27,IF(generador!B574=6,30,IF(generador!B574=7,33,IF(generador!B574=8,36,IF(generador!B574=9,39,IF(generador!B574=10,42,IF(generador!B574=11,45,IF(generador!B574=12,48,IF(generador!B574=13,51,IF(generador!B574=14,54,IF(generador!B574=15,57))))))))))))))),FALSE),""),"")</f>
        <v/>
      </c>
      <c r="F574" s="20" t="str">
        <f t="shared" si="145"/>
        <v/>
      </c>
      <c r="G574" s="29" t="str">
        <f t="shared" si="146"/>
        <v/>
      </c>
      <c r="H574" s="21" t="str">
        <f t="shared" ca="1" si="149"/>
        <v/>
      </c>
      <c r="I574" s="18" t="str">
        <f t="shared" si="150"/>
        <v/>
      </c>
      <c r="J574" s="18" t="str">
        <f>""</f>
        <v/>
      </c>
      <c r="K574" s="18" t="str">
        <f t="shared" si="151"/>
        <v/>
      </c>
      <c r="L574" s="18" t="str">
        <f t="shared" si="152"/>
        <v/>
      </c>
      <c r="M574" s="18" t="str">
        <f t="shared" si="153"/>
        <v/>
      </c>
      <c r="N574" s="18" t="str">
        <f t="shared" si="154"/>
        <v/>
      </c>
      <c r="O574" s="18" t="str">
        <f t="shared" si="155"/>
        <v/>
      </c>
      <c r="P574" s="18" t="str">
        <f t="shared" si="156"/>
        <v/>
      </c>
      <c r="Q574" s="18" t="str">
        <f t="shared" si="157"/>
        <v/>
      </c>
      <c r="R574" s="122" t="str">
        <f t="shared" si="147"/>
        <v/>
      </c>
      <c r="S574" s="18" t="str">
        <f t="shared" si="158"/>
        <v/>
      </c>
      <c r="T574" s="26" t="str">
        <f t="shared" si="148"/>
        <v/>
      </c>
      <c r="U574" s="18" t="str">
        <f t="shared" si="159"/>
        <v/>
      </c>
      <c r="V574" s="18" t="str">
        <f t="shared" si="160"/>
        <v/>
      </c>
      <c r="W574" s="18" t="str">
        <f>IFERROR(CONCATENATE("PAGO N° ",B574," DEL CONTRATO CPS ",V574," ENTRE ",TEXT(VLOOKUP(A574,matriz,IF(generador!B574=1,16,IF(generador!B574=2,19,IF(generador!B574=3,22,IF(generador!B574=4,25,IF(generador!B574=5,28,IF(generador!B574=6,31,IF(generador!B574=7,34,IF(generador!B574=8,37,IF(generador!B574=9,40,IF(generador!B574=10,43,IF(generador!B574=11,46,IF(generador!B574=12,49,IF(generador!B574=13,52,IF(generador!B574=14,55,IF(generador!B574=15,58))))))))))))))),FALSE),"dd/mm/yyyy")," Y ",TEXT(VLOOKUP(A574,matriz,IF(generador!B574=1,17,IF(generador!B574=2,20,IF(generador!B574=3,23,IF(generador!B574=4,26,IF(generador!B574=5,29,IF(generador!B574=6,32,IF(generador!B574=7,35,IF(generador!B574=8,38,IF(generador!B574=9,41,IF(generador!B574=10,44,IF(generador!B574=11,47,IF(generador!B574=12,50,IF(generador!B574=13,53,IF(generador!B574=14,56,IF(generador!B574=15,59))))))))))))))),FALSE),"dd/mm/yyyy")),"")</f>
        <v/>
      </c>
    </row>
    <row r="575" spans="1:23" x14ac:dyDescent="0.3">
      <c r="A575" s="15"/>
      <c r="B575" s="14"/>
      <c r="C575" s="6"/>
      <c r="D575" s="26" t="str">
        <f t="shared" si="144"/>
        <v/>
      </c>
      <c r="E575" s="19" t="str">
        <f>IFERROR(IF(A575&lt;&gt;"",VLOOKUP(A575,matriz,IF(generador!B575=1,15,IF(generador!B575=2,18,IF(generador!B575=3,21,IF(generador!B575=4,24,IF(generador!B575=5,27,IF(generador!B575=6,30,IF(generador!B575=7,33,IF(generador!B575=8,36,IF(generador!B575=9,39,IF(generador!B575=10,42,IF(generador!B575=11,45,IF(generador!B575=12,48,IF(generador!B575=13,51,IF(generador!B575=14,54,IF(generador!B575=15,57))))))))))))))),FALSE),""),"")</f>
        <v/>
      </c>
      <c r="F575" s="20" t="str">
        <f t="shared" si="145"/>
        <v/>
      </c>
      <c r="G575" s="29" t="str">
        <f t="shared" si="146"/>
        <v/>
      </c>
      <c r="H575" s="21" t="str">
        <f t="shared" ca="1" si="149"/>
        <v/>
      </c>
      <c r="I575" s="18" t="str">
        <f t="shared" si="150"/>
        <v/>
      </c>
      <c r="J575" s="18" t="str">
        <f>""</f>
        <v/>
      </c>
      <c r="K575" s="18" t="str">
        <f t="shared" si="151"/>
        <v/>
      </c>
      <c r="L575" s="18" t="str">
        <f t="shared" si="152"/>
        <v/>
      </c>
      <c r="M575" s="18" t="str">
        <f t="shared" si="153"/>
        <v/>
      </c>
      <c r="N575" s="18" t="str">
        <f t="shared" si="154"/>
        <v/>
      </c>
      <c r="O575" s="18" t="str">
        <f t="shared" si="155"/>
        <v/>
      </c>
      <c r="P575" s="18" t="str">
        <f t="shared" si="156"/>
        <v/>
      </c>
      <c r="Q575" s="18" t="str">
        <f t="shared" si="157"/>
        <v/>
      </c>
      <c r="R575" s="122" t="str">
        <f t="shared" si="147"/>
        <v/>
      </c>
      <c r="S575" s="18" t="str">
        <f t="shared" si="158"/>
        <v/>
      </c>
      <c r="T575" s="26" t="str">
        <f t="shared" si="148"/>
        <v/>
      </c>
      <c r="U575" s="18" t="str">
        <f t="shared" si="159"/>
        <v/>
      </c>
      <c r="V575" s="18" t="str">
        <f t="shared" si="160"/>
        <v/>
      </c>
      <c r="W575" s="18" t="str">
        <f>IFERROR(CONCATENATE("PAGO N° ",B575," DEL CONTRATO CPS ",V575," ENTRE ",TEXT(VLOOKUP(A575,matriz,IF(generador!B575=1,16,IF(generador!B575=2,19,IF(generador!B575=3,22,IF(generador!B575=4,25,IF(generador!B575=5,28,IF(generador!B575=6,31,IF(generador!B575=7,34,IF(generador!B575=8,37,IF(generador!B575=9,40,IF(generador!B575=10,43,IF(generador!B575=11,46,IF(generador!B575=12,49,IF(generador!B575=13,52,IF(generador!B575=14,55,IF(generador!B575=15,58))))))))))))))),FALSE),"dd/mm/yyyy")," Y ",TEXT(VLOOKUP(A575,matriz,IF(generador!B575=1,17,IF(generador!B575=2,20,IF(generador!B575=3,23,IF(generador!B575=4,26,IF(generador!B575=5,29,IF(generador!B575=6,32,IF(generador!B575=7,35,IF(generador!B575=8,38,IF(generador!B575=9,41,IF(generador!B575=10,44,IF(generador!B575=11,47,IF(generador!B575=12,50,IF(generador!B575=13,53,IF(generador!B575=14,56,IF(generador!B575=15,59))))))))))))))),FALSE),"dd/mm/yyyy")),"")</f>
        <v/>
      </c>
    </row>
    <row r="576" spans="1:23" x14ac:dyDescent="0.3">
      <c r="A576" s="15"/>
      <c r="B576" s="14"/>
      <c r="C576" s="6"/>
      <c r="D576" s="26" t="str">
        <f t="shared" si="144"/>
        <v/>
      </c>
      <c r="E576" s="19" t="str">
        <f>IFERROR(IF(A576&lt;&gt;"",VLOOKUP(A576,matriz,IF(generador!B576=1,15,IF(generador!B576=2,18,IF(generador!B576=3,21,IF(generador!B576=4,24,IF(generador!B576=5,27,IF(generador!B576=6,30,IF(generador!B576=7,33,IF(generador!B576=8,36,IF(generador!B576=9,39,IF(generador!B576=10,42,IF(generador!B576=11,45,IF(generador!B576=12,48,IF(generador!B576=13,51,IF(generador!B576=14,54,IF(generador!B576=15,57))))))))))))))),FALSE),""),"")</f>
        <v/>
      </c>
      <c r="F576" s="20" t="str">
        <f t="shared" si="145"/>
        <v/>
      </c>
      <c r="G576" s="29" t="str">
        <f t="shared" si="146"/>
        <v/>
      </c>
      <c r="H576" s="21" t="str">
        <f t="shared" ca="1" si="149"/>
        <v/>
      </c>
      <c r="I576" s="18" t="str">
        <f t="shared" si="150"/>
        <v/>
      </c>
      <c r="J576" s="18" t="str">
        <f>""</f>
        <v/>
      </c>
      <c r="K576" s="18" t="str">
        <f t="shared" si="151"/>
        <v/>
      </c>
      <c r="L576" s="18" t="str">
        <f t="shared" si="152"/>
        <v/>
      </c>
      <c r="M576" s="18" t="str">
        <f t="shared" si="153"/>
        <v/>
      </c>
      <c r="N576" s="18" t="str">
        <f t="shared" si="154"/>
        <v/>
      </c>
      <c r="O576" s="18" t="str">
        <f t="shared" si="155"/>
        <v/>
      </c>
      <c r="P576" s="18" t="str">
        <f t="shared" si="156"/>
        <v/>
      </c>
      <c r="Q576" s="18" t="str">
        <f t="shared" si="157"/>
        <v/>
      </c>
      <c r="R576" s="122" t="str">
        <f t="shared" si="147"/>
        <v/>
      </c>
      <c r="S576" s="18" t="str">
        <f t="shared" si="158"/>
        <v/>
      </c>
      <c r="T576" s="26" t="str">
        <f t="shared" si="148"/>
        <v/>
      </c>
      <c r="U576" s="18" t="str">
        <f t="shared" si="159"/>
        <v/>
      </c>
      <c r="V576" s="18" t="str">
        <f t="shared" si="160"/>
        <v/>
      </c>
      <c r="W576" s="18" t="str">
        <f>IFERROR(CONCATENATE("PAGO N° ",B576," DEL CONTRATO CPS ",V576," ENTRE ",TEXT(VLOOKUP(A576,matriz,IF(generador!B576=1,16,IF(generador!B576=2,19,IF(generador!B576=3,22,IF(generador!B576=4,25,IF(generador!B576=5,28,IF(generador!B576=6,31,IF(generador!B576=7,34,IF(generador!B576=8,37,IF(generador!B576=9,40,IF(generador!B576=10,43,IF(generador!B576=11,46,IF(generador!B576=12,49,IF(generador!B576=13,52,IF(generador!B576=14,55,IF(generador!B576=15,58))))))))))))))),FALSE),"dd/mm/yyyy")," Y ",TEXT(VLOOKUP(A576,matriz,IF(generador!B576=1,17,IF(generador!B576=2,20,IF(generador!B576=3,23,IF(generador!B576=4,26,IF(generador!B576=5,29,IF(generador!B576=6,32,IF(generador!B576=7,35,IF(generador!B576=8,38,IF(generador!B576=9,41,IF(generador!B576=10,44,IF(generador!B576=11,47,IF(generador!B576=12,50,IF(generador!B576=13,53,IF(generador!B576=14,56,IF(generador!B576=15,59))))))))))))))),FALSE),"dd/mm/yyyy")),"")</f>
        <v/>
      </c>
    </row>
    <row r="577" spans="1:23" x14ac:dyDescent="0.3">
      <c r="A577" s="15"/>
      <c r="B577" s="14"/>
      <c r="C577" s="6"/>
      <c r="D577" s="26" t="str">
        <f t="shared" si="144"/>
        <v/>
      </c>
      <c r="E577" s="19" t="str">
        <f>IFERROR(IF(A577&lt;&gt;"",VLOOKUP(A577,matriz,IF(generador!B577=1,15,IF(generador!B577=2,18,IF(generador!B577=3,21,IF(generador!B577=4,24,IF(generador!B577=5,27,IF(generador!B577=6,30,IF(generador!B577=7,33,IF(generador!B577=8,36,IF(generador!B577=9,39,IF(generador!B577=10,42,IF(generador!B577=11,45,IF(generador!B577=12,48,IF(generador!B577=13,51,IF(generador!B577=14,54,IF(generador!B577=15,57))))))))))))))),FALSE),""),"")</f>
        <v/>
      </c>
      <c r="F577" s="20" t="str">
        <f t="shared" si="145"/>
        <v/>
      </c>
      <c r="G577" s="29" t="str">
        <f t="shared" si="146"/>
        <v/>
      </c>
      <c r="H577" s="21" t="str">
        <f t="shared" ca="1" si="149"/>
        <v/>
      </c>
      <c r="I577" s="18" t="str">
        <f t="shared" si="150"/>
        <v/>
      </c>
      <c r="J577" s="18" t="str">
        <f>""</f>
        <v/>
      </c>
      <c r="K577" s="18" t="str">
        <f t="shared" si="151"/>
        <v/>
      </c>
      <c r="L577" s="18" t="str">
        <f t="shared" si="152"/>
        <v/>
      </c>
      <c r="M577" s="18" t="str">
        <f t="shared" si="153"/>
        <v/>
      </c>
      <c r="N577" s="18" t="str">
        <f t="shared" si="154"/>
        <v/>
      </c>
      <c r="O577" s="18" t="str">
        <f t="shared" si="155"/>
        <v/>
      </c>
      <c r="P577" s="18" t="str">
        <f t="shared" si="156"/>
        <v/>
      </c>
      <c r="Q577" s="18" t="str">
        <f t="shared" si="157"/>
        <v/>
      </c>
      <c r="R577" s="122" t="str">
        <f t="shared" si="147"/>
        <v/>
      </c>
      <c r="S577" s="18" t="str">
        <f t="shared" si="158"/>
        <v/>
      </c>
      <c r="T577" s="26" t="str">
        <f t="shared" si="148"/>
        <v/>
      </c>
      <c r="U577" s="18" t="str">
        <f t="shared" si="159"/>
        <v/>
      </c>
      <c r="V577" s="18" t="str">
        <f t="shared" si="160"/>
        <v/>
      </c>
      <c r="W577" s="18" t="str">
        <f>IFERROR(CONCATENATE("PAGO N° ",B577," DEL CONTRATO CPS ",V577," ENTRE ",TEXT(VLOOKUP(A577,matriz,IF(generador!B577=1,16,IF(generador!B577=2,19,IF(generador!B577=3,22,IF(generador!B577=4,25,IF(generador!B577=5,28,IF(generador!B577=6,31,IF(generador!B577=7,34,IF(generador!B577=8,37,IF(generador!B577=9,40,IF(generador!B577=10,43,IF(generador!B577=11,46,IF(generador!B577=12,49,IF(generador!B577=13,52,IF(generador!B577=14,55,IF(generador!B577=15,58))))))))))))))),FALSE),"dd/mm/yyyy")," Y ",TEXT(VLOOKUP(A577,matriz,IF(generador!B577=1,17,IF(generador!B577=2,20,IF(generador!B577=3,23,IF(generador!B577=4,26,IF(generador!B577=5,29,IF(generador!B577=6,32,IF(generador!B577=7,35,IF(generador!B577=8,38,IF(generador!B577=9,41,IF(generador!B577=10,44,IF(generador!B577=11,47,IF(generador!B577=12,50,IF(generador!B577=13,53,IF(generador!B577=14,56,IF(generador!B577=15,59))))))))))))))),FALSE),"dd/mm/yyyy")),"")</f>
        <v/>
      </c>
    </row>
    <row r="578" spans="1:23" x14ac:dyDescent="0.3">
      <c r="A578" s="15"/>
      <c r="B578" s="14"/>
      <c r="C578" s="6"/>
      <c r="D578" s="26" t="str">
        <f t="shared" si="144"/>
        <v/>
      </c>
      <c r="E578" s="19" t="str">
        <f>IFERROR(IF(A578&lt;&gt;"",VLOOKUP(A578,matriz,IF(generador!B578=1,15,IF(generador!B578=2,18,IF(generador!B578=3,21,IF(generador!B578=4,24,IF(generador!B578=5,27,IF(generador!B578=6,30,IF(generador!B578=7,33,IF(generador!B578=8,36,IF(generador!B578=9,39,IF(generador!B578=10,42,IF(generador!B578=11,45,IF(generador!B578=12,48,IF(generador!B578=13,51,IF(generador!B578=14,54,IF(generador!B578=15,57))))))))))))))),FALSE),""),"")</f>
        <v/>
      </c>
      <c r="F578" s="20" t="str">
        <f t="shared" si="145"/>
        <v/>
      </c>
      <c r="G578" s="29" t="str">
        <f t="shared" si="146"/>
        <v/>
      </c>
      <c r="H578" s="21" t="str">
        <f t="shared" ca="1" si="149"/>
        <v/>
      </c>
      <c r="I578" s="18" t="str">
        <f t="shared" si="150"/>
        <v/>
      </c>
      <c r="J578" s="18" t="str">
        <f>""</f>
        <v/>
      </c>
      <c r="K578" s="18" t="str">
        <f t="shared" si="151"/>
        <v/>
      </c>
      <c r="L578" s="18" t="str">
        <f t="shared" si="152"/>
        <v/>
      </c>
      <c r="M578" s="18" t="str">
        <f t="shared" si="153"/>
        <v/>
      </c>
      <c r="N578" s="18" t="str">
        <f t="shared" si="154"/>
        <v/>
      </c>
      <c r="O578" s="18" t="str">
        <f t="shared" si="155"/>
        <v/>
      </c>
      <c r="P578" s="18" t="str">
        <f t="shared" si="156"/>
        <v/>
      </c>
      <c r="Q578" s="18" t="str">
        <f t="shared" si="157"/>
        <v/>
      </c>
      <c r="R578" s="122" t="str">
        <f t="shared" si="147"/>
        <v/>
      </c>
      <c r="S578" s="18" t="str">
        <f t="shared" si="158"/>
        <v/>
      </c>
      <c r="T578" s="26" t="str">
        <f t="shared" si="148"/>
        <v/>
      </c>
      <c r="U578" s="18" t="str">
        <f t="shared" si="159"/>
        <v/>
      </c>
      <c r="V578" s="18" t="str">
        <f t="shared" si="160"/>
        <v/>
      </c>
      <c r="W578" s="18" t="str">
        <f>IFERROR(CONCATENATE("PAGO N° ",B578," DEL CONTRATO CPS ",V578," ENTRE ",TEXT(VLOOKUP(A578,matriz,IF(generador!B578=1,16,IF(generador!B578=2,19,IF(generador!B578=3,22,IF(generador!B578=4,25,IF(generador!B578=5,28,IF(generador!B578=6,31,IF(generador!B578=7,34,IF(generador!B578=8,37,IF(generador!B578=9,40,IF(generador!B578=10,43,IF(generador!B578=11,46,IF(generador!B578=12,49,IF(generador!B578=13,52,IF(generador!B578=14,55,IF(generador!B578=15,58))))))))))))))),FALSE),"dd/mm/yyyy")," Y ",TEXT(VLOOKUP(A578,matriz,IF(generador!B578=1,17,IF(generador!B578=2,20,IF(generador!B578=3,23,IF(generador!B578=4,26,IF(generador!B578=5,29,IF(generador!B578=6,32,IF(generador!B578=7,35,IF(generador!B578=8,38,IF(generador!B578=9,41,IF(generador!B578=10,44,IF(generador!B578=11,47,IF(generador!B578=12,50,IF(generador!B578=13,53,IF(generador!B578=14,56,IF(generador!B578=15,59))))))))))))))),FALSE),"dd/mm/yyyy")),"")</f>
        <v/>
      </c>
    </row>
    <row r="579" spans="1:23" x14ac:dyDescent="0.3">
      <c r="A579" s="15"/>
      <c r="B579" s="14"/>
      <c r="C579" s="6"/>
      <c r="D579" s="26" t="str">
        <f t="shared" ref="D579:D642" si="161">IFERROR(IF(C579&lt;&gt;"",CONCATENATE(VLOOKUP(A579,matriz,IF(C579="NO",98,100),FALSE),VLOOKUP(A579,matriz,103,FALSE)),""),"")</f>
        <v/>
      </c>
      <c r="E579" s="19" t="str">
        <f>IFERROR(IF(A579&lt;&gt;"",VLOOKUP(A579,matriz,IF(generador!B579=1,15,IF(generador!B579=2,18,IF(generador!B579=3,21,IF(generador!B579=4,24,IF(generador!B579=5,27,IF(generador!B579=6,30,IF(generador!B579=7,33,IF(generador!B579=8,36,IF(generador!B579=9,39,IF(generador!B579=10,42,IF(generador!B579=11,45,IF(generador!B579=12,48,IF(generador!B579=13,51,IF(generador!B579=14,54,IF(generador!B579=15,57))))))))))))))),FALSE),""),"")</f>
        <v/>
      </c>
      <c r="F579" s="20" t="str">
        <f t="shared" ref="F579:F642" si="162">IFERROR(IF(E579,VLOOKUP(A579,matriz,97,FALSE),""),"")</f>
        <v/>
      </c>
      <c r="G579" s="29" t="str">
        <f t="shared" ref="G579:G642" si="163">IFERROR(IF(E579,VLOOKUP(A579,matriz,IF(C579="NO",99,101),FALSE),""),"")</f>
        <v/>
      </c>
      <c r="H579" s="21" t="str">
        <f t="shared" ca="1" si="149"/>
        <v/>
      </c>
      <c r="I579" s="18" t="str">
        <f t="shared" si="150"/>
        <v/>
      </c>
      <c r="J579" s="18" t="str">
        <f>""</f>
        <v/>
      </c>
      <c r="K579" s="18" t="str">
        <f t="shared" si="151"/>
        <v/>
      </c>
      <c r="L579" s="18" t="str">
        <f t="shared" si="152"/>
        <v/>
      </c>
      <c r="M579" s="18" t="str">
        <f t="shared" si="153"/>
        <v/>
      </c>
      <c r="N579" s="18" t="str">
        <f t="shared" si="154"/>
        <v/>
      </c>
      <c r="O579" s="18" t="str">
        <f t="shared" si="155"/>
        <v/>
      </c>
      <c r="P579" s="18" t="str">
        <f t="shared" si="156"/>
        <v/>
      </c>
      <c r="Q579" s="18" t="str">
        <f t="shared" si="157"/>
        <v/>
      </c>
      <c r="R579" s="122" t="str">
        <f t="shared" ref="R579:R642" si="164">IFERROR(IF(E579,CONCATENATE(TEXT(VLOOKUP(A579,matriz,IF(C579="NO",67,82),FALSE),"YYYY"),VLOOKUP(A579,matriz,IF(C579="NO",66,81),FALSE)),""),"")</f>
        <v/>
      </c>
      <c r="S579" s="18" t="str">
        <f t="shared" si="158"/>
        <v/>
      </c>
      <c r="T579" s="26" t="str">
        <f t="shared" ref="T579:T642" si="165">IFERROR(IF(E579,CONCATENATE(TEXT(VLOOKUP(A579,matriz,IF(C579="NO",64,79),FALSE),"YYYY"),VLOOKUP(A579,matriz,IF(C579="NO",63,78),FALSE)),""),"")</f>
        <v/>
      </c>
      <c r="U579" s="18" t="str">
        <f t="shared" si="159"/>
        <v/>
      </c>
      <c r="V579" s="18" t="str">
        <f t="shared" si="160"/>
        <v/>
      </c>
      <c r="W579" s="18" t="str">
        <f>IFERROR(CONCATENATE("PAGO N° ",B579," DEL CONTRATO CPS ",V579," ENTRE ",TEXT(VLOOKUP(A579,matriz,IF(generador!B579=1,16,IF(generador!B579=2,19,IF(generador!B579=3,22,IF(generador!B579=4,25,IF(generador!B579=5,28,IF(generador!B579=6,31,IF(generador!B579=7,34,IF(generador!B579=8,37,IF(generador!B579=9,40,IF(generador!B579=10,43,IF(generador!B579=11,46,IF(generador!B579=12,49,IF(generador!B579=13,52,IF(generador!B579=14,55,IF(generador!B579=15,58))))))))))))))),FALSE),"dd/mm/yyyy")," Y ",TEXT(VLOOKUP(A579,matriz,IF(generador!B579=1,17,IF(generador!B579=2,20,IF(generador!B579=3,23,IF(generador!B579=4,26,IF(generador!B579=5,29,IF(generador!B579=6,32,IF(generador!B579=7,35,IF(generador!B579=8,38,IF(generador!B579=9,41,IF(generador!B579=10,44,IF(generador!B579=11,47,IF(generador!B579=12,50,IF(generador!B579=13,53,IF(generador!B579=14,56,IF(generador!B579=15,59))))))))))))))),FALSE),"dd/mm/yyyy")),"")</f>
        <v/>
      </c>
    </row>
    <row r="580" spans="1:23" x14ac:dyDescent="0.3">
      <c r="A580" s="15"/>
      <c r="B580" s="14"/>
      <c r="C580" s="6"/>
      <c r="D580" s="26" t="str">
        <f t="shared" si="161"/>
        <v/>
      </c>
      <c r="E580" s="19" t="str">
        <f>IFERROR(IF(A580&lt;&gt;"",VLOOKUP(A580,matriz,IF(generador!B580=1,15,IF(generador!B580=2,18,IF(generador!B580=3,21,IF(generador!B580=4,24,IF(generador!B580=5,27,IF(generador!B580=6,30,IF(generador!B580=7,33,IF(generador!B580=8,36,IF(generador!B580=9,39,IF(generador!B580=10,42,IF(generador!B580=11,45,IF(generador!B580=12,48,IF(generador!B580=13,51,IF(generador!B580=14,54,IF(generador!B580=15,57))))))))))))))),FALSE),""),"")</f>
        <v/>
      </c>
      <c r="F580" s="20" t="str">
        <f t="shared" si="162"/>
        <v/>
      </c>
      <c r="G580" s="29" t="str">
        <f t="shared" si="163"/>
        <v/>
      </c>
      <c r="H580" s="21" t="str">
        <f t="shared" ref="H580:H643" ca="1" si="166">IFERROR(IF(C580&lt;&gt;"",TODAY(),""),"")</f>
        <v/>
      </c>
      <c r="I580" s="18" t="str">
        <f t="shared" ref="I580:I643" si="167">IFERROR(IF(D580&lt;&gt;"",I579+1,""),1)</f>
        <v/>
      </c>
      <c r="J580" s="18" t="str">
        <f>""</f>
        <v/>
      </c>
      <c r="K580" s="18" t="str">
        <f t="shared" ref="K580:K643" si="168">IFERROR(IF(E580,0,""),"")</f>
        <v/>
      </c>
      <c r="L580" s="18" t="str">
        <f t="shared" ref="L580:L643" si="169">IFERROR(IF(E580,0,""),"")</f>
        <v/>
      </c>
      <c r="M580" s="18" t="str">
        <f t="shared" ref="M580:M643" si="170">IFERROR(IF(E580,0,""),"")</f>
        <v/>
      </c>
      <c r="N580" s="18" t="str">
        <f t="shared" ref="N580:N643" si="171">IFERROR(IF(E580,0,""),"")</f>
        <v/>
      </c>
      <c r="O580" s="18" t="str">
        <f t="shared" ref="O580:O643" si="172">IFERROR(IF(E580,"01",""),"")</f>
        <v/>
      </c>
      <c r="P580" s="18" t="str">
        <f t="shared" ref="P580:P643" si="173">IFERROR(IF(K580&lt;&gt;"",P579+1,""),1)</f>
        <v/>
      </c>
      <c r="Q580" s="18" t="str">
        <f t="shared" ref="Q580:Q643" si="174">IFERROR(IF(E580,0,""),"")</f>
        <v/>
      </c>
      <c r="R580" s="122" t="str">
        <f t="shared" si="164"/>
        <v/>
      </c>
      <c r="S580" s="18" t="str">
        <f t="shared" ref="S580:S643" si="175">IFERROR(IF(D580&lt;&gt;"",S579+1,""),1)</f>
        <v/>
      </c>
      <c r="T580" s="26" t="str">
        <f t="shared" si="165"/>
        <v/>
      </c>
      <c r="U580" s="18" t="str">
        <f t="shared" ref="U580:U643" si="176">IFERROR(IF(E580,0,""),"")</f>
        <v/>
      </c>
      <c r="V580" s="18" t="str">
        <f t="shared" ref="V580:V643" si="177">IFERROR(IF(E580,A580,""),"")</f>
        <v/>
      </c>
      <c r="W580" s="18" t="str">
        <f>IFERROR(CONCATENATE("PAGO N° ",B580," DEL CONTRATO CPS ",V580," ENTRE ",TEXT(VLOOKUP(A580,matriz,IF(generador!B580=1,16,IF(generador!B580=2,19,IF(generador!B580=3,22,IF(generador!B580=4,25,IF(generador!B580=5,28,IF(generador!B580=6,31,IF(generador!B580=7,34,IF(generador!B580=8,37,IF(generador!B580=9,40,IF(generador!B580=10,43,IF(generador!B580=11,46,IF(generador!B580=12,49,IF(generador!B580=13,52,IF(generador!B580=14,55,IF(generador!B580=15,58))))))))))))))),FALSE),"dd/mm/yyyy")," Y ",TEXT(VLOOKUP(A580,matriz,IF(generador!B580=1,17,IF(generador!B580=2,20,IF(generador!B580=3,23,IF(generador!B580=4,26,IF(generador!B580=5,29,IF(generador!B580=6,32,IF(generador!B580=7,35,IF(generador!B580=8,38,IF(generador!B580=9,41,IF(generador!B580=10,44,IF(generador!B580=11,47,IF(generador!B580=12,50,IF(generador!B580=13,53,IF(generador!B580=14,56,IF(generador!B580=15,59))))))))))))))),FALSE),"dd/mm/yyyy")),"")</f>
        <v/>
      </c>
    </row>
    <row r="581" spans="1:23" x14ac:dyDescent="0.3">
      <c r="A581" s="15"/>
      <c r="B581" s="14"/>
      <c r="C581" s="6"/>
      <c r="D581" s="26" t="str">
        <f t="shared" si="161"/>
        <v/>
      </c>
      <c r="E581" s="19" t="str">
        <f>IFERROR(IF(A581&lt;&gt;"",VLOOKUP(A581,matriz,IF(generador!B581=1,15,IF(generador!B581=2,18,IF(generador!B581=3,21,IF(generador!B581=4,24,IF(generador!B581=5,27,IF(generador!B581=6,30,IF(generador!B581=7,33,IF(generador!B581=8,36,IF(generador!B581=9,39,IF(generador!B581=10,42,IF(generador!B581=11,45,IF(generador!B581=12,48,IF(generador!B581=13,51,IF(generador!B581=14,54,IF(generador!B581=15,57))))))))))))))),FALSE),""),"")</f>
        <v/>
      </c>
      <c r="F581" s="20" t="str">
        <f t="shared" si="162"/>
        <v/>
      </c>
      <c r="G581" s="29" t="str">
        <f t="shared" si="163"/>
        <v/>
      </c>
      <c r="H581" s="21" t="str">
        <f t="shared" ca="1" si="166"/>
        <v/>
      </c>
      <c r="I581" s="18" t="str">
        <f t="shared" si="167"/>
        <v/>
      </c>
      <c r="J581" s="18" t="str">
        <f>""</f>
        <v/>
      </c>
      <c r="K581" s="18" t="str">
        <f t="shared" si="168"/>
        <v/>
      </c>
      <c r="L581" s="18" t="str">
        <f t="shared" si="169"/>
        <v/>
      </c>
      <c r="M581" s="18" t="str">
        <f t="shared" si="170"/>
        <v/>
      </c>
      <c r="N581" s="18" t="str">
        <f t="shared" si="171"/>
        <v/>
      </c>
      <c r="O581" s="18" t="str">
        <f t="shared" si="172"/>
        <v/>
      </c>
      <c r="P581" s="18" t="str">
        <f t="shared" si="173"/>
        <v/>
      </c>
      <c r="Q581" s="18" t="str">
        <f t="shared" si="174"/>
        <v/>
      </c>
      <c r="R581" s="122" t="str">
        <f t="shared" si="164"/>
        <v/>
      </c>
      <c r="S581" s="18" t="str">
        <f t="shared" si="175"/>
        <v/>
      </c>
      <c r="T581" s="26" t="str">
        <f t="shared" si="165"/>
        <v/>
      </c>
      <c r="U581" s="18" t="str">
        <f t="shared" si="176"/>
        <v/>
      </c>
      <c r="V581" s="18" t="str">
        <f t="shared" si="177"/>
        <v/>
      </c>
      <c r="W581" s="18" t="str">
        <f>IFERROR(CONCATENATE("PAGO N° ",B581," DEL CONTRATO CPS ",V581," ENTRE ",TEXT(VLOOKUP(A581,matriz,IF(generador!B581=1,16,IF(generador!B581=2,19,IF(generador!B581=3,22,IF(generador!B581=4,25,IF(generador!B581=5,28,IF(generador!B581=6,31,IF(generador!B581=7,34,IF(generador!B581=8,37,IF(generador!B581=9,40,IF(generador!B581=10,43,IF(generador!B581=11,46,IF(generador!B581=12,49,IF(generador!B581=13,52,IF(generador!B581=14,55,IF(generador!B581=15,58))))))))))))))),FALSE),"dd/mm/yyyy")," Y ",TEXT(VLOOKUP(A581,matriz,IF(generador!B581=1,17,IF(generador!B581=2,20,IF(generador!B581=3,23,IF(generador!B581=4,26,IF(generador!B581=5,29,IF(generador!B581=6,32,IF(generador!B581=7,35,IF(generador!B581=8,38,IF(generador!B581=9,41,IF(generador!B581=10,44,IF(generador!B581=11,47,IF(generador!B581=12,50,IF(generador!B581=13,53,IF(generador!B581=14,56,IF(generador!B581=15,59))))))))))))))),FALSE),"dd/mm/yyyy")),"")</f>
        <v/>
      </c>
    </row>
    <row r="582" spans="1:23" x14ac:dyDescent="0.3">
      <c r="A582" s="15"/>
      <c r="B582" s="14"/>
      <c r="C582" s="6"/>
      <c r="D582" s="26" t="str">
        <f t="shared" si="161"/>
        <v/>
      </c>
      <c r="E582" s="19" t="str">
        <f>IFERROR(IF(A582&lt;&gt;"",VLOOKUP(A582,matriz,IF(generador!B582=1,15,IF(generador!B582=2,18,IF(generador!B582=3,21,IF(generador!B582=4,24,IF(generador!B582=5,27,IF(generador!B582=6,30,IF(generador!B582=7,33,IF(generador!B582=8,36,IF(generador!B582=9,39,IF(generador!B582=10,42,IF(generador!B582=11,45,IF(generador!B582=12,48,IF(generador!B582=13,51,IF(generador!B582=14,54,IF(generador!B582=15,57))))))))))))))),FALSE),""),"")</f>
        <v/>
      </c>
      <c r="F582" s="20" t="str">
        <f t="shared" si="162"/>
        <v/>
      </c>
      <c r="G582" s="29" t="str">
        <f t="shared" si="163"/>
        <v/>
      </c>
      <c r="H582" s="21" t="str">
        <f t="shared" ca="1" si="166"/>
        <v/>
      </c>
      <c r="I582" s="18" t="str">
        <f t="shared" si="167"/>
        <v/>
      </c>
      <c r="J582" s="18" t="str">
        <f>""</f>
        <v/>
      </c>
      <c r="K582" s="18" t="str">
        <f t="shared" si="168"/>
        <v/>
      </c>
      <c r="L582" s="18" t="str">
        <f t="shared" si="169"/>
        <v/>
      </c>
      <c r="M582" s="18" t="str">
        <f t="shared" si="170"/>
        <v/>
      </c>
      <c r="N582" s="18" t="str">
        <f t="shared" si="171"/>
        <v/>
      </c>
      <c r="O582" s="18" t="str">
        <f t="shared" si="172"/>
        <v/>
      </c>
      <c r="P582" s="18" t="str">
        <f t="shared" si="173"/>
        <v/>
      </c>
      <c r="Q582" s="18" t="str">
        <f t="shared" si="174"/>
        <v/>
      </c>
      <c r="R582" s="122" t="str">
        <f t="shared" si="164"/>
        <v/>
      </c>
      <c r="S582" s="18" t="str">
        <f t="shared" si="175"/>
        <v/>
      </c>
      <c r="T582" s="26" t="str">
        <f t="shared" si="165"/>
        <v/>
      </c>
      <c r="U582" s="18" t="str">
        <f t="shared" si="176"/>
        <v/>
      </c>
      <c r="V582" s="18" t="str">
        <f t="shared" si="177"/>
        <v/>
      </c>
      <c r="W582" s="18" t="str">
        <f>IFERROR(CONCATENATE("PAGO N° ",B582," DEL CONTRATO CPS ",V582," ENTRE ",TEXT(VLOOKUP(A582,matriz,IF(generador!B582=1,16,IF(generador!B582=2,19,IF(generador!B582=3,22,IF(generador!B582=4,25,IF(generador!B582=5,28,IF(generador!B582=6,31,IF(generador!B582=7,34,IF(generador!B582=8,37,IF(generador!B582=9,40,IF(generador!B582=10,43,IF(generador!B582=11,46,IF(generador!B582=12,49,IF(generador!B582=13,52,IF(generador!B582=14,55,IF(generador!B582=15,58))))))))))))))),FALSE),"dd/mm/yyyy")," Y ",TEXT(VLOOKUP(A582,matriz,IF(generador!B582=1,17,IF(generador!B582=2,20,IF(generador!B582=3,23,IF(generador!B582=4,26,IF(generador!B582=5,29,IF(generador!B582=6,32,IF(generador!B582=7,35,IF(generador!B582=8,38,IF(generador!B582=9,41,IF(generador!B582=10,44,IF(generador!B582=11,47,IF(generador!B582=12,50,IF(generador!B582=13,53,IF(generador!B582=14,56,IF(generador!B582=15,59))))))))))))))),FALSE),"dd/mm/yyyy")),"")</f>
        <v/>
      </c>
    </row>
    <row r="583" spans="1:23" x14ac:dyDescent="0.3">
      <c r="A583" s="15"/>
      <c r="B583" s="14"/>
      <c r="C583" s="6"/>
      <c r="D583" s="26" t="str">
        <f t="shared" si="161"/>
        <v/>
      </c>
      <c r="E583" s="19" t="str">
        <f>IFERROR(IF(A583&lt;&gt;"",VLOOKUP(A583,matriz,IF(generador!B583=1,15,IF(generador!B583=2,18,IF(generador!B583=3,21,IF(generador!B583=4,24,IF(generador!B583=5,27,IF(generador!B583=6,30,IF(generador!B583=7,33,IF(generador!B583=8,36,IF(generador!B583=9,39,IF(generador!B583=10,42,IF(generador!B583=11,45,IF(generador!B583=12,48,IF(generador!B583=13,51,IF(generador!B583=14,54,IF(generador!B583=15,57))))))))))))))),FALSE),""),"")</f>
        <v/>
      </c>
      <c r="F583" s="20" t="str">
        <f t="shared" si="162"/>
        <v/>
      </c>
      <c r="G583" s="29" t="str">
        <f t="shared" si="163"/>
        <v/>
      </c>
      <c r="H583" s="21" t="str">
        <f t="shared" ca="1" si="166"/>
        <v/>
      </c>
      <c r="I583" s="18" t="str">
        <f t="shared" si="167"/>
        <v/>
      </c>
      <c r="J583" s="18" t="str">
        <f>""</f>
        <v/>
      </c>
      <c r="K583" s="18" t="str">
        <f t="shared" si="168"/>
        <v/>
      </c>
      <c r="L583" s="18" t="str">
        <f t="shared" si="169"/>
        <v/>
      </c>
      <c r="M583" s="18" t="str">
        <f t="shared" si="170"/>
        <v/>
      </c>
      <c r="N583" s="18" t="str">
        <f t="shared" si="171"/>
        <v/>
      </c>
      <c r="O583" s="18" t="str">
        <f t="shared" si="172"/>
        <v/>
      </c>
      <c r="P583" s="18" t="str">
        <f t="shared" si="173"/>
        <v/>
      </c>
      <c r="Q583" s="18" t="str">
        <f t="shared" si="174"/>
        <v/>
      </c>
      <c r="R583" s="122" t="str">
        <f t="shared" si="164"/>
        <v/>
      </c>
      <c r="S583" s="18" t="str">
        <f t="shared" si="175"/>
        <v/>
      </c>
      <c r="T583" s="26" t="str">
        <f t="shared" si="165"/>
        <v/>
      </c>
      <c r="U583" s="18" t="str">
        <f t="shared" si="176"/>
        <v/>
      </c>
      <c r="V583" s="18" t="str">
        <f t="shared" si="177"/>
        <v/>
      </c>
      <c r="W583" s="18" t="str">
        <f>IFERROR(CONCATENATE("PAGO N° ",B583," DEL CONTRATO CPS ",V583," ENTRE ",TEXT(VLOOKUP(A583,matriz,IF(generador!B583=1,16,IF(generador!B583=2,19,IF(generador!B583=3,22,IF(generador!B583=4,25,IF(generador!B583=5,28,IF(generador!B583=6,31,IF(generador!B583=7,34,IF(generador!B583=8,37,IF(generador!B583=9,40,IF(generador!B583=10,43,IF(generador!B583=11,46,IF(generador!B583=12,49,IF(generador!B583=13,52,IF(generador!B583=14,55,IF(generador!B583=15,58))))))))))))))),FALSE),"dd/mm/yyyy")," Y ",TEXT(VLOOKUP(A583,matriz,IF(generador!B583=1,17,IF(generador!B583=2,20,IF(generador!B583=3,23,IF(generador!B583=4,26,IF(generador!B583=5,29,IF(generador!B583=6,32,IF(generador!B583=7,35,IF(generador!B583=8,38,IF(generador!B583=9,41,IF(generador!B583=10,44,IF(generador!B583=11,47,IF(generador!B583=12,50,IF(generador!B583=13,53,IF(generador!B583=14,56,IF(generador!B583=15,59))))))))))))))),FALSE),"dd/mm/yyyy")),"")</f>
        <v/>
      </c>
    </row>
    <row r="584" spans="1:23" x14ac:dyDescent="0.3">
      <c r="A584" s="15"/>
      <c r="B584" s="14"/>
      <c r="C584" s="6"/>
      <c r="D584" s="26" t="str">
        <f t="shared" si="161"/>
        <v/>
      </c>
      <c r="E584" s="19" t="str">
        <f>IFERROR(IF(A584&lt;&gt;"",VLOOKUP(A584,matriz,IF(generador!B584=1,15,IF(generador!B584=2,18,IF(generador!B584=3,21,IF(generador!B584=4,24,IF(generador!B584=5,27,IF(generador!B584=6,30,IF(generador!B584=7,33,IF(generador!B584=8,36,IF(generador!B584=9,39,IF(generador!B584=10,42,IF(generador!B584=11,45,IF(generador!B584=12,48,IF(generador!B584=13,51,IF(generador!B584=14,54,IF(generador!B584=15,57))))))))))))))),FALSE),""),"")</f>
        <v/>
      </c>
      <c r="F584" s="20" t="str">
        <f t="shared" si="162"/>
        <v/>
      </c>
      <c r="G584" s="29" t="str">
        <f t="shared" si="163"/>
        <v/>
      </c>
      <c r="H584" s="21" t="str">
        <f t="shared" ca="1" si="166"/>
        <v/>
      </c>
      <c r="I584" s="18" t="str">
        <f t="shared" si="167"/>
        <v/>
      </c>
      <c r="J584" s="18" t="str">
        <f>""</f>
        <v/>
      </c>
      <c r="K584" s="18" t="str">
        <f t="shared" si="168"/>
        <v/>
      </c>
      <c r="L584" s="18" t="str">
        <f t="shared" si="169"/>
        <v/>
      </c>
      <c r="M584" s="18" t="str">
        <f t="shared" si="170"/>
        <v/>
      </c>
      <c r="N584" s="18" t="str">
        <f t="shared" si="171"/>
        <v/>
      </c>
      <c r="O584" s="18" t="str">
        <f t="shared" si="172"/>
        <v/>
      </c>
      <c r="P584" s="18" t="str">
        <f t="shared" si="173"/>
        <v/>
      </c>
      <c r="Q584" s="18" t="str">
        <f t="shared" si="174"/>
        <v/>
      </c>
      <c r="R584" s="122" t="str">
        <f t="shared" si="164"/>
        <v/>
      </c>
      <c r="S584" s="18" t="str">
        <f t="shared" si="175"/>
        <v/>
      </c>
      <c r="T584" s="26" t="str">
        <f t="shared" si="165"/>
        <v/>
      </c>
      <c r="U584" s="18" t="str">
        <f t="shared" si="176"/>
        <v/>
      </c>
      <c r="V584" s="18" t="str">
        <f t="shared" si="177"/>
        <v/>
      </c>
      <c r="W584" s="18" t="str">
        <f>IFERROR(CONCATENATE("PAGO N° ",B584," DEL CONTRATO CPS ",V584," ENTRE ",TEXT(VLOOKUP(A584,matriz,IF(generador!B584=1,16,IF(generador!B584=2,19,IF(generador!B584=3,22,IF(generador!B584=4,25,IF(generador!B584=5,28,IF(generador!B584=6,31,IF(generador!B584=7,34,IF(generador!B584=8,37,IF(generador!B584=9,40,IF(generador!B584=10,43,IF(generador!B584=11,46,IF(generador!B584=12,49,IF(generador!B584=13,52,IF(generador!B584=14,55,IF(generador!B584=15,58))))))))))))))),FALSE),"dd/mm/yyyy")," Y ",TEXT(VLOOKUP(A584,matriz,IF(generador!B584=1,17,IF(generador!B584=2,20,IF(generador!B584=3,23,IF(generador!B584=4,26,IF(generador!B584=5,29,IF(generador!B584=6,32,IF(generador!B584=7,35,IF(generador!B584=8,38,IF(generador!B584=9,41,IF(generador!B584=10,44,IF(generador!B584=11,47,IF(generador!B584=12,50,IF(generador!B584=13,53,IF(generador!B584=14,56,IF(generador!B584=15,59))))))))))))))),FALSE),"dd/mm/yyyy")),"")</f>
        <v/>
      </c>
    </row>
    <row r="585" spans="1:23" x14ac:dyDescent="0.3">
      <c r="A585" s="15"/>
      <c r="B585" s="14"/>
      <c r="C585" s="6"/>
      <c r="D585" s="26" t="str">
        <f t="shared" si="161"/>
        <v/>
      </c>
      <c r="E585" s="19" t="str">
        <f>IFERROR(IF(A585&lt;&gt;"",VLOOKUP(A585,matriz,IF(generador!B585=1,15,IF(generador!B585=2,18,IF(generador!B585=3,21,IF(generador!B585=4,24,IF(generador!B585=5,27,IF(generador!B585=6,30,IF(generador!B585=7,33,IF(generador!B585=8,36,IF(generador!B585=9,39,IF(generador!B585=10,42,IF(generador!B585=11,45,IF(generador!B585=12,48,IF(generador!B585=13,51,IF(generador!B585=14,54,IF(generador!B585=15,57))))))))))))))),FALSE),""),"")</f>
        <v/>
      </c>
      <c r="F585" s="20" t="str">
        <f t="shared" si="162"/>
        <v/>
      </c>
      <c r="G585" s="29" t="str">
        <f t="shared" si="163"/>
        <v/>
      </c>
      <c r="H585" s="21" t="str">
        <f t="shared" ca="1" si="166"/>
        <v/>
      </c>
      <c r="I585" s="18" t="str">
        <f t="shared" si="167"/>
        <v/>
      </c>
      <c r="J585" s="18" t="str">
        <f>""</f>
        <v/>
      </c>
      <c r="K585" s="18" t="str">
        <f t="shared" si="168"/>
        <v/>
      </c>
      <c r="L585" s="18" t="str">
        <f t="shared" si="169"/>
        <v/>
      </c>
      <c r="M585" s="18" t="str">
        <f t="shared" si="170"/>
        <v/>
      </c>
      <c r="N585" s="18" t="str">
        <f t="shared" si="171"/>
        <v/>
      </c>
      <c r="O585" s="18" t="str">
        <f t="shared" si="172"/>
        <v/>
      </c>
      <c r="P585" s="18" t="str">
        <f t="shared" si="173"/>
        <v/>
      </c>
      <c r="Q585" s="18" t="str">
        <f t="shared" si="174"/>
        <v/>
      </c>
      <c r="R585" s="122" t="str">
        <f t="shared" si="164"/>
        <v/>
      </c>
      <c r="S585" s="18" t="str">
        <f t="shared" si="175"/>
        <v/>
      </c>
      <c r="T585" s="26" t="str">
        <f t="shared" si="165"/>
        <v/>
      </c>
      <c r="U585" s="18" t="str">
        <f t="shared" si="176"/>
        <v/>
      </c>
      <c r="V585" s="18" t="str">
        <f t="shared" si="177"/>
        <v/>
      </c>
      <c r="W585" s="18" t="str">
        <f>IFERROR(CONCATENATE("PAGO N° ",B585," DEL CONTRATO CPS ",V585," ENTRE ",TEXT(VLOOKUP(A585,matriz,IF(generador!B585=1,16,IF(generador!B585=2,19,IF(generador!B585=3,22,IF(generador!B585=4,25,IF(generador!B585=5,28,IF(generador!B585=6,31,IF(generador!B585=7,34,IF(generador!B585=8,37,IF(generador!B585=9,40,IF(generador!B585=10,43,IF(generador!B585=11,46,IF(generador!B585=12,49,IF(generador!B585=13,52,IF(generador!B585=14,55,IF(generador!B585=15,58))))))))))))))),FALSE),"dd/mm/yyyy")," Y ",TEXT(VLOOKUP(A585,matriz,IF(generador!B585=1,17,IF(generador!B585=2,20,IF(generador!B585=3,23,IF(generador!B585=4,26,IF(generador!B585=5,29,IF(generador!B585=6,32,IF(generador!B585=7,35,IF(generador!B585=8,38,IF(generador!B585=9,41,IF(generador!B585=10,44,IF(generador!B585=11,47,IF(generador!B585=12,50,IF(generador!B585=13,53,IF(generador!B585=14,56,IF(generador!B585=15,59))))))))))))))),FALSE),"dd/mm/yyyy")),"")</f>
        <v/>
      </c>
    </row>
    <row r="586" spans="1:23" x14ac:dyDescent="0.3">
      <c r="A586" s="15"/>
      <c r="B586" s="14"/>
      <c r="C586" s="6"/>
      <c r="D586" s="26" t="str">
        <f t="shared" si="161"/>
        <v/>
      </c>
      <c r="E586" s="19" t="str">
        <f>IFERROR(IF(A586&lt;&gt;"",VLOOKUP(A586,matriz,IF(generador!B586=1,15,IF(generador!B586=2,18,IF(generador!B586=3,21,IF(generador!B586=4,24,IF(generador!B586=5,27,IF(generador!B586=6,30,IF(generador!B586=7,33,IF(generador!B586=8,36,IF(generador!B586=9,39,IF(generador!B586=10,42,IF(generador!B586=11,45,IF(generador!B586=12,48,IF(generador!B586=13,51,IF(generador!B586=14,54,IF(generador!B586=15,57))))))))))))))),FALSE),""),"")</f>
        <v/>
      </c>
      <c r="F586" s="20" t="str">
        <f t="shared" si="162"/>
        <v/>
      </c>
      <c r="G586" s="29" t="str">
        <f t="shared" si="163"/>
        <v/>
      </c>
      <c r="H586" s="21" t="str">
        <f t="shared" ca="1" si="166"/>
        <v/>
      </c>
      <c r="I586" s="18" t="str">
        <f t="shared" si="167"/>
        <v/>
      </c>
      <c r="J586" s="18" t="str">
        <f>""</f>
        <v/>
      </c>
      <c r="K586" s="18" t="str">
        <f t="shared" si="168"/>
        <v/>
      </c>
      <c r="L586" s="18" t="str">
        <f t="shared" si="169"/>
        <v/>
      </c>
      <c r="M586" s="18" t="str">
        <f t="shared" si="170"/>
        <v/>
      </c>
      <c r="N586" s="18" t="str">
        <f t="shared" si="171"/>
        <v/>
      </c>
      <c r="O586" s="18" t="str">
        <f t="shared" si="172"/>
        <v/>
      </c>
      <c r="P586" s="18" t="str">
        <f t="shared" si="173"/>
        <v/>
      </c>
      <c r="Q586" s="18" t="str">
        <f t="shared" si="174"/>
        <v/>
      </c>
      <c r="R586" s="122" t="str">
        <f t="shared" si="164"/>
        <v/>
      </c>
      <c r="S586" s="18" t="str">
        <f t="shared" si="175"/>
        <v/>
      </c>
      <c r="T586" s="26" t="str">
        <f t="shared" si="165"/>
        <v/>
      </c>
      <c r="U586" s="18" t="str">
        <f t="shared" si="176"/>
        <v/>
      </c>
      <c r="V586" s="18" t="str">
        <f t="shared" si="177"/>
        <v/>
      </c>
      <c r="W586" s="18" t="str">
        <f>IFERROR(CONCATENATE("PAGO N° ",B586," DEL CONTRATO CPS ",V586," ENTRE ",TEXT(VLOOKUP(A586,matriz,IF(generador!B586=1,16,IF(generador!B586=2,19,IF(generador!B586=3,22,IF(generador!B586=4,25,IF(generador!B586=5,28,IF(generador!B586=6,31,IF(generador!B586=7,34,IF(generador!B586=8,37,IF(generador!B586=9,40,IF(generador!B586=10,43,IF(generador!B586=11,46,IF(generador!B586=12,49,IF(generador!B586=13,52,IF(generador!B586=14,55,IF(generador!B586=15,58))))))))))))))),FALSE),"dd/mm/yyyy")," Y ",TEXT(VLOOKUP(A586,matriz,IF(generador!B586=1,17,IF(generador!B586=2,20,IF(generador!B586=3,23,IF(generador!B586=4,26,IF(generador!B586=5,29,IF(generador!B586=6,32,IF(generador!B586=7,35,IF(generador!B586=8,38,IF(generador!B586=9,41,IF(generador!B586=10,44,IF(generador!B586=11,47,IF(generador!B586=12,50,IF(generador!B586=13,53,IF(generador!B586=14,56,IF(generador!B586=15,59))))))))))))))),FALSE),"dd/mm/yyyy")),"")</f>
        <v/>
      </c>
    </row>
    <row r="587" spans="1:23" x14ac:dyDescent="0.3">
      <c r="A587" s="15"/>
      <c r="B587" s="14"/>
      <c r="C587" s="6"/>
      <c r="D587" s="26" t="str">
        <f t="shared" si="161"/>
        <v/>
      </c>
      <c r="E587" s="19" t="str">
        <f>IFERROR(IF(A587&lt;&gt;"",VLOOKUP(A587,matriz,IF(generador!B587=1,15,IF(generador!B587=2,18,IF(generador!B587=3,21,IF(generador!B587=4,24,IF(generador!B587=5,27,IF(generador!B587=6,30,IF(generador!B587=7,33,IF(generador!B587=8,36,IF(generador!B587=9,39,IF(generador!B587=10,42,IF(generador!B587=11,45,IF(generador!B587=12,48,IF(generador!B587=13,51,IF(generador!B587=14,54,IF(generador!B587=15,57))))))))))))))),FALSE),""),"")</f>
        <v/>
      </c>
      <c r="F587" s="20" t="str">
        <f t="shared" si="162"/>
        <v/>
      </c>
      <c r="G587" s="29" t="str">
        <f t="shared" si="163"/>
        <v/>
      </c>
      <c r="H587" s="21" t="str">
        <f t="shared" ca="1" si="166"/>
        <v/>
      </c>
      <c r="I587" s="18" t="str">
        <f t="shared" si="167"/>
        <v/>
      </c>
      <c r="J587" s="18" t="str">
        <f>""</f>
        <v/>
      </c>
      <c r="K587" s="18" t="str">
        <f t="shared" si="168"/>
        <v/>
      </c>
      <c r="L587" s="18" t="str">
        <f t="shared" si="169"/>
        <v/>
      </c>
      <c r="M587" s="18" t="str">
        <f t="shared" si="170"/>
        <v/>
      </c>
      <c r="N587" s="18" t="str">
        <f t="shared" si="171"/>
        <v/>
      </c>
      <c r="O587" s="18" t="str">
        <f t="shared" si="172"/>
        <v/>
      </c>
      <c r="P587" s="18" t="str">
        <f t="shared" si="173"/>
        <v/>
      </c>
      <c r="Q587" s="18" t="str">
        <f t="shared" si="174"/>
        <v/>
      </c>
      <c r="R587" s="122" t="str">
        <f t="shared" si="164"/>
        <v/>
      </c>
      <c r="S587" s="18" t="str">
        <f t="shared" si="175"/>
        <v/>
      </c>
      <c r="T587" s="26" t="str">
        <f t="shared" si="165"/>
        <v/>
      </c>
      <c r="U587" s="18" t="str">
        <f t="shared" si="176"/>
        <v/>
      </c>
      <c r="V587" s="18" t="str">
        <f t="shared" si="177"/>
        <v/>
      </c>
      <c r="W587" s="18" t="str">
        <f>IFERROR(CONCATENATE("PAGO N° ",B587," DEL CONTRATO CPS ",V587," ENTRE ",TEXT(VLOOKUP(A587,matriz,IF(generador!B587=1,16,IF(generador!B587=2,19,IF(generador!B587=3,22,IF(generador!B587=4,25,IF(generador!B587=5,28,IF(generador!B587=6,31,IF(generador!B587=7,34,IF(generador!B587=8,37,IF(generador!B587=9,40,IF(generador!B587=10,43,IF(generador!B587=11,46,IF(generador!B587=12,49,IF(generador!B587=13,52,IF(generador!B587=14,55,IF(generador!B587=15,58))))))))))))))),FALSE),"dd/mm/yyyy")," Y ",TEXT(VLOOKUP(A587,matriz,IF(generador!B587=1,17,IF(generador!B587=2,20,IF(generador!B587=3,23,IF(generador!B587=4,26,IF(generador!B587=5,29,IF(generador!B587=6,32,IF(generador!B587=7,35,IF(generador!B587=8,38,IF(generador!B587=9,41,IF(generador!B587=10,44,IF(generador!B587=11,47,IF(generador!B587=12,50,IF(generador!B587=13,53,IF(generador!B587=14,56,IF(generador!B587=15,59))))))))))))))),FALSE),"dd/mm/yyyy")),"")</f>
        <v/>
      </c>
    </row>
    <row r="588" spans="1:23" x14ac:dyDescent="0.3">
      <c r="A588" s="15"/>
      <c r="B588" s="14"/>
      <c r="C588" s="6"/>
      <c r="D588" s="26" t="str">
        <f t="shared" si="161"/>
        <v/>
      </c>
      <c r="E588" s="19" t="str">
        <f>IFERROR(IF(A588&lt;&gt;"",VLOOKUP(A588,matriz,IF(generador!B588=1,15,IF(generador!B588=2,18,IF(generador!B588=3,21,IF(generador!B588=4,24,IF(generador!B588=5,27,IF(generador!B588=6,30,IF(generador!B588=7,33,IF(generador!B588=8,36,IF(generador!B588=9,39,IF(generador!B588=10,42,IF(generador!B588=11,45,IF(generador!B588=12,48,IF(generador!B588=13,51,IF(generador!B588=14,54,IF(generador!B588=15,57))))))))))))))),FALSE),""),"")</f>
        <v/>
      </c>
      <c r="F588" s="20" t="str">
        <f t="shared" si="162"/>
        <v/>
      </c>
      <c r="G588" s="29" t="str">
        <f t="shared" si="163"/>
        <v/>
      </c>
      <c r="H588" s="21" t="str">
        <f t="shared" ca="1" si="166"/>
        <v/>
      </c>
      <c r="I588" s="18" t="str">
        <f t="shared" si="167"/>
        <v/>
      </c>
      <c r="J588" s="18" t="str">
        <f>""</f>
        <v/>
      </c>
      <c r="K588" s="18" t="str">
        <f t="shared" si="168"/>
        <v/>
      </c>
      <c r="L588" s="18" t="str">
        <f t="shared" si="169"/>
        <v/>
      </c>
      <c r="M588" s="18" t="str">
        <f t="shared" si="170"/>
        <v/>
      </c>
      <c r="N588" s="18" t="str">
        <f t="shared" si="171"/>
        <v/>
      </c>
      <c r="O588" s="18" t="str">
        <f t="shared" si="172"/>
        <v/>
      </c>
      <c r="P588" s="18" t="str">
        <f t="shared" si="173"/>
        <v/>
      </c>
      <c r="Q588" s="18" t="str">
        <f t="shared" si="174"/>
        <v/>
      </c>
      <c r="R588" s="122" t="str">
        <f t="shared" si="164"/>
        <v/>
      </c>
      <c r="S588" s="18" t="str">
        <f t="shared" si="175"/>
        <v/>
      </c>
      <c r="T588" s="26" t="str">
        <f t="shared" si="165"/>
        <v/>
      </c>
      <c r="U588" s="18" t="str">
        <f t="shared" si="176"/>
        <v/>
      </c>
      <c r="V588" s="18" t="str">
        <f t="shared" si="177"/>
        <v/>
      </c>
      <c r="W588" s="18" t="str">
        <f>IFERROR(CONCATENATE("PAGO N° ",B588," DEL CONTRATO CPS ",V588," ENTRE ",TEXT(VLOOKUP(A588,matriz,IF(generador!B588=1,16,IF(generador!B588=2,19,IF(generador!B588=3,22,IF(generador!B588=4,25,IF(generador!B588=5,28,IF(generador!B588=6,31,IF(generador!B588=7,34,IF(generador!B588=8,37,IF(generador!B588=9,40,IF(generador!B588=10,43,IF(generador!B588=11,46,IF(generador!B588=12,49,IF(generador!B588=13,52,IF(generador!B588=14,55,IF(generador!B588=15,58))))))))))))))),FALSE),"dd/mm/yyyy")," Y ",TEXT(VLOOKUP(A588,matriz,IF(generador!B588=1,17,IF(generador!B588=2,20,IF(generador!B588=3,23,IF(generador!B588=4,26,IF(generador!B588=5,29,IF(generador!B588=6,32,IF(generador!B588=7,35,IF(generador!B588=8,38,IF(generador!B588=9,41,IF(generador!B588=10,44,IF(generador!B588=11,47,IF(generador!B588=12,50,IF(generador!B588=13,53,IF(generador!B588=14,56,IF(generador!B588=15,59))))))))))))))),FALSE),"dd/mm/yyyy")),"")</f>
        <v/>
      </c>
    </row>
    <row r="589" spans="1:23" x14ac:dyDescent="0.3">
      <c r="A589" s="15"/>
      <c r="B589" s="14"/>
      <c r="C589" s="6"/>
      <c r="D589" s="26" t="str">
        <f t="shared" si="161"/>
        <v/>
      </c>
      <c r="E589" s="19" t="str">
        <f>IFERROR(IF(A589&lt;&gt;"",VLOOKUP(A589,matriz,IF(generador!B589=1,15,IF(generador!B589=2,18,IF(generador!B589=3,21,IF(generador!B589=4,24,IF(generador!B589=5,27,IF(generador!B589=6,30,IF(generador!B589=7,33,IF(generador!B589=8,36,IF(generador!B589=9,39,IF(generador!B589=10,42,IF(generador!B589=11,45,IF(generador!B589=12,48,IF(generador!B589=13,51,IF(generador!B589=14,54,IF(generador!B589=15,57))))))))))))))),FALSE),""),"")</f>
        <v/>
      </c>
      <c r="F589" s="20" t="str">
        <f t="shared" si="162"/>
        <v/>
      </c>
      <c r="G589" s="29" t="str">
        <f t="shared" si="163"/>
        <v/>
      </c>
      <c r="H589" s="21" t="str">
        <f t="shared" ca="1" si="166"/>
        <v/>
      </c>
      <c r="I589" s="18" t="str">
        <f t="shared" si="167"/>
        <v/>
      </c>
      <c r="J589" s="18" t="str">
        <f>""</f>
        <v/>
      </c>
      <c r="K589" s="18" t="str">
        <f t="shared" si="168"/>
        <v/>
      </c>
      <c r="L589" s="18" t="str">
        <f t="shared" si="169"/>
        <v/>
      </c>
      <c r="M589" s="18" t="str">
        <f t="shared" si="170"/>
        <v/>
      </c>
      <c r="N589" s="18" t="str">
        <f t="shared" si="171"/>
        <v/>
      </c>
      <c r="O589" s="18" t="str">
        <f t="shared" si="172"/>
        <v/>
      </c>
      <c r="P589" s="18" t="str">
        <f t="shared" si="173"/>
        <v/>
      </c>
      <c r="Q589" s="18" t="str">
        <f t="shared" si="174"/>
        <v/>
      </c>
      <c r="R589" s="122" t="str">
        <f t="shared" si="164"/>
        <v/>
      </c>
      <c r="S589" s="18" t="str">
        <f t="shared" si="175"/>
        <v/>
      </c>
      <c r="T589" s="26" t="str">
        <f t="shared" si="165"/>
        <v/>
      </c>
      <c r="U589" s="18" t="str">
        <f t="shared" si="176"/>
        <v/>
      </c>
      <c r="V589" s="18" t="str">
        <f t="shared" si="177"/>
        <v/>
      </c>
      <c r="W589" s="18" t="str">
        <f>IFERROR(CONCATENATE("PAGO N° ",B589," DEL CONTRATO CPS ",V589," ENTRE ",TEXT(VLOOKUP(A589,matriz,IF(generador!B589=1,16,IF(generador!B589=2,19,IF(generador!B589=3,22,IF(generador!B589=4,25,IF(generador!B589=5,28,IF(generador!B589=6,31,IF(generador!B589=7,34,IF(generador!B589=8,37,IF(generador!B589=9,40,IF(generador!B589=10,43,IF(generador!B589=11,46,IF(generador!B589=12,49,IF(generador!B589=13,52,IF(generador!B589=14,55,IF(generador!B589=15,58))))))))))))))),FALSE),"dd/mm/yyyy")," Y ",TEXT(VLOOKUP(A589,matriz,IF(generador!B589=1,17,IF(generador!B589=2,20,IF(generador!B589=3,23,IF(generador!B589=4,26,IF(generador!B589=5,29,IF(generador!B589=6,32,IF(generador!B589=7,35,IF(generador!B589=8,38,IF(generador!B589=9,41,IF(generador!B589=10,44,IF(generador!B589=11,47,IF(generador!B589=12,50,IF(generador!B589=13,53,IF(generador!B589=14,56,IF(generador!B589=15,59))))))))))))))),FALSE),"dd/mm/yyyy")),"")</f>
        <v/>
      </c>
    </row>
    <row r="590" spans="1:23" x14ac:dyDescent="0.3">
      <c r="A590" s="15"/>
      <c r="B590" s="14"/>
      <c r="C590" s="6"/>
      <c r="D590" s="26" t="str">
        <f t="shared" si="161"/>
        <v/>
      </c>
      <c r="E590" s="19" t="str">
        <f>IFERROR(IF(A590&lt;&gt;"",VLOOKUP(A590,matriz,IF(generador!B590=1,15,IF(generador!B590=2,18,IF(generador!B590=3,21,IF(generador!B590=4,24,IF(generador!B590=5,27,IF(generador!B590=6,30,IF(generador!B590=7,33,IF(generador!B590=8,36,IF(generador!B590=9,39,IF(generador!B590=10,42,IF(generador!B590=11,45,IF(generador!B590=12,48,IF(generador!B590=13,51,IF(generador!B590=14,54,IF(generador!B590=15,57))))))))))))))),FALSE),""),"")</f>
        <v/>
      </c>
      <c r="F590" s="20" t="str">
        <f t="shared" si="162"/>
        <v/>
      </c>
      <c r="G590" s="29" t="str">
        <f t="shared" si="163"/>
        <v/>
      </c>
      <c r="H590" s="21" t="str">
        <f t="shared" ca="1" si="166"/>
        <v/>
      </c>
      <c r="I590" s="18" t="str">
        <f t="shared" si="167"/>
        <v/>
      </c>
      <c r="J590" s="18" t="str">
        <f>""</f>
        <v/>
      </c>
      <c r="K590" s="18" t="str">
        <f t="shared" si="168"/>
        <v/>
      </c>
      <c r="L590" s="18" t="str">
        <f t="shared" si="169"/>
        <v/>
      </c>
      <c r="M590" s="18" t="str">
        <f t="shared" si="170"/>
        <v/>
      </c>
      <c r="N590" s="18" t="str">
        <f t="shared" si="171"/>
        <v/>
      </c>
      <c r="O590" s="18" t="str">
        <f t="shared" si="172"/>
        <v/>
      </c>
      <c r="P590" s="18" t="str">
        <f t="shared" si="173"/>
        <v/>
      </c>
      <c r="Q590" s="18" t="str">
        <f t="shared" si="174"/>
        <v/>
      </c>
      <c r="R590" s="122" t="str">
        <f t="shared" si="164"/>
        <v/>
      </c>
      <c r="S590" s="18" t="str">
        <f t="shared" si="175"/>
        <v/>
      </c>
      <c r="T590" s="26" t="str">
        <f t="shared" si="165"/>
        <v/>
      </c>
      <c r="U590" s="18" t="str">
        <f t="shared" si="176"/>
        <v/>
      </c>
      <c r="V590" s="18" t="str">
        <f t="shared" si="177"/>
        <v/>
      </c>
      <c r="W590" s="18" t="str">
        <f>IFERROR(CONCATENATE("PAGO N° ",B590," DEL CONTRATO CPS ",V590," ENTRE ",TEXT(VLOOKUP(A590,matriz,IF(generador!B590=1,16,IF(generador!B590=2,19,IF(generador!B590=3,22,IF(generador!B590=4,25,IF(generador!B590=5,28,IF(generador!B590=6,31,IF(generador!B590=7,34,IF(generador!B590=8,37,IF(generador!B590=9,40,IF(generador!B590=10,43,IF(generador!B590=11,46,IF(generador!B590=12,49,IF(generador!B590=13,52,IF(generador!B590=14,55,IF(generador!B590=15,58))))))))))))))),FALSE),"dd/mm/yyyy")," Y ",TEXT(VLOOKUP(A590,matriz,IF(generador!B590=1,17,IF(generador!B590=2,20,IF(generador!B590=3,23,IF(generador!B590=4,26,IF(generador!B590=5,29,IF(generador!B590=6,32,IF(generador!B590=7,35,IF(generador!B590=8,38,IF(generador!B590=9,41,IF(generador!B590=10,44,IF(generador!B590=11,47,IF(generador!B590=12,50,IF(generador!B590=13,53,IF(generador!B590=14,56,IF(generador!B590=15,59))))))))))))))),FALSE),"dd/mm/yyyy")),"")</f>
        <v/>
      </c>
    </row>
    <row r="591" spans="1:23" x14ac:dyDescent="0.3">
      <c r="A591" s="15"/>
      <c r="B591" s="14"/>
      <c r="C591" s="6"/>
      <c r="D591" s="26" t="str">
        <f t="shared" si="161"/>
        <v/>
      </c>
      <c r="E591" s="19" t="str">
        <f>IFERROR(IF(A591&lt;&gt;"",VLOOKUP(A591,matriz,IF(generador!B591=1,15,IF(generador!B591=2,18,IF(generador!B591=3,21,IF(generador!B591=4,24,IF(generador!B591=5,27,IF(generador!B591=6,30,IF(generador!B591=7,33,IF(generador!B591=8,36,IF(generador!B591=9,39,IF(generador!B591=10,42,IF(generador!B591=11,45,IF(generador!B591=12,48,IF(generador!B591=13,51,IF(generador!B591=14,54,IF(generador!B591=15,57))))))))))))))),FALSE),""),"")</f>
        <v/>
      </c>
      <c r="F591" s="20" t="str">
        <f t="shared" si="162"/>
        <v/>
      </c>
      <c r="G591" s="29" t="str">
        <f t="shared" si="163"/>
        <v/>
      </c>
      <c r="H591" s="21" t="str">
        <f t="shared" ca="1" si="166"/>
        <v/>
      </c>
      <c r="I591" s="18" t="str">
        <f t="shared" si="167"/>
        <v/>
      </c>
      <c r="J591" s="18" t="str">
        <f>""</f>
        <v/>
      </c>
      <c r="K591" s="18" t="str">
        <f t="shared" si="168"/>
        <v/>
      </c>
      <c r="L591" s="18" t="str">
        <f t="shared" si="169"/>
        <v/>
      </c>
      <c r="M591" s="18" t="str">
        <f t="shared" si="170"/>
        <v/>
      </c>
      <c r="N591" s="18" t="str">
        <f t="shared" si="171"/>
        <v/>
      </c>
      <c r="O591" s="18" t="str">
        <f t="shared" si="172"/>
        <v/>
      </c>
      <c r="P591" s="18" t="str">
        <f t="shared" si="173"/>
        <v/>
      </c>
      <c r="Q591" s="18" t="str">
        <f t="shared" si="174"/>
        <v/>
      </c>
      <c r="R591" s="122" t="str">
        <f t="shared" si="164"/>
        <v/>
      </c>
      <c r="S591" s="18" t="str">
        <f t="shared" si="175"/>
        <v/>
      </c>
      <c r="T591" s="26" t="str">
        <f t="shared" si="165"/>
        <v/>
      </c>
      <c r="U591" s="18" t="str">
        <f t="shared" si="176"/>
        <v/>
      </c>
      <c r="V591" s="18" t="str">
        <f t="shared" si="177"/>
        <v/>
      </c>
      <c r="W591" s="18" t="str">
        <f>IFERROR(CONCATENATE("PAGO N° ",B591," DEL CONTRATO CPS ",V591," ENTRE ",TEXT(VLOOKUP(A591,matriz,IF(generador!B591=1,16,IF(generador!B591=2,19,IF(generador!B591=3,22,IF(generador!B591=4,25,IF(generador!B591=5,28,IF(generador!B591=6,31,IF(generador!B591=7,34,IF(generador!B591=8,37,IF(generador!B591=9,40,IF(generador!B591=10,43,IF(generador!B591=11,46,IF(generador!B591=12,49,IF(generador!B591=13,52,IF(generador!B591=14,55,IF(generador!B591=15,58))))))))))))))),FALSE),"dd/mm/yyyy")," Y ",TEXT(VLOOKUP(A591,matriz,IF(generador!B591=1,17,IF(generador!B591=2,20,IF(generador!B591=3,23,IF(generador!B591=4,26,IF(generador!B591=5,29,IF(generador!B591=6,32,IF(generador!B591=7,35,IF(generador!B591=8,38,IF(generador!B591=9,41,IF(generador!B591=10,44,IF(generador!B591=11,47,IF(generador!B591=12,50,IF(generador!B591=13,53,IF(generador!B591=14,56,IF(generador!B591=15,59))))))))))))))),FALSE),"dd/mm/yyyy")),"")</f>
        <v/>
      </c>
    </row>
    <row r="592" spans="1:23" x14ac:dyDescent="0.3">
      <c r="A592" s="15"/>
      <c r="B592" s="14"/>
      <c r="C592" s="6"/>
      <c r="D592" s="26" t="str">
        <f t="shared" si="161"/>
        <v/>
      </c>
      <c r="E592" s="19" t="str">
        <f>IFERROR(IF(A592&lt;&gt;"",VLOOKUP(A592,matriz,IF(generador!B592=1,15,IF(generador!B592=2,18,IF(generador!B592=3,21,IF(generador!B592=4,24,IF(generador!B592=5,27,IF(generador!B592=6,30,IF(generador!B592=7,33,IF(generador!B592=8,36,IF(generador!B592=9,39,IF(generador!B592=10,42,IF(generador!B592=11,45,IF(generador!B592=12,48,IF(generador!B592=13,51,IF(generador!B592=14,54,IF(generador!B592=15,57))))))))))))))),FALSE),""),"")</f>
        <v/>
      </c>
      <c r="F592" s="20" t="str">
        <f t="shared" si="162"/>
        <v/>
      </c>
      <c r="G592" s="29" t="str">
        <f t="shared" si="163"/>
        <v/>
      </c>
      <c r="H592" s="21" t="str">
        <f t="shared" ca="1" si="166"/>
        <v/>
      </c>
      <c r="I592" s="18" t="str">
        <f t="shared" si="167"/>
        <v/>
      </c>
      <c r="J592" s="18" t="str">
        <f>""</f>
        <v/>
      </c>
      <c r="K592" s="18" t="str">
        <f t="shared" si="168"/>
        <v/>
      </c>
      <c r="L592" s="18" t="str">
        <f t="shared" si="169"/>
        <v/>
      </c>
      <c r="M592" s="18" t="str">
        <f t="shared" si="170"/>
        <v/>
      </c>
      <c r="N592" s="18" t="str">
        <f t="shared" si="171"/>
        <v/>
      </c>
      <c r="O592" s="18" t="str">
        <f t="shared" si="172"/>
        <v/>
      </c>
      <c r="P592" s="18" t="str">
        <f t="shared" si="173"/>
        <v/>
      </c>
      <c r="Q592" s="18" t="str">
        <f t="shared" si="174"/>
        <v/>
      </c>
      <c r="R592" s="122" t="str">
        <f t="shared" si="164"/>
        <v/>
      </c>
      <c r="S592" s="18" t="str">
        <f t="shared" si="175"/>
        <v/>
      </c>
      <c r="T592" s="26" t="str">
        <f t="shared" si="165"/>
        <v/>
      </c>
      <c r="U592" s="18" t="str">
        <f t="shared" si="176"/>
        <v/>
      </c>
      <c r="V592" s="18" t="str">
        <f t="shared" si="177"/>
        <v/>
      </c>
      <c r="W592" s="18" t="str">
        <f>IFERROR(CONCATENATE("PAGO N° ",B592," DEL CONTRATO CPS ",V592," ENTRE ",TEXT(VLOOKUP(A592,matriz,IF(generador!B592=1,16,IF(generador!B592=2,19,IF(generador!B592=3,22,IF(generador!B592=4,25,IF(generador!B592=5,28,IF(generador!B592=6,31,IF(generador!B592=7,34,IF(generador!B592=8,37,IF(generador!B592=9,40,IF(generador!B592=10,43,IF(generador!B592=11,46,IF(generador!B592=12,49,IF(generador!B592=13,52,IF(generador!B592=14,55,IF(generador!B592=15,58))))))))))))))),FALSE),"dd/mm/yyyy")," Y ",TEXT(VLOOKUP(A592,matriz,IF(generador!B592=1,17,IF(generador!B592=2,20,IF(generador!B592=3,23,IF(generador!B592=4,26,IF(generador!B592=5,29,IF(generador!B592=6,32,IF(generador!B592=7,35,IF(generador!B592=8,38,IF(generador!B592=9,41,IF(generador!B592=10,44,IF(generador!B592=11,47,IF(generador!B592=12,50,IF(generador!B592=13,53,IF(generador!B592=14,56,IF(generador!B592=15,59))))))))))))))),FALSE),"dd/mm/yyyy")),"")</f>
        <v/>
      </c>
    </row>
    <row r="593" spans="1:23" x14ac:dyDescent="0.3">
      <c r="A593" s="15"/>
      <c r="B593" s="14"/>
      <c r="C593" s="6"/>
      <c r="D593" s="26" t="str">
        <f t="shared" si="161"/>
        <v/>
      </c>
      <c r="E593" s="19" t="str">
        <f>IFERROR(IF(A593&lt;&gt;"",VLOOKUP(A593,matriz,IF(generador!B593=1,15,IF(generador!B593=2,18,IF(generador!B593=3,21,IF(generador!B593=4,24,IF(generador!B593=5,27,IF(generador!B593=6,30,IF(generador!B593=7,33,IF(generador!B593=8,36,IF(generador!B593=9,39,IF(generador!B593=10,42,IF(generador!B593=11,45,IF(generador!B593=12,48,IF(generador!B593=13,51,IF(generador!B593=14,54,IF(generador!B593=15,57))))))))))))))),FALSE),""),"")</f>
        <v/>
      </c>
      <c r="F593" s="20" t="str">
        <f t="shared" si="162"/>
        <v/>
      </c>
      <c r="G593" s="29" t="str">
        <f t="shared" si="163"/>
        <v/>
      </c>
      <c r="H593" s="21" t="str">
        <f t="shared" ca="1" si="166"/>
        <v/>
      </c>
      <c r="I593" s="18" t="str">
        <f t="shared" si="167"/>
        <v/>
      </c>
      <c r="J593" s="18" t="str">
        <f>""</f>
        <v/>
      </c>
      <c r="K593" s="18" t="str">
        <f t="shared" si="168"/>
        <v/>
      </c>
      <c r="L593" s="18" t="str">
        <f t="shared" si="169"/>
        <v/>
      </c>
      <c r="M593" s="18" t="str">
        <f t="shared" si="170"/>
        <v/>
      </c>
      <c r="N593" s="18" t="str">
        <f t="shared" si="171"/>
        <v/>
      </c>
      <c r="O593" s="18" t="str">
        <f t="shared" si="172"/>
        <v/>
      </c>
      <c r="P593" s="18" t="str">
        <f t="shared" si="173"/>
        <v/>
      </c>
      <c r="Q593" s="18" t="str">
        <f t="shared" si="174"/>
        <v/>
      </c>
      <c r="R593" s="122" t="str">
        <f t="shared" si="164"/>
        <v/>
      </c>
      <c r="S593" s="18" t="str">
        <f t="shared" si="175"/>
        <v/>
      </c>
      <c r="T593" s="26" t="str">
        <f t="shared" si="165"/>
        <v/>
      </c>
      <c r="U593" s="18" t="str">
        <f t="shared" si="176"/>
        <v/>
      </c>
      <c r="V593" s="18" t="str">
        <f t="shared" si="177"/>
        <v/>
      </c>
      <c r="W593" s="18" t="str">
        <f>IFERROR(CONCATENATE("PAGO N° ",B593," DEL CONTRATO CPS ",V593," ENTRE ",TEXT(VLOOKUP(A593,matriz,IF(generador!B593=1,16,IF(generador!B593=2,19,IF(generador!B593=3,22,IF(generador!B593=4,25,IF(generador!B593=5,28,IF(generador!B593=6,31,IF(generador!B593=7,34,IF(generador!B593=8,37,IF(generador!B593=9,40,IF(generador!B593=10,43,IF(generador!B593=11,46,IF(generador!B593=12,49,IF(generador!B593=13,52,IF(generador!B593=14,55,IF(generador!B593=15,58))))))))))))))),FALSE),"dd/mm/yyyy")," Y ",TEXT(VLOOKUP(A593,matriz,IF(generador!B593=1,17,IF(generador!B593=2,20,IF(generador!B593=3,23,IF(generador!B593=4,26,IF(generador!B593=5,29,IF(generador!B593=6,32,IF(generador!B593=7,35,IF(generador!B593=8,38,IF(generador!B593=9,41,IF(generador!B593=10,44,IF(generador!B593=11,47,IF(generador!B593=12,50,IF(generador!B593=13,53,IF(generador!B593=14,56,IF(generador!B593=15,59))))))))))))))),FALSE),"dd/mm/yyyy")),"")</f>
        <v/>
      </c>
    </row>
    <row r="594" spans="1:23" x14ac:dyDescent="0.3">
      <c r="A594" s="15"/>
      <c r="B594" s="14"/>
      <c r="C594" s="6"/>
      <c r="D594" s="26" t="str">
        <f t="shared" si="161"/>
        <v/>
      </c>
      <c r="E594" s="19" t="str">
        <f>IFERROR(IF(A594&lt;&gt;"",VLOOKUP(A594,matriz,IF(generador!B594=1,15,IF(generador!B594=2,18,IF(generador!B594=3,21,IF(generador!B594=4,24,IF(generador!B594=5,27,IF(generador!B594=6,30,IF(generador!B594=7,33,IF(generador!B594=8,36,IF(generador!B594=9,39,IF(generador!B594=10,42,IF(generador!B594=11,45,IF(generador!B594=12,48,IF(generador!B594=13,51,IF(generador!B594=14,54,IF(generador!B594=15,57))))))))))))))),FALSE),""),"")</f>
        <v/>
      </c>
      <c r="F594" s="20" t="str">
        <f t="shared" si="162"/>
        <v/>
      </c>
      <c r="G594" s="29" t="str">
        <f t="shared" si="163"/>
        <v/>
      </c>
      <c r="H594" s="21" t="str">
        <f t="shared" ca="1" si="166"/>
        <v/>
      </c>
      <c r="I594" s="18" t="str">
        <f t="shared" si="167"/>
        <v/>
      </c>
      <c r="J594" s="18" t="str">
        <f>""</f>
        <v/>
      </c>
      <c r="K594" s="18" t="str">
        <f t="shared" si="168"/>
        <v/>
      </c>
      <c r="L594" s="18" t="str">
        <f t="shared" si="169"/>
        <v/>
      </c>
      <c r="M594" s="18" t="str">
        <f t="shared" si="170"/>
        <v/>
      </c>
      <c r="N594" s="18" t="str">
        <f t="shared" si="171"/>
        <v/>
      </c>
      <c r="O594" s="18" t="str">
        <f t="shared" si="172"/>
        <v/>
      </c>
      <c r="P594" s="18" t="str">
        <f t="shared" si="173"/>
        <v/>
      </c>
      <c r="Q594" s="18" t="str">
        <f t="shared" si="174"/>
        <v/>
      </c>
      <c r="R594" s="122" t="str">
        <f t="shared" si="164"/>
        <v/>
      </c>
      <c r="S594" s="18" t="str">
        <f t="shared" si="175"/>
        <v/>
      </c>
      <c r="T594" s="26" t="str">
        <f t="shared" si="165"/>
        <v/>
      </c>
      <c r="U594" s="18" t="str">
        <f t="shared" si="176"/>
        <v/>
      </c>
      <c r="V594" s="18" t="str">
        <f t="shared" si="177"/>
        <v/>
      </c>
      <c r="W594" s="18" t="str">
        <f>IFERROR(CONCATENATE("PAGO N° ",B594," DEL CONTRATO CPS ",V594," ENTRE ",TEXT(VLOOKUP(A594,matriz,IF(generador!B594=1,16,IF(generador!B594=2,19,IF(generador!B594=3,22,IF(generador!B594=4,25,IF(generador!B594=5,28,IF(generador!B594=6,31,IF(generador!B594=7,34,IF(generador!B594=8,37,IF(generador!B594=9,40,IF(generador!B594=10,43,IF(generador!B594=11,46,IF(generador!B594=12,49,IF(generador!B594=13,52,IF(generador!B594=14,55,IF(generador!B594=15,58))))))))))))))),FALSE),"dd/mm/yyyy")," Y ",TEXT(VLOOKUP(A594,matriz,IF(generador!B594=1,17,IF(generador!B594=2,20,IF(generador!B594=3,23,IF(generador!B594=4,26,IF(generador!B594=5,29,IF(generador!B594=6,32,IF(generador!B594=7,35,IF(generador!B594=8,38,IF(generador!B594=9,41,IF(generador!B594=10,44,IF(generador!B594=11,47,IF(generador!B594=12,50,IF(generador!B594=13,53,IF(generador!B594=14,56,IF(generador!B594=15,59))))))))))))))),FALSE),"dd/mm/yyyy")),"")</f>
        <v/>
      </c>
    </row>
    <row r="595" spans="1:23" x14ac:dyDescent="0.3">
      <c r="A595" s="15"/>
      <c r="B595" s="14"/>
      <c r="C595" s="6"/>
      <c r="D595" s="26" t="str">
        <f t="shared" si="161"/>
        <v/>
      </c>
      <c r="E595" s="19" t="str">
        <f>IFERROR(IF(A595&lt;&gt;"",VLOOKUP(A595,matriz,IF(generador!B595=1,15,IF(generador!B595=2,18,IF(generador!B595=3,21,IF(generador!B595=4,24,IF(generador!B595=5,27,IF(generador!B595=6,30,IF(generador!B595=7,33,IF(generador!B595=8,36,IF(generador!B595=9,39,IF(generador!B595=10,42,IF(generador!B595=11,45,IF(generador!B595=12,48,IF(generador!B595=13,51,IF(generador!B595=14,54,IF(generador!B595=15,57))))))))))))))),FALSE),""),"")</f>
        <v/>
      </c>
      <c r="F595" s="20" t="str">
        <f t="shared" si="162"/>
        <v/>
      </c>
      <c r="G595" s="29" t="str">
        <f t="shared" si="163"/>
        <v/>
      </c>
      <c r="H595" s="21" t="str">
        <f t="shared" ca="1" si="166"/>
        <v/>
      </c>
      <c r="I595" s="18" t="str">
        <f t="shared" si="167"/>
        <v/>
      </c>
      <c r="J595" s="18" t="str">
        <f>""</f>
        <v/>
      </c>
      <c r="K595" s="18" t="str">
        <f t="shared" si="168"/>
        <v/>
      </c>
      <c r="L595" s="18" t="str">
        <f t="shared" si="169"/>
        <v/>
      </c>
      <c r="M595" s="18" t="str">
        <f t="shared" si="170"/>
        <v/>
      </c>
      <c r="N595" s="18" t="str">
        <f t="shared" si="171"/>
        <v/>
      </c>
      <c r="O595" s="18" t="str">
        <f t="shared" si="172"/>
        <v/>
      </c>
      <c r="P595" s="18" t="str">
        <f t="shared" si="173"/>
        <v/>
      </c>
      <c r="Q595" s="18" t="str">
        <f t="shared" si="174"/>
        <v/>
      </c>
      <c r="R595" s="122" t="str">
        <f t="shared" si="164"/>
        <v/>
      </c>
      <c r="S595" s="18" t="str">
        <f t="shared" si="175"/>
        <v/>
      </c>
      <c r="T595" s="26" t="str">
        <f t="shared" si="165"/>
        <v/>
      </c>
      <c r="U595" s="18" t="str">
        <f t="shared" si="176"/>
        <v/>
      </c>
      <c r="V595" s="18" t="str">
        <f t="shared" si="177"/>
        <v/>
      </c>
      <c r="W595" s="18" t="str">
        <f>IFERROR(CONCATENATE("PAGO N° ",B595," DEL CONTRATO CPS ",V595," ENTRE ",TEXT(VLOOKUP(A595,matriz,IF(generador!B595=1,16,IF(generador!B595=2,19,IF(generador!B595=3,22,IF(generador!B595=4,25,IF(generador!B595=5,28,IF(generador!B595=6,31,IF(generador!B595=7,34,IF(generador!B595=8,37,IF(generador!B595=9,40,IF(generador!B595=10,43,IF(generador!B595=11,46,IF(generador!B595=12,49,IF(generador!B595=13,52,IF(generador!B595=14,55,IF(generador!B595=15,58))))))))))))))),FALSE),"dd/mm/yyyy")," Y ",TEXT(VLOOKUP(A595,matriz,IF(generador!B595=1,17,IF(generador!B595=2,20,IF(generador!B595=3,23,IF(generador!B595=4,26,IF(generador!B595=5,29,IF(generador!B595=6,32,IF(generador!B595=7,35,IF(generador!B595=8,38,IF(generador!B595=9,41,IF(generador!B595=10,44,IF(generador!B595=11,47,IF(generador!B595=12,50,IF(generador!B595=13,53,IF(generador!B595=14,56,IF(generador!B595=15,59))))))))))))))),FALSE),"dd/mm/yyyy")),"")</f>
        <v/>
      </c>
    </row>
    <row r="596" spans="1:23" x14ac:dyDescent="0.3">
      <c r="A596" s="15"/>
      <c r="B596" s="14"/>
      <c r="C596" s="6"/>
      <c r="D596" s="26" t="str">
        <f t="shared" si="161"/>
        <v/>
      </c>
      <c r="E596" s="19" t="str">
        <f>IFERROR(IF(A596&lt;&gt;"",VLOOKUP(A596,matriz,IF(generador!B596=1,15,IF(generador!B596=2,18,IF(generador!B596=3,21,IF(generador!B596=4,24,IF(generador!B596=5,27,IF(generador!B596=6,30,IF(generador!B596=7,33,IF(generador!B596=8,36,IF(generador!B596=9,39,IF(generador!B596=10,42,IF(generador!B596=11,45,IF(generador!B596=12,48,IF(generador!B596=13,51,IF(generador!B596=14,54,IF(generador!B596=15,57))))))))))))))),FALSE),""),"")</f>
        <v/>
      </c>
      <c r="F596" s="20" t="str">
        <f t="shared" si="162"/>
        <v/>
      </c>
      <c r="G596" s="29" t="str">
        <f t="shared" si="163"/>
        <v/>
      </c>
      <c r="H596" s="21" t="str">
        <f t="shared" ca="1" si="166"/>
        <v/>
      </c>
      <c r="I596" s="18" t="str">
        <f t="shared" si="167"/>
        <v/>
      </c>
      <c r="J596" s="18" t="str">
        <f>""</f>
        <v/>
      </c>
      <c r="K596" s="18" t="str">
        <f t="shared" si="168"/>
        <v/>
      </c>
      <c r="L596" s="18" t="str">
        <f t="shared" si="169"/>
        <v/>
      </c>
      <c r="M596" s="18" t="str">
        <f t="shared" si="170"/>
        <v/>
      </c>
      <c r="N596" s="18" t="str">
        <f t="shared" si="171"/>
        <v/>
      </c>
      <c r="O596" s="18" t="str">
        <f t="shared" si="172"/>
        <v/>
      </c>
      <c r="P596" s="18" t="str">
        <f t="shared" si="173"/>
        <v/>
      </c>
      <c r="Q596" s="18" t="str">
        <f t="shared" si="174"/>
        <v/>
      </c>
      <c r="R596" s="122" t="str">
        <f t="shared" si="164"/>
        <v/>
      </c>
      <c r="S596" s="18" t="str">
        <f t="shared" si="175"/>
        <v/>
      </c>
      <c r="T596" s="26" t="str">
        <f t="shared" si="165"/>
        <v/>
      </c>
      <c r="U596" s="18" t="str">
        <f t="shared" si="176"/>
        <v/>
      </c>
      <c r="V596" s="18" t="str">
        <f t="shared" si="177"/>
        <v/>
      </c>
      <c r="W596" s="18" t="str">
        <f>IFERROR(CONCATENATE("PAGO N° ",B596," DEL CONTRATO CPS ",V596," ENTRE ",TEXT(VLOOKUP(A596,matriz,IF(generador!B596=1,16,IF(generador!B596=2,19,IF(generador!B596=3,22,IF(generador!B596=4,25,IF(generador!B596=5,28,IF(generador!B596=6,31,IF(generador!B596=7,34,IF(generador!B596=8,37,IF(generador!B596=9,40,IF(generador!B596=10,43,IF(generador!B596=11,46,IF(generador!B596=12,49,IF(generador!B596=13,52,IF(generador!B596=14,55,IF(generador!B596=15,58))))))))))))))),FALSE),"dd/mm/yyyy")," Y ",TEXT(VLOOKUP(A596,matriz,IF(generador!B596=1,17,IF(generador!B596=2,20,IF(generador!B596=3,23,IF(generador!B596=4,26,IF(generador!B596=5,29,IF(generador!B596=6,32,IF(generador!B596=7,35,IF(generador!B596=8,38,IF(generador!B596=9,41,IF(generador!B596=10,44,IF(generador!B596=11,47,IF(generador!B596=12,50,IF(generador!B596=13,53,IF(generador!B596=14,56,IF(generador!B596=15,59))))))))))))))),FALSE),"dd/mm/yyyy")),"")</f>
        <v/>
      </c>
    </row>
    <row r="597" spans="1:23" x14ac:dyDescent="0.3">
      <c r="A597" s="15"/>
      <c r="B597" s="14"/>
      <c r="C597" s="6"/>
      <c r="D597" s="26" t="str">
        <f t="shared" si="161"/>
        <v/>
      </c>
      <c r="E597" s="19" t="str">
        <f>IFERROR(IF(A597&lt;&gt;"",VLOOKUP(A597,matriz,IF(generador!B597=1,15,IF(generador!B597=2,18,IF(generador!B597=3,21,IF(generador!B597=4,24,IF(generador!B597=5,27,IF(generador!B597=6,30,IF(generador!B597=7,33,IF(generador!B597=8,36,IF(generador!B597=9,39,IF(generador!B597=10,42,IF(generador!B597=11,45,IF(generador!B597=12,48,IF(generador!B597=13,51,IF(generador!B597=14,54,IF(generador!B597=15,57))))))))))))))),FALSE),""),"")</f>
        <v/>
      </c>
      <c r="F597" s="20" t="str">
        <f t="shared" si="162"/>
        <v/>
      </c>
      <c r="G597" s="29" t="str">
        <f t="shared" si="163"/>
        <v/>
      </c>
      <c r="H597" s="21" t="str">
        <f t="shared" ca="1" si="166"/>
        <v/>
      </c>
      <c r="I597" s="18" t="str">
        <f t="shared" si="167"/>
        <v/>
      </c>
      <c r="J597" s="18" t="str">
        <f>""</f>
        <v/>
      </c>
      <c r="K597" s="18" t="str">
        <f t="shared" si="168"/>
        <v/>
      </c>
      <c r="L597" s="18" t="str">
        <f t="shared" si="169"/>
        <v/>
      </c>
      <c r="M597" s="18" t="str">
        <f t="shared" si="170"/>
        <v/>
      </c>
      <c r="N597" s="18" t="str">
        <f t="shared" si="171"/>
        <v/>
      </c>
      <c r="O597" s="18" t="str">
        <f t="shared" si="172"/>
        <v/>
      </c>
      <c r="P597" s="18" t="str">
        <f t="shared" si="173"/>
        <v/>
      </c>
      <c r="Q597" s="18" t="str">
        <f t="shared" si="174"/>
        <v/>
      </c>
      <c r="R597" s="122" t="str">
        <f t="shared" si="164"/>
        <v/>
      </c>
      <c r="S597" s="18" t="str">
        <f t="shared" si="175"/>
        <v/>
      </c>
      <c r="T597" s="26" t="str">
        <f t="shared" si="165"/>
        <v/>
      </c>
      <c r="U597" s="18" t="str">
        <f t="shared" si="176"/>
        <v/>
      </c>
      <c r="V597" s="18" t="str">
        <f t="shared" si="177"/>
        <v/>
      </c>
      <c r="W597" s="18" t="str">
        <f>IFERROR(CONCATENATE("PAGO N° ",B597," DEL CONTRATO CPS ",V597," ENTRE ",TEXT(VLOOKUP(A597,matriz,IF(generador!B597=1,16,IF(generador!B597=2,19,IF(generador!B597=3,22,IF(generador!B597=4,25,IF(generador!B597=5,28,IF(generador!B597=6,31,IF(generador!B597=7,34,IF(generador!B597=8,37,IF(generador!B597=9,40,IF(generador!B597=10,43,IF(generador!B597=11,46,IF(generador!B597=12,49,IF(generador!B597=13,52,IF(generador!B597=14,55,IF(generador!B597=15,58))))))))))))))),FALSE),"dd/mm/yyyy")," Y ",TEXT(VLOOKUP(A597,matriz,IF(generador!B597=1,17,IF(generador!B597=2,20,IF(generador!B597=3,23,IF(generador!B597=4,26,IF(generador!B597=5,29,IF(generador!B597=6,32,IF(generador!B597=7,35,IF(generador!B597=8,38,IF(generador!B597=9,41,IF(generador!B597=10,44,IF(generador!B597=11,47,IF(generador!B597=12,50,IF(generador!B597=13,53,IF(generador!B597=14,56,IF(generador!B597=15,59))))))))))))))),FALSE),"dd/mm/yyyy")),"")</f>
        <v/>
      </c>
    </row>
    <row r="598" spans="1:23" x14ac:dyDescent="0.3">
      <c r="A598" s="15"/>
      <c r="B598" s="14"/>
      <c r="C598" s="6"/>
      <c r="D598" s="26" t="str">
        <f t="shared" si="161"/>
        <v/>
      </c>
      <c r="E598" s="19" t="str">
        <f>IFERROR(IF(A598&lt;&gt;"",VLOOKUP(A598,matriz,IF(generador!B598=1,15,IF(generador!B598=2,18,IF(generador!B598=3,21,IF(generador!B598=4,24,IF(generador!B598=5,27,IF(generador!B598=6,30,IF(generador!B598=7,33,IF(generador!B598=8,36,IF(generador!B598=9,39,IF(generador!B598=10,42,IF(generador!B598=11,45,IF(generador!B598=12,48,IF(generador!B598=13,51,IF(generador!B598=14,54,IF(generador!B598=15,57))))))))))))))),FALSE),""),"")</f>
        <v/>
      </c>
      <c r="F598" s="20" t="str">
        <f t="shared" si="162"/>
        <v/>
      </c>
      <c r="G598" s="29" t="str">
        <f t="shared" si="163"/>
        <v/>
      </c>
      <c r="H598" s="21" t="str">
        <f t="shared" ca="1" si="166"/>
        <v/>
      </c>
      <c r="I598" s="18" t="str">
        <f t="shared" si="167"/>
        <v/>
      </c>
      <c r="J598" s="18" t="str">
        <f>""</f>
        <v/>
      </c>
      <c r="K598" s="18" t="str">
        <f t="shared" si="168"/>
        <v/>
      </c>
      <c r="L598" s="18" t="str">
        <f t="shared" si="169"/>
        <v/>
      </c>
      <c r="M598" s="18" t="str">
        <f t="shared" si="170"/>
        <v/>
      </c>
      <c r="N598" s="18" t="str">
        <f t="shared" si="171"/>
        <v/>
      </c>
      <c r="O598" s="18" t="str">
        <f t="shared" si="172"/>
        <v/>
      </c>
      <c r="P598" s="18" t="str">
        <f t="shared" si="173"/>
        <v/>
      </c>
      <c r="Q598" s="18" t="str">
        <f t="shared" si="174"/>
        <v/>
      </c>
      <c r="R598" s="122" t="str">
        <f t="shared" si="164"/>
        <v/>
      </c>
      <c r="S598" s="18" t="str">
        <f t="shared" si="175"/>
        <v/>
      </c>
      <c r="T598" s="26" t="str">
        <f t="shared" si="165"/>
        <v/>
      </c>
      <c r="U598" s="18" t="str">
        <f t="shared" si="176"/>
        <v/>
      </c>
      <c r="V598" s="18" t="str">
        <f t="shared" si="177"/>
        <v/>
      </c>
      <c r="W598" s="18" t="str">
        <f>IFERROR(CONCATENATE("PAGO N° ",B598," DEL CONTRATO CPS ",V598," ENTRE ",TEXT(VLOOKUP(A598,matriz,IF(generador!B598=1,16,IF(generador!B598=2,19,IF(generador!B598=3,22,IF(generador!B598=4,25,IF(generador!B598=5,28,IF(generador!B598=6,31,IF(generador!B598=7,34,IF(generador!B598=8,37,IF(generador!B598=9,40,IF(generador!B598=10,43,IF(generador!B598=11,46,IF(generador!B598=12,49,IF(generador!B598=13,52,IF(generador!B598=14,55,IF(generador!B598=15,58))))))))))))))),FALSE),"dd/mm/yyyy")," Y ",TEXT(VLOOKUP(A598,matriz,IF(generador!B598=1,17,IF(generador!B598=2,20,IF(generador!B598=3,23,IF(generador!B598=4,26,IF(generador!B598=5,29,IF(generador!B598=6,32,IF(generador!B598=7,35,IF(generador!B598=8,38,IF(generador!B598=9,41,IF(generador!B598=10,44,IF(generador!B598=11,47,IF(generador!B598=12,50,IF(generador!B598=13,53,IF(generador!B598=14,56,IF(generador!B598=15,59))))))))))))))),FALSE),"dd/mm/yyyy")),"")</f>
        <v/>
      </c>
    </row>
    <row r="599" spans="1:23" x14ac:dyDescent="0.3">
      <c r="A599" s="15"/>
      <c r="B599" s="14"/>
      <c r="C599" s="6"/>
      <c r="D599" s="26" t="str">
        <f t="shared" si="161"/>
        <v/>
      </c>
      <c r="E599" s="19" t="str">
        <f>IFERROR(IF(A599&lt;&gt;"",VLOOKUP(A599,matriz,IF(generador!B599=1,15,IF(generador!B599=2,18,IF(generador!B599=3,21,IF(generador!B599=4,24,IF(generador!B599=5,27,IF(generador!B599=6,30,IF(generador!B599=7,33,IF(generador!B599=8,36,IF(generador!B599=9,39,IF(generador!B599=10,42,IF(generador!B599=11,45,IF(generador!B599=12,48,IF(generador!B599=13,51,IF(generador!B599=14,54,IF(generador!B599=15,57))))))))))))))),FALSE),""),"")</f>
        <v/>
      </c>
      <c r="F599" s="20" t="str">
        <f t="shared" si="162"/>
        <v/>
      </c>
      <c r="G599" s="29" t="str">
        <f t="shared" si="163"/>
        <v/>
      </c>
      <c r="H599" s="21" t="str">
        <f t="shared" ca="1" si="166"/>
        <v/>
      </c>
      <c r="I599" s="18" t="str">
        <f t="shared" si="167"/>
        <v/>
      </c>
      <c r="J599" s="18" t="str">
        <f>""</f>
        <v/>
      </c>
      <c r="K599" s="18" t="str">
        <f t="shared" si="168"/>
        <v/>
      </c>
      <c r="L599" s="18" t="str">
        <f t="shared" si="169"/>
        <v/>
      </c>
      <c r="M599" s="18" t="str">
        <f t="shared" si="170"/>
        <v/>
      </c>
      <c r="N599" s="18" t="str">
        <f t="shared" si="171"/>
        <v/>
      </c>
      <c r="O599" s="18" t="str">
        <f t="shared" si="172"/>
        <v/>
      </c>
      <c r="P599" s="18" t="str">
        <f t="shared" si="173"/>
        <v/>
      </c>
      <c r="Q599" s="18" t="str">
        <f t="shared" si="174"/>
        <v/>
      </c>
      <c r="R599" s="122" t="str">
        <f t="shared" si="164"/>
        <v/>
      </c>
      <c r="S599" s="18" t="str">
        <f t="shared" si="175"/>
        <v/>
      </c>
      <c r="T599" s="26" t="str">
        <f t="shared" si="165"/>
        <v/>
      </c>
      <c r="U599" s="18" t="str">
        <f t="shared" si="176"/>
        <v/>
      </c>
      <c r="V599" s="18" t="str">
        <f t="shared" si="177"/>
        <v/>
      </c>
      <c r="W599" s="18" t="str">
        <f>IFERROR(CONCATENATE("PAGO N° ",B599," DEL CONTRATO CPS ",V599," ENTRE ",TEXT(VLOOKUP(A599,matriz,IF(generador!B599=1,16,IF(generador!B599=2,19,IF(generador!B599=3,22,IF(generador!B599=4,25,IF(generador!B599=5,28,IF(generador!B599=6,31,IF(generador!B599=7,34,IF(generador!B599=8,37,IF(generador!B599=9,40,IF(generador!B599=10,43,IF(generador!B599=11,46,IF(generador!B599=12,49,IF(generador!B599=13,52,IF(generador!B599=14,55,IF(generador!B599=15,58))))))))))))))),FALSE),"dd/mm/yyyy")," Y ",TEXT(VLOOKUP(A599,matriz,IF(generador!B599=1,17,IF(generador!B599=2,20,IF(generador!B599=3,23,IF(generador!B599=4,26,IF(generador!B599=5,29,IF(generador!B599=6,32,IF(generador!B599=7,35,IF(generador!B599=8,38,IF(generador!B599=9,41,IF(generador!B599=10,44,IF(generador!B599=11,47,IF(generador!B599=12,50,IF(generador!B599=13,53,IF(generador!B599=14,56,IF(generador!B599=15,59))))))))))))))),FALSE),"dd/mm/yyyy")),"")</f>
        <v/>
      </c>
    </row>
    <row r="600" spans="1:23" x14ac:dyDescent="0.3">
      <c r="A600" s="15"/>
      <c r="B600" s="14"/>
      <c r="C600" s="6"/>
      <c r="D600" s="26" t="str">
        <f t="shared" si="161"/>
        <v/>
      </c>
      <c r="E600" s="19" t="str">
        <f>IFERROR(IF(A600&lt;&gt;"",VLOOKUP(A600,matriz,IF(generador!B600=1,15,IF(generador!B600=2,18,IF(generador!B600=3,21,IF(generador!B600=4,24,IF(generador!B600=5,27,IF(generador!B600=6,30,IF(generador!B600=7,33,IF(generador!B600=8,36,IF(generador!B600=9,39,IF(generador!B600=10,42,IF(generador!B600=11,45,IF(generador!B600=12,48,IF(generador!B600=13,51,IF(generador!B600=14,54,IF(generador!B600=15,57))))))))))))))),FALSE),""),"")</f>
        <v/>
      </c>
      <c r="F600" s="20" t="str">
        <f t="shared" si="162"/>
        <v/>
      </c>
      <c r="G600" s="29" t="str">
        <f t="shared" si="163"/>
        <v/>
      </c>
      <c r="H600" s="21" t="str">
        <f t="shared" ca="1" si="166"/>
        <v/>
      </c>
      <c r="I600" s="18" t="str">
        <f t="shared" si="167"/>
        <v/>
      </c>
      <c r="J600" s="18" t="str">
        <f>""</f>
        <v/>
      </c>
      <c r="K600" s="18" t="str">
        <f t="shared" si="168"/>
        <v/>
      </c>
      <c r="L600" s="18" t="str">
        <f t="shared" si="169"/>
        <v/>
      </c>
      <c r="M600" s="18" t="str">
        <f t="shared" si="170"/>
        <v/>
      </c>
      <c r="N600" s="18" t="str">
        <f t="shared" si="171"/>
        <v/>
      </c>
      <c r="O600" s="18" t="str">
        <f t="shared" si="172"/>
        <v/>
      </c>
      <c r="P600" s="18" t="str">
        <f t="shared" si="173"/>
        <v/>
      </c>
      <c r="Q600" s="18" t="str">
        <f t="shared" si="174"/>
        <v/>
      </c>
      <c r="R600" s="122" t="str">
        <f t="shared" si="164"/>
        <v/>
      </c>
      <c r="S600" s="18" t="str">
        <f t="shared" si="175"/>
        <v/>
      </c>
      <c r="T600" s="26" t="str">
        <f t="shared" si="165"/>
        <v/>
      </c>
      <c r="U600" s="18" t="str">
        <f t="shared" si="176"/>
        <v/>
      </c>
      <c r="V600" s="18" t="str">
        <f t="shared" si="177"/>
        <v/>
      </c>
      <c r="W600" s="18" t="str">
        <f>IFERROR(CONCATENATE("PAGO N° ",B600," DEL CONTRATO CPS ",V600," ENTRE ",TEXT(VLOOKUP(A600,matriz,IF(generador!B600=1,16,IF(generador!B600=2,19,IF(generador!B600=3,22,IF(generador!B600=4,25,IF(generador!B600=5,28,IF(generador!B600=6,31,IF(generador!B600=7,34,IF(generador!B600=8,37,IF(generador!B600=9,40,IF(generador!B600=10,43,IF(generador!B600=11,46,IF(generador!B600=12,49,IF(generador!B600=13,52,IF(generador!B600=14,55,IF(generador!B600=15,58))))))))))))))),FALSE),"dd/mm/yyyy")," Y ",TEXT(VLOOKUP(A600,matriz,IF(generador!B600=1,17,IF(generador!B600=2,20,IF(generador!B600=3,23,IF(generador!B600=4,26,IF(generador!B600=5,29,IF(generador!B600=6,32,IF(generador!B600=7,35,IF(generador!B600=8,38,IF(generador!B600=9,41,IF(generador!B600=10,44,IF(generador!B600=11,47,IF(generador!B600=12,50,IF(generador!B600=13,53,IF(generador!B600=14,56,IF(generador!B600=15,59))))))))))))))),FALSE),"dd/mm/yyyy")),"")</f>
        <v/>
      </c>
    </row>
    <row r="601" spans="1:23" x14ac:dyDescent="0.3">
      <c r="A601" s="15"/>
      <c r="B601" s="14"/>
      <c r="C601" s="6"/>
      <c r="D601" s="26" t="str">
        <f t="shared" si="161"/>
        <v/>
      </c>
      <c r="E601" s="19" t="str">
        <f>IFERROR(IF(A601&lt;&gt;"",VLOOKUP(A601,matriz,IF(generador!B601=1,15,IF(generador!B601=2,18,IF(generador!B601=3,21,IF(generador!B601=4,24,IF(generador!B601=5,27,IF(generador!B601=6,30,IF(generador!B601=7,33,IF(generador!B601=8,36,IF(generador!B601=9,39,IF(generador!B601=10,42,IF(generador!B601=11,45,IF(generador!B601=12,48,IF(generador!B601=13,51,IF(generador!B601=14,54,IF(generador!B601=15,57))))))))))))))),FALSE),""),"")</f>
        <v/>
      </c>
      <c r="F601" s="20" t="str">
        <f t="shared" si="162"/>
        <v/>
      </c>
      <c r="G601" s="29" t="str">
        <f t="shared" si="163"/>
        <v/>
      </c>
      <c r="H601" s="21" t="str">
        <f t="shared" ca="1" si="166"/>
        <v/>
      </c>
      <c r="I601" s="18" t="str">
        <f t="shared" si="167"/>
        <v/>
      </c>
      <c r="J601" s="18" t="str">
        <f>""</f>
        <v/>
      </c>
      <c r="K601" s="18" t="str">
        <f t="shared" si="168"/>
        <v/>
      </c>
      <c r="L601" s="18" t="str">
        <f t="shared" si="169"/>
        <v/>
      </c>
      <c r="M601" s="18" t="str">
        <f t="shared" si="170"/>
        <v/>
      </c>
      <c r="N601" s="18" t="str">
        <f t="shared" si="171"/>
        <v/>
      </c>
      <c r="O601" s="18" t="str">
        <f t="shared" si="172"/>
        <v/>
      </c>
      <c r="P601" s="18" t="str">
        <f t="shared" si="173"/>
        <v/>
      </c>
      <c r="Q601" s="18" t="str">
        <f t="shared" si="174"/>
        <v/>
      </c>
      <c r="R601" s="122" t="str">
        <f t="shared" si="164"/>
        <v/>
      </c>
      <c r="S601" s="18" t="str">
        <f t="shared" si="175"/>
        <v/>
      </c>
      <c r="T601" s="26" t="str">
        <f t="shared" si="165"/>
        <v/>
      </c>
      <c r="U601" s="18" t="str">
        <f t="shared" si="176"/>
        <v/>
      </c>
      <c r="V601" s="18" t="str">
        <f t="shared" si="177"/>
        <v/>
      </c>
      <c r="W601" s="18" t="str">
        <f>IFERROR(CONCATENATE("PAGO N° ",B601," DEL CONTRATO CPS ",V601," ENTRE ",TEXT(VLOOKUP(A601,matriz,IF(generador!B601=1,16,IF(generador!B601=2,19,IF(generador!B601=3,22,IF(generador!B601=4,25,IF(generador!B601=5,28,IF(generador!B601=6,31,IF(generador!B601=7,34,IF(generador!B601=8,37,IF(generador!B601=9,40,IF(generador!B601=10,43,IF(generador!B601=11,46,IF(generador!B601=12,49,IF(generador!B601=13,52,IF(generador!B601=14,55,IF(generador!B601=15,58))))))))))))))),FALSE),"dd/mm/yyyy")," Y ",TEXT(VLOOKUP(A601,matriz,IF(generador!B601=1,17,IF(generador!B601=2,20,IF(generador!B601=3,23,IF(generador!B601=4,26,IF(generador!B601=5,29,IF(generador!B601=6,32,IF(generador!B601=7,35,IF(generador!B601=8,38,IF(generador!B601=9,41,IF(generador!B601=10,44,IF(generador!B601=11,47,IF(generador!B601=12,50,IF(generador!B601=13,53,IF(generador!B601=14,56,IF(generador!B601=15,59))))))))))))))),FALSE),"dd/mm/yyyy")),"")</f>
        <v/>
      </c>
    </row>
    <row r="602" spans="1:23" x14ac:dyDescent="0.3">
      <c r="A602" s="15"/>
      <c r="B602" s="14"/>
      <c r="C602" s="6"/>
      <c r="D602" s="26" t="str">
        <f t="shared" si="161"/>
        <v/>
      </c>
      <c r="E602" s="19" t="str">
        <f>IFERROR(IF(A602&lt;&gt;"",VLOOKUP(A602,matriz,IF(generador!B602=1,15,IF(generador!B602=2,18,IF(generador!B602=3,21,IF(generador!B602=4,24,IF(generador!B602=5,27,IF(generador!B602=6,30,IF(generador!B602=7,33,IF(generador!B602=8,36,IF(generador!B602=9,39,IF(generador!B602=10,42,IF(generador!B602=11,45,IF(generador!B602=12,48,IF(generador!B602=13,51,IF(generador!B602=14,54,IF(generador!B602=15,57))))))))))))))),FALSE),""),"")</f>
        <v/>
      </c>
      <c r="F602" s="20" t="str">
        <f t="shared" si="162"/>
        <v/>
      </c>
      <c r="G602" s="29" t="str">
        <f t="shared" si="163"/>
        <v/>
      </c>
      <c r="H602" s="21" t="str">
        <f t="shared" ca="1" si="166"/>
        <v/>
      </c>
      <c r="I602" s="18" t="str">
        <f t="shared" si="167"/>
        <v/>
      </c>
      <c r="J602" s="18" t="str">
        <f>""</f>
        <v/>
      </c>
      <c r="K602" s="18" t="str">
        <f t="shared" si="168"/>
        <v/>
      </c>
      <c r="L602" s="18" t="str">
        <f t="shared" si="169"/>
        <v/>
      </c>
      <c r="M602" s="18" t="str">
        <f t="shared" si="170"/>
        <v/>
      </c>
      <c r="N602" s="18" t="str">
        <f t="shared" si="171"/>
        <v/>
      </c>
      <c r="O602" s="18" t="str">
        <f t="shared" si="172"/>
        <v/>
      </c>
      <c r="P602" s="18" t="str">
        <f t="shared" si="173"/>
        <v/>
      </c>
      <c r="Q602" s="18" t="str">
        <f t="shared" si="174"/>
        <v/>
      </c>
      <c r="R602" s="122" t="str">
        <f t="shared" si="164"/>
        <v/>
      </c>
      <c r="S602" s="18" t="str">
        <f t="shared" si="175"/>
        <v/>
      </c>
      <c r="T602" s="26" t="str">
        <f t="shared" si="165"/>
        <v/>
      </c>
      <c r="U602" s="18" t="str">
        <f t="shared" si="176"/>
        <v/>
      </c>
      <c r="V602" s="18" t="str">
        <f t="shared" si="177"/>
        <v/>
      </c>
      <c r="W602" s="18" t="str">
        <f>IFERROR(CONCATENATE("PAGO N° ",B602," DEL CONTRATO CPS ",V602," ENTRE ",TEXT(VLOOKUP(A602,matriz,IF(generador!B602=1,16,IF(generador!B602=2,19,IF(generador!B602=3,22,IF(generador!B602=4,25,IF(generador!B602=5,28,IF(generador!B602=6,31,IF(generador!B602=7,34,IF(generador!B602=8,37,IF(generador!B602=9,40,IF(generador!B602=10,43,IF(generador!B602=11,46,IF(generador!B602=12,49,IF(generador!B602=13,52,IF(generador!B602=14,55,IF(generador!B602=15,58))))))))))))))),FALSE),"dd/mm/yyyy")," Y ",TEXT(VLOOKUP(A602,matriz,IF(generador!B602=1,17,IF(generador!B602=2,20,IF(generador!B602=3,23,IF(generador!B602=4,26,IF(generador!B602=5,29,IF(generador!B602=6,32,IF(generador!B602=7,35,IF(generador!B602=8,38,IF(generador!B602=9,41,IF(generador!B602=10,44,IF(generador!B602=11,47,IF(generador!B602=12,50,IF(generador!B602=13,53,IF(generador!B602=14,56,IF(generador!B602=15,59))))))))))))))),FALSE),"dd/mm/yyyy")),"")</f>
        <v/>
      </c>
    </row>
    <row r="603" spans="1:23" x14ac:dyDescent="0.3">
      <c r="A603" s="15"/>
      <c r="B603" s="14"/>
      <c r="C603" s="6"/>
      <c r="D603" s="26" t="str">
        <f t="shared" si="161"/>
        <v/>
      </c>
      <c r="E603" s="19" t="str">
        <f>IFERROR(IF(A603&lt;&gt;"",VLOOKUP(A603,matriz,IF(generador!B603=1,15,IF(generador!B603=2,18,IF(generador!B603=3,21,IF(generador!B603=4,24,IF(generador!B603=5,27,IF(generador!B603=6,30,IF(generador!B603=7,33,IF(generador!B603=8,36,IF(generador!B603=9,39,IF(generador!B603=10,42,IF(generador!B603=11,45,IF(generador!B603=12,48,IF(generador!B603=13,51,IF(generador!B603=14,54,IF(generador!B603=15,57))))))))))))))),FALSE),""),"")</f>
        <v/>
      </c>
      <c r="F603" s="20" t="str">
        <f t="shared" si="162"/>
        <v/>
      </c>
      <c r="G603" s="29" t="str">
        <f t="shared" si="163"/>
        <v/>
      </c>
      <c r="H603" s="21" t="str">
        <f t="shared" ca="1" si="166"/>
        <v/>
      </c>
      <c r="I603" s="18" t="str">
        <f t="shared" si="167"/>
        <v/>
      </c>
      <c r="J603" s="18" t="str">
        <f>""</f>
        <v/>
      </c>
      <c r="K603" s="18" t="str">
        <f t="shared" si="168"/>
        <v/>
      </c>
      <c r="L603" s="18" t="str">
        <f t="shared" si="169"/>
        <v/>
      </c>
      <c r="M603" s="18" t="str">
        <f t="shared" si="170"/>
        <v/>
      </c>
      <c r="N603" s="18" t="str">
        <f t="shared" si="171"/>
        <v/>
      </c>
      <c r="O603" s="18" t="str">
        <f t="shared" si="172"/>
        <v/>
      </c>
      <c r="P603" s="18" t="str">
        <f t="shared" si="173"/>
        <v/>
      </c>
      <c r="Q603" s="18" t="str">
        <f t="shared" si="174"/>
        <v/>
      </c>
      <c r="R603" s="122" t="str">
        <f t="shared" si="164"/>
        <v/>
      </c>
      <c r="S603" s="18" t="str">
        <f t="shared" si="175"/>
        <v/>
      </c>
      <c r="T603" s="26" t="str">
        <f t="shared" si="165"/>
        <v/>
      </c>
      <c r="U603" s="18" t="str">
        <f t="shared" si="176"/>
        <v/>
      </c>
      <c r="V603" s="18" t="str">
        <f t="shared" si="177"/>
        <v/>
      </c>
      <c r="W603" s="18" t="str">
        <f>IFERROR(CONCATENATE("PAGO N° ",B603," DEL CONTRATO CPS ",V603," ENTRE ",TEXT(VLOOKUP(A603,matriz,IF(generador!B603=1,16,IF(generador!B603=2,19,IF(generador!B603=3,22,IF(generador!B603=4,25,IF(generador!B603=5,28,IF(generador!B603=6,31,IF(generador!B603=7,34,IF(generador!B603=8,37,IF(generador!B603=9,40,IF(generador!B603=10,43,IF(generador!B603=11,46,IF(generador!B603=12,49,IF(generador!B603=13,52,IF(generador!B603=14,55,IF(generador!B603=15,58))))))))))))))),FALSE),"dd/mm/yyyy")," Y ",TEXT(VLOOKUP(A603,matriz,IF(generador!B603=1,17,IF(generador!B603=2,20,IF(generador!B603=3,23,IF(generador!B603=4,26,IF(generador!B603=5,29,IF(generador!B603=6,32,IF(generador!B603=7,35,IF(generador!B603=8,38,IF(generador!B603=9,41,IF(generador!B603=10,44,IF(generador!B603=11,47,IF(generador!B603=12,50,IF(generador!B603=13,53,IF(generador!B603=14,56,IF(generador!B603=15,59))))))))))))))),FALSE),"dd/mm/yyyy")),"")</f>
        <v/>
      </c>
    </row>
    <row r="604" spans="1:23" x14ac:dyDescent="0.3">
      <c r="A604" s="15"/>
      <c r="B604" s="14"/>
      <c r="C604" s="6"/>
      <c r="D604" s="26" t="str">
        <f t="shared" si="161"/>
        <v/>
      </c>
      <c r="E604" s="19" t="str">
        <f>IFERROR(IF(A604&lt;&gt;"",VLOOKUP(A604,matriz,IF(generador!B604=1,15,IF(generador!B604=2,18,IF(generador!B604=3,21,IF(generador!B604=4,24,IF(generador!B604=5,27,IF(generador!B604=6,30,IF(generador!B604=7,33,IF(generador!B604=8,36,IF(generador!B604=9,39,IF(generador!B604=10,42,IF(generador!B604=11,45,IF(generador!B604=12,48,IF(generador!B604=13,51,IF(generador!B604=14,54,IF(generador!B604=15,57))))))))))))))),FALSE),""),"")</f>
        <v/>
      </c>
      <c r="F604" s="20" t="str">
        <f t="shared" si="162"/>
        <v/>
      </c>
      <c r="G604" s="29" t="str">
        <f t="shared" si="163"/>
        <v/>
      </c>
      <c r="H604" s="21" t="str">
        <f t="shared" ca="1" si="166"/>
        <v/>
      </c>
      <c r="I604" s="18" t="str">
        <f t="shared" si="167"/>
        <v/>
      </c>
      <c r="J604" s="18" t="str">
        <f>""</f>
        <v/>
      </c>
      <c r="K604" s="18" t="str">
        <f t="shared" si="168"/>
        <v/>
      </c>
      <c r="L604" s="18" t="str">
        <f t="shared" si="169"/>
        <v/>
      </c>
      <c r="M604" s="18" t="str">
        <f t="shared" si="170"/>
        <v/>
      </c>
      <c r="N604" s="18" t="str">
        <f t="shared" si="171"/>
        <v/>
      </c>
      <c r="O604" s="18" t="str">
        <f t="shared" si="172"/>
        <v/>
      </c>
      <c r="P604" s="18" t="str">
        <f t="shared" si="173"/>
        <v/>
      </c>
      <c r="Q604" s="18" t="str">
        <f t="shared" si="174"/>
        <v/>
      </c>
      <c r="R604" s="122" t="str">
        <f t="shared" si="164"/>
        <v/>
      </c>
      <c r="S604" s="18" t="str">
        <f t="shared" si="175"/>
        <v/>
      </c>
      <c r="T604" s="26" t="str">
        <f t="shared" si="165"/>
        <v/>
      </c>
      <c r="U604" s="18" t="str">
        <f t="shared" si="176"/>
        <v/>
      </c>
      <c r="V604" s="18" t="str">
        <f t="shared" si="177"/>
        <v/>
      </c>
      <c r="W604" s="18" t="str">
        <f>IFERROR(CONCATENATE("PAGO N° ",B604," DEL CONTRATO CPS ",V604," ENTRE ",TEXT(VLOOKUP(A604,matriz,IF(generador!B604=1,16,IF(generador!B604=2,19,IF(generador!B604=3,22,IF(generador!B604=4,25,IF(generador!B604=5,28,IF(generador!B604=6,31,IF(generador!B604=7,34,IF(generador!B604=8,37,IF(generador!B604=9,40,IF(generador!B604=10,43,IF(generador!B604=11,46,IF(generador!B604=12,49,IF(generador!B604=13,52,IF(generador!B604=14,55,IF(generador!B604=15,58))))))))))))))),FALSE),"dd/mm/yyyy")," Y ",TEXT(VLOOKUP(A604,matriz,IF(generador!B604=1,17,IF(generador!B604=2,20,IF(generador!B604=3,23,IF(generador!B604=4,26,IF(generador!B604=5,29,IF(generador!B604=6,32,IF(generador!B604=7,35,IF(generador!B604=8,38,IF(generador!B604=9,41,IF(generador!B604=10,44,IF(generador!B604=11,47,IF(generador!B604=12,50,IF(generador!B604=13,53,IF(generador!B604=14,56,IF(generador!B604=15,59))))))))))))))),FALSE),"dd/mm/yyyy")),"")</f>
        <v/>
      </c>
    </row>
    <row r="605" spans="1:23" x14ac:dyDescent="0.3">
      <c r="A605" s="15"/>
      <c r="B605" s="14"/>
      <c r="C605" s="6"/>
      <c r="D605" s="26" t="str">
        <f t="shared" si="161"/>
        <v/>
      </c>
      <c r="E605" s="19" t="str">
        <f>IFERROR(IF(A605&lt;&gt;"",VLOOKUP(A605,matriz,IF(generador!B605=1,15,IF(generador!B605=2,18,IF(generador!B605=3,21,IF(generador!B605=4,24,IF(generador!B605=5,27,IF(generador!B605=6,30,IF(generador!B605=7,33,IF(generador!B605=8,36,IF(generador!B605=9,39,IF(generador!B605=10,42,IF(generador!B605=11,45,IF(generador!B605=12,48,IF(generador!B605=13,51,IF(generador!B605=14,54,IF(generador!B605=15,57))))))))))))))),FALSE),""),"")</f>
        <v/>
      </c>
      <c r="F605" s="20" t="str">
        <f t="shared" si="162"/>
        <v/>
      </c>
      <c r="G605" s="29" t="str">
        <f t="shared" si="163"/>
        <v/>
      </c>
      <c r="H605" s="21" t="str">
        <f t="shared" ca="1" si="166"/>
        <v/>
      </c>
      <c r="I605" s="18" t="str">
        <f t="shared" si="167"/>
        <v/>
      </c>
      <c r="J605" s="18" t="str">
        <f>""</f>
        <v/>
      </c>
      <c r="K605" s="18" t="str">
        <f t="shared" si="168"/>
        <v/>
      </c>
      <c r="L605" s="18" t="str">
        <f t="shared" si="169"/>
        <v/>
      </c>
      <c r="M605" s="18" t="str">
        <f t="shared" si="170"/>
        <v/>
      </c>
      <c r="N605" s="18" t="str">
        <f t="shared" si="171"/>
        <v/>
      </c>
      <c r="O605" s="18" t="str">
        <f t="shared" si="172"/>
        <v/>
      </c>
      <c r="P605" s="18" t="str">
        <f t="shared" si="173"/>
        <v/>
      </c>
      <c r="Q605" s="18" t="str">
        <f t="shared" si="174"/>
        <v/>
      </c>
      <c r="R605" s="122" t="str">
        <f t="shared" si="164"/>
        <v/>
      </c>
      <c r="S605" s="18" t="str">
        <f t="shared" si="175"/>
        <v/>
      </c>
      <c r="T605" s="26" t="str">
        <f t="shared" si="165"/>
        <v/>
      </c>
      <c r="U605" s="18" t="str">
        <f t="shared" si="176"/>
        <v/>
      </c>
      <c r="V605" s="18" t="str">
        <f t="shared" si="177"/>
        <v/>
      </c>
      <c r="W605" s="18" t="str">
        <f>IFERROR(CONCATENATE("PAGO N° ",B605," DEL CONTRATO CPS ",V605," ENTRE ",TEXT(VLOOKUP(A605,matriz,IF(generador!B605=1,16,IF(generador!B605=2,19,IF(generador!B605=3,22,IF(generador!B605=4,25,IF(generador!B605=5,28,IF(generador!B605=6,31,IF(generador!B605=7,34,IF(generador!B605=8,37,IF(generador!B605=9,40,IF(generador!B605=10,43,IF(generador!B605=11,46,IF(generador!B605=12,49,IF(generador!B605=13,52,IF(generador!B605=14,55,IF(generador!B605=15,58))))))))))))))),FALSE),"dd/mm/yyyy")," Y ",TEXT(VLOOKUP(A605,matriz,IF(generador!B605=1,17,IF(generador!B605=2,20,IF(generador!B605=3,23,IF(generador!B605=4,26,IF(generador!B605=5,29,IF(generador!B605=6,32,IF(generador!B605=7,35,IF(generador!B605=8,38,IF(generador!B605=9,41,IF(generador!B605=10,44,IF(generador!B605=11,47,IF(generador!B605=12,50,IF(generador!B605=13,53,IF(generador!B605=14,56,IF(generador!B605=15,59))))))))))))))),FALSE),"dd/mm/yyyy")),"")</f>
        <v/>
      </c>
    </row>
    <row r="606" spans="1:23" x14ac:dyDescent="0.3">
      <c r="A606" s="15"/>
      <c r="B606" s="14"/>
      <c r="C606" s="6"/>
      <c r="D606" s="26" t="str">
        <f t="shared" si="161"/>
        <v/>
      </c>
      <c r="E606" s="19" t="str">
        <f>IFERROR(IF(A606&lt;&gt;"",VLOOKUP(A606,matriz,IF(generador!B606=1,15,IF(generador!B606=2,18,IF(generador!B606=3,21,IF(generador!B606=4,24,IF(generador!B606=5,27,IF(generador!B606=6,30,IF(generador!B606=7,33,IF(generador!B606=8,36,IF(generador!B606=9,39,IF(generador!B606=10,42,IF(generador!B606=11,45,IF(generador!B606=12,48,IF(generador!B606=13,51,IF(generador!B606=14,54,IF(generador!B606=15,57))))))))))))))),FALSE),""),"")</f>
        <v/>
      </c>
      <c r="F606" s="20" t="str">
        <f t="shared" si="162"/>
        <v/>
      </c>
      <c r="G606" s="29" t="str">
        <f t="shared" si="163"/>
        <v/>
      </c>
      <c r="H606" s="21" t="str">
        <f t="shared" ca="1" si="166"/>
        <v/>
      </c>
      <c r="I606" s="18" t="str">
        <f t="shared" si="167"/>
        <v/>
      </c>
      <c r="J606" s="18" t="str">
        <f>""</f>
        <v/>
      </c>
      <c r="K606" s="18" t="str">
        <f t="shared" si="168"/>
        <v/>
      </c>
      <c r="L606" s="18" t="str">
        <f t="shared" si="169"/>
        <v/>
      </c>
      <c r="M606" s="18" t="str">
        <f t="shared" si="170"/>
        <v/>
      </c>
      <c r="N606" s="18" t="str">
        <f t="shared" si="171"/>
        <v/>
      </c>
      <c r="O606" s="18" t="str">
        <f t="shared" si="172"/>
        <v/>
      </c>
      <c r="P606" s="18" t="str">
        <f t="shared" si="173"/>
        <v/>
      </c>
      <c r="Q606" s="18" t="str">
        <f t="shared" si="174"/>
        <v/>
      </c>
      <c r="R606" s="122" t="str">
        <f t="shared" si="164"/>
        <v/>
      </c>
      <c r="S606" s="18" t="str">
        <f t="shared" si="175"/>
        <v/>
      </c>
      <c r="T606" s="26" t="str">
        <f t="shared" si="165"/>
        <v/>
      </c>
      <c r="U606" s="18" t="str">
        <f t="shared" si="176"/>
        <v/>
      </c>
      <c r="V606" s="18" t="str">
        <f t="shared" si="177"/>
        <v/>
      </c>
      <c r="W606" s="18" t="str">
        <f>IFERROR(CONCATENATE("PAGO N° ",B606," DEL CONTRATO CPS ",V606," ENTRE ",TEXT(VLOOKUP(A606,matriz,IF(generador!B606=1,16,IF(generador!B606=2,19,IF(generador!B606=3,22,IF(generador!B606=4,25,IF(generador!B606=5,28,IF(generador!B606=6,31,IF(generador!B606=7,34,IF(generador!B606=8,37,IF(generador!B606=9,40,IF(generador!B606=10,43,IF(generador!B606=11,46,IF(generador!B606=12,49,IF(generador!B606=13,52,IF(generador!B606=14,55,IF(generador!B606=15,58))))))))))))))),FALSE),"dd/mm/yyyy")," Y ",TEXT(VLOOKUP(A606,matriz,IF(generador!B606=1,17,IF(generador!B606=2,20,IF(generador!B606=3,23,IF(generador!B606=4,26,IF(generador!B606=5,29,IF(generador!B606=6,32,IF(generador!B606=7,35,IF(generador!B606=8,38,IF(generador!B606=9,41,IF(generador!B606=10,44,IF(generador!B606=11,47,IF(generador!B606=12,50,IF(generador!B606=13,53,IF(generador!B606=14,56,IF(generador!B606=15,59))))))))))))))),FALSE),"dd/mm/yyyy")),"")</f>
        <v/>
      </c>
    </row>
    <row r="607" spans="1:23" x14ac:dyDescent="0.3">
      <c r="A607" s="15"/>
      <c r="B607" s="14"/>
      <c r="C607" s="6"/>
      <c r="D607" s="26" t="str">
        <f t="shared" si="161"/>
        <v/>
      </c>
      <c r="E607" s="19" t="str">
        <f>IFERROR(IF(A607&lt;&gt;"",VLOOKUP(A607,matriz,IF(generador!B607=1,15,IF(generador!B607=2,18,IF(generador!B607=3,21,IF(generador!B607=4,24,IF(generador!B607=5,27,IF(generador!B607=6,30,IF(generador!B607=7,33,IF(generador!B607=8,36,IF(generador!B607=9,39,IF(generador!B607=10,42,IF(generador!B607=11,45,IF(generador!B607=12,48,IF(generador!B607=13,51,IF(generador!B607=14,54,IF(generador!B607=15,57))))))))))))))),FALSE),""),"")</f>
        <v/>
      </c>
      <c r="F607" s="20" t="str">
        <f t="shared" si="162"/>
        <v/>
      </c>
      <c r="G607" s="29" t="str">
        <f t="shared" si="163"/>
        <v/>
      </c>
      <c r="H607" s="21" t="str">
        <f t="shared" ca="1" si="166"/>
        <v/>
      </c>
      <c r="I607" s="18" t="str">
        <f t="shared" si="167"/>
        <v/>
      </c>
      <c r="J607" s="18" t="str">
        <f>""</f>
        <v/>
      </c>
      <c r="K607" s="18" t="str">
        <f t="shared" si="168"/>
        <v/>
      </c>
      <c r="L607" s="18" t="str">
        <f t="shared" si="169"/>
        <v/>
      </c>
      <c r="M607" s="18" t="str">
        <f t="shared" si="170"/>
        <v/>
      </c>
      <c r="N607" s="18" t="str">
        <f t="shared" si="171"/>
        <v/>
      </c>
      <c r="O607" s="18" t="str">
        <f t="shared" si="172"/>
        <v/>
      </c>
      <c r="P607" s="18" t="str">
        <f t="shared" si="173"/>
        <v/>
      </c>
      <c r="Q607" s="18" t="str">
        <f t="shared" si="174"/>
        <v/>
      </c>
      <c r="R607" s="122" t="str">
        <f t="shared" si="164"/>
        <v/>
      </c>
      <c r="S607" s="18" t="str">
        <f t="shared" si="175"/>
        <v/>
      </c>
      <c r="T607" s="26" t="str">
        <f t="shared" si="165"/>
        <v/>
      </c>
      <c r="U607" s="18" t="str">
        <f t="shared" si="176"/>
        <v/>
      </c>
      <c r="V607" s="18" t="str">
        <f t="shared" si="177"/>
        <v/>
      </c>
      <c r="W607" s="18" t="str">
        <f>IFERROR(CONCATENATE("PAGO N° ",B607," DEL CONTRATO CPS ",V607," ENTRE ",TEXT(VLOOKUP(A607,matriz,IF(generador!B607=1,16,IF(generador!B607=2,19,IF(generador!B607=3,22,IF(generador!B607=4,25,IF(generador!B607=5,28,IF(generador!B607=6,31,IF(generador!B607=7,34,IF(generador!B607=8,37,IF(generador!B607=9,40,IF(generador!B607=10,43,IF(generador!B607=11,46,IF(generador!B607=12,49,IF(generador!B607=13,52,IF(generador!B607=14,55,IF(generador!B607=15,58))))))))))))))),FALSE),"dd/mm/yyyy")," Y ",TEXT(VLOOKUP(A607,matriz,IF(generador!B607=1,17,IF(generador!B607=2,20,IF(generador!B607=3,23,IF(generador!B607=4,26,IF(generador!B607=5,29,IF(generador!B607=6,32,IF(generador!B607=7,35,IF(generador!B607=8,38,IF(generador!B607=9,41,IF(generador!B607=10,44,IF(generador!B607=11,47,IF(generador!B607=12,50,IF(generador!B607=13,53,IF(generador!B607=14,56,IF(generador!B607=15,59))))))))))))))),FALSE),"dd/mm/yyyy")),"")</f>
        <v/>
      </c>
    </row>
    <row r="608" spans="1:23" x14ac:dyDescent="0.3">
      <c r="A608" s="15"/>
      <c r="B608" s="14"/>
      <c r="C608" s="6"/>
      <c r="D608" s="26" t="str">
        <f t="shared" si="161"/>
        <v/>
      </c>
      <c r="E608" s="19" t="str">
        <f>IFERROR(IF(A608&lt;&gt;"",VLOOKUP(A608,matriz,IF(generador!B608=1,15,IF(generador!B608=2,18,IF(generador!B608=3,21,IF(generador!B608=4,24,IF(generador!B608=5,27,IF(generador!B608=6,30,IF(generador!B608=7,33,IF(generador!B608=8,36,IF(generador!B608=9,39,IF(generador!B608=10,42,IF(generador!B608=11,45,IF(generador!B608=12,48,IF(generador!B608=13,51,IF(generador!B608=14,54,IF(generador!B608=15,57))))))))))))))),FALSE),""),"")</f>
        <v/>
      </c>
      <c r="F608" s="20" t="str">
        <f t="shared" si="162"/>
        <v/>
      </c>
      <c r="G608" s="29" t="str">
        <f t="shared" si="163"/>
        <v/>
      </c>
      <c r="H608" s="21" t="str">
        <f t="shared" ca="1" si="166"/>
        <v/>
      </c>
      <c r="I608" s="18" t="str">
        <f t="shared" si="167"/>
        <v/>
      </c>
      <c r="J608" s="18" t="str">
        <f>""</f>
        <v/>
      </c>
      <c r="K608" s="18" t="str">
        <f t="shared" si="168"/>
        <v/>
      </c>
      <c r="L608" s="18" t="str">
        <f t="shared" si="169"/>
        <v/>
      </c>
      <c r="M608" s="18" t="str">
        <f t="shared" si="170"/>
        <v/>
      </c>
      <c r="N608" s="18" t="str">
        <f t="shared" si="171"/>
        <v/>
      </c>
      <c r="O608" s="18" t="str">
        <f t="shared" si="172"/>
        <v/>
      </c>
      <c r="P608" s="18" t="str">
        <f t="shared" si="173"/>
        <v/>
      </c>
      <c r="Q608" s="18" t="str">
        <f t="shared" si="174"/>
        <v/>
      </c>
      <c r="R608" s="122" t="str">
        <f t="shared" si="164"/>
        <v/>
      </c>
      <c r="S608" s="18" t="str">
        <f t="shared" si="175"/>
        <v/>
      </c>
      <c r="T608" s="26" t="str">
        <f t="shared" si="165"/>
        <v/>
      </c>
      <c r="U608" s="18" t="str">
        <f t="shared" si="176"/>
        <v/>
      </c>
      <c r="V608" s="18" t="str">
        <f t="shared" si="177"/>
        <v/>
      </c>
      <c r="W608" s="18" t="str">
        <f>IFERROR(CONCATENATE("PAGO N° ",B608," DEL CONTRATO CPS ",V608," ENTRE ",TEXT(VLOOKUP(A608,matriz,IF(generador!B608=1,16,IF(generador!B608=2,19,IF(generador!B608=3,22,IF(generador!B608=4,25,IF(generador!B608=5,28,IF(generador!B608=6,31,IF(generador!B608=7,34,IF(generador!B608=8,37,IF(generador!B608=9,40,IF(generador!B608=10,43,IF(generador!B608=11,46,IF(generador!B608=12,49,IF(generador!B608=13,52,IF(generador!B608=14,55,IF(generador!B608=15,58))))))))))))))),FALSE),"dd/mm/yyyy")," Y ",TEXT(VLOOKUP(A608,matriz,IF(generador!B608=1,17,IF(generador!B608=2,20,IF(generador!B608=3,23,IF(generador!B608=4,26,IF(generador!B608=5,29,IF(generador!B608=6,32,IF(generador!B608=7,35,IF(generador!B608=8,38,IF(generador!B608=9,41,IF(generador!B608=10,44,IF(generador!B608=11,47,IF(generador!B608=12,50,IF(generador!B608=13,53,IF(generador!B608=14,56,IF(generador!B608=15,59))))))))))))))),FALSE),"dd/mm/yyyy")),"")</f>
        <v/>
      </c>
    </row>
    <row r="609" spans="1:23" x14ac:dyDescent="0.3">
      <c r="A609" s="15"/>
      <c r="B609" s="14"/>
      <c r="C609" s="6"/>
      <c r="D609" s="26" t="str">
        <f t="shared" si="161"/>
        <v/>
      </c>
      <c r="E609" s="19" t="str">
        <f>IFERROR(IF(A609&lt;&gt;"",VLOOKUP(A609,matriz,IF(generador!B609=1,15,IF(generador!B609=2,18,IF(generador!B609=3,21,IF(generador!B609=4,24,IF(generador!B609=5,27,IF(generador!B609=6,30,IF(generador!B609=7,33,IF(generador!B609=8,36,IF(generador!B609=9,39,IF(generador!B609=10,42,IF(generador!B609=11,45,IF(generador!B609=12,48,IF(generador!B609=13,51,IF(generador!B609=14,54,IF(generador!B609=15,57))))))))))))))),FALSE),""),"")</f>
        <v/>
      </c>
      <c r="F609" s="20" t="str">
        <f t="shared" si="162"/>
        <v/>
      </c>
      <c r="G609" s="29" t="str">
        <f t="shared" si="163"/>
        <v/>
      </c>
      <c r="H609" s="21" t="str">
        <f t="shared" ca="1" si="166"/>
        <v/>
      </c>
      <c r="I609" s="18" t="str">
        <f t="shared" si="167"/>
        <v/>
      </c>
      <c r="J609" s="18" t="str">
        <f>""</f>
        <v/>
      </c>
      <c r="K609" s="18" t="str">
        <f t="shared" si="168"/>
        <v/>
      </c>
      <c r="L609" s="18" t="str">
        <f t="shared" si="169"/>
        <v/>
      </c>
      <c r="M609" s="18" t="str">
        <f t="shared" si="170"/>
        <v/>
      </c>
      <c r="N609" s="18" t="str">
        <f t="shared" si="171"/>
        <v/>
      </c>
      <c r="O609" s="18" t="str">
        <f t="shared" si="172"/>
        <v/>
      </c>
      <c r="P609" s="18" t="str">
        <f t="shared" si="173"/>
        <v/>
      </c>
      <c r="Q609" s="18" t="str">
        <f t="shared" si="174"/>
        <v/>
      </c>
      <c r="R609" s="122" t="str">
        <f t="shared" si="164"/>
        <v/>
      </c>
      <c r="S609" s="18" t="str">
        <f t="shared" si="175"/>
        <v/>
      </c>
      <c r="T609" s="26" t="str">
        <f t="shared" si="165"/>
        <v/>
      </c>
      <c r="U609" s="18" t="str">
        <f t="shared" si="176"/>
        <v/>
      </c>
      <c r="V609" s="18" t="str">
        <f t="shared" si="177"/>
        <v/>
      </c>
      <c r="W609" s="18" t="str">
        <f>IFERROR(CONCATENATE("PAGO N° ",B609," DEL CONTRATO CPS ",V609," ENTRE ",TEXT(VLOOKUP(A609,matriz,IF(generador!B609=1,16,IF(generador!B609=2,19,IF(generador!B609=3,22,IF(generador!B609=4,25,IF(generador!B609=5,28,IF(generador!B609=6,31,IF(generador!B609=7,34,IF(generador!B609=8,37,IF(generador!B609=9,40,IF(generador!B609=10,43,IF(generador!B609=11,46,IF(generador!B609=12,49,IF(generador!B609=13,52,IF(generador!B609=14,55,IF(generador!B609=15,58))))))))))))))),FALSE),"dd/mm/yyyy")," Y ",TEXT(VLOOKUP(A609,matriz,IF(generador!B609=1,17,IF(generador!B609=2,20,IF(generador!B609=3,23,IF(generador!B609=4,26,IF(generador!B609=5,29,IF(generador!B609=6,32,IF(generador!B609=7,35,IF(generador!B609=8,38,IF(generador!B609=9,41,IF(generador!B609=10,44,IF(generador!B609=11,47,IF(generador!B609=12,50,IF(generador!B609=13,53,IF(generador!B609=14,56,IF(generador!B609=15,59))))))))))))))),FALSE),"dd/mm/yyyy")),"")</f>
        <v/>
      </c>
    </row>
    <row r="610" spans="1:23" x14ac:dyDescent="0.3">
      <c r="A610" s="15"/>
      <c r="B610" s="14"/>
      <c r="C610" s="6"/>
      <c r="D610" s="26" t="str">
        <f t="shared" si="161"/>
        <v/>
      </c>
      <c r="E610" s="19" t="str">
        <f>IFERROR(IF(A610&lt;&gt;"",VLOOKUP(A610,matriz,IF(generador!B610=1,15,IF(generador!B610=2,18,IF(generador!B610=3,21,IF(generador!B610=4,24,IF(generador!B610=5,27,IF(generador!B610=6,30,IF(generador!B610=7,33,IF(generador!B610=8,36,IF(generador!B610=9,39,IF(generador!B610=10,42,IF(generador!B610=11,45,IF(generador!B610=12,48,IF(generador!B610=13,51,IF(generador!B610=14,54,IF(generador!B610=15,57))))))))))))))),FALSE),""),"")</f>
        <v/>
      </c>
      <c r="F610" s="20" t="str">
        <f t="shared" si="162"/>
        <v/>
      </c>
      <c r="G610" s="29" t="str">
        <f t="shared" si="163"/>
        <v/>
      </c>
      <c r="H610" s="21" t="str">
        <f t="shared" ca="1" si="166"/>
        <v/>
      </c>
      <c r="I610" s="18" t="str">
        <f t="shared" si="167"/>
        <v/>
      </c>
      <c r="J610" s="18" t="str">
        <f>""</f>
        <v/>
      </c>
      <c r="K610" s="18" t="str">
        <f t="shared" si="168"/>
        <v/>
      </c>
      <c r="L610" s="18" t="str">
        <f t="shared" si="169"/>
        <v/>
      </c>
      <c r="M610" s="18" t="str">
        <f t="shared" si="170"/>
        <v/>
      </c>
      <c r="N610" s="18" t="str">
        <f t="shared" si="171"/>
        <v/>
      </c>
      <c r="O610" s="18" t="str">
        <f t="shared" si="172"/>
        <v/>
      </c>
      <c r="P610" s="18" t="str">
        <f t="shared" si="173"/>
        <v/>
      </c>
      <c r="Q610" s="18" t="str">
        <f t="shared" si="174"/>
        <v/>
      </c>
      <c r="R610" s="122" t="str">
        <f t="shared" si="164"/>
        <v/>
      </c>
      <c r="S610" s="18" t="str">
        <f t="shared" si="175"/>
        <v/>
      </c>
      <c r="T610" s="26" t="str">
        <f t="shared" si="165"/>
        <v/>
      </c>
      <c r="U610" s="18" t="str">
        <f t="shared" si="176"/>
        <v/>
      </c>
      <c r="V610" s="18" t="str">
        <f t="shared" si="177"/>
        <v/>
      </c>
      <c r="W610" s="18" t="str">
        <f>IFERROR(CONCATENATE("PAGO N° ",B610," DEL CONTRATO CPS ",V610," ENTRE ",TEXT(VLOOKUP(A610,matriz,IF(generador!B610=1,16,IF(generador!B610=2,19,IF(generador!B610=3,22,IF(generador!B610=4,25,IF(generador!B610=5,28,IF(generador!B610=6,31,IF(generador!B610=7,34,IF(generador!B610=8,37,IF(generador!B610=9,40,IF(generador!B610=10,43,IF(generador!B610=11,46,IF(generador!B610=12,49,IF(generador!B610=13,52,IF(generador!B610=14,55,IF(generador!B610=15,58))))))))))))))),FALSE),"dd/mm/yyyy")," Y ",TEXT(VLOOKUP(A610,matriz,IF(generador!B610=1,17,IF(generador!B610=2,20,IF(generador!B610=3,23,IF(generador!B610=4,26,IF(generador!B610=5,29,IF(generador!B610=6,32,IF(generador!B610=7,35,IF(generador!B610=8,38,IF(generador!B610=9,41,IF(generador!B610=10,44,IF(generador!B610=11,47,IF(generador!B610=12,50,IF(generador!B610=13,53,IF(generador!B610=14,56,IF(generador!B610=15,59))))))))))))))),FALSE),"dd/mm/yyyy")),"")</f>
        <v/>
      </c>
    </row>
    <row r="611" spans="1:23" x14ac:dyDescent="0.3">
      <c r="A611" s="15"/>
      <c r="B611" s="14"/>
      <c r="C611" s="6"/>
      <c r="D611" s="26" t="str">
        <f t="shared" si="161"/>
        <v/>
      </c>
      <c r="E611" s="19" t="str">
        <f>IFERROR(IF(A611&lt;&gt;"",VLOOKUP(A611,matriz,IF(generador!B611=1,15,IF(generador!B611=2,18,IF(generador!B611=3,21,IF(generador!B611=4,24,IF(generador!B611=5,27,IF(generador!B611=6,30,IF(generador!B611=7,33,IF(generador!B611=8,36,IF(generador!B611=9,39,IF(generador!B611=10,42,IF(generador!B611=11,45,IF(generador!B611=12,48,IF(generador!B611=13,51,IF(generador!B611=14,54,IF(generador!B611=15,57))))))))))))))),FALSE),""),"")</f>
        <v/>
      </c>
      <c r="F611" s="20" t="str">
        <f t="shared" si="162"/>
        <v/>
      </c>
      <c r="G611" s="29" t="str">
        <f t="shared" si="163"/>
        <v/>
      </c>
      <c r="H611" s="21" t="str">
        <f t="shared" ca="1" si="166"/>
        <v/>
      </c>
      <c r="I611" s="18" t="str">
        <f t="shared" si="167"/>
        <v/>
      </c>
      <c r="J611" s="18" t="str">
        <f>""</f>
        <v/>
      </c>
      <c r="K611" s="18" t="str">
        <f t="shared" si="168"/>
        <v/>
      </c>
      <c r="L611" s="18" t="str">
        <f t="shared" si="169"/>
        <v/>
      </c>
      <c r="M611" s="18" t="str">
        <f t="shared" si="170"/>
        <v/>
      </c>
      <c r="N611" s="18" t="str">
        <f t="shared" si="171"/>
        <v/>
      </c>
      <c r="O611" s="18" t="str">
        <f t="shared" si="172"/>
        <v/>
      </c>
      <c r="P611" s="18" t="str">
        <f t="shared" si="173"/>
        <v/>
      </c>
      <c r="Q611" s="18" t="str">
        <f t="shared" si="174"/>
        <v/>
      </c>
      <c r="R611" s="122" t="str">
        <f t="shared" si="164"/>
        <v/>
      </c>
      <c r="S611" s="18" t="str">
        <f t="shared" si="175"/>
        <v/>
      </c>
      <c r="T611" s="26" t="str">
        <f t="shared" si="165"/>
        <v/>
      </c>
      <c r="U611" s="18" t="str">
        <f t="shared" si="176"/>
        <v/>
      </c>
      <c r="V611" s="18" t="str">
        <f t="shared" si="177"/>
        <v/>
      </c>
      <c r="W611" s="18" t="str">
        <f>IFERROR(CONCATENATE("PAGO N° ",B611," DEL CONTRATO CPS ",V611," ENTRE ",TEXT(VLOOKUP(A611,matriz,IF(generador!B611=1,16,IF(generador!B611=2,19,IF(generador!B611=3,22,IF(generador!B611=4,25,IF(generador!B611=5,28,IF(generador!B611=6,31,IF(generador!B611=7,34,IF(generador!B611=8,37,IF(generador!B611=9,40,IF(generador!B611=10,43,IF(generador!B611=11,46,IF(generador!B611=12,49,IF(generador!B611=13,52,IF(generador!B611=14,55,IF(generador!B611=15,58))))))))))))))),FALSE),"dd/mm/yyyy")," Y ",TEXT(VLOOKUP(A611,matriz,IF(generador!B611=1,17,IF(generador!B611=2,20,IF(generador!B611=3,23,IF(generador!B611=4,26,IF(generador!B611=5,29,IF(generador!B611=6,32,IF(generador!B611=7,35,IF(generador!B611=8,38,IF(generador!B611=9,41,IF(generador!B611=10,44,IF(generador!B611=11,47,IF(generador!B611=12,50,IF(generador!B611=13,53,IF(generador!B611=14,56,IF(generador!B611=15,59))))))))))))))),FALSE),"dd/mm/yyyy")),"")</f>
        <v/>
      </c>
    </row>
    <row r="612" spans="1:23" x14ac:dyDescent="0.3">
      <c r="A612" s="15"/>
      <c r="B612" s="14"/>
      <c r="C612" s="6"/>
      <c r="D612" s="26" t="str">
        <f t="shared" si="161"/>
        <v/>
      </c>
      <c r="E612" s="19" t="str">
        <f>IFERROR(IF(A612&lt;&gt;"",VLOOKUP(A612,matriz,IF(generador!B612=1,15,IF(generador!B612=2,18,IF(generador!B612=3,21,IF(generador!B612=4,24,IF(generador!B612=5,27,IF(generador!B612=6,30,IF(generador!B612=7,33,IF(generador!B612=8,36,IF(generador!B612=9,39,IF(generador!B612=10,42,IF(generador!B612=11,45,IF(generador!B612=12,48,IF(generador!B612=13,51,IF(generador!B612=14,54,IF(generador!B612=15,57))))))))))))))),FALSE),""),"")</f>
        <v/>
      </c>
      <c r="F612" s="20" t="str">
        <f t="shared" si="162"/>
        <v/>
      </c>
      <c r="G612" s="29" t="str">
        <f t="shared" si="163"/>
        <v/>
      </c>
      <c r="H612" s="21" t="str">
        <f t="shared" ca="1" si="166"/>
        <v/>
      </c>
      <c r="I612" s="18" t="str">
        <f t="shared" si="167"/>
        <v/>
      </c>
      <c r="J612" s="18" t="str">
        <f>""</f>
        <v/>
      </c>
      <c r="K612" s="18" t="str">
        <f t="shared" si="168"/>
        <v/>
      </c>
      <c r="L612" s="18" t="str">
        <f t="shared" si="169"/>
        <v/>
      </c>
      <c r="M612" s="18" t="str">
        <f t="shared" si="170"/>
        <v/>
      </c>
      <c r="N612" s="18" t="str">
        <f t="shared" si="171"/>
        <v/>
      </c>
      <c r="O612" s="18" t="str">
        <f t="shared" si="172"/>
        <v/>
      </c>
      <c r="P612" s="18" t="str">
        <f t="shared" si="173"/>
        <v/>
      </c>
      <c r="Q612" s="18" t="str">
        <f t="shared" si="174"/>
        <v/>
      </c>
      <c r="R612" s="122" t="str">
        <f t="shared" si="164"/>
        <v/>
      </c>
      <c r="S612" s="18" t="str">
        <f t="shared" si="175"/>
        <v/>
      </c>
      <c r="T612" s="26" t="str">
        <f t="shared" si="165"/>
        <v/>
      </c>
      <c r="U612" s="18" t="str">
        <f t="shared" si="176"/>
        <v/>
      </c>
      <c r="V612" s="18" t="str">
        <f t="shared" si="177"/>
        <v/>
      </c>
      <c r="W612" s="18" t="str">
        <f>IFERROR(CONCATENATE("PAGO N° ",B612," DEL CONTRATO CPS ",V612," ENTRE ",TEXT(VLOOKUP(A612,matriz,IF(generador!B612=1,16,IF(generador!B612=2,19,IF(generador!B612=3,22,IF(generador!B612=4,25,IF(generador!B612=5,28,IF(generador!B612=6,31,IF(generador!B612=7,34,IF(generador!B612=8,37,IF(generador!B612=9,40,IF(generador!B612=10,43,IF(generador!B612=11,46,IF(generador!B612=12,49,IF(generador!B612=13,52,IF(generador!B612=14,55,IF(generador!B612=15,58))))))))))))))),FALSE),"dd/mm/yyyy")," Y ",TEXT(VLOOKUP(A612,matriz,IF(generador!B612=1,17,IF(generador!B612=2,20,IF(generador!B612=3,23,IF(generador!B612=4,26,IF(generador!B612=5,29,IF(generador!B612=6,32,IF(generador!B612=7,35,IF(generador!B612=8,38,IF(generador!B612=9,41,IF(generador!B612=10,44,IF(generador!B612=11,47,IF(generador!B612=12,50,IF(generador!B612=13,53,IF(generador!B612=14,56,IF(generador!B612=15,59))))))))))))))),FALSE),"dd/mm/yyyy")),"")</f>
        <v/>
      </c>
    </row>
    <row r="613" spans="1:23" x14ac:dyDescent="0.3">
      <c r="A613" s="15"/>
      <c r="B613" s="14"/>
      <c r="C613" s="6"/>
      <c r="D613" s="26" t="str">
        <f t="shared" si="161"/>
        <v/>
      </c>
      <c r="E613" s="19" t="str">
        <f>IFERROR(IF(A613&lt;&gt;"",VLOOKUP(A613,matriz,IF(generador!B613=1,15,IF(generador!B613=2,18,IF(generador!B613=3,21,IF(generador!B613=4,24,IF(generador!B613=5,27,IF(generador!B613=6,30,IF(generador!B613=7,33,IF(generador!B613=8,36,IF(generador!B613=9,39,IF(generador!B613=10,42,IF(generador!B613=11,45,IF(generador!B613=12,48,IF(generador!B613=13,51,IF(generador!B613=14,54,IF(generador!B613=15,57))))))))))))))),FALSE),""),"")</f>
        <v/>
      </c>
      <c r="F613" s="20" t="str">
        <f t="shared" si="162"/>
        <v/>
      </c>
      <c r="G613" s="29" t="str">
        <f t="shared" si="163"/>
        <v/>
      </c>
      <c r="H613" s="21" t="str">
        <f t="shared" ca="1" si="166"/>
        <v/>
      </c>
      <c r="I613" s="18" t="str">
        <f t="shared" si="167"/>
        <v/>
      </c>
      <c r="J613" s="18" t="str">
        <f>""</f>
        <v/>
      </c>
      <c r="K613" s="18" t="str">
        <f t="shared" si="168"/>
        <v/>
      </c>
      <c r="L613" s="18" t="str">
        <f t="shared" si="169"/>
        <v/>
      </c>
      <c r="M613" s="18" t="str">
        <f t="shared" si="170"/>
        <v/>
      </c>
      <c r="N613" s="18" t="str">
        <f t="shared" si="171"/>
        <v/>
      </c>
      <c r="O613" s="18" t="str">
        <f t="shared" si="172"/>
        <v/>
      </c>
      <c r="P613" s="18" t="str">
        <f t="shared" si="173"/>
        <v/>
      </c>
      <c r="Q613" s="18" t="str">
        <f t="shared" si="174"/>
        <v/>
      </c>
      <c r="R613" s="122" t="str">
        <f t="shared" si="164"/>
        <v/>
      </c>
      <c r="S613" s="18" t="str">
        <f t="shared" si="175"/>
        <v/>
      </c>
      <c r="T613" s="26" t="str">
        <f t="shared" si="165"/>
        <v/>
      </c>
      <c r="U613" s="18" t="str">
        <f t="shared" si="176"/>
        <v/>
      </c>
      <c r="V613" s="18" t="str">
        <f t="shared" si="177"/>
        <v/>
      </c>
      <c r="W613" s="18" t="str">
        <f>IFERROR(CONCATENATE("PAGO N° ",B613," DEL CONTRATO CPS ",V613," ENTRE ",TEXT(VLOOKUP(A613,matriz,IF(generador!B613=1,16,IF(generador!B613=2,19,IF(generador!B613=3,22,IF(generador!B613=4,25,IF(generador!B613=5,28,IF(generador!B613=6,31,IF(generador!B613=7,34,IF(generador!B613=8,37,IF(generador!B613=9,40,IF(generador!B613=10,43,IF(generador!B613=11,46,IF(generador!B613=12,49,IF(generador!B613=13,52,IF(generador!B613=14,55,IF(generador!B613=15,58))))))))))))))),FALSE),"dd/mm/yyyy")," Y ",TEXT(VLOOKUP(A613,matriz,IF(generador!B613=1,17,IF(generador!B613=2,20,IF(generador!B613=3,23,IF(generador!B613=4,26,IF(generador!B613=5,29,IF(generador!B613=6,32,IF(generador!B613=7,35,IF(generador!B613=8,38,IF(generador!B613=9,41,IF(generador!B613=10,44,IF(generador!B613=11,47,IF(generador!B613=12,50,IF(generador!B613=13,53,IF(generador!B613=14,56,IF(generador!B613=15,59))))))))))))))),FALSE),"dd/mm/yyyy")),"")</f>
        <v/>
      </c>
    </row>
    <row r="614" spans="1:23" x14ac:dyDescent="0.3">
      <c r="A614" s="15"/>
      <c r="B614" s="14"/>
      <c r="C614" s="6"/>
      <c r="D614" s="26" t="str">
        <f t="shared" si="161"/>
        <v/>
      </c>
      <c r="E614" s="19" t="str">
        <f>IFERROR(IF(A614&lt;&gt;"",VLOOKUP(A614,matriz,IF(generador!B614=1,15,IF(generador!B614=2,18,IF(generador!B614=3,21,IF(generador!B614=4,24,IF(generador!B614=5,27,IF(generador!B614=6,30,IF(generador!B614=7,33,IF(generador!B614=8,36,IF(generador!B614=9,39,IF(generador!B614=10,42,IF(generador!B614=11,45,IF(generador!B614=12,48,IF(generador!B614=13,51,IF(generador!B614=14,54,IF(generador!B614=15,57))))))))))))))),FALSE),""),"")</f>
        <v/>
      </c>
      <c r="F614" s="20" t="str">
        <f t="shared" si="162"/>
        <v/>
      </c>
      <c r="G614" s="29" t="str">
        <f t="shared" si="163"/>
        <v/>
      </c>
      <c r="H614" s="21" t="str">
        <f t="shared" ca="1" si="166"/>
        <v/>
      </c>
      <c r="I614" s="18" t="str">
        <f t="shared" si="167"/>
        <v/>
      </c>
      <c r="J614" s="18" t="str">
        <f>""</f>
        <v/>
      </c>
      <c r="K614" s="18" t="str">
        <f t="shared" si="168"/>
        <v/>
      </c>
      <c r="L614" s="18" t="str">
        <f t="shared" si="169"/>
        <v/>
      </c>
      <c r="M614" s="18" t="str">
        <f t="shared" si="170"/>
        <v/>
      </c>
      <c r="N614" s="18" t="str">
        <f t="shared" si="171"/>
        <v/>
      </c>
      <c r="O614" s="18" t="str">
        <f t="shared" si="172"/>
        <v/>
      </c>
      <c r="P614" s="18" t="str">
        <f t="shared" si="173"/>
        <v/>
      </c>
      <c r="Q614" s="18" t="str">
        <f t="shared" si="174"/>
        <v/>
      </c>
      <c r="R614" s="122" t="str">
        <f t="shared" si="164"/>
        <v/>
      </c>
      <c r="S614" s="18" t="str">
        <f t="shared" si="175"/>
        <v/>
      </c>
      <c r="T614" s="26" t="str">
        <f t="shared" si="165"/>
        <v/>
      </c>
      <c r="U614" s="18" t="str">
        <f t="shared" si="176"/>
        <v/>
      </c>
      <c r="V614" s="18" t="str">
        <f t="shared" si="177"/>
        <v/>
      </c>
      <c r="W614" s="18" t="str">
        <f>IFERROR(CONCATENATE("PAGO N° ",B614," DEL CONTRATO CPS ",V614," ENTRE ",TEXT(VLOOKUP(A614,matriz,IF(generador!B614=1,16,IF(generador!B614=2,19,IF(generador!B614=3,22,IF(generador!B614=4,25,IF(generador!B614=5,28,IF(generador!B614=6,31,IF(generador!B614=7,34,IF(generador!B614=8,37,IF(generador!B614=9,40,IF(generador!B614=10,43,IF(generador!B614=11,46,IF(generador!B614=12,49,IF(generador!B614=13,52,IF(generador!B614=14,55,IF(generador!B614=15,58))))))))))))))),FALSE),"dd/mm/yyyy")," Y ",TEXT(VLOOKUP(A614,matriz,IF(generador!B614=1,17,IF(generador!B614=2,20,IF(generador!B614=3,23,IF(generador!B614=4,26,IF(generador!B614=5,29,IF(generador!B614=6,32,IF(generador!B614=7,35,IF(generador!B614=8,38,IF(generador!B614=9,41,IF(generador!B614=10,44,IF(generador!B614=11,47,IF(generador!B614=12,50,IF(generador!B614=13,53,IF(generador!B614=14,56,IF(generador!B614=15,59))))))))))))))),FALSE),"dd/mm/yyyy")),"")</f>
        <v/>
      </c>
    </row>
    <row r="615" spans="1:23" x14ac:dyDescent="0.3">
      <c r="A615" s="15"/>
      <c r="B615" s="14"/>
      <c r="C615" s="6"/>
      <c r="D615" s="26" t="str">
        <f t="shared" si="161"/>
        <v/>
      </c>
      <c r="E615" s="19" t="str">
        <f>IFERROR(IF(A615&lt;&gt;"",VLOOKUP(A615,matriz,IF(generador!B615=1,15,IF(generador!B615=2,18,IF(generador!B615=3,21,IF(generador!B615=4,24,IF(generador!B615=5,27,IF(generador!B615=6,30,IF(generador!B615=7,33,IF(generador!B615=8,36,IF(generador!B615=9,39,IF(generador!B615=10,42,IF(generador!B615=11,45,IF(generador!B615=12,48,IF(generador!B615=13,51,IF(generador!B615=14,54,IF(generador!B615=15,57))))))))))))))),FALSE),""),"")</f>
        <v/>
      </c>
      <c r="F615" s="20" t="str">
        <f t="shared" si="162"/>
        <v/>
      </c>
      <c r="G615" s="29" t="str">
        <f t="shared" si="163"/>
        <v/>
      </c>
      <c r="H615" s="21" t="str">
        <f t="shared" ca="1" si="166"/>
        <v/>
      </c>
      <c r="I615" s="18" t="str">
        <f t="shared" si="167"/>
        <v/>
      </c>
      <c r="J615" s="18" t="str">
        <f>""</f>
        <v/>
      </c>
      <c r="K615" s="18" t="str">
        <f t="shared" si="168"/>
        <v/>
      </c>
      <c r="L615" s="18" t="str">
        <f t="shared" si="169"/>
        <v/>
      </c>
      <c r="M615" s="18" t="str">
        <f t="shared" si="170"/>
        <v/>
      </c>
      <c r="N615" s="18" t="str">
        <f t="shared" si="171"/>
        <v/>
      </c>
      <c r="O615" s="18" t="str">
        <f t="shared" si="172"/>
        <v/>
      </c>
      <c r="P615" s="18" t="str">
        <f t="shared" si="173"/>
        <v/>
      </c>
      <c r="Q615" s="18" t="str">
        <f t="shared" si="174"/>
        <v/>
      </c>
      <c r="R615" s="122" t="str">
        <f t="shared" si="164"/>
        <v/>
      </c>
      <c r="S615" s="18" t="str">
        <f t="shared" si="175"/>
        <v/>
      </c>
      <c r="T615" s="26" t="str">
        <f t="shared" si="165"/>
        <v/>
      </c>
      <c r="U615" s="18" t="str">
        <f t="shared" si="176"/>
        <v/>
      </c>
      <c r="V615" s="18" t="str">
        <f t="shared" si="177"/>
        <v/>
      </c>
      <c r="W615" s="18" t="str">
        <f>IFERROR(CONCATENATE("PAGO N° ",B615," DEL CONTRATO CPS ",V615," ENTRE ",TEXT(VLOOKUP(A615,matriz,IF(generador!B615=1,16,IF(generador!B615=2,19,IF(generador!B615=3,22,IF(generador!B615=4,25,IF(generador!B615=5,28,IF(generador!B615=6,31,IF(generador!B615=7,34,IF(generador!B615=8,37,IF(generador!B615=9,40,IF(generador!B615=10,43,IF(generador!B615=11,46,IF(generador!B615=12,49,IF(generador!B615=13,52,IF(generador!B615=14,55,IF(generador!B615=15,58))))))))))))))),FALSE),"dd/mm/yyyy")," Y ",TEXT(VLOOKUP(A615,matriz,IF(generador!B615=1,17,IF(generador!B615=2,20,IF(generador!B615=3,23,IF(generador!B615=4,26,IF(generador!B615=5,29,IF(generador!B615=6,32,IF(generador!B615=7,35,IF(generador!B615=8,38,IF(generador!B615=9,41,IF(generador!B615=10,44,IF(generador!B615=11,47,IF(generador!B615=12,50,IF(generador!B615=13,53,IF(generador!B615=14,56,IF(generador!B615=15,59))))))))))))))),FALSE),"dd/mm/yyyy")),"")</f>
        <v/>
      </c>
    </row>
    <row r="616" spans="1:23" x14ac:dyDescent="0.3">
      <c r="A616" s="15"/>
      <c r="B616" s="14"/>
      <c r="C616" s="6"/>
      <c r="D616" s="26" t="str">
        <f t="shared" si="161"/>
        <v/>
      </c>
      <c r="E616" s="19" t="str">
        <f>IFERROR(IF(A616&lt;&gt;"",VLOOKUP(A616,matriz,IF(generador!B616=1,15,IF(generador!B616=2,18,IF(generador!B616=3,21,IF(generador!B616=4,24,IF(generador!B616=5,27,IF(generador!B616=6,30,IF(generador!B616=7,33,IF(generador!B616=8,36,IF(generador!B616=9,39,IF(generador!B616=10,42,IF(generador!B616=11,45,IF(generador!B616=12,48,IF(generador!B616=13,51,IF(generador!B616=14,54,IF(generador!B616=15,57))))))))))))))),FALSE),""),"")</f>
        <v/>
      </c>
      <c r="F616" s="20" t="str">
        <f t="shared" si="162"/>
        <v/>
      </c>
      <c r="G616" s="29" t="str">
        <f t="shared" si="163"/>
        <v/>
      </c>
      <c r="H616" s="21" t="str">
        <f t="shared" ca="1" si="166"/>
        <v/>
      </c>
      <c r="I616" s="18" t="str">
        <f t="shared" si="167"/>
        <v/>
      </c>
      <c r="J616" s="18" t="str">
        <f>""</f>
        <v/>
      </c>
      <c r="K616" s="18" t="str">
        <f t="shared" si="168"/>
        <v/>
      </c>
      <c r="L616" s="18" t="str">
        <f t="shared" si="169"/>
        <v/>
      </c>
      <c r="M616" s="18" t="str">
        <f t="shared" si="170"/>
        <v/>
      </c>
      <c r="N616" s="18" t="str">
        <f t="shared" si="171"/>
        <v/>
      </c>
      <c r="O616" s="18" t="str">
        <f t="shared" si="172"/>
        <v/>
      </c>
      <c r="P616" s="18" t="str">
        <f t="shared" si="173"/>
        <v/>
      </c>
      <c r="Q616" s="18" t="str">
        <f t="shared" si="174"/>
        <v/>
      </c>
      <c r="R616" s="122" t="str">
        <f t="shared" si="164"/>
        <v/>
      </c>
      <c r="S616" s="18" t="str">
        <f t="shared" si="175"/>
        <v/>
      </c>
      <c r="T616" s="26" t="str">
        <f t="shared" si="165"/>
        <v/>
      </c>
      <c r="U616" s="18" t="str">
        <f t="shared" si="176"/>
        <v/>
      </c>
      <c r="V616" s="18" t="str">
        <f t="shared" si="177"/>
        <v/>
      </c>
      <c r="W616" s="18" t="str">
        <f>IFERROR(CONCATENATE("PAGO N° ",B616," DEL CONTRATO CPS ",V616," ENTRE ",TEXT(VLOOKUP(A616,matriz,IF(generador!B616=1,16,IF(generador!B616=2,19,IF(generador!B616=3,22,IF(generador!B616=4,25,IF(generador!B616=5,28,IF(generador!B616=6,31,IF(generador!B616=7,34,IF(generador!B616=8,37,IF(generador!B616=9,40,IF(generador!B616=10,43,IF(generador!B616=11,46,IF(generador!B616=12,49,IF(generador!B616=13,52,IF(generador!B616=14,55,IF(generador!B616=15,58))))))))))))))),FALSE),"dd/mm/yyyy")," Y ",TEXT(VLOOKUP(A616,matriz,IF(generador!B616=1,17,IF(generador!B616=2,20,IF(generador!B616=3,23,IF(generador!B616=4,26,IF(generador!B616=5,29,IF(generador!B616=6,32,IF(generador!B616=7,35,IF(generador!B616=8,38,IF(generador!B616=9,41,IF(generador!B616=10,44,IF(generador!B616=11,47,IF(generador!B616=12,50,IF(generador!B616=13,53,IF(generador!B616=14,56,IF(generador!B616=15,59))))))))))))))),FALSE),"dd/mm/yyyy")),"")</f>
        <v/>
      </c>
    </row>
    <row r="617" spans="1:23" x14ac:dyDescent="0.3">
      <c r="A617" s="15"/>
      <c r="B617" s="14"/>
      <c r="C617" s="6"/>
      <c r="D617" s="26" t="str">
        <f t="shared" si="161"/>
        <v/>
      </c>
      <c r="E617" s="19" t="str">
        <f>IFERROR(IF(A617&lt;&gt;"",VLOOKUP(A617,matriz,IF(generador!B617=1,15,IF(generador!B617=2,18,IF(generador!B617=3,21,IF(generador!B617=4,24,IF(generador!B617=5,27,IF(generador!B617=6,30,IF(generador!B617=7,33,IF(generador!B617=8,36,IF(generador!B617=9,39,IF(generador!B617=10,42,IF(generador!B617=11,45,IF(generador!B617=12,48,IF(generador!B617=13,51,IF(generador!B617=14,54,IF(generador!B617=15,57))))))))))))))),FALSE),""),"")</f>
        <v/>
      </c>
      <c r="F617" s="20" t="str">
        <f t="shared" si="162"/>
        <v/>
      </c>
      <c r="G617" s="29" t="str">
        <f t="shared" si="163"/>
        <v/>
      </c>
      <c r="H617" s="21" t="str">
        <f t="shared" ca="1" si="166"/>
        <v/>
      </c>
      <c r="I617" s="18" t="str">
        <f t="shared" si="167"/>
        <v/>
      </c>
      <c r="J617" s="18" t="str">
        <f>""</f>
        <v/>
      </c>
      <c r="K617" s="18" t="str">
        <f t="shared" si="168"/>
        <v/>
      </c>
      <c r="L617" s="18" t="str">
        <f t="shared" si="169"/>
        <v/>
      </c>
      <c r="M617" s="18" t="str">
        <f t="shared" si="170"/>
        <v/>
      </c>
      <c r="N617" s="18" t="str">
        <f t="shared" si="171"/>
        <v/>
      </c>
      <c r="O617" s="18" t="str">
        <f t="shared" si="172"/>
        <v/>
      </c>
      <c r="P617" s="18" t="str">
        <f t="shared" si="173"/>
        <v/>
      </c>
      <c r="Q617" s="18" t="str">
        <f t="shared" si="174"/>
        <v/>
      </c>
      <c r="R617" s="122" t="str">
        <f t="shared" si="164"/>
        <v/>
      </c>
      <c r="S617" s="18" t="str">
        <f t="shared" si="175"/>
        <v/>
      </c>
      <c r="T617" s="26" t="str">
        <f t="shared" si="165"/>
        <v/>
      </c>
      <c r="U617" s="18" t="str">
        <f t="shared" si="176"/>
        <v/>
      </c>
      <c r="V617" s="18" t="str">
        <f t="shared" si="177"/>
        <v/>
      </c>
      <c r="W617" s="18" t="str">
        <f>IFERROR(CONCATENATE("PAGO N° ",B617," DEL CONTRATO CPS ",V617," ENTRE ",TEXT(VLOOKUP(A617,matriz,IF(generador!B617=1,16,IF(generador!B617=2,19,IF(generador!B617=3,22,IF(generador!B617=4,25,IF(generador!B617=5,28,IF(generador!B617=6,31,IF(generador!B617=7,34,IF(generador!B617=8,37,IF(generador!B617=9,40,IF(generador!B617=10,43,IF(generador!B617=11,46,IF(generador!B617=12,49,IF(generador!B617=13,52,IF(generador!B617=14,55,IF(generador!B617=15,58))))))))))))))),FALSE),"dd/mm/yyyy")," Y ",TEXT(VLOOKUP(A617,matriz,IF(generador!B617=1,17,IF(generador!B617=2,20,IF(generador!B617=3,23,IF(generador!B617=4,26,IF(generador!B617=5,29,IF(generador!B617=6,32,IF(generador!B617=7,35,IF(generador!B617=8,38,IF(generador!B617=9,41,IF(generador!B617=10,44,IF(generador!B617=11,47,IF(generador!B617=12,50,IF(generador!B617=13,53,IF(generador!B617=14,56,IF(generador!B617=15,59))))))))))))))),FALSE),"dd/mm/yyyy")),"")</f>
        <v/>
      </c>
    </row>
    <row r="618" spans="1:23" x14ac:dyDescent="0.3">
      <c r="A618" s="15"/>
      <c r="B618" s="14"/>
      <c r="C618" s="6"/>
      <c r="D618" s="26" t="str">
        <f t="shared" si="161"/>
        <v/>
      </c>
      <c r="E618" s="19" t="str">
        <f>IFERROR(IF(A618&lt;&gt;"",VLOOKUP(A618,matriz,IF(generador!B618=1,15,IF(generador!B618=2,18,IF(generador!B618=3,21,IF(generador!B618=4,24,IF(generador!B618=5,27,IF(generador!B618=6,30,IF(generador!B618=7,33,IF(generador!B618=8,36,IF(generador!B618=9,39,IF(generador!B618=10,42,IF(generador!B618=11,45,IF(generador!B618=12,48,IF(generador!B618=13,51,IF(generador!B618=14,54,IF(generador!B618=15,57))))))))))))))),FALSE),""),"")</f>
        <v/>
      </c>
      <c r="F618" s="20" t="str">
        <f t="shared" si="162"/>
        <v/>
      </c>
      <c r="G618" s="29" t="str">
        <f t="shared" si="163"/>
        <v/>
      </c>
      <c r="H618" s="21" t="str">
        <f t="shared" ca="1" si="166"/>
        <v/>
      </c>
      <c r="I618" s="18" t="str">
        <f t="shared" si="167"/>
        <v/>
      </c>
      <c r="J618" s="18" t="str">
        <f>""</f>
        <v/>
      </c>
      <c r="K618" s="18" t="str">
        <f t="shared" si="168"/>
        <v/>
      </c>
      <c r="L618" s="18" t="str">
        <f t="shared" si="169"/>
        <v/>
      </c>
      <c r="M618" s="18" t="str">
        <f t="shared" si="170"/>
        <v/>
      </c>
      <c r="N618" s="18" t="str">
        <f t="shared" si="171"/>
        <v/>
      </c>
      <c r="O618" s="18" t="str">
        <f t="shared" si="172"/>
        <v/>
      </c>
      <c r="P618" s="18" t="str">
        <f t="shared" si="173"/>
        <v/>
      </c>
      <c r="Q618" s="18" t="str">
        <f t="shared" si="174"/>
        <v/>
      </c>
      <c r="R618" s="122" t="str">
        <f t="shared" si="164"/>
        <v/>
      </c>
      <c r="S618" s="18" t="str">
        <f t="shared" si="175"/>
        <v/>
      </c>
      <c r="T618" s="26" t="str">
        <f t="shared" si="165"/>
        <v/>
      </c>
      <c r="U618" s="18" t="str">
        <f t="shared" si="176"/>
        <v/>
      </c>
      <c r="V618" s="18" t="str">
        <f t="shared" si="177"/>
        <v/>
      </c>
      <c r="W618" s="18" t="str">
        <f>IFERROR(CONCATENATE("PAGO N° ",B618," DEL CONTRATO CPS ",V618," ENTRE ",TEXT(VLOOKUP(A618,matriz,IF(generador!B618=1,16,IF(generador!B618=2,19,IF(generador!B618=3,22,IF(generador!B618=4,25,IF(generador!B618=5,28,IF(generador!B618=6,31,IF(generador!B618=7,34,IF(generador!B618=8,37,IF(generador!B618=9,40,IF(generador!B618=10,43,IF(generador!B618=11,46,IF(generador!B618=12,49,IF(generador!B618=13,52,IF(generador!B618=14,55,IF(generador!B618=15,58))))))))))))))),FALSE),"dd/mm/yyyy")," Y ",TEXT(VLOOKUP(A618,matriz,IF(generador!B618=1,17,IF(generador!B618=2,20,IF(generador!B618=3,23,IF(generador!B618=4,26,IF(generador!B618=5,29,IF(generador!B618=6,32,IF(generador!B618=7,35,IF(generador!B618=8,38,IF(generador!B618=9,41,IF(generador!B618=10,44,IF(generador!B618=11,47,IF(generador!B618=12,50,IF(generador!B618=13,53,IF(generador!B618=14,56,IF(generador!B618=15,59))))))))))))))),FALSE),"dd/mm/yyyy")),"")</f>
        <v/>
      </c>
    </row>
    <row r="619" spans="1:23" x14ac:dyDescent="0.3">
      <c r="A619" s="15"/>
      <c r="B619" s="14"/>
      <c r="C619" s="6"/>
      <c r="D619" s="26" t="str">
        <f t="shared" si="161"/>
        <v/>
      </c>
      <c r="E619" s="19" t="str">
        <f>IFERROR(IF(A619&lt;&gt;"",VLOOKUP(A619,matriz,IF(generador!B619=1,15,IF(generador!B619=2,18,IF(generador!B619=3,21,IF(generador!B619=4,24,IF(generador!B619=5,27,IF(generador!B619=6,30,IF(generador!B619=7,33,IF(generador!B619=8,36,IF(generador!B619=9,39,IF(generador!B619=10,42,IF(generador!B619=11,45,IF(generador!B619=12,48,IF(generador!B619=13,51,IF(generador!B619=14,54,IF(generador!B619=15,57))))))))))))))),FALSE),""),"")</f>
        <v/>
      </c>
      <c r="F619" s="20" t="str">
        <f t="shared" si="162"/>
        <v/>
      </c>
      <c r="G619" s="29" t="str">
        <f t="shared" si="163"/>
        <v/>
      </c>
      <c r="H619" s="21" t="str">
        <f t="shared" ca="1" si="166"/>
        <v/>
      </c>
      <c r="I619" s="18" t="str">
        <f t="shared" si="167"/>
        <v/>
      </c>
      <c r="J619" s="18" t="str">
        <f>""</f>
        <v/>
      </c>
      <c r="K619" s="18" t="str">
        <f t="shared" si="168"/>
        <v/>
      </c>
      <c r="L619" s="18" t="str">
        <f t="shared" si="169"/>
        <v/>
      </c>
      <c r="M619" s="18" t="str">
        <f t="shared" si="170"/>
        <v/>
      </c>
      <c r="N619" s="18" t="str">
        <f t="shared" si="171"/>
        <v/>
      </c>
      <c r="O619" s="18" t="str">
        <f t="shared" si="172"/>
        <v/>
      </c>
      <c r="P619" s="18" t="str">
        <f t="shared" si="173"/>
        <v/>
      </c>
      <c r="Q619" s="18" t="str">
        <f t="shared" si="174"/>
        <v/>
      </c>
      <c r="R619" s="122" t="str">
        <f t="shared" si="164"/>
        <v/>
      </c>
      <c r="S619" s="18" t="str">
        <f t="shared" si="175"/>
        <v/>
      </c>
      <c r="T619" s="26" t="str">
        <f t="shared" si="165"/>
        <v/>
      </c>
      <c r="U619" s="18" t="str">
        <f t="shared" si="176"/>
        <v/>
      </c>
      <c r="V619" s="18" t="str">
        <f t="shared" si="177"/>
        <v/>
      </c>
      <c r="W619" s="18" t="str">
        <f>IFERROR(CONCATENATE("PAGO N° ",B619," DEL CONTRATO CPS ",V619," ENTRE ",TEXT(VLOOKUP(A619,matriz,IF(generador!B619=1,16,IF(generador!B619=2,19,IF(generador!B619=3,22,IF(generador!B619=4,25,IF(generador!B619=5,28,IF(generador!B619=6,31,IF(generador!B619=7,34,IF(generador!B619=8,37,IF(generador!B619=9,40,IF(generador!B619=10,43,IF(generador!B619=11,46,IF(generador!B619=12,49,IF(generador!B619=13,52,IF(generador!B619=14,55,IF(generador!B619=15,58))))))))))))))),FALSE),"dd/mm/yyyy")," Y ",TEXT(VLOOKUP(A619,matriz,IF(generador!B619=1,17,IF(generador!B619=2,20,IF(generador!B619=3,23,IF(generador!B619=4,26,IF(generador!B619=5,29,IF(generador!B619=6,32,IF(generador!B619=7,35,IF(generador!B619=8,38,IF(generador!B619=9,41,IF(generador!B619=10,44,IF(generador!B619=11,47,IF(generador!B619=12,50,IF(generador!B619=13,53,IF(generador!B619=14,56,IF(generador!B619=15,59))))))))))))))),FALSE),"dd/mm/yyyy")),"")</f>
        <v/>
      </c>
    </row>
    <row r="620" spans="1:23" x14ac:dyDescent="0.3">
      <c r="A620" s="15"/>
      <c r="B620" s="14"/>
      <c r="C620" s="6"/>
      <c r="D620" s="26" t="str">
        <f t="shared" si="161"/>
        <v/>
      </c>
      <c r="E620" s="19" t="str">
        <f>IFERROR(IF(A620&lt;&gt;"",VLOOKUP(A620,matriz,IF(generador!B620=1,15,IF(generador!B620=2,18,IF(generador!B620=3,21,IF(generador!B620=4,24,IF(generador!B620=5,27,IF(generador!B620=6,30,IF(generador!B620=7,33,IF(generador!B620=8,36,IF(generador!B620=9,39,IF(generador!B620=10,42,IF(generador!B620=11,45,IF(generador!B620=12,48,IF(generador!B620=13,51,IF(generador!B620=14,54,IF(generador!B620=15,57))))))))))))))),FALSE),""),"")</f>
        <v/>
      </c>
      <c r="F620" s="20" t="str">
        <f t="shared" si="162"/>
        <v/>
      </c>
      <c r="G620" s="29" t="str">
        <f t="shared" si="163"/>
        <v/>
      </c>
      <c r="H620" s="21" t="str">
        <f t="shared" ca="1" si="166"/>
        <v/>
      </c>
      <c r="I620" s="18" t="str">
        <f t="shared" si="167"/>
        <v/>
      </c>
      <c r="J620" s="18" t="str">
        <f>""</f>
        <v/>
      </c>
      <c r="K620" s="18" t="str">
        <f t="shared" si="168"/>
        <v/>
      </c>
      <c r="L620" s="18" t="str">
        <f t="shared" si="169"/>
        <v/>
      </c>
      <c r="M620" s="18" t="str">
        <f t="shared" si="170"/>
        <v/>
      </c>
      <c r="N620" s="18" t="str">
        <f t="shared" si="171"/>
        <v/>
      </c>
      <c r="O620" s="18" t="str">
        <f t="shared" si="172"/>
        <v/>
      </c>
      <c r="P620" s="18" t="str">
        <f t="shared" si="173"/>
        <v/>
      </c>
      <c r="Q620" s="18" t="str">
        <f t="shared" si="174"/>
        <v/>
      </c>
      <c r="R620" s="122" t="str">
        <f t="shared" si="164"/>
        <v/>
      </c>
      <c r="S620" s="18" t="str">
        <f t="shared" si="175"/>
        <v/>
      </c>
      <c r="T620" s="26" t="str">
        <f t="shared" si="165"/>
        <v/>
      </c>
      <c r="U620" s="18" t="str">
        <f t="shared" si="176"/>
        <v/>
      </c>
      <c r="V620" s="18" t="str">
        <f t="shared" si="177"/>
        <v/>
      </c>
      <c r="W620" s="18" t="str">
        <f>IFERROR(CONCATENATE("PAGO N° ",B620," DEL CONTRATO CPS ",V620," ENTRE ",TEXT(VLOOKUP(A620,matriz,IF(generador!B620=1,16,IF(generador!B620=2,19,IF(generador!B620=3,22,IF(generador!B620=4,25,IF(generador!B620=5,28,IF(generador!B620=6,31,IF(generador!B620=7,34,IF(generador!B620=8,37,IF(generador!B620=9,40,IF(generador!B620=10,43,IF(generador!B620=11,46,IF(generador!B620=12,49,IF(generador!B620=13,52,IF(generador!B620=14,55,IF(generador!B620=15,58))))))))))))))),FALSE),"dd/mm/yyyy")," Y ",TEXT(VLOOKUP(A620,matriz,IF(generador!B620=1,17,IF(generador!B620=2,20,IF(generador!B620=3,23,IF(generador!B620=4,26,IF(generador!B620=5,29,IF(generador!B620=6,32,IF(generador!B620=7,35,IF(generador!B620=8,38,IF(generador!B620=9,41,IF(generador!B620=10,44,IF(generador!B620=11,47,IF(generador!B620=12,50,IF(generador!B620=13,53,IF(generador!B620=14,56,IF(generador!B620=15,59))))))))))))))),FALSE),"dd/mm/yyyy")),"")</f>
        <v/>
      </c>
    </row>
    <row r="621" spans="1:23" x14ac:dyDescent="0.3">
      <c r="A621" s="15"/>
      <c r="B621" s="14"/>
      <c r="C621" s="6"/>
      <c r="D621" s="26" t="str">
        <f t="shared" si="161"/>
        <v/>
      </c>
      <c r="E621" s="19" t="str">
        <f>IFERROR(IF(A621&lt;&gt;"",VLOOKUP(A621,matriz,IF(generador!B621=1,15,IF(generador!B621=2,18,IF(generador!B621=3,21,IF(generador!B621=4,24,IF(generador!B621=5,27,IF(generador!B621=6,30,IF(generador!B621=7,33,IF(generador!B621=8,36,IF(generador!B621=9,39,IF(generador!B621=10,42,IF(generador!B621=11,45,IF(generador!B621=12,48,IF(generador!B621=13,51,IF(generador!B621=14,54,IF(generador!B621=15,57))))))))))))))),FALSE),""),"")</f>
        <v/>
      </c>
      <c r="F621" s="20" t="str">
        <f t="shared" si="162"/>
        <v/>
      </c>
      <c r="G621" s="29" t="str">
        <f t="shared" si="163"/>
        <v/>
      </c>
      <c r="H621" s="21" t="str">
        <f t="shared" ca="1" si="166"/>
        <v/>
      </c>
      <c r="I621" s="18" t="str">
        <f t="shared" si="167"/>
        <v/>
      </c>
      <c r="J621" s="18" t="str">
        <f>""</f>
        <v/>
      </c>
      <c r="K621" s="18" t="str">
        <f t="shared" si="168"/>
        <v/>
      </c>
      <c r="L621" s="18" t="str">
        <f t="shared" si="169"/>
        <v/>
      </c>
      <c r="M621" s="18" t="str">
        <f t="shared" si="170"/>
        <v/>
      </c>
      <c r="N621" s="18" t="str">
        <f t="shared" si="171"/>
        <v/>
      </c>
      <c r="O621" s="18" t="str">
        <f t="shared" si="172"/>
        <v/>
      </c>
      <c r="P621" s="18" t="str">
        <f t="shared" si="173"/>
        <v/>
      </c>
      <c r="Q621" s="18" t="str">
        <f t="shared" si="174"/>
        <v/>
      </c>
      <c r="R621" s="122" t="str">
        <f t="shared" si="164"/>
        <v/>
      </c>
      <c r="S621" s="18" t="str">
        <f t="shared" si="175"/>
        <v/>
      </c>
      <c r="T621" s="26" t="str">
        <f t="shared" si="165"/>
        <v/>
      </c>
      <c r="U621" s="18" t="str">
        <f t="shared" si="176"/>
        <v/>
      </c>
      <c r="V621" s="18" t="str">
        <f t="shared" si="177"/>
        <v/>
      </c>
      <c r="W621" s="18" t="str">
        <f>IFERROR(CONCATENATE("PAGO N° ",B621," DEL CONTRATO CPS ",V621," ENTRE ",TEXT(VLOOKUP(A621,matriz,IF(generador!B621=1,16,IF(generador!B621=2,19,IF(generador!B621=3,22,IF(generador!B621=4,25,IF(generador!B621=5,28,IF(generador!B621=6,31,IF(generador!B621=7,34,IF(generador!B621=8,37,IF(generador!B621=9,40,IF(generador!B621=10,43,IF(generador!B621=11,46,IF(generador!B621=12,49,IF(generador!B621=13,52,IF(generador!B621=14,55,IF(generador!B621=15,58))))))))))))))),FALSE),"dd/mm/yyyy")," Y ",TEXT(VLOOKUP(A621,matriz,IF(generador!B621=1,17,IF(generador!B621=2,20,IF(generador!B621=3,23,IF(generador!B621=4,26,IF(generador!B621=5,29,IF(generador!B621=6,32,IF(generador!B621=7,35,IF(generador!B621=8,38,IF(generador!B621=9,41,IF(generador!B621=10,44,IF(generador!B621=11,47,IF(generador!B621=12,50,IF(generador!B621=13,53,IF(generador!B621=14,56,IF(generador!B621=15,59))))))))))))))),FALSE),"dd/mm/yyyy")),"")</f>
        <v/>
      </c>
    </row>
    <row r="622" spans="1:23" x14ac:dyDescent="0.3">
      <c r="A622" s="15"/>
      <c r="B622" s="14"/>
      <c r="C622" s="6"/>
      <c r="D622" s="26" t="str">
        <f t="shared" si="161"/>
        <v/>
      </c>
      <c r="E622" s="19" t="str">
        <f>IFERROR(IF(A622&lt;&gt;"",VLOOKUP(A622,matriz,IF(generador!B622=1,15,IF(generador!B622=2,18,IF(generador!B622=3,21,IF(generador!B622=4,24,IF(generador!B622=5,27,IF(generador!B622=6,30,IF(generador!B622=7,33,IF(generador!B622=8,36,IF(generador!B622=9,39,IF(generador!B622=10,42,IF(generador!B622=11,45,IF(generador!B622=12,48,IF(generador!B622=13,51,IF(generador!B622=14,54,IF(generador!B622=15,57))))))))))))))),FALSE),""),"")</f>
        <v/>
      </c>
      <c r="F622" s="20" t="str">
        <f t="shared" si="162"/>
        <v/>
      </c>
      <c r="G622" s="29" t="str">
        <f t="shared" si="163"/>
        <v/>
      </c>
      <c r="H622" s="21" t="str">
        <f t="shared" ca="1" si="166"/>
        <v/>
      </c>
      <c r="I622" s="18" t="str">
        <f t="shared" si="167"/>
        <v/>
      </c>
      <c r="J622" s="18" t="str">
        <f>""</f>
        <v/>
      </c>
      <c r="K622" s="18" t="str">
        <f t="shared" si="168"/>
        <v/>
      </c>
      <c r="L622" s="18" t="str">
        <f t="shared" si="169"/>
        <v/>
      </c>
      <c r="M622" s="18" t="str">
        <f t="shared" si="170"/>
        <v/>
      </c>
      <c r="N622" s="18" t="str">
        <f t="shared" si="171"/>
        <v/>
      </c>
      <c r="O622" s="18" t="str">
        <f t="shared" si="172"/>
        <v/>
      </c>
      <c r="P622" s="18" t="str">
        <f t="shared" si="173"/>
        <v/>
      </c>
      <c r="Q622" s="18" t="str">
        <f t="shared" si="174"/>
        <v/>
      </c>
      <c r="R622" s="122" t="str">
        <f t="shared" si="164"/>
        <v/>
      </c>
      <c r="S622" s="18" t="str">
        <f t="shared" si="175"/>
        <v/>
      </c>
      <c r="T622" s="26" t="str">
        <f t="shared" si="165"/>
        <v/>
      </c>
      <c r="U622" s="18" t="str">
        <f t="shared" si="176"/>
        <v/>
      </c>
      <c r="V622" s="18" t="str">
        <f t="shared" si="177"/>
        <v/>
      </c>
      <c r="W622" s="18" t="str">
        <f>IFERROR(CONCATENATE("PAGO N° ",B622," DEL CONTRATO CPS ",V622," ENTRE ",TEXT(VLOOKUP(A622,matriz,IF(generador!B622=1,16,IF(generador!B622=2,19,IF(generador!B622=3,22,IF(generador!B622=4,25,IF(generador!B622=5,28,IF(generador!B622=6,31,IF(generador!B622=7,34,IF(generador!B622=8,37,IF(generador!B622=9,40,IF(generador!B622=10,43,IF(generador!B622=11,46,IF(generador!B622=12,49,IF(generador!B622=13,52,IF(generador!B622=14,55,IF(generador!B622=15,58))))))))))))))),FALSE),"dd/mm/yyyy")," Y ",TEXT(VLOOKUP(A622,matriz,IF(generador!B622=1,17,IF(generador!B622=2,20,IF(generador!B622=3,23,IF(generador!B622=4,26,IF(generador!B622=5,29,IF(generador!B622=6,32,IF(generador!B622=7,35,IF(generador!B622=8,38,IF(generador!B622=9,41,IF(generador!B622=10,44,IF(generador!B622=11,47,IF(generador!B622=12,50,IF(generador!B622=13,53,IF(generador!B622=14,56,IF(generador!B622=15,59))))))))))))))),FALSE),"dd/mm/yyyy")),"")</f>
        <v/>
      </c>
    </row>
    <row r="623" spans="1:23" x14ac:dyDescent="0.3">
      <c r="A623" s="15"/>
      <c r="B623" s="14"/>
      <c r="C623" s="6"/>
      <c r="D623" s="26" t="str">
        <f t="shared" si="161"/>
        <v/>
      </c>
      <c r="E623" s="19" t="str">
        <f>IFERROR(IF(A623&lt;&gt;"",VLOOKUP(A623,matriz,IF(generador!B623=1,15,IF(generador!B623=2,18,IF(generador!B623=3,21,IF(generador!B623=4,24,IF(generador!B623=5,27,IF(generador!B623=6,30,IF(generador!B623=7,33,IF(generador!B623=8,36,IF(generador!B623=9,39,IF(generador!B623=10,42,IF(generador!B623=11,45,IF(generador!B623=12,48,IF(generador!B623=13,51,IF(generador!B623=14,54,IF(generador!B623=15,57))))))))))))))),FALSE),""),"")</f>
        <v/>
      </c>
      <c r="F623" s="20" t="str">
        <f t="shared" si="162"/>
        <v/>
      </c>
      <c r="G623" s="29" t="str">
        <f t="shared" si="163"/>
        <v/>
      </c>
      <c r="H623" s="21" t="str">
        <f t="shared" ca="1" si="166"/>
        <v/>
      </c>
      <c r="I623" s="18" t="str">
        <f t="shared" si="167"/>
        <v/>
      </c>
      <c r="J623" s="18" t="str">
        <f>""</f>
        <v/>
      </c>
      <c r="K623" s="18" t="str">
        <f t="shared" si="168"/>
        <v/>
      </c>
      <c r="L623" s="18" t="str">
        <f t="shared" si="169"/>
        <v/>
      </c>
      <c r="M623" s="18" t="str">
        <f t="shared" si="170"/>
        <v/>
      </c>
      <c r="N623" s="18" t="str">
        <f t="shared" si="171"/>
        <v/>
      </c>
      <c r="O623" s="18" t="str">
        <f t="shared" si="172"/>
        <v/>
      </c>
      <c r="P623" s="18" t="str">
        <f t="shared" si="173"/>
        <v/>
      </c>
      <c r="Q623" s="18" t="str">
        <f t="shared" si="174"/>
        <v/>
      </c>
      <c r="R623" s="122" t="str">
        <f t="shared" si="164"/>
        <v/>
      </c>
      <c r="S623" s="18" t="str">
        <f t="shared" si="175"/>
        <v/>
      </c>
      <c r="T623" s="26" t="str">
        <f t="shared" si="165"/>
        <v/>
      </c>
      <c r="U623" s="18" t="str">
        <f t="shared" si="176"/>
        <v/>
      </c>
      <c r="V623" s="18" t="str">
        <f t="shared" si="177"/>
        <v/>
      </c>
      <c r="W623" s="18" t="str">
        <f>IFERROR(CONCATENATE("PAGO N° ",B623," DEL CONTRATO CPS ",V623," ENTRE ",TEXT(VLOOKUP(A623,matriz,IF(generador!B623=1,16,IF(generador!B623=2,19,IF(generador!B623=3,22,IF(generador!B623=4,25,IF(generador!B623=5,28,IF(generador!B623=6,31,IF(generador!B623=7,34,IF(generador!B623=8,37,IF(generador!B623=9,40,IF(generador!B623=10,43,IF(generador!B623=11,46,IF(generador!B623=12,49,IF(generador!B623=13,52,IF(generador!B623=14,55,IF(generador!B623=15,58))))))))))))))),FALSE),"dd/mm/yyyy")," Y ",TEXT(VLOOKUP(A623,matriz,IF(generador!B623=1,17,IF(generador!B623=2,20,IF(generador!B623=3,23,IF(generador!B623=4,26,IF(generador!B623=5,29,IF(generador!B623=6,32,IF(generador!B623=7,35,IF(generador!B623=8,38,IF(generador!B623=9,41,IF(generador!B623=10,44,IF(generador!B623=11,47,IF(generador!B623=12,50,IF(generador!B623=13,53,IF(generador!B623=14,56,IF(generador!B623=15,59))))))))))))))),FALSE),"dd/mm/yyyy")),"")</f>
        <v/>
      </c>
    </row>
    <row r="624" spans="1:23" x14ac:dyDescent="0.3">
      <c r="A624" s="15"/>
      <c r="B624" s="14"/>
      <c r="C624" s="6"/>
      <c r="D624" s="26" t="str">
        <f t="shared" si="161"/>
        <v/>
      </c>
      <c r="E624" s="19" t="str">
        <f>IFERROR(IF(A624&lt;&gt;"",VLOOKUP(A624,matriz,IF(generador!B624=1,15,IF(generador!B624=2,18,IF(generador!B624=3,21,IF(generador!B624=4,24,IF(generador!B624=5,27,IF(generador!B624=6,30,IF(generador!B624=7,33,IF(generador!B624=8,36,IF(generador!B624=9,39,IF(generador!B624=10,42,IF(generador!B624=11,45,IF(generador!B624=12,48,IF(generador!B624=13,51,IF(generador!B624=14,54,IF(generador!B624=15,57))))))))))))))),FALSE),""),"")</f>
        <v/>
      </c>
      <c r="F624" s="20" t="str">
        <f t="shared" si="162"/>
        <v/>
      </c>
      <c r="G624" s="29" t="str">
        <f t="shared" si="163"/>
        <v/>
      </c>
      <c r="H624" s="21" t="str">
        <f t="shared" ca="1" si="166"/>
        <v/>
      </c>
      <c r="I624" s="18" t="str">
        <f t="shared" si="167"/>
        <v/>
      </c>
      <c r="J624" s="18" t="str">
        <f>""</f>
        <v/>
      </c>
      <c r="K624" s="18" t="str">
        <f t="shared" si="168"/>
        <v/>
      </c>
      <c r="L624" s="18" t="str">
        <f t="shared" si="169"/>
        <v/>
      </c>
      <c r="M624" s="18" t="str">
        <f t="shared" si="170"/>
        <v/>
      </c>
      <c r="N624" s="18" t="str">
        <f t="shared" si="171"/>
        <v/>
      </c>
      <c r="O624" s="18" t="str">
        <f t="shared" si="172"/>
        <v/>
      </c>
      <c r="P624" s="18" t="str">
        <f t="shared" si="173"/>
        <v/>
      </c>
      <c r="Q624" s="18" t="str">
        <f t="shared" si="174"/>
        <v/>
      </c>
      <c r="R624" s="122" t="str">
        <f t="shared" si="164"/>
        <v/>
      </c>
      <c r="S624" s="18" t="str">
        <f t="shared" si="175"/>
        <v/>
      </c>
      <c r="T624" s="26" t="str">
        <f t="shared" si="165"/>
        <v/>
      </c>
      <c r="U624" s="18" t="str">
        <f t="shared" si="176"/>
        <v/>
      </c>
      <c r="V624" s="18" t="str">
        <f t="shared" si="177"/>
        <v/>
      </c>
      <c r="W624" s="18" t="str">
        <f>IFERROR(CONCATENATE("PAGO N° ",B624," DEL CONTRATO CPS ",V624," ENTRE ",TEXT(VLOOKUP(A624,matriz,IF(generador!B624=1,16,IF(generador!B624=2,19,IF(generador!B624=3,22,IF(generador!B624=4,25,IF(generador!B624=5,28,IF(generador!B624=6,31,IF(generador!B624=7,34,IF(generador!B624=8,37,IF(generador!B624=9,40,IF(generador!B624=10,43,IF(generador!B624=11,46,IF(generador!B624=12,49,IF(generador!B624=13,52,IF(generador!B624=14,55,IF(generador!B624=15,58))))))))))))))),FALSE),"dd/mm/yyyy")," Y ",TEXT(VLOOKUP(A624,matriz,IF(generador!B624=1,17,IF(generador!B624=2,20,IF(generador!B624=3,23,IF(generador!B624=4,26,IF(generador!B624=5,29,IF(generador!B624=6,32,IF(generador!B624=7,35,IF(generador!B624=8,38,IF(generador!B624=9,41,IF(generador!B624=10,44,IF(generador!B624=11,47,IF(generador!B624=12,50,IF(generador!B624=13,53,IF(generador!B624=14,56,IF(generador!B624=15,59))))))))))))))),FALSE),"dd/mm/yyyy")),"")</f>
        <v/>
      </c>
    </row>
    <row r="625" spans="1:23" x14ac:dyDescent="0.3">
      <c r="A625" s="15"/>
      <c r="B625" s="14"/>
      <c r="C625" s="6"/>
      <c r="D625" s="26" t="str">
        <f t="shared" si="161"/>
        <v/>
      </c>
      <c r="E625" s="19" t="str">
        <f>IFERROR(IF(A625&lt;&gt;"",VLOOKUP(A625,matriz,IF(generador!B625=1,15,IF(generador!B625=2,18,IF(generador!B625=3,21,IF(generador!B625=4,24,IF(generador!B625=5,27,IF(generador!B625=6,30,IF(generador!B625=7,33,IF(generador!B625=8,36,IF(generador!B625=9,39,IF(generador!B625=10,42,IF(generador!B625=11,45,IF(generador!B625=12,48,IF(generador!B625=13,51,IF(generador!B625=14,54,IF(generador!B625=15,57))))))))))))))),FALSE),""),"")</f>
        <v/>
      </c>
      <c r="F625" s="20" t="str">
        <f t="shared" si="162"/>
        <v/>
      </c>
      <c r="G625" s="29" t="str">
        <f t="shared" si="163"/>
        <v/>
      </c>
      <c r="H625" s="21" t="str">
        <f t="shared" ca="1" si="166"/>
        <v/>
      </c>
      <c r="I625" s="18" t="str">
        <f t="shared" si="167"/>
        <v/>
      </c>
      <c r="J625" s="18" t="str">
        <f>""</f>
        <v/>
      </c>
      <c r="K625" s="18" t="str">
        <f t="shared" si="168"/>
        <v/>
      </c>
      <c r="L625" s="18" t="str">
        <f t="shared" si="169"/>
        <v/>
      </c>
      <c r="M625" s="18" t="str">
        <f t="shared" si="170"/>
        <v/>
      </c>
      <c r="N625" s="18" t="str">
        <f t="shared" si="171"/>
        <v/>
      </c>
      <c r="O625" s="18" t="str">
        <f t="shared" si="172"/>
        <v/>
      </c>
      <c r="P625" s="18" t="str">
        <f t="shared" si="173"/>
        <v/>
      </c>
      <c r="Q625" s="18" t="str">
        <f t="shared" si="174"/>
        <v/>
      </c>
      <c r="R625" s="122" t="str">
        <f t="shared" si="164"/>
        <v/>
      </c>
      <c r="S625" s="18" t="str">
        <f t="shared" si="175"/>
        <v/>
      </c>
      <c r="T625" s="26" t="str">
        <f t="shared" si="165"/>
        <v/>
      </c>
      <c r="U625" s="18" t="str">
        <f t="shared" si="176"/>
        <v/>
      </c>
      <c r="V625" s="18" t="str">
        <f t="shared" si="177"/>
        <v/>
      </c>
      <c r="W625" s="18" t="str">
        <f>IFERROR(CONCATENATE("PAGO N° ",B625," DEL CONTRATO CPS ",V625," ENTRE ",TEXT(VLOOKUP(A625,matriz,IF(generador!B625=1,16,IF(generador!B625=2,19,IF(generador!B625=3,22,IF(generador!B625=4,25,IF(generador!B625=5,28,IF(generador!B625=6,31,IF(generador!B625=7,34,IF(generador!B625=8,37,IF(generador!B625=9,40,IF(generador!B625=10,43,IF(generador!B625=11,46,IF(generador!B625=12,49,IF(generador!B625=13,52,IF(generador!B625=14,55,IF(generador!B625=15,58))))))))))))))),FALSE),"dd/mm/yyyy")," Y ",TEXT(VLOOKUP(A625,matriz,IF(generador!B625=1,17,IF(generador!B625=2,20,IF(generador!B625=3,23,IF(generador!B625=4,26,IF(generador!B625=5,29,IF(generador!B625=6,32,IF(generador!B625=7,35,IF(generador!B625=8,38,IF(generador!B625=9,41,IF(generador!B625=10,44,IF(generador!B625=11,47,IF(generador!B625=12,50,IF(generador!B625=13,53,IF(generador!B625=14,56,IF(generador!B625=15,59))))))))))))))),FALSE),"dd/mm/yyyy")),"")</f>
        <v/>
      </c>
    </row>
    <row r="626" spans="1:23" x14ac:dyDescent="0.3">
      <c r="A626" s="15"/>
      <c r="B626" s="14"/>
      <c r="C626" s="6"/>
      <c r="D626" s="26" t="str">
        <f t="shared" si="161"/>
        <v/>
      </c>
      <c r="E626" s="19" t="str">
        <f>IFERROR(IF(A626&lt;&gt;"",VLOOKUP(A626,matriz,IF(generador!B626=1,15,IF(generador!B626=2,18,IF(generador!B626=3,21,IF(generador!B626=4,24,IF(generador!B626=5,27,IF(generador!B626=6,30,IF(generador!B626=7,33,IF(generador!B626=8,36,IF(generador!B626=9,39,IF(generador!B626=10,42,IF(generador!B626=11,45,IF(generador!B626=12,48,IF(generador!B626=13,51,IF(generador!B626=14,54,IF(generador!B626=15,57))))))))))))))),FALSE),""),"")</f>
        <v/>
      </c>
      <c r="F626" s="20" t="str">
        <f t="shared" si="162"/>
        <v/>
      </c>
      <c r="G626" s="29" t="str">
        <f t="shared" si="163"/>
        <v/>
      </c>
      <c r="H626" s="21" t="str">
        <f t="shared" ca="1" si="166"/>
        <v/>
      </c>
      <c r="I626" s="18" t="str">
        <f t="shared" si="167"/>
        <v/>
      </c>
      <c r="J626" s="18" t="str">
        <f>""</f>
        <v/>
      </c>
      <c r="K626" s="18" t="str">
        <f t="shared" si="168"/>
        <v/>
      </c>
      <c r="L626" s="18" t="str">
        <f t="shared" si="169"/>
        <v/>
      </c>
      <c r="M626" s="18" t="str">
        <f t="shared" si="170"/>
        <v/>
      </c>
      <c r="N626" s="18" t="str">
        <f t="shared" si="171"/>
        <v/>
      </c>
      <c r="O626" s="18" t="str">
        <f t="shared" si="172"/>
        <v/>
      </c>
      <c r="P626" s="18" t="str">
        <f t="shared" si="173"/>
        <v/>
      </c>
      <c r="Q626" s="18" t="str">
        <f t="shared" si="174"/>
        <v/>
      </c>
      <c r="R626" s="122" t="str">
        <f t="shared" si="164"/>
        <v/>
      </c>
      <c r="S626" s="18" t="str">
        <f t="shared" si="175"/>
        <v/>
      </c>
      <c r="T626" s="26" t="str">
        <f t="shared" si="165"/>
        <v/>
      </c>
      <c r="U626" s="18" t="str">
        <f t="shared" si="176"/>
        <v/>
      </c>
      <c r="V626" s="18" t="str">
        <f t="shared" si="177"/>
        <v/>
      </c>
      <c r="W626" s="18" t="str">
        <f>IFERROR(CONCATENATE("PAGO N° ",B626," DEL CONTRATO CPS ",V626," ENTRE ",TEXT(VLOOKUP(A626,matriz,IF(generador!B626=1,16,IF(generador!B626=2,19,IF(generador!B626=3,22,IF(generador!B626=4,25,IF(generador!B626=5,28,IF(generador!B626=6,31,IF(generador!B626=7,34,IF(generador!B626=8,37,IF(generador!B626=9,40,IF(generador!B626=10,43,IF(generador!B626=11,46,IF(generador!B626=12,49,IF(generador!B626=13,52,IF(generador!B626=14,55,IF(generador!B626=15,58))))))))))))))),FALSE),"dd/mm/yyyy")," Y ",TEXT(VLOOKUP(A626,matriz,IF(generador!B626=1,17,IF(generador!B626=2,20,IF(generador!B626=3,23,IF(generador!B626=4,26,IF(generador!B626=5,29,IF(generador!B626=6,32,IF(generador!B626=7,35,IF(generador!B626=8,38,IF(generador!B626=9,41,IF(generador!B626=10,44,IF(generador!B626=11,47,IF(generador!B626=12,50,IF(generador!B626=13,53,IF(generador!B626=14,56,IF(generador!B626=15,59))))))))))))))),FALSE),"dd/mm/yyyy")),"")</f>
        <v/>
      </c>
    </row>
    <row r="627" spans="1:23" x14ac:dyDescent="0.3">
      <c r="A627" s="15"/>
      <c r="B627" s="14"/>
      <c r="C627" s="6"/>
      <c r="D627" s="26" t="str">
        <f t="shared" si="161"/>
        <v/>
      </c>
      <c r="E627" s="19" t="str">
        <f>IFERROR(IF(A627&lt;&gt;"",VLOOKUP(A627,matriz,IF(generador!B627=1,15,IF(generador!B627=2,18,IF(generador!B627=3,21,IF(generador!B627=4,24,IF(generador!B627=5,27,IF(generador!B627=6,30,IF(generador!B627=7,33,IF(generador!B627=8,36,IF(generador!B627=9,39,IF(generador!B627=10,42,IF(generador!B627=11,45,IF(generador!B627=12,48,IF(generador!B627=13,51,IF(generador!B627=14,54,IF(generador!B627=15,57))))))))))))))),FALSE),""),"")</f>
        <v/>
      </c>
      <c r="F627" s="20" t="str">
        <f t="shared" si="162"/>
        <v/>
      </c>
      <c r="G627" s="29" t="str">
        <f t="shared" si="163"/>
        <v/>
      </c>
      <c r="H627" s="21" t="str">
        <f t="shared" ca="1" si="166"/>
        <v/>
      </c>
      <c r="I627" s="18" t="str">
        <f t="shared" si="167"/>
        <v/>
      </c>
      <c r="J627" s="18" t="str">
        <f>""</f>
        <v/>
      </c>
      <c r="K627" s="18" t="str">
        <f t="shared" si="168"/>
        <v/>
      </c>
      <c r="L627" s="18" t="str">
        <f t="shared" si="169"/>
        <v/>
      </c>
      <c r="M627" s="18" t="str">
        <f t="shared" si="170"/>
        <v/>
      </c>
      <c r="N627" s="18" t="str">
        <f t="shared" si="171"/>
        <v/>
      </c>
      <c r="O627" s="18" t="str">
        <f t="shared" si="172"/>
        <v/>
      </c>
      <c r="P627" s="18" t="str">
        <f t="shared" si="173"/>
        <v/>
      </c>
      <c r="Q627" s="18" t="str">
        <f t="shared" si="174"/>
        <v/>
      </c>
      <c r="R627" s="122" t="str">
        <f t="shared" si="164"/>
        <v/>
      </c>
      <c r="S627" s="18" t="str">
        <f t="shared" si="175"/>
        <v/>
      </c>
      <c r="T627" s="26" t="str">
        <f t="shared" si="165"/>
        <v/>
      </c>
      <c r="U627" s="18" t="str">
        <f t="shared" si="176"/>
        <v/>
      </c>
      <c r="V627" s="18" t="str">
        <f t="shared" si="177"/>
        <v/>
      </c>
      <c r="W627" s="18" t="str">
        <f>IFERROR(CONCATENATE("PAGO N° ",B627," DEL CONTRATO CPS ",V627," ENTRE ",TEXT(VLOOKUP(A627,matriz,IF(generador!B627=1,16,IF(generador!B627=2,19,IF(generador!B627=3,22,IF(generador!B627=4,25,IF(generador!B627=5,28,IF(generador!B627=6,31,IF(generador!B627=7,34,IF(generador!B627=8,37,IF(generador!B627=9,40,IF(generador!B627=10,43,IF(generador!B627=11,46,IF(generador!B627=12,49,IF(generador!B627=13,52,IF(generador!B627=14,55,IF(generador!B627=15,58))))))))))))))),FALSE),"dd/mm/yyyy")," Y ",TEXT(VLOOKUP(A627,matriz,IF(generador!B627=1,17,IF(generador!B627=2,20,IF(generador!B627=3,23,IF(generador!B627=4,26,IF(generador!B627=5,29,IF(generador!B627=6,32,IF(generador!B627=7,35,IF(generador!B627=8,38,IF(generador!B627=9,41,IF(generador!B627=10,44,IF(generador!B627=11,47,IF(generador!B627=12,50,IF(generador!B627=13,53,IF(generador!B627=14,56,IF(generador!B627=15,59))))))))))))))),FALSE),"dd/mm/yyyy")),"")</f>
        <v/>
      </c>
    </row>
    <row r="628" spans="1:23" x14ac:dyDescent="0.3">
      <c r="A628" s="15"/>
      <c r="B628" s="14"/>
      <c r="C628" s="6"/>
      <c r="D628" s="26" t="str">
        <f t="shared" si="161"/>
        <v/>
      </c>
      <c r="E628" s="19" t="str">
        <f>IFERROR(IF(A628&lt;&gt;"",VLOOKUP(A628,matriz,IF(generador!B628=1,15,IF(generador!B628=2,18,IF(generador!B628=3,21,IF(generador!B628=4,24,IF(generador!B628=5,27,IF(generador!B628=6,30,IF(generador!B628=7,33,IF(generador!B628=8,36,IF(generador!B628=9,39,IF(generador!B628=10,42,IF(generador!B628=11,45,IF(generador!B628=12,48,IF(generador!B628=13,51,IF(generador!B628=14,54,IF(generador!B628=15,57))))))))))))))),FALSE),""),"")</f>
        <v/>
      </c>
      <c r="F628" s="20" t="str">
        <f t="shared" si="162"/>
        <v/>
      </c>
      <c r="G628" s="29" t="str">
        <f t="shared" si="163"/>
        <v/>
      </c>
      <c r="H628" s="21" t="str">
        <f t="shared" ca="1" si="166"/>
        <v/>
      </c>
      <c r="I628" s="18" t="str">
        <f t="shared" si="167"/>
        <v/>
      </c>
      <c r="J628" s="18" t="str">
        <f>""</f>
        <v/>
      </c>
      <c r="K628" s="18" t="str">
        <f t="shared" si="168"/>
        <v/>
      </c>
      <c r="L628" s="18" t="str">
        <f t="shared" si="169"/>
        <v/>
      </c>
      <c r="M628" s="18" t="str">
        <f t="shared" si="170"/>
        <v/>
      </c>
      <c r="N628" s="18" t="str">
        <f t="shared" si="171"/>
        <v/>
      </c>
      <c r="O628" s="18" t="str">
        <f t="shared" si="172"/>
        <v/>
      </c>
      <c r="P628" s="18" t="str">
        <f t="shared" si="173"/>
        <v/>
      </c>
      <c r="Q628" s="18" t="str">
        <f t="shared" si="174"/>
        <v/>
      </c>
      <c r="R628" s="122" t="str">
        <f t="shared" si="164"/>
        <v/>
      </c>
      <c r="S628" s="18" t="str">
        <f t="shared" si="175"/>
        <v/>
      </c>
      <c r="T628" s="26" t="str">
        <f t="shared" si="165"/>
        <v/>
      </c>
      <c r="U628" s="18" t="str">
        <f t="shared" si="176"/>
        <v/>
      </c>
      <c r="V628" s="18" t="str">
        <f t="shared" si="177"/>
        <v/>
      </c>
      <c r="W628" s="18" t="str">
        <f>IFERROR(CONCATENATE("PAGO N° ",B628," DEL CONTRATO CPS ",V628," ENTRE ",TEXT(VLOOKUP(A628,matriz,IF(generador!B628=1,16,IF(generador!B628=2,19,IF(generador!B628=3,22,IF(generador!B628=4,25,IF(generador!B628=5,28,IF(generador!B628=6,31,IF(generador!B628=7,34,IF(generador!B628=8,37,IF(generador!B628=9,40,IF(generador!B628=10,43,IF(generador!B628=11,46,IF(generador!B628=12,49,IF(generador!B628=13,52,IF(generador!B628=14,55,IF(generador!B628=15,58))))))))))))))),FALSE),"dd/mm/yyyy")," Y ",TEXT(VLOOKUP(A628,matriz,IF(generador!B628=1,17,IF(generador!B628=2,20,IF(generador!B628=3,23,IF(generador!B628=4,26,IF(generador!B628=5,29,IF(generador!B628=6,32,IF(generador!B628=7,35,IF(generador!B628=8,38,IF(generador!B628=9,41,IF(generador!B628=10,44,IF(generador!B628=11,47,IF(generador!B628=12,50,IF(generador!B628=13,53,IF(generador!B628=14,56,IF(generador!B628=15,59))))))))))))))),FALSE),"dd/mm/yyyy")),"")</f>
        <v/>
      </c>
    </row>
    <row r="629" spans="1:23" x14ac:dyDescent="0.3">
      <c r="A629" s="15"/>
      <c r="B629" s="14"/>
      <c r="C629" s="6"/>
      <c r="D629" s="26" t="str">
        <f t="shared" si="161"/>
        <v/>
      </c>
      <c r="E629" s="19" t="str">
        <f>IFERROR(IF(A629&lt;&gt;"",VLOOKUP(A629,matriz,IF(generador!B629=1,15,IF(generador!B629=2,18,IF(generador!B629=3,21,IF(generador!B629=4,24,IF(generador!B629=5,27,IF(generador!B629=6,30,IF(generador!B629=7,33,IF(generador!B629=8,36,IF(generador!B629=9,39,IF(generador!B629=10,42,IF(generador!B629=11,45,IF(generador!B629=12,48,IF(generador!B629=13,51,IF(generador!B629=14,54,IF(generador!B629=15,57))))))))))))))),FALSE),""),"")</f>
        <v/>
      </c>
      <c r="F629" s="20" t="str">
        <f t="shared" si="162"/>
        <v/>
      </c>
      <c r="G629" s="29" t="str">
        <f t="shared" si="163"/>
        <v/>
      </c>
      <c r="H629" s="21" t="str">
        <f t="shared" ca="1" si="166"/>
        <v/>
      </c>
      <c r="I629" s="18" t="str">
        <f t="shared" si="167"/>
        <v/>
      </c>
      <c r="J629" s="18" t="str">
        <f>""</f>
        <v/>
      </c>
      <c r="K629" s="18" t="str">
        <f t="shared" si="168"/>
        <v/>
      </c>
      <c r="L629" s="18" t="str">
        <f t="shared" si="169"/>
        <v/>
      </c>
      <c r="M629" s="18" t="str">
        <f t="shared" si="170"/>
        <v/>
      </c>
      <c r="N629" s="18" t="str">
        <f t="shared" si="171"/>
        <v/>
      </c>
      <c r="O629" s="18" t="str">
        <f t="shared" si="172"/>
        <v/>
      </c>
      <c r="P629" s="18" t="str">
        <f t="shared" si="173"/>
        <v/>
      </c>
      <c r="Q629" s="18" t="str">
        <f t="shared" si="174"/>
        <v/>
      </c>
      <c r="R629" s="122" t="str">
        <f t="shared" si="164"/>
        <v/>
      </c>
      <c r="S629" s="18" t="str">
        <f t="shared" si="175"/>
        <v/>
      </c>
      <c r="T629" s="26" t="str">
        <f t="shared" si="165"/>
        <v/>
      </c>
      <c r="U629" s="18" t="str">
        <f t="shared" si="176"/>
        <v/>
      </c>
      <c r="V629" s="18" t="str">
        <f t="shared" si="177"/>
        <v/>
      </c>
      <c r="W629" s="18" t="str">
        <f>IFERROR(CONCATENATE("PAGO N° ",B629," DEL CONTRATO CPS ",V629," ENTRE ",TEXT(VLOOKUP(A629,matriz,IF(generador!B629=1,16,IF(generador!B629=2,19,IF(generador!B629=3,22,IF(generador!B629=4,25,IF(generador!B629=5,28,IF(generador!B629=6,31,IF(generador!B629=7,34,IF(generador!B629=8,37,IF(generador!B629=9,40,IF(generador!B629=10,43,IF(generador!B629=11,46,IF(generador!B629=12,49,IF(generador!B629=13,52,IF(generador!B629=14,55,IF(generador!B629=15,58))))))))))))))),FALSE),"dd/mm/yyyy")," Y ",TEXT(VLOOKUP(A629,matriz,IF(generador!B629=1,17,IF(generador!B629=2,20,IF(generador!B629=3,23,IF(generador!B629=4,26,IF(generador!B629=5,29,IF(generador!B629=6,32,IF(generador!B629=7,35,IF(generador!B629=8,38,IF(generador!B629=9,41,IF(generador!B629=10,44,IF(generador!B629=11,47,IF(generador!B629=12,50,IF(generador!B629=13,53,IF(generador!B629=14,56,IF(generador!B629=15,59))))))))))))))),FALSE),"dd/mm/yyyy")),"")</f>
        <v/>
      </c>
    </row>
    <row r="630" spans="1:23" x14ac:dyDescent="0.3">
      <c r="A630" s="15"/>
      <c r="B630" s="14"/>
      <c r="C630" s="6"/>
      <c r="D630" s="26" t="str">
        <f t="shared" si="161"/>
        <v/>
      </c>
      <c r="E630" s="19" t="str">
        <f>IFERROR(IF(A630&lt;&gt;"",VLOOKUP(A630,matriz,IF(generador!B630=1,15,IF(generador!B630=2,18,IF(generador!B630=3,21,IF(generador!B630=4,24,IF(generador!B630=5,27,IF(generador!B630=6,30,IF(generador!B630=7,33,IF(generador!B630=8,36,IF(generador!B630=9,39,IF(generador!B630=10,42,IF(generador!B630=11,45,IF(generador!B630=12,48,IF(generador!B630=13,51,IF(generador!B630=14,54,IF(generador!B630=15,57))))))))))))))),FALSE),""),"")</f>
        <v/>
      </c>
      <c r="F630" s="20" t="str">
        <f t="shared" si="162"/>
        <v/>
      </c>
      <c r="G630" s="29" t="str">
        <f t="shared" si="163"/>
        <v/>
      </c>
      <c r="H630" s="21" t="str">
        <f t="shared" ca="1" si="166"/>
        <v/>
      </c>
      <c r="I630" s="18" t="str">
        <f t="shared" si="167"/>
        <v/>
      </c>
      <c r="J630" s="18" t="str">
        <f>""</f>
        <v/>
      </c>
      <c r="K630" s="18" t="str">
        <f t="shared" si="168"/>
        <v/>
      </c>
      <c r="L630" s="18" t="str">
        <f t="shared" si="169"/>
        <v/>
      </c>
      <c r="M630" s="18" t="str">
        <f t="shared" si="170"/>
        <v/>
      </c>
      <c r="N630" s="18" t="str">
        <f t="shared" si="171"/>
        <v/>
      </c>
      <c r="O630" s="18" t="str">
        <f t="shared" si="172"/>
        <v/>
      </c>
      <c r="P630" s="18" t="str">
        <f t="shared" si="173"/>
        <v/>
      </c>
      <c r="Q630" s="18" t="str">
        <f t="shared" si="174"/>
        <v/>
      </c>
      <c r="R630" s="122" t="str">
        <f t="shared" si="164"/>
        <v/>
      </c>
      <c r="S630" s="18" t="str">
        <f t="shared" si="175"/>
        <v/>
      </c>
      <c r="T630" s="26" t="str">
        <f t="shared" si="165"/>
        <v/>
      </c>
      <c r="U630" s="18" t="str">
        <f t="shared" si="176"/>
        <v/>
      </c>
      <c r="V630" s="18" t="str">
        <f t="shared" si="177"/>
        <v/>
      </c>
      <c r="W630" s="18" t="str">
        <f>IFERROR(CONCATENATE("PAGO N° ",B630," DEL CONTRATO CPS ",V630," ENTRE ",TEXT(VLOOKUP(A630,matriz,IF(generador!B630=1,16,IF(generador!B630=2,19,IF(generador!B630=3,22,IF(generador!B630=4,25,IF(generador!B630=5,28,IF(generador!B630=6,31,IF(generador!B630=7,34,IF(generador!B630=8,37,IF(generador!B630=9,40,IF(generador!B630=10,43,IF(generador!B630=11,46,IF(generador!B630=12,49,IF(generador!B630=13,52,IF(generador!B630=14,55,IF(generador!B630=15,58))))))))))))))),FALSE),"dd/mm/yyyy")," Y ",TEXT(VLOOKUP(A630,matriz,IF(generador!B630=1,17,IF(generador!B630=2,20,IF(generador!B630=3,23,IF(generador!B630=4,26,IF(generador!B630=5,29,IF(generador!B630=6,32,IF(generador!B630=7,35,IF(generador!B630=8,38,IF(generador!B630=9,41,IF(generador!B630=10,44,IF(generador!B630=11,47,IF(generador!B630=12,50,IF(generador!B630=13,53,IF(generador!B630=14,56,IF(generador!B630=15,59))))))))))))))),FALSE),"dd/mm/yyyy")),"")</f>
        <v/>
      </c>
    </row>
    <row r="631" spans="1:23" x14ac:dyDescent="0.3">
      <c r="A631" s="15"/>
      <c r="B631" s="14"/>
      <c r="C631" s="6"/>
      <c r="D631" s="26" t="str">
        <f t="shared" si="161"/>
        <v/>
      </c>
      <c r="E631" s="19" t="str">
        <f>IFERROR(IF(A631&lt;&gt;"",VLOOKUP(A631,matriz,IF(generador!B631=1,15,IF(generador!B631=2,18,IF(generador!B631=3,21,IF(generador!B631=4,24,IF(generador!B631=5,27,IF(generador!B631=6,30,IF(generador!B631=7,33,IF(generador!B631=8,36,IF(generador!B631=9,39,IF(generador!B631=10,42,IF(generador!B631=11,45,IF(generador!B631=12,48,IF(generador!B631=13,51,IF(generador!B631=14,54,IF(generador!B631=15,57))))))))))))))),FALSE),""),"")</f>
        <v/>
      </c>
      <c r="F631" s="20" t="str">
        <f t="shared" si="162"/>
        <v/>
      </c>
      <c r="G631" s="29" t="str">
        <f t="shared" si="163"/>
        <v/>
      </c>
      <c r="H631" s="21" t="str">
        <f t="shared" ca="1" si="166"/>
        <v/>
      </c>
      <c r="I631" s="18" t="str">
        <f t="shared" si="167"/>
        <v/>
      </c>
      <c r="J631" s="18" t="str">
        <f>""</f>
        <v/>
      </c>
      <c r="K631" s="18" t="str">
        <f t="shared" si="168"/>
        <v/>
      </c>
      <c r="L631" s="18" t="str">
        <f t="shared" si="169"/>
        <v/>
      </c>
      <c r="M631" s="18" t="str">
        <f t="shared" si="170"/>
        <v/>
      </c>
      <c r="N631" s="18" t="str">
        <f t="shared" si="171"/>
        <v/>
      </c>
      <c r="O631" s="18" t="str">
        <f t="shared" si="172"/>
        <v/>
      </c>
      <c r="P631" s="18" t="str">
        <f t="shared" si="173"/>
        <v/>
      </c>
      <c r="Q631" s="18" t="str">
        <f t="shared" si="174"/>
        <v/>
      </c>
      <c r="R631" s="122" t="str">
        <f t="shared" si="164"/>
        <v/>
      </c>
      <c r="S631" s="18" t="str">
        <f t="shared" si="175"/>
        <v/>
      </c>
      <c r="T631" s="26" t="str">
        <f t="shared" si="165"/>
        <v/>
      </c>
      <c r="U631" s="18" t="str">
        <f t="shared" si="176"/>
        <v/>
      </c>
      <c r="V631" s="18" t="str">
        <f t="shared" si="177"/>
        <v/>
      </c>
      <c r="W631" s="18" t="str">
        <f>IFERROR(CONCATENATE("PAGO N° ",B631," DEL CONTRATO CPS ",V631," ENTRE ",TEXT(VLOOKUP(A631,matriz,IF(generador!B631=1,16,IF(generador!B631=2,19,IF(generador!B631=3,22,IF(generador!B631=4,25,IF(generador!B631=5,28,IF(generador!B631=6,31,IF(generador!B631=7,34,IF(generador!B631=8,37,IF(generador!B631=9,40,IF(generador!B631=10,43,IF(generador!B631=11,46,IF(generador!B631=12,49,IF(generador!B631=13,52,IF(generador!B631=14,55,IF(generador!B631=15,58))))))))))))))),FALSE),"dd/mm/yyyy")," Y ",TEXT(VLOOKUP(A631,matriz,IF(generador!B631=1,17,IF(generador!B631=2,20,IF(generador!B631=3,23,IF(generador!B631=4,26,IF(generador!B631=5,29,IF(generador!B631=6,32,IF(generador!B631=7,35,IF(generador!B631=8,38,IF(generador!B631=9,41,IF(generador!B631=10,44,IF(generador!B631=11,47,IF(generador!B631=12,50,IF(generador!B631=13,53,IF(generador!B631=14,56,IF(generador!B631=15,59))))))))))))))),FALSE),"dd/mm/yyyy")),"")</f>
        <v/>
      </c>
    </row>
    <row r="632" spans="1:23" x14ac:dyDescent="0.3">
      <c r="A632" s="15"/>
      <c r="B632" s="14"/>
      <c r="C632" s="6"/>
      <c r="D632" s="26" t="str">
        <f t="shared" si="161"/>
        <v/>
      </c>
      <c r="E632" s="19" t="str">
        <f>IFERROR(IF(A632&lt;&gt;"",VLOOKUP(A632,matriz,IF(generador!B632=1,15,IF(generador!B632=2,18,IF(generador!B632=3,21,IF(generador!B632=4,24,IF(generador!B632=5,27,IF(generador!B632=6,30,IF(generador!B632=7,33,IF(generador!B632=8,36,IF(generador!B632=9,39,IF(generador!B632=10,42,IF(generador!B632=11,45,IF(generador!B632=12,48,IF(generador!B632=13,51,IF(generador!B632=14,54,IF(generador!B632=15,57))))))))))))))),FALSE),""),"")</f>
        <v/>
      </c>
      <c r="F632" s="20" t="str">
        <f t="shared" si="162"/>
        <v/>
      </c>
      <c r="G632" s="29" t="str">
        <f t="shared" si="163"/>
        <v/>
      </c>
      <c r="H632" s="21" t="str">
        <f t="shared" ca="1" si="166"/>
        <v/>
      </c>
      <c r="I632" s="18" t="str">
        <f t="shared" si="167"/>
        <v/>
      </c>
      <c r="J632" s="18" t="str">
        <f>""</f>
        <v/>
      </c>
      <c r="K632" s="18" t="str">
        <f t="shared" si="168"/>
        <v/>
      </c>
      <c r="L632" s="18" t="str">
        <f t="shared" si="169"/>
        <v/>
      </c>
      <c r="M632" s="18" t="str">
        <f t="shared" si="170"/>
        <v/>
      </c>
      <c r="N632" s="18" t="str">
        <f t="shared" si="171"/>
        <v/>
      </c>
      <c r="O632" s="18" t="str">
        <f t="shared" si="172"/>
        <v/>
      </c>
      <c r="P632" s="18" t="str">
        <f t="shared" si="173"/>
        <v/>
      </c>
      <c r="Q632" s="18" t="str">
        <f t="shared" si="174"/>
        <v/>
      </c>
      <c r="R632" s="122" t="str">
        <f t="shared" si="164"/>
        <v/>
      </c>
      <c r="S632" s="18" t="str">
        <f t="shared" si="175"/>
        <v/>
      </c>
      <c r="T632" s="26" t="str">
        <f t="shared" si="165"/>
        <v/>
      </c>
      <c r="U632" s="18" t="str">
        <f t="shared" si="176"/>
        <v/>
      </c>
      <c r="V632" s="18" t="str">
        <f t="shared" si="177"/>
        <v/>
      </c>
      <c r="W632" s="18" t="str">
        <f>IFERROR(CONCATENATE("PAGO N° ",B632," DEL CONTRATO CPS ",V632," ENTRE ",TEXT(VLOOKUP(A632,matriz,IF(generador!B632=1,16,IF(generador!B632=2,19,IF(generador!B632=3,22,IF(generador!B632=4,25,IF(generador!B632=5,28,IF(generador!B632=6,31,IF(generador!B632=7,34,IF(generador!B632=8,37,IF(generador!B632=9,40,IF(generador!B632=10,43,IF(generador!B632=11,46,IF(generador!B632=12,49,IF(generador!B632=13,52,IF(generador!B632=14,55,IF(generador!B632=15,58))))))))))))))),FALSE),"dd/mm/yyyy")," Y ",TEXT(VLOOKUP(A632,matriz,IF(generador!B632=1,17,IF(generador!B632=2,20,IF(generador!B632=3,23,IF(generador!B632=4,26,IF(generador!B632=5,29,IF(generador!B632=6,32,IF(generador!B632=7,35,IF(generador!B632=8,38,IF(generador!B632=9,41,IF(generador!B632=10,44,IF(generador!B632=11,47,IF(generador!B632=12,50,IF(generador!B632=13,53,IF(generador!B632=14,56,IF(generador!B632=15,59))))))))))))))),FALSE),"dd/mm/yyyy")),"")</f>
        <v/>
      </c>
    </row>
    <row r="633" spans="1:23" x14ac:dyDescent="0.3">
      <c r="A633" s="15"/>
      <c r="B633" s="14"/>
      <c r="C633" s="6"/>
      <c r="D633" s="26" t="str">
        <f t="shared" si="161"/>
        <v/>
      </c>
      <c r="E633" s="19" t="str">
        <f>IFERROR(IF(A633&lt;&gt;"",VLOOKUP(A633,matriz,IF(generador!B633=1,15,IF(generador!B633=2,18,IF(generador!B633=3,21,IF(generador!B633=4,24,IF(generador!B633=5,27,IF(generador!B633=6,30,IF(generador!B633=7,33,IF(generador!B633=8,36,IF(generador!B633=9,39,IF(generador!B633=10,42,IF(generador!B633=11,45,IF(generador!B633=12,48,IF(generador!B633=13,51,IF(generador!B633=14,54,IF(generador!B633=15,57))))))))))))))),FALSE),""),"")</f>
        <v/>
      </c>
      <c r="F633" s="20" t="str">
        <f t="shared" si="162"/>
        <v/>
      </c>
      <c r="G633" s="29" t="str">
        <f t="shared" si="163"/>
        <v/>
      </c>
      <c r="H633" s="21" t="str">
        <f t="shared" ca="1" si="166"/>
        <v/>
      </c>
      <c r="I633" s="18" t="str">
        <f t="shared" si="167"/>
        <v/>
      </c>
      <c r="J633" s="18" t="str">
        <f>""</f>
        <v/>
      </c>
      <c r="K633" s="18" t="str">
        <f t="shared" si="168"/>
        <v/>
      </c>
      <c r="L633" s="18" t="str">
        <f t="shared" si="169"/>
        <v/>
      </c>
      <c r="M633" s="18" t="str">
        <f t="shared" si="170"/>
        <v/>
      </c>
      <c r="N633" s="18" t="str">
        <f t="shared" si="171"/>
        <v/>
      </c>
      <c r="O633" s="18" t="str">
        <f t="shared" si="172"/>
        <v/>
      </c>
      <c r="P633" s="18" t="str">
        <f t="shared" si="173"/>
        <v/>
      </c>
      <c r="Q633" s="18" t="str">
        <f t="shared" si="174"/>
        <v/>
      </c>
      <c r="R633" s="122" t="str">
        <f t="shared" si="164"/>
        <v/>
      </c>
      <c r="S633" s="18" t="str">
        <f t="shared" si="175"/>
        <v/>
      </c>
      <c r="T633" s="26" t="str">
        <f t="shared" si="165"/>
        <v/>
      </c>
      <c r="U633" s="18" t="str">
        <f t="shared" si="176"/>
        <v/>
      </c>
      <c r="V633" s="18" t="str">
        <f t="shared" si="177"/>
        <v/>
      </c>
      <c r="W633" s="18" t="str">
        <f>IFERROR(CONCATENATE("PAGO N° ",B633," DEL CONTRATO CPS ",V633," ENTRE ",TEXT(VLOOKUP(A633,matriz,IF(generador!B633=1,16,IF(generador!B633=2,19,IF(generador!B633=3,22,IF(generador!B633=4,25,IF(generador!B633=5,28,IF(generador!B633=6,31,IF(generador!B633=7,34,IF(generador!B633=8,37,IF(generador!B633=9,40,IF(generador!B633=10,43,IF(generador!B633=11,46,IF(generador!B633=12,49,IF(generador!B633=13,52,IF(generador!B633=14,55,IF(generador!B633=15,58))))))))))))))),FALSE),"dd/mm/yyyy")," Y ",TEXT(VLOOKUP(A633,matriz,IF(generador!B633=1,17,IF(generador!B633=2,20,IF(generador!B633=3,23,IF(generador!B633=4,26,IF(generador!B633=5,29,IF(generador!B633=6,32,IF(generador!B633=7,35,IF(generador!B633=8,38,IF(generador!B633=9,41,IF(generador!B633=10,44,IF(generador!B633=11,47,IF(generador!B633=12,50,IF(generador!B633=13,53,IF(generador!B633=14,56,IF(generador!B633=15,59))))))))))))))),FALSE),"dd/mm/yyyy")),"")</f>
        <v/>
      </c>
    </row>
    <row r="634" spans="1:23" x14ac:dyDescent="0.3">
      <c r="A634" s="15"/>
      <c r="B634" s="14"/>
      <c r="C634" s="6"/>
      <c r="D634" s="26" t="str">
        <f t="shared" si="161"/>
        <v/>
      </c>
      <c r="E634" s="19" t="str">
        <f>IFERROR(IF(A634&lt;&gt;"",VLOOKUP(A634,matriz,IF(generador!B634=1,15,IF(generador!B634=2,18,IF(generador!B634=3,21,IF(generador!B634=4,24,IF(generador!B634=5,27,IF(generador!B634=6,30,IF(generador!B634=7,33,IF(generador!B634=8,36,IF(generador!B634=9,39,IF(generador!B634=10,42,IF(generador!B634=11,45,IF(generador!B634=12,48,IF(generador!B634=13,51,IF(generador!B634=14,54,IF(generador!B634=15,57))))))))))))))),FALSE),""),"")</f>
        <v/>
      </c>
      <c r="F634" s="20" t="str">
        <f t="shared" si="162"/>
        <v/>
      </c>
      <c r="G634" s="29" t="str">
        <f t="shared" si="163"/>
        <v/>
      </c>
      <c r="H634" s="21" t="str">
        <f t="shared" ca="1" si="166"/>
        <v/>
      </c>
      <c r="I634" s="18" t="str">
        <f t="shared" si="167"/>
        <v/>
      </c>
      <c r="J634" s="18" t="str">
        <f>""</f>
        <v/>
      </c>
      <c r="K634" s="18" t="str">
        <f t="shared" si="168"/>
        <v/>
      </c>
      <c r="L634" s="18" t="str">
        <f t="shared" si="169"/>
        <v/>
      </c>
      <c r="M634" s="18" t="str">
        <f t="shared" si="170"/>
        <v/>
      </c>
      <c r="N634" s="18" t="str">
        <f t="shared" si="171"/>
        <v/>
      </c>
      <c r="O634" s="18" t="str">
        <f t="shared" si="172"/>
        <v/>
      </c>
      <c r="P634" s="18" t="str">
        <f t="shared" si="173"/>
        <v/>
      </c>
      <c r="Q634" s="18" t="str">
        <f t="shared" si="174"/>
        <v/>
      </c>
      <c r="R634" s="122" t="str">
        <f t="shared" si="164"/>
        <v/>
      </c>
      <c r="S634" s="18" t="str">
        <f t="shared" si="175"/>
        <v/>
      </c>
      <c r="T634" s="26" t="str">
        <f t="shared" si="165"/>
        <v/>
      </c>
      <c r="U634" s="18" t="str">
        <f t="shared" si="176"/>
        <v/>
      </c>
      <c r="V634" s="18" t="str">
        <f t="shared" si="177"/>
        <v/>
      </c>
      <c r="W634" s="18" t="str">
        <f>IFERROR(CONCATENATE("PAGO N° ",B634," DEL CONTRATO CPS ",V634," ENTRE ",TEXT(VLOOKUP(A634,matriz,IF(generador!B634=1,16,IF(generador!B634=2,19,IF(generador!B634=3,22,IF(generador!B634=4,25,IF(generador!B634=5,28,IF(generador!B634=6,31,IF(generador!B634=7,34,IF(generador!B634=8,37,IF(generador!B634=9,40,IF(generador!B634=10,43,IF(generador!B634=11,46,IF(generador!B634=12,49,IF(generador!B634=13,52,IF(generador!B634=14,55,IF(generador!B634=15,58))))))))))))))),FALSE),"dd/mm/yyyy")," Y ",TEXT(VLOOKUP(A634,matriz,IF(generador!B634=1,17,IF(generador!B634=2,20,IF(generador!B634=3,23,IF(generador!B634=4,26,IF(generador!B634=5,29,IF(generador!B634=6,32,IF(generador!B634=7,35,IF(generador!B634=8,38,IF(generador!B634=9,41,IF(generador!B634=10,44,IF(generador!B634=11,47,IF(generador!B634=12,50,IF(generador!B634=13,53,IF(generador!B634=14,56,IF(generador!B634=15,59))))))))))))))),FALSE),"dd/mm/yyyy")),"")</f>
        <v/>
      </c>
    </row>
    <row r="635" spans="1:23" x14ac:dyDescent="0.3">
      <c r="A635" s="15"/>
      <c r="B635" s="14"/>
      <c r="C635" s="6"/>
      <c r="D635" s="26" t="str">
        <f t="shared" si="161"/>
        <v/>
      </c>
      <c r="E635" s="19" t="str">
        <f>IFERROR(IF(A635&lt;&gt;"",VLOOKUP(A635,matriz,IF(generador!B635=1,15,IF(generador!B635=2,18,IF(generador!B635=3,21,IF(generador!B635=4,24,IF(generador!B635=5,27,IF(generador!B635=6,30,IF(generador!B635=7,33,IF(generador!B635=8,36,IF(generador!B635=9,39,IF(generador!B635=10,42,IF(generador!B635=11,45,IF(generador!B635=12,48,IF(generador!B635=13,51,IF(generador!B635=14,54,IF(generador!B635=15,57))))))))))))))),FALSE),""),"")</f>
        <v/>
      </c>
      <c r="F635" s="20" t="str">
        <f t="shared" si="162"/>
        <v/>
      </c>
      <c r="G635" s="29" t="str">
        <f t="shared" si="163"/>
        <v/>
      </c>
      <c r="H635" s="21" t="str">
        <f t="shared" ca="1" si="166"/>
        <v/>
      </c>
      <c r="I635" s="18" t="str">
        <f t="shared" si="167"/>
        <v/>
      </c>
      <c r="J635" s="18" t="str">
        <f>""</f>
        <v/>
      </c>
      <c r="K635" s="18" t="str">
        <f t="shared" si="168"/>
        <v/>
      </c>
      <c r="L635" s="18" t="str">
        <f t="shared" si="169"/>
        <v/>
      </c>
      <c r="M635" s="18" t="str">
        <f t="shared" si="170"/>
        <v/>
      </c>
      <c r="N635" s="18" t="str">
        <f t="shared" si="171"/>
        <v/>
      </c>
      <c r="O635" s="18" t="str">
        <f t="shared" si="172"/>
        <v/>
      </c>
      <c r="P635" s="18" t="str">
        <f t="shared" si="173"/>
        <v/>
      </c>
      <c r="Q635" s="18" t="str">
        <f t="shared" si="174"/>
        <v/>
      </c>
      <c r="R635" s="122" t="str">
        <f t="shared" si="164"/>
        <v/>
      </c>
      <c r="S635" s="18" t="str">
        <f t="shared" si="175"/>
        <v/>
      </c>
      <c r="T635" s="26" t="str">
        <f t="shared" si="165"/>
        <v/>
      </c>
      <c r="U635" s="18" t="str">
        <f t="shared" si="176"/>
        <v/>
      </c>
      <c r="V635" s="18" t="str">
        <f t="shared" si="177"/>
        <v/>
      </c>
      <c r="W635" s="18" t="str">
        <f>IFERROR(CONCATENATE("PAGO N° ",B635," DEL CONTRATO CPS ",V635," ENTRE ",TEXT(VLOOKUP(A635,matriz,IF(generador!B635=1,16,IF(generador!B635=2,19,IF(generador!B635=3,22,IF(generador!B635=4,25,IF(generador!B635=5,28,IF(generador!B635=6,31,IF(generador!B635=7,34,IF(generador!B635=8,37,IF(generador!B635=9,40,IF(generador!B635=10,43,IF(generador!B635=11,46,IF(generador!B635=12,49,IF(generador!B635=13,52,IF(generador!B635=14,55,IF(generador!B635=15,58))))))))))))))),FALSE),"dd/mm/yyyy")," Y ",TEXT(VLOOKUP(A635,matriz,IF(generador!B635=1,17,IF(generador!B635=2,20,IF(generador!B635=3,23,IF(generador!B635=4,26,IF(generador!B635=5,29,IF(generador!B635=6,32,IF(generador!B635=7,35,IF(generador!B635=8,38,IF(generador!B635=9,41,IF(generador!B635=10,44,IF(generador!B635=11,47,IF(generador!B635=12,50,IF(generador!B635=13,53,IF(generador!B635=14,56,IF(generador!B635=15,59))))))))))))))),FALSE),"dd/mm/yyyy")),"")</f>
        <v/>
      </c>
    </row>
    <row r="636" spans="1:23" x14ac:dyDescent="0.3">
      <c r="A636" s="15"/>
      <c r="B636" s="14"/>
      <c r="C636" s="6"/>
      <c r="D636" s="26" t="str">
        <f t="shared" si="161"/>
        <v/>
      </c>
      <c r="E636" s="19" t="str">
        <f>IFERROR(IF(A636&lt;&gt;"",VLOOKUP(A636,matriz,IF(generador!B636=1,15,IF(generador!B636=2,18,IF(generador!B636=3,21,IF(generador!B636=4,24,IF(generador!B636=5,27,IF(generador!B636=6,30,IF(generador!B636=7,33,IF(generador!B636=8,36,IF(generador!B636=9,39,IF(generador!B636=10,42,IF(generador!B636=11,45,IF(generador!B636=12,48,IF(generador!B636=13,51,IF(generador!B636=14,54,IF(generador!B636=15,57))))))))))))))),FALSE),""),"")</f>
        <v/>
      </c>
      <c r="F636" s="20" t="str">
        <f t="shared" si="162"/>
        <v/>
      </c>
      <c r="G636" s="29" t="str">
        <f t="shared" si="163"/>
        <v/>
      </c>
      <c r="H636" s="21" t="str">
        <f t="shared" ca="1" si="166"/>
        <v/>
      </c>
      <c r="I636" s="18" t="str">
        <f t="shared" si="167"/>
        <v/>
      </c>
      <c r="J636" s="18" t="str">
        <f>""</f>
        <v/>
      </c>
      <c r="K636" s="18" t="str">
        <f t="shared" si="168"/>
        <v/>
      </c>
      <c r="L636" s="18" t="str">
        <f t="shared" si="169"/>
        <v/>
      </c>
      <c r="M636" s="18" t="str">
        <f t="shared" si="170"/>
        <v/>
      </c>
      <c r="N636" s="18" t="str">
        <f t="shared" si="171"/>
        <v/>
      </c>
      <c r="O636" s="18" t="str">
        <f t="shared" si="172"/>
        <v/>
      </c>
      <c r="P636" s="18" t="str">
        <f t="shared" si="173"/>
        <v/>
      </c>
      <c r="Q636" s="18" t="str">
        <f t="shared" si="174"/>
        <v/>
      </c>
      <c r="R636" s="122" t="str">
        <f t="shared" si="164"/>
        <v/>
      </c>
      <c r="S636" s="18" t="str">
        <f t="shared" si="175"/>
        <v/>
      </c>
      <c r="T636" s="26" t="str">
        <f t="shared" si="165"/>
        <v/>
      </c>
      <c r="U636" s="18" t="str">
        <f t="shared" si="176"/>
        <v/>
      </c>
      <c r="V636" s="18" t="str">
        <f t="shared" si="177"/>
        <v/>
      </c>
      <c r="W636" s="18" t="str">
        <f>IFERROR(CONCATENATE("PAGO N° ",B636," DEL CONTRATO CPS ",V636," ENTRE ",TEXT(VLOOKUP(A636,matriz,IF(generador!B636=1,16,IF(generador!B636=2,19,IF(generador!B636=3,22,IF(generador!B636=4,25,IF(generador!B636=5,28,IF(generador!B636=6,31,IF(generador!B636=7,34,IF(generador!B636=8,37,IF(generador!B636=9,40,IF(generador!B636=10,43,IF(generador!B636=11,46,IF(generador!B636=12,49,IF(generador!B636=13,52,IF(generador!B636=14,55,IF(generador!B636=15,58))))))))))))))),FALSE),"dd/mm/yyyy")," Y ",TEXT(VLOOKUP(A636,matriz,IF(generador!B636=1,17,IF(generador!B636=2,20,IF(generador!B636=3,23,IF(generador!B636=4,26,IF(generador!B636=5,29,IF(generador!B636=6,32,IF(generador!B636=7,35,IF(generador!B636=8,38,IF(generador!B636=9,41,IF(generador!B636=10,44,IF(generador!B636=11,47,IF(generador!B636=12,50,IF(generador!B636=13,53,IF(generador!B636=14,56,IF(generador!B636=15,59))))))))))))))),FALSE),"dd/mm/yyyy")),"")</f>
        <v/>
      </c>
    </row>
    <row r="637" spans="1:23" x14ac:dyDescent="0.3">
      <c r="A637" s="15"/>
      <c r="B637" s="14"/>
      <c r="C637" s="6"/>
      <c r="D637" s="26" t="str">
        <f t="shared" si="161"/>
        <v/>
      </c>
      <c r="E637" s="19" t="str">
        <f>IFERROR(IF(A637&lt;&gt;"",VLOOKUP(A637,matriz,IF(generador!B637=1,15,IF(generador!B637=2,18,IF(generador!B637=3,21,IF(generador!B637=4,24,IF(generador!B637=5,27,IF(generador!B637=6,30,IF(generador!B637=7,33,IF(generador!B637=8,36,IF(generador!B637=9,39,IF(generador!B637=10,42,IF(generador!B637=11,45,IF(generador!B637=12,48,IF(generador!B637=13,51,IF(generador!B637=14,54,IF(generador!B637=15,57))))))))))))))),FALSE),""),"")</f>
        <v/>
      </c>
      <c r="F637" s="20" t="str">
        <f t="shared" si="162"/>
        <v/>
      </c>
      <c r="G637" s="29" t="str">
        <f t="shared" si="163"/>
        <v/>
      </c>
      <c r="H637" s="21" t="str">
        <f t="shared" ca="1" si="166"/>
        <v/>
      </c>
      <c r="I637" s="18" t="str">
        <f t="shared" si="167"/>
        <v/>
      </c>
      <c r="J637" s="18" t="str">
        <f>""</f>
        <v/>
      </c>
      <c r="K637" s="18" t="str">
        <f t="shared" si="168"/>
        <v/>
      </c>
      <c r="L637" s="18" t="str">
        <f t="shared" si="169"/>
        <v/>
      </c>
      <c r="M637" s="18" t="str">
        <f t="shared" si="170"/>
        <v/>
      </c>
      <c r="N637" s="18" t="str">
        <f t="shared" si="171"/>
        <v/>
      </c>
      <c r="O637" s="18" t="str">
        <f t="shared" si="172"/>
        <v/>
      </c>
      <c r="P637" s="18" t="str">
        <f t="shared" si="173"/>
        <v/>
      </c>
      <c r="Q637" s="18" t="str">
        <f t="shared" si="174"/>
        <v/>
      </c>
      <c r="R637" s="122" t="str">
        <f t="shared" si="164"/>
        <v/>
      </c>
      <c r="S637" s="18" t="str">
        <f t="shared" si="175"/>
        <v/>
      </c>
      <c r="T637" s="26" t="str">
        <f t="shared" si="165"/>
        <v/>
      </c>
      <c r="U637" s="18" t="str">
        <f t="shared" si="176"/>
        <v/>
      </c>
      <c r="V637" s="18" t="str">
        <f t="shared" si="177"/>
        <v/>
      </c>
      <c r="W637" s="18" t="str">
        <f>IFERROR(CONCATENATE("PAGO N° ",B637," DEL CONTRATO CPS ",V637," ENTRE ",TEXT(VLOOKUP(A637,matriz,IF(generador!B637=1,16,IF(generador!B637=2,19,IF(generador!B637=3,22,IF(generador!B637=4,25,IF(generador!B637=5,28,IF(generador!B637=6,31,IF(generador!B637=7,34,IF(generador!B637=8,37,IF(generador!B637=9,40,IF(generador!B637=10,43,IF(generador!B637=11,46,IF(generador!B637=12,49,IF(generador!B637=13,52,IF(generador!B637=14,55,IF(generador!B637=15,58))))))))))))))),FALSE),"dd/mm/yyyy")," Y ",TEXT(VLOOKUP(A637,matriz,IF(generador!B637=1,17,IF(generador!B637=2,20,IF(generador!B637=3,23,IF(generador!B637=4,26,IF(generador!B637=5,29,IF(generador!B637=6,32,IF(generador!B637=7,35,IF(generador!B637=8,38,IF(generador!B637=9,41,IF(generador!B637=10,44,IF(generador!B637=11,47,IF(generador!B637=12,50,IF(generador!B637=13,53,IF(generador!B637=14,56,IF(generador!B637=15,59))))))))))))))),FALSE),"dd/mm/yyyy")),"")</f>
        <v/>
      </c>
    </row>
    <row r="638" spans="1:23" x14ac:dyDescent="0.3">
      <c r="A638" s="15"/>
      <c r="B638" s="14"/>
      <c r="C638" s="6"/>
      <c r="D638" s="26" t="str">
        <f t="shared" si="161"/>
        <v/>
      </c>
      <c r="E638" s="19" t="str">
        <f>IFERROR(IF(A638&lt;&gt;"",VLOOKUP(A638,matriz,IF(generador!B638=1,15,IF(generador!B638=2,18,IF(generador!B638=3,21,IF(generador!B638=4,24,IF(generador!B638=5,27,IF(generador!B638=6,30,IF(generador!B638=7,33,IF(generador!B638=8,36,IF(generador!B638=9,39,IF(generador!B638=10,42,IF(generador!B638=11,45,IF(generador!B638=12,48,IF(generador!B638=13,51,IF(generador!B638=14,54,IF(generador!B638=15,57))))))))))))))),FALSE),""),"")</f>
        <v/>
      </c>
      <c r="F638" s="20" t="str">
        <f t="shared" si="162"/>
        <v/>
      </c>
      <c r="G638" s="29" t="str">
        <f t="shared" si="163"/>
        <v/>
      </c>
      <c r="H638" s="21" t="str">
        <f t="shared" ca="1" si="166"/>
        <v/>
      </c>
      <c r="I638" s="18" t="str">
        <f t="shared" si="167"/>
        <v/>
      </c>
      <c r="J638" s="18" t="str">
        <f>""</f>
        <v/>
      </c>
      <c r="K638" s="18" t="str">
        <f t="shared" si="168"/>
        <v/>
      </c>
      <c r="L638" s="18" t="str">
        <f t="shared" si="169"/>
        <v/>
      </c>
      <c r="M638" s="18" t="str">
        <f t="shared" si="170"/>
        <v/>
      </c>
      <c r="N638" s="18" t="str">
        <f t="shared" si="171"/>
        <v/>
      </c>
      <c r="O638" s="18" t="str">
        <f t="shared" si="172"/>
        <v/>
      </c>
      <c r="P638" s="18" t="str">
        <f t="shared" si="173"/>
        <v/>
      </c>
      <c r="Q638" s="18" t="str">
        <f t="shared" si="174"/>
        <v/>
      </c>
      <c r="R638" s="122" t="str">
        <f t="shared" si="164"/>
        <v/>
      </c>
      <c r="S638" s="18" t="str">
        <f t="shared" si="175"/>
        <v/>
      </c>
      <c r="T638" s="26" t="str">
        <f t="shared" si="165"/>
        <v/>
      </c>
      <c r="U638" s="18" t="str">
        <f t="shared" si="176"/>
        <v/>
      </c>
      <c r="V638" s="18" t="str">
        <f t="shared" si="177"/>
        <v/>
      </c>
      <c r="W638" s="18" t="str">
        <f>IFERROR(CONCATENATE("PAGO N° ",B638," DEL CONTRATO CPS ",V638," ENTRE ",TEXT(VLOOKUP(A638,matriz,IF(generador!B638=1,16,IF(generador!B638=2,19,IF(generador!B638=3,22,IF(generador!B638=4,25,IF(generador!B638=5,28,IF(generador!B638=6,31,IF(generador!B638=7,34,IF(generador!B638=8,37,IF(generador!B638=9,40,IF(generador!B638=10,43,IF(generador!B638=11,46,IF(generador!B638=12,49,IF(generador!B638=13,52,IF(generador!B638=14,55,IF(generador!B638=15,58))))))))))))))),FALSE),"dd/mm/yyyy")," Y ",TEXT(VLOOKUP(A638,matriz,IF(generador!B638=1,17,IF(generador!B638=2,20,IF(generador!B638=3,23,IF(generador!B638=4,26,IF(generador!B638=5,29,IF(generador!B638=6,32,IF(generador!B638=7,35,IF(generador!B638=8,38,IF(generador!B638=9,41,IF(generador!B638=10,44,IF(generador!B638=11,47,IF(generador!B638=12,50,IF(generador!B638=13,53,IF(generador!B638=14,56,IF(generador!B638=15,59))))))))))))))),FALSE),"dd/mm/yyyy")),"")</f>
        <v/>
      </c>
    </row>
    <row r="639" spans="1:23" x14ac:dyDescent="0.3">
      <c r="A639" s="15"/>
      <c r="B639" s="14"/>
      <c r="C639" s="6"/>
      <c r="D639" s="26" t="str">
        <f t="shared" si="161"/>
        <v/>
      </c>
      <c r="E639" s="19" t="str">
        <f>IFERROR(IF(A639&lt;&gt;"",VLOOKUP(A639,matriz,IF(generador!B639=1,15,IF(generador!B639=2,18,IF(generador!B639=3,21,IF(generador!B639=4,24,IF(generador!B639=5,27,IF(generador!B639=6,30,IF(generador!B639=7,33,IF(generador!B639=8,36,IF(generador!B639=9,39,IF(generador!B639=10,42,IF(generador!B639=11,45,IF(generador!B639=12,48,IF(generador!B639=13,51,IF(generador!B639=14,54,IF(generador!B639=15,57))))))))))))))),FALSE),""),"")</f>
        <v/>
      </c>
      <c r="F639" s="20" t="str">
        <f t="shared" si="162"/>
        <v/>
      </c>
      <c r="G639" s="29" t="str">
        <f t="shared" si="163"/>
        <v/>
      </c>
      <c r="H639" s="21" t="str">
        <f t="shared" ca="1" si="166"/>
        <v/>
      </c>
      <c r="I639" s="18" t="str">
        <f t="shared" si="167"/>
        <v/>
      </c>
      <c r="J639" s="18" t="str">
        <f>""</f>
        <v/>
      </c>
      <c r="K639" s="18" t="str">
        <f t="shared" si="168"/>
        <v/>
      </c>
      <c r="L639" s="18" t="str">
        <f t="shared" si="169"/>
        <v/>
      </c>
      <c r="M639" s="18" t="str">
        <f t="shared" si="170"/>
        <v/>
      </c>
      <c r="N639" s="18" t="str">
        <f t="shared" si="171"/>
        <v/>
      </c>
      <c r="O639" s="18" t="str">
        <f t="shared" si="172"/>
        <v/>
      </c>
      <c r="P639" s="18" t="str">
        <f t="shared" si="173"/>
        <v/>
      </c>
      <c r="Q639" s="18" t="str">
        <f t="shared" si="174"/>
        <v/>
      </c>
      <c r="R639" s="122" t="str">
        <f t="shared" si="164"/>
        <v/>
      </c>
      <c r="S639" s="18" t="str">
        <f t="shared" si="175"/>
        <v/>
      </c>
      <c r="T639" s="26" t="str">
        <f t="shared" si="165"/>
        <v/>
      </c>
      <c r="U639" s="18" t="str">
        <f t="shared" si="176"/>
        <v/>
      </c>
      <c r="V639" s="18" t="str">
        <f t="shared" si="177"/>
        <v/>
      </c>
      <c r="W639" s="18" t="str">
        <f>IFERROR(CONCATENATE("PAGO N° ",B639," DEL CONTRATO CPS ",V639," ENTRE ",TEXT(VLOOKUP(A639,matriz,IF(generador!B639=1,16,IF(generador!B639=2,19,IF(generador!B639=3,22,IF(generador!B639=4,25,IF(generador!B639=5,28,IF(generador!B639=6,31,IF(generador!B639=7,34,IF(generador!B639=8,37,IF(generador!B639=9,40,IF(generador!B639=10,43,IF(generador!B639=11,46,IF(generador!B639=12,49,IF(generador!B639=13,52,IF(generador!B639=14,55,IF(generador!B639=15,58))))))))))))))),FALSE),"dd/mm/yyyy")," Y ",TEXT(VLOOKUP(A639,matriz,IF(generador!B639=1,17,IF(generador!B639=2,20,IF(generador!B639=3,23,IF(generador!B639=4,26,IF(generador!B639=5,29,IF(generador!B639=6,32,IF(generador!B639=7,35,IF(generador!B639=8,38,IF(generador!B639=9,41,IF(generador!B639=10,44,IF(generador!B639=11,47,IF(generador!B639=12,50,IF(generador!B639=13,53,IF(generador!B639=14,56,IF(generador!B639=15,59))))))))))))))),FALSE),"dd/mm/yyyy")),"")</f>
        <v/>
      </c>
    </row>
    <row r="640" spans="1:23" x14ac:dyDescent="0.3">
      <c r="A640" s="15"/>
      <c r="B640" s="14"/>
      <c r="C640" s="6"/>
      <c r="D640" s="26" t="str">
        <f t="shared" si="161"/>
        <v/>
      </c>
      <c r="E640" s="19" t="str">
        <f>IFERROR(IF(A640&lt;&gt;"",VLOOKUP(A640,matriz,IF(generador!B640=1,15,IF(generador!B640=2,18,IF(generador!B640=3,21,IF(generador!B640=4,24,IF(generador!B640=5,27,IF(generador!B640=6,30,IF(generador!B640=7,33,IF(generador!B640=8,36,IF(generador!B640=9,39,IF(generador!B640=10,42,IF(generador!B640=11,45,IF(generador!B640=12,48,IF(generador!B640=13,51,IF(generador!B640=14,54,IF(generador!B640=15,57))))))))))))))),FALSE),""),"")</f>
        <v/>
      </c>
      <c r="F640" s="20" t="str">
        <f t="shared" si="162"/>
        <v/>
      </c>
      <c r="G640" s="29" t="str">
        <f t="shared" si="163"/>
        <v/>
      </c>
      <c r="H640" s="21" t="str">
        <f t="shared" ca="1" si="166"/>
        <v/>
      </c>
      <c r="I640" s="18" t="str">
        <f t="shared" si="167"/>
        <v/>
      </c>
      <c r="J640" s="18" t="str">
        <f>""</f>
        <v/>
      </c>
      <c r="K640" s="18" t="str">
        <f t="shared" si="168"/>
        <v/>
      </c>
      <c r="L640" s="18" t="str">
        <f t="shared" si="169"/>
        <v/>
      </c>
      <c r="M640" s="18" t="str">
        <f t="shared" si="170"/>
        <v/>
      </c>
      <c r="N640" s="18" t="str">
        <f t="shared" si="171"/>
        <v/>
      </c>
      <c r="O640" s="18" t="str">
        <f t="shared" si="172"/>
        <v/>
      </c>
      <c r="P640" s="18" t="str">
        <f t="shared" si="173"/>
        <v/>
      </c>
      <c r="Q640" s="18" t="str">
        <f t="shared" si="174"/>
        <v/>
      </c>
      <c r="R640" s="122" t="str">
        <f t="shared" si="164"/>
        <v/>
      </c>
      <c r="S640" s="18" t="str">
        <f t="shared" si="175"/>
        <v/>
      </c>
      <c r="T640" s="26" t="str">
        <f t="shared" si="165"/>
        <v/>
      </c>
      <c r="U640" s="18" t="str">
        <f t="shared" si="176"/>
        <v/>
      </c>
      <c r="V640" s="18" t="str">
        <f t="shared" si="177"/>
        <v/>
      </c>
      <c r="W640" s="18" t="str">
        <f>IFERROR(CONCATENATE("PAGO N° ",B640," DEL CONTRATO CPS ",V640," ENTRE ",TEXT(VLOOKUP(A640,matriz,IF(generador!B640=1,16,IF(generador!B640=2,19,IF(generador!B640=3,22,IF(generador!B640=4,25,IF(generador!B640=5,28,IF(generador!B640=6,31,IF(generador!B640=7,34,IF(generador!B640=8,37,IF(generador!B640=9,40,IF(generador!B640=10,43,IF(generador!B640=11,46,IF(generador!B640=12,49,IF(generador!B640=13,52,IF(generador!B640=14,55,IF(generador!B640=15,58))))))))))))))),FALSE),"dd/mm/yyyy")," Y ",TEXT(VLOOKUP(A640,matriz,IF(generador!B640=1,17,IF(generador!B640=2,20,IF(generador!B640=3,23,IF(generador!B640=4,26,IF(generador!B640=5,29,IF(generador!B640=6,32,IF(generador!B640=7,35,IF(generador!B640=8,38,IF(generador!B640=9,41,IF(generador!B640=10,44,IF(generador!B640=11,47,IF(generador!B640=12,50,IF(generador!B640=13,53,IF(generador!B640=14,56,IF(generador!B640=15,59))))))))))))))),FALSE),"dd/mm/yyyy")),"")</f>
        <v/>
      </c>
    </row>
    <row r="641" spans="1:23" x14ac:dyDescent="0.3">
      <c r="A641" s="15"/>
      <c r="B641" s="14"/>
      <c r="C641" s="6"/>
      <c r="D641" s="26" t="str">
        <f t="shared" si="161"/>
        <v/>
      </c>
      <c r="E641" s="19" t="str">
        <f>IFERROR(IF(A641&lt;&gt;"",VLOOKUP(A641,matriz,IF(generador!B641=1,15,IF(generador!B641=2,18,IF(generador!B641=3,21,IF(generador!B641=4,24,IF(generador!B641=5,27,IF(generador!B641=6,30,IF(generador!B641=7,33,IF(generador!B641=8,36,IF(generador!B641=9,39,IF(generador!B641=10,42,IF(generador!B641=11,45,IF(generador!B641=12,48,IF(generador!B641=13,51,IF(generador!B641=14,54,IF(generador!B641=15,57))))))))))))))),FALSE),""),"")</f>
        <v/>
      </c>
      <c r="F641" s="20" t="str">
        <f t="shared" si="162"/>
        <v/>
      </c>
      <c r="G641" s="29" t="str">
        <f t="shared" si="163"/>
        <v/>
      </c>
      <c r="H641" s="21" t="str">
        <f t="shared" ca="1" si="166"/>
        <v/>
      </c>
      <c r="I641" s="18" t="str">
        <f t="shared" si="167"/>
        <v/>
      </c>
      <c r="J641" s="18" t="str">
        <f>""</f>
        <v/>
      </c>
      <c r="K641" s="18" t="str">
        <f t="shared" si="168"/>
        <v/>
      </c>
      <c r="L641" s="18" t="str">
        <f t="shared" si="169"/>
        <v/>
      </c>
      <c r="M641" s="18" t="str">
        <f t="shared" si="170"/>
        <v/>
      </c>
      <c r="N641" s="18" t="str">
        <f t="shared" si="171"/>
        <v/>
      </c>
      <c r="O641" s="18" t="str">
        <f t="shared" si="172"/>
        <v/>
      </c>
      <c r="P641" s="18" t="str">
        <f t="shared" si="173"/>
        <v/>
      </c>
      <c r="Q641" s="18" t="str">
        <f t="shared" si="174"/>
        <v/>
      </c>
      <c r="R641" s="122" t="str">
        <f t="shared" si="164"/>
        <v/>
      </c>
      <c r="S641" s="18" t="str">
        <f t="shared" si="175"/>
        <v/>
      </c>
      <c r="T641" s="26" t="str">
        <f t="shared" si="165"/>
        <v/>
      </c>
      <c r="U641" s="18" t="str">
        <f t="shared" si="176"/>
        <v/>
      </c>
      <c r="V641" s="18" t="str">
        <f t="shared" si="177"/>
        <v/>
      </c>
      <c r="W641" s="18" t="str">
        <f>IFERROR(CONCATENATE("PAGO N° ",B641," DEL CONTRATO CPS ",V641," ENTRE ",TEXT(VLOOKUP(A641,matriz,IF(generador!B641=1,16,IF(generador!B641=2,19,IF(generador!B641=3,22,IF(generador!B641=4,25,IF(generador!B641=5,28,IF(generador!B641=6,31,IF(generador!B641=7,34,IF(generador!B641=8,37,IF(generador!B641=9,40,IF(generador!B641=10,43,IF(generador!B641=11,46,IF(generador!B641=12,49,IF(generador!B641=13,52,IF(generador!B641=14,55,IF(generador!B641=15,58))))))))))))))),FALSE),"dd/mm/yyyy")," Y ",TEXT(VLOOKUP(A641,matriz,IF(generador!B641=1,17,IF(generador!B641=2,20,IF(generador!B641=3,23,IF(generador!B641=4,26,IF(generador!B641=5,29,IF(generador!B641=6,32,IF(generador!B641=7,35,IF(generador!B641=8,38,IF(generador!B641=9,41,IF(generador!B641=10,44,IF(generador!B641=11,47,IF(generador!B641=12,50,IF(generador!B641=13,53,IF(generador!B641=14,56,IF(generador!B641=15,59))))))))))))))),FALSE),"dd/mm/yyyy")),"")</f>
        <v/>
      </c>
    </row>
    <row r="642" spans="1:23" x14ac:dyDescent="0.3">
      <c r="A642" s="15"/>
      <c r="B642" s="14"/>
      <c r="C642" s="6"/>
      <c r="D642" s="26" t="str">
        <f t="shared" si="161"/>
        <v/>
      </c>
      <c r="E642" s="19" t="str">
        <f>IFERROR(IF(A642&lt;&gt;"",VLOOKUP(A642,matriz,IF(generador!B642=1,15,IF(generador!B642=2,18,IF(generador!B642=3,21,IF(generador!B642=4,24,IF(generador!B642=5,27,IF(generador!B642=6,30,IF(generador!B642=7,33,IF(generador!B642=8,36,IF(generador!B642=9,39,IF(generador!B642=10,42,IF(generador!B642=11,45,IF(generador!B642=12,48,IF(generador!B642=13,51,IF(generador!B642=14,54,IF(generador!B642=15,57))))))))))))))),FALSE),""),"")</f>
        <v/>
      </c>
      <c r="F642" s="20" t="str">
        <f t="shared" si="162"/>
        <v/>
      </c>
      <c r="G642" s="29" t="str">
        <f t="shared" si="163"/>
        <v/>
      </c>
      <c r="H642" s="21" t="str">
        <f t="shared" ca="1" si="166"/>
        <v/>
      </c>
      <c r="I642" s="18" t="str">
        <f t="shared" si="167"/>
        <v/>
      </c>
      <c r="J642" s="18" t="str">
        <f>""</f>
        <v/>
      </c>
      <c r="K642" s="18" t="str">
        <f t="shared" si="168"/>
        <v/>
      </c>
      <c r="L642" s="18" t="str">
        <f t="shared" si="169"/>
        <v/>
      </c>
      <c r="M642" s="18" t="str">
        <f t="shared" si="170"/>
        <v/>
      </c>
      <c r="N642" s="18" t="str">
        <f t="shared" si="171"/>
        <v/>
      </c>
      <c r="O642" s="18" t="str">
        <f t="shared" si="172"/>
        <v/>
      </c>
      <c r="P642" s="18" t="str">
        <f t="shared" si="173"/>
        <v/>
      </c>
      <c r="Q642" s="18" t="str">
        <f t="shared" si="174"/>
        <v/>
      </c>
      <c r="R642" s="122" t="str">
        <f t="shared" si="164"/>
        <v/>
      </c>
      <c r="S642" s="18" t="str">
        <f t="shared" si="175"/>
        <v/>
      </c>
      <c r="T642" s="26" t="str">
        <f t="shared" si="165"/>
        <v/>
      </c>
      <c r="U642" s="18" t="str">
        <f t="shared" si="176"/>
        <v/>
      </c>
      <c r="V642" s="18" t="str">
        <f t="shared" si="177"/>
        <v/>
      </c>
      <c r="W642" s="18" t="str">
        <f>IFERROR(CONCATENATE("PAGO N° ",B642," DEL CONTRATO CPS ",V642," ENTRE ",TEXT(VLOOKUP(A642,matriz,IF(generador!B642=1,16,IF(generador!B642=2,19,IF(generador!B642=3,22,IF(generador!B642=4,25,IF(generador!B642=5,28,IF(generador!B642=6,31,IF(generador!B642=7,34,IF(generador!B642=8,37,IF(generador!B642=9,40,IF(generador!B642=10,43,IF(generador!B642=11,46,IF(generador!B642=12,49,IF(generador!B642=13,52,IF(generador!B642=14,55,IF(generador!B642=15,58))))))))))))))),FALSE),"dd/mm/yyyy")," Y ",TEXT(VLOOKUP(A642,matriz,IF(generador!B642=1,17,IF(generador!B642=2,20,IF(generador!B642=3,23,IF(generador!B642=4,26,IF(generador!B642=5,29,IF(generador!B642=6,32,IF(generador!B642=7,35,IF(generador!B642=8,38,IF(generador!B642=9,41,IF(generador!B642=10,44,IF(generador!B642=11,47,IF(generador!B642=12,50,IF(generador!B642=13,53,IF(generador!B642=14,56,IF(generador!B642=15,59))))))))))))))),FALSE),"dd/mm/yyyy")),"")</f>
        <v/>
      </c>
    </row>
    <row r="643" spans="1:23" x14ac:dyDescent="0.3">
      <c r="A643" s="15"/>
      <c r="B643" s="14"/>
      <c r="C643" s="6"/>
      <c r="D643" s="26" t="str">
        <f t="shared" ref="D643:D706" si="178">IFERROR(IF(C643&lt;&gt;"",CONCATENATE(VLOOKUP(A643,matriz,IF(C643="NO",98,100),FALSE),VLOOKUP(A643,matriz,103,FALSE)),""),"")</f>
        <v/>
      </c>
      <c r="E643" s="19" t="str">
        <f>IFERROR(IF(A643&lt;&gt;"",VLOOKUP(A643,matriz,IF(generador!B643=1,15,IF(generador!B643=2,18,IF(generador!B643=3,21,IF(generador!B643=4,24,IF(generador!B643=5,27,IF(generador!B643=6,30,IF(generador!B643=7,33,IF(generador!B643=8,36,IF(generador!B643=9,39,IF(generador!B643=10,42,IF(generador!B643=11,45,IF(generador!B643=12,48,IF(generador!B643=13,51,IF(generador!B643=14,54,IF(generador!B643=15,57))))))))))))))),FALSE),""),"")</f>
        <v/>
      </c>
      <c r="F643" s="20" t="str">
        <f t="shared" ref="F643:F706" si="179">IFERROR(IF(E643,VLOOKUP(A643,matriz,97,FALSE),""),"")</f>
        <v/>
      </c>
      <c r="G643" s="29" t="str">
        <f t="shared" ref="G643:G706" si="180">IFERROR(IF(E643,VLOOKUP(A643,matriz,IF(C643="NO",99,101),FALSE),""),"")</f>
        <v/>
      </c>
      <c r="H643" s="21" t="str">
        <f t="shared" ca="1" si="166"/>
        <v/>
      </c>
      <c r="I643" s="18" t="str">
        <f t="shared" si="167"/>
        <v/>
      </c>
      <c r="J643" s="18" t="str">
        <f>""</f>
        <v/>
      </c>
      <c r="K643" s="18" t="str">
        <f t="shared" si="168"/>
        <v/>
      </c>
      <c r="L643" s="18" t="str">
        <f t="shared" si="169"/>
        <v/>
      </c>
      <c r="M643" s="18" t="str">
        <f t="shared" si="170"/>
        <v/>
      </c>
      <c r="N643" s="18" t="str">
        <f t="shared" si="171"/>
        <v/>
      </c>
      <c r="O643" s="18" t="str">
        <f t="shared" si="172"/>
        <v/>
      </c>
      <c r="P643" s="18" t="str">
        <f t="shared" si="173"/>
        <v/>
      </c>
      <c r="Q643" s="18" t="str">
        <f t="shared" si="174"/>
        <v/>
      </c>
      <c r="R643" s="122" t="str">
        <f t="shared" ref="R643:R706" si="181">IFERROR(IF(E643,CONCATENATE(TEXT(VLOOKUP(A643,matriz,IF(C643="NO",67,82),FALSE),"YYYY"),VLOOKUP(A643,matriz,IF(C643="NO",66,81),FALSE)),""),"")</f>
        <v/>
      </c>
      <c r="S643" s="18" t="str">
        <f t="shared" si="175"/>
        <v/>
      </c>
      <c r="T643" s="26" t="str">
        <f t="shared" ref="T643:T706" si="182">IFERROR(IF(E643,CONCATENATE(TEXT(VLOOKUP(A643,matriz,IF(C643="NO",64,79),FALSE),"YYYY"),VLOOKUP(A643,matriz,IF(C643="NO",63,78),FALSE)),""),"")</f>
        <v/>
      </c>
      <c r="U643" s="18" t="str">
        <f t="shared" si="176"/>
        <v/>
      </c>
      <c r="V643" s="18" t="str">
        <f t="shared" si="177"/>
        <v/>
      </c>
      <c r="W643" s="18" t="str">
        <f>IFERROR(CONCATENATE("PAGO N° ",B643," DEL CONTRATO CPS ",V643," ENTRE ",TEXT(VLOOKUP(A643,matriz,IF(generador!B643=1,16,IF(generador!B643=2,19,IF(generador!B643=3,22,IF(generador!B643=4,25,IF(generador!B643=5,28,IF(generador!B643=6,31,IF(generador!B643=7,34,IF(generador!B643=8,37,IF(generador!B643=9,40,IF(generador!B643=10,43,IF(generador!B643=11,46,IF(generador!B643=12,49,IF(generador!B643=13,52,IF(generador!B643=14,55,IF(generador!B643=15,58))))))))))))))),FALSE),"dd/mm/yyyy")," Y ",TEXT(VLOOKUP(A643,matriz,IF(generador!B643=1,17,IF(generador!B643=2,20,IF(generador!B643=3,23,IF(generador!B643=4,26,IF(generador!B643=5,29,IF(generador!B643=6,32,IF(generador!B643=7,35,IF(generador!B643=8,38,IF(generador!B643=9,41,IF(generador!B643=10,44,IF(generador!B643=11,47,IF(generador!B643=12,50,IF(generador!B643=13,53,IF(generador!B643=14,56,IF(generador!B643=15,59))))))))))))))),FALSE),"dd/mm/yyyy")),"")</f>
        <v/>
      </c>
    </row>
    <row r="644" spans="1:23" x14ac:dyDescent="0.3">
      <c r="A644" s="15"/>
      <c r="B644" s="14"/>
      <c r="C644" s="6"/>
      <c r="D644" s="26" t="str">
        <f t="shared" si="178"/>
        <v/>
      </c>
      <c r="E644" s="19" t="str">
        <f>IFERROR(IF(A644&lt;&gt;"",VLOOKUP(A644,matriz,IF(generador!B644=1,15,IF(generador!B644=2,18,IF(generador!B644=3,21,IF(generador!B644=4,24,IF(generador!B644=5,27,IF(generador!B644=6,30,IF(generador!B644=7,33,IF(generador!B644=8,36,IF(generador!B644=9,39,IF(generador!B644=10,42,IF(generador!B644=11,45,IF(generador!B644=12,48,IF(generador!B644=13,51,IF(generador!B644=14,54,IF(generador!B644=15,57))))))))))))))),FALSE),""),"")</f>
        <v/>
      </c>
      <c r="F644" s="20" t="str">
        <f t="shared" si="179"/>
        <v/>
      </c>
      <c r="G644" s="29" t="str">
        <f t="shared" si="180"/>
        <v/>
      </c>
      <c r="H644" s="21" t="str">
        <f t="shared" ref="H644:H707" ca="1" si="183">IFERROR(IF(C644&lt;&gt;"",TODAY(),""),"")</f>
        <v/>
      </c>
      <c r="I644" s="18" t="str">
        <f t="shared" ref="I644:I707" si="184">IFERROR(IF(D644&lt;&gt;"",I643+1,""),1)</f>
        <v/>
      </c>
      <c r="J644" s="18" t="str">
        <f>""</f>
        <v/>
      </c>
      <c r="K644" s="18" t="str">
        <f t="shared" ref="K644:K707" si="185">IFERROR(IF(E644,0,""),"")</f>
        <v/>
      </c>
      <c r="L644" s="18" t="str">
        <f t="shared" ref="L644:L707" si="186">IFERROR(IF(E644,0,""),"")</f>
        <v/>
      </c>
      <c r="M644" s="18" t="str">
        <f t="shared" ref="M644:M707" si="187">IFERROR(IF(E644,0,""),"")</f>
        <v/>
      </c>
      <c r="N644" s="18" t="str">
        <f t="shared" ref="N644:N707" si="188">IFERROR(IF(E644,0,""),"")</f>
        <v/>
      </c>
      <c r="O644" s="18" t="str">
        <f t="shared" ref="O644:O707" si="189">IFERROR(IF(E644,"01",""),"")</f>
        <v/>
      </c>
      <c r="P644" s="18" t="str">
        <f t="shared" ref="P644:P707" si="190">IFERROR(IF(K644&lt;&gt;"",P643+1,""),1)</f>
        <v/>
      </c>
      <c r="Q644" s="18" t="str">
        <f t="shared" ref="Q644:Q707" si="191">IFERROR(IF(E644,0,""),"")</f>
        <v/>
      </c>
      <c r="R644" s="122" t="str">
        <f t="shared" si="181"/>
        <v/>
      </c>
      <c r="S644" s="18" t="str">
        <f t="shared" ref="S644:S707" si="192">IFERROR(IF(D644&lt;&gt;"",S643+1,""),1)</f>
        <v/>
      </c>
      <c r="T644" s="26" t="str">
        <f t="shared" si="182"/>
        <v/>
      </c>
      <c r="U644" s="18" t="str">
        <f t="shared" ref="U644:U707" si="193">IFERROR(IF(E644,0,""),"")</f>
        <v/>
      </c>
      <c r="V644" s="18" t="str">
        <f t="shared" ref="V644:V707" si="194">IFERROR(IF(E644,A644,""),"")</f>
        <v/>
      </c>
      <c r="W644" s="18" t="str">
        <f>IFERROR(CONCATENATE("PAGO N° ",B644," DEL CONTRATO CPS ",V644," ENTRE ",TEXT(VLOOKUP(A644,matriz,IF(generador!B644=1,16,IF(generador!B644=2,19,IF(generador!B644=3,22,IF(generador!B644=4,25,IF(generador!B644=5,28,IF(generador!B644=6,31,IF(generador!B644=7,34,IF(generador!B644=8,37,IF(generador!B644=9,40,IF(generador!B644=10,43,IF(generador!B644=11,46,IF(generador!B644=12,49,IF(generador!B644=13,52,IF(generador!B644=14,55,IF(generador!B644=15,58))))))))))))))),FALSE),"dd/mm/yyyy")," Y ",TEXT(VLOOKUP(A644,matriz,IF(generador!B644=1,17,IF(generador!B644=2,20,IF(generador!B644=3,23,IF(generador!B644=4,26,IF(generador!B644=5,29,IF(generador!B644=6,32,IF(generador!B644=7,35,IF(generador!B644=8,38,IF(generador!B644=9,41,IF(generador!B644=10,44,IF(generador!B644=11,47,IF(generador!B644=12,50,IF(generador!B644=13,53,IF(generador!B644=14,56,IF(generador!B644=15,59))))))))))))))),FALSE),"dd/mm/yyyy")),"")</f>
        <v/>
      </c>
    </row>
    <row r="645" spans="1:23" x14ac:dyDescent="0.3">
      <c r="A645" s="15"/>
      <c r="B645" s="14"/>
      <c r="C645" s="6"/>
      <c r="D645" s="26" t="str">
        <f t="shared" si="178"/>
        <v/>
      </c>
      <c r="E645" s="19" t="str">
        <f>IFERROR(IF(A645&lt;&gt;"",VLOOKUP(A645,matriz,IF(generador!B645=1,15,IF(generador!B645=2,18,IF(generador!B645=3,21,IF(generador!B645=4,24,IF(generador!B645=5,27,IF(generador!B645=6,30,IF(generador!B645=7,33,IF(generador!B645=8,36,IF(generador!B645=9,39,IF(generador!B645=10,42,IF(generador!B645=11,45,IF(generador!B645=12,48,IF(generador!B645=13,51,IF(generador!B645=14,54,IF(generador!B645=15,57))))))))))))))),FALSE),""),"")</f>
        <v/>
      </c>
      <c r="F645" s="20" t="str">
        <f t="shared" si="179"/>
        <v/>
      </c>
      <c r="G645" s="29" t="str">
        <f t="shared" si="180"/>
        <v/>
      </c>
      <c r="H645" s="21" t="str">
        <f t="shared" ca="1" si="183"/>
        <v/>
      </c>
      <c r="I645" s="18" t="str">
        <f t="shared" si="184"/>
        <v/>
      </c>
      <c r="J645" s="18" t="str">
        <f>""</f>
        <v/>
      </c>
      <c r="K645" s="18" t="str">
        <f t="shared" si="185"/>
        <v/>
      </c>
      <c r="L645" s="18" t="str">
        <f t="shared" si="186"/>
        <v/>
      </c>
      <c r="M645" s="18" t="str">
        <f t="shared" si="187"/>
        <v/>
      </c>
      <c r="N645" s="18" t="str">
        <f t="shared" si="188"/>
        <v/>
      </c>
      <c r="O645" s="18" t="str">
        <f t="shared" si="189"/>
        <v/>
      </c>
      <c r="P645" s="18" t="str">
        <f t="shared" si="190"/>
        <v/>
      </c>
      <c r="Q645" s="18" t="str">
        <f t="shared" si="191"/>
        <v/>
      </c>
      <c r="R645" s="122" t="str">
        <f t="shared" si="181"/>
        <v/>
      </c>
      <c r="S645" s="18" t="str">
        <f t="shared" si="192"/>
        <v/>
      </c>
      <c r="T645" s="26" t="str">
        <f t="shared" si="182"/>
        <v/>
      </c>
      <c r="U645" s="18" t="str">
        <f t="shared" si="193"/>
        <v/>
      </c>
      <c r="V645" s="18" t="str">
        <f t="shared" si="194"/>
        <v/>
      </c>
      <c r="W645" s="18" t="str">
        <f>IFERROR(CONCATENATE("PAGO N° ",B645," DEL CONTRATO CPS ",V645," ENTRE ",TEXT(VLOOKUP(A645,matriz,IF(generador!B645=1,16,IF(generador!B645=2,19,IF(generador!B645=3,22,IF(generador!B645=4,25,IF(generador!B645=5,28,IF(generador!B645=6,31,IF(generador!B645=7,34,IF(generador!B645=8,37,IF(generador!B645=9,40,IF(generador!B645=10,43,IF(generador!B645=11,46,IF(generador!B645=12,49,IF(generador!B645=13,52,IF(generador!B645=14,55,IF(generador!B645=15,58))))))))))))))),FALSE),"dd/mm/yyyy")," Y ",TEXT(VLOOKUP(A645,matriz,IF(generador!B645=1,17,IF(generador!B645=2,20,IF(generador!B645=3,23,IF(generador!B645=4,26,IF(generador!B645=5,29,IF(generador!B645=6,32,IF(generador!B645=7,35,IF(generador!B645=8,38,IF(generador!B645=9,41,IF(generador!B645=10,44,IF(generador!B645=11,47,IF(generador!B645=12,50,IF(generador!B645=13,53,IF(generador!B645=14,56,IF(generador!B645=15,59))))))))))))))),FALSE),"dd/mm/yyyy")),"")</f>
        <v/>
      </c>
    </row>
    <row r="646" spans="1:23" x14ac:dyDescent="0.3">
      <c r="A646" s="15"/>
      <c r="B646" s="14"/>
      <c r="C646" s="6"/>
      <c r="D646" s="26" t="str">
        <f t="shared" si="178"/>
        <v/>
      </c>
      <c r="E646" s="19" t="str">
        <f>IFERROR(IF(A646&lt;&gt;"",VLOOKUP(A646,matriz,IF(generador!B646=1,15,IF(generador!B646=2,18,IF(generador!B646=3,21,IF(generador!B646=4,24,IF(generador!B646=5,27,IF(generador!B646=6,30,IF(generador!B646=7,33,IF(generador!B646=8,36,IF(generador!B646=9,39,IF(generador!B646=10,42,IF(generador!B646=11,45,IF(generador!B646=12,48,IF(generador!B646=13,51,IF(generador!B646=14,54,IF(generador!B646=15,57))))))))))))))),FALSE),""),"")</f>
        <v/>
      </c>
      <c r="F646" s="20" t="str">
        <f t="shared" si="179"/>
        <v/>
      </c>
      <c r="G646" s="29" t="str">
        <f t="shared" si="180"/>
        <v/>
      </c>
      <c r="H646" s="21" t="str">
        <f t="shared" ca="1" si="183"/>
        <v/>
      </c>
      <c r="I646" s="18" t="str">
        <f t="shared" si="184"/>
        <v/>
      </c>
      <c r="J646" s="18" t="str">
        <f>""</f>
        <v/>
      </c>
      <c r="K646" s="18" t="str">
        <f t="shared" si="185"/>
        <v/>
      </c>
      <c r="L646" s="18" t="str">
        <f t="shared" si="186"/>
        <v/>
      </c>
      <c r="M646" s="18" t="str">
        <f t="shared" si="187"/>
        <v/>
      </c>
      <c r="N646" s="18" t="str">
        <f t="shared" si="188"/>
        <v/>
      </c>
      <c r="O646" s="18" t="str">
        <f t="shared" si="189"/>
        <v/>
      </c>
      <c r="P646" s="18" t="str">
        <f t="shared" si="190"/>
        <v/>
      </c>
      <c r="Q646" s="18" t="str">
        <f t="shared" si="191"/>
        <v/>
      </c>
      <c r="R646" s="122" t="str">
        <f t="shared" si="181"/>
        <v/>
      </c>
      <c r="S646" s="18" t="str">
        <f t="shared" si="192"/>
        <v/>
      </c>
      <c r="T646" s="26" t="str">
        <f t="shared" si="182"/>
        <v/>
      </c>
      <c r="U646" s="18" t="str">
        <f t="shared" si="193"/>
        <v/>
      </c>
      <c r="V646" s="18" t="str">
        <f t="shared" si="194"/>
        <v/>
      </c>
      <c r="W646" s="18" t="str">
        <f>IFERROR(CONCATENATE("PAGO N° ",B646," DEL CONTRATO CPS ",V646," ENTRE ",TEXT(VLOOKUP(A646,matriz,IF(generador!B646=1,16,IF(generador!B646=2,19,IF(generador!B646=3,22,IF(generador!B646=4,25,IF(generador!B646=5,28,IF(generador!B646=6,31,IF(generador!B646=7,34,IF(generador!B646=8,37,IF(generador!B646=9,40,IF(generador!B646=10,43,IF(generador!B646=11,46,IF(generador!B646=12,49,IF(generador!B646=13,52,IF(generador!B646=14,55,IF(generador!B646=15,58))))))))))))))),FALSE),"dd/mm/yyyy")," Y ",TEXT(VLOOKUP(A646,matriz,IF(generador!B646=1,17,IF(generador!B646=2,20,IF(generador!B646=3,23,IF(generador!B646=4,26,IF(generador!B646=5,29,IF(generador!B646=6,32,IF(generador!B646=7,35,IF(generador!B646=8,38,IF(generador!B646=9,41,IF(generador!B646=10,44,IF(generador!B646=11,47,IF(generador!B646=12,50,IF(generador!B646=13,53,IF(generador!B646=14,56,IF(generador!B646=15,59))))))))))))))),FALSE),"dd/mm/yyyy")),"")</f>
        <v/>
      </c>
    </row>
    <row r="647" spans="1:23" x14ac:dyDescent="0.3">
      <c r="A647" s="15"/>
      <c r="B647" s="14"/>
      <c r="C647" s="6"/>
      <c r="D647" s="26" t="str">
        <f t="shared" si="178"/>
        <v/>
      </c>
      <c r="E647" s="19" t="str">
        <f>IFERROR(IF(A647&lt;&gt;"",VLOOKUP(A647,matriz,IF(generador!B647=1,15,IF(generador!B647=2,18,IF(generador!B647=3,21,IF(generador!B647=4,24,IF(generador!B647=5,27,IF(generador!B647=6,30,IF(generador!B647=7,33,IF(generador!B647=8,36,IF(generador!B647=9,39,IF(generador!B647=10,42,IF(generador!B647=11,45,IF(generador!B647=12,48,IF(generador!B647=13,51,IF(generador!B647=14,54,IF(generador!B647=15,57))))))))))))))),FALSE),""),"")</f>
        <v/>
      </c>
      <c r="F647" s="20" t="str">
        <f t="shared" si="179"/>
        <v/>
      </c>
      <c r="G647" s="29" t="str">
        <f t="shared" si="180"/>
        <v/>
      </c>
      <c r="H647" s="21" t="str">
        <f t="shared" ca="1" si="183"/>
        <v/>
      </c>
      <c r="I647" s="18" t="str">
        <f t="shared" si="184"/>
        <v/>
      </c>
      <c r="J647" s="18" t="str">
        <f>""</f>
        <v/>
      </c>
      <c r="K647" s="18" t="str">
        <f t="shared" si="185"/>
        <v/>
      </c>
      <c r="L647" s="18" t="str">
        <f t="shared" si="186"/>
        <v/>
      </c>
      <c r="M647" s="18" t="str">
        <f t="shared" si="187"/>
        <v/>
      </c>
      <c r="N647" s="18" t="str">
        <f t="shared" si="188"/>
        <v/>
      </c>
      <c r="O647" s="18" t="str">
        <f t="shared" si="189"/>
        <v/>
      </c>
      <c r="P647" s="18" t="str">
        <f t="shared" si="190"/>
        <v/>
      </c>
      <c r="Q647" s="18" t="str">
        <f t="shared" si="191"/>
        <v/>
      </c>
      <c r="R647" s="122" t="str">
        <f t="shared" si="181"/>
        <v/>
      </c>
      <c r="S647" s="18" t="str">
        <f t="shared" si="192"/>
        <v/>
      </c>
      <c r="T647" s="26" t="str">
        <f t="shared" si="182"/>
        <v/>
      </c>
      <c r="U647" s="18" t="str">
        <f t="shared" si="193"/>
        <v/>
      </c>
      <c r="V647" s="18" t="str">
        <f t="shared" si="194"/>
        <v/>
      </c>
      <c r="W647" s="18" t="str">
        <f>IFERROR(CONCATENATE("PAGO N° ",B647," DEL CONTRATO CPS ",V647," ENTRE ",TEXT(VLOOKUP(A647,matriz,IF(generador!B647=1,16,IF(generador!B647=2,19,IF(generador!B647=3,22,IF(generador!B647=4,25,IF(generador!B647=5,28,IF(generador!B647=6,31,IF(generador!B647=7,34,IF(generador!B647=8,37,IF(generador!B647=9,40,IF(generador!B647=10,43,IF(generador!B647=11,46,IF(generador!B647=12,49,IF(generador!B647=13,52,IF(generador!B647=14,55,IF(generador!B647=15,58))))))))))))))),FALSE),"dd/mm/yyyy")," Y ",TEXT(VLOOKUP(A647,matriz,IF(generador!B647=1,17,IF(generador!B647=2,20,IF(generador!B647=3,23,IF(generador!B647=4,26,IF(generador!B647=5,29,IF(generador!B647=6,32,IF(generador!B647=7,35,IF(generador!B647=8,38,IF(generador!B647=9,41,IF(generador!B647=10,44,IF(generador!B647=11,47,IF(generador!B647=12,50,IF(generador!B647=13,53,IF(generador!B647=14,56,IF(generador!B647=15,59))))))))))))))),FALSE),"dd/mm/yyyy")),"")</f>
        <v/>
      </c>
    </row>
    <row r="648" spans="1:23" x14ac:dyDescent="0.3">
      <c r="A648" s="15"/>
      <c r="B648" s="14"/>
      <c r="C648" s="6"/>
      <c r="D648" s="26" t="str">
        <f t="shared" si="178"/>
        <v/>
      </c>
      <c r="E648" s="19" t="str">
        <f>IFERROR(IF(A648&lt;&gt;"",VLOOKUP(A648,matriz,IF(generador!B648=1,15,IF(generador!B648=2,18,IF(generador!B648=3,21,IF(generador!B648=4,24,IF(generador!B648=5,27,IF(generador!B648=6,30,IF(generador!B648=7,33,IF(generador!B648=8,36,IF(generador!B648=9,39,IF(generador!B648=10,42,IF(generador!B648=11,45,IF(generador!B648=12,48,IF(generador!B648=13,51,IF(generador!B648=14,54,IF(generador!B648=15,57))))))))))))))),FALSE),""),"")</f>
        <v/>
      </c>
      <c r="F648" s="20" t="str">
        <f t="shared" si="179"/>
        <v/>
      </c>
      <c r="G648" s="29" t="str">
        <f t="shared" si="180"/>
        <v/>
      </c>
      <c r="H648" s="21" t="str">
        <f t="shared" ca="1" si="183"/>
        <v/>
      </c>
      <c r="I648" s="18" t="str">
        <f t="shared" si="184"/>
        <v/>
      </c>
      <c r="J648" s="18" t="str">
        <f>""</f>
        <v/>
      </c>
      <c r="K648" s="18" t="str">
        <f t="shared" si="185"/>
        <v/>
      </c>
      <c r="L648" s="18" t="str">
        <f t="shared" si="186"/>
        <v/>
      </c>
      <c r="M648" s="18" t="str">
        <f t="shared" si="187"/>
        <v/>
      </c>
      <c r="N648" s="18" t="str">
        <f t="shared" si="188"/>
        <v/>
      </c>
      <c r="O648" s="18" t="str">
        <f t="shared" si="189"/>
        <v/>
      </c>
      <c r="P648" s="18" t="str">
        <f t="shared" si="190"/>
        <v/>
      </c>
      <c r="Q648" s="18" t="str">
        <f t="shared" si="191"/>
        <v/>
      </c>
      <c r="R648" s="122" t="str">
        <f t="shared" si="181"/>
        <v/>
      </c>
      <c r="S648" s="18" t="str">
        <f t="shared" si="192"/>
        <v/>
      </c>
      <c r="T648" s="26" t="str">
        <f t="shared" si="182"/>
        <v/>
      </c>
      <c r="U648" s="18" t="str">
        <f t="shared" si="193"/>
        <v/>
      </c>
      <c r="V648" s="18" t="str">
        <f t="shared" si="194"/>
        <v/>
      </c>
      <c r="W648" s="18" t="str">
        <f>IFERROR(CONCATENATE("PAGO N° ",B648," DEL CONTRATO CPS ",V648," ENTRE ",TEXT(VLOOKUP(A648,matriz,IF(generador!B648=1,16,IF(generador!B648=2,19,IF(generador!B648=3,22,IF(generador!B648=4,25,IF(generador!B648=5,28,IF(generador!B648=6,31,IF(generador!B648=7,34,IF(generador!B648=8,37,IF(generador!B648=9,40,IF(generador!B648=10,43,IF(generador!B648=11,46,IF(generador!B648=12,49,IF(generador!B648=13,52,IF(generador!B648=14,55,IF(generador!B648=15,58))))))))))))))),FALSE),"dd/mm/yyyy")," Y ",TEXT(VLOOKUP(A648,matriz,IF(generador!B648=1,17,IF(generador!B648=2,20,IF(generador!B648=3,23,IF(generador!B648=4,26,IF(generador!B648=5,29,IF(generador!B648=6,32,IF(generador!B648=7,35,IF(generador!B648=8,38,IF(generador!B648=9,41,IF(generador!B648=10,44,IF(generador!B648=11,47,IF(generador!B648=12,50,IF(generador!B648=13,53,IF(generador!B648=14,56,IF(generador!B648=15,59))))))))))))))),FALSE),"dd/mm/yyyy")),"")</f>
        <v/>
      </c>
    </row>
    <row r="649" spans="1:23" x14ac:dyDescent="0.3">
      <c r="A649" s="15"/>
      <c r="B649" s="14"/>
      <c r="C649" s="6"/>
      <c r="D649" s="26" t="str">
        <f t="shared" si="178"/>
        <v/>
      </c>
      <c r="E649" s="19" t="str">
        <f>IFERROR(IF(A649&lt;&gt;"",VLOOKUP(A649,matriz,IF(generador!B649=1,15,IF(generador!B649=2,18,IF(generador!B649=3,21,IF(generador!B649=4,24,IF(generador!B649=5,27,IF(generador!B649=6,30,IF(generador!B649=7,33,IF(generador!B649=8,36,IF(generador!B649=9,39,IF(generador!B649=10,42,IF(generador!B649=11,45,IF(generador!B649=12,48,IF(generador!B649=13,51,IF(generador!B649=14,54,IF(generador!B649=15,57))))))))))))))),FALSE),""),"")</f>
        <v/>
      </c>
      <c r="F649" s="20" t="str">
        <f t="shared" si="179"/>
        <v/>
      </c>
      <c r="G649" s="29" t="str">
        <f t="shared" si="180"/>
        <v/>
      </c>
      <c r="H649" s="21" t="str">
        <f t="shared" ca="1" si="183"/>
        <v/>
      </c>
      <c r="I649" s="18" t="str">
        <f t="shared" si="184"/>
        <v/>
      </c>
      <c r="J649" s="18" t="str">
        <f>""</f>
        <v/>
      </c>
      <c r="K649" s="18" t="str">
        <f t="shared" si="185"/>
        <v/>
      </c>
      <c r="L649" s="18" t="str">
        <f t="shared" si="186"/>
        <v/>
      </c>
      <c r="M649" s="18" t="str">
        <f t="shared" si="187"/>
        <v/>
      </c>
      <c r="N649" s="18" t="str">
        <f t="shared" si="188"/>
        <v/>
      </c>
      <c r="O649" s="18" t="str">
        <f t="shared" si="189"/>
        <v/>
      </c>
      <c r="P649" s="18" t="str">
        <f t="shared" si="190"/>
        <v/>
      </c>
      <c r="Q649" s="18" t="str">
        <f t="shared" si="191"/>
        <v/>
      </c>
      <c r="R649" s="122" t="str">
        <f t="shared" si="181"/>
        <v/>
      </c>
      <c r="S649" s="18" t="str">
        <f t="shared" si="192"/>
        <v/>
      </c>
      <c r="T649" s="26" t="str">
        <f t="shared" si="182"/>
        <v/>
      </c>
      <c r="U649" s="18" t="str">
        <f t="shared" si="193"/>
        <v/>
      </c>
      <c r="V649" s="18" t="str">
        <f t="shared" si="194"/>
        <v/>
      </c>
      <c r="W649" s="18" t="str">
        <f>IFERROR(CONCATENATE("PAGO N° ",B649," DEL CONTRATO CPS ",V649," ENTRE ",TEXT(VLOOKUP(A649,matriz,IF(generador!B649=1,16,IF(generador!B649=2,19,IF(generador!B649=3,22,IF(generador!B649=4,25,IF(generador!B649=5,28,IF(generador!B649=6,31,IF(generador!B649=7,34,IF(generador!B649=8,37,IF(generador!B649=9,40,IF(generador!B649=10,43,IF(generador!B649=11,46,IF(generador!B649=12,49,IF(generador!B649=13,52,IF(generador!B649=14,55,IF(generador!B649=15,58))))))))))))))),FALSE),"dd/mm/yyyy")," Y ",TEXT(VLOOKUP(A649,matriz,IF(generador!B649=1,17,IF(generador!B649=2,20,IF(generador!B649=3,23,IF(generador!B649=4,26,IF(generador!B649=5,29,IF(generador!B649=6,32,IF(generador!B649=7,35,IF(generador!B649=8,38,IF(generador!B649=9,41,IF(generador!B649=10,44,IF(generador!B649=11,47,IF(generador!B649=12,50,IF(generador!B649=13,53,IF(generador!B649=14,56,IF(generador!B649=15,59))))))))))))))),FALSE),"dd/mm/yyyy")),"")</f>
        <v/>
      </c>
    </row>
    <row r="650" spans="1:23" x14ac:dyDescent="0.3">
      <c r="A650" s="15"/>
      <c r="B650" s="14"/>
      <c r="C650" s="6"/>
      <c r="D650" s="26" t="str">
        <f t="shared" si="178"/>
        <v/>
      </c>
      <c r="E650" s="19" t="str">
        <f>IFERROR(IF(A650&lt;&gt;"",VLOOKUP(A650,matriz,IF(generador!B650=1,15,IF(generador!B650=2,18,IF(generador!B650=3,21,IF(generador!B650=4,24,IF(generador!B650=5,27,IF(generador!B650=6,30,IF(generador!B650=7,33,IF(generador!B650=8,36,IF(generador!B650=9,39,IF(generador!B650=10,42,IF(generador!B650=11,45,IF(generador!B650=12,48,IF(generador!B650=13,51,IF(generador!B650=14,54,IF(generador!B650=15,57))))))))))))))),FALSE),""),"")</f>
        <v/>
      </c>
      <c r="F650" s="20" t="str">
        <f t="shared" si="179"/>
        <v/>
      </c>
      <c r="G650" s="29" t="str">
        <f t="shared" si="180"/>
        <v/>
      </c>
      <c r="H650" s="21" t="str">
        <f t="shared" ca="1" si="183"/>
        <v/>
      </c>
      <c r="I650" s="18" t="str">
        <f t="shared" si="184"/>
        <v/>
      </c>
      <c r="J650" s="18" t="str">
        <f>""</f>
        <v/>
      </c>
      <c r="K650" s="18" t="str">
        <f t="shared" si="185"/>
        <v/>
      </c>
      <c r="L650" s="18" t="str">
        <f t="shared" si="186"/>
        <v/>
      </c>
      <c r="M650" s="18" t="str">
        <f t="shared" si="187"/>
        <v/>
      </c>
      <c r="N650" s="18" t="str">
        <f t="shared" si="188"/>
        <v/>
      </c>
      <c r="O650" s="18" t="str">
        <f t="shared" si="189"/>
        <v/>
      </c>
      <c r="P650" s="18" t="str">
        <f t="shared" si="190"/>
        <v/>
      </c>
      <c r="Q650" s="18" t="str">
        <f t="shared" si="191"/>
        <v/>
      </c>
      <c r="R650" s="122" t="str">
        <f t="shared" si="181"/>
        <v/>
      </c>
      <c r="S650" s="18" t="str">
        <f t="shared" si="192"/>
        <v/>
      </c>
      <c r="T650" s="26" t="str">
        <f t="shared" si="182"/>
        <v/>
      </c>
      <c r="U650" s="18" t="str">
        <f t="shared" si="193"/>
        <v/>
      </c>
      <c r="V650" s="18" t="str">
        <f t="shared" si="194"/>
        <v/>
      </c>
      <c r="W650" s="18" t="str">
        <f>IFERROR(CONCATENATE("PAGO N° ",B650," DEL CONTRATO CPS ",V650," ENTRE ",TEXT(VLOOKUP(A650,matriz,IF(generador!B650=1,16,IF(generador!B650=2,19,IF(generador!B650=3,22,IF(generador!B650=4,25,IF(generador!B650=5,28,IF(generador!B650=6,31,IF(generador!B650=7,34,IF(generador!B650=8,37,IF(generador!B650=9,40,IF(generador!B650=10,43,IF(generador!B650=11,46,IF(generador!B650=12,49,IF(generador!B650=13,52,IF(generador!B650=14,55,IF(generador!B650=15,58))))))))))))))),FALSE),"dd/mm/yyyy")," Y ",TEXT(VLOOKUP(A650,matriz,IF(generador!B650=1,17,IF(generador!B650=2,20,IF(generador!B650=3,23,IF(generador!B650=4,26,IF(generador!B650=5,29,IF(generador!B650=6,32,IF(generador!B650=7,35,IF(generador!B650=8,38,IF(generador!B650=9,41,IF(generador!B650=10,44,IF(generador!B650=11,47,IF(generador!B650=12,50,IF(generador!B650=13,53,IF(generador!B650=14,56,IF(generador!B650=15,59))))))))))))))),FALSE),"dd/mm/yyyy")),"")</f>
        <v/>
      </c>
    </row>
    <row r="651" spans="1:23" x14ac:dyDescent="0.3">
      <c r="A651" s="15"/>
      <c r="B651" s="14"/>
      <c r="C651" s="6"/>
      <c r="D651" s="26" t="str">
        <f t="shared" si="178"/>
        <v/>
      </c>
      <c r="E651" s="19" t="str">
        <f>IFERROR(IF(A651&lt;&gt;"",VLOOKUP(A651,matriz,IF(generador!B651=1,15,IF(generador!B651=2,18,IF(generador!B651=3,21,IF(generador!B651=4,24,IF(generador!B651=5,27,IF(generador!B651=6,30,IF(generador!B651=7,33,IF(generador!B651=8,36,IF(generador!B651=9,39,IF(generador!B651=10,42,IF(generador!B651=11,45,IF(generador!B651=12,48,IF(generador!B651=13,51,IF(generador!B651=14,54,IF(generador!B651=15,57))))))))))))))),FALSE),""),"")</f>
        <v/>
      </c>
      <c r="F651" s="20" t="str">
        <f t="shared" si="179"/>
        <v/>
      </c>
      <c r="G651" s="29" t="str">
        <f t="shared" si="180"/>
        <v/>
      </c>
      <c r="H651" s="21" t="str">
        <f t="shared" ca="1" si="183"/>
        <v/>
      </c>
      <c r="I651" s="18" t="str">
        <f t="shared" si="184"/>
        <v/>
      </c>
      <c r="J651" s="18" t="str">
        <f>""</f>
        <v/>
      </c>
      <c r="K651" s="18" t="str">
        <f t="shared" si="185"/>
        <v/>
      </c>
      <c r="L651" s="18" t="str">
        <f t="shared" si="186"/>
        <v/>
      </c>
      <c r="M651" s="18" t="str">
        <f t="shared" si="187"/>
        <v/>
      </c>
      <c r="N651" s="18" t="str">
        <f t="shared" si="188"/>
        <v/>
      </c>
      <c r="O651" s="18" t="str">
        <f t="shared" si="189"/>
        <v/>
      </c>
      <c r="P651" s="18" t="str">
        <f t="shared" si="190"/>
        <v/>
      </c>
      <c r="Q651" s="18" t="str">
        <f t="shared" si="191"/>
        <v/>
      </c>
      <c r="R651" s="122" t="str">
        <f t="shared" si="181"/>
        <v/>
      </c>
      <c r="S651" s="18" t="str">
        <f t="shared" si="192"/>
        <v/>
      </c>
      <c r="T651" s="26" t="str">
        <f t="shared" si="182"/>
        <v/>
      </c>
      <c r="U651" s="18" t="str">
        <f t="shared" si="193"/>
        <v/>
      </c>
      <c r="V651" s="18" t="str">
        <f t="shared" si="194"/>
        <v/>
      </c>
      <c r="W651" s="18" t="str">
        <f>IFERROR(CONCATENATE("PAGO N° ",B651," DEL CONTRATO CPS ",V651," ENTRE ",TEXT(VLOOKUP(A651,matriz,IF(generador!B651=1,16,IF(generador!B651=2,19,IF(generador!B651=3,22,IF(generador!B651=4,25,IF(generador!B651=5,28,IF(generador!B651=6,31,IF(generador!B651=7,34,IF(generador!B651=8,37,IF(generador!B651=9,40,IF(generador!B651=10,43,IF(generador!B651=11,46,IF(generador!B651=12,49,IF(generador!B651=13,52,IF(generador!B651=14,55,IF(generador!B651=15,58))))))))))))))),FALSE),"dd/mm/yyyy")," Y ",TEXT(VLOOKUP(A651,matriz,IF(generador!B651=1,17,IF(generador!B651=2,20,IF(generador!B651=3,23,IF(generador!B651=4,26,IF(generador!B651=5,29,IF(generador!B651=6,32,IF(generador!B651=7,35,IF(generador!B651=8,38,IF(generador!B651=9,41,IF(generador!B651=10,44,IF(generador!B651=11,47,IF(generador!B651=12,50,IF(generador!B651=13,53,IF(generador!B651=14,56,IF(generador!B651=15,59))))))))))))))),FALSE),"dd/mm/yyyy")),"")</f>
        <v/>
      </c>
    </row>
    <row r="652" spans="1:23" x14ac:dyDescent="0.3">
      <c r="A652" s="15"/>
      <c r="B652" s="14"/>
      <c r="C652" s="6"/>
      <c r="D652" s="26" t="str">
        <f t="shared" si="178"/>
        <v/>
      </c>
      <c r="E652" s="19" t="str">
        <f>IFERROR(IF(A652&lt;&gt;"",VLOOKUP(A652,matriz,IF(generador!B652=1,15,IF(generador!B652=2,18,IF(generador!B652=3,21,IF(generador!B652=4,24,IF(generador!B652=5,27,IF(generador!B652=6,30,IF(generador!B652=7,33,IF(generador!B652=8,36,IF(generador!B652=9,39,IF(generador!B652=10,42,IF(generador!B652=11,45,IF(generador!B652=12,48,IF(generador!B652=13,51,IF(generador!B652=14,54,IF(generador!B652=15,57))))))))))))))),FALSE),""),"")</f>
        <v/>
      </c>
      <c r="F652" s="20" t="str">
        <f t="shared" si="179"/>
        <v/>
      </c>
      <c r="G652" s="29" t="str">
        <f t="shared" si="180"/>
        <v/>
      </c>
      <c r="H652" s="21" t="str">
        <f t="shared" ca="1" si="183"/>
        <v/>
      </c>
      <c r="I652" s="18" t="str">
        <f t="shared" si="184"/>
        <v/>
      </c>
      <c r="J652" s="18" t="str">
        <f>""</f>
        <v/>
      </c>
      <c r="K652" s="18" t="str">
        <f t="shared" si="185"/>
        <v/>
      </c>
      <c r="L652" s="18" t="str">
        <f t="shared" si="186"/>
        <v/>
      </c>
      <c r="M652" s="18" t="str">
        <f t="shared" si="187"/>
        <v/>
      </c>
      <c r="N652" s="18" t="str">
        <f t="shared" si="188"/>
        <v/>
      </c>
      <c r="O652" s="18" t="str">
        <f t="shared" si="189"/>
        <v/>
      </c>
      <c r="P652" s="18" t="str">
        <f t="shared" si="190"/>
        <v/>
      </c>
      <c r="Q652" s="18" t="str">
        <f t="shared" si="191"/>
        <v/>
      </c>
      <c r="R652" s="122" t="str">
        <f t="shared" si="181"/>
        <v/>
      </c>
      <c r="S652" s="18" t="str">
        <f t="shared" si="192"/>
        <v/>
      </c>
      <c r="T652" s="26" t="str">
        <f t="shared" si="182"/>
        <v/>
      </c>
      <c r="U652" s="18" t="str">
        <f t="shared" si="193"/>
        <v/>
      </c>
      <c r="V652" s="18" t="str">
        <f t="shared" si="194"/>
        <v/>
      </c>
      <c r="W652" s="18" t="str">
        <f>IFERROR(CONCATENATE("PAGO N° ",B652," DEL CONTRATO CPS ",V652," ENTRE ",TEXT(VLOOKUP(A652,matriz,IF(generador!B652=1,16,IF(generador!B652=2,19,IF(generador!B652=3,22,IF(generador!B652=4,25,IF(generador!B652=5,28,IF(generador!B652=6,31,IF(generador!B652=7,34,IF(generador!B652=8,37,IF(generador!B652=9,40,IF(generador!B652=10,43,IF(generador!B652=11,46,IF(generador!B652=12,49,IF(generador!B652=13,52,IF(generador!B652=14,55,IF(generador!B652=15,58))))))))))))))),FALSE),"dd/mm/yyyy")," Y ",TEXT(VLOOKUP(A652,matriz,IF(generador!B652=1,17,IF(generador!B652=2,20,IF(generador!B652=3,23,IF(generador!B652=4,26,IF(generador!B652=5,29,IF(generador!B652=6,32,IF(generador!B652=7,35,IF(generador!B652=8,38,IF(generador!B652=9,41,IF(generador!B652=10,44,IF(generador!B652=11,47,IF(generador!B652=12,50,IF(generador!B652=13,53,IF(generador!B652=14,56,IF(generador!B652=15,59))))))))))))))),FALSE),"dd/mm/yyyy")),"")</f>
        <v/>
      </c>
    </row>
    <row r="653" spans="1:23" x14ac:dyDescent="0.3">
      <c r="A653" s="15"/>
      <c r="B653" s="14"/>
      <c r="C653" s="6"/>
      <c r="D653" s="26" t="str">
        <f t="shared" si="178"/>
        <v/>
      </c>
      <c r="E653" s="19" t="str">
        <f>IFERROR(IF(A653&lt;&gt;"",VLOOKUP(A653,matriz,IF(generador!B653=1,15,IF(generador!B653=2,18,IF(generador!B653=3,21,IF(generador!B653=4,24,IF(generador!B653=5,27,IF(generador!B653=6,30,IF(generador!B653=7,33,IF(generador!B653=8,36,IF(generador!B653=9,39,IF(generador!B653=10,42,IF(generador!B653=11,45,IF(generador!B653=12,48,IF(generador!B653=13,51,IF(generador!B653=14,54,IF(generador!B653=15,57))))))))))))))),FALSE),""),"")</f>
        <v/>
      </c>
      <c r="F653" s="20" t="str">
        <f t="shared" si="179"/>
        <v/>
      </c>
      <c r="G653" s="29" t="str">
        <f t="shared" si="180"/>
        <v/>
      </c>
      <c r="H653" s="21" t="str">
        <f t="shared" ca="1" si="183"/>
        <v/>
      </c>
      <c r="I653" s="18" t="str">
        <f t="shared" si="184"/>
        <v/>
      </c>
      <c r="J653" s="18" t="str">
        <f>""</f>
        <v/>
      </c>
      <c r="K653" s="18" t="str">
        <f t="shared" si="185"/>
        <v/>
      </c>
      <c r="L653" s="18" t="str">
        <f t="shared" si="186"/>
        <v/>
      </c>
      <c r="M653" s="18" t="str">
        <f t="shared" si="187"/>
        <v/>
      </c>
      <c r="N653" s="18" t="str">
        <f t="shared" si="188"/>
        <v/>
      </c>
      <c r="O653" s="18" t="str">
        <f t="shared" si="189"/>
        <v/>
      </c>
      <c r="P653" s="18" t="str">
        <f t="shared" si="190"/>
        <v/>
      </c>
      <c r="Q653" s="18" t="str">
        <f t="shared" si="191"/>
        <v/>
      </c>
      <c r="R653" s="122" t="str">
        <f t="shared" si="181"/>
        <v/>
      </c>
      <c r="S653" s="18" t="str">
        <f t="shared" si="192"/>
        <v/>
      </c>
      <c r="T653" s="26" t="str">
        <f t="shared" si="182"/>
        <v/>
      </c>
      <c r="U653" s="18" t="str">
        <f t="shared" si="193"/>
        <v/>
      </c>
      <c r="V653" s="18" t="str">
        <f t="shared" si="194"/>
        <v/>
      </c>
      <c r="W653" s="18" t="str">
        <f>IFERROR(CONCATENATE("PAGO N° ",B653," DEL CONTRATO CPS ",V653," ENTRE ",TEXT(VLOOKUP(A653,matriz,IF(generador!B653=1,16,IF(generador!B653=2,19,IF(generador!B653=3,22,IF(generador!B653=4,25,IF(generador!B653=5,28,IF(generador!B653=6,31,IF(generador!B653=7,34,IF(generador!B653=8,37,IF(generador!B653=9,40,IF(generador!B653=10,43,IF(generador!B653=11,46,IF(generador!B653=12,49,IF(generador!B653=13,52,IF(generador!B653=14,55,IF(generador!B653=15,58))))))))))))))),FALSE),"dd/mm/yyyy")," Y ",TEXT(VLOOKUP(A653,matriz,IF(generador!B653=1,17,IF(generador!B653=2,20,IF(generador!B653=3,23,IF(generador!B653=4,26,IF(generador!B653=5,29,IF(generador!B653=6,32,IF(generador!B653=7,35,IF(generador!B653=8,38,IF(generador!B653=9,41,IF(generador!B653=10,44,IF(generador!B653=11,47,IF(generador!B653=12,50,IF(generador!B653=13,53,IF(generador!B653=14,56,IF(generador!B653=15,59))))))))))))))),FALSE),"dd/mm/yyyy")),"")</f>
        <v/>
      </c>
    </row>
    <row r="654" spans="1:23" x14ac:dyDescent="0.3">
      <c r="A654" s="15"/>
      <c r="B654" s="14"/>
      <c r="C654" s="6"/>
      <c r="D654" s="26" t="str">
        <f t="shared" si="178"/>
        <v/>
      </c>
      <c r="E654" s="19" t="str">
        <f>IFERROR(IF(A654&lt;&gt;"",VLOOKUP(A654,matriz,IF(generador!B654=1,15,IF(generador!B654=2,18,IF(generador!B654=3,21,IF(generador!B654=4,24,IF(generador!B654=5,27,IF(generador!B654=6,30,IF(generador!B654=7,33,IF(generador!B654=8,36,IF(generador!B654=9,39,IF(generador!B654=10,42,IF(generador!B654=11,45,IF(generador!B654=12,48,IF(generador!B654=13,51,IF(generador!B654=14,54,IF(generador!B654=15,57))))))))))))))),FALSE),""),"")</f>
        <v/>
      </c>
      <c r="F654" s="20" t="str">
        <f t="shared" si="179"/>
        <v/>
      </c>
      <c r="G654" s="29" t="str">
        <f t="shared" si="180"/>
        <v/>
      </c>
      <c r="H654" s="21" t="str">
        <f t="shared" ca="1" si="183"/>
        <v/>
      </c>
      <c r="I654" s="18" t="str">
        <f t="shared" si="184"/>
        <v/>
      </c>
      <c r="J654" s="18" t="str">
        <f>""</f>
        <v/>
      </c>
      <c r="K654" s="18" t="str">
        <f t="shared" si="185"/>
        <v/>
      </c>
      <c r="L654" s="18" t="str">
        <f t="shared" si="186"/>
        <v/>
      </c>
      <c r="M654" s="18" t="str">
        <f t="shared" si="187"/>
        <v/>
      </c>
      <c r="N654" s="18" t="str">
        <f t="shared" si="188"/>
        <v/>
      </c>
      <c r="O654" s="18" t="str">
        <f t="shared" si="189"/>
        <v/>
      </c>
      <c r="P654" s="18" t="str">
        <f t="shared" si="190"/>
        <v/>
      </c>
      <c r="Q654" s="18" t="str">
        <f t="shared" si="191"/>
        <v/>
      </c>
      <c r="R654" s="122" t="str">
        <f t="shared" si="181"/>
        <v/>
      </c>
      <c r="S654" s="18" t="str">
        <f t="shared" si="192"/>
        <v/>
      </c>
      <c r="T654" s="26" t="str">
        <f t="shared" si="182"/>
        <v/>
      </c>
      <c r="U654" s="18" t="str">
        <f t="shared" si="193"/>
        <v/>
      </c>
      <c r="V654" s="18" t="str">
        <f t="shared" si="194"/>
        <v/>
      </c>
      <c r="W654" s="18" t="str">
        <f>IFERROR(CONCATENATE("PAGO N° ",B654," DEL CONTRATO CPS ",V654," ENTRE ",TEXT(VLOOKUP(A654,matriz,IF(generador!B654=1,16,IF(generador!B654=2,19,IF(generador!B654=3,22,IF(generador!B654=4,25,IF(generador!B654=5,28,IF(generador!B654=6,31,IF(generador!B654=7,34,IF(generador!B654=8,37,IF(generador!B654=9,40,IF(generador!B654=10,43,IF(generador!B654=11,46,IF(generador!B654=12,49,IF(generador!B654=13,52,IF(generador!B654=14,55,IF(generador!B654=15,58))))))))))))))),FALSE),"dd/mm/yyyy")," Y ",TEXT(VLOOKUP(A654,matriz,IF(generador!B654=1,17,IF(generador!B654=2,20,IF(generador!B654=3,23,IF(generador!B654=4,26,IF(generador!B654=5,29,IF(generador!B654=6,32,IF(generador!B654=7,35,IF(generador!B654=8,38,IF(generador!B654=9,41,IF(generador!B654=10,44,IF(generador!B654=11,47,IF(generador!B654=12,50,IF(generador!B654=13,53,IF(generador!B654=14,56,IF(generador!B654=15,59))))))))))))))),FALSE),"dd/mm/yyyy")),"")</f>
        <v/>
      </c>
    </row>
    <row r="655" spans="1:23" x14ac:dyDescent="0.3">
      <c r="A655" s="15"/>
      <c r="B655" s="14"/>
      <c r="C655" s="6"/>
      <c r="D655" s="26" t="str">
        <f t="shared" si="178"/>
        <v/>
      </c>
      <c r="E655" s="19" t="str">
        <f>IFERROR(IF(A655&lt;&gt;"",VLOOKUP(A655,matriz,IF(generador!B655=1,15,IF(generador!B655=2,18,IF(generador!B655=3,21,IF(generador!B655=4,24,IF(generador!B655=5,27,IF(generador!B655=6,30,IF(generador!B655=7,33,IF(generador!B655=8,36,IF(generador!B655=9,39,IF(generador!B655=10,42,IF(generador!B655=11,45,IF(generador!B655=12,48,IF(generador!B655=13,51,IF(generador!B655=14,54,IF(generador!B655=15,57))))))))))))))),FALSE),""),"")</f>
        <v/>
      </c>
      <c r="F655" s="20" t="str">
        <f t="shared" si="179"/>
        <v/>
      </c>
      <c r="G655" s="29" t="str">
        <f t="shared" si="180"/>
        <v/>
      </c>
      <c r="H655" s="21" t="str">
        <f t="shared" ca="1" si="183"/>
        <v/>
      </c>
      <c r="I655" s="18" t="str">
        <f t="shared" si="184"/>
        <v/>
      </c>
      <c r="J655" s="18" t="str">
        <f>""</f>
        <v/>
      </c>
      <c r="K655" s="18" t="str">
        <f t="shared" si="185"/>
        <v/>
      </c>
      <c r="L655" s="18" t="str">
        <f t="shared" si="186"/>
        <v/>
      </c>
      <c r="M655" s="18" t="str">
        <f t="shared" si="187"/>
        <v/>
      </c>
      <c r="N655" s="18" t="str">
        <f t="shared" si="188"/>
        <v/>
      </c>
      <c r="O655" s="18" t="str">
        <f t="shared" si="189"/>
        <v/>
      </c>
      <c r="P655" s="18" t="str">
        <f t="shared" si="190"/>
        <v/>
      </c>
      <c r="Q655" s="18" t="str">
        <f t="shared" si="191"/>
        <v/>
      </c>
      <c r="R655" s="122" t="str">
        <f t="shared" si="181"/>
        <v/>
      </c>
      <c r="S655" s="18" t="str">
        <f t="shared" si="192"/>
        <v/>
      </c>
      <c r="T655" s="26" t="str">
        <f t="shared" si="182"/>
        <v/>
      </c>
      <c r="U655" s="18" t="str">
        <f t="shared" si="193"/>
        <v/>
      </c>
      <c r="V655" s="18" t="str">
        <f t="shared" si="194"/>
        <v/>
      </c>
      <c r="W655" s="18" t="str">
        <f>IFERROR(CONCATENATE("PAGO N° ",B655," DEL CONTRATO CPS ",V655," ENTRE ",TEXT(VLOOKUP(A655,matriz,IF(generador!B655=1,16,IF(generador!B655=2,19,IF(generador!B655=3,22,IF(generador!B655=4,25,IF(generador!B655=5,28,IF(generador!B655=6,31,IF(generador!B655=7,34,IF(generador!B655=8,37,IF(generador!B655=9,40,IF(generador!B655=10,43,IF(generador!B655=11,46,IF(generador!B655=12,49,IF(generador!B655=13,52,IF(generador!B655=14,55,IF(generador!B655=15,58))))))))))))))),FALSE),"dd/mm/yyyy")," Y ",TEXT(VLOOKUP(A655,matriz,IF(generador!B655=1,17,IF(generador!B655=2,20,IF(generador!B655=3,23,IF(generador!B655=4,26,IF(generador!B655=5,29,IF(generador!B655=6,32,IF(generador!B655=7,35,IF(generador!B655=8,38,IF(generador!B655=9,41,IF(generador!B655=10,44,IF(generador!B655=11,47,IF(generador!B655=12,50,IF(generador!B655=13,53,IF(generador!B655=14,56,IF(generador!B655=15,59))))))))))))))),FALSE),"dd/mm/yyyy")),"")</f>
        <v/>
      </c>
    </row>
    <row r="656" spans="1:23" x14ac:dyDescent="0.3">
      <c r="A656" s="15"/>
      <c r="B656" s="14"/>
      <c r="C656" s="6"/>
      <c r="D656" s="26" t="str">
        <f t="shared" si="178"/>
        <v/>
      </c>
      <c r="E656" s="19" t="str">
        <f>IFERROR(IF(A656&lt;&gt;"",VLOOKUP(A656,matriz,IF(generador!B656=1,15,IF(generador!B656=2,18,IF(generador!B656=3,21,IF(generador!B656=4,24,IF(generador!B656=5,27,IF(generador!B656=6,30,IF(generador!B656=7,33,IF(generador!B656=8,36,IF(generador!B656=9,39,IF(generador!B656=10,42,IF(generador!B656=11,45,IF(generador!B656=12,48,IF(generador!B656=13,51,IF(generador!B656=14,54,IF(generador!B656=15,57))))))))))))))),FALSE),""),"")</f>
        <v/>
      </c>
      <c r="F656" s="20" t="str">
        <f t="shared" si="179"/>
        <v/>
      </c>
      <c r="G656" s="29" t="str">
        <f t="shared" si="180"/>
        <v/>
      </c>
      <c r="H656" s="21" t="str">
        <f t="shared" ca="1" si="183"/>
        <v/>
      </c>
      <c r="I656" s="18" t="str">
        <f t="shared" si="184"/>
        <v/>
      </c>
      <c r="J656" s="18" t="str">
        <f>""</f>
        <v/>
      </c>
      <c r="K656" s="18" t="str">
        <f t="shared" si="185"/>
        <v/>
      </c>
      <c r="L656" s="18" t="str">
        <f t="shared" si="186"/>
        <v/>
      </c>
      <c r="M656" s="18" t="str">
        <f t="shared" si="187"/>
        <v/>
      </c>
      <c r="N656" s="18" t="str">
        <f t="shared" si="188"/>
        <v/>
      </c>
      <c r="O656" s="18" t="str">
        <f t="shared" si="189"/>
        <v/>
      </c>
      <c r="P656" s="18" t="str">
        <f t="shared" si="190"/>
        <v/>
      </c>
      <c r="Q656" s="18" t="str">
        <f t="shared" si="191"/>
        <v/>
      </c>
      <c r="R656" s="122" t="str">
        <f t="shared" si="181"/>
        <v/>
      </c>
      <c r="S656" s="18" t="str">
        <f t="shared" si="192"/>
        <v/>
      </c>
      <c r="T656" s="26" t="str">
        <f t="shared" si="182"/>
        <v/>
      </c>
      <c r="U656" s="18" t="str">
        <f t="shared" si="193"/>
        <v/>
      </c>
      <c r="V656" s="18" t="str">
        <f t="shared" si="194"/>
        <v/>
      </c>
      <c r="W656" s="18" t="str">
        <f>IFERROR(CONCATENATE("PAGO N° ",B656," DEL CONTRATO CPS ",V656," ENTRE ",TEXT(VLOOKUP(A656,matriz,IF(generador!B656=1,16,IF(generador!B656=2,19,IF(generador!B656=3,22,IF(generador!B656=4,25,IF(generador!B656=5,28,IF(generador!B656=6,31,IF(generador!B656=7,34,IF(generador!B656=8,37,IF(generador!B656=9,40,IF(generador!B656=10,43,IF(generador!B656=11,46,IF(generador!B656=12,49,IF(generador!B656=13,52,IF(generador!B656=14,55,IF(generador!B656=15,58))))))))))))))),FALSE),"dd/mm/yyyy")," Y ",TEXT(VLOOKUP(A656,matriz,IF(generador!B656=1,17,IF(generador!B656=2,20,IF(generador!B656=3,23,IF(generador!B656=4,26,IF(generador!B656=5,29,IF(generador!B656=6,32,IF(generador!B656=7,35,IF(generador!B656=8,38,IF(generador!B656=9,41,IF(generador!B656=10,44,IF(generador!B656=11,47,IF(generador!B656=12,50,IF(generador!B656=13,53,IF(generador!B656=14,56,IF(generador!B656=15,59))))))))))))))),FALSE),"dd/mm/yyyy")),"")</f>
        <v/>
      </c>
    </row>
    <row r="657" spans="1:23" x14ac:dyDescent="0.3">
      <c r="A657" s="15"/>
      <c r="B657" s="14"/>
      <c r="C657" s="6"/>
      <c r="D657" s="26" t="str">
        <f t="shared" si="178"/>
        <v/>
      </c>
      <c r="E657" s="19" t="str">
        <f>IFERROR(IF(A657&lt;&gt;"",VLOOKUP(A657,matriz,IF(generador!B657=1,15,IF(generador!B657=2,18,IF(generador!B657=3,21,IF(generador!B657=4,24,IF(generador!B657=5,27,IF(generador!B657=6,30,IF(generador!B657=7,33,IF(generador!B657=8,36,IF(generador!B657=9,39,IF(generador!B657=10,42,IF(generador!B657=11,45,IF(generador!B657=12,48,IF(generador!B657=13,51,IF(generador!B657=14,54,IF(generador!B657=15,57))))))))))))))),FALSE),""),"")</f>
        <v/>
      </c>
      <c r="F657" s="20" t="str">
        <f t="shared" si="179"/>
        <v/>
      </c>
      <c r="G657" s="29" t="str">
        <f t="shared" si="180"/>
        <v/>
      </c>
      <c r="H657" s="21" t="str">
        <f t="shared" ca="1" si="183"/>
        <v/>
      </c>
      <c r="I657" s="18" t="str">
        <f t="shared" si="184"/>
        <v/>
      </c>
      <c r="J657" s="18" t="str">
        <f>""</f>
        <v/>
      </c>
      <c r="K657" s="18" t="str">
        <f t="shared" si="185"/>
        <v/>
      </c>
      <c r="L657" s="18" t="str">
        <f t="shared" si="186"/>
        <v/>
      </c>
      <c r="M657" s="18" t="str">
        <f t="shared" si="187"/>
        <v/>
      </c>
      <c r="N657" s="18" t="str">
        <f t="shared" si="188"/>
        <v/>
      </c>
      <c r="O657" s="18" t="str">
        <f t="shared" si="189"/>
        <v/>
      </c>
      <c r="P657" s="18" t="str">
        <f t="shared" si="190"/>
        <v/>
      </c>
      <c r="Q657" s="18" t="str">
        <f t="shared" si="191"/>
        <v/>
      </c>
      <c r="R657" s="122" t="str">
        <f t="shared" si="181"/>
        <v/>
      </c>
      <c r="S657" s="18" t="str">
        <f t="shared" si="192"/>
        <v/>
      </c>
      <c r="T657" s="26" t="str">
        <f t="shared" si="182"/>
        <v/>
      </c>
      <c r="U657" s="18" t="str">
        <f t="shared" si="193"/>
        <v/>
      </c>
      <c r="V657" s="18" t="str">
        <f t="shared" si="194"/>
        <v/>
      </c>
      <c r="W657" s="18" t="str">
        <f>IFERROR(CONCATENATE("PAGO N° ",B657," DEL CONTRATO CPS ",V657," ENTRE ",TEXT(VLOOKUP(A657,matriz,IF(generador!B657=1,16,IF(generador!B657=2,19,IF(generador!B657=3,22,IF(generador!B657=4,25,IF(generador!B657=5,28,IF(generador!B657=6,31,IF(generador!B657=7,34,IF(generador!B657=8,37,IF(generador!B657=9,40,IF(generador!B657=10,43,IF(generador!B657=11,46,IF(generador!B657=12,49,IF(generador!B657=13,52,IF(generador!B657=14,55,IF(generador!B657=15,58))))))))))))))),FALSE),"dd/mm/yyyy")," Y ",TEXT(VLOOKUP(A657,matriz,IF(generador!B657=1,17,IF(generador!B657=2,20,IF(generador!B657=3,23,IF(generador!B657=4,26,IF(generador!B657=5,29,IF(generador!B657=6,32,IF(generador!B657=7,35,IF(generador!B657=8,38,IF(generador!B657=9,41,IF(generador!B657=10,44,IF(generador!B657=11,47,IF(generador!B657=12,50,IF(generador!B657=13,53,IF(generador!B657=14,56,IF(generador!B657=15,59))))))))))))))),FALSE),"dd/mm/yyyy")),"")</f>
        <v/>
      </c>
    </row>
    <row r="658" spans="1:23" x14ac:dyDescent="0.3">
      <c r="A658" s="15"/>
      <c r="B658" s="14"/>
      <c r="C658" s="6"/>
      <c r="D658" s="26" t="str">
        <f t="shared" si="178"/>
        <v/>
      </c>
      <c r="E658" s="19" t="str">
        <f>IFERROR(IF(A658&lt;&gt;"",VLOOKUP(A658,matriz,IF(generador!B658=1,15,IF(generador!B658=2,18,IF(generador!B658=3,21,IF(generador!B658=4,24,IF(generador!B658=5,27,IF(generador!B658=6,30,IF(generador!B658=7,33,IF(generador!B658=8,36,IF(generador!B658=9,39,IF(generador!B658=10,42,IF(generador!B658=11,45,IF(generador!B658=12,48,IF(generador!B658=13,51,IF(generador!B658=14,54,IF(generador!B658=15,57))))))))))))))),FALSE),""),"")</f>
        <v/>
      </c>
      <c r="F658" s="20" t="str">
        <f t="shared" si="179"/>
        <v/>
      </c>
      <c r="G658" s="29" t="str">
        <f t="shared" si="180"/>
        <v/>
      </c>
      <c r="H658" s="21" t="str">
        <f t="shared" ca="1" si="183"/>
        <v/>
      </c>
      <c r="I658" s="18" t="str">
        <f t="shared" si="184"/>
        <v/>
      </c>
      <c r="J658" s="18" t="str">
        <f>""</f>
        <v/>
      </c>
      <c r="K658" s="18" t="str">
        <f t="shared" si="185"/>
        <v/>
      </c>
      <c r="L658" s="18" t="str">
        <f t="shared" si="186"/>
        <v/>
      </c>
      <c r="M658" s="18" t="str">
        <f t="shared" si="187"/>
        <v/>
      </c>
      <c r="N658" s="18" t="str">
        <f t="shared" si="188"/>
        <v/>
      </c>
      <c r="O658" s="18" t="str">
        <f t="shared" si="189"/>
        <v/>
      </c>
      <c r="P658" s="18" t="str">
        <f t="shared" si="190"/>
        <v/>
      </c>
      <c r="Q658" s="18" t="str">
        <f t="shared" si="191"/>
        <v/>
      </c>
      <c r="R658" s="122" t="str">
        <f t="shared" si="181"/>
        <v/>
      </c>
      <c r="S658" s="18" t="str">
        <f t="shared" si="192"/>
        <v/>
      </c>
      <c r="T658" s="26" t="str">
        <f t="shared" si="182"/>
        <v/>
      </c>
      <c r="U658" s="18" t="str">
        <f t="shared" si="193"/>
        <v/>
      </c>
      <c r="V658" s="18" t="str">
        <f t="shared" si="194"/>
        <v/>
      </c>
      <c r="W658" s="18" t="str">
        <f>IFERROR(CONCATENATE("PAGO N° ",B658," DEL CONTRATO CPS ",V658," ENTRE ",TEXT(VLOOKUP(A658,matriz,IF(generador!B658=1,16,IF(generador!B658=2,19,IF(generador!B658=3,22,IF(generador!B658=4,25,IF(generador!B658=5,28,IF(generador!B658=6,31,IF(generador!B658=7,34,IF(generador!B658=8,37,IF(generador!B658=9,40,IF(generador!B658=10,43,IF(generador!B658=11,46,IF(generador!B658=12,49,IF(generador!B658=13,52,IF(generador!B658=14,55,IF(generador!B658=15,58))))))))))))))),FALSE),"dd/mm/yyyy")," Y ",TEXT(VLOOKUP(A658,matriz,IF(generador!B658=1,17,IF(generador!B658=2,20,IF(generador!B658=3,23,IF(generador!B658=4,26,IF(generador!B658=5,29,IF(generador!B658=6,32,IF(generador!B658=7,35,IF(generador!B658=8,38,IF(generador!B658=9,41,IF(generador!B658=10,44,IF(generador!B658=11,47,IF(generador!B658=12,50,IF(generador!B658=13,53,IF(generador!B658=14,56,IF(generador!B658=15,59))))))))))))))),FALSE),"dd/mm/yyyy")),"")</f>
        <v/>
      </c>
    </row>
    <row r="659" spans="1:23" x14ac:dyDescent="0.3">
      <c r="A659" s="15"/>
      <c r="B659" s="14"/>
      <c r="C659" s="6"/>
      <c r="D659" s="26" t="str">
        <f t="shared" si="178"/>
        <v/>
      </c>
      <c r="E659" s="19" t="str">
        <f>IFERROR(IF(A659&lt;&gt;"",VLOOKUP(A659,matriz,IF(generador!B659=1,15,IF(generador!B659=2,18,IF(generador!B659=3,21,IF(generador!B659=4,24,IF(generador!B659=5,27,IF(generador!B659=6,30,IF(generador!B659=7,33,IF(generador!B659=8,36,IF(generador!B659=9,39,IF(generador!B659=10,42,IF(generador!B659=11,45,IF(generador!B659=12,48,IF(generador!B659=13,51,IF(generador!B659=14,54,IF(generador!B659=15,57))))))))))))))),FALSE),""),"")</f>
        <v/>
      </c>
      <c r="F659" s="20" t="str">
        <f t="shared" si="179"/>
        <v/>
      </c>
      <c r="G659" s="29" t="str">
        <f t="shared" si="180"/>
        <v/>
      </c>
      <c r="H659" s="21" t="str">
        <f t="shared" ca="1" si="183"/>
        <v/>
      </c>
      <c r="I659" s="18" t="str">
        <f t="shared" si="184"/>
        <v/>
      </c>
      <c r="J659" s="18" t="str">
        <f>""</f>
        <v/>
      </c>
      <c r="K659" s="18" t="str">
        <f t="shared" si="185"/>
        <v/>
      </c>
      <c r="L659" s="18" t="str">
        <f t="shared" si="186"/>
        <v/>
      </c>
      <c r="M659" s="18" t="str">
        <f t="shared" si="187"/>
        <v/>
      </c>
      <c r="N659" s="18" t="str">
        <f t="shared" si="188"/>
        <v/>
      </c>
      <c r="O659" s="18" t="str">
        <f t="shared" si="189"/>
        <v/>
      </c>
      <c r="P659" s="18" t="str">
        <f t="shared" si="190"/>
        <v/>
      </c>
      <c r="Q659" s="18" t="str">
        <f t="shared" si="191"/>
        <v/>
      </c>
      <c r="R659" s="122" t="str">
        <f t="shared" si="181"/>
        <v/>
      </c>
      <c r="S659" s="18" t="str">
        <f t="shared" si="192"/>
        <v/>
      </c>
      <c r="T659" s="26" t="str">
        <f t="shared" si="182"/>
        <v/>
      </c>
      <c r="U659" s="18" t="str">
        <f t="shared" si="193"/>
        <v/>
      </c>
      <c r="V659" s="18" t="str">
        <f t="shared" si="194"/>
        <v/>
      </c>
      <c r="W659" s="18" t="str">
        <f>IFERROR(CONCATENATE("PAGO N° ",B659," DEL CONTRATO CPS ",V659," ENTRE ",TEXT(VLOOKUP(A659,matriz,IF(generador!B659=1,16,IF(generador!B659=2,19,IF(generador!B659=3,22,IF(generador!B659=4,25,IF(generador!B659=5,28,IF(generador!B659=6,31,IF(generador!B659=7,34,IF(generador!B659=8,37,IF(generador!B659=9,40,IF(generador!B659=10,43,IF(generador!B659=11,46,IF(generador!B659=12,49,IF(generador!B659=13,52,IF(generador!B659=14,55,IF(generador!B659=15,58))))))))))))))),FALSE),"dd/mm/yyyy")," Y ",TEXT(VLOOKUP(A659,matriz,IF(generador!B659=1,17,IF(generador!B659=2,20,IF(generador!B659=3,23,IF(generador!B659=4,26,IF(generador!B659=5,29,IF(generador!B659=6,32,IF(generador!B659=7,35,IF(generador!B659=8,38,IF(generador!B659=9,41,IF(generador!B659=10,44,IF(generador!B659=11,47,IF(generador!B659=12,50,IF(generador!B659=13,53,IF(generador!B659=14,56,IF(generador!B659=15,59))))))))))))))),FALSE),"dd/mm/yyyy")),"")</f>
        <v/>
      </c>
    </row>
    <row r="660" spans="1:23" x14ac:dyDescent="0.3">
      <c r="A660" s="15"/>
      <c r="B660" s="14"/>
      <c r="C660" s="6"/>
      <c r="D660" s="26" t="str">
        <f t="shared" si="178"/>
        <v/>
      </c>
      <c r="E660" s="19" t="str">
        <f>IFERROR(IF(A660&lt;&gt;"",VLOOKUP(A660,matriz,IF(generador!B660=1,15,IF(generador!B660=2,18,IF(generador!B660=3,21,IF(generador!B660=4,24,IF(generador!B660=5,27,IF(generador!B660=6,30,IF(generador!B660=7,33,IF(generador!B660=8,36,IF(generador!B660=9,39,IF(generador!B660=10,42,IF(generador!B660=11,45,IF(generador!B660=12,48,IF(generador!B660=13,51,IF(generador!B660=14,54,IF(generador!B660=15,57))))))))))))))),FALSE),""),"")</f>
        <v/>
      </c>
      <c r="F660" s="20" t="str">
        <f t="shared" si="179"/>
        <v/>
      </c>
      <c r="G660" s="29" t="str">
        <f t="shared" si="180"/>
        <v/>
      </c>
      <c r="H660" s="21" t="str">
        <f t="shared" ca="1" si="183"/>
        <v/>
      </c>
      <c r="I660" s="18" t="str">
        <f t="shared" si="184"/>
        <v/>
      </c>
      <c r="J660" s="18" t="str">
        <f>""</f>
        <v/>
      </c>
      <c r="K660" s="18" t="str">
        <f t="shared" si="185"/>
        <v/>
      </c>
      <c r="L660" s="18" t="str">
        <f t="shared" si="186"/>
        <v/>
      </c>
      <c r="M660" s="18" t="str">
        <f t="shared" si="187"/>
        <v/>
      </c>
      <c r="N660" s="18" t="str">
        <f t="shared" si="188"/>
        <v/>
      </c>
      <c r="O660" s="18" t="str">
        <f t="shared" si="189"/>
        <v/>
      </c>
      <c r="P660" s="18" t="str">
        <f t="shared" si="190"/>
        <v/>
      </c>
      <c r="Q660" s="18" t="str">
        <f t="shared" si="191"/>
        <v/>
      </c>
      <c r="R660" s="122" t="str">
        <f t="shared" si="181"/>
        <v/>
      </c>
      <c r="S660" s="18" t="str">
        <f t="shared" si="192"/>
        <v/>
      </c>
      <c r="T660" s="26" t="str">
        <f t="shared" si="182"/>
        <v/>
      </c>
      <c r="U660" s="18" t="str">
        <f t="shared" si="193"/>
        <v/>
      </c>
      <c r="V660" s="18" t="str">
        <f t="shared" si="194"/>
        <v/>
      </c>
      <c r="W660" s="18" t="str">
        <f>IFERROR(CONCATENATE("PAGO N° ",B660," DEL CONTRATO CPS ",V660," ENTRE ",TEXT(VLOOKUP(A660,matriz,IF(generador!B660=1,16,IF(generador!B660=2,19,IF(generador!B660=3,22,IF(generador!B660=4,25,IF(generador!B660=5,28,IF(generador!B660=6,31,IF(generador!B660=7,34,IF(generador!B660=8,37,IF(generador!B660=9,40,IF(generador!B660=10,43,IF(generador!B660=11,46,IF(generador!B660=12,49,IF(generador!B660=13,52,IF(generador!B660=14,55,IF(generador!B660=15,58))))))))))))))),FALSE),"dd/mm/yyyy")," Y ",TEXT(VLOOKUP(A660,matriz,IF(generador!B660=1,17,IF(generador!B660=2,20,IF(generador!B660=3,23,IF(generador!B660=4,26,IF(generador!B660=5,29,IF(generador!B660=6,32,IF(generador!B660=7,35,IF(generador!B660=8,38,IF(generador!B660=9,41,IF(generador!B660=10,44,IF(generador!B660=11,47,IF(generador!B660=12,50,IF(generador!B660=13,53,IF(generador!B660=14,56,IF(generador!B660=15,59))))))))))))))),FALSE),"dd/mm/yyyy")),"")</f>
        <v/>
      </c>
    </row>
    <row r="661" spans="1:23" x14ac:dyDescent="0.3">
      <c r="A661" s="15"/>
      <c r="B661" s="14"/>
      <c r="C661" s="6"/>
      <c r="D661" s="26" t="str">
        <f t="shared" si="178"/>
        <v/>
      </c>
      <c r="E661" s="19" t="str">
        <f>IFERROR(IF(A661&lt;&gt;"",VLOOKUP(A661,matriz,IF(generador!B661=1,15,IF(generador!B661=2,18,IF(generador!B661=3,21,IF(generador!B661=4,24,IF(generador!B661=5,27,IF(generador!B661=6,30,IF(generador!B661=7,33,IF(generador!B661=8,36,IF(generador!B661=9,39,IF(generador!B661=10,42,IF(generador!B661=11,45,IF(generador!B661=12,48,IF(generador!B661=13,51,IF(generador!B661=14,54,IF(generador!B661=15,57))))))))))))))),FALSE),""),"")</f>
        <v/>
      </c>
      <c r="F661" s="20" t="str">
        <f t="shared" si="179"/>
        <v/>
      </c>
      <c r="G661" s="29" t="str">
        <f t="shared" si="180"/>
        <v/>
      </c>
      <c r="H661" s="21" t="str">
        <f t="shared" ca="1" si="183"/>
        <v/>
      </c>
      <c r="I661" s="18" t="str">
        <f t="shared" si="184"/>
        <v/>
      </c>
      <c r="J661" s="18" t="str">
        <f>""</f>
        <v/>
      </c>
      <c r="K661" s="18" t="str">
        <f t="shared" si="185"/>
        <v/>
      </c>
      <c r="L661" s="18" t="str">
        <f t="shared" si="186"/>
        <v/>
      </c>
      <c r="M661" s="18" t="str">
        <f t="shared" si="187"/>
        <v/>
      </c>
      <c r="N661" s="18" t="str">
        <f t="shared" si="188"/>
        <v/>
      </c>
      <c r="O661" s="18" t="str">
        <f t="shared" si="189"/>
        <v/>
      </c>
      <c r="P661" s="18" t="str">
        <f t="shared" si="190"/>
        <v/>
      </c>
      <c r="Q661" s="18" t="str">
        <f t="shared" si="191"/>
        <v/>
      </c>
      <c r="R661" s="122" t="str">
        <f t="shared" si="181"/>
        <v/>
      </c>
      <c r="S661" s="18" t="str">
        <f t="shared" si="192"/>
        <v/>
      </c>
      <c r="T661" s="26" t="str">
        <f t="shared" si="182"/>
        <v/>
      </c>
      <c r="U661" s="18" t="str">
        <f t="shared" si="193"/>
        <v/>
      </c>
      <c r="V661" s="18" t="str">
        <f t="shared" si="194"/>
        <v/>
      </c>
      <c r="W661" s="18" t="str">
        <f>IFERROR(CONCATENATE("PAGO N° ",B661," DEL CONTRATO CPS ",V661," ENTRE ",TEXT(VLOOKUP(A661,matriz,IF(generador!B661=1,16,IF(generador!B661=2,19,IF(generador!B661=3,22,IF(generador!B661=4,25,IF(generador!B661=5,28,IF(generador!B661=6,31,IF(generador!B661=7,34,IF(generador!B661=8,37,IF(generador!B661=9,40,IF(generador!B661=10,43,IF(generador!B661=11,46,IF(generador!B661=12,49,IF(generador!B661=13,52,IF(generador!B661=14,55,IF(generador!B661=15,58))))))))))))))),FALSE),"dd/mm/yyyy")," Y ",TEXT(VLOOKUP(A661,matriz,IF(generador!B661=1,17,IF(generador!B661=2,20,IF(generador!B661=3,23,IF(generador!B661=4,26,IF(generador!B661=5,29,IF(generador!B661=6,32,IF(generador!B661=7,35,IF(generador!B661=8,38,IF(generador!B661=9,41,IF(generador!B661=10,44,IF(generador!B661=11,47,IF(generador!B661=12,50,IF(generador!B661=13,53,IF(generador!B661=14,56,IF(generador!B661=15,59))))))))))))))),FALSE),"dd/mm/yyyy")),"")</f>
        <v/>
      </c>
    </row>
    <row r="662" spans="1:23" x14ac:dyDescent="0.3">
      <c r="A662" s="15"/>
      <c r="B662" s="14"/>
      <c r="C662" s="6"/>
      <c r="D662" s="26" t="str">
        <f t="shared" si="178"/>
        <v/>
      </c>
      <c r="E662" s="19" t="str">
        <f>IFERROR(IF(A662&lt;&gt;"",VLOOKUP(A662,matriz,IF(generador!B662=1,15,IF(generador!B662=2,18,IF(generador!B662=3,21,IF(generador!B662=4,24,IF(generador!B662=5,27,IF(generador!B662=6,30,IF(generador!B662=7,33,IF(generador!B662=8,36,IF(generador!B662=9,39,IF(generador!B662=10,42,IF(generador!B662=11,45,IF(generador!B662=12,48,IF(generador!B662=13,51,IF(generador!B662=14,54,IF(generador!B662=15,57))))))))))))))),FALSE),""),"")</f>
        <v/>
      </c>
      <c r="F662" s="20" t="str">
        <f t="shared" si="179"/>
        <v/>
      </c>
      <c r="G662" s="29" t="str">
        <f t="shared" si="180"/>
        <v/>
      </c>
      <c r="H662" s="21" t="str">
        <f t="shared" ca="1" si="183"/>
        <v/>
      </c>
      <c r="I662" s="18" t="str">
        <f t="shared" si="184"/>
        <v/>
      </c>
      <c r="J662" s="18" t="str">
        <f>""</f>
        <v/>
      </c>
      <c r="K662" s="18" t="str">
        <f t="shared" si="185"/>
        <v/>
      </c>
      <c r="L662" s="18" t="str">
        <f t="shared" si="186"/>
        <v/>
      </c>
      <c r="M662" s="18" t="str">
        <f t="shared" si="187"/>
        <v/>
      </c>
      <c r="N662" s="18" t="str">
        <f t="shared" si="188"/>
        <v/>
      </c>
      <c r="O662" s="18" t="str">
        <f t="shared" si="189"/>
        <v/>
      </c>
      <c r="P662" s="18" t="str">
        <f t="shared" si="190"/>
        <v/>
      </c>
      <c r="Q662" s="18" t="str">
        <f t="shared" si="191"/>
        <v/>
      </c>
      <c r="R662" s="122" t="str">
        <f t="shared" si="181"/>
        <v/>
      </c>
      <c r="S662" s="18" t="str">
        <f t="shared" si="192"/>
        <v/>
      </c>
      <c r="T662" s="26" t="str">
        <f t="shared" si="182"/>
        <v/>
      </c>
      <c r="U662" s="18" t="str">
        <f t="shared" si="193"/>
        <v/>
      </c>
      <c r="V662" s="18" t="str">
        <f t="shared" si="194"/>
        <v/>
      </c>
      <c r="W662" s="18" t="str">
        <f>IFERROR(CONCATENATE("PAGO N° ",B662," DEL CONTRATO CPS ",V662," ENTRE ",TEXT(VLOOKUP(A662,matriz,IF(generador!B662=1,16,IF(generador!B662=2,19,IF(generador!B662=3,22,IF(generador!B662=4,25,IF(generador!B662=5,28,IF(generador!B662=6,31,IF(generador!B662=7,34,IF(generador!B662=8,37,IF(generador!B662=9,40,IF(generador!B662=10,43,IF(generador!B662=11,46,IF(generador!B662=12,49,IF(generador!B662=13,52,IF(generador!B662=14,55,IF(generador!B662=15,58))))))))))))))),FALSE),"dd/mm/yyyy")," Y ",TEXT(VLOOKUP(A662,matriz,IF(generador!B662=1,17,IF(generador!B662=2,20,IF(generador!B662=3,23,IF(generador!B662=4,26,IF(generador!B662=5,29,IF(generador!B662=6,32,IF(generador!B662=7,35,IF(generador!B662=8,38,IF(generador!B662=9,41,IF(generador!B662=10,44,IF(generador!B662=11,47,IF(generador!B662=12,50,IF(generador!B662=13,53,IF(generador!B662=14,56,IF(generador!B662=15,59))))))))))))))),FALSE),"dd/mm/yyyy")),"")</f>
        <v/>
      </c>
    </row>
    <row r="663" spans="1:23" x14ac:dyDescent="0.3">
      <c r="A663" s="15"/>
      <c r="B663" s="14"/>
      <c r="C663" s="6"/>
      <c r="D663" s="26" t="str">
        <f t="shared" si="178"/>
        <v/>
      </c>
      <c r="E663" s="19" t="str">
        <f>IFERROR(IF(A663&lt;&gt;"",VLOOKUP(A663,matriz,IF(generador!B663=1,15,IF(generador!B663=2,18,IF(generador!B663=3,21,IF(generador!B663=4,24,IF(generador!B663=5,27,IF(generador!B663=6,30,IF(generador!B663=7,33,IF(generador!B663=8,36,IF(generador!B663=9,39,IF(generador!B663=10,42,IF(generador!B663=11,45,IF(generador!B663=12,48,IF(generador!B663=13,51,IF(generador!B663=14,54,IF(generador!B663=15,57))))))))))))))),FALSE),""),"")</f>
        <v/>
      </c>
      <c r="F663" s="20" t="str">
        <f t="shared" si="179"/>
        <v/>
      </c>
      <c r="G663" s="29" t="str">
        <f t="shared" si="180"/>
        <v/>
      </c>
      <c r="H663" s="21" t="str">
        <f t="shared" ca="1" si="183"/>
        <v/>
      </c>
      <c r="I663" s="18" t="str">
        <f t="shared" si="184"/>
        <v/>
      </c>
      <c r="J663" s="18" t="str">
        <f>""</f>
        <v/>
      </c>
      <c r="K663" s="18" t="str">
        <f t="shared" si="185"/>
        <v/>
      </c>
      <c r="L663" s="18" t="str">
        <f t="shared" si="186"/>
        <v/>
      </c>
      <c r="M663" s="18" t="str">
        <f t="shared" si="187"/>
        <v/>
      </c>
      <c r="N663" s="18" t="str">
        <f t="shared" si="188"/>
        <v/>
      </c>
      <c r="O663" s="18" t="str">
        <f t="shared" si="189"/>
        <v/>
      </c>
      <c r="P663" s="18" t="str">
        <f t="shared" si="190"/>
        <v/>
      </c>
      <c r="Q663" s="18" t="str">
        <f t="shared" si="191"/>
        <v/>
      </c>
      <c r="R663" s="122" t="str">
        <f t="shared" si="181"/>
        <v/>
      </c>
      <c r="S663" s="18" t="str">
        <f t="shared" si="192"/>
        <v/>
      </c>
      <c r="T663" s="26" t="str">
        <f t="shared" si="182"/>
        <v/>
      </c>
      <c r="U663" s="18" t="str">
        <f t="shared" si="193"/>
        <v/>
      </c>
      <c r="V663" s="18" t="str">
        <f t="shared" si="194"/>
        <v/>
      </c>
      <c r="W663" s="18" t="str">
        <f>IFERROR(CONCATENATE("PAGO N° ",B663," DEL CONTRATO CPS ",V663," ENTRE ",TEXT(VLOOKUP(A663,matriz,IF(generador!B663=1,16,IF(generador!B663=2,19,IF(generador!B663=3,22,IF(generador!B663=4,25,IF(generador!B663=5,28,IF(generador!B663=6,31,IF(generador!B663=7,34,IF(generador!B663=8,37,IF(generador!B663=9,40,IF(generador!B663=10,43,IF(generador!B663=11,46,IF(generador!B663=12,49,IF(generador!B663=13,52,IF(generador!B663=14,55,IF(generador!B663=15,58))))))))))))))),FALSE),"dd/mm/yyyy")," Y ",TEXT(VLOOKUP(A663,matriz,IF(generador!B663=1,17,IF(generador!B663=2,20,IF(generador!B663=3,23,IF(generador!B663=4,26,IF(generador!B663=5,29,IF(generador!B663=6,32,IF(generador!B663=7,35,IF(generador!B663=8,38,IF(generador!B663=9,41,IF(generador!B663=10,44,IF(generador!B663=11,47,IF(generador!B663=12,50,IF(generador!B663=13,53,IF(generador!B663=14,56,IF(generador!B663=15,59))))))))))))))),FALSE),"dd/mm/yyyy")),"")</f>
        <v/>
      </c>
    </row>
    <row r="664" spans="1:23" x14ac:dyDescent="0.3">
      <c r="A664" s="15"/>
      <c r="B664" s="14"/>
      <c r="C664" s="6"/>
      <c r="D664" s="26" t="str">
        <f t="shared" si="178"/>
        <v/>
      </c>
      <c r="E664" s="19" t="str">
        <f>IFERROR(IF(A664&lt;&gt;"",VLOOKUP(A664,matriz,IF(generador!B664=1,15,IF(generador!B664=2,18,IF(generador!B664=3,21,IF(generador!B664=4,24,IF(generador!B664=5,27,IF(generador!B664=6,30,IF(generador!B664=7,33,IF(generador!B664=8,36,IF(generador!B664=9,39,IF(generador!B664=10,42,IF(generador!B664=11,45,IF(generador!B664=12,48,IF(generador!B664=13,51,IF(generador!B664=14,54,IF(generador!B664=15,57))))))))))))))),FALSE),""),"")</f>
        <v/>
      </c>
      <c r="F664" s="20" t="str">
        <f t="shared" si="179"/>
        <v/>
      </c>
      <c r="G664" s="29" t="str">
        <f t="shared" si="180"/>
        <v/>
      </c>
      <c r="H664" s="21" t="str">
        <f t="shared" ca="1" si="183"/>
        <v/>
      </c>
      <c r="I664" s="18" t="str">
        <f t="shared" si="184"/>
        <v/>
      </c>
      <c r="J664" s="18" t="str">
        <f>""</f>
        <v/>
      </c>
      <c r="K664" s="18" t="str">
        <f t="shared" si="185"/>
        <v/>
      </c>
      <c r="L664" s="18" t="str">
        <f t="shared" si="186"/>
        <v/>
      </c>
      <c r="M664" s="18" t="str">
        <f t="shared" si="187"/>
        <v/>
      </c>
      <c r="N664" s="18" t="str">
        <f t="shared" si="188"/>
        <v/>
      </c>
      <c r="O664" s="18" t="str">
        <f t="shared" si="189"/>
        <v/>
      </c>
      <c r="P664" s="18" t="str">
        <f t="shared" si="190"/>
        <v/>
      </c>
      <c r="Q664" s="18" t="str">
        <f t="shared" si="191"/>
        <v/>
      </c>
      <c r="R664" s="122" t="str">
        <f t="shared" si="181"/>
        <v/>
      </c>
      <c r="S664" s="18" t="str">
        <f t="shared" si="192"/>
        <v/>
      </c>
      <c r="T664" s="26" t="str">
        <f t="shared" si="182"/>
        <v/>
      </c>
      <c r="U664" s="18" t="str">
        <f t="shared" si="193"/>
        <v/>
      </c>
      <c r="V664" s="18" t="str">
        <f t="shared" si="194"/>
        <v/>
      </c>
      <c r="W664" s="18" t="str">
        <f>IFERROR(CONCATENATE("PAGO N° ",B664," DEL CONTRATO CPS ",V664," ENTRE ",TEXT(VLOOKUP(A664,matriz,IF(generador!B664=1,16,IF(generador!B664=2,19,IF(generador!B664=3,22,IF(generador!B664=4,25,IF(generador!B664=5,28,IF(generador!B664=6,31,IF(generador!B664=7,34,IF(generador!B664=8,37,IF(generador!B664=9,40,IF(generador!B664=10,43,IF(generador!B664=11,46,IF(generador!B664=12,49,IF(generador!B664=13,52,IF(generador!B664=14,55,IF(generador!B664=15,58))))))))))))))),FALSE),"dd/mm/yyyy")," Y ",TEXT(VLOOKUP(A664,matriz,IF(generador!B664=1,17,IF(generador!B664=2,20,IF(generador!B664=3,23,IF(generador!B664=4,26,IF(generador!B664=5,29,IF(generador!B664=6,32,IF(generador!B664=7,35,IF(generador!B664=8,38,IF(generador!B664=9,41,IF(generador!B664=10,44,IF(generador!B664=11,47,IF(generador!B664=12,50,IF(generador!B664=13,53,IF(generador!B664=14,56,IF(generador!B664=15,59))))))))))))))),FALSE),"dd/mm/yyyy")),"")</f>
        <v/>
      </c>
    </row>
    <row r="665" spans="1:23" x14ac:dyDescent="0.3">
      <c r="A665" s="15"/>
      <c r="B665" s="14"/>
      <c r="C665" s="6"/>
      <c r="D665" s="26" t="str">
        <f t="shared" si="178"/>
        <v/>
      </c>
      <c r="E665" s="19" t="str">
        <f>IFERROR(IF(A665&lt;&gt;"",VLOOKUP(A665,matriz,IF(generador!B665=1,15,IF(generador!B665=2,18,IF(generador!B665=3,21,IF(generador!B665=4,24,IF(generador!B665=5,27,IF(generador!B665=6,30,IF(generador!B665=7,33,IF(generador!B665=8,36,IF(generador!B665=9,39,IF(generador!B665=10,42,IF(generador!B665=11,45,IF(generador!B665=12,48,IF(generador!B665=13,51,IF(generador!B665=14,54,IF(generador!B665=15,57))))))))))))))),FALSE),""),"")</f>
        <v/>
      </c>
      <c r="F665" s="20" t="str">
        <f t="shared" si="179"/>
        <v/>
      </c>
      <c r="G665" s="29" t="str">
        <f t="shared" si="180"/>
        <v/>
      </c>
      <c r="H665" s="21" t="str">
        <f t="shared" ca="1" si="183"/>
        <v/>
      </c>
      <c r="I665" s="18" t="str">
        <f t="shared" si="184"/>
        <v/>
      </c>
      <c r="J665" s="18" t="str">
        <f>""</f>
        <v/>
      </c>
      <c r="K665" s="18" t="str">
        <f t="shared" si="185"/>
        <v/>
      </c>
      <c r="L665" s="18" t="str">
        <f t="shared" si="186"/>
        <v/>
      </c>
      <c r="M665" s="18" t="str">
        <f t="shared" si="187"/>
        <v/>
      </c>
      <c r="N665" s="18" t="str">
        <f t="shared" si="188"/>
        <v/>
      </c>
      <c r="O665" s="18" t="str">
        <f t="shared" si="189"/>
        <v/>
      </c>
      <c r="P665" s="18" t="str">
        <f t="shared" si="190"/>
        <v/>
      </c>
      <c r="Q665" s="18" t="str">
        <f t="shared" si="191"/>
        <v/>
      </c>
      <c r="R665" s="122" t="str">
        <f t="shared" si="181"/>
        <v/>
      </c>
      <c r="S665" s="18" t="str">
        <f t="shared" si="192"/>
        <v/>
      </c>
      <c r="T665" s="26" t="str">
        <f t="shared" si="182"/>
        <v/>
      </c>
      <c r="U665" s="18" t="str">
        <f t="shared" si="193"/>
        <v/>
      </c>
      <c r="V665" s="18" t="str">
        <f t="shared" si="194"/>
        <v/>
      </c>
      <c r="W665" s="18" t="str">
        <f>IFERROR(CONCATENATE("PAGO N° ",B665," DEL CONTRATO CPS ",V665," ENTRE ",TEXT(VLOOKUP(A665,matriz,IF(generador!B665=1,16,IF(generador!B665=2,19,IF(generador!B665=3,22,IF(generador!B665=4,25,IF(generador!B665=5,28,IF(generador!B665=6,31,IF(generador!B665=7,34,IF(generador!B665=8,37,IF(generador!B665=9,40,IF(generador!B665=10,43,IF(generador!B665=11,46,IF(generador!B665=12,49,IF(generador!B665=13,52,IF(generador!B665=14,55,IF(generador!B665=15,58))))))))))))))),FALSE),"dd/mm/yyyy")," Y ",TEXT(VLOOKUP(A665,matriz,IF(generador!B665=1,17,IF(generador!B665=2,20,IF(generador!B665=3,23,IF(generador!B665=4,26,IF(generador!B665=5,29,IF(generador!B665=6,32,IF(generador!B665=7,35,IF(generador!B665=8,38,IF(generador!B665=9,41,IF(generador!B665=10,44,IF(generador!B665=11,47,IF(generador!B665=12,50,IF(generador!B665=13,53,IF(generador!B665=14,56,IF(generador!B665=15,59))))))))))))))),FALSE),"dd/mm/yyyy")),"")</f>
        <v/>
      </c>
    </row>
    <row r="666" spans="1:23" x14ac:dyDescent="0.3">
      <c r="A666" s="15"/>
      <c r="B666" s="14"/>
      <c r="C666" s="6"/>
      <c r="D666" s="26" t="str">
        <f t="shared" si="178"/>
        <v/>
      </c>
      <c r="E666" s="19" t="str">
        <f>IFERROR(IF(A666&lt;&gt;"",VLOOKUP(A666,matriz,IF(generador!B666=1,15,IF(generador!B666=2,18,IF(generador!B666=3,21,IF(generador!B666=4,24,IF(generador!B666=5,27,IF(generador!B666=6,30,IF(generador!B666=7,33,IF(generador!B666=8,36,IF(generador!B666=9,39,IF(generador!B666=10,42,IF(generador!B666=11,45,IF(generador!B666=12,48,IF(generador!B666=13,51,IF(generador!B666=14,54,IF(generador!B666=15,57))))))))))))))),FALSE),""),"")</f>
        <v/>
      </c>
      <c r="F666" s="20" t="str">
        <f t="shared" si="179"/>
        <v/>
      </c>
      <c r="G666" s="29" t="str">
        <f t="shared" si="180"/>
        <v/>
      </c>
      <c r="H666" s="21" t="str">
        <f t="shared" ca="1" si="183"/>
        <v/>
      </c>
      <c r="I666" s="18" t="str">
        <f t="shared" si="184"/>
        <v/>
      </c>
      <c r="J666" s="18" t="str">
        <f>""</f>
        <v/>
      </c>
      <c r="K666" s="18" t="str">
        <f t="shared" si="185"/>
        <v/>
      </c>
      <c r="L666" s="18" t="str">
        <f t="shared" si="186"/>
        <v/>
      </c>
      <c r="M666" s="18" t="str">
        <f t="shared" si="187"/>
        <v/>
      </c>
      <c r="N666" s="18" t="str">
        <f t="shared" si="188"/>
        <v/>
      </c>
      <c r="O666" s="18" t="str">
        <f t="shared" si="189"/>
        <v/>
      </c>
      <c r="P666" s="18" t="str">
        <f t="shared" si="190"/>
        <v/>
      </c>
      <c r="Q666" s="18" t="str">
        <f t="shared" si="191"/>
        <v/>
      </c>
      <c r="R666" s="122" t="str">
        <f t="shared" si="181"/>
        <v/>
      </c>
      <c r="S666" s="18" t="str">
        <f t="shared" si="192"/>
        <v/>
      </c>
      <c r="T666" s="26" t="str">
        <f t="shared" si="182"/>
        <v/>
      </c>
      <c r="U666" s="18" t="str">
        <f t="shared" si="193"/>
        <v/>
      </c>
      <c r="V666" s="18" t="str">
        <f t="shared" si="194"/>
        <v/>
      </c>
      <c r="W666" s="18" t="str">
        <f>IFERROR(CONCATENATE("PAGO N° ",B666," DEL CONTRATO CPS ",V666," ENTRE ",TEXT(VLOOKUP(A666,matriz,IF(generador!B666=1,16,IF(generador!B666=2,19,IF(generador!B666=3,22,IF(generador!B666=4,25,IF(generador!B666=5,28,IF(generador!B666=6,31,IF(generador!B666=7,34,IF(generador!B666=8,37,IF(generador!B666=9,40,IF(generador!B666=10,43,IF(generador!B666=11,46,IF(generador!B666=12,49,IF(generador!B666=13,52,IF(generador!B666=14,55,IF(generador!B666=15,58))))))))))))))),FALSE),"dd/mm/yyyy")," Y ",TEXT(VLOOKUP(A666,matriz,IF(generador!B666=1,17,IF(generador!B666=2,20,IF(generador!B666=3,23,IF(generador!B666=4,26,IF(generador!B666=5,29,IF(generador!B666=6,32,IF(generador!B666=7,35,IF(generador!B666=8,38,IF(generador!B666=9,41,IF(generador!B666=10,44,IF(generador!B666=11,47,IF(generador!B666=12,50,IF(generador!B666=13,53,IF(generador!B666=14,56,IF(generador!B666=15,59))))))))))))))),FALSE),"dd/mm/yyyy")),"")</f>
        <v/>
      </c>
    </row>
    <row r="667" spans="1:23" x14ac:dyDescent="0.3">
      <c r="A667" s="15"/>
      <c r="B667" s="14"/>
      <c r="C667" s="6"/>
      <c r="D667" s="26" t="str">
        <f t="shared" si="178"/>
        <v/>
      </c>
      <c r="E667" s="19" t="str">
        <f>IFERROR(IF(A667&lt;&gt;"",VLOOKUP(A667,matriz,IF(generador!B667=1,15,IF(generador!B667=2,18,IF(generador!B667=3,21,IF(generador!B667=4,24,IF(generador!B667=5,27,IF(generador!B667=6,30,IF(generador!B667=7,33,IF(generador!B667=8,36,IF(generador!B667=9,39,IF(generador!B667=10,42,IF(generador!B667=11,45,IF(generador!B667=12,48,IF(generador!B667=13,51,IF(generador!B667=14,54,IF(generador!B667=15,57))))))))))))))),FALSE),""),"")</f>
        <v/>
      </c>
      <c r="F667" s="20" t="str">
        <f t="shared" si="179"/>
        <v/>
      </c>
      <c r="G667" s="29" t="str">
        <f t="shared" si="180"/>
        <v/>
      </c>
      <c r="H667" s="21" t="str">
        <f t="shared" ca="1" si="183"/>
        <v/>
      </c>
      <c r="I667" s="18" t="str">
        <f t="shared" si="184"/>
        <v/>
      </c>
      <c r="J667" s="18" t="str">
        <f>""</f>
        <v/>
      </c>
      <c r="K667" s="18" t="str">
        <f t="shared" si="185"/>
        <v/>
      </c>
      <c r="L667" s="18" t="str">
        <f t="shared" si="186"/>
        <v/>
      </c>
      <c r="M667" s="18" t="str">
        <f t="shared" si="187"/>
        <v/>
      </c>
      <c r="N667" s="18" t="str">
        <f t="shared" si="188"/>
        <v/>
      </c>
      <c r="O667" s="18" t="str">
        <f t="shared" si="189"/>
        <v/>
      </c>
      <c r="P667" s="18" t="str">
        <f t="shared" si="190"/>
        <v/>
      </c>
      <c r="Q667" s="18" t="str">
        <f t="shared" si="191"/>
        <v/>
      </c>
      <c r="R667" s="122" t="str">
        <f t="shared" si="181"/>
        <v/>
      </c>
      <c r="S667" s="18" t="str">
        <f t="shared" si="192"/>
        <v/>
      </c>
      <c r="T667" s="26" t="str">
        <f t="shared" si="182"/>
        <v/>
      </c>
      <c r="U667" s="18" t="str">
        <f t="shared" si="193"/>
        <v/>
      </c>
      <c r="V667" s="18" t="str">
        <f t="shared" si="194"/>
        <v/>
      </c>
      <c r="W667" s="18" t="str">
        <f>IFERROR(CONCATENATE("PAGO N° ",B667," DEL CONTRATO CPS ",V667," ENTRE ",TEXT(VLOOKUP(A667,matriz,IF(generador!B667=1,16,IF(generador!B667=2,19,IF(generador!B667=3,22,IF(generador!B667=4,25,IF(generador!B667=5,28,IF(generador!B667=6,31,IF(generador!B667=7,34,IF(generador!B667=8,37,IF(generador!B667=9,40,IF(generador!B667=10,43,IF(generador!B667=11,46,IF(generador!B667=12,49,IF(generador!B667=13,52,IF(generador!B667=14,55,IF(generador!B667=15,58))))))))))))))),FALSE),"dd/mm/yyyy")," Y ",TEXT(VLOOKUP(A667,matriz,IF(generador!B667=1,17,IF(generador!B667=2,20,IF(generador!B667=3,23,IF(generador!B667=4,26,IF(generador!B667=5,29,IF(generador!B667=6,32,IF(generador!B667=7,35,IF(generador!B667=8,38,IF(generador!B667=9,41,IF(generador!B667=10,44,IF(generador!B667=11,47,IF(generador!B667=12,50,IF(generador!B667=13,53,IF(generador!B667=14,56,IF(generador!B667=15,59))))))))))))))),FALSE),"dd/mm/yyyy")),"")</f>
        <v/>
      </c>
    </row>
    <row r="668" spans="1:23" x14ac:dyDescent="0.3">
      <c r="A668" s="15"/>
      <c r="B668" s="14"/>
      <c r="C668" s="6"/>
      <c r="D668" s="26" t="str">
        <f t="shared" si="178"/>
        <v/>
      </c>
      <c r="E668" s="19" t="str">
        <f>IFERROR(IF(A668&lt;&gt;"",VLOOKUP(A668,matriz,IF(generador!B668=1,15,IF(generador!B668=2,18,IF(generador!B668=3,21,IF(generador!B668=4,24,IF(generador!B668=5,27,IF(generador!B668=6,30,IF(generador!B668=7,33,IF(generador!B668=8,36,IF(generador!B668=9,39,IF(generador!B668=10,42,IF(generador!B668=11,45,IF(generador!B668=12,48,IF(generador!B668=13,51,IF(generador!B668=14,54,IF(generador!B668=15,57))))))))))))))),FALSE),""),"")</f>
        <v/>
      </c>
      <c r="F668" s="20" t="str">
        <f t="shared" si="179"/>
        <v/>
      </c>
      <c r="G668" s="29" t="str">
        <f t="shared" si="180"/>
        <v/>
      </c>
      <c r="H668" s="21" t="str">
        <f t="shared" ca="1" si="183"/>
        <v/>
      </c>
      <c r="I668" s="18" t="str">
        <f t="shared" si="184"/>
        <v/>
      </c>
      <c r="J668" s="18" t="str">
        <f>""</f>
        <v/>
      </c>
      <c r="K668" s="18" t="str">
        <f t="shared" si="185"/>
        <v/>
      </c>
      <c r="L668" s="18" t="str">
        <f t="shared" si="186"/>
        <v/>
      </c>
      <c r="M668" s="18" t="str">
        <f t="shared" si="187"/>
        <v/>
      </c>
      <c r="N668" s="18" t="str">
        <f t="shared" si="188"/>
        <v/>
      </c>
      <c r="O668" s="18" t="str">
        <f t="shared" si="189"/>
        <v/>
      </c>
      <c r="P668" s="18" t="str">
        <f t="shared" si="190"/>
        <v/>
      </c>
      <c r="Q668" s="18" t="str">
        <f t="shared" si="191"/>
        <v/>
      </c>
      <c r="R668" s="122" t="str">
        <f t="shared" si="181"/>
        <v/>
      </c>
      <c r="S668" s="18" t="str">
        <f t="shared" si="192"/>
        <v/>
      </c>
      <c r="T668" s="26" t="str">
        <f t="shared" si="182"/>
        <v/>
      </c>
      <c r="U668" s="18" t="str">
        <f t="shared" si="193"/>
        <v/>
      </c>
      <c r="V668" s="18" t="str">
        <f t="shared" si="194"/>
        <v/>
      </c>
      <c r="W668" s="18" t="str">
        <f>IFERROR(CONCATENATE("PAGO N° ",B668," DEL CONTRATO CPS ",V668," ENTRE ",TEXT(VLOOKUP(A668,matriz,IF(generador!B668=1,16,IF(generador!B668=2,19,IF(generador!B668=3,22,IF(generador!B668=4,25,IF(generador!B668=5,28,IF(generador!B668=6,31,IF(generador!B668=7,34,IF(generador!B668=8,37,IF(generador!B668=9,40,IF(generador!B668=10,43,IF(generador!B668=11,46,IF(generador!B668=12,49,IF(generador!B668=13,52,IF(generador!B668=14,55,IF(generador!B668=15,58))))))))))))))),FALSE),"dd/mm/yyyy")," Y ",TEXT(VLOOKUP(A668,matriz,IF(generador!B668=1,17,IF(generador!B668=2,20,IF(generador!B668=3,23,IF(generador!B668=4,26,IF(generador!B668=5,29,IF(generador!B668=6,32,IF(generador!B668=7,35,IF(generador!B668=8,38,IF(generador!B668=9,41,IF(generador!B668=10,44,IF(generador!B668=11,47,IF(generador!B668=12,50,IF(generador!B668=13,53,IF(generador!B668=14,56,IF(generador!B668=15,59))))))))))))))),FALSE),"dd/mm/yyyy")),"")</f>
        <v/>
      </c>
    </row>
    <row r="669" spans="1:23" x14ac:dyDescent="0.3">
      <c r="A669" s="15"/>
      <c r="B669" s="14"/>
      <c r="C669" s="6"/>
      <c r="D669" s="26" t="str">
        <f t="shared" si="178"/>
        <v/>
      </c>
      <c r="E669" s="19" t="str">
        <f>IFERROR(IF(A669&lt;&gt;"",VLOOKUP(A669,matriz,IF(generador!B669=1,15,IF(generador!B669=2,18,IF(generador!B669=3,21,IF(generador!B669=4,24,IF(generador!B669=5,27,IF(generador!B669=6,30,IF(generador!B669=7,33,IF(generador!B669=8,36,IF(generador!B669=9,39,IF(generador!B669=10,42,IF(generador!B669=11,45,IF(generador!B669=12,48,IF(generador!B669=13,51,IF(generador!B669=14,54,IF(generador!B669=15,57))))))))))))))),FALSE),""),"")</f>
        <v/>
      </c>
      <c r="F669" s="20" t="str">
        <f t="shared" si="179"/>
        <v/>
      </c>
      <c r="G669" s="29" t="str">
        <f t="shared" si="180"/>
        <v/>
      </c>
      <c r="H669" s="21" t="str">
        <f t="shared" ca="1" si="183"/>
        <v/>
      </c>
      <c r="I669" s="18" t="str">
        <f t="shared" si="184"/>
        <v/>
      </c>
      <c r="J669" s="18" t="str">
        <f>""</f>
        <v/>
      </c>
      <c r="K669" s="18" t="str">
        <f t="shared" si="185"/>
        <v/>
      </c>
      <c r="L669" s="18" t="str">
        <f t="shared" si="186"/>
        <v/>
      </c>
      <c r="M669" s="18" t="str">
        <f t="shared" si="187"/>
        <v/>
      </c>
      <c r="N669" s="18" t="str">
        <f t="shared" si="188"/>
        <v/>
      </c>
      <c r="O669" s="18" t="str">
        <f t="shared" si="189"/>
        <v/>
      </c>
      <c r="P669" s="18" t="str">
        <f t="shared" si="190"/>
        <v/>
      </c>
      <c r="Q669" s="18" t="str">
        <f t="shared" si="191"/>
        <v/>
      </c>
      <c r="R669" s="122" t="str">
        <f t="shared" si="181"/>
        <v/>
      </c>
      <c r="S669" s="18" t="str">
        <f t="shared" si="192"/>
        <v/>
      </c>
      <c r="T669" s="26" t="str">
        <f t="shared" si="182"/>
        <v/>
      </c>
      <c r="U669" s="18" t="str">
        <f t="shared" si="193"/>
        <v/>
      </c>
      <c r="V669" s="18" t="str">
        <f t="shared" si="194"/>
        <v/>
      </c>
      <c r="W669" s="18" t="str">
        <f>IFERROR(CONCATENATE("PAGO N° ",B669," DEL CONTRATO CPS ",V669," ENTRE ",TEXT(VLOOKUP(A669,matriz,IF(generador!B669=1,16,IF(generador!B669=2,19,IF(generador!B669=3,22,IF(generador!B669=4,25,IF(generador!B669=5,28,IF(generador!B669=6,31,IF(generador!B669=7,34,IF(generador!B669=8,37,IF(generador!B669=9,40,IF(generador!B669=10,43,IF(generador!B669=11,46,IF(generador!B669=12,49,IF(generador!B669=13,52,IF(generador!B669=14,55,IF(generador!B669=15,58))))))))))))))),FALSE),"dd/mm/yyyy")," Y ",TEXT(VLOOKUP(A669,matriz,IF(generador!B669=1,17,IF(generador!B669=2,20,IF(generador!B669=3,23,IF(generador!B669=4,26,IF(generador!B669=5,29,IF(generador!B669=6,32,IF(generador!B669=7,35,IF(generador!B669=8,38,IF(generador!B669=9,41,IF(generador!B669=10,44,IF(generador!B669=11,47,IF(generador!B669=12,50,IF(generador!B669=13,53,IF(generador!B669=14,56,IF(generador!B669=15,59))))))))))))))),FALSE),"dd/mm/yyyy")),"")</f>
        <v/>
      </c>
    </row>
    <row r="670" spans="1:23" x14ac:dyDescent="0.3">
      <c r="A670" s="15"/>
      <c r="B670" s="14"/>
      <c r="C670" s="6"/>
      <c r="D670" s="26" t="str">
        <f t="shared" si="178"/>
        <v/>
      </c>
      <c r="E670" s="19" t="str">
        <f>IFERROR(IF(A670&lt;&gt;"",VLOOKUP(A670,matriz,IF(generador!B670=1,15,IF(generador!B670=2,18,IF(generador!B670=3,21,IF(generador!B670=4,24,IF(generador!B670=5,27,IF(generador!B670=6,30,IF(generador!B670=7,33,IF(generador!B670=8,36,IF(generador!B670=9,39,IF(generador!B670=10,42,IF(generador!B670=11,45,IF(generador!B670=12,48,IF(generador!B670=13,51,IF(generador!B670=14,54,IF(generador!B670=15,57))))))))))))))),FALSE),""),"")</f>
        <v/>
      </c>
      <c r="F670" s="20" t="str">
        <f t="shared" si="179"/>
        <v/>
      </c>
      <c r="G670" s="29" t="str">
        <f t="shared" si="180"/>
        <v/>
      </c>
      <c r="H670" s="21" t="str">
        <f t="shared" ca="1" si="183"/>
        <v/>
      </c>
      <c r="I670" s="18" t="str">
        <f t="shared" si="184"/>
        <v/>
      </c>
      <c r="J670" s="18" t="str">
        <f>""</f>
        <v/>
      </c>
      <c r="K670" s="18" t="str">
        <f t="shared" si="185"/>
        <v/>
      </c>
      <c r="L670" s="18" t="str">
        <f t="shared" si="186"/>
        <v/>
      </c>
      <c r="M670" s="18" t="str">
        <f t="shared" si="187"/>
        <v/>
      </c>
      <c r="N670" s="18" t="str">
        <f t="shared" si="188"/>
        <v/>
      </c>
      <c r="O670" s="18" t="str">
        <f t="shared" si="189"/>
        <v/>
      </c>
      <c r="P670" s="18" t="str">
        <f t="shared" si="190"/>
        <v/>
      </c>
      <c r="Q670" s="18" t="str">
        <f t="shared" si="191"/>
        <v/>
      </c>
      <c r="R670" s="122" t="str">
        <f t="shared" si="181"/>
        <v/>
      </c>
      <c r="S670" s="18" t="str">
        <f t="shared" si="192"/>
        <v/>
      </c>
      <c r="T670" s="26" t="str">
        <f t="shared" si="182"/>
        <v/>
      </c>
      <c r="U670" s="18" t="str">
        <f t="shared" si="193"/>
        <v/>
      </c>
      <c r="V670" s="18" t="str">
        <f t="shared" si="194"/>
        <v/>
      </c>
      <c r="W670" s="18" t="str">
        <f>IFERROR(CONCATENATE("PAGO N° ",B670," DEL CONTRATO CPS ",V670," ENTRE ",TEXT(VLOOKUP(A670,matriz,IF(generador!B670=1,16,IF(generador!B670=2,19,IF(generador!B670=3,22,IF(generador!B670=4,25,IF(generador!B670=5,28,IF(generador!B670=6,31,IF(generador!B670=7,34,IF(generador!B670=8,37,IF(generador!B670=9,40,IF(generador!B670=10,43,IF(generador!B670=11,46,IF(generador!B670=12,49,IF(generador!B670=13,52,IF(generador!B670=14,55,IF(generador!B670=15,58))))))))))))))),FALSE),"dd/mm/yyyy")," Y ",TEXT(VLOOKUP(A670,matriz,IF(generador!B670=1,17,IF(generador!B670=2,20,IF(generador!B670=3,23,IF(generador!B670=4,26,IF(generador!B670=5,29,IF(generador!B670=6,32,IF(generador!B670=7,35,IF(generador!B670=8,38,IF(generador!B670=9,41,IF(generador!B670=10,44,IF(generador!B670=11,47,IF(generador!B670=12,50,IF(generador!B670=13,53,IF(generador!B670=14,56,IF(generador!B670=15,59))))))))))))))),FALSE),"dd/mm/yyyy")),"")</f>
        <v/>
      </c>
    </row>
    <row r="671" spans="1:23" x14ac:dyDescent="0.3">
      <c r="A671" s="15"/>
      <c r="B671" s="14"/>
      <c r="C671" s="6"/>
      <c r="D671" s="26" t="str">
        <f t="shared" si="178"/>
        <v/>
      </c>
      <c r="E671" s="19" t="str">
        <f>IFERROR(IF(A671&lt;&gt;"",VLOOKUP(A671,matriz,IF(generador!B671=1,15,IF(generador!B671=2,18,IF(generador!B671=3,21,IF(generador!B671=4,24,IF(generador!B671=5,27,IF(generador!B671=6,30,IF(generador!B671=7,33,IF(generador!B671=8,36,IF(generador!B671=9,39,IF(generador!B671=10,42,IF(generador!B671=11,45,IF(generador!B671=12,48,IF(generador!B671=13,51,IF(generador!B671=14,54,IF(generador!B671=15,57))))))))))))))),FALSE),""),"")</f>
        <v/>
      </c>
      <c r="F671" s="20" t="str">
        <f t="shared" si="179"/>
        <v/>
      </c>
      <c r="G671" s="29" t="str">
        <f t="shared" si="180"/>
        <v/>
      </c>
      <c r="H671" s="21" t="str">
        <f t="shared" ca="1" si="183"/>
        <v/>
      </c>
      <c r="I671" s="18" t="str">
        <f t="shared" si="184"/>
        <v/>
      </c>
      <c r="J671" s="18" t="str">
        <f>""</f>
        <v/>
      </c>
      <c r="K671" s="18" t="str">
        <f t="shared" si="185"/>
        <v/>
      </c>
      <c r="L671" s="18" t="str">
        <f t="shared" si="186"/>
        <v/>
      </c>
      <c r="M671" s="18" t="str">
        <f t="shared" si="187"/>
        <v/>
      </c>
      <c r="N671" s="18" t="str">
        <f t="shared" si="188"/>
        <v/>
      </c>
      <c r="O671" s="18" t="str">
        <f t="shared" si="189"/>
        <v/>
      </c>
      <c r="P671" s="18" t="str">
        <f t="shared" si="190"/>
        <v/>
      </c>
      <c r="Q671" s="18" t="str">
        <f t="shared" si="191"/>
        <v/>
      </c>
      <c r="R671" s="122" t="str">
        <f t="shared" si="181"/>
        <v/>
      </c>
      <c r="S671" s="18" t="str">
        <f t="shared" si="192"/>
        <v/>
      </c>
      <c r="T671" s="26" t="str">
        <f t="shared" si="182"/>
        <v/>
      </c>
      <c r="U671" s="18" t="str">
        <f t="shared" si="193"/>
        <v/>
      </c>
      <c r="V671" s="18" t="str">
        <f t="shared" si="194"/>
        <v/>
      </c>
      <c r="W671" s="18" t="str">
        <f>IFERROR(CONCATENATE("PAGO N° ",B671," DEL CONTRATO CPS ",V671," ENTRE ",TEXT(VLOOKUP(A671,matriz,IF(generador!B671=1,16,IF(generador!B671=2,19,IF(generador!B671=3,22,IF(generador!B671=4,25,IF(generador!B671=5,28,IF(generador!B671=6,31,IF(generador!B671=7,34,IF(generador!B671=8,37,IF(generador!B671=9,40,IF(generador!B671=10,43,IF(generador!B671=11,46,IF(generador!B671=12,49,IF(generador!B671=13,52,IF(generador!B671=14,55,IF(generador!B671=15,58))))))))))))))),FALSE),"dd/mm/yyyy")," Y ",TEXT(VLOOKUP(A671,matriz,IF(generador!B671=1,17,IF(generador!B671=2,20,IF(generador!B671=3,23,IF(generador!B671=4,26,IF(generador!B671=5,29,IF(generador!B671=6,32,IF(generador!B671=7,35,IF(generador!B671=8,38,IF(generador!B671=9,41,IF(generador!B671=10,44,IF(generador!B671=11,47,IF(generador!B671=12,50,IF(generador!B671=13,53,IF(generador!B671=14,56,IF(generador!B671=15,59))))))))))))))),FALSE),"dd/mm/yyyy")),"")</f>
        <v/>
      </c>
    </row>
    <row r="672" spans="1:23" x14ac:dyDescent="0.3">
      <c r="A672" s="15"/>
      <c r="B672" s="14"/>
      <c r="C672" s="6"/>
      <c r="D672" s="26" t="str">
        <f t="shared" si="178"/>
        <v/>
      </c>
      <c r="E672" s="19" t="str">
        <f>IFERROR(IF(A672&lt;&gt;"",VLOOKUP(A672,matriz,IF(generador!B672=1,15,IF(generador!B672=2,18,IF(generador!B672=3,21,IF(generador!B672=4,24,IF(generador!B672=5,27,IF(generador!B672=6,30,IF(generador!B672=7,33,IF(generador!B672=8,36,IF(generador!B672=9,39,IF(generador!B672=10,42,IF(generador!B672=11,45,IF(generador!B672=12,48,IF(generador!B672=13,51,IF(generador!B672=14,54,IF(generador!B672=15,57))))))))))))))),FALSE),""),"")</f>
        <v/>
      </c>
      <c r="F672" s="20" t="str">
        <f t="shared" si="179"/>
        <v/>
      </c>
      <c r="G672" s="29" t="str">
        <f t="shared" si="180"/>
        <v/>
      </c>
      <c r="H672" s="21" t="str">
        <f t="shared" ca="1" si="183"/>
        <v/>
      </c>
      <c r="I672" s="18" t="str">
        <f t="shared" si="184"/>
        <v/>
      </c>
      <c r="J672" s="18" t="str">
        <f>""</f>
        <v/>
      </c>
      <c r="K672" s="18" t="str">
        <f t="shared" si="185"/>
        <v/>
      </c>
      <c r="L672" s="18" t="str">
        <f t="shared" si="186"/>
        <v/>
      </c>
      <c r="M672" s="18" t="str">
        <f t="shared" si="187"/>
        <v/>
      </c>
      <c r="N672" s="18" t="str">
        <f t="shared" si="188"/>
        <v/>
      </c>
      <c r="O672" s="18" t="str">
        <f t="shared" si="189"/>
        <v/>
      </c>
      <c r="P672" s="18" t="str">
        <f t="shared" si="190"/>
        <v/>
      </c>
      <c r="Q672" s="18" t="str">
        <f t="shared" si="191"/>
        <v/>
      </c>
      <c r="R672" s="122" t="str">
        <f t="shared" si="181"/>
        <v/>
      </c>
      <c r="S672" s="18" t="str">
        <f t="shared" si="192"/>
        <v/>
      </c>
      <c r="T672" s="26" t="str">
        <f t="shared" si="182"/>
        <v/>
      </c>
      <c r="U672" s="18" t="str">
        <f t="shared" si="193"/>
        <v/>
      </c>
      <c r="V672" s="18" t="str">
        <f t="shared" si="194"/>
        <v/>
      </c>
      <c r="W672" s="18" t="str">
        <f>IFERROR(CONCATENATE("PAGO N° ",B672," DEL CONTRATO CPS ",V672," ENTRE ",TEXT(VLOOKUP(A672,matriz,IF(generador!B672=1,16,IF(generador!B672=2,19,IF(generador!B672=3,22,IF(generador!B672=4,25,IF(generador!B672=5,28,IF(generador!B672=6,31,IF(generador!B672=7,34,IF(generador!B672=8,37,IF(generador!B672=9,40,IF(generador!B672=10,43,IF(generador!B672=11,46,IF(generador!B672=12,49,IF(generador!B672=13,52,IF(generador!B672=14,55,IF(generador!B672=15,58))))))))))))))),FALSE),"dd/mm/yyyy")," Y ",TEXT(VLOOKUP(A672,matriz,IF(generador!B672=1,17,IF(generador!B672=2,20,IF(generador!B672=3,23,IF(generador!B672=4,26,IF(generador!B672=5,29,IF(generador!B672=6,32,IF(generador!B672=7,35,IF(generador!B672=8,38,IF(generador!B672=9,41,IF(generador!B672=10,44,IF(generador!B672=11,47,IF(generador!B672=12,50,IF(generador!B672=13,53,IF(generador!B672=14,56,IF(generador!B672=15,59))))))))))))))),FALSE),"dd/mm/yyyy")),"")</f>
        <v/>
      </c>
    </row>
    <row r="673" spans="1:23" x14ac:dyDescent="0.3">
      <c r="A673" s="15"/>
      <c r="B673" s="14"/>
      <c r="C673" s="6"/>
      <c r="D673" s="26" t="str">
        <f t="shared" si="178"/>
        <v/>
      </c>
      <c r="E673" s="19" t="str">
        <f>IFERROR(IF(A673&lt;&gt;"",VLOOKUP(A673,matriz,IF(generador!B673=1,15,IF(generador!B673=2,18,IF(generador!B673=3,21,IF(generador!B673=4,24,IF(generador!B673=5,27,IF(generador!B673=6,30,IF(generador!B673=7,33,IF(generador!B673=8,36,IF(generador!B673=9,39,IF(generador!B673=10,42,IF(generador!B673=11,45,IF(generador!B673=12,48,IF(generador!B673=13,51,IF(generador!B673=14,54,IF(generador!B673=15,57))))))))))))))),FALSE),""),"")</f>
        <v/>
      </c>
      <c r="F673" s="20" t="str">
        <f t="shared" si="179"/>
        <v/>
      </c>
      <c r="G673" s="29" t="str">
        <f t="shared" si="180"/>
        <v/>
      </c>
      <c r="H673" s="21" t="str">
        <f t="shared" ca="1" si="183"/>
        <v/>
      </c>
      <c r="I673" s="18" t="str">
        <f t="shared" si="184"/>
        <v/>
      </c>
      <c r="J673" s="18" t="str">
        <f>""</f>
        <v/>
      </c>
      <c r="K673" s="18" t="str">
        <f t="shared" si="185"/>
        <v/>
      </c>
      <c r="L673" s="18" t="str">
        <f t="shared" si="186"/>
        <v/>
      </c>
      <c r="M673" s="18" t="str">
        <f t="shared" si="187"/>
        <v/>
      </c>
      <c r="N673" s="18" t="str">
        <f t="shared" si="188"/>
        <v/>
      </c>
      <c r="O673" s="18" t="str">
        <f t="shared" si="189"/>
        <v/>
      </c>
      <c r="P673" s="18" t="str">
        <f t="shared" si="190"/>
        <v/>
      </c>
      <c r="Q673" s="18" t="str">
        <f t="shared" si="191"/>
        <v/>
      </c>
      <c r="R673" s="122" t="str">
        <f t="shared" si="181"/>
        <v/>
      </c>
      <c r="S673" s="18" t="str">
        <f t="shared" si="192"/>
        <v/>
      </c>
      <c r="T673" s="26" t="str">
        <f t="shared" si="182"/>
        <v/>
      </c>
      <c r="U673" s="18" t="str">
        <f t="shared" si="193"/>
        <v/>
      </c>
      <c r="V673" s="18" t="str">
        <f t="shared" si="194"/>
        <v/>
      </c>
      <c r="W673" s="18" t="str">
        <f>IFERROR(CONCATENATE("PAGO N° ",B673," DEL CONTRATO CPS ",V673," ENTRE ",TEXT(VLOOKUP(A673,matriz,IF(generador!B673=1,16,IF(generador!B673=2,19,IF(generador!B673=3,22,IF(generador!B673=4,25,IF(generador!B673=5,28,IF(generador!B673=6,31,IF(generador!B673=7,34,IF(generador!B673=8,37,IF(generador!B673=9,40,IF(generador!B673=10,43,IF(generador!B673=11,46,IF(generador!B673=12,49,IF(generador!B673=13,52,IF(generador!B673=14,55,IF(generador!B673=15,58))))))))))))))),FALSE),"dd/mm/yyyy")," Y ",TEXT(VLOOKUP(A673,matriz,IF(generador!B673=1,17,IF(generador!B673=2,20,IF(generador!B673=3,23,IF(generador!B673=4,26,IF(generador!B673=5,29,IF(generador!B673=6,32,IF(generador!B673=7,35,IF(generador!B673=8,38,IF(generador!B673=9,41,IF(generador!B673=10,44,IF(generador!B673=11,47,IF(generador!B673=12,50,IF(generador!B673=13,53,IF(generador!B673=14,56,IF(generador!B673=15,59))))))))))))))),FALSE),"dd/mm/yyyy")),"")</f>
        <v/>
      </c>
    </row>
    <row r="674" spans="1:23" x14ac:dyDescent="0.3">
      <c r="A674" s="15"/>
      <c r="B674" s="14"/>
      <c r="C674" s="6"/>
      <c r="D674" s="26" t="str">
        <f t="shared" si="178"/>
        <v/>
      </c>
      <c r="E674" s="19" t="str">
        <f>IFERROR(IF(A674&lt;&gt;"",VLOOKUP(A674,matriz,IF(generador!B674=1,15,IF(generador!B674=2,18,IF(generador!B674=3,21,IF(generador!B674=4,24,IF(generador!B674=5,27,IF(generador!B674=6,30,IF(generador!B674=7,33,IF(generador!B674=8,36,IF(generador!B674=9,39,IF(generador!B674=10,42,IF(generador!B674=11,45,IF(generador!B674=12,48,IF(generador!B674=13,51,IF(generador!B674=14,54,IF(generador!B674=15,57))))))))))))))),FALSE),""),"")</f>
        <v/>
      </c>
      <c r="F674" s="20" t="str">
        <f t="shared" si="179"/>
        <v/>
      </c>
      <c r="G674" s="29" t="str">
        <f t="shared" si="180"/>
        <v/>
      </c>
      <c r="H674" s="21" t="str">
        <f t="shared" ca="1" si="183"/>
        <v/>
      </c>
      <c r="I674" s="18" t="str">
        <f t="shared" si="184"/>
        <v/>
      </c>
      <c r="J674" s="18" t="str">
        <f>""</f>
        <v/>
      </c>
      <c r="K674" s="18" t="str">
        <f t="shared" si="185"/>
        <v/>
      </c>
      <c r="L674" s="18" t="str">
        <f t="shared" si="186"/>
        <v/>
      </c>
      <c r="M674" s="18" t="str">
        <f t="shared" si="187"/>
        <v/>
      </c>
      <c r="N674" s="18" t="str">
        <f t="shared" si="188"/>
        <v/>
      </c>
      <c r="O674" s="18" t="str">
        <f t="shared" si="189"/>
        <v/>
      </c>
      <c r="P674" s="18" t="str">
        <f t="shared" si="190"/>
        <v/>
      </c>
      <c r="Q674" s="18" t="str">
        <f t="shared" si="191"/>
        <v/>
      </c>
      <c r="R674" s="122" t="str">
        <f t="shared" si="181"/>
        <v/>
      </c>
      <c r="S674" s="18" t="str">
        <f t="shared" si="192"/>
        <v/>
      </c>
      <c r="T674" s="26" t="str">
        <f t="shared" si="182"/>
        <v/>
      </c>
      <c r="U674" s="18" t="str">
        <f t="shared" si="193"/>
        <v/>
      </c>
      <c r="V674" s="18" t="str">
        <f t="shared" si="194"/>
        <v/>
      </c>
      <c r="W674" s="18" t="str">
        <f>IFERROR(CONCATENATE("PAGO N° ",B674," DEL CONTRATO CPS ",V674," ENTRE ",TEXT(VLOOKUP(A674,matriz,IF(generador!B674=1,16,IF(generador!B674=2,19,IF(generador!B674=3,22,IF(generador!B674=4,25,IF(generador!B674=5,28,IF(generador!B674=6,31,IF(generador!B674=7,34,IF(generador!B674=8,37,IF(generador!B674=9,40,IF(generador!B674=10,43,IF(generador!B674=11,46,IF(generador!B674=12,49,IF(generador!B674=13,52,IF(generador!B674=14,55,IF(generador!B674=15,58))))))))))))))),FALSE),"dd/mm/yyyy")," Y ",TEXT(VLOOKUP(A674,matriz,IF(generador!B674=1,17,IF(generador!B674=2,20,IF(generador!B674=3,23,IF(generador!B674=4,26,IF(generador!B674=5,29,IF(generador!B674=6,32,IF(generador!B674=7,35,IF(generador!B674=8,38,IF(generador!B674=9,41,IF(generador!B674=10,44,IF(generador!B674=11,47,IF(generador!B674=12,50,IF(generador!B674=13,53,IF(generador!B674=14,56,IF(generador!B674=15,59))))))))))))))),FALSE),"dd/mm/yyyy")),"")</f>
        <v/>
      </c>
    </row>
    <row r="675" spans="1:23" x14ac:dyDescent="0.3">
      <c r="A675" s="15"/>
      <c r="B675" s="14"/>
      <c r="C675" s="6"/>
      <c r="D675" s="26" t="str">
        <f t="shared" si="178"/>
        <v/>
      </c>
      <c r="E675" s="19" t="str">
        <f>IFERROR(IF(A675&lt;&gt;"",VLOOKUP(A675,matriz,IF(generador!B675=1,15,IF(generador!B675=2,18,IF(generador!B675=3,21,IF(generador!B675=4,24,IF(generador!B675=5,27,IF(generador!B675=6,30,IF(generador!B675=7,33,IF(generador!B675=8,36,IF(generador!B675=9,39,IF(generador!B675=10,42,IF(generador!B675=11,45,IF(generador!B675=12,48,IF(generador!B675=13,51,IF(generador!B675=14,54,IF(generador!B675=15,57))))))))))))))),FALSE),""),"")</f>
        <v/>
      </c>
      <c r="F675" s="20" t="str">
        <f t="shared" si="179"/>
        <v/>
      </c>
      <c r="G675" s="29" t="str">
        <f t="shared" si="180"/>
        <v/>
      </c>
      <c r="H675" s="21" t="str">
        <f t="shared" ca="1" si="183"/>
        <v/>
      </c>
      <c r="I675" s="18" t="str">
        <f t="shared" si="184"/>
        <v/>
      </c>
      <c r="J675" s="18" t="str">
        <f>""</f>
        <v/>
      </c>
      <c r="K675" s="18" t="str">
        <f t="shared" si="185"/>
        <v/>
      </c>
      <c r="L675" s="18" t="str">
        <f t="shared" si="186"/>
        <v/>
      </c>
      <c r="M675" s="18" t="str">
        <f t="shared" si="187"/>
        <v/>
      </c>
      <c r="N675" s="18" t="str">
        <f t="shared" si="188"/>
        <v/>
      </c>
      <c r="O675" s="18" t="str">
        <f t="shared" si="189"/>
        <v/>
      </c>
      <c r="P675" s="18" t="str">
        <f t="shared" si="190"/>
        <v/>
      </c>
      <c r="Q675" s="18" t="str">
        <f t="shared" si="191"/>
        <v/>
      </c>
      <c r="R675" s="122" t="str">
        <f t="shared" si="181"/>
        <v/>
      </c>
      <c r="S675" s="18" t="str">
        <f t="shared" si="192"/>
        <v/>
      </c>
      <c r="T675" s="26" t="str">
        <f t="shared" si="182"/>
        <v/>
      </c>
      <c r="U675" s="18" t="str">
        <f t="shared" si="193"/>
        <v/>
      </c>
      <c r="V675" s="18" t="str">
        <f t="shared" si="194"/>
        <v/>
      </c>
      <c r="W675" s="18" t="str">
        <f>IFERROR(CONCATENATE("PAGO N° ",B675," DEL CONTRATO CPS ",V675," ENTRE ",TEXT(VLOOKUP(A675,matriz,IF(generador!B675=1,16,IF(generador!B675=2,19,IF(generador!B675=3,22,IF(generador!B675=4,25,IF(generador!B675=5,28,IF(generador!B675=6,31,IF(generador!B675=7,34,IF(generador!B675=8,37,IF(generador!B675=9,40,IF(generador!B675=10,43,IF(generador!B675=11,46,IF(generador!B675=12,49,IF(generador!B675=13,52,IF(generador!B675=14,55,IF(generador!B675=15,58))))))))))))))),FALSE),"dd/mm/yyyy")," Y ",TEXT(VLOOKUP(A675,matriz,IF(generador!B675=1,17,IF(generador!B675=2,20,IF(generador!B675=3,23,IF(generador!B675=4,26,IF(generador!B675=5,29,IF(generador!B675=6,32,IF(generador!B675=7,35,IF(generador!B675=8,38,IF(generador!B675=9,41,IF(generador!B675=10,44,IF(generador!B675=11,47,IF(generador!B675=12,50,IF(generador!B675=13,53,IF(generador!B675=14,56,IF(generador!B675=15,59))))))))))))))),FALSE),"dd/mm/yyyy")),"")</f>
        <v/>
      </c>
    </row>
    <row r="676" spans="1:23" x14ac:dyDescent="0.3">
      <c r="A676" s="15"/>
      <c r="B676" s="14"/>
      <c r="C676" s="6"/>
      <c r="D676" s="26" t="str">
        <f t="shared" si="178"/>
        <v/>
      </c>
      <c r="E676" s="19" t="str">
        <f>IFERROR(IF(A676&lt;&gt;"",VLOOKUP(A676,matriz,IF(generador!B676=1,15,IF(generador!B676=2,18,IF(generador!B676=3,21,IF(generador!B676=4,24,IF(generador!B676=5,27,IF(generador!B676=6,30,IF(generador!B676=7,33,IF(generador!B676=8,36,IF(generador!B676=9,39,IF(generador!B676=10,42,IF(generador!B676=11,45,IF(generador!B676=12,48,IF(generador!B676=13,51,IF(generador!B676=14,54,IF(generador!B676=15,57))))))))))))))),FALSE),""),"")</f>
        <v/>
      </c>
      <c r="F676" s="20" t="str">
        <f t="shared" si="179"/>
        <v/>
      </c>
      <c r="G676" s="29" t="str">
        <f t="shared" si="180"/>
        <v/>
      </c>
      <c r="H676" s="21" t="str">
        <f t="shared" ca="1" si="183"/>
        <v/>
      </c>
      <c r="I676" s="18" t="str">
        <f t="shared" si="184"/>
        <v/>
      </c>
      <c r="J676" s="18" t="str">
        <f>""</f>
        <v/>
      </c>
      <c r="K676" s="18" t="str">
        <f t="shared" si="185"/>
        <v/>
      </c>
      <c r="L676" s="18" t="str">
        <f t="shared" si="186"/>
        <v/>
      </c>
      <c r="M676" s="18" t="str">
        <f t="shared" si="187"/>
        <v/>
      </c>
      <c r="N676" s="18" t="str">
        <f t="shared" si="188"/>
        <v/>
      </c>
      <c r="O676" s="18" t="str">
        <f t="shared" si="189"/>
        <v/>
      </c>
      <c r="P676" s="18" t="str">
        <f t="shared" si="190"/>
        <v/>
      </c>
      <c r="Q676" s="18" t="str">
        <f t="shared" si="191"/>
        <v/>
      </c>
      <c r="R676" s="122" t="str">
        <f t="shared" si="181"/>
        <v/>
      </c>
      <c r="S676" s="18" t="str">
        <f t="shared" si="192"/>
        <v/>
      </c>
      <c r="T676" s="26" t="str">
        <f t="shared" si="182"/>
        <v/>
      </c>
      <c r="U676" s="18" t="str">
        <f t="shared" si="193"/>
        <v/>
      </c>
      <c r="V676" s="18" t="str">
        <f t="shared" si="194"/>
        <v/>
      </c>
      <c r="W676" s="18" t="str">
        <f>IFERROR(CONCATENATE("PAGO N° ",B676," DEL CONTRATO CPS ",V676," ENTRE ",TEXT(VLOOKUP(A676,matriz,IF(generador!B676=1,16,IF(generador!B676=2,19,IF(generador!B676=3,22,IF(generador!B676=4,25,IF(generador!B676=5,28,IF(generador!B676=6,31,IF(generador!B676=7,34,IF(generador!B676=8,37,IF(generador!B676=9,40,IF(generador!B676=10,43,IF(generador!B676=11,46,IF(generador!B676=12,49,IF(generador!B676=13,52,IF(generador!B676=14,55,IF(generador!B676=15,58))))))))))))))),FALSE),"dd/mm/yyyy")," Y ",TEXT(VLOOKUP(A676,matriz,IF(generador!B676=1,17,IF(generador!B676=2,20,IF(generador!B676=3,23,IF(generador!B676=4,26,IF(generador!B676=5,29,IF(generador!B676=6,32,IF(generador!B676=7,35,IF(generador!B676=8,38,IF(generador!B676=9,41,IF(generador!B676=10,44,IF(generador!B676=11,47,IF(generador!B676=12,50,IF(generador!B676=13,53,IF(generador!B676=14,56,IF(generador!B676=15,59))))))))))))))),FALSE),"dd/mm/yyyy")),"")</f>
        <v/>
      </c>
    </row>
    <row r="677" spans="1:23" x14ac:dyDescent="0.3">
      <c r="A677" s="15"/>
      <c r="B677" s="14"/>
      <c r="C677" s="6"/>
      <c r="D677" s="26" t="str">
        <f t="shared" si="178"/>
        <v/>
      </c>
      <c r="E677" s="19" t="str">
        <f>IFERROR(IF(A677&lt;&gt;"",VLOOKUP(A677,matriz,IF(generador!B677=1,15,IF(generador!B677=2,18,IF(generador!B677=3,21,IF(generador!B677=4,24,IF(generador!B677=5,27,IF(generador!B677=6,30,IF(generador!B677=7,33,IF(generador!B677=8,36,IF(generador!B677=9,39,IF(generador!B677=10,42,IF(generador!B677=11,45,IF(generador!B677=12,48,IF(generador!B677=13,51,IF(generador!B677=14,54,IF(generador!B677=15,57))))))))))))))),FALSE),""),"")</f>
        <v/>
      </c>
      <c r="F677" s="20" t="str">
        <f t="shared" si="179"/>
        <v/>
      </c>
      <c r="G677" s="29" t="str">
        <f t="shared" si="180"/>
        <v/>
      </c>
      <c r="H677" s="21" t="str">
        <f t="shared" ca="1" si="183"/>
        <v/>
      </c>
      <c r="I677" s="18" t="str">
        <f t="shared" si="184"/>
        <v/>
      </c>
      <c r="J677" s="18" t="str">
        <f>""</f>
        <v/>
      </c>
      <c r="K677" s="18" t="str">
        <f t="shared" si="185"/>
        <v/>
      </c>
      <c r="L677" s="18" t="str">
        <f t="shared" si="186"/>
        <v/>
      </c>
      <c r="M677" s="18" t="str">
        <f t="shared" si="187"/>
        <v/>
      </c>
      <c r="N677" s="18" t="str">
        <f t="shared" si="188"/>
        <v/>
      </c>
      <c r="O677" s="18" t="str">
        <f t="shared" si="189"/>
        <v/>
      </c>
      <c r="P677" s="18" t="str">
        <f t="shared" si="190"/>
        <v/>
      </c>
      <c r="Q677" s="18" t="str">
        <f t="shared" si="191"/>
        <v/>
      </c>
      <c r="R677" s="122" t="str">
        <f t="shared" si="181"/>
        <v/>
      </c>
      <c r="S677" s="18" t="str">
        <f t="shared" si="192"/>
        <v/>
      </c>
      <c r="T677" s="26" t="str">
        <f t="shared" si="182"/>
        <v/>
      </c>
      <c r="U677" s="18" t="str">
        <f t="shared" si="193"/>
        <v/>
      </c>
      <c r="V677" s="18" t="str">
        <f t="shared" si="194"/>
        <v/>
      </c>
      <c r="W677" s="18" t="str">
        <f>IFERROR(CONCATENATE("PAGO N° ",B677," DEL CONTRATO CPS ",V677," ENTRE ",TEXT(VLOOKUP(A677,matriz,IF(generador!B677=1,16,IF(generador!B677=2,19,IF(generador!B677=3,22,IF(generador!B677=4,25,IF(generador!B677=5,28,IF(generador!B677=6,31,IF(generador!B677=7,34,IF(generador!B677=8,37,IF(generador!B677=9,40,IF(generador!B677=10,43,IF(generador!B677=11,46,IF(generador!B677=12,49,IF(generador!B677=13,52,IF(generador!B677=14,55,IF(generador!B677=15,58))))))))))))))),FALSE),"dd/mm/yyyy")," Y ",TEXT(VLOOKUP(A677,matriz,IF(generador!B677=1,17,IF(generador!B677=2,20,IF(generador!B677=3,23,IF(generador!B677=4,26,IF(generador!B677=5,29,IF(generador!B677=6,32,IF(generador!B677=7,35,IF(generador!B677=8,38,IF(generador!B677=9,41,IF(generador!B677=10,44,IF(generador!B677=11,47,IF(generador!B677=12,50,IF(generador!B677=13,53,IF(generador!B677=14,56,IF(generador!B677=15,59))))))))))))))),FALSE),"dd/mm/yyyy")),"")</f>
        <v/>
      </c>
    </row>
    <row r="678" spans="1:23" x14ac:dyDescent="0.3">
      <c r="A678" s="15"/>
      <c r="B678" s="14"/>
      <c r="C678" s="6"/>
      <c r="D678" s="26" t="str">
        <f t="shared" si="178"/>
        <v/>
      </c>
      <c r="E678" s="19" t="str">
        <f>IFERROR(IF(A678&lt;&gt;"",VLOOKUP(A678,matriz,IF(generador!B678=1,15,IF(generador!B678=2,18,IF(generador!B678=3,21,IF(generador!B678=4,24,IF(generador!B678=5,27,IF(generador!B678=6,30,IF(generador!B678=7,33,IF(generador!B678=8,36,IF(generador!B678=9,39,IF(generador!B678=10,42,IF(generador!B678=11,45,IF(generador!B678=12,48,IF(generador!B678=13,51,IF(generador!B678=14,54,IF(generador!B678=15,57))))))))))))))),FALSE),""),"")</f>
        <v/>
      </c>
      <c r="F678" s="20" t="str">
        <f t="shared" si="179"/>
        <v/>
      </c>
      <c r="G678" s="29" t="str">
        <f t="shared" si="180"/>
        <v/>
      </c>
      <c r="H678" s="21" t="str">
        <f t="shared" ca="1" si="183"/>
        <v/>
      </c>
      <c r="I678" s="18" t="str">
        <f t="shared" si="184"/>
        <v/>
      </c>
      <c r="J678" s="18" t="str">
        <f>""</f>
        <v/>
      </c>
      <c r="K678" s="18" t="str">
        <f t="shared" si="185"/>
        <v/>
      </c>
      <c r="L678" s="18" t="str">
        <f t="shared" si="186"/>
        <v/>
      </c>
      <c r="M678" s="18" t="str">
        <f t="shared" si="187"/>
        <v/>
      </c>
      <c r="N678" s="18" t="str">
        <f t="shared" si="188"/>
        <v/>
      </c>
      <c r="O678" s="18" t="str">
        <f t="shared" si="189"/>
        <v/>
      </c>
      <c r="P678" s="18" t="str">
        <f t="shared" si="190"/>
        <v/>
      </c>
      <c r="Q678" s="18" t="str">
        <f t="shared" si="191"/>
        <v/>
      </c>
      <c r="R678" s="122" t="str">
        <f t="shared" si="181"/>
        <v/>
      </c>
      <c r="S678" s="18" t="str">
        <f t="shared" si="192"/>
        <v/>
      </c>
      <c r="T678" s="26" t="str">
        <f t="shared" si="182"/>
        <v/>
      </c>
      <c r="U678" s="18" t="str">
        <f t="shared" si="193"/>
        <v/>
      </c>
      <c r="V678" s="18" t="str">
        <f t="shared" si="194"/>
        <v/>
      </c>
      <c r="W678" s="18" t="str">
        <f>IFERROR(CONCATENATE("PAGO N° ",B678," DEL CONTRATO CPS ",V678," ENTRE ",TEXT(VLOOKUP(A678,matriz,IF(generador!B678=1,16,IF(generador!B678=2,19,IF(generador!B678=3,22,IF(generador!B678=4,25,IF(generador!B678=5,28,IF(generador!B678=6,31,IF(generador!B678=7,34,IF(generador!B678=8,37,IF(generador!B678=9,40,IF(generador!B678=10,43,IF(generador!B678=11,46,IF(generador!B678=12,49,IF(generador!B678=13,52,IF(generador!B678=14,55,IF(generador!B678=15,58))))))))))))))),FALSE),"dd/mm/yyyy")," Y ",TEXT(VLOOKUP(A678,matriz,IF(generador!B678=1,17,IF(generador!B678=2,20,IF(generador!B678=3,23,IF(generador!B678=4,26,IF(generador!B678=5,29,IF(generador!B678=6,32,IF(generador!B678=7,35,IF(generador!B678=8,38,IF(generador!B678=9,41,IF(generador!B678=10,44,IF(generador!B678=11,47,IF(generador!B678=12,50,IF(generador!B678=13,53,IF(generador!B678=14,56,IF(generador!B678=15,59))))))))))))))),FALSE),"dd/mm/yyyy")),"")</f>
        <v/>
      </c>
    </row>
    <row r="679" spans="1:23" x14ac:dyDescent="0.3">
      <c r="A679" s="15"/>
      <c r="B679" s="14"/>
      <c r="C679" s="6"/>
      <c r="D679" s="26" t="str">
        <f t="shared" si="178"/>
        <v/>
      </c>
      <c r="E679" s="19" t="str">
        <f>IFERROR(IF(A679&lt;&gt;"",VLOOKUP(A679,matriz,IF(generador!B679=1,15,IF(generador!B679=2,18,IF(generador!B679=3,21,IF(generador!B679=4,24,IF(generador!B679=5,27,IF(generador!B679=6,30,IF(generador!B679=7,33,IF(generador!B679=8,36,IF(generador!B679=9,39,IF(generador!B679=10,42,IF(generador!B679=11,45,IF(generador!B679=12,48,IF(generador!B679=13,51,IF(generador!B679=14,54,IF(generador!B679=15,57))))))))))))))),FALSE),""),"")</f>
        <v/>
      </c>
      <c r="F679" s="20" t="str">
        <f t="shared" si="179"/>
        <v/>
      </c>
      <c r="G679" s="29" t="str">
        <f t="shared" si="180"/>
        <v/>
      </c>
      <c r="H679" s="21" t="str">
        <f t="shared" ca="1" si="183"/>
        <v/>
      </c>
      <c r="I679" s="18" t="str">
        <f t="shared" si="184"/>
        <v/>
      </c>
      <c r="J679" s="18" t="str">
        <f>""</f>
        <v/>
      </c>
      <c r="K679" s="18" t="str">
        <f t="shared" si="185"/>
        <v/>
      </c>
      <c r="L679" s="18" t="str">
        <f t="shared" si="186"/>
        <v/>
      </c>
      <c r="M679" s="18" t="str">
        <f t="shared" si="187"/>
        <v/>
      </c>
      <c r="N679" s="18" t="str">
        <f t="shared" si="188"/>
        <v/>
      </c>
      <c r="O679" s="18" t="str">
        <f t="shared" si="189"/>
        <v/>
      </c>
      <c r="P679" s="18" t="str">
        <f t="shared" si="190"/>
        <v/>
      </c>
      <c r="Q679" s="18" t="str">
        <f t="shared" si="191"/>
        <v/>
      </c>
      <c r="R679" s="122" t="str">
        <f t="shared" si="181"/>
        <v/>
      </c>
      <c r="S679" s="18" t="str">
        <f t="shared" si="192"/>
        <v/>
      </c>
      <c r="T679" s="26" t="str">
        <f t="shared" si="182"/>
        <v/>
      </c>
      <c r="U679" s="18" t="str">
        <f t="shared" si="193"/>
        <v/>
      </c>
      <c r="V679" s="18" t="str">
        <f t="shared" si="194"/>
        <v/>
      </c>
      <c r="W679" s="18" t="str">
        <f>IFERROR(CONCATENATE("PAGO N° ",B679," DEL CONTRATO CPS ",V679," ENTRE ",TEXT(VLOOKUP(A679,matriz,IF(generador!B679=1,16,IF(generador!B679=2,19,IF(generador!B679=3,22,IF(generador!B679=4,25,IF(generador!B679=5,28,IF(generador!B679=6,31,IF(generador!B679=7,34,IF(generador!B679=8,37,IF(generador!B679=9,40,IF(generador!B679=10,43,IF(generador!B679=11,46,IF(generador!B679=12,49,IF(generador!B679=13,52,IF(generador!B679=14,55,IF(generador!B679=15,58))))))))))))))),FALSE),"dd/mm/yyyy")," Y ",TEXT(VLOOKUP(A679,matriz,IF(generador!B679=1,17,IF(generador!B679=2,20,IF(generador!B679=3,23,IF(generador!B679=4,26,IF(generador!B679=5,29,IF(generador!B679=6,32,IF(generador!B679=7,35,IF(generador!B679=8,38,IF(generador!B679=9,41,IF(generador!B679=10,44,IF(generador!B679=11,47,IF(generador!B679=12,50,IF(generador!B679=13,53,IF(generador!B679=14,56,IF(generador!B679=15,59))))))))))))))),FALSE),"dd/mm/yyyy")),"")</f>
        <v/>
      </c>
    </row>
    <row r="680" spans="1:23" x14ac:dyDescent="0.3">
      <c r="A680" s="15"/>
      <c r="B680" s="14"/>
      <c r="C680" s="6"/>
      <c r="D680" s="26" t="str">
        <f t="shared" si="178"/>
        <v/>
      </c>
      <c r="E680" s="19" t="str">
        <f>IFERROR(IF(A680&lt;&gt;"",VLOOKUP(A680,matriz,IF(generador!B680=1,15,IF(generador!B680=2,18,IF(generador!B680=3,21,IF(generador!B680=4,24,IF(generador!B680=5,27,IF(generador!B680=6,30,IF(generador!B680=7,33,IF(generador!B680=8,36,IF(generador!B680=9,39,IF(generador!B680=10,42,IF(generador!B680=11,45,IF(generador!B680=12,48,IF(generador!B680=13,51,IF(generador!B680=14,54,IF(generador!B680=15,57))))))))))))))),FALSE),""),"")</f>
        <v/>
      </c>
      <c r="F680" s="20" t="str">
        <f t="shared" si="179"/>
        <v/>
      </c>
      <c r="G680" s="29" t="str">
        <f t="shared" si="180"/>
        <v/>
      </c>
      <c r="H680" s="21" t="str">
        <f t="shared" ca="1" si="183"/>
        <v/>
      </c>
      <c r="I680" s="18" t="str">
        <f t="shared" si="184"/>
        <v/>
      </c>
      <c r="J680" s="18" t="str">
        <f>""</f>
        <v/>
      </c>
      <c r="K680" s="18" t="str">
        <f t="shared" si="185"/>
        <v/>
      </c>
      <c r="L680" s="18" t="str">
        <f t="shared" si="186"/>
        <v/>
      </c>
      <c r="M680" s="18" t="str">
        <f t="shared" si="187"/>
        <v/>
      </c>
      <c r="N680" s="18" t="str">
        <f t="shared" si="188"/>
        <v/>
      </c>
      <c r="O680" s="18" t="str">
        <f t="shared" si="189"/>
        <v/>
      </c>
      <c r="P680" s="18" t="str">
        <f t="shared" si="190"/>
        <v/>
      </c>
      <c r="Q680" s="18" t="str">
        <f t="shared" si="191"/>
        <v/>
      </c>
      <c r="R680" s="122" t="str">
        <f t="shared" si="181"/>
        <v/>
      </c>
      <c r="S680" s="18" t="str">
        <f t="shared" si="192"/>
        <v/>
      </c>
      <c r="T680" s="26" t="str">
        <f t="shared" si="182"/>
        <v/>
      </c>
      <c r="U680" s="18" t="str">
        <f t="shared" si="193"/>
        <v/>
      </c>
      <c r="V680" s="18" t="str">
        <f t="shared" si="194"/>
        <v/>
      </c>
      <c r="W680" s="18" t="str">
        <f>IFERROR(CONCATENATE("PAGO N° ",B680," DEL CONTRATO CPS ",V680," ENTRE ",TEXT(VLOOKUP(A680,matriz,IF(generador!B680=1,16,IF(generador!B680=2,19,IF(generador!B680=3,22,IF(generador!B680=4,25,IF(generador!B680=5,28,IF(generador!B680=6,31,IF(generador!B680=7,34,IF(generador!B680=8,37,IF(generador!B680=9,40,IF(generador!B680=10,43,IF(generador!B680=11,46,IF(generador!B680=12,49,IF(generador!B680=13,52,IF(generador!B680=14,55,IF(generador!B680=15,58))))))))))))))),FALSE),"dd/mm/yyyy")," Y ",TEXT(VLOOKUP(A680,matriz,IF(generador!B680=1,17,IF(generador!B680=2,20,IF(generador!B680=3,23,IF(generador!B680=4,26,IF(generador!B680=5,29,IF(generador!B680=6,32,IF(generador!B680=7,35,IF(generador!B680=8,38,IF(generador!B680=9,41,IF(generador!B680=10,44,IF(generador!B680=11,47,IF(generador!B680=12,50,IF(generador!B680=13,53,IF(generador!B680=14,56,IF(generador!B680=15,59))))))))))))))),FALSE),"dd/mm/yyyy")),"")</f>
        <v/>
      </c>
    </row>
    <row r="681" spans="1:23" x14ac:dyDescent="0.3">
      <c r="A681" s="15"/>
      <c r="B681" s="14"/>
      <c r="C681" s="6"/>
      <c r="D681" s="26" t="str">
        <f t="shared" si="178"/>
        <v/>
      </c>
      <c r="E681" s="19" t="str">
        <f>IFERROR(IF(A681&lt;&gt;"",VLOOKUP(A681,matriz,IF(generador!B681=1,15,IF(generador!B681=2,18,IF(generador!B681=3,21,IF(generador!B681=4,24,IF(generador!B681=5,27,IF(generador!B681=6,30,IF(generador!B681=7,33,IF(generador!B681=8,36,IF(generador!B681=9,39,IF(generador!B681=10,42,IF(generador!B681=11,45,IF(generador!B681=12,48,IF(generador!B681=13,51,IF(generador!B681=14,54,IF(generador!B681=15,57))))))))))))))),FALSE),""),"")</f>
        <v/>
      </c>
      <c r="F681" s="20" t="str">
        <f t="shared" si="179"/>
        <v/>
      </c>
      <c r="G681" s="29" t="str">
        <f t="shared" si="180"/>
        <v/>
      </c>
      <c r="H681" s="21" t="str">
        <f t="shared" ca="1" si="183"/>
        <v/>
      </c>
      <c r="I681" s="18" t="str">
        <f t="shared" si="184"/>
        <v/>
      </c>
      <c r="J681" s="18" t="str">
        <f>""</f>
        <v/>
      </c>
      <c r="K681" s="18" t="str">
        <f t="shared" si="185"/>
        <v/>
      </c>
      <c r="L681" s="18" t="str">
        <f t="shared" si="186"/>
        <v/>
      </c>
      <c r="M681" s="18" t="str">
        <f t="shared" si="187"/>
        <v/>
      </c>
      <c r="N681" s="18" t="str">
        <f t="shared" si="188"/>
        <v/>
      </c>
      <c r="O681" s="18" t="str">
        <f t="shared" si="189"/>
        <v/>
      </c>
      <c r="P681" s="18" t="str">
        <f t="shared" si="190"/>
        <v/>
      </c>
      <c r="Q681" s="18" t="str">
        <f t="shared" si="191"/>
        <v/>
      </c>
      <c r="R681" s="122" t="str">
        <f t="shared" si="181"/>
        <v/>
      </c>
      <c r="S681" s="18" t="str">
        <f t="shared" si="192"/>
        <v/>
      </c>
      <c r="T681" s="26" t="str">
        <f t="shared" si="182"/>
        <v/>
      </c>
      <c r="U681" s="18" t="str">
        <f t="shared" si="193"/>
        <v/>
      </c>
      <c r="V681" s="18" t="str">
        <f t="shared" si="194"/>
        <v/>
      </c>
      <c r="W681" s="18" t="str">
        <f>IFERROR(CONCATENATE("PAGO N° ",B681," DEL CONTRATO CPS ",V681," ENTRE ",TEXT(VLOOKUP(A681,matriz,IF(generador!B681=1,16,IF(generador!B681=2,19,IF(generador!B681=3,22,IF(generador!B681=4,25,IF(generador!B681=5,28,IF(generador!B681=6,31,IF(generador!B681=7,34,IF(generador!B681=8,37,IF(generador!B681=9,40,IF(generador!B681=10,43,IF(generador!B681=11,46,IF(generador!B681=12,49,IF(generador!B681=13,52,IF(generador!B681=14,55,IF(generador!B681=15,58))))))))))))))),FALSE),"dd/mm/yyyy")," Y ",TEXT(VLOOKUP(A681,matriz,IF(generador!B681=1,17,IF(generador!B681=2,20,IF(generador!B681=3,23,IF(generador!B681=4,26,IF(generador!B681=5,29,IF(generador!B681=6,32,IF(generador!B681=7,35,IF(generador!B681=8,38,IF(generador!B681=9,41,IF(generador!B681=10,44,IF(generador!B681=11,47,IF(generador!B681=12,50,IF(generador!B681=13,53,IF(generador!B681=14,56,IF(generador!B681=15,59))))))))))))))),FALSE),"dd/mm/yyyy")),"")</f>
        <v/>
      </c>
    </row>
    <row r="682" spans="1:23" x14ac:dyDescent="0.3">
      <c r="A682" s="15"/>
      <c r="B682" s="14"/>
      <c r="C682" s="6"/>
      <c r="D682" s="26" t="str">
        <f t="shared" si="178"/>
        <v/>
      </c>
      <c r="E682" s="19" t="str">
        <f>IFERROR(IF(A682&lt;&gt;"",VLOOKUP(A682,matriz,IF(generador!B682=1,15,IF(generador!B682=2,18,IF(generador!B682=3,21,IF(generador!B682=4,24,IF(generador!B682=5,27,IF(generador!B682=6,30,IF(generador!B682=7,33,IF(generador!B682=8,36,IF(generador!B682=9,39,IF(generador!B682=10,42,IF(generador!B682=11,45,IF(generador!B682=12,48,IF(generador!B682=13,51,IF(generador!B682=14,54,IF(generador!B682=15,57))))))))))))))),FALSE),""),"")</f>
        <v/>
      </c>
      <c r="F682" s="20" t="str">
        <f t="shared" si="179"/>
        <v/>
      </c>
      <c r="G682" s="29" t="str">
        <f t="shared" si="180"/>
        <v/>
      </c>
      <c r="H682" s="21" t="str">
        <f t="shared" ca="1" si="183"/>
        <v/>
      </c>
      <c r="I682" s="18" t="str">
        <f t="shared" si="184"/>
        <v/>
      </c>
      <c r="J682" s="18" t="str">
        <f>""</f>
        <v/>
      </c>
      <c r="K682" s="18" t="str">
        <f t="shared" si="185"/>
        <v/>
      </c>
      <c r="L682" s="18" t="str">
        <f t="shared" si="186"/>
        <v/>
      </c>
      <c r="M682" s="18" t="str">
        <f t="shared" si="187"/>
        <v/>
      </c>
      <c r="N682" s="18" t="str">
        <f t="shared" si="188"/>
        <v/>
      </c>
      <c r="O682" s="18" t="str">
        <f t="shared" si="189"/>
        <v/>
      </c>
      <c r="P682" s="18" t="str">
        <f t="shared" si="190"/>
        <v/>
      </c>
      <c r="Q682" s="18" t="str">
        <f t="shared" si="191"/>
        <v/>
      </c>
      <c r="R682" s="122" t="str">
        <f t="shared" si="181"/>
        <v/>
      </c>
      <c r="S682" s="18" t="str">
        <f t="shared" si="192"/>
        <v/>
      </c>
      <c r="T682" s="26" t="str">
        <f t="shared" si="182"/>
        <v/>
      </c>
      <c r="U682" s="18" t="str">
        <f t="shared" si="193"/>
        <v/>
      </c>
      <c r="V682" s="18" t="str">
        <f t="shared" si="194"/>
        <v/>
      </c>
      <c r="W682" s="18" t="str">
        <f>IFERROR(CONCATENATE("PAGO N° ",B682," DEL CONTRATO CPS ",V682," ENTRE ",TEXT(VLOOKUP(A682,matriz,IF(generador!B682=1,16,IF(generador!B682=2,19,IF(generador!B682=3,22,IF(generador!B682=4,25,IF(generador!B682=5,28,IF(generador!B682=6,31,IF(generador!B682=7,34,IF(generador!B682=8,37,IF(generador!B682=9,40,IF(generador!B682=10,43,IF(generador!B682=11,46,IF(generador!B682=12,49,IF(generador!B682=13,52,IF(generador!B682=14,55,IF(generador!B682=15,58))))))))))))))),FALSE),"dd/mm/yyyy")," Y ",TEXT(VLOOKUP(A682,matriz,IF(generador!B682=1,17,IF(generador!B682=2,20,IF(generador!B682=3,23,IF(generador!B682=4,26,IF(generador!B682=5,29,IF(generador!B682=6,32,IF(generador!B682=7,35,IF(generador!B682=8,38,IF(generador!B682=9,41,IF(generador!B682=10,44,IF(generador!B682=11,47,IF(generador!B682=12,50,IF(generador!B682=13,53,IF(generador!B682=14,56,IF(generador!B682=15,59))))))))))))))),FALSE),"dd/mm/yyyy")),"")</f>
        <v/>
      </c>
    </row>
    <row r="683" spans="1:23" x14ac:dyDescent="0.3">
      <c r="A683" s="15"/>
      <c r="B683" s="14"/>
      <c r="C683" s="6"/>
      <c r="D683" s="26" t="str">
        <f t="shared" si="178"/>
        <v/>
      </c>
      <c r="E683" s="19" t="str">
        <f>IFERROR(IF(A683&lt;&gt;"",VLOOKUP(A683,matriz,IF(generador!B683=1,15,IF(generador!B683=2,18,IF(generador!B683=3,21,IF(generador!B683=4,24,IF(generador!B683=5,27,IF(generador!B683=6,30,IF(generador!B683=7,33,IF(generador!B683=8,36,IF(generador!B683=9,39,IF(generador!B683=10,42,IF(generador!B683=11,45,IF(generador!B683=12,48,IF(generador!B683=13,51,IF(generador!B683=14,54,IF(generador!B683=15,57))))))))))))))),FALSE),""),"")</f>
        <v/>
      </c>
      <c r="F683" s="20" t="str">
        <f t="shared" si="179"/>
        <v/>
      </c>
      <c r="G683" s="29" t="str">
        <f t="shared" si="180"/>
        <v/>
      </c>
      <c r="H683" s="21" t="str">
        <f t="shared" ca="1" si="183"/>
        <v/>
      </c>
      <c r="I683" s="18" t="str">
        <f t="shared" si="184"/>
        <v/>
      </c>
      <c r="J683" s="18" t="str">
        <f>""</f>
        <v/>
      </c>
      <c r="K683" s="18" t="str">
        <f t="shared" si="185"/>
        <v/>
      </c>
      <c r="L683" s="18" t="str">
        <f t="shared" si="186"/>
        <v/>
      </c>
      <c r="M683" s="18" t="str">
        <f t="shared" si="187"/>
        <v/>
      </c>
      <c r="N683" s="18" t="str">
        <f t="shared" si="188"/>
        <v/>
      </c>
      <c r="O683" s="18" t="str">
        <f t="shared" si="189"/>
        <v/>
      </c>
      <c r="P683" s="18" t="str">
        <f t="shared" si="190"/>
        <v/>
      </c>
      <c r="Q683" s="18" t="str">
        <f t="shared" si="191"/>
        <v/>
      </c>
      <c r="R683" s="122" t="str">
        <f t="shared" si="181"/>
        <v/>
      </c>
      <c r="S683" s="18" t="str">
        <f t="shared" si="192"/>
        <v/>
      </c>
      <c r="T683" s="26" t="str">
        <f t="shared" si="182"/>
        <v/>
      </c>
      <c r="U683" s="18" t="str">
        <f t="shared" si="193"/>
        <v/>
      </c>
      <c r="V683" s="18" t="str">
        <f t="shared" si="194"/>
        <v/>
      </c>
      <c r="W683" s="18" t="str">
        <f>IFERROR(CONCATENATE("PAGO N° ",B683," DEL CONTRATO CPS ",V683," ENTRE ",TEXT(VLOOKUP(A683,matriz,IF(generador!B683=1,16,IF(generador!B683=2,19,IF(generador!B683=3,22,IF(generador!B683=4,25,IF(generador!B683=5,28,IF(generador!B683=6,31,IF(generador!B683=7,34,IF(generador!B683=8,37,IF(generador!B683=9,40,IF(generador!B683=10,43,IF(generador!B683=11,46,IF(generador!B683=12,49,IF(generador!B683=13,52,IF(generador!B683=14,55,IF(generador!B683=15,58))))))))))))))),FALSE),"dd/mm/yyyy")," Y ",TEXT(VLOOKUP(A683,matriz,IF(generador!B683=1,17,IF(generador!B683=2,20,IF(generador!B683=3,23,IF(generador!B683=4,26,IF(generador!B683=5,29,IF(generador!B683=6,32,IF(generador!B683=7,35,IF(generador!B683=8,38,IF(generador!B683=9,41,IF(generador!B683=10,44,IF(generador!B683=11,47,IF(generador!B683=12,50,IF(generador!B683=13,53,IF(generador!B683=14,56,IF(generador!B683=15,59))))))))))))))),FALSE),"dd/mm/yyyy")),"")</f>
        <v/>
      </c>
    </row>
    <row r="684" spans="1:23" x14ac:dyDescent="0.3">
      <c r="A684" s="15"/>
      <c r="B684" s="14"/>
      <c r="C684" s="6"/>
      <c r="D684" s="26" t="str">
        <f t="shared" si="178"/>
        <v/>
      </c>
      <c r="E684" s="19" t="str">
        <f>IFERROR(IF(A684&lt;&gt;"",VLOOKUP(A684,matriz,IF(generador!B684=1,15,IF(generador!B684=2,18,IF(generador!B684=3,21,IF(generador!B684=4,24,IF(generador!B684=5,27,IF(generador!B684=6,30,IF(generador!B684=7,33,IF(generador!B684=8,36,IF(generador!B684=9,39,IF(generador!B684=10,42,IF(generador!B684=11,45,IF(generador!B684=12,48,IF(generador!B684=13,51,IF(generador!B684=14,54,IF(generador!B684=15,57))))))))))))))),FALSE),""),"")</f>
        <v/>
      </c>
      <c r="F684" s="20" t="str">
        <f t="shared" si="179"/>
        <v/>
      </c>
      <c r="G684" s="29" t="str">
        <f t="shared" si="180"/>
        <v/>
      </c>
      <c r="H684" s="21" t="str">
        <f t="shared" ca="1" si="183"/>
        <v/>
      </c>
      <c r="I684" s="18" t="str">
        <f t="shared" si="184"/>
        <v/>
      </c>
      <c r="J684" s="18" t="str">
        <f>""</f>
        <v/>
      </c>
      <c r="K684" s="18" t="str">
        <f t="shared" si="185"/>
        <v/>
      </c>
      <c r="L684" s="18" t="str">
        <f t="shared" si="186"/>
        <v/>
      </c>
      <c r="M684" s="18" t="str">
        <f t="shared" si="187"/>
        <v/>
      </c>
      <c r="N684" s="18" t="str">
        <f t="shared" si="188"/>
        <v/>
      </c>
      <c r="O684" s="18" t="str">
        <f t="shared" si="189"/>
        <v/>
      </c>
      <c r="P684" s="18" t="str">
        <f t="shared" si="190"/>
        <v/>
      </c>
      <c r="Q684" s="18" t="str">
        <f t="shared" si="191"/>
        <v/>
      </c>
      <c r="R684" s="122" t="str">
        <f t="shared" si="181"/>
        <v/>
      </c>
      <c r="S684" s="18" t="str">
        <f t="shared" si="192"/>
        <v/>
      </c>
      <c r="T684" s="26" t="str">
        <f t="shared" si="182"/>
        <v/>
      </c>
      <c r="U684" s="18" t="str">
        <f t="shared" si="193"/>
        <v/>
      </c>
      <c r="V684" s="18" t="str">
        <f t="shared" si="194"/>
        <v/>
      </c>
      <c r="W684" s="18" t="str">
        <f>IFERROR(CONCATENATE("PAGO N° ",B684," DEL CONTRATO CPS ",V684," ENTRE ",TEXT(VLOOKUP(A684,matriz,IF(generador!B684=1,16,IF(generador!B684=2,19,IF(generador!B684=3,22,IF(generador!B684=4,25,IF(generador!B684=5,28,IF(generador!B684=6,31,IF(generador!B684=7,34,IF(generador!B684=8,37,IF(generador!B684=9,40,IF(generador!B684=10,43,IF(generador!B684=11,46,IF(generador!B684=12,49,IF(generador!B684=13,52,IF(generador!B684=14,55,IF(generador!B684=15,58))))))))))))))),FALSE),"dd/mm/yyyy")," Y ",TEXT(VLOOKUP(A684,matriz,IF(generador!B684=1,17,IF(generador!B684=2,20,IF(generador!B684=3,23,IF(generador!B684=4,26,IF(generador!B684=5,29,IF(generador!B684=6,32,IF(generador!B684=7,35,IF(generador!B684=8,38,IF(generador!B684=9,41,IF(generador!B684=10,44,IF(generador!B684=11,47,IF(generador!B684=12,50,IF(generador!B684=13,53,IF(generador!B684=14,56,IF(generador!B684=15,59))))))))))))))),FALSE),"dd/mm/yyyy")),"")</f>
        <v/>
      </c>
    </row>
    <row r="685" spans="1:23" x14ac:dyDescent="0.3">
      <c r="A685" s="15"/>
      <c r="B685" s="14"/>
      <c r="C685" s="6"/>
      <c r="D685" s="26" t="str">
        <f t="shared" si="178"/>
        <v/>
      </c>
      <c r="E685" s="19" t="str">
        <f>IFERROR(IF(A685&lt;&gt;"",VLOOKUP(A685,matriz,IF(generador!B685=1,15,IF(generador!B685=2,18,IF(generador!B685=3,21,IF(generador!B685=4,24,IF(generador!B685=5,27,IF(generador!B685=6,30,IF(generador!B685=7,33,IF(generador!B685=8,36,IF(generador!B685=9,39,IF(generador!B685=10,42,IF(generador!B685=11,45,IF(generador!B685=12,48,IF(generador!B685=13,51,IF(generador!B685=14,54,IF(generador!B685=15,57))))))))))))))),FALSE),""),"")</f>
        <v/>
      </c>
      <c r="F685" s="20" t="str">
        <f t="shared" si="179"/>
        <v/>
      </c>
      <c r="G685" s="29" t="str">
        <f t="shared" si="180"/>
        <v/>
      </c>
      <c r="H685" s="21" t="str">
        <f t="shared" ca="1" si="183"/>
        <v/>
      </c>
      <c r="I685" s="18" t="str">
        <f t="shared" si="184"/>
        <v/>
      </c>
      <c r="J685" s="18" t="str">
        <f>""</f>
        <v/>
      </c>
      <c r="K685" s="18" t="str">
        <f t="shared" si="185"/>
        <v/>
      </c>
      <c r="L685" s="18" t="str">
        <f t="shared" si="186"/>
        <v/>
      </c>
      <c r="M685" s="18" t="str">
        <f t="shared" si="187"/>
        <v/>
      </c>
      <c r="N685" s="18" t="str">
        <f t="shared" si="188"/>
        <v/>
      </c>
      <c r="O685" s="18" t="str">
        <f t="shared" si="189"/>
        <v/>
      </c>
      <c r="P685" s="18" t="str">
        <f t="shared" si="190"/>
        <v/>
      </c>
      <c r="Q685" s="18" t="str">
        <f t="shared" si="191"/>
        <v/>
      </c>
      <c r="R685" s="122" t="str">
        <f t="shared" si="181"/>
        <v/>
      </c>
      <c r="S685" s="18" t="str">
        <f t="shared" si="192"/>
        <v/>
      </c>
      <c r="T685" s="26" t="str">
        <f t="shared" si="182"/>
        <v/>
      </c>
      <c r="U685" s="18" t="str">
        <f t="shared" si="193"/>
        <v/>
      </c>
      <c r="V685" s="18" t="str">
        <f t="shared" si="194"/>
        <v/>
      </c>
      <c r="W685" s="18" t="str">
        <f>IFERROR(CONCATENATE("PAGO N° ",B685," DEL CONTRATO CPS ",V685," ENTRE ",TEXT(VLOOKUP(A685,matriz,IF(generador!B685=1,16,IF(generador!B685=2,19,IF(generador!B685=3,22,IF(generador!B685=4,25,IF(generador!B685=5,28,IF(generador!B685=6,31,IF(generador!B685=7,34,IF(generador!B685=8,37,IF(generador!B685=9,40,IF(generador!B685=10,43,IF(generador!B685=11,46,IF(generador!B685=12,49,IF(generador!B685=13,52,IF(generador!B685=14,55,IF(generador!B685=15,58))))))))))))))),FALSE),"dd/mm/yyyy")," Y ",TEXT(VLOOKUP(A685,matriz,IF(generador!B685=1,17,IF(generador!B685=2,20,IF(generador!B685=3,23,IF(generador!B685=4,26,IF(generador!B685=5,29,IF(generador!B685=6,32,IF(generador!B685=7,35,IF(generador!B685=8,38,IF(generador!B685=9,41,IF(generador!B685=10,44,IF(generador!B685=11,47,IF(generador!B685=12,50,IF(generador!B685=13,53,IF(generador!B685=14,56,IF(generador!B685=15,59))))))))))))))),FALSE),"dd/mm/yyyy")),"")</f>
        <v/>
      </c>
    </row>
    <row r="686" spans="1:23" x14ac:dyDescent="0.3">
      <c r="A686" s="15"/>
      <c r="B686" s="14"/>
      <c r="C686" s="6"/>
      <c r="D686" s="26" t="str">
        <f t="shared" si="178"/>
        <v/>
      </c>
      <c r="E686" s="19" t="str">
        <f>IFERROR(IF(A686&lt;&gt;"",VLOOKUP(A686,matriz,IF(generador!B686=1,15,IF(generador!B686=2,18,IF(generador!B686=3,21,IF(generador!B686=4,24,IF(generador!B686=5,27,IF(generador!B686=6,30,IF(generador!B686=7,33,IF(generador!B686=8,36,IF(generador!B686=9,39,IF(generador!B686=10,42,IF(generador!B686=11,45,IF(generador!B686=12,48,IF(generador!B686=13,51,IF(generador!B686=14,54,IF(generador!B686=15,57))))))))))))))),FALSE),""),"")</f>
        <v/>
      </c>
      <c r="F686" s="20" t="str">
        <f t="shared" si="179"/>
        <v/>
      </c>
      <c r="G686" s="29" t="str">
        <f t="shared" si="180"/>
        <v/>
      </c>
      <c r="H686" s="21" t="str">
        <f t="shared" ca="1" si="183"/>
        <v/>
      </c>
      <c r="I686" s="18" t="str">
        <f t="shared" si="184"/>
        <v/>
      </c>
      <c r="J686" s="18" t="str">
        <f>""</f>
        <v/>
      </c>
      <c r="K686" s="18" t="str">
        <f t="shared" si="185"/>
        <v/>
      </c>
      <c r="L686" s="18" t="str">
        <f t="shared" si="186"/>
        <v/>
      </c>
      <c r="M686" s="18" t="str">
        <f t="shared" si="187"/>
        <v/>
      </c>
      <c r="N686" s="18" t="str">
        <f t="shared" si="188"/>
        <v/>
      </c>
      <c r="O686" s="18" t="str">
        <f t="shared" si="189"/>
        <v/>
      </c>
      <c r="P686" s="18" t="str">
        <f t="shared" si="190"/>
        <v/>
      </c>
      <c r="Q686" s="18" t="str">
        <f t="shared" si="191"/>
        <v/>
      </c>
      <c r="R686" s="122" t="str">
        <f t="shared" si="181"/>
        <v/>
      </c>
      <c r="S686" s="18" t="str">
        <f t="shared" si="192"/>
        <v/>
      </c>
      <c r="T686" s="26" t="str">
        <f t="shared" si="182"/>
        <v/>
      </c>
      <c r="U686" s="18" t="str">
        <f t="shared" si="193"/>
        <v/>
      </c>
      <c r="V686" s="18" t="str">
        <f t="shared" si="194"/>
        <v/>
      </c>
      <c r="W686" s="18" t="str">
        <f>IFERROR(CONCATENATE("PAGO N° ",B686," DEL CONTRATO CPS ",V686," ENTRE ",TEXT(VLOOKUP(A686,matriz,IF(generador!B686=1,16,IF(generador!B686=2,19,IF(generador!B686=3,22,IF(generador!B686=4,25,IF(generador!B686=5,28,IF(generador!B686=6,31,IF(generador!B686=7,34,IF(generador!B686=8,37,IF(generador!B686=9,40,IF(generador!B686=10,43,IF(generador!B686=11,46,IF(generador!B686=12,49,IF(generador!B686=13,52,IF(generador!B686=14,55,IF(generador!B686=15,58))))))))))))))),FALSE),"dd/mm/yyyy")," Y ",TEXT(VLOOKUP(A686,matriz,IF(generador!B686=1,17,IF(generador!B686=2,20,IF(generador!B686=3,23,IF(generador!B686=4,26,IF(generador!B686=5,29,IF(generador!B686=6,32,IF(generador!B686=7,35,IF(generador!B686=8,38,IF(generador!B686=9,41,IF(generador!B686=10,44,IF(generador!B686=11,47,IF(generador!B686=12,50,IF(generador!B686=13,53,IF(generador!B686=14,56,IF(generador!B686=15,59))))))))))))))),FALSE),"dd/mm/yyyy")),"")</f>
        <v/>
      </c>
    </row>
    <row r="687" spans="1:23" x14ac:dyDescent="0.3">
      <c r="A687" s="15"/>
      <c r="B687" s="14"/>
      <c r="C687" s="6"/>
      <c r="D687" s="26" t="str">
        <f t="shared" si="178"/>
        <v/>
      </c>
      <c r="E687" s="19" t="str">
        <f>IFERROR(IF(A687&lt;&gt;"",VLOOKUP(A687,matriz,IF(generador!B687=1,15,IF(generador!B687=2,18,IF(generador!B687=3,21,IF(generador!B687=4,24,IF(generador!B687=5,27,IF(generador!B687=6,30,IF(generador!B687=7,33,IF(generador!B687=8,36,IF(generador!B687=9,39,IF(generador!B687=10,42,IF(generador!B687=11,45,IF(generador!B687=12,48,IF(generador!B687=13,51,IF(generador!B687=14,54,IF(generador!B687=15,57))))))))))))))),FALSE),""),"")</f>
        <v/>
      </c>
      <c r="F687" s="20" t="str">
        <f t="shared" si="179"/>
        <v/>
      </c>
      <c r="G687" s="29" t="str">
        <f t="shared" si="180"/>
        <v/>
      </c>
      <c r="H687" s="21" t="str">
        <f t="shared" ca="1" si="183"/>
        <v/>
      </c>
      <c r="I687" s="18" t="str">
        <f t="shared" si="184"/>
        <v/>
      </c>
      <c r="J687" s="18" t="str">
        <f>""</f>
        <v/>
      </c>
      <c r="K687" s="18" t="str">
        <f t="shared" si="185"/>
        <v/>
      </c>
      <c r="L687" s="18" t="str">
        <f t="shared" si="186"/>
        <v/>
      </c>
      <c r="M687" s="18" t="str">
        <f t="shared" si="187"/>
        <v/>
      </c>
      <c r="N687" s="18" t="str">
        <f t="shared" si="188"/>
        <v/>
      </c>
      <c r="O687" s="18" t="str">
        <f t="shared" si="189"/>
        <v/>
      </c>
      <c r="P687" s="18" t="str">
        <f t="shared" si="190"/>
        <v/>
      </c>
      <c r="Q687" s="18" t="str">
        <f t="shared" si="191"/>
        <v/>
      </c>
      <c r="R687" s="122" t="str">
        <f t="shared" si="181"/>
        <v/>
      </c>
      <c r="S687" s="18" t="str">
        <f t="shared" si="192"/>
        <v/>
      </c>
      <c r="T687" s="26" t="str">
        <f t="shared" si="182"/>
        <v/>
      </c>
      <c r="U687" s="18" t="str">
        <f t="shared" si="193"/>
        <v/>
      </c>
      <c r="V687" s="18" t="str">
        <f t="shared" si="194"/>
        <v/>
      </c>
      <c r="W687" s="18" t="str">
        <f>IFERROR(CONCATENATE("PAGO N° ",B687," DEL CONTRATO CPS ",V687," ENTRE ",TEXT(VLOOKUP(A687,matriz,IF(generador!B687=1,16,IF(generador!B687=2,19,IF(generador!B687=3,22,IF(generador!B687=4,25,IF(generador!B687=5,28,IF(generador!B687=6,31,IF(generador!B687=7,34,IF(generador!B687=8,37,IF(generador!B687=9,40,IF(generador!B687=10,43,IF(generador!B687=11,46,IF(generador!B687=12,49,IF(generador!B687=13,52,IF(generador!B687=14,55,IF(generador!B687=15,58))))))))))))))),FALSE),"dd/mm/yyyy")," Y ",TEXT(VLOOKUP(A687,matriz,IF(generador!B687=1,17,IF(generador!B687=2,20,IF(generador!B687=3,23,IF(generador!B687=4,26,IF(generador!B687=5,29,IF(generador!B687=6,32,IF(generador!B687=7,35,IF(generador!B687=8,38,IF(generador!B687=9,41,IF(generador!B687=10,44,IF(generador!B687=11,47,IF(generador!B687=12,50,IF(generador!B687=13,53,IF(generador!B687=14,56,IF(generador!B687=15,59))))))))))))))),FALSE),"dd/mm/yyyy")),"")</f>
        <v/>
      </c>
    </row>
    <row r="688" spans="1:23" x14ac:dyDescent="0.3">
      <c r="A688" s="15"/>
      <c r="B688" s="14"/>
      <c r="C688" s="6"/>
      <c r="D688" s="26" t="str">
        <f t="shared" si="178"/>
        <v/>
      </c>
      <c r="E688" s="19" t="str">
        <f>IFERROR(IF(A688&lt;&gt;"",VLOOKUP(A688,matriz,IF(generador!B688=1,15,IF(generador!B688=2,18,IF(generador!B688=3,21,IF(generador!B688=4,24,IF(generador!B688=5,27,IF(generador!B688=6,30,IF(generador!B688=7,33,IF(generador!B688=8,36,IF(generador!B688=9,39,IF(generador!B688=10,42,IF(generador!B688=11,45,IF(generador!B688=12,48,IF(generador!B688=13,51,IF(generador!B688=14,54,IF(generador!B688=15,57))))))))))))))),FALSE),""),"")</f>
        <v/>
      </c>
      <c r="F688" s="20" t="str">
        <f t="shared" si="179"/>
        <v/>
      </c>
      <c r="G688" s="29" t="str">
        <f t="shared" si="180"/>
        <v/>
      </c>
      <c r="H688" s="21" t="str">
        <f t="shared" ca="1" si="183"/>
        <v/>
      </c>
      <c r="I688" s="18" t="str">
        <f t="shared" si="184"/>
        <v/>
      </c>
      <c r="J688" s="18" t="str">
        <f>""</f>
        <v/>
      </c>
      <c r="K688" s="18" t="str">
        <f t="shared" si="185"/>
        <v/>
      </c>
      <c r="L688" s="18" t="str">
        <f t="shared" si="186"/>
        <v/>
      </c>
      <c r="M688" s="18" t="str">
        <f t="shared" si="187"/>
        <v/>
      </c>
      <c r="N688" s="18" t="str">
        <f t="shared" si="188"/>
        <v/>
      </c>
      <c r="O688" s="18" t="str">
        <f t="shared" si="189"/>
        <v/>
      </c>
      <c r="P688" s="18" t="str">
        <f t="shared" si="190"/>
        <v/>
      </c>
      <c r="Q688" s="18" t="str">
        <f t="shared" si="191"/>
        <v/>
      </c>
      <c r="R688" s="122" t="str">
        <f t="shared" si="181"/>
        <v/>
      </c>
      <c r="S688" s="18" t="str">
        <f t="shared" si="192"/>
        <v/>
      </c>
      <c r="T688" s="26" t="str">
        <f t="shared" si="182"/>
        <v/>
      </c>
      <c r="U688" s="18" t="str">
        <f t="shared" si="193"/>
        <v/>
      </c>
      <c r="V688" s="18" t="str">
        <f t="shared" si="194"/>
        <v/>
      </c>
      <c r="W688" s="18" t="str">
        <f>IFERROR(CONCATENATE("PAGO N° ",B688," DEL CONTRATO CPS ",V688," ENTRE ",TEXT(VLOOKUP(A688,matriz,IF(generador!B688=1,16,IF(generador!B688=2,19,IF(generador!B688=3,22,IF(generador!B688=4,25,IF(generador!B688=5,28,IF(generador!B688=6,31,IF(generador!B688=7,34,IF(generador!B688=8,37,IF(generador!B688=9,40,IF(generador!B688=10,43,IF(generador!B688=11,46,IF(generador!B688=12,49,IF(generador!B688=13,52,IF(generador!B688=14,55,IF(generador!B688=15,58))))))))))))))),FALSE),"dd/mm/yyyy")," Y ",TEXT(VLOOKUP(A688,matriz,IF(generador!B688=1,17,IF(generador!B688=2,20,IF(generador!B688=3,23,IF(generador!B688=4,26,IF(generador!B688=5,29,IF(generador!B688=6,32,IF(generador!B688=7,35,IF(generador!B688=8,38,IF(generador!B688=9,41,IF(generador!B688=10,44,IF(generador!B688=11,47,IF(generador!B688=12,50,IF(generador!B688=13,53,IF(generador!B688=14,56,IF(generador!B688=15,59))))))))))))))),FALSE),"dd/mm/yyyy")),"")</f>
        <v/>
      </c>
    </row>
    <row r="689" spans="1:23" x14ac:dyDescent="0.3">
      <c r="A689" s="15"/>
      <c r="B689" s="14"/>
      <c r="C689" s="6"/>
      <c r="D689" s="26" t="str">
        <f t="shared" si="178"/>
        <v/>
      </c>
      <c r="E689" s="19" t="str">
        <f>IFERROR(IF(A689&lt;&gt;"",VLOOKUP(A689,matriz,IF(generador!B689=1,15,IF(generador!B689=2,18,IF(generador!B689=3,21,IF(generador!B689=4,24,IF(generador!B689=5,27,IF(generador!B689=6,30,IF(generador!B689=7,33,IF(generador!B689=8,36,IF(generador!B689=9,39,IF(generador!B689=10,42,IF(generador!B689=11,45,IF(generador!B689=12,48,IF(generador!B689=13,51,IF(generador!B689=14,54,IF(generador!B689=15,57))))))))))))))),FALSE),""),"")</f>
        <v/>
      </c>
      <c r="F689" s="20" t="str">
        <f t="shared" si="179"/>
        <v/>
      </c>
      <c r="G689" s="29" t="str">
        <f t="shared" si="180"/>
        <v/>
      </c>
      <c r="H689" s="21" t="str">
        <f t="shared" ca="1" si="183"/>
        <v/>
      </c>
      <c r="I689" s="18" t="str">
        <f t="shared" si="184"/>
        <v/>
      </c>
      <c r="J689" s="18" t="str">
        <f>""</f>
        <v/>
      </c>
      <c r="K689" s="18" t="str">
        <f t="shared" si="185"/>
        <v/>
      </c>
      <c r="L689" s="18" t="str">
        <f t="shared" si="186"/>
        <v/>
      </c>
      <c r="M689" s="18" t="str">
        <f t="shared" si="187"/>
        <v/>
      </c>
      <c r="N689" s="18" t="str">
        <f t="shared" si="188"/>
        <v/>
      </c>
      <c r="O689" s="18" t="str">
        <f t="shared" si="189"/>
        <v/>
      </c>
      <c r="P689" s="18" t="str">
        <f t="shared" si="190"/>
        <v/>
      </c>
      <c r="Q689" s="18" t="str">
        <f t="shared" si="191"/>
        <v/>
      </c>
      <c r="R689" s="122" t="str">
        <f t="shared" si="181"/>
        <v/>
      </c>
      <c r="S689" s="18" t="str">
        <f t="shared" si="192"/>
        <v/>
      </c>
      <c r="T689" s="26" t="str">
        <f t="shared" si="182"/>
        <v/>
      </c>
      <c r="U689" s="18" t="str">
        <f t="shared" si="193"/>
        <v/>
      </c>
      <c r="V689" s="18" t="str">
        <f t="shared" si="194"/>
        <v/>
      </c>
      <c r="W689" s="18" t="str">
        <f>IFERROR(CONCATENATE("PAGO N° ",B689," DEL CONTRATO CPS ",V689," ENTRE ",TEXT(VLOOKUP(A689,matriz,IF(generador!B689=1,16,IF(generador!B689=2,19,IF(generador!B689=3,22,IF(generador!B689=4,25,IF(generador!B689=5,28,IF(generador!B689=6,31,IF(generador!B689=7,34,IF(generador!B689=8,37,IF(generador!B689=9,40,IF(generador!B689=10,43,IF(generador!B689=11,46,IF(generador!B689=12,49,IF(generador!B689=13,52,IF(generador!B689=14,55,IF(generador!B689=15,58))))))))))))))),FALSE),"dd/mm/yyyy")," Y ",TEXT(VLOOKUP(A689,matriz,IF(generador!B689=1,17,IF(generador!B689=2,20,IF(generador!B689=3,23,IF(generador!B689=4,26,IF(generador!B689=5,29,IF(generador!B689=6,32,IF(generador!B689=7,35,IF(generador!B689=8,38,IF(generador!B689=9,41,IF(generador!B689=10,44,IF(generador!B689=11,47,IF(generador!B689=12,50,IF(generador!B689=13,53,IF(generador!B689=14,56,IF(generador!B689=15,59))))))))))))))),FALSE),"dd/mm/yyyy")),"")</f>
        <v/>
      </c>
    </row>
    <row r="690" spans="1:23" x14ac:dyDescent="0.3">
      <c r="A690" s="15"/>
      <c r="B690" s="14"/>
      <c r="C690" s="6"/>
      <c r="D690" s="26" t="str">
        <f t="shared" si="178"/>
        <v/>
      </c>
      <c r="E690" s="19" t="str">
        <f>IFERROR(IF(A690&lt;&gt;"",VLOOKUP(A690,matriz,IF(generador!B690=1,15,IF(generador!B690=2,18,IF(generador!B690=3,21,IF(generador!B690=4,24,IF(generador!B690=5,27,IF(generador!B690=6,30,IF(generador!B690=7,33,IF(generador!B690=8,36,IF(generador!B690=9,39,IF(generador!B690=10,42,IF(generador!B690=11,45,IF(generador!B690=12,48,IF(generador!B690=13,51,IF(generador!B690=14,54,IF(generador!B690=15,57))))))))))))))),FALSE),""),"")</f>
        <v/>
      </c>
      <c r="F690" s="20" t="str">
        <f t="shared" si="179"/>
        <v/>
      </c>
      <c r="G690" s="29" t="str">
        <f t="shared" si="180"/>
        <v/>
      </c>
      <c r="H690" s="21" t="str">
        <f t="shared" ca="1" si="183"/>
        <v/>
      </c>
      <c r="I690" s="18" t="str">
        <f t="shared" si="184"/>
        <v/>
      </c>
      <c r="J690" s="18" t="str">
        <f>""</f>
        <v/>
      </c>
      <c r="K690" s="18" t="str">
        <f t="shared" si="185"/>
        <v/>
      </c>
      <c r="L690" s="18" t="str">
        <f t="shared" si="186"/>
        <v/>
      </c>
      <c r="M690" s="18" t="str">
        <f t="shared" si="187"/>
        <v/>
      </c>
      <c r="N690" s="18" t="str">
        <f t="shared" si="188"/>
        <v/>
      </c>
      <c r="O690" s="18" t="str">
        <f t="shared" si="189"/>
        <v/>
      </c>
      <c r="P690" s="18" t="str">
        <f t="shared" si="190"/>
        <v/>
      </c>
      <c r="Q690" s="18" t="str">
        <f t="shared" si="191"/>
        <v/>
      </c>
      <c r="R690" s="122" t="str">
        <f t="shared" si="181"/>
        <v/>
      </c>
      <c r="S690" s="18" t="str">
        <f t="shared" si="192"/>
        <v/>
      </c>
      <c r="T690" s="26" t="str">
        <f t="shared" si="182"/>
        <v/>
      </c>
      <c r="U690" s="18" t="str">
        <f t="shared" si="193"/>
        <v/>
      </c>
      <c r="V690" s="18" t="str">
        <f t="shared" si="194"/>
        <v/>
      </c>
      <c r="W690" s="18" t="str">
        <f>IFERROR(CONCATENATE("PAGO N° ",B690," DEL CONTRATO CPS ",V690," ENTRE ",TEXT(VLOOKUP(A690,matriz,IF(generador!B690=1,16,IF(generador!B690=2,19,IF(generador!B690=3,22,IF(generador!B690=4,25,IF(generador!B690=5,28,IF(generador!B690=6,31,IF(generador!B690=7,34,IF(generador!B690=8,37,IF(generador!B690=9,40,IF(generador!B690=10,43,IF(generador!B690=11,46,IF(generador!B690=12,49,IF(generador!B690=13,52,IF(generador!B690=14,55,IF(generador!B690=15,58))))))))))))))),FALSE),"dd/mm/yyyy")," Y ",TEXT(VLOOKUP(A690,matriz,IF(generador!B690=1,17,IF(generador!B690=2,20,IF(generador!B690=3,23,IF(generador!B690=4,26,IF(generador!B690=5,29,IF(generador!B690=6,32,IF(generador!B690=7,35,IF(generador!B690=8,38,IF(generador!B690=9,41,IF(generador!B690=10,44,IF(generador!B690=11,47,IF(generador!B690=12,50,IF(generador!B690=13,53,IF(generador!B690=14,56,IF(generador!B690=15,59))))))))))))))),FALSE),"dd/mm/yyyy")),"")</f>
        <v/>
      </c>
    </row>
    <row r="691" spans="1:23" x14ac:dyDescent="0.3">
      <c r="A691" s="15"/>
      <c r="B691" s="14"/>
      <c r="C691" s="6"/>
      <c r="D691" s="26" t="str">
        <f t="shared" si="178"/>
        <v/>
      </c>
      <c r="E691" s="19" t="str">
        <f>IFERROR(IF(A691&lt;&gt;"",VLOOKUP(A691,matriz,IF(generador!B691=1,15,IF(generador!B691=2,18,IF(generador!B691=3,21,IF(generador!B691=4,24,IF(generador!B691=5,27,IF(generador!B691=6,30,IF(generador!B691=7,33,IF(generador!B691=8,36,IF(generador!B691=9,39,IF(generador!B691=10,42,IF(generador!B691=11,45,IF(generador!B691=12,48,IF(generador!B691=13,51,IF(generador!B691=14,54,IF(generador!B691=15,57))))))))))))))),FALSE),""),"")</f>
        <v/>
      </c>
      <c r="F691" s="20" t="str">
        <f t="shared" si="179"/>
        <v/>
      </c>
      <c r="G691" s="29" t="str">
        <f t="shared" si="180"/>
        <v/>
      </c>
      <c r="H691" s="21" t="str">
        <f t="shared" ca="1" si="183"/>
        <v/>
      </c>
      <c r="I691" s="18" t="str">
        <f t="shared" si="184"/>
        <v/>
      </c>
      <c r="J691" s="18" t="str">
        <f>""</f>
        <v/>
      </c>
      <c r="K691" s="18" t="str">
        <f t="shared" si="185"/>
        <v/>
      </c>
      <c r="L691" s="18" t="str">
        <f t="shared" si="186"/>
        <v/>
      </c>
      <c r="M691" s="18" t="str">
        <f t="shared" si="187"/>
        <v/>
      </c>
      <c r="N691" s="18" t="str">
        <f t="shared" si="188"/>
        <v/>
      </c>
      <c r="O691" s="18" t="str">
        <f t="shared" si="189"/>
        <v/>
      </c>
      <c r="P691" s="18" t="str">
        <f t="shared" si="190"/>
        <v/>
      </c>
      <c r="Q691" s="18" t="str">
        <f t="shared" si="191"/>
        <v/>
      </c>
      <c r="R691" s="122" t="str">
        <f t="shared" si="181"/>
        <v/>
      </c>
      <c r="S691" s="18" t="str">
        <f t="shared" si="192"/>
        <v/>
      </c>
      <c r="T691" s="26" t="str">
        <f t="shared" si="182"/>
        <v/>
      </c>
      <c r="U691" s="18" t="str">
        <f t="shared" si="193"/>
        <v/>
      </c>
      <c r="V691" s="18" t="str">
        <f t="shared" si="194"/>
        <v/>
      </c>
      <c r="W691" s="18" t="str">
        <f>IFERROR(CONCATENATE("PAGO N° ",B691," DEL CONTRATO CPS ",V691," ENTRE ",TEXT(VLOOKUP(A691,matriz,IF(generador!B691=1,16,IF(generador!B691=2,19,IF(generador!B691=3,22,IF(generador!B691=4,25,IF(generador!B691=5,28,IF(generador!B691=6,31,IF(generador!B691=7,34,IF(generador!B691=8,37,IF(generador!B691=9,40,IF(generador!B691=10,43,IF(generador!B691=11,46,IF(generador!B691=12,49,IF(generador!B691=13,52,IF(generador!B691=14,55,IF(generador!B691=15,58))))))))))))))),FALSE),"dd/mm/yyyy")," Y ",TEXT(VLOOKUP(A691,matriz,IF(generador!B691=1,17,IF(generador!B691=2,20,IF(generador!B691=3,23,IF(generador!B691=4,26,IF(generador!B691=5,29,IF(generador!B691=6,32,IF(generador!B691=7,35,IF(generador!B691=8,38,IF(generador!B691=9,41,IF(generador!B691=10,44,IF(generador!B691=11,47,IF(generador!B691=12,50,IF(generador!B691=13,53,IF(generador!B691=14,56,IF(generador!B691=15,59))))))))))))))),FALSE),"dd/mm/yyyy")),"")</f>
        <v/>
      </c>
    </row>
    <row r="692" spans="1:23" x14ac:dyDescent="0.3">
      <c r="A692" s="15"/>
      <c r="B692" s="14"/>
      <c r="C692" s="6"/>
      <c r="D692" s="26" t="str">
        <f t="shared" si="178"/>
        <v/>
      </c>
      <c r="E692" s="19" t="str">
        <f>IFERROR(IF(A692&lt;&gt;"",VLOOKUP(A692,matriz,IF(generador!B692=1,15,IF(generador!B692=2,18,IF(generador!B692=3,21,IF(generador!B692=4,24,IF(generador!B692=5,27,IF(generador!B692=6,30,IF(generador!B692=7,33,IF(generador!B692=8,36,IF(generador!B692=9,39,IF(generador!B692=10,42,IF(generador!B692=11,45,IF(generador!B692=12,48,IF(generador!B692=13,51,IF(generador!B692=14,54,IF(generador!B692=15,57))))))))))))))),FALSE),""),"")</f>
        <v/>
      </c>
      <c r="F692" s="20" t="str">
        <f t="shared" si="179"/>
        <v/>
      </c>
      <c r="G692" s="29" t="str">
        <f t="shared" si="180"/>
        <v/>
      </c>
      <c r="H692" s="21" t="str">
        <f t="shared" ca="1" si="183"/>
        <v/>
      </c>
      <c r="I692" s="18" t="str">
        <f t="shared" si="184"/>
        <v/>
      </c>
      <c r="J692" s="18" t="str">
        <f>""</f>
        <v/>
      </c>
      <c r="K692" s="18" t="str">
        <f t="shared" si="185"/>
        <v/>
      </c>
      <c r="L692" s="18" t="str">
        <f t="shared" si="186"/>
        <v/>
      </c>
      <c r="M692" s="18" t="str">
        <f t="shared" si="187"/>
        <v/>
      </c>
      <c r="N692" s="18" t="str">
        <f t="shared" si="188"/>
        <v/>
      </c>
      <c r="O692" s="18" t="str">
        <f t="shared" si="189"/>
        <v/>
      </c>
      <c r="P692" s="18" t="str">
        <f t="shared" si="190"/>
        <v/>
      </c>
      <c r="Q692" s="18" t="str">
        <f t="shared" si="191"/>
        <v/>
      </c>
      <c r="R692" s="122" t="str">
        <f t="shared" si="181"/>
        <v/>
      </c>
      <c r="S692" s="18" t="str">
        <f t="shared" si="192"/>
        <v/>
      </c>
      <c r="T692" s="26" t="str">
        <f t="shared" si="182"/>
        <v/>
      </c>
      <c r="U692" s="18" t="str">
        <f t="shared" si="193"/>
        <v/>
      </c>
      <c r="V692" s="18" t="str">
        <f t="shared" si="194"/>
        <v/>
      </c>
      <c r="W692" s="18" t="str">
        <f>IFERROR(CONCATENATE("PAGO N° ",B692," DEL CONTRATO CPS ",V692," ENTRE ",TEXT(VLOOKUP(A692,matriz,IF(generador!B692=1,16,IF(generador!B692=2,19,IF(generador!B692=3,22,IF(generador!B692=4,25,IF(generador!B692=5,28,IF(generador!B692=6,31,IF(generador!B692=7,34,IF(generador!B692=8,37,IF(generador!B692=9,40,IF(generador!B692=10,43,IF(generador!B692=11,46,IF(generador!B692=12,49,IF(generador!B692=13,52,IF(generador!B692=14,55,IF(generador!B692=15,58))))))))))))))),FALSE),"dd/mm/yyyy")," Y ",TEXT(VLOOKUP(A692,matriz,IF(generador!B692=1,17,IF(generador!B692=2,20,IF(generador!B692=3,23,IF(generador!B692=4,26,IF(generador!B692=5,29,IF(generador!B692=6,32,IF(generador!B692=7,35,IF(generador!B692=8,38,IF(generador!B692=9,41,IF(generador!B692=10,44,IF(generador!B692=11,47,IF(generador!B692=12,50,IF(generador!B692=13,53,IF(generador!B692=14,56,IF(generador!B692=15,59))))))))))))))),FALSE),"dd/mm/yyyy")),"")</f>
        <v/>
      </c>
    </row>
    <row r="693" spans="1:23" x14ac:dyDescent="0.3">
      <c r="A693" s="15"/>
      <c r="B693" s="14"/>
      <c r="C693" s="6"/>
      <c r="D693" s="26" t="str">
        <f t="shared" si="178"/>
        <v/>
      </c>
      <c r="E693" s="19" t="str">
        <f>IFERROR(IF(A693&lt;&gt;"",VLOOKUP(A693,matriz,IF(generador!B693=1,15,IF(generador!B693=2,18,IF(generador!B693=3,21,IF(generador!B693=4,24,IF(generador!B693=5,27,IF(generador!B693=6,30,IF(generador!B693=7,33,IF(generador!B693=8,36,IF(generador!B693=9,39,IF(generador!B693=10,42,IF(generador!B693=11,45,IF(generador!B693=12,48,IF(generador!B693=13,51,IF(generador!B693=14,54,IF(generador!B693=15,57))))))))))))))),FALSE),""),"")</f>
        <v/>
      </c>
      <c r="F693" s="20" t="str">
        <f t="shared" si="179"/>
        <v/>
      </c>
      <c r="G693" s="29" t="str">
        <f t="shared" si="180"/>
        <v/>
      </c>
      <c r="H693" s="21" t="str">
        <f t="shared" ca="1" si="183"/>
        <v/>
      </c>
      <c r="I693" s="18" t="str">
        <f t="shared" si="184"/>
        <v/>
      </c>
      <c r="J693" s="18" t="str">
        <f>""</f>
        <v/>
      </c>
      <c r="K693" s="18" t="str">
        <f t="shared" si="185"/>
        <v/>
      </c>
      <c r="L693" s="18" t="str">
        <f t="shared" si="186"/>
        <v/>
      </c>
      <c r="M693" s="18" t="str">
        <f t="shared" si="187"/>
        <v/>
      </c>
      <c r="N693" s="18" t="str">
        <f t="shared" si="188"/>
        <v/>
      </c>
      <c r="O693" s="18" t="str">
        <f t="shared" si="189"/>
        <v/>
      </c>
      <c r="P693" s="18" t="str">
        <f t="shared" si="190"/>
        <v/>
      </c>
      <c r="Q693" s="18" t="str">
        <f t="shared" si="191"/>
        <v/>
      </c>
      <c r="R693" s="122" t="str">
        <f t="shared" si="181"/>
        <v/>
      </c>
      <c r="S693" s="18" t="str">
        <f t="shared" si="192"/>
        <v/>
      </c>
      <c r="T693" s="26" t="str">
        <f t="shared" si="182"/>
        <v/>
      </c>
      <c r="U693" s="18" t="str">
        <f t="shared" si="193"/>
        <v/>
      </c>
      <c r="V693" s="18" t="str">
        <f t="shared" si="194"/>
        <v/>
      </c>
      <c r="W693" s="18" t="str">
        <f>IFERROR(CONCATENATE("PAGO N° ",B693," DEL CONTRATO CPS ",V693," ENTRE ",TEXT(VLOOKUP(A693,matriz,IF(generador!B693=1,16,IF(generador!B693=2,19,IF(generador!B693=3,22,IF(generador!B693=4,25,IF(generador!B693=5,28,IF(generador!B693=6,31,IF(generador!B693=7,34,IF(generador!B693=8,37,IF(generador!B693=9,40,IF(generador!B693=10,43,IF(generador!B693=11,46,IF(generador!B693=12,49,IF(generador!B693=13,52,IF(generador!B693=14,55,IF(generador!B693=15,58))))))))))))))),FALSE),"dd/mm/yyyy")," Y ",TEXT(VLOOKUP(A693,matriz,IF(generador!B693=1,17,IF(generador!B693=2,20,IF(generador!B693=3,23,IF(generador!B693=4,26,IF(generador!B693=5,29,IF(generador!B693=6,32,IF(generador!B693=7,35,IF(generador!B693=8,38,IF(generador!B693=9,41,IF(generador!B693=10,44,IF(generador!B693=11,47,IF(generador!B693=12,50,IF(generador!B693=13,53,IF(generador!B693=14,56,IF(generador!B693=15,59))))))))))))))),FALSE),"dd/mm/yyyy")),"")</f>
        <v/>
      </c>
    </row>
    <row r="694" spans="1:23" x14ac:dyDescent="0.3">
      <c r="A694" s="15"/>
      <c r="B694" s="14"/>
      <c r="C694" s="6"/>
      <c r="D694" s="26" t="str">
        <f t="shared" si="178"/>
        <v/>
      </c>
      <c r="E694" s="19" t="str">
        <f>IFERROR(IF(A694&lt;&gt;"",VLOOKUP(A694,matriz,IF(generador!B694=1,15,IF(generador!B694=2,18,IF(generador!B694=3,21,IF(generador!B694=4,24,IF(generador!B694=5,27,IF(generador!B694=6,30,IF(generador!B694=7,33,IF(generador!B694=8,36,IF(generador!B694=9,39,IF(generador!B694=10,42,IF(generador!B694=11,45,IF(generador!B694=12,48,IF(generador!B694=13,51,IF(generador!B694=14,54,IF(generador!B694=15,57))))))))))))))),FALSE),""),"")</f>
        <v/>
      </c>
      <c r="F694" s="20" t="str">
        <f t="shared" si="179"/>
        <v/>
      </c>
      <c r="G694" s="29" t="str">
        <f t="shared" si="180"/>
        <v/>
      </c>
      <c r="H694" s="21" t="str">
        <f t="shared" ca="1" si="183"/>
        <v/>
      </c>
      <c r="I694" s="18" t="str">
        <f t="shared" si="184"/>
        <v/>
      </c>
      <c r="J694" s="18" t="str">
        <f>""</f>
        <v/>
      </c>
      <c r="K694" s="18" t="str">
        <f t="shared" si="185"/>
        <v/>
      </c>
      <c r="L694" s="18" t="str">
        <f t="shared" si="186"/>
        <v/>
      </c>
      <c r="M694" s="18" t="str">
        <f t="shared" si="187"/>
        <v/>
      </c>
      <c r="N694" s="18" t="str">
        <f t="shared" si="188"/>
        <v/>
      </c>
      <c r="O694" s="18" t="str">
        <f t="shared" si="189"/>
        <v/>
      </c>
      <c r="P694" s="18" t="str">
        <f t="shared" si="190"/>
        <v/>
      </c>
      <c r="Q694" s="18" t="str">
        <f t="shared" si="191"/>
        <v/>
      </c>
      <c r="R694" s="122" t="str">
        <f t="shared" si="181"/>
        <v/>
      </c>
      <c r="S694" s="18" t="str">
        <f t="shared" si="192"/>
        <v/>
      </c>
      <c r="T694" s="26" t="str">
        <f t="shared" si="182"/>
        <v/>
      </c>
      <c r="U694" s="18" t="str">
        <f t="shared" si="193"/>
        <v/>
      </c>
      <c r="V694" s="18" t="str">
        <f t="shared" si="194"/>
        <v/>
      </c>
      <c r="W694" s="18" t="str">
        <f>IFERROR(CONCATENATE("PAGO N° ",B694," DEL CONTRATO CPS ",V694," ENTRE ",TEXT(VLOOKUP(A694,matriz,IF(generador!B694=1,16,IF(generador!B694=2,19,IF(generador!B694=3,22,IF(generador!B694=4,25,IF(generador!B694=5,28,IF(generador!B694=6,31,IF(generador!B694=7,34,IF(generador!B694=8,37,IF(generador!B694=9,40,IF(generador!B694=10,43,IF(generador!B694=11,46,IF(generador!B694=12,49,IF(generador!B694=13,52,IF(generador!B694=14,55,IF(generador!B694=15,58))))))))))))))),FALSE),"dd/mm/yyyy")," Y ",TEXT(VLOOKUP(A694,matriz,IF(generador!B694=1,17,IF(generador!B694=2,20,IF(generador!B694=3,23,IF(generador!B694=4,26,IF(generador!B694=5,29,IF(generador!B694=6,32,IF(generador!B694=7,35,IF(generador!B694=8,38,IF(generador!B694=9,41,IF(generador!B694=10,44,IF(generador!B694=11,47,IF(generador!B694=12,50,IF(generador!B694=13,53,IF(generador!B694=14,56,IF(generador!B694=15,59))))))))))))))),FALSE),"dd/mm/yyyy")),"")</f>
        <v/>
      </c>
    </row>
    <row r="695" spans="1:23" x14ac:dyDescent="0.3">
      <c r="A695" s="15"/>
      <c r="B695" s="14"/>
      <c r="C695" s="6"/>
      <c r="D695" s="26" t="str">
        <f t="shared" si="178"/>
        <v/>
      </c>
      <c r="E695" s="19" t="str">
        <f>IFERROR(IF(A695&lt;&gt;"",VLOOKUP(A695,matriz,IF(generador!B695=1,15,IF(generador!B695=2,18,IF(generador!B695=3,21,IF(generador!B695=4,24,IF(generador!B695=5,27,IF(generador!B695=6,30,IF(generador!B695=7,33,IF(generador!B695=8,36,IF(generador!B695=9,39,IF(generador!B695=10,42,IF(generador!B695=11,45,IF(generador!B695=12,48,IF(generador!B695=13,51,IF(generador!B695=14,54,IF(generador!B695=15,57))))))))))))))),FALSE),""),"")</f>
        <v/>
      </c>
      <c r="F695" s="20" t="str">
        <f t="shared" si="179"/>
        <v/>
      </c>
      <c r="G695" s="29" t="str">
        <f t="shared" si="180"/>
        <v/>
      </c>
      <c r="H695" s="21" t="str">
        <f t="shared" ca="1" si="183"/>
        <v/>
      </c>
      <c r="I695" s="18" t="str">
        <f t="shared" si="184"/>
        <v/>
      </c>
      <c r="J695" s="18" t="str">
        <f>""</f>
        <v/>
      </c>
      <c r="K695" s="18" t="str">
        <f t="shared" si="185"/>
        <v/>
      </c>
      <c r="L695" s="18" t="str">
        <f t="shared" si="186"/>
        <v/>
      </c>
      <c r="M695" s="18" t="str">
        <f t="shared" si="187"/>
        <v/>
      </c>
      <c r="N695" s="18" t="str">
        <f t="shared" si="188"/>
        <v/>
      </c>
      <c r="O695" s="18" t="str">
        <f t="shared" si="189"/>
        <v/>
      </c>
      <c r="P695" s="18" t="str">
        <f t="shared" si="190"/>
        <v/>
      </c>
      <c r="Q695" s="18" t="str">
        <f t="shared" si="191"/>
        <v/>
      </c>
      <c r="R695" s="122" t="str">
        <f t="shared" si="181"/>
        <v/>
      </c>
      <c r="S695" s="18" t="str">
        <f t="shared" si="192"/>
        <v/>
      </c>
      <c r="T695" s="26" t="str">
        <f t="shared" si="182"/>
        <v/>
      </c>
      <c r="U695" s="18" t="str">
        <f t="shared" si="193"/>
        <v/>
      </c>
      <c r="V695" s="18" t="str">
        <f t="shared" si="194"/>
        <v/>
      </c>
      <c r="W695" s="18" t="str">
        <f>IFERROR(CONCATENATE("PAGO N° ",B695," DEL CONTRATO CPS ",V695," ENTRE ",TEXT(VLOOKUP(A695,matriz,IF(generador!B695=1,16,IF(generador!B695=2,19,IF(generador!B695=3,22,IF(generador!B695=4,25,IF(generador!B695=5,28,IF(generador!B695=6,31,IF(generador!B695=7,34,IF(generador!B695=8,37,IF(generador!B695=9,40,IF(generador!B695=10,43,IF(generador!B695=11,46,IF(generador!B695=12,49,IF(generador!B695=13,52,IF(generador!B695=14,55,IF(generador!B695=15,58))))))))))))))),FALSE),"dd/mm/yyyy")," Y ",TEXT(VLOOKUP(A695,matriz,IF(generador!B695=1,17,IF(generador!B695=2,20,IF(generador!B695=3,23,IF(generador!B695=4,26,IF(generador!B695=5,29,IF(generador!B695=6,32,IF(generador!B695=7,35,IF(generador!B695=8,38,IF(generador!B695=9,41,IF(generador!B695=10,44,IF(generador!B695=11,47,IF(generador!B695=12,50,IF(generador!B695=13,53,IF(generador!B695=14,56,IF(generador!B695=15,59))))))))))))))),FALSE),"dd/mm/yyyy")),"")</f>
        <v/>
      </c>
    </row>
    <row r="696" spans="1:23" x14ac:dyDescent="0.3">
      <c r="A696" s="15"/>
      <c r="B696" s="14"/>
      <c r="C696" s="6"/>
      <c r="D696" s="26" t="str">
        <f t="shared" si="178"/>
        <v/>
      </c>
      <c r="E696" s="19" t="str">
        <f>IFERROR(IF(A696&lt;&gt;"",VLOOKUP(A696,matriz,IF(generador!B696=1,15,IF(generador!B696=2,18,IF(generador!B696=3,21,IF(generador!B696=4,24,IF(generador!B696=5,27,IF(generador!B696=6,30,IF(generador!B696=7,33,IF(generador!B696=8,36,IF(generador!B696=9,39,IF(generador!B696=10,42,IF(generador!B696=11,45,IF(generador!B696=12,48,IF(generador!B696=13,51,IF(generador!B696=14,54,IF(generador!B696=15,57))))))))))))))),FALSE),""),"")</f>
        <v/>
      </c>
      <c r="F696" s="20" t="str">
        <f t="shared" si="179"/>
        <v/>
      </c>
      <c r="G696" s="29" t="str">
        <f t="shared" si="180"/>
        <v/>
      </c>
      <c r="H696" s="21" t="str">
        <f t="shared" ca="1" si="183"/>
        <v/>
      </c>
      <c r="I696" s="18" t="str">
        <f t="shared" si="184"/>
        <v/>
      </c>
      <c r="J696" s="18" t="str">
        <f>""</f>
        <v/>
      </c>
      <c r="K696" s="18" t="str">
        <f t="shared" si="185"/>
        <v/>
      </c>
      <c r="L696" s="18" t="str">
        <f t="shared" si="186"/>
        <v/>
      </c>
      <c r="M696" s="18" t="str">
        <f t="shared" si="187"/>
        <v/>
      </c>
      <c r="N696" s="18" t="str">
        <f t="shared" si="188"/>
        <v/>
      </c>
      <c r="O696" s="18" t="str">
        <f t="shared" si="189"/>
        <v/>
      </c>
      <c r="P696" s="18" t="str">
        <f t="shared" si="190"/>
        <v/>
      </c>
      <c r="Q696" s="18" t="str">
        <f t="shared" si="191"/>
        <v/>
      </c>
      <c r="R696" s="122" t="str">
        <f t="shared" si="181"/>
        <v/>
      </c>
      <c r="S696" s="18" t="str">
        <f t="shared" si="192"/>
        <v/>
      </c>
      <c r="T696" s="26" t="str">
        <f t="shared" si="182"/>
        <v/>
      </c>
      <c r="U696" s="18" t="str">
        <f t="shared" si="193"/>
        <v/>
      </c>
      <c r="V696" s="18" t="str">
        <f t="shared" si="194"/>
        <v/>
      </c>
      <c r="W696" s="18" t="str">
        <f>IFERROR(CONCATENATE("PAGO N° ",B696," DEL CONTRATO CPS ",V696," ENTRE ",TEXT(VLOOKUP(A696,matriz,IF(generador!B696=1,16,IF(generador!B696=2,19,IF(generador!B696=3,22,IF(generador!B696=4,25,IF(generador!B696=5,28,IF(generador!B696=6,31,IF(generador!B696=7,34,IF(generador!B696=8,37,IF(generador!B696=9,40,IF(generador!B696=10,43,IF(generador!B696=11,46,IF(generador!B696=12,49,IF(generador!B696=13,52,IF(generador!B696=14,55,IF(generador!B696=15,58))))))))))))))),FALSE),"dd/mm/yyyy")," Y ",TEXT(VLOOKUP(A696,matriz,IF(generador!B696=1,17,IF(generador!B696=2,20,IF(generador!B696=3,23,IF(generador!B696=4,26,IF(generador!B696=5,29,IF(generador!B696=6,32,IF(generador!B696=7,35,IF(generador!B696=8,38,IF(generador!B696=9,41,IF(generador!B696=10,44,IF(generador!B696=11,47,IF(generador!B696=12,50,IF(generador!B696=13,53,IF(generador!B696=14,56,IF(generador!B696=15,59))))))))))))))),FALSE),"dd/mm/yyyy")),"")</f>
        <v/>
      </c>
    </row>
    <row r="697" spans="1:23" x14ac:dyDescent="0.3">
      <c r="A697" s="15"/>
      <c r="B697" s="14"/>
      <c r="C697" s="6"/>
      <c r="D697" s="26" t="str">
        <f t="shared" si="178"/>
        <v/>
      </c>
      <c r="E697" s="19" t="str">
        <f>IFERROR(IF(A697&lt;&gt;"",VLOOKUP(A697,matriz,IF(generador!B697=1,15,IF(generador!B697=2,18,IF(generador!B697=3,21,IF(generador!B697=4,24,IF(generador!B697=5,27,IF(generador!B697=6,30,IF(generador!B697=7,33,IF(generador!B697=8,36,IF(generador!B697=9,39,IF(generador!B697=10,42,IF(generador!B697=11,45,IF(generador!B697=12,48,IF(generador!B697=13,51,IF(generador!B697=14,54,IF(generador!B697=15,57))))))))))))))),FALSE),""),"")</f>
        <v/>
      </c>
      <c r="F697" s="20" t="str">
        <f t="shared" si="179"/>
        <v/>
      </c>
      <c r="G697" s="29" t="str">
        <f t="shared" si="180"/>
        <v/>
      </c>
      <c r="H697" s="21" t="str">
        <f t="shared" ca="1" si="183"/>
        <v/>
      </c>
      <c r="I697" s="18" t="str">
        <f t="shared" si="184"/>
        <v/>
      </c>
      <c r="J697" s="18" t="str">
        <f>""</f>
        <v/>
      </c>
      <c r="K697" s="18" t="str">
        <f t="shared" si="185"/>
        <v/>
      </c>
      <c r="L697" s="18" t="str">
        <f t="shared" si="186"/>
        <v/>
      </c>
      <c r="M697" s="18" t="str">
        <f t="shared" si="187"/>
        <v/>
      </c>
      <c r="N697" s="18" t="str">
        <f t="shared" si="188"/>
        <v/>
      </c>
      <c r="O697" s="18" t="str">
        <f t="shared" si="189"/>
        <v/>
      </c>
      <c r="P697" s="18" t="str">
        <f t="shared" si="190"/>
        <v/>
      </c>
      <c r="Q697" s="18" t="str">
        <f t="shared" si="191"/>
        <v/>
      </c>
      <c r="R697" s="122" t="str">
        <f t="shared" si="181"/>
        <v/>
      </c>
      <c r="S697" s="18" t="str">
        <f t="shared" si="192"/>
        <v/>
      </c>
      <c r="T697" s="26" t="str">
        <f t="shared" si="182"/>
        <v/>
      </c>
      <c r="U697" s="18" t="str">
        <f t="shared" si="193"/>
        <v/>
      </c>
      <c r="V697" s="18" t="str">
        <f t="shared" si="194"/>
        <v/>
      </c>
      <c r="W697" s="18" t="str">
        <f>IFERROR(CONCATENATE("PAGO N° ",B697," DEL CONTRATO CPS ",V697," ENTRE ",TEXT(VLOOKUP(A697,matriz,IF(generador!B697=1,16,IF(generador!B697=2,19,IF(generador!B697=3,22,IF(generador!B697=4,25,IF(generador!B697=5,28,IF(generador!B697=6,31,IF(generador!B697=7,34,IF(generador!B697=8,37,IF(generador!B697=9,40,IF(generador!B697=10,43,IF(generador!B697=11,46,IF(generador!B697=12,49,IF(generador!B697=13,52,IF(generador!B697=14,55,IF(generador!B697=15,58))))))))))))))),FALSE),"dd/mm/yyyy")," Y ",TEXT(VLOOKUP(A697,matriz,IF(generador!B697=1,17,IF(generador!B697=2,20,IF(generador!B697=3,23,IF(generador!B697=4,26,IF(generador!B697=5,29,IF(generador!B697=6,32,IF(generador!B697=7,35,IF(generador!B697=8,38,IF(generador!B697=9,41,IF(generador!B697=10,44,IF(generador!B697=11,47,IF(generador!B697=12,50,IF(generador!B697=13,53,IF(generador!B697=14,56,IF(generador!B697=15,59))))))))))))))),FALSE),"dd/mm/yyyy")),"")</f>
        <v/>
      </c>
    </row>
    <row r="698" spans="1:23" x14ac:dyDescent="0.3">
      <c r="A698" s="15"/>
      <c r="B698" s="14"/>
      <c r="C698" s="6"/>
      <c r="D698" s="26" t="str">
        <f t="shared" si="178"/>
        <v/>
      </c>
      <c r="E698" s="19" t="str">
        <f>IFERROR(IF(A698&lt;&gt;"",VLOOKUP(A698,matriz,IF(generador!B698=1,15,IF(generador!B698=2,18,IF(generador!B698=3,21,IF(generador!B698=4,24,IF(generador!B698=5,27,IF(generador!B698=6,30,IF(generador!B698=7,33,IF(generador!B698=8,36,IF(generador!B698=9,39,IF(generador!B698=10,42,IF(generador!B698=11,45,IF(generador!B698=12,48,IF(generador!B698=13,51,IF(generador!B698=14,54,IF(generador!B698=15,57))))))))))))))),FALSE),""),"")</f>
        <v/>
      </c>
      <c r="F698" s="20" t="str">
        <f t="shared" si="179"/>
        <v/>
      </c>
      <c r="G698" s="29" t="str">
        <f t="shared" si="180"/>
        <v/>
      </c>
      <c r="H698" s="21" t="str">
        <f t="shared" ca="1" si="183"/>
        <v/>
      </c>
      <c r="I698" s="18" t="str">
        <f t="shared" si="184"/>
        <v/>
      </c>
      <c r="J698" s="18" t="str">
        <f>""</f>
        <v/>
      </c>
      <c r="K698" s="18" t="str">
        <f t="shared" si="185"/>
        <v/>
      </c>
      <c r="L698" s="18" t="str">
        <f t="shared" si="186"/>
        <v/>
      </c>
      <c r="M698" s="18" t="str">
        <f t="shared" si="187"/>
        <v/>
      </c>
      <c r="N698" s="18" t="str">
        <f t="shared" si="188"/>
        <v/>
      </c>
      <c r="O698" s="18" t="str">
        <f t="shared" si="189"/>
        <v/>
      </c>
      <c r="P698" s="18" t="str">
        <f t="shared" si="190"/>
        <v/>
      </c>
      <c r="Q698" s="18" t="str">
        <f t="shared" si="191"/>
        <v/>
      </c>
      <c r="R698" s="122" t="str">
        <f t="shared" si="181"/>
        <v/>
      </c>
      <c r="S698" s="18" t="str">
        <f t="shared" si="192"/>
        <v/>
      </c>
      <c r="T698" s="26" t="str">
        <f t="shared" si="182"/>
        <v/>
      </c>
      <c r="U698" s="18" t="str">
        <f t="shared" si="193"/>
        <v/>
      </c>
      <c r="V698" s="18" t="str">
        <f t="shared" si="194"/>
        <v/>
      </c>
      <c r="W698" s="18" t="str">
        <f>IFERROR(CONCATENATE("PAGO N° ",B698," DEL CONTRATO CPS ",V698," ENTRE ",TEXT(VLOOKUP(A698,matriz,IF(generador!B698=1,16,IF(generador!B698=2,19,IF(generador!B698=3,22,IF(generador!B698=4,25,IF(generador!B698=5,28,IF(generador!B698=6,31,IF(generador!B698=7,34,IF(generador!B698=8,37,IF(generador!B698=9,40,IF(generador!B698=10,43,IF(generador!B698=11,46,IF(generador!B698=12,49,IF(generador!B698=13,52,IF(generador!B698=14,55,IF(generador!B698=15,58))))))))))))))),FALSE),"dd/mm/yyyy")," Y ",TEXT(VLOOKUP(A698,matriz,IF(generador!B698=1,17,IF(generador!B698=2,20,IF(generador!B698=3,23,IF(generador!B698=4,26,IF(generador!B698=5,29,IF(generador!B698=6,32,IF(generador!B698=7,35,IF(generador!B698=8,38,IF(generador!B698=9,41,IF(generador!B698=10,44,IF(generador!B698=11,47,IF(generador!B698=12,50,IF(generador!B698=13,53,IF(generador!B698=14,56,IF(generador!B698=15,59))))))))))))))),FALSE),"dd/mm/yyyy")),"")</f>
        <v/>
      </c>
    </row>
    <row r="699" spans="1:23" x14ac:dyDescent="0.3">
      <c r="A699" s="15"/>
      <c r="B699" s="14"/>
      <c r="C699" s="6"/>
      <c r="D699" s="26" t="str">
        <f t="shared" si="178"/>
        <v/>
      </c>
      <c r="E699" s="19" t="str">
        <f>IFERROR(IF(A699&lt;&gt;"",VLOOKUP(A699,matriz,IF(generador!B699=1,15,IF(generador!B699=2,18,IF(generador!B699=3,21,IF(generador!B699=4,24,IF(generador!B699=5,27,IF(generador!B699=6,30,IF(generador!B699=7,33,IF(generador!B699=8,36,IF(generador!B699=9,39,IF(generador!B699=10,42,IF(generador!B699=11,45,IF(generador!B699=12,48,IF(generador!B699=13,51,IF(generador!B699=14,54,IF(generador!B699=15,57))))))))))))))),FALSE),""),"")</f>
        <v/>
      </c>
      <c r="F699" s="20" t="str">
        <f t="shared" si="179"/>
        <v/>
      </c>
      <c r="G699" s="29" t="str">
        <f t="shared" si="180"/>
        <v/>
      </c>
      <c r="H699" s="21" t="str">
        <f t="shared" ca="1" si="183"/>
        <v/>
      </c>
      <c r="I699" s="18" t="str">
        <f t="shared" si="184"/>
        <v/>
      </c>
      <c r="J699" s="18" t="str">
        <f>""</f>
        <v/>
      </c>
      <c r="K699" s="18" t="str">
        <f t="shared" si="185"/>
        <v/>
      </c>
      <c r="L699" s="18" t="str">
        <f t="shared" si="186"/>
        <v/>
      </c>
      <c r="M699" s="18" t="str">
        <f t="shared" si="187"/>
        <v/>
      </c>
      <c r="N699" s="18" t="str">
        <f t="shared" si="188"/>
        <v/>
      </c>
      <c r="O699" s="18" t="str">
        <f t="shared" si="189"/>
        <v/>
      </c>
      <c r="P699" s="18" t="str">
        <f t="shared" si="190"/>
        <v/>
      </c>
      <c r="Q699" s="18" t="str">
        <f t="shared" si="191"/>
        <v/>
      </c>
      <c r="R699" s="122" t="str">
        <f t="shared" si="181"/>
        <v/>
      </c>
      <c r="S699" s="18" t="str">
        <f t="shared" si="192"/>
        <v/>
      </c>
      <c r="T699" s="26" t="str">
        <f t="shared" si="182"/>
        <v/>
      </c>
      <c r="U699" s="18" t="str">
        <f t="shared" si="193"/>
        <v/>
      </c>
      <c r="V699" s="18" t="str">
        <f t="shared" si="194"/>
        <v/>
      </c>
      <c r="W699" s="18" t="str">
        <f>IFERROR(CONCATENATE("PAGO N° ",B699," DEL CONTRATO CPS ",V699," ENTRE ",TEXT(VLOOKUP(A699,matriz,IF(generador!B699=1,16,IF(generador!B699=2,19,IF(generador!B699=3,22,IF(generador!B699=4,25,IF(generador!B699=5,28,IF(generador!B699=6,31,IF(generador!B699=7,34,IF(generador!B699=8,37,IF(generador!B699=9,40,IF(generador!B699=10,43,IF(generador!B699=11,46,IF(generador!B699=12,49,IF(generador!B699=13,52,IF(generador!B699=14,55,IF(generador!B699=15,58))))))))))))))),FALSE),"dd/mm/yyyy")," Y ",TEXT(VLOOKUP(A699,matriz,IF(generador!B699=1,17,IF(generador!B699=2,20,IF(generador!B699=3,23,IF(generador!B699=4,26,IF(generador!B699=5,29,IF(generador!B699=6,32,IF(generador!B699=7,35,IF(generador!B699=8,38,IF(generador!B699=9,41,IF(generador!B699=10,44,IF(generador!B699=11,47,IF(generador!B699=12,50,IF(generador!B699=13,53,IF(generador!B699=14,56,IF(generador!B699=15,59))))))))))))))),FALSE),"dd/mm/yyyy")),"")</f>
        <v/>
      </c>
    </row>
    <row r="700" spans="1:23" x14ac:dyDescent="0.3">
      <c r="A700" s="15"/>
      <c r="B700" s="14"/>
      <c r="C700" s="6"/>
      <c r="D700" s="26" t="str">
        <f t="shared" si="178"/>
        <v/>
      </c>
      <c r="E700" s="19" t="str">
        <f>IFERROR(IF(A700&lt;&gt;"",VLOOKUP(A700,matriz,IF(generador!B700=1,15,IF(generador!B700=2,18,IF(generador!B700=3,21,IF(generador!B700=4,24,IF(generador!B700=5,27,IF(generador!B700=6,30,IF(generador!B700=7,33,IF(generador!B700=8,36,IF(generador!B700=9,39,IF(generador!B700=10,42,IF(generador!B700=11,45,IF(generador!B700=12,48,IF(generador!B700=13,51,IF(generador!B700=14,54,IF(generador!B700=15,57))))))))))))))),FALSE),""),"")</f>
        <v/>
      </c>
      <c r="F700" s="20" t="str">
        <f t="shared" si="179"/>
        <v/>
      </c>
      <c r="G700" s="29" t="str">
        <f t="shared" si="180"/>
        <v/>
      </c>
      <c r="H700" s="21" t="str">
        <f t="shared" ca="1" si="183"/>
        <v/>
      </c>
      <c r="I700" s="18" t="str">
        <f t="shared" si="184"/>
        <v/>
      </c>
      <c r="J700" s="18" t="str">
        <f>""</f>
        <v/>
      </c>
      <c r="K700" s="18" t="str">
        <f t="shared" si="185"/>
        <v/>
      </c>
      <c r="L700" s="18" t="str">
        <f t="shared" si="186"/>
        <v/>
      </c>
      <c r="M700" s="18" t="str">
        <f t="shared" si="187"/>
        <v/>
      </c>
      <c r="N700" s="18" t="str">
        <f t="shared" si="188"/>
        <v/>
      </c>
      <c r="O700" s="18" t="str">
        <f t="shared" si="189"/>
        <v/>
      </c>
      <c r="P700" s="18" t="str">
        <f t="shared" si="190"/>
        <v/>
      </c>
      <c r="Q700" s="18" t="str">
        <f t="shared" si="191"/>
        <v/>
      </c>
      <c r="R700" s="122" t="str">
        <f t="shared" si="181"/>
        <v/>
      </c>
      <c r="S700" s="18" t="str">
        <f t="shared" si="192"/>
        <v/>
      </c>
      <c r="T700" s="26" t="str">
        <f t="shared" si="182"/>
        <v/>
      </c>
      <c r="U700" s="18" t="str">
        <f t="shared" si="193"/>
        <v/>
      </c>
      <c r="V700" s="18" t="str">
        <f t="shared" si="194"/>
        <v/>
      </c>
      <c r="W700" s="18" t="str">
        <f>IFERROR(CONCATENATE("PAGO N° ",B700," DEL CONTRATO CPS ",V700," ENTRE ",TEXT(VLOOKUP(A700,matriz,IF(generador!B700=1,16,IF(generador!B700=2,19,IF(generador!B700=3,22,IF(generador!B700=4,25,IF(generador!B700=5,28,IF(generador!B700=6,31,IF(generador!B700=7,34,IF(generador!B700=8,37,IF(generador!B700=9,40,IF(generador!B700=10,43,IF(generador!B700=11,46,IF(generador!B700=12,49,IF(generador!B700=13,52,IF(generador!B700=14,55,IF(generador!B700=15,58))))))))))))))),FALSE),"dd/mm/yyyy")," Y ",TEXT(VLOOKUP(A700,matriz,IF(generador!B700=1,17,IF(generador!B700=2,20,IF(generador!B700=3,23,IF(generador!B700=4,26,IF(generador!B700=5,29,IF(generador!B700=6,32,IF(generador!B700=7,35,IF(generador!B700=8,38,IF(generador!B700=9,41,IF(generador!B700=10,44,IF(generador!B700=11,47,IF(generador!B700=12,50,IF(generador!B700=13,53,IF(generador!B700=14,56,IF(generador!B700=15,59))))))))))))))),FALSE),"dd/mm/yyyy")),"")</f>
        <v/>
      </c>
    </row>
    <row r="701" spans="1:23" x14ac:dyDescent="0.3">
      <c r="A701" s="15"/>
      <c r="B701" s="14"/>
      <c r="C701" s="6"/>
      <c r="D701" s="26" t="str">
        <f t="shared" si="178"/>
        <v/>
      </c>
      <c r="E701" s="19" t="str">
        <f>IFERROR(IF(A701&lt;&gt;"",VLOOKUP(A701,matriz,IF(generador!B701=1,15,IF(generador!B701=2,18,IF(generador!B701=3,21,IF(generador!B701=4,24,IF(generador!B701=5,27,IF(generador!B701=6,30,IF(generador!B701=7,33,IF(generador!B701=8,36,IF(generador!B701=9,39,IF(generador!B701=10,42,IF(generador!B701=11,45,IF(generador!B701=12,48,IF(generador!B701=13,51,IF(generador!B701=14,54,IF(generador!B701=15,57))))))))))))))),FALSE),""),"")</f>
        <v/>
      </c>
      <c r="F701" s="20" t="str">
        <f t="shared" si="179"/>
        <v/>
      </c>
      <c r="G701" s="29" t="str">
        <f t="shared" si="180"/>
        <v/>
      </c>
      <c r="H701" s="21" t="str">
        <f t="shared" ca="1" si="183"/>
        <v/>
      </c>
      <c r="I701" s="18" t="str">
        <f t="shared" si="184"/>
        <v/>
      </c>
      <c r="J701" s="18" t="str">
        <f>""</f>
        <v/>
      </c>
      <c r="K701" s="18" t="str">
        <f t="shared" si="185"/>
        <v/>
      </c>
      <c r="L701" s="18" t="str">
        <f t="shared" si="186"/>
        <v/>
      </c>
      <c r="M701" s="18" t="str">
        <f t="shared" si="187"/>
        <v/>
      </c>
      <c r="N701" s="18" t="str">
        <f t="shared" si="188"/>
        <v/>
      </c>
      <c r="O701" s="18" t="str">
        <f t="shared" si="189"/>
        <v/>
      </c>
      <c r="P701" s="18" t="str">
        <f t="shared" si="190"/>
        <v/>
      </c>
      <c r="Q701" s="18" t="str">
        <f t="shared" si="191"/>
        <v/>
      </c>
      <c r="R701" s="122" t="str">
        <f t="shared" si="181"/>
        <v/>
      </c>
      <c r="S701" s="18" t="str">
        <f t="shared" si="192"/>
        <v/>
      </c>
      <c r="T701" s="26" t="str">
        <f t="shared" si="182"/>
        <v/>
      </c>
      <c r="U701" s="18" t="str">
        <f t="shared" si="193"/>
        <v/>
      </c>
      <c r="V701" s="18" t="str">
        <f t="shared" si="194"/>
        <v/>
      </c>
      <c r="W701" s="18" t="str">
        <f>IFERROR(CONCATENATE("PAGO N° ",B701," DEL CONTRATO CPS ",V701," ENTRE ",TEXT(VLOOKUP(A701,matriz,IF(generador!B701=1,16,IF(generador!B701=2,19,IF(generador!B701=3,22,IF(generador!B701=4,25,IF(generador!B701=5,28,IF(generador!B701=6,31,IF(generador!B701=7,34,IF(generador!B701=8,37,IF(generador!B701=9,40,IF(generador!B701=10,43,IF(generador!B701=11,46,IF(generador!B701=12,49,IF(generador!B701=13,52,IF(generador!B701=14,55,IF(generador!B701=15,58))))))))))))))),FALSE),"dd/mm/yyyy")," Y ",TEXT(VLOOKUP(A701,matriz,IF(generador!B701=1,17,IF(generador!B701=2,20,IF(generador!B701=3,23,IF(generador!B701=4,26,IF(generador!B701=5,29,IF(generador!B701=6,32,IF(generador!B701=7,35,IF(generador!B701=8,38,IF(generador!B701=9,41,IF(generador!B701=10,44,IF(generador!B701=11,47,IF(generador!B701=12,50,IF(generador!B701=13,53,IF(generador!B701=14,56,IF(generador!B701=15,59))))))))))))))),FALSE),"dd/mm/yyyy")),"")</f>
        <v/>
      </c>
    </row>
    <row r="702" spans="1:23" x14ac:dyDescent="0.3">
      <c r="A702" s="15"/>
      <c r="B702" s="14"/>
      <c r="C702" s="6"/>
      <c r="D702" s="26" t="str">
        <f t="shared" si="178"/>
        <v/>
      </c>
      <c r="E702" s="19" t="str">
        <f>IFERROR(IF(A702&lt;&gt;"",VLOOKUP(A702,matriz,IF(generador!B702=1,15,IF(generador!B702=2,18,IF(generador!B702=3,21,IF(generador!B702=4,24,IF(generador!B702=5,27,IF(generador!B702=6,30,IF(generador!B702=7,33,IF(generador!B702=8,36,IF(generador!B702=9,39,IF(generador!B702=10,42,IF(generador!B702=11,45,IF(generador!B702=12,48,IF(generador!B702=13,51,IF(generador!B702=14,54,IF(generador!B702=15,57))))))))))))))),FALSE),""),"")</f>
        <v/>
      </c>
      <c r="F702" s="20" t="str">
        <f t="shared" si="179"/>
        <v/>
      </c>
      <c r="G702" s="29" t="str">
        <f t="shared" si="180"/>
        <v/>
      </c>
      <c r="H702" s="21" t="str">
        <f t="shared" ca="1" si="183"/>
        <v/>
      </c>
      <c r="I702" s="18" t="str">
        <f t="shared" si="184"/>
        <v/>
      </c>
      <c r="J702" s="18" t="str">
        <f>""</f>
        <v/>
      </c>
      <c r="K702" s="18" t="str">
        <f t="shared" si="185"/>
        <v/>
      </c>
      <c r="L702" s="18" t="str">
        <f t="shared" si="186"/>
        <v/>
      </c>
      <c r="M702" s="18" t="str">
        <f t="shared" si="187"/>
        <v/>
      </c>
      <c r="N702" s="18" t="str">
        <f t="shared" si="188"/>
        <v/>
      </c>
      <c r="O702" s="18" t="str">
        <f t="shared" si="189"/>
        <v/>
      </c>
      <c r="P702" s="18" t="str">
        <f t="shared" si="190"/>
        <v/>
      </c>
      <c r="Q702" s="18" t="str">
        <f t="shared" si="191"/>
        <v/>
      </c>
      <c r="R702" s="122" t="str">
        <f t="shared" si="181"/>
        <v/>
      </c>
      <c r="S702" s="18" t="str">
        <f t="shared" si="192"/>
        <v/>
      </c>
      <c r="T702" s="26" t="str">
        <f t="shared" si="182"/>
        <v/>
      </c>
      <c r="U702" s="18" t="str">
        <f t="shared" si="193"/>
        <v/>
      </c>
      <c r="V702" s="18" t="str">
        <f t="shared" si="194"/>
        <v/>
      </c>
      <c r="W702" s="18" t="str">
        <f>IFERROR(CONCATENATE("PAGO N° ",B702," DEL CONTRATO CPS ",V702," ENTRE ",TEXT(VLOOKUP(A702,matriz,IF(generador!B702=1,16,IF(generador!B702=2,19,IF(generador!B702=3,22,IF(generador!B702=4,25,IF(generador!B702=5,28,IF(generador!B702=6,31,IF(generador!B702=7,34,IF(generador!B702=8,37,IF(generador!B702=9,40,IF(generador!B702=10,43,IF(generador!B702=11,46,IF(generador!B702=12,49,IF(generador!B702=13,52,IF(generador!B702=14,55,IF(generador!B702=15,58))))))))))))))),FALSE),"dd/mm/yyyy")," Y ",TEXT(VLOOKUP(A702,matriz,IF(generador!B702=1,17,IF(generador!B702=2,20,IF(generador!B702=3,23,IF(generador!B702=4,26,IF(generador!B702=5,29,IF(generador!B702=6,32,IF(generador!B702=7,35,IF(generador!B702=8,38,IF(generador!B702=9,41,IF(generador!B702=10,44,IF(generador!B702=11,47,IF(generador!B702=12,50,IF(generador!B702=13,53,IF(generador!B702=14,56,IF(generador!B702=15,59))))))))))))))),FALSE),"dd/mm/yyyy")),"")</f>
        <v/>
      </c>
    </row>
    <row r="703" spans="1:23" x14ac:dyDescent="0.3">
      <c r="A703" s="15"/>
      <c r="B703" s="14"/>
      <c r="C703" s="6"/>
      <c r="D703" s="26" t="str">
        <f t="shared" si="178"/>
        <v/>
      </c>
      <c r="E703" s="19" t="str">
        <f>IFERROR(IF(A703&lt;&gt;"",VLOOKUP(A703,matriz,IF(generador!B703=1,15,IF(generador!B703=2,18,IF(generador!B703=3,21,IF(generador!B703=4,24,IF(generador!B703=5,27,IF(generador!B703=6,30,IF(generador!B703=7,33,IF(generador!B703=8,36,IF(generador!B703=9,39,IF(generador!B703=10,42,IF(generador!B703=11,45,IF(generador!B703=12,48,IF(generador!B703=13,51,IF(generador!B703=14,54,IF(generador!B703=15,57))))))))))))))),FALSE),""),"")</f>
        <v/>
      </c>
      <c r="F703" s="20" t="str">
        <f t="shared" si="179"/>
        <v/>
      </c>
      <c r="G703" s="29" t="str">
        <f t="shared" si="180"/>
        <v/>
      </c>
      <c r="H703" s="21" t="str">
        <f t="shared" ca="1" si="183"/>
        <v/>
      </c>
      <c r="I703" s="18" t="str">
        <f t="shared" si="184"/>
        <v/>
      </c>
      <c r="J703" s="18" t="str">
        <f>""</f>
        <v/>
      </c>
      <c r="K703" s="18" t="str">
        <f t="shared" si="185"/>
        <v/>
      </c>
      <c r="L703" s="18" t="str">
        <f t="shared" si="186"/>
        <v/>
      </c>
      <c r="M703" s="18" t="str">
        <f t="shared" si="187"/>
        <v/>
      </c>
      <c r="N703" s="18" t="str">
        <f t="shared" si="188"/>
        <v/>
      </c>
      <c r="O703" s="18" t="str">
        <f t="shared" si="189"/>
        <v/>
      </c>
      <c r="P703" s="18" t="str">
        <f t="shared" si="190"/>
        <v/>
      </c>
      <c r="Q703" s="18" t="str">
        <f t="shared" si="191"/>
        <v/>
      </c>
      <c r="R703" s="122" t="str">
        <f t="shared" si="181"/>
        <v/>
      </c>
      <c r="S703" s="18" t="str">
        <f t="shared" si="192"/>
        <v/>
      </c>
      <c r="T703" s="26" t="str">
        <f t="shared" si="182"/>
        <v/>
      </c>
      <c r="U703" s="18" t="str">
        <f t="shared" si="193"/>
        <v/>
      </c>
      <c r="V703" s="18" t="str">
        <f t="shared" si="194"/>
        <v/>
      </c>
      <c r="W703" s="18" t="str">
        <f>IFERROR(CONCATENATE("PAGO N° ",B703," DEL CONTRATO CPS ",V703," ENTRE ",TEXT(VLOOKUP(A703,matriz,IF(generador!B703=1,16,IF(generador!B703=2,19,IF(generador!B703=3,22,IF(generador!B703=4,25,IF(generador!B703=5,28,IF(generador!B703=6,31,IF(generador!B703=7,34,IF(generador!B703=8,37,IF(generador!B703=9,40,IF(generador!B703=10,43,IF(generador!B703=11,46,IF(generador!B703=12,49,IF(generador!B703=13,52,IF(generador!B703=14,55,IF(generador!B703=15,58))))))))))))))),FALSE),"dd/mm/yyyy")," Y ",TEXT(VLOOKUP(A703,matriz,IF(generador!B703=1,17,IF(generador!B703=2,20,IF(generador!B703=3,23,IF(generador!B703=4,26,IF(generador!B703=5,29,IF(generador!B703=6,32,IF(generador!B703=7,35,IF(generador!B703=8,38,IF(generador!B703=9,41,IF(generador!B703=10,44,IF(generador!B703=11,47,IF(generador!B703=12,50,IF(generador!B703=13,53,IF(generador!B703=14,56,IF(generador!B703=15,59))))))))))))))),FALSE),"dd/mm/yyyy")),"")</f>
        <v/>
      </c>
    </row>
    <row r="704" spans="1:23" x14ac:dyDescent="0.3">
      <c r="A704" s="15"/>
      <c r="B704" s="14"/>
      <c r="C704" s="6"/>
      <c r="D704" s="26" t="str">
        <f t="shared" si="178"/>
        <v/>
      </c>
      <c r="E704" s="19" t="str">
        <f>IFERROR(IF(A704&lt;&gt;"",VLOOKUP(A704,matriz,IF(generador!B704=1,15,IF(generador!B704=2,18,IF(generador!B704=3,21,IF(generador!B704=4,24,IF(generador!B704=5,27,IF(generador!B704=6,30,IF(generador!B704=7,33,IF(generador!B704=8,36,IF(generador!B704=9,39,IF(generador!B704=10,42,IF(generador!B704=11,45,IF(generador!B704=12,48,IF(generador!B704=13,51,IF(generador!B704=14,54,IF(generador!B704=15,57))))))))))))))),FALSE),""),"")</f>
        <v/>
      </c>
      <c r="F704" s="20" t="str">
        <f t="shared" si="179"/>
        <v/>
      </c>
      <c r="G704" s="29" t="str">
        <f t="shared" si="180"/>
        <v/>
      </c>
      <c r="H704" s="21" t="str">
        <f t="shared" ca="1" si="183"/>
        <v/>
      </c>
      <c r="I704" s="18" t="str">
        <f t="shared" si="184"/>
        <v/>
      </c>
      <c r="J704" s="18" t="str">
        <f>""</f>
        <v/>
      </c>
      <c r="K704" s="18" t="str">
        <f t="shared" si="185"/>
        <v/>
      </c>
      <c r="L704" s="18" t="str">
        <f t="shared" si="186"/>
        <v/>
      </c>
      <c r="M704" s="18" t="str">
        <f t="shared" si="187"/>
        <v/>
      </c>
      <c r="N704" s="18" t="str">
        <f t="shared" si="188"/>
        <v/>
      </c>
      <c r="O704" s="18" t="str">
        <f t="shared" si="189"/>
        <v/>
      </c>
      <c r="P704" s="18" t="str">
        <f t="shared" si="190"/>
        <v/>
      </c>
      <c r="Q704" s="18" t="str">
        <f t="shared" si="191"/>
        <v/>
      </c>
      <c r="R704" s="122" t="str">
        <f t="shared" si="181"/>
        <v/>
      </c>
      <c r="S704" s="18" t="str">
        <f t="shared" si="192"/>
        <v/>
      </c>
      <c r="T704" s="26" t="str">
        <f t="shared" si="182"/>
        <v/>
      </c>
      <c r="U704" s="18" t="str">
        <f t="shared" si="193"/>
        <v/>
      </c>
      <c r="V704" s="18" t="str">
        <f t="shared" si="194"/>
        <v/>
      </c>
      <c r="W704" s="18" t="str">
        <f>IFERROR(CONCATENATE("PAGO N° ",B704," DEL CONTRATO CPS ",V704," ENTRE ",TEXT(VLOOKUP(A704,matriz,IF(generador!B704=1,16,IF(generador!B704=2,19,IF(generador!B704=3,22,IF(generador!B704=4,25,IF(generador!B704=5,28,IF(generador!B704=6,31,IF(generador!B704=7,34,IF(generador!B704=8,37,IF(generador!B704=9,40,IF(generador!B704=10,43,IF(generador!B704=11,46,IF(generador!B704=12,49,IF(generador!B704=13,52,IF(generador!B704=14,55,IF(generador!B704=15,58))))))))))))))),FALSE),"dd/mm/yyyy")," Y ",TEXT(VLOOKUP(A704,matriz,IF(generador!B704=1,17,IF(generador!B704=2,20,IF(generador!B704=3,23,IF(generador!B704=4,26,IF(generador!B704=5,29,IF(generador!B704=6,32,IF(generador!B704=7,35,IF(generador!B704=8,38,IF(generador!B704=9,41,IF(generador!B704=10,44,IF(generador!B704=11,47,IF(generador!B704=12,50,IF(generador!B704=13,53,IF(generador!B704=14,56,IF(generador!B704=15,59))))))))))))))),FALSE),"dd/mm/yyyy")),"")</f>
        <v/>
      </c>
    </row>
    <row r="705" spans="1:23" x14ac:dyDescent="0.3">
      <c r="A705" s="15"/>
      <c r="B705" s="14"/>
      <c r="C705" s="6"/>
      <c r="D705" s="26" t="str">
        <f t="shared" si="178"/>
        <v/>
      </c>
      <c r="E705" s="19" t="str">
        <f>IFERROR(IF(A705&lt;&gt;"",VLOOKUP(A705,matriz,IF(generador!B705=1,15,IF(generador!B705=2,18,IF(generador!B705=3,21,IF(generador!B705=4,24,IF(generador!B705=5,27,IF(generador!B705=6,30,IF(generador!B705=7,33,IF(generador!B705=8,36,IF(generador!B705=9,39,IF(generador!B705=10,42,IF(generador!B705=11,45,IF(generador!B705=12,48,IF(generador!B705=13,51,IF(generador!B705=14,54,IF(generador!B705=15,57))))))))))))))),FALSE),""),"")</f>
        <v/>
      </c>
      <c r="F705" s="20" t="str">
        <f t="shared" si="179"/>
        <v/>
      </c>
      <c r="G705" s="29" t="str">
        <f t="shared" si="180"/>
        <v/>
      </c>
      <c r="H705" s="21" t="str">
        <f t="shared" ca="1" si="183"/>
        <v/>
      </c>
      <c r="I705" s="18" t="str">
        <f t="shared" si="184"/>
        <v/>
      </c>
      <c r="J705" s="18" t="str">
        <f>""</f>
        <v/>
      </c>
      <c r="K705" s="18" t="str">
        <f t="shared" si="185"/>
        <v/>
      </c>
      <c r="L705" s="18" t="str">
        <f t="shared" si="186"/>
        <v/>
      </c>
      <c r="M705" s="18" t="str">
        <f t="shared" si="187"/>
        <v/>
      </c>
      <c r="N705" s="18" t="str">
        <f t="shared" si="188"/>
        <v/>
      </c>
      <c r="O705" s="18" t="str">
        <f t="shared" si="189"/>
        <v/>
      </c>
      <c r="P705" s="18" t="str">
        <f t="shared" si="190"/>
        <v/>
      </c>
      <c r="Q705" s="18" t="str">
        <f t="shared" si="191"/>
        <v/>
      </c>
      <c r="R705" s="122" t="str">
        <f t="shared" si="181"/>
        <v/>
      </c>
      <c r="S705" s="18" t="str">
        <f t="shared" si="192"/>
        <v/>
      </c>
      <c r="T705" s="26" t="str">
        <f t="shared" si="182"/>
        <v/>
      </c>
      <c r="U705" s="18" t="str">
        <f t="shared" si="193"/>
        <v/>
      </c>
      <c r="V705" s="18" t="str">
        <f t="shared" si="194"/>
        <v/>
      </c>
      <c r="W705" s="18" t="str">
        <f>IFERROR(CONCATENATE("PAGO N° ",B705," DEL CONTRATO CPS ",V705," ENTRE ",TEXT(VLOOKUP(A705,matriz,IF(generador!B705=1,16,IF(generador!B705=2,19,IF(generador!B705=3,22,IF(generador!B705=4,25,IF(generador!B705=5,28,IF(generador!B705=6,31,IF(generador!B705=7,34,IF(generador!B705=8,37,IF(generador!B705=9,40,IF(generador!B705=10,43,IF(generador!B705=11,46,IF(generador!B705=12,49,IF(generador!B705=13,52,IF(generador!B705=14,55,IF(generador!B705=15,58))))))))))))))),FALSE),"dd/mm/yyyy")," Y ",TEXT(VLOOKUP(A705,matriz,IF(generador!B705=1,17,IF(generador!B705=2,20,IF(generador!B705=3,23,IF(generador!B705=4,26,IF(generador!B705=5,29,IF(generador!B705=6,32,IF(generador!B705=7,35,IF(generador!B705=8,38,IF(generador!B705=9,41,IF(generador!B705=10,44,IF(generador!B705=11,47,IF(generador!B705=12,50,IF(generador!B705=13,53,IF(generador!B705=14,56,IF(generador!B705=15,59))))))))))))))),FALSE),"dd/mm/yyyy")),"")</f>
        <v/>
      </c>
    </row>
    <row r="706" spans="1:23" x14ac:dyDescent="0.3">
      <c r="A706" s="15"/>
      <c r="B706" s="14"/>
      <c r="C706" s="6"/>
      <c r="D706" s="26" t="str">
        <f t="shared" si="178"/>
        <v/>
      </c>
      <c r="E706" s="19" t="str">
        <f>IFERROR(IF(A706&lt;&gt;"",VLOOKUP(A706,matriz,IF(generador!B706=1,15,IF(generador!B706=2,18,IF(generador!B706=3,21,IF(generador!B706=4,24,IF(generador!B706=5,27,IF(generador!B706=6,30,IF(generador!B706=7,33,IF(generador!B706=8,36,IF(generador!B706=9,39,IF(generador!B706=10,42,IF(generador!B706=11,45,IF(generador!B706=12,48,IF(generador!B706=13,51,IF(generador!B706=14,54,IF(generador!B706=15,57))))))))))))))),FALSE),""),"")</f>
        <v/>
      </c>
      <c r="F706" s="20" t="str">
        <f t="shared" si="179"/>
        <v/>
      </c>
      <c r="G706" s="29" t="str">
        <f t="shared" si="180"/>
        <v/>
      </c>
      <c r="H706" s="21" t="str">
        <f t="shared" ca="1" si="183"/>
        <v/>
      </c>
      <c r="I706" s="18" t="str">
        <f t="shared" si="184"/>
        <v/>
      </c>
      <c r="J706" s="18" t="str">
        <f>""</f>
        <v/>
      </c>
      <c r="K706" s="18" t="str">
        <f t="shared" si="185"/>
        <v/>
      </c>
      <c r="L706" s="18" t="str">
        <f t="shared" si="186"/>
        <v/>
      </c>
      <c r="M706" s="18" t="str">
        <f t="shared" si="187"/>
        <v/>
      </c>
      <c r="N706" s="18" t="str">
        <f t="shared" si="188"/>
        <v/>
      </c>
      <c r="O706" s="18" t="str">
        <f t="shared" si="189"/>
        <v/>
      </c>
      <c r="P706" s="18" t="str">
        <f t="shared" si="190"/>
        <v/>
      </c>
      <c r="Q706" s="18" t="str">
        <f t="shared" si="191"/>
        <v/>
      </c>
      <c r="R706" s="122" t="str">
        <f t="shared" si="181"/>
        <v/>
      </c>
      <c r="S706" s="18" t="str">
        <f t="shared" si="192"/>
        <v/>
      </c>
      <c r="T706" s="26" t="str">
        <f t="shared" si="182"/>
        <v/>
      </c>
      <c r="U706" s="18" t="str">
        <f t="shared" si="193"/>
        <v/>
      </c>
      <c r="V706" s="18" t="str">
        <f t="shared" si="194"/>
        <v/>
      </c>
      <c r="W706" s="18" t="str">
        <f>IFERROR(CONCATENATE("PAGO N° ",B706," DEL CONTRATO CPS ",V706," ENTRE ",TEXT(VLOOKUP(A706,matriz,IF(generador!B706=1,16,IF(generador!B706=2,19,IF(generador!B706=3,22,IF(generador!B706=4,25,IF(generador!B706=5,28,IF(generador!B706=6,31,IF(generador!B706=7,34,IF(generador!B706=8,37,IF(generador!B706=9,40,IF(generador!B706=10,43,IF(generador!B706=11,46,IF(generador!B706=12,49,IF(generador!B706=13,52,IF(generador!B706=14,55,IF(generador!B706=15,58))))))))))))))),FALSE),"dd/mm/yyyy")," Y ",TEXT(VLOOKUP(A706,matriz,IF(generador!B706=1,17,IF(generador!B706=2,20,IF(generador!B706=3,23,IF(generador!B706=4,26,IF(generador!B706=5,29,IF(generador!B706=6,32,IF(generador!B706=7,35,IF(generador!B706=8,38,IF(generador!B706=9,41,IF(generador!B706=10,44,IF(generador!B706=11,47,IF(generador!B706=12,50,IF(generador!B706=13,53,IF(generador!B706=14,56,IF(generador!B706=15,59))))))))))))))),FALSE),"dd/mm/yyyy")),"")</f>
        <v/>
      </c>
    </row>
    <row r="707" spans="1:23" x14ac:dyDescent="0.3">
      <c r="A707" s="15"/>
      <c r="B707" s="14"/>
      <c r="C707" s="6"/>
      <c r="D707" s="26" t="str">
        <f t="shared" ref="D707:D770" si="195">IFERROR(IF(C707&lt;&gt;"",CONCATENATE(VLOOKUP(A707,matriz,IF(C707="NO",98,100),FALSE),VLOOKUP(A707,matriz,103,FALSE)),""),"")</f>
        <v/>
      </c>
      <c r="E707" s="19" t="str">
        <f>IFERROR(IF(A707&lt;&gt;"",VLOOKUP(A707,matriz,IF(generador!B707=1,15,IF(generador!B707=2,18,IF(generador!B707=3,21,IF(generador!B707=4,24,IF(generador!B707=5,27,IF(generador!B707=6,30,IF(generador!B707=7,33,IF(generador!B707=8,36,IF(generador!B707=9,39,IF(generador!B707=10,42,IF(generador!B707=11,45,IF(generador!B707=12,48,IF(generador!B707=13,51,IF(generador!B707=14,54,IF(generador!B707=15,57))))))))))))))),FALSE),""),"")</f>
        <v/>
      </c>
      <c r="F707" s="20" t="str">
        <f t="shared" ref="F707:F770" si="196">IFERROR(IF(E707,VLOOKUP(A707,matriz,97,FALSE),""),"")</f>
        <v/>
      </c>
      <c r="G707" s="29" t="str">
        <f t="shared" ref="G707:G770" si="197">IFERROR(IF(E707,VLOOKUP(A707,matriz,IF(C707="NO",99,101),FALSE),""),"")</f>
        <v/>
      </c>
      <c r="H707" s="21" t="str">
        <f t="shared" ca="1" si="183"/>
        <v/>
      </c>
      <c r="I707" s="18" t="str">
        <f t="shared" si="184"/>
        <v/>
      </c>
      <c r="J707" s="18" t="str">
        <f>""</f>
        <v/>
      </c>
      <c r="K707" s="18" t="str">
        <f t="shared" si="185"/>
        <v/>
      </c>
      <c r="L707" s="18" t="str">
        <f t="shared" si="186"/>
        <v/>
      </c>
      <c r="M707" s="18" t="str">
        <f t="shared" si="187"/>
        <v/>
      </c>
      <c r="N707" s="18" t="str">
        <f t="shared" si="188"/>
        <v/>
      </c>
      <c r="O707" s="18" t="str">
        <f t="shared" si="189"/>
        <v/>
      </c>
      <c r="P707" s="18" t="str">
        <f t="shared" si="190"/>
        <v/>
      </c>
      <c r="Q707" s="18" t="str">
        <f t="shared" si="191"/>
        <v/>
      </c>
      <c r="R707" s="122" t="str">
        <f t="shared" ref="R707:R770" si="198">IFERROR(IF(E707,CONCATENATE(TEXT(VLOOKUP(A707,matriz,IF(C707="NO",67,82),FALSE),"YYYY"),VLOOKUP(A707,matriz,IF(C707="NO",66,81),FALSE)),""),"")</f>
        <v/>
      </c>
      <c r="S707" s="18" t="str">
        <f t="shared" si="192"/>
        <v/>
      </c>
      <c r="T707" s="26" t="str">
        <f t="shared" ref="T707:T770" si="199">IFERROR(IF(E707,CONCATENATE(TEXT(VLOOKUP(A707,matriz,IF(C707="NO",64,79),FALSE),"YYYY"),VLOOKUP(A707,matriz,IF(C707="NO",63,78),FALSE)),""),"")</f>
        <v/>
      </c>
      <c r="U707" s="18" t="str">
        <f t="shared" si="193"/>
        <v/>
      </c>
      <c r="V707" s="18" t="str">
        <f t="shared" si="194"/>
        <v/>
      </c>
      <c r="W707" s="18" t="str">
        <f>IFERROR(CONCATENATE("PAGO N° ",B707," DEL CONTRATO CPS ",V707," ENTRE ",TEXT(VLOOKUP(A707,matriz,IF(generador!B707=1,16,IF(generador!B707=2,19,IF(generador!B707=3,22,IF(generador!B707=4,25,IF(generador!B707=5,28,IF(generador!B707=6,31,IF(generador!B707=7,34,IF(generador!B707=8,37,IF(generador!B707=9,40,IF(generador!B707=10,43,IF(generador!B707=11,46,IF(generador!B707=12,49,IF(generador!B707=13,52,IF(generador!B707=14,55,IF(generador!B707=15,58))))))))))))))),FALSE),"dd/mm/yyyy")," Y ",TEXT(VLOOKUP(A707,matriz,IF(generador!B707=1,17,IF(generador!B707=2,20,IF(generador!B707=3,23,IF(generador!B707=4,26,IF(generador!B707=5,29,IF(generador!B707=6,32,IF(generador!B707=7,35,IF(generador!B707=8,38,IF(generador!B707=9,41,IF(generador!B707=10,44,IF(generador!B707=11,47,IF(generador!B707=12,50,IF(generador!B707=13,53,IF(generador!B707=14,56,IF(generador!B707=15,59))))))))))))))),FALSE),"dd/mm/yyyy")),"")</f>
        <v/>
      </c>
    </row>
    <row r="708" spans="1:23" x14ac:dyDescent="0.3">
      <c r="A708" s="15"/>
      <c r="B708" s="14"/>
      <c r="C708" s="6"/>
      <c r="D708" s="26" t="str">
        <f t="shared" si="195"/>
        <v/>
      </c>
      <c r="E708" s="19" t="str">
        <f>IFERROR(IF(A708&lt;&gt;"",VLOOKUP(A708,matriz,IF(generador!B708=1,15,IF(generador!B708=2,18,IF(generador!B708=3,21,IF(generador!B708=4,24,IF(generador!B708=5,27,IF(generador!B708=6,30,IF(generador!B708=7,33,IF(generador!B708=8,36,IF(generador!B708=9,39,IF(generador!B708=10,42,IF(generador!B708=11,45,IF(generador!B708=12,48,IF(generador!B708=13,51,IF(generador!B708=14,54,IF(generador!B708=15,57))))))))))))))),FALSE),""),"")</f>
        <v/>
      </c>
      <c r="F708" s="20" t="str">
        <f t="shared" si="196"/>
        <v/>
      </c>
      <c r="G708" s="29" t="str">
        <f t="shared" si="197"/>
        <v/>
      </c>
      <c r="H708" s="21" t="str">
        <f t="shared" ref="H708:H771" ca="1" si="200">IFERROR(IF(C708&lt;&gt;"",TODAY(),""),"")</f>
        <v/>
      </c>
      <c r="I708" s="18" t="str">
        <f t="shared" ref="I708:I771" si="201">IFERROR(IF(D708&lt;&gt;"",I707+1,""),1)</f>
        <v/>
      </c>
      <c r="J708" s="18" t="str">
        <f>""</f>
        <v/>
      </c>
      <c r="K708" s="18" t="str">
        <f t="shared" ref="K708:K771" si="202">IFERROR(IF(E708,0,""),"")</f>
        <v/>
      </c>
      <c r="L708" s="18" t="str">
        <f t="shared" ref="L708:L771" si="203">IFERROR(IF(E708,0,""),"")</f>
        <v/>
      </c>
      <c r="M708" s="18" t="str">
        <f t="shared" ref="M708:M771" si="204">IFERROR(IF(E708,0,""),"")</f>
        <v/>
      </c>
      <c r="N708" s="18" t="str">
        <f t="shared" ref="N708:N771" si="205">IFERROR(IF(E708,0,""),"")</f>
        <v/>
      </c>
      <c r="O708" s="18" t="str">
        <f t="shared" ref="O708:O771" si="206">IFERROR(IF(E708,"01",""),"")</f>
        <v/>
      </c>
      <c r="P708" s="18" t="str">
        <f t="shared" ref="P708:P771" si="207">IFERROR(IF(K708&lt;&gt;"",P707+1,""),1)</f>
        <v/>
      </c>
      <c r="Q708" s="18" t="str">
        <f t="shared" ref="Q708:Q771" si="208">IFERROR(IF(E708,0,""),"")</f>
        <v/>
      </c>
      <c r="R708" s="122" t="str">
        <f t="shared" si="198"/>
        <v/>
      </c>
      <c r="S708" s="18" t="str">
        <f t="shared" ref="S708:S771" si="209">IFERROR(IF(D708&lt;&gt;"",S707+1,""),1)</f>
        <v/>
      </c>
      <c r="T708" s="26" t="str">
        <f t="shared" si="199"/>
        <v/>
      </c>
      <c r="U708" s="18" t="str">
        <f t="shared" ref="U708:U771" si="210">IFERROR(IF(E708,0,""),"")</f>
        <v/>
      </c>
      <c r="V708" s="18" t="str">
        <f t="shared" ref="V708:V771" si="211">IFERROR(IF(E708,A708,""),"")</f>
        <v/>
      </c>
      <c r="W708" s="18" t="str">
        <f>IFERROR(CONCATENATE("PAGO N° ",B708," DEL CONTRATO CPS ",V708," ENTRE ",TEXT(VLOOKUP(A708,matriz,IF(generador!B708=1,16,IF(generador!B708=2,19,IF(generador!B708=3,22,IF(generador!B708=4,25,IF(generador!B708=5,28,IF(generador!B708=6,31,IF(generador!B708=7,34,IF(generador!B708=8,37,IF(generador!B708=9,40,IF(generador!B708=10,43,IF(generador!B708=11,46,IF(generador!B708=12,49,IF(generador!B708=13,52,IF(generador!B708=14,55,IF(generador!B708=15,58))))))))))))))),FALSE),"dd/mm/yyyy")," Y ",TEXT(VLOOKUP(A708,matriz,IF(generador!B708=1,17,IF(generador!B708=2,20,IF(generador!B708=3,23,IF(generador!B708=4,26,IF(generador!B708=5,29,IF(generador!B708=6,32,IF(generador!B708=7,35,IF(generador!B708=8,38,IF(generador!B708=9,41,IF(generador!B708=10,44,IF(generador!B708=11,47,IF(generador!B708=12,50,IF(generador!B708=13,53,IF(generador!B708=14,56,IF(generador!B708=15,59))))))))))))))),FALSE),"dd/mm/yyyy")),"")</f>
        <v/>
      </c>
    </row>
    <row r="709" spans="1:23" x14ac:dyDescent="0.3">
      <c r="A709" s="15"/>
      <c r="B709" s="14"/>
      <c r="C709" s="6"/>
      <c r="D709" s="26" t="str">
        <f t="shared" si="195"/>
        <v/>
      </c>
      <c r="E709" s="19" t="str">
        <f>IFERROR(IF(A709&lt;&gt;"",VLOOKUP(A709,matriz,IF(generador!B709=1,15,IF(generador!B709=2,18,IF(generador!B709=3,21,IF(generador!B709=4,24,IF(generador!B709=5,27,IF(generador!B709=6,30,IF(generador!B709=7,33,IF(generador!B709=8,36,IF(generador!B709=9,39,IF(generador!B709=10,42,IF(generador!B709=11,45,IF(generador!B709=12,48,IF(generador!B709=13,51,IF(generador!B709=14,54,IF(generador!B709=15,57))))))))))))))),FALSE),""),"")</f>
        <v/>
      </c>
      <c r="F709" s="20" t="str">
        <f t="shared" si="196"/>
        <v/>
      </c>
      <c r="G709" s="29" t="str">
        <f t="shared" si="197"/>
        <v/>
      </c>
      <c r="H709" s="21" t="str">
        <f t="shared" ca="1" si="200"/>
        <v/>
      </c>
      <c r="I709" s="18" t="str">
        <f t="shared" si="201"/>
        <v/>
      </c>
      <c r="J709" s="18" t="str">
        <f>""</f>
        <v/>
      </c>
      <c r="K709" s="18" t="str">
        <f t="shared" si="202"/>
        <v/>
      </c>
      <c r="L709" s="18" t="str">
        <f t="shared" si="203"/>
        <v/>
      </c>
      <c r="M709" s="18" t="str">
        <f t="shared" si="204"/>
        <v/>
      </c>
      <c r="N709" s="18" t="str">
        <f t="shared" si="205"/>
        <v/>
      </c>
      <c r="O709" s="18" t="str">
        <f t="shared" si="206"/>
        <v/>
      </c>
      <c r="P709" s="18" t="str">
        <f t="shared" si="207"/>
        <v/>
      </c>
      <c r="Q709" s="18" t="str">
        <f t="shared" si="208"/>
        <v/>
      </c>
      <c r="R709" s="122" t="str">
        <f t="shared" si="198"/>
        <v/>
      </c>
      <c r="S709" s="18" t="str">
        <f t="shared" si="209"/>
        <v/>
      </c>
      <c r="T709" s="26" t="str">
        <f t="shared" si="199"/>
        <v/>
      </c>
      <c r="U709" s="18" t="str">
        <f t="shared" si="210"/>
        <v/>
      </c>
      <c r="V709" s="18" t="str">
        <f t="shared" si="211"/>
        <v/>
      </c>
      <c r="W709" s="18" t="str">
        <f>IFERROR(CONCATENATE("PAGO N° ",B709," DEL CONTRATO CPS ",V709," ENTRE ",TEXT(VLOOKUP(A709,matriz,IF(generador!B709=1,16,IF(generador!B709=2,19,IF(generador!B709=3,22,IF(generador!B709=4,25,IF(generador!B709=5,28,IF(generador!B709=6,31,IF(generador!B709=7,34,IF(generador!B709=8,37,IF(generador!B709=9,40,IF(generador!B709=10,43,IF(generador!B709=11,46,IF(generador!B709=12,49,IF(generador!B709=13,52,IF(generador!B709=14,55,IF(generador!B709=15,58))))))))))))))),FALSE),"dd/mm/yyyy")," Y ",TEXT(VLOOKUP(A709,matriz,IF(generador!B709=1,17,IF(generador!B709=2,20,IF(generador!B709=3,23,IF(generador!B709=4,26,IF(generador!B709=5,29,IF(generador!B709=6,32,IF(generador!B709=7,35,IF(generador!B709=8,38,IF(generador!B709=9,41,IF(generador!B709=10,44,IF(generador!B709=11,47,IF(generador!B709=12,50,IF(generador!B709=13,53,IF(generador!B709=14,56,IF(generador!B709=15,59))))))))))))))),FALSE),"dd/mm/yyyy")),"")</f>
        <v/>
      </c>
    </row>
    <row r="710" spans="1:23" x14ac:dyDescent="0.3">
      <c r="A710" s="15"/>
      <c r="B710" s="14"/>
      <c r="C710" s="6"/>
      <c r="D710" s="26" t="str">
        <f t="shared" si="195"/>
        <v/>
      </c>
      <c r="E710" s="19" t="str">
        <f>IFERROR(IF(A710&lt;&gt;"",VLOOKUP(A710,matriz,IF(generador!B710=1,15,IF(generador!B710=2,18,IF(generador!B710=3,21,IF(generador!B710=4,24,IF(generador!B710=5,27,IF(generador!B710=6,30,IF(generador!B710=7,33,IF(generador!B710=8,36,IF(generador!B710=9,39,IF(generador!B710=10,42,IF(generador!B710=11,45,IF(generador!B710=12,48,IF(generador!B710=13,51,IF(generador!B710=14,54,IF(generador!B710=15,57))))))))))))))),FALSE),""),"")</f>
        <v/>
      </c>
      <c r="F710" s="20" t="str">
        <f t="shared" si="196"/>
        <v/>
      </c>
      <c r="G710" s="29" t="str">
        <f t="shared" si="197"/>
        <v/>
      </c>
      <c r="H710" s="21" t="str">
        <f t="shared" ca="1" si="200"/>
        <v/>
      </c>
      <c r="I710" s="18" t="str">
        <f t="shared" si="201"/>
        <v/>
      </c>
      <c r="J710" s="18" t="str">
        <f>""</f>
        <v/>
      </c>
      <c r="K710" s="18" t="str">
        <f t="shared" si="202"/>
        <v/>
      </c>
      <c r="L710" s="18" t="str">
        <f t="shared" si="203"/>
        <v/>
      </c>
      <c r="M710" s="18" t="str">
        <f t="shared" si="204"/>
        <v/>
      </c>
      <c r="N710" s="18" t="str">
        <f t="shared" si="205"/>
        <v/>
      </c>
      <c r="O710" s="18" t="str">
        <f t="shared" si="206"/>
        <v/>
      </c>
      <c r="P710" s="18" t="str">
        <f t="shared" si="207"/>
        <v/>
      </c>
      <c r="Q710" s="18" t="str">
        <f t="shared" si="208"/>
        <v/>
      </c>
      <c r="R710" s="122" t="str">
        <f t="shared" si="198"/>
        <v/>
      </c>
      <c r="S710" s="18" t="str">
        <f t="shared" si="209"/>
        <v/>
      </c>
      <c r="T710" s="26" t="str">
        <f t="shared" si="199"/>
        <v/>
      </c>
      <c r="U710" s="18" t="str">
        <f t="shared" si="210"/>
        <v/>
      </c>
      <c r="V710" s="18" t="str">
        <f t="shared" si="211"/>
        <v/>
      </c>
      <c r="W710" s="18" t="str">
        <f>IFERROR(CONCATENATE("PAGO N° ",B710," DEL CONTRATO CPS ",V710," ENTRE ",TEXT(VLOOKUP(A710,matriz,IF(generador!B710=1,16,IF(generador!B710=2,19,IF(generador!B710=3,22,IF(generador!B710=4,25,IF(generador!B710=5,28,IF(generador!B710=6,31,IF(generador!B710=7,34,IF(generador!B710=8,37,IF(generador!B710=9,40,IF(generador!B710=10,43,IF(generador!B710=11,46,IF(generador!B710=12,49,IF(generador!B710=13,52,IF(generador!B710=14,55,IF(generador!B710=15,58))))))))))))))),FALSE),"dd/mm/yyyy")," Y ",TEXT(VLOOKUP(A710,matriz,IF(generador!B710=1,17,IF(generador!B710=2,20,IF(generador!B710=3,23,IF(generador!B710=4,26,IF(generador!B710=5,29,IF(generador!B710=6,32,IF(generador!B710=7,35,IF(generador!B710=8,38,IF(generador!B710=9,41,IF(generador!B710=10,44,IF(generador!B710=11,47,IF(generador!B710=12,50,IF(generador!B710=13,53,IF(generador!B710=14,56,IF(generador!B710=15,59))))))))))))))),FALSE),"dd/mm/yyyy")),"")</f>
        <v/>
      </c>
    </row>
    <row r="711" spans="1:23" x14ac:dyDescent="0.3">
      <c r="A711" s="15"/>
      <c r="B711" s="14"/>
      <c r="C711" s="6"/>
      <c r="D711" s="26" t="str">
        <f t="shared" si="195"/>
        <v/>
      </c>
      <c r="E711" s="19" t="str">
        <f>IFERROR(IF(A711&lt;&gt;"",VLOOKUP(A711,matriz,IF(generador!B711=1,15,IF(generador!B711=2,18,IF(generador!B711=3,21,IF(generador!B711=4,24,IF(generador!B711=5,27,IF(generador!B711=6,30,IF(generador!B711=7,33,IF(generador!B711=8,36,IF(generador!B711=9,39,IF(generador!B711=10,42,IF(generador!B711=11,45,IF(generador!B711=12,48,IF(generador!B711=13,51,IF(generador!B711=14,54,IF(generador!B711=15,57))))))))))))))),FALSE),""),"")</f>
        <v/>
      </c>
      <c r="F711" s="20" t="str">
        <f t="shared" si="196"/>
        <v/>
      </c>
      <c r="G711" s="29" t="str">
        <f t="shared" si="197"/>
        <v/>
      </c>
      <c r="H711" s="21" t="str">
        <f t="shared" ca="1" si="200"/>
        <v/>
      </c>
      <c r="I711" s="18" t="str">
        <f t="shared" si="201"/>
        <v/>
      </c>
      <c r="J711" s="18" t="str">
        <f>""</f>
        <v/>
      </c>
      <c r="K711" s="18" t="str">
        <f t="shared" si="202"/>
        <v/>
      </c>
      <c r="L711" s="18" t="str">
        <f t="shared" si="203"/>
        <v/>
      </c>
      <c r="M711" s="18" t="str">
        <f t="shared" si="204"/>
        <v/>
      </c>
      <c r="N711" s="18" t="str">
        <f t="shared" si="205"/>
        <v/>
      </c>
      <c r="O711" s="18" t="str">
        <f t="shared" si="206"/>
        <v/>
      </c>
      <c r="P711" s="18" t="str">
        <f t="shared" si="207"/>
        <v/>
      </c>
      <c r="Q711" s="18" t="str">
        <f t="shared" si="208"/>
        <v/>
      </c>
      <c r="R711" s="122" t="str">
        <f t="shared" si="198"/>
        <v/>
      </c>
      <c r="S711" s="18" t="str">
        <f t="shared" si="209"/>
        <v/>
      </c>
      <c r="T711" s="26" t="str">
        <f t="shared" si="199"/>
        <v/>
      </c>
      <c r="U711" s="18" t="str">
        <f t="shared" si="210"/>
        <v/>
      </c>
      <c r="V711" s="18" t="str">
        <f t="shared" si="211"/>
        <v/>
      </c>
      <c r="W711" s="18" t="str">
        <f>IFERROR(CONCATENATE("PAGO N° ",B711," DEL CONTRATO CPS ",V711," ENTRE ",TEXT(VLOOKUP(A711,matriz,IF(generador!B711=1,16,IF(generador!B711=2,19,IF(generador!B711=3,22,IF(generador!B711=4,25,IF(generador!B711=5,28,IF(generador!B711=6,31,IF(generador!B711=7,34,IF(generador!B711=8,37,IF(generador!B711=9,40,IF(generador!B711=10,43,IF(generador!B711=11,46,IF(generador!B711=12,49,IF(generador!B711=13,52,IF(generador!B711=14,55,IF(generador!B711=15,58))))))))))))))),FALSE),"dd/mm/yyyy")," Y ",TEXT(VLOOKUP(A711,matriz,IF(generador!B711=1,17,IF(generador!B711=2,20,IF(generador!B711=3,23,IF(generador!B711=4,26,IF(generador!B711=5,29,IF(generador!B711=6,32,IF(generador!B711=7,35,IF(generador!B711=8,38,IF(generador!B711=9,41,IF(generador!B711=10,44,IF(generador!B711=11,47,IF(generador!B711=12,50,IF(generador!B711=13,53,IF(generador!B711=14,56,IF(generador!B711=15,59))))))))))))))),FALSE),"dd/mm/yyyy")),"")</f>
        <v/>
      </c>
    </row>
    <row r="712" spans="1:23" x14ac:dyDescent="0.3">
      <c r="A712" s="15"/>
      <c r="B712" s="14"/>
      <c r="C712" s="6"/>
      <c r="D712" s="26" t="str">
        <f t="shared" si="195"/>
        <v/>
      </c>
      <c r="E712" s="19" t="str">
        <f>IFERROR(IF(A712&lt;&gt;"",VLOOKUP(A712,matriz,IF(generador!B712=1,15,IF(generador!B712=2,18,IF(generador!B712=3,21,IF(generador!B712=4,24,IF(generador!B712=5,27,IF(generador!B712=6,30,IF(generador!B712=7,33,IF(generador!B712=8,36,IF(generador!B712=9,39,IF(generador!B712=10,42,IF(generador!B712=11,45,IF(generador!B712=12,48,IF(generador!B712=13,51,IF(generador!B712=14,54,IF(generador!B712=15,57))))))))))))))),FALSE),""),"")</f>
        <v/>
      </c>
      <c r="F712" s="20" t="str">
        <f t="shared" si="196"/>
        <v/>
      </c>
      <c r="G712" s="29" t="str">
        <f t="shared" si="197"/>
        <v/>
      </c>
      <c r="H712" s="21" t="str">
        <f t="shared" ca="1" si="200"/>
        <v/>
      </c>
      <c r="I712" s="18" t="str">
        <f t="shared" si="201"/>
        <v/>
      </c>
      <c r="J712" s="18" t="str">
        <f>""</f>
        <v/>
      </c>
      <c r="K712" s="18" t="str">
        <f t="shared" si="202"/>
        <v/>
      </c>
      <c r="L712" s="18" t="str">
        <f t="shared" si="203"/>
        <v/>
      </c>
      <c r="M712" s="18" t="str">
        <f t="shared" si="204"/>
        <v/>
      </c>
      <c r="N712" s="18" t="str">
        <f t="shared" si="205"/>
        <v/>
      </c>
      <c r="O712" s="18" t="str">
        <f t="shared" si="206"/>
        <v/>
      </c>
      <c r="P712" s="18" t="str">
        <f t="shared" si="207"/>
        <v/>
      </c>
      <c r="Q712" s="18" t="str">
        <f t="shared" si="208"/>
        <v/>
      </c>
      <c r="R712" s="122" t="str">
        <f t="shared" si="198"/>
        <v/>
      </c>
      <c r="S712" s="18" t="str">
        <f t="shared" si="209"/>
        <v/>
      </c>
      <c r="T712" s="26" t="str">
        <f t="shared" si="199"/>
        <v/>
      </c>
      <c r="U712" s="18" t="str">
        <f t="shared" si="210"/>
        <v/>
      </c>
      <c r="V712" s="18" t="str">
        <f t="shared" si="211"/>
        <v/>
      </c>
      <c r="W712" s="18" t="str">
        <f>IFERROR(CONCATENATE("PAGO N° ",B712," DEL CONTRATO CPS ",V712," ENTRE ",TEXT(VLOOKUP(A712,matriz,IF(generador!B712=1,16,IF(generador!B712=2,19,IF(generador!B712=3,22,IF(generador!B712=4,25,IF(generador!B712=5,28,IF(generador!B712=6,31,IF(generador!B712=7,34,IF(generador!B712=8,37,IF(generador!B712=9,40,IF(generador!B712=10,43,IF(generador!B712=11,46,IF(generador!B712=12,49,IF(generador!B712=13,52,IF(generador!B712=14,55,IF(generador!B712=15,58))))))))))))))),FALSE),"dd/mm/yyyy")," Y ",TEXT(VLOOKUP(A712,matriz,IF(generador!B712=1,17,IF(generador!B712=2,20,IF(generador!B712=3,23,IF(generador!B712=4,26,IF(generador!B712=5,29,IF(generador!B712=6,32,IF(generador!B712=7,35,IF(generador!B712=8,38,IF(generador!B712=9,41,IF(generador!B712=10,44,IF(generador!B712=11,47,IF(generador!B712=12,50,IF(generador!B712=13,53,IF(generador!B712=14,56,IF(generador!B712=15,59))))))))))))))),FALSE),"dd/mm/yyyy")),"")</f>
        <v/>
      </c>
    </row>
    <row r="713" spans="1:23" x14ac:dyDescent="0.3">
      <c r="A713" s="15"/>
      <c r="B713" s="14"/>
      <c r="C713" s="6"/>
      <c r="D713" s="26" t="str">
        <f t="shared" si="195"/>
        <v/>
      </c>
      <c r="E713" s="19" t="str">
        <f>IFERROR(IF(A713&lt;&gt;"",VLOOKUP(A713,matriz,IF(generador!B713=1,15,IF(generador!B713=2,18,IF(generador!B713=3,21,IF(generador!B713=4,24,IF(generador!B713=5,27,IF(generador!B713=6,30,IF(generador!B713=7,33,IF(generador!B713=8,36,IF(generador!B713=9,39,IF(generador!B713=10,42,IF(generador!B713=11,45,IF(generador!B713=12,48,IF(generador!B713=13,51,IF(generador!B713=14,54,IF(generador!B713=15,57))))))))))))))),FALSE),""),"")</f>
        <v/>
      </c>
      <c r="F713" s="20" t="str">
        <f t="shared" si="196"/>
        <v/>
      </c>
      <c r="G713" s="29" t="str">
        <f t="shared" si="197"/>
        <v/>
      </c>
      <c r="H713" s="21" t="str">
        <f t="shared" ca="1" si="200"/>
        <v/>
      </c>
      <c r="I713" s="18" t="str">
        <f t="shared" si="201"/>
        <v/>
      </c>
      <c r="J713" s="18" t="str">
        <f>""</f>
        <v/>
      </c>
      <c r="K713" s="18" t="str">
        <f t="shared" si="202"/>
        <v/>
      </c>
      <c r="L713" s="18" t="str">
        <f t="shared" si="203"/>
        <v/>
      </c>
      <c r="M713" s="18" t="str">
        <f t="shared" si="204"/>
        <v/>
      </c>
      <c r="N713" s="18" t="str">
        <f t="shared" si="205"/>
        <v/>
      </c>
      <c r="O713" s="18" t="str">
        <f t="shared" si="206"/>
        <v/>
      </c>
      <c r="P713" s="18" t="str">
        <f t="shared" si="207"/>
        <v/>
      </c>
      <c r="Q713" s="18" t="str">
        <f t="shared" si="208"/>
        <v/>
      </c>
      <c r="R713" s="122" t="str">
        <f t="shared" si="198"/>
        <v/>
      </c>
      <c r="S713" s="18" t="str">
        <f t="shared" si="209"/>
        <v/>
      </c>
      <c r="T713" s="26" t="str">
        <f t="shared" si="199"/>
        <v/>
      </c>
      <c r="U713" s="18" t="str">
        <f t="shared" si="210"/>
        <v/>
      </c>
      <c r="V713" s="18" t="str">
        <f t="shared" si="211"/>
        <v/>
      </c>
      <c r="W713" s="18" t="str">
        <f>IFERROR(CONCATENATE("PAGO N° ",B713," DEL CONTRATO CPS ",V713," ENTRE ",TEXT(VLOOKUP(A713,matriz,IF(generador!B713=1,16,IF(generador!B713=2,19,IF(generador!B713=3,22,IF(generador!B713=4,25,IF(generador!B713=5,28,IF(generador!B713=6,31,IF(generador!B713=7,34,IF(generador!B713=8,37,IF(generador!B713=9,40,IF(generador!B713=10,43,IF(generador!B713=11,46,IF(generador!B713=12,49,IF(generador!B713=13,52,IF(generador!B713=14,55,IF(generador!B713=15,58))))))))))))))),FALSE),"dd/mm/yyyy")," Y ",TEXT(VLOOKUP(A713,matriz,IF(generador!B713=1,17,IF(generador!B713=2,20,IF(generador!B713=3,23,IF(generador!B713=4,26,IF(generador!B713=5,29,IF(generador!B713=6,32,IF(generador!B713=7,35,IF(generador!B713=8,38,IF(generador!B713=9,41,IF(generador!B713=10,44,IF(generador!B713=11,47,IF(generador!B713=12,50,IF(generador!B713=13,53,IF(generador!B713=14,56,IF(generador!B713=15,59))))))))))))))),FALSE),"dd/mm/yyyy")),"")</f>
        <v/>
      </c>
    </row>
    <row r="714" spans="1:23" x14ac:dyDescent="0.3">
      <c r="A714" s="15"/>
      <c r="B714" s="14"/>
      <c r="C714" s="6"/>
      <c r="D714" s="26" t="str">
        <f t="shared" si="195"/>
        <v/>
      </c>
      <c r="E714" s="19" t="str">
        <f>IFERROR(IF(A714&lt;&gt;"",VLOOKUP(A714,matriz,IF(generador!B714=1,15,IF(generador!B714=2,18,IF(generador!B714=3,21,IF(generador!B714=4,24,IF(generador!B714=5,27,IF(generador!B714=6,30,IF(generador!B714=7,33,IF(generador!B714=8,36,IF(generador!B714=9,39,IF(generador!B714=10,42,IF(generador!B714=11,45,IF(generador!B714=12,48,IF(generador!B714=13,51,IF(generador!B714=14,54,IF(generador!B714=15,57))))))))))))))),FALSE),""),"")</f>
        <v/>
      </c>
      <c r="F714" s="20" t="str">
        <f t="shared" si="196"/>
        <v/>
      </c>
      <c r="G714" s="29" t="str">
        <f t="shared" si="197"/>
        <v/>
      </c>
      <c r="H714" s="21" t="str">
        <f t="shared" ca="1" si="200"/>
        <v/>
      </c>
      <c r="I714" s="18" t="str">
        <f t="shared" si="201"/>
        <v/>
      </c>
      <c r="J714" s="18" t="str">
        <f>""</f>
        <v/>
      </c>
      <c r="K714" s="18" t="str">
        <f t="shared" si="202"/>
        <v/>
      </c>
      <c r="L714" s="18" t="str">
        <f t="shared" si="203"/>
        <v/>
      </c>
      <c r="M714" s="18" t="str">
        <f t="shared" si="204"/>
        <v/>
      </c>
      <c r="N714" s="18" t="str">
        <f t="shared" si="205"/>
        <v/>
      </c>
      <c r="O714" s="18" t="str">
        <f t="shared" si="206"/>
        <v/>
      </c>
      <c r="P714" s="18" t="str">
        <f t="shared" si="207"/>
        <v/>
      </c>
      <c r="Q714" s="18" t="str">
        <f t="shared" si="208"/>
        <v/>
      </c>
      <c r="R714" s="122" t="str">
        <f t="shared" si="198"/>
        <v/>
      </c>
      <c r="S714" s="18" t="str">
        <f t="shared" si="209"/>
        <v/>
      </c>
      <c r="T714" s="26" t="str">
        <f t="shared" si="199"/>
        <v/>
      </c>
      <c r="U714" s="18" t="str">
        <f t="shared" si="210"/>
        <v/>
      </c>
      <c r="V714" s="18" t="str">
        <f t="shared" si="211"/>
        <v/>
      </c>
      <c r="W714" s="18" t="str">
        <f>IFERROR(CONCATENATE("PAGO N° ",B714," DEL CONTRATO CPS ",V714," ENTRE ",TEXT(VLOOKUP(A714,matriz,IF(generador!B714=1,16,IF(generador!B714=2,19,IF(generador!B714=3,22,IF(generador!B714=4,25,IF(generador!B714=5,28,IF(generador!B714=6,31,IF(generador!B714=7,34,IF(generador!B714=8,37,IF(generador!B714=9,40,IF(generador!B714=10,43,IF(generador!B714=11,46,IF(generador!B714=12,49,IF(generador!B714=13,52,IF(generador!B714=14,55,IF(generador!B714=15,58))))))))))))))),FALSE),"dd/mm/yyyy")," Y ",TEXT(VLOOKUP(A714,matriz,IF(generador!B714=1,17,IF(generador!B714=2,20,IF(generador!B714=3,23,IF(generador!B714=4,26,IF(generador!B714=5,29,IF(generador!B714=6,32,IF(generador!B714=7,35,IF(generador!B714=8,38,IF(generador!B714=9,41,IF(generador!B714=10,44,IF(generador!B714=11,47,IF(generador!B714=12,50,IF(generador!B714=13,53,IF(generador!B714=14,56,IF(generador!B714=15,59))))))))))))))),FALSE),"dd/mm/yyyy")),"")</f>
        <v/>
      </c>
    </row>
    <row r="715" spans="1:23" x14ac:dyDescent="0.3">
      <c r="A715" s="15"/>
      <c r="B715" s="14"/>
      <c r="C715" s="6"/>
      <c r="D715" s="26" t="str">
        <f t="shared" si="195"/>
        <v/>
      </c>
      <c r="E715" s="19" t="str">
        <f>IFERROR(IF(A715&lt;&gt;"",VLOOKUP(A715,matriz,IF(generador!B715=1,15,IF(generador!B715=2,18,IF(generador!B715=3,21,IF(generador!B715=4,24,IF(generador!B715=5,27,IF(generador!B715=6,30,IF(generador!B715=7,33,IF(generador!B715=8,36,IF(generador!B715=9,39,IF(generador!B715=10,42,IF(generador!B715=11,45,IF(generador!B715=12,48,IF(generador!B715=13,51,IF(generador!B715=14,54,IF(generador!B715=15,57))))))))))))))),FALSE),""),"")</f>
        <v/>
      </c>
      <c r="F715" s="20" t="str">
        <f t="shared" si="196"/>
        <v/>
      </c>
      <c r="G715" s="29" t="str">
        <f t="shared" si="197"/>
        <v/>
      </c>
      <c r="H715" s="21" t="str">
        <f t="shared" ca="1" si="200"/>
        <v/>
      </c>
      <c r="I715" s="18" t="str">
        <f t="shared" si="201"/>
        <v/>
      </c>
      <c r="J715" s="18" t="str">
        <f>""</f>
        <v/>
      </c>
      <c r="K715" s="18" t="str">
        <f t="shared" si="202"/>
        <v/>
      </c>
      <c r="L715" s="18" t="str">
        <f t="shared" si="203"/>
        <v/>
      </c>
      <c r="M715" s="18" t="str">
        <f t="shared" si="204"/>
        <v/>
      </c>
      <c r="N715" s="18" t="str">
        <f t="shared" si="205"/>
        <v/>
      </c>
      <c r="O715" s="18" t="str">
        <f t="shared" si="206"/>
        <v/>
      </c>
      <c r="P715" s="18" t="str">
        <f t="shared" si="207"/>
        <v/>
      </c>
      <c r="Q715" s="18" t="str">
        <f t="shared" si="208"/>
        <v/>
      </c>
      <c r="R715" s="122" t="str">
        <f t="shared" si="198"/>
        <v/>
      </c>
      <c r="S715" s="18" t="str">
        <f t="shared" si="209"/>
        <v/>
      </c>
      <c r="T715" s="26" t="str">
        <f t="shared" si="199"/>
        <v/>
      </c>
      <c r="U715" s="18" t="str">
        <f t="shared" si="210"/>
        <v/>
      </c>
      <c r="V715" s="18" t="str">
        <f t="shared" si="211"/>
        <v/>
      </c>
      <c r="W715" s="18" t="str">
        <f>IFERROR(CONCATENATE("PAGO N° ",B715," DEL CONTRATO CPS ",V715," ENTRE ",TEXT(VLOOKUP(A715,matriz,IF(generador!B715=1,16,IF(generador!B715=2,19,IF(generador!B715=3,22,IF(generador!B715=4,25,IF(generador!B715=5,28,IF(generador!B715=6,31,IF(generador!B715=7,34,IF(generador!B715=8,37,IF(generador!B715=9,40,IF(generador!B715=10,43,IF(generador!B715=11,46,IF(generador!B715=12,49,IF(generador!B715=13,52,IF(generador!B715=14,55,IF(generador!B715=15,58))))))))))))))),FALSE),"dd/mm/yyyy")," Y ",TEXT(VLOOKUP(A715,matriz,IF(generador!B715=1,17,IF(generador!B715=2,20,IF(generador!B715=3,23,IF(generador!B715=4,26,IF(generador!B715=5,29,IF(generador!B715=6,32,IF(generador!B715=7,35,IF(generador!B715=8,38,IF(generador!B715=9,41,IF(generador!B715=10,44,IF(generador!B715=11,47,IF(generador!B715=12,50,IF(generador!B715=13,53,IF(generador!B715=14,56,IF(generador!B715=15,59))))))))))))))),FALSE),"dd/mm/yyyy")),"")</f>
        <v/>
      </c>
    </row>
    <row r="716" spans="1:23" x14ac:dyDescent="0.3">
      <c r="A716" s="15"/>
      <c r="B716" s="14"/>
      <c r="C716" s="6"/>
      <c r="D716" s="26" t="str">
        <f t="shared" si="195"/>
        <v/>
      </c>
      <c r="E716" s="19" t="str">
        <f>IFERROR(IF(A716&lt;&gt;"",VLOOKUP(A716,matriz,IF(generador!B716=1,15,IF(generador!B716=2,18,IF(generador!B716=3,21,IF(generador!B716=4,24,IF(generador!B716=5,27,IF(generador!B716=6,30,IF(generador!B716=7,33,IF(generador!B716=8,36,IF(generador!B716=9,39,IF(generador!B716=10,42,IF(generador!B716=11,45,IF(generador!B716=12,48,IF(generador!B716=13,51,IF(generador!B716=14,54,IF(generador!B716=15,57))))))))))))))),FALSE),""),"")</f>
        <v/>
      </c>
      <c r="F716" s="20" t="str">
        <f t="shared" si="196"/>
        <v/>
      </c>
      <c r="G716" s="29" t="str">
        <f t="shared" si="197"/>
        <v/>
      </c>
      <c r="H716" s="21" t="str">
        <f t="shared" ca="1" si="200"/>
        <v/>
      </c>
      <c r="I716" s="18" t="str">
        <f t="shared" si="201"/>
        <v/>
      </c>
      <c r="J716" s="18" t="str">
        <f>""</f>
        <v/>
      </c>
      <c r="K716" s="18" t="str">
        <f t="shared" si="202"/>
        <v/>
      </c>
      <c r="L716" s="18" t="str">
        <f t="shared" si="203"/>
        <v/>
      </c>
      <c r="M716" s="18" t="str">
        <f t="shared" si="204"/>
        <v/>
      </c>
      <c r="N716" s="18" t="str">
        <f t="shared" si="205"/>
        <v/>
      </c>
      <c r="O716" s="18" t="str">
        <f t="shared" si="206"/>
        <v/>
      </c>
      <c r="P716" s="18" t="str">
        <f t="shared" si="207"/>
        <v/>
      </c>
      <c r="Q716" s="18" t="str">
        <f t="shared" si="208"/>
        <v/>
      </c>
      <c r="R716" s="122" t="str">
        <f t="shared" si="198"/>
        <v/>
      </c>
      <c r="S716" s="18" t="str">
        <f t="shared" si="209"/>
        <v/>
      </c>
      <c r="T716" s="26" t="str">
        <f t="shared" si="199"/>
        <v/>
      </c>
      <c r="U716" s="18" t="str">
        <f t="shared" si="210"/>
        <v/>
      </c>
      <c r="V716" s="18" t="str">
        <f t="shared" si="211"/>
        <v/>
      </c>
      <c r="W716" s="18" t="str">
        <f>IFERROR(CONCATENATE("PAGO N° ",B716," DEL CONTRATO CPS ",V716," ENTRE ",TEXT(VLOOKUP(A716,matriz,IF(generador!B716=1,16,IF(generador!B716=2,19,IF(generador!B716=3,22,IF(generador!B716=4,25,IF(generador!B716=5,28,IF(generador!B716=6,31,IF(generador!B716=7,34,IF(generador!B716=8,37,IF(generador!B716=9,40,IF(generador!B716=10,43,IF(generador!B716=11,46,IF(generador!B716=12,49,IF(generador!B716=13,52,IF(generador!B716=14,55,IF(generador!B716=15,58))))))))))))))),FALSE),"dd/mm/yyyy")," Y ",TEXT(VLOOKUP(A716,matriz,IF(generador!B716=1,17,IF(generador!B716=2,20,IF(generador!B716=3,23,IF(generador!B716=4,26,IF(generador!B716=5,29,IF(generador!B716=6,32,IF(generador!B716=7,35,IF(generador!B716=8,38,IF(generador!B716=9,41,IF(generador!B716=10,44,IF(generador!B716=11,47,IF(generador!B716=12,50,IF(generador!B716=13,53,IF(generador!B716=14,56,IF(generador!B716=15,59))))))))))))))),FALSE),"dd/mm/yyyy")),"")</f>
        <v/>
      </c>
    </row>
    <row r="717" spans="1:23" x14ac:dyDescent="0.3">
      <c r="A717" s="15"/>
      <c r="B717" s="14"/>
      <c r="C717" s="6"/>
      <c r="D717" s="26" t="str">
        <f t="shared" si="195"/>
        <v/>
      </c>
      <c r="E717" s="19" t="str">
        <f>IFERROR(IF(A717&lt;&gt;"",VLOOKUP(A717,matriz,IF(generador!B717=1,15,IF(generador!B717=2,18,IF(generador!B717=3,21,IF(generador!B717=4,24,IF(generador!B717=5,27,IF(generador!B717=6,30,IF(generador!B717=7,33,IF(generador!B717=8,36,IF(generador!B717=9,39,IF(generador!B717=10,42,IF(generador!B717=11,45,IF(generador!B717=12,48,IF(generador!B717=13,51,IF(generador!B717=14,54,IF(generador!B717=15,57))))))))))))))),FALSE),""),"")</f>
        <v/>
      </c>
      <c r="F717" s="20" t="str">
        <f t="shared" si="196"/>
        <v/>
      </c>
      <c r="G717" s="29" t="str">
        <f t="shared" si="197"/>
        <v/>
      </c>
      <c r="H717" s="21" t="str">
        <f t="shared" ca="1" si="200"/>
        <v/>
      </c>
      <c r="I717" s="18" t="str">
        <f t="shared" si="201"/>
        <v/>
      </c>
      <c r="J717" s="18" t="str">
        <f>""</f>
        <v/>
      </c>
      <c r="K717" s="18" t="str">
        <f t="shared" si="202"/>
        <v/>
      </c>
      <c r="L717" s="18" t="str">
        <f t="shared" si="203"/>
        <v/>
      </c>
      <c r="M717" s="18" t="str">
        <f t="shared" si="204"/>
        <v/>
      </c>
      <c r="N717" s="18" t="str">
        <f t="shared" si="205"/>
        <v/>
      </c>
      <c r="O717" s="18" t="str">
        <f t="shared" si="206"/>
        <v/>
      </c>
      <c r="P717" s="18" t="str">
        <f t="shared" si="207"/>
        <v/>
      </c>
      <c r="Q717" s="18" t="str">
        <f t="shared" si="208"/>
        <v/>
      </c>
      <c r="R717" s="122" t="str">
        <f t="shared" si="198"/>
        <v/>
      </c>
      <c r="S717" s="18" t="str">
        <f t="shared" si="209"/>
        <v/>
      </c>
      <c r="T717" s="26" t="str">
        <f t="shared" si="199"/>
        <v/>
      </c>
      <c r="U717" s="18" t="str">
        <f t="shared" si="210"/>
        <v/>
      </c>
      <c r="V717" s="18" t="str">
        <f t="shared" si="211"/>
        <v/>
      </c>
      <c r="W717" s="18" t="str">
        <f>IFERROR(CONCATENATE("PAGO N° ",B717," DEL CONTRATO CPS ",V717," ENTRE ",TEXT(VLOOKUP(A717,matriz,IF(generador!B717=1,16,IF(generador!B717=2,19,IF(generador!B717=3,22,IF(generador!B717=4,25,IF(generador!B717=5,28,IF(generador!B717=6,31,IF(generador!B717=7,34,IF(generador!B717=8,37,IF(generador!B717=9,40,IF(generador!B717=10,43,IF(generador!B717=11,46,IF(generador!B717=12,49,IF(generador!B717=13,52,IF(generador!B717=14,55,IF(generador!B717=15,58))))))))))))))),FALSE),"dd/mm/yyyy")," Y ",TEXT(VLOOKUP(A717,matriz,IF(generador!B717=1,17,IF(generador!B717=2,20,IF(generador!B717=3,23,IF(generador!B717=4,26,IF(generador!B717=5,29,IF(generador!B717=6,32,IF(generador!B717=7,35,IF(generador!B717=8,38,IF(generador!B717=9,41,IF(generador!B717=10,44,IF(generador!B717=11,47,IF(generador!B717=12,50,IF(generador!B717=13,53,IF(generador!B717=14,56,IF(generador!B717=15,59))))))))))))))),FALSE),"dd/mm/yyyy")),"")</f>
        <v/>
      </c>
    </row>
    <row r="718" spans="1:23" x14ac:dyDescent="0.3">
      <c r="A718" s="15"/>
      <c r="B718" s="14"/>
      <c r="C718" s="6"/>
      <c r="D718" s="26" t="str">
        <f t="shared" si="195"/>
        <v/>
      </c>
      <c r="E718" s="19" t="str">
        <f>IFERROR(IF(A718&lt;&gt;"",VLOOKUP(A718,matriz,IF(generador!B718=1,15,IF(generador!B718=2,18,IF(generador!B718=3,21,IF(generador!B718=4,24,IF(generador!B718=5,27,IF(generador!B718=6,30,IF(generador!B718=7,33,IF(generador!B718=8,36,IF(generador!B718=9,39,IF(generador!B718=10,42,IF(generador!B718=11,45,IF(generador!B718=12,48,IF(generador!B718=13,51,IF(generador!B718=14,54,IF(generador!B718=15,57))))))))))))))),FALSE),""),"")</f>
        <v/>
      </c>
      <c r="F718" s="20" t="str">
        <f t="shared" si="196"/>
        <v/>
      </c>
      <c r="G718" s="29" t="str">
        <f t="shared" si="197"/>
        <v/>
      </c>
      <c r="H718" s="21" t="str">
        <f t="shared" ca="1" si="200"/>
        <v/>
      </c>
      <c r="I718" s="18" t="str">
        <f t="shared" si="201"/>
        <v/>
      </c>
      <c r="J718" s="18" t="str">
        <f>""</f>
        <v/>
      </c>
      <c r="K718" s="18" t="str">
        <f t="shared" si="202"/>
        <v/>
      </c>
      <c r="L718" s="18" t="str">
        <f t="shared" si="203"/>
        <v/>
      </c>
      <c r="M718" s="18" t="str">
        <f t="shared" si="204"/>
        <v/>
      </c>
      <c r="N718" s="18" t="str">
        <f t="shared" si="205"/>
        <v/>
      </c>
      <c r="O718" s="18" t="str">
        <f t="shared" si="206"/>
        <v/>
      </c>
      <c r="P718" s="18" t="str">
        <f t="shared" si="207"/>
        <v/>
      </c>
      <c r="Q718" s="18" t="str">
        <f t="shared" si="208"/>
        <v/>
      </c>
      <c r="R718" s="122" t="str">
        <f t="shared" si="198"/>
        <v/>
      </c>
      <c r="S718" s="18" t="str">
        <f t="shared" si="209"/>
        <v/>
      </c>
      <c r="T718" s="26" t="str">
        <f t="shared" si="199"/>
        <v/>
      </c>
      <c r="U718" s="18" t="str">
        <f t="shared" si="210"/>
        <v/>
      </c>
      <c r="V718" s="18" t="str">
        <f t="shared" si="211"/>
        <v/>
      </c>
      <c r="W718" s="18" t="str">
        <f>IFERROR(CONCATENATE("PAGO N° ",B718," DEL CONTRATO CPS ",V718," ENTRE ",TEXT(VLOOKUP(A718,matriz,IF(generador!B718=1,16,IF(generador!B718=2,19,IF(generador!B718=3,22,IF(generador!B718=4,25,IF(generador!B718=5,28,IF(generador!B718=6,31,IF(generador!B718=7,34,IF(generador!B718=8,37,IF(generador!B718=9,40,IF(generador!B718=10,43,IF(generador!B718=11,46,IF(generador!B718=12,49,IF(generador!B718=13,52,IF(generador!B718=14,55,IF(generador!B718=15,58))))))))))))))),FALSE),"dd/mm/yyyy")," Y ",TEXT(VLOOKUP(A718,matriz,IF(generador!B718=1,17,IF(generador!B718=2,20,IF(generador!B718=3,23,IF(generador!B718=4,26,IF(generador!B718=5,29,IF(generador!B718=6,32,IF(generador!B718=7,35,IF(generador!B718=8,38,IF(generador!B718=9,41,IF(generador!B718=10,44,IF(generador!B718=11,47,IF(generador!B718=12,50,IF(generador!B718=13,53,IF(generador!B718=14,56,IF(generador!B718=15,59))))))))))))))),FALSE),"dd/mm/yyyy")),"")</f>
        <v/>
      </c>
    </row>
    <row r="719" spans="1:23" x14ac:dyDescent="0.3">
      <c r="A719" s="15"/>
      <c r="B719" s="14"/>
      <c r="C719" s="6"/>
      <c r="D719" s="26" t="str">
        <f t="shared" si="195"/>
        <v/>
      </c>
      <c r="E719" s="19" t="str">
        <f>IFERROR(IF(A719&lt;&gt;"",VLOOKUP(A719,matriz,IF(generador!B719=1,15,IF(generador!B719=2,18,IF(generador!B719=3,21,IF(generador!B719=4,24,IF(generador!B719=5,27,IF(generador!B719=6,30,IF(generador!B719=7,33,IF(generador!B719=8,36,IF(generador!B719=9,39,IF(generador!B719=10,42,IF(generador!B719=11,45,IF(generador!B719=12,48,IF(generador!B719=13,51,IF(generador!B719=14,54,IF(generador!B719=15,57))))))))))))))),FALSE),""),"")</f>
        <v/>
      </c>
      <c r="F719" s="20" t="str">
        <f t="shared" si="196"/>
        <v/>
      </c>
      <c r="G719" s="29" t="str">
        <f t="shared" si="197"/>
        <v/>
      </c>
      <c r="H719" s="21" t="str">
        <f t="shared" ca="1" si="200"/>
        <v/>
      </c>
      <c r="I719" s="18" t="str">
        <f t="shared" si="201"/>
        <v/>
      </c>
      <c r="J719" s="18" t="str">
        <f>""</f>
        <v/>
      </c>
      <c r="K719" s="18" t="str">
        <f t="shared" si="202"/>
        <v/>
      </c>
      <c r="L719" s="18" t="str">
        <f t="shared" si="203"/>
        <v/>
      </c>
      <c r="M719" s="18" t="str">
        <f t="shared" si="204"/>
        <v/>
      </c>
      <c r="N719" s="18" t="str">
        <f t="shared" si="205"/>
        <v/>
      </c>
      <c r="O719" s="18" t="str">
        <f t="shared" si="206"/>
        <v/>
      </c>
      <c r="P719" s="18" t="str">
        <f t="shared" si="207"/>
        <v/>
      </c>
      <c r="Q719" s="18" t="str">
        <f t="shared" si="208"/>
        <v/>
      </c>
      <c r="R719" s="122" t="str">
        <f t="shared" si="198"/>
        <v/>
      </c>
      <c r="S719" s="18" t="str">
        <f t="shared" si="209"/>
        <v/>
      </c>
      <c r="T719" s="26" t="str">
        <f t="shared" si="199"/>
        <v/>
      </c>
      <c r="U719" s="18" t="str">
        <f t="shared" si="210"/>
        <v/>
      </c>
      <c r="V719" s="18" t="str">
        <f t="shared" si="211"/>
        <v/>
      </c>
      <c r="W719" s="18" t="str">
        <f>IFERROR(CONCATENATE("PAGO N° ",B719," DEL CONTRATO CPS ",V719," ENTRE ",TEXT(VLOOKUP(A719,matriz,IF(generador!B719=1,16,IF(generador!B719=2,19,IF(generador!B719=3,22,IF(generador!B719=4,25,IF(generador!B719=5,28,IF(generador!B719=6,31,IF(generador!B719=7,34,IF(generador!B719=8,37,IF(generador!B719=9,40,IF(generador!B719=10,43,IF(generador!B719=11,46,IF(generador!B719=12,49,IF(generador!B719=13,52,IF(generador!B719=14,55,IF(generador!B719=15,58))))))))))))))),FALSE),"dd/mm/yyyy")," Y ",TEXT(VLOOKUP(A719,matriz,IF(generador!B719=1,17,IF(generador!B719=2,20,IF(generador!B719=3,23,IF(generador!B719=4,26,IF(generador!B719=5,29,IF(generador!B719=6,32,IF(generador!B719=7,35,IF(generador!B719=8,38,IF(generador!B719=9,41,IF(generador!B719=10,44,IF(generador!B719=11,47,IF(generador!B719=12,50,IF(generador!B719=13,53,IF(generador!B719=14,56,IF(generador!B719=15,59))))))))))))))),FALSE),"dd/mm/yyyy")),"")</f>
        <v/>
      </c>
    </row>
    <row r="720" spans="1:23" x14ac:dyDescent="0.3">
      <c r="A720" s="15"/>
      <c r="B720" s="14"/>
      <c r="C720" s="6"/>
      <c r="D720" s="26" t="str">
        <f t="shared" si="195"/>
        <v/>
      </c>
      <c r="E720" s="19" t="str">
        <f>IFERROR(IF(A720&lt;&gt;"",VLOOKUP(A720,matriz,IF(generador!B720=1,15,IF(generador!B720=2,18,IF(generador!B720=3,21,IF(generador!B720=4,24,IF(generador!B720=5,27,IF(generador!B720=6,30,IF(generador!B720=7,33,IF(generador!B720=8,36,IF(generador!B720=9,39,IF(generador!B720=10,42,IF(generador!B720=11,45,IF(generador!B720=12,48,IF(generador!B720=13,51,IF(generador!B720=14,54,IF(generador!B720=15,57))))))))))))))),FALSE),""),"")</f>
        <v/>
      </c>
      <c r="F720" s="20" t="str">
        <f t="shared" si="196"/>
        <v/>
      </c>
      <c r="G720" s="29" t="str">
        <f t="shared" si="197"/>
        <v/>
      </c>
      <c r="H720" s="21" t="str">
        <f t="shared" ca="1" si="200"/>
        <v/>
      </c>
      <c r="I720" s="18" t="str">
        <f t="shared" si="201"/>
        <v/>
      </c>
      <c r="J720" s="18" t="str">
        <f>""</f>
        <v/>
      </c>
      <c r="K720" s="18" t="str">
        <f t="shared" si="202"/>
        <v/>
      </c>
      <c r="L720" s="18" t="str">
        <f t="shared" si="203"/>
        <v/>
      </c>
      <c r="M720" s="18" t="str">
        <f t="shared" si="204"/>
        <v/>
      </c>
      <c r="N720" s="18" t="str">
        <f t="shared" si="205"/>
        <v/>
      </c>
      <c r="O720" s="18" t="str">
        <f t="shared" si="206"/>
        <v/>
      </c>
      <c r="P720" s="18" t="str">
        <f t="shared" si="207"/>
        <v/>
      </c>
      <c r="Q720" s="18" t="str">
        <f t="shared" si="208"/>
        <v/>
      </c>
      <c r="R720" s="122" t="str">
        <f t="shared" si="198"/>
        <v/>
      </c>
      <c r="S720" s="18" t="str">
        <f t="shared" si="209"/>
        <v/>
      </c>
      <c r="T720" s="26" t="str">
        <f t="shared" si="199"/>
        <v/>
      </c>
      <c r="U720" s="18" t="str">
        <f t="shared" si="210"/>
        <v/>
      </c>
      <c r="V720" s="18" t="str">
        <f t="shared" si="211"/>
        <v/>
      </c>
      <c r="W720" s="18" t="str">
        <f>IFERROR(CONCATENATE("PAGO N° ",B720," DEL CONTRATO CPS ",V720," ENTRE ",TEXT(VLOOKUP(A720,matriz,IF(generador!B720=1,16,IF(generador!B720=2,19,IF(generador!B720=3,22,IF(generador!B720=4,25,IF(generador!B720=5,28,IF(generador!B720=6,31,IF(generador!B720=7,34,IF(generador!B720=8,37,IF(generador!B720=9,40,IF(generador!B720=10,43,IF(generador!B720=11,46,IF(generador!B720=12,49,IF(generador!B720=13,52,IF(generador!B720=14,55,IF(generador!B720=15,58))))))))))))))),FALSE),"dd/mm/yyyy")," Y ",TEXT(VLOOKUP(A720,matriz,IF(generador!B720=1,17,IF(generador!B720=2,20,IF(generador!B720=3,23,IF(generador!B720=4,26,IF(generador!B720=5,29,IF(generador!B720=6,32,IF(generador!B720=7,35,IF(generador!B720=8,38,IF(generador!B720=9,41,IF(generador!B720=10,44,IF(generador!B720=11,47,IF(generador!B720=12,50,IF(generador!B720=13,53,IF(generador!B720=14,56,IF(generador!B720=15,59))))))))))))))),FALSE),"dd/mm/yyyy")),"")</f>
        <v/>
      </c>
    </row>
    <row r="721" spans="1:23" x14ac:dyDescent="0.3">
      <c r="A721" s="15"/>
      <c r="B721" s="14"/>
      <c r="C721" s="6"/>
      <c r="D721" s="26" t="str">
        <f t="shared" si="195"/>
        <v/>
      </c>
      <c r="E721" s="19" t="str">
        <f>IFERROR(IF(A721&lt;&gt;"",VLOOKUP(A721,matriz,IF(generador!B721=1,15,IF(generador!B721=2,18,IF(generador!B721=3,21,IF(generador!B721=4,24,IF(generador!B721=5,27,IF(generador!B721=6,30,IF(generador!B721=7,33,IF(generador!B721=8,36,IF(generador!B721=9,39,IF(generador!B721=10,42,IF(generador!B721=11,45,IF(generador!B721=12,48,IF(generador!B721=13,51,IF(generador!B721=14,54,IF(generador!B721=15,57))))))))))))))),FALSE),""),"")</f>
        <v/>
      </c>
      <c r="F721" s="20" t="str">
        <f t="shared" si="196"/>
        <v/>
      </c>
      <c r="G721" s="29" t="str">
        <f t="shared" si="197"/>
        <v/>
      </c>
      <c r="H721" s="21" t="str">
        <f t="shared" ca="1" si="200"/>
        <v/>
      </c>
      <c r="I721" s="18" t="str">
        <f t="shared" si="201"/>
        <v/>
      </c>
      <c r="J721" s="18" t="str">
        <f>""</f>
        <v/>
      </c>
      <c r="K721" s="18" t="str">
        <f t="shared" si="202"/>
        <v/>
      </c>
      <c r="L721" s="18" t="str">
        <f t="shared" si="203"/>
        <v/>
      </c>
      <c r="M721" s="18" t="str">
        <f t="shared" si="204"/>
        <v/>
      </c>
      <c r="N721" s="18" t="str">
        <f t="shared" si="205"/>
        <v/>
      </c>
      <c r="O721" s="18" t="str">
        <f t="shared" si="206"/>
        <v/>
      </c>
      <c r="P721" s="18" t="str">
        <f t="shared" si="207"/>
        <v/>
      </c>
      <c r="Q721" s="18" t="str">
        <f t="shared" si="208"/>
        <v/>
      </c>
      <c r="R721" s="122" t="str">
        <f t="shared" si="198"/>
        <v/>
      </c>
      <c r="S721" s="18" t="str">
        <f t="shared" si="209"/>
        <v/>
      </c>
      <c r="T721" s="26" t="str">
        <f t="shared" si="199"/>
        <v/>
      </c>
      <c r="U721" s="18" t="str">
        <f t="shared" si="210"/>
        <v/>
      </c>
      <c r="V721" s="18" t="str">
        <f t="shared" si="211"/>
        <v/>
      </c>
      <c r="W721" s="18" t="str">
        <f>IFERROR(CONCATENATE("PAGO N° ",B721," DEL CONTRATO CPS ",V721," ENTRE ",TEXT(VLOOKUP(A721,matriz,IF(generador!B721=1,16,IF(generador!B721=2,19,IF(generador!B721=3,22,IF(generador!B721=4,25,IF(generador!B721=5,28,IF(generador!B721=6,31,IF(generador!B721=7,34,IF(generador!B721=8,37,IF(generador!B721=9,40,IF(generador!B721=10,43,IF(generador!B721=11,46,IF(generador!B721=12,49,IF(generador!B721=13,52,IF(generador!B721=14,55,IF(generador!B721=15,58))))))))))))))),FALSE),"dd/mm/yyyy")," Y ",TEXT(VLOOKUP(A721,matriz,IF(generador!B721=1,17,IF(generador!B721=2,20,IF(generador!B721=3,23,IF(generador!B721=4,26,IF(generador!B721=5,29,IF(generador!B721=6,32,IF(generador!B721=7,35,IF(generador!B721=8,38,IF(generador!B721=9,41,IF(generador!B721=10,44,IF(generador!B721=11,47,IF(generador!B721=12,50,IF(generador!B721=13,53,IF(generador!B721=14,56,IF(generador!B721=15,59))))))))))))))),FALSE),"dd/mm/yyyy")),"")</f>
        <v/>
      </c>
    </row>
    <row r="722" spans="1:23" x14ac:dyDescent="0.3">
      <c r="A722" s="15"/>
      <c r="B722" s="14"/>
      <c r="C722" s="6"/>
      <c r="D722" s="26" t="str">
        <f t="shared" si="195"/>
        <v/>
      </c>
      <c r="E722" s="19" t="str">
        <f>IFERROR(IF(A722&lt;&gt;"",VLOOKUP(A722,matriz,IF(generador!B722=1,15,IF(generador!B722=2,18,IF(generador!B722=3,21,IF(generador!B722=4,24,IF(generador!B722=5,27,IF(generador!B722=6,30,IF(generador!B722=7,33,IF(generador!B722=8,36,IF(generador!B722=9,39,IF(generador!B722=10,42,IF(generador!B722=11,45,IF(generador!B722=12,48,IF(generador!B722=13,51,IF(generador!B722=14,54,IF(generador!B722=15,57))))))))))))))),FALSE),""),"")</f>
        <v/>
      </c>
      <c r="F722" s="20" t="str">
        <f t="shared" si="196"/>
        <v/>
      </c>
      <c r="G722" s="29" t="str">
        <f t="shared" si="197"/>
        <v/>
      </c>
      <c r="H722" s="21" t="str">
        <f t="shared" ca="1" si="200"/>
        <v/>
      </c>
      <c r="I722" s="18" t="str">
        <f t="shared" si="201"/>
        <v/>
      </c>
      <c r="J722" s="18" t="str">
        <f>""</f>
        <v/>
      </c>
      <c r="K722" s="18" t="str">
        <f t="shared" si="202"/>
        <v/>
      </c>
      <c r="L722" s="18" t="str">
        <f t="shared" si="203"/>
        <v/>
      </c>
      <c r="M722" s="18" t="str">
        <f t="shared" si="204"/>
        <v/>
      </c>
      <c r="N722" s="18" t="str">
        <f t="shared" si="205"/>
        <v/>
      </c>
      <c r="O722" s="18" t="str">
        <f t="shared" si="206"/>
        <v/>
      </c>
      <c r="P722" s="18" t="str">
        <f t="shared" si="207"/>
        <v/>
      </c>
      <c r="Q722" s="18" t="str">
        <f t="shared" si="208"/>
        <v/>
      </c>
      <c r="R722" s="122" t="str">
        <f t="shared" si="198"/>
        <v/>
      </c>
      <c r="S722" s="18" t="str">
        <f t="shared" si="209"/>
        <v/>
      </c>
      <c r="T722" s="26" t="str">
        <f t="shared" si="199"/>
        <v/>
      </c>
      <c r="U722" s="18" t="str">
        <f t="shared" si="210"/>
        <v/>
      </c>
      <c r="V722" s="18" t="str">
        <f t="shared" si="211"/>
        <v/>
      </c>
      <c r="W722" s="18" t="str">
        <f>IFERROR(CONCATENATE("PAGO N° ",B722," DEL CONTRATO CPS ",V722," ENTRE ",TEXT(VLOOKUP(A722,matriz,IF(generador!B722=1,16,IF(generador!B722=2,19,IF(generador!B722=3,22,IF(generador!B722=4,25,IF(generador!B722=5,28,IF(generador!B722=6,31,IF(generador!B722=7,34,IF(generador!B722=8,37,IF(generador!B722=9,40,IF(generador!B722=10,43,IF(generador!B722=11,46,IF(generador!B722=12,49,IF(generador!B722=13,52,IF(generador!B722=14,55,IF(generador!B722=15,58))))))))))))))),FALSE),"dd/mm/yyyy")," Y ",TEXT(VLOOKUP(A722,matriz,IF(generador!B722=1,17,IF(generador!B722=2,20,IF(generador!B722=3,23,IF(generador!B722=4,26,IF(generador!B722=5,29,IF(generador!B722=6,32,IF(generador!B722=7,35,IF(generador!B722=8,38,IF(generador!B722=9,41,IF(generador!B722=10,44,IF(generador!B722=11,47,IF(generador!B722=12,50,IF(generador!B722=13,53,IF(generador!B722=14,56,IF(generador!B722=15,59))))))))))))))),FALSE),"dd/mm/yyyy")),"")</f>
        <v/>
      </c>
    </row>
    <row r="723" spans="1:23" x14ac:dyDescent="0.3">
      <c r="A723" s="15"/>
      <c r="B723" s="14"/>
      <c r="C723" s="6"/>
      <c r="D723" s="26" t="str">
        <f t="shared" si="195"/>
        <v/>
      </c>
      <c r="E723" s="19" t="str">
        <f>IFERROR(IF(A723&lt;&gt;"",VLOOKUP(A723,matriz,IF(generador!B723=1,15,IF(generador!B723=2,18,IF(generador!B723=3,21,IF(generador!B723=4,24,IF(generador!B723=5,27,IF(generador!B723=6,30,IF(generador!B723=7,33,IF(generador!B723=8,36,IF(generador!B723=9,39,IF(generador!B723=10,42,IF(generador!B723=11,45,IF(generador!B723=12,48,IF(generador!B723=13,51,IF(generador!B723=14,54,IF(generador!B723=15,57))))))))))))))),FALSE),""),"")</f>
        <v/>
      </c>
      <c r="F723" s="20" t="str">
        <f t="shared" si="196"/>
        <v/>
      </c>
      <c r="G723" s="29" t="str">
        <f t="shared" si="197"/>
        <v/>
      </c>
      <c r="H723" s="21" t="str">
        <f t="shared" ca="1" si="200"/>
        <v/>
      </c>
      <c r="I723" s="18" t="str">
        <f t="shared" si="201"/>
        <v/>
      </c>
      <c r="J723" s="18" t="str">
        <f>""</f>
        <v/>
      </c>
      <c r="K723" s="18" t="str">
        <f t="shared" si="202"/>
        <v/>
      </c>
      <c r="L723" s="18" t="str">
        <f t="shared" si="203"/>
        <v/>
      </c>
      <c r="M723" s="18" t="str">
        <f t="shared" si="204"/>
        <v/>
      </c>
      <c r="N723" s="18" t="str">
        <f t="shared" si="205"/>
        <v/>
      </c>
      <c r="O723" s="18" t="str">
        <f t="shared" si="206"/>
        <v/>
      </c>
      <c r="P723" s="18" t="str">
        <f t="shared" si="207"/>
        <v/>
      </c>
      <c r="Q723" s="18" t="str">
        <f t="shared" si="208"/>
        <v/>
      </c>
      <c r="R723" s="122" t="str">
        <f t="shared" si="198"/>
        <v/>
      </c>
      <c r="S723" s="18" t="str">
        <f t="shared" si="209"/>
        <v/>
      </c>
      <c r="T723" s="26" t="str">
        <f t="shared" si="199"/>
        <v/>
      </c>
      <c r="U723" s="18" t="str">
        <f t="shared" si="210"/>
        <v/>
      </c>
      <c r="V723" s="18" t="str">
        <f t="shared" si="211"/>
        <v/>
      </c>
      <c r="W723" s="18" t="str">
        <f>IFERROR(CONCATENATE("PAGO N° ",B723," DEL CONTRATO CPS ",V723," ENTRE ",TEXT(VLOOKUP(A723,matriz,IF(generador!B723=1,16,IF(generador!B723=2,19,IF(generador!B723=3,22,IF(generador!B723=4,25,IF(generador!B723=5,28,IF(generador!B723=6,31,IF(generador!B723=7,34,IF(generador!B723=8,37,IF(generador!B723=9,40,IF(generador!B723=10,43,IF(generador!B723=11,46,IF(generador!B723=12,49,IF(generador!B723=13,52,IF(generador!B723=14,55,IF(generador!B723=15,58))))))))))))))),FALSE),"dd/mm/yyyy")," Y ",TEXT(VLOOKUP(A723,matriz,IF(generador!B723=1,17,IF(generador!B723=2,20,IF(generador!B723=3,23,IF(generador!B723=4,26,IF(generador!B723=5,29,IF(generador!B723=6,32,IF(generador!B723=7,35,IF(generador!B723=8,38,IF(generador!B723=9,41,IF(generador!B723=10,44,IF(generador!B723=11,47,IF(generador!B723=12,50,IF(generador!B723=13,53,IF(generador!B723=14,56,IF(generador!B723=15,59))))))))))))))),FALSE),"dd/mm/yyyy")),"")</f>
        <v/>
      </c>
    </row>
    <row r="724" spans="1:23" x14ac:dyDescent="0.3">
      <c r="A724" s="15"/>
      <c r="B724" s="14"/>
      <c r="C724" s="6"/>
      <c r="D724" s="26" t="str">
        <f t="shared" si="195"/>
        <v/>
      </c>
      <c r="E724" s="19" t="str">
        <f>IFERROR(IF(A724&lt;&gt;"",VLOOKUP(A724,matriz,IF(generador!B724=1,15,IF(generador!B724=2,18,IF(generador!B724=3,21,IF(generador!B724=4,24,IF(generador!B724=5,27,IF(generador!B724=6,30,IF(generador!B724=7,33,IF(generador!B724=8,36,IF(generador!B724=9,39,IF(generador!B724=10,42,IF(generador!B724=11,45,IF(generador!B724=12,48,IF(generador!B724=13,51,IF(generador!B724=14,54,IF(generador!B724=15,57))))))))))))))),FALSE),""),"")</f>
        <v/>
      </c>
      <c r="F724" s="20" t="str">
        <f t="shared" si="196"/>
        <v/>
      </c>
      <c r="G724" s="29" t="str">
        <f t="shared" si="197"/>
        <v/>
      </c>
      <c r="H724" s="21" t="str">
        <f t="shared" ca="1" si="200"/>
        <v/>
      </c>
      <c r="I724" s="18" t="str">
        <f t="shared" si="201"/>
        <v/>
      </c>
      <c r="J724" s="18" t="str">
        <f>""</f>
        <v/>
      </c>
      <c r="K724" s="18" t="str">
        <f t="shared" si="202"/>
        <v/>
      </c>
      <c r="L724" s="18" t="str">
        <f t="shared" si="203"/>
        <v/>
      </c>
      <c r="M724" s="18" t="str">
        <f t="shared" si="204"/>
        <v/>
      </c>
      <c r="N724" s="18" t="str">
        <f t="shared" si="205"/>
        <v/>
      </c>
      <c r="O724" s="18" t="str">
        <f t="shared" si="206"/>
        <v/>
      </c>
      <c r="P724" s="18" t="str">
        <f t="shared" si="207"/>
        <v/>
      </c>
      <c r="Q724" s="18" t="str">
        <f t="shared" si="208"/>
        <v/>
      </c>
      <c r="R724" s="122" t="str">
        <f t="shared" si="198"/>
        <v/>
      </c>
      <c r="S724" s="18" t="str">
        <f t="shared" si="209"/>
        <v/>
      </c>
      <c r="T724" s="26" t="str">
        <f t="shared" si="199"/>
        <v/>
      </c>
      <c r="U724" s="18" t="str">
        <f t="shared" si="210"/>
        <v/>
      </c>
      <c r="V724" s="18" t="str">
        <f t="shared" si="211"/>
        <v/>
      </c>
      <c r="W724" s="18" t="str">
        <f>IFERROR(CONCATENATE("PAGO N° ",B724," DEL CONTRATO CPS ",V724," ENTRE ",TEXT(VLOOKUP(A724,matriz,IF(generador!B724=1,16,IF(generador!B724=2,19,IF(generador!B724=3,22,IF(generador!B724=4,25,IF(generador!B724=5,28,IF(generador!B724=6,31,IF(generador!B724=7,34,IF(generador!B724=8,37,IF(generador!B724=9,40,IF(generador!B724=10,43,IF(generador!B724=11,46,IF(generador!B724=12,49,IF(generador!B724=13,52,IF(generador!B724=14,55,IF(generador!B724=15,58))))))))))))))),FALSE),"dd/mm/yyyy")," Y ",TEXT(VLOOKUP(A724,matriz,IF(generador!B724=1,17,IF(generador!B724=2,20,IF(generador!B724=3,23,IF(generador!B724=4,26,IF(generador!B724=5,29,IF(generador!B724=6,32,IF(generador!B724=7,35,IF(generador!B724=8,38,IF(generador!B724=9,41,IF(generador!B724=10,44,IF(generador!B724=11,47,IF(generador!B724=12,50,IF(generador!B724=13,53,IF(generador!B724=14,56,IF(generador!B724=15,59))))))))))))))),FALSE),"dd/mm/yyyy")),"")</f>
        <v/>
      </c>
    </row>
    <row r="725" spans="1:23" x14ac:dyDescent="0.3">
      <c r="A725" s="15"/>
      <c r="B725" s="14"/>
      <c r="C725" s="6"/>
      <c r="D725" s="26" t="str">
        <f t="shared" si="195"/>
        <v/>
      </c>
      <c r="E725" s="19" t="str">
        <f>IFERROR(IF(A725&lt;&gt;"",VLOOKUP(A725,matriz,IF(generador!B725=1,15,IF(generador!B725=2,18,IF(generador!B725=3,21,IF(generador!B725=4,24,IF(generador!B725=5,27,IF(generador!B725=6,30,IF(generador!B725=7,33,IF(generador!B725=8,36,IF(generador!B725=9,39,IF(generador!B725=10,42,IF(generador!B725=11,45,IF(generador!B725=12,48,IF(generador!B725=13,51,IF(generador!B725=14,54,IF(generador!B725=15,57))))))))))))))),FALSE),""),"")</f>
        <v/>
      </c>
      <c r="F725" s="20" t="str">
        <f t="shared" si="196"/>
        <v/>
      </c>
      <c r="G725" s="29" t="str">
        <f t="shared" si="197"/>
        <v/>
      </c>
      <c r="H725" s="21" t="str">
        <f t="shared" ca="1" si="200"/>
        <v/>
      </c>
      <c r="I725" s="18" t="str">
        <f t="shared" si="201"/>
        <v/>
      </c>
      <c r="J725" s="18" t="str">
        <f>""</f>
        <v/>
      </c>
      <c r="K725" s="18" t="str">
        <f t="shared" si="202"/>
        <v/>
      </c>
      <c r="L725" s="18" t="str">
        <f t="shared" si="203"/>
        <v/>
      </c>
      <c r="M725" s="18" t="str">
        <f t="shared" si="204"/>
        <v/>
      </c>
      <c r="N725" s="18" t="str">
        <f t="shared" si="205"/>
        <v/>
      </c>
      <c r="O725" s="18" t="str">
        <f t="shared" si="206"/>
        <v/>
      </c>
      <c r="P725" s="18" t="str">
        <f t="shared" si="207"/>
        <v/>
      </c>
      <c r="Q725" s="18" t="str">
        <f t="shared" si="208"/>
        <v/>
      </c>
      <c r="R725" s="122" t="str">
        <f t="shared" si="198"/>
        <v/>
      </c>
      <c r="S725" s="18" t="str">
        <f t="shared" si="209"/>
        <v/>
      </c>
      <c r="T725" s="26" t="str">
        <f t="shared" si="199"/>
        <v/>
      </c>
      <c r="U725" s="18" t="str">
        <f t="shared" si="210"/>
        <v/>
      </c>
      <c r="V725" s="18" t="str">
        <f t="shared" si="211"/>
        <v/>
      </c>
      <c r="W725" s="18" t="str">
        <f>IFERROR(CONCATENATE("PAGO N° ",B725," DEL CONTRATO CPS ",V725," ENTRE ",TEXT(VLOOKUP(A725,matriz,IF(generador!B725=1,16,IF(generador!B725=2,19,IF(generador!B725=3,22,IF(generador!B725=4,25,IF(generador!B725=5,28,IF(generador!B725=6,31,IF(generador!B725=7,34,IF(generador!B725=8,37,IF(generador!B725=9,40,IF(generador!B725=10,43,IF(generador!B725=11,46,IF(generador!B725=12,49,IF(generador!B725=13,52,IF(generador!B725=14,55,IF(generador!B725=15,58))))))))))))))),FALSE),"dd/mm/yyyy")," Y ",TEXT(VLOOKUP(A725,matriz,IF(generador!B725=1,17,IF(generador!B725=2,20,IF(generador!B725=3,23,IF(generador!B725=4,26,IF(generador!B725=5,29,IF(generador!B725=6,32,IF(generador!B725=7,35,IF(generador!B725=8,38,IF(generador!B725=9,41,IF(generador!B725=10,44,IF(generador!B725=11,47,IF(generador!B725=12,50,IF(generador!B725=13,53,IF(generador!B725=14,56,IF(generador!B725=15,59))))))))))))))),FALSE),"dd/mm/yyyy")),"")</f>
        <v/>
      </c>
    </row>
    <row r="726" spans="1:23" x14ac:dyDescent="0.3">
      <c r="A726" s="15"/>
      <c r="B726" s="14"/>
      <c r="C726" s="6"/>
      <c r="D726" s="26" t="str">
        <f t="shared" si="195"/>
        <v/>
      </c>
      <c r="E726" s="19" t="str">
        <f>IFERROR(IF(A726&lt;&gt;"",VLOOKUP(A726,matriz,IF(generador!B726=1,15,IF(generador!B726=2,18,IF(generador!B726=3,21,IF(generador!B726=4,24,IF(generador!B726=5,27,IF(generador!B726=6,30,IF(generador!B726=7,33,IF(generador!B726=8,36,IF(generador!B726=9,39,IF(generador!B726=10,42,IF(generador!B726=11,45,IF(generador!B726=12,48,IF(generador!B726=13,51,IF(generador!B726=14,54,IF(generador!B726=15,57))))))))))))))),FALSE),""),"")</f>
        <v/>
      </c>
      <c r="F726" s="20" t="str">
        <f t="shared" si="196"/>
        <v/>
      </c>
      <c r="G726" s="29" t="str">
        <f t="shared" si="197"/>
        <v/>
      </c>
      <c r="H726" s="21" t="str">
        <f t="shared" ca="1" si="200"/>
        <v/>
      </c>
      <c r="I726" s="18" t="str">
        <f t="shared" si="201"/>
        <v/>
      </c>
      <c r="J726" s="18" t="str">
        <f>""</f>
        <v/>
      </c>
      <c r="K726" s="18" t="str">
        <f t="shared" si="202"/>
        <v/>
      </c>
      <c r="L726" s="18" t="str">
        <f t="shared" si="203"/>
        <v/>
      </c>
      <c r="M726" s="18" t="str">
        <f t="shared" si="204"/>
        <v/>
      </c>
      <c r="N726" s="18" t="str">
        <f t="shared" si="205"/>
        <v/>
      </c>
      <c r="O726" s="18" t="str">
        <f t="shared" si="206"/>
        <v/>
      </c>
      <c r="P726" s="18" t="str">
        <f t="shared" si="207"/>
        <v/>
      </c>
      <c r="Q726" s="18" t="str">
        <f t="shared" si="208"/>
        <v/>
      </c>
      <c r="R726" s="122" t="str">
        <f t="shared" si="198"/>
        <v/>
      </c>
      <c r="S726" s="18" t="str">
        <f t="shared" si="209"/>
        <v/>
      </c>
      <c r="T726" s="26" t="str">
        <f t="shared" si="199"/>
        <v/>
      </c>
      <c r="U726" s="18" t="str">
        <f t="shared" si="210"/>
        <v/>
      </c>
      <c r="V726" s="18" t="str">
        <f t="shared" si="211"/>
        <v/>
      </c>
      <c r="W726" s="18" t="str">
        <f>IFERROR(CONCATENATE("PAGO N° ",B726," DEL CONTRATO CPS ",V726," ENTRE ",TEXT(VLOOKUP(A726,matriz,IF(generador!B726=1,16,IF(generador!B726=2,19,IF(generador!B726=3,22,IF(generador!B726=4,25,IF(generador!B726=5,28,IF(generador!B726=6,31,IF(generador!B726=7,34,IF(generador!B726=8,37,IF(generador!B726=9,40,IF(generador!B726=10,43,IF(generador!B726=11,46,IF(generador!B726=12,49,IF(generador!B726=13,52,IF(generador!B726=14,55,IF(generador!B726=15,58))))))))))))))),FALSE),"dd/mm/yyyy")," Y ",TEXT(VLOOKUP(A726,matriz,IF(generador!B726=1,17,IF(generador!B726=2,20,IF(generador!B726=3,23,IF(generador!B726=4,26,IF(generador!B726=5,29,IF(generador!B726=6,32,IF(generador!B726=7,35,IF(generador!B726=8,38,IF(generador!B726=9,41,IF(generador!B726=10,44,IF(generador!B726=11,47,IF(generador!B726=12,50,IF(generador!B726=13,53,IF(generador!B726=14,56,IF(generador!B726=15,59))))))))))))))),FALSE),"dd/mm/yyyy")),"")</f>
        <v/>
      </c>
    </row>
    <row r="727" spans="1:23" x14ac:dyDescent="0.3">
      <c r="A727" s="15"/>
      <c r="B727" s="14"/>
      <c r="C727" s="6"/>
      <c r="D727" s="26" t="str">
        <f t="shared" si="195"/>
        <v/>
      </c>
      <c r="E727" s="19" t="str">
        <f>IFERROR(IF(A727&lt;&gt;"",VLOOKUP(A727,matriz,IF(generador!B727=1,15,IF(generador!B727=2,18,IF(generador!B727=3,21,IF(generador!B727=4,24,IF(generador!B727=5,27,IF(generador!B727=6,30,IF(generador!B727=7,33,IF(generador!B727=8,36,IF(generador!B727=9,39,IF(generador!B727=10,42,IF(generador!B727=11,45,IF(generador!B727=12,48,IF(generador!B727=13,51,IF(generador!B727=14,54,IF(generador!B727=15,57))))))))))))))),FALSE),""),"")</f>
        <v/>
      </c>
      <c r="F727" s="20" t="str">
        <f t="shared" si="196"/>
        <v/>
      </c>
      <c r="G727" s="29" t="str">
        <f t="shared" si="197"/>
        <v/>
      </c>
      <c r="H727" s="21" t="str">
        <f t="shared" ca="1" si="200"/>
        <v/>
      </c>
      <c r="I727" s="18" t="str">
        <f t="shared" si="201"/>
        <v/>
      </c>
      <c r="J727" s="18" t="str">
        <f>""</f>
        <v/>
      </c>
      <c r="K727" s="18" t="str">
        <f t="shared" si="202"/>
        <v/>
      </c>
      <c r="L727" s="18" t="str">
        <f t="shared" si="203"/>
        <v/>
      </c>
      <c r="M727" s="18" t="str">
        <f t="shared" si="204"/>
        <v/>
      </c>
      <c r="N727" s="18" t="str">
        <f t="shared" si="205"/>
        <v/>
      </c>
      <c r="O727" s="18" t="str">
        <f t="shared" si="206"/>
        <v/>
      </c>
      <c r="P727" s="18" t="str">
        <f t="shared" si="207"/>
        <v/>
      </c>
      <c r="Q727" s="18" t="str">
        <f t="shared" si="208"/>
        <v/>
      </c>
      <c r="R727" s="122" t="str">
        <f t="shared" si="198"/>
        <v/>
      </c>
      <c r="S727" s="18" t="str">
        <f t="shared" si="209"/>
        <v/>
      </c>
      <c r="T727" s="26" t="str">
        <f t="shared" si="199"/>
        <v/>
      </c>
      <c r="U727" s="18" t="str">
        <f t="shared" si="210"/>
        <v/>
      </c>
      <c r="V727" s="18" t="str">
        <f t="shared" si="211"/>
        <v/>
      </c>
      <c r="W727" s="18" t="str">
        <f>IFERROR(CONCATENATE("PAGO N° ",B727," DEL CONTRATO CPS ",V727," ENTRE ",TEXT(VLOOKUP(A727,matriz,IF(generador!B727=1,16,IF(generador!B727=2,19,IF(generador!B727=3,22,IF(generador!B727=4,25,IF(generador!B727=5,28,IF(generador!B727=6,31,IF(generador!B727=7,34,IF(generador!B727=8,37,IF(generador!B727=9,40,IF(generador!B727=10,43,IF(generador!B727=11,46,IF(generador!B727=12,49,IF(generador!B727=13,52,IF(generador!B727=14,55,IF(generador!B727=15,58))))))))))))))),FALSE),"dd/mm/yyyy")," Y ",TEXT(VLOOKUP(A727,matriz,IF(generador!B727=1,17,IF(generador!B727=2,20,IF(generador!B727=3,23,IF(generador!B727=4,26,IF(generador!B727=5,29,IF(generador!B727=6,32,IF(generador!B727=7,35,IF(generador!B727=8,38,IF(generador!B727=9,41,IF(generador!B727=10,44,IF(generador!B727=11,47,IF(generador!B727=12,50,IF(generador!B727=13,53,IF(generador!B727=14,56,IF(generador!B727=15,59))))))))))))))),FALSE),"dd/mm/yyyy")),"")</f>
        <v/>
      </c>
    </row>
    <row r="728" spans="1:23" x14ac:dyDescent="0.3">
      <c r="A728" s="15"/>
      <c r="B728" s="14"/>
      <c r="C728" s="6"/>
      <c r="D728" s="26" t="str">
        <f t="shared" si="195"/>
        <v/>
      </c>
      <c r="E728" s="19" t="str">
        <f>IFERROR(IF(A728&lt;&gt;"",VLOOKUP(A728,matriz,IF(generador!B728=1,15,IF(generador!B728=2,18,IF(generador!B728=3,21,IF(generador!B728=4,24,IF(generador!B728=5,27,IF(generador!B728=6,30,IF(generador!B728=7,33,IF(generador!B728=8,36,IF(generador!B728=9,39,IF(generador!B728=10,42,IF(generador!B728=11,45,IF(generador!B728=12,48,IF(generador!B728=13,51,IF(generador!B728=14,54,IF(generador!B728=15,57))))))))))))))),FALSE),""),"")</f>
        <v/>
      </c>
      <c r="F728" s="20" t="str">
        <f t="shared" si="196"/>
        <v/>
      </c>
      <c r="G728" s="29" t="str">
        <f t="shared" si="197"/>
        <v/>
      </c>
      <c r="H728" s="21" t="str">
        <f t="shared" ca="1" si="200"/>
        <v/>
      </c>
      <c r="I728" s="18" t="str">
        <f t="shared" si="201"/>
        <v/>
      </c>
      <c r="J728" s="18" t="str">
        <f>""</f>
        <v/>
      </c>
      <c r="K728" s="18" t="str">
        <f t="shared" si="202"/>
        <v/>
      </c>
      <c r="L728" s="18" t="str">
        <f t="shared" si="203"/>
        <v/>
      </c>
      <c r="M728" s="18" t="str">
        <f t="shared" si="204"/>
        <v/>
      </c>
      <c r="N728" s="18" t="str">
        <f t="shared" si="205"/>
        <v/>
      </c>
      <c r="O728" s="18" t="str">
        <f t="shared" si="206"/>
        <v/>
      </c>
      <c r="P728" s="18" t="str">
        <f t="shared" si="207"/>
        <v/>
      </c>
      <c r="Q728" s="18" t="str">
        <f t="shared" si="208"/>
        <v/>
      </c>
      <c r="R728" s="122" t="str">
        <f t="shared" si="198"/>
        <v/>
      </c>
      <c r="S728" s="18" t="str">
        <f t="shared" si="209"/>
        <v/>
      </c>
      <c r="T728" s="26" t="str">
        <f t="shared" si="199"/>
        <v/>
      </c>
      <c r="U728" s="18" t="str">
        <f t="shared" si="210"/>
        <v/>
      </c>
      <c r="V728" s="18" t="str">
        <f t="shared" si="211"/>
        <v/>
      </c>
      <c r="W728" s="18" t="str">
        <f>IFERROR(CONCATENATE("PAGO N° ",B728," DEL CONTRATO CPS ",V728," ENTRE ",TEXT(VLOOKUP(A728,matriz,IF(generador!B728=1,16,IF(generador!B728=2,19,IF(generador!B728=3,22,IF(generador!B728=4,25,IF(generador!B728=5,28,IF(generador!B728=6,31,IF(generador!B728=7,34,IF(generador!B728=8,37,IF(generador!B728=9,40,IF(generador!B728=10,43,IF(generador!B728=11,46,IF(generador!B728=12,49,IF(generador!B728=13,52,IF(generador!B728=14,55,IF(generador!B728=15,58))))))))))))))),FALSE),"dd/mm/yyyy")," Y ",TEXT(VLOOKUP(A728,matriz,IF(generador!B728=1,17,IF(generador!B728=2,20,IF(generador!B728=3,23,IF(generador!B728=4,26,IF(generador!B728=5,29,IF(generador!B728=6,32,IF(generador!B728=7,35,IF(generador!B728=8,38,IF(generador!B728=9,41,IF(generador!B728=10,44,IF(generador!B728=11,47,IF(generador!B728=12,50,IF(generador!B728=13,53,IF(generador!B728=14,56,IF(generador!B728=15,59))))))))))))))),FALSE),"dd/mm/yyyy")),"")</f>
        <v/>
      </c>
    </row>
    <row r="729" spans="1:23" x14ac:dyDescent="0.3">
      <c r="A729" s="15"/>
      <c r="B729" s="14"/>
      <c r="C729" s="6"/>
      <c r="D729" s="26" t="str">
        <f t="shared" si="195"/>
        <v/>
      </c>
      <c r="E729" s="19" t="str">
        <f>IFERROR(IF(A729&lt;&gt;"",VLOOKUP(A729,matriz,IF(generador!B729=1,15,IF(generador!B729=2,18,IF(generador!B729=3,21,IF(generador!B729=4,24,IF(generador!B729=5,27,IF(generador!B729=6,30,IF(generador!B729=7,33,IF(generador!B729=8,36,IF(generador!B729=9,39,IF(generador!B729=10,42,IF(generador!B729=11,45,IF(generador!B729=12,48,IF(generador!B729=13,51,IF(generador!B729=14,54,IF(generador!B729=15,57))))))))))))))),FALSE),""),"")</f>
        <v/>
      </c>
      <c r="F729" s="20" t="str">
        <f t="shared" si="196"/>
        <v/>
      </c>
      <c r="G729" s="29" t="str">
        <f t="shared" si="197"/>
        <v/>
      </c>
      <c r="H729" s="21" t="str">
        <f t="shared" ca="1" si="200"/>
        <v/>
      </c>
      <c r="I729" s="18" t="str">
        <f t="shared" si="201"/>
        <v/>
      </c>
      <c r="J729" s="18" t="str">
        <f>""</f>
        <v/>
      </c>
      <c r="K729" s="18" t="str">
        <f t="shared" si="202"/>
        <v/>
      </c>
      <c r="L729" s="18" t="str">
        <f t="shared" si="203"/>
        <v/>
      </c>
      <c r="M729" s="18" t="str">
        <f t="shared" si="204"/>
        <v/>
      </c>
      <c r="N729" s="18" t="str">
        <f t="shared" si="205"/>
        <v/>
      </c>
      <c r="O729" s="18" t="str">
        <f t="shared" si="206"/>
        <v/>
      </c>
      <c r="P729" s="18" t="str">
        <f t="shared" si="207"/>
        <v/>
      </c>
      <c r="Q729" s="18" t="str">
        <f t="shared" si="208"/>
        <v/>
      </c>
      <c r="R729" s="122" t="str">
        <f t="shared" si="198"/>
        <v/>
      </c>
      <c r="S729" s="18" t="str">
        <f t="shared" si="209"/>
        <v/>
      </c>
      <c r="T729" s="26" t="str">
        <f t="shared" si="199"/>
        <v/>
      </c>
      <c r="U729" s="18" t="str">
        <f t="shared" si="210"/>
        <v/>
      </c>
      <c r="V729" s="18" t="str">
        <f t="shared" si="211"/>
        <v/>
      </c>
      <c r="W729" s="18" t="str">
        <f>IFERROR(CONCATENATE("PAGO N° ",B729," DEL CONTRATO CPS ",V729," ENTRE ",TEXT(VLOOKUP(A729,matriz,IF(generador!B729=1,16,IF(generador!B729=2,19,IF(generador!B729=3,22,IF(generador!B729=4,25,IF(generador!B729=5,28,IF(generador!B729=6,31,IF(generador!B729=7,34,IF(generador!B729=8,37,IF(generador!B729=9,40,IF(generador!B729=10,43,IF(generador!B729=11,46,IF(generador!B729=12,49,IF(generador!B729=13,52,IF(generador!B729=14,55,IF(generador!B729=15,58))))))))))))))),FALSE),"dd/mm/yyyy")," Y ",TEXT(VLOOKUP(A729,matriz,IF(generador!B729=1,17,IF(generador!B729=2,20,IF(generador!B729=3,23,IF(generador!B729=4,26,IF(generador!B729=5,29,IF(generador!B729=6,32,IF(generador!B729=7,35,IF(generador!B729=8,38,IF(generador!B729=9,41,IF(generador!B729=10,44,IF(generador!B729=11,47,IF(generador!B729=12,50,IF(generador!B729=13,53,IF(generador!B729=14,56,IF(generador!B729=15,59))))))))))))))),FALSE),"dd/mm/yyyy")),"")</f>
        <v/>
      </c>
    </row>
    <row r="730" spans="1:23" x14ac:dyDescent="0.3">
      <c r="A730" s="15"/>
      <c r="B730" s="14"/>
      <c r="C730" s="6"/>
      <c r="D730" s="26" t="str">
        <f t="shared" si="195"/>
        <v/>
      </c>
      <c r="E730" s="19" t="str">
        <f>IFERROR(IF(A730&lt;&gt;"",VLOOKUP(A730,matriz,IF(generador!B730=1,15,IF(generador!B730=2,18,IF(generador!B730=3,21,IF(generador!B730=4,24,IF(generador!B730=5,27,IF(generador!B730=6,30,IF(generador!B730=7,33,IF(generador!B730=8,36,IF(generador!B730=9,39,IF(generador!B730=10,42,IF(generador!B730=11,45,IF(generador!B730=12,48,IF(generador!B730=13,51,IF(generador!B730=14,54,IF(generador!B730=15,57))))))))))))))),FALSE),""),"")</f>
        <v/>
      </c>
      <c r="F730" s="20" t="str">
        <f t="shared" si="196"/>
        <v/>
      </c>
      <c r="G730" s="29" t="str">
        <f t="shared" si="197"/>
        <v/>
      </c>
      <c r="H730" s="21" t="str">
        <f t="shared" ca="1" si="200"/>
        <v/>
      </c>
      <c r="I730" s="18" t="str">
        <f t="shared" si="201"/>
        <v/>
      </c>
      <c r="J730" s="18" t="str">
        <f>""</f>
        <v/>
      </c>
      <c r="K730" s="18" t="str">
        <f t="shared" si="202"/>
        <v/>
      </c>
      <c r="L730" s="18" t="str">
        <f t="shared" si="203"/>
        <v/>
      </c>
      <c r="M730" s="18" t="str">
        <f t="shared" si="204"/>
        <v/>
      </c>
      <c r="N730" s="18" t="str">
        <f t="shared" si="205"/>
        <v/>
      </c>
      <c r="O730" s="18" t="str">
        <f t="shared" si="206"/>
        <v/>
      </c>
      <c r="P730" s="18" t="str">
        <f t="shared" si="207"/>
        <v/>
      </c>
      <c r="Q730" s="18" t="str">
        <f t="shared" si="208"/>
        <v/>
      </c>
      <c r="R730" s="122" t="str">
        <f t="shared" si="198"/>
        <v/>
      </c>
      <c r="S730" s="18" t="str">
        <f t="shared" si="209"/>
        <v/>
      </c>
      <c r="T730" s="26" t="str">
        <f t="shared" si="199"/>
        <v/>
      </c>
      <c r="U730" s="18" t="str">
        <f t="shared" si="210"/>
        <v/>
      </c>
      <c r="V730" s="18" t="str">
        <f t="shared" si="211"/>
        <v/>
      </c>
      <c r="W730" s="18" t="str">
        <f>IFERROR(CONCATENATE("PAGO N° ",B730," DEL CONTRATO CPS ",V730," ENTRE ",TEXT(VLOOKUP(A730,matriz,IF(generador!B730=1,16,IF(generador!B730=2,19,IF(generador!B730=3,22,IF(generador!B730=4,25,IF(generador!B730=5,28,IF(generador!B730=6,31,IF(generador!B730=7,34,IF(generador!B730=8,37,IF(generador!B730=9,40,IF(generador!B730=10,43,IF(generador!B730=11,46,IF(generador!B730=12,49,IF(generador!B730=13,52,IF(generador!B730=14,55,IF(generador!B730=15,58))))))))))))))),FALSE),"dd/mm/yyyy")," Y ",TEXT(VLOOKUP(A730,matriz,IF(generador!B730=1,17,IF(generador!B730=2,20,IF(generador!B730=3,23,IF(generador!B730=4,26,IF(generador!B730=5,29,IF(generador!B730=6,32,IF(generador!B730=7,35,IF(generador!B730=8,38,IF(generador!B730=9,41,IF(generador!B730=10,44,IF(generador!B730=11,47,IF(generador!B730=12,50,IF(generador!B730=13,53,IF(generador!B730=14,56,IF(generador!B730=15,59))))))))))))))),FALSE),"dd/mm/yyyy")),"")</f>
        <v/>
      </c>
    </row>
    <row r="731" spans="1:23" x14ac:dyDescent="0.3">
      <c r="A731" s="15"/>
      <c r="B731" s="14"/>
      <c r="C731" s="6"/>
      <c r="D731" s="26" t="str">
        <f t="shared" si="195"/>
        <v/>
      </c>
      <c r="E731" s="19" t="str">
        <f>IFERROR(IF(A731&lt;&gt;"",VLOOKUP(A731,matriz,IF(generador!B731=1,15,IF(generador!B731=2,18,IF(generador!B731=3,21,IF(generador!B731=4,24,IF(generador!B731=5,27,IF(generador!B731=6,30,IF(generador!B731=7,33,IF(generador!B731=8,36,IF(generador!B731=9,39,IF(generador!B731=10,42,IF(generador!B731=11,45,IF(generador!B731=12,48,IF(generador!B731=13,51,IF(generador!B731=14,54,IF(generador!B731=15,57))))))))))))))),FALSE),""),"")</f>
        <v/>
      </c>
      <c r="F731" s="20" t="str">
        <f t="shared" si="196"/>
        <v/>
      </c>
      <c r="G731" s="29" t="str">
        <f t="shared" si="197"/>
        <v/>
      </c>
      <c r="H731" s="21" t="str">
        <f t="shared" ca="1" si="200"/>
        <v/>
      </c>
      <c r="I731" s="18" t="str">
        <f t="shared" si="201"/>
        <v/>
      </c>
      <c r="J731" s="18" t="str">
        <f>""</f>
        <v/>
      </c>
      <c r="K731" s="18" t="str">
        <f t="shared" si="202"/>
        <v/>
      </c>
      <c r="L731" s="18" t="str">
        <f t="shared" si="203"/>
        <v/>
      </c>
      <c r="M731" s="18" t="str">
        <f t="shared" si="204"/>
        <v/>
      </c>
      <c r="N731" s="18" t="str">
        <f t="shared" si="205"/>
        <v/>
      </c>
      <c r="O731" s="18" t="str">
        <f t="shared" si="206"/>
        <v/>
      </c>
      <c r="P731" s="18" t="str">
        <f t="shared" si="207"/>
        <v/>
      </c>
      <c r="Q731" s="18" t="str">
        <f t="shared" si="208"/>
        <v/>
      </c>
      <c r="R731" s="122" t="str">
        <f t="shared" si="198"/>
        <v/>
      </c>
      <c r="S731" s="18" t="str">
        <f t="shared" si="209"/>
        <v/>
      </c>
      <c r="T731" s="26" t="str">
        <f t="shared" si="199"/>
        <v/>
      </c>
      <c r="U731" s="18" t="str">
        <f t="shared" si="210"/>
        <v/>
      </c>
      <c r="V731" s="18" t="str">
        <f t="shared" si="211"/>
        <v/>
      </c>
      <c r="W731" s="18" t="str">
        <f>IFERROR(CONCATENATE("PAGO N° ",B731," DEL CONTRATO CPS ",V731," ENTRE ",TEXT(VLOOKUP(A731,matriz,IF(generador!B731=1,16,IF(generador!B731=2,19,IF(generador!B731=3,22,IF(generador!B731=4,25,IF(generador!B731=5,28,IF(generador!B731=6,31,IF(generador!B731=7,34,IF(generador!B731=8,37,IF(generador!B731=9,40,IF(generador!B731=10,43,IF(generador!B731=11,46,IF(generador!B731=12,49,IF(generador!B731=13,52,IF(generador!B731=14,55,IF(generador!B731=15,58))))))))))))))),FALSE),"dd/mm/yyyy")," Y ",TEXT(VLOOKUP(A731,matriz,IF(generador!B731=1,17,IF(generador!B731=2,20,IF(generador!B731=3,23,IF(generador!B731=4,26,IF(generador!B731=5,29,IF(generador!B731=6,32,IF(generador!B731=7,35,IF(generador!B731=8,38,IF(generador!B731=9,41,IF(generador!B731=10,44,IF(generador!B731=11,47,IF(generador!B731=12,50,IF(generador!B731=13,53,IF(generador!B731=14,56,IF(generador!B731=15,59))))))))))))))),FALSE),"dd/mm/yyyy")),"")</f>
        <v/>
      </c>
    </row>
    <row r="732" spans="1:23" x14ac:dyDescent="0.3">
      <c r="A732" s="15"/>
      <c r="B732" s="14"/>
      <c r="C732" s="6"/>
      <c r="D732" s="26" t="str">
        <f t="shared" si="195"/>
        <v/>
      </c>
      <c r="E732" s="19" t="str">
        <f>IFERROR(IF(A732&lt;&gt;"",VLOOKUP(A732,matriz,IF(generador!B732=1,15,IF(generador!B732=2,18,IF(generador!B732=3,21,IF(generador!B732=4,24,IF(generador!B732=5,27,IF(generador!B732=6,30,IF(generador!B732=7,33,IF(generador!B732=8,36,IF(generador!B732=9,39,IF(generador!B732=10,42,IF(generador!B732=11,45,IF(generador!B732=12,48,IF(generador!B732=13,51,IF(generador!B732=14,54,IF(generador!B732=15,57))))))))))))))),FALSE),""),"")</f>
        <v/>
      </c>
      <c r="F732" s="20" t="str">
        <f t="shared" si="196"/>
        <v/>
      </c>
      <c r="G732" s="29" t="str">
        <f t="shared" si="197"/>
        <v/>
      </c>
      <c r="H732" s="21" t="str">
        <f t="shared" ca="1" si="200"/>
        <v/>
      </c>
      <c r="I732" s="18" t="str">
        <f t="shared" si="201"/>
        <v/>
      </c>
      <c r="J732" s="18" t="str">
        <f>""</f>
        <v/>
      </c>
      <c r="K732" s="18" t="str">
        <f t="shared" si="202"/>
        <v/>
      </c>
      <c r="L732" s="18" t="str">
        <f t="shared" si="203"/>
        <v/>
      </c>
      <c r="M732" s="18" t="str">
        <f t="shared" si="204"/>
        <v/>
      </c>
      <c r="N732" s="18" t="str">
        <f t="shared" si="205"/>
        <v/>
      </c>
      <c r="O732" s="18" t="str">
        <f t="shared" si="206"/>
        <v/>
      </c>
      <c r="P732" s="18" t="str">
        <f t="shared" si="207"/>
        <v/>
      </c>
      <c r="Q732" s="18" t="str">
        <f t="shared" si="208"/>
        <v/>
      </c>
      <c r="R732" s="122" t="str">
        <f t="shared" si="198"/>
        <v/>
      </c>
      <c r="S732" s="18" t="str">
        <f t="shared" si="209"/>
        <v/>
      </c>
      <c r="T732" s="26" t="str">
        <f t="shared" si="199"/>
        <v/>
      </c>
      <c r="U732" s="18" t="str">
        <f t="shared" si="210"/>
        <v/>
      </c>
      <c r="V732" s="18" t="str">
        <f t="shared" si="211"/>
        <v/>
      </c>
      <c r="W732" s="18" t="str">
        <f>IFERROR(CONCATENATE("PAGO N° ",B732," DEL CONTRATO CPS ",V732," ENTRE ",TEXT(VLOOKUP(A732,matriz,IF(generador!B732=1,16,IF(generador!B732=2,19,IF(generador!B732=3,22,IF(generador!B732=4,25,IF(generador!B732=5,28,IF(generador!B732=6,31,IF(generador!B732=7,34,IF(generador!B732=8,37,IF(generador!B732=9,40,IF(generador!B732=10,43,IF(generador!B732=11,46,IF(generador!B732=12,49,IF(generador!B732=13,52,IF(generador!B732=14,55,IF(generador!B732=15,58))))))))))))))),FALSE),"dd/mm/yyyy")," Y ",TEXT(VLOOKUP(A732,matriz,IF(generador!B732=1,17,IF(generador!B732=2,20,IF(generador!B732=3,23,IF(generador!B732=4,26,IF(generador!B732=5,29,IF(generador!B732=6,32,IF(generador!B732=7,35,IF(generador!B732=8,38,IF(generador!B732=9,41,IF(generador!B732=10,44,IF(generador!B732=11,47,IF(generador!B732=12,50,IF(generador!B732=13,53,IF(generador!B732=14,56,IF(generador!B732=15,59))))))))))))))),FALSE),"dd/mm/yyyy")),"")</f>
        <v/>
      </c>
    </row>
    <row r="733" spans="1:23" x14ac:dyDescent="0.3">
      <c r="A733" s="15"/>
      <c r="B733" s="14"/>
      <c r="C733" s="6"/>
      <c r="D733" s="26" t="str">
        <f t="shared" si="195"/>
        <v/>
      </c>
      <c r="E733" s="19" t="str">
        <f>IFERROR(IF(A733&lt;&gt;"",VLOOKUP(A733,matriz,IF(generador!B733=1,15,IF(generador!B733=2,18,IF(generador!B733=3,21,IF(generador!B733=4,24,IF(generador!B733=5,27,IF(generador!B733=6,30,IF(generador!B733=7,33,IF(generador!B733=8,36,IF(generador!B733=9,39,IF(generador!B733=10,42,IF(generador!B733=11,45,IF(generador!B733=12,48,IF(generador!B733=13,51,IF(generador!B733=14,54,IF(generador!B733=15,57))))))))))))))),FALSE),""),"")</f>
        <v/>
      </c>
      <c r="F733" s="20" t="str">
        <f t="shared" si="196"/>
        <v/>
      </c>
      <c r="G733" s="29" t="str">
        <f t="shared" si="197"/>
        <v/>
      </c>
      <c r="H733" s="21" t="str">
        <f t="shared" ca="1" si="200"/>
        <v/>
      </c>
      <c r="I733" s="18" t="str">
        <f t="shared" si="201"/>
        <v/>
      </c>
      <c r="J733" s="18" t="str">
        <f>""</f>
        <v/>
      </c>
      <c r="K733" s="18" t="str">
        <f t="shared" si="202"/>
        <v/>
      </c>
      <c r="L733" s="18" t="str">
        <f t="shared" si="203"/>
        <v/>
      </c>
      <c r="M733" s="18" t="str">
        <f t="shared" si="204"/>
        <v/>
      </c>
      <c r="N733" s="18" t="str">
        <f t="shared" si="205"/>
        <v/>
      </c>
      <c r="O733" s="18" t="str">
        <f t="shared" si="206"/>
        <v/>
      </c>
      <c r="P733" s="18" t="str">
        <f t="shared" si="207"/>
        <v/>
      </c>
      <c r="Q733" s="18" t="str">
        <f t="shared" si="208"/>
        <v/>
      </c>
      <c r="R733" s="122" t="str">
        <f t="shared" si="198"/>
        <v/>
      </c>
      <c r="S733" s="18" t="str">
        <f t="shared" si="209"/>
        <v/>
      </c>
      <c r="T733" s="26" t="str">
        <f t="shared" si="199"/>
        <v/>
      </c>
      <c r="U733" s="18" t="str">
        <f t="shared" si="210"/>
        <v/>
      </c>
      <c r="V733" s="18" t="str">
        <f t="shared" si="211"/>
        <v/>
      </c>
      <c r="W733" s="18" t="str">
        <f>IFERROR(CONCATENATE("PAGO N° ",B733," DEL CONTRATO CPS ",V733," ENTRE ",TEXT(VLOOKUP(A733,matriz,IF(generador!B733=1,16,IF(generador!B733=2,19,IF(generador!B733=3,22,IF(generador!B733=4,25,IF(generador!B733=5,28,IF(generador!B733=6,31,IF(generador!B733=7,34,IF(generador!B733=8,37,IF(generador!B733=9,40,IF(generador!B733=10,43,IF(generador!B733=11,46,IF(generador!B733=12,49,IF(generador!B733=13,52,IF(generador!B733=14,55,IF(generador!B733=15,58))))))))))))))),FALSE),"dd/mm/yyyy")," Y ",TEXT(VLOOKUP(A733,matriz,IF(generador!B733=1,17,IF(generador!B733=2,20,IF(generador!B733=3,23,IF(generador!B733=4,26,IF(generador!B733=5,29,IF(generador!B733=6,32,IF(generador!B733=7,35,IF(generador!B733=8,38,IF(generador!B733=9,41,IF(generador!B733=10,44,IF(generador!B733=11,47,IF(generador!B733=12,50,IF(generador!B733=13,53,IF(generador!B733=14,56,IF(generador!B733=15,59))))))))))))))),FALSE),"dd/mm/yyyy")),"")</f>
        <v/>
      </c>
    </row>
    <row r="734" spans="1:23" x14ac:dyDescent="0.3">
      <c r="A734" s="15"/>
      <c r="B734" s="14"/>
      <c r="C734" s="6"/>
      <c r="D734" s="26" t="str">
        <f t="shared" si="195"/>
        <v/>
      </c>
      <c r="E734" s="19" t="str">
        <f>IFERROR(IF(A734&lt;&gt;"",VLOOKUP(A734,matriz,IF(generador!B734=1,15,IF(generador!B734=2,18,IF(generador!B734=3,21,IF(generador!B734=4,24,IF(generador!B734=5,27,IF(generador!B734=6,30,IF(generador!B734=7,33,IF(generador!B734=8,36,IF(generador!B734=9,39,IF(generador!B734=10,42,IF(generador!B734=11,45,IF(generador!B734=12,48,IF(generador!B734=13,51,IF(generador!B734=14,54,IF(generador!B734=15,57))))))))))))))),FALSE),""),"")</f>
        <v/>
      </c>
      <c r="F734" s="20" t="str">
        <f t="shared" si="196"/>
        <v/>
      </c>
      <c r="G734" s="29" t="str">
        <f t="shared" si="197"/>
        <v/>
      </c>
      <c r="H734" s="21" t="str">
        <f t="shared" ca="1" si="200"/>
        <v/>
      </c>
      <c r="I734" s="18" t="str">
        <f t="shared" si="201"/>
        <v/>
      </c>
      <c r="J734" s="18" t="str">
        <f>""</f>
        <v/>
      </c>
      <c r="K734" s="18" t="str">
        <f t="shared" si="202"/>
        <v/>
      </c>
      <c r="L734" s="18" t="str">
        <f t="shared" si="203"/>
        <v/>
      </c>
      <c r="M734" s="18" t="str">
        <f t="shared" si="204"/>
        <v/>
      </c>
      <c r="N734" s="18" t="str">
        <f t="shared" si="205"/>
        <v/>
      </c>
      <c r="O734" s="18" t="str">
        <f t="shared" si="206"/>
        <v/>
      </c>
      <c r="P734" s="18" t="str">
        <f t="shared" si="207"/>
        <v/>
      </c>
      <c r="Q734" s="18" t="str">
        <f t="shared" si="208"/>
        <v/>
      </c>
      <c r="R734" s="122" t="str">
        <f t="shared" si="198"/>
        <v/>
      </c>
      <c r="S734" s="18" t="str">
        <f t="shared" si="209"/>
        <v/>
      </c>
      <c r="T734" s="26" t="str">
        <f t="shared" si="199"/>
        <v/>
      </c>
      <c r="U734" s="18" t="str">
        <f t="shared" si="210"/>
        <v/>
      </c>
      <c r="V734" s="18" t="str">
        <f t="shared" si="211"/>
        <v/>
      </c>
      <c r="W734" s="18" t="str">
        <f>IFERROR(CONCATENATE("PAGO N° ",B734," DEL CONTRATO CPS ",V734," ENTRE ",TEXT(VLOOKUP(A734,matriz,IF(generador!B734=1,16,IF(generador!B734=2,19,IF(generador!B734=3,22,IF(generador!B734=4,25,IF(generador!B734=5,28,IF(generador!B734=6,31,IF(generador!B734=7,34,IF(generador!B734=8,37,IF(generador!B734=9,40,IF(generador!B734=10,43,IF(generador!B734=11,46,IF(generador!B734=12,49,IF(generador!B734=13,52,IF(generador!B734=14,55,IF(generador!B734=15,58))))))))))))))),FALSE),"dd/mm/yyyy")," Y ",TEXT(VLOOKUP(A734,matriz,IF(generador!B734=1,17,IF(generador!B734=2,20,IF(generador!B734=3,23,IF(generador!B734=4,26,IF(generador!B734=5,29,IF(generador!B734=6,32,IF(generador!B734=7,35,IF(generador!B734=8,38,IF(generador!B734=9,41,IF(generador!B734=10,44,IF(generador!B734=11,47,IF(generador!B734=12,50,IF(generador!B734=13,53,IF(generador!B734=14,56,IF(generador!B734=15,59))))))))))))))),FALSE),"dd/mm/yyyy")),"")</f>
        <v/>
      </c>
    </row>
    <row r="735" spans="1:23" x14ac:dyDescent="0.3">
      <c r="A735" s="15"/>
      <c r="B735" s="14"/>
      <c r="C735" s="6"/>
      <c r="D735" s="26" t="str">
        <f t="shared" si="195"/>
        <v/>
      </c>
      <c r="E735" s="19" t="str">
        <f>IFERROR(IF(A735&lt;&gt;"",VLOOKUP(A735,matriz,IF(generador!B735=1,15,IF(generador!B735=2,18,IF(generador!B735=3,21,IF(generador!B735=4,24,IF(generador!B735=5,27,IF(generador!B735=6,30,IF(generador!B735=7,33,IF(generador!B735=8,36,IF(generador!B735=9,39,IF(generador!B735=10,42,IF(generador!B735=11,45,IF(generador!B735=12,48,IF(generador!B735=13,51,IF(generador!B735=14,54,IF(generador!B735=15,57))))))))))))))),FALSE),""),"")</f>
        <v/>
      </c>
      <c r="F735" s="20" t="str">
        <f t="shared" si="196"/>
        <v/>
      </c>
      <c r="G735" s="29" t="str">
        <f t="shared" si="197"/>
        <v/>
      </c>
      <c r="H735" s="21" t="str">
        <f t="shared" ca="1" si="200"/>
        <v/>
      </c>
      <c r="I735" s="18" t="str">
        <f t="shared" si="201"/>
        <v/>
      </c>
      <c r="J735" s="18" t="str">
        <f>""</f>
        <v/>
      </c>
      <c r="K735" s="18" t="str">
        <f t="shared" si="202"/>
        <v/>
      </c>
      <c r="L735" s="18" t="str">
        <f t="shared" si="203"/>
        <v/>
      </c>
      <c r="M735" s="18" t="str">
        <f t="shared" si="204"/>
        <v/>
      </c>
      <c r="N735" s="18" t="str">
        <f t="shared" si="205"/>
        <v/>
      </c>
      <c r="O735" s="18" t="str">
        <f t="shared" si="206"/>
        <v/>
      </c>
      <c r="P735" s="18" t="str">
        <f t="shared" si="207"/>
        <v/>
      </c>
      <c r="Q735" s="18" t="str">
        <f t="shared" si="208"/>
        <v/>
      </c>
      <c r="R735" s="122" t="str">
        <f t="shared" si="198"/>
        <v/>
      </c>
      <c r="S735" s="18" t="str">
        <f t="shared" si="209"/>
        <v/>
      </c>
      <c r="T735" s="26" t="str">
        <f t="shared" si="199"/>
        <v/>
      </c>
      <c r="U735" s="18" t="str">
        <f t="shared" si="210"/>
        <v/>
      </c>
      <c r="V735" s="18" t="str">
        <f t="shared" si="211"/>
        <v/>
      </c>
      <c r="W735" s="18" t="str">
        <f>IFERROR(CONCATENATE("PAGO N° ",B735," DEL CONTRATO CPS ",V735," ENTRE ",TEXT(VLOOKUP(A735,matriz,IF(generador!B735=1,16,IF(generador!B735=2,19,IF(generador!B735=3,22,IF(generador!B735=4,25,IF(generador!B735=5,28,IF(generador!B735=6,31,IF(generador!B735=7,34,IF(generador!B735=8,37,IF(generador!B735=9,40,IF(generador!B735=10,43,IF(generador!B735=11,46,IF(generador!B735=12,49,IF(generador!B735=13,52,IF(generador!B735=14,55,IF(generador!B735=15,58))))))))))))))),FALSE),"dd/mm/yyyy")," Y ",TEXT(VLOOKUP(A735,matriz,IF(generador!B735=1,17,IF(generador!B735=2,20,IF(generador!B735=3,23,IF(generador!B735=4,26,IF(generador!B735=5,29,IF(generador!B735=6,32,IF(generador!B735=7,35,IF(generador!B735=8,38,IF(generador!B735=9,41,IF(generador!B735=10,44,IF(generador!B735=11,47,IF(generador!B735=12,50,IF(generador!B735=13,53,IF(generador!B735=14,56,IF(generador!B735=15,59))))))))))))))),FALSE),"dd/mm/yyyy")),"")</f>
        <v/>
      </c>
    </row>
    <row r="736" spans="1:23" x14ac:dyDescent="0.3">
      <c r="A736" s="15"/>
      <c r="B736" s="14"/>
      <c r="C736" s="6"/>
      <c r="D736" s="26" t="str">
        <f t="shared" si="195"/>
        <v/>
      </c>
      <c r="E736" s="19" t="str">
        <f>IFERROR(IF(A736&lt;&gt;"",VLOOKUP(A736,matriz,IF(generador!B736=1,15,IF(generador!B736=2,18,IF(generador!B736=3,21,IF(generador!B736=4,24,IF(generador!B736=5,27,IF(generador!B736=6,30,IF(generador!B736=7,33,IF(generador!B736=8,36,IF(generador!B736=9,39,IF(generador!B736=10,42,IF(generador!B736=11,45,IF(generador!B736=12,48,IF(generador!B736=13,51,IF(generador!B736=14,54,IF(generador!B736=15,57))))))))))))))),FALSE),""),"")</f>
        <v/>
      </c>
      <c r="F736" s="20" t="str">
        <f t="shared" si="196"/>
        <v/>
      </c>
      <c r="G736" s="29" t="str">
        <f t="shared" si="197"/>
        <v/>
      </c>
      <c r="H736" s="21" t="str">
        <f t="shared" ca="1" si="200"/>
        <v/>
      </c>
      <c r="I736" s="18" t="str">
        <f t="shared" si="201"/>
        <v/>
      </c>
      <c r="J736" s="18" t="str">
        <f>""</f>
        <v/>
      </c>
      <c r="K736" s="18" t="str">
        <f t="shared" si="202"/>
        <v/>
      </c>
      <c r="L736" s="18" t="str">
        <f t="shared" si="203"/>
        <v/>
      </c>
      <c r="M736" s="18" t="str">
        <f t="shared" si="204"/>
        <v/>
      </c>
      <c r="N736" s="18" t="str">
        <f t="shared" si="205"/>
        <v/>
      </c>
      <c r="O736" s="18" t="str">
        <f t="shared" si="206"/>
        <v/>
      </c>
      <c r="P736" s="18" t="str">
        <f t="shared" si="207"/>
        <v/>
      </c>
      <c r="Q736" s="18" t="str">
        <f t="shared" si="208"/>
        <v/>
      </c>
      <c r="R736" s="122" t="str">
        <f t="shared" si="198"/>
        <v/>
      </c>
      <c r="S736" s="18" t="str">
        <f t="shared" si="209"/>
        <v/>
      </c>
      <c r="T736" s="26" t="str">
        <f t="shared" si="199"/>
        <v/>
      </c>
      <c r="U736" s="18" t="str">
        <f t="shared" si="210"/>
        <v/>
      </c>
      <c r="V736" s="18" t="str">
        <f t="shared" si="211"/>
        <v/>
      </c>
      <c r="W736" s="18" t="str">
        <f>IFERROR(CONCATENATE("PAGO N° ",B736," DEL CONTRATO CPS ",V736," ENTRE ",TEXT(VLOOKUP(A736,matriz,IF(generador!B736=1,16,IF(generador!B736=2,19,IF(generador!B736=3,22,IF(generador!B736=4,25,IF(generador!B736=5,28,IF(generador!B736=6,31,IF(generador!B736=7,34,IF(generador!B736=8,37,IF(generador!B736=9,40,IF(generador!B736=10,43,IF(generador!B736=11,46,IF(generador!B736=12,49,IF(generador!B736=13,52,IF(generador!B736=14,55,IF(generador!B736=15,58))))))))))))))),FALSE),"dd/mm/yyyy")," Y ",TEXT(VLOOKUP(A736,matriz,IF(generador!B736=1,17,IF(generador!B736=2,20,IF(generador!B736=3,23,IF(generador!B736=4,26,IF(generador!B736=5,29,IF(generador!B736=6,32,IF(generador!B736=7,35,IF(generador!B736=8,38,IF(generador!B736=9,41,IF(generador!B736=10,44,IF(generador!B736=11,47,IF(generador!B736=12,50,IF(generador!B736=13,53,IF(generador!B736=14,56,IF(generador!B736=15,59))))))))))))))),FALSE),"dd/mm/yyyy")),"")</f>
        <v/>
      </c>
    </row>
    <row r="737" spans="1:23" x14ac:dyDescent="0.3">
      <c r="A737" s="15"/>
      <c r="B737" s="14"/>
      <c r="C737" s="6"/>
      <c r="D737" s="26" t="str">
        <f t="shared" si="195"/>
        <v/>
      </c>
      <c r="E737" s="19" t="str">
        <f>IFERROR(IF(A737&lt;&gt;"",VLOOKUP(A737,matriz,IF(generador!B737=1,15,IF(generador!B737=2,18,IF(generador!B737=3,21,IF(generador!B737=4,24,IF(generador!B737=5,27,IF(generador!B737=6,30,IF(generador!B737=7,33,IF(generador!B737=8,36,IF(generador!B737=9,39,IF(generador!B737=10,42,IF(generador!B737=11,45,IF(generador!B737=12,48,IF(generador!B737=13,51,IF(generador!B737=14,54,IF(generador!B737=15,57))))))))))))))),FALSE),""),"")</f>
        <v/>
      </c>
      <c r="F737" s="20" t="str">
        <f t="shared" si="196"/>
        <v/>
      </c>
      <c r="G737" s="29" t="str">
        <f t="shared" si="197"/>
        <v/>
      </c>
      <c r="H737" s="21" t="str">
        <f t="shared" ca="1" si="200"/>
        <v/>
      </c>
      <c r="I737" s="18" t="str">
        <f t="shared" si="201"/>
        <v/>
      </c>
      <c r="J737" s="18" t="str">
        <f>""</f>
        <v/>
      </c>
      <c r="K737" s="18" t="str">
        <f t="shared" si="202"/>
        <v/>
      </c>
      <c r="L737" s="18" t="str">
        <f t="shared" si="203"/>
        <v/>
      </c>
      <c r="M737" s="18" t="str">
        <f t="shared" si="204"/>
        <v/>
      </c>
      <c r="N737" s="18" t="str">
        <f t="shared" si="205"/>
        <v/>
      </c>
      <c r="O737" s="18" t="str">
        <f t="shared" si="206"/>
        <v/>
      </c>
      <c r="P737" s="18" t="str">
        <f t="shared" si="207"/>
        <v/>
      </c>
      <c r="Q737" s="18" t="str">
        <f t="shared" si="208"/>
        <v/>
      </c>
      <c r="R737" s="122" t="str">
        <f t="shared" si="198"/>
        <v/>
      </c>
      <c r="S737" s="18" t="str">
        <f t="shared" si="209"/>
        <v/>
      </c>
      <c r="T737" s="26" t="str">
        <f t="shared" si="199"/>
        <v/>
      </c>
      <c r="U737" s="18" t="str">
        <f t="shared" si="210"/>
        <v/>
      </c>
      <c r="V737" s="18" t="str">
        <f t="shared" si="211"/>
        <v/>
      </c>
      <c r="W737" s="18" t="str">
        <f>IFERROR(CONCATENATE("PAGO N° ",B737," DEL CONTRATO CPS ",V737," ENTRE ",TEXT(VLOOKUP(A737,matriz,IF(generador!B737=1,16,IF(generador!B737=2,19,IF(generador!B737=3,22,IF(generador!B737=4,25,IF(generador!B737=5,28,IF(generador!B737=6,31,IF(generador!B737=7,34,IF(generador!B737=8,37,IF(generador!B737=9,40,IF(generador!B737=10,43,IF(generador!B737=11,46,IF(generador!B737=12,49,IF(generador!B737=13,52,IF(generador!B737=14,55,IF(generador!B737=15,58))))))))))))))),FALSE),"dd/mm/yyyy")," Y ",TEXT(VLOOKUP(A737,matriz,IF(generador!B737=1,17,IF(generador!B737=2,20,IF(generador!B737=3,23,IF(generador!B737=4,26,IF(generador!B737=5,29,IF(generador!B737=6,32,IF(generador!B737=7,35,IF(generador!B737=8,38,IF(generador!B737=9,41,IF(generador!B737=10,44,IF(generador!B737=11,47,IF(generador!B737=12,50,IF(generador!B737=13,53,IF(generador!B737=14,56,IF(generador!B737=15,59))))))))))))))),FALSE),"dd/mm/yyyy")),"")</f>
        <v/>
      </c>
    </row>
    <row r="738" spans="1:23" x14ac:dyDescent="0.3">
      <c r="A738" s="15"/>
      <c r="B738" s="14"/>
      <c r="C738" s="6"/>
      <c r="D738" s="26" t="str">
        <f t="shared" si="195"/>
        <v/>
      </c>
      <c r="E738" s="19" t="str">
        <f>IFERROR(IF(A738&lt;&gt;"",VLOOKUP(A738,matriz,IF(generador!B738=1,15,IF(generador!B738=2,18,IF(generador!B738=3,21,IF(generador!B738=4,24,IF(generador!B738=5,27,IF(generador!B738=6,30,IF(generador!B738=7,33,IF(generador!B738=8,36,IF(generador!B738=9,39,IF(generador!B738=10,42,IF(generador!B738=11,45,IF(generador!B738=12,48,IF(generador!B738=13,51,IF(generador!B738=14,54,IF(generador!B738=15,57))))))))))))))),FALSE),""),"")</f>
        <v/>
      </c>
      <c r="F738" s="20" t="str">
        <f t="shared" si="196"/>
        <v/>
      </c>
      <c r="G738" s="29" t="str">
        <f t="shared" si="197"/>
        <v/>
      </c>
      <c r="H738" s="21" t="str">
        <f t="shared" ca="1" si="200"/>
        <v/>
      </c>
      <c r="I738" s="18" t="str">
        <f t="shared" si="201"/>
        <v/>
      </c>
      <c r="J738" s="18" t="str">
        <f>""</f>
        <v/>
      </c>
      <c r="K738" s="18" t="str">
        <f t="shared" si="202"/>
        <v/>
      </c>
      <c r="L738" s="18" t="str">
        <f t="shared" si="203"/>
        <v/>
      </c>
      <c r="M738" s="18" t="str">
        <f t="shared" si="204"/>
        <v/>
      </c>
      <c r="N738" s="18" t="str">
        <f t="shared" si="205"/>
        <v/>
      </c>
      <c r="O738" s="18" t="str">
        <f t="shared" si="206"/>
        <v/>
      </c>
      <c r="P738" s="18" t="str">
        <f t="shared" si="207"/>
        <v/>
      </c>
      <c r="Q738" s="18" t="str">
        <f t="shared" si="208"/>
        <v/>
      </c>
      <c r="R738" s="122" t="str">
        <f t="shared" si="198"/>
        <v/>
      </c>
      <c r="S738" s="18" t="str">
        <f t="shared" si="209"/>
        <v/>
      </c>
      <c r="T738" s="26" t="str">
        <f t="shared" si="199"/>
        <v/>
      </c>
      <c r="U738" s="18" t="str">
        <f t="shared" si="210"/>
        <v/>
      </c>
      <c r="V738" s="18" t="str">
        <f t="shared" si="211"/>
        <v/>
      </c>
      <c r="W738" s="18" t="str">
        <f>IFERROR(CONCATENATE("PAGO N° ",B738," DEL CONTRATO CPS ",V738," ENTRE ",TEXT(VLOOKUP(A738,matriz,IF(generador!B738=1,16,IF(generador!B738=2,19,IF(generador!B738=3,22,IF(generador!B738=4,25,IF(generador!B738=5,28,IF(generador!B738=6,31,IF(generador!B738=7,34,IF(generador!B738=8,37,IF(generador!B738=9,40,IF(generador!B738=10,43,IF(generador!B738=11,46,IF(generador!B738=12,49,IF(generador!B738=13,52,IF(generador!B738=14,55,IF(generador!B738=15,58))))))))))))))),FALSE),"dd/mm/yyyy")," Y ",TEXT(VLOOKUP(A738,matriz,IF(generador!B738=1,17,IF(generador!B738=2,20,IF(generador!B738=3,23,IF(generador!B738=4,26,IF(generador!B738=5,29,IF(generador!B738=6,32,IF(generador!B738=7,35,IF(generador!B738=8,38,IF(generador!B738=9,41,IF(generador!B738=10,44,IF(generador!B738=11,47,IF(generador!B738=12,50,IF(generador!B738=13,53,IF(generador!B738=14,56,IF(generador!B738=15,59))))))))))))))),FALSE),"dd/mm/yyyy")),"")</f>
        <v/>
      </c>
    </row>
    <row r="739" spans="1:23" x14ac:dyDescent="0.3">
      <c r="A739" s="15"/>
      <c r="B739" s="14"/>
      <c r="C739" s="6"/>
      <c r="D739" s="26" t="str">
        <f t="shared" si="195"/>
        <v/>
      </c>
      <c r="E739" s="19" t="str">
        <f>IFERROR(IF(A739&lt;&gt;"",VLOOKUP(A739,matriz,IF(generador!B739=1,15,IF(generador!B739=2,18,IF(generador!B739=3,21,IF(generador!B739=4,24,IF(generador!B739=5,27,IF(generador!B739=6,30,IF(generador!B739=7,33,IF(generador!B739=8,36,IF(generador!B739=9,39,IF(generador!B739=10,42,IF(generador!B739=11,45,IF(generador!B739=12,48,IF(generador!B739=13,51,IF(generador!B739=14,54,IF(generador!B739=15,57))))))))))))))),FALSE),""),"")</f>
        <v/>
      </c>
      <c r="F739" s="20" t="str">
        <f t="shared" si="196"/>
        <v/>
      </c>
      <c r="G739" s="29" t="str">
        <f t="shared" si="197"/>
        <v/>
      </c>
      <c r="H739" s="21" t="str">
        <f t="shared" ca="1" si="200"/>
        <v/>
      </c>
      <c r="I739" s="18" t="str">
        <f t="shared" si="201"/>
        <v/>
      </c>
      <c r="J739" s="18" t="str">
        <f>""</f>
        <v/>
      </c>
      <c r="K739" s="18" t="str">
        <f t="shared" si="202"/>
        <v/>
      </c>
      <c r="L739" s="18" t="str">
        <f t="shared" si="203"/>
        <v/>
      </c>
      <c r="M739" s="18" t="str">
        <f t="shared" si="204"/>
        <v/>
      </c>
      <c r="N739" s="18" t="str">
        <f t="shared" si="205"/>
        <v/>
      </c>
      <c r="O739" s="18" t="str">
        <f t="shared" si="206"/>
        <v/>
      </c>
      <c r="P739" s="18" t="str">
        <f t="shared" si="207"/>
        <v/>
      </c>
      <c r="Q739" s="18" t="str">
        <f t="shared" si="208"/>
        <v/>
      </c>
      <c r="R739" s="122" t="str">
        <f t="shared" si="198"/>
        <v/>
      </c>
      <c r="S739" s="18" t="str">
        <f t="shared" si="209"/>
        <v/>
      </c>
      <c r="T739" s="26" t="str">
        <f t="shared" si="199"/>
        <v/>
      </c>
      <c r="U739" s="18" t="str">
        <f t="shared" si="210"/>
        <v/>
      </c>
      <c r="V739" s="18" t="str">
        <f t="shared" si="211"/>
        <v/>
      </c>
      <c r="W739" s="18" t="str">
        <f>IFERROR(CONCATENATE("PAGO N° ",B739," DEL CONTRATO CPS ",V739," ENTRE ",TEXT(VLOOKUP(A739,matriz,IF(generador!B739=1,16,IF(generador!B739=2,19,IF(generador!B739=3,22,IF(generador!B739=4,25,IF(generador!B739=5,28,IF(generador!B739=6,31,IF(generador!B739=7,34,IF(generador!B739=8,37,IF(generador!B739=9,40,IF(generador!B739=10,43,IF(generador!B739=11,46,IF(generador!B739=12,49,IF(generador!B739=13,52,IF(generador!B739=14,55,IF(generador!B739=15,58))))))))))))))),FALSE),"dd/mm/yyyy")," Y ",TEXT(VLOOKUP(A739,matriz,IF(generador!B739=1,17,IF(generador!B739=2,20,IF(generador!B739=3,23,IF(generador!B739=4,26,IF(generador!B739=5,29,IF(generador!B739=6,32,IF(generador!B739=7,35,IF(generador!B739=8,38,IF(generador!B739=9,41,IF(generador!B739=10,44,IF(generador!B739=11,47,IF(generador!B739=12,50,IF(generador!B739=13,53,IF(generador!B739=14,56,IF(generador!B739=15,59))))))))))))))),FALSE),"dd/mm/yyyy")),"")</f>
        <v/>
      </c>
    </row>
    <row r="740" spans="1:23" x14ac:dyDescent="0.3">
      <c r="A740" s="15"/>
      <c r="B740" s="14"/>
      <c r="C740" s="6"/>
      <c r="D740" s="26" t="str">
        <f t="shared" si="195"/>
        <v/>
      </c>
      <c r="E740" s="19" t="str">
        <f>IFERROR(IF(A740&lt;&gt;"",VLOOKUP(A740,matriz,IF(generador!B740=1,15,IF(generador!B740=2,18,IF(generador!B740=3,21,IF(generador!B740=4,24,IF(generador!B740=5,27,IF(generador!B740=6,30,IF(generador!B740=7,33,IF(generador!B740=8,36,IF(generador!B740=9,39,IF(generador!B740=10,42,IF(generador!B740=11,45,IF(generador!B740=12,48,IF(generador!B740=13,51,IF(generador!B740=14,54,IF(generador!B740=15,57))))))))))))))),FALSE),""),"")</f>
        <v/>
      </c>
      <c r="F740" s="20" t="str">
        <f t="shared" si="196"/>
        <v/>
      </c>
      <c r="G740" s="29" t="str">
        <f t="shared" si="197"/>
        <v/>
      </c>
      <c r="H740" s="21" t="str">
        <f t="shared" ca="1" si="200"/>
        <v/>
      </c>
      <c r="I740" s="18" t="str">
        <f t="shared" si="201"/>
        <v/>
      </c>
      <c r="J740" s="18" t="str">
        <f>""</f>
        <v/>
      </c>
      <c r="K740" s="18" t="str">
        <f t="shared" si="202"/>
        <v/>
      </c>
      <c r="L740" s="18" t="str">
        <f t="shared" si="203"/>
        <v/>
      </c>
      <c r="M740" s="18" t="str">
        <f t="shared" si="204"/>
        <v/>
      </c>
      <c r="N740" s="18" t="str">
        <f t="shared" si="205"/>
        <v/>
      </c>
      <c r="O740" s="18" t="str">
        <f t="shared" si="206"/>
        <v/>
      </c>
      <c r="P740" s="18" t="str">
        <f t="shared" si="207"/>
        <v/>
      </c>
      <c r="Q740" s="18" t="str">
        <f t="shared" si="208"/>
        <v/>
      </c>
      <c r="R740" s="122" t="str">
        <f t="shared" si="198"/>
        <v/>
      </c>
      <c r="S740" s="18" t="str">
        <f t="shared" si="209"/>
        <v/>
      </c>
      <c r="T740" s="26" t="str">
        <f t="shared" si="199"/>
        <v/>
      </c>
      <c r="U740" s="18" t="str">
        <f t="shared" si="210"/>
        <v/>
      </c>
      <c r="V740" s="18" t="str">
        <f t="shared" si="211"/>
        <v/>
      </c>
      <c r="W740" s="18" t="str">
        <f>IFERROR(CONCATENATE("PAGO N° ",B740," DEL CONTRATO CPS ",V740," ENTRE ",TEXT(VLOOKUP(A740,matriz,IF(generador!B740=1,16,IF(generador!B740=2,19,IF(generador!B740=3,22,IF(generador!B740=4,25,IF(generador!B740=5,28,IF(generador!B740=6,31,IF(generador!B740=7,34,IF(generador!B740=8,37,IF(generador!B740=9,40,IF(generador!B740=10,43,IF(generador!B740=11,46,IF(generador!B740=12,49,IF(generador!B740=13,52,IF(generador!B740=14,55,IF(generador!B740=15,58))))))))))))))),FALSE),"dd/mm/yyyy")," Y ",TEXT(VLOOKUP(A740,matriz,IF(generador!B740=1,17,IF(generador!B740=2,20,IF(generador!B740=3,23,IF(generador!B740=4,26,IF(generador!B740=5,29,IF(generador!B740=6,32,IF(generador!B740=7,35,IF(generador!B740=8,38,IF(generador!B740=9,41,IF(generador!B740=10,44,IF(generador!B740=11,47,IF(generador!B740=12,50,IF(generador!B740=13,53,IF(generador!B740=14,56,IF(generador!B740=15,59))))))))))))))),FALSE),"dd/mm/yyyy")),"")</f>
        <v/>
      </c>
    </row>
    <row r="741" spans="1:23" x14ac:dyDescent="0.3">
      <c r="A741" s="15"/>
      <c r="B741" s="14"/>
      <c r="C741" s="6"/>
      <c r="D741" s="26" t="str">
        <f t="shared" si="195"/>
        <v/>
      </c>
      <c r="E741" s="19" t="str">
        <f>IFERROR(IF(A741&lt;&gt;"",VLOOKUP(A741,matriz,IF(generador!B741=1,15,IF(generador!B741=2,18,IF(generador!B741=3,21,IF(generador!B741=4,24,IF(generador!B741=5,27,IF(generador!B741=6,30,IF(generador!B741=7,33,IF(generador!B741=8,36,IF(generador!B741=9,39,IF(generador!B741=10,42,IF(generador!B741=11,45,IF(generador!B741=12,48,IF(generador!B741=13,51,IF(generador!B741=14,54,IF(generador!B741=15,57))))))))))))))),FALSE),""),"")</f>
        <v/>
      </c>
      <c r="F741" s="20" t="str">
        <f t="shared" si="196"/>
        <v/>
      </c>
      <c r="G741" s="29" t="str">
        <f t="shared" si="197"/>
        <v/>
      </c>
      <c r="H741" s="21" t="str">
        <f t="shared" ca="1" si="200"/>
        <v/>
      </c>
      <c r="I741" s="18" t="str">
        <f t="shared" si="201"/>
        <v/>
      </c>
      <c r="J741" s="18" t="str">
        <f>""</f>
        <v/>
      </c>
      <c r="K741" s="18" t="str">
        <f t="shared" si="202"/>
        <v/>
      </c>
      <c r="L741" s="18" t="str">
        <f t="shared" si="203"/>
        <v/>
      </c>
      <c r="M741" s="18" t="str">
        <f t="shared" si="204"/>
        <v/>
      </c>
      <c r="N741" s="18" t="str">
        <f t="shared" si="205"/>
        <v/>
      </c>
      <c r="O741" s="18" t="str">
        <f t="shared" si="206"/>
        <v/>
      </c>
      <c r="P741" s="18" t="str">
        <f t="shared" si="207"/>
        <v/>
      </c>
      <c r="Q741" s="18" t="str">
        <f t="shared" si="208"/>
        <v/>
      </c>
      <c r="R741" s="122" t="str">
        <f t="shared" si="198"/>
        <v/>
      </c>
      <c r="S741" s="18" t="str">
        <f t="shared" si="209"/>
        <v/>
      </c>
      <c r="T741" s="26" t="str">
        <f t="shared" si="199"/>
        <v/>
      </c>
      <c r="U741" s="18" t="str">
        <f t="shared" si="210"/>
        <v/>
      </c>
      <c r="V741" s="18" t="str">
        <f t="shared" si="211"/>
        <v/>
      </c>
      <c r="W741" s="18" t="str">
        <f>IFERROR(CONCATENATE("PAGO N° ",B741," DEL CONTRATO CPS ",V741," ENTRE ",TEXT(VLOOKUP(A741,matriz,IF(generador!B741=1,16,IF(generador!B741=2,19,IF(generador!B741=3,22,IF(generador!B741=4,25,IF(generador!B741=5,28,IF(generador!B741=6,31,IF(generador!B741=7,34,IF(generador!B741=8,37,IF(generador!B741=9,40,IF(generador!B741=10,43,IF(generador!B741=11,46,IF(generador!B741=12,49,IF(generador!B741=13,52,IF(generador!B741=14,55,IF(generador!B741=15,58))))))))))))))),FALSE),"dd/mm/yyyy")," Y ",TEXT(VLOOKUP(A741,matriz,IF(generador!B741=1,17,IF(generador!B741=2,20,IF(generador!B741=3,23,IF(generador!B741=4,26,IF(generador!B741=5,29,IF(generador!B741=6,32,IF(generador!B741=7,35,IF(generador!B741=8,38,IF(generador!B741=9,41,IF(generador!B741=10,44,IF(generador!B741=11,47,IF(generador!B741=12,50,IF(generador!B741=13,53,IF(generador!B741=14,56,IF(generador!B741=15,59))))))))))))))),FALSE),"dd/mm/yyyy")),"")</f>
        <v/>
      </c>
    </row>
    <row r="742" spans="1:23" x14ac:dyDescent="0.3">
      <c r="A742" s="15"/>
      <c r="B742" s="14"/>
      <c r="C742" s="6"/>
      <c r="D742" s="26" t="str">
        <f t="shared" si="195"/>
        <v/>
      </c>
      <c r="E742" s="19" t="str">
        <f>IFERROR(IF(A742&lt;&gt;"",VLOOKUP(A742,matriz,IF(generador!B742=1,15,IF(generador!B742=2,18,IF(generador!B742=3,21,IF(generador!B742=4,24,IF(generador!B742=5,27,IF(generador!B742=6,30,IF(generador!B742=7,33,IF(generador!B742=8,36,IF(generador!B742=9,39,IF(generador!B742=10,42,IF(generador!B742=11,45,IF(generador!B742=12,48,IF(generador!B742=13,51,IF(generador!B742=14,54,IF(generador!B742=15,57))))))))))))))),FALSE),""),"")</f>
        <v/>
      </c>
      <c r="F742" s="20" t="str">
        <f t="shared" si="196"/>
        <v/>
      </c>
      <c r="G742" s="29" t="str">
        <f t="shared" si="197"/>
        <v/>
      </c>
      <c r="H742" s="21" t="str">
        <f t="shared" ca="1" si="200"/>
        <v/>
      </c>
      <c r="I742" s="18" t="str">
        <f t="shared" si="201"/>
        <v/>
      </c>
      <c r="J742" s="18" t="str">
        <f>""</f>
        <v/>
      </c>
      <c r="K742" s="18" t="str">
        <f t="shared" si="202"/>
        <v/>
      </c>
      <c r="L742" s="18" t="str">
        <f t="shared" si="203"/>
        <v/>
      </c>
      <c r="M742" s="18" t="str">
        <f t="shared" si="204"/>
        <v/>
      </c>
      <c r="N742" s="18" t="str">
        <f t="shared" si="205"/>
        <v/>
      </c>
      <c r="O742" s="18" t="str">
        <f t="shared" si="206"/>
        <v/>
      </c>
      <c r="P742" s="18" t="str">
        <f t="shared" si="207"/>
        <v/>
      </c>
      <c r="Q742" s="18" t="str">
        <f t="shared" si="208"/>
        <v/>
      </c>
      <c r="R742" s="122" t="str">
        <f t="shared" si="198"/>
        <v/>
      </c>
      <c r="S742" s="18" t="str">
        <f t="shared" si="209"/>
        <v/>
      </c>
      <c r="T742" s="26" t="str">
        <f t="shared" si="199"/>
        <v/>
      </c>
      <c r="U742" s="18" t="str">
        <f t="shared" si="210"/>
        <v/>
      </c>
      <c r="V742" s="18" t="str">
        <f t="shared" si="211"/>
        <v/>
      </c>
      <c r="W742" s="18" t="str">
        <f>IFERROR(CONCATENATE("PAGO N° ",B742," DEL CONTRATO CPS ",V742," ENTRE ",TEXT(VLOOKUP(A742,matriz,IF(generador!B742=1,16,IF(generador!B742=2,19,IF(generador!B742=3,22,IF(generador!B742=4,25,IF(generador!B742=5,28,IF(generador!B742=6,31,IF(generador!B742=7,34,IF(generador!B742=8,37,IF(generador!B742=9,40,IF(generador!B742=10,43,IF(generador!B742=11,46,IF(generador!B742=12,49,IF(generador!B742=13,52,IF(generador!B742=14,55,IF(generador!B742=15,58))))))))))))))),FALSE),"dd/mm/yyyy")," Y ",TEXT(VLOOKUP(A742,matriz,IF(generador!B742=1,17,IF(generador!B742=2,20,IF(generador!B742=3,23,IF(generador!B742=4,26,IF(generador!B742=5,29,IF(generador!B742=6,32,IF(generador!B742=7,35,IF(generador!B742=8,38,IF(generador!B742=9,41,IF(generador!B742=10,44,IF(generador!B742=11,47,IF(generador!B742=12,50,IF(generador!B742=13,53,IF(generador!B742=14,56,IF(generador!B742=15,59))))))))))))))),FALSE),"dd/mm/yyyy")),"")</f>
        <v/>
      </c>
    </row>
    <row r="743" spans="1:23" x14ac:dyDescent="0.3">
      <c r="A743" s="15"/>
      <c r="B743" s="14"/>
      <c r="C743" s="6"/>
      <c r="D743" s="26" t="str">
        <f t="shared" si="195"/>
        <v/>
      </c>
      <c r="E743" s="19" t="str">
        <f>IFERROR(IF(A743&lt;&gt;"",VLOOKUP(A743,matriz,IF(generador!B743=1,15,IF(generador!B743=2,18,IF(generador!B743=3,21,IF(generador!B743=4,24,IF(generador!B743=5,27,IF(generador!B743=6,30,IF(generador!B743=7,33,IF(generador!B743=8,36,IF(generador!B743=9,39,IF(generador!B743=10,42,IF(generador!B743=11,45,IF(generador!B743=12,48,IF(generador!B743=13,51,IF(generador!B743=14,54,IF(generador!B743=15,57))))))))))))))),FALSE),""),"")</f>
        <v/>
      </c>
      <c r="F743" s="20" t="str">
        <f t="shared" si="196"/>
        <v/>
      </c>
      <c r="G743" s="29" t="str">
        <f t="shared" si="197"/>
        <v/>
      </c>
      <c r="H743" s="21" t="str">
        <f t="shared" ca="1" si="200"/>
        <v/>
      </c>
      <c r="I743" s="18" t="str">
        <f t="shared" si="201"/>
        <v/>
      </c>
      <c r="J743" s="18" t="str">
        <f>""</f>
        <v/>
      </c>
      <c r="K743" s="18" t="str">
        <f t="shared" si="202"/>
        <v/>
      </c>
      <c r="L743" s="18" t="str">
        <f t="shared" si="203"/>
        <v/>
      </c>
      <c r="M743" s="18" t="str">
        <f t="shared" si="204"/>
        <v/>
      </c>
      <c r="N743" s="18" t="str">
        <f t="shared" si="205"/>
        <v/>
      </c>
      <c r="O743" s="18" t="str">
        <f t="shared" si="206"/>
        <v/>
      </c>
      <c r="P743" s="18" t="str">
        <f t="shared" si="207"/>
        <v/>
      </c>
      <c r="Q743" s="18" t="str">
        <f t="shared" si="208"/>
        <v/>
      </c>
      <c r="R743" s="122" t="str">
        <f t="shared" si="198"/>
        <v/>
      </c>
      <c r="S743" s="18" t="str">
        <f t="shared" si="209"/>
        <v/>
      </c>
      <c r="T743" s="26" t="str">
        <f t="shared" si="199"/>
        <v/>
      </c>
      <c r="U743" s="18" t="str">
        <f t="shared" si="210"/>
        <v/>
      </c>
      <c r="V743" s="18" t="str">
        <f t="shared" si="211"/>
        <v/>
      </c>
      <c r="W743" s="18" t="str">
        <f>IFERROR(CONCATENATE("PAGO N° ",B743," DEL CONTRATO CPS ",V743," ENTRE ",TEXT(VLOOKUP(A743,matriz,IF(generador!B743=1,16,IF(generador!B743=2,19,IF(generador!B743=3,22,IF(generador!B743=4,25,IF(generador!B743=5,28,IF(generador!B743=6,31,IF(generador!B743=7,34,IF(generador!B743=8,37,IF(generador!B743=9,40,IF(generador!B743=10,43,IF(generador!B743=11,46,IF(generador!B743=12,49,IF(generador!B743=13,52,IF(generador!B743=14,55,IF(generador!B743=15,58))))))))))))))),FALSE),"dd/mm/yyyy")," Y ",TEXT(VLOOKUP(A743,matriz,IF(generador!B743=1,17,IF(generador!B743=2,20,IF(generador!B743=3,23,IF(generador!B743=4,26,IF(generador!B743=5,29,IF(generador!B743=6,32,IF(generador!B743=7,35,IF(generador!B743=8,38,IF(generador!B743=9,41,IF(generador!B743=10,44,IF(generador!B743=11,47,IF(generador!B743=12,50,IF(generador!B743=13,53,IF(generador!B743=14,56,IF(generador!B743=15,59))))))))))))))),FALSE),"dd/mm/yyyy")),"")</f>
        <v/>
      </c>
    </row>
    <row r="744" spans="1:23" x14ac:dyDescent="0.3">
      <c r="A744" s="15"/>
      <c r="B744" s="14"/>
      <c r="C744" s="6"/>
      <c r="D744" s="26" t="str">
        <f t="shared" si="195"/>
        <v/>
      </c>
      <c r="E744" s="19" t="str">
        <f>IFERROR(IF(A744&lt;&gt;"",VLOOKUP(A744,matriz,IF(generador!B744=1,15,IF(generador!B744=2,18,IF(generador!B744=3,21,IF(generador!B744=4,24,IF(generador!B744=5,27,IF(generador!B744=6,30,IF(generador!B744=7,33,IF(generador!B744=8,36,IF(generador!B744=9,39,IF(generador!B744=10,42,IF(generador!B744=11,45,IF(generador!B744=12,48,IF(generador!B744=13,51,IF(generador!B744=14,54,IF(generador!B744=15,57))))))))))))))),FALSE),""),"")</f>
        <v/>
      </c>
      <c r="F744" s="20" t="str">
        <f t="shared" si="196"/>
        <v/>
      </c>
      <c r="G744" s="29" t="str">
        <f t="shared" si="197"/>
        <v/>
      </c>
      <c r="H744" s="21" t="str">
        <f t="shared" ca="1" si="200"/>
        <v/>
      </c>
      <c r="I744" s="18" t="str">
        <f t="shared" si="201"/>
        <v/>
      </c>
      <c r="J744" s="18" t="str">
        <f>""</f>
        <v/>
      </c>
      <c r="K744" s="18" t="str">
        <f t="shared" si="202"/>
        <v/>
      </c>
      <c r="L744" s="18" t="str">
        <f t="shared" si="203"/>
        <v/>
      </c>
      <c r="M744" s="18" t="str">
        <f t="shared" si="204"/>
        <v/>
      </c>
      <c r="N744" s="18" t="str">
        <f t="shared" si="205"/>
        <v/>
      </c>
      <c r="O744" s="18" t="str">
        <f t="shared" si="206"/>
        <v/>
      </c>
      <c r="P744" s="18" t="str">
        <f t="shared" si="207"/>
        <v/>
      </c>
      <c r="Q744" s="18" t="str">
        <f t="shared" si="208"/>
        <v/>
      </c>
      <c r="R744" s="122" t="str">
        <f t="shared" si="198"/>
        <v/>
      </c>
      <c r="S744" s="18" t="str">
        <f t="shared" si="209"/>
        <v/>
      </c>
      <c r="T744" s="26" t="str">
        <f t="shared" si="199"/>
        <v/>
      </c>
      <c r="U744" s="18" t="str">
        <f t="shared" si="210"/>
        <v/>
      </c>
      <c r="V744" s="18" t="str">
        <f t="shared" si="211"/>
        <v/>
      </c>
      <c r="W744" s="18" t="str">
        <f>IFERROR(CONCATENATE("PAGO N° ",B744," DEL CONTRATO CPS ",V744," ENTRE ",TEXT(VLOOKUP(A744,matriz,IF(generador!B744=1,16,IF(generador!B744=2,19,IF(generador!B744=3,22,IF(generador!B744=4,25,IF(generador!B744=5,28,IF(generador!B744=6,31,IF(generador!B744=7,34,IF(generador!B744=8,37,IF(generador!B744=9,40,IF(generador!B744=10,43,IF(generador!B744=11,46,IF(generador!B744=12,49,IF(generador!B744=13,52,IF(generador!B744=14,55,IF(generador!B744=15,58))))))))))))))),FALSE),"dd/mm/yyyy")," Y ",TEXT(VLOOKUP(A744,matriz,IF(generador!B744=1,17,IF(generador!B744=2,20,IF(generador!B744=3,23,IF(generador!B744=4,26,IF(generador!B744=5,29,IF(generador!B744=6,32,IF(generador!B744=7,35,IF(generador!B744=8,38,IF(generador!B744=9,41,IF(generador!B744=10,44,IF(generador!B744=11,47,IF(generador!B744=12,50,IF(generador!B744=13,53,IF(generador!B744=14,56,IF(generador!B744=15,59))))))))))))))),FALSE),"dd/mm/yyyy")),"")</f>
        <v/>
      </c>
    </row>
    <row r="745" spans="1:23" x14ac:dyDescent="0.3">
      <c r="A745" s="15"/>
      <c r="B745" s="14"/>
      <c r="C745" s="6"/>
      <c r="D745" s="26" t="str">
        <f t="shared" si="195"/>
        <v/>
      </c>
      <c r="E745" s="19" t="str">
        <f>IFERROR(IF(A745&lt;&gt;"",VLOOKUP(A745,matriz,IF(generador!B745=1,15,IF(generador!B745=2,18,IF(generador!B745=3,21,IF(generador!B745=4,24,IF(generador!B745=5,27,IF(generador!B745=6,30,IF(generador!B745=7,33,IF(generador!B745=8,36,IF(generador!B745=9,39,IF(generador!B745=10,42,IF(generador!B745=11,45,IF(generador!B745=12,48,IF(generador!B745=13,51,IF(generador!B745=14,54,IF(generador!B745=15,57))))))))))))))),FALSE),""),"")</f>
        <v/>
      </c>
      <c r="F745" s="20" t="str">
        <f t="shared" si="196"/>
        <v/>
      </c>
      <c r="G745" s="29" t="str">
        <f t="shared" si="197"/>
        <v/>
      </c>
      <c r="H745" s="21" t="str">
        <f t="shared" ca="1" si="200"/>
        <v/>
      </c>
      <c r="I745" s="18" t="str">
        <f t="shared" si="201"/>
        <v/>
      </c>
      <c r="J745" s="18" t="str">
        <f>""</f>
        <v/>
      </c>
      <c r="K745" s="18" t="str">
        <f t="shared" si="202"/>
        <v/>
      </c>
      <c r="L745" s="18" t="str">
        <f t="shared" si="203"/>
        <v/>
      </c>
      <c r="M745" s="18" t="str">
        <f t="shared" si="204"/>
        <v/>
      </c>
      <c r="N745" s="18" t="str">
        <f t="shared" si="205"/>
        <v/>
      </c>
      <c r="O745" s="18" t="str">
        <f t="shared" si="206"/>
        <v/>
      </c>
      <c r="P745" s="18" t="str">
        <f t="shared" si="207"/>
        <v/>
      </c>
      <c r="Q745" s="18" t="str">
        <f t="shared" si="208"/>
        <v/>
      </c>
      <c r="R745" s="122" t="str">
        <f t="shared" si="198"/>
        <v/>
      </c>
      <c r="S745" s="18" t="str">
        <f t="shared" si="209"/>
        <v/>
      </c>
      <c r="T745" s="26" t="str">
        <f t="shared" si="199"/>
        <v/>
      </c>
      <c r="U745" s="18" t="str">
        <f t="shared" si="210"/>
        <v/>
      </c>
      <c r="V745" s="18" t="str">
        <f t="shared" si="211"/>
        <v/>
      </c>
      <c r="W745" s="18" t="str">
        <f>IFERROR(CONCATENATE("PAGO N° ",B745," DEL CONTRATO CPS ",V745," ENTRE ",TEXT(VLOOKUP(A745,matriz,IF(generador!B745=1,16,IF(generador!B745=2,19,IF(generador!B745=3,22,IF(generador!B745=4,25,IF(generador!B745=5,28,IF(generador!B745=6,31,IF(generador!B745=7,34,IF(generador!B745=8,37,IF(generador!B745=9,40,IF(generador!B745=10,43,IF(generador!B745=11,46,IF(generador!B745=12,49,IF(generador!B745=13,52,IF(generador!B745=14,55,IF(generador!B745=15,58))))))))))))))),FALSE),"dd/mm/yyyy")," Y ",TEXT(VLOOKUP(A745,matriz,IF(generador!B745=1,17,IF(generador!B745=2,20,IF(generador!B745=3,23,IF(generador!B745=4,26,IF(generador!B745=5,29,IF(generador!B745=6,32,IF(generador!B745=7,35,IF(generador!B745=8,38,IF(generador!B745=9,41,IF(generador!B745=10,44,IF(generador!B745=11,47,IF(generador!B745=12,50,IF(generador!B745=13,53,IF(generador!B745=14,56,IF(generador!B745=15,59))))))))))))))),FALSE),"dd/mm/yyyy")),"")</f>
        <v/>
      </c>
    </row>
    <row r="746" spans="1:23" x14ac:dyDescent="0.3">
      <c r="A746" s="15"/>
      <c r="B746" s="14"/>
      <c r="C746" s="6"/>
      <c r="D746" s="26" t="str">
        <f t="shared" si="195"/>
        <v/>
      </c>
      <c r="E746" s="19" t="str">
        <f>IFERROR(IF(A746&lt;&gt;"",VLOOKUP(A746,matriz,IF(generador!B746=1,15,IF(generador!B746=2,18,IF(generador!B746=3,21,IF(generador!B746=4,24,IF(generador!B746=5,27,IF(generador!B746=6,30,IF(generador!B746=7,33,IF(generador!B746=8,36,IF(generador!B746=9,39,IF(generador!B746=10,42,IF(generador!B746=11,45,IF(generador!B746=12,48,IF(generador!B746=13,51,IF(generador!B746=14,54,IF(generador!B746=15,57))))))))))))))),FALSE),""),"")</f>
        <v/>
      </c>
      <c r="F746" s="20" t="str">
        <f t="shared" si="196"/>
        <v/>
      </c>
      <c r="G746" s="29" t="str">
        <f t="shared" si="197"/>
        <v/>
      </c>
      <c r="H746" s="21" t="str">
        <f t="shared" ca="1" si="200"/>
        <v/>
      </c>
      <c r="I746" s="18" t="str">
        <f t="shared" si="201"/>
        <v/>
      </c>
      <c r="J746" s="18" t="str">
        <f>""</f>
        <v/>
      </c>
      <c r="K746" s="18" t="str">
        <f t="shared" si="202"/>
        <v/>
      </c>
      <c r="L746" s="18" t="str">
        <f t="shared" si="203"/>
        <v/>
      </c>
      <c r="M746" s="18" t="str">
        <f t="shared" si="204"/>
        <v/>
      </c>
      <c r="N746" s="18" t="str">
        <f t="shared" si="205"/>
        <v/>
      </c>
      <c r="O746" s="18" t="str">
        <f t="shared" si="206"/>
        <v/>
      </c>
      <c r="P746" s="18" t="str">
        <f t="shared" si="207"/>
        <v/>
      </c>
      <c r="Q746" s="18" t="str">
        <f t="shared" si="208"/>
        <v/>
      </c>
      <c r="R746" s="122" t="str">
        <f t="shared" si="198"/>
        <v/>
      </c>
      <c r="S746" s="18" t="str">
        <f t="shared" si="209"/>
        <v/>
      </c>
      <c r="T746" s="26" t="str">
        <f t="shared" si="199"/>
        <v/>
      </c>
      <c r="U746" s="18" t="str">
        <f t="shared" si="210"/>
        <v/>
      </c>
      <c r="V746" s="18" t="str">
        <f t="shared" si="211"/>
        <v/>
      </c>
      <c r="W746" s="18" t="str">
        <f>IFERROR(CONCATENATE("PAGO N° ",B746," DEL CONTRATO CPS ",V746," ENTRE ",TEXT(VLOOKUP(A746,matriz,IF(generador!B746=1,16,IF(generador!B746=2,19,IF(generador!B746=3,22,IF(generador!B746=4,25,IF(generador!B746=5,28,IF(generador!B746=6,31,IF(generador!B746=7,34,IF(generador!B746=8,37,IF(generador!B746=9,40,IF(generador!B746=10,43,IF(generador!B746=11,46,IF(generador!B746=12,49,IF(generador!B746=13,52,IF(generador!B746=14,55,IF(generador!B746=15,58))))))))))))))),FALSE),"dd/mm/yyyy")," Y ",TEXT(VLOOKUP(A746,matriz,IF(generador!B746=1,17,IF(generador!B746=2,20,IF(generador!B746=3,23,IF(generador!B746=4,26,IF(generador!B746=5,29,IF(generador!B746=6,32,IF(generador!B746=7,35,IF(generador!B746=8,38,IF(generador!B746=9,41,IF(generador!B746=10,44,IF(generador!B746=11,47,IF(generador!B746=12,50,IF(generador!B746=13,53,IF(generador!B746=14,56,IF(generador!B746=15,59))))))))))))))),FALSE),"dd/mm/yyyy")),"")</f>
        <v/>
      </c>
    </row>
    <row r="747" spans="1:23" x14ac:dyDescent="0.3">
      <c r="A747" s="15"/>
      <c r="B747" s="14"/>
      <c r="C747" s="6"/>
      <c r="D747" s="26" t="str">
        <f t="shared" si="195"/>
        <v/>
      </c>
      <c r="E747" s="19" t="str">
        <f>IFERROR(IF(A747&lt;&gt;"",VLOOKUP(A747,matriz,IF(generador!B747=1,15,IF(generador!B747=2,18,IF(generador!B747=3,21,IF(generador!B747=4,24,IF(generador!B747=5,27,IF(generador!B747=6,30,IF(generador!B747=7,33,IF(generador!B747=8,36,IF(generador!B747=9,39,IF(generador!B747=10,42,IF(generador!B747=11,45,IF(generador!B747=12,48,IF(generador!B747=13,51,IF(generador!B747=14,54,IF(generador!B747=15,57))))))))))))))),FALSE),""),"")</f>
        <v/>
      </c>
      <c r="F747" s="20" t="str">
        <f t="shared" si="196"/>
        <v/>
      </c>
      <c r="G747" s="29" t="str">
        <f t="shared" si="197"/>
        <v/>
      </c>
      <c r="H747" s="21" t="str">
        <f t="shared" ca="1" si="200"/>
        <v/>
      </c>
      <c r="I747" s="18" t="str">
        <f t="shared" si="201"/>
        <v/>
      </c>
      <c r="J747" s="18" t="str">
        <f>""</f>
        <v/>
      </c>
      <c r="K747" s="18" t="str">
        <f t="shared" si="202"/>
        <v/>
      </c>
      <c r="L747" s="18" t="str">
        <f t="shared" si="203"/>
        <v/>
      </c>
      <c r="M747" s="18" t="str">
        <f t="shared" si="204"/>
        <v/>
      </c>
      <c r="N747" s="18" t="str">
        <f t="shared" si="205"/>
        <v/>
      </c>
      <c r="O747" s="18" t="str">
        <f t="shared" si="206"/>
        <v/>
      </c>
      <c r="P747" s="18" t="str">
        <f t="shared" si="207"/>
        <v/>
      </c>
      <c r="Q747" s="18" t="str">
        <f t="shared" si="208"/>
        <v/>
      </c>
      <c r="R747" s="122" t="str">
        <f t="shared" si="198"/>
        <v/>
      </c>
      <c r="S747" s="18" t="str">
        <f t="shared" si="209"/>
        <v/>
      </c>
      <c r="T747" s="26" t="str">
        <f t="shared" si="199"/>
        <v/>
      </c>
      <c r="U747" s="18" t="str">
        <f t="shared" si="210"/>
        <v/>
      </c>
      <c r="V747" s="18" t="str">
        <f t="shared" si="211"/>
        <v/>
      </c>
      <c r="W747" s="18" t="str">
        <f>IFERROR(CONCATENATE("PAGO N° ",B747," DEL CONTRATO CPS ",V747," ENTRE ",TEXT(VLOOKUP(A747,matriz,IF(generador!B747=1,16,IF(generador!B747=2,19,IF(generador!B747=3,22,IF(generador!B747=4,25,IF(generador!B747=5,28,IF(generador!B747=6,31,IF(generador!B747=7,34,IF(generador!B747=8,37,IF(generador!B747=9,40,IF(generador!B747=10,43,IF(generador!B747=11,46,IF(generador!B747=12,49,IF(generador!B747=13,52,IF(generador!B747=14,55,IF(generador!B747=15,58))))))))))))))),FALSE),"dd/mm/yyyy")," Y ",TEXT(VLOOKUP(A747,matriz,IF(generador!B747=1,17,IF(generador!B747=2,20,IF(generador!B747=3,23,IF(generador!B747=4,26,IF(generador!B747=5,29,IF(generador!B747=6,32,IF(generador!B747=7,35,IF(generador!B747=8,38,IF(generador!B747=9,41,IF(generador!B747=10,44,IF(generador!B747=11,47,IF(generador!B747=12,50,IF(generador!B747=13,53,IF(generador!B747=14,56,IF(generador!B747=15,59))))))))))))))),FALSE),"dd/mm/yyyy")),"")</f>
        <v/>
      </c>
    </row>
    <row r="748" spans="1:23" x14ac:dyDescent="0.3">
      <c r="A748" s="15"/>
      <c r="B748" s="14"/>
      <c r="C748" s="6"/>
      <c r="D748" s="26" t="str">
        <f t="shared" si="195"/>
        <v/>
      </c>
      <c r="E748" s="19" t="str">
        <f>IFERROR(IF(A748&lt;&gt;"",VLOOKUP(A748,matriz,IF(generador!B748=1,15,IF(generador!B748=2,18,IF(generador!B748=3,21,IF(generador!B748=4,24,IF(generador!B748=5,27,IF(generador!B748=6,30,IF(generador!B748=7,33,IF(generador!B748=8,36,IF(generador!B748=9,39,IF(generador!B748=10,42,IF(generador!B748=11,45,IF(generador!B748=12,48,IF(generador!B748=13,51,IF(generador!B748=14,54,IF(generador!B748=15,57))))))))))))))),FALSE),""),"")</f>
        <v/>
      </c>
      <c r="F748" s="20" t="str">
        <f t="shared" si="196"/>
        <v/>
      </c>
      <c r="G748" s="29" t="str">
        <f t="shared" si="197"/>
        <v/>
      </c>
      <c r="H748" s="21" t="str">
        <f t="shared" ca="1" si="200"/>
        <v/>
      </c>
      <c r="I748" s="18" t="str">
        <f t="shared" si="201"/>
        <v/>
      </c>
      <c r="J748" s="18" t="str">
        <f>""</f>
        <v/>
      </c>
      <c r="K748" s="18" t="str">
        <f t="shared" si="202"/>
        <v/>
      </c>
      <c r="L748" s="18" t="str">
        <f t="shared" si="203"/>
        <v/>
      </c>
      <c r="M748" s="18" t="str">
        <f t="shared" si="204"/>
        <v/>
      </c>
      <c r="N748" s="18" t="str">
        <f t="shared" si="205"/>
        <v/>
      </c>
      <c r="O748" s="18" t="str">
        <f t="shared" si="206"/>
        <v/>
      </c>
      <c r="P748" s="18" t="str">
        <f t="shared" si="207"/>
        <v/>
      </c>
      <c r="Q748" s="18" t="str">
        <f t="shared" si="208"/>
        <v/>
      </c>
      <c r="R748" s="122" t="str">
        <f t="shared" si="198"/>
        <v/>
      </c>
      <c r="S748" s="18" t="str">
        <f t="shared" si="209"/>
        <v/>
      </c>
      <c r="T748" s="26" t="str">
        <f t="shared" si="199"/>
        <v/>
      </c>
      <c r="U748" s="18" t="str">
        <f t="shared" si="210"/>
        <v/>
      </c>
      <c r="V748" s="18" t="str">
        <f t="shared" si="211"/>
        <v/>
      </c>
      <c r="W748" s="18" t="str">
        <f>IFERROR(CONCATENATE("PAGO N° ",B748," DEL CONTRATO CPS ",V748," ENTRE ",TEXT(VLOOKUP(A748,matriz,IF(generador!B748=1,16,IF(generador!B748=2,19,IF(generador!B748=3,22,IF(generador!B748=4,25,IF(generador!B748=5,28,IF(generador!B748=6,31,IF(generador!B748=7,34,IF(generador!B748=8,37,IF(generador!B748=9,40,IF(generador!B748=10,43,IF(generador!B748=11,46,IF(generador!B748=12,49,IF(generador!B748=13,52,IF(generador!B748=14,55,IF(generador!B748=15,58))))))))))))))),FALSE),"dd/mm/yyyy")," Y ",TEXT(VLOOKUP(A748,matriz,IF(generador!B748=1,17,IF(generador!B748=2,20,IF(generador!B748=3,23,IF(generador!B748=4,26,IF(generador!B748=5,29,IF(generador!B748=6,32,IF(generador!B748=7,35,IF(generador!B748=8,38,IF(generador!B748=9,41,IF(generador!B748=10,44,IF(generador!B748=11,47,IF(generador!B748=12,50,IF(generador!B748=13,53,IF(generador!B748=14,56,IF(generador!B748=15,59))))))))))))))),FALSE),"dd/mm/yyyy")),"")</f>
        <v/>
      </c>
    </row>
    <row r="749" spans="1:23" x14ac:dyDescent="0.3">
      <c r="A749" s="15"/>
      <c r="B749" s="14"/>
      <c r="C749" s="6"/>
      <c r="D749" s="26" t="str">
        <f t="shared" si="195"/>
        <v/>
      </c>
      <c r="E749" s="19" t="str">
        <f>IFERROR(IF(A749&lt;&gt;"",VLOOKUP(A749,matriz,IF(generador!B749=1,15,IF(generador!B749=2,18,IF(generador!B749=3,21,IF(generador!B749=4,24,IF(generador!B749=5,27,IF(generador!B749=6,30,IF(generador!B749=7,33,IF(generador!B749=8,36,IF(generador!B749=9,39,IF(generador!B749=10,42,IF(generador!B749=11,45,IF(generador!B749=12,48,IF(generador!B749=13,51,IF(generador!B749=14,54,IF(generador!B749=15,57))))))))))))))),FALSE),""),"")</f>
        <v/>
      </c>
      <c r="F749" s="20" t="str">
        <f t="shared" si="196"/>
        <v/>
      </c>
      <c r="G749" s="29" t="str">
        <f t="shared" si="197"/>
        <v/>
      </c>
      <c r="H749" s="21" t="str">
        <f t="shared" ca="1" si="200"/>
        <v/>
      </c>
      <c r="I749" s="18" t="str">
        <f t="shared" si="201"/>
        <v/>
      </c>
      <c r="J749" s="18" t="str">
        <f>""</f>
        <v/>
      </c>
      <c r="K749" s="18" t="str">
        <f t="shared" si="202"/>
        <v/>
      </c>
      <c r="L749" s="18" t="str">
        <f t="shared" si="203"/>
        <v/>
      </c>
      <c r="M749" s="18" t="str">
        <f t="shared" si="204"/>
        <v/>
      </c>
      <c r="N749" s="18" t="str">
        <f t="shared" si="205"/>
        <v/>
      </c>
      <c r="O749" s="18" t="str">
        <f t="shared" si="206"/>
        <v/>
      </c>
      <c r="P749" s="18" t="str">
        <f t="shared" si="207"/>
        <v/>
      </c>
      <c r="Q749" s="18" t="str">
        <f t="shared" si="208"/>
        <v/>
      </c>
      <c r="R749" s="122" t="str">
        <f t="shared" si="198"/>
        <v/>
      </c>
      <c r="S749" s="18" t="str">
        <f t="shared" si="209"/>
        <v/>
      </c>
      <c r="T749" s="26" t="str">
        <f t="shared" si="199"/>
        <v/>
      </c>
      <c r="U749" s="18" t="str">
        <f t="shared" si="210"/>
        <v/>
      </c>
      <c r="V749" s="18" t="str">
        <f t="shared" si="211"/>
        <v/>
      </c>
      <c r="W749" s="18" t="str">
        <f>IFERROR(CONCATENATE("PAGO N° ",B749," DEL CONTRATO CPS ",V749," ENTRE ",TEXT(VLOOKUP(A749,matriz,IF(generador!B749=1,16,IF(generador!B749=2,19,IF(generador!B749=3,22,IF(generador!B749=4,25,IF(generador!B749=5,28,IF(generador!B749=6,31,IF(generador!B749=7,34,IF(generador!B749=8,37,IF(generador!B749=9,40,IF(generador!B749=10,43,IF(generador!B749=11,46,IF(generador!B749=12,49,IF(generador!B749=13,52,IF(generador!B749=14,55,IF(generador!B749=15,58))))))))))))))),FALSE),"dd/mm/yyyy")," Y ",TEXT(VLOOKUP(A749,matriz,IF(generador!B749=1,17,IF(generador!B749=2,20,IF(generador!B749=3,23,IF(generador!B749=4,26,IF(generador!B749=5,29,IF(generador!B749=6,32,IF(generador!B749=7,35,IF(generador!B749=8,38,IF(generador!B749=9,41,IF(generador!B749=10,44,IF(generador!B749=11,47,IF(generador!B749=12,50,IF(generador!B749=13,53,IF(generador!B749=14,56,IF(generador!B749=15,59))))))))))))))),FALSE),"dd/mm/yyyy")),"")</f>
        <v/>
      </c>
    </row>
    <row r="750" spans="1:23" x14ac:dyDescent="0.3">
      <c r="A750" s="15"/>
      <c r="B750" s="14"/>
      <c r="C750" s="6"/>
      <c r="D750" s="26" t="str">
        <f t="shared" si="195"/>
        <v/>
      </c>
      <c r="E750" s="19" t="str">
        <f>IFERROR(IF(A750&lt;&gt;"",VLOOKUP(A750,matriz,IF(generador!B750=1,15,IF(generador!B750=2,18,IF(generador!B750=3,21,IF(generador!B750=4,24,IF(generador!B750=5,27,IF(generador!B750=6,30,IF(generador!B750=7,33,IF(generador!B750=8,36,IF(generador!B750=9,39,IF(generador!B750=10,42,IF(generador!B750=11,45,IF(generador!B750=12,48,IF(generador!B750=13,51,IF(generador!B750=14,54,IF(generador!B750=15,57))))))))))))))),FALSE),""),"")</f>
        <v/>
      </c>
      <c r="F750" s="20" t="str">
        <f t="shared" si="196"/>
        <v/>
      </c>
      <c r="G750" s="29" t="str">
        <f t="shared" si="197"/>
        <v/>
      </c>
      <c r="H750" s="21" t="str">
        <f t="shared" ca="1" si="200"/>
        <v/>
      </c>
      <c r="I750" s="18" t="str">
        <f t="shared" si="201"/>
        <v/>
      </c>
      <c r="J750" s="18" t="str">
        <f>""</f>
        <v/>
      </c>
      <c r="K750" s="18" t="str">
        <f t="shared" si="202"/>
        <v/>
      </c>
      <c r="L750" s="18" t="str">
        <f t="shared" si="203"/>
        <v/>
      </c>
      <c r="M750" s="18" t="str">
        <f t="shared" si="204"/>
        <v/>
      </c>
      <c r="N750" s="18" t="str">
        <f t="shared" si="205"/>
        <v/>
      </c>
      <c r="O750" s="18" t="str">
        <f t="shared" si="206"/>
        <v/>
      </c>
      <c r="P750" s="18" t="str">
        <f t="shared" si="207"/>
        <v/>
      </c>
      <c r="Q750" s="18" t="str">
        <f t="shared" si="208"/>
        <v/>
      </c>
      <c r="R750" s="122" t="str">
        <f t="shared" si="198"/>
        <v/>
      </c>
      <c r="S750" s="18" t="str">
        <f t="shared" si="209"/>
        <v/>
      </c>
      <c r="T750" s="26" t="str">
        <f t="shared" si="199"/>
        <v/>
      </c>
      <c r="U750" s="18" t="str">
        <f t="shared" si="210"/>
        <v/>
      </c>
      <c r="V750" s="18" t="str">
        <f t="shared" si="211"/>
        <v/>
      </c>
      <c r="W750" s="18" t="str">
        <f>IFERROR(CONCATENATE("PAGO N° ",B750," DEL CONTRATO CPS ",V750," ENTRE ",TEXT(VLOOKUP(A750,matriz,IF(generador!B750=1,16,IF(generador!B750=2,19,IF(generador!B750=3,22,IF(generador!B750=4,25,IF(generador!B750=5,28,IF(generador!B750=6,31,IF(generador!B750=7,34,IF(generador!B750=8,37,IF(generador!B750=9,40,IF(generador!B750=10,43,IF(generador!B750=11,46,IF(generador!B750=12,49,IF(generador!B750=13,52,IF(generador!B750=14,55,IF(generador!B750=15,58))))))))))))))),FALSE),"dd/mm/yyyy")," Y ",TEXT(VLOOKUP(A750,matriz,IF(generador!B750=1,17,IF(generador!B750=2,20,IF(generador!B750=3,23,IF(generador!B750=4,26,IF(generador!B750=5,29,IF(generador!B750=6,32,IF(generador!B750=7,35,IF(generador!B750=8,38,IF(generador!B750=9,41,IF(generador!B750=10,44,IF(generador!B750=11,47,IF(generador!B750=12,50,IF(generador!B750=13,53,IF(generador!B750=14,56,IF(generador!B750=15,59))))))))))))))),FALSE),"dd/mm/yyyy")),"")</f>
        <v/>
      </c>
    </row>
    <row r="751" spans="1:23" x14ac:dyDescent="0.3">
      <c r="A751" s="15"/>
      <c r="B751" s="14"/>
      <c r="C751" s="6"/>
      <c r="D751" s="26" t="str">
        <f t="shared" si="195"/>
        <v/>
      </c>
      <c r="E751" s="19" t="str">
        <f>IFERROR(IF(A751&lt;&gt;"",VLOOKUP(A751,matriz,IF(generador!B751=1,15,IF(generador!B751=2,18,IF(generador!B751=3,21,IF(generador!B751=4,24,IF(generador!B751=5,27,IF(generador!B751=6,30,IF(generador!B751=7,33,IF(generador!B751=8,36,IF(generador!B751=9,39,IF(generador!B751=10,42,IF(generador!B751=11,45,IF(generador!B751=12,48,IF(generador!B751=13,51,IF(generador!B751=14,54,IF(generador!B751=15,57))))))))))))))),FALSE),""),"")</f>
        <v/>
      </c>
      <c r="F751" s="20" t="str">
        <f t="shared" si="196"/>
        <v/>
      </c>
      <c r="G751" s="29" t="str">
        <f t="shared" si="197"/>
        <v/>
      </c>
      <c r="H751" s="21" t="str">
        <f t="shared" ca="1" si="200"/>
        <v/>
      </c>
      <c r="I751" s="18" t="str">
        <f t="shared" si="201"/>
        <v/>
      </c>
      <c r="J751" s="18" t="str">
        <f>""</f>
        <v/>
      </c>
      <c r="K751" s="18" t="str">
        <f t="shared" si="202"/>
        <v/>
      </c>
      <c r="L751" s="18" t="str">
        <f t="shared" si="203"/>
        <v/>
      </c>
      <c r="M751" s="18" t="str">
        <f t="shared" si="204"/>
        <v/>
      </c>
      <c r="N751" s="18" t="str">
        <f t="shared" si="205"/>
        <v/>
      </c>
      <c r="O751" s="18" t="str">
        <f t="shared" si="206"/>
        <v/>
      </c>
      <c r="P751" s="18" t="str">
        <f t="shared" si="207"/>
        <v/>
      </c>
      <c r="Q751" s="18" t="str">
        <f t="shared" si="208"/>
        <v/>
      </c>
      <c r="R751" s="122" t="str">
        <f t="shared" si="198"/>
        <v/>
      </c>
      <c r="S751" s="18" t="str">
        <f t="shared" si="209"/>
        <v/>
      </c>
      <c r="T751" s="26" t="str">
        <f t="shared" si="199"/>
        <v/>
      </c>
      <c r="U751" s="18" t="str">
        <f t="shared" si="210"/>
        <v/>
      </c>
      <c r="V751" s="18" t="str">
        <f t="shared" si="211"/>
        <v/>
      </c>
      <c r="W751" s="18" t="str">
        <f>IFERROR(CONCATENATE("PAGO N° ",B751," DEL CONTRATO CPS ",V751," ENTRE ",TEXT(VLOOKUP(A751,matriz,IF(generador!B751=1,16,IF(generador!B751=2,19,IF(generador!B751=3,22,IF(generador!B751=4,25,IF(generador!B751=5,28,IF(generador!B751=6,31,IF(generador!B751=7,34,IF(generador!B751=8,37,IF(generador!B751=9,40,IF(generador!B751=10,43,IF(generador!B751=11,46,IF(generador!B751=12,49,IF(generador!B751=13,52,IF(generador!B751=14,55,IF(generador!B751=15,58))))))))))))))),FALSE),"dd/mm/yyyy")," Y ",TEXT(VLOOKUP(A751,matriz,IF(generador!B751=1,17,IF(generador!B751=2,20,IF(generador!B751=3,23,IF(generador!B751=4,26,IF(generador!B751=5,29,IF(generador!B751=6,32,IF(generador!B751=7,35,IF(generador!B751=8,38,IF(generador!B751=9,41,IF(generador!B751=10,44,IF(generador!B751=11,47,IF(generador!B751=12,50,IF(generador!B751=13,53,IF(generador!B751=14,56,IF(generador!B751=15,59))))))))))))))),FALSE),"dd/mm/yyyy")),"")</f>
        <v/>
      </c>
    </row>
    <row r="752" spans="1:23" x14ac:dyDescent="0.3">
      <c r="A752" s="15"/>
      <c r="B752" s="14"/>
      <c r="C752" s="6"/>
      <c r="D752" s="26" t="str">
        <f t="shared" si="195"/>
        <v/>
      </c>
      <c r="E752" s="19" t="str">
        <f>IFERROR(IF(A752&lt;&gt;"",VLOOKUP(A752,matriz,IF(generador!B752=1,15,IF(generador!B752=2,18,IF(generador!B752=3,21,IF(generador!B752=4,24,IF(generador!B752=5,27,IF(generador!B752=6,30,IF(generador!B752=7,33,IF(generador!B752=8,36,IF(generador!B752=9,39,IF(generador!B752=10,42,IF(generador!B752=11,45,IF(generador!B752=12,48,IF(generador!B752=13,51,IF(generador!B752=14,54,IF(generador!B752=15,57))))))))))))))),FALSE),""),"")</f>
        <v/>
      </c>
      <c r="F752" s="20" t="str">
        <f t="shared" si="196"/>
        <v/>
      </c>
      <c r="G752" s="29" t="str">
        <f t="shared" si="197"/>
        <v/>
      </c>
      <c r="H752" s="21" t="str">
        <f t="shared" ca="1" si="200"/>
        <v/>
      </c>
      <c r="I752" s="18" t="str">
        <f t="shared" si="201"/>
        <v/>
      </c>
      <c r="J752" s="18" t="str">
        <f>""</f>
        <v/>
      </c>
      <c r="K752" s="18" t="str">
        <f t="shared" si="202"/>
        <v/>
      </c>
      <c r="L752" s="18" t="str">
        <f t="shared" si="203"/>
        <v/>
      </c>
      <c r="M752" s="18" t="str">
        <f t="shared" si="204"/>
        <v/>
      </c>
      <c r="N752" s="18" t="str">
        <f t="shared" si="205"/>
        <v/>
      </c>
      <c r="O752" s="18" t="str">
        <f t="shared" si="206"/>
        <v/>
      </c>
      <c r="P752" s="18" t="str">
        <f t="shared" si="207"/>
        <v/>
      </c>
      <c r="Q752" s="18" t="str">
        <f t="shared" si="208"/>
        <v/>
      </c>
      <c r="R752" s="122" t="str">
        <f t="shared" si="198"/>
        <v/>
      </c>
      <c r="S752" s="18" t="str">
        <f t="shared" si="209"/>
        <v/>
      </c>
      <c r="T752" s="26" t="str">
        <f t="shared" si="199"/>
        <v/>
      </c>
      <c r="U752" s="18" t="str">
        <f t="shared" si="210"/>
        <v/>
      </c>
      <c r="V752" s="18" t="str">
        <f t="shared" si="211"/>
        <v/>
      </c>
      <c r="W752" s="18" t="str">
        <f>IFERROR(CONCATENATE("PAGO N° ",B752," DEL CONTRATO CPS ",V752," ENTRE ",TEXT(VLOOKUP(A752,matriz,IF(generador!B752=1,16,IF(generador!B752=2,19,IF(generador!B752=3,22,IF(generador!B752=4,25,IF(generador!B752=5,28,IF(generador!B752=6,31,IF(generador!B752=7,34,IF(generador!B752=8,37,IF(generador!B752=9,40,IF(generador!B752=10,43,IF(generador!B752=11,46,IF(generador!B752=12,49,IF(generador!B752=13,52,IF(generador!B752=14,55,IF(generador!B752=15,58))))))))))))))),FALSE),"dd/mm/yyyy")," Y ",TEXT(VLOOKUP(A752,matriz,IF(generador!B752=1,17,IF(generador!B752=2,20,IF(generador!B752=3,23,IF(generador!B752=4,26,IF(generador!B752=5,29,IF(generador!B752=6,32,IF(generador!B752=7,35,IF(generador!B752=8,38,IF(generador!B752=9,41,IF(generador!B752=10,44,IF(generador!B752=11,47,IF(generador!B752=12,50,IF(generador!B752=13,53,IF(generador!B752=14,56,IF(generador!B752=15,59))))))))))))))),FALSE),"dd/mm/yyyy")),"")</f>
        <v/>
      </c>
    </row>
    <row r="753" spans="1:23" x14ac:dyDescent="0.3">
      <c r="A753" s="15"/>
      <c r="B753" s="14"/>
      <c r="C753" s="6"/>
      <c r="D753" s="26" t="str">
        <f t="shared" si="195"/>
        <v/>
      </c>
      <c r="E753" s="19" t="str">
        <f>IFERROR(IF(A753&lt;&gt;"",VLOOKUP(A753,matriz,IF(generador!B753=1,15,IF(generador!B753=2,18,IF(generador!B753=3,21,IF(generador!B753=4,24,IF(generador!B753=5,27,IF(generador!B753=6,30,IF(generador!B753=7,33,IF(generador!B753=8,36,IF(generador!B753=9,39,IF(generador!B753=10,42,IF(generador!B753=11,45,IF(generador!B753=12,48,IF(generador!B753=13,51,IF(generador!B753=14,54,IF(generador!B753=15,57))))))))))))))),FALSE),""),"")</f>
        <v/>
      </c>
      <c r="F753" s="20" t="str">
        <f t="shared" si="196"/>
        <v/>
      </c>
      <c r="G753" s="29" t="str">
        <f t="shared" si="197"/>
        <v/>
      </c>
      <c r="H753" s="21" t="str">
        <f t="shared" ca="1" si="200"/>
        <v/>
      </c>
      <c r="I753" s="18" t="str">
        <f t="shared" si="201"/>
        <v/>
      </c>
      <c r="J753" s="18" t="str">
        <f>""</f>
        <v/>
      </c>
      <c r="K753" s="18" t="str">
        <f t="shared" si="202"/>
        <v/>
      </c>
      <c r="L753" s="18" t="str">
        <f t="shared" si="203"/>
        <v/>
      </c>
      <c r="M753" s="18" t="str">
        <f t="shared" si="204"/>
        <v/>
      </c>
      <c r="N753" s="18" t="str">
        <f t="shared" si="205"/>
        <v/>
      </c>
      <c r="O753" s="18" t="str">
        <f t="shared" si="206"/>
        <v/>
      </c>
      <c r="P753" s="18" t="str">
        <f t="shared" si="207"/>
        <v/>
      </c>
      <c r="Q753" s="18" t="str">
        <f t="shared" si="208"/>
        <v/>
      </c>
      <c r="R753" s="122" t="str">
        <f t="shared" si="198"/>
        <v/>
      </c>
      <c r="S753" s="18" t="str">
        <f t="shared" si="209"/>
        <v/>
      </c>
      <c r="T753" s="26" t="str">
        <f t="shared" si="199"/>
        <v/>
      </c>
      <c r="U753" s="18" t="str">
        <f t="shared" si="210"/>
        <v/>
      </c>
      <c r="V753" s="18" t="str">
        <f t="shared" si="211"/>
        <v/>
      </c>
      <c r="W753" s="18" t="str">
        <f>IFERROR(CONCATENATE("PAGO N° ",B753," DEL CONTRATO CPS ",V753," ENTRE ",TEXT(VLOOKUP(A753,matriz,IF(generador!B753=1,16,IF(generador!B753=2,19,IF(generador!B753=3,22,IF(generador!B753=4,25,IF(generador!B753=5,28,IF(generador!B753=6,31,IF(generador!B753=7,34,IF(generador!B753=8,37,IF(generador!B753=9,40,IF(generador!B753=10,43,IF(generador!B753=11,46,IF(generador!B753=12,49,IF(generador!B753=13,52,IF(generador!B753=14,55,IF(generador!B753=15,58))))))))))))))),FALSE),"dd/mm/yyyy")," Y ",TEXT(VLOOKUP(A753,matriz,IF(generador!B753=1,17,IF(generador!B753=2,20,IF(generador!B753=3,23,IF(generador!B753=4,26,IF(generador!B753=5,29,IF(generador!B753=6,32,IF(generador!B753=7,35,IF(generador!B753=8,38,IF(generador!B753=9,41,IF(generador!B753=10,44,IF(generador!B753=11,47,IF(generador!B753=12,50,IF(generador!B753=13,53,IF(generador!B753=14,56,IF(generador!B753=15,59))))))))))))))),FALSE),"dd/mm/yyyy")),"")</f>
        <v/>
      </c>
    </row>
    <row r="754" spans="1:23" x14ac:dyDescent="0.3">
      <c r="A754" s="15"/>
      <c r="B754" s="14"/>
      <c r="C754" s="6"/>
      <c r="D754" s="26" t="str">
        <f t="shared" si="195"/>
        <v/>
      </c>
      <c r="E754" s="19" t="str">
        <f>IFERROR(IF(A754&lt;&gt;"",VLOOKUP(A754,matriz,IF(generador!B754=1,15,IF(generador!B754=2,18,IF(generador!B754=3,21,IF(generador!B754=4,24,IF(generador!B754=5,27,IF(generador!B754=6,30,IF(generador!B754=7,33,IF(generador!B754=8,36,IF(generador!B754=9,39,IF(generador!B754=10,42,IF(generador!B754=11,45,IF(generador!B754=12,48,IF(generador!B754=13,51,IF(generador!B754=14,54,IF(generador!B754=15,57))))))))))))))),FALSE),""),"")</f>
        <v/>
      </c>
      <c r="F754" s="20" t="str">
        <f t="shared" si="196"/>
        <v/>
      </c>
      <c r="G754" s="29" t="str">
        <f t="shared" si="197"/>
        <v/>
      </c>
      <c r="H754" s="21" t="str">
        <f t="shared" ca="1" si="200"/>
        <v/>
      </c>
      <c r="I754" s="18" t="str">
        <f t="shared" si="201"/>
        <v/>
      </c>
      <c r="J754" s="18" t="str">
        <f>""</f>
        <v/>
      </c>
      <c r="K754" s="18" t="str">
        <f t="shared" si="202"/>
        <v/>
      </c>
      <c r="L754" s="18" t="str">
        <f t="shared" si="203"/>
        <v/>
      </c>
      <c r="M754" s="18" t="str">
        <f t="shared" si="204"/>
        <v/>
      </c>
      <c r="N754" s="18" t="str">
        <f t="shared" si="205"/>
        <v/>
      </c>
      <c r="O754" s="18" t="str">
        <f t="shared" si="206"/>
        <v/>
      </c>
      <c r="P754" s="18" t="str">
        <f t="shared" si="207"/>
        <v/>
      </c>
      <c r="Q754" s="18" t="str">
        <f t="shared" si="208"/>
        <v/>
      </c>
      <c r="R754" s="122" t="str">
        <f t="shared" si="198"/>
        <v/>
      </c>
      <c r="S754" s="18" t="str">
        <f t="shared" si="209"/>
        <v/>
      </c>
      <c r="T754" s="26" t="str">
        <f t="shared" si="199"/>
        <v/>
      </c>
      <c r="U754" s="18" t="str">
        <f t="shared" si="210"/>
        <v/>
      </c>
      <c r="V754" s="18" t="str">
        <f t="shared" si="211"/>
        <v/>
      </c>
      <c r="W754" s="18" t="str">
        <f>IFERROR(CONCATENATE("PAGO N° ",B754," DEL CONTRATO CPS ",V754," ENTRE ",TEXT(VLOOKUP(A754,matriz,IF(generador!B754=1,16,IF(generador!B754=2,19,IF(generador!B754=3,22,IF(generador!B754=4,25,IF(generador!B754=5,28,IF(generador!B754=6,31,IF(generador!B754=7,34,IF(generador!B754=8,37,IF(generador!B754=9,40,IF(generador!B754=10,43,IF(generador!B754=11,46,IF(generador!B754=12,49,IF(generador!B754=13,52,IF(generador!B754=14,55,IF(generador!B754=15,58))))))))))))))),FALSE),"dd/mm/yyyy")," Y ",TEXT(VLOOKUP(A754,matriz,IF(generador!B754=1,17,IF(generador!B754=2,20,IF(generador!B754=3,23,IF(generador!B754=4,26,IF(generador!B754=5,29,IF(generador!B754=6,32,IF(generador!B754=7,35,IF(generador!B754=8,38,IF(generador!B754=9,41,IF(generador!B754=10,44,IF(generador!B754=11,47,IF(generador!B754=12,50,IF(generador!B754=13,53,IF(generador!B754=14,56,IF(generador!B754=15,59))))))))))))))),FALSE),"dd/mm/yyyy")),"")</f>
        <v/>
      </c>
    </row>
    <row r="755" spans="1:23" x14ac:dyDescent="0.3">
      <c r="A755" s="15"/>
      <c r="B755" s="14"/>
      <c r="C755" s="6"/>
      <c r="D755" s="26" t="str">
        <f t="shared" si="195"/>
        <v/>
      </c>
      <c r="E755" s="19" t="str">
        <f>IFERROR(IF(A755&lt;&gt;"",VLOOKUP(A755,matriz,IF(generador!B755=1,15,IF(generador!B755=2,18,IF(generador!B755=3,21,IF(generador!B755=4,24,IF(generador!B755=5,27,IF(generador!B755=6,30,IF(generador!B755=7,33,IF(generador!B755=8,36,IF(generador!B755=9,39,IF(generador!B755=10,42,IF(generador!B755=11,45,IF(generador!B755=12,48,IF(generador!B755=13,51,IF(generador!B755=14,54,IF(generador!B755=15,57))))))))))))))),FALSE),""),"")</f>
        <v/>
      </c>
      <c r="F755" s="20" t="str">
        <f t="shared" si="196"/>
        <v/>
      </c>
      <c r="G755" s="29" t="str">
        <f t="shared" si="197"/>
        <v/>
      </c>
      <c r="H755" s="21" t="str">
        <f t="shared" ca="1" si="200"/>
        <v/>
      </c>
      <c r="I755" s="18" t="str">
        <f t="shared" si="201"/>
        <v/>
      </c>
      <c r="J755" s="18" t="str">
        <f>""</f>
        <v/>
      </c>
      <c r="K755" s="18" t="str">
        <f t="shared" si="202"/>
        <v/>
      </c>
      <c r="L755" s="18" t="str">
        <f t="shared" si="203"/>
        <v/>
      </c>
      <c r="M755" s="18" t="str">
        <f t="shared" si="204"/>
        <v/>
      </c>
      <c r="N755" s="18" t="str">
        <f t="shared" si="205"/>
        <v/>
      </c>
      <c r="O755" s="18" t="str">
        <f t="shared" si="206"/>
        <v/>
      </c>
      <c r="P755" s="18" t="str">
        <f t="shared" si="207"/>
        <v/>
      </c>
      <c r="Q755" s="18" t="str">
        <f t="shared" si="208"/>
        <v/>
      </c>
      <c r="R755" s="122" t="str">
        <f t="shared" si="198"/>
        <v/>
      </c>
      <c r="S755" s="18" t="str">
        <f t="shared" si="209"/>
        <v/>
      </c>
      <c r="T755" s="26" t="str">
        <f t="shared" si="199"/>
        <v/>
      </c>
      <c r="U755" s="18" t="str">
        <f t="shared" si="210"/>
        <v/>
      </c>
      <c r="V755" s="18" t="str">
        <f t="shared" si="211"/>
        <v/>
      </c>
      <c r="W755" s="18" t="str">
        <f>IFERROR(CONCATENATE("PAGO N° ",B755," DEL CONTRATO CPS ",V755," ENTRE ",TEXT(VLOOKUP(A755,matriz,IF(generador!B755=1,16,IF(generador!B755=2,19,IF(generador!B755=3,22,IF(generador!B755=4,25,IF(generador!B755=5,28,IF(generador!B755=6,31,IF(generador!B755=7,34,IF(generador!B755=8,37,IF(generador!B755=9,40,IF(generador!B755=10,43,IF(generador!B755=11,46,IF(generador!B755=12,49,IF(generador!B755=13,52,IF(generador!B755=14,55,IF(generador!B755=15,58))))))))))))))),FALSE),"dd/mm/yyyy")," Y ",TEXT(VLOOKUP(A755,matriz,IF(generador!B755=1,17,IF(generador!B755=2,20,IF(generador!B755=3,23,IF(generador!B755=4,26,IF(generador!B755=5,29,IF(generador!B755=6,32,IF(generador!B755=7,35,IF(generador!B755=8,38,IF(generador!B755=9,41,IF(generador!B755=10,44,IF(generador!B755=11,47,IF(generador!B755=12,50,IF(generador!B755=13,53,IF(generador!B755=14,56,IF(generador!B755=15,59))))))))))))))),FALSE),"dd/mm/yyyy")),"")</f>
        <v/>
      </c>
    </row>
    <row r="756" spans="1:23" x14ac:dyDescent="0.3">
      <c r="A756" s="15"/>
      <c r="B756" s="14"/>
      <c r="C756" s="6"/>
      <c r="D756" s="26" t="str">
        <f t="shared" si="195"/>
        <v/>
      </c>
      <c r="E756" s="19" t="str">
        <f>IFERROR(IF(A756&lt;&gt;"",VLOOKUP(A756,matriz,IF(generador!B756=1,15,IF(generador!B756=2,18,IF(generador!B756=3,21,IF(generador!B756=4,24,IF(generador!B756=5,27,IF(generador!B756=6,30,IF(generador!B756=7,33,IF(generador!B756=8,36,IF(generador!B756=9,39,IF(generador!B756=10,42,IF(generador!B756=11,45,IF(generador!B756=12,48,IF(generador!B756=13,51,IF(generador!B756=14,54,IF(generador!B756=15,57))))))))))))))),FALSE),""),"")</f>
        <v/>
      </c>
      <c r="F756" s="20" t="str">
        <f t="shared" si="196"/>
        <v/>
      </c>
      <c r="G756" s="29" t="str">
        <f t="shared" si="197"/>
        <v/>
      </c>
      <c r="H756" s="21" t="str">
        <f t="shared" ca="1" si="200"/>
        <v/>
      </c>
      <c r="I756" s="18" t="str">
        <f t="shared" si="201"/>
        <v/>
      </c>
      <c r="J756" s="18" t="str">
        <f>""</f>
        <v/>
      </c>
      <c r="K756" s="18" t="str">
        <f t="shared" si="202"/>
        <v/>
      </c>
      <c r="L756" s="18" t="str">
        <f t="shared" si="203"/>
        <v/>
      </c>
      <c r="M756" s="18" t="str">
        <f t="shared" si="204"/>
        <v/>
      </c>
      <c r="N756" s="18" t="str">
        <f t="shared" si="205"/>
        <v/>
      </c>
      <c r="O756" s="18" t="str">
        <f t="shared" si="206"/>
        <v/>
      </c>
      <c r="P756" s="18" t="str">
        <f t="shared" si="207"/>
        <v/>
      </c>
      <c r="Q756" s="18" t="str">
        <f t="shared" si="208"/>
        <v/>
      </c>
      <c r="R756" s="122" t="str">
        <f t="shared" si="198"/>
        <v/>
      </c>
      <c r="S756" s="18" t="str">
        <f t="shared" si="209"/>
        <v/>
      </c>
      <c r="T756" s="26" t="str">
        <f t="shared" si="199"/>
        <v/>
      </c>
      <c r="U756" s="18" t="str">
        <f t="shared" si="210"/>
        <v/>
      </c>
      <c r="V756" s="18" t="str">
        <f t="shared" si="211"/>
        <v/>
      </c>
      <c r="W756" s="18" t="str">
        <f>IFERROR(CONCATENATE("PAGO N° ",B756," DEL CONTRATO CPS ",V756," ENTRE ",TEXT(VLOOKUP(A756,matriz,IF(generador!B756=1,16,IF(generador!B756=2,19,IF(generador!B756=3,22,IF(generador!B756=4,25,IF(generador!B756=5,28,IF(generador!B756=6,31,IF(generador!B756=7,34,IF(generador!B756=8,37,IF(generador!B756=9,40,IF(generador!B756=10,43,IF(generador!B756=11,46,IF(generador!B756=12,49,IF(generador!B756=13,52,IF(generador!B756=14,55,IF(generador!B756=15,58))))))))))))))),FALSE),"dd/mm/yyyy")," Y ",TEXT(VLOOKUP(A756,matriz,IF(generador!B756=1,17,IF(generador!B756=2,20,IF(generador!B756=3,23,IF(generador!B756=4,26,IF(generador!B756=5,29,IF(generador!B756=6,32,IF(generador!B756=7,35,IF(generador!B756=8,38,IF(generador!B756=9,41,IF(generador!B756=10,44,IF(generador!B756=11,47,IF(generador!B756=12,50,IF(generador!B756=13,53,IF(generador!B756=14,56,IF(generador!B756=15,59))))))))))))))),FALSE),"dd/mm/yyyy")),"")</f>
        <v/>
      </c>
    </row>
    <row r="757" spans="1:23" x14ac:dyDescent="0.3">
      <c r="A757" s="15"/>
      <c r="B757" s="14"/>
      <c r="C757" s="6"/>
      <c r="D757" s="26" t="str">
        <f t="shared" si="195"/>
        <v/>
      </c>
      <c r="E757" s="19" t="str">
        <f>IFERROR(IF(A757&lt;&gt;"",VLOOKUP(A757,matriz,IF(generador!B757=1,15,IF(generador!B757=2,18,IF(generador!B757=3,21,IF(generador!B757=4,24,IF(generador!B757=5,27,IF(generador!B757=6,30,IF(generador!B757=7,33,IF(generador!B757=8,36,IF(generador!B757=9,39,IF(generador!B757=10,42,IF(generador!B757=11,45,IF(generador!B757=12,48,IF(generador!B757=13,51,IF(generador!B757=14,54,IF(generador!B757=15,57))))))))))))))),FALSE),""),"")</f>
        <v/>
      </c>
      <c r="F757" s="20" t="str">
        <f t="shared" si="196"/>
        <v/>
      </c>
      <c r="G757" s="29" t="str">
        <f t="shared" si="197"/>
        <v/>
      </c>
      <c r="H757" s="21" t="str">
        <f t="shared" ca="1" si="200"/>
        <v/>
      </c>
      <c r="I757" s="18" t="str">
        <f t="shared" si="201"/>
        <v/>
      </c>
      <c r="J757" s="18" t="str">
        <f>""</f>
        <v/>
      </c>
      <c r="K757" s="18" t="str">
        <f t="shared" si="202"/>
        <v/>
      </c>
      <c r="L757" s="18" t="str">
        <f t="shared" si="203"/>
        <v/>
      </c>
      <c r="M757" s="18" t="str">
        <f t="shared" si="204"/>
        <v/>
      </c>
      <c r="N757" s="18" t="str">
        <f t="shared" si="205"/>
        <v/>
      </c>
      <c r="O757" s="18" t="str">
        <f t="shared" si="206"/>
        <v/>
      </c>
      <c r="P757" s="18" t="str">
        <f t="shared" si="207"/>
        <v/>
      </c>
      <c r="Q757" s="18" t="str">
        <f t="shared" si="208"/>
        <v/>
      </c>
      <c r="R757" s="122" t="str">
        <f t="shared" si="198"/>
        <v/>
      </c>
      <c r="S757" s="18" t="str">
        <f t="shared" si="209"/>
        <v/>
      </c>
      <c r="T757" s="26" t="str">
        <f t="shared" si="199"/>
        <v/>
      </c>
      <c r="U757" s="18" t="str">
        <f t="shared" si="210"/>
        <v/>
      </c>
      <c r="V757" s="18" t="str">
        <f t="shared" si="211"/>
        <v/>
      </c>
      <c r="W757" s="18" t="str">
        <f>IFERROR(CONCATENATE("PAGO N° ",B757," DEL CONTRATO CPS ",V757," ENTRE ",TEXT(VLOOKUP(A757,matriz,IF(generador!B757=1,16,IF(generador!B757=2,19,IF(generador!B757=3,22,IF(generador!B757=4,25,IF(generador!B757=5,28,IF(generador!B757=6,31,IF(generador!B757=7,34,IF(generador!B757=8,37,IF(generador!B757=9,40,IF(generador!B757=10,43,IF(generador!B757=11,46,IF(generador!B757=12,49,IF(generador!B757=13,52,IF(generador!B757=14,55,IF(generador!B757=15,58))))))))))))))),FALSE),"dd/mm/yyyy")," Y ",TEXT(VLOOKUP(A757,matriz,IF(generador!B757=1,17,IF(generador!B757=2,20,IF(generador!B757=3,23,IF(generador!B757=4,26,IF(generador!B757=5,29,IF(generador!B757=6,32,IF(generador!B757=7,35,IF(generador!B757=8,38,IF(generador!B757=9,41,IF(generador!B757=10,44,IF(generador!B757=11,47,IF(generador!B757=12,50,IF(generador!B757=13,53,IF(generador!B757=14,56,IF(generador!B757=15,59))))))))))))))),FALSE),"dd/mm/yyyy")),"")</f>
        <v/>
      </c>
    </row>
    <row r="758" spans="1:23" x14ac:dyDescent="0.3">
      <c r="A758" s="15"/>
      <c r="B758" s="14"/>
      <c r="C758" s="6"/>
      <c r="D758" s="26" t="str">
        <f t="shared" si="195"/>
        <v/>
      </c>
      <c r="E758" s="19" t="str">
        <f>IFERROR(IF(A758&lt;&gt;"",VLOOKUP(A758,matriz,IF(generador!B758=1,15,IF(generador!B758=2,18,IF(generador!B758=3,21,IF(generador!B758=4,24,IF(generador!B758=5,27,IF(generador!B758=6,30,IF(generador!B758=7,33,IF(generador!B758=8,36,IF(generador!B758=9,39,IF(generador!B758=10,42,IF(generador!B758=11,45,IF(generador!B758=12,48,IF(generador!B758=13,51,IF(generador!B758=14,54,IF(generador!B758=15,57))))))))))))))),FALSE),""),"")</f>
        <v/>
      </c>
      <c r="F758" s="20" t="str">
        <f t="shared" si="196"/>
        <v/>
      </c>
      <c r="G758" s="29" t="str">
        <f t="shared" si="197"/>
        <v/>
      </c>
      <c r="H758" s="21" t="str">
        <f t="shared" ca="1" si="200"/>
        <v/>
      </c>
      <c r="I758" s="18" t="str">
        <f t="shared" si="201"/>
        <v/>
      </c>
      <c r="J758" s="18" t="str">
        <f>""</f>
        <v/>
      </c>
      <c r="K758" s="18" t="str">
        <f t="shared" si="202"/>
        <v/>
      </c>
      <c r="L758" s="18" t="str">
        <f t="shared" si="203"/>
        <v/>
      </c>
      <c r="M758" s="18" t="str">
        <f t="shared" si="204"/>
        <v/>
      </c>
      <c r="N758" s="18" t="str">
        <f t="shared" si="205"/>
        <v/>
      </c>
      <c r="O758" s="18" t="str">
        <f t="shared" si="206"/>
        <v/>
      </c>
      <c r="P758" s="18" t="str">
        <f t="shared" si="207"/>
        <v/>
      </c>
      <c r="Q758" s="18" t="str">
        <f t="shared" si="208"/>
        <v/>
      </c>
      <c r="R758" s="122" t="str">
        <f t="shared" si="198"/>
        <v/>
      </c>
      <c r="S758" s="18" t="str">
        <f t="shared" si="209"/>
        <v/>
      </c>
      <c r="T758" s="26" t="str">
        <f t="shared" si="199"/>
        <v/>
      </c>
      <c r="U758" s="18" t="str">
        <f t="shared" si="210"/>
        <v/>
      </c>
      <c r="V758" s="18" t="str">
        <f t="shared" si="211"/>
        <v/>
      </c>
      <c r="W758" s="18" t="str">
        <f>IFERROR(CONCATENATE("PAGO N° ",B758," DEL CONTRATO CPS ",V758," ENTRE ",TEXT(VLOOKUP(A758,matriz,IF(generador!B758=1,16,IF(generador!B758=2,19,IF(generador!B758=3,22,IF(generador!B758=4,25,IF(generador!B758=5,28,IF(generador!B758=6,31,IF(generador!B758=7,34,IF(generador!B758=8,37,IF(generador!B758=9,40,IF(generador!B758=10,43,IF(generador!B758=11,46,IF(generador!B758=12,49,IF(generador!B758=13,52,IF(generador!B758=14,55,IF(generador!B758=15,58))))))))))))))),FALSE),"dd/mm/yyyy")," Y ",TEXT(VLOOKUP(A758,matriz,IF(generador!B758=1,17,IF(generador!B758=2,20,IF(generador!B758=3,23,IF(generador!B758=4,26,IF(generador!B758=5,29,IF(generador!B758=6,32,IF(generador!B758=7,35,IF(generador!B758=8,38,IF(generador!B758=9,41,IF(generador!B758=10,44,IF(generador!B758=11,47,IF(generador!B758=12,50,IF(generador!B758=13,53,IF(generador!B758=14,56,IF(generador!B758=15,59))))))))))))))),FALSE),"dd/mm/yyyy")),"")</f>
        <v/>
      </c>
    </row>
    <row r="759" spans="1:23" x14ac:dyDescent="0.3">
      <c r="A759" s="15"/>
      <c r="B759" s="14"/>
      <c r="C759" s="6"/>
      <c r="D759" s="26" t="str">
        <f t="shared" si="195"/>
        <v/>
      </c>
      <c r="E759" s="19" t="str">
        <f>IFERROR(IF(A759&lt;&gt;"",VLOOKUP(A759,matriz,IF(generador!B759=1,15,IF(generador!B759=2,18,IF(generador!B759=3,21,IF(generador!B759=4,24,IF(generador!B759=5,27,IF(generador!B759=6,30,IF(generador!B759=7,33,IF(generador!B759=8,36,IF(generador!B759=9,39,IF(generador!B759=10,42,IF(generador!B759=11,45,IF(generador!B759=12,48,IF(generador!B759=13,51,IF(generador!B759=14,54,IF(generador!B759=15,57))))))))))))))),FALSE),""),"")</f>
        <v/>
      </c>
      <c r="F759" s="20" t="str">
        <f t="shared" si="196"/>
        <v/>
      </c>
      <c r="G759" s="29" t="str">
        <f t="shared" si="197"/>
        <v/>
      </c>
      <c r="H759" s="21" t="str">
        <f t="shared" ca="1" si="200"/>
        <v/>
      </c>
      <c r="I759" s="18" t="str">
        <f t="shared" si="201"/>
        <v/>
      </c>
      <c r="J759" s="18" t="str">
        <f>""</f>
        <v/>
      </c>
      <c r="K759" s="18" t="str">
        <f t="shared" si="202"/>
        <v/>
      </c>
      <c r="L759" s="18" t="str">
        <f t="shared" si="203"/>
        <v/>
      </c>
      <c r="M759" s="18" t="str">
        <f t="shared" si="204"/>
        <v/>
      </c>
      <c r="N759" s="18" t="str">
        <f t="shared" si="205"/>
        <v/>
      </c>
      <c r="O759" s="18" t="str">
        <f t="shared" si="206"/>
        <v/>
      </c>
      <c r="P759" s="18" t="str">
        <f t="shared" si="207"/>
        <v/>
      </c>
      <c r="Q759" s="18" t="str">
        <f t="shared" si="208"/>
        <v/>
      </c>
      <c r="R759" s="122" t="str">
        <f t="shared" si="198"/>
        <v/>
      </c>
      <c r="S759" s="18" t="str">
        <f t="shared" si="209"/>
        <v/>
      </c>
      <c r="T759" s="26" t="str">
        <f t="shared" si="199"/>
        <v/>
      </c>
      <c r="U759" s="18" t="str">
        <f t="shared" si="210"/>
        <v/>
      </c>
      <c r="V759" s="18" t="str">
        <f t="shared" si="211"/>
        <v/>
      </c>
      <c r="W759" s="18" t="str">
        <f>IFERROR(CONCATENATE("PAGO N° ",B759," DEL CONTRATO CPS ",V759," ENTRE ",TEXT(VLOOKUP(A759,matriz,IF(generador!B759=1,16,IF(generador!B759=2,19,IF(generador!B759=3,22,IF(generador!B759=4,25,IF(generador!B759=5,28,IF(generador!B759=6,31,IF(generador!B759=7,34,IF(generador!B759=8,37,IF(generador!B759=9,40,IF(generador!B759=10,43,IF(generador!B759=11,46,IF(generador!B759=12,49,IF(generador!B759=13,52,IF(generador!B759=14,55,IF(generador!B759=15,58))))))))))))))),FALSE),"dd/mm/yyyy")," Y ",TEXT(VLOOKUP(A759,matriz,IF(generador!B759=1,17,IF(generador!B759=2,20,IF(generador!B759=3,23,IF(generador!B759=4,26,IF(generador!B759=5,29,IF(generador!B759=6,32,IF(generador!B759=7,35,IF(generador!B759=8,38,IF(generador!B759=9,41,IF(generador!B759=10,44,IF(generador!B759=11,47,IF(generador!B759=12,50,IF(generador!B759=13,53,IF(generador!B759=14,56,IF(generador!B759=15,59))))))))))))))),FALSE),"dd/mm/yyyy")),"")</f>
        <v/>
      </c>
    </row>
    <row r="760" spans="1:23" x14ac:dyDescent="0.3">
      <c r="A760" s="15"/>
      <c r="B760" s="14"/>
      <c r="C760" s="6"/>
      <c r="D760" s="26" t="str">
        <f t="shared" si="195"/>
        <v/>
      </c>
      <c r="E760" s="19" t="str">
        <f>IFERROR(IF(A760&lt;&gt;"",VLOOKUP(A760,matriz,IF(generador!B760=1,15,IF(generador!B760=2,18,IF(generador!B760=3,21,IF(generador!B760=4,24,IF(generador!B760=5,27,IF(generador!B760=6,30,IF(generador!B760=7,33,IF(generador!B760=8,36,IF(generador!B760=9,39,IF(generador!B760=10,42,IF(generador!B760=11,45,IF(generador!B760=12,48,IF(generador!B760=13,51,IF(generador!B760=14,54,IF(generador!B760=15,57))))))))))))))),FALSE),""),"")</f>
        <v/>
      </c>
      <c r="F760" s="20" t="str">
        <f t="shared" si="196"/>
        <v/>
      </c>
      <c r="G760" s="29" t="str">
        <f t="shared" si="197"/>
        <v/>
      </c>
      <c r="H760" s="21" t="str">
        <f t="shared" ca="1" si="200"/>
        <v/>
      </c>
      <c r="I760" s="18" t="str">
        <f t="shared" si="201"/>
        <v/>
      </c>
      <c r="J760" s="18" t="str">
        <f>""</f>
        <v/>
      </c>
      <c r="K760" s="18" t="str">
        <f t="shared" si="202"/>
        <v/>
      </c>
      <c r="L760" s="18" t="str">
        <f t="shared" si="203"/>
        <v/>
      </c>
      <c r="M760" s="18" t="str">
        <f t="shared" si="204"/>
        <v/>
      </c>
      <c r="N760" s="18" t="str">
        <f t="shared" si="205"/>
        <v/>
      </c>
      <c r="O760" s="18" t="str">
        <f t="shared" si="206"/>
        <v/>
      </c>
      <c r="P760" s="18" t="str">
        <f t="shared" si="207"/>
        <v/>
      </c>
      <c r="Q760" s="18" t="str">
        <f t="shared" si="208"/>
        <v/>
      </c>
      <c r="R760" s="122" t="str">
        <f t="shared" si="198"/>
        <v/>
      </c>
      <c r="S760" s="18" t="str">
        <f t="shared" si="209"/>
        <v/>
      </c>
      <c r="T760" s="26" t="str">
        <f t="shared" si="199"/>
        <v/>
      </c>
      <c r="U760" s="18" t="str">
        <f t="shared" si="210"/>
        <v/>
      </c>
      <c r="V760" s="18" t="str">
        <f t="shared" si="211"/>
        <v/>
      </c>
      <c r="W760" s="18" t="str">
        <f>IFERROR(CONCATENATE("PAGO N° ",B760," DEL CONTRATO CPS ",V760," ENTRE ",TEXT(VLOOKUP(A760,matriz,IF(generador!B760=1,16,IF(generador!B760=2,19,IF(generador!B760=3,22,IF(generador!B760=4,25,IF(generador!B760=5,28,IF(generador!B760=6,31,IF(generador!B760=7,34,IF(generador!B760=8,37,IF(generador!B760=9,40,IF(generador!B760=10,43,IF(generador!B760=11,46,IF(generador!B760=12,49,IF(generador!B760=13,52,IF(generador!B760=14,55,IF(generador!B760=15,58))))))))))))))),FALSE),"dd/mm/yyyy")," Y ",TEXT(VLOOKUP(A760,matriz,IF(generador!B760=1,17,IF(generador!B760=2,20,IF(generador!B760=3,23,IF(generador!B760=4,26,IF(generador!B760=5,29,IF(generador!B760=6,32,IF(generador!B760=7,35,IF(generador!B760=8,38,IF(generador!B760=9,41,IF(generador!B760=10,44,IF(generador!B760=11,47,IF(generador!B760=12,50,IF(generador!B760=13,53,IF(generador!B760=14,56,IF(generador!B760=15,59))))))))))))))),FALSE),"dd/mm/yyyy")),"")</f>
        <v/>
      </c>
    </row>
    <row r="761" spans="1:23" x14ac:dyDescent="0.3">
      <c r="A761" s="15"/>
      <c r="B761" s="14"/>
      <c r="C761" s="6"/>
      <c r="D761" s="26" t="str">
        <f t="shared" si="195"/>
        <v/>
      </c>
      <c r="E761" s="19" t="str">
        <f>IFERROR(IF(A761&lt;&gt;"",VLOOKUP(A761,matriz,IF(generador!B761=1,15,IF(generador!B761=2,18,IF(generador!B761=3,21,IF(generador!B761=4,24,IF(generador!B761=5,27,IF(generador!B761=6,30,IF(generador!B761=7,33,IF(generador!B761=8,36,IF(generador!B761=9,39,IF(generador!B761=10,42,IF(generador!B761=11,45,IF(generador!B761=12,48,IF(generador!B761=13,51,IF(generador!B761=14,54,IF(generador!B761=15,57))))))))))))))),FALSE),""),"")</f>
        <v/>
      </c>
      <c r="F761" s="20" t="str">
        <f t="shared" si="196"/>
        <v/>
      </c>
      <c r="G761" s="29" t="str">
        <f t="shared" si="197"/>
        <v/>
      </c>
      <c r="H761" s="21" t="str">
        <f t="shared" ca="1" si="200"/>
        <v/>
      </c>
      <c r="I761" s="18" t="str">
        <f t="shared" si="201"/>
        <v/>
      </c>
      <c r="J761" s="18" t="str">
        <f>""</f>
        <v/>
      </c>
      <c r="K761" s="18" t="str">
        <f t="shared" si="202"/>
        <v/>
      </c>
      <c r="L761" s="18" t="str">
        <f t="shared" si="203"/>
        <v/>
      </c>
      <c r="M761" s="18" t="str">
        <f t="shared" si="204"/>
        <v/>
      </c>
      <c r="N761" s="18" t="str">
        <f t="shared" si="205"/>
        <v/>
      </c>
      <c r="O761" s="18" t="str">
        <f t="shared" si="206"/>
        <v/>
      </c>
      <c r="P761" s="18" t="str">
        <f t="shared" si="207"/>
        <v/>
      </c>
      <c r="Q761" s="18" t="str">
        <f t="shared" si="208"/>
        <v/>
      </c>
      <c r="R761" s="122" t="str">
        <f t="shared" si="198"/>
        <v/>
      </c>
      <c r="S761" s="18" t="str">
        <f t="shared" si="209"/>
        <v/>
      </c>
      <c r="T761" s="26" t="str">
        <f t="shared" si="199"/>
        <v/>
      </c>
      <c r="U761" s="18" t="str">
        <f t="shared" si="210"/>
        <v/>
      </c>
      <c r="V761" s="18" t="str">
        <f t="shared" si="211"/>
        <v/>
      </c>
      <c r="W761" s="18" t="str">
        <f>IFERROR(CONCATENATE("PAGO N° ",B761," DEL CONTRATO CPS ",V761," ENTRE ",TEXT(VLOOKUP(A761,matriz,IF(generador!B761=1,16,IF(generador!B761=2,19,IF(generador!B761=3,22,IF(generador!B761=4,25,IF(generador!B761=5,28,IF(generador!B761=6,31,IF(generador!B761=7,34,IF(generador!B761=8,37,IF(generador!B761=9,40,IF(generador!B761=10,43,IF(generador!B761=11,46,IF(generador!B761=12,49,IF(generador!B761=13,52,IF(generador!B761=14,55,IF(generador!B761=15,58))))))))))))))),FALSE),"dd/mm/yyyy")," Y ",TEXT(VLOOKUP(A761,matriz,IF(generador!B761=1,17,IF(generador!B761=2,20,IF(generador!B761=3,23,IF(generador!B761=4,26,IF(generador!B761=5,29,IF(generador!B761=6,32,IF(generador!B761=7,35,IF(generador!B761=8,38,IF(generador!B761=9,41,IF(generador!B761=10,44,IF(generador!B761=11,47,IF(generador!B761=12,50,IF(generador!B761=13,53,IF(generador!B761=14,56,IF(generador!B761=15,59))))))))))))))),FALSE),"dd/mm/yyyy")),"")</f>
        <v/>
      </c>
    </row>
    <row r="762" spans="1:23" x14ac:dyDescent="0.3">
      <c r="A762" s="15"/>
      <c r="B762" s="14"/>
      <c r="C762" s="6"/>
      <c r="D762" s="26" t="str">
        <f t="shared" si="195"/>
        <v/>
      </c>
      <c r="E762" s="19" t="str">
        <f>IFERROR(IF(A762&lt;&gt;"",VLOOKUP(A762,matriz,IF(generador!B762=1,15,IF(generador!B762=2,18,IF(generador!B762=3,21,IF(generador!B762=4,24,IF(generador!B762=5,27,IF(generador!B762=6,30,IF(generador!B762=7,33,IF(generador!B762=8,36,IF(generador!B762=9,39,IF(generador!B762=10,42,IF(generador!B762=11,45,IF(generador!B762=12,48,IF(generador!B762=13,51,IF(generador!B762=14,54,IF(generador!B762=15,57))))))))))))))),FALSE),""),"")</f>
        <v/>
      </c>
      <c r="F762" s="20" t="str">
        <f t="shared" si="196"/>
        <v/>
      </c>
      <c r="G762" s="29" t="str">
        <f t="shared" si="197"/>
        <v/>
      </c>
      <c r="H762" s="21" t="str">
        <f t="shared" ca="1" si="200"/>
        <v/>
      </c>
      <c r="I762" s="18" t="str">
        <f t="shared" si="201"/>
        <v/>
      </c>
      <c r="J762" s="18" t="str">
        <f>""</f>
        <v/>
      </c>
      <c r="K762" s="18" t="str">
        <f t="shared" si="202"/>
        <v/>
      </c>
      <c r="L762" s="18" t="str">
        <f t="shared" si="203"/>
        <v/>
      </c>
      <c r="M762" s="18" t="str">
        <f t="shared" si="204"/>
        <v/>
      </c>
      <c r="N762" s="18" t="str">
        <f t="shared" si="205"/>
        <v/>
      </c>
      <c r="O762" s="18" t="str">
        <f t="shared" si="206"/>
        <v/>
      </c>
      <c r="P762" s="18" t="str">
        <f t="shared" si="207"/>
        <v/>
      </c>
      <c r="Q762" s="18" t="str">
        <f t="shared" si="208"/>
        <v/>
      </c>
      <c r="R762" s="122" t="str">
        <f t="shared" si="198"/>
        <v/>
      </c>
      <c r="S762" s="18" t="str">
        <f t="shared" si="209"/>
        <v/>
      </c>
      <c r="T762" s="26" t="str">
        <f t="shared" si="199"/>
        <v/>
      </c>
      <c r="U762" s="18" t="str">
        <f t="shared" si="210"/>
        <v/>
      </c>
      <c r="V762" s="18" t="str">
        <f t="shared" si="211"/>
        <v/>
      </c>
      <c r="W762" s="18" t="str">
        <f>IFERROR(CONCATENATE("PAGO N° ",B762," DEL CONTRATO CPS ",V762," ENTRE ",TEXT(VLOOKUP(A762,matriz,IF(generador!B762=1,16,IF(generador!B762=2,19,IF(generador!B762=3,22,IF(generador!B762=4,25,IF(generador!B762=5,28,IF(generador!B762=6,31,IF(generador!B762=7,34,IF(generador!B762=8,37,IF(generador!B762=9,40,IF(generador!B762=10,43,IF(generador!B762=11,46,IF(generador!B762=12,49,IF(generador!B762=13,52,IF(generador!B762=14,55,IF(generador!B762=15,58))))))))))))))),FALSE),"dd/mm/yyyy")," Y ",TEXT(VLOOKUP(A762,matriz,IF(generador!B762=1,17,IF(generador!B762=2,20,IF(generador!B762=3,23,IF(generador!B762=4,26,IF(generador!B762=5,29,IF(generador!B762=6,32,IF(generador!B762=7,35,IF(generador!B762=8,38,IF(generador!B762=9,41,IF(generador!B762=10,44,IF(generador!B762=11,47,IF(generador!B762=12,50,IF(generador!B762=13,53,IF(generador!B762=14,56,IF(generador!B762=15,59))))))))))))))),FALSE),"dd/mm/yyyy")),"")</f>
        <v/>
      </c>
    </row>
    <row r="763" spans="1:23" x14ac:dyDescent="0.3">
      <c r="A763" s="15"/>
      <c r="B763" s="14"/>
      <c r="C763" s="6"/>
      <c r="D763" s="26" t="str">
        <f t="shared" si="195"/>
        <v/>
      </c>
      <c r="E763" s="19" t="str">
        <f>IFERROR(IF(A763&lt;&gt;"",VLOOKUP(A763,matriz,IF(generador!B763=1,15,IF(generador!B763=2,18,IF(generador!B763=3,21,IF(generador!B763=4,24,IF(generador!B763=5,27,IF(generador!B763=6,30,IF(generador!B763=7,33,IF(generador!B763=8,36,IF(generador!B763=9,39,IF(generador!B763=10,42,IF(generador!B763=11,45,IF(generador!B763=12,48,IF(generador!B763=13,51,IF(generador!B763=14,54,IF(generador!B763=15,57))))))))))))))),FALSE),""),"")</f>
        <v/>
      </c>
      <c r="F763" s="20" t="str">
        <f t="shared" si="196"/>
        <v/>
      </c>
      <c r="G763" s="29" t="str">
        <f t="shared" si="197"/>
        <v/>
      </c>
      <c r="H763" s="21" t="str">
        <f t="shared" ca="1" si="200"/>
        <v/>
      </c>
      <c r="I763" s="18" t="str">
        <f t="shared" si="201"/>
        <v/>
      </c>
      <c r="J763" s="18" t="str">
        <f>""</f>
        <v/>
      </c>
      <c r="K763" s="18" t="str">
        <f t="shared" si="202"/>
        <v/>
      </c>
      <c r="L763" s="18" t="str">
        <f t="shared" si="203"/>
        <v/>
      </c>
      <c r="M763" s="18" t="str">
        <f t="shared" si="204"/>
        <v/>
      </c>
      <c r="N763" s="18" t="str">
        <f t="shared" si="205"/>
        <v/>
      </c>
      <c r="O763" s="18" t="str">
        <f t="shared" si="206"/>
        <v/>
      </c>
      <c r="P763" s="18" t="str">
        <f t="shared" si="207"/>
        <v/>
      </c>
      <c r="Q763" s="18" t="str">
        <f t="shared" si="208"/>
        <v/>
      </c>
      <c r="R763" s="122" t="str">
        <f t="shared" si="198"/>
        <v/>
      </c>
      <c r="S763" s="18" t="str">
        <f t="shared" si="209"/>
        <v/>
      </c>
      <c r="T763" s="26" t="str">
        <f t="shared" si="199"/>
        <v/>
      </c>
      <c r="U763" s="18" t="str">
        <f t="shared" si="210"/>
        <v/>
      </c>
      <c r="V763" s="18" t="str">
        <f t="shared" si="211"/>
        <v/>
      </c>
      <c r="W763" s="18" t="str">
        <f>IFERROR(CONCATENATE("PAGO N° ",B763," DEL CONTRATO CPS ",V763," ENTRE ",TEXT(VLOOKUP(A763,matriz,IF(generador!B763=1,16,IF(generador!B763=2,19,IF(generador!B763=3,22,IF(generador!B763=4,25,IF(generador!B763=5,28,IF(generador!B763=6,31,IF(generador!B763=7,34,IF(generador!B763=8,37,IF(generador!B763=9,40,IF(generador!B763=10,43,IF(generador!B763=11,46,IF(generador!B763=12,49,IF(generador!B763=13,52,IF(generador!B763=14,55,IF(generador!B763=15,58))))))))))))))),FALSE),"dd/mm/yyyy")," Y ",TEXT(VLOOKUP(A763,matriz,IF(generador!B763=1,17,IF(generador!B763=2,20,IF(generador!B763=3,23,IF(generador!B763=4,26,IF(generador!B763=5,29,IF(generador!B763=6,32,IF(generador!B763=7,35,IF(generador!B763=8,38,IF(generador!B763=9,41,IF(generador!B763=10,44,IF(generador!B763=11,47,IF(generador!B763=12,50,IF(generador!B763=13,53,IF(generador!B763=14,56,IF(generador!B763=15,59))))))))))))))),FALSE),"dd/mm/yyyy")),"")</f>
        <v/>
      </c>
    </row>
    <row r="764" spans="1:23" x14ac:dyDescent="0.3">
      <c r="A764" s="15"/>
      <c r="B764" s="14"/>
      <c r="C764" s="6"/>
      <c r="D764" s="26" t="str">
        <f t="shared" si="195"/>
        <v/>
      </c>
      <c r="E764" s="19" t="str">
        <f>IFERROR(IF(A764&lt;&gt;"",VLOOKUP(A764,matriz,IF(generador!B764=1,15,IF(generador!B764=2,18,IF(generador!B764=3,21,IF(generador!B764=4,24,IF(generador!B764=5,27,IF(generador!B764=6,30,IF(generador!B764=7,33,IF(generador!B764=8,36,IF(generador!B764=9,39,IF(generador!B764=10,42,IF(generador!B764=11,45,IF(generador!B764=12,48,IF(generador!B764=13,51,IF(generador!B764=14,54,IF(generador!B764=15,57))))))))))))))),FALSE),""),"")</f>
        <v/>
      </c>
      <c r="F764" s="20" t="str">
        <f t="shared" si="196"/>
        <v/>
      </c>
      <c r="G764" s="29" t="str">
        <f t="shared" si="197"/>
        <v/>
      </c>
      <c r="H764" s="21" t="str">
        <f t="shared" ca="1" si="200"/>
        <v/>
      </c>
      <c r="I764" s="18" t="str">
        <f t="shared" si="201"/>
        <v/>
      </c>
      <c r="J764" s="18" t="str">
        <f>""</f>
        <v/>
      </c>
      <c r="K764" s="18" t="str">
        <f t="shared" si="202"/>
        <v/>
      </c>
      <c r="L764" s="18" t="str">
        <f t="shared" si="203"/>
        <v/>
      </c>
      <c r="M764" s="18" t="str">
        <f t="shared" si="204"/>
        <v/>
      </c>
      <c r="N764" s="18" t="str">
        <f t="shared" si="205"/>
        <v/>
      </c>
      <c r="O764" s="18" t="str">
        <f t="shared" si="206"/>
        <v/>
      </c>
      <c r="P764" s="18" t="str">
        <f t="shared" si="207"/>
        <v/>
      </c>
      <c r="Q764" s="18" t="str">
        <f t="shared" si="208"/>
        <v/>
      </c>
      <c r="R764" s="122" t="str">
        <f t="shared" si="198"/>
        <v/>
      </c>
      <c r="S764" s="18" t="str">
        <f t="shared" si="209"/>
        <v/>
      </c>
      <c r="T764" s="26" t="str">
        <f t="shared" si="199"/>
        <v/>
      </c>
      <c r="U764" s="18" t="str">
        <f t="shared" si="210"/>
        <v/>
      </c>
      <c r="V764" s="18" t="str">
        <f t="shared" si="211"/>
        <v/>
      </c>
      <c r="W764" s="18" t="str">
        <f>IFERROR(CONCATENATE("PAGO N° ",B764," DEL CONTRATO CPS ",V764," ENTRE ",TEXT(VLOOKUP(A764,matriz,IF(generador!B764=1,16,IF(generador!B764=2,19,IF(generador!B764=3,22,IF(generador!B764=4,25,IF(generador!B764=5,28,IF(generador!B764=6,31,IF(generador!B764=7,34,IF(generador!B764=8,37,IF(generador!B764=9,40,IF(generador!B764=10,43,IF(generador!B764=11,46,IF(generador!B764=12,49,IF(generador!B764=13,52,IF(generador!B764=14,55,IF(generador!B764=15,58))))))))))))))),FALSE),"dd/mm/yyyy")," Y ",TEXT(VLOOKUP(A764,matriz,IF(generador!B764=1,17,IF(generador!B764=2,20,IF(generador!B764=3,23,IF(generador!B764=4,26,IF(generador!B764=5,29,IF(generador!B764=6,32,IF(generador!B764=7,35,IF(generador!B764=8,38,IF(generador!B764=9,41,IF(generador!B764=10,44,IF(generador!B764=11,47,IF(generador!B764=12,50,IF(generador!B764=13,53,IF(generador!B764=14,56,IF(generador!B764=15,59))))))))))))))),FALSE),"dd/mm/yyyy")),"")</f>
        <v/>
      </c>
    </row>
    <row r="765" spans="1:23" x14ac:dyDescent="0.3">
      <c r="A765" s="15"/>
      <c r="B765" s="14"/>
      <c r="C765" s="6"/>
      <c r="D765" s="26" t="str">
        <f t="shared" si="195"/>
        <v/>
      </c>
      <c r="E765" s="19" t="str">
        <f>IFERROR(IF(A765&lt;&gt;"",VLOOKUP(A765,matriz,IF(generador!B765=1,15,IF(generador!B765=2,18,IF(generador!B765=3,21,IF(generador!B765=4,24,IF(generador!B765=5,27,IF(generador!B765=6,30,IF(generador!B765=7,33,IF(generador!B765=8,36,IF(generador!B765=9,39,IF(generador!B765=10,42,IF(generador!B765=11,45,IF(generador!B765=12,48,IF(generador!B765=13,51,IF(generador!B765=14,54,IF(generador!B765=15,57))))))))))))))),FALSE),""),"")</f>
        <v/>
      </c>
      <c r="F765" s="20" t="str">
        <f t="shared" si="196"/>
        <v/>
      </c>
      <c r="G765" s="29" t="str">
        <f t="shared" si="197"/>
        <v/>
      </c>
      <c r="H765" s="21" t="str">
        <f t="shared" ca="1" si="200"/>
        <v/>
      </c>
      <c r="I765" s="18" t="str">
        <f t="shared" si="201"/>
        <v/>
      </c>
      <c r="J765" s="18" t="str">
        <f>""</f>
        <v/>
      </c>
      <c r="K765" s="18" t="str">
        <f t="shared" si="202"/>
        <v/>
      </c>
      <c r="L765" s="18" t="str">
        <f t="shared" si="203"/>
        <v/>
      </c>
      <c r="M765" s="18" t="str">
        <f t="shared" si="204"/>
        <v/>
      </c>
      <c r="N765" s="18" t="str">
        <f t="shared" si="205"/>
        <v/>
      </c>
      <c r="O765" s="18" t="str">
        <f t="shared" si="206"/>
        <v/>
      </c>
      <c r="P765" s="18" t="str">
        <f t="shared" si="207"/>
        <v/>
      </c>
      <c r="Q765" s="18" t="str">
        <f t="shared" si="208"/>
        <v/>
      </c>
      <c r="R765" s="122" t="str">
        <f t="shared" si="198"/>
        <v/>
      </c>
      <c r="S765" s="18" t="str">
        <f t="shared" si="209"/>
        <v/>
      </c>
      <c r="T765" s="26" t="str">
        <f t="shared" si="199"/>
        <v/>
      </c>
      <c r="U765" s="18" t="str">
        <f t="shared" si="210"/>
        <v/>
      </c>
      <c r="V765" s="18" t="str">
        <f t="shared" si="211"/>
        <v/>
      </c>
      <c r="W765" s="18" t="str">
        <f>IFERROR(CONCATENATE("PAGO N° ",B765," DEL CONTRATO CPS ",V765," ENTRE ",TEXT(VLOOKUP(A765,matriz,IF(generador!B765=1,16,IF(generador!B765=2,19,IF(generador!B765=3,22,IF(generador!B765=4,25,IF(generador!B765=5,28,IF(generador!B765=6,31,IF(generador!B765=7,34,IF(generador!B765=8,37,IF(generador!B765=9,40,IF(generador!B765=10,43,IF(generador!B765=11,46,IF(generador!B765=12,49,IF(generador!B765=13,52,IF(generador!B765=14,55,IF(generador!B765=15,58))))))))))))))),FALSE),"dd/mm/yyyy")," Y ",TEXT(VLOOKUP(A765,matriz,IF(generador!B765=1,17,IF(generador!B765=2,20,IF(generador!B765=3,23,IF(generador!B765=4,26,IF(generador!B765=5,29,IF(generador!B765=6,32,IF(generador!B765=7,35,IF(generador!B765=8,38,IF(generador!B765=9,41,IF(generador!B765=10,44,IF(generador!B765=11,47,IF(generador!B765=12,50,IF(generador!B765=13,53,IF(generador!B765=14,56,IF(generador!B765=15,59))))))))))))))),FALSE),"dd/mm/yyyy")),"")</f>
        <v/>
      </c>
    </row>
    <row r="766" spans="1:23" x14ac:dyDescent="0.3">
      <c r="A766" s="15"/>
      <c r="B766" s="14"/>
      <c r="C766" s="6"/>
      <c r="D766" s="26" t="str">
        <f t="shared" si="195"/>
        <v/>
      </c>
      <c r="E766" s="19" t="str">
        <f>IFERROR(IF(A766&lt;&gt;"",VLOOKUP(A766,matriz,IF(generador!B766=1,15,IF(generador!B766=2,18,IF(generador!B766=3,21,IF(generador!B766=4,24,IF(generador!B766=5,27,IF(generador!B766=6,30,IF(generador!B766=7,33,IF(generador!B766=8,36,IF(generador!B766=9,39,IF(generador!B766=10,42,IF(generador!B766=11,45,IF(generador!B766=12,48,IF(generador!B766=13,51,IF(generador!B766=14,54,IF(generador!B766=15,57))))))))))))))),FALSE),""),"")</f>
        <v/>
      </c>
      <c r="F766" s="20" t="str">
        <f t="shared" si="196"/>
        <v/>
      </c>
      <c r="G766" s="29" t="str">
        <f t="shared" si="197"/>
        <v/>
      </c>
      <c r="H766" s="21" t="str">
        <f t="shared" ca="1" si="200"/>
        <v/>
      </c>
      <c r="I766" s="18" t="str">
        <f t="shared" si="201"/>
        <v/>
      </c>
      <c r="J766" s="18" t="str">
        <f>""</f>
        <v/>
      </c>
      <c r="K766" s="18" t="str">
        <f t="shared" si="202"/>
        <v/>
      </c>
      <c r="L766" s="18" t="str">
        <f t="shared" si="203"/>
        <v/>
      </c>
      <c r="M766" s="18" t="str">
        <f t="shared" si="204"/>
        <v/>
      </c>
      <c r="N766" s="18" t="str">
        <f t="shared" si="205"/>
        <v/>
      </c>
      <c r="O766" s="18" t="str">
        <f t="shared" si="206"/>
        <v/>
      </c>
      <c r="P766" s="18" t="str">
        <f t="shared" si="207"/>
        <v/>
      </c>
      <c r="Q766" s="18" t="str">
        <f t="shared" si="208"/>
        <v/>
      </c>
      <c r="R766" s="122" t="str">
        <f t="shared" si="198"/>
        <v/>
      </c>
      <c r="S766" s="18" t="str">
        <f t="shared" si="209"/>
        <v/>
      </c>
      <c r="T766" s="26" t="str">
        <f t="shared" si="199"/>
        <v/>
      </c>
      <c r="U766" s="18" t="str">
        <f t="shared" si="210"/>
        <v/>
      </c>
      <c r="V766" s="18" t="str">
        <f t="shared" si="211"/>
        <v/>
      </c>
      <c r="W766" s="18" t="str">
        <f>IFERROR(CONCATENATE("PAGO N° ",B766," DEL CONTRATO CPS ",V766," ENTRE ",TEXT(VLOOKUP(A766,matriz,IF(generador!B766=1,16,IF(generador!B766=2,19,IF(generador!B766=3,22,IF(generador!B766=4,25,IF(generador!B766=5,28,IF(generador!B766=6,31,IF(generador!B766=7,34,IF(generador!B766=8,37,IF(generador!B766=9,40,IF(generador!B766=10,43,IF(generador!B766=11,46,IF(generador!B766=12,49,IF(generador!B766=13,52,IF(generador!B766=14,55,IF(generador!B766=15,58))))))))))))))),FALSE),"dd/mm/yyyy")," Y ",TEXT(VLOOKUP(A766,matriz,IF(generador!B766=1,17,IF(generador!B766=2,20,IF(generador!B766=3,23,IF(generador!B766=4,26,IF(generador!B766=5,29,IF(generador!B766=6,32,IF(generador!B766=7,35,IF(generador!B766=8,38,IF(generador!B766=9,41,IF(generador!B766=10,44,IF(generador!B766=11,47,IF(generador!B766=12,50,IF(generador!B766=13,53,IF(generador!B766=14,56,IF(generador!B766=15,59))))))))))))))),FALSE),"dd/mm/yyyy")),"")</f>
        <v/>
      </c>
    </row>
    <row r="767" spans="1:23" x14ac:dyDescent="0.3">
      <c r="A767" s="15"/>
      <c r="B767" s="14"/>
      <c r="C767" s="6"/>
      <c r="D767" s="26" t="str">
        <f t="shared" si="195"/>
        <v/>
      </c>
      <c r="E767" s="19" t="str">
        <f>IFERROR(IF(A767&lt;&gt;"",VLOOKUP(A767,matriz,IF(generador!B767=1,15,IF(generador!B767=2,18,IF(generador!B767=3,21,IF(generador!B767=4,24,IF(generador!B767=5,27,IF(generador!B767=6,30,IF(generador!B767=7,33,IF(generador!B767=8,36,IF(generador!B767=9,39,IF(generador!B767=10,42,IF(generador!B767=11,45,IF(generador!B767=12,48,IF(generador!B767=13,51,IF(generador!B767=14,54,IF(generador!B767=15,57))))))))))))))),FALSE),""),"")</f>
        <v/>
      </c>
      <c r="F767" s="20" t="str">
        <f t="shared" si="196"/>
        <v/>
      </c>
      <c r="G767" s="29" t="str">
        <f t="shared" si="197"/>
        <v/>
      </c>
      <c r="H767" s="21" t="str">
        <f t="shared" ca="1" si="200"/>
        <v/>
      </c>
      <c r="I767" s="18" t="str">
        <f t="shared" si="201"/>
        <v/>
      </c>
      <c r="J767" s="18" t="str">
        <f>""</f>
        <v/>
      </c>
      <c r="K767" s="18" t="str">
        <f t="shared" si="202"/>
        <v/>
      </c>
      <c r="L767" s="18" t="str">
        <f t="shared" si="203"/>
        <v/>
      </c>
      <c r="M767" s="18" t="str">
        <f t="shared" si="204"/>
        <v/>
      </c>
      <c r="N767" s="18" t="str">
        <f t="shared" si="205"/>
        <v/>
      </c>
      <c r="O767" s="18" t="str">
        <f t="shared" si="206"/>
        <v/>
      </c>
      <c r="P767" s="18" t="str">
        <f t="shared" si="207"/>
        <v/>
      </c>
      <c r="Q767" s="18" t="str">
        <f t="shared" si="208"/>
        <v/>
      </c>
      <c r="R767" s="122" t="str">
        <f t="shared" si="198"/>
        <v/>
      </c>
      <c r="S767" s="18" t="str">
        <f t="shared" si="209"/>
        <v/>
      </c>
      <c r="T767" s="26" t="str">
        <f t="shared" si="199"/>
        <v/>
      </c>
      <c r="U767" s="18" t="str">
        <f t="shared" si="210"/>
        <v/>
      </c>
      <c r="V767" s="18" t="str">
        <f t="shared" si="211"/>
        <v/>
      </c>
      <c r="W767" s="18" t="str">
        <f>IFERROR(CONCATENATE("PAGO N° ",B767," DEL CONTRATO CPS ",V767," ENTRE ",TEXT(VLOOKUP(A767,matriz,IF(generador!B767=1,16,IF(generador!B767=2,19,IF(generador!B767=3,22,IF(generador!B767=4,25,IF(generador!B767=5,28,IF(generador!B767=6,31,IF(generador!B767=7,34,IF(generador!B767=8,37,IF(generador!B767=9,40,IF(generador!B767=10,43,IF(generador!B767=11,46,IF(generador!B767=12,49,IF(generador!B767=13,52,IF(generador!B767=14,55,IF(generador!B767=15,58))))))))))))))),FALSE),"dd/mm/yyyy")," Y ",TEXT(VLOOKUP(A767,matriz,IF(generador!B767=1,17,IF(generador!B767=2,20,IF(generador!B767=3,23,IF(generador!B767=4,26,IF(generador!B767=5,29,IF(generador!B767=6,32,IF(generador!B767=7,35,IF(generador!B767=8,38,IF(generador!B767=9,41,IF(generador!B767=10,44,IF(generador!B767=11,47,IF(generador!B767=12,50,IF(generador!B767=13,53,IF(generador!B767=14,56,IF(generador!B767=15,59))))))))))))))),FALSE),"dd/mm/yyyy")),"")</f>
        <v/>
      </c>
    </row>
    <row r="768" spans="1:23" x14ac:dyDescent="0.3">
      <c r="A768" s="15"/>
      <c r="B768" s="14"/>
      <c r="C768" s="6"/>
      <c r="D768" s="26" t="str">
        <f t="shared" si="195"/>
        <v/>
      </c>
      <c r="E768" s="19" t="str">
        <f>IFERROR(IF(A768&lt;&gt;"",VLOOKUP(A768,matriz,IF(generador!B768=1,15,IF(generador!B768=2,18,IF(generador!B768=3,21,IF(generador!B768=4,24,IF(generador!B768=5,27,IF(generador!B768=6,30,IF(generador!B768=7,33,IF(generador!B768=8,36,IF(generador!B768=9,39,IF(generador!B768=10,42,IF(generador!B768=11,45,IF(generador!B768=12,48,IF(generador!B768=13,51,IF(generador!B768=14,54,IF(generador!B768=15,57))))))))))))))),FALSE),""),"")</f>
        <v/>
      </c>
      <c r="F768" s="20" t="str">
        <f t="shared" si="196"/>
        <v/>
      </c>
      <c r="G768" s="29" t="str">
        <f t="shared" si="197"/>
        <v/>
      </c>
      <c r="H768" s="21" t="str">
        <f t="shared" ca="1" si="200"/>
        <v/>
      </c>
      <c r="I768" s="18" t="str">
        <f t="shared" si="201"/>
        <v/>
      </c>
      <c r="J768" s="18" t="str">
        <f>""</f>
        <v/>
      </c>
      <c r="K768" s="18" t="str">
        <f t="shared" si="202"/>
        <v/>
      </c>
      <c r="L768" s="18" t="str">
        <f t="shared" si="203"/>
        <v/>
      </c>
      <c r="M768" s="18" t="str">
        <f t="shared" si="204"/>
        <v/>
      </c>
      <c r="N768" s="18" t="str">
        <f t="shared" si="205"/>
        <v/>
      </c>
      <c r="O768" s="18" t="str">
        <f t="shared" si="206"/>
        <v/>
      </c>
      <c r="P768" s="18" t="str">
        <f t="shared" si="207"/>
        <v/>
      </c>
      <c r="Q768" s="18" t="str">
        <f t="shared" si="208"/>
        <v/>
      </c>
      <c r="R768" s="122" t="str">
        <f t="shared" si="198"/>
        <v/>
      </c>
      <c r="S768" s="18" t="str">
        <f t="shared" si="209"/>
        <v/>
      </c>
      <c r="T768" s="26" t="str">
        <f t="shared" si="199"/>
        <v/>
      </c>
      <c r="U768" s="18" t="str">
        <f t="shared" si="210"/>
        <v/>
      </c>
      <c r="V768" s="18" t="str">
        <f t="shared" si="211"/>
        <v/>
      </c>
      <c r="W768" s="18" t="str">
        <f>IFERROR(CONCATENATE("PAGO N° ",B768," DEL CONTRATO CPS ",V768," ENTRE ",TEXT(VLOOKUP(A768,matriz,IF(generador!B768=1,16,IF(generador!B768=2,19,IF(generador!B768=3,22,IF(generador!B768=4,25,IF(generador!B768=5,28,IF(generador!B768=6,31,IF(generador!B768=7,34,IF(generador!B768=8,37,IF(generador!B768=9,40,IF(generador!B768=10,43,IF(generador!B768=11,46,IF(generador!B768=12,49,IF(generador!B768=13,52,IF(generador!B768=14,55,IF(generador!B768=15,58))))))))))))))),FALSE),"dd/mm/yyyy")," Y ",TEXT(VLOOKUP(A768,matriz,IF(generador!B768=1,17,IF(generador!B768=2,20,IF(generador!B768=3,23,IF(generador!B768=4,26,IF(generador!B768=5,29,IF(generador!B768=6,32,IF(generador!B768=7,35,IF(generador!B768=8,38,IF(generador!B768=9,41,IF(generador!B768=10,44,IF(generador!B768=11,47,IF(generador!B768=12,50,IF(generador!B768=13,53,IF(generador!B768=14,56,IF(generador!B768=15,59))))))))))))))),FALSE),"dd/mm/yyyy")),"")</f>
        <v/>
      </c>
    </row>
    <row r="769" spans="1:23" x14ac:dyDescent="0.3">
      <c r="A769" s="15"/>
      <c r="B769" s="14"/>
      <c r="C769" s="6"/>
      <c r="D769" s="26" t="str">
        <f t="shared" si="195"/>
        <v/>
      </c>
      <c r="E769" s="19" t="str">
        <f>IFERROR(IF(A769&lt;&gt;"",VLOOKUP(A769,matriz,IF(generador!B769=1,15,IF(generador!B769=2,18,IF(generador!B769=3,21,IF(generador!B769=4,24,IF(generador!B769=5,27,IF(generador!B769=6,30,IF(generador!B769=7,33,IF(generador!B769=8,36,IF(generador!B769=9,39,IF(generador!B769=10,42,IF(generador!B769=11,45,IF(generador!B769=12,48,IF(generador!B769=13,51,IF(generador!B769=14,54,IF(generador!B769=15,57))))))))))))))),FALSE),""),"")</f>
        <v/>
      </c>
      <c r="F769" s="20" t="str">
        <f t="shared" si="196"/>
        <v/>
      </c>
      <c r="G769" s="29" t="str">
        <f t="shared" si="197"/>
        <v/>
      </c>
      <c r="H769" s="21" t="str">
        <f t="shared" ca="1" si="200"/>
        <v/>
      </c>
      <c r="I769" s="18" t="str">
        <f t="shared" si="201"/>
        <v/>
      </c>
      <c r="J769" s="18" t="str">
        <f>""</f>
        <v/>
      </c>
      <c r="K769" s="18" t="str">
        <f t="shared" si="202"/>
        <v/>
      </c>
      <c r="L769" s="18" t="str">
        <f t="shared" si="203"/>
        <v/>
      </c>
      <c r="M769" s="18" t="str">
        <f t="shared" si="204"/>
        <v/>
      </c>
      <c r="N769" s="18" t="str">
        <f t="shared" si="205"/>
        <v/>
      </c>
      <c r="O769" s="18" t="str">
        <f t="shared" si="206"/>
        <v/>
      </c>
      <c r="P769" s="18" t="str">
        <f t="shared" si="207"/>
        <v/>
      </c>
      <c r="Q769" s="18" t="str">
        <f t="shared" si="208"/>
        <v/>
      </c>
      <c r="R769" s="122" t="str">
        <f t="shared" si="198"/>
        <v/>
      </c>
      <c r="S769" s="18" t="str">
        <f t="shared" si="209"/>
        <v/>
      </c>
      <c r="T769" s="26" t="str">
        <f t="shared" si="199"/>
        <v/>
      </c>
      <c r="U769" s="18" t="str">
        <f t="shared" si="210"/>
        <v/>
      </c>
      <c r="V769" s="18" t="str">
        <f t="shared" si="211"/>
        <v/>
      </c>
      <c r="W769" s="18" t="str">
        <f>IFERROR(CONCATENATE("PAGO N° ",B769," DEL CONTRATO CPS ",V769," ENTRE ",TEXT(VLOOKUP(A769,matriz,IF(generador!B769=1,16,IF(generador!B769=2,19,IF(generador!B769=3,22,IF(generador!B769=4,25,IF(generador!B769=5,28,IF(generador!B769=6,31,IF(generador!B769=7,34,IF(generador!B769=8,37,IF(generador!B769=9,40,IF(generador!B769=10,43,IF(generador!B769=11,46,IF(generador!B769=12,49,IF(generador!B769=13,52,IF(generador!B769=14,55,IF(generador!B769=15,58))))))))))))))),FALSE),"dd/mm/yyyy")," Y ",TEXT(VLOOKUP(A769,matriz,IF(generador!B769=1,17,IF(generador!B769=2,20,IF(generador!B769=3,23,IF(generador!B769=4,26,IF(generador!B769=5,29,IF(generador!B769=6,32,IF(generador!B769=7,35,IF(generador!B769=8,38,IF(generador!B769=9,41,IF(generador!B769=10,44,IF(generador!B769=11,47,IF(generador!B769=12,50,IF(generador!B769=13,53,IF(generador!B769=14,56,IF(generador!B769=15,59))))))))))))))),FALSE),"dd/mm/yyyy")),"")</f>
        <v/>
      </c>
    </row>
    <row r="770" spans="1:23" x14ac:dyDescent="0.3">
      <c r="A770" s="15"/>
      <c r="B770" s="14"/>
      <c r="C770" s="6"/>
      <c r="D770" s="26" t="str">
        <f t="shared" si="195"/>
        <v/>
      </c>
      <c r="E770" s="19" t="str">
        <f>IFERROR(IF(A770&lt;&gt;"",VLOOKUP(A770,matriz,IF(generador!B770=1,15,IF(generador!B770=2,18,IF(generador!B770=3,21,IF(generador!B770=4,24,IF(generador!B770=5,27,IF(generador!B770=6,30,IF(generador!B770=7,33,IF(generador!B770=8,36,IF(generador!B770=9,39,IF(generador!B770=10,42,IF(generador!B770=11,45,IF(generador!B770=12,48,IF(generador!B770=13,51,IF(generador!B770=14,54,IF(generador!B770=15,57))))))))))))))),FALSE),""),"")</f>
        <v/>
      </c>
      <c r="F770" s="20" t="str">
        <f t="shared" si="196"/>
        <v/>
      </c>
      <c r="G770" s="29" t="str">
        <f t="shared" si="197"/>
        <v/>
      </c>
      <c r="H770" s="21" t="str">
        <f t="shared" ca="1" si="200"/>
        <v/>
      </c>
      <c r="I770" s="18" t="str">
        <f t="shared" si="201"/>
        <v/>
      </c>
      <c r="J770" s="18" t="str">
        <f>""</f>
        <v/>
      </c>
      <c r="K770" s="18" t="str">
        <f t="shared" si="202"/>
        <v/>
      </c>
      <c r="L770" s="18" t="str">
        <f t="shared" si="203"/>
        <v/>
      </c>
      <c r="M770" s="18" t="str">
        <f t="shared" si="204"/>
        <v/>
      </c>
      <c r="N770" s="18" t="str">
        <f t="shared" si="205"/>
        <v/>
      </c>
      <c r="O770" s="18" t="str">
        <f t="shared" si="206"/>
        <v/>
      </c>
      <c r="P770" s="18" t="str">
        <f t="shared" si="207"/>
        <v/>
      </c>
      <c r="Q770" s="18" t="str">
        <f t="shared" si="208"/>
        <v/>
      </c>
      <c r="R770" s="122" t="str">
        <f t="shared" si="198"/>
        <v/>
      </c>
      <c r="S770" s="18" t="str">
        <f t="shared" si="209"/>
        <v/>
      </c>
      <c r="T770" s="26" t="str">
        <f t="shared" si="199"/>
        <v/>
      </c>
      <c r="U770" s="18" t="str">
        <f t="shared" si="210"/>
        <v/>
      </c>
      <c r="V770" s="18" t="str">
        <f t="shared" si="211"/>
        <v/>
      </c>
      <c r="W770" s="18" t="str">
        <f>IFERROR(CONCATENATE("PAGO N° ",B770," DEL CONTRATO CPS ",V770," ENTRE ",TEXT(VLOOKUP(A770,matriz,IF(generador!B770=1,16,IF(generador!B770=2,19,IF(generador!B770=3,22,IF(generador!B770=4,25,IF(generador!B770=5,28,IF(generador!B770=6,31,IF(generador!B770=7,34,IF(generador!B770=8,37,IF(generador!B770=9,40,IF(generador!B770=10,43,IF(generador!B770=11,46,IF(generador!B770=12,49,IF(generador!B770=13,52,IF(generador!B770=14,55,IF(generador!B770=15,58))))))))))))))),FALSE),"dd/mm/yyyy")," Y ",TEXT(VLOOKUP(A770,matriz,IF(generador!B770=1,17,IF(generador!B770=2,20,IF(generador!B770=3,23,IF(generador!B770=4,26,IF(generador!B770=5,29,IF(generador!B770=6,32,IF(generador!B770=7,35,IF(generador!B770=8,38,IF(generador!B770=9,41,IF(generador!B770=10,44,IF(generador!B770=11,47,IF(generador!B770=12,50,IF(generador!B770=13,53,IF(generador!B770=14,56,IF(generador!B770=15,59))))))))))))))),FALSE),"dd/mm/yyyy")),"")</f>
        <v/>
      </c>
    </row>
    <row r="771" spans="1:23" x14ac:dyDescent="0.3">
      <c r="A771" s="15"/>
      <c r="B771" s="14"/>
      <c r="C771" s="6"/>
      <c r="D771" s="26" t="str">
        <f t="shared" ref="D771:D834" si="212">IFERROR(IF(C771&lt;&gt;"",CONCATENATE(VLOOKUP(A771,matriz,IF(C771="NO",98,100),FALSE),VLOOKUP(A771,matriz,103,FALSE)),""),"")</f>
        <v/>
      </c>
      <c r="E771" s="19" t="str">
        <f>IFERROR(IF(A771&lt;&gt;"",VLOOKUP(A771,matriz,IF(generador!B771=1,15,IF(generador!B771=2,18,IF(generador!B771=3,21,IF(generador!B771=4,24,IF(generador!B771=5,27,IF(generador!B771=6,30,IF(generador!B771=7,33,IF(generador!B771=8,36,IF(generador!B771=9,39,IF(generador!B771=10,42,IF(generador!B771=11,45,IF(generador!B771=12,48,IF(generador!B771=13,51,IF(generador!B771=14,54,IF(generador!B771=15,57))))))))))))))),FALSE),""),"")</f>
        <v/>
      </c>
      <c r="F771" s="20" t="str">
        <f t="shared" ref="F771:F834" si="213">IFERROR(IF(E771,VLOOKUP(A771,matriz,97,FALSE),""),"")</f>
        <v/>
      </c>
      <c r="G771" s="29" t="str">
        <f t="shared" ref="G771:G834" si="214">IFERROR(IF(E771,VLOOKUP(A771,matriz,IF(C771="NO",99,101),FALSE),""),"")</f>
        <v/>
      </c>
      <c r="H771" s="21" t="str">
        <f t="shared" ca="1" si="200"/>
        <v/>
      </c>
      <c r="I771" s="18" t="str">
        <f t="shared" si="201"/>
        <v/>
      </c>
      <c r="J771" s="18" t="str">
        <f>""</f>
        <v/>
      </c>
      <c r="K771" s="18" t="str">
        <f t="shared" si="202"/>
        <v/>
      </c>
      <c r="L771" s="18" t="str">
        <f t="shared" si="203"/>
        <v/>
      </c>
      <c r="M771" s="18" t="str">
        <f t="shared" si="204"/>
        <v/>
      </c>
      <c r="N771" s="18" t="str">
        <f t="shared" si="205"/>
        <v/>
      </c>
      <c r="O771" s="18" t="str">
        <f t="shared" si="206"/>
        <v/>
      </c>
      <c r="P771" s="18" t="str">
        <f t="shared" si="207"/>
        <v/>
      </c>
      <c r="Q771" s="18" t="str">
        <f t="shared" si="208"/>
        <v/>
      </c>
      <c r="R771" s="122" t="str">
        <f t="shared" ref="R771:R834" si="215">IFERROR(IF(E771,CONCATENATE(TEXT(VLOOKUP(A771,matriz,IF(C771="NO",67,82),FALSE),"YYYY"),VLOOKUP(A771,matriz,IF(C771="NO",66,81),FALSE)),""),"")</f>
        <v/>
      </c>
      <c r="S771" s="18" t="str">
        <f t="shared" si="209"/>
        <v/>
      </c>
      <c r="T771" s="26" t="str">
        <f t="shared" ref="T771:T834" si="216">IFERROR(IF(E771,CONCATENATE(TEXT(VLOOKUP(A771,matriz,IF(C771="NO",64,79),FALSE),"YYYY"),VLOOKUP(A771,matriz,IF(C771="NO",63,78),FALSE)),""),"")</f>
        <v/>
      </c>
      <c r="U771" s="18" t="str">
        <f t="shared" si="210"/>
        <v/>
      </c>
      <c r="V771" s="18" t="str">
        <f t="shared" si="211"/>
        <v/>
      </c>
      <c r="W771" s="18" t="str">
        <f>IFERROR(CONCATENATE("PAGO N° ",B771," DEL CONTRATO CPS ",V771," ENTRE ",TEXT(VLOOKUP(A771,matriz,IF(generador!B771=1,16,IF(generador!B771=2,19,IF(generador!B771=3,22,IF(generador!B771=4,25,IF(generador!B771=5,28,IF(generador!B771=6,31,IF(generador!B771=7,34,IF(generador!B771=8,37,IF(generador!B771=9,40,IF(generador!B771=10,43,IF(generador!B771=11,46,IF(generador!B771=12,49,IF(generador!B771=13,52,IF(generador!B771=14,55,IF(generador!B771=15,58))))))))))))))),FALSE),"dd/mm/yyyy")," Y ",TEXT(VLOOKUP(A771,matriz,IF(generador!B771=1,17,IF(generador!B771=2,20,IF(generador!B771=3,23,IF(generador!B771=4,26,IF(generador!B771=5,29,IF(generador!B771=6,32,IF(generador!B771=7,35,IF(generador!B771=8,38,IF(generador!B771=9,41,IF(generador!B771=10,44,IF(generador!B771=11,47,IF(generador!B771=12,50,IF(generador!B771=13,53,IF(generador!B771=14,56,IF(generador!B771=15,59))))))))))))))),FALSE),"dd/mm/yyyy")),"")</f>
        <v/>
      </c>
    </row>
    <row r="772" spans="1:23" x14ac:dyDescent="0.3">
      <c r="A772" s="15"/>
      <c r="B772" s="14"/>
      <c r="C772" s="6"/>
      <c r="D772" s="26" t="str">
        <f t="shared" si="212"/>
        <v/>
      </c>
      <c r="E772" s="19" t="str">
        <f>IFERROR(IF(A772&lt;&gt;"",VLOOKUP(A772,matriz,IF(generador!B772=1,15,IF(generador!B772=2,18,IF(generador!B772=3,21,IF(generador!B772=4,24,IF(generador!B772=5,27,IF(generador!B772=6,30,IF(generador!B772=7,33,IF(generador!B772=8,36,IF(generador!B772=9,39,IF(generador!B772=10,42,IF(generador!B772=11,45,IF(generador!B772=12,48,IF(generador!B772=13,51,IF(generador!B772=14,54,IF(generador!B772=15,57))))))))))))))),FALSE),""),"")</f>
        <v/>
      </c>
      <c r="F772" s="20" t="str">
        <f t="shared" si="213"/>
        <v/>
      </c>
      <c r="G772" s="29" t="str">
        <f t="shared" si="214"/>
        <v/>
      </c>
      <c r="H772" s="21" t="str">
        <f t="shared" ref="H772:H835" ca="1" si="217">IFERROR(IF(C772&lt;&gt;"",TODAY(),""),"")</f>
        <v/>
      </c>
      <c r="I772" s="18" t="str">
        <f t="shared" ref="I772:I835" si="218">IFERROR(IF(D772&lt;&gt;"",I771+1,""),1)</f>
        <v/>
      </c>
      <c r="J772" s="18" t="str">
        <f>""</f>
        <v/>
      </c>
      <c r="K772" s="18" t="str">
        <f t="shared" ref="K772:K835" si="219">IFERROR(IF(E772,0,""),"")</f>
        <v/>
      </c>
      <c r="L772" s="18" t="str">
        <f t="shared" ref="L772:L835" si="220">IFERROR(IF(E772,0,""),"")</f>
        <v/>
      </c>
      <c r="M772" s="18" t="str">
        <f t="shared" ref="M772:M835" si="221">IFERROR(IF(E772,0,""),"")</f>
        <v/>
      </c>
      <c r="N772" s="18" t="str">
        <f t="shared" ref="N772:N835" si="222">IFERROR(IF(E772,0,""),"")</f>
        <v/>
      </c>
      <c r="O772" s="18" t="str">
        <f t="shared" ref="O772:O835" si="223">IFERROR(IF(E772,"01",""),"")</f>
        <v/>
      </c>
      <c r="P772" s="18" t="str">
        <f t="shared" ref="P772:P835" si="224">IFERROR(IF(K772&lt;&gt;"",P771+1,""),1)</f>
        <v/>
      </c>
      <c r="Q772" s="18" t="str">
        <f t="shared" ref="Q772:Q835" si="225">IFERROR(IF(E772,0,""),"")</f>
        <v/>
      </c>
      <c r="R772" s="122" t="str">
        <f t="shared" si="215"/>
        <v/>
      </c>
      <c r="S772" s="18" t="str">
        <f t="shared" ref="S772:S835" si="226">IFERROR(IF(D772&lt;&gt;"",S771+1,""),1)</f>
        <v/>
      </c>
      <c r="T772" s="26" t="str">
        <f t="shared" si="216"/>
        <v/>
      </c>
      <c r="U772" s="18" t="str">
        <f t="shared" ref="U772:U835" si="227">IFERROR(IF(E772,0,""),"")</f>
        <v/>
      </c>
      <c r="V772" s="18" t="str">
        <f t="shared" ref="V772:V835" si="228">IFERROR(IF(E772,A772,""),"")</f>
        <v/>
      </c>
      <c r="W772" s="18" t="str">
        <f>IFERROR(CONCATENATE("PAGO N° ",B772," DEL CONTRATO CPS ",V772," ENTRE ",TEXT(VLOOKUP(A772,matriz,IF(generador!B772=1,16,IF(generador!B772=2,19,IF(generador!B772=3,22,IF(generador!B772=4,25,IF(generador!B772=5,28,IF(generador!B772=6,31,IF(generador!B772=7,34,IF(generador!B772=8,37,IF(generador!B772=9,40,IF(generador!B772=10,43,IF(generador!B772=11,46,IF(generador!B772=12,49,IF(generador!B772=13,52,IF(generador!B772=14,55,IF(generador!B772=15,58))))))))))))))),FALSE),"dd/mm/yyyy")," Y ",TEXT(VLOOKUP(A772,matriz,IF(generador!B772=1,17,IF(generador!B772=2,20,IF(generador!B772=3,23,IF(generador!B772=4,26,IF(generador!B772=5,29,IF(generador!B772=6,32,IF(generador!B772=7,35,IF(generador!B772=8,38,IF(generador!B772=9,41,IF(generador!B772=10,44,IF(generador!B772=11,47,IF(generador!B772=12,50,IF(generador!B772=13,53,IF(generador!B772=14,56,IF(generador!B772=15,59))))))))))))))),FALSE),"dd/mm/yyyy")),"")</f>
        <v/>
      </c>
    </row>
    <row r="773" spans="1:23" x14ac:dyDescent="0.3">
      <c r="A773" s="15"/>
      <c r="B773" s="14"/>
      <c r="C773" s="6"/>
      <c r="D773" s="26" t="str">
        <f t="shared" si="212"/>
        <v/>
      </c>
      <c r="E773" s="19" t="str">
        <f>IFERROR(IF(A773&lt;&gt;"",VLOOKUP(A773,matriz,IF(generador!B773=1,15,IF(generador!B773=2,18,IF(generador!B773=3,21,IF(generador!B773=4,24,IF(generador!B773=5,27,IF(generador!B773=6,30,IF(generador!B773=7,33,IF(generador!B773=8,36,IF(generador!B773=9,39,IF(generador!B773=10,42,IF(generador!B773=11,45,IF(generador!B773=12,48,IF(generador!B773=13,51,IF(generador!B773=14,54,IF(generador!B773=15,57))))))))))))))),FALSE),""),"")</f>
        <v/>
      </c>
      <c r="F773" s="20" t="str">
        <f t="shared" si="213"/>
        <v/>
      </c>
      <c r="G773" s="29" t="str">
        <f t="shared" si="214"/>
        <v/>
      </c>
      <c r="H773" s="21" t="str">
        <f t="shared" ca="1" si="217"/>
        <v/>
      </c>
      <c r="I773" s="18" t="str">
        <f t="shared" si="218"/>
        <v/>
      </c>
      <c r="J773" s="18" t="str">
        <f>""</f>
        <v/>
      </c>
      <c r="K773" s="18" t="str">
        <f t="shared" si="219"/>
        <v/>
      </c>
      <c r="L773" s="18" t="str">
        <f t="shared" si="220"/>
        <v/>
      </c>
      <c r="M773" s="18" t="str">
        <f t="shared" si="221"/>
        <v/>
      </c>
      <c r="N773" s="18" t="str">
        <f t="shared" si="222"/>
        <v/>
      </c>
      <c r="O773" s="18" t="str">
        <f t="shared" si="223"/>
        <v/>
      </c>
      <c r="P773" s="18" t="str">
        <f t="shared" si="224"/>
        <v/>
      </c>
      <c r="Q773" s="18" t="str">
        <f t="shared" si="225"/>
        <v/>
      </c>
      <c r="R773" s="122" t="str">
        <f t="shared" si="215"/>
        <v/>
      </c>
      <c r="S773" s="18" t="str">
        <f t="shared" si="226"/>
        <v/>
      </c>
      <c r="T773" s="26" t="str">
        <f t="shared" si="216"/>
        <v/>
      </c>
      <c r="U773" s="18" t="str">
        <f t="shared" si="227"/>
        <v/>
      </c>
      <c r="V773" s="18" t="str">
        <f t="shared" si="228"/>
        <v/>
      </c>
      <c r="W773" s="18" t="str">
        <f>IFERROR(CONCATENATE("PAGO N° ",B773," DEL CONTRATO CPS ",V773," ENTRE ",TEXT(VLOOKUP(A773,matriz,IF(generador!B773=1,16,IF(generador!B773=2,19,IF(generador!B773=3,22,IF(generador!B773=4,25,IF(generador!B773=5,28,IF(generador!B773=6,31,IF(generador!B773=7,34,IF(generador!B773=8,37,IF(generador!B773=9,40,IF(generador!B773=10,43,IF(generador!B773=11,46,IF(generador!B773=12,49,IF(generador!B773=13,52,IF(generador!B773=14,55,IF(generador!B773=15,58))))))))))))))),FALSE),"dd/mm/yyyy")," Y ",TEXT(VLOOKUP(A773,matriz,IF(generador!B773=1,17,IF(generador!B773=2,20,IF(generador!B773=3,23,IF(generador!B773=4,26,IF(generador!B773=5,29,IF(generador!B773=6,32,IF(generador!B773=7,35,IF(generador!B773=8,38,IF(generador!B773=9,41,IF(generador!B773=10,44,IF(generador!B773=11,47,IF(generador!B773=12,50,IF(generador!B773=13,53,IF(generador!B773=14,56,IF(generador!B773=15,59))))))))))))))),FALSE),"dd/mm/yyyy")),"")</f>
        <v/>
      </c>
    </row>
    <row r="774" spans="1:23" x14ac:dyDescent="0.3">
      <c r="A774" s="15"/>
      <c r="B774" s="14"/>
      <c r="C774" s="6"/>
      <c r="D774" s="26" t="str">
        <f t="shared" si="212"/>
        <v/>
      </c>
      <c r="E774" s="19" t="str">
        <f>IFERROR(IF(A774&lt;&gt;"",VLOOKUP(A774,matriz,IF(generador!B774=1,15,IF(generador!B774=2,18,IF(generador!B774=3,21,IF(generador!B774=4,24,IF(generador!B774=5,27,IF(generador!B774=6,30,IF(generador!B774=7,33,IF(generador!B774=8,36,IF(generador!B774=9,39,IF(generador!B774=10,42,IF(generador!B774=11,45,IF(generador!B774=12,48,IF(generador!B774=13,51,IF(generador!B774=14,54,IF(generador!B774=15,57))))))))))))))),FALSE),""),"")</f>
        <v/>
      </c>
      <c r="F774" s="20" t="str">
        <f t="shared" si="213"/>
        <v/>
      </c>
      <c r="G774" s="29" t="str">
        <f t="shared" si="214"/>
        <v/>
      </c>
      <c r="H774" s="21" t="str">
        <f t="shared" ca="1" si="217"/>
        <v/>
      </c>
      <c r="I774" s="18" t="str">
        <f t="shared" si="218"/>
        <v/>
      </c>
      <c r="J774" s="18" t="str">
        <f>""</f>
        <v/>
      </c>
      <c r="K774" s="18" t="str">
        <f t="shared" si="219"/>
        <v/>
      </c>
      <c r="L774" s="18" t="str">
        <f t="shared" si="220"/>
        <v/>
      </c>
      <c r="M774" s="18" t="str">
        <f t="shared" si="221"/>
        <v/>
      </c>
      <c r="N774" s="18" t="str">
        <f t="shared" si="222"/>
        <v/>
      </c>
      <c r="O774" s="18" t="str">
        <f t="shared" si="223"/>
        <v/>
      </c>
      <c r="P774" s="18" t="str">
        <f t="shared" si="224"/>
        <v/>
      </c>
      <c r="Q774" s="18" t="str">
        <f t="shared" si="225"/>
        <v/>
      </c>
      <c r="R774" s="122" t="str">
        <f t="shared" si="215"/>
        <v/>
      </c>
      <c r="S774" s="18" t="str">
        <f t="shared" si="226"/>
        <v/>
      </c>
      <c r="T774" s="26" t="str">
        <f t="shared" si="216"/>
        <v/>
      </c>
      <c r="U774" s="18" t="str">
        <f t="shared" si="227"/>
        <v/>
      </c>
      <c r="V774" s="18" t="str">
        <f t="shared" si="228"/>
        <v/>
      </c>
      <c r="W774" s="18" t="str">
        <f>IFERROR(CONCATENATE("PAGO N° ",B774," DEL CONTRATO CPS ",V774," ENTRE ",TEXT(VLOOKUP(A774,matriz,IF(generador!B774=1,16,IF(generador!B774=2,19,IF(generador!B774=3,22,IF(generador!B774=4,25,IF(generador!B774=5,28,IF(generador!B774=6,31,IF(generador!B774=7,34,IF(generador!B774=8,37,IF(generador!B774=9,40,IF(generador!B774=10,43,IF(generador!B774=11,46,IF(generador!B774=12,49,IF(generador!B774=13,52,IF(generador!B774=14,55,IF(generador!B774=15,58))))))))))))))),FALSE),"dd/mm/yyyy")," Y ",TEXT(VLOOKUP(A774,matriz,IF(generador!B774=1,17,IF(generador!B774=2,20,IF(generador!B774=3,23,IF(generador!B774=4,26,IF(generador!B774=5,29,IF(generador!B774=6,32,IF(generador!B774=7,35,IF(generador!B774=8,38,IF(generador!B774=9,41,IF(generador!B774=10,44,IF(generador!B774=11,47,IF(generador!B774=12,50,IF(generador!B774=13,53,IF(generador!B774=14,56,IF(generador!B774=15,59))))))))))))))),FALSE),"dd/mm/yyyy")),"")</f>
        <v/>
      </c>
    </row>
    <row r="775" spans="1:23" x14ac:dyDescent="0.3">
      <c r="A775" s="15"/>
      <c r="B775" s="14"/>
      <c r="C775" s="6"/>
      <c r="D775" s="26" t="str">
        <f t="shared" si="212"/>
        <v/>
      </c>
      <c r="E775" s="19" t="str">
        <f>IFERROR(IF(A775&lt;&gt;"",VLOOKUP(A775,matriz,IF(generador!B775=1,15,IF(generador!B775=2,18,IF(generador!B775=3,21,IF(generador!B775=4,24,IF(generador!B775=5,27,IF(generador!B775=6,30,IF(generador!B775=7,33,IF(generador!B775=8,36,IF(generador!B775=9,39,IF(generador!B775=10,42,IF(generador!B775=11,45,IF(generador!B775=12,48,IF(generador!B775=13,51,IF(generador!B775=14,54,IF(generador!B775=15,57))))))))))))))),FALSE),""),"")</f>
        <v/>
      </c>
      <c r="F775" s="20" t="str">
        <f t="shared" si="213"/>
        <v/>
      </c>
      <c r="G775" s="29" t="str">
        <f t="shared" si="214"/>
        <v/>
      </c>
      <c r="H775" s="21" t="str">
        <f t="shared" ca="1" si="217"/>
        <v/>
      </c>
      <c r="I775" s="18" t="str">
        <f t="shared" si="218"/>
        <v/>
      </c>
      <c r="J775" s="18" t="str">
        <f>""</f>
        <v/>
      </c>
      <c r="K775" s="18" t="str">
        <f t="shared" si="219"/>
        <v/>
      </c>
      <c r="L775" s="18" t="str">
        <f t="shared" si="220"/>
        <v/>
      </c>
      <c r="M775" s="18" t="str">
        <f t="shared" si="221"/>
        <v/>
      </c>
      <c r="N775" s="18" t="str">
        <f t="shared" si="222"/>
        <v/>
      </c>
      <c r="O775" s="18" t="str">
        <f t="shared" si="223"/>
        <v/>
      </c>
      <c r="P775" s="18" t="str">
        <f t="shared" si="224"/>
        <v/>
      </c>
      <c r="Q775" s="18" t="str">
        <f t="shared" si="225"/>
        <v/>
      </c>
      <c r="R775" s="122" t="str">
        <f t="shared" si="215"/>
        <v/>
      </c>
      <c r="S775" s="18" t="str">
        <f t="shared" si="226"/>
        <v/>
      </c>
      <c r="T775" s="26" t="str">
        <f t="shared" si="216"/>
        <v/>
      </c>
      <c r="U775" s="18" t="str">
        <f t="shared" si="227"/>
        <v/>
      </c>
      <c r="V775" s="18" t="str">
        <f t="shared" si="228"/>
        <v/>
      </c>
      <c r="W775" s="18" t="str">
        <f>IFERROR(CONCATENATE("PAGO N° ",B775," DEL CONTRATO CPS ",V775," ENTRE ",TEXT(VLOOKUP(A775,matriz,IF(generador!B775=1,16,IF(generador!B775=2,19,IF(generador!B775=3,22,IF(generador!B775=4,25,IF(generador!B775=5,28,IF(generador!B775=6,31,IF(generador!B775=7,34,IF(generador!B775=8,37,IF(generador!B775=9,40,IF(generador!B775=10,43,IF(generador!B775=11,46,IF(generador!B775=12,49,IF(generador!B775=13,52,IF(generador!B775=14,55,IF(generador!B775=15,58))))))))))))))),FALSE),"dd/mm/yyyy")," Y ",TEXT(VLOOKUP(A775,matriz,IF(generador!B775=1,17,IF(generador!B775=2,20,IF(generador!B775=3,23,IF(generador!B775=4,26,IF(generador!B775=5,29,IF(generador!B775=6,32,IF(generador!B775=7,35,IF(generador!B775=8,38,IF(generador!B775=9,41,IF(generador!B775=10,44,IF(generador!B775=11,47,IF(generador!B775=12,50,IF(generador!B775=13,53,IF(generador!B775=14,56,IF(generador!B775=15,59))))))))))))))),FALSE),"dd/mm/yyyy")),"")</f>
        <v/>
      </c>
    </row>
    <row r="776" spans="1:23" x14ac:dyDescent="0.3">
      <c r="A776" s="15"/>
      <c r="B776" s="14"/>
      <c r="C776" s="6"/>
      <c r="D776" s="26" t="str">
        <f t="shared" si="212"/>
        <v/>
      </c>
      <c r="E776" s="19" t="str">
        <f>IFERROR(IF(A776&lt;&gt;"",VLOOKUP(A776,matriz,IF(generador!B776=1,15,IF(generador!B776=2,18,IF(generador!B776=3,21,IF(generador!B776=4,24,IF(generador!B776=5,27,IF(generador!B776=6,30,IF(generador!B776=7,33,IF(generador!B776=8,36,IF(generador!B776=9,39,IF(generador!B776=10,42,IF(generador!B776=11,45,IF(generador!B776=12,48,IF(generador!B776=13,51,IF(generador!B776=14,54,IF(generador!B776=15,57))))))))))))))),FALSE),""),"")</f>
        <v/>
      </c>
      <c r="F776" s="20" t="str">
        <f t="shared" si="213"/>
        <v/>
      </c>
      <c r="G776" s="29" t="str">
        <f t="shared" si="214"/>
        <v/>
      </c>
      <c r="H776" s="21" t="str">
        <f t="shared" ca="1" si="217"/>
        <v/>
      </c>
      <c r="I776" s="18" t="str">
        <f t="shared" si="218"/>
        <v/>
      </c>
      <c r="J776" s="18" t="str">
        <f>""</f>
        <v/>
      </c>
      <c r="K776" s="18" t="str">
        <f t="shared" si="219"/>
        <v/>
      </c>
      <c r="L776" s="18" t="str">
        <f t="shared" si="220"/>
        <v/>
      </c>
      <c r="M776" s="18" t="str">
        <f t="shared" si="221"/>
        <v/>
      </c>
      <c r="N776" s="18" t="str">
        <f t="shared" si="222"/>
        <v/>
      </c>
      <c r="O776" s="18" t="str">
        <f t="shared" si="223"/>
        <v/>
      </c>
      <c r="P776" s="18" t="str">
        <f t="shared" si="224"/>
        <v/>
      </c>
      <c r="Q776" s="18" t="str">
        <f t="shared" si="225"/>
        <v/>
      </c>
      <c r="R776" s="122" t="str">
        <f t="shared" si="215"/>
        <v/>
      </c>
      <c r="S776" s="18" t="str">
        <f t="shared" si="226"/>
        <v/>
      </c>
      <c r="T776" s="26" t="str">
        <f t="shared" si="216"/>
        <v/>
      </c>
      <c r="U776" s="18" t="str">
        <f t="shared" si="227"/>
        <v/>
      </c>
      <c r="V776" s="18" t="str">
        <f t="shared" si="228"/>
        <v/>
      </c>
      <c r="W776" s="18" t="str">
        <f>IFERROR(CONCATENATE("PAGO N° ",B776," DEL CONTRATO CPS ",V776," ENTRE ",TEXT(VLOOKUP(A776,matriz,IF(generador!B776=1,16,IF(generador!B776=2,19,IF(generador!B776=3,22,IF(generador!B776=4,25,IF(generador!B776=5,28,IF(generador!B776=6,31,IF(generador!B776=7,34,IF(generador!B776=8,37,IF(generador!B776=9,40,IF(generador!B776=10,43,IF(generador!B776=11,46,IF(generador!B776=12,49,IF(generador!B776=13,52,IF(generador!B776=14,55,IF(generador!B776=15,58))))))))))))))),FALSE),"dd/mm/yyyy")," Y ",TEXT(VLOOKUP(A776,matriz,IF(generador!B776=1,17,IF(generador!B776=2,20,IF(generador!B776=3,23,IF(generador!B776=4,26,IF(generador!B776=5,29,IF(generador!B776=6,32,IF(generador!B776=7,35,IF(generador!B776=8,38,IF(generador!B776=9,41,IF(generador!B776=10,44,IF(generador!B776=11,47,IF(generador!B776=12,50,IF(generador!B776=13,53,IF(generador!B776=14,56,IF(generador!B776=15,59))))))))))))))),FALSE),"dd/mm/yyyy")),"")</f>
        <v/>
      </c>
    </row>
    <row r="777" spans="1:23" x14ac:dyDescent="0.3">
      <c r="A777" s="15"/>
      <c r="B777" s="14"/>
      <c r="C777" s="6"/>
      <c r="D777" s="26" t="str">
        <f t="shared" si="212"/>
        <v/>
      </c>
      <c r="E777" s="19" t="str">
        <f>IFERROR(IF(A777&lt;&gt;"",VLOOKUP(A777,matriz,IF(generador!B777=1,15,IF(generador!B777=2,18,IF(generador!B777=3,21,IF(generador!B777=4,24,IF(generador!B777=5,27,IF(generador!B777=6,30,IF(generador!B777=7,33,IF(generador!B777=8,36,IF(generador!B777=9,39,IF(generador!B777=10,42,IF(generador!B777=11,45,IF(generador!B777=12,48,IF(generador!B777=13,51,IF(generador!B777=14,54,IF(generador!B777=15,57))))))))))))))),FALSE),""),"")</f>
        <v/>
      </c>
      <c r="F777" s="20" t="str">
        <f t="shared" si="213"/>
        <v/>
      </c>
      <c r="G777" s="29" t="str">
        <f t="shared" si="214"/>
        <v/>
      </c>
      <c r="H777" s="21" t="str">
        <f t="shared" ca="1" si="217"/>
        <v/>
      </c>
      <c r="I777" s="18" t="str">
        <f t="shared" si="218"/>
        <v/>
      </c>
      <c r="J777" s="18" t="str">
        <f>""</f>
        <v/>
      </c>
      <c r="K777" s="18" t="str">
        <f t="shared" si="219"/>
        <v/>
      </c>
      <c r="L777" s="18" t="str">
        <f t="shared" si="220"/>
        <v/>
      </c>
      <c r="M777" s="18" t="str">
        <f t="shared" si="221"/>
        <v/>
      </c>
      <c r="N777" s="18" t="str">
        <f t="shared" si="222"/>
        <v/>
      </c>
      <c r="O777" s="18" t="str">
        <f t="shared" si="223"/>
        <v/>
      </c>
      <c r="P777" s="18" t="str">
        <f t="shared" si="224"/>
        <v/>
      </c>
      <c r="Q777" s="18" t="str">
        <f t="shared" si="225"/>
        <v/>
      </c>
      <c r="R777" s="122" t="str">
        <f t="shared" si="215"/>
        <v/>
      </c>
      <c r="S777" s="18" t="str">
        <f t="shared" si="226"/>
        <v/>
      </c>
      <c r="T777" s="26" t="str">
        <f t="shared" si="216"/>
        <v/>
      </c>
      <c r="U777" s="18" t="str">
        <f t="shared" si="227"/>
        <v/>
      </c>
      <c r="V777" s="18" t="str">
        <f t="shared" si="228"/>
        <v/>
      </c>
      <c r="W777" s="18" t="str">
        <f>IFERROR(CONCATENATE("PAGO N° ",B777," DEL CONTRATO CPS ",V777," ENTRE ",TEXT(VLOOKUP(A777,matriz,IF(generador!B777=1,16,IF(generador!B777=2,19,IF(generador!B777=3,22,IF(generador!B777=4,25,IF(generador!B777=5,28,IF(generador!B777=6,31,IF(generador!B777=7,34,IF(generador!B777=8,37,IF(generador!B777=9,40,IF(generador!B777=10,43,IF(generador!B777=11,46,IF(generador!B777=12,49,IF(generador!B777=13,52,IF(generador!B777=14,55,IF(generador!B777=15,58))))))))))))))),FALSE),"dd/mm/yyyy")," Y ",TEXT(VLOOKUP(A777,matriz,IF(generador!B777=1,17,IF(generador!B777=2,20,IF(generador!B777=3,23,IF(generador!B777=4,26,IF(generador!B777=5,29,IF(generador!B777=6,32,IF(generador!B777=7,35,IF(generador!B777=8,38,IF(generador!B777=9,41,IF(generador!B777=10,44,IF(generador!B777=11,47,IF(generador!B777=12,50,IF(generador!B777=13,53,IF(generador!B777=14,56,IF(generador!B777=15,59))))))))))))))),FALSE),"dd/mm/yyyy")),"")</f>
        <v/>
      </c>
    </row>
    <row r="778" spans="1:23" x14ac:dyDescent="0.3">
      <c r="A778" s="15"/>
      <c r="B778" s="14"/>
      <c r="C778" s="6"/>
      <c r="D778" s="26" t="str">
        <f t="shared" si="212"/>
        <v/>
      </c>
      <c r="E778" s="19" t="str">
        <f>IFERROR(IF(A778&lt;&gt;"",VLOOKUP(A778,matriz,IF(generador!B778=1,15,IF(generador!B778=2,18,IF(generador!B778=3,21,IF(generador!B778=4,24,IF(generador!B778=5,27,IF(generador!B778=6,30,IF(generador!B778=7,33,IF(generador!B778=8,36,IF(generador!B778=9,39,IF(generador!B778=10,42,IF(generador!B778=11,45,IF(generador!B778=12,48,IF(generador!B778=13,51,IF(generador!B778=14,54,IF(generador!B778=15,57))))))))))))))),FALSE),""),"")</f>
        <v/>
      </c>
      <c r="F778" s="20" t="str">
        <f t="shared" si="213"/>
        <v/>
      </c>
      <c r="G778" s="29" t="str">
        <f t="shared" si="214"/>
        <v/>
      </c>
      <c r="H778" s="21" t="str">
        <f t="shared" ca="1" si="217"/>
        <v/>
      </c>
      <c r="I778" s="18" t="str">
        <f t="shared" si="218"/>
        <v/>
      </c>
      <c r="J778" s="18" t="str">
        <f>""</f>
        <v/>
      </c>
      <c r="K778" s="18" t="str">
        <f t="shared" si="219"/>
        <v/>
      </c>
      <c r="L778" s="18" t="str">
        <f t="shared" si="220"/>
        <v/>
      </c>
      <c r="M778" s="18" t="str">
        <f t="shared" si="221"/>
        <v/>
      </c>
      <c r="N778" s="18" t="str">
        <f t="shared" si="222"/>
        <v/>
      </c>
      <c r="O778" s="18" t="str">
        <f t="shared" si="223"/>
        <v/>
      </c>
      <c r="P778" s="18" t="str">
        <f t="shared" si="224"/>
        <v/>
      </c>
      <c r="Q778" s="18" t="str">
        <f t="shared" si="225"/>
        <v/>
      </c>
      <c r="R778" s="122" t="str">
        <f t="shared" si="215"/>
        <v/>
      </c>
      <c r="S778" s="18" t="str">
        <f t="shared" si="226"/>
        <v/>
      </c>
      <c r="T778" s="26" t="str">
        <f t="shared" si="216"/>
        <v/>
      </c>
      <c r="U778" s="18" t="str">
        <f t="shared" si="227"/>
        <v/>
      </c>
      <c r="V778" s="18" t="str">
        <f t="shared" si="228"/>
        <v/>
      </c>
      <c r="W778" s="18" t="str">
        <f>IFERROR(CONCATENATE("PAGO N° ",B778," DEL CONTRATO CPS ",V778," ENTRE ",TEXT(VLOOKUP(A778,matriz,IF(generador!B778=1,16,IF(generador!B778=2,19,IF(generador!B778=3,22,IF(generador!B778=4,25,IF(generador!B778=5,28,IF(generador!B778=6,31,IF(generador!B778=7,34,IF(generador!B778=8,37,IF(generador!B778=9,40,IF(generador!B778=10,43,IF(generador!B778=11,46,IF(generador!B778=12,49,IF(generador!B778=13,52,IF(generador!B778=14,55,IF(generador!B778=15,58))))))))))))))),FALSE),"dd/mm/yyyy")," Y ",TEXT(VLOOKUP(A778,matriz,IF(generador!B778=1,17,IF(generador!B778=2,20,IF(generador!B778=3,23,IF(generador!B778=4,26,IF(generador!B778=5,29,IF(generador!B778=6,32,IF(generador!B778=7,35,IF(generador!B778=8,38,IF(generador!B778=9,41,IF(generador!B778=10,44,IF(generador!B778=11,47,IF(generador!B778=12,50,IF(generador!B778=13,53,IF(generador!B778=14,56,IF(generador!B778=15,59))))))))))))))),FALSE),"dd/mm/yyyy")),"")</f>
        <v/>
      </c>
    </row>
    <row r="779" spans="1:23" x14ac:dyDescent="0.3">
      <c r="A779" s="15"/>
      <c r="B779" s="14"/>
      <c r="C779" s="6"/>
      <c r="D779" s="26" t="str">
        <f t="shared" si="212"/>
        <v/>
      </c>
      <c r="E779" s="19" t="str">
        <f>IFERROR(IF(A779&lt;&gt;"",VLOOKUP(A779,matriz,IF(generador!B779=1,15,IF(generador!B779=2,18,IF(generador!B779=3,21,IF(generador!B779=4,24,IF(generador!B779=5,27,IF(generador!B779=6,30,IF(generador!B779=7,33,IF(generador!B779=8,36,IF(generador!B779=9,39,IF(generador!B779=10,42,IF(generador!B779=11,45,IF(generador!B779=12,48,IF(generador!B779=13,51,IF(generador!B779=14,54,IF(generador!B779=15,57))))))))))))))),FALSE),""),"")</f>
        <v/>
      </c>
      <c r="F779" s="20" t="str">
        <f t="shared" si="213"/>
        <v/>
      </c>
      <c r="G779" s="29" t="str">
        <f t="shared" si="214"/>
        <v/>
      </c>
      <c r="H779" s="21" t="str">
        <f t="shared" ca="1" si="217"/>
        <v/>
      </c>
      <c r="I779" s="18" t="str">
        <f t="shared" si="218"/>
        <v/>
      </c>
      <c r="J779" s="18" t="str">
        <f>""</f>
        <v/>
      </c>
      <c r="K779" s="18" t="str">
        <f t="shared" si="219"/>
        <v/>
      </c>
      <c r="L779" s="18" t="str">
        <f t="shared" si="220"/>
        <v/>
      </c>
      <c r="M779" s="18" t="str">
        <f t="shared" si="221"/>
        <v/>
      </c>
      <c r="N779" s="18" t="str">
        <f t="shared" si="222"/>
        <v/>
      </c>
      <c r="O779" s="18" t="str">
        <f t="shared" si="223"/>
        <v/>
      </c>
      <c r="P779" s="18" t="str">
        <f t="shared" si="224"/>
        <v/>
      </c>
      <c r="Q779" s="18" t="str">
        <f t="shared" si="225"/>
        <v/>
      </c>
      <c r="R779" s="122" t="str">
        <f t="shared" si="215"/>
        <v/>
      </c>
      <c r="S779" s="18" t="str">
        <f t="shared" si="226"/>
        <v/>
      </c>
      <c r="T779" s="26" t="str">
        <f t="shared" si="216"/>
        <v/>
      </c>
      <c r="U779" s="18" t="str">
        <f t="shared" si="227"/>
        <v/>
      </c>
      <c r="V779" s="18" t="str">
        <f t="shared" si="228"/>
        <v/>
      </c>
      <c r="W779" s="18" t="str">
        <f>IFERROR(CONCATENATE("PAGO N° ",B779," DEL CONTRATO CPS ",V779," ENTRE ",TEXT(VLOOKUP(A779,matriz,IF(generador!B779=1,16,IF(generador!B779=2,19,IF(generador!B779=3,22,IF(generador!B779=4,25,IF(generador!B779=5,28,IF(generador!B779=6,31,IF(generador!B779=7,34,IF(generador!B779=8,37,IF(generador!B779=9,40,IF(generador!B779=10,43,IF(generador!B779=11,46,IF(generador!B779=12,49,IF(generador!B779=13,52,IF(generador!B779=14,55,IF(generador!B779=15,58))))))))))))))),FALSE),"dd/mm/yyyy")," Y ",TEXT(VLOOKUP(A779,matriz,IF(generador!B779=1,17,IF(generador!B779=2,20,IF(generador!B779=3,23,IF(generador!B779=4,26,IF(generador!B779=5,29,IF(generador!B779=6,32,IF(generador!B779=7,35,IF(generador!B779=8,38,IF(generador!B779=9,41,IF(generador!B779=10,44,IF(generador!B779=11,47,IF(generador!B779=12,50,IF(generador!B779=13,53,IF(generador!B779=14,56,IF(generador!B779=15,59))))))))))))))),FALSE),"dd/mm/yyyy")),"")</f>
        <v/>
      </c>
    </row>
    <row r="780" spans="1:23" x14ac:dyDescent="0.3">
      <c r="A780" s="15"/>
      <c r="B780" s="14"/>
      <c r="C780" s="6"/>
      <c r="D780" s="26" t="str">
        <f t="shared" si="212"/>
        <v/>
      </c>
      <c r="E780" s="19" t="str">
        <f>IFERROR(IF(A780&lt;&gt;"",VLOOKUP(A780,matriz,IF(generador!B780=1,15,IF(generador!B780=2,18,IF(generador!B780=3,21,IF(generador!B780=4,24,IF(generador!B780=5,27,IF(generador!B780=6,30,IF(generador!B780=7,33,IF(generador!B780=8,36,IF(generador!B780=9,39,IF(generador!B780=10,42,IF(generador!B780=11,45,IF(generador!B780=12,48,IF(generador!B780=13,51,IF(generador!B780=14,54,IF(generador!B780=15,57))))))))))))))),FALSE),""),"")</f>
        <v/>
      </c>
      <c r="F780" s="20" t="str">
        <f t="shared" si="213"/>
        <v/>
      </c>
      <c r="G780" s="29" t="str">
        <f t="shared" si="214"/>
        <v/>
      </c>
      <c r="H780" s="21" t="str">
        <f t="shared" ca="1" si="217"/>
        <v/>
      </c>
      <c r="I780" s="18" t="str">
        <f t="shared" si="218"/>
        <v/>
      </c>
      <c r="J780" s="18" t="str">
        <f>""</f>
        <v/>
      </c>
      <c r="K780" s="18" t="str">
        <f t="shared" si="219"/>
        <v/>
      </c>
      <c r="L780" s="18" t="str">
        <f t="shared" si="220"/>
        <v/>
      </c>
      <c r="M780" s="18" t="str">
        <f t="shared" si="221"/>
        <v/>
      </c>
      <c r="N780" s="18" t="str">
        <f t="shared" si="222"/>
        <v/>
      </c>
      <c r="O780" s="18" t="str">
        <f t="shared" si="223"/>
        <v/>
      </c>
      <c r="P780" s="18" t="str">
        <f t="shared" si="224"/>
        <v/>
      </c>
      <c r="Q780" s="18" t="str">
        <f t="shared" si="225"/>
        <v/>
      </c>
      <c r="R780" s="122" t="str">
        <f t="shared" si="215"/>
        <v/>
      </c>
      <c r="S780" s="18" t="str">
        <f t="shared" si="226"/>
        <v/>
      </c>
      <c r="T780" s="26" t="str">
        <f t="shared" si="216"/>
        <v/>
      </c>
      <c r="U780" s="18" t="str">
        <f t="shared" si="227"/>
        <v/>
      </c>
      <c r="V780" s="18" t="str">
        <f t="shared" si="228"/>
        <v/>
      </c>
      <c r="W780" s="18" t="str">
        <f>IFERROR(CONCATENATE("PAGO N° ",B780," DEL CONTRATO CPS ",V780," ENTRE ",TEXT(VLOOKUP(A780,matriz,IF(generador!B780=1,16,IF(generador!B780=2,19,IF(generador!B780=3,22,IF(generador!B780=4,25,IF(generador!B780=5,28,IF(generador!B780=6,31,IF(generador!B780=7,34,IF(generador!B780=8,37,IF(generador!B780=9,40,IF(generador!B780=10,43,IF(generador!B780=11,46,IF(generador!B780=12,49,IF(generador!B780=13,52,IF(generador!B780=14,55,IF(generador!B780=15,58))))))))))))))),FALSE),"dd/mm/yyyy")," Y ",TEXT(VLOOKUP(A780,matriz,IF(generador!B780=1,17,IF(generador!B780=2,20,IF(generador!B780=3,23,IF(generador!B780=4,26,IF(generador!B780=5,29,IF(generador!B780=6,32,IF(generador!B780=7,35,IF(generador!B780=8,38,IF(generador!B780=9,41,IF(generador!B780=10,44,IF(generador!B780=11,47,IF(generador!B780=12,50,IF(generador!B780=13,53,IF(generador!B780=14,56,IF(generador!B780=15,59))))))))))))))),FALSE),"dd/mm/yyyy")),"")</f>
        <v/>
      </c>
    </row>
    <row r="781" spans="1:23" x14ac:dyDescent="0.3">
      <c r="A781" s="15"/>
      <c r="B781" s="14"/>
      <c r="C781" s="6"/>
      <c r="D781" s="26" t="str">
        <f t="shared" si="212"/>
        <v/>
      </c>
      <c r="E781" s="19" t="str">
        <f>IFERROR(IF(A781&lt;&gt;"",VLOOKUP(A781,matriz,IF(generador!B781=1,15,IF(generador!B781=2,18,IF(generador!B781=3,21,IF(generador!B781=4,24,IF(generador!B781=5,27,IF(generador!B781=6,30,IF(generador!B781=7,33,IF(generador!B781=8,36,IF(generador!B781=9,39,IF(generador!B781=10,42,IF(generador!B781=11,45,IF(generador!B781=12,48,IF(generador!B781=13,51,IF(generador!B781=14,54,IF(generador!B781=15,57))))))))))))))),FALSE),""),"")</f>
        <v/>
      </c>
      <c r="F781" s="20" t="str">
        <f t="shared" si="213"/>
        <v/>
      </c>
      <c r="G781" s="29" t="str">
        <f t="shared" si="214"/>
        <v/>
      </c>
      <c r="H781" s="21" t="str">
        <f t="shared" ca="1" si="217"/>
        <v/>
      </c>
      <c r="I781" s="18" t="str">
        <f t="shared" si="218"/>
        <v/>
      </c>
      <c r="J781" s="18" t="str">
        <f>""</f>
        <v/>
      </c>
      <c r="K781" s="18" t="str">
        <f t="shared" si="219"/>
        <v/>
      </c>
      <c r="L781" s="18" t="str">
        <f t="shared" si="220"/>
        <v/>
      </c>
      <c r="M781" s="18" t="str">
        <f t="shared" si="221"/>
        <v/>
      </c>
      <c r="N781" s="18" t="str">
        <f t="shared" si="222"/>
        <v/>
      </c>
      <c r="O781" s="18" t="str">
        <f t="shared" si="223"/>
        <v/>
      </c>
      <c r="P781" s="18" t="str">
        <f t="shared" si="224"/>
        <v/>
      </c>
      <c r="Q781" s="18" t="str">
        <f t="shared" si="225"/>
        <v/>
      </c>
      <c r="R781" s="122" t="str">
        <f t="shared" si="215"/>
        <v/>
      </c>
      <c r="S781" s="18" t="str">
        <f t="shared" si="226"/>
        <v/>
      </c>
      <c r="T781" s="26" t="str">
        <f t="shared" si="216"/>
        <v/>
      </c>
      <c r="U781" s="18" t="str">
        <f t="shared" si="227"/>
        <v/>
      </c>
      <c r="V781" s="18" t="str">
        <f t="shared" si="228"/>
        <v/>
      </c>
      <c r="W781" s="18" t="str">
        <f>IFERROR(CONCATENATE("PAGO N° ",B781," DEL CONTRATO CPS ",V781," ENTRE ",TEXT(VLOOKUP(A781,matriz,IF(generador!B781=1,16,IF(generador!B781=2,19,IF(generador!B781=3,22,IF(generador!B781=4,25,IF(generador!B781=5,28,IF(generador!B781=6,31,IF(generador!B781=7,34,IF(generador!B781=8,37,IF(generador!B781=9,40,IF(generador!B781=10,43,IF(generador!B781=11,46,IF(generador!B781=12,49,IF(generador!B781=13,52,IF(generador!B781=14,55,IF(generador!B781=15,58))))))))))))))),FALSE),"dd/mm/yyyy")," Y ",TEXT(VLOOKUP(A781,matriz,IF(generador!B781=1,17,IF(generador!B781=2,20,IF(generador!B781=3,23,IF(generador!B781=4,26,IF(generador!B781=5,29,IF(generador!B781=6,32,IF(generador!B781=7,35,IF(generador!B781=8,38,IF(generador!B781=9,41,IF(generador!B781=10,44,IF(generador!B781=11,47,IF(generador!B781=12,50,IF(generador!B781=13,53,IF(generador!B781=14,56,IF(generador!B781=15,59))))))))))))))),FALSE),"dd/mm/yyyy")),"")</f>
        <v/>
      </c>
    </row>
    <row r="782" spans="1:23" x14ac:dyDescent="0.3">
      <c r="A782" s="15"/>
      <c r="B782" s="14"/>
      <c r="C782" s="6"/>
      <c r="D782" s="26" t="str">
        <f t="shared" si="212"/>
        <v/>
      </c>
      <c r="E782" s="19" t="str">
        <f>IFERROR(IF(A782&lt;&gt;"",VLOOKUP(A782,matriz,IF(generador!B782=1,15,IF(generador!B782=2,18,IF(generador!B782=3,21,IF(generador!B782=4,24,IF(generador!B782=5,27,IF(generador!B782=6,30,IF(generador!B782=7,33,IF(generador!B782=8,36,IF(generador!B782=9,39,IF(generador!B782=10,42,IF(generador!B782=11,45,IF(generador!B782=12,48,IF(generador!B782=13,51,IF(generador!B782=14,54,IF(generador!B782=15,57))))))))))))))),FALSE),""),"")</f>
        <v/>
      </c>
      <c r="F782" s="20" t="str">
        <f t="shared" si="213"/>
        <v/>
      </c>
      <c r="G782" s="29" t="str">
        <f t="shared" si="214"/>
        <v/>
      </c>
      <c r="H782" s="21" t="str">
        <f t="shared" ca="1" si="217"/>
        <v/>
      </c>
      <c r="I782" s="18" t="str">
        <f t="shared" si="218"/>
        <v/>
      </c>
      <c r="J782" s="18" t="str">
        <f>""</f>
        <v/>
      </c>
      <c r="K782" s="18" t="str">
        <f t="shared" si="219"/>
        <v/>
      </c>
      <c r="L782" s="18" t="str">
        <f t="shared" si="220"/>
        <v/>
      </c>
      <c r="M782" s="18" t="str">
        <f t="shared" si="221"/>
        <v/>
      </c>
      <c r="N782" s="18" t="str">
        <f t="shared" si="222"/>
        <v/>
      </c>
      <c r="O782" s="18" t="str">
        <f t="shared" si="223"/>
        <v/>
      </c>
      <c r="P782" s="18" t="str">
        <f t="shared" si="224"/>
        <v/>
      </c>
      <c r="Q782" s="18" t="str">
        <f t="shared" si="225"/>
        <v/>
      </c>
      <c r="R782" s="122" t="str">
        <f t="shared" si="215"/>
        <v/>
      </c>
      <c r="S782" s="18" t="str">
        <f t="shared" si="226"/>
        <v/>
      </c>
      <c r="T782" s="26" t="str">
        <f t="shared" si="216"/>
        <v/>
      </c>
      <c r="U782" s="18" t="str">
        <f t="shared" si="227"/>
        <v/>
      </c>
      <c r="V782" s="18" t="str">
        <f t="shared" si="228"/>
        <v/>
      </c>
      <c r="W782" s="18" t="str">
        <f>IFERROR(CONCATENATE("PAGO N° ",B782," DEL CONTRATO CPS ",V782," ENTRE ",TEXT(VLOOKUP(A782,matriz,IF(generador!B782=1,16,IF(generador!B782=2,19,IF(generador!B782=3,22,IF(generador!B782=4,25,IF(generador!B782=5,28,IF(generador!B782=6,31,IF(generador!B782=7,34,IF(generador!B782=8,37,IF(generador!B782=9,40,IF(generador!B782=10,43,IF(generador!B782=11,46,IF(generador!B782=12,49,IF(generador!B782=13,52,IF(generador!B782=14,55,IF(generador!B782=15,58))))))))))))))),FALSE),"dd/mm/yyyy")," Y ",TEXT(VLOOKUP(A782,matriz,IF(generador!B782=1,17,IF(generador!B782=2,20,IF(generador!B782=3,23,IF(generador!B782=4,26,IF(generador!B782=5,29,IF(generador!B782=6,32,IF(generador!B782=7,35,IF(generador!B782=8,38,IF(generador!B782=9,41,IF(generador!B782=10,44,IF(generador!B782=11,47,IF(generador!B782=12,50,IF(generador!B782=13,53,IF(generador!B782=14,56,IF(generador!B782=15,59))))))))))))))),FALSE),"dd/mm/yyyy")),"")</f>
        <v/>
      </c>
    </row>
    <row r="783" spans="1:23" x14ac:dyDescent="0.3">
      <c r="A783" s="15"/>
      <c r="B783" s="14"/>
      <c r="C783" s="6"/>
      <c r="D783" s="26" t="str">
        <f t="shared" si="212"/>
        <v/>
      </c>
      <c r="E783" s="19" t="str">
        <f>IFERROR(IF(A783&lt;&gt;"",VLOOKUP(A783,matriz,IF(generador!B783=1,15,IF(generador!B783=2,18,IF(generador!B783=3,21,IF(generador!B783=4,24,IF(generador!B783=5,27,IF(generador!B783=6,30,IF(generador!B783=7,33,IF(generador!B783=8,36,IF(generador!B783=9,39,IF(generador!B783=10,42,IF(generador!B783=11,45,IF(generador!B783=12,48,IF(generador!B783=13,51,IF(generador!B783=14,54,IF(generador!B783=15,57))))))))))))))),FALSE),""),"")</f>
        <v/>
      </c>
      <c r="F783" s="20" t="str">
        <f t="shared" si="213"/>
        <v/>
      </c>
      <c r="G783" s="29" t="str">
        <f t="shared" si="214"/>
        <v/>
      </c>
      <c r="H783" s="21" t="str">
        <f t="shared" ca="1" si="217"/>
        <v/>
      </c>
      <c r="I783" s="18" t="str">
        <f t="shared" si="218"/>
        <v/>
      </c>
      <c r="J783" s="18" t="str">
        <f>""</f>
        <v/>
      </c>
      <c r="K783" s="18" t="str">
        <f t="shared" si="219"/>
        <v/>
      </c>
      <c r="L783" s="18" t="str">
        <f t="shared" si="220"/>
        <v/>
      </c>
      <c r="M783" s="18" t="str">
        <f t="shared" si="221"/>
        <v/>
      </c>
      <c r="N783" s="18" t="str">
        <f t="shared" si="222"/>
        <v/>
      </c>
      <c r="O783" s="18" t="str">
        <f t="shared" si="223"/>
        <v/>
      </c>
      <c r="P783" s="18" t="str">
        <f t="shared" si="224"/>
        <v/>
      </c>
      <c r="Q783" s="18" t="str">
        <f t="shared" si="225"/>
        <v/>
      </c>
      <c r="R783" s="122" t="str">
        <f t="shared" si="215"/>
        <v/>
      </c>
      <c r="S783" s="18" t="str">
        <f t="shared" si="226"/>
        <v/>
      </c>
      <c r="T783" s="26" t="str">
        <f t="shared" si="216"/>
        <v/>
      </c>
      <c r="U783" s="18" t="str">
        <f t="shared" si="227"/>
        <v/>
      </c>
      <c r="V783" s="18" t="str">
        <f t="shared" si="228"/>
        <v/>
      </c>
      <c r="W783" s="18" t="str">
        <f>IFERROR(CONCATENATE("PAGO N° ",B783," DEL CONTRATO CPS ",V783," ENTRE ",TEXT(VLOOKUP(A783,matriz,IF(generador!B783=1,16,IF(generador!B783=2,19,IF(generador!B783=3,22,IF(generador!B783=4,25,IF(generador!B783=5,28,IF(generador!B783=6,31,IF(generador!B783=7,34,IF(generador!B783=8,37,IF(generador!B783=9,40,IF(generador!B783=10,43,IF(generador!B783=11,46,IF(generador!B783=12,49,IF(generador!B783=13,52,IF(generador!B783=14,55,IF(generador!B783=15,58))))))))))))))),FALSE),"dd/mm/yyyy")," Y ",TEXT(VLOOKUP(A783,matriz,IF(generador!B783=1,17,IF(generador!B783=2,20,IF(generador!B783=3,23,IF(generador!B783=4,26,IF(generador!B783=5,29,IF(generador!B783=6,32,IF(generador!B783=7,35,IF(generador!B783=8,38,IF(generador!B783=9,41,IF(generador!B783=10,44,IF(generador!B783=11,47,IF(generador!B783=12,50,IF(generador!B783=13,53,IF(generador!B783=14,56,IF(generador!B783=15,59))))))))))))))),FALSE),"dd/mm/yyyy")),"")</f>
        <v/>
      </c>
    </row>
    <row r="784" spans="1:23" x14ac:dyDescent="0.3">
      <c r="A784" s="15"/>
      <c r="B784" s="14"/>
      <c r="C784" s="6"/>
      <c r="D784" s="26" t="str">
        <f t="shared" si="212"/>
        <v/>
      </c>
      <c r="E784" s="19" t="str">
        <f>IFERROR(IF(A784&lt;&gt;"",VLOOKUP(A784,matriz,IF(generador!B784=1,15,IF(generador!B784=2,18,IF(generador!B784=3,21,IF(generador!B784=4,24,IF(generador!B784=5,27,IF(generador!B784=6,30,IF(generador!B784=7,33,IF(generador!B784=8,36,IF(generador!B784=9,39,IF(generador!B784=10,42,IF(generador!B784=11,45,IF(generador!B784=12,48,IF(generador!B784=13,51,IF(generador!B784=14,54,IF(generador!B784=15,57))))))))))))))),FALSE),""),"")</f>
        <v/>
      </c>
      <c r="F784" s="20" t="str">
        <f t="shared" si="213"/>
        <v/>
      </c>
      <c r="G784" s="29" t="str">
        <f t="shared" si="214"/>
        <v/>
      </c>
      <c r="H784" s="21" t="str">
        <f t="shared" ca="1" si="217"/>
        <v/>
      </c>
      <c r="I784" s="18" t="str">
        <f t="shared" si="218"/>
        <v/>
      </c>
      <c r="J784" s="18" t="str">
        <f>""</f>
        <v/>
      </c>
      <c r="K784" s="18" t="str">
        <f t="shared" si="219"/>
        <v/>
      </c>
      <c r="L784" s="18" t="str">
        <f t="shared" si="220"/>
        <v/>
      </c>
      <c r="M784" s="18" t="str">
        <f t="shared" si="221"/>
        <v/>
      </c>
      <c r="N784" s="18" t="str">
        <f t="shared" si="222"/>
        <v/>
      </c>
      <c r="O784" s="18" t="str">
        <f t="shared" si="223"/>
        <v/>
      </c>
      <c r="P784" s="18" t="str">
        <f t="shared" si="224"/>
        <v/>
      </c>
      <c r="Q784" s="18" t="str">
        <f t="shared" si="225"/>
        <v/>
      </c>
      <c r="R784" s="122" t="str">
        <f t="shared" si="215"/>
        <v/>
      </c>
      <c r="S784" s="18" t="str">
        <f t="shared" si="226"/>
        <v/>
      </c>
      <c r="T784" s="26" t="str">
        <f t="shared" si="216"/>
        <v/>
      </c>
      <c r="U784" s="18" t="str">
        <f t="shared" si="227"/>
        <v/>
      </c>
      <c r="V784" s="18" t="str">
        <f t="shared" si="228"/>
        <v/>
      </c>
      <c r="W784" s="18" t="str">
        <f>IFERROR(CONCATENATE("PAGO N° ",B784," DEL CONTRATO CPS ",V784," ENTRE ",TEXT(VLOOKUP(A784,matriz,IF(generador!B784=1,16,IF(generador!B784=2,19,IF(generador!B784=3,22,IF(generador!B784=4,25,IF(generador!B784=5,28,IF(generador!B784=6,31,IF(generador!B784=7,34,IF(generador!B784=8,37,IF(generador!B784=9,40,IF(generador!B784=10,43,IF(generador!B784=11,46,IF(generador!B784=12,49,IF(generador!B784=13,52,IF(generador!B784=14,55,IF(generador!B784=15,58))))))))))))))),FALSE),"dd/mm/yyyy")," Y ",TEXT(VLOOKUP(A784,matriz,IF(generador!B784=1,17,IF(generador!B784=2,20,IF(generador!B784=3,23,IF(generador!B784=4,26,IF(generador!B784=5,29,IF(generador!B784=6,32,IF(generador!B784=7,35,IF(generador!B784=8,38,IF(generador!B784=9,41,IF(generador!B784=10,44,IF(generador!B784=11,47,IF(generador!B784=12,50,IF(generador!B784=13,53,IF(generador!B784=14,56,IF(generador!B784=15,59))))))))))))))),FALSE),"dd/mm/yyyy")),"")</f>
        <v/>
      </c>
    </row>
    <row r="785" spans="1:23" x14ac:dyDescent="0.3">
      <c r="A785" s="15"/>
      <c r="B785" s="14"/>
      <c r="C785" s="6"/>
      <c r="D785" s="26" t="str">
        <f t="shared" si="212"/>
        <v/>
      </c>
      <c r="E785" s="19" t="str">
        <f>IFERROR(IF(A785&lt;&gt;"",VLOOKUP(A785,matriz,IF(generador!B785=1,15,IF(generador!B785=2,18,IF(generador!B785=3,21,IF(generador!B785=4,24,IF(generador!B785=5,27,IF(generador!B785=6,30,IF(generador!B785=7,33,IF(generador!B785=8,36,IF(generador!B785=9,39,IF(generador!B785=10,42,IF(generador!B785=11,45,IF(generador!B785=12,48,IF(generador!B785=13,51,IF(generador!B785=14,54,IF(generador!B785=15,57))))))))))))))),FALSE),""),"")</f>
        <v/>
      </c>
      <c r="F785" s="20" t="str">
        <f t="shared" si="213"/>
        <v/>
      </c>
      <c r="G785" s="29" t="str">
        <f t="shared" si="214"/>
        <v/>
      </c>
      <c r="H785" s="21" t="str">
        <f t="shared" ca="1" si="217"/>
        <v/>
      </c>
      <c r="I785" s="18" t="str">
        <f t="shared" si="218"/>
        <v/>
      </c>
      <c r="J785" s="18" t="str">
        <f>""</f>
        <v/>
      </c>
      <c r="K785" s="18" t="str">
        <f t="shared" si="219"/>
        <v/>
      </c>
      <c r="L785" s="18" t="str">
        <f t="shared" si="220"/>
        <v/>
      </c>
      <c r="M785" s="18" t="str">
        <f t="shared" si="221"/>
        <v/>
      </c>
      <c r="N785" s="18" t="str">
        <f t="shared" si="222"/>
        <v/>
      </c>
      <c r="O785" s="18" t="str">
        <f t="shared" si="223"/>
        <v/>
      </c>
      <c r="P785" s="18" t="str">
        <f t="shared" si="224"/>
        <v/>
      </c>
      <c r="Q785" s="18" t="str">
        <f t="shared" si="225"/>
        <v/>
      </c>
      <c r="R785" s="122" t="str">
        <f t="shared" si="215"/>
        <v/>
      </c>
      <c r="S785" s="18" t="str">
        <f t="shared" si="226"/>
        <v/>
      </c>
      <c r="T785" s="26" t="str">
        <f t="shared" si="216"/>
        <v/>
      </c>
      <c r="U785" s="18" t="str">
        <f t="shared" si="227"/>
        <v/>
      </c>
      <c r="V785" s="18" t="str">
        <f t="shared" si="228"/>
        <v/>
      </c>
      <c r="W785" s="18" t="str">
        <f>IFERROR(CONCATENATE("PAGO N° ",B785," DEL CONTRATO CPS ",V785," ENTRE ",TEXT(VLOOKUP(A785,matriz,IF(generador!B785=1,16,IF(generador!B785=2,19,IF(generador!B785=3,22,IF(generador!B785=4,25,IF(generador!B785=5,28,IF(generador!B785=6,31,IF(generador!B785=7,34,IF(generador!B785=8,37,IF(generador!B785=9,40,IF(generador!B785=10,43,IF(generador!B785=11,46,IF(generador!B785=12,49,IF(generador!B785=13,52,IF(generador!B785=14,55,IF(generador!B785=15,58))))))))))))))),FALSE),"dd/mm/yyyy")," Y ",TEXT(VLOOKUP(A785,matriz,IF(generador!B785=1,17,IF(generador!B785=2,20,IF(generador!B785=3,23,IF(generador!B785=4,26,IF(generador!B785=5,29,IF(generador!B785=6,32,IF(generador!B785=7,35,IF(generador!B785=8,38,IF(generador!B785=9,41,IF(generador!B785=10,44,IF(generador!B785=11,47,IF(generador!B785=12,50,IF(generador!B785=13,53,IF(generador!B785=14,56,IF(generador!B785=15,59))))))))))))))),FALSE),"dd/mm/yyyy")),"")</f>
        <v/>
      </c>
    </row>
    <row r="786" spans="1:23" x14ac:dyDescent="0.3">
      <c r="A786" s="15"/>
      <c r="B786" s="14"/>
      <c r="C786" s="6"/>
      <c r="D786" s="26" t="str">
        <f t="shared" si="212"/>
        <v/>
      </c>
      <c r="E786" s="19" t="str">
        <f>IFERROR(IF(A786&lt;&gt;"",VLOOKUP(A786,matriz,IF(generador!B786=1,15,IF(generador!B786=2,18,IF(generador!B786=3,21,IF(generador!B786=4,24,IF(generador!B786=5,27,IF(generador!B786=6,30,IF(generador!B786=7,33,IF(generador!B786=8,36,IF(generador!B786=9,39,IF(generador!B786=10,42,IF(generador!B786=11,45,IF(generador!B786=12,48,IF(generador!B786=13,51,IF(generador!B786=14,54,IF(generador!B786=15,57))))))))))))))),FALSE),""),"")</f>
        <v/>
      </c>
      <c r="F786" s="20" t="str">
        <f t="shared" si="213"/>
        <v/>
      </c>
      <c r="G786" s="29" t="str">
        <f t="shared" si="214"/>
        <v/>
      </c>
      <c r="H786" s="21" t="str">
        <f t="shared" ca="1" si="217"/>
        <v/>
      </c>
      <c r="I786" s="18" t="str">
        <f t="shared" si="218"/>
        <v/>
      </c>
      <c r="J786" s="18" t="str">
        <f>""</f>
        <v/>
      </c>
      <c r="K786" s="18" t="str">
        <f t="shared" si="219"/>
        <v/>
      </c>
      <c r="L786" s="18" t="str">
        <f t="shared" si="220"/>
        <v/>
      </c>
      <c r="M786" s="18" t="str">
        <f t="shared" si="221"/>
        <v/>
      </c>
      <c r="N786" s="18" t="str">
        <f t="shared" si="222"/>
        <v/>
      </c>
      <c r="O786" s="18" t="str">
        <f t="shared" si="223"/>
        <v/>
      </c>
      <c r="P786" s="18" t="str">
        <f t="shared" si="224"/>
        <v/>
      </c>
      <c r="Q786" s="18" t="str">
        <f t="shared" si="225"/>
        <v/>
      </c>
      <c r="R786" s="122" t="str">
        <f t="shared" si="215"/>
        <v/>
      </c>
      <c r="S786" s="18" t="str">
        <f t="shared" si="226"/>
        <v/>
      </c>
      <c r="T786" s="26" t="str">
        <f t="shared" si="216"/>
        <v/>
      </c>
      <c r="U786" s="18" t="str">
        <f t="shared" si="227"/>
        <v/>
      </c>
      <c r="V786" s="18" t="str">
        <f t="shared" si="228"/>
        <v/>
      </c>
      <c r="W786" s="18" t="str">
        <f>IFERROR(CONCATENATE("PAGO N° ",B786," DEL CONTRATO CPS ",V786," ENTRE ",TEXT(VLOOKUP(A786,matriz,IF(generador!B786=1,16,IF(generador!B786=2,19,IF(generador!B786=3,22,IF(generador!B786=4,25,IF(generador!B786=5,28,IF(generador!B786=6,31,IF(generador!B786=7,34,IF(generador!B786=8,37,IF(generador!B786=9,40,IF(generador!B786=10,43,IF(generador!B786=11,46,IF(generador!B786=12,49,IF(generador!B786=13,52,IF(generador!B786=14,55,IF(generador!B786=15,58))))))))))))))),FALSE),"dd/mm/yyyy")," Y ",TEXT(VLOOKUP(A786,matriz,IF(generador!B786=1,17,IF(generador!B786=2,20,IF(generador!B786=3,23,IF(generador!B786=4,26,IF(generador!B786=5,29,IF(generador!B786=6,32,IF(generador!B786=7,35,IF(generador!B786=8,38,IF(generador!B786=9,41,IF(generador!B786=10,44,IF(generador!B786=11,47,IF(generador!B786=12,50,IF(generador!B786=13,53,IF(generador!B786=14,56,IF(generador!B786=15,59))))))))))))))),FALSE),"dd/mm/yyyy")),"")</f>
        <v/>
      </c>
    </row>
    <row r="787" spans="1:23" x14ac:dyDescent="0.3">
      <c r="A787" s="15"/>
      <c r="B787" s="14"/>
      <c r="C787" s="6"/>
      <c r="D787" s="26" t="str">
        <f t="shared" si="212"/>
        <v/>
      </c>
      <c r="E787" s="19" t="str">
        <f>IFERROR(IF(A787&lt;&gt;"",VLOOKUP(A787,matriz,IF(generador!B787=1,15,IF(generador!B787=2,18,IF(generador!B787=3,21,IF(generador!B787=4,24,IF(generador!B787=5,27,IF(generador!B787=6,30,IF(generador!B787=7,33,IF(generador!B787=8,36,IF(generador!B787=9,39,IF(generador!B787=10,42,IF(generador!B787=11,45,IF(generador!B787=12,48,IF(generador!B787=13,51,IF(generador!B787=14,54,IF(generador!B787=15,57))))))))))))))),FALSE),""),"")</f>
        <v/>
      </c>
      <c r="F787" s="20" t="str">
        <f t="shared" si="213"/>
        <v/>
      </c>
      <c r="G787" s="29" t="str">
        <f t="shared" si="214"/>
        <v/>
      </c>
      <c r="H787" s="21" t="str">
        <f t="shared" ca="1" si="217"/>
        <v/>
      </c>
      <c r="I787" s="18" t="str">
        <f t="shared" si="218"/>
        <v/>
      </c>
      <c r="J787" s="18" t="str">
        <f>""</f>
        <v/>
      </c>
      <c r="K787" s="18" t="str">
        <f t="shared" si="219"/>
        <v/>
      </c>
      <c r="L787" s="18" t="str">
        <f t="shared" si="220"/>
        <v/>
      </c>
      <c r="M787" s="18" t="str">
        <f t="shared" si="221"/>
        <v/>
      </c>
      <c r="N787" s="18" t="str">
        <f t="shared" si="222"/>
        <v/>
      </c>
      <c r="O787" s="18" t="str">
        <f t="shared" si="223"/>
        <v/>
      </c>
      <c r="P787" s="18" t="str">
        <f t="shared" si="224"/>
        <v/>
      </c>
      <c r="Q787" s="18" t="str">
        <f t="shared" si="225"/>
        <v/>
      </c>
      <c r="R787" s="122" t="str">
        <f t="shared" si="215"/>
        <v/>
      </c>
      <c r="S787" s="18" t="str">
        <f t="shared" si="226"/>
        <v/>
      </c>
      <c r="T787" s="26" t="str">
        <f t="shared" si="216"/>
        <v/>
      </c>
      <c r="U787" s="18" t="str">
        <f t="shared" si="227"/>
        <v/>
      </c>
      <c r="V787" s="18" t="str">
        <f t="shared" si="228"/>
        <v/>
      </c>
      <c r="W787" s="18" t="str">
        <f>IFERROR(CONCATENATE("PAGO N° ",B787," DEL CONTRATO CPS ",V787," ENTRE ",TEXT(VLOOKUP(A787,matriz,IF(generador!B787=1,16,IF(generador!B787=2,19,IF(generador!B787=3,22,IF(generador!B787=4,25,IF(generador!B787=5,28,IF(generador!B787=6,31,IF(generador!B787=7,34,IF(generador!B787=8,37,IF(generador!B787=9,40,IF(generador!B787=10,43,IF(generador!B787=11,46,IF(generador!B787=12,49,IF(generador!B787=13,52,IF(generador!B787=14,55,IF(generador!B787=15,58))))))))))))))),FALSE),"dd/mm/yyyy")," Y ",TEXT(VLOOKUP(A787,matriz,IF(generador!B787=1,17,IF(generador!B787=2,20,IF(generador!B787=3,23,IF(generador!B787=4,26,IF(generador!B787=5,29,IF(generador!B787=6,32,IF(generador!B787=7,35,IF(generador!B787=8,38,IF(generador!B787=9,41,IF(generador!B787=10,44,IF(generador!B787=11,47,IF(generador!B787=12,50,IF(generador!B787=13,53,IF(generador!B787=14,56,IF(generador!B787=15,59))))))))))))))),FALSE),"dd/mm/yyyy")),"")</f>
        <v/>
      </c>
    </row>
    <row r="788" spans="1:23" x14ac:dyDescent="0.3">
      <c r="A788" s="15"/>
      <c r="B788" s="14"/>
      <c r="C788" s="6"/>
      <c r="D788" s="26" t="str">
        <f t="shared" si="212"/>
        <v/>
      </c>
      <c r="E788" s="19" t="str">
        <f>IFERROR(IF(A788&lt;&gt;"",VLOOKUP(A788,matriz,IF(generador!B788=1,15,IF(generador!B788=2,18,IF(generador!B788=3,21,IF(generador!B788=4,24,IF(generador!B788=5,27,IF(generador!B788=6,30,IF(generador!B788=7,33,IF(generador!B788=8,36,IF(generador!B788=9,39,IF(generador!B788=10,42,IF(generador!B788=11,45,IF(generador!B788=12,48,IF(generador!B788=13,51,IF(generador!B788=14,54,IF(generador!B788=15,57))))))))))))))),FALSE),""),"")</f>
        <v/>
      </c>
      <c r="F788" s="20" t="str">
        <f t="shared" si="213"/>
        <v/>
      </c>
      <c r="G788" s="29" t="str">
        <f t="shared" si="214"/>
        <v/>
      </c>
      <c r="H788" s="21" t="str">
        <f t="shared" ca="1" si="217"/>
        <v/>
      </c>
      <c r="I788" s="18" t="str">
        <f t="shared" si="218"/>
        <v/>
      </c>
      <c r="J788" s="18" t="str">
        <f>""</f>
        <v/>
      </c>
      <c r="K788" s="18" t="str">
        <f t="shared" si="219"/>
        <v/>
      </c>
      <c r="L788" s="18" t="str">
        <f t="shared" si="220"/>
        <v/>
      </c>
      <c r="M788" s="18" t="str">
        <f t="shared" si="221"/>
        <v/>
      </c>
      <c r="N788" s="18" t="str">
        <f t="shared" si="222"/>
        <v/>
      </c>
      <c r="O788" s="18" t="str">
        <f t="shared" si="223"/>
        <v/>
      </c>
      <c r="P788" s="18" t="str">
        <f t="shared" si="224"/>
        <v/>
      </c>
      <c r="Q788" s="18" t="str">
        <f t="shared" si="225"/>
        <v/>
      </c>
      <c r="R788" s="122" t="str">
        <f t="shared" si="215"/>
        <v/>
      </c>
      <c r="S788" s="18" t="str">
        <f t="shared" si="226"/>
        <v/>
      </c>
      <c r="T788" s="26" t="str">
        <f t="shared" si="216"/>
        <v/>
      </c>
      <c r="U788" s="18" t="str">
        <f t="shared" si="227"/>
        <v/>
      </c>
      <c r="V788" s="18" t="str">
        <f t="shared" si="228"/>
        <v/>
      </c>
      <c r="W788" s="18" t="str">
        <f>IFERROR(CONCATENATE("PAGO N° ",B788," DEL CONTRATO CPS ",V788," ENTRE ",TEXT(VLOOKUP(A788,matriz,IF(generador!B788=1,16,IF(generador!B788=2,19,IF(generador!B788=3,22,IF(generador!B788=4,25,IF(generador!B788=5,28,IF(generador!B788=6,31,IF(generador!B788=7,34,IF(generador!B788=8,37,IF(generador!B788=9,40,IF(generador!B788=10,43,IF(generador!B788=11,46,IF(generador!B788=12,49,IF(generador!B788=13,52,IF(generador!B788=14,55,IF(generador!B788=15,58))))))))))))))),FALSE),"dd/mm/yyyy")," Y ",TEXT(VLOOKUP(A788,matriz,IF(generador!B788=1,17,IF(generador!B788=2,20,IF(generador!B788=3,23,IF(generador!B788=4,26,IF(generador!B788=5,29,IF(generador!B788=6,32,IF(generador!B788=7,35,IF(generador!B788=8,38,IF(generador!B788=9,41,IF(generador!B788=10,44,IF(generador!B788=11,47,IF(generador!B788=12,50,IF(generador!B788=13,53,IF(generador!B788=14,56,IF(generador!B788=15,59))))))))))))))),FALSE),"dd/mm/yyyy")),"")</f>
        <v/>
      </c>
    </row>
    <row r="789" spans="1:23" x14ac:dyDescent="0.3">
      <c r="A789" s="15"/>
      <c r="B789" s="14"/>
      <c r="C789" s="6"/>
      <c r="D789" s="26" t="str">
        <f t="shared" si="212"/>
        <v/>
      </c>
      <c r="E789" s="19" t="str">
        <f>IFERROR(IF(A789&lt;&gt;"",VLOOKUP(A789,matriz,IF(generador!B789=1,15,IF(generador!B789=2,18,IF(generador!B789=3,21,IF(generador!B789=4,24,IF(generador!B789=5,27,IF(generador!B789=6,30,IF(generador!B789=7,33,IF(generador!B789=8,36,IF(generador!B789=9,39,IF(generador!B789=10,42,IF(generador!B789=11,45,IF(generador!B789=12,48,IF(generador!B789=13,51,IF(generador!B789=14,54,IF(generador!B789=15,57))))))))))))))),FALSE),""),"")</f>
        <v/>
      </c>
      <c r="F789" s="20" t="str">
        <f t="shared" si="213"/>
        <v/>
      </c>
      <c r="G789" s="29" t="str">
        <f t="shared" si="214"/>
        <v/>
      </c>
      <c r="H789" s="21" t="str">
        <f t="shared" ca="1" si="217"/>
        <v/>
      </c>
      <c r="I789" s="18" t="str">
        <f t="shared" si="218"/>
        <v/>
      </c>
      <c r="J789" s="18" t="str">
        <f>""</f>
        <v/>
      </c>
      <c r="K789" s="18" t="str">
        <f t="shared" si="219"/>
        <v/>
      </c>
      <c r="L789" s="18" t="str">
        <f t="shared" si="220"/>
        <v/>
      </c>
      <c r="M789" s="18" t="str">
        <f t="shared" si="221"/>
        <v/>
      </c>
      <c r="N789" s="18" t="str">
        <f t="shared" si="222"/>
        <v/>
      </c>
      <c r="O789" s="18" t="str">
        <f t="shared" si="223"/>
        <v/>
      </c>
      <c r="P789" s="18" t="str">
        <f t="shared" si="224"/>
        <v/>
      </c>
      <c r="Q789" s="18" t="str">
        <f t="shared" si="225"/>
        <v/>
      </c>
      <c r="R789" s="122" t="str">
        <f t="shared" si="215"/>
        <v/>
      </c>
      <c r="S789" s="18" t="str">
        <f t="shared" si="226"/>
        <v/>
      </c>
      <c r="T789" s="26" t="str">
        <f t="shared" si="216"/>
        <v/>
      </c>
      <c r="U789" s="18" t="str">
        <f t="shared" si="227"/>
        <v/>
      </c>
      <c r="V789" s="18" t="str">
        <f t="shared" si="228"/>
        <v/>
      </c>
      <c r="W789" s="18" t="str">
        <f>IFERROR(CONCATENATE("PAGO N° ",B789," DEL CONTRATO CPS ",V789," ENTRE ",TEXT(VLOOKUP(A789,matriz,IF(generador!B789=1,16,IF(generador!B789=2,19,IF(generador!B789=3,22,IF(generador!B789=4,25,IF(generador!B789=5,28,IF(generador!B789=6,31,IF(generador!B789=7,34,IF(generador!B789=8,37,IF(generador!B789=9,40,IF(generador!B789=10,43,IF(generador!B789=11,46,IF(generador!B789=12,49,IF(generador!B789=13,52,IF(generador!B789=14,55,IF(generador!B789=15,58))))))))))))))),FALSE),"dd/mm/yyyy")," Y ",TEXT(VLOOKUP(A789,matriz,IF(generador!B789=1,17,IF(generador!B789=2,20,IF(generador!B789=3,23,IF(generador!B789=4,26,IF(generador!B789=5,29,IF(generador!B789=6,32,IF(generador!B789=7,35,IF(generador!B789=8,38,IF(generador!B789=9,41,IF(generador!B789=10,44,IF(generador!B789=11,47,IF(generador!B789=12,50,IF(generador!B789=13,53,IF(generador!B789=14,56,IF(generador!B789=15,59))))))))))))))),FALSE),"dd/mm/yyyy")),"")</f>
        <v/>
      </c>
    </row>
    <row r="790" spans="1:23" x14ac:dyDescent="0.3">
      <c r="A790" s="15"/>
      <c r="B790" s="14"/>
      <c r="C790" s="6"/>
      <c r="D790" s="26" t="str">
        <f t="shared" si="212"/>
        <v/>
      </c>
      <c r="E790" s="19" t="str">
        <f>IFERROR(IF(A790&lt;&gt;"",VLOOKUP(A790,matriz,IF(generador!B790=1,15,IF(generador!B790=2,18,IF(generador!B790=3,21,IF(generador!B790=4,24,IF(generador!B790=5,27,IF(generador!B790=6,30,IF(generador!B790=7,33,IF(generador!B790=8,36,IF(generador!B790=9,39,IF(generador!B790=10,42,IF(generador!B790=11,45,IF(generador!B790=12,48,IF(generador!B790=13,51,IF(generador!B790=14,54,IF(generador!B790=15,57))))))))))))))),FALSE),""),"")</f>
        <v/>
      </c>
      <c r="F790" s="20" t="str">
        <f t="shared" si="213"/>
        <v/>
      </c>
      <c r="G790" s="29" t="str">
        <f t="shared" si="214"/>
        <v/>
      </c>
      <c r="H790" s="21" t="str">
        <f t="shared" ca="1" si="217"/>
        <v/>
      </c>
      <c r="I790" s="18" t="str">
        <f t="shared" si="218"/>
        <v/>
      </c>
      <c r="J790" s="18" t="str">
        <f>""</f>
        <v/>
      </c>
      <c r="K790" s="18" t="str">
        <f t="shared" si="219"/>
        <v/>
      </c>
      <c r="L790" s="18" t="str">
        <f t="shared" si="220"/>
        <v/>
      </c>
      <c r="M790" s="18" t="str">
        <f t="shared" si="221"/>
        <v/>
      </c>
      <c r="N790" s="18" t="str">
        <f t="shared" si="222"/>
        <v/>
      </c>
      <c r="O790" s="18" t="str">
        <f t="shared" si="223"/>
        <v/>
      </c>
      <c r="P790" s="18" t="str">
        <f t="shared" si="224"/>
        <v/>
      </c>
      <c r="Q790" s="18" t="str">
        <f t="shared" si="225"/>
        <v/>
      </c>
      <c r="R790" s="122" t="str">
        <f t="shared" si="215"/>
        <v/>
      </c>
      <c r="S790" s="18" t="str">
        <f t="shared" si="226"/>
        <v/>
      </c>
      <c r="T790" s="26" t="str">
        <f t="shared" si="216"/>
        <v/>
      </c>
      <c r="U790" s="18" t="str">
        <f t="shared" si="227"/>
        <v/>
      </c>
      <c r="V790" s="18" t="str">
        <f t="shared" si="228"/>
        <v/>
      </c>
      <c r="W790" s="18" t="str">
        <f>IFERROR(CONCATENATE("PAGO N° ",B790," DEL CONTRATO CPS ",V790," ENTRE ",TEXT(VLOOKUP(A790,matriz,IF(generador!B790=1,16,IF(generador!B790=2,19,IF(generador!B790=3,22,IF(generador!B790=4,25,IF(generador!B790=5,28,IF(generador!B790=6,31,IF(generador!B790=7,34,IF(generador!B790=8,37,IF(generador!B790=9,40,IF(generador!B790=10,43,IF(generador!B790=11,46,IF(generador!B790=12,49,IF(generador!B790=13,52,IF(generador!B790=14,55,IF(generador!B790=15,58))))))))))))))),FALSE),"dd/mm/yyyy")," Y ",TEXT(VLOOKUP(A790,matriz,IF(generador!B790=1,17,IF(generador!B790=2,20,IF(generador!B790=3,23,IF(generador!B790=4,26,IF(generador!B790=5,29,IF(generador!B790=6,32,IF(generador!B790=7,35,IF(generador!B790=8,38,IF(generador!B790=9,41,IF(generador!B790=10,44,IF(generador!B790=11,47,IF(generador!B790=12,50,IF(generador!B790=13,53,IF(generador!B790=14,56,IF(generador!B790=15,59))))))))))))))),FALSE),"dd/mm/yyyy")),"")</f>
        <v/>
      </c>
    </row>
    <row r="791" spans="1:23" x14ac:dyDescent="0.3">
      <c r="A791" s="15"/>
      <c r="B791" s="14"/>
      <c r="C791" s="6"/>
      <c r="D791" s="26" t="str">
        <f t="shared" si="212"/>
        <v/>
      </c>
      <c r="E791" s="19" t="str">
        <f>IFERROR(IF(A791&lt;&gt;"",VLOOKUP(A791,matriz,IF(generador!B791=1,15,IF(generador!B791=2,18,IF(generador!B791=3,21,IF(generador!B791=4,24,IF(generador!B791=5,27,IF(generador!B791=6,30,IF(generador!B791=7,33,IF(generador!B791=8,36,IF(generador!B791=9,39,IF(generador!B791=10,42,IF(generador!B791=11,45,IF(generador!B791=12,48,IF(generador!B791=13,51,IF(generador!B791=14,54,IF(generador!B791=15,57))))))))))))))),FALSE),""),"")</f>
        <v/>
      </c>
      <c r="F791" s="20" t="str">
        <f t="shared" si="213"/>
        <v/>
      </c>
      <c r="G791" s="29" t="str">
        <f t="shared" si="214"/>
        <v/>
      </c>
      <c r="H791" s="21" t="str">
        <f t="shared" ca="1" si="217"/>
        <v/>
      </c>
      <c r="I791" s="18" t="str">
        <f t="shared" si="218"/>
        <v/>
      </c>
      <c r="J791" s="18" t="str">
        <f>""</f>
        <v/>
      </c>
      <c r="K791" s="18" t="str">
        <f t="shared" si="219"/>
        <v/>
      </c>
      <c r="L791" s="18" t="str">
        <f t="shared" si="220"/>
        <v/>
      </c>
      <c r="M791" s="18" t="str">
        <f t="shared" si="221"/>
        <v/>
      </c>
      <c r="N791" s="18" t="str">
        <f t="shared" si="222"/>
        <v/>
      </c>
      <c r="O791" s="18" t="str">
        <f t="shared" si="223"/>
        <v/>
      </c>
      <c r="P791" s="18" t="str">
        <f t="shared" si="224"/>
        <v/>
      </c>
      <c r="Q791" s="18" t="str">
        <f t="shared" si="225"/>
        <v/>
      </c>
      <c r="R791" s="122" t="str">
        <f t="shared" si="215"/>
        <v/>
      </c>
      <c r="S791" s="18" t="str">
        <f t="shared" si="226"/>
        <v/>
      </c>
      <c r="T791" s="26" t="str">
        <f t="shared" si="216"/>
        <v/>
      </c>
      <c r="U791" s="18" t="str">
        <f t="shared" si="227"/>
        <v/>
      </c>
      <c r="V791" s="18" t="str">
        <f t="shared" si="228"/>
        <v/>
      </c>
      <c r="W791" s="18" t="str">
        <f>IFERROR(CONCATENATE("PAGO N° ",B791," DEL CONTRATO CPS ",V791," ENTRE ",TEXT(VLOOKUP(A791,matriz,IF(generador!B791=1,16,IF(generador!B791=2,19,IF(generador!B791=3,22,IF(generador!B791=4,25,IF(generador!B791=5,28,IF(generador!B791=6,31,IF(generador!B791=7,34,IF(generador!B791=8,37,IF(generador!B791=9,40,IF(generador!B791=10,43,IF(generador!B791=11,46,IF(generador!B791=12,49,IF(generador!B791=13,52,IF(generador!B791=14,55,IF(generador!B791=15,58))))))))))))))),FALSE),"dd/mm/yyyy")," Y ",TEXT(VLOOKUP(A791,matriz,IF(generador!B791=1,17,IF(generador!B791=2,20,IF(generador!B791=3,23,IF(generador!B791=4,26,IF(generador!B791=5,29,IF(generador!B791=6,32,IF(generador!B791=7,35,IF(generador!B791=8,38,IF(generador!B791=9,41,IF(generador!B791=10,44,IF(generador!B791=11,47,IF(generador!B791=12,50,IF(generador!B791=13,53,IF(generador!B791=14,56,IF(generador!B791=15,59))))))))))))))),FALSE),"dd/mm/yyyy")),"")</f>
        <v/>
      </c>
    </row>
    <row r="792" spans="1:23" x14ac:dyDescent="0.3">
      <c r="A792" s="15"/>
      <c r="B792" s="14"/>
      <c r="C792" s="6"/>
      <c r="D792" s="26" t="str">
        <f t="shared" si="212"/>
        <v/>
      </c>
      <c r="E792" s="19" t="str">
        <f>IFERROR(IF(A792&lt;&gt;"",VLOOKUP(A792,matriz,IF(generador!B792=1,15,IF(generador!B792=2,18,IF(generador!B792=3,21,IF(generador!B792=4,24,IF(generador!B792=5,27,IF(generador!B792=6,30,IF(generador!B792=7,33,IF(generador!B792=8,36,IF(generador!B792=9,39,IF(generador!B792=10,42,IF(generador!B792=11,45,IF(generador!B792=12,48,IF(generador!B792=13,51,IF(generador!B792=14,54,IF(generador!B792=15,57))))))))))))))),FALSE),""),"")</f>
        <v/>
      </c>
      <c r="F792" s="20" t="str">
        <f t="shared" si="213"/>
        <v/>
      </c>
      <c r="G792" s="29" t="str">
        <f t="shared" si="214"/>
        <v/>
      </c>
      <c r="H792" s="21" t="str">
        <f t="shared" ca="1" si="217"/>
        <v/>
      </c>
      <c r="I792" s="18" t="str">
        <f t="shared" si="218"/>
        <v/>
      </c>
      <c r="J792" s="18" t="str">
        <f>""</f>
        <v/>
      </c>
      <c r="K792" s="18" t="str">
        <f t="shared" si="219"/>
        <v/>
      </c>
      <c r="L792" s="18" t="str">
        <f t="shared" si="220"/>
        <v/>
      </c>
      <c r="M792" s="18" t="str">
        <f t="shared" si="221"/>
        <v/>
      </c>
      <c r="N792" s="18" t="str">
        <f t="shared" si="222"/>
        <v/>
      </c>
      <c r="O792" s="18" t="str">
        <f t="shared" si="223"/>
        <v/>
      </c>
      <c r="P792" s="18" t="str">
        <f t="shared" si="224"/>
        <v/>
      </c>
      <c r="Q792" s="18" t="str">
        <f t="shared" si="225"/>
        <v/>
      </c>
      <c r="R792" s="122" t="str">
        <f t="shared" si="215"/>
        <v/>
      </c>
      <c r="S792" s="18" t="str">
        <f t="shared" si="226"/>
        <v/>
      </c>
      <c r="T792" s="26" t="str">
        <f t="shared" si="216"/>
        <v/>
      </c>
      <c r="U792" s="18" t="str">
        <f t="shared" si="227"/>
        <v/>
      </c>
      <c r="V792" s="18" t="str">
        <f t="shared" si="228"/>
        <v/>
      </c>
      <c r="W792" s="18" t="str">
        <f>IFERROR(CONCATENATE("PAGO N° ",B792," DEL CONTRATO CPS ",V792," ENTRE ",TEXT(VLOOKUP(A792,matriz,IF(generador!B792=1,16,IF(generador!B792=2,19,IF(generador!B792=3,22,IF(generador!B792=4,25,IF(generador!B792=5,28,IF(generador!B792=6,31,IF(generador!B792=7,34,IF(generador!B792=8,37,IF(generador!B792=9,40,IF(generador!B792=10,43,IF(generador!B792=11,46,IF(generador!B792=12,49,IF(generador!B792=13,52,IF(generador!B792=14,55,IF(generador!B792=15,58))))))))))))))),FALSE),"dd/mm/yyyy")," Y ",TEXT(VLOOKUP(A792,matriz,IF(generador!B792=1,17,IF(generador!B792=2,20,IF(generador!B792=3,23,IF(generador!B792=4,26,IF(generador!B792=5,29,IF(generador!B792=6,32,IF(generador!B792=7,35,IF(generador!B792=8,38,IF(generador!B792=9,41,IF(generador!B792=10,44,IF(generador!B792=11,47,IF(generador!B792=12,50,IF(generador!B792=13,53,IF(generador!B792=14,56,IF(generador!B792=15,59))))))))))))))),FALSE),"dd/mm/yyyy")),"")</f>
        <v/>
      </c>
    </row>
    <row r="793" spans="1:23" x14ac:dyDescent="0.3">
      <c r="A793" s="15"/>
      <c r="B793" s="14"/>
      <c r="C793" s="6"/>
      <c r="D793" s="26" t="str">
        <f t="shared" si="212"/>
        <v/>
      </c>
      <c r="E793" s="19" t="str">
        <f>IFERROR(IF(A793&lt;&gt;"",VLOOKUP(A793,matriz,IF(generador!B793=1,15,IF(generador!B793=2,18,IF(generador!B793=3,21,IF(generador!B793=4,24,IF(generador!B793=5,27,IF(generador!B793=6,30,IF(generador!B793=7,33,IF(generador!B793=8,36,IF(generador!B793=9,39,IF(generador!B793=10,42,IF(generador!B793=11,45,IF(generador!B793=12,48,IF(generador!B793=13,51,IF(generador!B793=14,54,IF(generador!B793=15,57))))))))))))))),FALSE),""),"")</f>
        <v/>
      </c>
      <c r="F793" s="20" t="str">
        <f t="shared" si="213"/>
        <v/>
      </c>
      <c r="G793" s="29" t="str">
        <f t="shared" si="214"/>
        <v/>
      </c>
      <c r="H793" s="21" t="str">
        <f t="shared" ca="1" si="217"/>
        <v/>
      </c>
      <c r="I793" s="18" t="str">
        <f t="shared" si="218"/>
        <v/>
      </c>
      <c r="J793" s="18" t="str">
        <f>""</f>
        <v/>
      </c>
      <c r="K793" s="18" t="str">
        <f t="shared" si="219"/>
        <v/>
      </c>
      <c r="L793" s="18" t="str">
        <f t="shared" si="220"/>
        <v/>
      </c>
      <c r="M793" s="18" t="str">
        <f t="shared" si="221"/>
        <v/>
      </c>
      <c r="N793" s="18" t="str">
        <f t="shared" si="222"/>
        <v/>
      </c>
      <c r="O793" s="18" t="str">
        <f t="shared" si="223"/>
        <v/>
      </c>
      <c r="P793" s="18" t="str">
        <f t="shared" si="224"/>
        <v/>
      </c>
      <c r="Q793" s="18" t="str">
        <f t="shared" si="225"/>
        <v/>
      </c>
      <c r="R793" s="122" t="str">
        <f t="shared" si="215"/>
        <v/>
      </c>
      <c r="S793" s="18" t="str">
        <f t="shared" si="226"/>
        <v/>
      </c>
      <c r="T793" s="26" t="str">
        <f t="shared" si="216"/>
        <v/>
      </c>
      <c r="U793" s="18" t="str">
        <f t="shared" si="227"/>
        <v/>
      </c>
      <c r="V793" s="18" t="str">
        <f t="shared" si="228"/>
        <v/>
      </c>
      <c r="W793" s="18" t="str">
        <f>IFERROR(CONCATENATE("PAGO N° ",B793," DEL CONTRATO CPS ",V793," ENTRE ",TEXT(VLOOKUP(A793,matriz,IF(generador!B793=1,16,IF(generador!B793=2,19,IF(generador!B793=3,22,IF(generador!B793=4,25,IF(generador!B793=5,28,IF(generador!B793=6,31,IF(generador!B793=7,34,IF(generador!B793=8,37,IF(generador!B793=9,40,IF(generador!B793=10,43,IF(generador!B793=11,46,IF(generador!B793=12,49,IF(generador!B793=13,52,IF(generador!B793=14,55,IF(generador!B793=15,58))))))))))))))),FALSE),"dd/mm/yyyy")," Y ",TEXT(VLOOKUP(A793,matriz,IF(generador!B793=1,17,IF(generador!B793=2,20,IF(generador!B793=3,23,IF(generador!B793=4,26,IF(generador!B793=5,29,IF(generador!B793=6,32,IF(generador!B793=7,35,IF(generador!B793=8,38,IF(generador!B793=9,41,IF(generador!B793=10,44,IF(generador!B793=11,47,IF(generador!B793=12,50,IF(generador!B793=13,53,IF(generador!B793=14,56,IF(generador!B793=15,59))))))))))))))),FALSE),"dd/mm/yyyy")),"")</f>
        <v/>
      </c>
    </row>
    <row r="794" spans="1:23" x14ac:dyDescent="0.3">
      <c r="A794" s="15"/>
      <c r="B794" s="14"/>
      <c r="C794" s="6"/>
      <c r="D794" s="26" t="str">
        <f t="shared" si="212"/>
        <v/>
      </c>
      <c r="E794" s="19" t="str">
        <f>IFERROR(IF(A794&lt;&gt;"",VLOOKUP(A794,matriz,IF(generador!B794=1,15,IF(generador!B794=2,18,IF(generador!B794=3,21,IF(generador!B794=4,24,IF(generador!B794=5,27,IF(generador!B794=6,30,IF(generador!B794=7,33,IF(generador!B794=8,36,IF(generador!B794=9,39,IF(generador!B794=10,42,IF(generador!B794=11,45,IF(generador!B794=12,48,IF(generador!B794=13,51,IF(generador!B794=14,54,IF(generador!B794=15,57))))))))))))))),FALSE),""),"")</f>
        <v/>
      </c>
      <c r="F794" s="20" t="str">
        <f t="shared" si="213"/>
        <v/>
      </c>
      <c r="G794" s="29" t="str">
        <f t="shared" si="214"/>
        <v/>
      </c>
      <c r="H794" s="21" t="str">
        <f t="shared" ca="1" si="217"/>
        <v/>
      </c>
      <c r="I794" s="18" t="str">
        <f t="shared" si="218"/>
        <v/>
      </c>
      <c r="J794" s="18" t="str">
        <f>""</f>
        <v/>
      </c>
      <c r="K794" s="18" t="str">
        <f t="shared" si="219"/>
        <v/>
      </c>
      <c r="L794" s="18" t="str">
        <f t="shared" si="220"/>
        <v/>
      </c>
      <c r="M794" s="18" t="str">
        <f t="shared" si="221"/>
        <v/>
      </c>
      <c r="N794" s="18" t="str">
        <f t="shared" si="222"/>
        <v/>
      </c>
      <c r="O794" s="18" t="str">
        <f t="shared" si="223"/>
        <v/>
      </c>
      <c r="P794" s="18" t="str">
        <f t="shared" si="224"/>
        <v/>
      </c>
      <c r="Q794" s="18" t="str">
        <f t="shared" si="225"/>
        <v/>
      </c>
      <c r="R794" s="122" t="str">
        <f t="shared" si="215"/>
        <v/>
      </c>
      <c r="S794" s="18" t="str">
        <f t="shared" si="226"/>
        <v/>
      </c>
      <c r="T794" s="26" t="str">
        <f t="shared" si="216"/>
        <v/>
      </c>
      <c r="U794" s="18" t="str">
        <f t="shared" si="227"/>
        <v/>
      </c>
      <c r="V794" s="18" t="str">
        <f t="shared" si="228"/>
        <v/>
      </c>
      <c r="W794" s="18" t="str">
        <f>IFERROR(CONCATENATE("PAGO N° ",B794," DEL CONTRATO CPS ",V794," ENTRE ",TEXT(VLOOKUP(A794,matriz,IF(generador!B794=1,16,IF(generador!B794=2,19,IF(generador!B794=3,22,IF(generador!B794=4,25,IF(generador!B794=5,28,IF(generador!B794=6,31,IF(generador!B794=7,34,IF(generador!B794=8,37,IF(generador!B794=9,40,IF(generador!B794=10,43,IF(generador!B794=11,46,IF(generador!B794=12,49,IF(generador!B794=13,52,IF(generador!B794=14,55,IF(generador!B794=15,58))))))))))))))),FALSE),"dd/mm/yyyy")," Y ",TEXT(VLOOKUP(A794,matriz,IF(generador!B794=1,17,IF(generador!B794=2,20,IF(generador!B794=3,23,IF(generador!B794=4,26,IF(generador!B794=5,29,IF(generador!B794=6,32,IF(generador!B794=7,35,IF(generador!B794=8,38,IF(generador!B794=9,41,IF(generador!B794=10,44,IF(generador!B794=11,47,IF(generador!B794=12,50,IF(generador!B794=13,53,IF(generador!B794=14,56,IF(generador!B794=15,59))))))))))))))),FALSE),"dd/mm/yyyy")),"")</f>
        <v/>
      </c>
    </row>
    <row r="795" spans="1:23" x14ac:dyDescent="0.3">
      <c r="A795" s="15"/>
      <c r="B795" s="14"/>
      <c r="C795" s="6"/>
      <c r="D795" s="26" t="str">
        <f t="shared" si="212"/>
        <v/>
      </c>
      <c r="E795" s="19" t="str">
        <f>IFERROR(IF(A795&lt;&gt;"",VLOOKUP(A795,matriz,IF(generador!B795=1,15,IF(generador!B795=2,18,IF(generador!B795=3,21,IF(generador!B795=4,24,IF(generador!B795=5,27,IF(generador!B795=6,30,IF(generador!B795=7,33,IF(generador!B795=8,36,IF(generador!B795=9,39,IF(generador!B795=10,42,IF(generador!B795=11,45,IF(generador!B795=12,48,IF(generador!B795=13,51,IF(generador!B795=14,54,IF(generador!B795=15,57))))))))))))))),FALSE),""),"")</f>
        <v/>
      </c>
      <c r="F795" s="20" t="str">
        <f t="shared" si="213"/>
        <v/>
      </c>
      <c r="G795" s="29" t="str">
        <f t="shared" si="214"/>
        <v/>
      </c>
      <c r="H795" s="21" t="str">
        <f t="shared" ca="1" si="217"/>
        <v/>
      </c>
      <c r="I795" s="18" t="str">
        <f t="shared" si="218"/>
        <v/>
      </c>
      <c r="J795" s="18" t="str">
        <f>""</f>
        <v/>
      </c>
      <c r="K795" s="18" t="str">
        <f t="shared" si="219"/>
        <v/>
      </c>
      <c r="L795" s="18" t="str">
        <f t="shared" si="220"/>
        <v/>
      </c>
      <c r="M795" s="18" t="str">
        <f t="shared" si="221"/>
        <v/>
      </c>
      <c r="N795" s="18" t="str">
        <f t="shared" si="222"/>
        <v/>
      </c>
      <c r="O795" s="18" t="str">
        <f t="shared" si="223"/>
        <v/>
      </c>
      <c r="P795" s="18" t="str">
        <f t="shared" si="224"/>
        <v/>
      </c>
      <c r="Q795" s="18" t="str">
        <f t="shared" si="225"/>
        <v/>
      </c>
      <c r="R795" s="122" t="str">
        <f t="shared" si="215"/>
        <v/>
      </c>
      <c r="S795" s="18" t="str">
        <f t="shared" si="226"/>
        <v/>
      </c>
      <c r="T795" s="26" t="str">
        <f t="shared" si="216"/>
        <v/>
      </c>
      <c r="U795" s="18" t="str">
        <f t="shared" si="227"/>
        <v/>
      </c>
      <c r="V795" s="18" t="str">
        <f t="shared" si="228"/>
        <v/>
      </c>
      <c r="W795" s="18" t="str">
        <f>IFERROR(CONCATENATE("PAGO N° ",B795," DEL CONTRATO CPS ",V795," ENTRE ",TEXT(VLOOKUP(A795,matriz,IF(generador!B795=1,16,IF(generador!B795=2,19,IF(generador!B795=3,22,IF(generador!B795=4,25,IF(generador!B795=5,28,IF(generador!B795=6,31,IF(generador!B795=7,34,IF(generador!B795=8,37,IF(generador!B795=9,40,IF(generador!B795=10,43,IF(generador!B795=11,46,IF(generador!B795=12,49,IF(generador!B795=13,52,IF(generador!B795=14,55,IF(generador!B795=15,58))))))))))))))),FALSE),"dd/mm/yyyy")," Y ",TEXT(VLOOKUP(A795,matriz,IF(generador!B795=1,17,IF(generador!B795=2,20,IF(generador!B795=3,23,IF(generador!B795=4,26,IF(generador!B795=5,29,IF(generador!B795=6,32,IF(generador!B795=7,35,IF(generador!B795=8,38,IF(generador!B795=9,41,IF(generador!B795=10,44,IF(generador!B795=11,47,IF(generador!B795=12,50,IF(generador!B795=13,53,IF(generador!B795=14,56,IF(generador!B795=15,59))))))))))))))),FALSE),"dd/mm/yyyy")),"")</f>
        <v/>
      </c>
    </row>
    <row r="796" spans="1:23" x14ac:dyDescent="0.3">
      <c r="A796" s="15"/>
      <c r="B796" s="14"/>
      <c r="C796" s="6"/>
      <c r="D796" s="26" t="str">
        <f t="shared" si="212"/>
        <v/>
      </c>
      <c r="E796" s="19" t="str">
        <f>IFERROR(IF(A796&lt;&gt;"",VLOOKUP(A796,matriz,IF(generador!B796=1,15,IF(generador!B796=2,18,IF(generador!B796=3,21,IF(generador!B796=4,24,IF(generador!B796=5,27,IF(generador!B796=6,30,IF(generador!B796=7,33,IF(generador!B796=8,36,IF(generador!B796=9,39,IF(generador!B796=10,42,IF(generador!B796=11,45,IF(generador!B796=12,48,IF(generador!B796=13,51,IF(generador!B796=14,54,IF(generador!B796=15,57))))))))))))))),FALSE),""),"")</f>
        <v/>
      </c>
      <c r="F796" s="20" t="str">
        <f t="shared" si="213"/>
        <v/>
      </c>
      <c r="G796" s="29" t="str">
        <f t="shared" si="214"/>
        <v/>
      </c>
      <c r="H796" s="21" t="str">
        <f t="shared" ca="1" si="217"/>
        <v/>
      </c>
      <c r="I796" s="18" t="str">
        <f t="shared" si="218"/>
        <v/>
      </c>
      <c r="J796" s="18" t="str">
        <f>""</f>
        <v/>
      </c>
      <c r="K796" s="18" t="str">
        <f t="shared" si="219"/>
        <v/>
      </c>
      <c r="L796" s="18" t="str">
        <f t="shared" si="220"/>
        <v/>
      </c>
      <c r="M796" s="18" t="str">
        <f t="shared" si="221"/>
        <v/>
      </c>
      <c r="N796" s="18" t="str">
        <f t="shared" si="222"/>
        <v/>
      </c>
      <c r="O796" s="18" t="str">
        <f t="shared" si="223"/>
        <v/>
      </c>
      <c r="P796" s="18" t="str">
        <f t="shared" si="224"/>
        <v/>
      </c>
      <c r="Q796" s="18" t="str">
        <f t="shared" si="225"/>
        <v/>
      </c>
      <c r="R796" s="122" t="str">
        <f t="shared" si="215"/>
        <v/>
      </c>
      <c r="S796" s="18" t="str">
        <f t="shared" si="226"/>
        <v/>
      </c>
      <c r="T796" s="26" t="str">
        <f t="shared" si="216"/>
        <v/>
      </c>
      <c r="U796" s="18" t="str">
        <f t="shared" si="227"/>
        <v/>
      </c>
      <c r="V796" s="18" t="str">
        <f t="shared" si="228"/>
        <v/>
      </c>
      <c r="W796" s="18" t="str">
        <f>IFERROR(CONCATENATE("PAGO N° ",B796," DEL CONTRATO CPS ",V796," ENTRE ",TEXT(VLOOKUP(A796,matriz,IF(generador!B796=1,16,IF(generador!B796=2,19,IF(generador!B796=3,22,IF(generador!B796=4,25,IF(generador!B796=5,28,IF(generador!B796=6,31,IF(generador!B796=7,34,IF(generador!B796=8,37,IF(generador!B796=9,40,IF(generador!B796=10,43,IF(generador!B796=11,46,IF(generador!B796=12,49,IF(generador!B796=13,52,IF(generador!B796=14,55,IF(generador!B796=15,58))))))))))))))),FALSE),"dd/mm/yyyy")," Y ",TEXT(VLOOKUP(A796,matriz,IF(generador!B796=1,17,IF(generador!B796=2,20,IF(generador!B796=3,23,IF(generador!B796=4,26,IF(generador!B796=5,29,IF(generador!B796=6,32,IF(generador!B796=7,35,IF(generador!B796=8,38,IF(generador!B796=9,41,IF(generador!B796=10,44,IF(generador!B796=11,47,IF(generador!B796=12,50,IF(generador!B796=13,53,IF(generador!B796=14,56,IF(generador!B796=15,59))))))))))))))),FALSE),"dd/mm/yyyy")),"")</f>
        <v/>
      </c>
    </row>
    <row r="797" spans="1:23" x14ac:dyDescent="0.3">
      <c r="A797" s="15"/>
      <c r="B797" s="14"/>
      <c r="C797" s="6"/>
      <c r="D797" s="26" t="str">
        <f t="shared" si="212"/>
        <v/>
      </c>
      <c r="E797" s="19" t="str">
        <f>IFERROR(IF(A797&lt;&gt;"",VLOOKUP(A797,matriz,IF(generador!B797=1,15,IF(generador!B797=2,18,IF(generador!B797=3,21,IF(generador!B797=4,24,IF(generador!B797=5,27,IF(generador!B797=6,30,IF(generador!B797=7,33,IF(generador!B797=8,36,IF(generador!B797=9,39,IF(generador!B797=10,42,IF(generador!B797=11,45,IF(generador!B797=12,48,IF(generador!B797=13,51,IF(generador!B797=14,54,IF(generador!B797=15,57))))))))))))))),FALSE),""),"")</f>
        <v/>
      </c>
      <c r="F797" s="20" t="str">
        <f t="shared" si="213"/>
        <v/>
      </c>
      <c r="G797" s="29" t="str">
        <f t="shared" si="214"/>
        <v/>
      </c>
      <c r="H797" s="21" t="str">
        <f t="shared" ca="1" si="217"/>
        <v/>
      </c>
      <c r="I797" s="18" t="str">
        <f t="shared" si="218"/>
        <v/>
      </c>
      <c r="J797" s="18" t="str">
        <f>""</f>
        <v/>
      </c>
      <c r="K797" s="18" t="str">
        <f t="shared" si="219"/>
        <v/>
      </c>
      <c r="L797" s="18" t="str">
        <f t="shared" si="220"/>
        <v/>
      </c>
      <c r="M797" s="18" t="str">
        <f t="shared" si="221"/>
        <v/>
      </c>
      <c r="N797" s="18" t="str">
        <f t="shared" si="222"/>
        <v/>
      </c>
      <c r="O797" s="18" t="str">
        <f t="shared" si="223"/>
        <v/>
      </c>
      <c r="P797" s="18" t="str">
        <f t="shared" si="224"/>
        <v/>
      </c>
      <c r="Q797" s="18" t="str">
        <f t="shared" si="225"/>
        <v/>
      </c>
      <c r="R797" s="122" t="str">
        <f t="shared" si="215"/>
        <v/>
      </c>
      <c r="S797" s="18" t="str">
        <f t="shared" si="226"/>
        <v/>
      </c>
      <c r="T797" s="26" t="str">
        <f t="shared" si="216"/>
        <v/>
      </c>
      <c r="U797" s="18" t="str">
        <f t="shared" si="227"/>
        <v/>
      </c>
      <c r="V797" s="18" t="str">
        <f t="shared" si="228"/>
        <v/>
      </c>
      <c r="W797" s="18" t="str">
        <f>IFERROR(CONCATENATE("PAGO N° ",B797," DEL CONTRATO CPS ",V797," ENTRE ",TEXT(VLOOKUP(A797,matriz,IF(generador!B797=1,16,IF(generador!B797=2,19,IF(generador!B797=3,22,IF(generador!B797=4,25,IF(generador!B797=5,28,IF(generador!B797=6,31,IF(generador!B797=7,34,IF(generador!B797=8,37,IF(generador!B797=9,40,IF(generador!B797=10,43,IF(generador!B797=11,46,IF(generador!B797=12,49,IF(generador!B797=13,52,IF(generador!B797=14,55,IF(generador!B797=15,58))))))))))))))),FALSE),"dd/mm/yyyy")," Y ",TEXT(VLOOKUP(A797,matriz,IF(generador!B797=1,17,IF(generador!B797=2,20,IF(generador!B797=3,23,IF(generador!B797=4,26,IF(generador!B797=5,29,IF(generador!B797=6,32,IF(generador!B797=7,35,IF(generador!B797=8,38,IF(generador!B797=9,41,IF(generador!B797=10,44,IF(generador!B797=11,47,IF(generador!B797=12,50,IF(generador!B797=13,53,IF(generador!B797=14,56,IF(generador!B797=15,59))))))))))))))),FALSE),"dd/mm/yyyy")),"")</f>
        <v/>
      </c>
    </row>
    <row r="798" spans="1:23" x14ac:dyDescent="0.3">
      <c r="A798" s="15"/>
      <c r="B798" s="14"/>
      <c r="C798" s="6"/>
      <c r="D798" s="26" t="str">
        <f t="shared" si="212"/>
        <v/>
      </c>
      <c r="E798" s="19" t="str">
        <f>IFERROR(IF(A798&lt;&gt;"",VLOOKUP(A798,matriz,IF(generador!B798=1,15,IF(generador!B798=2,18,IF(generador!B798=3,21,IF(generador!B798=4,24,IF(generador!B798=5,27,IF(generador!B798=6,30,IF(generador!B798=7,33,IF(generador!B798=8,36,IF(generador!B798=9,39,IF(generador!B798=10,42,IF(generador!B798=11,45,IF(generador!B798=12,48,IF(generador!B798=13,51,IF(generador!B798=14,54,IF(generador!B798=15,57))))))))))))))),FALSE),""),"")</f>
        <v/>
      </c>
      <c r="F798" s="20" t="str">
        <f t="shared" si="213"/>
        <v/>
      </c>
      <c r="G798" s="29" t="str">
        <f t="shared" si="214"/>
        <v/>
      </c>
      <c r="H798" s="21" t="str">
        <f t="shared" ca="1" si="217"/>
        <v/>
      </c>
      <c r="I798" s="18" t="str">
        <f t="shared" si="218"/>
        <v/>
      </c>
      <c r="J798" s="18" t="str">
        <f>""</f>
        <v/>
      </c>
      <c r="K798" s="18" t="str">
        <f t="shared" si="219"/>
        <v/>
      </c>
      <c r="L798" s="18" t="str">
        <f t="shared" si="220"/>
        <v/>
      </c>
      <c r="M798" s="18" t="str">
        <f t="shared" si="221"/>
        <v/>
      </c>
      <c r="N798" s="18" t="str">
        <f t="shared" si="222"/>
        <v/>
      </c>
      <c r="O798" s="18" t="str">
        <f t="shared" si="223"/>
        <v/>
      </c>
      <c r="P798" s="18" t="str">
        <f t="shared" si="224"/>
        <v/>
      </c>
      <c r="Q798" s="18" t="str">
        <f t="shared" si="225"/>
        <v/>
      </c>
      <c r="R798" s="122" t="str">
        <f t="shared" si="215"/>
        <v/>
      </c>
      <c r="S798" s="18" t="str">
        <f t="shared" si="226"/>
        <v/>
      </c>
      <c r="T798" s="26" t="str">
        <f t="shared" si="216"/>
        <v/>
      </c>
      <c r="U798" s="18" t="str">
        <f t="shared" si="227"/>
        <v/>
      </c>
      <c r="V798" s="18" t="str">
        <f t="shared" si="228"/>
        <v/>
      </c>
      <c r="W798" s="18" t="str">
        <f>IFERROR(CONCATENATE("PAGO N° ",B798," DEL CONTRATO CPS ",V798," ENTRE ",TEXT(VLOOKUP(A798,matriz,IF(generador!B798=1,16,IF(generador!B798=2,19,IF(generador!B798=3,22,IF(generador!B798=4,25,IF(generador!B798=5,28,IF(generador!B798=6,31,IF(generador!B798=7,34,IF(generador!B798=8,37,IF(generador!B798=9,40,IF(generador!B798=10,43,IF(generador!B798=11,46,IF(generador!B798=12,49,IF(generador!B798=13,52,IF(generador!B798=14,55,IF(generador!B798=15,58))))))))))))))),FALSE),"dd/mm/yyyy")," Y ",TEXT(VLOOKUP(A798,matriz,IF(generador!B798=1,17,IF(generador!B798=2,20,IF(generador!B798=3,23,IF(generador!B798=4,26,IF(generador!B798=5,29,IF(generador!B798=6,32,IF(generador!B798=7,35,IF(generador!B798=8,38,IF(generador!B798=9,41,IF(generador!B798=10,44,IF(generador!B798=11,47,IF(generador!B798=12,50,IF(generador!B798=13,53,IF(generador!B798=14,56,IF(generador!B798=15,59))))))))))))))),FALSE),"dd/mm/yyyy")),"")</f>
        <v/>
      </c>
    </row>
    <row r="799" spans="1:23" x14ac:dyDescent="0.3">
      <c r="A799" s="15"/>
      <c r="B799" s="14"/>
      <c r="C799" s="6"/>
      <c r="D799" s="26" t="str">
        <f t="shared" si="212"/>
        <v/>
      </c>
      <c r="E799" s="19" t="str">
        <f>IFERROR(IF(A799&lt;&gt;"",VLOOKUP(A799,matriz,IF(generador!B799=1,15,IF(generador!B799=2,18,IF(generador!B799=3,21,IF(generador!B799=4,24,IF(generador!B799=5,27,IF(generador!B799=6,30,IF(generador!B799=7,33,IF(generador!B799=8,36,IF(generador!B799=9,39,IF(generador!B799=10,42,IF(generador!B799=11,45,IF(generador!B799=12,48,IF(generador!B799=13,51,IF(generador!B799=14,54,IF(generador!B799=15,57))))))))))))))),FALSE),""),"")</f>
        <v/>
      </c>
      <c r="F799" s="20" t="str">
        <f t="shared" si="213"/>
        <v/>
      </c>
      <c r="G799" s="29" t="str">
        <f t="shared" si="214"/>
        <v/>
      </c>
      <c r="H799" s="21" t="str">
        <f t="shared" ca="1" si="217"/>
        <v/>
      </c>
      <c r="I799" s="18" t="str">
        <f t="shared" si="218"/>
        <v/>
      </c>
      <c r="J799" s="18" t="str">
        <f>""</f>
        <v/>
      </c>
      <c r="K799" s="18" t="str">
        <f t="shared" si="219"/>
        <v/>
      </c>
      <c r="L799" s="18" t="str">
        <f t="shared" si="220"/>
        <v/>
      </c>
      <c r="M799" s="18" t="str">
        <f t="shared" si="221"/>
        <v/>
      </c>
      <c r="N799" s="18" t="str">
        <f t="shared" si="222"/>
        <v/>
      </c>
      <c r="O799" s="18" t="str">
        <f t="shared" si="223"/>
        <v/>
      </c>
      <c r="P799" s="18" t="str">
        <f t="shared" si="224"/>
        <v/>
      </c>
      <c r="Q799" s="18" t="str">
        <f t="shared" si="225"/>
        <v/>
      </c>
      <c r="R799" s="122" t="str">
        <f t="shared" si="215"/>
        <v/>
      </c>
      <c r="S799" s="18" t="str">
        <f t="shared" si="226"/>
        <v/>
      </c>
      <c r="T799" s="26" t="str">
        <f t="shared" si="216"/>
        <v/>
      </c>
      <c r="U799" s="18" t="str">
        <f t="shared" si="227"/>
        <v/>
      </c>
      <c r="V799" s="18" t="str">
        <f t="shared" si="228"/>
        <v/>
      </c>
      <c r="W799" s="18" t="str">
        <f>IFERROR(CONCATENATE("PAGO N° ",B799," DEL CONTRATO CPS ",V799," ENTRE ",TEXT(VLOOKUP(A799,matriz,IF(generador!B799=1,16,IF(generador!B799=2,19,IF(generador!B799=3,22,IF(generador!B799=4,25,IF(generador!B799=5,28,IF(generador!B799=6,31,IF(generador!B799=7,34,IF(generador!B799=8,37,IF(generador!B799=9,40,IF(generador!B799=10,43,IF(generador!B799=11,46,IF(generador!B799=12,49,IF(generador!B799=13,52,IF(generador!B799=14,55,IF(generador!B799=15,58))))))))))))))),FALSE),"dd/mm/yyyy")," Y ",TEXT(VLOOKUP(A799,matriz,IF(generador!B799=1,17,IF(generador!B799=2,20,IF(generador!B799=3,23,IF(generador!B799=4,26,IF(generador!B799=5,29,IF(generador!B799=6,32,IF(generador!B799=7,35,IF(generador!B799=8,38,IF(generador!B799=9,41,IF(generador!B799=10,44,IF(generador!B799=11,47,IF(generador!B799=12,50,IF(generador!B799=13,53,IF(generador!B799=14,56,IF(generador!B799=15,59))))))))))))))),FALSE),"dd/mm/yyyy")),"")</f>
        <v/>
      </c>
    </row>
    <row r="800" spans="1:23" x14ac:dyDescent="0.3">
      <c r="A800" s="15"/>
      <c r="B800" s="14"/>
      <c r="C800" s="6"/>
      <c r="D800" s="26" t="str">
        <f t="shared" si="212"/>
        <v/>
      </c>
      <c r="E800" s="19" t="str">
        <f>IFERROR(IF(A800&lt;&gt;"",VLOOKUP(A800,matriz,IF(generador!B800=1,15,IF(generador!B800=2,18,IF(generador!B800=3,21,IF(generador!B800=4,24,IF(generador!B800=5,27,IF(generador!B800=6,30,IF(generador!B800=7,33,IF(generador!B800=8,36,IF(generador!B800=9,39,IF(generador!B800=10,42,IF(generador!B800=11,45,IF(generador!B800=12,48,IF(generador!B800=13,51,IF(generador!B800=14,54,IF(generador!B800=15,57))))))))))))))),FALSE),""),"")</f>
        <v/>
      </c>
      <c r="F800" s="20" t="str">
        <f t="shared" si="213"/>
        <v/>
      </c>
      <c r="G800" s="29" t="str">
        <f t="shared" si="214"/>
        <v/>
      </c>
      <c r="H800" s="21" t="str">
        <f t="shared" ca="1" si="217"/>
        <v/>
      </c>
      <c r="I800" s="18" t="str">
        <f t="shared" si="218"/>
        <v/>
      </c>
      <c r="J800" s="18" t="str">
        <f>""</f>
        <v/>
      </c>
      <c r="K800" s="18" t="str">
        <f t="shared" si="219"/>
        <v/>
      </c>
      <c r="L800" s="18" t="str">
        <f t="shared" si="220"/>
        <v/>
      </c>
      <c r="M800" s="18" t="str">
        <f t="shared" si="221"/>
        <v/>
      </c>
      <c r="N800" s="18" t="str">
        <f t="shared" si="222"/>
        <v/>
      </c>
      <c r="O800" s="18" t="str">
        <f t="shared" si="223"/>
        <v/>
      </c>
      <c r="P800" s="18" t="str">
        <f t="shared" si="224"/>
        <v/>
      </c>
      <c r="Q800" s="18" t="str">
        <f t="shared" si="225"/>
        <v/>
      </c>
      <c r="R800" s="122" t="str">
        <f t="shared" si="215"/>
        <v/>
      </c>
      <c r="S800" s="18" t="str">
        <f t="shared" si="226"/>
        <v/>
      </c>
      <c r="T800" s="26" t="str">
        <f t="shared" si="216"/>
        <v/>
      </c>
      <c r="U800" s="18" t="str">
        <f t="shared" si="227"/>
        <v/>
      </c>
      <c r="V800" s="18" t="str">
        <f t="shared" si="228"/>
        <v/>
      </c>
      <c r="W800" s="18" t="str">
        <f>IFERROR(CONCATENATE("PAGO N° ",B800," DEL CONTRATO CPS ",V800," ENTRE ",TEXT(VLOOKUP(A800,matriz,IF(generador!B800=1,16,IF(generador!B800=2,19,IF(generador!B800=3,22,IF(generador!B800=4,25,IF(generador!B800=5,28,IF(generador!B800=6,31,IF(generador!B800=7,34,IF(generador!B800=8,37,IF(generador!B800=9,40,IF(generador!B800=10,43,IF(generador!B800=11,46,IF(generador!B800=12,49,IF(generador!B800=13,52,IF(generador!B800=14,55,IF(generador!B800=15,58))))))))))))))),FALSE),"dd/mm/yyyy")," Y ",TEXT(VLOOKUP(A800,matriz,IF(generador!B800=1,17,IF(generador!B800=2,20,IF(generador!B800=3,23,IF(generador!B800=4,26,IF(generador!B800=5,29,IF(generador!B800=6,32,IF(generador!B800=7,35,IF(generador!B800=8,38,IF(generador!B800=9,41,IF(generador!B800=10,44,IF(generador!B800=11,47,IF(generador!B800=12,50,IF(generador!B800=13,53,IF(generador!B800=14,56,IF(generador!B800=15,59))))))))))))))),FALSE),"dd/mm/yyyy")),"")</f>
        <v/>
      </c>
    </row>
    <row r="801" spans="1:23" x14ac:dyDescent="0.3">
      <c r="A801" s="15"/>
      <c r="B801" s="14"/>
      <c r="C801" s="6"/>
      <c r="D801" s="26" t="str">
        <f t="shared" si="212"/>
        <v/>
      </c>
      <c r="E801" s="19" t="str">
        <f>IFERROR(IF(A801&lt;&gt;"",VLOOKUP(A801,matriz,IF(generador!B801=1,15,IF(generador!B801=2,18,IF(generador!B801=3,21,IF(generador!B801=4,24,IF(generador!B801=5,27,IF(generador!B801=6,30,IF(generador!B801=7,33,IF(generador!B801=8,36,IF(generador!B801=9,39,IF(generador!B801=10,42,IF(generador!B801=11,45,IF(generador!B801=12,48,IF(generador!B801=13,51,IF(generador!B801=14,54,IF(generador!B801=15,57))))))))))))))),FALSE),""),"")</f>
        <v/>
      </c>
      <c r="F801" s="20" t="str">
        <f t="shared" si="213"/>
        <v/>
      </c>
      <c r="G801" s="29" t="str">
        <f t="shared" si="214"/>
        <v/>
      </c>
      <c r="H801" s="21" t="str">
        <f t="shared" ca="1" si="217"/>
        <v/>
      </c>
      <c r="I801" s="18" t="str">
        <f t="shared" si="218"/>
        <v/>
      </c>
      <c r="J801" s="18" t="str">
        <f>""</f>
        <v/>
      </c>
      <c r="K801" s="18" t="str">
        <f t="shared" si="219"/>
        <v/>
      </c>
      <c r="L801" s="18" t="str">
        <f t="shared" si="220"/>
        <v/>
      </c>
      <c r="M801" s="18" t="str">
        <f t="shared" si="221"/>
        <v/>
      </c>
      <c r="N801" s="18" t="str">
        <f t="shared" si="222"/>
        <v/>
      </c>
      <c r="O801" s="18" t="str">
        <f t="shared" si="223"/>
        <v/>
      </c>
      <c r="P801" s="18" t="str">
        <f t="shared" si="224"/>
        <v/>
      </c>
      <c r="Q801" s="18" t="str">
        <f t="shared" si="225"/>
        <v/>
      </c>
      <c r="R801" s="122" t="str">
        <f t="shared" si="215"/>
        <v/>
      </c>
      <c r="S801" s="18" t="str">
        <f t="shared" si="226"/>
        <v/>
      </c>
      <c r="T801" s="26" t="str">
        <f t="shared" si="216"/>
        <v/>
      </c>
      <c r="U801" s="18" t="str">
        <f t="shared" si="227"/>
        <v/>
      </c>
      <c r="V801" s="18" t="str">
        <f t="shared" si="228"/>
        <v/>
      </c>
      <c r="W801" s="18" t="str">
        <f>IFERROR(CONCATENATE("PAGO N° ",B801," DEL CONTRATO CPS ",V801," ENTRE ",TEXT(VLOOKUP(A801,matriz,IF(generador!B801=1,16,IF(generador!B801=2,19,IF(generador!B801=3,22,IF(generador!B801=4,25,IF(generador!B801=5,28,IF(generador!B801=6,31,IF(generador!B801=7,34,IF(generador!B801=8,37,IF(generador!B801=9,40,IF(generador!B801=10,43,IF(generador!B801=11,46,IF(generador!B801=12,49,IF(generador!B801=13,52,IF(generador!B801=14,55,IF(generador!B801=15,58))))))))))))))),FALSE),"dd/mm/yyyy")," Y ",TEXT(VLOOKUP(A801,matriz,IF(generador!B801=1,17,IF(generador!B801=2,20,IF(generador!B801=3,23,IF(generador!B801=4,26,IF(generador!B801=5,29,IF(generador!B801=6,32,IF(generador!B801=7,35,IF(generador!B801=8,38,IF(generador!B801=9,41,IF(generador!B801=10,44,IF(generador!B801=11,47,IF(generador!B801=12,50,IF(generador!B801=13,53,IF(generador!B801=14,56,IF(generador!B801=15,59))))))))))))))),FALSE),"dd/mm/yyyy")),"")</f>
        <v/>
      </c>
    </row>
    <row r="802" spans="1:23" x14ac:dyDescent="0.3">
      <c r="A802" s="15"/>
      <c r="B802" s="14"/>
      <c r="C802" s="6"/>
      <c r="D802" s="26" t="str">
        <f t="shared" si="212"/>
        <v/>
      </c>
      <c r="E802" s="19" t="str">
        <f>IFERROR(IF(A802&lt;&gt;"",VLOOKUP(A802,matriz,IF(generador!B802=1,15,IF(generador!B802=2,18,IF(generador!B802=3,21,IF(generador!B802=4,24,IF(generador!B802=5,27,IF(generador!B802=6,30,IF(generador!B802=7,33,IF(generador!B802=8,36,IF(generador!B802=9,39,IF(generador!B802=10,42,IF(generador!B802=11,45,IF(generador!B802=12,48,IF(generador!B802=13,51,IF(generador!B802=14,54,IF(generador!B802=15,57))))))))))))))),FALSE),""),"")</f>
        <v/>
      </c>
      <c r="F802" s="20" t="str">
        <f t="shared" si="213"/>
        <v/>
      </c>
      <c r="G802" s="29" t="str">
        <f t="shared" si="214"/>
        <v/>
      </c>
      <c r="H802" s="21" t="str">
        <f t="shared" ca="1" si="217"/>
        <v/>
      </c>
      <c r="I802" s="18" t="str">
        <f t="shared" si="218"/>
        <v/>
      </c>
      <c r="J802" s="18" t="str">
        <f>""</f>
        <v/>
      </c>
      <c r="K802" s="18" t="str">
        <f t="shared" si="219"/>
        <v/>
      </c>
      <c r="L802" s="18" t="str">
        <f t="shared" si="220"/>
        <v/>
      </c>
      <c r="M802" s="18" t="str">
        <f t="shared" si="221"/>
        <v/>
      </c>
      <c r="N802" s="18" t="str">
        <f t="shared" si="222"/>
        <v/>
      </c>
      <c r="O802" s="18" t="str">
        <f t="shared" si="223"/>
        <v/>
      </c>
      <c r="P802" s="18" t="str">
        <f t="shared" si="224"/>
        <v/>
      </c>
      <c r="Q802" s="18" t="str">
        <f t="shared" si="225"/>
        <v/>
      </c>
      <c r="R802" s="122" t="str">
        <f t="shared" si="215"/>
        <v/>
      </c>
      <c r="S802" s="18" t="str">
        <f t="shared" si="226"/>
        <v/>
      </c>
      <c r="T802" s="26" t="str">
        <f t="shared" si="216"/>
        <v/>
      </c>
      <c r="U802" s="18" t="str">
        <f t="shared" si="227"/>
        <v/>
      </c>
      <c r="V802" s="18" t="str">
        <f t="shared" si="228"/>
        <v/>
      </c>
      <c r="W802" s="18" t="str">
        <f>IFERROR(CONCATENATE("PAGO N° ",B802," DEL CONTRATO CPS ",V802," ENTRE ",TEXT(VLOOKUP(A802,matriz,IF(generador!B802=1,16,IF(generador!B802=2,19,IF(generador!B802=3,22,IF(generador!B802=4,25,IF(generador!B802=5,28,IF(generador!B802=6,31,IF(generador!B802=7,34,IF(generador!B802=8,37,IF(generador!B802=9,40,IF(generador!B802=10,43,IF(generador!B802=11,46,IF(generador!B802=12,49,IF(generador!B802=13,52,IF(generador!B802=14,55,IF(generador!B802=15,58))))))))))))))),FALSE),"dd/mm/yyyy")," Y ",TEXT(VLOOKUP(A802,matriz,IF(generador!B802=1,17,IF(generador!B802=2,20,IF(generador!B802=3,23,IF(generador!B802=4,26,IF(generador!B802=5,29,IF(generador!B802=6,32,IF(generador!B802=7,35,IF(generador!B802=8,38,IF(generador!B802=9,41,IF(generador!B802=10,44,IF(generador!B802=11,47,IF(generador!B802=12,50,IF(generador!B802=13,53,IF(generador!B802=14,56,IF(generador!B802=15,59))))))))))))))),FALSE),"dd/mm/yyyy")),"")</f>
        <v/>
      </c>
    </row>
    <row r="803" spans="1:23" x14ac:dyDescent="0.3">
      <c r="A803" s="15"/>
      <c r="B803" s="14"/>
      <c r="C803" s="6"/>
      <c r="D803" s="26" t="str">
        <f t="shared" si="212"/>
        <v/>
      </c>
      <c r="E803" s="19" t="str">
        <f>IFERROR(IF(A803&lt;&gt;"",VLOOKUP(A803,matriz,IF(generador!B803=1,15,IF(generador!B803=2,18,IF(generador!B803=3,21,IF(generador!B803=4,24,IF(generador!B803=5,27,IF(generador!B803=6,30,IF(generador!B803=7,33,IF(generador!B803=8,36,IF(generador!B803=9,39,IF(generador!B803=10,42,IF(generador!B803=11,45,IF(generador!B803=12,48,IF(generador!B803=13,51,IF(generador!B803=14,54,IF(generador!B803=15,57))))))))))))))),FALSE),""),"")</f>
        <v/>
      </c>
      <c r="F803" s="20" t="str">
        <f t="shared" si="213"/>
        <v/>
      </c>
      <c r="G803" s="29" t="str">
        <f t="shared" si="214"/>
        <v/>
      </c>
      <c r="H803" s="21" t="str">
        <f t="shared" ca="1" si="217"/>
        <v/>
      </c>
      <c r="I803" s="18" t="str">
        <f t="shared" si="218"/>
        <v/>
      </c>
      <c r="J803" s="18" t="str">
        <f>""</f>
        <v/>
      </c>
      <c r="K803" s="18" t="str">
        <f t="shared" si="219"/>
        <v/>
      </c>
      <c r="L803" s="18" t="str">
        <f t="shared" si="220"/>
        <v/>
      </c>
      <c r="M803" s="18" t="str">
        <f t="shared" si="221"/>
        <v/>
      </c>
      <c r="N803" s="18" t="str">
        <f t="shared" si="222"/>
        <v/>
      </c>
      <c r="O803" s="18" t="str">
        <f t="shared" si="223"/>
        <v/>
      </c>
      <c r="P803" s="18" t="str">
        <f t="shared" si="224"/>
        <v/>
      </c>
      <c r="Q803" s="18" t="str">
        <f t="shared" si="225"/>
        <v/>
      </c>
      <c r="R803" s="122" t="str">
        <f t="shared" si="215"/>
        <v/>
      </c>
      <c r="S803" s="18" t="str">
        <f t="shared" si="226"/>
        <v/>
      </c>
      <c r="T803" s="26" t="str">
        <f t="shared" si="216"/>
        <v/>
      </c>
      <c r="U803" s="18" t="str">
        <f t="shared" si="227"/>
        <v/>
      </c>
      <c r="V803" s="18" t="str">
        <f t="shared" si="228"/>
        <v/>
      </c>
      <c r="W803" s="18" t="str">
        <f>IFERROR(CONCATENATE("PAGO N° ",B803," DEL CONTRATO CPS ",V803," ENTRE ",TEXT(VLOOKUP(A803,matriz,IF(generador!B803=1,16,IF(generador!B803=2,19,IF(generador!B803=3,22,IF(generador!B803=4,25,IF(generador!B803=5,28,IF(generador!B803=6,31,IF(generador!B803=7,34,IF(generador!B803=8,37,IF(generador!B803=9,40,IF(generador!B803=10,43,IF(generador!B803=11,46,IF(generador!B803=12,49,IF(generador!B803=13,52,IF(generador!B803=14,55,IF(generador!B803=15,58))))))))))))))),FALSE),"dd/mm/yyyy")," Y ",TEXT(VLOOKUP(A803,matriz,IF(generador!B803=1,17,IF(generador!B803=2,20,IF(generador!B803=3,23,IF(generador!B803=4,26,IF(generador!B803=5,29,IF(generador!B803=6,32,IF(generador!B803=7,35,IF(generador!B803=8,38,IF(generador!B803=9,41,IF(generador!B803=10,44,IF(generador!B803=11,47,IF(generador!B803=12,50,IF(generador!B803=13,53,IF(generador!B803=14,56,IF(generador!B803=15,59))))))))))))))),FALSE),"dd/mm/yyyy")),"")</f>
        <v/>
      </c>
    </row>
    <row r="804" spans="1:23" x14ac:dyDescent="0.3">
      <c r="A804" s="15"/>
      <c r="B804" s="14"/>
      <c r="C804" s="6"/>
      <c r="D804" s="26" t="str">
        <f t="shared" si="212"/>
        <v/>
      </c>
      <c r="E804" s="19" t="str">
        <f>IFERROR(IF(A804&lt;&gt;"",VLOOKUP(A804,matriz,IF(generador!B804=1,15,IF(generador!B804=2,18,IF(generador!B804=3,21,IF(generador!B804=4,24,IF(generador!B804=5,27,IF(generador!B804=6,30,IF(generador!B804=7,33,IF(generador!B804=8,36,IF(generador!B804=9,39,IF(generador!B804=10,42,IF(generador!B804=11,45,IF(generador!B804=12,48,IF(generador!B804=13,51,IF(generador!B804=14,54,IF(generador!B804=15,57))))))))))))))),FALSE),""),"")</f>
        <v/>
      </c>
      <c r="F804" s="20" t="str">
        <f t="shared" si="213"/>
        <v/>
      </c>
      <c r="G804" s="29" t="str">
        <f t="shared" si="214"/>
        <v/>
      </c>
      <c r="H804" s="21" t="str">
        <f t="shared" ca="1" si="217"/>
        <v/>
      </c>
      <c r="I804" s="18" t="str">
        <f t="shared" si="218"/>
        <v/>
      </c>
      <c r="J804" s="18" t="str">
        <f>""</f>
        <v/>
      </c>
      <c r="K804" s="18" t="str">
        <f t="shared" si="219"/>
        <v/>
      </c>
      <c r="L804" s="18" t="str">
        <f t="shared" si="220"/>
        <v/>
      </c>
      <c r="M804" s="18" t="str">
        <f t="shared" si="221"/>
        <v/>
      </c>
      <c r="N804" s="18" t="str">
        <f t="shared" si="222"/>
        <v/>
      </c>
      <c r="O804" s="18" t="str">
        <f t="shared" si="223"/>
        <v/>
      </c>
      <c r="P804" s="18" t="str">
        <f t="shared" si="224"/>
        <v/>
      </c>
      <c r="Q804" s="18" t="str">
        <f t="shared" si="225"/>
        <v/>
      </c>
      <c r="R804" s="122" t="str">
        <f t="shared" si="215"/>
        <v/>
      </c>
      <c r="S804" s="18" t="str">
        <f t="shared" si="226"/>
        <v/>
      </c>
      <c r="T804" s="26" t="str">
        <f t="shared" si="216"/>
        <v/>
      </c>
      <c r="U804" s="18" t="str">
        <f t="shared" si="227"/>
        <v/>
      </c>
      <c r="V804" s="18" t="str">
        <f t="shared" si="228"/>
        <v/>
      </c>
      <c r="W804" s="18" t="str">
        <f>IFERROR(CONCATENATE("PAGO N° ",B804," DEL CONTRATO CPS ",V804," ENTRE ",TEXT(VLOOKUP(A804,matriz,IF(generador!B804=1,16,IF(generador!B804=2,19,IF(generador!B804=3,22,IF(generador!B804=4,25,IF(generador!B804=5,28,IF(generador!B804=6,31,IF(generador!B804=7,34,IF(generador!B804=8,37,IF(generador!B804=9,40,IF(generador!B804=10,43,IF(generador!B804=11,46,IF(generador!B804=12,49,IF(generador!B804=13,52,IF(generador!B804=14,55,IF(generador!B804=15,58))))))))))))))),FALSE),"dd/mm/yyyy")," Y ",TEXT(VLOOKUP(A804,matriz,IF(generador!B804=1,17,IF(generador!B804=2,20,IF(generador!B804=3,23,IF(generador!B804=4,26,IF(generador!B804=5,29,IF(generador!B804=6,32,IF(generador!B804=7,35,IF(generador!B804=8,38,IF(generador!B804=9,41,IF(generador!B804=10,44,IF(generador!B804=11,47,IF(generador!B804=12,50,IF(generador!B804=13,53,IF(generador!B804=14,56,IF(generador!B804=15,59))))))))))))))),FALSE),"dd/mm/yyyy")),"")</f>
        <v/>
      </c>
    </row>
    <row r="805" spans="1:23" x14ac:dyDescent="0.3">
      <c r="A805" s="15"/>
      <c r="B805" s="14"/>
      <c r="C805" s="6"/>
      <c r="D805" s="26" t="str">
        <f t="shared" si="212"/>
        <v/>
      </c>
      <c r="E805" s="19" t="str">
        <f>IFERROR(IF(A805&lt;&gt;"",VLOOKUP(A805,matriz,IF(generador!B805=1,15,IF(generador!B805=2,18,IF(generador!B805=3,21,IF(generador!B805=4,24,IF(generador!B805=5,27,IF(generador!B805=6,30,IF(generador!B805=7,33,IF(generador!B805=8,36,IF(generador!B805=9,39,IF(generador!B805=10,42,IF(generador!B805=11,45,IF(generador!B805=12,48,IF(generador!B805=13,51,IF(generador!B805=14,54,IF(generador!B805=15,57))))))))))))))),FALSE),""),"")</f>
        <v/>
      </c>
      <c r="F805" s="20" t="str">
        <f t="shared" si="213"/>
        <v/>
      </c>
      <c r="G805" s="29" t="str">
        <f t="shared" si="214"/>
        <v/>
      </c>
      <c r="H805" s="21" t="str">
        <f t="shared" ca="1" si="217"/>
        <v/>
      </c>
      <c r="I805" s="18" t="str">
        <f t="shared" si="218"/>
        <v/>
      </c>
      <c r="J805" s="18" t="str">
        <f>""</f>
        <v/>
      </c>
      <c r="K805" s="18" t="str">
        <f t="shared" si="219"/>
        <v/>
      </c>
      <c r="L805" s="18" t="str">
        <f t="shared" si="220"/>
        <v/>
      </c>
      <c r="M805" s="18" t="str">
        <f t="shared" si="221"/>
        <v/>
      </c>
      <c r="N805" s="18" t="str">
        <f t="shared" si="222"/>
        <v/>
      </c>
      <c r="O805" s="18" t="str">
        <f t="shared" si="223"/>
        <v/>
      </c>
      <c r="P805" s="18" t="str">
        <f t="shared" si="224"/>
        <v/>
      </c>
      <c r="Q805" s="18" t="str">
        <f t="shared" si="225"/>
        <v/>
      </c>
      <c r="R805" s="122" t="str">
        <f t="shared" si="215"/>
        <v/>
      </c>
      <c r="S805" s="18" t="str">
        <f t="shared" si="226"/>
        <v/>
      </c>
      <c r="T805" s="26" t="str">
        <f t="shared" si="216"/>
        <v/>
      </c>
      <c r="U805" s="18" t="str">
        <f t="shared" si="227"/>
        <v/>
      </c>
      <c r="V805" s="18" t="str">
        <f t="shared" si="228"/>
        <v/>
      </c>
      <c r="W805" s="18" t="str">
        <f>IFERROR(CONCATENATE("PAGO N° ",B805," DEL CONTRATO CPS ",V805," ENTRE ",TEXT(VLOOKUP(A805,matriz,IF(generador!B805=1,16,IF(generador!B805=2,19,IF(generador!B805=3,22,IF(generador!B805=4,25,IF(generador!B805=5,28,IF(generador!B805=6,31,IF(generador!B805=7,34,IF(generador!B805=8,37,IF(generador!B805=9,40,IF(generador!B805=10,43,IF(generador!B805=11,46,IF(generador!B805=12,49,IF(generador!B805=13,52,IF(generador!B805=14,55,IF(generador!B805=15,58))))))))))))))),FALSE),"dd/mm/yyyy")," Y ",TEXT(VLOOKUP(A805,matriz,IF(generador!B805=1,17,IF(generador!B805=2,20,IF(generador!B805=3,23,IF(generador!B805=4,26,IF(generador!B805=5,29,IF(generador!B805=6,32,IF(generador!B805=7,35,IF(generador!B805=8,38,IF(generador!B805=9,41,IF(generador!B805=10,44,IF(generador!B805=11,47,IF(generador!B805=12,50,IF(generador!B805=13,53,IF(generador!B805=14,56,IF(generador!B805=15,59))))))))))))))),FALSE),"dd/mm/yyyy")),"")</f>
        <v/>
      </c>
    </row>
    <row r="806" spans="1:23" x14ac:dyDescent="0.3">
      <c r="A806" s="15"/>
      <c r="B806" s="14"/>
      <c r="C806" s="6"/>
      <c r="D806" s="26" t="str">
        <f t="shared" si="212"/>
        <v/>
      </c>
      <c r="E806" s="19" t="str">
        <f>IFERROR(IF(A806&lt;&gt;"",VLOOKUP(A806,matriz,IF(generador!B806=1,15,IF(generador!B806=2,18,IF(generador!B806=3,21,IF(generador!B806=4,24,IF(generador!B806=5,27,IF(generador!B806=6,30,IF(generador!B806=7,33,IF(generador!B806=8,36,IF(generador!B806=9,39,IF(generador!B806=10,42,IF(generador!B806=11,45,IF(generador!B806=12,48,IF(generador!B806=13,51,IF(generador!B806=14,54,IF(generador!B806=15,57))))))))))))))),FALSE),""),"")</f>
        <v/>
      </c>
      <c r="F806" s="20" t="str">
        <f t="shared" si="213"/>
        <v/>
      </c>
      <c r="G806" s="29" t="str">
        <f t="shared" si="214"/>
        <v/>
      </c>
      <c r="H806" s="21" t="str">
        <f t="shared" ca="1" si="217"/>
        <v/>
      </c>
      <c r="I806" s="18" t="str">
        <f t="shared" si="218"/>
        <v/>
      </c>
      <c r="J806" s="18" t="str">
        <f>""</f>
        <v/>
      </c>
      <c r="K806" s="18" t="str">
        <f t="shared" si="219"/>
        <v/>
      </c>
      <c r="L806" s="18" t="str">
        <f t="shared" si="220"/>
        <v/>
      </c>
      <c r="M806" s="18" t="str">
        <f t="shared" si="221"/>
        <v/>
      </c>
      <c r="N806" s="18" t="str">
        <f t="shared" si="222"/>
        <v/>
      </c>
      <c r="O806" s="18" t="str">
        <f t="shared" si="223"/>
        <v/>
      </c>
      <c r="P806" s="18" t="str">
        <f t="shared" si="224"/>
        <v/>
      </c>
      <c r="Q806" s="18" t="str">
        <f t="shared" si="225"/>
        <v/>
      </c>
      <c r="R806" s="122" t="str">
        <f t="shared" si="215"/>
        <v/>
      </c>
      <c r="S806" s="18" t="str">
        <f t="shared" si="226"/>
        <v/>
      </c>
      <c r="T806" s="26" t="str">
        <f t="shared" si="216"/>
        <v/>
      </c>
      <c r="U806" s="18" t="str">
        <f t="shared" si="227"/>
        <v/>
      </c>
      <c r="V806" s="18" t="str">
        <f t="shared" si="228"/>
        <v/>
      </c>
      <c r="W806" s="18" t="str">
        <f>IFERROR(CONCATENATE("PAGO N° ",B806," DEL CONTRATO CPS ",V806," ENTRE ",TEXT(VLOOKUP(A806,matriz,IF(generador!B806=1,16,IF(generador!B806=2,19,IF(generador!B806=3,22,IF(generador!B806=4,25,IF(generador!B806=5,28,IF(generador!B806=6,31,IF(generador!B806=7,34,IF(generador!B806=8,37,IF(generador!B806=9,40,IF(generador!B806=10,43,IF(generador!B806=11,46,IF(generador!B806=12,49,IF(generador!B806=13,52,IF(generador!B806=14,55,IF(generador!B806=15,58))))))))))))))),FALSE),"dd/mm/yyyy")," Y ",TEXT(VLOOKUP(A806,matriz,IF(generador!B806=1,17,IF(generador!B806=2,20,IF(generador!B806=3,23,IF(generador!B806=4,26,IF(generador!B806=5,29,IF(generador!B806=6,32,IF(generador!B806=7,35,IF(generador!B806=8,38,IF(generador!B806=9,41,IF(generador!B806=10,44,IF(generador!B806=11,47,IF(generador!B806=12,50,IF(generador!B806=13,53,IF(generador!B806=14,56,IF(generador!B806=15,59))))))))))))))),FALSE),"dd/mm/yyyy")),"")</f>
        <v/>
      </c>
    </row>
    <row r="807" spans="1:23" x14ac:dyDescent="0.3">
      <c r="A807" s="15"/>
      <c r="B807" s="14"/>
      <c r="C807" s="6"/>
      <c r="D807" s="26" t="str">
        <f t="shared" si="212"/>
        <v/>
      </c>
      <c r="E807" s="19" t="str">
        <f>IFERROR(IF(A807&lt;&gt;"",VLOOKUP(A807,matriz,IF(generador!B807=1,15,IF(generador!B807=2,18,IF(generador!B807=3,21,IF(generador!B807=4,24,IF(generador!B807=5,27,IF(generador!B807=6,30,IF(generador!B807=7,33,IF(generador!B807=8,36,IF(generador!B807=9,39,IF(generador!B807=10,42,IF(generador!B807=11,45,IF(generador!B807=12,48,IF(generador!B807=13,51,IF(generador!B807=14,54,IF(generador!B807=15,57))))))))))))))),FALSE),""),"")</f>
        <v/>
      </c>
      <c r="F807" s="20" t="str">
        <f t="shared" si="213"/>
        <v/>
      </c>
      <c r="G807" s="29" t="str">
        <f t="shared" si="214"/>
        <v/>
      </c>
      <c r="H807" s="21" t="str">
        <f t="shared" ca="1" si="217"/>
        <v/>
      </c>
      <c r="I807" s="18" t="str">
        <f t="shared" si="218"/>
        <v/>
      </c>
      <c r="J807" s="18" t="str">
        <f>""</f>
        <v/>
      </c>
      <c r="K807" s="18" t="str">
        <f t="shared" si="219"/>
        <v/>
      </c>
      <c r="L807" s="18" t="str">
        <f t="shared" si="220"/>
        <v/>
      </c>
      <c r="M807" s="18" t="str">
        <f t="shared" si="221"/>
        <v/>
      </c>
      <c r="N807" s="18" t="str">
        <f t="shared" si="222"/>
        <v/>
      </c>
      <c r="O807" s="18" t="str">
        <f t="shared" si="223"/>
        <v/>
      </c>
      <c r="P807" s="18" t="str">
        <f t="shared" si="224"/>
        <v/>
      </c>
      <c r="Q807" s="18" t="str">
        <f t="shared" si="225"/>
        <v/>
      </c>
      <c r="R807" s="122" t="str">
        <f t="shared" si="215"/>
        <v/>
      </c>
      <c r="S807" s="18" t="str">
        <f t="shared" si="226"/>
        <v/>
      </c>
      <c r="T807" s="26" t="str">
        <f t="shared" si="216"/>
        <v/>
      </c>
      <c r="U807" s="18" t="str">
        <f t="shared" si="227"/>
        <v/>
      </c>
      <c r="V807" s="18" t="str">
        <f t="shared" si="228"/>
        <v/>
      </c>
      <c r="W807" s="18" t="str">
        <f>IFERROR(CONCATENATE("PAGO N° ",B807," DEL CONTRATO CPS ",V807," ENTRE ",TEXT(VLOOKUP(A807,matriz,IF(generador!B807=1,16,IF(generador!B807=2,19,IF(generador!B807=3,22,IF(generador!B807=4,25,IF(generador!B807=5,28,IF(generador!B807=6,31,IF(generador!B807=7,34,IF(generador!B807=8,37,IF(generador!B807=9,40,IF(generador!B807=10,43,IF(generador!B807=11,46,IF(generador!B807=12,49,IF(generador!B807=13,52,IF(generador!B807=14,55,IF(generador!B807=15,58))))))))))))))),FALSE),"dd/mm/yyyy")," Y ",TEXT(VLOOKUP(A807,matriz,IF(generador!B807=1,17,IF(generador!B807=2,20,IF(generador!B807=3,23,IF(generador!B807=4,26,IF(generador!B807=5,29,IF(generador!B807=6,32,IF(generador!B807=7,35,IF(generador!B807=8,38,IF(generador!B807=9,41,IF(generador!B807=10,44,IF(generador!B807=11,47,IF(generador!B807=12,50,IF(generador!B807=13,53,IF(generador!B807=14,56,IF(generador!B807=15,59))))))))))))))),FALSE),"dd/mm/yyyy")),"")</f>
        <v/>
      </c>
    </row>
    <row r="808" spans="1:23" x14ac:dyDescent="0.3">
      <c r="A808" s="15"/>
      <c r="B808" s="14"/>
      <c r="C808" s="6"/>
      <c r="D808" s="26" t="str">
        <f t="shared" si="212"/>
        <v/>
      </c>
      <c r="E808" s="19" t="str">
        <f>IFERROR(IF(A808&lt;&gt;"",VLOOKUP(A808,matriz,IF(generador!B808=1,15,IF(generador!B808=2,18,IF(generador!B808=3,21,IF(generador!B808=4,24,IF(generador!B808=5,27,IF(generador!B808=6,30,IF(generador!B808=7,33,IF(generador!B808=8,36,IF(generador!B808=9,39,IF(generador!B808=10,42,IF(generador!B808=11,45,IF(generador!B808=12,48,IF(generador!B808=13,51,IF(generador!B808=14,54,IF(generador!B808=15,57))))))))))))))),FALSE),""),"")</f>
        <v/>
      </c>
      <c r="F808" s="20" t="str">
        <f t="shared" si="213"/>
        <v/>
      </c>
      <c r="G808" s="29" t="str">
        <f t="shared" si="214"/>
        <v/>
      </c>
      <c r="H808" s="21" t="str">
        <f t="shared" ca="1" si="217"/>
        <v/>
      </c>
      <c r="I808" s="18" t="str">
        <f t="shared" si="218"/>
        <v/>
      </c>
      <c r="J808" s="18" t="str">
        <f>""</f>
        <v/>
      </c>
      <c r="K808" s="18" t="str">
        <f t="shared" si="219"/>
        <v/>
      </c>
      <c r="L808" s="18" t="str">
        <f t="shared" si="220"/>
        <v/>
      </c>
      <c r="M808" s="18" t="str">
        <f t="shared" si="221"/>
        <v/>
      </c>
      <c r="N808" s="18" t="str">
        <f t="shared" si="222"/>
        <v/>
      </c>
      <c r="O808" s="18" t="str">
        <f t="shared" si="223"/>
        <v/>
      </c>
      <c r="P808" s="18" t="str">
        <f t="shared" si="224"/>
        <v/>
      </c>
      <c r="Q808" s="18" t="str">
        <f t="shared" si="225"/>
        <v/>
      </c>
      <c r="R808" s="122" t="str">
        <f t="shared" si="215"/>
        <v/>
      </c>
      <c r="S808" s="18" t="str">
        <f t="shared" si="226"/>
        <v/>
      </c>
      <c r="T808" s="26" t="str">
        <f t="shared" si="216"/>
        <v/>
      </c>
      <c r="U808" s="18" t="str">
        <f t="shared" si="227"/>
        <v/>
      </c>
      <c r="V808" s="18" t="str">
        <f t="shared" si="228"/>
        <v/>
      </c>
      <c r="W808" s="18" t="str">
        <f>IFERROR(CONCATENATE("PAGO N° ",B808," DEL CONTRATO CPS ",V808," ENTRE ",TEXT(VLOOKUP(A808,matriz,IF(generador!B808=1,16,IF(generador!B808=2,19,IF(generador!B808=3,22,IF(generador!B808=4,25,IF(generador!B808=5,28,IF(generador!B808=6,31,IF(generador!B808=7,34,IF(generador!B808=8,37,IF(generador!B808=9,40,IF(generador!B808=10,43,IF(generador!B808=11,46,IF(generador!B808=12,49,IF(generador!B808=13,52,IF(generador!B808=14,55,IF(generador!B808=15,58))))))))))))))),FALSE),"dd/mm/yyyy")," Y ",TEXT(VLOOKUP(A808,matriz,IF(generador!B808=1,17,IF(generador!B808=2,20,IF(generador!B808=3,23,IF(generador!B808=4,26,IF(generador!B808=5,29,IF(generador!B808=6,32,IF(generador!B808=7,35,IF(generador!B808=8,38,IF(generador!B808=9,41,IF(generador!B808=10,44,IF(generador!B808=11,47,IF(generador!B808=12,50,IF(generador!B808=13,53,IF(generador!B808=14,56,IF(generador!B808=15,59))))))))))))))),FALSE),"dd/mm/yyyy")),"")</f>
        <v/>
      </c>
    </row>
    <row r="809" spans="1:23" x14ac:dyDescent="0.3">
      <c r="A809" s="15"/>
      <c r="B809" s="14"/>
      <c r="C809" s="6"/>
      <c r="D809" s="26" t="str">
        <f t="shared" si="212"/>
        <v/>
      </c>
      <c r="E809" s="19" t="str">
        <f>IFERROR(IF(A809&lt;&gt;"",VLOOKUP(A809,matriz,IF(generador!B809=1,15,IF(generador!B809=2,18,IF(generador!B809=3,21,IF(generador!B809=4,24,IF(generador!B809=5,27,IF(generador!B809=6,30,IF(generador!B809=7,33,IF(generador!B809=8,36,IF(generador!B809=9,39,IF(generador!B809=10,42,IF(generador!B809=11,45,IF(generador!B809=12,48,IF(generador!B809=13,51,IF(generador!B809=14,54,IF(generador!B809=15,57))))))))))))))),FALSE),""),"")</f>
        <v/>
      </c>
      <c r="F809" s="20" t="str">
        <f t="shared" si="213"/>
        <v/>
      </c>
      <c r="G809" s="29" t="str">
        <f t="shared" si="214"/>
        <v/>
      </c>
      <c r="H809" s="21" t="str">
        <f t="shared" ca="1" si="217"/>
        <v/>
      </c>
      <c r="I809" s="18" t="str">
        <f t="shared" si="218"/>
        <v/>
      </c>
      <c r="J809" s="18" t="str">
        <f>""</f>
        <v/>
      </c>
      <c r="K809" s="18" t="str">
        <f t="shared" si="219"/>
        <v/>
      </c>
      <c r="L809" s="18" t="str">
        <f t="shared" si="220"/>
        <v/>
      </c>
      <c r="M809" s="18" t="str">
        <f t="shared" si="221"/>
        <v/>
      </c>
      <c r="N809" s="18" t="str">
        <f t="shared" si="222"/>
        <v/>
      </c>
      <c r="O809" s="18" t="str">
        <f t="shared" si="223"/>
        <v/>
      </c>
      <c r="P809" s="18" t="str">
        <f t="shared" si="224"/>
        <v/>
      </c>
      <c r="Q809" s="18" t="str">
        <f t="shared" si="225"/>
        <v/>
      </c>
      <c r="R809" s="122" t="str">
        <f t="shared" si="215"/>
        <v/>
      </c>
      <c r="S809" s="18" t="str">
        <f t="shared" si="226"/>
        <v/>
      </c>
      <c r="T809" s="26" t="str">
        <f t="shared" si="216"/>
        <v/>
      </c>
      <c r="U809" s="18" t="str">
        <f t="shared" si="227"/>
        <v/>
      </c>
      <c r="V809" s="18" t="str">
        <f t="shared" si="228"/>
        <v/>
      </c>
      <c r="W809" s="18" t="str">
        <f>IFERROR(CONCATENATE("PAGO N° ",B809," DEL CONTRATO CPS ",V809," ENTRE ",TEXT(VLOOKUP(A809,matriz,IF(generador!B809=1,16,IF(generador!B809=2,19,IF(generador!B809=3,22,IF(generador!B809=4,25,IF(generador!B809=5,28,IF(generador!B809=6,31,IF(generador!B809=7,34,IF(generador!B809=8,37,IF(generador!B809=9,40,IF(generador!B809=10,43,IF(generador!B809=11,46,IF(generador!B809=12,49,IF(generador!B809=13,52,IF(generador!B809=14,55,IF(generador!B809=15,58))))))))))))))),FALSE),"dd/mm/yyyy")," Y ",TEXT(VLOOKUP(A809,matriz,IF(generador!B809=1,17,IF(generador!B809=2,20,IF(generador!B809=3,23,IF(generador!B809=4,26,IF(generador!B809=5,29,IF(generador!B809=6,32,IF(generador!B809=7,35,IF(generador!B809=8,38,IF(generador!B809=9,41,IF(generador!B809=10,44,IF(generador!B809=11,47,IF(generador!B809=12,50,IF(generador!B809=13,53,IF(generador!B809=14,56,IF(generador!B809=15,59))))))))))))))),FALSE),"dd/mm/yyyy")),"")</f>
        <v/>
      </c>
    </row>
    <row r="810" spans="1:23" x14ac:dyDescent="0.3">
      <c r="A810" s="15"/>
      <c r="B810" s="14"/>
      <c r="C810" s="6"/>
      <c r="D810" s="26" t="str">
        <f t="shared" si="212"/>
        <v/>
      </c>
      <c r="E810" s="19" t="str">
        <f>IFERROR(IF(A810&lt;&gt;"",VLOOKUP(A810,matriz,IF(generador!B810=1,15,IF(generador!B810=2,18,IF(generador!B810=3,21,IF(generador!B810=4,24,IF(generador!B810=5,27,IF(generador!B810=6,30,IF(generador!B810=7,33,IF(generador!B810=8,36,IF(generador!B810=9,39,IF(generador!B810=10,42,IF(generador!B810=11,45,IF(generador!B810=12,48,IF(generador!B810=13,51,IF(generador!B810=14,54,IF(generador!B810=15,57))))))))))))))),FALSE),""),"")</f>
        <v/>
      </c>
      <c r="F810" s="20" t="str">
        <f t="shared" si="213"/>
        <v/>
      </c>
      <c r="G810" s="29" t="str">
        <f t="shared" si="214"/>
        <v/>
      </c>
      <c r="H810" s="21" t="str">
        <f t="shared" ca="1" si="217"/>
        <v/>
      </c>
      <c r="I810" s="18" t="str">
        <f t="shared" si="218"/>
        <v/>
      </c>
      <c r="J810" s="18" t="str">
        <f>""</f>
        <v/>
      </c>
      <c r="K810" s="18" t="str">
        <f t="shared" si="219"/>
        <v/>
      </c>
      <c r="L810" s="18" t="str">
        <f t="shared" si="220"/>
        <v/>
      </c>
      <c r="M810" s="18" t="str">
        <f t="shared" si="221"/>
        <v/>
      </c>
      <c r="N810" s="18" t="str">
        <f t="shared" si="222"/>
        <v/>
      </c>
      <c r="O810" s="18" t="str">
        <f t="shared" si="223"/>
        <v/>
      </c>
      <c r="P810" s="18" t="str">
        <f t="shared" si="224"/>
        <v/>
      </c>
      <c r="Q810" s="18" t="str">
        <f t="shared" si="225"/>
        <v/>
      </c>
      <c r="R810" s="122" t="str">
        <f t="shared" si="215"/>
        <v/>
      </c>
      <c r="S810" s="18" t="str">
        <f t="shared" si="226"/>
        <v/>
      </c>
      <c r="T810" s="26" t="str">
        <f t="shared" si="216"/>
        <v/>
      </c>
      <c r="U810" s="18" t="str">
        <f t="shared" si="227"/>
        <v/>
      </c>
      <c r="V810" s="18" t="str">
        <f t="shared" si="228"/>
        <v/>
      </c>
      <c r="W810" s="18" t="str">
        <f>IFERROR(CONCATENATE("PAGO N° ",B810," DEL CONTRATO CPS ",V810," ENTRE ",TEXT(VLOOKUP(A810,matriz,IF(generador!B810=1,16,IF(generador!B810=2,19,IF(generador!B810=3,22,IF(generador!B810=4,25,IF(generador!B810=5,28,IF(generador!B810=6,31,IF(generador!B810=7,34,IF(generador!B810=8,37,IF(generador!B810=9,40,IF(generador!B810=10,43,IF(generador!B810=11,46,IF(generador!B810=12,49,IF(generador!B810=13,52,IF(generador!B810=14,55,IF(generador!B810=15,58))))))))))))))),FALSE),"dd/mm/yyyy")," Y ",TEXT(VLOOKUP(A810,matriz,IF(generador!B810=1,17,IF(generador!B810=2,20,IF(generador!B810=3,23,IF(generador!B810=4,26,IF(generador!B810=5,29,IF(generador!B810=6,32,IF(generador!B810=7,35,IF(generador!B810=8,38,IF(generador!B810=9,41,IF(generador!B810=10,44,IF(generador!B810=11,47,IF(generador!B810=12,50,IF(generador!B810=13,53,IF(generador!B810=14,56,IF(generador!B810=15,59))))))))))))))),FALSE),"dd/mm/yyyy")),"")</f>
        <v/>
      </c>
    </row>
    <row r="811" spans="1:23" x14ac:dyDescent="0.3">
      <c r="A811" s="15"/>
      <c r="B811" s="14"/>
      <c r="C811" s="6"/>
      <c r="D811" s="26" t="str">
        <f t="shared" si="212"/>
        <v/>
      </c>
      <c r="E811" s="19" t="str">
        <f>IFERROR(IF(A811&lt;&gt;"",VLOOKUP(A811,matriz,IF(generador!B811=1,15,IF(generador!B811=2,18,IF(generador!B811=3,21,IF(generador!B811=4,24,IF(generador!B811=5,27,IF(generador!B811=6,30,IF(generador!B811=7,33,IF(generador!B811=8,36,IF(generador!B811=9,39,IF(generador!B811=10,42,IF(generador!B811=11,45,IF(generador!B811=12,48,IF(generador!B811=13,51,IF(generador!B811=14,54,IF(generador!B811=15,57))))))))))))))),FALSE),""),"")</f>
        <v/>
      </c>
      <c r="F811" s="20" t="str">
        <f t="shared" si="213"/>
        <v/>
      </c>
      <c r="G811" s="29" t="str">
        <f t="shared" si="214"/>
        <v/>
      </c>
      <c r="H811" s="21" t="str">
        <f t="shared" ca="1" si="217"/>
        <v/>
      </c>
      <c r="I811" s="18" t="str">
        <f t="shared" si="218"/>
        <v/>
      </c>
      <c r="J811" s="18" t="str">
        <f>""</f>
        <v/>
      </c>
      <c r="K811" s="18" t="str">
        <f t="shared" si="219"/>
        <v/>
      </c>
      <c r="L811" s="18" t="str">
        <f t="shared" si="220"/>
        <v/>
      </c>
      <c r="M811" s="18" t="str">
        <f t="shared" si="221"/>
        <v/>
      </c>
      <c r="N811" s="18" t="str">
        <f t="shared" si="222"/>
        <v/>
      </c>
      <c r="O811" s="18" t="str">
        <f t="shared" si="223"/>
        <v/>
      </c>
      <c r="P811" s="18" t="str">
        <f t="shared" si="224"/>
        <v/>
      </c>
      <c r="Q811" s="18" t="str">
        <f t="shared" si="225"/>
        <v/>
      </c>
      <c r="R811" s="122" t="str">
        <f t="shared" si="215"/>
        <v/>
      </c>
      <c r="S811" s="18" t="str">
        <f t="shared" si="226"/>
        <v/>
      </c>
      <c r="T811" s="26" t="str">
        <f t="shared" si="216"/>
        <v/>
      </c>
      <c r="U811" s="18" t="str">
        <f t="shared" si="227"/>
        <v/>
      </c>
      <c r="V811" s="18" t="str">
        <f t="shared" si="228"/>
        <v/>
      </c>
      <c r="W811" s="18" t="str">
        <f>IFERROR(CONCATENATE("PAGO N° ",B811," DEL CONTRATO CPS ",V811," ENTRE ",TEXT(VLOOKUP(A811,matriz,IF(generador!B811=1,16,IF(generador!B811=2,19,IF(generador!B811=3,22,IF(generador!B811=4,25,IF(generador!B811=5,28,IF(generador!B811=6,31,IF(generador!B811=7,34,IF(generador!B811=8,37,IF(generador!B811=9,40,IF(generador!B811=10,43,IF(generador!B811=11,46,IF(generador!B811=12,49,IF(generador!B811=13,52,IF(generador!B811=14,55,IF(generador!B811=15,58))))))))))))))),FALSE),"dd/mm/yyyy")," Y ",TEXT(VLOOKUP(A811,matriz,IF(generador!B811=1,17,IF(generador!B811=2,20,IF(generador!B811=3,23,IF(generador!B811=4,26,IF(generador!B811=5,29,IF(generador!B811=6,32,IF(generador!B811=7,35,IF(generador!B811=8,38,IF(generador!B811=9,41,IF(generador!B811=10,44,IF(generador!B811=11,47,IF(generador!B811=12,50,IF(generador!B811=13,53,IF(generador!B811=14,56,IF(generador!B811=15,59))))))))))))))),FALSE),"dd/mm/yyyy")),"")</f>
        <v/>
      </c>
    </row>
    <row r="812" spans="1:23" x14ac:dyDescent="0.3">
      <c r="A812" s="15"/>
      <c r="B812" s="14"/>
      <c r="C812" s="6"/>
      <c r="D812" s="26" t="str">
        <f t="shared" si="212"/>
        <v/>
      </c>
      <c r="E812" s="19" t="str">
        <f>IFERROR(IF(A812&lt;&gt;"",VLOOKUP(A812,matriz,IF(generador!B812=1,15,IF(generador!B812=2,18,IF(generador!B812=3,21,IF(generador!B812=4,24,IF(generador!B812=5,27,IF(generador!B812=6,30,IF(generador!B812=7,33,IF(generador!B812=8,36,IF(generador!B812=9,39,IF(generador!B812=10,42,IF(generador!B812=11,45,IF(generador!B812=12,48,IF(generador!B812=13,51,IF(generador!B812=14,54,IF(generador!B812=15,57))))))))))))))),FALSE),""),"")</f>
        <v/>
      </c>
      <c r="F812" s="20" t="str">
        <f t="shared" si="213"/>
        <v/>
      </c>
      <c r="G812" s="29" t="str">
        <f t="shared" si="214"/>
        <v/>
      </c>
      <c r="H812" s="21" t="str">
        <f t="shared" ca="1" si="217"/>
        <v/>
      </c>
      <c r="I812" s="18" t="str">
        <f t="shared" si="218"/>
        <v/>
      </c>
      <c r="J812" s="18" t="str">
        <f>""</f>
        <v/>
      </c>
      <c r="K812" s="18" t="str">
        <f t="shared" si="219"/>
        <v/>
      </c>
      <c r="L812" s="18" t="str">
        <f t="shared" si="220"/>
        <v/>
      </c>
      <c r="M812" s="18" t="str">
        <f t="shared" si="221"/>
        <v/>
      </c>
      <c r="N812" s="18" t="str">
        <f t="shared" si="222"/>
        <v/>
      </c>
      <c r="O812" s="18" t="str">
        <f t="shared" si="223"/>
        <v/>
      </c>
      <c r="P812" s="18" t="str">
        <f t="shared" si="224"/>
        <v/>
      </c>
      <c r="Q812" s="18" t="str">
        <f t="shared" si="225"/>
        <v/>
      </c>
      <c r="R812" s="122" t="str">
        <f t="shared" si="215"/>
        <v/>
      </c>
      <c r="S812" s="18" t="str">
        <f t="shared" si="226"/>
        <v/>
      </c>
      <c r="T812" s="26" t="str">
        <f t="shared" si="216"/>
        <v/>
      </c>
      <c r="U812" s="18" t="str">
        <f t="shared" si="227"/>
        <v/>
      </c>
      <c r="V812" s="18" t="str">
        <f t="shared" si="228"/>
        <v/>
      </c>
      <c r="W812" s="18" t="str">
        <f>IFERROR(CONCATENATE("PAGO N° ",B812," DEL CONTRATO CPS ",V812," ENTRE ",TEXT(VLOOKUP(A812,matriz,IF(generador!B812=1,16,IF(generador!B812=2,19,IF(generador!B812=3,22,IF(generador!B812=4,25,IF(generador!B812=5,28,IF(generador!B812=6,31,IF(generador!B812=7,34,IF(generador!B812=8,37,IF(generador!B812=9,40,IF(generador!B812=10,43,IF(generador!B812=11,46,IF(generador!B812=12,49,IF(generador!B812=13,52,IF(generador!B812=14,55,IF(generador!B812=15,58))))))))))))))),FALSE),"dd/mm/yyyy")," Y ",TEXT(VLOOKUP(A812,matriz,IF(generador!B812=1,17,IF(generador!B812=2,20,IF(generador!B812=3,23,IF(generador!B812=4,26,IF(generador!B812=5,29,IF(generador!B812=6,32,IF(generador!B812=7,35,IF(generador!B812=8,38,IF(generador!B812=9,41,IF(generador!B812=10,44,IF(generador!B812=11,47,IF(generador!B812=12,50,IF(generador!B812=13,53,IF(generador!B812=14,56,IF(generador!B812=15,59))))))))))))))),FALSE),"dd/mm/yyyy")),"")</f>
        <v/>
      </c>
    </row>
    <row r="813" spans="1:23" x14ac:dyDescent="0.3">
      <c r="A813" s="15"/>
      <c r="B813" s="14"/>
      <c r="C813" s="6"/>
      <c r="D813" s="26" t="str">
        <f t="shared" si="212"/>
        <v/>
      </c>
      <c r="E813" s="19" t="str">
        <f>IFERROR(IF(A813&lt;&gt;"",VLOOKUP(A813,matriz,IF(generador!B813=1,15,IF(generador!B813=2,18,IF(generador!B813=3,21,IF(generador!B813=4,24,IF(generador!B813=5,27,IF(generador!B813=6,30,IF(generador!B813=7,33,IF(generador!B813=8,36,IF(generador!B813=9,39,IF(generador!B813=10,42,IF(generador!B813=11,45,IF(generador!B813=12,48,IF(generador!B813=13,51,IF(generador!B813=14,54,IF(generador!B813=15,57))))))))))))))),FALSE),""),"")</f>
        <v/>
      </c>
      <c r="F813" s="20" t="str">
        <f t="shared" si="213"/>
        <v/>
      </c>
      <c r="G813" s="29" t="str">
        <f t="shared" si="214"/>
        <v/>
      </c>
      <c r="H813" s="21" t="str">
        <f t="shared" ca="1" si="217"/>
        <v/>
      </c>
      <c r="I813" s="18" t="str">
        <f t="shared" si="218"/>
        <v/>
      </c>
      <c r="J813" s="18" t="str">
        <f>""</f>
        <v/>
      </c>
      <c r="K813" s="18" t="str">
        <f t="shared" si="219"/>
        <v/>
      </c>
      <c r="L813" s="18" t="str">
        <f t="shared" si="220"/>
        <v/>
      </c>
      <c r="M813" s="18" t="str">
        <f t="shared" si="221"/>
        <v/>
      </c>
      <c r="N813" s="18" t="str">
        <f t="shared" si="222"/>
        <v/>
      </c>
      <c r="O813" s="18" t="str">
        <f t="shared" si="223"/>
        <v/>
      </c>
      <c r="P813" s="18" t="str">
        <f t="shared" si="224"/>
        <v/>
      </c>
      <c r="Q813" s="18" t="str">
        <f t="shared" si="225"/>
        <v/>
      </c>
      <c r="R813" s="122" t="str">
        <f t="shared" si="215"/>
        <v/>
      </c>
      <c r="S813" s="18" t="str">
        <f t="shared" si="226"/>
        <v/>
      </c>
      <c r="T813" s="26" t="str">
        <f t="shared" si="216"/>
        <v/>
      </c>
      <c r="U813" s="18" t="str">
        <f t="shared" si="227"/>
        <v/>
      </c>
      <c r="V813" s="18" t="str">
        <f t="shared" si="228"/>
        <v/>
      </c>
      <c r="W813" s="18" t="str">
        <f>IFERROR(CONCATENATE("PAGO N° ",B813," DEL CONTRATO CPS ",V813," ENTRE ",TEXT(VLOOKUP(A813,matriz,IF(generador!B813=1,16,IF(generador!B813=2,19,IF(generador!B813=3,22,IF(generador!B813=4,25,IF(generador!B813=5,28,IF(generador!B813=6,31,IF(generador!B813=7,34,IF(generador!B813=8,37,IF(generador!B813=9,40,IF(generador!B813=10,43,IF(generador!B813=11,46,IF(generador!B813=12,49,IF(generador!B813=13,52,IF(generador!B813=14,55,IF(generador!B813=15,58))))))))))))))),FALSE),"dd/mm/yyyy")," Y ",TEXT(VLOOKUP(A813,matriz,IF(generador!B813=1,17,IF(generador!B813=2,20,IF(generador!B813=3,23,IF(generador!B813=4,26,IF(generador!B813=5,29,IF(generador!B813=6,32,IF(generador!B813=7,35,IF(generador!B813=8,38,IF(generador!B813=9,41,IF(generador!B813=10,44,IF(generador!B813=11,47,IF(generador!B813=12,50,IF(generador!B813=13,53,IF(generador!B813=14,56,IF(generador!B813=15,59))))))))))))))),FALSE),"dd/mm/yyyy")),"")</f>
        <v/>
      </c>
    </row>
    <row r="814" spans="1:23" x14ac:dyDescent="0.3">
      <c r="A814" s="15"/>
      <c r="B814" s="14"/>
      <c r="C814" s="6"/>
      <c r="D814" s="26" t="str">
        <f t="shared" si="212"/>
        <v/>
      </c>
      <c r="E814" s="19" t="str">
        <f>IFERROR(IF(A814&lt;&gt;"",VLOOKUP(A814,matriz,IF(generador!B814=1,15,IF(generador!B814=2,18,IF(generador!B814=3,21,IF(generador!B814=4,24,IF(generador!B814=5,27,IF(generador!B814=6,30,IF(generador!B814=7,33,IF(generador!B814=8,36,IF(generador!B814=9,39,IF(generador!B814=10,42,IF(generador!B814=11,45,IF(generador!B814=12,48,IF(generador!B814=13,51,IF(generador!B814=14,54,IF(generador!B814=15,57))))))))))))))),FALSE),""),"")</f>
        <v/>
      </c>
      <c r="F814" s="20" t="str">
        <f t="shared" si="213"/>
        <v/>
      </c>
      <c r="G814" s="29" t="str">
        <f t="shared" si="214"/>
        <v/>
      </c>
      <c r="H814" s="21" t="str">
        <f t="shared" ca="1" si="217"/>
        <v/>
      </c>
      <c r="I814" s="18" t="str">
        <f t="shared" si="218"/>
        <v/>
      </c>
      <c r="J814" s="18" t="str">
        <f>""</f>
        <v/>
      </c>
      <c r="K814" s="18" t="str">
        <f t="shared" si="219"/>
        <v/>
      </c>
      <c r="L814" s="18" t="str">
        <f t="shared" si="220"/>
        <v/>
      </c>
      <c r="M814" s="18" t="str">
        <f t="shared" si="221"/>
        <v/>
      </c>
      <c r="N814" s="18" t="str">
        <f t="shared" si="222"/>
        <v/>
      </c>
      <c r="O814" s="18" t="str">
        <f t="shared" si="223"/>
        <v/>
      </c>
      <c r="P814" s="18" t="str">
        <f t="shared" si="224"/>
        <v/>
      </c>
      <c r="Q814" s="18" t="str">
        <f t="shared" si="225"/>
        <v/>
      </c>
      <c r="R814" s="122" t="str">
        <f t="shared" si="215"/>
        <v/>
      </c>
      <c r="S814" s="18" t="str">
        <f t="shared" si="226"/>
        <v/>
      </c>
      <c r="T814" s="26" t="str">
        <f t="shared" si="216"/>
        <v/>
      </c>
      <c r="U814" s="18" t="str">
        <f t="shared" si="227"/>
        <v/>
      </c>
      <c r="V814" s="18" t="str">
        <f t="shared" si="228"/>
        <v/>
      </c>
      <c r="W814" s="18" t="str">
        <f>IFERROR(CONCATENATE("PAGO N° ",B814," DEL CONTRATO CPS ",V814," ENTRE ",TEXT(VLOOKUP(A814,matriz,IF(generador!B814=1,16,IF(generador!B814=2,19,IF(generador!B814=3,22,IF(generador!B814=4,25,IF(generador!B814=5,28,IF(generador!B814=6,31,IF(generador!B814=7,34,IF(generador!B814=8,37,IF(generador!B814=9,40,IF(generador!B814=10,43,IF(generador!B814=11,46,IF(generador!B814=12,49,IF(generador!B814=13,52,IF(generador!B814=14,55,IF(generador!B814=15,58))))))))))))))),FALSE),"dd/mm/yyyy")," Y ",TEXT(VLOOKUP(A814,matriz,IF(generador!B814=1,17,IF(generador!B814=2,20,IF(generador!B814=3,23,IF(generador!B814=4,26,IF(generador!B814=5,29,IF(generador!B814=6,32,IF(generador!B814=7,35,IF(generador!B814=8,38,IF(generador!B814=9,41,IF(generador!B814=10,44,IF(generador!B814=11,47,IF(generador!B814=12,50,IF(generador!B814=13,53,IF(generador!B814=14,56,IF(generador!B814=15,59))))))))))))))),FALSE),"dd/mm/yyyy")),"")</f>
        <v/>
      </c>
    </row>
    <row r="815" spans="1:23" x14ac:dyDescent="0.3">
      <c r="A815" s="15"/>
      <c r="B815" s="14"/>
      <c r="C815" s="6"/>
      <c r="D815" s="26" t="str">
        <f t="shared" si="212"/>
        <v/>
      </c>
      <c r="E815" s="19" t="str">
        <f>IFERROR(IF(A815&lt;&gt;"",VLOOKUP(A815,matriz,IF(generador!B815=1,15,IF(generador!B815=2,18,IF(generador!B815=3,21,IF(generador!B815=4,24,IF(generador!B815=5,27,IF(generador!B815=6,30,IF(generador!B815=7,33,IF(generador!B815=8,36,IF(generador!B815=9,39,IF(generador!B815=10,42,IF(generador!B815=11,45,IF(generador!B815=12,48,IF(generador!B815=13,51,IF(generador!B815=14,54,IF(generador!B815=15,57))))))))))))))),FALSE),""),"")</f>
        <v/>
      </c>
      <c r="F815" s="20" t="str">
        <f t="shared" si="213"/>
        <v/>
      </c>
      <c r="G815" s="29" t="str">
        <f t="shared" si="214"/>
        <v/>
      </c>
      <c r="H815" s="21" t="str">
        <f t="shared" ca="1" si="217"/>
        <v/>
      </c>
      <c r="I815" s="18" t="str">
        <f t="shared" si="218"/>
        <v/>
      </c>
      <c r="J815" s="18" t="str">
        <f>""</f>
        <v/>
      </c>
      <c r="K815" s="18" t="str">
        <f t="shared" si="219"/>
        <v/>
      </c>
      <c r="L815" s="18" t="str">
        <f t="shared" si="220"/>
        <v/>
      </c>
      <c r="M815" s="18" t="str">
        <f t="shared" si="221"/>
        <v/>
      </c>
      <c r="N815" s="18" t="str">
        <f t="shared" si="222"/>
        <v/>
      </c>
      <c r="O815" s="18" t="str">
        <f t="shared" si="223"/>
        <v/>
      </c>
      <c r="P815" s="18" t="str">
        <f t="shared" si="224"/>
        <v/>
      </c>
      <c r="Q815" s="18" t="str">
        <f t="shared" si="225"/>
        <v/>
      </c>
      <c r="R815" s="122" t="str">
        <f t="shared" si="215"/>
        <v/>
      </c>
      <c r="S815" s="18" t="str">
        <f t="shared" si="226"/>
        <v/>
      </c>
      <c r="T815" s="26" t="str">
        <f t="shared" si="216"/>
        <v/>
      </c>
      <c r="U815" s="18" t="str">
        <f t="shared" si="227"/>
        <v/>
      </c>
      <c r="V815" s="18" t="str">
        <f t="shared" si="228"/>
        <v/>
      </c>
      <c r="W815" s="18" t="str">
        <f>IFERROR(CONCATENATE("PAGO N° ",B815," DEL CONTRATO CPS ",V815," ENTRE ",TEXT(VLOOKUP(A815,matriz,IF(generador!B815=1,16,IF(generador!B815=2,19,IF(generador!B815=3,22,IF(generador!B815=4,25,IF(generador!B815=5,28,IF(generador!B815=6,31,IF(generador!B815=7,34,IF(generador!B815=8,37,IF(generador!B815=9,40,IF(generador!B815=10,43,IF(generador!B815=11,46,IF(generador!B815=12,49,IF(generador!B815=13,52,IF(generador!B815=14,55,IF(generador!B815=15,58))))))))))))))),FALSE),"dd/mm/yyyy")," Y ",TEXT(VLOOKUP(A815,matriz,IF(generador!B815=1,17,IF(generador!B815=2,20,IF(generador!B815=3,23,IF(generador!B815=4,26,IF(generador!B815=5,29,IF(generador!B815=6,32,IF(generador!B815=7,35,IF(generador!B815=8,38,IF(generador!B815=9,41,IF(generador!B815=10,44,IF(generador!B815=11,47,IF(generador!B815=12,50,IF(generador!B815=13,53,IF(generador!B815=14,56,IF(generador!B815=15,59))))))))))))))),FALSE),"dd/mm/yyyy")),"")</f>
        <v/>
      </c>
    </row>
    <row r="816" spans="1:23" x14ac:dyDescent="0.3">
      <c r="A816" s="15"/>
      <c r="B816" s="14"/>
      <c r="C816" s="6"/>
      <c r="D816" s="26" t="str">
        <f t="shared" si="212"/>
        <v/>
      </c>
      <c r="E816" s="19" t="str">
        <f>IFERROR(IF(A816&lt;&gt;"",VLOOKUP(A816,matriz,IF(generador!B816=1,15,IF(generador!B816=2,18,IF(generador!B816=3,21,IF(generador!B816=4,24,IF(generador!B816=5,27,IF(generador!B816=6,30,IF(generador!B816=7,33,IF(generador!B816=8,36,IF(generador!B816=9,39,IF(generador!B816=10,42,IF(generador!B816=11,45,IF(generador!B816=12,48,IF(generador!B816=13,51,IF(generador!B816=14,54,IF(generador!B816=15,57))))))))))))))),FALSE),""),"")</f>
        <v/>
      </c>
      <c r="F816" s="20" t="str">
        <f t="shared" si="213"/>
        <v/>
      </c>
      <c r="G816" s="29" t="str">
        <f t="shared" si="214"/>
        <v/>
      </c>
      <c r="H816" s="21" t="str">
        <f t="shared" ca="1" si="217"/>
        <v/>
      </c>
      <c r="I816" s="18" t="str">
        <f t="shared" si="218"/>
        <v/>
      </c>
      <c r="J816" s="18" t="str">
        <f>""</f>
        <v/>
      </c>
      <c r="K816" s="18" t="str">
        <f t="shared" si="219"/>
        <v/>
      </c>
      <c r="L816" s="18" t="str">
        <f t="shared" si="220"/>
        <v/>
      </c>
      <c r="M816" s="18" t="str">
        <f t="shared" si="221"/>
        <v/>
      </c>
      <c r="N816" s="18" t="str">
        <f t="shared" si="222"/>
        <v/>
      </c>
      <c r="O816" s="18" t="str">
        <f t="shared" si="223"/>
        <v/>
      </c>
      <c r="P816" s="18" t="str">
        <f t="shared" si="224"/>
        <v/>
      </c>
      <c r="Q816" s="18" t="str">
        <f t="shared" si="225"/>
        <v/>
      </c>
      <c r="R816" s="122" t="str">
        <f t="shared" si="215"/>
        <v/>
      </c>
      <c r="S816" s="18" t="str">
        <f t="shared" si="226"/>
        <v/>
      </c>
      <c r="T816" s="26" t="str">
        <f t="shared" si="216"/>
        <v/>
      </c>
      <c r="U816" s="18" t="str">
        <f t="shared" si="227"/>
        <v/>
      </c>
      <c r="V816" s="18" t="str">
        <f t="shared" si="228"/>
        <v/>
      </c>
      <c r="W816" s="18" t="str">
        <f>IFERROR(CONCATENATE("PAGO N° ",B816," DEL CONTRATO CPS ",V816," ENTRE ",TEXT(VLOOKUP(A816,matriz,IF(generador!B816=1,16,IF(generador!B816=2,19,IF(generador!B816=3,22,IF(generador!B816=4,25,IF(generador!B816=5,28,IF(generador!B816=6,31,IF(generador!B816=7,34,IF(generador!B816=8,37,IF(generador!B816=9,40,IF(generador!B816=10,43,IF(generador!B816=11,46,IF(generador!B816=12,49,IF(generador!B816=13,52,IF(generador!B816=14,55,IF(generador!B816=15,58))))))))))))))),FALSE),"dd/mm/yyyy")," Y ",TEXT(VLOOKUP(A816,matriz,IF(generador!B816=1,17,IF(generador!B816=2,20,IF(generador!B816=3,23,IF(generador!B816=4,26,IF(generador!B816=5,29,IF(generador!B816=6,32,IF(generador!B816=7,35,IF(generador!B816=8,38,IF(generador!B816=9,41,IF(generador!B816=10,44,IF(generador!B816=11,47,IF(generador!B816=12,50,IF(generador!B816=13,53,IF(generador!B816=14,56,IF(generador!B816=15,59))))))))))))))),FALSE),"dd/mm/yyyy")),"")</f>
        <v/>
      </c>
    </row>
    <row r="817" spans="1:23" x14ac:dyDescent="0.3">
      <c r="A817" s="15"/>
      <c r="B817" s="14"/>
      <c r="C817" s="6"/>
      <c r="D817" s="26" t="str">
        <f t="shared" si="212"/>
        <v/>
      </c>
      <c r="E817" s="19" t="str">
        <f>IFERROR(IF(A817&lt;&gt;"",VLOOKUP(A817,matriz,IF(generador!B817=1,15,IF(generador!B817=2,18,IF(generador!B817=3,21,IF(generador!B817=4,24,IF(generador!B817=5,27,IF(generador!B817=6,30,IF(generador!B817=7,33,IF(generador!B817=8,36,IF(generador!B817=9,39,IF(generador!B817=10,42,IF(generador!B817=11,45,IF(generador!B817=12,48,IF(generador!B817=13,51,IF(generador!B817=14,54,IF(generador!B817=15,57))))))))))))))),FALSE),""),"")</f>
        <v/>
      </c>
      <c r="F817" s="20" t="str">
        <f t="shared" si="213"/>
        <v/>
      </c>
      <c r="G817" s="29" t="str">
        <f t="shared" si="214"/>
        <v/>
      </c>
      <c r="H817" s="21" t="str">
        <f t="shared" ca="1" si="217"/>
        <v/>
      </c>
      <c r="I817" s="18" t="str">
        <f t="shared" si="218"/>
        <v/>
      </c>
      <c r="J817" s="18" t="str">
        <f>""</f>
        <v/>
      </c>
      <c r="K817" s="18" t="str">
        <f t="shared" si="219"/>
        <v/>
      </c>
      <c r="L817" s="18" t="str">
        <f t="shared" si="220"/>
        <v/>
      </c>
      <c r="M817" s="18" t="str">
        <f t="shared" si="221"/>
        <v/>
      </c>
      <c r="N817" s="18" t="str">
        <f t="shared" si="222"/>
        <v/>
      </c>
      <c r="O817" s="18" t="str">
        <f t="shared" si="223"/>
        <v/>
      </c>
      <c r="P817" s="18" t="str">
        <f t="shared" si="224"/>
        <v/>
      </c>
      <c r="Q817" s="18" t="str">
        <f t="shared" si="225"/>
        <v/>
      </c>
      <c r="R817" s="122" t="str">
        <f t="shared" si="215"/>
        <v/>
      </c>
      <c r="S817" s="18" t="str">
        <f t="shared" si="226"/>
        <v/>
      </c>
      <c r="T817" s="26" t="str">
        <f t="shared" si="216"/>
        <v/>
      </c>
      <c r="U817" s="18" t="str">
        <f t="shared" si="227"/>
        <v/>
      </c>
      <c r="V817" s="18" t="str">
        <f t="shared" si="228"/>
        <v/>
      </c>
      <c r="W817" s="18" t="str">
        <f>IFERROR(CONCATENATE("PAGO N° ",B817," DEL CONTRATO CPS ",V817," ENTRE ",TEXT(VLOOKUP(A817,matriz,IF(generador!B817=1,16,IF(generador!B817=2,19,IF(generador!B817=3,22,IF(generador!B817=4,25,IF(generador!B817=5,28,IF(generador!B817=6,31,IF(generador!B817=7,34,IF(generador!B817=8,37,IF(generador!B817=9,40,IF(generador!B817=10,43,IF(generador!B817=11,46,IF(generador!B817=12,49,IF(generador!B817=13,52,IF(generador!B817=14,55,IF(generador!B817=15,58))))))))))))))),FALSE),"dd/mm/yyyy")," Y ",TEXT(VLOOKUP(A817,matriz,IF(generador!B817=1,17,IF(generador!B817=2,20,IF(generador!B817=3,23,IF(generador!B817=4,26,IF(generador!B817=5,29,IF(generador!B817=6,32,IF(generador!B817=7,35,IF(generador!B817=8,38,IF(generador!B817=9,41,IF(generador!B817=10,44,IF(generador!B817=11,47,IF(generador!B817=12,50,IF(generador!B817=13,53,IF(generador!B817=14,56,IF(generador!B817=15,59))))))))))))))),FALSE),"dd/mm/yyyy")),"")</f>
        <v/>
      </c>
    </row>
    <row r="818" spans="1:23" x14ac:dyDescent="0.3">
      <c r="A818" s="15"/>
      <c r="B818" s="14"/>
      <c r="C818" s="6"/>
      <c r="D818" s="26" t="str">
        <f t="shared" si="212"/>
        <v/>
      </c>
      <c r="E818" s="19" t="str">
        <f>IFERROR(IF(A818&lt;&gt;"",VLOOKUP(A818,matriz,IF(generador!B818=1,15,IF(generador!B818=2,18,IF(generador!B818=3,21,IF(generador!B818=4,24,IF(generador!B818=5,27,IF(generador!B818=6,30,IF(generador!B818=7,33,IF(generador!B818=8,36,IF(generador!B818=9,39,IF(generador!B818=10,42,IF(generador!B818=11,45,IF(generador!B818=12,48,IF(generador!B818=13,51,IF(generador!B818=14,54,IF(generador!B818=15,57))))))))))))))),FALSE),""),"")</f>
        <v/>
      </c>
      <c r="F818" s="20" t="str">
        <f t="shared" si="213"/>
        <v/>
      </c>
      <c r="G818" s="29" t="str">
        <f t="shared" si="214"/>
        <v/>
      </c>
      <c r="H818" s="21" t="str">
        <f t="shared" ca="1" si="217"/>
        <v/>
      </c>
      <c r="I818" s="18" t="str">
        <f t="shared" si="218"/>
        <v/>
      </c>
      <c r="J818" s="18" t="str">
        <f>""</f>
        <v/>
      </c>
      <c r="K818" s="18" t="str">
        <f t="shared" si="219"/>
        <v/>
      </c>
      <c r="L818" s="18" t="str">
        <f t="shared" si="220"/>
        <v/>
      </c>
      <c r="M818" s="18" t="str">
        <f t="shared" si="221"/>
        <v/>
      </c>
      <c r="N818" s="18" t="str">
        <f t="shared" si="222"/>
        <v/>
      </c>
      <c r="O818" s="18" t="str">
        <f t="shared" si="223"/>
        <v/>
      </c>
      <c r="P818" s="18" t="str">
        <f t="shared" si="224"/>
        <v/>
      </c>
      <c r="Q818" s="18" t="str">
        <f t="shared" si="225"/>
        <v/>
      </c>
      <c r="R818" s="122" t="str">
        <f t="shared" si="215"/>
        <v/>
      </c>
      <c r="S818" s="18" t="str">
        <f t="shared" si="226"/>
        <v/>
      </c>
      <c r="T818" s="26" t="str">
        <f t="shared" si="216"/>
        <v/>
      </c>
      <c r="U818" s="18" t="str">
        <f t="shared" si="227"/>
        <v/>
      </c>
      <c r="V818" s="18" t="str">
        <f t="shared" si="228"/>
        <v/>
      </c>
      <c r="W818" s="18" t="str">
        <f>IFERROR(CONCATENATE("PAGO N° ",B818," DEL CONTRATO CPS ",V818," ENTRE ",TEXT(VLOOKUP(A818,matriz,IF(generador!B818=1,16,IF(generador!B818=2,19,IF(generador!B818=3,22,IF(generador!B818=4,25,IF(generador!B818=5,28,IF(generador!B818=6,31,IF(generador!B818=7,34,IF(generador!B818=8,37,IF(generador!B818=9,40,IF(generador!B818=10,43,IF(generador!B818=11,46,IF(generador!B818=12,49,IF(generador!B818=13,52,IF(generador!B818=14,55,IF(generador!B818=15,58))))))))))))))),FALSE),"dd/mm/yyyy")," Y ",TEXT(VLOOKUP(A818,matriz,IF(generador!B818=1,17,IF(generador!B818=2,20,IF(generador!B818=3,23,IF(generador!B818=4,26,IF(generador!B818=5,29,IF(generador!B818=6,32,IF(generador!B818=7,35,IF(generador!B818=8,38,IF(generador!B818=9,41,IF(generador!B818=10,44,IF(generador!B818=11,47,IF(generador!B818=12,50,IF(generador!B818=13,53,IF(generador!B818=14,56,IF(generador!B818=15,59))))))))))))))),FALSE),"dd/mm/yyyy")),"")</f>
        <v/>
      </c>
    </row>
    <row r="819" spans="1:23" x14ac:dyDescent="0.3">
      <c r="A819" s="15"/>
      <c r="B819" s="14"/>
      <c r="C819" s="6"/>
      <c r="D819" s="26" t="str">
        <f t="shared" si="212"/>
        <v/>
      </c>
      <c r="E819" s="19" t="str">
        <f>IFERROR(IF(A819&lt;&gt;"",VLOOKUP(A819,matriz,IF(generador!B819=1,15,IF(generador!B819=2,18,IF(generador!B819=3,21,IF(generador!B819=4,24,IF(generador!B819=5,27,IF(generador!B819=6,30,IF(generador!B819=7,33,IF(generador!B819=8,36,IF(generador!B819=9,39,IF(generador!B819=10,42,IF(generador!B819=11,45,IF(generador!B819=12,48,IF(generador!B819=13,51,IF(generador!B819=14,54,IF(generador!B819=15,57))))))))))))))),FALSE),""),"")</f>
        <v/>
      </c>
      <c r="F819" s="20" t="str">
        <f t="shared" si="213"/>
        <v/>
      </c>
      <c r="G819" s="29" t="str">
        <f t="shared" si="214"/>
        <v/>
      </c>
      <c r="H819" s="21" t="str">
        <f t="shared" ca="1" si="217"/>
        <v/>
      </c>
      <c r="I819" s="18" t="str">
        <f t="shared" si="218"/>
        <v/>
      </c>
      <c r="J819" s="18" t="str">
        <f>""</f>
        <v/>
      </c>
      <c r="K819" s="18" t="str">
        <f t="shared" si="219"/>
        <v/>
      </c>
      <c r="L819" s="18" t="str">
        <f t="shared" si="220"/>
        <v/>
      </c>
      <c r="M819" s="18" t="str">
        <f t="shared" si="221"/>
        <v/>
      </c>
      <c r="N819" s="18" t="str">
        <f t="shared" si="222"/>
        <v/>
      </c>
      <c r="O819" s="18" t="str">
        <f t="shared" si="223"/>
        <v/>
      </c>
      <c r="P819" s="18" t="str">
        <f t="shared" si="224"/>
        <v/>
      </c>
      <c r="Q819" s="18" t="str">
        <f t="shared" si="225"/>
        <v/>
      </c>
      <c r="R819" s="122" t="str">
        <f t="shared" si="215"/>
        <v/>
      </c>
      <c r="S819" s="18" t="str">
        <f t="shared" si="226"/>
        <v/>
      </c>
      <c r="T819" s="26" t="str">
        <f t="shared" si="216"/>
        <v/>
      </c>
      <c r="U819" s="18" t="str">
        <f t="shared" si="227"/>
        <v/>
      </c>
      <c r="V819" s="18" t="str">
        <f t="shared" si="228"/>
        <v/>
      </c>
      <c r="W819" s="18" t="str">
        <f>IFERROR(CONCATENATE("PAGO N° ",B819," DEL CONTRATO CPS ",V819," ENTRE ",TEXT(VLOOKUP(A819,matriz,IF(generador!B819=1,16,IF(generador!B819=2,19,IF(generador!B819=3,22,IF(generador!B819=4,25,IF(generador!B819=5,28,IF(generador!B819=6,31,IF(generador!B819=7,34,IF(generador!B819=8,37,IF(generador!B819=9,40,IF(generador!B819=10,43,IF(generador!B819=11,46,IF(generador!B819=12,49,IF(generador!B819=13,52,IF(generador!B819=14,55,IF(generador!B819=15,58))))))))))))))),FALSE),"dd/mm/yyyy")," Y ",TEXT(VLOOKUP(A819,matriz,IF(generador!B819=1,17,IF(generador!B819=2,20,IF(generador!B819=3,23,IF(generador!B819=4,26,IF(generador!B819=5,29,IF(generador!B819=6,32,IF(generador!B819=7,35,IF(generador!B819=8,38,IF(generador!B819=9,41,IF(generador!B819=10,44,IF(generador!B819=11,47,IF(generador!B819=12,50,IF(generador!B819=13,53,IF(generador!B819=14,56,IF(generador!B819=15,59))))))))))))))),FALSE),"dd/mm/yyyy")),"")</f>
        <v/>
      </c>
    </row>
    <row r="820" spans="1:23" x14ac:dyDescent="0.3">
      <c r="A820" s="15"/>
      <c r="B820" s="14"/>
      <c r="C820" s="6"/>
      <c r="D820" s="26" t="str">
        <f t="shared" si="212"/>
        <v/>
      </c>
      <c r="E820" s="19" t="str">
        <f>IFERROR(IF(A820&lt;&gt;"",VLOOKUP(A820,matriz,IF(generador!B820=1,15,IF(generador!B820=2,18,IF(generador!B820=3,21,IF(generador!B820=4,24,IF(generador!B820=5,27,IF(generador!B820=6,30,IF(generador!B820=7,33,IF(generador!B820=8,36,IF(generador!B820=9,39,IF(generador!B820=10,42,IF(generador!B820=11,45,IF(generador!B820=12,48,IF(generador!B820=13,51,IF(generador!B820=14,54,IF(generador!B820=15,57))))))))))))))),FALSE),""),"")</f>
        <v/>
      </c>
      <c r="F820" s="20" t="str">
        <f t="shared" si="213"/>
        <v/>
      </c>
      <c r="G820" s="29" t="str">
        <f t="shared" si="214"/>
        <v/>
      </c>
      <c r="H820" s="21" t="str">
        <f t="shared" ca="1" si="217"/>
        <v/>
      </c>
      <c r="I820" s="18" t="str">
        <f t="shared" si="218"/>
        <v/>
      </c>
      <c r="J820" s="18" t="str">
        <f>""</f>
        <v/>
      </c>
      <c r="K820" s="18" t="str">
        <f t="shared" si="219"/>
        <v/>
      </c>
      <c r="L820" s="18" t="str">
        <f t="shared" si="220"/>
        <v/>
      </c>
      <c r="M820" s="18" t="str">
        <f t="shared" si="221"/>
        <v/>
      </c>
      <c r="N820" s="18" t="str">
        <f t="shared" si="222"/>
        <v/>
      </c>
      <c r="O820" s="18" t="str">
        <f t="shared" si="223"/>
        <v/>
      </c>
      <c r="P820" s="18" t="str">
        <f t="shared" si="224"/>
        <v/>
      </c>
      <c r="Q820" s="18" t="str">
        <f t="shared" si="225"/>
        <v/>
      </c>
      <c r="R820" s="122" t="str">
        <f t="shared" si="215"/>
        <v/>
      </c>
      <c r="S820" s="18" t="str">
        <f t="shared" si="226"/>
        <v/>
      </c>
      <c r="T820" s="26" t="str">
        <f t="shared" si="216"/>
        <v/>
      </c>
      <c r="U820" s="18" t="str">
        <f t="shared" si="227"/>
        <v/>
      </c>
      <c r="V820" s="18" t="str">
        <f t="shared" si="228"/>
        <v/>
      </c>
      <c r="W820" s="18" t="str">
        <f>IFERROR(CONCATENATE("PAGO N° ",B820," DEL CONTRATO CPS ",V820," ENTRE ",TEXT(VLOOKUP(A820,matriz,IF(generador!B820=1,16,IF(generador!B820=2,19,IF(generador!B820=3,22,IF(generador!B820=4,25,IF(generador!B820=5,28,IF(generador!B820=6,31,IF(generador!B820=7,34,IF(generador!B820=8,37,IF(generador!B820=9,40,IF(generador!B820=10,43,IF(generador!B820=11,46,IF(generador!B820=12,49,IF(generador!B820=13,52,IF(generador!B820=14,55,IF(generador!B820=15,58))))))))))))))),FALSE),"dd/mm/yyyy")," Y ",TEXT(VLOOKUP(A820,matriz,IF(generador!B820=1,17,IF(generador!B820=2,20,IF(generador!B820=3,23,IF(generador!B820=4,26,IF(generador!B820=5,29,IF(generador!B820=6,32,IF(generador!B820=7,35,IF(generador!B820=8,38,IF(generador!B820=9,41,IF(generador!B820=10,44,IF(generador!B820=11,47,IF(generador!B820=12,50,IF(generador!B820=13,53,IF(generador!B820=14,56,IF(generador!B820=15,59))))))))))))))),FALSE),"dd/mm/yyyy")),"")</f>
        <v/>
      </c>
    </row>
    <row r="821" spans="1:23" x14ac:dyDescent="0.3">
      <c r="A821" s="15"/>
      <c r="B821" s="14"/>
      <c r="C821" s="6"/>
      <c r="D821" s="26" t="str">
        <f t="shared" si="212"/>
        <v/>
      </c>
      <c r="E821" s="19" t="str">
        <f>IFERROR(IF(A821&lt;&gt;"",VLOOKUP(A821,matriz,IF(generador!B821=1,15,IF(generador!B821=2,18,IF(generador!B821=3,21,IF(generador!B821=4,24,IF(generador!B821=5,27,IF(generador!B821=6,30,IF(generador!B821=7,33,IF(generador!B821=8,36,IF(generador!B821=9,39,IF(generador!B821=10,42,IF(generador!B821=11,45,IF(generador!B821=12,48,IF(generador!B821=13,51,IF(generador!B821=14,54,IF(generador!B821=15,57))))))))))))))),FALSE),""),"")</f>
        <v/>
      </c>
      <c r="F821" s="20" t="str">
        <f t="shared" si="213"/>
        <v/>
      </c>
      <c r="G821" s="29" t="str">
        <f t="shared" si="214"/>
        <v/>
      </c>
      <c r="H821" s="21" t="str">
        <f t="shared" ca="1" si="217"/>
        <v/>
      </c>
      <c r="I821" s="18" t="str">
        <f t="shared" si="218"/>
        <v/>
      </c>
      <c r="J821" s="18" t="str">
        <f>""</f>
        <v/>
      </c>
      <c r="K821" s="18" t="str">
        <f t="shared" si="219"/>
        <v/>
      </c>
      <c r="L821" s="18" t="str">
        <f t="shared" si="220"/>
        <v/>
      </c>
      <c r="M821" s="18" t="str">
        <f t="shared" si="221"/>
        <v/>
      </c>
      <c r="N821" s="18" t="str">
        <f t="shared" si="222"/>
        <v/>
      </c>
      <c r="O821" s="18" t="str">
        <f t="shared" si="223"/>
        <v/>
      </c>
      <c r="P821" s="18" t="str">
        <f t="shared" si="224"/>
        <v/>
      </c>
      <c r="Q821" s="18" t="str">
        <f t="shared" si="225"/>
        <v/>
      </c>
      <c r="R821" s="122" t="str">
        <f t="shared" si="215"/>
        <v/>
      </c>
      <c r="S821" s="18" t="str">
        <f t="shared" si="226"/>
        <v/>
      </c>
      <c r="T821" s="26" t="str">
        <f t="shared" si="216"/>
        <v/>
      </c>
      <c r="U821" s="18" t="str">
        <f t="shared" si="227"/>
        <v/>
      </c>
      <c r="V821" s="18" t="str">
        <f t="shared" si="228"/>
        <v/>
      </c>
      <c r="W821" s="18" t="str">
        <f>IFERROR(CONCATENATE("PAGO N° ",B821," DEL CONTRATO CPS ",V821," ENTRE ",TEXT(VLOOKUP(A821,matriz,IF(generador!B821=1,16,IF(generador!B821=2,19,IF(generador!B821=3,22,IF(generador!B821=4,25,IF(generador!B821=5,28,IF(generador!B821=6,31,IF(generador!B821=7,34,IF(generador!B821=8,37,IF(generador!B821=9,40,IF(generador!B821=10,43,IF(generador!B821=11,46,IF(generador!B821=12,49,IF(generador!B821=13,52,IF(generador!B821=14,55,IF(generador!B821=15,58))))))))))))))),FALSE),"dd/mm/yyyy")," Y ",TEXT(VLOOKUP(A821,matriz,IF(generador!B821=1,17,IF(generador!B821=2,20,IF(generador!B821=3,23,IF(generador!B821=4,26,IF(generador!B821=5,29,IF(generador!B821=6,32,IF(generador!B821=7,35,IF(generador!B821=8,38,IF(generador!B821=9,41,IF(generador!B821=10,44,IF(generador!B821=11,47,IF(generador!B821=12,50,IF(generador!B821=13,53,IF(generador!B821=14,56,IF(generador!B821=15,59))))))))))))))),FALSE),"dd/mm/yyyy")),"")</f>
        <v/>
      </c>
    </row>
    <row r="822" spans="1:23" x14ac:dyDescent="0.3">
      <c r="A822" s="15"/>
      <c r="B822" s="14"/>
      <c r="C822" s="6"/>
      <c r="D822" s="26" t="str">
        <f t="shared" si="212"/>
        <v/>
      </c>
      <c r="E822" s="19" t="str">
        <f>IFERROR(IF(A822&lt;&gt;"",VLOOKUP(A822,matriz,IF(generador!B822=1,15,IF(generador!B822=2,18,IF(generador!B822=3,21,IF(generador!B822=4,24,IF(generador!B822=5,27,IF(generador!B822=6,30,IF(generador!B822=7,33,IF(generador!B822=8,36,IF(generador!B822=9,39,IF(generador!B822=10,42,IF(generador!B822=11,45,IF(generador!B822=12,48,IF(generador!B822=13,51,IF(generador!B822=14,54,IF(generador!B822=15,57))))))))))))))),FALSE),""),"")</f>
        <v/>
      </c>
      <c r="F822" s="20" t="str">
        <f t="shared" si="213"/>
        <v/>
      </c>
      <c r="G822" s="29" t="str">
        <f t="shared" si="214"/>
        <v/>
      </c>
      <c r="H822" s="21" t="str">
        <f t="shared" ca="1" si="217"/>
        <v/>
      </c>
      <c r="I822" s="18" t="str">
        <f t="shared" si="218"/>
        <v/>
      </c>
      <c r="J822" s="18" t="str">
        <f>""</f>
        <v/>
      </c>
      <c r="K822" s="18" t="str">
        <f t="shared" si="219"/>
        <v/>
      </c>
      <c r="L822" s="18" t="str">
        <f t="shared" si="220"/>
        <v/>
      </c>
      <c r="M822" s="18" t="str">
        <f t="shared" si="221"/>
        <v/>
      </c>
      <c r="N822" s="18" t="str">
        <f t="shared" si="222"/>
        <v/>
      </c>
      <c r="O822" s="18" t="str">
        <f t="shared" si="223"/>
        <v/>
      </c>
      <c r="P822" s="18" t="str">
        <f t="shared" si="224"/>
        <v/>
      </c>
      <c r="Q822" s="18" t="str">
        <f t="shared" si="225"/>
        <v/>
      </c>
      <c r="R822" s="122" t="str">
        <f t="shared" si="215"/>
        <v/>
      </c>
      <c r="S822" s="18" t="str">
        <f t="shared" si="226"/>
        <v/>
      </c>
      <c r="T822" s="26" t="str">
        <f t="shared" si="216"/>
        <v/>
      </c>
      <c r="U822" s="18" t="str">
        <f t="shared" si="227"/>
        <v/>
      </c>
      <c r="V822" s="18" t="str">
        <f t="shared" si="228"/>
        <v/>
      </c>
      <c r="W822" s="18" t="str">
        <f>IFERROR(CONCATENATE("PAGO N° ",B822," DEL CONTRATO CPS ",V822," ENTRE ",TEXT(VLOOKUP(A822,matriz,IF(generador!B822=1,16,IF(generador!B822=2,19,IF(generador!B822=3,22,IF(generador!B822=4,25,IF(generador!B822=5,28,IF(generador!B822=6,31,IF(generador!B822=7,34,IF(generador!B822=8,37,IF(generador!B822=9,40,IF(generador!B822=10,43,IF(generador!B822=11,46,IF(generador!B822=12,49,IF(generador!B822=13,52,IF(generador!B822=14,55,IF(generador!B822=15,58))))))))))))))),FALSE),"dd/mm/yyyy")," Y ",TEXT(VLOOKUP(A822,matriz,IF(generador!B822=1,17,IF(generador!B822=2,20,IF(generador!B822=3,23,IF(generador!B822=4,26,IF(generador!B822=5,29,IF(generador!B822=6,32,IF(generador!B822=7,35,IF(generador!B822=8,38,IF(generador!B822=9,41,IF(generador!B822=10,44,IF(generador!B822=11,47,IF(generador!B822=12,50,IF(generador!B822=13,53,IF(generador!B822=14,56,IF(generador!B822=15,59))))))))))))))),FALSE),"dd/mm/yyyy")),"")</f>
        <v/>
      </c>
    </row>
    <row r="823" spans="1:23" x14ac:dyDescent="0.3">
      <c r="A823" s="15"/>
      <c r="B823" s="14"/>
      <c r="C823" s="6"/>
      <c r="D823" s="26" t="str">
        <f t="shared" si="212"/>
        <v/>
      </c>
      <c r="E823" s="19" t="str">
        <f>IFERROR(IF(A823&lt;&gt;"",VLOOKUP(A823,matriz,IF(generador!B823=1,15,IF(generador!B823=2,18,IF(generador!B823=3,21,IF(generador!B823=4,24,IF(generador!B823=5,27,IF(generador!B823=6,30,IF(generador!B823=7,33,IF(generador!B823=8,36,IF(generador!B823=9,39,IF(generador!B823=10,42,IF(generador!B823=11,45,IF(generador!B823=12,48,IF(generador!B823=13,51,IF(generador!B823=14,54,IF(generador!B823=15,57))))))))))))))),FALSE),""),"")</f>
        <v/>
      </c>
      <c r="F823" s="20" t="str">
        <f t="shared" si="213"/>
        <v/>
      </c>
      <c r="G823" s="29" t="str">
        <f t="shared" si="214"/>
        <v/>
      </c>
      <c r="H823" s="21" t="str">
        <f t="shared" ca="1" si="217"/>
        <v/>
      </c>
      <c r="I823" s="18" t="str">
        <f t="shared" si="218"/>
        <v/>
      </c>
      <c r="J823" s="18" t="str">
        <f>""</f>
        <v/>
      </c>
      <c r="K823" s="18" t="str">
        <f t="shared" si="219"/>
        <v/>
      </c>
      <c r="L823" s="18" t="str">
        <f t="shared" si="220"/>
        <v/>
      </c>
      <c r="M823" s="18" t="str">
        <f t="shared" si="221"/>
        <v/>
      </c>
      <c r="N823" s="18" t="str">
        <f t="shared" si="222"/>
        <v/>
      </c>
      <c r="O823" s="18" t="str">
        <f t="shared" si="223"/>
        <v/>
      </c>
      <c r="P823" s="18" t="str">
        <f t="shared" si="224"/>
        <v/>
      </c>
      <c r="Q823" s="18" t="str">
        <f t="shared" si="225"/>
        <v/>
      </c>
      <c r="R823" s="122" t="str">
        <f t="shared" si="215"/>
        <v/>
      </c>
      <c r="S823" s="18" t="str">
        <f t="shared" si="226"/>
        <v/>
      </c>
      <c r="T823" s="26" t="str">
        <f t="shared" si="216"/>
        <v/>
      </c>
      <c r="U823" s="18" t="str">
        <f t="shared" si="227"/>
        <v/>
      </c>
      <c r="V823" s="18" t="str">
        <f t="shared" si="228"/>
        <v/>
      </c>
      <c r="W823" s="18" t="str">
        <f>IFERROR(CONCATENATE("PAGO N° ",B823," DEL CONTRATO CPS ",V823," ENTRE ",TEXT(VLOOKUP(A823,matriz,IF(generador!B823=1,16,IF(generador!B823=2,19,IF(generador!B823=3,22,IF(generador!B823=4,25,IF(generador!B823=5,28,IF(generador!B823=6,31,IF(generador!B823=7,34,IF(generador!B823=8,37,IF(generador!B823=9,40,IF(generador!B823=10,43,IF(generador!B823=11,46,IF(generador!B823=12,49,IF(generador!B823=13,52,IF(generador!B823=14,55,IF(generador!B823=15,58))))))))))))))),FALSE),"dd/mm/yyyy")," Y ",TEXT(VLOOKUP(A823,matriz,IF(generador!B823=1,17,IF(generador!B823=2,20,IF(generador!B823=3,23,IF(generador!B823=4,26,IF(generador!B823=5,29,IF(generador!B823=6,32,IF(generador!B823=7,35,IF(generador!B823=8,38,IF(generador!B823=9,41,IF(generador!B823=10,44,IF(generador!B823=11,47,IF(generador!B823=12,50,IF(generador!B823=13,53,IF(generador!B823=14,56,IF(generador!B823=15,59))))))))))))))),FALSE),"dd/mm/yyyy")),"")</f>
        <v/>
      </c>
    </row>
    <row r="824" spans="1:23" x14ac:dyDescent="0.3">
      <c r="A824" s="15"/>
      <c r="B824" s="14"/>
      <c r="C824" s="6"/>
      <c r="D824" s="26" t="str">
        <f t="shared" si="212"/>
        <v/>
      </c>
      <c r="E824" s="19" t="str">
        <f>IFERROR(IF(A824&lt;&gt;"",VLOOKUP(A824,matriz,IF(generador!B824=1,15,IF(generador!B824=2,18,IF(generador!B824=3,21,IF(generador!B824=4,24,IF(generador!B824=5,27,IF(generador!B824=6,30,IF(generador!B824=7,33,IF(generador!B824=8,36,IF(generador!B824=9,39,IF(generador!B824=10,42,IF(generador!B824=11,45,IF(generador!B824=12,48,IF(generador!B824=13,51,IF(generador!B824=14,54,IF(generador!B824=15,57))))))))))))))),FALSE),""),"")</f>
        <v/>
      </c>
      <c r="F824" s="20" t="str">
        <f t="shared" si="213"/>
        <v/>
      </c>
      <c r="G824" s="29" t="str">
        <f t="shared" si="214"/>
        <v/>
      </c>
      <c r="H824" s="21" t="str">
        <f t="shared" ca="1" si="217"/>
        <v/>
      </c>
      <c r="I824" s="18" t="str">
        <f t="shared" si="218"/>
        <v/>
      </c>
      <c r="J824" s="18" t="str">
        <f>""</f>
        <v/>
      </c>
      <c r="K824" s="18" t="str">
        <f t="shared" si="219"/>
        <v/>
      </c>
      <c r="L824" s="18" t="str">
        <f t="shared" si="220"/>
        <v/>
      </c>
      <c r="M824" s="18" t="str">
        <f t="shared" si="221"/>
        <v/>
      </c>
      <c r="N824" s="18" t="str">
        <f t="shared" si="222"/>
        <v/>
      </c>
      <c r="O824" s="18" t="str">
        <f t="shared" si="223"/>
        <v/>
      </c>
      <c r="P824" s="18" t="str">
        <f t="shared" si="224"/>
        <v/>
      </c>
      <c r="Q824" s="18" t="str">
        <f t="shared" si="225"/>
        <v/>
      </c>
      <c r="R824" s="122" t="str">
        <f t="shared" si="215"/>
        <v/>
      </c>
      <c r="S824" s="18" t="str">
        <f t="shared" si="226"/>
        <v/>
      </c>
      <c r="T824" s="26" t="str">
        <f t="shared" si="216"/>
        <v/>
      </c>
      <c r="U824" s="18" t="str">
        <f t="shared" si="227"/>
        <v/>
      </c>
      <c r="V824" s="18" t="str">
        <f t="shared" si="228"/>
        <v/>
      </c>
      <c r="W824" s="18" t="str">
        <f>IFERROR(CONCATENATE("PAGO N° ",B824," DEL CONTRATO CPS ",V824," ENTRE ",TEXT(VLOOKUP(A824,matriz,IF(generador!B824=1,16,IF(generador!B824=2,19,IF(generador!B824=3,22,IF(generador!B824=4,25,IF(generador!B824=5,28,IF(generador!B824=6,31,IF(generador!B824=7,34,IF(generador!B824=8,37,IF(generador!B824=9,40,IF(generador!B824=10,43,IF(generador!B824=11,46,IF(generador!B824=12,49,IF(generador!B824=13,52,IF(generador!B824=14,55,IF(generador!B824=15,58))))))))))))))),FALSE),"dd/mm/yyyy")," Y ",TEXT(VLOOKUP(A824,matriz,IF(generador!B824=1,17,IF(generador!B824=2,20,IF(generador!B824=3,23,IF(generador!B824=4,26,IF(generador!B824=5,29,IF(generador!B824=6,32,IF(generador!B824=7,35,IF(generador!B824=8,38,IF(generador!B824=9,41,IF(generador!B824=10,44,IF(generador!B824=11,47,IF(generador!B824=12,50,IF(generador!B824=13,53,IF(generador!B824=14,56,IF(generador!B824=15,59))))))))))))))),FALSE),"dd/mm/yyyy")),"")</f>
        <v/>
      </c>
    </row>
    <row r="825" spans="1:23" x14ac:dyDescent="0.3">
      <c r="A825" s="15"/>
      <c r="B825" s="14"/>
      <c r="C825" s="6"/>
      <c r="D825" s="26" t="str">
        <f t="shared" si="212"/>
        <v/>
      </c>
      <c r="E825" s="19" t="str">
        <f>IFERROR(IF(A825&lt;&gt;"",VLOOKUP(A825,matriz,IF(generador!B825=1,15,IF(generador!B825=2,18,IF(generador!B825=3,21,IF(generador!B825=4,24,IF(generador!B825=5,27,IF(generador!B825=6,30,IF(generador!B825=7,33,IF(generador!B825=8,36,IF(generador!B825=9,39,IF(generador!B825=10,42,IF(generador!B825=11,45,IF(generador!B825=12,48,IF(generador!B825=13,51,IF(generador!B825=14,54,IF(generador!B825=15,57))))))))))))))),FALSE),""),"")</f>
        <v/>
      </c>
      <c r="F825" s="20" t="str">
        <f t="shared" si="213"/>
        <v/>
      </c>
      <c r="G825" s="29" t="str">
        <f t="shared" si="214"/>
        <v/>
      </c>
      <c r="H825" s="21" t="str">
        <f t="shared" ca="1" si="217"/>
        <v/>
      </c>
      <c r="I825" s="18" t="str">
        <f t="shared" si="218"/>
        <v/>
      </c>
      <c r="J825" s="18" t="str">
        <f>""</f>
        <v/>
      </c>
      <c r="K825" s="18" t="str">
        <f t="shared" si="219"/>
        <v/>
      </c>
      <c r="L825" s="18" t="str">
        <f t="shared" si="220"/>
        <v/>
      </c>
      <c r="M825" s="18" t="str">
        <f t="shared" si="221"/>
        <v/>
      </c>
      <c r="N825" s="18" t="str">
        <f t="shared" si="222"/>
        <v/>
      </c>
      <c r="O825" s="18" t="str">
        <f t="shared" si="223"/>
        <v/>
      </c>
      <c r="P825" s="18" t="str">
        <f t="shared" si="224"/>
        <v/>
      </c>
      <c r="Q825" s="18" t="str">
        <f t="shared" si="225"/>
        <v/>
      </c>
      <c r="R825" s="122" t="str">
        <f t="shared" si="215"/>
        <v/>
      </c>
      <c r="S825" s="18" t="str">
        <f t="shared" si="226"/>
        <v/>
      </c>
      <c r="T825" s="26" t="str">
        <f t="shared" si="216"/>
        <v/>
      </c>
      <c r="U825" s="18" t="str">
        <f t="shared" si="227"/>
        <v/>
      </c>
      <c r="V825" s="18" t="str">
        <f t="shared" si="228"/>
        <v/>
      </c>
      <c r="W825" s="18" t="str">
        <f>IFERROR(CONCATENATE("PAGO N° ",B825," DEL CONTRATO CPS ",V825," ENTRE ",TEXT(VLOOKUP(A825,matriz,IF(generador!B825=1,16,IF(generador!B825=2,19,IF(generador!B825=3,22,IF(generador!B825=4,25,IF(generador!B825=5,28,IF(generador!B825=6,31,IF(generador!B825=7,34,IF(generador!B825=8,37,IF(generador!B825=9,40,IF(generador!B825=10,43,IF(generador!B825=11,46,IF(generador!B825=12,49,IF(generador!B825=13,52,IF(generador!B825=14,55,IF(generador!B825=15,58))))))))))))))),FALSE),"dd/mm/yyyy")," Y ",TEXT(VLOOKUP(A825,matriz,IF(generador!B825=1,17,IF(generador!B825=2,20,IF(generador!B825=3,23,IF(generador!B825=4,26,IF(generador!B825=5,29,IF(generador!B825=6,32,IF(generador!B825=7,35,IF(generador!B825=8,38,IF(generador!B825=9,41,IF(generador!B825=10,44,IF(generador!B825=11,47,IF(generador!B825=12,50,IF(generador!B825=13,53,IF(generador!B825=14,56,IF(generador!B825=15,59))))))))))))))),FALSE),"dd/mm/yyyy")),"")</f>
        <v/>
      </c>
    </row>
    <row r="826" spans="1:23" x14ac:dyDescent="0.3">
      <c r="A826" s="15"/>
      <c r="B826" s="14"/>
      <c r="C826" s="6"/>
      <c r="D826" s="26" t="str">
        <f t="shared" si="212"/>
        <v/>
      </c>
      <c r="E826" s="19" t="str">
        <f>IFERROR(IF(A826&lt;&gt;"",VLOOKUP(A826,matriz,IF(generador!B826=1,15,IF(generador!B826=2,18,IF(generador!B826=3,21,IF(generador!B826=4,24,IF(generador!B826=5,27,IF(generador!B826=6,30,IF(generador!B826=7,33,IF(generador!B826=8,36,IF(generador!B826=9,39,IF(generador!B826=10,42,IF(generador!B826=11,45,IF(generador!B826=12,48,IF(generador!B826=13,51,IF(generador!B826=14,54,IF(generador!B826=15,57))))))))))))))),FALSE),""),"")</f>
        <v/>
      </c>
      <c r="F826" s="20" t="str">
        <f t="shared" si="213"/>
        <v/>
      </c>
      <c r="G826" s="29" t="str">
        <f t="shared" si="214"/>
        <v/>
      </c>
      <c r="H826" s="21" t="str">
        <f t="shared" ca="1" si="217"/>
        <v/>
      </c>
      <c r="I826" s="18" t="str">
        <f t="shared" si="218"/>
        <v/>
      </c>
      <c r="J826" s="18" t="str">
        <f>""</f>
        <v/>
      </c>
      <c r="K826" s="18" t="str">
        <f t="shared" si="219"/>
        <v/>
      </c>
      <c r="L826" s="18" t="str">
        <f t="shared" si="220"/>
        <v/>
      </c>
      <c r="M826" s="18" t="str">
        <f t="shared" si="221"/>
        <v/>
      </c>
      <c r="N826" s="18" t="str">
        <f t="shared" si="222"/>
        <v/>
      </c>
      <c r="O826" s="18" t="str">
        <f t="shared" si="223"/>
        <v/>
      </c>
      <c r="P826" s="18" t="str">
        <f t="shared" si="224"/>
        <v/>
      </c>
      <c r="Q826" s="18" t="str">
        <f t="shared" si="225"/>
        <v/>
      </c>
      <c r="R826" s="122" t="str">
        <f t="shared" si="215"/>
        <v/>
      </c>
      <c r="S826" s="18" t="str">
        <f t="shared" si="226"/>
        <v/>
      </c>
      <c r="T826" s="26" t="str">
        <f t="shared" si="216"/>
        <v/>
      </c>
      <c r="U826" s="18" t="str">
        <f t="shared" si="227"/>
        <v/>
      </c>
      <c r="V826" s="18" t="str">
        <f t="shared" si="228"/>
        <v/>
      </c>
      <c r="W826" s="18" t="str">
        <f>IFERROR(CONCATENATE("PAGO N° ",B826," DEL CONTRATO CPS ",V826," ENTRE ",TEXT(VLOOKUP(A826,matriz,IF(generador!B826=1,16,IF(generador!B826=2,19,IF(generador!B826=3,22,IF(generador!B826=4,25,IF(generador!B826=5,28,IF(generador!B826=6,31,IF(generador!B826=7,34,IF(generador!B826=8,37,IF(generador!B826=9,40,IF(generador!B826=10,43,IF(generador!B826=11,46,IF(generador!B826=12,49,IF(generador!B826=13,52,IF(generador!B826=14,55,IF(generador!B826=15,58))))))))))))))),FALSE),"dd/mm/yyyy")," Y ",TEXT(VLOOKUP(A826,matriz,IF(generador!B826=1,17,IF(generador!B826=2,20,IF(generador!B826=3,23,IF(generador!B826=4,26,IF(generador!B826=5,29,IF(generador!B826=6,32,IF(generador!B826=7,35,IF(generador!B826=8,38,IF(generador!B826=9,41,IF(generador!B826=10,44,IF(generador!B826=11,47,IF(generador!B826=12,50,IF(generador!B826=13,53,IF(generador!B826=14,56,IF(generador!B826=15,59))))))))))))))),FALSE),"dd/mm/yyyy")),"")</f>
        <v/>
      </c>
    </row>
    <row r="827" spans="1:23" x14ac:dyDescent="0.3">
      <c r="A827" s="15"/>
      <c r="B827" s="14"/>
      <c r="C827" s="6"/>
      <c r="D827" s="26" t="str">
        <f t="shared" si="212"/>
        <v/>
      </c>
      <c r="E827" s="19" t="str">
        <f>IFERROR(IF(A827&lt;&gt;"",VLOOKUP(A827,matriz,IF(generador!B827=1,15,IF(generador!B827=2,18,IF(generador!B827=3,21,IF(generador!B827=4,24,IF(generador!B827=5,27,IF(generador!B827=6,30,IF(generador!B827=7,33,IF(generador!B827=8,36,IF(generador!B827=9,39,IF(generador!B827=10,42,IF(generador!B827=11,45,IF(generador!B827=12,48,IF(generador!B827=13,51,IF(generador!B827=14,54,IF(generador!B827=15,57))))))))))))))),FALSE),""),"")</f>
        <v/>
      </c>
      <c r="F827" s="20" t="str">
        <f t="shared" si="213"/>
        <v/>
      </c>
      <c r="G827" s="29" t="str">
        <f t="shared" si="214"/>
        <v/>
      </c>
      <c r="H827" s="21" t="str">
        <f t="shared" ca="1" si="217"/>
        <v/>
      </c>
      <c r="I827" s="18" t="str">
        <f t="shared" si="218"/>
        <v/>
      </c>
      <c r="J827" s="18" t="str">
        <f>""</f>
        <v/>
      </c>
      <c r="K827" s="18" t="str">
        <f t="shared" si="219"/>
        <v/>
      </c>
      <c r="L827" s="18" t="str">
        <f t="shared" si="220"/>
        <v/>
      </c>
      <c r="M827" s="18" t="str">
        <f t="shared" si="221"/>
        <v/>
      </c>
      <c r="N827" s="18" t="str">
        <f t="shared" si="222"/>
        <v/>
      </c>
      <c r="O827" s="18" t="str">
        <f t="shared" si="223"/>
        <v/>
      </c>
      <c r="P827" s="18" t="str">
        <f t="shared" si="224"/>
        <v/>
      </c>
      <c r="Q827" s="18" t="str">
        <f t="shared" si="225"/>
        <v/>
      </c>
      <c r="R827" s="122" t="str">
        <f t="shared" si="215"/>
        <v/>
      </c>
      <c r="S827" s="18" t="str">
        <f t="shared" si="226"/>
        <v/>
      </c>
      <c r="T827" s="26" t="str">
        <f t="shared" si="216"/>
        <v/>
      </c>
      <c r="U827" s="18" t="str">
        <f t="shared" si="227"/>
        <v/>
      </c>
      <c r="V827" s="18" t="str">
        <f t="shared" si="228"/>
        <v/>
      </c>
      <c r="W827" s="18" t="str">
        <f>IFERROR(CONCATENATE("PAGO N° ",B827," DEL CONTRATO CPS ",V827," ENTRE ",TEXT(VLOOKUP(A827,matriz,IF(generador!B827=1,16,IF(generador!B827=2,19,IF(generador!B827=3,22,IF(generador!B827=4,25,IF(generador!B827=5,28,IF(generador!B827=6,31,IF(generador!B827=7,34,IF(generador!B827=8,37,IF(generador!B827=9,40,IF(generador!B827=10,43,IF(generador!B827=11,46,IF(generador!B827=12,49,IF(generador!B827=13,52,IF(generador!B827=14,55,IF(generador!B827=15,58))))))))))))))),FALSE),"dd/mm/yyyy")," Y ",TEXT(VLOOKUP(A827,matriz,IF(generador!B827=1,17,IF(generador!B827=2,20,IF(generador!B827=3,23,IF(generador!B827=4,26,IF(generador!B827=5,29,IF(generador!B827=6,32,IF(generador!B827=7,35,IF(generador!B827=8,38,IF(generador!B827=9,41,IF(generador!B827=10,44,IF(generador!B827=11,47,IF(generador!B827=12,50,IF(generador!B827=13,53,IF(generador!B827=14,56,IF(generador!B827=15,59))))))))))))))),FALSE),"dd/mm/yyyy")),"")</f>
        <v/>
      </c>
    </row>
    <row r="828" spans="1:23" x14ac:dyDescent="0.3">
      <c r="A828" s="15"/>
      <c r="B828" s="14"/>
      <c r="C828" s="6"/>
      <c r="D828" s="26" t="str">
        <f t="shared" si="212"/>
        <v/>
      </c>
      <c r="E828" s="19" t="str">
        <f>IFERROR(IF(A828&lt;&gt;"",VLOOKUP(A828,matriz,IF(generador!B828=1,15,IF(generador!B828=2,18,IF(generador!B828=3,21,IF(generador!B828=4,24,IF(generador!B828=5,27,IF(generador!B828=6,30,IF(generador!B828=7,33,IF(generador!B828=8,36,IF(generador!B828=9,39,IF(generador!B828=10,42,IF(generador!B828=11,45,IF(generador!B828=12,48,IF(generador!B828=13,51,IF(generador!B828=14,54,IF(generador!B828=15,57))))))))))))))),FALSE),""),"")</f>
        <v/>
      </c>
      <c r="F828" s="20" t="str">
        <f t="shared" si="213"/>
        <v/>
      </c>
      <c r="G828" s="29" t="str">
        <f t="shared" si="214"/>
        <v/>
      </c>
      <c r="H828" s="21" t="str">
        <f t="shared" ca="1" si="217"/>
        <v/>
      </c>
      <c r="I828" s="18" t="str">
        <f t="shared" si="218"/>
        <v/>
      </c>
      <c r="J828" s="18" t="str">
        <f>""</f>
        <v/>
      </c>
      <c r="K828" s="18" t="str">
        <f t="shared" si="219"/>
        <v/>
      </c>
      <c r="L828" s="18" t="str">
        <f t="shared" si="220"/>
        <v/>
      </c>
      <c r="M828" s="18" t="str">
        <f t="shared" si="221"/>
        <v/>
      </c>
      <c r="N828" s="18" t="str">
        <f t="shared" si="222"/>
        <v/>
      </c>
      <c r="O828" s="18" t="str">
        <f t="shared" si="223"/>
        <v/>
      </c>
      <c r="P828" s="18" t="str">
        <f t="shared" si="224"/>
        <v/>
      </c>
      <c r="Q828" s="18" t="str">
        <f t="shared" si="225"/>
        <v/>
      </c>
      <c r="R828" s="122" t="str">
        <f t="shared" si="215"/>
        <v/>
      </c>
      <c r="S828" s="18" t="str">
        <f t="shared" si="226"/>
        <v/>
      </c>
      <c r="T828" s="26" t="str">
        <f t="shared" si="216"/>
        <v/>
      </c>
      <c r="U828" s="18" t="str">
        <f t="shared" si="227"/>
        <v/>
      </c>
      <c r="V828" s="18" t="str">
        <f t="shared" si="228"/>
        <v/>
      </c>
      <c r="W828" s="18" t="str">
        <f>IFERROR(CONCATENATE("PAGO N° ",B828," DEL CONTRATO CPS ",V828," ENTRE ",TEXT(VLOOKUP(A828,matriz,IF(generador!B828=1,16,IF(generador!B828=2,19,IF(generador!B828=3,22,IF(generador!B828=4,25,IF(generador!B828=5,28,IF(generador!B828=6,31,IF(generador!B828=7,34,IF(generador!B828=8,37,IF(generador!B828=9,40,IF(generador!B828=10,43,IF(generador!B828=11,46,IF(generador!B828=12,49,IF(generador!B828=13,52,IF(generador!B828=14,55,IF(generador!B828=15,58))))))))))))))),FALSE),"dd/mm/yyyy")," Y ",TEXT(VLOOKUP(A828,matriz,IF(generador!B828=1,17,IF(generador!B828=2,20,IF(generador!B828=3,23,IF(generador!B828=4,26,IF(generador!B828=5,29,IF(generador!B828=6,32,IF(generador!B828=7,35,IF(generador!B828=8,38,IF(generador!B828=9,41,IF(generador!B828=10,44,IF(generador!B828=11,47,IF(generador!B828=12,50,IF(generador!B828=13,53,IF(generador!B828=14,56,IF(generador!B828=15,59))))))))))))))),FALSE),"dd/mm/yyyy")),"")</f>
        <v/>
      </c>
    </row>
    <row r="829" spans="1:23" x14ac:dyDescent="0.3">
      <c r="A829" s="15"/>
      <c r="B829" s="14"/>
      <c r="C829" s="6"/>
      <c r="D829" s="26" t="str">
        <f t="shared" si="212"/>
        <v/>
      </c>
      <c r="E829" s="19" t="str">
        <f>IFERROR(IF(A829&lt;&gt;"",VLOOKUP(A829,matriz,IF(generador!B829=1,15,IF(generador!B829=2,18,IF(generador!B829=3,21,IF(generador!B829=4,24,IF(generador!B829=5,27,IF(generador!B829=6,30,IF(generador!B829=7,33,IF(generador!B829=8,36,IF(generador!B829=9,39,IF(generador!B829=10,42,IF(generador!B829=11,45,IF(generador!B829=12,48,IF(generador!B829=13,51,IF(generador!B829=14,54,IF(generador!B829=15,57))))))))))))))),FALSE),""),"")</f>
        <v/>
      </c>
      <c r="F829" s="20" t="str">
        <f t="shared" si="213"/>
        <v/>
      </c>
      <c r="G829" s="29" t="str">
        <f t="shared" si="214"/>
        <v/>
      </c>
      <c r="H829" s="21" t="str">
        <f t="shared" ca="1" si="217"/>
        <v/>
      </c>
      <c r="I829" s="18" t="str">
        <f t="shared" si="218"/>
        <v/>
      </c>
      <c r="J829" s="18" t="str">
        <f>""</f>
        <v/>
      </c>
      <c r="K829" s="18" t="str">
        <f t="shared" si="219"/>
        <v/>
      </c>
      <c r="L829" s="18" t="str">
        <f t="shared" si="220"/>
        <v/>
      </c>
      <c r="M829" s="18" t="str">
        <f t="shared" si="221"/>
        <v/>
      </c>
      <c r="N829" s="18" t="str">
        <f t="shared" si="222"/>
        <v/>
      </c>
      <c r="O829" s="18" t="str">
        <f t="shared" si="223"/>
        <v/>
      </c>
      <c r="P829" s="18" t="str">
        <f t="shared" si="224"/>
        <v/>
      </c>
      <c r="Q829" s="18" t="str">
        <f t="shared" si="225"/>
        <v/>
      </c>
      <c r="R829" s="122" t="str">
        <f t="shared" si="215"/>
        <v/>
      </c>
      <c r="S829" s="18" t="str">
        <f t="shared" si="226"/>
        <v/>
      </c>
      <c r="T829" s="26" t="str">
        <f t="shared" si="216"/>
        <v/>
      </c>
      <c r="U829" s="18" t="str">
        <f t="shared" si="227"/>
        <v/>
      </c>
      <c r="V829" s="18" t="str">
        <f t="shared" si="228"/>
        <v/>
      </c>
      <c r="W829" s="18" t="str">
        <f>IFERROR(CONCATENATE("PAGO N° ",B829," DEL CONTRATO CPS ",V829," ENTRE ",TEXT(VLOOKUP(A829,matriz,IF(generador!B829=1,16,IF(generador!B829=2,19,IF(generador!B829=3,22,IF(generador!B829=4,25,IF(generador!B829=5,28,IF(generador!B829=6,31,IF(generador!B829=7,34,IF(generador!B829=8,37,IF(generador!B829=9,40,IF(generador!B829=10,43,IF(generador!B829=11,46,IF(generador!B829=12,49,IF(generador!B829=13,52,IF(generador!B829=14,55,IF(generador!B829=15,58))))))))))))))),FALSE),"dd/mm/yyyy")," Y ",TEXT(VLOOKUP(A829,matriz,IF(generador!B829=1,17,IF(generador!B829=2,20,IF(generador!B829=3,23,IF(generador!B829=4,26,IF(generador!B829=5,29,IF(generador!B829=6,32,IF(generador!B829=7,35,IF(generador!B829=8,38,IF(generador!B829=9,41,IF(generador!B829=10,44,IF(generador!B829=11,47,IF(generador!B829=12,50,IF(generador!B829=13,53,IF(generador!B829=14,56,IF(generador!B829=15,59))))))))))))))),FALSE),"dd/mm/yyyy")),"")</f>
        <v/>
      </c>
    </row>
    <row r="830" spans="1:23" x14ac:dyDescent="0.3">
      <c r="A830" s="15"/>
      <c r="B830" s="14"/>
      <c r="C830" s="6"/>
      <c r="D830" s="26" t="str">
        <f t="shared" si="212"/>
        <v/>
      </c>
      <c r="E830" s="19" t="str">
        <f>IFERROR(IF(A830&lt;&gt;"",VLOOKUP(A830,matriz,IF(generador!B830=1,15,IF(generador!B830=2,18,IF(generador!B830=3,21,IF(generador!B830=4,24,IF(generador!B830=5,27,IF(generador!B830=6,30,IF(generador!B830=7,33,IF(generador!B830=8,36,IF(generador!B830=9,39,IF(generador!B830=10,42,IF(generador!B830=11,45,IF(generador!B830=12,48,IF(generador!B830=13,51,IF(generador!B830=14,54,IF(generador!B830=15,57))))))))))))))),FALSE),""),"")</f>
        <v/>
      </c>
      <c r="F830" s="20" t="str">
        <f t="shared" si="213"/>
        <v/>
      </c>
      <c r="G830" s="29" t="str">
        <f t="shared" si="214"/>
        <v/>
      </c>
      <c r="H830" s="21" t="str">
        <f t="shared" ca="1" si="217"/>
        <v/>
      </c>
      <c r="I830" s="18" t="str">
        <f t="shared" si="218"/>
        <v/>
      </c>
      <c r="J830" s="18" t="str">
        <f>""</f>
        <v/>
      </c>
      <c r="K830" s="18" t="str">
        <f t="shared" si="219"/>
        <v/>
      </c>
      <c r="L830" s="18" t="str">
        <f t="shared" si="220"/>
        <v/>
      </c>
      <c r="M830" s="18" t="str">
        <f t="shared" si="221"/>
        <v/>
      </c>
      <c r="N830" s="18" t="str">
        <f t="shared" si="222"/>
        <v/>
      </c>
      <c r="O830" s="18" t="str">
        <f t="shared" si="223"/>
        <v/>
      </c>
      <c r="P830" s="18" t="str">
        <f t="shared" si="224"/>
        <v/>
      </c>
      <c r="Q830" s="18" t="str">
        <f t="shared" si="225"/>
        <v/>
      </c>
      <c r="R830" s="122" t="str">
        <f t="shared" si="215"/>
        <v/>
      </c>
      <c r="S830" s="18" t="str">
        <f t="shared" si="226"/>
        <v/>
      </c>
      <c r="T830" s="26" t="str">
        <f t="shared" si="216"/>
        <v/>
      </c>
      <c r="U830" s="18" t="str">
        <f t="shared" si="227"/>
        <v/>
      </c>
      <c r="V830" s="18" t="str">
        <f t="shared" si="228"/>
        <v/>
      </c>
      <c r="W830" s="18" t="str">
        <f>IFERROR(CONCATENATE("PAGO N° ",B830," DEL CONTRATO CPS ",V830," ENTRE ",TEXT(VLOOKUP(A830,matriz,IF(generador!B830=1,16,IF(generador!B830=2,19,IF(generador!B830=3,22,IF(generador!B830=4,25,IF(generador!B830=5,28,IF(generador!B830=6,31,IF(generador!B830=7,34,IF(generador!B830=8,37,IF(generador!B830=9,40,IF(generador!B830=10,43,IF(generador!B830=11,46,IF(generador!B830=12,49,IF(generador!B830=13,52,IF(generador!B830=14,55,IF(generador!B830=15,58))))))))))))))),FALSE),"dd/mm/yyyy")," Y ",TEXT(VLOOKUP(A830,matriz,IF(generador!B830=1,17,IF(generador!B830=2,20,IF(generador!B830=3,23,IF(generador!B830=4,26,IF(generador!B830=5,29,IF(generador!B830=6,32,IF(generador!B830=7,35,IF(generador!B830=8,38,IF(generador!B830=9,41,IF(generador!B830=10,44,IF(generador!B830=11,47,IF(generador!B830=12,50,IF(generador!B830=13,53,IF(generador!B830=14,56,IF(generador!B830=15,59))))))))))))))),FALSE),"dd/mm/yyyy")),"")</f>
        <v/>
      </c>
    </row>
    <row r="831" spans="1:23" x14ac:dyDescent="0.3">
      <c r="A831" s="15"/>
      <c r="B831" s="14"/>
      <c r="C831" s="6"/>
      <c r="D831" s="26" t="str">
        <f t="shared" si="212"/>
        <v/>
      </c>
      <c r="E831" s="19" t="str">
        <f>IFERROR(IF(A831&lt;&gt;"",VLOOKUP(A831,matriz,IF(generador!B831=1,15,IF(generador!B831=2,18,IF(generador!B831=3,21,IF(generador!B831=4,24,IF(generador!B831=5,27,IF(generador!B831=6,30,IF(generador!B831=7,33,IF(generador!B831=8,36,IF(generador!B831=9,39,IF(generador!B831=10,42,IF(generador!B831=11,45,IF(generador!B831=12,48,IF(generador!B831=13,51,IF(generador!B831=14,54,IF(generador!B831=15,57))))))))))))))),FALSE),""),"")</f>
        <v/>
      </c>
      <c r="F831" s="20" t="str">
        <f t="shared" si="213"/>
        <v/>
      </c>
      <c r="G831" s="29" t="str">
        <f t="shared" si="214"/>
        <v/>
      </c>
      <c r="H831" s="21" t="str">
        <f t="shared" ca="1" si="217"/>
        <v/>
      </c>
      <c r="I831" s="18" t="str">
        <f t="shared" si="218"/>
        <v/>
      </c>
      <c r="J831" s="18" t="str">
        <f>""</f>
        <v/>
      </c>
      <c r="K831" s="18" t="str">
        <f t="shared" si="219"/>
        <v/>
      </c>
      <c r="L831" s="18" t="str">
        <f t="shared" si="220"/>
        <v/>
      </c>
      <c r="M831" s="18" t="str">
        <f t="shared" si="221"/>
        <v/>
      </c>
      <c r="N831" s="18" t="str">
        <f t="shared" si="222"/>
        <v/>
      </c>
      <c r="O831" s="18" t="str">
        <f t="shared" si="223"/>
        <v/>
      </c>
      <c r="P831" s="18" t="str">
        <f t="shared" si="224"/>
        <v/>
      </c>
      <c r="Q831" s="18" t="str">
        <f t="shared" si="225"/>
        <v/>
      </c>
      <c r="R831" s="122" t="str">
        <f t="shared" si="215"/>
        <v/>
      </c>
      <c r="S831" s="18" t="str">
        <f t="shared" si="226"/>
        <v/>
      </c>
      <c r="T831" s="26" t="str">
        <f t="shared" si="216"/>
        <v/>
      </c>
      <c r="U831" s="18" t="str">
        <f t="shared" si="227"/>
        <v/>
      </c>
      <c r="V831" s="18" t="str">
        <f t="shared" si="228"/>
        <v/>
      </c>
      <c r="W831" s="18" t="str">
        <f>IFERROR(CONCATENATE("PAGO N° ",B831," DEL CONTRATO CPS ",V831," ENTRE ",TEXT(VLOOKUP(A831,matriz,IF(generador!B831=1,16,IF(generador!B831=2,19,IF(generador!B831=3,22,IF(generador!B831=4,25,IF(generador!B831=5,28,IF(generador!B831=6,31,IF(generador!B831=7,34,IF(generador!B831=8,37,IF(generador!B831=9,40,IF(generador!B831=10,43,IF(generador!B831=11,46,IF(generador!B831=12,49,IF(generador!B831=13,52,IF(generador!B831=14,55,IF(generador!B831=15,58))))))))))))))),FALSE),"dd/mm/yyyy")," Y ",TEXT(VLOOKUP(A831,matriz,IF(generador!B831=1,17,IF(generador!B831=2,20,IF(generador!B831=3,23,IF(generador!B831=4,26,IF(generador!B831=5,29,IF(generador!B831=6,32,IF(generador!B831=7,35,IF(generador!B831=8,38,IF(generador!B831=9,41,IF(generador!B831=10,44,IF(generador!B831=11,47,IF(generador!B831=12,50,IF(generador!B831=13,53,IF(generador!B831=14,56,IF(generador!B831=15,59))))))))))))))),FALSE),"dd/mm/yyyy")),"")</f>
        <v/>
      </c>
    </row>
    <row r="832" spans="1:23" x14ac:dyDescent="0.3">
      <c r="A832" s="15"/>
      <c r="B832" s="14"/>
      <c r="C832" s="6"/>
      <c r="D832" s="26" t="str">
        <f t="shared" si="212"/>
        <v/>
      </c>
      <c r="E832" s="19" t="str">
        <f>IFERROR(IF(A832&lt;&gt;"",VLOOKUP(A832,matriz,IF(generador!B832=1,15,IF(generador!B832=2,18,IF(generador!B832=3,21,IF(generador!B832=4,24,IF(generador!B832=5,27,IF(generador!B832=6,30,IF(generador!B832=7,33,IF(generador!B832=8,36,IF(generador!B832=9,39,IF(generador!B832=10,42,IF(generador!B832=11,45,IF(generador!B832=12,48,IF(generador!B832=13,51,IF(generador!B832=14,54,IF(generador!B832=15,57))))))))))))))),FALSE),""),"")</f>
        <v/>
      </c>
      <c r="F832" s="20" t="str">
        <f t="shared" si="213"/>
        <v/>
      </c>
      <c r="G832" s="29" t="str">
        <f t="shared" si="214"/>
        <v/>
      </c>
      <c r="H832" s="21" t="str">
        <f t="shared" ca="1" si="217"/>
        <v/>
      </c>
      <c r="I832" s="18" t="str">
        <f t="shared" si="218"/>
        <v/>
      </c>
      <c r="J832" s="18" t="str">
        <f>""</f>
        <v/>
      </c>
      <c r="K832" s="18" t="str">
        <f t="shared" si="219"/>
        <v/>
      </c>
      <c r="L832" s="18" t="str">
        <f t="shared" si="220"/>
        <v/>
      </c>
      <c r="M832" s="18" t="str">
        <f t="shared" si="221"/>
        <v/>
      </c>
      <c r="N832" s="18" t="str">
        <f t="shared" si="222"/>
        <v/>
      </c>
      <c r="O832" s="18" t="str">
        <f t="shared" si="223"/>
        <v/>
      </c>
      <c r="P832" s="18" t="str">
        <f t="shared" si="224"/>
        <v/>
      </c>
      <c r="Q832" s="18" t="str">
        <f t="shared" si="225"/>
        <v/>
      </c>
      <c r="R832" s="122" t="str">
        <f t="shared" si="215"/>
        <v/>
      </c>
      <c r="S832" s="18" t="str">
        <f t="shared" si="226"/>
        <v/>
      </c>
      <c r="T832" s="26" t="str">
        <f t="shared" si="216"/>
        <v/>
      </c>
      <c r="U832" s="18" t="str">
        <f t="shared" si="227"/>
        <v/>
      </c>
      <c r="V832" s="18" t="str">
        <f t="shared" si="228"/>
        <v/>
      </c>
      <c r="W832" s="18" t="str">
        <f>IFERROR(CONCATENATE("PAGO N° ",B832," DEL CONTRATO CPS ",V832," ENTRE ",TEXT(VLOOKUP(A832,matriz,IF(generador!B832=1,16,IF(generador!B832=2,19,IF(generador!B832=3,22,IF(generador!B832=4,25,IF(generador!B832=5,28,IF(generador!B832=6,31,IF(generador!B832=7,34,IF(generador!B832=8,37,IF(generador!B832=9,40,IF(generador!B832=10,43,IF(generador!B832=11,46,IF(generador!B832=12,49,IF(generador!B832=13,52,IF(generador!B832=14,55,IF(generador!B832=15,58))))))))))))))),FALSE),"dd/mm/yyyy")," Y ",TEXT(VLOOKUP(A832,matriz,IF(generador!B832=1,17,IF(generador!B832=2,20,IF(generador!B832=3,23,IF(generador!B832=4,26,IF(generador!B832=5,29,IF(generador!B832=6,32,IF(generador!B832=7,35,IF(generador!B832=8,38,IF(generador!B832=9,41,IF(generador!B832=10,44,IF(generador!B832=11,47,IF(generador!B832=12,50,IF(generador!B832=13,53,IF(generador!B832=14,56,IF(generador!B832=15,59))))))))))))))),FALSE),"dd/mm/yyyy")),"")</f>
        <v/>
      </c>
    </row>
    <row r="833" spans="1:23" x14ac:dyDescent="0.3">
      <c r="A833" s="15"/>
      <c r="B833" s="14"/>
      <c r="C833" s="6"/>
      <c r="D833" s="26" t="str">
        <f t="shared" si="212"/>
        <v/>
      </c>
      <c r="E833" s="19" t="str">
        <f>IFERROR(IF(A833&lt;&gt;"",VLOOKUP(A833,matriz,IF(generador!B833=1,15,IF(generador!B833=2,18,IF(generador!B833=3,21,IF(generador!B833=4,24,IF(generador!B833=5,27,IF(generador!B833=6,30,IF(generador!B833=7,33,IF(generador!B833=8,36,IF(generador!B833=9,39,IF(generador!B833=10,42,IF(generador!B833=11,45,IF(generador!B833=12,48,IF(generador!B833=13,51,IF(generador!B833=14,54,IF(generador!B833=15,57))))))))))))))),FALSE),""),"")</f>
        <v/>
      </c>
      <c r="F833" s="20" t="str">
        <f t="shared" si="213"/>
        <v/>
      </c>
      <c r="G833" s="29" t="str">
        <f t="shared" si="214"/>
        <v/>
      </c>
      <c r="H833" s="21" t="str">
        <f t="shared" ca="1" si="217"/>
        <v/>
      </c>
      <c r="I833" s="18" t="str">
        <f t="shared" si="218"/>
        <v/>
      </c>
      <c r="J833" s="18" t="str">
        <f>""</f>
        <v/>
      </c>
      <c r="K833" s="18" t="str">
        <f t="shared" si="219"/>
        <v/>
      </c>
      <c r="L833" s="18" t="str">
        <f t="shared" si="220"/>
        <v/>
      </c>
      <c r="M833" s="18" t="str">
        <f t="shared" si="221"/>
        <v/>
      </c>
      <c r="N833" s="18" t="str">
        <f t="shared" si="222"/>
        <v/>
      </c>
      <c r="O833" s="18" t="str">
        <f t="shared" si="223"/>
        <v/>
      </c>
      <c r="P833" s="18" t="str">
        <f t="shared" si="224"/>
        <v/>
      </c>
      <c r="Q833" s="18" t="str">
        <f t="shared" si="225"/>
        <v/>
      </c>
      <c r="R833" s="122" t="str">
        <f t="shared" si="215"/>
        <v/>
      </c>
      <c r="S833" s="18" t="str">
        <f t="shared" si="226"/>
        <v/>
      </c>
      <c r="T833" s="26" t="str">
        <f t="shared" si="216"/>
        <v/>
      </c>
      <c r="U833" s="18" t="str">
        <f t="shared" si="227"/>
        <v/>
      </c>
      <c r="V833" s="18" t="str">
        <f t="shared" si="228"/>
        <v/>
      </c>
      <c r="W833" s="18" t="str">
        <f>IFERROR(CONCATENATE("PAGO N° ",B833," DEL CONTRATO CPS ",V833," ENTRE ",TEXT(VLOOKUP(A833,matriz,IF(generador!B833=1,16,IF(generador!B833=2,19,IF(generador!B833=3,22,IF(generador!B833=4,25,IF(generador!B833=5,28,IF(generador!B833=6,31,IF(generador!B833=7,34,IF(generador!B833=8,37,IF(generador!B833=9,40,IF(generador!B833=10,43,IF(generador!B833=11,46,IF(generador!B833=12,49,IF(generador!B833=13,52,IF(generador!B833=14,55,IF(generador!B833=15,58))))))))))))))),FALSE),"dd/mm/yyyy")," Y ",TEXT(VLOOKUP(A833,matriz,IF(generador!B833=1,17,IF(generador!B833=2,20,IF(generador!B833=3,23,IF(generador!B833=4,26,IF(generador!B833=5,29,IF(generador!B833=6,32,IF(generador!B833=7,35,IF(generador!B833=8,38,IF(generador!B833=9,41,IF(generador!B833=10,44,IF(generador!B833=11,47,IF(generador!B833=12,50,IF(generador!B833=13,53,IF(generador!B833=14,56,IF(generador!B833=15,59))))))))))))))),FALSE),"dd/mm/yyyy")),"")</f>
        <v/>
      </c>
    </row>
    <row r="834" spans="1:23" x14ac:dyDescent="0.3">
      <c r="A834" s="15"/>
      <c r="B834" s="14"/>
      <c r="C834" s="6"/>
      <c r="D834" s="26" t="str">
        <f t="shared" si="212"/>
        <v/>
      </c>
      <c r="E834" s="19" t="str">
        <f>IFERROR(IF(A834&lt;&gt;"",VLOOKUP(A834,matriz,IF(generador!B834=1,15,IF(generador!B834=2,18,IF(generador!B834=3,21,IF(generador!B834=4,24,IF(generador!B834=5,27,IF(generador!B834=6,30,IF(generador!B834=7,33,IF(generador!B834=8,36,IF(generador!B834=9,39,IF(generador!B834=10,42,IF(generador!B834=11,45,IF(generador!B834=12,48,IF(generador!B834=13,51,IF(generador!B834=14,54,IF(generador!B834=15,57))))))))))))))),FALSE),""),"")</f>
        <v/>
      </c>
      <c r="F834" s="20" t="str">
        <f t="shared" si="213"/>
        <v/>
      </c>
      <c r="G834" s="29" t="str">
        <f t="shared" si="214"/>
        <v/>
      </c>
      <c r="H834" s="21" t="str">
        <f t="shared" ca="1" si="217"/>
        <v/>
      </c>
      <c r="I834" s="18" t="str">
        <f t="shared" si="218"/>
        <v/>
      </c>
      <c r="J834" s="18" t="str">
        <f>""</f>
        <v/>
      </c>
      <c r="K834" s="18" t="str">
        <f t="shared" si="219"/>
        <v/>
      </c>
      <c r="L834" s="18" t="str">
        <f t="shared" si="220"/>
        <v/>
      </c>
      <c r="M834" s="18" t="str">
        <f t="shared" si="221"/>
        <v/>
      </c>
      <c r="N834" s="18" t="str">
        <f t="shared" si="222"/>
        <v/>
      </c>
      <c r="O834" s="18" t="str">
        <f t="shared" si="223"/>
        <v/>
      </c>
      <c r="P834" s="18" t="str">
        <f t="shared" si="224"/>
        <v/>
      </c>
      <c r="Q834" s="18" t="str">
        <f t="shared" si="225"/>
        <v/>
      </c>
      <c r="R834" s="122" t="str">
        <f t="shared" si="215"/>
        <v/>
      </c>
      <c r="S834" s="18" t="str">
        <f t="shared" si="226"/>
        <v/>
      </c>
      <c r="T834" s="26" t="str">
        <f t="shared" si="216"/>
        <v/>
      </c>
      <c r="U834" s="18" t="str">
        <f t="shared" si="227"/>
        <v/>
      </c>
      <c r="V834" s="18" t="str">
        <f t="shared" si="228"/>
        <v/>
      </c>
      <c r="W834" s="18" t="str">
        <f>IFERROR(CONCATENATE("PAGO N° ",B834," DEL CONTRATO CPS ",V834," ENTRE ",TEXT(VLOOKUP(A834,matriz,IF(generador!B834=1,16,IF(generador!B834=2,19,IF(generador!B834=3,22,IF(generador!B834=4,25,IF(generador!B834=5,28,IF(generador!B834=6,31,IF(generador!B834=7,34,IF(generador!B834=8,37,IF(generador!B834=9,40,IF(generador!B834=10,43,IF(generador!B834=11,46,IF(generador!B834=12,49,IF(generador!B834=13,52,IF(generador!B834=14,55,IF(generador!B834=15,58))))))))))))))),FALSE),"dd/mm/yyyy")," Y ",TEXT(VLOOKUP(A834,matriz,IF(generador!B834=1,17,IF(generador!B834=2,20,IF(generador!B834=3,23,IF(generador!B834=4,26,IF(generador!B834=5,29,IF(generador!B834=6,32,IF(generador!B834=7,35,IF(generador!B834=8,38,IF(generador!B834=9,41,IF(generador!B834=10,44,IF(generador!B834=11,47,IF(generador!B834=12,50,IF(generador!B834=13,53,IF(generador!B834=14,56,IF(generador!B834=15,59))))))))))))))),FALSE),"dd/mm/yyyy")),"")</f>
        <v/>
      </c>
    </row>
    <row r="835" spans="1:23" x14ac:dyDescent="0.3">
      <c r="A835" s="15"/>
      <c r="B835" s="14"/>
      <c r="C835" s="6"/>
      <c r="D835" s="26" t="str">
        <f t="shared" ref="D835:D898" si="229">IFERROR(IF(C835&lt;&gt;"",CONCATENATE(VLOOKUP(A835,matriz,IF(C835="NO",98,100),FALSE),VLOOKUP(A835,matriz,103,FALSE)),""),"")</f>
        <v/>
      </c>
      <c r="E835" s="19" t="str">
        <f>IFERROR(IF(A835&lt;&gt;"",VLOOKUP(A835,matriz,IF(generador!B835=1,15,IF(generador!B835=2,18,IF(generador!B835=3,21,IF(generador!B835=4,24,IF(generador!B835=5,27,IF(generador!B835=6,30,IF(generador!B835=7,33,IF(generador!B835=8,36,IF(generador!B835=9,39,IF(generador!B835=10,42,IF(generador!B835=11,45,IF(generador!B835=12,48,IF(generador!B835=13,51,IF(generador!B835=14,54,IF(generador!B835=15,57))))))))))))))),FALSE),""),"")</f>
        <v/>
      </c>
      <c r="F835" s="20" t="str">
        <f t="shared" ref="F835:F898" si="230">IFERROR(IF(E835,VLOOKUP(A835,matriz,97,FALSE),""),"")</f>
        <v/>
      </c>
      <c r="G835" s="29" t="str">
        <f t="shared" ref="G835:G898" si="231">IFERROR(IF(E835,VLOOKUP(A835,matriz,IF(C835="NO",99,101),FALSE),""),"")</f>
        <v/>
      </c>
      <c r="H835" s="21" t="str">
        <f t="shared" ca="1" si="217"/>
        <v/>
      </c>
      <c r="I835" s="18" t="str">
        <f t="shared" si="218"/>
        <v/>
      </c>
      <c r="J835" s="18" t="str">
        <f>""</f>
        <v/>
      </c>
      <c r="K835" s="18" t="str">
        <f t="shared" si="219"/>
        <v/>
      </c>
      <c r="L835" s="18" t="str">
        <f t="shared" si="220"/>
        <v/>
      </c>
      <c r="M835" s="18" t="str">
        <f t="shared" si="221"/>
        <v/>
      </c>
      <c r="N835" s="18" t="str">
        <f t="shared" si="222"/>
        <v/>
      </c>
      <c r="O835" s="18" t="str">
        <f t="shared" si="223"/>
        <v/>
      </c>
      <c r="P835" s="18" t="str">
        <f t="shared" si="224"/>
        <v/>
      </c>
      <c r="Q835" s="18" t="str">
        <f t="shared" si="225"/>
        <v/>
      </c>
      <c r="R835" s="122" t="str">
        <f t="shared" ref="R835:R898" si="232">IFERROR(IF(E835,CONCATENATE(TEXT(VLOOKUP(A835,matriz,IF(C835="NO",67,82),FALSE),"YYYY"),VLOOKUP(A835,matriz,IF(C835="NO",66,81),FALSE)),""),"")</f>
        <v/>
      </c>
      <c r="S835" s="18" t="str">
        <f t="shared" si="226"/>
        <v/>
      </c>
      <c r="T835" s="26" t="str">
        <f t="shared" ref="T835:T898" si="233">IFERROR(IF(E835,CONCATENATE(TEXT(VLOOKUP(A835,matriz,IF(C835="NO",64,79),FALSE),"YYYY"),VLOOKUP(A835,matriz,IF(C835="NO",63,78),FALSE)),""),"")</f>
        <v/>
      </c>
      <c r="U835" s="18" t="str">
        <f t="shared" si="227"/>
        <v/>
      </c>
      <c r="V835" s="18" t="str">
        <f t="shared" si="228"/>
        <v/>
      </c>
      <c r="W835" s="18" t="str">
        <f>IFERROR(CONCATENATE("PAGO N° ",B835," DEL CONTRATO CPS ",V835," ENTRE ",TEXT(VLOOKUP(A835,matriz,IF(generador!B835=1,16,IF(generador!B835=2,19,IF(generador!B835=3,22,IF(generador!B835=4,25,IF(generador!B835=5,28,IF(generador!B835=6,31,IF(generador!B835=7,34,IF(generador!B835=8,37,IF(generador!B835=9,40,IF(generador!B835=10,43,IF(generador!B835=11,46,IF(generador!B835=12,49,IF(generador!B835=13,52,IF(generador!B835=14,55,IF(generador!B835=15,58))))))))))))))),FALSE),"dd/mm/yyyy")," Y ",TEXT(VLOOKUP(A835,matriz,IF(generador!B835=1,17,IF(generador!B835=2,20,IF(generador!B835=3,23,IF(generador!B835=4,26,IF(generador!B835=5,29,IF(generador!B835=6,32,IF(generador!B835=7,35,IF(generador!B835=8,38,IF(generador!B835=9,41,IF(generador!B835=10,44,IF(generador!B835=11,47,IF(generador!B835=12,50,IF(generador!B835=13,53,IF(generador!B835=14,56,IF(generador!B835=15,59))))))))))))))),FALSE),"dd/mm/yyyy")),"")</f>
        <v/>
      </c>
    </row>
    <row r="836" spans="1:23" x14ac:dyDescent="0.3">
      <c r="A836" s="15"/>
      <c r="B836" s="14"/>
      <c r="C836" s="6"/>
      <c r="D836" s="26" t="str">
        <f t="shared" si="229"/>
        <v/>
      </c>
      <c r="E836" s="19" t="str">
        <f>IFERROR(IF(A836&lt;&gt;"",VLOOKUP(A836,matriz,IF(generador!B836=1,15,IF(generador!B836=2,18,IF(generador!B836=3,21,IF(generador!B836=4,24,IF(generador!B836=5,27,IF(generador!B836=6,30,IF(generador!B836=7,33,IF(generador!B836=8,36,IF(generador!B836=9,39,IF(generador!B836=10,42,IF(generador!B836=11,45,IF(generador!B836=12,48,IF(generador!B836=13,51,IF(generador!B836=14,54,IF(generador!B836=15,57))))))))))))))),FALSE),""),"")</f>
        <v/>
      </c>
      <c r="F836" s="20" t="str">
        <f t="shared" si="230"/>
        <v/>
      </c>
      <c r="G836" s="29" t="str">
        <f t="shared" si="231"/>
        <v/>
      </c>
      <c r="H836" s="21" t="str">
        <f t="shared" ref="H836:H899" ca="1" si="234">IFERROR(IF(C836&lt;&gt;"",TODAY(),""),"")</f>
        <v/>
      </c>
      <c r="I836" s="18" t="str">
        <f t="shared" ref="I836:I899" si="235">IFERROR(IF(D836&lt;&gt;"",I835+1,""),1)</f>
        <v/>
      </c>
      <c r="J836" s="18" t="str">
        <f>""</f>
        <v/>
      </c>
      <c r="K836" s="18" t="str">
        <f t="shared" ref="K836:K899" si="236">IFERROR(IF(E836,0,""),"")</f>
        <v/>
      </c>
      <c r="L836" s="18" t="str">
        <f t="shared" ref="L836:L899" si="237">IFERROR(IF(E836,0,""),"")</f>
        <v/>
      </c>
      <c r="M836" s="18" t="str">
        <f t="shared" ref="M836:M899" si="238">IFERROR(IF(E836,0,""),"")</f>
        <v/>
      </c>
      <c r="N836" s="18" t="str">
        <f t="shared" ref="N836:N899" si="239">IFERROR(IF(E836,0,""),"")</f>
        <v/>
      </c>
      <c r="O836" s="18" t="str">
        <f t="shared" ref="O836:O899" si="240">IFERROR(IF(E836,"01",""),"")</f>
        <v/>
      </c>
      <c r="P836" s="18" t="str">
        <f t="shared" ref="P836:P899" si="241">IFERROR(IF(K836&lt;&gt;"",P835+1,""),1)</f>
        <v/>
      </c>
      <c r="Q836" s="18" t="str">
        <f t="shared" ref="Q836:Q899" si="242">IFERROR(IF(E836,0,""),"")</f>
        <v/>
      </c>
      <c r="R836" s="122" t="str">
        <f t="shared" si="232"/>
        <v/>
      </c>
      <c r="S836" s="18" t="str">
        <f t="shared" ref="S836:S899" si="243">IFERROR(IF(D836&lt;&gt;"",S835+1,""),1)</f>
        <v/>
      </c>
      <c r="T836" s="26" t="str">
        <f t="shared" si="233"/>
        <v/>
      </c>
      <c r="U836" s="18" t="str">
        <f t="shared" ref="U836:U899" si="244">IFERROR(IF(E836,0,""),"")</f>
        <v/>
      </c>
      <c r="V836" s="18" t="str">
        <f t="shared" ref="V836:V899" si="245">IFERROR(IF(E836,A836,""),"")</f>
        <v/>
      </c>
      <c r="W836" s="18" t="str">
        <f>IFERROR(CONCATENATE("PAGO N° ",B836," DEL CONTRATO CPS ",V836," ENTRE ",TEXT(VLOOKUP(A836,matriz,IF(generador!B836=1,16,IF(generador!B836=2,19,IF(generador!B836=3,22,IF(generador!B836=4,25,IF(generador!B836=5,28,IF(generador!B836=6,31,IF(generador!B836=7,34,IF(generador!B836=8,37,IF(generador!B836=9,40,IF(generador!B836=10,43,IF(generador!B836=11,46,IF(generador!B836=12,49,IF(generador!B836=13,52,IF(generador!B836=14,55,IF(generador!B836=15,58))))))))))))))),FALSE),"dd/mm/yyyy")," Y ",TEXT(VLOOKUP(A836,matriz,IF(generador!B836=1,17,IF(generador!B836=2,20,IF(generador!B836=3,23,IF(generador!B836=4,26,IF(generador!B836=5,29,IF(generador!B836=6,32,IF(generador!B836=7,35,IF(generador!B836=8,38,IF(generador!B836=9,41,IF(generador!B836=10,44,IF(generador!B836=11,47,IF(generador!B836=12,50,IF(generador!B836=13,53,IF(generador!B836=14,56,IF(generador!B836=15,59))))))))))))))),FALSE),"dd/mm/yyyy")),"")</f>
        <v/>
      </c>
    </row>
    <row r="837" spans="1:23" x14ac:dyDescent="0.3">
      <c r="A837" s="15"/>
      <c r="B837" s="14"/>
      <c r="C837" s="6"/>
      <c r="D837" s="26" t="str">
        <f t="shared" si="229"/>
        <v/>
      </c>
      <c r="E837" s="19" t="str">
        <f>IFERROR(IF(A837&lt;&gt;"",VLOOKUP(A837,matriz,IF(generador!B837=1,15,IF(generador!B837=2,18,IF(generador!B837=3,21,IF(generador!B837=4,24,IF(generador!B837=5,27,IF(generador!B837=6,30,IF(generador!B837=7,33,IF(generador!B837=8,36,IF(generador!B837=9,39,IF(generador!B837=10,42,IF(generador!B837=11,45,IF(generador!B837=12,48,IF(generador!B837=13,51,IF(generador!B837=14,54,IF(generador!B837=15,57))))))))))))))),FALSE),""),"")</f>
        <v/>
      </c>
      <c r="F837" s="20" t="str">
        <f t="shared" si="230"/>
        <v/>
      </c>
      <c r="G837" s="29" t="str">
        <f t="shared" si="231"/>
        <v/>
      </c>
      <c r="H837" s="21" t="str">
        <f t="shared" ca="1" si="234"/>
        <v/>
      </c>
      <c r="I837" s="18" t="str">
        <f t="shared" si="235"/>
        <v/>
      </c>
      <c r="J837" s="18" t="str">
        <f>""</f>
        <v/>
      </c>
      <c r="K837" s="18" t="str">
        <f t="shared" si="236"/>
        <v/>
      </c>
      <c r="L837" s="18" t="str">
        <f t="shared" si="237"/>
        <v/>
      </c>
      <c r="M837" s="18" t="str">
        <f t="shared" si="238"/>
        <v/>
      </c>
      <c r="N837" s="18" t="str">
        <f t="shared" si="239"/>
        <v/>
      </c>
      <c r="O837" s="18" t="str">
        <f t="shared" si="240"/>
        <v/>
      </c>
      <c r="P837" s="18" t="str">
        <f t="shared" si="241"/>
        <v/>
      </c>
      <c r="Q837" s="18" t="str">
        <f t="shared" si="242"/>
        <v/>
      </c>
      <c r="R837" s="122" t="str">
        <f t="shared" si="232"/>
        <v/>
      </c>
      <c r="S837" s="18" t="str">
        <f t="shared" si="243"/>
        <v/>
      </c>
      <c r="T837" s="26" t="str">
        <f t="shared" si="233"/>
        <v/>
      </c>
      <c r="U837" s="18" t="str">
        <f t="shared" si="244"/>
        <v/>
      </c>
      <c r="V837" s="18" t="str">
        <f t="shared" si="245"/>
        <v/>
      </c>
      <c r="W837" s="18" t="str">
        <f>IFERROR(CONCATENATE("PAGO N° ",B837," DEL CONTRATO CPS ",V837," ENTRE ",TEXT(VLOOKUP(A837,matriz,IF(generador!B837=1,16,IF(generador!B837=2,19,IF(generador!B837=3,22,IF(generador!B837=4,25,IF(generador!B837=5,28,IF(generador!B837=6,31,IF(generador!B837=7,34,IF(generador!B837=8,37,IF(generador!B837=9,40,IF(generador!B837=10,43,IF(generador!B837=11,46,IF(generador!B837=12,49,IF(generador!B837=13,52,IF(generador!B837=14,55,IF(generador!B837=15,58))))))))))))))),FALSE),"dd/mm/yyyy")," Y ",TEXT(VLOOKUP(A837,matriz,IF(generador!B837=1,17,IF(generador!B837=2,20,IF(generador!B837=3,23,IF(generador!B837=4,26,IF(generador!B837=5,29,IF(generador!B837=6,32,IF(generador!B837=7,35,IF(generador!B837=8,38,IF(generador!B837=9,41,IF(generador!B837=10,44,IF(generador!B837=11,47,IF(generador!B837=12,50,IF(generador!B837=13,53,IF(generador!B837=14,56,IF(generador!B837=15,59))))))))))))))),FALSE),"dd/mm/yyyy")),"")</f>
        <v/>
      </c>
    </row>
    <row r="838" spans="1:23" x14ac:dyDescent="0.3">
      <c r="A838" s="15"/>
      <c r="B838" s="14"/>
      <c r="C838" s="6"/>
      <c r="D838" s="26" t="str">
        <f t="shared" si="229"/>
        <v/>
      </c>
      <c r="E838" s="19" t="str">
        <f>IFERROR(IF(A838&lt;&gt;"",VLOOKUP(A838,matriz,IF(generador!B838=1,15,IF(generador!B838=2,18,IF(generador!B838=3,21,IF(generador!B838=4,24,IF(generador!B838=5,27,IF(generador!B838=6,30,IF(generador!B838=7,33,IF(generador!B838=8,36,IF(generador!B838=9,39,IF(generador!B838=10,42,IF(generador!B838=11,45,IF(generador!B838=12,48,IF(generador!B838=13,51,IF(generador!B838=14,54,IF(generador!B838=15,57))))))))))))))),FALSE),""),"")</f>
        <v/>
      </c>
      <c r="F838" s="20" t="str">
        <f t="shared" si="230"/>
        <v/>
      </c>
      <c r="G838" s="29" t="str">
        <f t="shared" si="231"/>
        <v/>
      </c>
      <c r="H838" s="21" t="str">
        <f t="shared" ca="1" si="234"/>
        <v/>
      </c>
      <c r="I838" s="18" t="str">
        <f t="shared" si="235"/>
        <v/>
      </c>
      <c r="J838" s="18" t="str">
        <f>""</f>
        <v/>
      </c>
      <c r="K838" s="18" t="str">
        <f t="shared" si="236"/>
        <v/>
      </c>
      <c r="L838" s="18" t="str">
        <f t="shared" si="237"/>
        <v/>
      </c>
      <c r="M838" s="18" t="str">
        <f t="shared" si="238"/>
        <v/>
      </c>
      <c r="N838" s="18" t="str">
        <f t="shared" si="239"/>
        <v/>
      </c>
      <c r="O838" s="18" t="str">
        <f t="shared" si="240"/>
        <v/>
      </c>
      <c r="P838" s="18" t="str">
        <f t="shared" si="241"/>
        <v/>
      </c>
      <c r="Q838" s="18" t="str">
        <f t="shared" si="242"/>
        <v/>
      </c>
      <c r="R838" s="122" t="str">
        <f t="shared" si="232"/>
        <v/>
      </c>
      <c r="S838" s="18" t="str">
        <f t="shared" si="243"/>
        <v/>
      </c>
      <c r="T838" s="26" t="str">
        <f t="shared" si="233"/>
        <v/>
      </c>
      <c r="U838" s="18" t="str">
        <f t="shared" si="244"/>
        <v/>
      </c>
      <c r="V838" s="18" t="str">
        <f t="shared" si="245"/>
        <v/>
      </c>
      <c r="W838" s="18" t="str">
        <f>IFERROR(CONCATENATE("PAGO N° ",B838," DEL CONTRATO CPS ",V838," ENTRE ",TEXT(VLOOKUP(A838,matriz,IF(generador!B838=1,16,IF(generador!B838=2,19,IF(generador!B838=3,22,IF(generador!B838=4,25,IF(generador!B838=5,28,IF(generador!B838=6,31,IF(generador!B838=7,34,IF(generador!B838=8,37,IF(generador!B838=9,40,IF(generador!B838=10,43,IF(generador!B838=11,46,IF(generador!B838=12,49,IF(generador!B838=13,52,IF(generador!B838=14,55,IF(generador!B838=15,58))))))))))))))),FALSE),"dd/mm/yyyy")," Y ",TEXT(VLOOKUP(A838,matriz,IF(generador!B838=1,17,IF(generador!B838=2,20,IF(generador!B838=3,23,IF(generador!B838=4,26,IF(generador!B838=5,29,IF(generador!B838=6,32,IF(generador!B838=7,35,IF(generador!B838=8,38,IF(generador!B838=9,41,IF(generador!B838=10,44,IF(generador!B838=11,47,IF(generador!B838=12,50,IF(generador!B838=13,53,IF(generador!B838=14,56,IF(generador!B838=15,59))))))))))))))),FALSE),"dd/mm/yyyy")),"")</f>
        <v/>
      </c>
    </row>
    <row r="839" spans="1:23" x14ac:dyDescent="0.3">
      <c r="A839" s="15"/>
      <c r="B839" s="14"/>
      <c r="C839" s="6"/>
      <c r="D839" s="26" t="str">
        <f t="shared" si="229"/>
        <v/>
      </c>
      <c r="E839" s="19" t="str">
        <f>IFERROR(IF(A839&lt;&gt;"",VLOOKUP(A839,matriz,IF(generador!B839=1,15,IF(generador!B839=2,18,IF(generador!B839=3,21,IF(generador!B839=4,24,IF(generador!B839=5,27,IF(generador!B839=6,30,IF(generador!B839=7,33,IF(generador!B839=8,36,IF(generador!B839=9,39,IF(generador!B839=10,42,IF(generador!B839=11,45,IF(generador!B839=12,48,IF(generador!B839=13,51,IF(generador!B839=14,54,IF(generador!B839=15,57))))))))))))))),FALSE),""),"")</f>
        <v/>
      </c>
      <c r="F839" s="20" t="str">
        <f t="shared" si="230"/>
        <v/>
      </c>
      <c r="G839" s="29" t="str">
        <f t="shared" si="231"/>
        <v/>
      </c>
      <c r="H839" s="21" t="str">
        <f t="shared" ca="1" si="234"/>
        <v/>
      </c>
      <c r="I839" s="18" t="str">
        <f t="shared" si="235"/>
        <v/>
      </c>
      <c r="J839" s="18" t="str">
        <f>""</f>
        <v/>
      </c>
      <c r="K839" s="18" t="str">
        <f t="shared" si="236"/>
        <v/>
      </c>
      <c r="L839" s="18" t="str">
        <f t="shared" si="237"/>
        <v/>
      </c>
      <c r="M839" s="18" t="str">
        <f t="shared" si="238"/>
        <v/>
      </c>
      <c r="N839" s="18" t="str">
        <f t="shared" si="239"/>
        <v/>
      </c>
      <c r="O839" s="18" t="str">
        <f t="shared" si="240"/>
        <v/>
      </c>
      <c r="P839" s="18" t="str">
        <f t="shared" si="241"/>
        <v/>
      </c>
      <c r="Q839" s="18" t="str">
        <f t="shared" si="242"/>
        <v/>
      </c>
      <c r="R839" s="122" t="str">
        <f t="shared" si="232"/>
        <v/>
      </c>
      <c r="S839" s="18" t="str">
        <f t="shared" si="243"/>
        <v/>
      </c>
      <c r="T839" s="26" t="str">
        <f t="shared" si="233"/>
        <v/>
      </c>
      <c r="U839" s="18" t="str">
        <f t="shared" si="244"/>
        <v/>
      </c>
      <c r="V839" s="18" t="str">
        <f t="shared" si="245"/>
        <v/>
      </c>
      <c r="W839" s="18" t="str">
        <f>IFERROR(CONCATENATE("PAGO N° ",B839," DEL CONTRATO CPS ",V839," ENTRE ",TEXT(VLOOKUP(A839,matriz,IF(generador!B839=1,16,IF(generador!B839=2,19,IF(generador!B839=3,22,IF(generador!B839=4,25,IF(generador!B839=5,28,IF(generador!B839=6,31,IF(generador!B839=7,34,IF(generador!B839=8,37,IF(generador!B839=9,40,IF(generador!B839=10,43,IF(generador!B839=11,46,IF(generador!B839=12,49,IF(generador!B839=13,52,IF(generador!B839=14,55,IF(generador!B839=15,58))))))))))))))),FALSE),"dd/mm/yyyy")," Y ",TEXT(VLOOKUP(A839,matriz,IF(generador!B839=1,17,IF(generador!B839=2,20,IF(generador!B839=3,23,IF(generador!B839=4,26,IF(generador!B839=5,29,IF(generador!B839=6,32,IF(generador!B839=7,35,IF(generador!B839=8,38,IF(generador!B839=9,41,IF(generador!B839=10,44,IF(generador!B839=11,47,IF(generador!B839=12,50,IF(generador!B839=13,53,IF(generador!B839=14,56,IF(generador!B839=15,59))))))))))))))),FALSE),"dd/mm/yyyy")),"")</f>
        <v/>
      </c>
    </row>
    <row r="840" spans="1:23" x14ac:dyDescent="0.3">
      <c r="A840" s="15"/>
      <c r="B840" s="14"/>
      <c r="C840" s="6"/>
      <c r="D840" s="26" t="str">
        <f t="shared" si="229"/>
        <v/>
      </c>
      <c r="E840" s="19" t="str">
        <f>IFERROR(IF(A840&lt;&gt;"",VLOOKUP(A840,matriz,IF(generador!B840=1,15,IF(generador!B840=2,18,IF(generador!B840=3,21,IF(generador!B840=4,24,IF(generador!B840=5,27,IF(generador!B840=6,30,IF(generador!B840=7,33,IF(generador!B840=8,36,IF(generador!B840=9,39,IF(generador!B840=10,42,IF(generador!B840=11,45,IF(generador!B840=12,48,IF(generador!B840=13,51,IF(generador!B840=14,54,IF(generador!B840=15,57))))))))))))))),FALSE),""),"")</f>
        <v/>
      </c>
      <c r="F840" s="20" t="str">
        <f t="shared" si="230"/>
        <v/>
      </c>
      <c r="G840" s="29" t="str">
        <f t="shared" si="231"/>
        <v/>
      </c>
      <c r="H840" s="21" t="str">
        <f t="shared" ca="1" si="234"/>
        <v/>
      </c>
      <c r="I840" s="18" t="str">
        <f t="shared" si="235"/>
        <v/>
      </c>
      <c r="J840" s="18" t="str">
        <f>""</f>
        <v/>
      </c>
      <c r="K840" s="18" t="str">
        <f t="shared" si="236"/>
        <v/>
      </c>
      <c r="L840" s="18" t="str">
        <f t="shared" si="237"/>
        <v/>
      </c>
      <c r="M840" s="18" t="str">
        <f t="shared" si="238"/>
        <v/>
      </c>
      <c r="N840" s="18" t="str">
        <f t="shared" si="239"/>
        <v/>
      </c>
      <c r="O840" s="18" t="str">
        <f t="shared" si="240"/>
        <v/>
      </c>
      <c r="P840" s="18" t="str">
        <f t="shared" si="241"/>
        <v/>
      </c>
      <c r="Q840" s="18" t="str">
        <f t="shared" si="242"/>
        <v/>
      </c>
      <c r="R840" s="122" t="str">
        <f t="shared" si="232"/>
        <v/>
      </c>
      <c r="S840" s="18" t="str">
        <f t="shared" si="243"/>
        <v/>
      </c>
      <c r="T840" s="26" t="str">
        <f t="shared" si="233"/>
        <v/>
      </c>
      <c r="U840" s="18" t="str">
        <f t="shared" si="244"/>
        <v/>
      </c>
      <c r="V840" s="18" t="str">
        <f t="shared" si="245"/>
        <v/>
      </c>
      <c r="W840" s="18" t="str">
        <f>IFERROR(CONCATENATE("PAGO N° ",B840," DEL CONTRATO CPS ",V840," ENTRE ",TEXT(VLOOKUP(A840,matriz,IF(generador!B840=1,16,IF(generador!B840=2,19,IF(generador!B840=3,22,IF(generador!B840=4,25,IF(generador!B840=5,28,IF(generador!B840=6,31,IF(generador!B840=7,34,IF(generador!B840=8,37,IF(generador!B840=9,40,IF(generador!B840=10,43,IF(generador!B840=11,46,IF(generador!B840=12,49,IF(generador!B840=13,52,IF(generador!B840=14,55,IF(generador!B840=15,58))))))))))))))),FALSE),"dd/mm/yyyy")," Y ",TEXT(VLOOKUP(A840,matriz,IF(generador!B840=1,17,IF(generador!B840=2,20,IF(generador!B840=3,23,IF(generador!B840=4,26,IF(generador!B840=5,29,IF(generador!B840=6,32,IF(generador!B840=7,35,IF(generador!B840=8,38,IF(generador!B840=9,41,IF(generador!B840=10,44,IF(generador!B840=11,47,IF(generador!B840=12,50,IF(generador!B840=13,53,IF(generador!B840=14,56,IF(generador!B840=15,59))))))))))))))),FALSE),"dd/mm/yyyy")),"")</f>
        <v/>
      </c>
    </row>
    <row r="841" spans="1:23" x14ac:dyDescent="0.3">
      <c r="A841" s="15"/>
      <c r="B841" s="14"/>
      <c r="C841" s="6"/>
      <c r="D841" s="26" t="str">
        <f t="shared" si="229"/>
        <v/>
      </c>
      <c r="E841" s="19" t="str">
        <f>IFERROR(IF(A841&lt;&gt;"",VLOOKUP(A841,matriz,IF(generador!B841=1,15,IF(generador!B841=2,18,IF(generador!B841=3,21,IF(generador!B841=4,24,IF(generador!B841=5,27,IF(generador!B841=6,30,IF(generador!B841=7,33,IF(generador!B841=8,36,IF(generador!B841=9,39,IF(generador!B841=10,42,IF(generador!B841=11,45,IF(generador!B841=12,48,IF(generador!B841=13,51,IF(generador!B841=14,54,IF(generador!B841=15,57))))))))))))))),FALSE),""),"")</f>
        <v/>
      </c>
      <c r="F841" s="20" t="str">
        <f t="shared" si="230"/>
        <v/>
      </c>
      <c r="G841" s="29" t="str">
        <f t="shared" si="231"/>
        <v/>
      </c>
      <c r="H841" s="21" t="str">
        <f t="shared" ca="1" si="234"/>
        <v/>
      </c>
      <c r="I841" s="18" t="str">
        <f t="shared" si="235"/>
        <v/>
      </c>
      <c r="J841" s="18" t="str">
        <f>""</f>
        <v/>
      </c>
      <c r="K841" s="18" t="str">
        <f t="shared" si="236"/>
        <v/>
      </c>
      <c r="L841" s="18" t="str">
        <f t="shared" si="237"/>
        <v/>
      </c>
      <c r="M841" s="18" t="str">
        <f t="shared" si="238"/>
        <v/>
      </c>
      <c r="N841" s="18" t="str">
        <f t="shared" si="239"/>
        <v/>
      </c>
      <c r="O841" s="18" t="str">
        <f t="shared" si="240"/>
        <v/>
      </c>
      <c r="P841" s="18" t="str">
        <f t="shared" si="241"/>
        <v/>
      </c>
      <c r="Q841" s="18" t="str">
        <f t="shared" si="242"/>
        <v/>
      </c>
      <c r="R841" s="122" t="str">
        <f t="shared" si="232"/>
        <v/>
      </c>
      <c r="S841" s="18" t="str">
        <f t="shared" si="243"/>
        <v/>
      </c>
      <c r="T841" s="26" t="str">
        <f t="shared" si="233"/>
        <v/>
      </c>
      <c r="U841" s="18" t="str">
        <f t="shared" si="244"/>
        <v/>
      </c>
      <c r="V841" s="18" t="str">
        <f t="shared" si="245"/>
        <v/>
      </c>
      <c r="W841" s="18" t="str">
        <f>IFERROR(CONCATENATE("PAGO N° ",B841," DEL CONTRATO CPS ",V841," ENTRE ",TEXT(VLOOKUP(A841,matriz,IF(generador!B841=1,16,IF(generador!B841=2,19,IF(generador!B841=3,22,IF(generador!B841=4,25,IF(generador!B841=5,28,IF(generador!B841=6,31,IF(generador!B841=7,34,IF(generador!B841=8,37,IF(generador!B841=9,40,IF(generador!B841=10,43,IF(generador!B841=11,46,IF(generador!B841=12,49,IF(generador!B841=13,52,IF(generador!B841=14,55,IF(generador!B841=15,58))))))))))))))),FALSE),"dd/mm/yyyy")," Y ",TEXT(VLOOKUP(A841,matriz,IF(generador!B841=1,17,IF(generador!B841=2,20,IF(generador!B841=3,23,IF(generador!B841=4,26,IF(generador!B841=5,29,IF(generador!B841=6,32,IF(generador!B841=7,35,IF(generador!B841=8,38,IF(generador!B841=9,41,IF(generador!B841=10,44,IF(generador!B841=11,47,IF(generador!B841=12,50,IF(generador!B841=13,53,IF(generador!B841=14,56,IF(generador!B841=15,59))))))))))))))),FALSE),"dd/mm/yyyy")),"")</f>
        <v/>
      </c>
    </row>
    <row r="842" spans="1:23" x14ac:dyDescent="0.3">
      <c r="A842" s="15"/>
      <c r="B842" s="14"/>
      <c r="C842" s="6"/>
      <c r="D842" s="26" t="str">
        <f t="shared" si="229"/>
        <v/>
      </c>
      <c r="E842" s="19" t="str">
        <f>IFERROR(IF(A842&lt;&gt;"",VLOOKUP(A842,matriz,IF(generador!B842=1,15,IF(generador!B842=2,18,IF(generador!B842=3,21,IF(generador!B842=4,24,IF(generador!B842=5,27,IF(generador!B842=6,30,IF(generador!B842=7,33,IF(generador!B842=8,36,IF(generador!B842=9,39,IF(generador!B842=10,42,IF(generador!B842=11,45,IF(generador!B842=12,48,IF(generador!B842=13,51,IF(generador!B842=14,54,IF(generador!B842=15,57))))))))))))))),FALSE),""),"")</f>
        <v/>
      </c>
      <c r="F842" s="20" t="str">
        <f t="shared" si="230"/>
        <v/>
      </c>
      <c r="G842" s="29" t="str">
        <f t="shared" si="231"/>
        <v/>
      </c>
      <c r="H842" s="21" t="str">
        <f t="shared" ca="1" si="234"/>
        <v/>
      </c>
      <c r="I842" s="18" t="str">
        <f t="shared" si="235"/>
        <v/>
      </c>
      <c r="J842" s="18" t="str">
        <f>""</f>
        <v/>
      </c>
      <c r="K842" s="18" t="str">
        <f t="shared" si="236"/>
        <v/>
      </c>
      <c r="L842" s="18" t="str">
        <f t="shared" si="237"/>
        <v/>
      </c>
      <c r="M842" s="18" t="str">
        <f t="shared" si="238"/>
        <v/>
      </c>
      <c r="N842" s="18" t="str">
        <f t="shared" si="239"/>
        <v/>
      </c>
      <c r="O842" s="18" t="str">
        <f t="shared" si="240"/>
        <v/>
      </c>
      <c r="P842" s="18" t="str">
        <f t="shared" si="241"/>
        <v/>
      </c>
      <c r="Q842" s="18" t="str">
        <f t="shared" si="242"/>
        <v/>
      </c>
      <c r="R842" s="122" t="str">
        <f t="shared" si="232"/>
        <v/>
      </c>
      <c r="S842" s="18" t="str">
        <f t="shared" si="243"/>
        <v/>
      </c>
      <c r="T842" s="26" t="str">
        <f t="shared" si="233"/>
        <v/>
      </c>
      <c r="U842" s="18" t="str">
        <f t="shared" si="244"/>
        <v/>
      </c>
      <c r="V842" s="18" t="str">
        <f t="shared" si="245"/>
        <v/>
      </c>
      <c r="W842" s="18" t="str">
        <f>IFERROR(CONCATENATE("PAGO N° ",B842," DEL CONTRATO CPS ",V842," ENTRE ",TEXT(VLOOKUP(A842,matriz,IF(generador!B842=1,16,IF(generador!B842=2,19,IF(generador!B842=3,22,IF(generador!B842=4,25,IF(generador!B842=5,28,IF(generador!B842=6,31,IF(generador!B842=7,34,IF(generador!B842=8,37,IF(generador!B842=9,40,IF(generador!B842=10,43,IF(generador!B842=11,46,IF(generador!B842=12,49,IF(generador!B842=13,52,IF(generador!B842=14,55,IF(generador!B842=15,58))))))))))))))),FALSE),"dd/mm/yyyy")," Y ",TEXT(VLOOKUP(A842,matriz,IF(generador!B842=1,17,IF(generador!B842=2,20,IF(generador!B842=3,23,IF(generador!B842=4,26,IF(generador!B842=5,29,IF(generador!B842=6,32,IF(generador!B842=7,35,IF(generador!B842=8,38,IF(generador!B842=9,41,IF(generador!B842=10,44,IF(generador!B842=11,47,IF(generador!B842=12,50,IF(generador!B842=13,53,IF(generador!B842=14,56,IF(generador!B842=15,59))))))))))))))),FALSE),"dd/mm/yyyy")),"")</f>
        <v/>
      </c>
    </row>
    <row r="843" spans="1:23" x14ac:dyDescent="0.3">
      <c r="A843" s="15"/>
      <c r="B843" s="14"/>
      <c r="C843" s="6"/>
      <c r="D843" s="26" t="str">
        <f t="shared" si="229"/>
        <v/>
      </c>
      <c r="E843" s="19" t="str">
        <f>IFERROR(IF(A843&lt;&gt;"",VLOOKUP(A843,matriz,IF(generador!B843=1,15,IF(generador!B843=2,18,IF(generador!B843=3,21,IF(generador!B843=4,24,IF(generador!B843=5,27,IF(generador!B843=6,30,IF(generador!B843=7,33,IF(generador!B843=8,36,IF(generador!B843=9,39,IF(generador!B843=10,42,IF(generador!B843=11,45,IF(generador!B843=12,48,IF(generador!B843=13,51,IF(generador!B843=14,54,IF(generador!B843=15,57))))))))))))))),FALSE),""),"")</f>
        <v/>
      </c>
      <c r="F843" s="20" t="str">
        <f t="shared" si="230"/>
        <v/>
      </c>
      <c r="G843" s="29" t="str">
        <f t="shared" si="231"/>
        <v/>
      </c>
      <c r="H843" s="21" t="str">
        <f t="shared" ca="1" si="234"/>
        <v/>
      </c>
      <c r="I843" s="18" t="str">
        <f t="shared" si="235"/>
        <v/>
      </c>
      <c r="J843" s="18" t="str">
        <f>""</f>
        <v/>
      </c>
      <c r="K843" s="18" t="str">
        <f t="shared" si="236"/>
        <v/>
      </c>
      <c r="L843" s="18" t="str">
        <f t="shared" si="237"/>
        <v/>
      </c>
      <c r="M843" s="18" t="str">
        <f t="shared" si="238"/>
        <v/>
      </c>
      <c r="N843" s="18" t="str">
        <f t="shared" si="239"/>
        <v/>
      </c>
      <c r="O843" s="18" t="str">
        <f t="shared" si="240"/>
        <v/>
      </c>
      <c r="P843" s="18" t="str">
        <f t="shared" si="241"/>
        <v/>
      </c>
      <c r="Q843" s="18" t="str">
        <f t="shared" si="242"/>
        <v/>
      </c>
      <c r="R843" s="122" t="str">
        <f t="shared" si="232"/>
        <v/>
      </c>
      <c r="S843" s="18" t="str">
        <f t="shared" si="243"/>
        <v/>
      </c>
      <c r="T843" s="26" t="str">
        <f t="shared" si="233"/>
        <v/>
      </c>
      <c r="U843" s="18" t="str">
        <f t="shared" si="244"/>
        <v/>
      </c>
      <c r="V843" s="18" t="str">
        <f t="shared" si="245"/>
        <v/>
      </c>
      <c r="W843" s="18" t="str">
        <f>IFERROR(CONCATENATE("PAGO N° ",B843," DEL CONTRATO CPS ",V843," ENTRE ",TEXT(VLOOKUP(A843,matriz,IF(generador!B843=1,16,IF(generador!B843=2,19,IF(generador!B843=3,22,IF(generador!B843=4,25,IF(generador!B843=5,28,IF(generador!B843=6,31,IF(generador!B843=7,34,IF(generador!B843=8,37,IF(generador!B843=9,40,IF(generador!B843=10,43,IF(generador!B843=11,46,IF(generador!B843=12,49,IF(generador!B843=13,52,IF(generador!B843=14,55,IF(generador!B843=15,58))))))))))))))),FALSE),"dd/mm/yyyy")," Y ",TEXT(VLOOKUP(A843,matriz,IF(generador!B843=1,17,IF(generador!B843=2,20,IF(generador!B843=3,23,IF(generador!B843=4,26,IF(generador!B843=5,29,IF(generador!B843=6,32,IF(generador!B843=7,35,IF(generador!B843=8,38,IF(generador!B843=9,41,IF(generador!B843=10,44,IF(generador!B843=11,47,IF(generador!B843=12,50,IF(generador!B843=13,53,IF(generador!B843=14,56,IF(generador!B843=15,59))))))))))))))),FALSE),"dd/mm/yyyy")),"")</f>
        <v/>
      </c>
    </row>
    <row r="844" spans="1:23" x14ac:dyDescent="0.3">
      <c r="A844" s="15"/>
      <c r="B844" s="14"/>
      <c r="C844" s="6"/>
      <c r="D844" s="26" t="str">
        <f t="shared" si="229"/>
        <v/>
      </c>
      <c r="E844" s="19" t="str">
        <f>IFERROR(IF(A844&lt;&gt;"",VLOOKUP(A844,matriz,IF(generador!B844=1,15,IF(generador!B844=2,18,IF(generador!B844=3,21,IF(generador!B844=4,24,IF(generador!B844=5,27,IF(generador!B844=6,30,IF(generador!B844=7,33,IF(generador!B844=8,36,IF(generador!B844=9,39,IF(generador!B844=10,42,IF(generador!B844=11,45,IF(generador!B844=12,48,IF(generador!B844=13,51,IF(generador!B844=14,54,IF(generador!B844=15,57))))))))))))))),FALSE),""),"")</f>
        <v/>
      </c>
      <c r="F844" s="20" t="str">
        <f t="shared" si="230"/>
        <v/>
      </c>
      <c r="G844" s="29" t="str">
        <f t="shared" si="231"/>
        <v/>
      </c>
      <c r="H844" s="21" t="str">
        <f t="shared" ca="1" si="234"/>
        <v/>
      </c>
      <c r="I844" s="18" t="str">
        <f t="shared" si="235"/>
        <v/>
      </c>
      <c r="J844" s="18" t="str">
        <f>""</f>
        <v/>
      </c>
      <c r="K844" s="18" t="str">
        <f t="shared" si="236"/>
        <v/>
      </c>
      <c r="L844" s="18" t="str">
        <f t="shared" si="237"/>
        <v/>
      </c>
      <c r="M844" s="18" t="str">
        <f t="shared" si="238"/>
        <v/>
      </c>
      <c r="N844" s="18" t="str">
        <f t="shared" si="239"/>
        <v/>
      </c>
      <c r="O844" s="18" t="str">
        <f t="shared" si="240"/>
        <v/>
      </c>
      <c r="P844" s="18" t="str">
        <f t="shared" si="241"/>
        <v/>
      </c>
      <c r="Q844" s="18" t="str">
        <f t="shared" si="242"/>
        <v/>
      </c>
      <c r="R844" s="122" t="str">
        <f t="shared" si="232"/>
        <v/>
      </c>
      <c r="S844" s="18" t="str">
        <f t="shared" si="243"/>
        <v/>
      </c>
      <c r="T844" s="26" t="str">
        <f t="shared" si="233"/>
        <v/>
      </c>
      <c r="U844" s="18" t="str">
        <f t="shared" si="244"/>
        <v/>
      </c>
      <c r="V844" s="18" t="str">
        <f t="shared" si="245"/>
        <v/>
      </c>
      <c r="W844" s="18" t="str">
        <f>IFERROR(CONCATENATE("PAGO N° ",B844," DEL CONTRATO CPS ",V844," ENTRE ",TEXT(VLOOKUP(A844,matriz,IF(generador!B844=1,16,IF(generador!B844=2,19,IF(generador!B844=3,22,IF(generador!B844=4,25,IF(generador!B844=5,28,IF(generador!B844=6,31,IF(generador!B844=7,34,IF(generador!B844=8,37,IF(generador!B844=9,40,IF(generador!B844=10,43,IF(generador!B844=11,46,IF(generador!B844=12,49,IF(generador!B844=13,52,IF(generador!B844=14,55,IF(generador!B844=15,58))))))))))))))),FALSE),"dd/mm/yyyy")," Y ",TEXT(VLOOKUP(A844,matriz,IF(generador!B844=1,17,IF(generador!B844=2,20,IF(generador!B844=3,23,IF(generador!B844=4,26,IF(generador!B844=5,29,IF(generador!B844=6,32,IF(generador!B844=7,35,IF(generador!B844=8,38,IF(generador!B844=9,41,IF(generador!B844=10,44,IF(generador!B844=11,47,IF(generador!B844=12,50,IF(generador!B844=13,53,IF(generador!B844=14,56,IF(generador!B844=15,59))))))))))))))),FALSE),"dd/mm/yyyy")),"")</f>
        <v/>
      </c>
    </row>
    <row r="845" spans="1:23" x14ac:dyDescent="0.3">
      <c r="A845" s="15"/>
      <c r="B845" s="14"/>
      <c r="C845" s="6"/>
      <c r="D845" s="26" t="str">
        <f t="shared" si="229"/>
        <v/>
      </c>
      <c r="E845" s="19" t="str">
        <f>IFERROR(IF(A845&lt;&gt;"",VLOOKUP(A845,matriz,IF(generador!B845=1,15,IF(generador!B845=2,18,IF(generador!B845=3,21,IF(generador!B845=4,24,IF(generador!B845=5,27,IF(generador!B845=6,30,IF(generador!B845=7,33,IF(generador!B845=8,36,IF(generador!B845=9,39,IF(generador!B845=10,42,IF(generador!B845=11,45,IF(generador!B845=12,48,IF(generador!B845=13,51,IF(generador!B845=14,54,IF(generador!B845=15,57))))))))))))))),FALSE),""),"")</f>
        <v/>
      </c>
      <c r="F845" s="20" t="str">
        <f t="shared" si="230"/>
        <v/>
      </c>
      <c r="G845" s="29" t="str">
        <f t="shared" si="231"/>
        <v/>
      </c>
      <c r="H845" s="21" t="str">
        <f t="shared" ca="1" si="234"/>
        <v/>
      </c>
      <c r="I845" s="18" t="str">
        <f t="shared" si="235"/>
        <v/>
      </c>
      <c r="J845" s="18" t="str">
        <f>""</f>
        <v/>
      </c>
      <c r="K845" s="18" t="str">
        <f t="shared" si="236"/>
        <v/>
      </c>
      <c r="L845" s="18" t="str">
        <f t="shared" si="237"/>
        <v/>
      </c>
      <c r="M845" s="18" t="str">
        <f t="shared" si="238"/>
        <v/>
      </c>
      <c r="N845" s="18" t="str">
        <f t="shared" si="239"/>
        <v/>
      </c>
      <c r="O845" s="18" t="str">
        <f t="shared" si="240"/>
        <v/>
      </c>
      <c r="P845" s="18" t="str">
        <f t="shared" si="241"/>
        <v/>
      </c>
      <c r="Q845" s="18" t="str">
        <f t="shared" si="242"/>
        <v/>
      </c>
      <c r="R845" s="122" t="str">
        <f t="shared" si="232"/>
        <v/>
      </c>
      <c r="S845" s="18" t="str">
        <f t="shared" si="243"/>
        <v/>
      </c>
      <c r="T845" s="26" t="str">
        <f t="shared" si="233"/>
        <v/>
      </c>
      <c r="U845" s="18" t="str">
        <f t="shared" si="244"/>
        <v/>
      </c>
      <c r="V845" s="18" t="str">
        <f t="shared" si="245"/>
        <v/>
      </c>
      <c r="W845" s="18" t="str">
        <f>IFERROR(CONCATENATE("PAGO N° ",B845," DEL CONTRATO CPS ",V845," ENTRE ",TEXT(VLOOKUP(A845,matriz,IF(generador!B845=1,16,IF(generador!B845=2,19,IF(generador!B845=3,22,IF(generador!B845=4,25,IF(generador!B845=5,28,IF(generador!B845=6,31,IF(generador!B845=7,34,IF(generador!B845=8,37,IF(generador!B845=9,40,IF(generador!B845=10,43,IF(generador!B845=11,46,IF(generador!B845=12,49,IF(generador!B845=13,52,IF(generador!B845=14,55,IF(generador!B845=15,58))))))))))))))),FALSE),"dd/mm/yyyy")," Y ",TEXT(VLOOKUP(A845,matriz,IF(generador!B845=1,17,IF(generador!B845=2,20,IF(generador!B845=3,23,IF(generador!B845=4,26,IF(generador!B845=5,29,IF(generador!B845=6,32,IF(generador!B845=7,35,IF(generador!B845=8,38,IF(generador!B845=9,41,IF(generador!B845=10,44,IF(generador!B845=11,47,IF(generador!B845=12,50,IF(generador!B845=13,53,IF(generador!B845=14,56,IF(generador!B845=15,59))))))))))))))),FALSE),"dd/mm/yyyy")),"")</f>
        <v/>
      </c>
    </row>
    <row r="846" spans="1:23" x14ac:dyDescent="0.3">
      <c r="A846" s="15"/>
      <c r="B846" s="14"/>
      <c r="C846" s="6"/>
      <c r="D846" s="26" t="str">
        <f t="shared" si="229"/>
        <v/>
      </c>
      <c r="E846" s="19" t="str">
        <f>IFERROR(IF(A846&lt;&gt;"",VLOOKUP(A846,matriz,IF(generador!B846=1,15,IF(generador!B846=2,18,IF(generador!B846=3,21,IF(generador!B846=4,24,IF(generador!B846=5,27,IF(generador!B846=6,30,IF(generador!B846=7,33,IF(generador!B846=8,36,IF(generador!B846=9,39,IF(generador!B846=10,42,IF(generador!B846=11,45,IF(generador!B846=12,48,IF(generador!B846=13,51,IF(generador!B846=14,54,IF(generador!B846=15,57))))))))))))))),FALSE),""),"")</f>
        <v/>
      </c>
      <c r="F846" s="20" t="str">
        <f t="shared" si="230"/>
        <v/>
      </c>
      <c r="G846" s="29" t="str">
        <f t="shared" si="231"/>
        <v/>
      </c>
      <c r="H846" s="21" t="str">
        <f t="shared" ca="1" si="234"/>
        <v/>
      </c>
      <c r="I846" s="18" t="str">
        <f t="shared" si="235"/>
        <v/>
      </c>
      <c r="J846" s="18" t="str">
        <f>""</f>
        <v/>
      </c>
      <c r="K846" s="18" t="str">
        <f t="shared" si="236"/>
        <v/>
      </c>
      <c r="L846" s="18" t="str">
        <f t="shared" si="237"/>
        <v/>
      </c>
      <c r="M846" s="18" t="str">
        <f t="shared" si="238"/>
        <v/>
      </c>
      <c r="N846" s="18" t="str">
        <f t="shared" si="239"/>
        <v/>
      </c>
      <c r="O846" s="18" t="str">
        <f t="shared" si="240"/>
        <v/>
      </c>
      <c r="P846" s="18" t="str">
        <f t="shared" si="241"/>
        <v/>
      </c>
      <c r="Q846" s="18" t="str">
        <f t="shared" si="242"/>
        <v/>
      </c>
      <c r="R846" s="122" t="str">
        <f t="shared" si="232"/>
        <v/>
      </c>
      <c r="S846" s="18" t="str">
        <f t="shared" si="243"/>
        <v/>
      </c>
      <c r="T846" s="26" t="str">
        <f t="shared" si="233"/>
        <v/>
      </c>
      <c r="U846" s="18" t="str">
        <f t="shared" si="244"/>
        <v/>
      </c>
      <c r="V846" s="18" t="str">
        <f t="shared" si="245"/>
        <v/>
      </c>
      <c r="W846" s="18" t="str">
        <f>IFERROR(CONCATENATE("PAGO N° ",B846," DEL CONTRATO CPS ",V846," ENTRE ",TEXT(VLOOKUP(A846,matriz,IF(generador!B846=1,16,IF(generador!B846=2,19,IF(generador!B846=3,22,IF(generador!B846=4,25,IF(generador!B846=5,28,IF(generador!B846=6,31,IF(generador!B846=7,34,IF(generador!B846=8,37,IF(generador!B846=9,40,IF(generador!B846=10,43,IF(generador!B846=11,46,IF(generador!B846=12,49,IF(generador!B846=13,52,IF(generador!B846=14,55,IF(generador!B846=15,58))))))))))))))),FALSE),"dd/mm/yyyy")," Y ",TEXT(VLOOKUP(A846,matriz,IF(generador!B846=1,17,IF(generador!B846=2,20,IF(generador!B846=3,23,IF(generador!B846=4,26,IF(generador!B846=5,29,IF(generador!B846=6,32,IF(generador!B846=7,35,IF(generador!B846=8,38,IF(generador!B846=9,41,IF(generador!B846=10,44,IF(generador!B846=11,47,IF(generador!B846=12,50,IF(generador!B846=13,53,IF(generador!B846=14,56,IF(generador!B846=15,59))))))))))))))),FALSE),"dd/mm/yyyy")),"")</f>
        <v/>
      </c>
    </row>
    <row r="847" spans="1:23" x14ac:dyDescent="0.3">
      <c r="A847" s="15"/>
      <c r="B847" s="14"/>
      <c r="C847" s="6"/>
      <c r="D847" s="26" t="str">
        <f t="shared" si="229"/>
        <v/>
      </c>
      <c r="E847" s="19" t="str">
        <f>IFERROR(IF(A847&lt;&gt;"",VLOOKUP(A847,matriz,IF(generador!B847=1,15,IF(generador!B847=2,18,IF(generador!B847=3,21,IF(generador!B847=4,24,IF(generador!B847=5,27,IF(generador!B847=6,30,IF(generador!B847=7,33,IF(generador!B847=8,36,IF(generador!B847=9,39,IF(generador!B847=10,42,IF(generador!B847=11,45,IF(generador!B847=12,48,IF(generador!B847=13,51,IF(generador!B847=14,54,IF(generador!B847=15,57))))))))))))))),FALSE),""),"")</f>
        <v/>
      </c>
      <c r="F847" s="20" t="str">
        <f t="shared" si="230"/>
        <v/>
      </c>
      <c r="G847" s="29" t="str">
        <f t="shared" si="231"/>
        <v/>
      </c>
      <c r="H847" s="21" t="str">
        <f t="shared" ca="1" si="234"/>
        <v/>
      </c>
      <c r="I847" s="18" t="str">
        <f t="shared" si="235"/>
        <v/>
      </c>
      <c r="J847" s="18" t="str">
        <f>""</f>
        <v/>
      </c>
      <c r="K847" s="18" t="str">
        <f t="shared" si="236"/>
        <v/>
      </c>
      <c r="L847" s="18" t="str">
        <f t="shared" si="237"/>
        <v/>
      </c>
      <c r="M847" s="18" t="str">
        <f t="shared" si="238"/>
        <v/>
      </c>
      <c r="N847" s="18" t="str">
        <f t="shared" si="239"/>
        <v/>
      </c>
      <c r="O847" s="18" t="str">
        <f t="shared" si="240"/>
        <v/>
      </c>
      <c r="P847" s="18" t="str">
        <f t="shared" si="241"/>
        <v/>
      </c>
      <c r="Q847" s="18" t="str">
        <f t="shared" si="242"/>
        <v/>
      </c>
      <c r="R847" s="122" t="str">
        <f t="shared" si="232"/>
        <v/>
      </c>
      <c r="S847" s="18" t="str">
        <f t="shared" si="243"/>
        <v/>
      </c>
      <c r="T847" s="26" t="str">
        <f t="shared" si="233"/>
        <v/>
      </c>
      <c r="U847" s="18" t="str">
        <f t="shared" si="244"/>
        <v/>
      </c>
      <c r="V847" s="18" t="str">
        <f t="shared" si="245"/>
        <v/>
      </c>
      <c r="W847" s="18" t="str">
        <f>IFERROR(CONCATENATE("PAGO N° ",B847," DEL CONTRATO CPS ",V847," ENTRE ",TEXT(VLOOKUP(A847,matriz,IF(generador!B847=1,16,IF(generador!B847=2,19,IF(generador!B847=3,22,IF(generador!B847=4,25,IF(generador!B847=5,28,IF(generador!B847=6,31,IF(generador!B847=7,34,IF(generador!B847=8,37,IF(generador!B847=9,40,IF(generador!B847=10,43,IF(generador!B847=11,46,IF(generador!B847=12,49,IF(generador!B847=13,52,IF(generador!B847=14,55,IF(generador!B847=15,58))))))))))))))),FALSE),"dd/mm/yyyy")," Y ",TEXT(VLOOKUP(A847,matriz,IF(generador!B847=1,17,IF(generador!B847=2,20,IF(generador!B847=3,23,IF(generador!B847=4,26,IF(generador!B847=5,29,IF(generador!B847=6,32,IF(generador!B847=7,35,IF(generador!B847=8,38,IF(generador!B847=9,41,IF(generador!B847=10,44,IF(generador!B847=11,47,IF(generador!B847=12,50,IF(generador!B847=13,53,IF(generador!B847=14,56,IF(generador!B847=15,59))))))))))))))),FALSE),"dd/mm/yyyy")),"")</f>
        <v/>
      </c>
    </row>
    <row r="848" spans="1:23" x14ac:dyDescent="0.3">
      <c r="A848" s="15"/>
      <c r="B848" s="14"/>
      <c r="C848" s="6"/>
      <c r="D848" s="26" t="str">
        <f t="shared" si="229"/>
        <v/>
      </c>
      <c r="E848" s="19" t="str">
        <f>IFERROR(IF(A848&lt;&gt;"",VLOOKUP(A848,matriz,IF(generador!B848=1,15,IF(generador!B848=2,18,IF(generador!B848=3,21,IF(generador!B848=4,24,IF(generador!B848=5,27,IF(generador!B848=6,30,IF(generador!B848=7,33,IF(generador!B848=8,36,IF(generador!B848=9,39,IF(generador!B848=10,42,IF(generador!B848=11,45,IF(generador!B848=12,48,IF(generador!B848=13,51,IF(generador!B848=14,54,IF(generador!B848=15,57))))))))))))))),FALSE),""),"")</f>
        <v/>
      </c>
      <c r="F848" s="20" t="str">
        <f t="shared" si="230"/>
        <v/>
      </c>
      <c r="G848" s="29" t="str">
        <f t="shared" si="231"/>
        <v/>
      </c>
      <c r="H848" s="21" t="str">
        <f t="shared" ca="1" si="234"/>
        <v/>
      </c>
      <c r="I848" s="18" t="str">
        <f t="shared" si="235"/>
        <v/>
      </c>
      <c r="J848" s="18" t="str">
        <f>""</f>
        <v/>
      </c>
      <c r="K848" s="18" t="str">
        <f t="shared" si="236"/>
        <v/>
      </c>
      <c r="L848" s="18" t="str">
        <f t="shared" si="237"/>
        <v/>
      </c>
      <c r="M848" s="18" t="str">
        <f t="shared" si="238"/>
        <v/>
      </c>
      <c r="N848" s="18" t="str">
        <f t="shared" si="239"/>
        <v/>
      </c>
      <c r="O848" s="18" t="str">
        <f t="shared" si="240"/>
        <v/>
      </c>
      <c r="P848" s="18" t="str">
        <f t="shared" si="241"/>
        <v/>
      </c>
      <c r="Q848" s="18" t="str">
        <f t="shared" si="242"/>
        <v/>
      </c>
      <c r="R848" s="122" t="str">
        <f t="shared" si="232"/>
        <v/>
      </c>
      <c r="S848" s="18" t="str">
        <f t="shared" si="243"/>
        <v/>
      </c>
      <c r="T848" s="26" t="str">
        <f t="shared" si="233"/>
        <v/>
      </c>
      <c r="U848" s="18" t="str">
        <f t="shared" si="244"/>
        <v/>
      </c>
      <c r="V848" s="18" t="str">
        <f t="shared" si="245"/>
        <v/>
      </c>
      <c r="W848" s="18" t="str">
        <f>IFERROR(CONCATENATE("PAGO N° ",B848," DEL CONTRATO CPS ",V848," ENTRE ",TEXT(VLOOKUP(A848,matriz,IF(generador!B848=1,16,IF(generador!B848=2,19,IF(generador!B848=3,22,IF(generador!B848=4,25,IF(generador!B848=5,28,IF(generador!B848=6,31,IF(generador!B848=7,34,IF(generador!B848=8,37,IF(generador!B848=9,40,IF(generador!B848=10,43,IF(generador!B848=11,46,IF(generador!B848=12,49,IF(generador!B848=13,52,IF(generador!B848=14,55,IF(generador!B848=15,58))))))))))))))),FALSE),"dd/mm/yyyy")," Y ",TEXT(VLOOKUP(A848,matriz,IF(generador!B848=1,17,IF(generador!B848=2,20,IF(generador!B848=3,23,IF(generador!B848=4,26,IF(generador!B848=5,29,IF(generador!B848=6,32,IF(generador!B848=7,35,IF(generador!B848=8,38,IF(generador!B848=9,41,IF(generador!B848=10,44,IF(generador!B848=11,47,IF(generador!B848=12,50,IF(generador!B848=13,53,IF(generador!B848=14,56,IF(generador!B848=15,59))))))))))))))),FALSE),"dd/mm/yyyy")),"")</f>
        <v/>
      </c>
    </row>
    <row r="849" spans="1:23" x14ac:dyDescent="0.3">
      <c r="A849" s="15"/>
      <c r="B849" s="14"/>
      <c r="C849" s="6"/>
      <c r="D849" s="26" t="str">
        <f t="shared" si="229"/>
        <v/>
      </c>
      <c r="E849" s="19" t="str">
        <f>IFERROR(IF(A849&lt;&gt;"",VLOOKUP(A849,matriz,IF(generador!B849=1,15,IF(generador!B849=2,18,IF(generador!B849=3,21,IF(generador!B849=4,24,IF(generador!B849=5,27,IF(generador!B849=6,30,IF(generador!B849=7,33,IF(generador!B849=8,36,IF(generador!B849=9,39,IF(generador!B849=10,42,IF(generador!B849=11,45,IF(generador!B849=12,48,IF(generador!B849=13,51,IF(generador!B849=14,54,IF(generador!B849=15,57))))))))))))))),FALSE),""),"")</f>
        <v/>
      </c>
      <c r="F849" s="20" t="str">
        <f t="shared" si="230"/>
        <v/>
      </c>
      <c r="G849" s="29" t="str">
        <f t="shared" si="231"/>
        <v/>
      </c>
      <c r="H849" s="21" t="str">
        <f t="shared" ca="1" si="234"/>
        <v/>
      </c>
      <c r="I849" s="18" t="str">
        <f t="shared" si="235"/>
        <v/>
      </c>
      <c r="J849" s="18" t="str">
        <f>""</f>
        <v/>
      </c>
      <c r="K849" s="18" t="str">
        <f t="shared" si="236"/>
        <v/>
      </c>
      <c r="L849" s="18" t="str">
        <f t="shared" si="237"/>
        <v/>
      </c>
      <c r="M849" s="18" t="str">
        <f t="shared" si="238"/>
        <v/>
      </c>
      <c r="N849" s="18" t="str">
        <f t="shared" si="239"/>
        <v/>
      </c>
      <c r="O849" s="18" t="str">
        <f t="shared" si="240"/>
        <v/>
      </c>
      <c r="P849" s="18" t="str">
        <f t="shared" si="241"/>
        <v/>
      </c>
      <c r="Q849" s="18" t="str">
        <f t="shared" si="242"/>
        <v/>
      </c>
      <c r="R849" s="122" t="str">
        <f t="shared" si="232"/>
        <v/>
      </c>
      <c r="S849" s="18" t="str">
        <f t="shared" si="243"/>
        <v/>
      </c>
      <c r="T849" s="26" t="str">
        <f t="shared" si="233"/>
        <v/>
      </c>
      <c r="U849" s="18" t="str">
        <f t="shared" si="244"/>
        <v/>
      </c>
      <c r="V849" s="18" t="str">
        <f t="shared" si="245"/>
        <v/>
      </c>
      <c r="W849" s="18" t="str">
        <f>IFERROR(CONCATENATE("PAGO N° ",B849," DEL CONTRATO CPS ",V849," ENTRE ",TEXT(VLOOKUP(A849,matriz,IF(generador!B849=1,16,IF(generador!B849=2,19,IF(generador!B849=3,22,IF(generador!B849=4,25,IF(generador!B849=5,28,IF(generador!B849=6,31,IF(generador!B849=7,34,IF(generador!B849=8,37,IF(generador!B849=9,40,IF(generador!B849=10,43,IF(generador!B849=11,46,IF(generador!B849=12,49,IF(generador!B849=13,52,IF(generador!B849=14,55,IF(generador!B849=15,58))))))))))))))),FALSE),"dd/mm/yyyy")," Y ",TEXT(VLOOKUP(A849,matriz,IF(generador!B849=1,17,IF(generador!B849=2,20,IF(generador!B849=3,23,IF(generador!B849=4,26,IF(generador!B849=5,29,IF(generador!B849=6,32,IF(generador!B849=7,35,IF(generador!B849=8,38,IF(generador!B849=9,41,IF(generador!B849=10,44,IF(generador!B849=11,47,IF(generador!B849=12,50,IF(generador!B849=13,53,IF(generador!B849=14,56,IF(generador!B849=15,59))))))))))))))),FALSE),"dd/mm/yyyy")),"")</f>
        <v/>
      </c>
    </row>
    <row r="850" spans="1:23" x14ac:dyDescent="0.3">
      <c r="A850" s="15"/>
      <c r="B850" s="14"/>
      <c r="C850" s="6"/>
      <c r="D850" s="26" t="str">
        <f t="shared" si="229"/>
        <v/>
      </c>
      <c r="E850" s="19" t="str">
        <f>IFERROR(IF(A850&lt;&gt;"",VLOOKUP(A850,matriz,IF(generador!B850=1,15,IF(generador!B850=2,18,IF(generador!B850=3,21,IF(generador!B850=4,24,IF(generador!B850=5,27,IF(generador!B850=6,30,IF(generador!B850=7,33,IF(generador!B850=8,36,IF(generador!B850=9,39,IF(generador!B850=10,42,IF(generador!B850=11,45,IF(generador!B850=12,48,IF(generador!B850=13,51,IF(generador!B850=14,54,IF(generador!B850=15,57))))))))))))))),FALSE),""),"")</f>
        <v/>
      </c>
      <c r="F850" s="20" t="str">
        <f t="shared" si="230"/>
        <v/>
      </c>
      <c r="G850" s="29" t="str">
        <f t="shared" si="231"/>
        <v/>
      </c>
      <c r="H850" s="21" t="str">
        <f t="shared" ca="1" si="234"/>
        <v/>
      </c>
      <c r="I850" s="18" t="str">
        <f t="shared" si="235"/>
        <v/>
      </c>
      <c r="J850" s="18" t="str">
        <f>""</f>
        <v/>
      </c>
      <c r="K850" s="18" t="str">
        <f t="shared" si="236"/>
        <v/>
      </c>
      <c r="L850" s="18" t="str">
        <f t="shared" si="237"/>
        <v/>
      </c>
      <c r="M850" s="18" t="str">
        <f t="shared" si="238"/>
        <v/>
      </c>
      <c r="N850" s="18" t="str">
        <f t="shared" si="239"/>
        <v/>
      </c>
      <c r="O850" s="18" t="str">
        <f t="shared" si="240"/>
        <v/>
      </c>
      <c r="P850" s="18" t="str">
        <f t="shared" si="241"/>
        <v/>
      </c>
      <c r="Q850" s="18" t="str">
        <f t="shared" si="242"/>
        <v/>
      </c>
      <c r="R850" s="122" t="str">
        <f t="shared" si="232"/>
        <v/>
      </c>
      <c r="S850" s="18" t="str">
        <f t="shared" si="243"/>
        <v/>
      </c>
      <c r="T850" s="26" t="str">
        <f t="shared" si="233"/>
        <v/>
      </c>
      <c r="U850" s="18" t="str">
        <f t="shared" si="244"/>
        <v/>
      </c>
      <c r="V850" s="18" t="str">
        <f t="shared" si="245"/>
        <v/>
      </c>
      <c r="W850" s="18" t="str">
        <f>IFERROR(CONCATENATE("PAGO N° ",B850," DEL CONTRATO CPS ",V850," ENTRE ",TEXT(VLOOKUP(A850,matriz,IF(generador!B850=1,16,IF(generador!B850=2,19,IF(generador!B850=3,22,IF(generador!B850=4,25,IF(generador!B850=5,28,IF(generador!B850=6,31,IF(generador!B850=7,34,IF(generador!B850=8,37,IF(generador!B850=9,40,IF(generador!B850=10,43,IF(generador!B850=11,46,IF(generador!B850=12,49,IF(generador!B850=13,52,IF(generador!B850=14,55,IF(generador!B850=15,58))))))))))))))),FALSE),"dd/mm/yyyy")," Y ",TEXT(VLOOKUP(A850,matriz,IF(generador!B850=1,17,IF(generador!B850=2,20,IF(generador!B850=3,23,IF(generador!B850=4,26,IF(generador!B850=5,29,IF(generador!B850=6,32,IF(generador!B850=7,35,IF(generador!B850=8,38,IF(generador!B850=9,41,IF(generador!B850=10,44,IF(generador!B850=11,47,IF(generador!B850=12,50,IF(generador!B850=13,53,IF(generador!B850=14,56,IF(generador!B850=15,59))))))))))))))),FALSE),"dd/mm/yyyy")),"")</f>
        <v/>
      </c>
    </row>
    <row r="851" spans="1:23" x14ac:dyDescent="0.3">
      <c r="A851" s="15"/>
      <c r="B851" s="14"/>
      <c r="C851" s="6"/>
      <c r="D851" s="26" t="str">
        <f t="shared" si="229"/>
        <v/>
      </c>
      <c r="E851" s="19" t="str">
        <f>IFERROR(IF(A851&lt;&gt;"",VLOOKUP(A851,matriz,IF(generador!B851=1,15,IF(generador!B851=2,18,IF(generador!B851=3,21,IF(generador!B851=4,24,IF(generador!B851=5,27,IF(generador!B851=6,30,IF(generador!B851=7,33,IF(generador!B851=8,36,IF(generador!B851=9,39,IF(generador!B851=10,42,IF(generador!B851=11,45,IF(generador!B851=12,48,IF(generador!B851=13,51,IF(generador!B851=14,54,IF(generador!B851=15,57))))))))))))))),FALSE),""),"")</f>
        <v/>
      </c>
      <c r="F851" s="20" t="str">
        <f t="shared" si="230"/>
        <v/>
      </c>
      <c r="G851" s="29" t="str">
        <f t="shared" si="231"/>
        <v/>
      </c>
      <c r="H851" s="21" t="str">
        <f t="shared" ca="1" si="234"/>
        <v/>
      </c>
      <c r="I851" s="18" t="str">
        <f t="shared" si="235"/>
        <v/>
      </c>
      <c r="J851" s="18" t="str">
        <f>""</f>
        <v/>
      </c>
      <c r="K851" s="18" t="str">
        <f t="shared" si="236"/>
        <v/>
      </c>
      <c r="L851" s="18" t="str">
        <f t="shared" si="237"/>
        <v/>
      </c>
      <c r="M851" s="18" t="str">
        <f t="shared" si="238"/>
        <v/>
      </c>
      <c r="N851" s="18" t="str">
        <f t="shared" si="239"/>
        <v/>
      </c>
      <c r="O851" s="18" t="str">
        <f t="shared" si="240"/>
        <v/>
      </c>
      <c r="P851" s="18" t="str">
        <f t="shared" si="241"/>
        <v/>
      </c>
      <c r="Q851" s="18" t="str">
        <f t="shared" si="242"/>
        <v/>
      </c>
      <c r="R851" s="122" t="str">
        <f t="shared" si="232"/>
        <v/>
      </c>
      <c r="S851" s="18" t="str">
        <f t="shared" si="243"/>
        <v/>
      </c>
      <c r="T851" s="26" t="str">
        <f t="shared" si="233"/>
        <v/>
      </c>
      <c r="U851" s="18" t="str">
        <f t="shared" si="244"/>
        <v/>
      </c>
      <c r="V851" s="18" t="str">
        <f t="shared" si="245"/>
        <v/>
      </c>
      <c r="W851" s="18" t="str">
        <f>IFERROR(CONCATENATE("PAGO N° ",B851," DEL CONTRATO CPS ",V851," ENTRE ",TEXT(VLOOKUP(A851,matriz,IF(generador!B851=1,16,IF(generador!B851=2,19,IF(generador!B851=3,22,IF(generador!B851=4,25,IF(generador!B851=5,28,IF(generador!B851=6,31,IF(generador!B851=7,34,IF(generador!B851=8,37,IF(generador!B851=9,40,IF(generador!B851=10,43,IF(generador!B851=11,46,IF(generador!B851=12,49,IF(generador!B851=13,52,IF(generador!B851=14,55,IF(generador!B851=15,58))))))))))))))),FALSE),"dd/mm/yyyy")," Y ",TEXT(VLOOKUP(A851,matriz,IF(generador!B851=1,17,IF(generador!B851=2,20,IF(generador!B851=3,23,IF(generador!B851=4,26,IF(generador!B851=5,29,IF(generador!B851=6,32,IF(generador!B851=7,35,IF(generador!B851=8,38,IF(generador!B851=9,41,IF(generador!B851=10,44,IF(generador!B851=11,47,IF(generador!B851=12,50,IF(generador!B851=13,53,IF(generador!B851=14,56,IF(generador!B851=15,59))))))))))))))),FALSE),"dd/mm/yyyy")),"")</f>
        <v/>
      </c>
    </row>
    <row r="852" spans="1:23" x14ac:dyDescent="0.3">
      <c r="A852" s="15"/>
      <c r="B852" s="14"/>
      <c r="C852" s="6"/>
      <c r="D852" s="26" t="str">
        <f t="shared" si="229"/>
        <v/>
      </c>
      <c r="E852" s="19" t="str">
        <f>IFERROR(IF(A852&lt;&gt;"",VLOOKUP(A852,matriz,IF(generador!B852=1,15,IF(generador!B852=2,18,IF(generador!B852=3,21,IF(generador!B852=4,24,IF(generador!B852=5,27,IF(generador!B852=6,30,IF(generador!B852=7,33,IF(generador!B852=8,36,IF(generador!B852=9,39,IF(generador!B852=10,42,IF(generador!B852=11,45,IF(generador!B852=12,48,IF(generador!B852=13,51,IF(generador!B852=14,54,IF(generador!B852=15,57))))))))))))))),FALSE),""),"")</f>
        <v/>
      </c>
      <c r="F852" s="20" t="str">
        <f t="shared" si="230"/>
        <v/>
      </c>
      <c r="G852" s="29" t="str">
        <f t="shared" si="231"/>
        <v/>
      </c>
      <c r="H852" s="21" t="str">
        <f t="shared" ca="1" si="234"/>
        <v/>
      </c>
      <c r="I852" s="18" t="str">
        <f t="shared" si="235"/>
        <v/>
      </c>
      <c r="J852" s="18" t="str">
        <f>""</f>
        <v/>
      </c>
      <c r="K852" s="18" t="str">
        <f t="shared" si="236"/>
        <v/>
      </c>
      <c r="L852" s="18" t="str">
        <f t="shared" si="237"/>
        <v/>
      </c>
      <c r="M852" s="18" t="str">
        <f t="shared" si="238"/>
        <v/>
      </c>
      <c r="N852" s="18" t="str">
        <f t="shared" si="239"/>
        <v/>
      </c>
      <c r="O852" s="18" t="str">
        <f t="shared" si="240"/>
        <v/>
      </c>
      <c r="P852" s="18" t="str">
        <f t="shared" si="241"/>
        <v/>
      </c>
      <c r="Q852" s="18" t="str">
        <f t="shared" si="242"/>
        <v/>
      </c>
      <c r="R852" s="122" t="str">
        <f t="shared" si="232"/>
        <v/>
      </c>
      <c r="S852" s="18" t="str">
        <f t="shared" si="243"/>
        <v/>
      </c>
      <c r="T852" s="26" t="str">
        <f t="shared" si="233"/>
        <v/>
      </c>
      <c r="U852" s="18" t="str">
        <f t="shared" si="244"/>
        <v/>
      </c>
      <c r="V852" s="18" t="str">
        <f t="shared" si="245"/>
        <v/>
      </c>
      <c r="W852" s="18" t="str">
        <f>IFERROR(CONCATENATE("PAGO N° ",B852," DEL CONTRATO CPS ",V852," ENTRE ",TEXT(VLOOKUP(A852,matriz,IF(generador!B852=1,16,IF(generador!B852=2,19,IF(generador!B852=3,22,IF(generador!B852=4,25,IF(generador!B852=5,28,IF(generador!B852=6,31,IF(generador!B852=7,34,IF(generador!B852=8,37,IF(generador!B852=9,40,IF(generador!B852=10,43,IF(generador!B852=11,46,IF(generador!B852=12,49,IF(generador!B852=13,52,IF(generador!B852=14,55,IF(generador!B852=15,58))))))))))))))),FALSE),"dd/mm/yyyy")," Y ",TEXT(VLOOKUP(A852,matriz,IF(generador!B852=1,17,IF(generador!B852=2,20,IF(generador!B852=3,23,IF(generador!B852=4,26,IF(generador!B852=5,29,IF(generador!B852=6,32,IF(generador!B852=7,35,IF(generador!B852=8,38,IF(generador!B852=9,41,IF(generador!B852=10,44,IF(generador!B852=11,47,IF(generador!B852=12,50,IF(generador!B852=13,53,IF(generador!B852=14,56,IF(generador!B852=15,59))))))))))))))),FALSE),"dd/mm/yyyy")),"")</f>
        <v/>
      </c>
    </row>
    <row r="853" spans="1:23" x14ac:dyDescent="0.3">
      <c r="A853" s="15"/>
      <c r="B853" s="14"/>
      <c r="C853" s="6"/>
      <c r="D853" s="26" t="str">
        <f t="shared" si="229"/>
        <v/>
      </c>
      <c r="E853" s="19" t="str">
        <f>IFERROR(IF(A853&lt;&gt;"",VLOOKUP(A853,matriz,IF(generador!B853=1,15,IF(generador!B853=2,18,IF(generador!B853=3,21,IF(generador!B853=4,24,IF(generador!B853=5,27,IF(generador!B853=6,30,IF(generador!B853=7,33,IF(generador!B853=8,36,IF(generador!B853=9,39,IF(generador!B853=10,42,IF(generador!B853=11,45,IF(generador!B853=12,48,IF(generador!B853=13,51,IF(generador!B853=14,54,IF(generador!B853=15,57))))))))))))))),FALSE),""),"")</f>
        <v/>
      </c>
      <c r="F853" s="20" t="str">
        <f t="shared" si="230"/>
        <v/>
      </c>
      <c r="G853" s="29" t="str">
        <f t="shared" si="231"/>
        <v/>
      </c>
      <c r="H853" s="21" t="str">
        <f t="shared" ca="1" si="234"/>
        <v/>
      </c>
      <c r="I853" s="18" t="str">
        <f t="shared" si="235"/>
        <v/>
      </c>
      <c r="J853" s="18" t="str">
        <f>""</f>
        <v/>
      </c>
      <c r="K853" s="18" t="str">
        <f t="shared" si="236"/>
        <v/>
      </c>
      <c r="L853" s="18" t="str">
        <f t="shared" si="237"/>
        <v/>
      </c>
      <c r="M853" s="18" t="str">
        <f t="shared" si="238"/>
        <v/>
      </c>
      <c r="N853" s="18" t="str">
        <f t="shared" si="239"/>
        <v/>
      </c>
      <c r="O853" s="18" t="str">
        <f t="shared" si="240"/>
        <v/>
      </c>
      <c r="P853" s="18" t="str">
        <f t="shared" si="241"/>
        <v/>
      </c>
      <c r="Q853" s="18" t="str">
        <f t="shared" si="242"/>
        <v/>
      </c>
      <c r="R853" s="122" t="str">
        <f t="shared" si="232"/>
        <v/>
      </c>
      <c r="S853" s="18" t="str">
        <f t="shared" si="243"/>
        <v/>
      </c>
      <c r="T853" s="26" t="str">
        <f t="shared" si="233"/>
        <v/>
      </c>
      <c r="U853" s="18" t="str">
        <f t="shared" si="244"/>
        <v/>
      </c>
      <c r="V853" s="18" t="str">
        <f t="shared" si="245"/>
        <v/>
      </c>
      <c r="W853" s="18" t="str">
        <f>IFERROR(CONCATENATE("PAGO N° ",B853," DEL CONTRATO CPS ",V853," ENTRE ",TEXT(VLOOKUP(A853,matriz,IF(generador!B853=1,16,IF(generador!B853=2,19,IF(generador!B853=3,22,IF(generador!B853=4,25,IF(generador!B853=5,28,IF(generador!B853=6,31,IF(generador!B853=7,34,IF(generador!B853=8,37,IF(generador!B853=9,40,IF(generador!B853=10,43,IF(generador!B853=11,46,IF(generador!B853=12,49,IF(generador!B853=13,52,IF(generador!B853=14,55,IF(generador!B853=15,58))))))))))))))),FALSE),"dd/mm/yyyy")," Y ",TEXT(VLOOKUP(A853,matriz,IF(generador!B853=1,17,IF(generador!B853=2,20,IF(generador!B853=3,23,IF(generador!B853=4,26,IF(generador!B853=5,29,IF(generador!B853=6,32,IF(generador!B853=7,35,IF(generador!B853=8,38,IF(generador!B853=9,41,IF(generador!B853=10,44,IF(generador!B853=11,47,IF(generador!B853=12,50,IF(generador!B853=13,53,IF(generador!B853=14,56,IF(generador!B853=15,59))))))))))))))),FALSE),"dd/mm/yyyy")),"")</f>
        <v/>
      </c>
    </row>
    <row r="854" spans="1:23" x14ac:dyDescent="0.3">
      <c r="A854" s="15"/>
      <c r="B854" s="14"/>
      <c r="C854" s="6"/>
      <c r="D854" s="26" t="str">
        <f t="shared" si="229"/>
        <v/>
      </c>
      <c r="E854" s="19" t="str">
        <f>IFERROR(IF(A854&lt;&gt;"",VLOOKUP(A854,matriz,IF(generador!B854=1,15,IF(generador!B854=2,18,IF(generador!B854=3,21,IF(generador!B854=4,24,IF(generador!B854=5,27,IF(generador!B854=6,30,IF(generador!B854=7,33,IF(generador!B854=8,36,IF(generador!B854=9,39,IF(generador!B854=10,42,IF(generador!B854=11,45,IF(generador!B854=12,48,IF(generador!B854=13,51,IF(generador!B854=14,54,IF(generador!B854=15,57))))))))))))))),FALSE),""),"")</f>
        <v/>
      </c>
      <c r="F854" s="20" t="str">
        <f t="shared" si="230"/>
        <v/>
      </c>
      <c r="G854" s="29" t="str">
        <f t="shared" si="231"/>
        <v/>
      </c>
      <c r="H854" s="21" t="str">
        <f t="shared" ca="1" si="234"/>
        <v/>
      </c>
      <c r="I854" s="18" t="str">
        <f t="shared" si="235"/>
        <v/>
      </c>
      <c r="J854" s="18" t="str">
        <f>""</f>
        <v/>
      </c>
      <c r="K854" s="18" t="str">
        <f t="shared" si="236"/>
        <v/>
      </c>
      <c r="L854" s="18" t="str">
        <f t="shared" si="237"/>
        <v/>
      </c>
      <c r="M854" s="18" t="str">
        <f t="shared" si="238"/>
        <v/>
      </c>
      <c r="N854" s="18" t="str">
        <f t="shared" si="239"/>
        <v/>
      </c>
      <c r="O854" s="18" t="str">
        <f t="shared" si="240"/>
        <v/>
      </c>
      <c r="P854" s="18" t="str">
        <f t="shared" si="241"/>
        <v/>
      </c>
      <c r="Q854" s="18" t="str">
        <f t="shared" si="242"/>
        <v/>
      </c>
      <c r="R854" s="122" t="str">
        <f t="shared" si="232"/>
        <v/>
      </c>
      <c r="S854" s="18" t="str">
        <f t="shared" si="243"/>
        <v/>
      </c>
      <c r="T854" s="26" t="str">
        <f t="shared" si="233"/>
        <v/>
      </c>
      <c r="U854" s="18" t="str">
        <f t="shared" si="244"/>
        <v/>
      </c>
      <c r="V854" s="18" t="str">
        <f t="shared" si="245"/>
        <v/>
      </c>
      <c r="W854" s="18" t="str">
        <f>IFERROR(CONCATENATE("PAGO N° ",B854," DEL CONTRATO CPS ",V854," ENTRE ",TEXT(VLOOKUP(A854,matriz,IF(generador!B854=1,16,IF(generador!B854=2,19,IF(generador!B854=3,22,IF(generador!B854=4,25,IF(generador!B854=5,28,IF(generador!B854=6,31,IF(generador!B854=7,34,IF(generador!B854=8,37,IF(generador!B854=9,40,IF(generador!B854=10,43,IF(generador!B854=11,46,IF(generador!B854=12,49,IF(generador!B854=13,52,IF(generador!B854=14,55,IF(generador!B854=15,58))))))))))))))),FALSE),"dd/mm/yyyy")," Y ",TEXT(VLOOKUP(A854,matriz,IF(generador!B854=1,17,IF(generador!B854=2,20,IF(generador!B854=3,23,IF(generador!B854=4,26,IF(generador!B854=5,29,IF(generador!B854=6,32,IF(generador!B854=7,35,IF(generador!B854=8,38,IF(generador!B854=9,41,IF(generador!B854=10,44,IF(generador!B854=11,47,IF(generador!B854=12,50,IF(generador!B854=13,53,IF(generador!B854=14,56,IF(generador!B854=15,59))))))))))))))),FALSE),"dd/mm/yyyy")),"")</f>
        <v/>
      </c>
    </row>
    <row r="855" spans="1:23" x14ac:dyDescent="0.3">
      <c r="A855" s="15"/>
      <c r="B855" s="14"/>
      <c r="C855" s="6"/>
      <c r="D855" s="26" t="str">
        <f t="shared" si="229"/>
        <v/>
      </c>
      <c r="E855" s="19" t="str">
        <f>IFERROR(IF(A855&lt;&gt;"",VLOOKUP(A855,matriz,IF(generador!B855=1,15,IF(generador!B855=2,18,IF(generador!B855=3,21,IF(generador!B855=4,24,IF(generador!B855=5,27,IF(generador!B855=6,30,IF(generador!B855=7,33,IF(generador!B855=8,36,IF(generador!B855=9,39,IF(generador!B855=10,42,IF(generador!B855=11,45,IF(generador!B855=12,48,IF(generador!B855=13,51,IF(generador!B855=14,54,IF(generador!B855=15,57))))))))))))))),FALSE),""),"")</f>
        <v/>
      </c>
      <c r="F855" s="20" t="str">
        <f t="shared" si="230"/>
        <v/>
      </c>
      <c r="G855" s="29" t="str">
        <f t="shared" si="231"/>
        <v/>
      </c>
      <c r="H855" s="21" t="str">
        <f t="shared" ca="1" si="234"/>
        <v/>
      </c>
      <c r="I855" s="18" t="str">
        <f t="shared" si="235"/>
        <v/>
      </c>
      <c r="J855" s="18" t="str">
        <f>""</f>
        <v/>
      </c>
      <c r="K855" s="18" t="str">
        <f t="shared" si="236"/>
        <v/>
      </c>
      <c r="L855" s="18" t="str">
        <f t="shared" si="237"/>
        <v/>
      </c>
      <c r="M855" s="18" t="str">
        <f t="shared" si="238"/>
        <v/>
      </c>
      <c r="N855" s="18" t="str">
        <f t="shared" si="239"/>
        <v/>
      </c>
      <c r="O855" s="18" t="str">
        <f t="shared" si="240"/>
        <v/>
      </c>
      <c r="P855" s="18" t="str">
        <f t="shared" si="241"/>
        <v/>
      </c>
      <c r="Q855" s="18" t="str">
        <f t="shared" si="242"/>
        <v/>
      </c>
      <c r="R855" s="122" t="str">
        <f t="shared" si="232"/>
        <v/>
      </c>
      <c r="S855" s="18" t="str">
        <f t="shared" si="243"/>
        <v/>
      </c>
      <c r="T855" s="26" t="str">
        <f t="shared" si="233"/>
        <v/>
      </c>
      <c r="U855" s="18" t="str">
        <f t="shared" si="244"/>
        <v/>
      </c>
      <c r="V855" s="18" t="str">
        <f t="shared" si="245"/>
        <v/>
      </c>
      <c r="W855" s="18" t="str">
        <f>IFERROR(CONCATENATE("PAGO N° ",B855," DEL CONTRATO CPS ",V855," ENTRE ",TEXT(VLOOKUP(A855,matriz,IF(generador!B855=1,16,IF(generador!B855=2,19,IF(generador!B855=3,22,IF(generador!B855=4,25,IF(generador!B855=5,28,IF(generador!B855=6,31,IF(generador!B855=7,34,IF(generador!B855=8,37,IF(generador!B855=9,40,IF(generador!B855=10,43,IF(generador!B855=11,46,IF(generador!B855=12,49,IF(generador!B855=13,52,IF(generador!B855=14,55,IF(generador!B855=15,58))))))))))))))),FALSE),"dd/mm/yyyy")," Y ",TEXT(VLOOKUP(A855,matriz,IF(generador!B855=1,17,IF(generador!B855=2,20,IF(generador!B855=3,23,IF(generador!B855=4,26,IF(generador!B855=5,29,IF(generador!B855=6,32,IF(generador!B855=7,35,IF(generador!B855=8,38,IF(generador!B855=9,41,IF(generador!B855=10,44,IF(generador!B855=11,47,IF(generador!B855=12,50,IF(generador!B855=13,53,IF(generador!B855=14,56,IF(generador!B855=15,59))))))))))))))),FALSE),"dd/mm/yyyy")),"")</f>
        <v/>
      </c>
    </row>
    <row r="856" spans="1:23" x14ac:dyDescent="0.3">
      <c r="A856" s="15"/>
      <c r="B856" s="14"/>
      <c r="C856" s="6"/>
      <c r="D856" s="26" t="str">
        <f t="shared" si="229"/>
        <v/>
      </c>
      <c r="E856" s="19" t="str">
        <f>IFERROR(IF(A856&lt;&gt;"",VLOOKUP(A856,matriz,IF(generador!B856=1,15,IF(generador!B856=2,18,IF(generador!B856=3,21,IF(generador!B856=4,24,IF(generador!B856=5,27,IF(generador!B856=6,30,IF(generador!B856=7,33,IF(generador!B856=8,36,IF(generador!B856=9,39,IF(generador!B856=10,42,IF(generador!B856=11,45,IF(generador!B856=12,48,IF(generador!B856=13,51,IF(generador!B856=14,54,IF(generador!B856=15,57))))))))))))))),FALSE),""),"")</f>
        <v/>
      </c>
      <c r="F856" s="20" t="str">
        <f t="shared" si="230"/>
        <v/>
      </c>
      <c r="G856" s="29" t="str">
        <f t="shared" si="231"/>
        <v/>
      </c>
      <c r="H856" s="21" t="str">
        <f t="shared" ca="1" si="234"/>
        <v/>
      </c>
      <c r="I856" s="18" t="str">
        <f t="shared" si="235"/>
        <v/>
      </c>
      <c r="J856" s="18" t="str">
        <f>""</f>
        <v/>
      </c>
      <c r="K856" s="18" t="str">
        <f t="shared" si="236"/>
        <v/>
      </c>
      <c r="L856" s="18" t="str">
        <f t="shared" si="237"/>
        <v/>
      </c>
      <c r="M856" s="18" t="str">
        <f t="shared" si="238"/>
        <v/>
      </c>
      <c r="N856" s="18" t="str">
        <f t="shared" si="239"/>
        <v/>
      </c>
      <c r="O856" s="18" t="str">
        <f t="shared" si="240"/>
        <v/>
      </c>
      <c r="P856" s="18" t="str">
        <f t="shared" si="241"/>
        <v/>
      </c>
      <c r="Q856" s="18" t="str">
        <f t="shared" si="242"/>
        <v/>
      </c>
      <c r="R856" s="122" t="str">
        <f t="shared" si="232"/>
        <v/>
      </c>
      <c r="S856" s="18" t="str">
        <f t="shared" si="243"/>
        <v/>
      </c>
      <c r="T856" s="26" t="str">
        <f t="shared" si="233"/>
        <v/>
      </c>
      <c r="U856" s="18" t="str">
        <f t="shared" si="244"/>
        <v/>
      </c>
      <c r="V856" s="18" t="str">
        <f t="shared" si="245"/>
        <v/>
      </c>
      <c r="W856" s="18" t="str">
        <f>IFERROR(CONCATENATE("PAGO N° ",B856," DEL CONTRATO CPS ",V856," ENTRE ",TEXT(VLOOKUP(A856,matriz,IF(generador!B856=1,16,IF(generador!B856=2,19,IF(generador!B856=3,22,IF(generador!B856=4,25,IF(generador!B856=5,28,IF(generador!B856=6,31,IF(generador!B856=7,34,IF(generador!B856=8,37,IF(generador!B856=9,40,IF(generador!B856=10,43,IF(generador!B856=11,46,IF(generador!B856=12,49,IF(generador!B856=13,52,IF(generador!B856=14,55,IF(generador!B856=15,58))))))))))))))),FALSE),"dd/mm/yyyy")," Y ",TEXT(VLOOKUP(A856,matriz,IF(generador!B856=1,17,IF(generador!B856=2,20,IF(generador!B856=3,23,IF(generador!B856=4,26,IF(generador!B856=5,29,IF(generador!B856=6,32,IF(generador!B856=7,35,IF(generador!B856=8,38,IF(generador!B856=9,41,IF(generador!B856=10,44,IF(generador!B856=11,47,IF(generador!B856=12,50,IF(generador!B856=13,53,IF(generador!B856=14,56,IF(generador!B856=15,59))))))))))))))),FALSE),"dd/mm/yyyy")),"")</f>
        <v/>
      </c>
    </row>
    <row r="857" spans="1:23" x14ac:dyDescent="0.3">
      <c r="A857" s="15"/>
      <c r="B857" s="14"/>
      <c r="C857" s="6"/>
      <c r="D857" s="26" t="str">
        <f t="shared" si="229"/>
        <v/>
      </c>
      <c r="E857" s="19" t="str">
        <f>IFERROR(IF(A857&lt;&gt;"",VLOOKUP(A857,matriz,IF(generador!B857=1,15,IF(generador!B857=2,18,IF(generador!B857=3,21,IF(generador!B857=4,24,IF(generador!B857=5,27,IF(generador!B857=6,30,IF(generador!B857=7,33,IF(generador!B857=8,36,IF(generador!B857=9,39,IF(generador!B857=10,42,IF(generador!B857=11,45,IF(generador!B857=12,48,IF(generador!B857=13,51,IF(generador!B857=14,54,IF(generador!B857=15,57))))))))))))))),FALSE),""),"")</f>
        <v/>
      </c>
      <c r="F857" s="20" t="str">
        <f t="shared" si="230"/>
        <v/>
      </c>
      <c r="G857" s="29" t="str">
        <f t="shared" si="231"/>
        <v/>
      </c>
      <c r="H857" s="21" t="str">
        <f t="shared" ca="1" si="234"/>
        <v/>
      </c>
      <c r="I857" s="18" t="str">
        <f t="shared" si="235"/>
        <v/>
      </c>
      <c r="J857" s="18" t="str">
        <f>""</f>
        <v/>
      </c>
      <c r="K857" s="18" t="str">
        <f t="shared" si="236"/>
        <v/>
      </c>
      <c r="L857" s="18" t="str">
        <f t="shared" si="237"/>
        <v/>
      </c>
      <c r="M857" s="18" t="str">
        <f t="shared" si="238"/>
        <v/>
      </c>
      <c r="N857" s="18" t="str">
        <f t="shared" si="239"/>
        <v/>
      </c>
      <c r="O857" s="18" t="str">
        <f t="shared" si="240"/>
        <v/>
      </c>
      <c r="P857" s="18" t="str">
        <f t="shared" si="241"/>
        <v/>
      </c>
      <c r="Q857" s="18" t="str">
        <f t="shared" si="242"/>
        <v/>
      </c>
      <c r="R857" s="122" t="str">
        <f t="shared" si="232"/>
        <v/>
      </c>
      <c r="S857" s="18" t="str">
        <f t="shared" si="243"/>
        <v/>
      </c>
      <c r="T857" s="26" t="str">
        <f t="shared" si="233"/>
        <v/>
      </c>
      <c r="U857" s="18" t="str">
        <f t="shared" si="244"/>
        <v/>
      </c>
      <c r="V857" s="18" t="str">
        <f t="shared" si="245"/>
        <v/>
      </c>
      <c r="W857" s="18" t="str">
        <f>IFERROR(CONCATENATE("PAGO N° ",B857," DEL CONTRATO CPS ",V857," ENTRE ",TEXT(VLOOKUP(A857,matriz,IF(generador!B857=1,16,IF(generador!B857=2,19,IF(generador!B857=3,22,IF(generador!B857=4,25,IF(generador!B857=5,28,IF(generador!B857=6,31,IF(generador!B857=7,34,IF(generador!B857=8,37,IF(generador!B857=9,40,IF(generador!B857=10,43,IF(generador!B857=11,46,IF(generador!B857=12,49,IF(generador!B857=13,52,IF(generador!B857=14,55,IF(generador!B857=15,58))))))))))))))),FALSE),"dd/mm/yyyy")," Y ",TEXT(VLOOKUP(A857,matriz,IF(generador!B857=1,17,IF(generador!B857=2,20,IF(generador!B857=3,23,IF(generador!B857=4,26,IF(generador!B857=5,29,IF(generador!B857=6,32,IF(generador!B857=7,35,IF(generador!B857=8,38,IF(generador!B857=9,41,IF(generador!B857=10,44,IF(generador!B857=11,47,IF(generador!B857=12,50,IF(generador!B857=13,53,IF(generador!B857=14,56,IF(generador!B857=15,59))))))))))))))),FALSE),"dd/mm/yyyy")),"")</f>
        <v/>
      </c>
    </row>
    <row r="858" spans="1:23" x14ac:dyDescent="0.3">
      <c r="A858" s="15"/>
      <c r="B858" s="14"/>
      <c r="C858" s="6"/>
      <c r="D858" s="26" t="str">
        <f t="shared" si="229"/>
        <v/>
      </c>
      <c r="E858" s="19" t="str">
        <f>IFERROR(IF(A858&lt;&gt;"",VLOOKUP(A858,matriz,IF(generador!B858=1,15,IF(generador!B858=2,18,IF(generador!B858=3,21,IF(generador!B858=4,24,IF(generador!B858=5,27,IF(generador!B858=6,30,IF(generador!B858=7,33,IF(generador!B858=8,36,IF(generador!B858=9,39,IF(generador!B858=10,42,IF(generador!B858=11,45,IF(generador!B858=12,48,IF(generador!B858=13,51,IF(generador!B858=14,54,IF(generador!B858=15,57))))))))))))))),FALSE),""),"")</f>
        <v/>
      </c>
      <c r="F858" s="20" t="str">
        <f t="shared" si="230"/>
        <v/>
      </c>
      <c r="G858" s="29" t="str">
        <f t="shared" si="231"/>
        <v/>
      </c>
      <c r="H858" s="21" t="str">
        <f t="shared" ca="1" si="234"/>
        <v/>
      </c>
      <c r="I858" s="18" t="str">
        <f t="shared" si="235"/>
        <v/>
      </c>
      <c r="J858" s="18" t="str">
        <f>""</f>
        <v/>
      </c>
      <c r="K858" s="18" t="str">
        <f t="shared" si="236"/>
        <v/>
      </c>
      <c r="L858" s="18" t="str">
        <f t="shared" si="237"/>
        <v/>
      </c>
      <c r="M858" s="18" t="str">
        <f t="shared" si="238"/>
        <v/>
      </c>
      <c r="N858" s="18" t="str">
        <f t="shared" si="239"/>
        <v/>
      </c>
      <c r="O858" s="18" t="str">
        <f t="shared" si="240"/>
        <v/>
      </c>
      <c r="P858" s="18" t="str">
        <f t="shared" si="241"/>
        <v/>
      </c>
      <c r="Q858" s="18" t="str">
        <f t="shared" si="242"/>
        <v/>
      </c>
      <c r="R858" s="122" t="str">
        <f t="shared" si="232"/>
        <v/>
      </c>
      <c r="S858" s="18" t="str">
        <f t="shared" si="243"/>
        <v/>
      </c>
      <c r="T858" s="26" t="str">
        <f t="shared" si="233"/>
        <v/>
      </c>
      <c r="U858" s="18" t="str">
        <f t="shared" si="244"/>
        <v/>
      </c>
      <c r="V858" s="18" t="str">
        <f t="shared" si="245"/>
        <v/>
      </c>
      <c r="W858" s="18" t="str">
        <f>IFERROR(CONCATENATE("PAGO N° ",B858," DEL CONTRATO CPS ",V858," ENTRE ",TEXT(VLOOKUP(A858,matriz,IF(generador!B858=1,16,IF(generador!B858=2,19,IF(generador!B858=3,22,IF(generador!B858=4,25,IF(generador!B858=5,28,IF(generador!B858=6,31,IF(generador!B858=7,34,IF(generador!B858=8,37,IF(generador!B858=9,40,IF(generador!B858=10,43,IF(generador!B858=11,46,IF(generador!B858=12,49,IF(generador!B858=13,52,IF(generador!B858=14,55,IF(generador!B858=15,58))))))))))))))),FALSE),"dd/mm/yyyy")," Y ",TEXT(VLOOKUP(A858,matriz,IF(generador!B858=1,17,IF(generador!B858=2,20,IF(generador!B858=3,23,IF(generador!B858=4,26,IF(generador!B858=5,29,IF(generador!B858=6,32,IF(generador!B858=7,35,IF(generador!B858=8,38,IF(generador!B858=9,41,IF(generador!B858=10,44,IF(generador!B858=11,47,IF(generador!B858=12,50,IF(generador!B858=13,53,IF(generador!B858=14,56,IF(generador!B858=15,59))))))))))))))),FALSE),"dd/mm/yyyy")),"")</f>
        <v/>
      </c>
    </row>
    <row r="859" spans="1:23" x14ac:dyDescent="0.3">
      <c r="A859" s="15"/>
      <c r="B859" s="14"/>
      <c r="C859" s="6"/>
      <c r="D859" s="26" t="str">
        <f t="shared" si="229"/>
        <v/>
      </c>
      <c r="E859" s="19" t="str">
        <f>IFERROR(IF(A859&lt;&gt;"",VLOOKUP(A859,matriz,IF(generador!B859=1,15,IF(generador!B859=2,18,IF(generador!B859=3,21,IF(generador!B859=4,24,IF(generador!B859=5,27,IF(generador!B859=6,30,IF(generador!B859=7,33,IF(generador!B859=8,36,IF(generador!B859=9,39,IF(generador!B859=10,42,IF(generador!B859=11,45,IF(generador!B859=12,48,IF(generador!B859=13,51,IF(generador!B859=14,54,IF(generador!B859=15,57))))))))))))))),FALSE),""),"")</f>
        <v/>
      </c>
      <c r="F859" s="20" t="str">
        <f t="shared" si="230"/>
        <v/>
      </c>
      <c r="G859" s="29" t="str">
        <f t="shared" si="231"/>
        <v/>
      </c>
      <c r="H859" s="21" t="str">
        <f t="shared" ca="1" si="234"/>
        <v/>
      </c>
      <c r="I859" s="18" t="str">
        <f t="shared" si="235"/>
        <v/>
      </c>
      <c r="J859" s="18" t="str">
        <f>""</f>
        <v/>
      </c>
      <c r="K859" s="18" t="str">
        <f t="shared" si="236"/>
        <v/>
      </c>
      <c r="L859" s="18" t="str">
        <f t="shared" si="237"/>
        <v/>
      </c>
      <c r="M859" s="18" t="str">
        <f t="shared" si="238"/>
        <v/>
      </c>
      <c r="N859" s="18" t="str">
        <f t="shared" si="239"/>
        <v/>
      </c>
      <c r="O859" s="18" t="str">
        <f t="shared" si="240"/>
        <v/>
      </c>
      <c r="P859" s="18" t="str">
        <f t="shared" si="241"/>
        <v/>
      </c>
      <c r="Q859" s="18" t="str">
        <f t="shared" si="242"/>
        <v/>
      </c>
      <c r="R859" s="122" t="str">
        <f t="shared" si="232"/>
        <v/>
      </c>
      <c r="S859" s="18" t="str">
        <f t="shared" si="243"/>
        <v/>
      </c>
      <c r="T859" s="26" t="str">
        <f t="shared" si="233"/>
        <v/>
      </c>
      <c r="U859" s="18" t="str">
        <f t="shared" si="244"/>
        <v/>
      </c>
      <c r="V859" s="18" t="str">
        <f t="shared" si="245"/>
        <v/>
      </c>
      <c r="W859" s="18" t="str">
        <f>IFERROR(CONCATENATE("PAGO N° ",B859," DEL CONTRATO CPS ",V859," ENTRE ",TEXT(VLOOKUP(A859,matriz,IF(generador!B859=1,16,IF(generador!B859=2,19,IF(generador!B859=3,22,IF(generador!B859=4,25,IF(generador!B859=5,28,IF(generador!B859=6,31,IF(generador!B859=7,34,IF(generador!B859=8,37,IF(generador!B859=9,40,IF(generador!B859=10,43,IF(generador!B859=11,46,IF(generador!B859=12,49,IF(generador!B859=13,52,IF(generador!B859=14,55,IF(generador!B859=15,58))))))))))))))),FALSE),"dd/mm/yyyy")," Y ",TEXT(VLOOKUP(A859,matriz,IF(generador!B859=1,17,IF(generador!B859=2,20,IF(generador!B859=3,23,IF(generador!B859=4,26,IF(generador!B859=5,29,IF(generador!B859=6,32,IF(generador!B859=7,35,IF(generador!B859=8,38,IF(generador!B859=9,41,IF(generador!B859=10,44,IF(generador!B859=11,47,IF(generador!B859=12,50,IF(generador!B859=13,53,IF(generador!B859=14,56,IF(generador!B859=15,59))))))))))))))),FALSE),"dd/mm/yyyy")),"")</f>
        <v/>
      </c>
    </row>
    <row r="860" spans="1:23" x14ac:dyDescent="0.3">
      <c r="A860" s="15"/>
      <c r="B860" s="14"/>
      <c r="C860" s="6"/>
      <c r="D860" s="26" t="str">
        <f t="shared" si="229"/>
        <v/>
      </c>
      <c r="E860" s="19" t="str">
        <f>IFERROR(IF(A860&lt;&gt;"",VLOOKUP(A860,matriz,IF(generador!B860=1,15,IF(generador!B860=2,18,IF(generador!B860=3,21,IF(generador!B860=4,24,IF(generador!B860=5,27,IF(generador!B860=6,30,IF(generador!B860=7,33,IF(generador!B860=8,36,IF(generador!B860=9,39,IF(generador!B860=10,42,IF(generador!B860=11,45,IF(generador!B860=12,48,IF(generador!B860=13,51,IF(generador!B860=14,54,IF(generador!B860=15,57))))))))))))))),FALSE),""),"")</f>
        <v/>
      </c>
      <c r="F860" s="20" t="str">
        <f t="shared" si="230"/>
        <v/>
      </c>
      <c r="G860" s="29" t="str">
        <f t="shared" si="231"/>
        <v/>
      </c>
      <c r="H860" s="21" t="str">
        <f t="shared" ca="1" si="234"/>
        <v/>
      </c>
      <c r="I860" s="18" t="str">
        <f t="shared" si="235"/>
        <v/>
      </c>
      <c r="J860" s="18" t="str">
        <f>""</f>
        <v/>
      </c>
      <c r="K860" s="18" t="str">
        <f t="shared" si="236"/>
        <v/>
      </c>
      <c r="L860" s="18" t="str">
        <f t="shared" si="237"/>
        <v/>
      </c>
      <c r="M860" s="18" t="str">
        <f t="shared" si="238"/>
        <v/>
      </c>
      <c r="N860" s="18" t="str">
        <f t="shared" si="239"/>
        <v/>
      </c>
      <c r="O860" s="18" t="str">
        <f t="shared" si="240"/>
        <v/>
      </c>
      <c r="P860" s="18" t="str">
        <f t="shared" si="241"/>
        <v/>
      </c>
      <c r="Q860" s="18" t="str">
        <f t="shared" si="242"/>
        <v/>
      </c>
      <c r="R860" s="122" t="str">
        <f t="shared" si="232"/>
        <v/>
      </c>
      <c r="S860" s="18" t="str">
        <f t="shared" si="243"/>
        <v/>
      </c>
      <c r="T860" s="26" t="str">
        <f t="shared" si="233"/>
        <v/>
      </c>
      <c r="U860" s="18" t="str">
        <f t="shared" si="244"/>
        <v/>
      </c>
      <c r="V860" s="18" t="str">
        <f t="shared" si="245"/>
        <v/>
      </c>
      <c r="W860" s="18" t="str">
        <f>IFERROR(CONCATENATE("PAGO N° ",B860," DEL CONTRATO CPS ",V860," ENTRE ",TEXT(VLOOKUP(A860,matriz,IF(generador!B860=1,16,IF(generador!B860=2,19,IF(generador!B860=3,22,IF(generador!B860=4,25,IF(generador!B860=5,28,IF(generador!B860=6,31,IF(generador!B860=7,34,IF(generador!B860=8,37,IF(generador!B860=9,40,IF(generador!B860=10,43,IF(generador!B860=11,46,IF(generador!B860=12,49,IF(generador!B860=13,52,IF(generador!B860=14,55,IF(generador!B860=15,58))))))))))))))),FALSE),"dd/mm/yyyy")," Y ",TEXT(VLOOKUP(A860,matriz,IF(generador!B860=1,17,IF(generador!B860=2,20,IF(generador!B860=3,23,IF(generador!B860=4,26,IF(generador!B860=5,29,IF(generador!B860=6,32,IF(generador!B860=7,35,IF(generador!B860=8,38,IF(generador!B860=9,41,IF(generador!B860=10,44,IF(generador!B860=11,47,IF(generador!B860=12,50,IF(generador!B860=13,53,IF(generador!B860=14,56,IF(generador!B860=15,59))))))))))))))),FALSE),"dd/mm/yyyy")),"")</f>
        <v/>
      </c>
    </row>
    <row r="861" spans="1:23" x14ac:dyDescent="0.3">
      <c r="A861" s="15"/>
      <c r="B861" s="14"/>
      <c r="C861" s="6"/>
      <c r="D861" s="26" t="str">
        <f t="shared" si="229"/>
        <v/>
      </c>
      <c r="E861" s="19" t="str">
        <f>IFERROR(IF(A861&lt;&gt;"",VLOOKUP(A861,matriz,IF(generador!B861=1,15,IF(generador!B861=2,18,IF(generador!B861=3,21,IF(generador!B861=4,24,IF(generador!B861=5,27,IF(generador!B861=6,30,IF(generador!B861=7,33,IF(generador!B861=8,36,IF(generador!B861=9,39,IF(generador!B861=10,42,IF(generador!B861=11,45,IF(generador!B861=12,48,IF(generador!B861=13,51,IF(generador!B861=14,54,IF(generador!B861=15,57))))))))))))))),FALSE),""),"")</f>
        <v/>
      </c>
      <c r="F861" s="20" t="str">
        <f t="shared" si="230"/>
        <v/>
      </c>
      <c r="G861" s="29" t="str">
        <f t="shared" si="231"/>
        <v/>
      </c>
      <c r="H861" s="21" t="str">
        <f t="shared" ca="1" si="234"/>
        <v/>
      </c>
      <c r="I861" s="18" t="str">
        <f t="shared" si="235"/>
        <v/>
      </c>
      <c r="J861" s="18" t="str">
        <f>""</f>
        <v/>
      </c>
      <c r="K861" s="18" t="str">
        <f t="shared" si="236"/>
        <v/>
      </c>
      <c r="L861" s="18" t="str">
        <f t="shared" si="237"/>
        <v/>
      </c>
      <c r="M861" s="18" t="str">
        <f t="shared" si="238"/>
        <v/>
      </c>
      <c r="N861" s="18" t="str">
        <f t="shared" si="239"/>
        <v/>
      </c>
      <c r="O861" s="18" t="str">
        <f t="shared" si="240"/>
        <v/>
      </c>
      <c r="P861" s="18" t="str">
        <f t="shared" si="241"/>
        <v/>
      </c>
      <c r="Q861" s="18" t="str">
        <f t="shared" si="242"/>
        <v/>
      </c>
      <c r="R861" s="122" t="str">
        <f t="shared" si="232"/>
        <v/>
      </c>
      <c r="S861" s="18" t="str">
        <f t="shared" si="243"/>
        <v/>
      </c>
      <c r="T861" s="26" t="str">
        <f t="shared" si="233"/>
        <v/>
      </c>
      <c r="U861" s="18" t="str">
        <f t="shared" si="244"/>
        <v/>
      </c>
      <c r="V861" s="18" t="str">
        <f t="shared" si="245"/>
        <v/>
      </c>
      <c r="W861" s="18" t="str">
        <f>IFERROR(CONCATENATE("PAGO N° ",B861," DEL CONTRATO CPS ",V861," ENTRE ",TEXT(VLOOKUP(A861,matriz,IF(generador!B861=1,16,IF(generador!B861=2,19,IF(generador!B861=3,22,IF(generador!B861=4,25,IF(generador!B861=5,28,IF(generador!B861=6,31,IF(generador!B861=7,34,IF(generador!B861=8,37,IF(generador!B861=9,40,IF(generador!B861=10,43,IF(generador!B861=11,46,IF(generador!B861=12,49,IF(generador!B861=13,52,IF(generador!B861=14,55,IF(generador!B861=15,58))))))))))))))),FALSE),"dd/mm/yyyy")," Y ",TEXT(VLOOKUP(A861,matriz,IF(generador!B861=1,17,IF(generador!B861=2,20,IF(generador!B861=3,23,IF(generador!B861=4,26,IF(generador!B861=5,29,IF(generador!B861=6,32,IF(generador!B861=7,35,IF(generador!B861=8,38,IF(generador!B861=9,41,IF(generador!B861=10,44,IF(generador!B861=11,47,IF(generador!B861=12,50,IF(generador!B861=13,53,IF(generador!B861=14,56,IF(generador!B861=15,59))))))))))))))),FALSE),"dd/mm/yyyy")),"")</f>
        <v/>
      </c>
    </row>
    <row r="862" spans="1:23" x14ac:dyDescent="0.3">
      <c r="A862" s="15"/>
      <c r="B862" s="14"/>
      <c r="C862" s="6"/>
      <c r="D862" s="26" t="str">
        <f t="shared" si="229"/>
        <v/>
      </c>
      <c r="E862" s="19" t="str">
        <f>IFERROR(IF(A862&lt;&gt;"",VLOOKUP(A862,matriz,IF(generador!B862=1,15,IF(generador!B862=2,18,IF(generador!B862=3,21,IF(generador!B862=4,24,IF(generador!B862=5,27,IF(generador!B862=6,30,IF(generador!B862=7,33,IF(generador!B862=8,36,IF(generador!B862=9,39,IF(generador!B862=10,42,IF(generador!B862=11,45,IF(generador!B862=12,48,IF(generador!B862=13,51,IF(generador!B862=14,54,IF(generador!B862=15,57))))))))))))))),FALSE),""),"")</f>
        <v/>
      </c>
      <c r="F862" s="20" t="str">
        <f t="shared" si="230"/>
        <v/>
      </c>
      <c r="G862" s="29" t="str">
        <f t="shared" si="231"/>
        <v/>
      </c>
      <c r="H862" s="21" t="str">
        <f t="shared" ca="1" si="234"/>
        <v/>
      </c>
      <c r="I862" s="18" t="str">
        <f t="shared" si="235"/>
        <v/>
      </c>
      <c r="J862" s="18" t="str">
        <f>""</f>
        <v/>
      </c>
      <c r="K862" s="18" t="str">
        <f t="shared" si="236"/>
        <v/>
      </c>
      <c r="L862" s="18" t="str">
        <f t="shared" si="237"/>
        <v/>
      </c>
      <c r="M862" s="18" t="str">
        <f t="shared" si="238"/>
        <v/>
      </c>
      <c r="N862" s="18" t="str">
        <f t="shared" si="239"/>
        <v/>
      </c>
      <c r="O862" s="18" t="str">
        <f t="shared" si="240"/>
        <v/>
      </c>
      <c r="P862" s="18" t="str">
        <f t="shared" si="241"/>
        <v/>
      </c>
      <c r="Q862" s="18" t="str">
        <f t="shared" si="242"/>
        <v/>
      </c>
      <c r="R862" s="122" t="str">
        <f t="shared" si="232"/>
        <v/>
      </c>
      <c r="S862" s="18" t="str">
        <f t="shared" si="243"/>
        <v/>
      </c>
      <c r="T862" s="26" t="str">
        <f t="shared" si="233"/>
        <v/>
      </c>
      <c r="U862" s="18" t="str">
        <f t="shared" si="244"/>
        <v/>
      </c>
      <c r="V862" s="18" t="str">
        <f t="shared" si="245"/>
        <v/>
      </c>
      <c r="W862" s="18" t="str">
        <f>IFERROR(CONCATENATE("PAGO N° ",B862," DEL CONTRATO CPS ",V862," ENTRE ",TEXT(VLOOKUP(A862,matriz,IF(generador!B862=1,16,IF(generador!B862=2,19,IF(generador!B862=3,22,IF(generador!B862=4,25,IF(generador!B862=5,28,IF(generador!B862=6,31,IF(generador!B862=7,34,IF(generador!B862=8,37,IF(generador!B862=9,40,IF(generador!B862=10,43,IF(generador!B862=11,46,IF(generador!B862=12,49,IF(generador!B862=13,52,IF(generador!B862=14,55,IF(generador!B862=15,58))))))))))))))),FALSE),"dd/mm/yyyy")," Y ",TEXT(VLOOKUP(A862,matriz,IF(generador!B862=1,17,IF(generador!B862=2,20,IF(generador!B862=3,23,IF(generador!B862=4,26,IF(generador!B862=5,29,IF(generador!B862=6,32,IF(generador!B862=7,35,IF(generador!B862=8,38,IF(generador!B862=9,41,IF(generador!B862=10,44,IF(generador!B862=11,47,IF(generador!B862=12,50,IF(generador!B862=13,53,IF(generador!B862=14,56,IF(generador!B862=15,59))))))))))))))),FALSE),"dd/mm/yyyy")),"")</f>
        <v/>
      </c>
    </row>
    <row r="863" spans="1:23" x14ac:dyDescent="0.3">
      <c r="A863" s="15"/>
      <c r="B863" s="14"/>
      <c r="C863" s="6"/>
      <c r="D863" s="26" t="str">
        <f t="shared" si="229"/>
        <v/>
      </c>
      <c r="E863" s="19" t="str">
        <f>IFERROR(IF(A863&lt;&gt;"",VLOOKUP(A863,matriz,IF(generador!B863=1,15,IF(generador!B863=2,18,IF(generador!B863=3,21,IF(generador!B863=4,24,IF(generador!B863=5,27,IF(generador!B863=6,30,IF(generador!B863=7,33,IF(generador!B863=8,36,IF(generador!B863=9,39,IF(generador!B863=10,42,IF(generador!B863=11,45,IF(generador!B863=12,48,IF(generador!B863=13,51,IF(generador!B863=14,54,IF(generador!B863=15,57))))))))))))))),FALSE),""),"")</f>
        <v/>
      </c>
      <c r="F863" s="20" t="str">
        <f t="shared" si="230"/>
        <v/>
      </c>
      <c r="G863" s="29" t="str">
        <f t="shared" si="231"/>
        <v/>
      </c>
      <c r="H863" s="21" t="str">
        <f t="shared" ca="1" si="234"/>
        <v/>
      </c>
      <c r="I863" s="18" t="str">
        <f t="shared" si="235"/>
        <v/>
      </c>
      <c r="J863" s="18" t="str">
        <f>""</f>
        <v/>
      </c>
      <c r="K863" s="18" t="str">
        <f t="shared" si="236"/>
        <v/>
      </c>
      <c r="L863" s="18" t="str">
        <f t="shared" si="237"/>
        <v/>
      </c>
      <c r="M863" s="18" t="str">
        <f t="shared" si="238"/>
        <v/>
      </c>
      <c r="N863" s="18" t="str">
        <f t="shared" si="239"/>
        <v/>
      </c>
      <c r="O863" s="18" t="str">
        <f t="shared" si="240"/>
        <v/>
      </c>
      <c r="P863" s="18" t="str">
        <f t="shared" si="241"/>
        <v/>
      </c>
      <c r="Q863" s="18" t="str">
        <f t="shared" si="242"/>
        <v/>
      </c>
      <c r="R863" s="122" t="str">
        <f t="shared" si="232"/>
        <v/>
      </c>
      <c r="S863" s="18" t="str">
        <f t="shared" si="243"/>
        <v/>
      </c>
      <c r="T863" s="26" t="str">
        <f t="shared" si="233"/>
        <v/>
      </c>
      <c r="U863" s="18" t="str">
        <f t="shared" si="244"/>
        <v/>
      </c>
      <c r="V863" s="18" t="str">
        <f t="shared" si="245"/>
        <v/>
      </c>
      <c r="W863" s="18" t="str">
        <f>IFERROR(CONCATENATE("PAGO N° ",B863," DEL CONTRATO CPS ",V863," ENTRE ",TEXT(VLOOKUP(A863,matriz,IF(generador!B863=1,16,IF(generador!B863=2,19,IF(generador!B863=3,22,IF(generador!B863=4,25,IF(generador!B863=5,28,IF(generador!B863=6,31,IF(generador!B863=7,34,IF(generador!B863=8,37,IF(generador!B863=9,40,IF(generador!B863=10,43,IF(generador!B863=11,46,IF(generador!B863=12,49,IF(generador!B863=13,52,IF(generador!B863=14,55,IF(generador!B863=15,58))))))))))))))),FALSE),"dd/mm/yyyy")," Y ",TEXT(VLOOKUP(A863,matriz,IF(generador!B863=1,17,IF(generador!B863=2,20,IF(generador!B863=3,23,IF(generador!B863=4,26,IF(generador!B863=5,29,IF(generador!B863=6,32,IF(generador!B863=7,35,IF(generador!B863=8,38,IF(generador!B863=9,41,IF(generador!B863=10,44,IF(generador!B863=11,47,IF(generador!B863=12,50,IF(generador!B863=13,53,IF(generador!B863=14,56,IF(generador!B863=15,59))))))))))))))),FALSE),"dd/mm/yyyy")),"")</f>
        <v/>
      </c>
    </row>
    <row r="864" spans="1:23" x14ac:dyDescent="0.3">
      <c r="A864" s="15"/>
      <c r="B864" s="14"/>
      <c r="C864" s="6"/>
      <c r="D864" s="26" t="str">
        <f t="shared" si="229"/>
        <v/>
      </c>
      <c r="E864" s="19" t="str">
        <f>IFERROR(IF(A864&lt;&gt;"",VLOOKUP(A864,matriz,IF(generador!B864=1,15,IF(generador!B864=2,18,IF(generador!B864=3,21,IF(generador!B864=4,24,IF(generador!B864=5,27,IF(generador!B864=6,30,IF(generador!B864=7,33,IF(generador!B864=8,36,IF(generador!B864=9,39,IF(generador!B864=10,42,IF(generador!B864=11,45,IF(generador!B864=12,48,IF(generador!B864=13,51,IF(generador!B864=14,54,IF(generador!B864=15,57))))))))))))))),FALSE),""),"")</f>
        <v/>
      </c>
      <c r="F864" s="20" t="str">
        <f t="shared" si="230"/>
        <v/>
      </c>
      <c r="G864" s="29" t="str">
        <f t="shared" si="231"/>
        <v/>
      </c>
      <c r="H864" s="21" t="str">
        <f t="shared" ca="1" si="234"/>
        <v/>
      </c>
      <c r="I864" s="18" t="str">
        <f t="shared" si="235"/>
        <v/>
      </c>
      <c r="J864" s="18" t="str">
        <f>""</f>
        <v/>
      </c>
      <c r="K864" s="18" t="str">
        <f t="shared" si="236"/>
        <v/>
      </c>
      <c r="L864" s="18" t="str">
        <f t="shared" si="237"/>
        <v/>
      </c>
      <c r="M864" s="18" t="str">
        <f t="shared" si="238"/>
        <v/>
      </c>
      <c r="N864" s="18" t="str">
        <f t="shared" si="239"/>
        <v/>
      </c>
      <c r="O864" s="18" t="str">
        <f t="shared" si="240"/>
        <v/>
      </c>
      <c r="P864" s="18" t="str">
        <f t="shared" si="241"/>
        <v/>
      </c>
      <c r="Q864" s="18" t="str">
        <f t="shared" si="242"/>
        <v/>
      </c>
      <c r="R864" s="122" t="str">
        <f t="shared" si="232"/>
        <v/>
      </c>
      <c r="S864" s="18" t="str">
        <f t="shared" si="243"/>
        <v/>
      </c>
      <c r="T864" s="26" t="str">
        <f t="shared" si="233"/>
        <v/>
      </c>
      <c r="U864" s="18" t="str">
        <f t="shared" si="244"/>
        <v/>
      </c>
      <c r="V864" s="18" t="str">
        <f t="shared" si="245"/>
        <v/>
      </c>
      <c r="W864" s="18" t="str">
        <f>IFERROR(CONCATENATE("PAGO N° ",B864," DEL CONTRATO CPS ",V864," ENTRE ",TEXT(VLOOKUP(A864,matriz,IF(generador!B864=1,16,IF(generador!B864=2,19,IF(generador!B864=3,22,IF(generador!B864=4,25,IF(generador!B864=5,28,IF(generador!B864=6,31,IF(generador!B864=7,34,IF(generador!B864=8,37,IF(generador!B864=9,40,IF(generador!B864=10,43,IF(generador!B864=11,46,IF(generador!B864=12,49,IF(generador!B864=13,52,IF(generador!B864=14,55,IF(generador!B864=15,58))))))))))))))),FALSE),"dd/mm/yyyy")," Y ",TEXT(VLOOKUP(A864,matriz,IF(generador!B864=1,17,IF(generador!B864=2,20,IF(generador!B864=3,23,IF(generador!B864=4,26,IF(generador!B864=5,29,IF(generador!B864=6,32,IF(generador!B864=7,35,IF(generador!B864=8,38,IF(generador!B864=9,41,IF(generador!B864=10,44,IF(generador!B864=11,47,IF(generador!B864=12,50,IF(generador!B864=13,53,IF(generador!B864=14,56,IF(generador!B864=15,59))))))))))))))),FALSE),"dd/mm/yyyy")),"")</f>
        <v/>
      </c>
    </row>
    <row r="865" spans="1:23" x14ac:dyDescent="0.3">
      <c r="A865" s="15"/>
      <c r="B865" s="14"/>
      <c r="C865" s="6"/>
      <c r="D865" s="26" t="str">
        <f t="shared" si="229"/>
        <v/>
      </c>
      <c r="E865" s="19" t="str">
        <f>IFERROR(IF(A865&lt;&gt;"",VLOOKUP(A865,matriz,IF(generador!B865=1,15,IF(generador!B865=2,18,IF(generador!B865=3,21,IF(generador!B865=4,24,IF(generador!B865=5,27,IF(generador!B865=6,30,IF(generador!B865=7,33,IF(generador!B865=8,36,IF(generador!B865=9,39,IF(generador!B865=10,42,IF(generador!B865=11,45,IF(generador!B865=12,48,IF(generador!B865=13,51,IF(generador!B865=14,54,IF(generador!B865=15,57))))))))))))))),FALSE),""),"")</f>
        <v/>
      </c>
      <c r="F865" s="20" t="str">
        <f t="shared" si="230"/>
        <v/>
      </c>
      <c r="G865" s="29" t="str">
        <f t="shared" si="231"/>
        <v/>
      </c>
      <c r="H865" s="21" t="str">
        <f t="shared" ca="1" si="234"/>
        <v/>
      </c>
      <c r="I865" s="18" t="str">
        <f t="shared" si="235"/>
        <v/>
      </c>
      <c r="J865" s="18" t="str">
        <f>""</f>
        <v/>
      </c>
      <c r="K865" s="18" t="str">
        <f t="shared" si="236"/>
        <v/>
      </c>
      <c r="L865" s="18" t="str">
        <f t="shared" si="237"/>
        <v/>
      </c>
      <c r="M865" s="18" t="str">
        <f t="shared" si="238"/>
        <v/>
      </c>
      <c r="N865" s="18" t="str">
        <f t="shared" si="239"/>
        <v/>
      </c>
      <c r="O865" s="18" t="str">
        <f t="shared" si="240"/>
        <v/>
      </c>
      <c r="P865" s="18" t="str">
        <f t="shared" si="241"/>
        <v/>
      </c>
      <c r="Q865" s="18" t="str">
        <f t="shared" si="242"/>
        <v/>
      </c>
      <c r="R865" s="122" t="str">
        <f t="shared" si="232"/>
        <v/>
      </c>
      <c r="S865" s="18" t="str">
        <f t="shared" si="243"/>
        <v/>
      </c>
      <c r="T865" s="26" t="str">
        <f t="shared" si="233"/>
        <v/>
      </c>
      <c r="U865" s="18" t="str">
        <f t="shared" si="244"/>
        <v/>
      </c>
      <c r="V865" s="18" t="str">
        <f t="shared" si="245"/>
        <v/>
      </c>
      <c r="W865" s="18" t="str">
        <f>IFERROR(CONCATENATE("PAGO N° ",B865," DEL CONTRATO CPS ",V865," ENTRE ",TEXT(VLOOKUP(A865,matriz,IF(generador!B865=1,16,IF(generador!B865=2,19,IF(generador!B865=3,22,IF(generador!B865=4,25,IF(generador!B865=5,28,IF(generador!B865=6,31,IF(generador!B865=7,34,IF(generador!B865=8,37,IF(generador!B865=9,40,IF(generador!B865=10,43,IF(generador!B865=11,46,IF(generador!B865=12,49,IF(generador!B865=13,52,IF(generador!B865=14,55,IF(generador!B865=15,58))))))))))))))),FALSE),"dd/mm/yyyy")," Y ",TEXT(VLOOKUP(A865,matriz,IF(generador!B865=1,17,IF(generador!B865=2,20,IF(generador!B865=3,23,IF(generador!B865=4,26,IF(generador!B865=5,29,IF(generador!B865=6,32,IF(generador!B865=7,35,IF(generador!B865=8,38,IF(generador!B865=9,41,IF(generador!B865=10,44,IF(generador!B865=11,47,IF(generador!B865=12,50,IF(generador!B865=13,53,IF(generador!B865=14,56,IF(generador!B865=15,59))))))))))))))),FALSE),"dd/mm/yyyy")),"")</f>
        <v/>
      </c>
    </row>
    <row r="866" spans="1:23" x14ac:dyDescent="0.3">
      <c r="A866" s="15"/>
      <c r="B866" s="14"/>
      <c r="C866" s="6"/>
      <c r="D866" s="26" t="str">
        <f t="shared" si="229"/>
        <v/>
      </c>
      <c r="E866" s="19" t="str">
        <f>IFERROR(IF(A866&lt;&gt;"",VLOOKUP(A866,matriz,IF(generador!B866=1,15,IF(generador!B866=2,18,IF(generador!B866=3,21,IF(generador!B866=4,24,IF(generador!B866=5,27,IF(generador!B866=6,30,IF(generador!B866=7,33,IF(generador!B866=8,36,IF(generador!B866=9,39,IF(generador!B866=10,42,IF(generador!B866=11,45,IF(generador!B866=12,48,IF(generador!B866=13,51,IF(generador!B866=14,54,IF(generador!B866=15,57))))))))))))))),FALSE),""),"")</f>
        <v/>
      </c>
      <c r="F866" s="20" t="str">
        <f t="shared" si="230"/>
        <v/>
      </c>
      <c r="G866" s="29" t="str">
        <f t="shared" si="231"/>
        <v/>
      </c>
      <c r="H866" s="21" t="str">
        <f t="shared" ca="1" si="234"/>
        <v/>
      </c>
      <c r="I866" s="18" t="str">
        <f t="shared" si="235"/>
        <v/>
      </c>
      <c r="J866" s="18" t="str">
        <f>""</f>
        <v/>
      </c>
      <c r="K866" s="18" t="str">
        <f t="shared" si="236"/>
        <v/>
      </c>
      <c r="L866" s="18" t="str">
        <f t="shared" si="237"/>
        <v/>
      </c>
      <c r="M866" s="18" t="str">
        <f t="shared" si="238"/>
        <v/>
      </c>
      <c r="N866" s="18" t="str">
        <f t="shared" si="239"/>
        <v/>
      </c>
      <c r="O866" s="18" t="str">
        <f t="shared" si="240"/>
        <v/>
      </c>
      <c r="P866" s="18" t="str">
        <f t="shared" si="241"/>
        <v/>
      </c>
      <c r="Q866" s="18" t="str">
        <f t="shared" si="242"/>
        <v/>
      </c>
      <c r="R866" s="122" t="str">
        <f t="shared" si="232"/>
        <v/>
      </c>
      <c r="S866" s="18" t="str">
        <f t="shared" si="243"/>
        <v/>
      </c>
      <c r="T866" s="26" t="str">
        <f t="shared" si="233"/>
        <v/>
      </c>
      <c r="U866" s="18" t="str">
        <f t="shared" si="244"/>
        <v/>
      </c>
      <c r="V866" s="18" t="str">
        <f t="shared" si="245"/>
        <v/>
      </c>
      <c r="W866" s="18" t="str">
        <f>IFERROR(CONCATENATE("PAGO N° ",B866," DEL CONTRATO CPS ",V866," ENTRE ",TEXT(VLOOKUP(A866,matriz,IF(generador!B866=1,16,IF(generador!B866=2,19,IF(generador!B866=3,22,IF(generador!B866=4,25,IF(generador!B866=5,28,IF(generador!B866=6,31,IF(generador!B866=7,34,IF(generador!B866=8,37,IF(generador!B866=9,40,IF(generador!B866=10,43,IF(generador!B866=11,46,IF(generador!B866=12,49,IF(generador!B866=13,52,IF(generador!B866=14,55,IF(generador!B866=15,58))))))))))))))),FALSE),"dd/mm/yyyy")," Y ",TEXT(VLOOKUP(A866,matriz,IF(generador!B866=1,17,IF(generador!B866=2,20,IF(generador!B866=3,23,IF(generador!B866=4,26,IF(generador!B866=5,29,IF(generador!B866=6,32,IF(generador!B866=7,35,IF(generador!B866=8,38,IF(generador!B866=9,41,IF(generador!B866=10,44,IF(generador!B866=11,47,IF(generador!B866=12,50,IF(generador!B866=13,53,IF(generador!B866=14,56,IF(generador!B866=15,59))))))))))))))),FALSE),"dd/mm/yyyy")),"")</f>
        <v/>
      </c>
    </row>
    <row r="867" spans="1:23" x14ac:dyDescent="0.3">
      <c r="A867" s="15"/>
      <c r="B867" s="14"/>
      <c r="C867" s="6"/>
      <c r="D867" s="26" t="str">
        <f t="shared" si="229"/>
        <v/>
      </c>
      <c r="E867" s="19" t="str">
        <f>IFERROR(IF(A867&lt;&gt;"",VLOOKUP(A867,matriz,IF(generador!B867=1,15,IF(generador!B867=2,18,IF(generador!B867=3,21,IF(generador!B867=4,24,IF(generador!B867=5,27,IF(generador!B867=6,30,IF(generador!B867=7,33,IF(generador!B867=8,36,IF(generador!B867=9,39,IF(generador!B867=10,42,IF(generador!B867=11,45,IF(generador!B867=12,48,IF(generador!B867=13,51,IF(generador!B867=14,54,IF(generador!B867=15,57))))))))))))))),FALSE),""),"")</f>
        <v/>
      </c>
      <c r="F867" s="20" t="str">
        <f t="shared" si="230"/>
        <v/>
      </c>
      <c r="G867" s="29" t="str">
        <f t="shared" si="231"/>
        <v/>
      </c>
      <c r="H867" s="21" t="str">
        <f t="shared" ca="1" si="234"/>
        <v/>
      </c>
      <c r="I867" s="18" t="str">
        <f t="shared" si="235"/>
        <v/>
      </c>
      <c r="J867" s="18" t="str">
        <f>""</f>
        <v/>
      </c>
      <c r="K867" s="18" t="str">
        <f t="shared" si="236"/>
        <v/>
      </c>
      <c r="L867" s="18" t="str">
        <f t="shared" si="237"/>
        <v/>
      </c>
      <c r="M867" s="18" t="str">
        <f t="shared" si="238"/>
        <v/>
      </c>
      <c r="N867" s="18" t="str">
        <f t="shared" si="239"/>
        <v/>
      </c>
      <c r="O867" s="18" t="str">
        <f t="shared" si="240"/>
        <v/>
      </c>
      <c r="P867" s="18" t="str">
        <f t="shared" si="241"/>
        <v/>
      </c>
      <c r="Q867" s="18" t="str">
        <f t="shared" si="242"/>
        <v/>
      </c>
      <c r="R867" s="122" t="str">
        <f t="shared" si="232"/>
        <v/>
      </c>
      <c r="S867" s="18" t="str">
        <f t="shared" si="243"/>
        <v/>
      </c>
      <c r="T867" s="26" t="str">
        <f t="shared" si="233"/>
        <v/>
      </c>
      <c r="U867" s="18" t="str">
        <f t="shared" si="244"/>
        <v/>
      </c>
      <c r="V867" s="18" t="str">
        <f t="shared" si="245"/>
        <v/>
      </c>
      <c r="W867" s="18" t="str">
        <f>IFERROR(CONCATENATE("PAGO N° ",B867," DEL CONTRATO CPS ",V867," ENTRE ",TEXT(VLOOKUP(A867,matriz,IF(generador!B867=1,16,IF(generador!B867=2,19,IF(generador!B867=3,22,IF(generador!B867=4,25,IF(generador!B867=5,28,IF(generador!B867=6,31,IF(generador!B867=7,34,IF(generador!B867=8,37,IF(generador!B867=9,40,IF(generador!B867=10,43,IF(generador!B867=11,46,IF(generador!B867=12,49,IF(generador!B867=13,52,IF(generador!B867=14,55,IF(generador!B867=15,58))))))))))))))),FALSE),"dd/mm/yyyy")," Y ",TEXT(VLOOKUP(A867,matriz,IF(generador!B867=1,17,IF(generador!B867=2,20,IF(generador!B867=3,23,IF(generador!B867=4,26,IF(generador!B867=5,29,IF(generador!B867=6,32,IF(generador!B867=7,35,IF(generador!B867=8,38,IF(generador!B867=9,41,IF(generador!B867=10,44,IF(generador!B867=11,47,IF(generador!B867=12,50,IF(generador!B867=13,53,IF(generador!B867=14,56,IF(generador!B867=15,59))))))))))))))),FALSE),"dd/mm/yyyy")),"")</f>
        <v/>
      </c>
    </row>
    <row r="868" spans="1:23" x14ac:dyDescent="0.3">
      <c r="A868" s="15"/>
      <c r="B868" s="14"/>
      <c r="C868" s="6"/>
      <c r="D868" s="26" t="str">
        <f t="shared" si="229"/>
        <v/>
      </c>
      <c r="E868" s="19" t="str">
        <f>IFERROR(IF(A868&lt;&gt;"",VLOOKUP(A868,matriz,IF(generador!B868=1,15,IF(generador!B868=2,18,IF(generador!B868=3,21,IF(generador!B868=4,24,IF(generador!B868=5,27,IF(generador!B868=6,30,IF(generador!B868=7,33,IF(generador!B868=8,36,IF(generador!B868=9,39,IF(generador!B868=10,42,IF(generador!B868=11,45,IF(generador!B868=12,48,IF(generador!B868=13,51,IF(generador!B868=14,54,IF(generador!B868=15,57))))))))))))))),FALSE),""),"")</f>
        <v/>
      </c>
      <c r="F868" s="20" t="str">
        <f t="shared" si="230"/>
        <v/>
      </c>
      <c r="G868" s="29" t="str">
        <f t="shared" si="231"/>
        <v/>
      </c>
      <c r="H868" s="21" t="str">
        <f t="shared" ca="1" si="234"/>
        <v/>
      </c>
      <c r="I868" s="18" t="str">
        <f t="shared" si="235"/>
        <v/>
      </c>
      <c r="J868" s="18" t="str">
        <f>""</f>
        <v/>
      </c>
      <c r="K868" s="18" t="str">
        <f t="shared" si="236"/>
        <v/>
      </c>
      <c r="L868" s="18" t="str">
        <f t="shared" si="237"/>
        <v/>
      </c>
      <c r="M868" s="18" t="str">
        <f t="shared" si="238"/>
        <v/>
      </c>
      <c r="N868" s="18" t="str">
        <f t="shared" si="239"/>
        <v/>
      </c>
      <c r="O868" s="18" t="str">
        <f t="shared" si="240"/>
        <v/>
      </c>
      <c r="P868" s="18" t="str">
        <f t="shared" si="241"/>
        <v/>
      </c>
      <c r="Q868" s="18" t="str">
        <f t="shared" si="242"/>
        <v/>
      </c>
      <c r="R868" s="122" t="str">
        <f t="shared" si="232"/>
        <v/>
      </c>
      <c r="S868" s="18" t="str">
        <f t="shared" si="243"/>
        <v/>
      </c>
      <c r="T868" s="26" t="str">
        <f t="shared" si="233"/>
        <v/>
      </c>
      <c r="U868" s="18" t="str">
        <f t="shared" si="244"/>
        <v/>
      </c>
      <c r="V868" s="18" t="str">
        <f t="shared" si="245"/>
        <v/>
      </c>
      <c r="W868" s="18" t="str">
        <f>IFERROR(CONCATENATE("PAGO N° ",B868," DEL CONTRATO CPS ",V868," ENTRE ",TEXT(VLOOKUP(A868,matriz,IF(generador!B868=1,16,IF(generador!B868=2,19,IF(generador!B868=3,22,IF(generador!B868=4,25,IF(generador!B868=5,28,IF(generador!B868=6,31,IF(generador!B868=7,34,IF(generador!B868=8,37,IF(generador!B868=9,40,IF(generador!B868=10,43,IF(generador!B868=11,46,IF(generador!B868=12,49,IF(generador!B868=13,52,IF(generador!B868=14,55,IF(generador!B868=15,58))))))))))))))),FALSE),"dd/mm/yyyy")," Y ",TEXT(VLOOKUP(A868,matriz,IF(generador!B868=1,17,IF(generador!B868=2,20,IF(generador!B868=3,23,IF(generador!B868=4,26,IF(generador!B868=5,29,IF(generador!B868=6,32,IF(generador!B868=7,35,IF(generador!B868=8,38,IF(generador!B868=9,41,IF(generador!B868=10,44,IF(generador!B868=11,47,IF(generador!B868=12,50,IF(generador!B868=13,53,IF(generador!B868=14,56,IF(generador!B868=15,59))))))))))))))),FALSE),"dd/mm/yyyy")),"")</f>
        <v/>
      </c>
    </row>
    <row r="869" spans="1:23" x14ac:dyDescent="0.3">
      <c r="A869" s="15"/>
      <c r="B869" s="14"/>
      <c r="C869" s="6"/>
      <c r="D869" s="26" t="str">
        <f t="shared" si="229"/>
        <v/>
      </c>
      <c r="E869" s="19" t="str">
        <f>IFERROR(IF(A869&lt;&gt;"",VLOOKUP(A869,matriz,IF(generador!B869=1,15,IF(generador!B869=2,18,IF(generador!B869=3,21,IF(generador!B869=4,24,IF(generador!B869=5,27,IF(generador!B869=6,30,IF(generador!B869=7,33,IF(generador!B869=8,36,IF(generador!B869=9,39,IF(generador!B869=10,42,IF(generador!B869=11,45,IF(generador!B869=12,48,IF(generador!B869=13,51,IF(generador!B869=14,54,IF(generador!B869=15,57))))))))))))))),FALSE),""),"")</f>
        <v/>
      </c>
      <c r="F869" s="20" t="str">
        <f t="shared" si="230"/>
        <v/>
      </c>
      <c r="G869" s="29" t="str">
        <f t="shared" si="231"/>
        <v/>
      </c>
      <c r="H869" s="21" t="str">
        <f t="shared" ca="1" si="234"/>
        <v/>
      </c>
      <c r="I869" s="18" t="str">
        <f t="shared" si="235"/>
        <v/>
      </c>
      <c r="J869" s="18" t="str">
        <f>""</f>
        <v/>
      </c>
      <c r="K869" s="18" t="str">
        <f t="shared" si="236"/>
        <v/>
      </c>
      <c r="L869" s="18" t="str">
        <f t="shared" si="237"/>
        <v/>
      </c>
      <c r="M869" s="18" t="str">
        <f t="shared" si="238"/>
        <v/>
      </c>
      <c r="N869" s="18" t="str">
        <f t="shared" si="239"/>
        <v/>
      </c>
      <c r="O869" s="18" t="str">
        <f t="shared" si="240"/>
        <v/>
      </c>
      <c r="P869" s="18" t="str">
        <f t="shared" si="241"/>
        <v/>
      </c>
      <c r="Q869" s="18" t="str">
        <f t="shared" si="242"/>
        <v/>
      </c>
      <c r="R869" s="122" t="str">
        <f t="shared" si="232"/>
        <v/>
      </c>
      <c r="S869" s="18" t="str">
        <f t="shared" si="243"/>
        <v/>
      </c>
      <c r="T869" s="26" t="str">
        <f t="shared" si="233"/>
        <v/>
      </c>
      <c r="U869" s="18" t="str">
        <f t="shared" si="244"/>
        <v/>
      </c>
      <c r="V869" s="18" t="str">
        <f t="shared" si="245"/>
        <v/>
      </c>
      <c r="W869" s="18" t="str">
        <f>IFERROR(CONCATENATE("PAGO N° ",B869," DEL CONTRATO CPS ",V869," ENTRE ",TEXT(VLOOKUP(A869,matriz,IF(generador!B869=1,16,IF(generador!B869=2,19,IF(generador!B869=3,22,IF(generador!B869=4,25,IF(generador!B869=5,28,IF(generador!B869=6,31,IF(generador!B869=7,34,IF(generador!B869=8,37,IF(generador!B869=9,40,IF(generador!B869=10,43,IF(generador!B869=11,46,IF(generador!B869=12,49,IF(generador!B869=13,52,IF(generador!B869=14,55,IF(generador!B869=15,58))))))))))))))),FALSE),"dd/mm/yyyy")," Y ",TEXT(VLOOKUP(A869,matriz,IF(generador!B869=1,17,IF(generador!B869=2,20,IF(generador!B869=3,23,IF(generador!B869=4,26,IF(generador!B869=5,29,IF(generador!B869=6,32,IF(generador!B869=7,35,IF(generador!B869=8,38,IF(generador!B869=9,41,IF(generador!B869=10,44,IF(generador!B869=11,47,IF(generador!B869=12,50,IF(generador!B869=13,53,IF(generador!B869=14,56,IF(generador!B869=15,59))))))))))))))),FALSE),"dd/mm/yyyy")),"")</f>
        <v/>
      </c>
    </row>
    <row r="870" spans="1:23" x14ac:dyDescent="0.3">
      <c r="A870" s="15"/>
      <c r="B870" s="14"/>
      <c r="C870" s="6"/>
      <c r="D870" s="26" t="str">
        <f t="shared" si="229"/>
        <v/>
      </c>
      <c r="E870" s="19" t="str">
        <f>IFERROR(IF(A870&lt;&gt;"",VLOOKUP(A870,matriz,IF(generador!B870=1,15,IF(generador!B870=2,18,IF(generador!B870=3,21,IF(generador!B870=4,24,IF(generador!B870=5,27,IF(generador!B870=6,30,IF(generador!B870=7,33,IF(generador!B870=8,36,IF(generador!B870=9,39,IF(generador!B870=10,42,IF(generador!B870=11,45,IF(generador!B870=12,48,IF(generador!B870=13,51,IF(generador!B870=14,54,IF(generador!B870=15,57))))))))))))))),FALSE),""),"")</f>
        <v/>
      </c>
      <c r="F870" s="20" t="str">
        <f t="shared" si="230"/>
        <v/>
      </c>
      <c r="G870" s="29" t="str">
        <f t="shared" si="231"/>
        <v/>
      </c>
      <c r="H870" s="21" t="str">
        <f t="shared" ca="1" si="234"/>
        <v/>
      </c>
      <c r="I870" s="18" t="str">
        <f t="shared" si="235"/>
        <v/>
      </c>
      <c r="J870" s="18" t="str">
        <f>""</f>
        <v/>
      </c>
      <c r="K870" s="18" t="str">
        <f t="shared" si="236"/>
        <v/>
      </c>
      <c r="L870" s="18" t="str">
        <f t="shared" si="237"/>
        <v/>
      </c>
      <c r="M870" s="18" t="str">
        <f t="shared" si="238"/>
        <v/>
      </c>
      <c r="N870" s="18" t="str">
        <f t="shared" si="239"/>
        <v/>
      </c>
      <c r="O870" s="18" t="str">
        <f t="shared" si="240"/>
        <v/>
      </c>
      <c r="P870" s="18" t="str">
        <f t="shared" si="241"/>
        <v/>
      </c>
      <c r="Q870" s="18" t="str">
        <f t="shared" si="242"/>
        <v/>
      </c>
      <c r="R870" s="122" t="str">
        <f t="shared" si="232"/>
        <v/>
      </c>
      <c r="S870" s="18" t="str">
        <f t="shared" si="243"/>
        <v/>
      </c>
      <c r="T870" s="26" t="str">
        <f t="shared" si="233"/>
        <v/>
      </c>
      <c r="U870" s="18" t="str">
        <f t="shared" si="244"/>
        <v/>
      </c>
      <c r="V870" s="18" t="str">
        <f t="shared" si="245"/>
        <v/>
      </c>
      <c r="W870" s="18" t="str">
        <f>IFERROR(CONCATENATE("PAGO N° ",B870," DEL CONTRATO CPS ",V870," ENTRE ",TEXT(VLOOKUP(A870,matriz,IF(generador!B870=1,16,IF(generador!B870=2,19,IF(generador!B870=3,22,IF(generador!B870=4,25,IF(generador!B870=5,28,IF(generador!B870=6,31,IF(generador!B870=7,34,IF(generador!B870=8,37,IF(generador!B870=9,40,IF(generador!B870=10,43,IF(generador!B870=11,46,IF(generador!B870=12,49,IF(generador!B870=13,52,IF(generador!B870=14,55,IF(generador!B870=15,58))))))))))))))),FALSE),"dd/mm/yyyy")," Y ",TEXT(VLOOKUP(A870,matriz,IF(generador!B870=1,17,IF(generador!B870=2,20,IF(generador!B870=3,23,IF(generador!B870=4,26,IF(generador!B870=5,29,IF(generador!B870=6,32,IF(generador!B870=7,35,IF(generador!B870=8,38,IF(generador!B870=9,41,IF(generador!B870=10,44,IF(generador!B870=11,47,IF(generador!B870=12,50,IF(generador!B870=13,53,IF(generador!B870=14,56,IF(generador!B870=15,59))))))))))))))),FALSE),"dd/mm/yyyy")),"")</f>
        <v/>
      </c>
    </row>
    <row r="871" spans="1:23" x14ac:dyDescent="0.3">
      <c r="A871" s="15"/>
      <c r="B871" s="14"/>
      <c r="C871" s="6"/>
      <c r="D871" s="26" t="str">
        <f t="shared" si="229"/>
        <v/>
      </c>
      <c r="E871" s="19" t="str">
        <f>IFERROR(IF(A871&lt;&gt;"",VLOOKUP(A871,matriz,IF(generador!B871=1,15,IF(generador!B871=2,18,IF(generador!B871=3,21,IF(generador!B871=4,24,IF(generador!B871=5,27,IF(generador!B871=6,30,IF(generador!B871=7,33,IF(generador!B871=8,36,IF(generador!B871=9,39,IF(generador!B871=10,42,IF(generador!B871=11,45,IF(generador!B871=12,48,IF(generador!B871=13,51,IF(generador!B871=14,54,IF(generador!B871=15,57))))))))))))))),FALSE),""),"")</f>
        <v/>
      </c>
      <c r="F871" s="20" t="str">
        <f t="shared" si="230"/>
        <v/>
      </c>
      <c r="G871" s="29" t="str">
        <f t="shared" si="231"/>
        <v/>
      </c>
      <c r="H871" s="21" t="str">
        <f t="shared" ca="1" si="234"/>
        <v/>
      </c>
      <c r="I871" s="18" t="str">
        <f t="shared" si="235"/>
        <v/>
      </c>
      <c r="J871" s="18" t="str">
        <f>""</f>
        <v/>
      </c>
      <c r="K871" s="18" t="str">
        <f t="shared" si="236"/>
        <v/>
      </c>
      <c r="L871" s="18" t="str">
        <f t="shared" si="237"/>
        <v/>
      </c>
      <c r="M871" s="18" t="str">
        <f t="shared" si="238"/>
        <v/>
      </c>
      <c r="N871" s="18" t="str">
        <f t="shared" si="239"/>
        <v/>
      </c>
      <c r="O871" s="18" t="str">
        <f t="shared" si="240"/>
        <v/>
      </c>
      <c r="P871" s="18" t="str">
        <f t="shared" si="241"/>
        <v/>
      </c>
      <c r="Q871" s="18" t="str">
        <f t="shared" si="242"/>
        <v/>
      </c>
      <c r="R871" s="122" t="str">
        <f t="shared" si="232"/>
        <v/>
      </c>
      <c r="S871" s="18" t="str">
        <f t="shared" si="243"/>
        <v/>
      </c>
      <c r="T871" s="26" t="str">
        <f t="shared" si="233"/>
        <v/>
      </c>
      <c r="U871" s="18" t="str">
        <f t="shared" si="244"/>
        <v/>
      </c>
      <c r="V871" s="18" t="str">
        <f t="shared" si="245"/>
        <v/>
      </c>
      <c r="W871" s="18" t="str">
        <f>IFERROR(CONCATENATE("PAGO N° ",B871," DEL CONTRATO CPS ",V871," ENTRE ",TEXT(VLOOKUP(A871,matriz,IF(generador!B871=1,16,IF(generador!B871=2,19,IF(generador!B871=3,22,IF(generador!B871=4,25,IF(generador!B871=5,28,IF(generador!B871=6,31,IF(generador!B871=7,34,IF(generador!B871=8,37,IF(generador!B871=9,40,IF(generador!B871=10,43,IF(generador!B871=11,46,IF(generador!B871=12,49,IF(generador!B871=13,52,IF(generador!B871=14,55,IF(generador!B871=15,58))))))))))))))),FALSE),"dd/mm/yyyy")," Y ",TEXT(VLOOKUP(A871,matriz,IF(generador!B871=1,17,IF(generador!B871=2,20,IF(generador!B871=3,23,IF(generador!B871=4,26,IF(generador!B871=5,29,IF(generador!B871=6,32,IF(generador!B871=7,35,IF(generador!B871=8,38,IF(generador!B871=9,41,IF(generador!B871=10,44,IF(generador!B871=11,47,IF(generador!B871=12,50,IF(generador!B871=13,53,IF(generador!B871=14,56,IF(generador!B871=15,59))))))))))))))),FALSE),"dd/mm/yyyy")),"")</f>
        <v/>
      </c>
    </row>
    <row r="872" spans="1:23" x14ac:dyDescent="0.3">
      <c r="A872" s="15"/>
      <c r="B872" s="14"/>
      <c r="C872" s="6"/>
      <c r="D872" s="26" t="str">
        <f t="shared" si="229"/>
        <v/>
      </c>
      <c r="E872" s="19" t="str">
        <f>IFERROR(IF(A872&lt;&gt;"",VLOOKUP(A872,matriz,IF(generador!B872=1,15,IF(generador!B872=2,18,IF(generador!B872=3,21,IF(generador!B872=4,24,IF(generador!B872=5,27,IF(generador!B872=6,30,IF(generador!B872=7,33,IF(generador!B872=8,36,IF(generador!B872=9,39,IF(generador!B872=10,42,IF(generador!B872=11,45,IF(generador!B872=12,48,IF(generador!B872=13,51,IF(generador!B872=14,54,IF(generador!B872=15,57))))))))))))))),FALSE),""),"")</f>
        <v/>
      </c>
      <c r="F872" s="20" t="str">
        <f t="shared" si="230"/>
        <v/>
      </c>
      <c r="G872" s="29" t="str">
        <f t="shared" si="231"/>
        <v/>
      </c>
      <c r="H872" s="21" t="str">
        <f t="shared" ca="1" si="234"/>
        <v/>
      </c>
      <c r="I872" s="18" t="str">
        <f t="shared" si="235"/>
        <v/>
      </c>
      <c r="J872" s="18" t="str">
        <f>""</f>
        <v/>
      </c>
      <c r="K872" s="18" t="str">
        <f t="shared" si="236"/>
        <v/>
      </c>
      <c r="L872" s="18" t="str">
        <f t="shared" si="237"/>
        <v/>
      </c>
      <c r="M872" s="18" t="str">
        <f t="shared" si="238"/>
        <v/>
      </c>
      <c r="N872" s="18" t="str">
        <f t="shared" si="239"/>
        <v/>
      </c>
      <c r="O872" s="18" t="str">
        <f t="shared" si="240"/>
        <v/>
      </c>
      <c r="P872" s="18" t="str">
        <f t="shared" si="241"/>
        <v/>
      </c>
      <c r="Q872" s="18" t="str">
        <f t="shared" si="242"/>
        <v/>
      </c>
      <c r="R872" s="122" t="str">
        <f t="shared" si="232"/>
        <v/>
      </c>
      <c r="S872" s="18" t="str">
        <f t="shared" si="243"/>
        <v/>
      </c>
      <c r="T872" s="26" t="str">
        <f t="shared" si="233"/>
        <v/>
      </c>
      <c r="U872" s="18" t="str">
        <f t="shared" si="244"/>
        <v/>
      </c>
      <c r="V872" s="18" t="str">
        <f t="shared" si="245"/>
        <v/>
      </c>
      <c r="W872" s="18" t="str">
        <f>IFERROR(CONCATENATE("PAGO N° ",B872," DEL CONTRATO CPS ",V872," ENTRE ",TEXT(VLOOKUP(A872,matriz,IF(generador!B872=1,16,IF(generador!B872=2,19,IF(generador!B872=3,22,IF(generador!B872=4,25,IF(generador!B872=5,28,IF(generador!B872=6,31,IF(generador!B872=7,34,IF(generador!B872=8,37,IF(generador!B872=9,40,IF(generador!B872=10,43,IF(generador!B872=11,46,IF(generador!B872=12,49,IF(generador!B872=13,52,IF(generador!B872=14,55,IF(generador!B872=15,58))))))))))))))),FALSE),"dd/mm/yyyy")," Y ",TEXT(VLOOKUP(A872,matriz,IF(generador!B872=1,17,IF(generador!B872=2,20,IF(generador!B872=3,23,IF(generador!B872=4,26,IF(generador!B872=5,29,IF(generador!B872=6,32,IF(generador!B872=7,35,IF(generador!B872=8,38,IF(generador!B872=9,41,IF(generador!B872=10,44,IF(generador!B872=11,47,IF(generador!B872=12,50,IF(generador!B872=13,53,IF(generador!B872=14,56,IF(generador!B872=15,59))))))))))))))),FALSE),"dd/mm/yyyy")),"")</f>
        <v/>
      </c>
    </row>
    <row r="873" spans="1:23" x14ac:dyDescent="0.3">
      <c r="A873" s="15"/>
      <c r="B873" s="14"/>
      <c r="C873" s="6"/>
      <c r="D873" s="26" t="str">
        <f t="shared" si="229"/>
        <v/>
      </c>
      <c r="E873" s="19" t="str">
        <f>IFERROR(IF(A873&lt;&gt;"",VLOOKUP(A873,matriz,IF(generador!B873=1,15,IF(generador!B873=2,18,IF(generador!B873=3,21,IF(generador!B873=4,24,IF(generador!B873=5,27,IF(generador!B873=6,30,IF(generador!B873=7,33,IF(generador!B873=8,36,IF(generador!B873=9,39,IF(generador!B873=10,42,IF(generador!B873=11,45,IF(generador!B873=12,48,IF(generador!B873=13,51,IF(generador!B873=14,54,IF(generador!B873=15,57))))))))))))))),FALSE),""),"")</f>
        <v/>
      </c>
      <c r="F873" s="20" t="str">
        <f t="shared" si="230"/>
        <v/>
      </c>
      <c r="G873" s="29" t="str">
        <f t="shared" si="231"/>
        <v/>
      </c>
      <c r="H873" s="21" t="str">
        <f t="shared" ca="1" si="234"/>
        <v/>
      </c>
      <c r="I873" s="18" t="str">
        <f t="shared" si="235"/>
        <v/>
      </c>
      <c r="J873" s="18" t="str">
        <f>""</f>
        <v/>
      </c>
      <c r="K873" s="18" t="str">
        <f t="shared" si="236"/>
        <v/>
      </c>
      <c r="L873" s="18" t="str">
        <f t="shared" si="237"/>
        <v/>
      </c>
      <c r="M873" s="18" t="str">
        <f t="shared" si="238"/>
        <v/>
      </c>
      <c r="N873" s="18" t="str">
        <f t="shared" si="239"/>
        <v/>
      </c>
      <c r="O873" s="18" t="str">
        <f t="shared" si="240"/>
        <v/>
      </c>
      <c r="P873" s="18" t="str">
        <f t="shared" si="241"/>
        <v/>
      </c>
      <c r="Q873" s="18" t="str">
        <f t="shared" si="242"/>
        <v/>
      </c>
      <c r="R873" s="122" t="str">
        <f t="shared" si="232"/>
        <v/>
      </c>
      <c r="S873" s="18" t="str">
        <f t="shared" si="243"/>
        <v/>
      </c>
      <c r="T873" s="26" t="str">
        <f t="shared" si="233"/>
        <v/>
      </c>
      <c r="U873" s="18" t="str">
        <f t="shared" si="244"/>
        <v/>
      </c>
      <c r="V873" s="18" t="str">
        <f t="shared" si="245"/>
        <v/>
      </c>
      <c r="W873" s="18" t="str">
        <f>IFERROR(CONCATENATE("PAGO N° ",B873," DEL CONTRATO CPS ",V873," ENTRE ",TEXT(VLOOKUP(A873,matriz,IF(generador!B873=1,16,IF(generador!B873=2,19,IF(generador!B873=3,22,IF(generador!B873=4,25,IF(generador!B873=5,28,IF(generador!B873=6,31,IF(generador!B873=7,34,IF(generador!B873=8,37,IF(generador!B873=9,40,IF(generador!B873=10,43,IF(generador!B873=11,46,IF(generador!B873=12,49,IF(generador!B873=13,52,IF(generador!B873=14,55,IF(generador!B873=15,58))))))))))))))),FALSE),"dd/mm/yyyy")," Y ",TEXT(VLOOKUP(A873,matriz,IF(generador!B873=1,17,IF(generador!B873=2,20,IF(generador!B873=3,23,IF(generador!B873=4,26,IF(generador!B873=5,29,IF(generador!B873=6,32,IF(generador!B873=7,35,IF(generador!B873=8,38,IF(generador!B873=9,41,IF(generador!B873=10,44,IF(generador!B873=11,47,IF(generador!B873=12,50,IF(generador!B873=13,53,IF(generador!B873=14,56,IF(generador!B873=15,59))))))))))))))),FALSE),"dd/mm/yyyy")),"")</f>
        <v/>
      </c>
    </row>
    <row r="874" spans="1:23" x14ac:dyDescent="0.3">
      <c r="A874" s="15"/>
      <c r="B874" s="14"/>
      <c r="C874" s="6"/>
      <c r="D874" s="26" t="str">
        <f t="shared" si="229"/>
        <v/>
      </c>
      <c r="E874" s="19" t="str">
        <f>IFERROR(IF(A874&lt;&gt;"",VLOOKUP(A874,matriz,IF(generador!B874=1,15,IF(generador!B874=2,18,IF(generador!B874=3,21,IF(generador!B874=4,24,IF(generador!B874=5,27,IF(generador!B874=6,30,IF(generador!B874=7,33,IF(generador!B874=8,36,IF(generador!B874=9,39,IF(generador!B874=10,42,IF(generador!B874=11,45,IF(generador!B874=12,48,IF(generador!B874=13,51,IF(generador!B874=14,54,IF(generador!B874=15,57))))))))))))))),FALSE),""),"")</f>
        <v/>
      </c>
      <c r="F874" s="20" t="str">
        <f t="shared" si="230"/>
        <v/>
      </c>
      <c r="G874" s="29" t="str">
        <f t="shared" si="231"/>
        <v/>
      </c>
      <c r="H874" s="21" t="str">
        <f t="shared" ca="1" si="234"/>
        <v/>
      </c>
      <c r="I874" s="18" t="str">
        <f t="shared" si="235"/>
        <v/>
      </c>
      <c r="J874" s="18" t="str">
        <f>""</f>
        <v/>
      </c>
      <c r="K874" s="18" t="str">
        <f t="shared" si="236"/>
        <v/>
      </c>
      <c r="L874" s="18" t="str">
        <f t="shared" si="237"/>
        <v/>
      </c>
      <c r="M874" s="18" t="str">
        <f t="shared" si="238"/>
        <v/>
      </c>
      <c r="N874" s="18" t="str">
        <f t="shared" si="239"/>
        <v/>
      </c>
      <c r="O874" s="18" t="str">
        <f t="shared" si="240"/>
        <v/>
      </c>
      <c r="P874" s="18" t="str">
        <f t="shared" si="241"/>
        <v/>
      </c>
      <c r="Q874" s="18" t="str">
        <f t="shared" si="242"/>
        <v/>
      </c>
      <c r="R874" s="122" t="str">
        <f t="shared" si="232"/>
        <v/>
      </c>
      <c r="S874" s="18" t="str">
        <f t="shared" si="243"/>
        <v/>
      </c>
      <c r="T874" s="26" t="str">
        <f t="shared" si="233"/>
        <v/>
      </c>
      <c r="U874" s="18" t="str">
        <f t="shared" si="244"/>
        <v/>
      </c>
      <c r="V874" s="18" t="str">
        <f t="shared" si="245"/>
        <v/>
      </c>
      <c r="W874" s="18" t="str">
        <f>IFERROR(CONCATENATE("PAGO N° ",B874," DEL CONTRATO CPS ",V874," ENTRE ",TEXT(VLOOKUP(A874,matriz,IF(generador!B874=1,16,IF(generador!B874=2,19,IF(generador!B874=3,22,IF(generador!B874=4,25,IF(generador!B874=5,28,IF(generador!B874=6,31,IF(generador!B874=7,34,IF(generador!B874=8,37,IF(generador!B874=9,40,IF(generador!B874=10,43,IF(generador!B874=11,46,IF(generador!B874=12,49,IF(generador!B874=13,52,IF(generador!B874=14,55,IF(generador!B874=15,58))))))))))))))),FALSE),"dd/mm/yyyy")," Y ",TEXT(VLOOKUP(A874,matriz,IF(generador!B874=1,17,IF(generador!B874=2,20,IF(generador!B874=3,23,IF(generador!B874=4,26,IF(generador!B874=5,29,IF(generador!B874=6,32,IF(generador!B874=7,35,IF(generador!B874=8,38,IF(generador!B874=9,41,IF(generador!B874=10,44,IF(generador!B874=11,47,IF(generador!B874=12,50,IF(generador!B874=13,53,IF(generador!B874=14,56,IF(generador!B874=15,59))))))))))))))),FALSE),"dd/mm/yyyy")),"")</f>
        <v/>
      </c>
    </row>
    <row r="875" spans="1:23" x14ac:dyDescent="0.3">
      <c r="A875" s="15"/>
      <c r="B875" s="14"/>
      <c r="C875" s="6"/>
      <c r="D875" s="26" t="str">
        <f t="shared" si="229"/>
        <v/>
      </c>
      <c r="E875" s="19" t="str">
        <f>IFERROR(IF(A875&lt;&gt;"",VLOOKUP(A875,matriz,IF(generador!B875=1,15,IF(generador!B875=2,18,IF(generador!B875=3,21,IF(generador!B875=4,24,IF(generador!B875=5,27,IF(generador!B875=6,30,IF(generador!B875=7,33,IF(generador!B875=8,36,IF(generador!B875=9,39,IF(generador!B875=10,42,IF(generador!B875=11,45,IF(generador!B875=12,48,IF(generador!B875=13,51,IF(generador!B875=14,54,IF(generador!B875=15,57))))))))))))))),FALSE),""),"")</f>
        <v/>
      </c>
      <c r="F875" s="20" t="str">
        <f t="shared" si="230"/>
        <v/>
      </c>
      <c r="G875" s="29" t="str">
        <f t="shared" si="231"/>
        <v/>
      </c>
      <c r="H875" s="21" t="str">
        <f t="shared" ca="1" si="234"/>
        <v/>
      </c>
      <c r="I875" s="18" t="str">
        <f t="shared" si="235"/>
        <v/>
      </c>
      <c r="J875" s="18" t="str">
        <f>""</f>
        <v/>
      </c>
      <c r="K875" s="18" t="str">
        <f t="shared" si="236"/>
        <v/>
      </c>
      <c r="L875" s="18" t="str">
        <f t="shared" si="237"/>
        <v/>
      </c>
      <c r="M875" s="18" t="str">
        <f t="shared" si="238"/>
        <v/>
      </c>
      <c r="N875" s="18" t="str">
        <f t="shared" si="239"/>
        <v/>
      </c>
      <c r="O875" s="18" t="str">
        <f t="shared" si="240"/>
        <v/>
      </c>
      <c r="P875" s="18" t="str">
        <f t="shared" si="241"/>
        <v/>
      </c>
      <c r="Q875" s="18" t="str">
        <f t="shared" si="242"/>
        <v/>
      </c>
      <c r="R875" s="122" t="str">
        <f t="shared" si="232"/>
        <v/>
      </c>
      <c r="S875" s="18" t="str">
        <f t="shared" si="243"/>
        <v/>
      </c>
      <c r="T875" s="26" t="str">
        <f t="shared" si="233"/>
        <v/>
      </c>
      <c r="U875" s="18" t="str">
        <f t="shared" si="244"/>
        <v/>
      </c>
      <c r="V875" s="18" t="str">
        <f t="shared" si="245"/>
        <v/>
      </c>
      <c r="W875" s="18" t="str">
        <f>IFERROR(CONCATENATE("PAGO N° ",B875," DEL CONTRATO CPS ",V875," ENTRE ",TEXT(VLOOKUP(A875,matriz,IF(generador!B875=1,16,IF(generador!B875=2,19,IF(generador!B875=3,22,IF(generador!B875=4,25,IF(generador!B875=5,28,IF(generador!B875=6,31,IF(generador!B875=7,34,IF(generador!B875=8,37,IF(generador!B875=9,40,IF(generador!B875=10,43,IF(generador!B875=11,46,IF(generador!B875=12,49,IF(generador!B875=13,52,IF(generador!B875=14,55,IF(generador!B875=15,58))))))))))))))),FALSE),"dd/mm/yyyy")," Y ",TEXT(VLOOKUP(A875,matriz,IF(generador!B875=1,17,IF(generador!B875=2,20,IF(generador!B875=3,23,IF(generador!B875=4,26,IF(generador!B875=5,29,IF(generador!B875=6,32,IF(generador!B875=7,35,IF(generador!B875=8,38,IF(generador!B875=9,41,IF(generador!B875=10,44,IF(generador!B875=11,47,IF(generador!B875=12,50,IF(generador!B875=13,53,IF(generador!B875=14,56,IF(generador!B875=15,59))))))))))))))),FALSE),"dd/mm/yyyy")),"")</f>
        <v/>
      </c>
    </row>
    <row r="876" spans="1:23" x14ac:dyDescent="0.3">
      <c r="A876" s="15"/>
      <c r="B876" s="14"/>
      <c r="C876" s="6"/>
      <c r="D876" s="26" t="str">
        <f t="shared" si="229"/>
        <v/>
      </c>
      <c r="E876" s="19" t="str">
        <f>IFERROR(IF(A876&lt;&gt;"",VLOOKUP(A876,matriz,IF(generador!B876=1,15,IF(generador!B876=2,18,IF(generador!B876=3,21,IF(generador!B876=4,24,IF(generador!B876=5,27,IF(generador!B876=6,30,IF(generador!B876=7,33,IF(generador!B876=8,36,IF(generador!B876=9,39,IF(generador!B876=10,42,IF(generador!B876=11,45,IF(generador!B876=12,48,IF(generador!B876=13,51,IF(generador!B876=14,54,IF(generador!B876=15,57))))))))))))))),FALSE),""),"")</f>
        <v/>
      </c>
      <c r="F876" s="20" t="str">
        <f t="shared" si="230"/>
        <v/>
      </c>
      <c r="G876" s="29" t="str">
        <f t="shared" si="231"/>
        <v/>
      </c>
      <c r="H876" s="21" t="str">
        <f t="shared" ca="1" si="234"/>
        <v/>
      </c>
      <c r="I876" s="18" t="str">
        <f t="shared" si="235"/>
        <v/>
      </c>
      <c r="J876" s="18" t="str">
        <f>""</f>
        <v/>
      </c>
      <c r="K876" s="18" t="str">
        <f t="shared" si="236"/>
        <v/>
      </c>
      <c r="L876" s="18" t="str">
        <f t="shared" si="237"/>
        <v/>
      </c>
      <c r="M876" s="18" t="str">
        <f t="shared" si="238"/>
        <v/>
      </c>
      <c r="N876" s="18" t="str">
        <f t="shared" si="239"/>
        <v/>
      </c>
      <c r="O876" s="18" t="str">
        <f t="shared" si="240"/>
        <v/>
      </c>
      <c r="P876" s="18" t="str">
        <f t="shared" si="241"/>
        <v/>
      </c>
      <c r="Q876" s="18" t="str">
        <f t="shared" si="242"/>
        <v/>
      </c>
      <c r="R876" s="122" t="str">
        <f t="shared" si="232"/>
        <v/>
      </c>
      <c r="S876" s="18" t="str">
        <f t="shared" si="243"/>
        <v/>
      </c>
      <c r="T876" s="26" t="str">
        <f t="shared" si="233"/>
        <v/>
      </c>
      <c r="U876" s="18" t="str">
        <f t="shared" si="244"/>
        <v/>
      </c>
      <c r="V876" s="18" t="str">
        <f t="shared" si="245"/>
        <v/>
      </c>
      <c r="W876" s="18" t="str">
        <f>IFERROR(CONCATENATE("PAGO N° ",B876," DEL CONTRATO CPS ",V876," ENTRE ",TEXT(VLOOKUP(A876,matriz,IF(generador!B876=1,16,IF(generador!B876=2,19,IF(generador!B876=3,22,IF(generador!B876=4,25,IF(generador!B876=5,28,IF(generador!B876=6,31,IF(generador!B876=7,34,IF(generador!B876=8,37,IF(generador!B876=9,40,IF(generador!B876=10,43,IF(generador!B876=11,46,IF(generador!B876=12,49,IF(generador!B876=13,52,IF(generador!B876=14,55,IF(generador!B876=15,58))))))))))))))),FALSE),"dd/mm/yyyy")," Y ",TEXT(VLOOKUP(A876,matriz,IF(generador!B876=1,17,IF(generador!B876=2,20,IF(generador!B876=3,23,IF(generador!B876=4,26,IF(generador!B876=5,29,IF(generador!B876=6,32,IF(generador!B876=7,35,IF(generador!B876=8,38,IF(generador!B876=9,41,IF(generador!B876=10,44,IF(generador!B876=11,47,IF(generador!B876=12,50,IF(generador!B876=13,53,IF(generador!B876=14,56,IF(generador!B876=15,59))))))))))))))),FALSE),"dd/mm/yyyy")),"")</f>
        <v/>
      </c>
    </row>
    <row r="877" spans="1:23" x14ac:dyDescent="0.3">
      <c r="A877" s="15"/>
      <c r="B877" s="14"/>
      <c r="C877" s="6"/>
      <c r="D877" s="26" t="str">
        <f t="shared" si="229"/>
        <v/>
      </c>
      <c r="E877" s="19" t="str">
        <f>IFERROR(IF(A877&lt;&gt;"",VLOOKUP(A877,matriz,IF(generador!B877=1,15,IF(generador!B877=2,18,IF(generador!B877=3,21,IF(generador!B877=4,24,IF(generador!B877=5,27,IF(generador!B877=6,30,IF(generador!B877=7,33,IF(generador!B877=8,36,IF(generador!B877=9,39,IF(generador!B877=10,42,IF(generador!B877=11,45,IF(generador!B877=12,48,IF(generador!B877=13,51,IF(generador!B877=14,54,IF(generador!B877=15,57))))))))))))))),FALSE),""),"")</f>
        <v/>
      </c>
      <c r="F877" s="20" t="str">
        <f t="shared" si="230"/>
        <v/>
      </c>
      <c r="G877" s="29" t="str">
        <f t="shared" si="231"/>
        <v/>
      </c>
      <c r="H877" s="21" t="str">
        <f t="shared" ca="1" si="234"/>
        <v/>
      </c>
      <c r="I877" s="18" t="str">
        <f t="shared" si="235"/>
        <v/>
      </c>
      <c r="J877" s="18" t="str">
        <f>""</f>
        <v/>
      </c>
      <c r="K877" s="18" t="str">
        <f t="shared" si="236"/>
        <v/>
      </c>
      <c r="L877" s="18" t="str">
        <f t="shared" si="237"/>
        <v/>
      </c>
      <c r="M877" s="18" t="str">
        <f t="shared" si="238"/>
        <v/>
      </c>
      <c r="N877" s="18" t="str">
        <f t="shared" si="239"/>
        <v/>
      </c>
      <c r="O877" s="18" t="str">
        <f t="shared" si="240"/>
        <v/>
      </c>
      <c r="P877" s="18" t="str">
        <f t="shared" si="241"/>
        <v/>
      </c>
      <c r="Q877" s="18" t="str">
        <f t="shared" si="242"/>
        <v/>
      </c>
      <c r="R877" s="122" t="str">
        <f t="shared" si="232"/>
        <v/>
      </c>
      <c r="S877" s="18" t="str">
        <f t="shared" si="243"/>
        <v/>
      </c>
      <c r="T877" s="26" t="str">
        <f t="shared" si="233"/>
        <v/>
      </c>
      <c r="U877" s="18" t="str">
        <f t="shared" si="244"/>
        <v/>
      </c>
      <c r="V877" s="18" t="str">
        <f t="shared" si="245"/>
        <v/>
      </c>
      <c r="W877" s="18" t="str">
        <f>IFERROR(CONCATENATE("PAGO N° ",B877," DEL CONTRATO CPS ",V877," ENTRE ",TEXT(VLOOKUP(A877,matriz,IF(generador!B877=1,16,IF(generador!B877=2,19,IF(generador!B877=3,22,IF(generador!B877=4,25,IF(generador!B877=5,28,IF(generador!B877=6,31,IF(generador!B877=7,34,IF(generador!B877=8,37,IF(generador!B877=9,40,IF(generador!B877=10,43,IF(generador!B877=11,46,IF(generador!B877=12,49,IF(generador!B877=13,52,IF(generador!B877=14,55,IF(generador!B877=15,58))))))))))))))),FALSE),"dd/mm/yyyy")," Y ",TEXT(VLOOKUP(A877,matriz,IF(generador!B877=1,17,IF(generador!B877=2,20,IF(generador!B877=3,23,IF(generador!B877=4,26,IF(generador!B877=5,29,IF(generador!B877=6,32,IF(generador!B877=7,35,IF(generador!B877=8,38,IF(generador!B877=9,41,IF(generador!B877=10,44,IF(generador!B877=11,47,IF(generador!B877=12,50,IF(generador!B877=13,53,IF(generador!B877=14,56,IF(generador!B877=15,59))))))))))))))),FALSE),"dd/mm/yyyy")),"")</f>
        <v/>
      </c>
    </row>
    <row r="878" spans="1:23" x14ac:dyDescent="0.3">
      <c r="A878" s="15"/>
      <c r="B878" s="14"/>
      <c r="C878" s="6"/>
      <c r="D878" s="26" t="str">
        <f t="shared" si="229"/>
        <v/>
      </c>
      <c r="E878" s="19" t="str">
        <f>IFERROR(IF(A878&lt;&gt;"",VLOOKUP(A878,matriz,IF(generador!B878=1,15,IF(generador!B878=2,18,IF(generador!B878=3,21,IF(generador!B878=4,24,IF(generador!B878=5,27,IF(generador!B878=6,30,IF(generador!B878=7,33,IF(generador!B878=8,36,IF(generador!B878=9,39,IF(generador!B878=10,42,IF(generador!B878=11,45,IF(generador!B878=12,48,IF(generador!B878=13,51,IF(generador!B878=14,54,IF(generador!B878=15,57))))))))))))))),FALSE),""),"")</f>
        <v/>
      </c>
      <c r="F878" s="20" t="str">
        <f t="shared" si="230"/>
        <v/>
      </c>
      <c r="G878" s="29" t="str">
        <f t="shared" si="231"/>
        <v/>
      </c>
      <c r="H878" s="21" t="str">
        <f t="shared" ca="1" si="234"/>
        <v/>
      </c>
      <c r="I878" s="18" t="str">
        <f t="shared" si="235"/>
        <v/>
      </c>
      <c r="J878" s="18" t="str">
        <f>""</f>
        <v/>
      </c>
      <c r="K878" s="18" t="str">
        <f t="shared" si="236"/>
        <v/>
      </c>
      <c r="L878" s="18" t="str">
        <f t="shared" si="237"/>
        <v/>
      </c>
      <c r="M878" s="18" t="str">
        <f t="shared" si="238"/>
        <v/>
      </c>
      <c r="N878" s="18" t="str">
        <f t="shared" si="239"/>
        <v/>
      </c>
      <c r="O878" s="18" t="str">
        <f t="shared" si="240"/>
        <v/>
      </c>
      <c r="P878" s="18" t="str">
        <f t="shared" si="241"/>
        <v/>
      </c>
      <c r="Q878" s="18" t="str">
        <f t="shared" si="242"/>
        <v/>
      </c>
      <c r="R878" s="122" t="str">
        <f t="shared" si="232"/>
        <v/>
      </c>
      <c r="S878" s="18" t="str">
        <f t="shared" si="243"/>
        <v/>
      </c>
      <c r="T878" s="26" t="str">
        <f t="shared" si="233"/>
        <v/>
      </c>
      <c r="U878" s="18" t="str">
        <f t="shared" si="244"/>
        <v/>
      </c>
      <c r="V878" s="18" t="str">
        <f t="shared" si="245"/>
        <v/>
      </c>
      <c r="W878" s="18" t="str">
        <f>IFERROR(CONCATENATE("PAGO N° ",B878," DEL CONTRATO CPS ",V878," ENTRE ",TEXT(VLOOKUP(A878,matriz,IF(generador!B878=1,16,IF(generador!B878=2,19,IF(generador!B878=3,22,IF(generador!B878=4,25,IF(generador!B878=5,28,IF(generador!B878=6,31,IF(generador!B878=7,34,IF(generador!B878=8,37,IF(generador!B878=9,40,IF(generador!B878=10,43,IF(generador!B878=11,46,IF(generador!B878=12,49,IF(generador!B878=13,52,IF(generador!B878=14,55,IF(generador!B878=15,58))))))))))))))),FALSE),"dd/mm/yyyy")," Y ",TEXT(VLOOKUP(A878,matriz,IF(generador!B878=1,17,IF(generador!B878=2,20,IF(generador!B878=3,23,IF(generador!B878=4,26,IF(generador!B878=5,29,IF(generador!B878=6,32,IF(generador!B878=7,35,IF(generador!B878=8,38,IF(generador!B878=9,41,IF(generador!B878=10,44,IF(generador!B878=11,47,IF(generador!B878=12,50,IF(generador!B878=13,53,IF(generador!B878=14,56,IF(generador!B878=15,59))))))))))))))),FALSE),"dd/mm/yyyy")),"")</f>
        <v/>
      </c>
    </row>
    <row r="879" spans="1:23" x14ac:dyDescent="0.3">
      <c r="A879" s="15"/>
      <c r="B879" s="14"/>
      <c r="C879" s="6"/>
      <c r="D879" s="26" t="str">
        <f t="shared" si="229"/>
        <v/>
      </c>
      <c r="E879" s="19" t="str">
        <f>IFERROR(IF(A879&lt;&gt;"",VLOOKUP(A879,matriz,IF(generador!B879=1,15,IF(generador!B879=2,18,IF(generador!B879=3,21,IF(generador!B879=4,24,IF(generador!B879=5,27,IF(generador!B879=6,30,IF(generador!B879=7,33,IF(generador!B879=8,36,IF(generador!B879=9,39,IF(generador!B879=10,42,IF(generador!B879=11,45,IF(generador!B879=12,48,IF(generador!B879=13,51,IF(generador!B879=14,54,IF(generador!B879=15,57))))))))))))))),FALSE),""),"")</f>
        <v/>
      </c>
      <c r="F879" s="20" t="str">
        <f t="shared" si="230"/>
        <v/>
      </c>
      <c r="G879" s="29" t="str">
        <f t="shared" si="231"/>
        <v/>
      </c>
      <c r="H879" s="21" t="str">
        <f t="shared" ca="1" si="234"/>
        <v/>
      </c>
      <c r="I879" s="18" t="str">
        <f t="shared" si="235"/>
        <v/>
      </c>
      <c r="J879" s="18" t="str">
        <f>""</f>
        <v/>
      </c>
      <c r="K879" s="18" t="str">
        <f t="shared" si="236"/>
        <v/>
      </c>
      <c r="L879" s="18" t="str">
        <f t="shared" si="237"/>
        <v/>
      </c>
      <c r="M879" s="18" t="str">
        <f t="shared" si="238"/>
        <v/>
      </c>
      <c r="N879" s="18" t="str">
        <f t="shared" si="239"/>
        <v/>
      </c>
      <c r="O879" s="18" t="str">
        <f t="shared" si="240"/>
        <v/>
      </c>
      <c r="P879" s="18" t="str">
        <f t="shared" si="241"/>
        <v/>
      </c>
      <c r="Q879" s="18" t="str">
        <f t="shared" si="242"/>
        <v/>
      </c>
      <c r="R879" s="122" t="str">
        <f t="shared" si="232"/>
        <v/>
      </c>
      <c r="S879" s="18" t="str">
        <f t="shared" si="243"/>
        <v/>
      </c>
      <c r="T879" s="26" t="str">
        <f t="shared" si="233"/>
        <v/>
      </c>
      <c r="U879" s="18" t="str">
        <f t="shared" si="244"/>
        <v/>
      </c>
      <c r="V879" s="18" t="str">
        <f t="shared" si="245"/>
        <v/>
      </c>
      <c r="W879" s="18" t="str">
        <f>IFERROR(CONCATENATE("PAGO N° ",B879," DEL CONTRATO CPS ",V879," ENTRE ",TEXT(VLOOKUP(A879,matriz,IF(generador!B879=1,16,IF(generador!B879=2,19,IF(generador!B879=3,22,IF(generador!B879=4,25,IF(generador!B879=5,28,IF(generador!B879=6,31,IF(generador!B879=7,34,IF(generador!B879=8,37,IF(generador!B879=9,40,IF(generador!B879=10,43,IF(generador!B879=11,46,IF(generador!B879=12,49,IF(generador!B879=13,52,IF(generador!B879=14,55,IF(generador!B879=15,58))))))))))))))),FALSE),"dd/mm/yyyy")," Y ",TEXT(VLOOKUP(A879,matriz,IF(generador!B879=1,17,IF(generador!B879=2,20,IF(generador!B879=3,23,IF(generador!B879=4,26,IF(generador!B879=5,29,IF(generador!B879=6,32,IF(generador!B879=7,35,IF(generador!B879=8,38,IF(generador!B879=9,41,IF(generador!B879=10,44,IF(generador!B879=11,47,IF(generador!B879=12,50,IF(generador!B879=13,53,IF(generador!B879=14,56,IF(generador!B879=15,59))))))))))))))),FALSE),"dd/mm/yyyy")),"")</f>
        <v/>
      </c>
    </row>
    <row r="880" spans="1:23" x14ac:dyDescent="0.3">
      <c r="A880" s="15"/>
      <c r="B880" s="14"/>
      <c r="C880" s="6"/>
      <c r="D880" s="26" t="str">
        <f t="shared" si="229"/>
        <v/>
      </c>
      <c r="E880" s="19" t="str">
        <f>IFERROR(IF(A880&lt;&gt;"",VLOOKUP(A880,matriz,IF(generador!B880=1,15,IF(generador!B880=2,18,IF(generador!B880=3,21,IF(generador!B880=4,24,IF(generador!B880=5,27,IF(generador!B880=6,30,IF(generador!B880=7,33,IF(generador!B880=8,36,IF(generador!B880=9,39,IF(generador!B880=10,42,IF(generador!B880=11,45,IF(generador!B880=12,48,IF(generador!B880=13,51,IF(generador!B880=14,54,IF(generador!B880=15,57))))))))))))))),FALSE),""),"")</f>
        <v/>
      </c>
      <c r="F880" s="20" t="str">
        <f t="shared" si="230"/>
        <v/>
      </c>
      <c r="G880" s="29" t="str">
        <f t="shared" si="231"/>
        <v/>
      </c>
      <c r="H880" s="21" t="str">
        <f t="shared" ca="1" si="234"/>
        <v/>
      </c>
      <c r="I880" s="18" t="str">
        <f t="shared" si="235"/>
        <v/>
      </c>
      <c r="J880" s="18" t="str">
        <f>""</f>
        <v/>
      </c>
      <c r="K880" s="18" t="str">
        <f t="shared" si="236"/>
        <v/>
      </c>
      <c r="L880" s="18" t="str">
        <f t="shared" si="237"/>
        <v/>
      </c>
      <c r="M880" s="18" t="str">
        <f t="shared" si="238"/>
        <v/>
      </c>
      <c r="N880" s="18" t="str">
        <f t="shared" si="239"/>
        <v/>
      </c>
      <c r="O880" s="18" t="str">
        <f t="shared" si="240"/>
        <v/>
      </c>
      <c r="P880" s="18" t="str">
        <f t="shared" si="241"/>
        <v/>
      </c>
      <c r="Q880" s="18" t="str">
        <f t="shared" si="242"/>
        <v/>
      </c>
      <c r="R880" s="122" t="str">
        <f t="shared" si="232"/>
        <v/>
      </c>
      <c r="S880" s="18" t="str">
        <f t="shared" si="243"/>
        <v/>
      </c>
      <c r="T880" s="26" t="str">
        <f t="shared" si="233"/>
        <v/>
      </c>
      <c r="U880" s="18" t="str">
        <f t="shared" si="244"/>
        <v/>
      </c>
      <c r="V880" s="18" t="str">
        <f t="shared" si="245"/>
        <v/>
      </c>
      <c r="W880" s="18" t="str">
        <f>IFERROR(CONCATENATE("PAGO N° ",B880," DEL CONTRATO CPS ",V880," ENTRE ",TEXT(VLOOKUP(A880,matriz,IF(generador!B880=1,16,IF(generador!B880=2,19,IF(generador!B880=3,22,IF(generador!B880=4,25,IF(generador!B880=5,28,IF(generador!B880=6,31,IF(generador!B880=7,34,IF(generador!B880=8,37,IF(generador!B880=9,40,IF(generador!B880=10,43,IF(generador!B880=11,46,IF(generador!B880=12,49,IF(generador!B880=13,52,IF(generador!B880=14,55,IF(generador!B880=15,58))))))))))))))),FALSE),"dd/mm/yyyy")," Y ",TEXT(VLOOKUP(A880,matriz,IF(generador!B880=1,17,IF(generador!B880=2,20,IF(generador!B880=3,23,IF(generador!B880=4,26,IF(generador!B880=5,29,IF(generador!B880=6,32,IF(generador!B880=7,35,IF(generador!B880=8,38,IF(generador!B880=9,41,IF(generador!B880=10,44,IF(generador!B880=11,47,IF(generador!B880=12,50,IF(generador!B880=13,53,IF(generador!B880=14,56,IF(generador!B880=15,59))))))))))))))),FALSE),"dd/mm/yyyy")),"")</f>
        <v/>
      </c>
    </row>
    <row r="881" spans="1:23" x14ac:dyDescent="0.3">
      <c r="A881" s="15"/>
      <c r="B881" s="14"/>
      <c r="C881" s="6"/>
      <c r="D881" s="26" t="str">
        <f t="shared" si="229"/>
        <v/>
      </c>
      <c r="E881" s="19" t="str">
        <f>IFERROR(IF(A881&lt;&gt;"",VLOOKUP(A881,matriz,IF(generador!B881=1,15,IF(generador!B881=2,18,IF(generador!B881=3,21,IF(generador!B881=4,24,IF(generador!B881=5,27,IF(generador!B881=6,30,IF(generador!B881=7,33,IF(generador!B881=8,36,IF(generador!B881=9,39,IF(generador!B881=10,42,IF(generador!B881=11,45,IF(generador!B881=12,48,IF(generador!B881=13,51,IF(generador!B881=14,54,IF(generador!B881=15,57))))))))))))))),FALSE),""),"")</f>
        <v/>
      </c>
      <c r="F881" s="20" t="str">
        <f t="shared" si="230"/>
        <v/>
      </c>
      <c r="G881" s="29" t="str">
        <f t="shared" si="231"/>
        <v/>
      </c>
      <c r="H881" s="21" t="str">
        <f t="shared" ca="1" si="234"/>
        <v/>
      </c>
      <c r="I881" s="18" t="str">
        <f t="shared" si="235"/>
        <v/>
      </c>
      <c r="J881" s="18" t="str">
        <f>""</f>
        <v/>
      </c>
      <c r="K881" s="18" t="str">
        <f t="shared" si="236"/>
        <v/>
      </c>
      <c r="L881" s="18" t="str">
        <f t="shared" si="237"/>
        <v/>
      </c>
      <c r="M881" s="18" t="str">
        <f t="shared" si="238"/>
        <v/>
      </c>
      <c r="N881" s="18" t="str">
        <f t="shared" si="239"/>
        <v/>
      </c>
      <c r="O881" s="18" t="str">
        <f t="shared" si="240"/>
        <v/>
      </c>
      <c r="P881" s="18" t="str">
        <f t="shared" si="241"/>
        <v/>
      </c>
      <c r="Q881" s="18" t="str">
        <f t="shared" si="242"/>
        <v/>
      </c>
      <c r="R881" s="122" t="str">
        <f t="shared" si="232"/>
        <v/>
      </c>
      <c r="S881" s="18" t="str">
        <f t="shared" si="243"/>
        <v/>
      </c>
      <c r="T881" s="26" t="str">
        <f t="shared" si="233"/>
        <v/>
      </c>
      <c r="U881" s="18" t="str">
        <f t="shared" si="244"/>
        <v/>
      </c>
      <c r="V881" s="18" t="str">
        <f t="shared" si="245"/>
        <v/>
      </c>
      <c r="W881" s="18" t="str">
        <f>IFERROR(CONCATENATE("PAGO N° ",B881," DEL CONTRATO CPS ",V881," ENTRE ",TEXT(VLOOKUP(A881,matriz,IF(generador!B881=1,16,IF(generador!B881=2,19,IF(generador!B881=3,22,IF(generador!B881=4,25,IF(generador!B881=5,28,IF(generador!B881=6,31,IF(generador!B881=7,34,IF(generador!B881=8,37,IF(generador!B881=9,40,IF(generador!B881=10,43,IF(generador!B881=11,46,IF(generador!B881=12,49,IF(generador!B881=13,52,IF(generador!B881=14,55,IF(generador!B881=15,58))))))))))))))),FALSE),"dd/mm/yyyy")," Y ",TEXT(VLOOKUP(A881,matriz,IF(generador!B881=1,17,IF(generador!B881=2,20,IF(generador!B881=3,23,IF(generador!B881=4,26,IF(generador!B881=5,29,IF(generador!B881=6,32,IF(generador!B881=7,35,IF(generador!B881=8,38,IF(generador!B881=9,41,IF(generador!B881=10,44,IF(generador!B881=11,47,IF(generador!B881=12,50,IF(generador!B881=13,53,IF(generador!B881=14,56,IF(generador!B881=15,59))))))))))))))),FALSE),"dd/mm/yyyy")),"")</f>
        <v/>
      </c>
    </row>
    <row r="882" spans="1:23" x14ac:dyDescent="0.3">
      <c r="A882" s="15"/>
      <c r="B882" s="14"/>
      <c r="C882" s="6"/>
      <c r="D882" s="26" t="str">
        <f t="shared" si="229"/>
        <v/>
      </c>
      <c r="E882" s="19" t="str">
        <f>IFERROR(IF(A882&lt;&gt;"",VLOOKUP(A882,matriz,IF(generador!B882=1,15,IF(generador!B882=2,18,IF(generador!B882=3,21,IF(generador!B882=4,24,IF(generador!B882=5,27,IF(generador!B882=6,30,IF(generador!B882=7,33,IF(generador!B882=8,36,IF(generador!B882=9,39,IF(generador!B882=10,42,IF(generador!B882=11,45,IF(generador!B882=12,48,IF(generador!B882=13,51,IF(generador!B882=14,54,IF(generador!B882=15,57))))))))))))))),FALSE),""),"")</f>
        <v/>
      </c>
      <c r="F882" s="20" t="str">
        <f t="shared" si="230"/>
        <v/>
      </c>
      <c r="G882" s="29" t="str">
        <f t="shared" si="231"/>
        <v/>
      </c>
      <c r="H882" s="21" t="str">
        <f t="shared" ca="1" si="234"/>
        <v/>
      </c>
      <c r="I882" s="18" t="str">
        <f t="shared" si="235"/>
        <v/>
      </c>
      <c r="J882" s="18" t="str">
        <f>""</f>
        <v/>
      </c>
      <c r="K882" s="18" t="str">
        <f t="shared" si="236"/>
        <v/>
      </c>
      <c r="L882" s="18" t="str">
        <f t="shared" si="237"/>
        <v/>
      </c>
      <c r="M882" s="18" t="str">
        <f t="shared" si="238"/>
        <v/>
      </c>
      <c r="N882" s="18" t="str">
        <f t="shared" si="239"/>
        <v/>
      </c>
      <c r="O882" s="18" t="str">
        <f t="shared" si="240"/>
        <v/>
      </c>
      <c r="P882" s="18" t="str">
        <f t="shared" si="241"/>
        <v/>
      </c>
      <c r="Q882" s="18" t="str">
        <f t="shared" si="242"/>
        <v/>
      </c>
      <c r="R882" s="122" t="str">
        <f t="shared" si="232"/>
        <v/>
      </c>
      <c r="S882" s="18" t="str">
        <f t="shared" si="243"/>
        <v/>
      </c>
      <c r="T882" s="26" t="str">
        <f t="shared" si="233"/>
        <v/>
      </c>
      <c r="U882" s="18" t="str">
        <f t="shared" si="244"/>
        <v/>
      </c>
      <c r="V882" s="18" t="str">
        <f t="shared" si="245"/>
        <v/>
      </c>
      <c r="W882" s="18" t="str">
        <f>IFERROR(CONCATENATE("PAGO N° ",B882," DEL CONTRATO CPS ",V882," ENTRE ",TEXT(VLOOKUP(A882,matriz,IF(generador!B882=1,16,IF(generador!B882=2,19,IF(generador!B882=3,22,IF(generador!B882=4,25,IF(generador!B882=5,28,IF(generador!B882=6,31,IF(generador!B882=7,34,IF(generador!B882=8,37,IF(generador!B882=9,40,IF(generador!B882=10,43,IF(generador!B882=11,46,IF(generador!B882=12,49,IF(generador!B882=13,52,IF(generador!B882=14,55,IF(generador!B882=15,58))))))))))))))),FALSE),"dd/mm/yyyy")," Y ",TEXT(VLOOKUP(A882,matriz,IF(generador!B882=1,17,IF(generador!B882=2,20,IF(generador!B882=3,23,IF(generador!B882=4,26,IF(generador!B882=5,29,IF(generador!B882=6,32,IF(generador!B882=7,35,IF(generador!B882=8,38,IF(generador!B882=9,41,IF(generador!B882=10,44,IF(generador!B882=11,47,IF(generador!B882=12,50,IF(generador!B882=13,53,IF(generador!B882=14,56,IF(generador!B882=15,59))))))))))))))),FALSE),"dd/mm/yyyy")),"")</f>
        <v/>
      </c>
    </row>
    <row r="883" spans="1:23" x14ac:dyDescent="0.3">
      <c r="A883" s="15"/>
      <c r="B883" s="14"/>
      <c r="C883" s="6"/>
      <c r="D883" s="26" t="str">
        <f t="shared" si="229"/>
        <v/>
      </c>
      <c r="E883" s="19" t="str">
        <f>IFERROR(IF(A883&lt;&gt;"",VLOOKUP(A883,matriz,IF(generador!B883=1,15,IF(generador!B883=2,18,IF(generador!B883=3,21,IF(generador!B883=4,24,IF(generador!B883=5,27,IF(generador!B883=6,30,IF(generador!B883=7,33,IF(generador!B883=8,36,IF(generador!B883=9,39,IF(generador!B883=10,42,IF(generador!B883=11,45,IF(generador!B883=12,48,IF(generador!B883=13,51,IF(generador!B883=14,54,IF(generador!B883=15,57))))))))))))))),FALSE),""),"")</f>
        <v/>
      </c>
      <c r="F883" s="20" t="str">
        <f t="shared" si="230"/>
        <v/>
      </c>
      <c r="G883" s="29" t="str">
        <f t="shared" si="231"/>
        <v/>
      </c>
      <c r="H883" s="21" t="str">
        <f t="shared" ca="1" si="234"/>
        <v/>
      </c>
      <c r="I883" s="18" t="str">
        <f t="shared" si="235"/>
        <v/>
      </c>
      <c r="J883" s="18" t="str">
        <f>""</f>
        <v/>
      </c>
      <c r="K883" s="18" t="str">
        <f t="shared" si="236"/>
        <v/>
      </c>
      <c r="L883" s="18" t="str">
        <f t="shared" si="237"/>
        <v/>
      </c>
      <c r="M883" s="18" t="str">
        <f t="shared" si="238"/>
        <v/>
      </c>
      <c r="N883" s="18" t="str">
        <f t="shared" si="239"/>
        <v/>
      </c>
      <c r="O883" s="18" t="str">
        <f t="shared" si="240"/>
        <v/>
      </c>
      <c r="P883" s="18" t="str">
        <f t="shared" si="241"/>
        <v/>
      </c>
      <c r="Q883" s="18" t="str">
        <f t="shared" si="242"/>
        <v/>
      </c>
      <c r="R883" s="122" t="str">
        <f t="shared" si="232"/>
        <v/>
      </c>
      <c r="S883" s="18" t="str">
        <f t="shared" si="243"/>
        <v/>
      </c>
      <c r="T883" s="26" t="str">
        <f t="shared" si="233"/>
        <v/>
      </c>
      <c r="U883" s="18" t="str">
        <f t="shared" si="244"/>
        <v/>
      </c>
      <c r="V883" s="18" t="str">
        <f t="shared" si="245"/>
        <v/>
      </c>
      <c r="W883" s="18" t="str">
        <f>IFERROR(CONCATENATE("PAGO N° ",B883," DEL CONTRATO CPS ",V883," ENTRE ",TEXT(VLOOKUP(A883,matriz,IF(generador!B883=1,16,IF(generador!B883=2,19,IF(generador!B883=3,22,IF(generador!B883=4,25,IF(generador!B883=5,28,IF(generador!B883=6,31,IF(generador!B883=7,34,IF(generador!B883=8,37,IF(generador!B883=9,40,IF(generador!B883=10,43,IF(generador!B883=11,46,IF(generador!B883=12,49,IF(generador!B883=13,52,IF(generador!B883=14,55,IF(generador!B883=15,58))))))))))))))),FALSE),"dd/mm/yyyy")," Y ",TEXT(VLOOKUP(A883,matriz,IF(generador!B883=1,17,IF(generador!B883=2,20,IF(generador!B883=3,23,IF(generador!B883=4,26,IF(generador!B883=5,29,IF(generador!B883=6,32,IF(generador!B883=7,35,IF(generador!B883=8,38,IF(generador!B883=9,41,IF(generador!B883=10,44,IF(generador!B883=11,47,IF(generador!B883=12,50,IF(generador!B883=13,53,IF(generador!B883=14,56,IF(generador!B883=15,59))))))))))))))),FALSE),"dd/mm/yyyy")),"")</f>
        <v/>
      </c>
    </row>
    <row r="884" spans="1:23" x14ac:dyDescent="0.3">
      <c r="A884" s="15"/>
      <c r="B884" s="14"/>
      <c r="C884" s="6"/>
      <c r="D884" s="26" t="str">
        <f t="shared" si="229"/>
        <v/>
      </c>
      <c r="E884" s="19" t="str">
        <f>IFERROR(IF(A884&lt;&gt;"",VLOOKUP(A884,matriz,IF(generador!B884=1,15,IF(generador!B884=2,18,IF(generador!B884=3,21,IF(generador!B884=4,24,IF(generador!B884=5,27,IF(generador!B884=6,30,IF(generador!B884=7,33,IF(generador!B884=8,36,IF(generador!B884=9,39,IF(generador!B884=10,42,IF(generador!B884=11,45,IF(generador!B884=12,48,IF(generador!B884=13,51,IF(generador!B884=14,54,IF(generador!B884=15,57))))))))))))))),FALSE),""),"")</f>
        <v/>
      </c>
      <c r="F884" s="20" t="str">
        <f t="shared" si="230"/>
        <v/>
      </c>
      <c r="G884" s="29" t="str">
        <f t="shared" si="231"/>
        <v/>
      </c>
      <c r="H884" s="21" t="str">
        <f t="shared" ca="1" si="234"/>
        <v/>
      </c>
      <c r="I884" s="18" t="str">
        <f t="shared" si="235"/>
        <v/>
      </c>
      <c r="J884" s="18" t="str">
        <f>""</f>
        <v/>
      </c>
      <c r="K884" s="18" t="str">
        <f t="shared" si="236"/>
        <v/>
      </c>
      <c r="L884" s="18" t="str">
        <f t="shared" si="237"/>
        <v/>
      </c>
      <c r="M884" s="18" t="str">
        <f t="shared" si="238"/>
        <v/>
      </c>
      <c r="N884" s="18" t="str">
        <f t="shared" si="239"/>
        <v/>
      </c>
      <c r="O884" s="18" t="str">
        <f t="shared" si="240"/>
        <v/>
      </c>
      <c r="P884" s="18" t="str">
        <f t="shared" si="241"/>
        <v/>
      </c>
      <c r="Q884" s="18" t="str">
        <f t="shared" si="242"/>
        <v/>
      </c>
      <c r="R884" s="122" t="str">
        <f t="shared" si="232"/>
        <v/>
      </c>
      <c r="S884" s="18" t="str">
        <f t="shared" si="243"/>
        <v/>
      </c>
      <c r="T884" s="26" t="str">
        <f t="shared" si="233"/>
        <v/>
      </c>
      <c r="U884" s="18" t="str">
        <f t="shared" si="244"/>
        <v/>
      </c>
      <c r="V884" s="18" t="str">
        <f t="shared" si="245"/>
        <v/>
      </c>
      <c r="W884" s="18" t="str">
        <f>IFERROR(CONCATENATE("PAGO N° ",B884," DEL CONTRATO CPS ",V884," ENTRE ",TEXT(VLOOKUP(A884,matriz,IF(generador!B884=1,16,IF(generador!B884=2,19,IF(generador!B884=3,22,IF(generador!B884=4,25,IF(generador!B884=5,28,IF(generador!B884=6,31,IF(generador!B884=7,34,IF(generador!B884=8,37,IF(generador!B884=9,40,IF(generador!B884=10,43,IF(generador!B884=11,46,IF(generador!B884=12,49,IF(generador!B884=13,52,IF(generador!B884=14,55,IF(generador!B884=15,58))))))))))))))),FALSE),"dd/mm/yyyy")," Y ",TEXT(VLOOKUP(A884,matriz,IF(generador!B884=1,17,IF(generador!B884=2,20,IF(generador!B884=3,23,IF(generador!B884=4,26,IF(generador!B884=5,29,IF(generador!B884=6,32,IF(generador!B884=7,35,IF(generador!B884=8,38,IF(generador!B884=9,41,IF(generador!B884=10,44,IF(generador!B884=11,47,IF(generador!B884=12,50,IF(generador!B884=13,53,IF(generador!B884=14,56,IF(generador!B884=15,59))))))))))))))),FALSE),"dd/mm/yyyy")),"")</f>
        <v/>
      </c>
    </row>
    <row r="885" spans="1:23" x14ac:dyDescent="0.3">
      <c r="A885" s="15"/>
      <c r="B885" s="14"/>
      <c r="C885" s="6"/>
      <c r="D885" s="26" t="str">
        <f t="shared" si="229"/>
        <v/>
      </c>
      <c r="E885" s="19" t="str">
        <f>IFERROR(IF(A885&lt;&gt;"",VLOOKUP(A885,matriz,IF(generador!B885=1,15,IF(generador!B885=2,18,IF(generador!B885=3,21,IF(generador!B885=4,24,IF(generador!B885=5,27,IF(generador!B885=6,30,IF(generador!B885=7,33,IF(generador!B885=8,36,IF(generador!B885=9,39,IF(generador!B885=10,42,IF(generador!B885=11,45,IF(generador!B885=12,48,IF(generador!B885=13,51,IF(generador!B885=14,54,IF(generador!B885=15,57))))))))))))))),FALSE),""),"")</f>
        <v/>
      </c>
      <c r="F885" s="20" t="str">
        <f t="shared" si="230"/>
        <v/>
      </c>
      <c r="G885" s="29" t="str">
        <f t="shared" si="231"/>
        <v/>
      </c>
      <c r="H885" s="21" t="str">
        <f t="shared" ca="1" si="234"/>
        <v/>
      </c>
      <c r="I885" s="18" t="str">
        <f t="shared" si="235"/>
        <v/>
      </c>
      <c r="J885" s="18" t="str">
        <f>""</f>
        <v/>
      </c>
      <c r="K885" s="18" t="str">
        <f t="shared" si="236"/>
        <v/>
      </c>
      <c r="L885" s="18" t="str">
        <f t="shared" si="237"/>
        <v/>
      </c>
      <c r="M885" s="18" t="str">
        <f t="shared" si="238"/>
        <v/>
      </c>
      <c r="N885" s="18" t="str">
        <f t="shared" si="239"/>
        <v/>
      </c>
      <c r="O885" s="18" t="str">
        <f t="shared" si="240"/>
        <v/>
      </c>
      <c r="P885" s="18" t="str">
        <f t="shared" si="241"/>
        <v/>
      </c>
      <c r="Q885" s="18" t="str">
        <f t="shared" si="242"/>
        <v/>
      </c>
      <c r="R885" s="122" t="str">
        <f t="shared" si="232"/>
        <v/>
      </c>
      <c r="S885" s="18" t="str">
        <f t="shared" si="243"/>
        <v/>
      </c>
      <c r="T885" s="26" t="str">
        <f t="shared" si="233"/>
        <v/>
      </c>
      <c r="U885" s="18" t="str">
        <f t="shared" si="244"/>
        <v/>
      </c>
      <c r="V885" s="18" t="str">
        <f t="shared" si="245"/>
        <v/>
      </c>
      <c r="W885" s="18" t="str">
        <f>IFERROR(CONCATENATE("PAGO N° ",B885," DEL CONTRATO CPS ",V885," ENTRE ",TEXT(VLOOKUP(A885,matriz,IF(generador!B885=1,16,IF(generador!B885=2,19,IF(generador!B885=3,22,IF(generador!B885=4,25,IF(generador!B885=5,28,IF(generador!B885=6,31,IF(generador!B885=7,34,IF(generador!B885=8,37,IF(generador!B885=9,40,IF(generador!B885=10,43,IF(generador!B885=11,46,IF(generador!B885=12,49,IF(generador!B885=13,52,IF(generador!B885=14,55,IF(generador!B885=15,58))))))))))))))),FALSE),"dd/mm/yyyy")," Y ",TEXT(VLOOKUP(A885,matriz,IF(generador!B885=1,17,IF(generador!B885=2,20,IF(generador!B885=3,23,IF(generador!B885=4,26,IF(generador!B885=5,29,IF(generador!B885=6,32,IF(generador!B885=7,35,IF(generador!B885=8,38,IF(generador!B885=9,41,IF(generador!B885=10,44,IF(generador!B885=11,47,IF(generador!B885=12,50,IF(generador!B885=13,53,IF(generador!B885=14,56,IF(generador!B885=15,59))))))))))))))),FALSE),"dd/mm/yyyy")),"")</f>
        <v/>
      </c>
    </row>
    <row r="886" spans="1:23" x14ac:dyDescent="0.3">
      <c r="A886" s="15"/>
      <c r="B886" s="14"/>
      <c r="C886" s="6"/>
      <c r="D886" s="26" t="str">
        <f t="shared" si="229"/>
        <v/>
      </c>
      <c r="E886" s="19" t="str">
        <f>IFERROR(IF(A886&lt;&gt;"",VLOOKUP(A886,matriz,IF(generador!B886=1,15,IF(generador!B886=2,18,IF(generador!B886=3,21,IF(generador!B886=4,24,IF(generador!B886=5,27,IF(generador!B886=6,30,IF(generador!B886=7,33,IF(generador!B886=8,36,IF(generador!B886=9,39,IF(generador!B886=10,42,IF(generador!B886=11,45,IF(generador!B886=12,48,IF(generador!B886=13,51,IF(generador!B886=14,54,IF(generador!B886=15,57))))))))))))))),FALSE),""),"")</f>
        <v/>
      </c>
      <c r="F886" s="20" t="str">
        <f t="shared" si="230"/>
        <v/>
      </c>
      <c r="G886" s="29" t="str">
        <f t="shared" si="231"/>
        <v/>
      </c>
      <c r="H886" s="21" t="str">
        <f t="shared" ca="1" si="234"/>
        <v/>
      </c>
      <c r="I886" s="18" t="str">
        <f t="shared" si="235"/>
        <v/>
      </c>
      <c r="J886" s="18" t="str">
        <f>""</f>
        <v/>
      </c>
      <c r="K886" s="18" t="str">
        <f t="shared" si="236"/>
        <v/>
      </c>
      <c r="L886" s="18" t="str">
        <f t="shared" si="237"/>
        <v/>
      </c>
      <c r="M886" s="18" t="str">
        <f t="shared" si="238"/>
        <v/>
      </c>
      <c r="N886" s="18" t="str">
        <f t="shared" si="239"/>
        <v/>
      </c>
      <c r="O886" s="18" t="str">
        <f t="shared" si="240"/>
        <v/>
      </c>
      <c r="P886" s="18" t="str">
        <f t="shared" si="241"/>
        <v/>
      </c>
      <c r="Q886" s="18" t="str">
        <f t="shared" si="242"/>
        <v/>
      </c>
      <c r="R886" s="122" t="str">
        <f t="shared" si="232"/>
        <v/>
      </c>
      <c r="S886" s="18" t="str">
        <f t="shared" si="243"/>
        <v/>
      </c>
      <c r="T886" s="26" t="str">
        <f t="shared" si="233"/>
        <v/>
      </c>
      <c r="U886" s="18" t="str">
        <f t="shared" si="244"/>
        <v/>
      </c>
      <c r="V886" s="18" t="str">
        <f t="shared" si="245"/>
        <v/>
      </c>
      <c r="W886" s="18" t="str">
        <f>IFERROR(CONCATENATE("PAGO N° ",B886," DEL CONTRATO CPS ",V886," ENTRE ",TEXT(VLOOKUP(A886,matriz,IF(generador!B886=1,16,IF(generador!B886=2,19,IF(generador!B886=3,22,IF(generador!B886=4,25,IF(generador!B886=5,28,IF(generador!B886=6,31,IF(generador!B886=7,34,IF(generador!B886=8,37,IF(generador!B886=9,40,IF(generador!B886=10,43,IF(generador!B886=11,46,IF(generador!B886=12,49,IF(generador!B886=13,52,IF(generador!B886=14,55,IF(generador!B886=15,58))))))))))))))),FALSE),"dd/mm/yyyy")," Y ",TEXT(VLOOKUP(A886,matriz,IF(generador!B886=1,17,IF(generador!B886=2,20,IF(generador!B886=3,23,IF(generador!B886=4,26,IF(generador!B886=5,29,IF(generador!B886=6,32,IF(generador!B886=7,35,IF(generador!B886=8,38,IF(generador!B886=9,41,IF(generador!B886=10,44,IF(generador!B886=11,47,IF(generador!B886=12,50,IF(generador!B886=13,53,IF(generador!B886=14,56,IF(generador!B886=15,59))))))))))))))),FALSE),"dd/mm/yyyy")),"")</f>
        <v/>
      </c>
    </row>
    <row r="887" spans="1:23" x14ac:dyDescent="0.3">
      <c r="A887" s="15"/>
      <c r="B887" s="14"/>
      <c r="C887" s="6"/>
      <c r="D887" s="26" t="str">
        <f t="shared" si="229"/>
        <v/>
      </c>
      <c r="E887" s="19" t="str">
        <f>IFERROR(IF(A887&lt;&gt;"",VLOOKUP(A887,matriz,IF(generador!B887=1,15,IF(generador!B887=2,18,IF(generador!B887=3,21,IF(generador!B887=4,24,IF(generador!B887=5,27,IF(generador!B887=6,30,IF(generador!B887=7,33,IF(generador!B887=8,36,IF(generador!B887=9,39,IF(generador!B887=10,42,IF(generador!B887=11,45,IF(generador!B887=12,48,IF(generador!B887=13,51,IF(generador!B887=14,54,IF(generador!B887=15,57))))))))))))))),FALSE),""),"")</f>
        <v/>
      </c>
      <c r="F887" s="20" t="str">
        <f t="shared" si="230"/>
        <v/>
      </c>
      <c r="G887" s="29" t="str">
        <f t="shared" si="231"/>
        <v/>
      </c>
      <c r="H887" s="21" t="str">
        <f t="shared" ca="1" si="234"/>
        <v/>
      </c>
      <c r="I887" s="18" t="str">
        <f t="shared" si="235"/>
        <v/>
      </c>
      <c r="J887" s="18" t="str">
        <f>""</f>
        <v/>
      </c>
      <c r="K887" s="18" t="str">
        <f t="shared" si="236"/>
        <v/>
      </c>
      <c r="L887" s="18" t="str">
        <f t="shared" si="237"/>
        <v/>
      </c>
      <c r="M887" s="18" t="str">
        <f t="shared" si="238"/>
        <v/>
      </c>
      <c r="N887" s="18" t="str">
        <f t="shared" si="239"/>
        <v/>
      </c>
      <c r="O887" s="18" t="str">
        <f t="shared" si="240"/>
        <v/>
      </c>
      <c r="P887" s="18" t="str">
        <f t="shared" si="241"/>
        <v/>
      </c>
      <c r="Q887" s="18" t="str">
        <f t="shared" si="242"/>
        <v/>
      </c>
      <c r="R887" s="122" t="str">
        <f t="shared" si="232"/>
        <v/>
      </c>
      <c r="S887" s="18" t="str">
        <f t="shared" si="243"/>
        <v/>
      </c>
      <c r="T887" s="26" t="str">
        <f t="shared" si="233"/>
        <v/>
      </c>
      <c r="U887" s="18" t="str">
        <f t="shared" si="244"/>
        <v/>
      </c>
      <c r="V887" s="18" t="str">
        <f t="shared" si="245"/>
        <v/>
      </c>
      <c r="W887" s="18" t="str">
        <f>IFERROR(CONCATENATE("PAGO N° ",B887," DEL CONTRATO CPS ",V887," ENTRE ",TEXT(VLOOKUP(A887,matriz,IF(generador!B887=1,16,IF(generador!B887=2,19,IF(generador!B887=3,22,IF(generador!B887=4,25,IF(generador!B887=5,28,IF(generador!B887=6,31,IF(generador!B887=7,34,IF(generador!B887=8,37,IF(generador!B887=9,40,IF(generador!B887=10,43,IF(generador!B887=11,46,IF(generador!B887=12,49,IF(generador!B887=13,52,IF(generador!B887=14,55,IF(generador!B887=15,58))))))))))))))),FALSE),"dd/mm/yyyy")," Y ",TEXT(VLOOKUP(A887,matriz,IF(generador!B887=1,17,IF(generador!B887=2,20,IF(generador!B887=3,23,IF(generador!B887=4,26,IF(generador!B887=5,29,IF(generador!B887=6,32,IF(generador!B887=7,35,IF(generador!B887=8,38,IF(generador!B887=9,41,IF(generador!B887=10,44,IF(generador!B887=11,47,IF(generador!B887=12,50,IF(generador!B887=13,53,IF(generador!B887=14,56,IF(generador!B887=15,59))))))))))))))),FALSE),"dd/mm/yyyy")),"")</f>
        <v/>
      </c>
    </row>
    <row r="888" spans="1:23" x14ac:dyDescent="0.3">
      <c r="A888" s="15"/>
      <c r="B888" s="14"/>
      <c r="C888" s="6"/>
      <c r="D888" s="26" t="str">
        <f t="shared" si="229"/>
        <v/>
      </c>
      <c r="E888" s="19" t="str">
        <f>IFERROR(IF(A888&lt;&gt;"",VLOOKUP(A888,matriz,IF(generador!B888=1,15,IF(generador!B888=2,18,IF(generador!B888=3,21,IF(generador!B888=4,24,IF(generador!B888=5,27,IF(generador!B888=6,30,IF(generador!B888=7,33,IF(generador!B888=8,36,IF(generador!B888=9,39,IF(generador!B888=10,42,IF(generador!B888=11,45,IF(generador!B888=12,48,IF(generador!B888=13,51,IF(generador!B888=14,54,IF(generador!B888=15,57))))))))))))))),FALSE),""),"")</f>
        <v/>
      </c>
      <c r="F888" s="20" t="str">
        <f t="shared" si="230"/>
        <v/>
      </c>
      <c r="G888" s="29" t="str">
        <f t="shared" si="231"/>
        <v/>
      </c>
      <c r="H888" s="21" t="str">
        <f t="shared" ca="1" si="234"/>
        <v/>
      </c>
      <c r="I888" s="18" t="str">
        <f t="shared" si="235"/>
        <v/>
      </c>
      <c r="J888" s="18" t="str">
        <f>""</f>
        <v/>
      </c>
      <c r="K888" s="18" t="str">
        <f t="shared" si="236"/>
        <v/>
      </c>
      <c r="L888" s="18" t="str">
        <f t="shared" si="237"/>
        <v/>
      </c>
      <c r="M888" s="18" t="str">
        <f t="shared" si="238"/>
        <v/>
      </c>
      <c r="N888" s="18" t="str">
        <f t="shared" si="239"/>
        <v/>
      </c>
      <c r="O888" s="18" t="str">
        <f t="shared" si="240"/>
        <v/>
      </c>
      <c r="P888" s="18" t="str">
        <f t="shared" si="241"/>
        <v/>
      </c>
      <c r="Q888" s="18" t="str">
        <f t="shared" si="242"/>
        <v/>
      </c>
      <c r="R888" s="122" t="str">
        <f t="shared" si="232"/>
        <v/>
      </c>
      <c r="S888" s="18" t="str">
        <f t="shared" si="243"/>
        <v/>
      </c>
      <c r="T888" s="26" t="str">
        <f t="shared" si="233"/>
        <v/>
      </c>
      <c r="U888" s="18" t="str">
        <f t="shared" si="244"/>
        <v/>
      </c>
      <c r="V888" s="18" t="str">
        <f t="shared" si="245"/>
        <v/>
      </c>
      <c r="W888" s="18" t="str">
        <f>IFERROR(CONCATENATE("PAGO N° ",B888," DEL CONTRATO CPS ",V888," ENTRE ",TEXT(VLOOKUP(A888,matriz,IF(generador!B888=1,16,IF(generador!B888=2,19,IF(generador!B888=3,22,IF(generador!B888=4,25,IF(generador!B888=5,28,IF(generador!B888=6,31,IF(generador!B888=7,34,IF(generador!B888=8,37,IF(generador!B888=9,40,IF(generador!B888=10,43,IF(generador!B888=11,46,IF(generador!B888=12,49,IF(generador!B888=13,52,IF(generador!B888=14,55,IF(generador!B888=15,58))))))))))))))),FALSE),"dd/mm/yyyy")," Y ",TEXT(VLOOKUP(A888,matriz,IF(generador!B888=1,17,IF(generador!B888=2,20,IF(generador!B888=3,23,IF(generador!B888=4,26,IF(generador!B888=5,29,IF(generador!B888=6,32,IF(generador!B888=7,35,IF(generador!B888=8,38,IF(generador!B888=9,41,IF(generador!B888=10,44,IF(generador!B888=11,47,IF(generador!B888=12,50,IF(generador!B888=13,53,IF(generador!B888=14,56,IF(generador!B888=15,59))))))))))))))),FALSE),"dd/mm/yyyy")),"")</f>
        <v/>
      </c>
    </row>
    <row r="889" spans="1:23" x14ac:dyDescent="0.3">
      <c r="A889" s="15"/>
      <c r="B889" s="14"/>
      <c r="C889" s="6"/>
      <c r="D889" s="26" t="str">
        <f t="shared" si="229"/>
        <v/>
      </c>
      <c r="E889" s="19" t="str">
        <f>IFERROR(IF(A889&lt;&gt;"",VLOOKUP(A889,matriz,IF(generador!B889=1,15,IF(generador!B889=2,18,IF(generador!B889=3,21,IF(generador!B889=4,24,IF(generador!B889=5,27,IF(generador!B889=6,30,IF(generador!B889=7,33,IF(generador!B889=8,36,IF(generador!B889=9,39,IF(generador!B889=10,42,IF(generador!B889=11,45,IF(generador!B889=12,48,IF(generador!B889=13,51,IF(generador!B889=14,54,IF(generador!B889=15,57))))))))))))))),FALSE),""),"")</f>
        <v/>
      </c>
      <c r="F889" s="20" t="str">
        <f t="shared" si="230"/>
        <v/>
      </c>
      <c r="G889" s="29" t="str">
        <f t="shared" si="231"/>
        <v/>
      </c>
      <c r="H889" s="21" t="str">
        <f t="shared" ca="1" si="234"/>
        <v/>
      </c>
      <c r="I889" s="18" t="str">
        <f t="shared" si="235"/>
        <v/>
      </c>
      <c r="J889" s="18" t="str">
        <f>""</f>
        <v/>
      </c>
      <c r="K889" s="18" t="str">
        <f t="shared" si="236"/>
        <v/>
      </c>
      <c r="L889" s="18" t="str">
        <f t="shared" si="237"/>
        <v/>
      </c>
      <c r="M889" s="18" t="str">
        <f t="shared" si="238"/>
        <v/>
      </c>
      <c r="N889" s="18" t="str">
        <f t="shared" si="239"/>
        <v/>
      </c>
      <c r="O889" s="18" t="str">
        <f t="shared" si="240"/>
        <v/>
      </c>
      <c r="P889" s="18" t="str">
        <f t="shared" si="241"/>
        <v/>
      </c>
      <c r="Q889" s="18" t="str">
        <f t="shared" si="242"/>
        <v/>
      </c>
      <c r="R889" s="122" t="str">
        <f t="shared" si="232"/>
        <v/>
      </c>
      <c r="S889" s="18" t="str">
        <f t="shared" si="243"/>
        <v/>
      </c>
      <c r="T889" s="26" t="str">
        <f t="shared" si="233"/>
        <v/>
      </c>
      <c r="U889" s="18" t="str">
        <f t="shared" si="244"/>
        <v/>
      </c>
      <c r="V889" s="18" t="str">
        <f t="shared" si="245"/>
        <v/>
      </c>
      <c r="W889" s="18" t="str">
        <f>IFERROR(CONCATENATE("PAGO N° ",B889," DEL CONTRATO CPS ",V889," ENTRE ",TEXT(VLOOKUP(A889,matriz,IF(generador!B889=1,16,IF(generador!B889=2,19,IF(generador!B889=3,22,IF(generador!B889=4,25,IF(generador!B889=5,28,IF(generador!B889=6,31,IF(generador!B889=7,34,IF(generador!B889=8,37,IF(generador!B889=9,40,IF(generador!B889=10,43,IF(generador!B889=11,46,IF(generador!B889=12,49,IF(generador!B889=13,52,IF(generador!B889=14,55,IF(generador!B889=15,58))))))))))))))),FALSE),"dd/mm/yyyy")," Y ",TEXT(VLOOKUP(A889,matriz,IF(generador!B889=1,17,IF(generador!B889=2,20,IF(generador!B889=3,23,IF(generador!B889=4,26,IF(generador!B889=5,29,IF(generador!B889=6,32,IF(generador!B889=7,35,IF(generador!B889=8,38,IF(generador!B889=9,41,IF(generador!B889=10,44,IF(generador!B889=11,47,IF(generador!B889=12,50,IF(generador!B889=13,53,IF(generador!B889=14,56,IF(generador!B889=15,59))))))))))))))),FALSE),"dd/mm/yyyy")),"")</f>
        <v/>
      </c>
    </row>
    <row r="890" spans="1:23" x14ac:dyDescent="0.3">
      <c r="A890" s="15"/>
      <c r="B890" s="14"/>
      <c r="C890" s="6"/>
      <c r="D890" s="26" t="str">
        <f t="shared" si="229"/>
        <v/>
      </c>
      <c r="E890" s="19" t="str">
        <f>IFERROR(IF(A890&lt;&gt;"",VLOOKUP(A890,matriz,IF(generador!B890=1,15,IF(generador!B890=2,18,IF(generador!B890=3,21,IF(generador!B890=4,24,IF(generador!B890=5,27,IF(generador!B890=6,30,IF(generador!B890=7,33,IF(generador!B890=8,36,IF(generador!B890=9,39,IF(generador!B890=10,42,IF(generador!B890=11,45,IF(generador!B890=12,48,IF(generador!B890=13,51,IF(generador!B890=14,54,IF(generador!B890=15,57))))))))))))))),FALSE),""),"")</f>
        <v/>
      </c>
      <c r="F890" s="20" t="str">
        <f t="shared" si="230"/>
        <v/>
      </c>
      <c r="G890" s="29" t="str">
        <f t="shared" si="231"/>
        <v/>
      </c>
      <c r="H890" s="21" t="str">
        <f t="shared" ca="1" si="234"/>
        <v/>
      </c>
      <c r="I890" s="18" t="str">
        <f t="shared" si="235"/>
        <v/>
      </c>
      <c r="J890" s="18" t="str">
        <f>""</f>
        <v/>
      </c>
      <c r="K890" s="18" t="str">
        <f t="shared" si="236"/>
        <v/>
      </c>
      <c r="L890" s="18" t="str">
        <f t="shared" si="237"/>
        <v/>
      </c>
      <c r="M890" s="18" t="str">
        <f t="shared" si="238"/>
        <v/>
      </c>
      <c r="N890" s="18" t="str">
        <f t="shared" si="239"/>
        <v/>
      </c>
      <c r="O890" s="18" t="str">
        <f t="shared" si="240"/>
        <v/>
      </c>
      <c r="P890" s="18" t="str">
        <f t="shared" si="241"/>
        <v/>
      </c>
      <c r="Q890" s="18" t="str">
        <f t="shared" si="242"/>
        <v/>
      </c>
      <c r="R890" s="122" t="str">
        <f t="shared" si="232"/>
        <v/>
      </c>
      <c r="S890" s="18" t="str">
        <f t="shared" si="243"/>
        <v/>
      </c>
      <c r="T890" s="26" t="str">
        <f t="shared" si="233"/>
        <v/>
      </c>
      <c r="U890" s="18" t="str">
        <f t="shared" si="244"/>
        <v/>
      </c>
      <c r="V890" s="18" t="str">
        <f t="shared" si="245"/>
        <v/>
      </c>
      <c r="W890" s="18" t="str">
        <f>IFERROR(CONCATENATE("PAGO N° ",B890," DEL CONTRATO CPS ",V890," ENTRE ",TEXT(VLOOKUP(A890,matriz,IF(generador!B890=1,16,IF(generador!B890=2,19,IF(generador!B890=3,22,IF(generador!B890=4,25,IF(generador!B890=5,28,IF(generador!B890=6,31,IF(generador!B890=7,34,IF(generador!B890=8,37,IF(generador!B890=9,40,IF(generador!B890=10,43,IF(generador!B890=11,46,IF(generador!B890=12,49,IF(generador!B890=13,52,IF(generador!B890=14,55,IF(generador!B890=15,58))))))))))))))),FALSE),"dd/mm/yyyy")," Y ",TEXT(VLOOKUP(A890,matriz,IF(generador!B890=1,17,IF(generador!B890=2,20,IF(generador!B890=3,23,IF(generador!B890=4,26,IF(generador!B890=5,29,IF(generador!B890=6,32,IF(generador!B890=7,35,IF(generador!B890=8,38,IF(generador!B890=9,41,IF(generador!B890=10,44,IF(generador!B890=11,47,IF(generador!B890=12,50,IF(generador!B890=13,53,IF(generador!B890=14,56,IF(generador!B890=15,59))))))))))))))),FALSE),"dd/mm/yyyy")),"")</f>
        <v/>
      </c>
    </row>
    <row r="891" spans="1:23" x14ac:dyDescent="0.3">
      <c r="A891" s="15"/>
      <c r="B891" s="14"/>
      <c r="C891" s="6"/>
      <c r="D891" s="26" t="str">
        <f t="shared" si="229"/>
        <v/>
      </c>
      <c r="E891" s="19" t="str">
        <f>IFERROR(IF(A891&lt;&gt;"",VLOOKUP(A891,matriz,IF(generador!B891=1,15,IF(generador!B891=2,18,IF(generador!B891=3,21,IF(generador!B891=4,24,IF(generador!B891=5,27,IF(generador!B891=6,30,IF(generador!B891=7,33,IF(generador!B891=8,36,IF(generador!B891=9,39,IF(generador!B891=10,42,IF(generador!B891=11,45,IF(generador!B891=12,48,IF(generador!B891=13,51,IF(generador!B891=14,54,IF(generador!B891=15,57))))))))))))))),FALSE),""),"")</f>
        <v/>
      </c>
      <c r="F891" s="20" t="str">
        <f t="shared" si="230"/>
        <v/>
      </c>
      <c r="G891" s="29" t="str">
        <f t="shared" si="231"/>
        <v/>
      </c>
      <c r="H891" s="21" t="str">
        <f t="shared" ca="1" si="234"/>
        <v/>
      </c>
      <c r="I891" s="18" t="str">
        <f t="shared" si="235"/>
        <v/>
      </c>
      <c r="J891" s="18" t="str">
        <f>""</f>
        <v/>
      </c>
      <c r="K891" s="18" t="str">
        <f t="shared" si="236"/>
        <v/>
      </c>
      <c r="L891" s="18" t="str">
        <f t="shared" si="237"/>
        <v/>
      </c>
      <c r="M891" s="18" t="str">
        <f t="shared" si="238"/>
        <v/>
      </c>
      <c r="N891" s="18" t="str">
        <f t="shared" si="239"/>
        <v/>
      </c>
      <c r="O891" s="18" t="str">
        <f t="shared" si="240"/>
        <v/>
      </c>
      <c r="P891" s="18" t="str">
        <f t="shared" si="241"/>
        <v/>
      </c>
      <c r="Q891" s="18" t="str">
        <f t="shared" si="242"/>
        <v/>
      </c>
      <c r="R891" s="122" t="str">
        <f t="shared" si="232"/>
        <v/>
      </c>
      <c r="S891" s="18" t="str">
        <f t="shared" si="243"/>
        <v/>
      </c>
      <c r="T891" s="26" t="str">
        <f t="shared" si="233"/>
        <v/>
      </c>
      <c r="U891" s="18" t="str">
        <f t="shared" si="244"/>
        <v/>
      </c>
      <c r="V891" s="18" t="str">
        <f t="shared" si="245"/>
        <v/>
      </c>
      <c r="W891" s="18" t="str">
        <f>IFERROR(CONCATENATE("PAGO N° ",B891," DEL CONTRATO CPS ",V891," ENTRE ",TEXT(VLOOKUP(A891,matriz,IF(generador!B891=1,16,IF(generador!B891=2,19,IF(generador!B891=3,22,IF(generador!B891=4,25,IF(generador!B891=5,28,IF(generador!B891=6,31,IF(generador!B891=7,34,IF(generador!B891=8,37,IF(generador!B891=9,40,IF(generador!B891=10,43,IF(generador!B891=11,46,IF(generador!B891=12,49,IF(generador!B891=13,52,IF(generador!B891=14,55,IF(generador!B891=15,58))))))))))))))),FALSE),"dd/mm/yyyy")," Y ",TEXT(VLOOKUP(A891,matriz,IF(generador!B891=1,17,IF(generador!B891=2,20,IF(generador!B891=3,23,IF(generador!B891=4,26,IF(generador!B891=5,29,IF(generador!B891=6,32,IF(generador!B891=7,35,IF(generador!B891=8,38,IF(generador!B891=9,41,IF(generador!B891=10,44,IF(generador!B891=11,47,IF(generador!B891=12,50,IF(generador!B891=13,53,IF(generador!B891=14,56,IF(generador!B891=15,59))))))))))))))),FALSE),"dd/mm/yyyy")),"")</f>
        <v/>
      </c>
    </row>
    <row r="892" spans="1:23" x14ac:dyDescent="0.3">
      <c r="A892" s="15"/>
      <c r="B892" s="14"/>
      <c r="C892" s="6"/>
      <c r="D892" s="26" t="str">
        <f t="shared" si="229"/>
        <v/>
      </c>
      <c r="E892" s="19" t="str">
        <f>IFERROR(IF(A892&lt;&gt;"",VLOOKUP(A892,matriz,IF(generador!B892=1,15,IF(generador!B892=2,18,IF(generador!B892=3,21,IF(generador!B892=4,24,IF(generador!B892=5,27,IF(generador!B892=6,30,IF(generador!B892=7,33,IF(generador!B892=8,36,IF(generador!B892=9,39,IF(generador!B892=10,42,IF(generador!B892=11,45,IF(generador!B892=12,48,IF(generador!B892=13,51,IF(generador!B892=14,54,IF(generador!B892=15,57))))))))))))))),FALSE),""),"")</f>
        <v/>
      </c>
      <c r="F892" s="20" t="str">
        <f t="shared" si="230"/>
        <v/>
      </c>
      <c r="G892" s="29" t="str">
        <f t="shared" si="231"/>
        <v/>
      </c>
      <c r="H892" s="21" t="str">
        <f t="shared" ca="1" si="234"/>
        <v/>
      </c>
      <c r="I892" s="18" t="str">
        <f t="shared" si="235"/>
        <v/>
      </c>
      <c r="J892" s="18" t="str">
        <f>""</f>
        <v/>
      </c>
      <c r="K892" s="18" t="str">
        <f t="shared" si="236"/>
        <v/>
      </c>
      <c r="L892" s="18" t="str">
        <f t="shared" si="237"/>
        <v/>
      </c>
      <c r="M892" s="18" t="str">
        <f t="shared" si="238"/>
        <v/>
      </c>
      <c r="N892" s="18" t="str">
        <f t="shared" si="239"/>
        <v/>
      </c>
      <c r="O892" s="18" t="str">
        <f t="shared" si="240"/>
        <v/>
      </c>
      <c r="P892" s="18" t="str">
        <f t="shared" si="241"/>
        <v/>
      </c>
      <c r="Q892" s="18" t="str">
        <f t="shared" si="242"/>
        <v/>
      </c>
      <c r="R892" s="122" t="str">
        <f t="shared" si="232"/>
        <v/>
      </c>
      <c r="S892" s="18" t="str">
        <f t="shared" si="243"/>
        <v/>
      </c>
      <c r="T892" s="26" t="str">
        <f t="shared" si="233"/>
        <v/>
      </c>
      <c r="U892" s="18" t="str">
        <f t="shared" si="244"/>
        <v/>
      </c>
      <c r="V892" s="18" t="str">
        <f t="shared" si="245"/>
        <v/>
      </c>
      <c r="W892" s="18" t="str">
        <f>IFERROR(CONCATENATE("PAGO N° ",B892," DEL CONTRATO CPS ",V892," ENTRE ",TEXT(VLOOKUP(A892,matriz,IF(generador!B892=1,16,IF(generador!B892=2,19,IF(generador!B892=3,22,IF(generador!B892=4,25,IF(generador!B892=5,28,IF(generador!B892=6,31,IF(generador!B892=7,34,IF(generador!B892=8,37,IF(generador!B892=9,40,IF(generador!B892=10,43,IF(generador!B892=11,46,IF(generador!B892=12,49,IF(generador!B892=13,52,IF(generador!B892=14,55,IF(generador!B892=15,58))))))))))))))),FALSE),"dd/mm/yyyy")," Y ",TEXT(VLOOKUP(A892,matriz,IF(generador!B892=1,17,IF(generador!B892=2,20,IF(generador!B892=3,23,IF(generador!B892=4,26,IF(generador!B892=5,29,IF(generador!B892=6,32,IF(generador!B892=7,35,IF(generador!B892=8,38,IF(generador!B892=9,41,IF(generador!B892=10,44,IF(generador!B892=11,47,IF(generador!B892=12,50,IF(generador!B892=13,53,IF(generador!B892=14,56,IF(generador!B892=15,59))))))))))))))),FALSE),"dd/mm/yyyy")),"")</f>
        <v/>
      </c>
    </row>
    <row r="893" spans="1:23" x14ac:dyDescent="0.3">
      <c r="A893" s="15"/>
      <c r="B893" s="14"/>
      <c r="C893" s="6"/>
      <c r="D893" s="26" t="str">
        <f t="shared" si="229"/>
        <v/>
      </c>
      <c r="E893" s="19" t="str">
        <f>IFERROR(IF(A893&lt;&gt;"",VLOOKUP(A893,matriz,IF(generador!B893=1,15,IF(generador!B893=2,18,IF(generador!B893=3,21,IF(generador!B893=4,24,IF(generador!B893=5,27,IF(generador!B893=6,30,IF(generador!B893=7,33,IF(generador!B893=8,36,IF(generador!B893=9,39,IF(generador!B893=10,42,IF(generador!B893=11,45,IF(generador!B893=12,48,IF(generador!B893=13,51,IF(generador!B893=14,54,IF(generador!B893=15,57))))))))))))))),FALSE),""),"")</f>
        <v/>
      </c>
      <c r="F893" s="20" t="str">
        <f t="shared" si="230"/>
        <v/>
      </c>
      <c r="G893" s="29" t="str">
        <f t="shared" si="231"/>
        <v/>
      </c>
      <c r="H893" s="21" t="str">
        <f t="shared" ca="1" si="234"/>
        <v/>
      </c>
      <c r="I893" s="18" t="str">
        <f t="shared" si="235"/>
        <v/>
      </c>
      <c r="J893" s="18" t="str">
        <f>""</f>
        <v/>
      </c>
      <c r="K893" s="18" t="str">
        <f t="shared" si="236"/>
        <v/>
      </c>
      <c r="L893" s="18" t="str">
        <f t="shared" si="237"/>
        <v/>
      </c>
      <c r="M893" s="18" t="str">
        <f t="shared" si="238"/>
        <v/>
      </c>
      <c r="N893" s="18" t="str">
        <f t="shared" si="239"/>
        <v/>
      </c>
      <c r="O893" s="18" t="str">
        <f t="shared" si="240"/>
        <v/>
      </c>
      <c r="P893" s="18" t="str">
        <f t="shared" si="241"/>
        <v/>
      </c>
      <c r="Q893" s="18" t="str">
        <f t="shared" si="242"/>
        <v/>
      </c>
      <c r="R893" s="122" t="str">
        <f t="shared" si="232"/>
        <v/>
      </c>
      <c r="S893" s="18" t="str">
        <f t="shared" si="243"/>
        <v/>
      </c>
      <c r="T893" s="26" t="str">
        <f t="shared" si="233"/>
        <v/>
      </c>
      <c r="U893" s="18" t="str">
        <f t="shared" si="244"/>
        <v/>
      </c>
      <c r="V893" s="18" t="str">
        <f t="shared" si="245"/>
        <v/>
      </c>
      <c r="W893" s="18" t="str">
        <f>IFERROR(CONCATENATE("PAGO N° ",B893," DEL CONTRATO CPS ",V893," ENTRE ",TEXT(VLOOKUP(A893,matriz,IF(generador!B893=1,16,IF(generador!B893=2,19,IF(generador!B893=3,22,IF(generador!B893=4,25,IF(generador!B893=5,28,IF(generador!B893=6,31,IF(generador!B893=7,34,IF(generador!B893=8,37,IF(generador!B893=9,40,IF(generador!B893=10,43,IF(generador!B893=11,46,IF(generador!B893=12,49,IF(generador!B893=13,52,IF(generador!B893=14,55,IF(generador!B893=15,58))))))))))))))),FALSE),"dd/mm/yyyy")," Y ",TEXT(VLOOKUP(A893,matriz,IF(generador!B893=1,17,IF(generador!B893=2,20,IF(generador!B893=3,23,IF(generador!B893=4,26,IF(generador!B893=5,29,IF(generador!B893=6,32,IF(generador!B893=7,35,IF(generador!B893=8,38,IF(generador!B893=9,41,IF(generador!B893=10,44,IF(generador!B893=11,47,IF(generador!B893=12,50,IF(generador!B893=13,53,IF(generador!B893=14,56,IF(generador!B893=15,59))))))))))))))),FALSE),"dd/mm/yyyy")),"")</f>
        <v/>
      </c>
    </row>
    <row r="894" spans="1:23" x14ac:dyDescent="0.3">
      <c r="A894" s="15"/>
      <c r="B894" s="14"/>
      <c r="C894" s="6"/>
      <c r="D894" s="26" t="str">
        <f t="shared" si="229"/>
        <v/>
      </c>
      <c r="E894" s="19" t="str">
        <f>IFERROR(IF(A894&lt;&gt;"",VLOOKUP(A894,matriz,IF(generador!B894=1,15,IF(generador!B894=2,18,IF(generador!B894=3,21,IF(generador!B894=4,24,IF(generador!B894=5,27,IF(generador!B894=6,30,IF(generador!B894=7,33,IF(generador!B894=8,36,IF(generador!B894=9,39,IF(generador!B894=10,42,IF(generador!B894=11,45,IF(generador!B894=12,48,IF(generador!B894=13,51,IF(generador!B894=14,54,IF(generador!B894=15,57))))))))))))))),FALSE),""),"")</f>
        <v/>
      </c>
      <c r="F894" s="20" t="str">
        <f t="shared" si="230"/>
        <v/>
      </c>
      <c r="G894" s="29" t="str">
        <f t="shared" si="231"/>
        <v/>
      </c>
      <c r="H894" s="21" t="str">
        <f t="shared" ca="1" si="234"/>
        <v/>
      </c>
      <c r="I894" s="18" t="str">
        <f t="shared" si="235"/>
        <v/>
      </c>
      <c r="J894" s="18" t="str">
        <f>""</f>
        <v/>
      </c>
      <c r="K894" s="18" t="str">
        <f t="shared" si="236"/>
        <v/>
      </c>
      <c r="L894" s="18" t="str">
        <f t="shared" si="237"/>
        <v/>
      </c>
      <c r="M894" s="18" t="str">
        <f t="shared" si="238"/>
        <v/>
      </c>
      <c r="N894" s="18" t="str">
        <f t="shared" si="239"/>
        <v/>
      </c>
      <c r="O894" s="18" t="str">
        <f t="shared" si="240"/>
        <v/>
      </c>
      <c r="P894" s="18" t="str">
        <f t="shared" si="241"/>
        <v/>
      </c>
      <c r="Q894" s="18" t="str">
        <f t="shared" si="242"/>
        <v/>
      </c>
      <c r="R894" s="122" t="str">
        <f t="shared" si="232"/>
        <v/>
      </c>
      <c r="S894" s="18" t="str">
        <f t="shared" si="243"/>
        <v/>
      </c>
      <c r="T894" s="26" t="str">
        <f t="shared" si="233"/>
        <v/>
      </c>
      <c r="U894" s="18" t="str">
        <f t="shared" si="244"/>
        <v/>
      </c>
      <c r="V894" s="18" t="str">
        <f t="shared" si="245"/>
        <v/>
      </c>
      <c r="W894" s="18" t="str">
        <f>IFERROR(CONCATENATE("PAGO N° ",B894," DEL CONTRATO CPS ",V894," ENTRE ",TEXT(VLOOKUP(A894,matriz,IF(generador!B894=1,16,IF(generador!B894=2,19,IF(generador!B894=3,22,IF(generador!B894=4,25,IF(generador!B894=5,28,IF(generador!B894=6,31,IF(generador!B894=7,34,IF(generador!B894=8,37,IF(generador!B894=9,40,IF(generador!B894=10,43,IF(generador!B894=11,46,IF(generador!B894=12,49,IF(generador!B894=13,52,IF(generador!B894=14,55,IF(generador!B894=15,58))))))))))))))),FALSE),"dd/mm/yyyy")," Y ",TEXT(VLOOKUP(A894,matriz,IF(generador!B894=1,17,IF(generador!B894=2,20,IF(generador!B894=3,23,IF(generador!B894=4,26,IF(generador!B894=5,29,IF(generador!B894=6,32,IF(generador!B894=7,35,IF(generador!B894=8,38,IF(generador!B894=9,41,IF(generador!B894=10,44,IF(generador!B894=11,47,IF(generador!B894=12,50,IF(generador!B894=13,53,IF(generador!B894=14,56,IF(generador!B894=15,59))))))))))))))),FALSE),"dd/mm/yyyy")),"")</f>
        <v/>
      </c>
    </row>
    <row r="895" spans="1:23" x14ac:dyDescent="0.3">
      <c r="A895" s="15"/>
      <c r="B895" s="14"/>
      <c r="C895" s="6"/>
      <c r="D895" s="26" t="str">
        <f t="shared" si="229"/>
        <v/>
      </c>
      <c r="E895" s="19" t="str">
        <f>IFERROR(IF(A895&lt;&gt;"",VLOOKUP(A895,matriz,IF(generador!B895=1,15,IF(generador!B895=2,18,IF(generador!B895=3,21,IF(generador!B895=4,24,IF(generador!B895=5,27,IF(generador!B895=6,30,IF(generador!B895=7,33,IF(generador!B895=8,36,IF(generador!B895=9,39,IF(generador!B895=10,42,IF(generador!B895=11,45,IF(generador!B895=12,48,IF(generador!B895=13,51,IF(generador!B895=14,54,IF(generador!B895=15,57))))))))))))))),FALSE),""),"")</f>
        <v/>
      </c>
      <c r="F895" s="20" t="str">
        <f t="shared" si="230"/>
        <v/>
      </c>
      <c r="G895" s="29" t="str">
        <f t="shared" si="231"/>
        <v/>
      </c>
      <c r="H895" s="21" t="str">
        <f t="shared" ca="1" si="234"/>
        <v/>
      </c>
      <c r="I895" s="18" t="str">
        <f t="shared" si="235"/>
        <v/>
      </c>
      <c r="J895" s="18" t="str">
        <f>""</f>
        <v/>
      </c>
      <c r="K895" s="18" t="str">
        <f t="shared" si="236"/>
        <v/>
      </c>
      <c r="L895" s="18" t="str">
        <f t="shared" si="237"/>
        <v/>
      </c>
      <c r="M895" s="18" t="str">
        <f t="shared" si="238"/>
        <v/>
      </c>
      <c r="N895" s="18" t="str">
        <f t="shared" si="239"/>
        <v/>
      </c>
      <c r="O895" s="18" t="str">
        <f t="shared" si="240"/>
        <v/>
      </c>
      <c r="P895" s="18" t="str">
        <f t="shared" si="241"/>
        <v/>
      </c>
      <c r="Q895" s="18" t="str">
        <f t="shared" si="242"/>
        <v/>
      </c>
      <c r="R895" s="122" t="str">
        <f t="shared" si="232"/>
        <v/>
      </c>
      <c r="S895" s="18" t="str">
        <f t="shared" si="243"/>
        <v/>
      </c>
      <c r="T895" s="26" t="str">
        <f t="shared" si="233"/>
        <v/>
      </c>
      <c r="U895" s="18" t="str">
        <f t="shared" si="244"/>
        <v/>
      </c>
      <c r="V895" s="18" t="str">
        <f t="shared" si="245"/>
        <v/>
      </c>
      <c r="W895" s="18" t="str">
        <f>IFERROR(CONCATENATE("PAGO N° ",B895," DEL CONTRATO CPS ",V895," ENTRE ",TEXT(VLOOKUP(A895,matriz,IF(generador!B895=1,16,IF(generador!B895=2,19,IF(generador!B895=3,22,IF(generador!B895=4,25,IF(generador!B895=5,28,IF(generador!B895=6,31,IF(generador!B895=7,34,IF(generador!B895=8,37,IF(generador!B895=9,40,IF(generador!B895=10,43,IF(generador!B895=11,46,IF(generador!B895=12,49,IF(generador!B895=13,52,IF(generador!B895=14,55,IF(generador!B895=15,58))))))))))))))),FALSE),"dd/mm/yyyy")," Y ",TEXT(VLOOKUP(A895,matriz,IF(generador!B895=1,17,IF(generador!B895=2,20,IF(generador!B895=3,23,IF(generador!B895=4,26,IF(generador!B895=5,29,IF(generador!B895=6,32,IF(generador!B895=7,35,IF(generador!B895=8,38,IF(generador!B895=9,41,IF(generador!B895=10,44,IF(generador!B895=11,47,IF(generador!B895=12,50,IF(generador!B895=13,53,IF(generador!B895=14,56,IF(generador!B895=15,59))))))))))))))),FALSE),"dd/mm/yyyy")),"")</f>
        <v/>
      </c>
    </row>
    <row r="896" spans="1:23" x14ac:dyDescent="0.3">
      <c r="A896" s="15"/>
      <c r="B896" s="14"/>
      <c r="C896" s="6"/>
      <c r="D896" s="26" t="str">
        <f t="shared" si="229"/>
        <v/>
      </c>
      <c r="E896" s="19" t="str">
        <f>IFERROR(IF(A896&lt;&gt;"",VLOOKUP(A896,matriz,IF(generador!B896=1,15,IF(generador!B896=2,18,IF(generador!B896=3,21,IF(generador!B896=4,24,IF(generador!B896=5,27,IF(generador!B896=6,30,IF(generador!B896=7,33,IF(generador!B896=8,36,IF(generador!B896=9,39,IF(generador!B896=10,42,IF(generador!B896=11,45,IF(generador!B896=12,48,IF(generador!B896=13,51,IF(generador!B896=14,54,IF(generador!B896=15,57))))))))))))))),FALSE),""),"")</f>
        <v/>
      </c>
      <c r="F896" s="20" t="str">
        <f t="shared" si="230"/>
        <v/>
      </c>
      <c r="G896" s="29" t="str">
        <f t="shared" si="231"/>
        <v/>
      </c>
      <c r="H896" s="21" t="str">
        <f t="shared" ca="1" si="234"/>
        <v/>
      </c>
      <c r="I896" s="18" t="str">
        <f t="shared" si="235"/>
        <v/>
      </c>
      <c r="J896" s="18" t="str">
        <f>""</f>
        <v/>
      </c>
      <c r="K896" s="18" t="str">
        <f t="shared" si="236"/>
        <v/>
      </c>
      <c r="L896" s="18" t="str">
        <f t="shared" si="237"/>
        <v/>
      </c>
      <c r="M896" s="18" t="str">
        <f t="shared" si="238"/>
        <v/>
      </c>
      <c r="N896" s="18" t="str">
        <f t="shared" si="239"/>
        <v/>
      </c>
      <c r="O896" s="18" t="str">
        <f t="shared" si="240"/>
        <v/>
      </c>
      <c r="P896" s="18" t="str">
        <f t="shared" si="241"/>
        <v/>
      </c>
      <c r="Q896" s="18" t="str">
        <f t="shared" si="242"/>
        <v/>
      </c>
      <c r="R896" s="122" t="str">
        <f t="shared" si="232"/>
        <v/>
      </c>
      <c r="S896" s="18" t="str">
        <f t="shared" si="243"/>
        <v/>
      </c>
      <c r="T896" s="26" t="str">
        <f t="shared" si="233"/>
        <v/>
      </c>
      <c r="U896" s="18" t="str">
        <f t="shared" si="244"/>
        <v/>
      </c>
      <c r="V896" s="18" t="str">
        <f t="shared" si="245"/>
        <v/>
      </c>
      <c r="W896" s="18" t="str">
        <f>IFERROR(CONCATENATE("PAGO N° ",B896," DEL CONTRATO CPS ",V896," ENTRE ",TEXT(VLOOKUP(A896,matriz,IF(generador!B896=1,16,IF(generador!B896=2,19,IF(generador!B896=3,22,IF(generador!B896=4,25,IF(generador!B896=5,28,IF(generador!B896=6,31,IF(generador!B896=7,34,IF(generador!B896=8,37,IF(generador!B896=9,40,IF(generador!B896=10,43,IF(generador!B896=11,46,IF(generador!B896=12,49,IF(generador!B896=13,52,IF(generador!B896=14,55,IF(generador!B896=15,58))))))))))))))),FALSE),"dd/mm/yyyy")," Y ",TEXT(VLOOKUP(A896,matriz,IF(generador!B896=1,17,IF(generador!B896=2,20,IF(generador!B896=3,23,IF(generador!B896=4,26,IF(generador!B896=5,29,IF(generador!B896=6,32,IF(generador!B896=7,35,IF(generador!B896=8,38,IF(generador!B896=9,41,IF(generador!B896=10,44,IF(generador!B896=11,47,IF(generador!B896=12,50,IF(generador!B896=13,53,IF(generador!B896=14,56,IF(generador!B896=15,59))))))))))))))),FALSE),"dd/mm/yyyy")),"")</f>
        <v/>
      </c>
    </row>
    <row r="897" spans="1:23" x14ac:dyDescent="0.3">
      <c r="A897" s="15"/>
      <c r="B897" s="14"/>
      <c r="C897" s="6"/>
      <c r="D897" s="26" t="str">
        <f t="shared" si="229"/>
        <v/>
      </c>
      <c r="E897" s="19" t="str">
        <f>IFERROR(IF(A897&lt;&gt;"",VLOOKUP(A897,matriz,IF(generador!B897=1,15,IF(generador!B897=2,18,IF(generador!B897=3,21,IF(generador!B897=4,24,IF(generador!B897=5,27,IF(generador!B897=6,30,IF(generador!B897=7,33,IF(generador!B897=8,36,IF(generador!B897=9,39,IF(generador!B897=10,42,IF(generador!B897=11,45,IF(generador!B897=12,48,IF(generador!B897=13,51,IF(generador!B897=14,54,IF(generador!B897=15,57))))))))))))))),FALSE),""),"")</f>
        <v/>
      </c>
      <c r="F897" s="20" t="str">
        <f t="shared" si="230"/>
        <v/>
      </c>
      <c r="G897" s="29" t="str">
        <f t="shared" si="231"/>
        <v/>
      </c>
      <c r="H897" s="21" t="str">
        <f t="shared" ca="1" si="234"/>
        <v/>
      </c>
      <c r="I897" s="18" t="str">
        <f t="shared" si="235"/>
        <v/>
      </c>
      <c r="J897" s="18" t="str">
        <f>""</f>
        <v/>
      </c>
      <c r="K897" s="18" t="str">
        <f t="shared" si="236"/>
        <v/>
      </c>
      <c r="L897" s="18" t="str">
        <f t="shared" si="237"/>
        <v/>
      </c>
      <c r="M897" s="18" t="str">
        <f t="shared" si="238"/>
        <v/>
      </c>
      <c r="N897" s="18" t="str">
        <f t="shared" si="239"/>
        <v/>
      </c>
      <c r="O897" s="18" t="str">
        <f t="shared" si="240"/>
        <v/>
      </c>
      <c r="P897" s="18" t="str">
        <f t="shared" si="241"/>
        <v/>
      </c>
      <c r="Q897" s="18" t="str">
        <f t="shared" si="242"/>
        <v/>
      </c>
      <c r="R897" s="122" t="str">
        <f t="shared" si="232"/>
        <v/>
      </c>
      <c r="S897" s="18" t="str">
        <f t="shared" si="243"/>
        <v/>
      </c>
      <c r="T897" s="26" t="str">
        <f t="shared" si="233"/>
        <v/>
      </c>
      <c r="U897" s="18" t="str">
        <f t="shared" si="244"/>
        <v/>
      </c>
      <c r="V897" s="18" t="str">
        <f t="shared" si="245"/>
        <v/>
      </c>
      <c r="W897" s="18" t="str">
        <f>IFERROR(CONCATENATE("PAGO N° ",B897," DEL CONTRATO CPS ",V897," ENTRE ",TEXT(VLOOKUP(A897,matriz,IF(generador!B897=1,16,IF(generador!B897=2,19,IF(generador!B897=3,22,IF(generador!B897=4,25,IF(generador!B897=5,28,IF(generador!B897=6,31,IF(generador!B897=7,34,IF(generador!B897=8,37,IF(generador!B897=9,40,IF(generador!B897=10,43,IF(generador!B897=11,46,IF(generador!B897=12,49,IF(generador!B897=13,52,IF(generador!B897=14,55,IF(generador!B897=15,58))))))))))))))),FALSE),"dd/mm/yyyy")," Y ",TEXT(VLOOKUP(A897,matriz,IF(generador!B897=1,17,IF(generador!B897=2,20,IF(generador!B897=3,23,IF(generador!B897=4,26,IF(generador!B897=5,29,IF(generador!B897=6,32,IF(generador!B897=7,35,IF(generador!B897=8,38,IF(generador!B897=9,41,IF(generador!B897=10,44,IF(generador!B897=11,47,IF(generador!B897=12,50,IF(generador!B897=13,53,IF(generador!B897=14,56,IF(generador!B897=15,59))))))))))))))),FALSE),"dd/mm/yyyy")),"")</f>
        <v/>
      </c>
    </row>
    <row r="898" spans="1:23" x14ac:dyDescent="0.3">
      <c r="A898" s="15"/>
      <c r="B898" s="14"/>
      <c r="C898" s="6"/>
      <c r="D898" s="26" t="str">
        <f t="shared" si="229"/>
        <v/>
      </c>
      <c r="E898" s="19" t="str">
        <f>IFERROR(IF(A898&lt;&gt;"",VLOOKUP(A898,matriz,IF(generador!B898=1,15,IF(generador!B898=2,18,IF(generador!B898=3,21,IF(generador!B898=4,24,IF(generador!B898=5,27,IF(generador!B898=6,30,IF(generador!B898=7,33,IF(generador!B898=8,36,IF(generador!B898=9,39,IF(generador!B898=10,42,IF(generador!B898=11,45,IF(generador!B898=12,48,IF(generador!B898=13,51,IF(generador!B898=14,54,IF(generador!B898=15,57))))))))))))))),FALSE),""),"")</f>
        <v/>
      </c>
      <c r="F898" s="20" t="str">
        <f t="shared" si="230"/>
        <v/>
      </c>
      <c r="G898" s="29" t="str">
        <f t="shared" si="231"/>
        <v/>
      </c>
      <c r="H898" s="21" t="str">
        <f t="shared" ca="1" si="234"/>
        <v/>
      </c>
      <c r="I898" s="18" t="str">
        <f t="shared" si="235"/>
        <v/>
      </c>
      <c r="J898" s="18" t="str">
        <f>""</f>
        <v/>
      </c>
      <c r="K898" s="18" t="str">
        <f t="shared" si="236"/>
        <v/>
      </c>
      <c r="L898" s="18" t="str">
        <f t="shared" si="237"/>
        <v/>
      </c>
      <c r="M898" s="18" t="str">
        <f t="shared" si="238"/>
        <v/>
      </c>
      <c r="N898" s="18" t="str">
        <f t="shared" si="239"/>
        <v/>
      </c>
      <c r="O898" s="18" t="str">
        <f t="shared" si="240"/>
        <v/>
      </c>
      <c r="P898" s="18" t="str">
        <f t="shared" si="241"/>
        <v/>
      </c>
      <c r="Q898" s="18" t="str">
        <f t="shared" si="242"/>
        <v/>
      </c>
      <c r="R898" s="122" t="str">
        <f t="shared" si="232"/>
        <v/>
      </c>
      <c r="S898" s="18" t="str">
        <f t="shared" si="243"/>
        <v/>
      </c>
      <c r="T898" s="26" t="str">
        <f t="shared" si="233"/>
        <v/>
      </c>
      <c r="U898" s="18" t="str">
        <f t="shared" si="244"/>
        <v/>
      </c>
      <c r="V898" s="18" t="str">
        <f t="shared" si="245"/>
        <v/>
      </c>
      <c r="W898" s="18" t="str">
        <f>IFERROR(CONCATENATE("PAGO N° ",B898," DEL CONTRATO CPS ",V898," ENTRE ",TEXT(VLOOKUP(A898,matriz,IF(generador!B898=1,16,IF(generador!B898=2,19,IF(generador!B898=3,22,IF(generador!B898=4,25,IF(generador!B898=5,28,IF(generador!B898=6,31,IF(generador!B898=7,34,IF(generador!B898=8,37,IF(generador!B898=9,40,IF(generador!B898=10,43,IF(generador!B898=11,46,IF(generador!B898=12,49,IF(generador!B898=13,52,IF(generador!B898=14,55,IF(generador!B898=15,58))))))))))))))),FALSE),"dd/mm/yyyy")," Y ",TEXT(VLOOKUP(A898,matriz,IF(generador!B898=1,17,IF(generador!B898=2,20,IF(generador!B898=3,23,IF(generador!B898=4,26,IF(generador!B898=5,29,IF(generador!B898=6,32,IF(generador!B898=7,35,IF(generador!B898=8,38,IF(generador!B898=9,41,IF(generador!B898=10,44,IF(generador!B898=11,47,IF(generador!B898=12,50,IF(generador!B898=13,53,IF(generador!B898=14,56,IF(generador!B898=15,59))))))))))))))),FALSE),"dd/mm/yyyy")),"")</f>
        <v/>
      </c>
    </row>
    <row r="899" spans="1:23" x14ac:dyDescent="0.3">
      <c r="A899" s="15"/>
      <c r="B899" s="14"/>
      <c r="C899" s="6"/>
      <c r="D899" s="26" t="str">
        <f t="shared" ref="D899:D962" si="246">IFERROR(IF(C899&lt;&gt;"",CONCATENATE(VLOOKUP(A899,matriz,IF(C899="NO",98,100),FALSE),VLOOKUP(A899,matriz,103,FALSE)),""),"")</f>
        <v/>
      </c>
      <c r="E899" s="19" t="str">
        <f>IFERROR(IF(A899&lt;&gt;"",VLOOKUP(A899,matriz,IF(generador!B899=1,15,IF(generador!B899=2,18,IF(generador!B899=3,21,IF(generador!B899=4,24,IF(generador!B899=5,27,IF(generador!B899=6,30,IF(generador!B899=7,33,IF(generador!B899=8,36,IF(generador!B899=9,39,IF(generador!B899=10,42,IF(generador!B899=11,45,IF(generador!B899=12,48,IF(generador!B899=13,51,IF(generador!B899=14,54,IF(generador!B899=15,57))))))))))))))),FALSE),""),"")</f>
        <v/>
      </c>
      <c r="F899" s="20" t="str">
        <f t="shared" ref="F899:F962" si="247">IFERROR(IF(E899,VLOOKUP(A899,matriz,97,FALSE),""),"")</f>
        <v/>
      </c>
      <c r="G899" s="29" t="str">
        <f t="shared" ref="G899:G962" si="248">IFERROR(IF(E899,VLOOKUP(A899,matriz,IF(C899="NO",99,101),FALSE),""),"")</f>
        <v/>
      </c>
      <c r="H899" s="21" t="str">
        <f t="shared" ca="1" si="234"/>
        <v/>
      </c>
      <c r="I899" s="18" t="str">
        <f t="shared" si="235"/>
        <v/>
      </c>
      <c r="J899" s="18" t="str">
        <f>""</f>
        <v/>
      </c>
      <c r="K899" s="18" t="str">
        <f t="shared" si="236"/>
        <v/>
      </c>
      <c r="L899" s="18" t="str">
        <f t="shared" si="237"/>
        <v/>
      </c>
      <c r="M899" s="18" t="str">
        <f t="shared" si="238"/>
        <v/>
      </c>
      <c r="N899" s="18" t="str">
        <f t="shared" si="239"/>
        <v/>
      </c>
      <c r="O899" s="18" t="str">
        <f t="shared" si="240"/>
        <v/>
      </c>
      <c r="P899" s="18" t="str">
        <f t="shared" si="241"/>
        <v/>
      </c>
      <c r="Q899" s="18" t="str">
        <f t="shared" si="242"/>
        <v/>
      </c>
      <c r="R899" s="122" t="str">
        <f t="shared" ref="R899:R962" si="249">IFERROR(IF(E899,CONCATENATE(TEXT(VLOOKUP(A899,matriz,IF(C899="NO",67,82),FALSE),"YYYY"),VLOOKUP(A899,matriz,IF(C899="NO",66,81),FALSE)),""),"")</f>
        <v/>
      </c>
      <c r="S899" s="18" t="str">
        <f t="shared" si="243"/>
        <v/>
      </c>
      <c r="T899" s="26" t="str">
        <f t="shared" ref="T899:T962" si="250">IFERROR(IF(E899,CONCATENATE(TEXT(VLOOKUP(A899,matriz,IF(C899="NO",64,79),FALSE),"YYYY"),VLOOKUP(A899,matriz,IF(C899="NO",63,78),FALSE)),""),"")</f>
        <v/>
      </c>
      <c r="U899" s="18" t="str">
        <f t="shared" si="244"/>
        <v/>
      </c>
      <c r="V899" s="18" t="str">
        <f t="shared" si="245"/>
        <v/>
      </c>
      <c r="W899" s="18" t="str">
        <f>IFERROR(CONCATENATE("PAGO N° ",B899," DEL CONTRATO CPS ",V899," ENTRE ",TEXT(VLOOKUP(A899,matriz,IF(generador!B899=1,16,IF(generador!B899=2,19,IF(generador!B899=3,22,IF(generador!B899=4,25,IF(generador!B899=5,28,IF(generador!B899=6,31,IF(generador!B899=7,34,IF(generador!B899=8,37,IF(generador!B899=9,40,IF(generador!B899=10,43,IF(generador!B899=11,46,IF(generador!B899=12,49,IF(generador!B899=13,52,IF(generador!B899=14,55,IF(generador!B899=15,58))))))))))))))),FALSE),"dd/mm/yyyy")," Y ",TEXT(VLOOKUP(A899,matriz,IF(generador!B899=1,17,IF(generador!B899=2,20,IF(generador!B899=3,23,IF(generador!B899=4,26,IF(generador!B899=5,29,IF(generador!B899=6,32,IF(generador!B899=7,35,IF(generador!B899=8,38,IF(generador!B899=9,41,IF(generador!B899=10,44,IF(generador!B899=11,47,IF(generador!B899=12,50,IF(generador!B899=13,53,IF(generador!B899=14,56,IF(generador!B899=15,59))))))))))))))),FALSE),"dd/mm/yyyy")),"")</f>
        <v/>
      </c>
    </row>
    <row r="900" spans="1:23" x14ac:dyDescent="0.3">
      <c r="A900" s="15"/>
      <c r="B900" s="14"/>
      <c r="C900" s="6"/>
      <c r="D900" s="26" t="str">
        <f t="shared" si="246"/>
        <v/>
      </c>
      <c r="E900" s="19" t="str">
        <f>IFERROR(IF(A900&lt;&gt;"",VLOOKUP(A900,matriz,IF(generador!B900=1,15,IF(generador!B900=2,18,IF(generador!B900=3,21,IF(generador!B900=4,24,IF(generador!B900=5,27,IF(generador!B900=6,30,IF(generador!B900=7,33,IF(generador!B900=8,36,IF(generador!B900=9,39,IF(generador!B900=10,42,IF(generador!B900=11,45,IF(generador!B900=12,48,IF(generador!B900=13,51,IF(generador!B900=14,54,IF(generador!B900=15,57))))))))))))))),FALSE),""),"")</f>
        <v/>
      </c>
      <c r="F900" s="20" t="str">
        <f t="shared" si="247"/>
        <v/>
      </c>
      <c r="G900" s="29" t="str">
        <f t="shared" si="248"/>
        <v/>
      </c>
      <c r="H900" s="21" t="str">
        <f t="shared" ref="H900:H963" ca="1" si="251">IFERROR(IF(C900&lt;&gt;"",TODAY(),""),"")</f>
        <v/>
      </c>
      <c r="I900" s="18" t="str">
        <f t="shared" ref="I900:I963" si="252">IFERROR(IF(D900&lt;&gt;"",I899+1,""),1)</f>
        <v/>
      </c>
      <c r="J900" s="18" t="str">
        <f>""</f>
        <v/>
      </c>
      <c r="K900" s="18" t="str">
        <f t="shared" ref="K900:K963" si="253">IFERROR(IF(E900,0,""),"")</f>
        <v/>
      </c>
      <c r="L900" s="18" t="str">
        <f t="shared" ref="L900:L963" si="254">IFERROR(IF(E900,0,""),"")</f>
        <v/>
      </c>
      <c r="M900" s="18" t="str">
        <f t="shared" ref="M900:M963" si="255">IFERROR(IF(E900,0,""),"")</f>
        <v/>
      </c>
      <c r="N900" s="18" t="str">
        <f t="shared" ref="N900:N963" si="256">IFERROR(IF(E900,0,""),"")</f>
        <v/>
      </c>
      <c r="O900" s="18" t="str">
        <f t="shared" ref="O900:O963" si="257">IFERROR(IF(E900,"01",""),"")</f>
        <v/>
      </c>
      <c r="P900" s="18" t="str">
        <f t="shared" ref="P900:P963" si="258">IFERROR(IF(K900&lt;&gt;"",P899+1,""),1)</f>
        <v/>
      </c>
      <c r="Q900" s="18" t="str">
        <f t="shared" ref="Q900:Q963" si="259">IFERROR(IF(E900,0,""),"")</f>
        <v/>
      </c>
      <c r="R900" s="122" t="str">
        <f t="shared" si="249"/>
        <v/>
      </c>
      <c r="S900" s="18" t="str">
        <f t="shared" ref="S900:S963" si="260">IFERROR(IF(D900&lt;&gt;"",S899+1,""),1)</f>
        <v/>
      </c>
      <c r="T900" s="26" t="str">
        <f t="shared" si="250"/>
        <v/>
      </c>
      <c r="U900" s="18" t="str">
        <f t="shared" ref="U900:U963" si="261">IFERROR(IF(E900,0,""),"")</f>
        <v/>
      </c>
      <c r="V900" s="18" t="str">
        <f t="shared" ref="V900:V963" si="262">IFERROR(IF(E900,A900,""),"")</f>
        <v/>
      </c>
      <c r="W900" s="18" t="str">
        <f>IFERROR(CONCATENATE("PAGO N° ",B900," DEL CONTRATO CPS ",V900," ENTRE ",TEXT(VLOOKUP(A900,matriz,IF(generador!B900=1,16,IF(generador!B900=2,19,IF(generador!B900=3,22,IF(generador!B900=4,25,IF(generador!B900=5,28,IF(generador!B900=6,31,IF(generador!B900=7,34,IF(generador!B900=8,37,IF(generador!B900=9,40,IF(generador!B900=10,43,IF(generador!B900=11,46,IF(generador!B900=12,49,IF(generador!B900=13,52,IF(generador!B900=14,55,IF(generador!B900=15,58))))))))))))))),FALSE),"dd/mm/yyyy")," Y ",TEXT(VLOOKUP(A900,matriz,IF(generador!B900=1,17,IF(generador!B900=2,20,IF(generador!B900=3,23,IF(generador!B900=4,26,IF(generador!B900=5,29,IF(generador!B900=6,32,IF(generador!B900=7,35,IF(generador!B900=8,38,IF(generador!B900=9,41,IF(generador!B900=10,44,IF(generador!B900=11,47,IF(generador!B900=12,50,IF(generador!B900=13,53,IF(generador!B900=14,56,IF(generador!B900=15,59))))))))))))))),FALSE),"dd/mm/yyyy")),"")</f>
        <v/>
      </c>
    </row>
    <row r="901" spans="1:23" x14ac:dyDescent="0.3">
      <c r="A901" s="15"/>
      <c r="B901" s="14"/>
      <c r="C901" s="6"/>
      <c r="D901" s="26" t="str">
        <f t="shared" si="246"/>
        <v/>
      </c>
      <c r="E901" s="19" t="str">
        <f>IFERROR(IF(A901&lt;&gt;"",VLOOKUP(A901,matriz,IF(generador!B901=1,15,IF(generador!B901=2,18,IF(generador!B901=3,21,IF(generador!B901=4,24,IF(generador!B901=5,27,IF(generador!B901=6,30,IF(generador!B901=7,33,IF(generador!B901=8,36,IF(generador!B901=9,39,IF(generador!B901=10,42,IF(generador!B901=11,45,IF(generador!B901=12,48,IF(generador!B901=13,51,IF(generador!B901=14,54,IF(generador!B901=15,57))))))))))))))),FALSE),""),"")</f>
        <v/>
      </c>
      <c r="F901" s="20" t="str">
        <f t="shared" si="247"/>
        <v/>
      </c>
      <c r="G901" s="29" t="str">
        <f t="shared" si="248"/>
        <v/>
      </c>
      <c r="H901" s="21" t="str">
        <f t="shared" ca="1" si="251"/>
        <v/>
      </c>
      <c r="I901" s="18" t="str">
        <f t="shared" si="252"/>
        <v/>
      </c>
      <c r="J901" s="18" t="str">
        <f>""</f>
        <v/>
      </c>
      <c r="K901" s="18" t="str">
        <f t="shared" si="253"/>
        <v/>
      </c>
      <c r="L901" s="18" t="str">
        <f t="shared" si="254"/>
        <v/>
      </c>
      <c r="M901" s="18" t="str">
        <f t="shared" si="255"/>
        <v/>
      </c>
      <c r="N901" s="18" t="str">
        <f t="shared" si="256"/>
        <v/>
      </c>
      <c r="O901" s="18" t="str">
        <f t="shared" si="257"/>
        <v/>
      </c>
      <c r="P901" s="18" t="str">
        <f t="shared" si="258"/>
        <v/>
      </c>
      <c r="Q901" s="18" t="str">
        <f t="shared" si="259"/>
        <v/>
      </c>
      <c r="R901" s="122" t="str">
        <f t="shared" si="249"/>
        <v/>
      </c>
      <c r="S901" s="18" t="str">
        <f t="shared" si="260"/>
        <v/>
      </c>
      <c r="T901" s="26" t="str">
        <f t="shared" si="250"/>
        <v/>
      </c>
      <c r="U901" s="18" t="str">
        <f t="shared" si="261"/>
        <v/>
      </c>
      <c r="V901" s="18" t="str">
        <f t="shared" si="262"/>
        <v/>
      </c>
      <c r="W901" s="18" t="str">
        <f>IFERROR(CONCATENATE("PAGO N° ",B901," DEL CONTRATO CPS ",V901," ENTRE ",TEXT(VLOOKUP(A901,matriz,IF(generador!B901=1,16,IF(generador!B901=2,19,IF(generador!B901=3,22,IF(generador!B901=4,25,IF(generador!B901=5,28,IF(generador!B901=6,31,IF(generador!B901=7,34,IF(generador!B901=8,37,IF(generador!B901=9,40,IF(generador!B901=10,43,IF(generador!B901=11,46,IF(generador!B901=12,49,IF(generador!B901=13,52,IF(generador!B901=14,55,IF(generador!B901=15,58))))))))))))))),FALSE),"dd/mm/yyyy")," Y ",TEXT(VLOOKUP(A901,matriz,IF(generador!B901=1,17,IF(generador!B901=2,20,IF(generador!B901=3,23,IF(generador!B901=4,26,IF(generador!B901=5,29,IF(generador!B901=6,32,IF(generador!B901=7,35,IF(generador!B901=8,38,IF(generador!B901=9,41,IF(generador!B901=10,44,IF(generador!B901=11,47,IF(generador!B901=12,50,IF(generador!B901=13,53,IF(generador!B901=14,56,IF(generador!B901=15,59))))))))))))))),FALSE),"dd/mm/yyyy")),"")</f>
        <v/>
      </c>
    </row>
    <row r="902" spans="1:23" x14ac:dyDescent="0.3">
      <c r="A902" s="15"/>
      <c r="B902" s="14"/>
      <c r="C902" s="6"/>
      <c r="D902" s="26" t="str">
        <f t="shared" si="246"/>
        <v/>
      </c>
      <c r="E902" s="19" t="str">
        <f>IFERROR(IF(A902&lt;&gt;"",VLOOKUP(A902,matriz,IF(generador!B902=1,15,IF(generador!B902=2,18,IF(generador!B902=3,21,IF(generador!B902=4,24,IF(generador!B902=5,27,IF(generador!B902=6,30,IF(generador!B902=7,33,IF(generador!B902=8,36,IF(generador!B902=9,39,IF(generador!B902=10,42,IF(generador!B902=11,45,IF(generador!B902=12,48,IF(generador!B902=13,51,IF(generador!B902=14,54,IF(generador!B902=15,57))))))))))))))),FALSE),""),"")</f>
        <v/>
      </c>
      <c r="F902" s="20" t="str">
        <f t="shared" si="247"/>
        <v/>
      </c>
      <c r="G902" s="29" t="str">
        <f t="shared" si="248"/>
        <v/>
      </c>
      <c r="H902" s="21" t="str">
        <f t="shared" ca="1" si="251"/>
        <v/>
      </c>
      <c r="I902" s="18" t="str">
        <f t="shared" si="252"/>
        <v/>
      </c>
      <c r="J902" s="18" t="str">
        <f>""</f>
        <v/>
      </c>
      <c r="K902" s="18" t="str">
        <f t="shared" si="253"/>
        <v/>
      </c>
      <c r="L902" s="18" t="str">
        <f t="shared" si="254"/>
        <v/>
      </c>
      <c r="M902" s="18" t="str">
        <f t="shared" si="255"/>
        <v/>
      </c>
      <c r="N902" s="18" t="str">
        <f t="shared" si="256"/>
        <v/>
      </c>
      <c r="O902" s="18" t="str">
        <f t="shared" si="257"/>
        <v/>
      </c>
      <c r="P902" s="18" t="str">
        <f t="shared" si="258"/>
        <v/>
      </c>
      <c r="Q902" s="18" t="str">
        <f t="shared" si="259"/>
        <v/>
      </c>
      <c r="R902" s="122" t="str">
        <f t="shared" si="249"/>
        <v/>
      </c>
      <c r="S902" s="18" t="str">
        <f t="shared" si="260"/>
        <v/>
      </c>
      <c r="T902" s="26" t="str">
        <f t="shared" si="250"/>
        <v/>
      </c>
      <c r="U902" s="18" t="str">
        <f t="shared" si="261"/>
        <v/>
      </c>
      <c r="V902" s="18" t="str">
        <f t="shared" si="262"/>
        <v/>
      </c>
      <c r="W902" s="18" t="str">
        <f>IFERROR(CONCATENATE("PAGO N° ",B902," DEL CONTRATO CPS ",V902," ENTRE ",TEXT(VLOOKUP(A902,matriz,IF(generador!B902=1,16,IF(generador!B902=2,19,IF(generador!B902=3,22,IF(generador!B902=4,25,IF(generador!B902=5,28,IF(generador!B902=6,31,IF(generador!B902=7,34,IF(generador!B902=8,37,IF(generador!B902=9,40,IF(generador!B902=10,43,IF(generador!B902=11,46,IF(generador!B902=12,49,IF(generador!B902=13,52,IF(generador!B902=14,55,IF(generador!B902=15,58))))))))))))))),FALSE),"dd/mm/yyyy")," Y ",TEXT(VLOOKUP(A902,matriz,IF(generador!B902=1,17,IF(generador!B902=2,20,IF(generador!B902=3,23,IF(generador!B902=4,26,IF(generador!B902=5,29,IF(generador!B902=6,32,IF(generador!B902=7,35,IF(generador!B902=8,38,IF(generador!B902=9,41,IF(generador!B902=10,44,IF(generador!B902=11,47,IF(generador!B902=12,50,IF(generador!B902=13,53,IF(generador!B902=14,56,IF(generador!B902=15,59))))))))))))))),FALSE),"dd/mm/yyyy")),"")</f>
        <v/>
      </c>
    </row>
    <row r="903" spans="1:23" x14ac:dyDescent="0.3">
      <c r="A903" s="15"/>
      <c r="B903" s="14"/>
      <c r="C903" s="6"/>
      <c r="D903" s="26" t="str">
        <f t="shared" si="246"/>
        <v/>
      </c>
      <c r="E903" s="19" t="str">
        <f>IFERROR(IF(A903&lt;&gt;"",VLOOKUP(A903,matriz,IF(generador!B903=1,15,IF(generador!B903=2,18,IF(generador!B903=3,21,IF(generador!B903=4,24,IF(generador!B903=5,27,IF(generador!B903=6,30,IF(generador!B903=7,33,IF(generador!B903=8,36,IF(generador!B903=9,39,IF(generador!B903=10,42,IF(generador!B903=11,45,IF(generador!B903=12,48,IF(generador!B903=13,51,IF(generador!B903=14,54,IF(generador!B903=15,57))))))))))))))),FALSE),""),"")</f>
        <v/>
      </c>
      <c r="F903" s="20" t="str">
        <f t="shared" si="247"/>
        <v/>
      </c>
      <c r="G903" s="29" t="str">
        <f t="shared" si="248"/>
        <v/>
      </c>
      <c r="H903" s="21" t="str">
        <f t="shared" ca="1" si="251"/>
        <v/>
      </c>
      <c r="I903" s="18" t="str">
        <f t="shared" si="252"/>
        <v/>
      </c>
      <c r="J903" s="18" t="str">
        <f>""</f>
        <v/>
      </c>
      <c r="K903" s="18" t="str">
        <f t="shared" si="253"/>
        <v/>
      </c>
      <c r="L903" s="18" t="str">
        <f t="shared" si="254"/>
        <v/>
      </c>
      <c r="M903" s="18" t="str">
        <f t="shared" si="255"/>
        <v/>
      </c>
      <c r="N903" s="18" t="str">
        <f t="shared" si="256"/>
        <v/>
      </c>
      <c r="O903" s="18" t="str">
        <f t="shared" si="257"/>
        <v/>
      </c>
      <c r="P903" s="18" t="str">
        <f t="shared" si="258"/>
        <v/>
      </c>
      <c r="Q903" s="18" t="str">
        <f t="shared" si="259"/>
        <v/>
      </c>
      <c r="R903" s="122" t="str">
        <f t="shared" si="249"/>
        <v/>
      </c>
      <c r="S903" s="18" t="str">
        <f t="shared" si="260"/>
        <v/>
      </c>
      <c r="T903" s="26" t="str">
        <f t="shared" si="250"/>
        <v/>
      </c>
      <c r="U903" s="18" t="str">
        <f t="shared" si="261"/>
        <v/>
      </c>
      <c r="V903" s="18" t="str">
        <f t="shared" si="262"/>
        <v/>
      </c>
      <c r="W903" s="18" t="str">
        <f>IFERROR(CONCATENATE("PAGO N° ",B903," DEL CONTRATO CPS ",V903," ENTRE ",TEXT(VLOOKUP(A903,matriz,IF(generador!B903=1,16,IF(generador!B903=2,19,IF(generador!B903=3,22,IF(generador!B903=4,25,IF(generador!B903=5,28,IF(generador!B903=6,31,IF(generador!B903=7,34,IF(generador!B903=8,37,IF(generador!B903=9,40,IF(generador!B903=10,43,IF(generador!B903=11,46,IF(generador!B903=12,49,IF(generador!B903=13,52,IF(generador!B903=14,55,IF(generador!B903=15,58))))))))))))))),FALSE),"dd/mm/yyyy")," Y ",TEXT(VLOOKUP(A903,matriz,IF(generador!B903=1,17,IF(generador!B903=2,20,IF(generador!B903=3,23,IF(generador!B903=4,26,IF(generador!B903=5,29,IF(generador!B903=6,32,IF(generador!B903=7,35,IF(generador!B903=8,38,IF(generador!B903=9,41,IF(generador!B903=10,44,IF(generador!B903=11,47,IF(generador!B903=12,50,IF(generador!B903=13,53,IF(generador!B903=14,56,IF(generador!B903=15,59))))))))))))))),FALSE),"dd/mm/yyyy")),"")</f>
        <v/>
      </c>
    </row>
    <row r="904" spans="1:23" x14ac:dyDescent="0.3">
      <c r="A904" s="15"/>
      <c r="B904" s="14"/>
      <c r="C904" s="6"/>
      <c r="D904" s="26" t="str">
        <f t="shared" si="246"/>
        <v/>
      </c>
      <c r="E904" s="19" t="str">
        <f>IFERROR(IF(A904&lt;&gt;"",VLOOKUP(A904,matriz,IF(generador!B904=1,15,IF(generador!B904=2,18,IF(generador!B904=3,21,IF(generador!B904=4,24,IF(generador!B904=5,27,IF(generador!B904=6,30,IF(generador!B904=7,33,IF(generador!B904=8,36,IF(generador!B904=9,39,IF(generador!B904=10,42,IF(generador!B904=11,45,IF(generador!B904=12,48,IF(generador!B904=13,51,IF(generador!B904=14,54,IF(generador!B904=15,57))))))))))))))),FALSE),""),"")</f>
        <v/>
      </c>
      <c r="F904" s="20" t="str">
        <f t="shared" si="247"/>
        <v/>
      </c>
      <c r="G904" s="29" t="str">
        <f t="shared" si="248"/>
        <v/>
      </c>
      <c r="H904" s="21" t="str">
        <f t="shared" ca="1" si="251"/>
        <v/>
      </c>
      <c r="I904" s="18" t="str">
        <f t="shared" si="252"/>
        <v/>
      </c>
      <c r="J904" s="18" t="str">
        <f>""</f>
        <v/>
      </c>
      <c r="K904" s="18" t="str">
        <f t="shared" si="253"/>
        <v/>
      </c>
      <c r="L904" s="18" t="str">
        <f t="shared" si="254"/>
        <v/>
      </c>
      <c r="M904" s="18" t="str">
        <f t="shared" si="255"/>
        <v/>
      </c>
      <c r="N904" s="18" t="str">
        <f t="shared" si="256"/>
        <v/>
      </c>
      <c r="O904" s="18" t="str">
        <f t="shared" si="257"/>
        <v/>
      </c>
      <c r="P904" s="18" t="str">
        <f t="shared" si="258"/>
        <v/>
      </c>
      <c r="Q904" s="18" t="str">
        <f t="shared" si="259"/>
        <v/>
      </c>
      <c r="R904" s="122" t="str">
        <f t="shared" si="249"/>
        <v/>
      </c>
      <c r="S904" s="18" t="str">
        <f t="shared" si="260"/>
        <v/>
      </c>
      <c r="T904" s="26" t="str">
        <f t="shared" si="250"/>
        <v/>
      </c>
      <c r="U904" s="18" t="str">
        <f t="shared" si="261"/>
        <v/>
      </c>
      <c r="V904" s="18" t="str">
        <f t="shared" si="262"/>
        <v/>
      </c>
      <c r="W904" s="18" t="str">
        <f>IFERROR(CONCATENATE("PAGO N° ",B904," DEL CONTRATO CPS ",V904," ENTRE ",TEXT(VLOOKUP(A904,matriz,IF(generador!B904=1,16,IF(generador!B904=2,19,IF(generador!B904=3,22,IF(generador!B904=4,25,IF(generador!B904=5,28,IF(generador!B904=6,31,IF(generador!B904=7,34,IF(generador!B904=8,37,IF(generador!B904=9,40,IF(generador!B904=10,43,IF(generador!B904=11,46,IF(generador!B904=12,49,IF(generador!B904=13,52,IF(generador!B904=14,55,IF(generador!B904=15,58))))))))))))))),FALSE),"dd/mm/yyyy")," Y ",TEXT(VLOOKUP(A904,matriz,IF(generador!B904=1,17,IF(generador!B904=2,20,IF(generador!B904=3,23,IF(generador!B904=4,26,IF(generador!B904=5,29,IF(generador!B904=6,32,IF(generador!B904=7,35,IF(generador!B904=8,38,IF(generador!B904=9,41,IF(generador!B904=10,44,IF(generador!B904=11,47,IF(generador!B904=12,50,IF(generador!B904=13,53,IF(generador!B904=14,56,IF(generador!B904=15,59))))))))))))))),FALSE),"dd/mm/yyyy")),"")</f>
        <v/>
      </c>
    </row>
    <row r="905" spans="1:23" x14ac:dyDescent="0.3">
      <c r="A905" s="15"/>
      <c r="B905" s="14"/>
      <c r="C905" s="6"/>
      <c r="D905" s="26" t="str">
        <f t="shared" si="246"/>
        <v/>
      </c>
      <c r="E905" s="19" t="str">
        <f>IFERROR(IF(A905&lt;&gt;"",VLOOKUP(A905,matriz,IF(generador!B905=1,15,IF(generador!B905=2,18,IF(generador!B905=3,21,IF(generador!B905=4,24,IF(generador!B905=5,27,IF(generador!B905=6,30,IF(generador!B905=7,33,IF(generador!B905=8,36,IF(generador!B905=9,39,IF(generador!B905=10,42,IF(generador!B905=11,45,IF(generador!B905=12,48,IF(generador!B905=13,51,IF(generador!B905=14,54,IF(generador!B905=15,57))))))))))))))),FALSE),""),"")</f>
        <v/>
      </c>
      <c r="F905" s="20" t="str">
        <f t="shared" si="247"/>
        <v/>
      </c>
      <c r="G905" s="29" t="str">
        <f t="shared" si="248"/>
        <v/>
      </c>
      <c r="H905" s="21" t="str">
        <f t="shared" ca="1" si="251"/>
        <v/>
      </c>
      <c r="I905" s="18" t="str">
        <f t="shared" si="252"/>
        <v/>
      </c>
      <c r="J905" s="18" t="str">
        <f>""</f>
        <v/>
      </c>
      <c r="K905" s="18" t="str">
        <f t="shared" si="253"/>
        <v/>
      </c>
      <c r="L905" s="18" t="str">
        <f t="shared" si="254"/>
        <v/>
      </c>
      <c r="M905" s="18" t="str">
        <f t="shared" si="255"/>
        <v/>
      </c>
      <c r="N905" s="18" t="str">
        <f t="shared" si="256"/>
        <v/>
      </c>
      <c r="O905" s="18" t="str">
        <f t="shared" si="257"/>
        <v/>
      </c>
      <c r="P905" s="18" t="str">
        <f t="shared" si="258"/>
        <v/>
      </c>
      <c r="Q905" s="18" t="str">
        <f t="shared" si="259"/>
        <v/>
      </c>
      <c r="R905" s="122" t="str">
        <f t="shared" si="249"/>
        <v/>
      </c>
      <c r="S905" s="18" t="str">
        <f t="shared" si="260"/>
        <v/>
      </c>
      <c r="T905" s="26" t="str">
        <f t="shared" si="250"/>
        <v/>
      </c>
      <c r="U905" s="18" t="str">
        <f t="shared" si="261"/>
        <v/>
      </c>
      <c r="V905" s="18" t="str">
        <f t="shared" si="262"/>
        <v/>
      </c>
      <c r="W905" s="18" t="str">
        <f>IFERROR(CONCATENATE("PAGO N° ",B905," DEL CONTRATO CPS ",V905," ENTRE ",TEXT(VLOOKUP(A905,matriz,IF(generador!B905=1,16,IF(generador!B905=2,19,IF(generador!B905=3,22,IF(generador!B905=4,25,IF(generador!B905=5,28,IF(generador!B905=6,31,IF(generador!B905=7,34,IF(generador!B905=8,37,IF(generador!B905=9,40,IF(generador!B905=10,43,IF(generador!B905=11,46,IF(generador!B905=12,49,IF(generador!B905=13,52,IF(generador!B905=14,55,IF(generador!B905=15,58))))))))))))))),FALSE),"dd/mm/yyyy")," Y ",TEXT(VLOOKUP(A905,matriz,IF(generador!B905=1,17,IF(generador!B905=2,20,IF(generador!B905=3,23,IF(generador!B905=4,26,IF(generador!B905=5,29,IF(generador!B905=6,32,IF(generador!B905=7,35,IF(generador!B905=8,38,IF(generador!B905=9,41,IF(generador!B905=10,44,IF(generador!B905=11,47,IF(generador!B905=12,50,IF(generador!B905=13,53,IF(generador!B905=14,56,IF(generador!B905=15,59))))))))))))))),FALSE),"dd/mm/yyyy")),"")</f>
        <v/>
      </c>
    </row>
    <row r="906" spans="1:23" x14ac:dyDescent="0.3">
      <c r="A906" s="15"/>
      <c r="B906" s="14"/>
      <c r="C906" s="6"/>
      <c r="D906" s="26" t="str">
        <f t="shared" si="246"/>
        <v/>
      </c>
      <c r="E906" s="19" t="str">
        <f>IFERROR(IF(A906&lt;&gt;"",VLOOKUP(A906,matriz,IF(generador!B906=1,15,IF(generador!B906=2,18,IF(generador!B906=3,21,IF(generador!B906=4,24,IF(generador!B906=5,27,IF(generador!B906=6,30,IF(generador!B906=7,33,IF(generador!B906=8,36,IF(generador!B906=9,39,IF(generador!B906=10,42,IF(generador!B906=11,45,IF(generador!B906=12,48,IF(generador!B906=13,51,IF(generador!B906=14,54,IF(generador!B906=15,57))))))))))))))),FALSE),""),"")</f>
        <v/>
      </c>
      <c r="F906" s="20" t="str">
        <f t="shared" si="247"/>
        <v/>
      </c>
      <c r="G906" s="29" t="str">
        <f t="shared" si="248"/>
        <v/>
      </c>
      <c r="H906" s="21" t="str">
        <f t="shared" ca="1" si="251"/>
        <v/>
      </c>
      <c r="I906" s="18" t="str">
        <f t="shared" si="252"/>
        <v/>
      </c>
      <c r="J906" s="18" t="str">
        <f>""</f>
        <v/>
      </c>
      <c r="K906" s="18" t="str">
        <f t="shared" si="253"/>
        <v/>
      </c>
      <c r="L906" s="18" t="str">
        <f t="shared" si="254"/>
        <v/>
      </c>
      <c r="M906" s="18" t="str">
        <f t="shared" si="255"/>
        <v/>
      </c>
      <c r="N906" s="18" t="str">
        <f t="shared" si="256"/>
        <v/>
      </c>
      <c r="O906" s="18" t="str">
        <f t="shared" si="257"/>
        <v/>
      </c>
      <c r="P906" s="18" t="str">
        <f t="shared" si="258"/>
        <v/>
      </c>
      <c r="Q906" s="18" t="str">
        <f t="shared" si="259"/>
        <v/>
      </c>
      <c r="R906" s="122" t="str">
        <f t="shared" si="249"/>
        <v/>
      </c>
      <c r="S906" s="18" t="str">
        <f t="shared" si="260"/>
        <v/>
      </c>
      <c r="T906" s="26" t="str">
        <f t="shared" si="250"/>
        <v/>
      </c>
      <c r="U906" s="18" t="str">
        <f t="shared" si="261"/>
        <v/>
      </c>
      <c r="V906" s="18" t="str">
        <f t="shared" si="262"/>
        <v/>
      </c>
      <c r="W906" s="18" t="str">
        <f>IFERROR(CONCATENATE("PAGO N° ",B906," DEL CONTRATO CPS ",V906," ENTRE ",TEXT(VLOOKUP(A906,matriz,IF(generador!B906=1,16,IF(generador!B906=2,19,IF(generador!B906=3,22,IF(generador!B906=4,25,IF(generador!B906=5,28,IF(generador!B906=6,31,IF(generador!B906=7,34,IF(generador!B906=8,37,IF(generador!B906=9,40,IF(generador!B906=10,43,IF(generador!B906=11,46,IF(generador!B906=12,49,IF(generador!B906=13,52,IF(generador!B906=14,55,IF(generador!B906=15,58))))))))))))))),FALSE),"dd/mm/yyyy")," Y ",TEXT(VLOOKUP(A906,matriz,IF(generador!B906=1,17,IF(generador!B906=2,20,IF(generador!B906=3,23,IF(generador!B906=4,26,IF(generador!B906=5,29,IF(generador!B906=6,32,IF(generador!B906=7,35,IF(generador!B906=8,38,IF(generador!B906=9,41,IF(generador!B906=10,44,IF(generador!B906=11,47,IF(generador!B906=12,50,IF(generador!B906=13,53,IF(generador!B906=14,56,IF(generador!B906=15,59))))))))))))))),FALSE),"dd/mm/yyyy")),"")</f>
        <v/>
      </c>
    </row>
    <row r="907" spans="1:23" x14ac:dyDescent="0.3">
      <c r="A907" s="15"/>
      <c r="B907" s="14"/>
      <c r="C907" s="6"/>
      <c r="D907" s="26" t="str">
        <f t="shared" si="246"/>
        <v/>
      </c>
      <c r="E907" s="19" t="str">
        <f>IFERROR(IF(A907&lt;&gt;"",VLOOKUP(A907,matriz,IF(generador!B907=1,15,IF(generador!B907=2,18,IF(generador!B907=3,21,IF(generador!B907=4,24,IF(generador!B907=5,27,IF(generador!B907=6,30,IF(generador!B907=7,33,IF(generador!B907=8,36,IF(generador!B907=9,39,IF(generador!B907=10,42,IF(generador!B907=11,45,IF(generador!B907=12,48,IF(generador!B907=13,51,IF(generador!B907=14,54,IF(generador!B907=15,57))))))))))))))),FALSE),""),"")</f>
        <v/>
      </c>
      <c r="F907" s="20" t="str">
        <f t="shared" si="247"/>
        <v/>
      </c>
      <c r="G907" s="29" t="str">
        <f t="shared" si="248"/>
        <v/>
      </c>
      <c r="H907" s="21" t="str">
        <f t="shared" ca="1" si="251"/>
        <v/>
      </c>
      <c r="I907" s="18" t="str">
        <f t="shared" si="252"/>
        <v/>
      </c>
      <c r="J907" s="18" t="str">
        <f>""</f>
        <v/>
      </c>
      <c r="K907" s="18" t="str">
        <f t="shared" si="253"/>
        <v/>
      </c>
      <c r="L907" s="18" t="str">
        <f t="shared" si="254"/>
        <v/>
      </c>
      <c r="M907" s="18" t="str">
        <f t="shared" si="255"/>
        <v/>
      </c>
      <c r="N907" s="18" t="str">
        <f t="shared" si="256"/>
        <v/>
      </c>
      <c r="O907" s="18" t="str">
        <f t="shared" si="257"/>
        <v/>
      </c>
      <c r="P907" s="18" t="str">
        <f t="shared" si="258"/>
        <v/>
      </c>
      <c r="Q907" s="18" t="str">
        <f t="shared" si="259"/>
        <v/>
      </c>
      <c r="R907" s="122" t="str">
        <f t="shared" si="249"/>
        <v/>
      </c>
      <c r="S907" s="18" t="str">
        <f t="shared" si="260"/>
        <v/>
      </c>
      <c r="T907" s="26" t="str">
        <f t="shared" si="250"/>
        <v/>
      </c>
      <c r="U907" s="18" t="str">
        <f t="shared" si="261"/>
        <v/>
      </c>
      <c r="V907" s="18" t="str">
        <f t="shared" si="262"/>
        <v/>
      </c>
      <c r="W907" s="18" t="str">
        <f>IFERROR(CONCATENATE("PAGO N° ",B907," DEL CONTRATO CPS ",V907," ENTRE ",TEXT(VLOOKUP(A907,matriz,IF(generador!B907=1,16,IF(generador!B907=2,19,IF(generador!B907=3,22,IF(generador!B907=4,25,IF(generador!B907=5,28,IF(generador!B907=6,31,IF(generador!B907=7,34,IF(generador!B907=8,37,IF(generador!B907=9,40,IF(generador!B907=10,43,IF(generador!B907=11,46,IF(generador!B907=12,49,IF(generador!B907=13,52,IF(generador!B907=14,55,IF(generador!B907=15,58))))))))))))))),FALSE),"dd/mm/yyyy")," Y ",TEXT(VLOOKUP(A907,matriz,IF(generador!B907=1,17,IF(generador!B907=2,20,IF(generador!B907=3,23,IF(generador!B907=4,26,IF(generador!B907=5,29,IF(generador!B907=6,32,IF(generador!B907=7,35,IF(generador!B907=8,38,IF(generador!B907=9,41,IF(generador!B907=10,44,IF(generador!B907=11,47,IF(generador!B907=12,50,IF(generador!B907=13,53,IF(generador!B907=14,56,IF(generador!B907=15,59))))))))))))))),FALSE),"dd/mm/yyyy")),"")</f>
        <v/>
      </c>
    </row>
    <row r="908" spans="1:23" x14ac:dyDescent="0.3">
      <c r="A908" s="15"/>
      <c r="B908" s="14"/>
      <c r="C908" s="6"/>
      <c r="D908" s="26" t="str">
        <f t="shared" si="246"/>
        <v/>
      </c>
      <c r="E908" s="19" t="str">
        <f>IFERROR(IF(A908&lt;&gt;"",VLOOKUP(A908,matriz,IF(generador!B908=1,15,IF(generador!B908=2,18,IF(generador!B908=3,21,IF(generador!B908=4,24,IF(generador!B908=5,27,IF(generador!B908=6,30,IF(generador!B908=7,33,IF(generador!B908=8,36,IF(generador!B908=9,39,IF(generador!B908=10,42,IF(generador!B908=11,45,IF(generador!B908=12,48,IF(generador!B908=13,51,IF(generador!B908=14,54,IF(generador!B908=15,57))))))))))))))),FALSE),""),"")</f>
        <v/>
      </c>
      <c r="F908" s="20" t="str">
        <f t="shared" si="247"/>
        <v/>
      </c>
      <c r="G908" s="29" t="str">
        <f t="shared" si="248"/>
        <v/>
      </c>
      <c r="H908" s="21" t="str">
        <f t="shared" ca="1" si="251"/>
        <v/>
      </c>
      <c r="I908" s="18" t="str">
        <f t="shared" si="252"/>
        <v/>
      </c>
      <c r="J908" s="18" t="str">
        <f>""</f>
        <v/>
      </c>
      <c r="K908" s="18" t="str">
        <f t="shared" si="253"/>
        <v/>
      </c>
      <c r="L908" s="18" t="str">
        <f t="shared" si="254"/>
        <v/>
      </c>
      <c r="M908" s="18" t="str">
        <f t="shared" si="255"/>
        <v/>
      </c>
      <c r="N908" s="18" t="str">
        <f t="shared" si="256"/>
        <v/>
      </c>
      <c r="O908" s="18" t="str">
        <f t="shared" si="257"/>
        <v/>
      </c>
      <c r="P908" s="18" t="str">
        <f t="shared" si="258"/>
        <v/>
      </c>
      <c r="Q908" s="18" t="str">
        <f t="shared" si="259"/>
        <v/>
      </c>
      <c r="R908" s="122" t="str">
        <f t="shared" si="249"/>
        <v/>
      </c>
      <c r="S908" s="18" t="str">
        <f t="shared" si="260"/>
        <v/>
      </c>
      <c r="T908" s="26" t="str">
        <f t="shared" si="250"/>
        <v/>
      </c>
      <c r="U908" s="18" t="str">
        <f t="shared" si="261"/>
        <v/>
      </c>
      <c r="V908" s="18" t="str">
        <f t="shared" si="262"/>
        <v/>
      </c>
      <c r="W908" s="18" t="str">
        <f>IFERROR(CONCATENATE("PAGO N° ",B908," DEL CONTRATO CPS ",V908," ENTRE ",TEXT(VLOOKUP(A908,matriz,IF(generador!B908=1,16,IF(generador!B908=2,19,IF(generador!B908=3,22,IF(generador!B908=4,25,IF(generador!B908=5,28,IF(generador!B908=6,31,IF(generador!B908=7,34,IF(generador!B908=8,37,IF(generador!B908=9,40,IF(generador!B908=10,43,IF(generador!B908=11,46,IF(generador!B908=12,49,IF(generador!B908=13,52,IF(generador!B908=14,55,IF(generador!B908=15,58))))))))))))))),FALSE),"dd/mm/yyyy")," Y ",TEXT(VLOOKUP(A908,matriz,IF(generador!B908=1,17,IF(generador!B908=2,20,IF(generador!B908=3,23,IF(generador!B908=4,26,IF(generador!B908=5,29,IF(generador!B908=6,32,IF(generador!B908=7,35,IF(generador!B908=8,38,IF(generador!B908=9,41,IF(generador!B908=10,44,IF(generador!B908=11,47,IF(generador!B908=12,50,IF(generador!B908=13,53,IF(generador!B908=14,56,IF(generador!B908=15,59))))))))))))))),FALSE),"dd/mm/yyyy")),"")</f>
        <v/>
      </c>
    </row>
    <row r="909" spans="1:23" x14ac:dyDescent="0.3">
      <c r="A909" s="15"/>
      <c r="B909" s="14"/>
      <c r="C909" s="6"/>
      <c r="D909" s="26" t="str">
        <f t="shared" si="246"/>
        <v/>
      </c>
      <c r="E909" s="19" t="str">
        <f>IFERROR(IF(A909&lt;&gt;"",VLOOKUP(A909,matriz,IF(generador!B909=1,15,IF(generador!B909=2,18,IF(generador!B909=3,21,IF(generador!B909=4,24,IF(generador!B909=5,27,IF(generador!B909=6,30,IF(generador!B909=7,33,IF(generador!B909=8,36,IF(generador!B909=9,39,IF(generador!B909=10,42,IF(generador!B909=11,45,IF(generador!B909=12,48,IF(generador!B909=13,51,IF(generador!B909=14,54,IF(generador!B909=15,57))))))))))))))),FALSE),""),"")</f>
        <v/>
      </c>
      <c r="F909" s="20" t="str">
        <f t="shared" si="247"/>
        <v/>
      </c>
      <c r="G909" s="29" t="str">
        <f t="shared" si="248"/>
        <v/>
      </c>
      <c r="H909" s="21" t="str">
        <f t="shared" ca="1" si="251"/>
        <v/>
      </c>
      <c r="I909" s="18" t="str">
        <f t="shared" si="252"/>
        <v/>
      </c>
      <c r="J909" s="18" t="str">
        <f>""</f>
        <v/>
      </c>
      <c r="K909" s="18" t="str">
        <f t="shared" si="253"/>
        <v/>
      </c>
      <c r="L909" s="18" t="str">
        <f t="shared" si="254"/>
        <v/>
      </c>
      <c r="M909" s="18" t="str">
        <f t="shared" si="255"/>
        <v/>
      </c>
      <c r="N909" s="18" t="str">
        <f t="shared" si="256"/>
        <v/>
      </c>
      <c r="O909" s="18" t="str">
        <f t="shared" si="257"/>
        <v/>
      </c>
      <c r="P909" s="18" t="str">
        <f t="shared" si="258"/>
        <v/>
      </c>
      <c r="Q909" s="18" t="str">
        <f t="shared" si="259"/>
        <v/>
      </c>
      <c r="R909" s="122" t="str">
        <f t="shared" si="249"/>
        <v/>
      </c>
      <c r="S909" s="18" t="str">
        <f t="shared" si="260"/>
        <v/>
      </c>
      <c r="T909" s="26" t="str">
        <f t="shared" si="250"/>
        <v/>
      </c>
      <c r="U909" s="18" t="str">
        <f t="shared" si="261"/>
        <v/>
      </c>
      <c r="V909" s="18" t="str">
        <f t="shared" si="262"/>
        <v/>
      </c>
      <c r="W909" s="18" t="str">
        <f>IFERROR(CONCATENATE("PAGO N° ",B909," DEL CONTRATO CPS ",V909," ENTRE ",TEXT(VLOOKUP(A909,matriz,IF(generador!B909=1,16,IF(generador!B909=2,19,IF(generador!B909=3,22,IF(generador!B909=4,25,IF(generador!B909=5,28,IF(generador!B909=6,31,IF(generador!B909=7,34,IF(generador!B909=8,37,IF(generador!B909=9,40,IF(generador!B909=10,43,IF(generador!B909=11,46,IF(generador!B909=12,49,IF(generador!B909=13,52,IF(generador!B909=14,55,IF(generador!B909=15,58))))))))))))))),FALSE),"dd/mm/yyyy")," Y ",TEXT(VLOOKUP(A909,matriz,IF(generador!B909=1,17,IF(generador!B909=2,20,IF(generador!B909=3,23,IF(generador!B909=4,26,IF(generador!B909=5,29,IF(generador!B909=6,32,IF(generador!B909=7,35,IF(generador!B909=8,38,IF(generador!B909=9,41,IF(generador!B909=10,44,IF(generador!B909=11,47,IF(generador!B909=12,50,IF(generador!B909=13,53,IF(generador!B909=14,56,IF(generador!B909=15,59))))))))))))))),FALSE),"dd/mm/yyyy")),"")</f>
        <v/>
      </c>
    </row>
    <row r="910" spans="1:23" x14ac:dyDescent="0.3">
      <c r="A910" s="15"/>
      <c r="B910" s="14"/>
      <c r="C910" s="6"/>
      <c r="D910" s="26" t="str">
        <f t="shared" si="246"/>
        <v/>
      </c>
      <c r="E910" s="19" t="str">
        <f>IFERROR(IF(A910&lt;&gt;"",VLOOKUP(A910,matriz,IF(generador!B910=1,15,IF(generador!B910=2,18,IF(generador!B910=3,21,IF(generador!B910=4,24,IF(generador!B910=5,27,IF(generador!B910=6,30,IF(generador!B910=7,33,IF(generador!B910=8,36,IF(generador!B910=9,39,IF(generador!B910=10,42,IF(generador!B910=11,45,IF(generador!B910=12,48,IF(generador!B910=13,51,IF(generador!B910=14,54,IF(generador!B910=15,57))))))))))))))),FALSE),""),"")</f>
        <v/>
      </c>
      <c r="F910" s="20" t="str">
        <f t="shared" si="247"/>
        <v/>
      </c>
      <c r="G910" s="29" t="str">
        <f t="shared" si="248"/>
        <v/>
      </c>
      <c r="H910" s="21" t="str">
        <f t="shared" ca="1" si="251"/>
        <v/>
      </c>
      <c r="I910" s="18" t="str">
        <f t="shared" si="252"/>
        <v/>
      </c>
      <c r="J910" s="18" t="str">
        <f>""</f>
        <v/>
      </c>
      <c r="K910" s="18" t="str">
        <f t="shared" si="253"/>
        <v/>
      </c>
      <c r="L910" s="18" t="str">
        <f t="shared" si="254"/>
        <v/>
      </c>
      <c r="M910" s="18" t="str">
        <f t="shared" si="255"/>
        <v/>
      </c>
      <c r="N910" s="18" t="str">
        <f t="shared" si="256"/>
        <v/>
      </c>
      <c r="O910" s="18" t="str">
        <f t="shared" si="257"/>
        <v/>
      </c>
      <c r="P910" s="18" t="str">
        <f t="shared" si="258"/>
        <v/>
      </c>
      <c r="Q910" s="18" t="str">
        <f t="shared" si="259"/>
        <v/>
      </c>
      <c r="R910" s="122" t="str">
        <f t="shared" si="249"/>
        <v/>
      </c>
      <c r="S910" s="18" t="str">
        <f t="shared" si="260"/>
        <v/>
      </c>
      <c r="T910" s="26" t="str">
        <f t="shared" si="250"/>
        <v/>
      </c>
      <c r="U910" s="18" t="str">
        <f t="shared" si="261"/>
        <v/>
      </c>
      <c r="V910" s="18" t="str">
        <f t="shared" si="262"/>
        <v/>
      </c>
      <c r="W910" s="18" t="str">
        <f>IFERROR(CONCATENATE("PAGO N° ",B910," DEL CONTRATO CPS ",V910," ENTRE ",TEXT(VLOOKUP(A910,matriz,IF(generador!B910=1,16,IF(generador!B910=2,19,IF(generador!B910=3,22,IF(generador!B910=4,25,IF(generador!B910=5,28,IF(generador!B910=6,31,IF(generador!B910=7,34,IF(generador!B910=8,37,IF(generador!B910=9,40,IF(generador!B910=10,43,IF(generador!B910=11,46,IF(generador!B910=12,49,IF(generador!B910=13,52,IF(generador!B910=14,55,IF(generador!B910=15,58))))))))))))))),FALSE),"dd/mm/yyyy")," Y ",TEXT(VLOOKUP(A910,matriz,IF(generador!B910=1,17,IF(generador!B910=2,20,IF(generador!B910=3,23,IF(generador!B910=4,26,IF(generador!B910=5,29,IF(generador!B910=6,32,IF(generador!B910=7,35,IF(generador!B910=8,38,IF(generador!B910=9,41,IF(generador!B910=10,44,IF(generador!B910=11,47,IF(generador!B910=12,50,IF(generador!B910=13,53,IF(generador!B910=14,56,IF(generador!B910=15,59))))))))))))))),FALSE),"dd/mm/yyyy")),"")</f>
        <v/>
      </c>
    </row>
    <row r="911" spans="1:23" x14ac:dyDescent="0.3">
      <c r="A911" s="15"/>
      <c r="B911" s="14"/>
      <c r="C911" s="6"/>
      <c r="D911" s="26" t="str">
        <f t="shared" si="246"/>
        <v/>
      </c>
      <c r="E911" s="19" t="str">
        <f>IFERROR(IF(A911&lt;&gt;"",VLOOKUP(A911,matriz,IF(generador!B911=1,15,IF(generador!B911=2,18,IF(generador!B911=3,21,IF(generador!B911=4,24,IF(generador!B911=5,27,IF(generador!B911=6,30,IF(generador!B911=7,33,IF(generador!B911=8,36,IF(generador!B911=9,39,IF(generador!B911=10,42,IF(generador!B911=11,45,IF(generador!B911=12,48,IF(generador!B911=13,51,IF(generador!B911=14,54,IF(generador!B911=15,57))))))))))))))),FALSE),""),"")</f>
        <v/>
      </c>
      <c r="F911" s="20" t="str">
        <f t="shared" si="247"/>
        <v/>
      </c>
      <c r="G911" s="29" t="str">
        <f t="shared" si="248"/>
        <v/>
      </c>
      <c r="H911" s="21" t="str">
        <f t="shared" ca="1" si="251"/>
        <v/>
      </c>
      <c r="I911" s="18" t="str">
        <f t="shared" si="252"/>
        <v/>
      </c>
      <c r="J911" s="18" t="str">
        <f>""</f>
        <v/>
      </c>
      <c r="K911" s="18" t="str">
        <f t="shared" si="253"/>
        <v/>
      </c>
      <c r="L911" s="18" t="str">
        <f t="shared" si="254"/>
        <v/>
      </c>
      <c r="M911" s="18" t="str">
        <f t="shared" si="255"/>
        <v/>
      </c>
      <c r="N911" s="18" t="str">
        <f t="shared" si="256"/>
        <v/>
      </c>
      <c r="O911" s="18" t="str">
        <f t="shared" si="257"/>
        <v/>
      </c>
      <c r="P911" s="18" t="str">
        <f t="shared" si="258"/>
        <v/>
      </c>
      <c r="Q911" s="18" t="str">
        <f t="shared" si="259"/>
        <v/>
      </c>
      <c r="R911" s="122" t="str">
        <f t="shared" si="249"/>
        <v/>
      </c>
      <c r="S911" s="18" t="str">
        <f t="shared" si="260"/>
        <v/>
      </c>
      <c r="T911" s="26" t="str">
        <f t="shared" si="250"/>
        <v/>
      </c>
      <c r="U911" s="18" t="str">
        <f t="shared" si="261"/>
        <v/>
      </c>
      <c r="V911" s="18" t="str">
        <f t="shared" si="262"/>
        <v/>
      </c>
      <c r="W911" s="18" t="str">
        <f>IFERROR(CONCATENATE("PAGO N° ",B911," DEL CONTRATO CPS ",V911," ENTRE ",TEXT(VLOOKUP(A911,matriz,IF(generador!B911=1,16,IF(generador!B911=2,19,IF(generador!B911=3,22,IF(generador!B911=4,25,IF(generador!B911=5,28,IF(generador!B911=6,31,IF(generador!B911=7,34,IF(generador!B911=8,37,IF(generador!B911=9,40,IF(generador!B911=10,43,IF(generador!B911=11,46,IF(generador!B911=12,49,IF(generador!B911=13,52,IF(generador!B911=14,55,IF(generador!B911=15,58))))))))))))))),FALSE),"dd/mm/yyyy")," Y ",TEXT(VLOOKUP(A911,matriz,IF(generador!B911=1,17,IF(generador!B911=2,20,IF(generador!B911=3,23,IF(generador!B911=4,26,IF(generador!B911=5,29,IF(generador!B911=6,32,IF(generador!B911=7,35,IF(generador!B911=8,38,IF(generador!B911=9,41,IF(generador!B911=10,44,IF(generador!B911=11,47,IF(generador!B911=12,50,IF(generador!B911=13,53,IF(generador!B911=14,56,IF(generador!B911=15,59))))))))))))))),FALSE),"dd/mm/yyyy")),"")</f>
        <v/>
      </c>
    </row>
    <row r="912" spans="1:23" x14ac:dyDescent="0.3">
      <c r="A912" s="15"/>
      <c r="B912" s="14"/>
      <c r="C912" s="6"/>
      <c r="D912" s="26" t="str">
        <f t="shared" si="246"/>
        <v/>
      </c>
      <c r="E912" s="19" t="str">
        <f>IFERROR(IF(A912&lt;&gt;"",VLOOKUP(A912,matriz,IF(generador!B912=1,15,IF(generador!B912=2,18,IF(generador!B912=3,21,IF(generador!B912=4,24,IF(generador!B912=5,27,IF(generador!B912=6,30,IF(generador!B912=7,33,IF(generador!B912=8,36,IF(generador!B912=9,39,IF(generador!B912=10,42,IF(generador!B912=11,45,IF(generador!B912=12,48,IF(generador!B912=13,51,IF(generador!B912=14,54,IF(generador!B912=15,57))))))))))))))),FALSE),""),"")</f>
        <v/>
      </c>
      <c r="F912" s="20" t="str">
        <f t="shared" si="247"/>
        <v/>
      </c>
      <c r="G912" s="29" t="str">
        <f t="shared" si="248"/>
        <v/>
      </c>
      <c r="H912" s="21" t="str">
        <f t="shared" ca="1" si="251"/>
        <v/>
      </c>
      <c r="I912" s="18" t="str">
        <f t="shared" si="252"/>
        <v/>
      </c>
      <c r="J912" s="18" t="str">
        <f>""</f>
        <v/>
      </c>
      <c r="K912" s="18" t="str">
        <f t="shared" si="253"/>
        <v/>
      </c>
      <c r="L912" s="18" t="str">
        <f t="shared" si="254"/>
        <v/>
      </c>
      <c r="M912" s="18" t="str">
        <f t="shared" si="255"/>
        <v/>
      </c>
      <c r="N912" s="18" t="str">
        <f t="shared" si="256"/>
        <v/>
      </c>
      <c r="O912" s="18" t="str">
        <f t="shared" si="257"/>
        <v/>
      </c>
      <c r="P912" s="18" t="str">
        <f t="shared" si="258"/>
        <v/>
      </c>
      <c r="Q912" s="18" t="str">
        <f t="shared" si="259"/>
        <v/>
      </c>
      <c r="R912" s="122" t="str">
        <f t="shared" si="249"/>
        <v/>
      </c>
      <c r="S912" s="18" t="str">
        <f t="shared" si="260"/>
        <v/>
      </c>
      <c r="T912" s="26" t="str">
        <f t="shared" si="250"/>
        <v/>
      </c>
      <c r="U912" s="18" t="str">
        <f t="shared" si="261"/>
        <v/>
      </c>
      <c r="V912" s="18" t="str">
        <f t="shared" si="262"/>
        <v/>
      </c>
      <c r="W912" s="18" t="str">
        <f>IFERROR(CONCATENATE("PAGO N° ",B912," DEL CONTRATO CPS ",V912," ENTRE ",TEXT(VLOOKUP(A912,matriz,IF(generador!B912=1,16,IF(generador!B912=2,19,IF(generador!B912=3,22,IF(generador!B912=4,25,IF(generador!B912=5,28,IF(generador!B912=6,31,IF(generador!B912=7,34,IF(generador!B912=8,37,IF(generador!B912=9,40,IF(generador!B912=10,43,IF(generador!B912=11,46,IF(generador!B912=12,49,IF(generador!B912=13,52,IF(generador!B912=14,55,IF(generador!B912=15,58))))))))))))))),FALSE),"dd/mm/yyyy")," Y ",TEXT(VLOOKUP(A912,matriz,IF(generador!B912=1,17,IF(generador!B912=2,20,IF(generador!B912=3,23,IF(generador!B912=4,26,IF(generador!B912=5,29,IF(generador!B912=6,32,IF(generador!B912=7,35,IF(generador!B912=8,38,IF(generador!B912=9,41,IF(generador!B912=10,44,IF(generador!B912=11,47,IF(generador!B912=12,50,IF(generador!B912=13,53,IF(generador!B912=14,56,IF(generador!B912=15,59))))))))))))))),FALSE),"dd/mm/yyyy")),"")</f>
        <v/>
      </c>
    </row>
    <row r="913" spans="1:23" x14ac:dyDescent="0.3">
      <c r="A913" s="15"/>
      <c r="B913" s="14"/>
      <c r="C913" s="6"/>
      <c r="D913" s="26" t="str">
        <f t="shared" si="246"/>
        <v/>
      </c>
      <c r="E913" s="19" t="str">
        <f>IFERROR(IF(A913&lt;&gt;"",VLOOKUP(A913,matriz,IF(generador!B913=1,15,IF(generador!B913=2,18,IF(generador!B913=3,21,IF(generador!B913=4,24,IF(generador!B913=5,27,IF(generador!B913=6,30,IF(generador!B913=7,33,IF(generador!B913=8,36,IF(generador!B913=9,39,IF(generador!B913=10,42,IF(generador!B913=11,45,IF(generador!B913=12,48,IF(generador!B913=13,51,IF(generador!B913=14,54,IF(generador!B913=15,57))))))))))))))),FALSE),""),"")</f>
        <v/>
      </c>
      <c r="F913" s="20" t="str">
        <f t="shared" si="247"/>
        <v/>
      </c>
      <c r="G913" s="29" t="str">
        <f t="shared" si="248"/>
        <v/>
      </c>
      <c r="H913" s="21" t="str">
        <f t="shared" ca="1" si="251"/>
        <v/>
      </c>
      <c r="I913" s="18" t="str">
        <f t="shared" si="252"/>
        <v/>
      </c>
      <c r="J913" s="18" t="str">
        <f>""</f>
        <v/>
      </c>
      <c r="K913" s="18" t="str">
        <f t="shared" si="253"/>
        <v/>
      </c>
      <c r="L913" s="18" t="str">
        <f t="shared" si="254"/>
        <v/>
      </c>
      <c r="M913" s="18" t="str">
        <f t="shared" si="255"/>
        <v/>
      </c>
      <c r="N913" s="18" t="str">
        <f t="shared" si="256"/>
        <v/>
      </c>
      <c r="O913" s="18" t="str">
        <f t="shared" si="257"/>
        <v/>
      </c>
      <c r="P913" s="18" t="str">
        <f t="shared" si="258"/>
        <v/>
      </c>
      <c r="Q913" s="18" t="str">
        <f t="shared" si="259"/>
        <v/>
      </c>
      <c r="R913" s="122" t="str">
        <f t="shared" si="249"/>
        <v/>
      </c>
      <c r="S913" s="18" t="str">
        <f t="shared" si="260"/>
        <v/>
      </c>
      <c r="T913" s="26" t="str">
        <f t="shared" si="250"/>
        <v/>
      </c>
      <c r="U913" s="18" t="str">
        <f t="shared" si="261"/>
        <v/>
      </c>
      <c r="V913" s="18" t="str">
        <f t="shared" si="262"/>
        <v/>
      </c>
      <c r="W913" s="18" t="str">
        <f>IFERROR(CONCATENATE("PAGO N° ",B913," DEL CONTRATO CPS ",V913," ENTRE ",TEXT(VLOOKUP(A913,matriz,IF(generador!B913=1,16,IF(generador!B913=2,19,IF(generador!B913=3,22,IF(generador!B913=4,25,IF(generador!B913=5,28,IF(generador!B913=6,31,IF(generador!B913=7,34,IF(generador!B913=8,37,IF(generador!B913=9,40,IF(generador!B913=10,43,IF(generador!B913=11,46,IF(generador!B913=12,49,IF(generador!B913=13,52,IF(generador!B913=14,55,IF(generador!B913=15,58))))))))))))))),FALSE),"dd/mm/yyyy")," Y ",TEXT(VLOOKUP(A913,matriz,IF(generador!B913=1,17,IF(generador!B913=2,20,IF(generador!B913=3,23,IF(generador!B913=4,26,IF(generador!B913=5,29,IF(generador!B913=6,32,IF(generador!B913=7,35,IF(generador!B913=8,38,IF(generador!B913=9,41,IF(generador!B913=10,44,IF(generador!B913=11,47,IF(generador!B913=12,50,IF(generador!B913=13,53,IF(generador!B913=14,56,IF(generador!B913=15,59))))))))))))))),FALSE),"dd/mm/yyyy")),"")</f>
        <v/>
      </c>
    </row>
    <row r="914" spans="1:23" x14ac:dyDescent="0.3">
      <c r="A914" s="15"/>
      <c r="B914" s="14"/>
      <c r="C914" s="6"/>
      <c r="D914" s="26" t="str">
        <f t="shared" si="246"/>
        <v/>
      </c>
      <c r="E914" s="19" t="str">
        <f>IFERROR(IF(A914&lt;&gt;"",VLOOKUP(A914,matriz,IF(generador!B914=1,15,IF(generador!B914=2,18,IF(generador!B914=3,21,IF(generador!B914=4,24,IF(generador!B914=5,27,IF(generador!B914=6,30,IF(generador!B914=7,33,IF(generador!B914=8,36,IF(generador!B914=9,39,IF(generador!B914=10,42,IF(generador!B914=11,45,IF(generador!B914=12,48,IF(generador!B914=13,51,IF(generador!B914=14,54,IF(generador!B914=15,57))))))))))))))),FALSE),""),"")</f>
        <v/>
      </c>
      <c r="F914" s="20" t="str">
        <f t="shared" si="247"/>
        <v/>
      </c>
      <c r="G914" s="29" t="str">
        <f t="shared" si="248"/>
        <v/>
      </c>
      <c r="H914" s="21" t="str">
        <f t="shared" ca="1" si="251"/>
        <v/>
      </c>
      <c r="I914" s="18" t="str">
        <f t="shared" si="252"/>
        <v/>
      </c>
      <c r="J914" s="18" t="str">
        <f>""</f>
        <v/>
      </c>
      <c r="K914" s="18" t="str">
        <f t="shared" si="253"/>
        <v/>
      </c>
      <c r="L914" s="18" t="str">
        <f t="shared" si="254"/>
        <v/>
      </c>
      <c r="M914" s="18" t="str">
        <f t="shared" si="255"/>
        <v/>
      </c>
      <c r="N914" s="18" t="str">
        <f t="shared" si="256"/>
        <v/>
      </c>
      <c r="O914" s="18" t="str">
        <f t="shared" si="257"/>
        <v/>
      </c>
      <c r="P914" s="18" t="str">
        <f t="shared" si="258"/>
        <v/>
      </c>
      <c r="Q914" s="18" t="str">
        <f t="shared" si="259"/>
        <v/>
      </c>
      <c r="R914" s="122" t="str">
        <f t="shared" si="249"/>
        <v/>
      </c>
      <c r="S914" s="18" t="str">
        <f t="shared" si="260"/>
        <v/>
      </c>
      <c r="T914" s="26" t="str">
        <f t="shared" si="250"/>
        <v/>
      </c>
      <c r="U914" s="18" t="str">
        <f t="shared" si="261"/>
        <v/>
      </c>
      <c r="V914" s="18" t="str">
        <f t="shared" si="262"/>
        <v/>
      </c>
      <c r="W914" s="18" t="str">
        <f>IFERROR(CONCATENATE("PAGO N° ",B914," DEL CONTRATO CPS ",V914," ENTRE ",TEXT(VLOOKUP(A914,matriz,IF(generador!B914=1,16,IF(generador!B914=2,19,IF(generador!B914=3,22,IF(generador!B914=4,25,IF(generador!B914=5,28,IF(generador!B914=6,31,IF(generador!B914=7,34,IF(generador!B914=8,37,IF(generador!B914=9,40,IF(generador!B914=10,43,IF(generador!B914=11,46,IF(generador!B914=12,49,IF(generador!B914=13,52,IF(generador!B914=14,55,IF(generador!B914=15,58))))))))))))))),FALSE),"dd/mm/yyyy")," Y ",TEXT(VLOOKUP(A914,matriz,IF(generador!B914=1,17,IF(generador!B914=2,20,IF(generador!B914=3,23,IF(generador!B914=4,26,IF(generador!B914=5,29,IF(generador!B914=6,32,IF(generador!B914=7,35,IF(generador!B914=8,38,IF(generador!B914=9,41,IF(generador!B914=10,44,IF(generador!B914=11,47,IF(generador!B914=12,50,IF(generador!B914=13,53,IF(generador!B914=14,56,IF(generador!B914=15,59))))))))))))))),FALSE),"dd/mm/yyyy")),"")</f>
        <v/>
      </c>
    </row>
    <row r="915" spans="1:23" x14ac:dyDescent="0.3">
      <c r="A915" s="15"/>
      <c r="B915" s="14"/>
      <c r="C915" s="6"/>
      <c r="D915" s="26" t="str">
        <f t="shared" si="246"/>
        <v/>
      </c>
      <c r="E915" s="19" t="str">
        <f>IFERROR(IF(A915&lt;&gt;"",VLOOKUP(A915,matriz,IF(generador!B915=1,15,IF(generador!B915=2,18,IF(generador!B915=3,21,IF(generador!B915=4,24,IF(generador!B915=5,27,IF(generador!B915=6,30,IF(generador!B915=7,33,IF(generador!B915=8,36,IF(generador!B915=9,39,IF(generador!B915=10,42,IF(generador!B915=11,45,IF(generador!B915=12,48,IF(generador!B915=13,51,IF(generador!B915=14,54,IF(generador!B915=15,57))))))))))))))),FALSE),""),"")</f>
        <v/>
      </c>
      <c r="F915" s="20" t="str">
        <f t="shared" si="247"/>
        <v/>
      </c>
      <c r="G915" s="29" t="str">
        <f t="shared" si="248"/>
        <v/>
      </c>
      <c r="H915" s="21" t="str">
        <f t="shared" ca="1" si="251"/>
        <v/>
      </c>
      <c r="I915" s="18" t="str">
        <f t="shared" si="252"/>
        <v/>
      </c>
      <c r="J915" s="18" t="str">
        <f>""</f>
        <v/>
      </c>
      <c r="K915" s="18" t="str">
        <f t="shared" si="253"/>
        <v/>
      </c>
      <c r="L915" s="18" t="str">
        <f t="shared" si="254"/>
        <v/>
      </c>
      <c r="M915" s="18" t="str">
        <f t="shared" si="255"/>
        <v/>
      </c>
      <c r="N915" s="18" t="str">
        <f t="shared" si="256"/>
        <v/>
      </c>
      <c r="O915" s="18" t="str">
        <f t="shared" si="257"/>
        <v/>
      </c>
      <c r="P915" s="18" t="str">
        <f t="shared" si="258"/>
        <v/>
      </c>
      <c r="Q915" s="18" t="str">
        <f t="shared" si="259"/>
        <v/>
      </c>
      <c r="R915" s="122" t="str">
        <f t="shared" si="249"/>
        <v/>
      </c>
      <c r="S915" s="18" t="str">
        <f t="shared" si="260"/>
        <v/>
      </c>
      <c r="T915" s="26" t="str">
        <f t="shared" si="250"/>
        <v/>
      </c>
      <c r="U915" s="18" t="str">
        <f t="shared" si="261"/>
        <v/>
      </c>
      <c r="V915" s="18" t="str">
        <f t="shared" si="262"/>
        <v/>
      </c>
      <c r="W915" s="18" t="str">
        <f>IFERROR(CONCATENATE("PAGO N° ",B915," DEL CONTRATO CPS ",V915," ENTRE ",TEXT(VLOOKUP(A915,matriz,IF(generador!B915=1,16,IF(generador!B915=2,19,IF(generador!B915=3,22,IF(generador!B915=4,25,IF(generador!B915=5,28,IF(generador!B915=6,31,IF(generador!B915=7,34,IF(generador!B915=8,37,IF(generador!B915=9,40,IF(generador!B915=10,43,IF(generador!B915=11,46,IF(generador!B915=12,49,IF(generador!B915=13,52,IF(generador!B915=14,55,IF(generador!B915=15,58))))))))))))))),FALSE),"dd/mm/yyyy")," Y ",TEXT(VLOOKUP(A915,matriz,IF(generador!B915=1,17,IF(generador!B915=2,20,IF(generador!B915=3,23,IF(generador!B915=4,26,IF(generador!B915=5,29,IF(generador!B915=6,32,IF(generador!B915=7,35,IF(generador!B915=8,38,IF(generador!B915=9,41,IF(generador!B915=10,44,IF(generador!B915=11,47,IF(generador!B915=12,50,IF(generador!B915=13,53,IF(generador!B915=14,56,IF(generador!B915=15,59))))))))))))))),FALSE),"dd/mm/yyyy")),"")</f>
        <v/>
      </c>
    </row>
    <row r="916" spans="1:23" x14ac:dyDescent="0.3">
      <c r="A916" s="15"/>
      <c r="B916" s="14"/>
      <c r="C916" s="6"/>
      <c r="D916" s="26" t="str">
        <f t="shared" si="246"/>
        <v/>
      </c>
      <c r="E916" s="19" t="str">
        <f>IFERROR(IF(A916&lt;&gt;"",VLOOKUP(A916,matriz,IF(generador!B916=1,15,IF(generador!B916=2,18,IF(generador!B916=3,21,IF(generador!B916=4,24,IF(generador!B916=5,27,IF(generador!B916=6,30,IF(generador!B916=7,33,IF(generador!B916=8,36,IF(generador!B916=9,39,IF(generador!B916=10,42,IF(generador!B916=11,45,IF(generador!B916=12,48,IF(generador!B916=13,51,IF(generador!B916=14,54,IF(generador!B916=15,57))))))))))))))),FALSE),""),"")</f>
        <v/>
      </c>
      <c r="F916" s="20" t="str">
        <f t="shared" si="247"/>
        <v/>
      </c>
      <c r="G916" s="29" t="str">
        <f t="shared" si="248"/>
        <v/>
      </c>
      <c r="H916" s="21" t="str">
        <f t="shared" ca="1" si="251"/>
        <v/>
      </c>
      <c r="I916" s="18" t="str">
        <f t="shared" si="252"/>
        <v/>
      </c>
      <c r="J916" s="18" t="str">
        <f>""</f>
        <v/>
      </c>
      <c r="K916" s="18" t="str">
        <f t="shared" si="253"/>
        <v/>
      </c>
      <c r="L916" s="18" t="str">
        <f t="shared" si="254"/>
        <v/>
      </c>
      <c r="M916" s="18" t="str">
        <f t="shared" si="255"/>
        <v/>
      </c>
      <c r="N916" s="18" t="str">
        <f t="shared" si="256"/>
        <v/>
      </c>
      <c r="O916" s="18" t="str">
        <f t="shared" si="257"/>
        <v/>
      </c>
      <c r="P916" s="18" t="str">
        <f t="shared" si="258"/>
        <v/>
      </c>
      <c r="Q916" s="18" t="str">
        <f t="shared" si="259"/>
        <v/>
      </c>
      <c r="R916" s="122" t="str">
        <f t="shared" si="249"/>
        <v/>
      </c>
      <c r="S916" s="18" t="str">
        <f t="shared" si="260"/>
        <v/>
      </c>
      <c r="T916" s="26" t="str">
        <f t="shared" si="250"/>
        <v/>
      </c>
      <c r="U916" s="18" t="str">
        <f t="shared" si="261"/>
        <v/>
      </c>
      <c r="V916" s="18" t="str">
        <f t="shared" si="262"/>
        <v/>
      </c>
      <c r="W916" s="18" t="str">
        <f>IFERROR(CONCATENATE("PAGO N° ",B916," DEL CONTRATO CPS ",V916," ENTRE ",TEXT(VLOOKUP(A916,matriz,IF(generador!B916=1,16,IF(generador!B916=2,19,IF(generador!B916=3,22,IF(generador!B916=4,25,IF(generador!B916=5,28,IF(generador!B916=6,31,IF(generador!B916=7,34,IF(generador!B916=8,37,IF(generador!B916=9,40,IF(generador!B916=10,43,IF(generador!B916=11,46,IF(generador!B916=12,49,IF(generador!B916=13,52,IF(generador!B916=14,55,IF(generador!B916=15,58))))))))))))))),FALSE),"dd/mm/yyyy")," Y ",TEXT(VLOOKUP(A916,matriz,IF(generador!B916=1,17,IF(generador!B916=2,20,IF(generador!B916=3,23,IF(generador!B916=4,26,IF(generador!B916=5,29,IF(generador!B916=6,32,IF(generador!B916=7,35,IF(generador!B916=8,38,IF(generador!B916=9,41,IF(generador!B916=10,44,IF(generador!B916=11,47,IF(generador!B916=12,50,IF(generador!B916=13,53,IF(generador!B916=14,56,IF(generador!B916=15,59))))))))))))))),FALSE),"dd/mm/yyyy")),"")</f>
        <v/>
      </c>
    </row>
    <row r="917" spans="1:23" x14ac:dyDescent="0.3">
      <c r="A917" s="15"/>
      <c r="B917" s="14"/>
      <c r="C917" s="6"/>
      <c r="D917" s="26" t="str">
        <f t="shared" si="246"/>
        <v/>
      </c>
      <c r="E917" s="19" t="str">
        <f>IFERROR(IF(A917&lt;&gt;"",VLOOKUP(A917,matriz,IF(generador!B917=1,15,IF(generador!B917=2,18,IF(generador!B917=3,21,IF(generador!B917=4,24,IF(generador!B917=5,27,IF(generador!B917=6,30,IF(generador!B917=7,33,IF(generador!B917=8,36,IF(generador!B917=9,39,IF(generador!B917=10,42,IF(generador!B917=11,45,IF(generador!B917=12,48,IF(generador!B917=13,51,IF(generador!B917=14,54,IF(generador!B917=15,57))))))))))))))),FALSE),""),"")</f>
        <v/>
      </c>
      <c r="F917" s="20" t="str">
        <f t="shared" si="247"/>
        <v/>
      </c>
      <c r="G917" s="29" t="str">
        <f t="shared" si="248"/>
        <v/>
      </c>
      <c r="H917" s="21" t="str">
        <f t="shared" ca="1" si="251"/>
        <v/>
      </c>
      <c r="I917" s="18" t="str">
        <f t="shared" si="252"/>
        <v/>
      </c>
      <c r="J917" s="18" t="str">
        <f>""</f>
        <v/>
      </c>
      <c r="K917" s="18" t="str">
        <f t="shared" si="253"/>
        <v/>
      </c>
      <c r="L917" s="18" t="str">
        <f t="shared" si="254"/>
        <v/>
      </c>
      <c r="M917" s="18" t="str">
        <f t="shared" si="255"/>
        <v/>
      </c>
      <c r="N917" s="18" t="str">
        <f t="shared" si="256"/>
        <v/>
      </c>
      <c r="O917" s="18" t="str">
        <f t="shared" si="257"/>
        <v/>
      </c>
      <c r="P917" s="18" t="str">
        <f t="shared" si="258"/>
        <v/>
      </c>
      <c r="Q917" s="18" t="str">
        <f t="shared" si="259"/>
        <v/>
      </c>
      <c r="R917" s="122" t="str">
        <f t="shared" si="249"/>
        <v/>
      </c>
      <c r="S917" s="18" t="str">
        <f t="shared" si="260"/>
        <v/>
      </c>
      <c r="T917" s="26" t="str">
        <f t="shared" si="250"/>
        <v/>
      </c>
      <c r="U917" s="18" t="str">
        <f t="shared" si="261"/>
        <v/>
      </c>
      <c r="V917" s="18" t="str">
        <f t="shared" si="262"/>
        <v/>
      </c>
      <c r="W917" s="18" t="str">
        <f>IFERROR(CONCATENATE("PAGO N° ",B917," DEL CONTRATO CPS ",V917," ENTRE ",TEXT(VLOOKUP(A917,matriz,IF(generador!B917=1,16,IF(generador!B917=2,19,IF(generador!B917=3,22,IF(generador!B917=4,25,IF(generador!B917=5,28,IF(generador!B917=6,31,IF(generador!B917=7,34,IF(generador!B917=8,37,IF(generador!B917=9,40,IF(generador!B917=10,43,IF(generador!B917=11,46,IF(generador!B917=12,49,IF(generador!B917=13,52,IF(generador!B917=14,55,IF(generador!B917=15,58))))))))))))))),FALSE),"dd/mm/yyyy")," Y ",TEXT(VLOOKUP(A917,matriz,IF(generador!B917=1,17,IF(generador!B917=2,20,IF(generador!B917=3,23,IF(generador!B917=4,26,IF(generador!B917=5,29,IF(generador!B917=6,32,IF(generador!B917=7,35,IF(generador!B917=8,38,IF(generador!B917=9,41,IF(generador!B917=10,44,IF(generador!B917=11,47,IF(generador!B917=12,50,IF(generador!B917=13,53,IF(generador!B917=14,56,IF(generador!B917=15,59))))))))))))))),FALSE),"dd/mm/yyyy")),"")</f>
        <v/>
      </c>
    </row>
    <row r="918" spans="1:23" x14ac:dyDescent="0.3">
      <c r="A918" s="15"/>
      <c r="B918" s="14"/>
      <c r="C918" s="6"/>
      <c r="D918" s="26" t="str">
        <f t="shared" si="246"/>
        <v/>
      </c>
      <c r="E918" s="19" t="str">
        <f>IFERROR(IF(A918&lt;&gt;"",VLOOKUP(A918,matriz,IF(generador!B918=1,15,IF(generador!B918=2,18,IF(generador!B918=3,21,IF(generador!B918=4,24,IF(generador!B918=5,27,IF(generador!B918=6,30,IF(generador!B918=7,33,IF(generador!B918=8,36,IF(generador!B918=9,39,IF(generador!B918=10,42,IF(generador!B918=11,45,IF(generador!B918=12,48,IF(generador!B918=13,51,IF(generador!B918=14,54,IF(generador!B918=15,57))))))))))))))),FALSE),""),"")</f>
        <v/>
      </c>
      <c r="F918" s="20" t="str">
        <f t="shared" si="247"/>
        <v/>
      </c>
      <c r="G918" s="29" t="str">
        <f t="shared" si="248"/>
        <v/>
      </c>
      <c r="H918" s="21" t="str">
        <f t="shared" ca="1" si="251"/>
        <v/>
      </c>
      <c r="I918" s="18" t="str">
        <f t="shared" si="252"/>
        <v/>
      </c>
      <c r="J918" s="18" t="str">
        <f>""</f>
        <v/>
      </c>
      <c r="K918" s="18" t="str">
        <f t="shared" si="253"/>
        <v/>
      </c>
      <c r="L918" s="18" t="str">
        <f t="shared" si="254"/>
        <v/>
      </c>
      <c r="M918" s="18" t="str">
        <f t="shared" si="255"/>
        <v/>
      </c>
      <c r="N918" s="18" t="str">
        <f t="shared" si="256"/>
        <v/>
      </c>
      <c r="O918" s="18" t="str">
        <f t="shared" si="257"/>
        <v/>
      </c>
      <c r="P918" s="18" t="str">
        <f t="shared" si="258"/>
        <v/>
      </c>
      <c r="Q918" s="18" t="str">
        <f t="shared" si="259"/>
        <v/>
      </c>
      <c r="R918" s="122" t="str">
        <f t="shared" si="249"/>
        <v/>
      </c>
      <c r="S918" s="18" t="str">
        <f t="shared" si="260"/>
        <v/>
      </c>
      <c r="T918" s="26" t="str">
        <f t="shared" si="250"/>
        <v/>
      </c>
      <c r="U918" s="18" t="str">
        <f t="shared" si="261"/>
        <v/>
      </c>
      <c r="V918" s="18" t="str">
        <f t="shared" si="262"/>
        <v/>
      </c>
      <c r="W918" s="18" t="str">
        <f>IFERROR(CONCATENATE("PAGO N° ",B918," DEL CONTRATO CPS ",V918," ENTRE ",TEXT(VLOOKUP(A918,matriz,IF(generador!B918=1,16,IF(generador!B918=2,19,IF(generador!B918=3,22,IF(generador!B918=4,25,IF(generador!B918=5,28,IF(generador!B918=6,31,IF(generador!B918=7,34,IF(generador!B918=8,37,IF(generador!B918=9,40,IF(generador!B918=10,43,IF(generador!B918=11,46,IF(generador!B918=12,49,IF(generador!B918=13,52,IF(generador!B918=14,55,IF(generador!B918=15,58))))))))))))))),FALSE),"dd/mm/yyyy")," Y ",TEXT(VLOOKUP(A918,matriz,IF(generador!B918=1,17,IF(generador!B918=2,20,IF(generador!B918=3,23,IF(generador!B918=4,26,IF(generador!B918=5,29,IF(generador!B918=6,32,IF(generador!B918=7,35,IF(generador!B918=8,38,IF(generador!B918=9,41,IF(generador!B918=10,44,IF(generador!B918=11,47,IF(generador!B918=12,50,IF(generador!B918=13,53,IF(generador!B918=14,56,IF(generador!B918=15,59))))))))))))))),FALSE),"dd/mm/yyyy")),"")</f>
        <v/>
      </c>
    </row>
    <row r="919" spans="1:23" x14ac:dyDescent="0.3">
      <c r="A919" s="15"/>
      <c r="B919" s="14"/>
      <c r="C919" s="6"/>
      <c r="D919" s="26" t="str">
        <f t="shared" si="246"/>
        <v/>
      </c>
      <c r="E919" s="19" t="str">
        <f>IFERROR(IF(A919&lt;&gt;"",VLOOKUP(A919,matriz,IF(generador!B919=1,15,IF(generador!B919=2,18,IF(generador!B919=3,21,IF(generador!B919=4,24,IF(generador!B919=5,27,IF(generador!B919=6,30,IF(generador!B919=7,33,IF(generador!B919=8,36,IF(generador!B919=9,39,IF(generador!B919=10,42,IF(generador!B919=11,45,IF(generador!B919=12,48,IF(generador!B919=13,51,IF(generador!B919=14,54,IF(generador!B919=15,57))))))))))))))),FALSE),""),"")</f>
        <v/>
      </c>
      <c r="F919" s="20" t="str">
        <f t="shared" si="247"/>
        <v/>
      </c>
      <c r="G919" s="29" t="str">
        <f t="shared" si="248"/>
        <v/>
      </c>
      <c r="H919" s="21" t="str">
        <f t="shared" ca="1" si="251"/>
        <v/>
      </c>
      <c r="I919" s="18" t="str">
        <f t="shared" si="252"/>
        <v/>
      </c>
      <c r="J919" s="18" t="str">
        <f>""</f>
        <v/>
      </c>
      <c r="K919" s="18" t="str">
        <f t="shared" si="253"/>
        <v/>
      </c>
      <c r="L919" s="18" t="str">
        <f t="shared" si="254"/>
        <v/>
      </c>
      <c r="M919" s="18" t="str">
        <f t="shared" si="255"/>
        <v/>
      </c>
      <c r="N919" s="18" t="str">
        <f t="shared" si="256"/>
        <v/>
      </c>
      <c r="O919" s="18" t="str">
        <f t="shared" si="257"/>
        <v/>
      </c>
      <c r="P919" s="18" t="str">
        <f t="shared" si="258"/>
        <v/>
      </c>
      <c r="Q919" s="18" t="str">
        <f t="shared" si="259"/>
        <v/>
      </c>
      <c r="R919" s="122" t="str">
        <f t="shared" si="249"/>
        <v/>
      </c>
      <c r="S919" s="18" t="str">
        <f t="shared" si="260"/>
        <v/>
      </c>
      <c r="T919" s="26" t="str">
        <f t="shared" si="250"/>
        <v/>
      </c>
      <c r="U919" s="18" t="str">
        <f t="shared" si="261"/>
        <v/>
      </c>
      <c r="V919" s="18" t="str">
        <f t="shared" si="262"/>
        <v/>
      </c>
      <c r="W919" s="18" t="str">
        <f>IFERROR(CONCATENATE("PAGO N° ",B919," DEL CONTRATO CPS ",V919," ENTRE ",TEXT(VLOOKUP(A919,matriz,IF(generador!B919=1,16,IF(generador!B919=2,19,IF(generador!B919=3,22,IF(generador!B919=4,25,IF(generador!B919=5,28,IF(generador!B919=6,31,IF(generador!B919=7,34,IF(generador!B919=8,37,IF(generador!B919=9,40,IF(generador!B919=10,43,IF(generador!B919=11,46,IF(generador!B919=12,49,IF(generador!B919=13,52,IF(generador!B919=14,55,IF(generador!B919=15,58))))))))))))))),FALSE),"dd/mm/yyyy")," Y ",TEXT(VLOOKUP(A919,matriz,IF(generador!B919=1,17,IF(generador!B919=2,20,IF(generador!B919=3,23,IF(generador!B919=4,26,IF(generador!B919=5,29,IF(generador!B919=6,32,IF(generador!B919=7,35,IF(generador!B919=8,38,IF(generador!B919=9,41,IF(generador!B919=10,44,IF(generador!B919=11,47,IF(generador!B919=12,50,IF(generador!B919=13,53,IF(generador!B919=14,56,IF(generador!B919=15,59))))))))))))))),FALSE),"dd/mm/yyyy")),"")</f>
        <v/>
      </c>
    </row>
    <row r="920" spans="1:23" x14ac:dyDescent="0.3">
      <c r="A920" s="15"/>
      <c r="B920" s="14"/>
      <c r="C920" s="6"/>
      <c r="D920" s="26" t="str">
        <f t="shared" si="246"/>
        <v/>
      </c>
      <c r="E920" s="19" t="str">
        <f>IFERROR(IF(A920&lt;&gt;"",VLOOKUP(A920,matriz,IF(generador!B920=1,15,IF(generador!B920=2,18,IF(generador!B920=3,21,IF(generador!B920=4,24,IF(generador!B920=5,27,IF(generador!B920=6,30,IF(generador!B920=7,33,IF(generador!B920=8,36,IF(generador!B920=9,39,IF(generador!B920=10,42,IF(generador!B920=11,45,IF(generador!B920=12,48,IF(generador!B920=13,51,IF(generador!B920=14,54,IF(generador!B920=15,57))))))))))))))),FALSE),""),"")</f>
        <v/>
      </c>
      <c r="F920" s="20" t="str">
        <f t="shared" si="247"/>
        <v/>
      </c>
      <c r="G920" s="29" t="str">
        <f t="shared" si="248"/>
        <v/>
      </c>
      <c r="H920" s="21" t="str">
        <f t="shared" ca="1" si="251"/>
        <v/>
      </c>
      <c r="I920" s="18" t="str">
        <f t="shared" si="252"/>
        <v/>
      </c>
      <c r="J920" s="18" t="str">
        <f>""</f>
        <v/>
      </c>
      <c r="K920" s="18" t="str">
        <f t="shared" si="253"/>
        <v/>
      </c>
      <c r="L920" s="18" t="str">
        <f t="shared" si="254"/>
        <v/>
      </c>
      <c r="M920" s="18" t="str">
        <f t="shared" si="255"/>
        <v/>
      </c>
      <c r="N920" s="18" t="str">
        <f t="shared" si="256"/>
        <v/>
      </c>
      <c r="O920" s="18" t="str">
        <f t="shared" si="257"/>
        <v/>
      </c>
      <c r="P920" s="18" t="str">
        <f t="shared" si="258"/>
        <v/>
      </c>
      <c r="Q920" s="18" t="str">
        <f t="shared" si="259"/>
        <v/>
      </c>
      <c r="R920" s="122" t="str">
        <f t="shared" si="249"/>
        <v/>
      </c>
      <c r="S920" s="18" t="str">
        <f t="shared" si="260"/>
        <v/>
      </c>
      <c r="T920" s="26" t="str">
        <f t="shared" si="250"/>
        <v/>
      </c>
      <c r="U920" s="18" t="str">
        <f t="shared" si="261"/>
        <v/>
      </c>
      <c r="V920" s="18" t="str">
        <f t="shared" si="262"/>
        <v/>
      </c>
      <c r="W920" s="18" t="str">
        <f>IFERROR(CONCATENATE("PAGO N° ",B920," DEL CONTRATO CPS ",V920," ENTRE ",TEXT(VLOOKUP(A920,matriz,IF(generador!B920=1,16,IF(generador!B920=2,19,IF(generador!B920=3,22,IF(generador!B920=4,25,IF(generador!B920=5,28,IF(generador!B920=6,31,IF(generador!B920=7,34,IF(generador!B920=8,37,IF(generador!B920=9,40,IF(generador!B920=10,43,IF(generador!B920=11,46,IF(generador!B920=12,49,IF(generador!B920=13,52,IF(generador!B920=14,55,IF(generador!B920=15,58))))))))))))))),FALSE),"dd/mm/yyyy")," Y ",TEXT(VLOOKUP(A920,matriz,IF(generador!B920=1,17,IF(generador!B920=2,20,IF(generador!B920=3,23,IF(generador!B920=4,26,IF(generador!B920=5,29,IF(generador!B920=6,32,IF(generador!B920=7,35,IF(generador!B920=8,38,IF(generador!B920=9,41,IF(generador!B920=10,44,IF(generador!B920=11,47,IF(generador!B920=12,50,IF(generador!B920=13,53,IF(generador!B920=14,56,IF(generador!B920=15,59))))))))))))))),FALSE),"dd/mm/yyyy")),"")</f>
        <v/>
      </c>
    </row>
    <row r="921" spans="1:23" x14ac:dyDescent="0.3">
      <c r="A921" s="15"/>
      <c r="B921" s="14"/>
      <c r="C921" s="6"/>
      <c r="D921" s="26" t="str">
        <f t="shared" si="246"/>
        <v/>
      </c>
      <c r="E921" s="19" t="str">
        <f>IFERROR(IF(A921&lt;&gt;"",VLOOKUP(A921,matriz,IF(generador!B921=1,15,IF(generador!B921=2,18,IF(generador!B921=3,21,IF(generador!B921=4,24,IF(generador!B921=5,27,IF(generador!B921=6,30,IF(generador!B921=7,33,IF(generador!B921=8,36,IF(generador!B921=9,39,IF(generador!B921=10,42,IF(generador!B921=11,45,IF(generador!B921=12,48,IF(generador!B921=13,51,IF(generador!B921=14,54,IF(generador!B921=15,57))))))))))))))),FALSE),""),"")</f>
        <v/>
      </c>
      <c r="F921" s="20" t="str">
        <f t="shared" si="247"/>
        <v/>
      </c>
      <c r="G921" s="29" t="str">
        <f t="shared" si="248"/>
        <v/>
      </c>
      <c r="H921" s="21" t="str">
        <f t="shared" ca="1" si="251"/>
        <v/>
      </c>
      <c r="I921" s="18" t="str">
        <f t="shared" si="252"/>
        <v/>
      </c>
      <c r="J921" s="18" t="str">
        <f>""</f>
        <v/>
      </c>
      <c r="K921" s="18" t="str">
        <f t="shared" si="253"/>
        <v/>
      </c>
      <c r="L921" s="18" t="str">
        <f t="shared" si="254"/>
        <v/>
      </c>
      <c r="M921" s="18" t="str">
        <f t="shared" si="255"/>
        <v/>
      </c>
      <c r="N921" s="18" t="str">
        <f t="shared" si="256"/>
        <v/>
      </c>
      <c r="O921" s="18" t="str">
        <f t="shared" si="257"/>
        <v/>
      </c>
      <c r="P921" s="18" t="str">
        <f t="shared" si="258"/>
        <v/>
      </c>
      <c r="Q921" s="18" t="str">
        <f t="shared" si="259"/>
        <v/>
      </c>
      <c r="R921" s="122" t="str">
        <f t="shared" si="249"/>
        <v/>
      </c>
      <c r="S921" s="18" t="str">
        <f t="shared" si="260"/>
        <v/>
      </c>
      <c r="T921" s="26" t="str">
        <f t="shared" si="250"/>
        <v/>
      </c>
      <c r="U921" s="18" t="str">
        <f t="shared" si="261"/>
        <v/>
      </c>
      <c r="V921" s="18" t="str">
        <f t="shared" si="262"/>
        <v/>
      </c>
      <c r="W921" s="18" t="str">
        <f>IFERROR(CONCATENATE("PAGO N° ",B921," DEL CONTRATO CPS ",V921," ENTRE ",TEXT(VLOOKUP(A921,matriz,IF(generador!B921=1,16,IF(generador!B921=2,19,IF(generador!B921=3,22,IF(generador!B921=4,25,IF(generador!B921=5,28,IF(generador!B921=6,31,IF(generador!B921=7,34,IF(generador!B921=8,37,IF(generador!B921=9,40,IF(generador!B921=10,43,IF(generador!B921=11,46,IF(generador!B921=12,49,IF(generador!B921=13,52,IF(generador!B921=14,55,IF(generador!B921=15,58))))))))))))))),FALSE),"dd/mm/yyyy")," Y ",TEXT(VLOOKUP(A921,matriz,IF(generador!B921=1,17,IF(generador!B921=2,20,IF(generador!B921=3,23,IF(generador!B921=4,26,IF(generador!B921=5,29,IF(generador!B921=6,32,IF(generador!B921=7,35,IF(generador!B921=8,38,IF(generador!B921=9,41,IF(generador!B921=10,44,IF(generador!B921=11,47,IF(generador!B921=12,50,IF(generador!B921=13,53,IF(generador!B921=14,56,IF(generador!B921=15,59))))))))))))))),FALSE),"dd/mm/yyyy")),"")</f>
        <v/>
      </c>
    </row>
    <row r="922" spans="1:23" x14ac:dyDescent="0.3">
      <c r="A922" s="15"/>
      <c r="B922" s="14"/>
      <c r="C922" s="6"/>
      <c r="D922" s="26" t="str">
        <f t="shared" si="246"/>
        <v/>
      </c>
      <c r="E922" s="19" t="str">
        <f>IFERROR(IF(A922&lt;&gt;"",VLOOKUP(A922,matriz,IF(generador!B922=1,15,IF(generador!B922=2,18,IF(generador!B922=3,21,IF(generador!B922=4,24,IF(generador!B922=5,27,IF(generador!B922=6,30,IF(generador!B922=7,33,IF(generador!B922=8,36,IF(generador!B922=9,39,IF(generador!B922=10,42,IF(generador!B922=11,45,IF(generador!B922=12,48,IF(generador!B922=13,51,IF(generador!B922=14,54,IF(generador!B922=15,57))))))))))))))),FALSE),""),"")</f>
        <v/>
      </c>
      <c r="F922" s="20" t="str">
        <f t="shared" si="247"/>
        <v/>
      </c>
      <c r="G922" s="29" t="str">
        <f t="shared" si="248"/>
        <v/>
      </c>
      <c r="H922" s="21" t="str">
        <f t="shared" ca="1" si="251"/>
        <v/>
      </c>
      <c r="I922" s="18" t="str">
        <f t="shared" si="252"/>
        <v/>
      </c>
      <c r="J922" s="18" t="str">
        <f>""</f>
        <v/>
      </c>
      <c r="K922" s="18" t="str">
        <f t="shared" si="253"/>
        <v/>
      </c>
      <c r="L922" s="18" t="str">
        <f t="shared" si="254"/>
        <v/>
      </c>
      <c r="M922" s="18" t="str">
        <f t="shared" si="255"/>
        <v/>
      </c>
      <c r="N922" s="18" t="str">
        <f t="shared" si="256"/>
        <v/>
      </c>
      <c r="O922" s="18" t="str">
        <f t="shared" si="257"/>
        <v/>
      </c>
      <c r="P922" s="18" t="str">
        <f t="shared" si="258"/>
        <v/>
      </c>
      <c r="Q922" s="18" t="str">
        <f t="shared" si="259"/>
        <v/>
      </c>
      <c r="R922" s="122" t="str">
        <f t="shared" si="249"/>
        <v/>
      </c>
      <c r="S922" s="18" t="str">
        <f t="shared" si="260"/>
        <v/>
      </c>
      <c r="T922" s="26" t="str">
        <f t="shared" si="250"/>
        <v/>
      </c>
      <c r="U922" s="18" t="str">
        <f t="shared" si="261"/>
        <v/>
      </c>
      <c r="V922" s="18" t="str">
        <f t="shared" si="262"/>
        <v/>
      </c>
      <c r="W922" s="18" t="str">
        <f>IFERROR(CONCATENATE("PAGO N° ",B922," DEL CONTRATO CPS ",V922," ENTRE ",TEXT(VLOOKUP(A922,matriz,IF(generador!B922=1,16,IF(generador!B922=2,19,IF(generador!B922=3,22,IF(generador!B922=4,25,IF(generador!B922=5,28,IF(generador!B922=6,31,IF(generador!B922=7,34,IF(generador!B922=8,37,IF(generador!B922=9,40,IF(generador!B922=10,43,IF(generador!B922=11,46,IF(generador!B922=12,49,IF(generador!B922=13,52,IF(generador!B922=14,55,IF(generador!B922=15,58))))))))))))))),FALSE),"dd/mm/yyyy")," Y ",TEXT(VLOOKUP(A922,matriz,IF(generador!B922=1,17,IF(generador!B922=2,20,IF(generador!B922=3,23,IF(generador!B922=4,26,IF(generador!B922=5,29,IF(generador!B922=6,32,IF(generador!B922=7,35,IF(generador!B922=8,38,IF(generador!B922=9,41,IF(generador!B922=10,44,IF(generador!B922=11,47,IF(generador!B922=12,50,IF(generador!B922=13,53,IF(generador!B922=14,56,IF(generador!B922=15,59))))))))))))))),FALSE),"dd/mm/yyyy")),"")</f>
        <v/>
      </c>
    </row>
    <row r="923" spans="1:23" x14ac:dyDescent="0.3">
      <c r="A923" s="15"/>
      <c r="B923" s="14"/>
      <c r="C923" s="6"/>
      <c r="D923" s="26" t="str">
        <f t="shared" si="246"/>
        <v/>
      </c>
      <c r="E923" s="19" t="str">
        <f>IFERROR(IF(A923&lt;&gt;"",VLOOKUP(A923,matriz,IF(generador!B923=1,15,IF(generador!B923=2,18,IF(generador!B923=3,21,IF(generador!B923=4,24,IF(generador!B923=5,27,IF(generador!B923=6,30,IF(generador!B923=7,33,IF(generador!B923=8,36,IF(generador!B923=9,39,IF(generador!B923=10,42,IF(generador!B923=11,45,IF(generador!B923=12,48,IF(generador!B923=13,51,IF(generador!B923=14,54,IF(generador!B923=15,57))))))))))))))),FALSE),""),"")</f>
        <v/>
      </c>
      <c r="F923" s="20" t="str">
        <f t="shared" si="247"/>
        <v/>
      </c>
      <c r="G923" s="29" t="str">
        <f t="shared" si="248"/>
        <v/>
      </c>
      <c r="H923" s="21" t="str">
        <f t="shared" ca="1" si="251"/>
        <v/>
      </c>
      <c r="I923" s="18" t="str">
        <f t="shared" si="252"/>
        <v/>
      </c>
      <c r="J923" s="18" t="str">
        <f>""</f>
        <v/>
      </c>
      <c r="K923" s="18" t="str">
        <f t="shared" si="253"/>
        <v/>
      </c>
      <c r="L923" s="18" t="str">
        <f t="shared" si="254"/>
        <v/>
      </c>
      <c r="M923" s="18" t="str">
        <f t="shared" si="255"/>
        <v/>
      </c>
      <c r="N923" s="18" t="str">
        <f t="shared" si="256"/>
        <v/>
      </c>
      <c r="O923" s="18" t="str">
        <f t="shared" si="257"/>
        <v/>
      </c>
      <c r="P923" s="18" t="str">
        <f t="shared" si="258"/>
        <v/>
      </c>
      <c r="Q923" s="18" t="str">
        <f t="shared" si="259"/>
        <v/>
      </c>
      <c r="R923" s="122" t="str">
        <f t="shared" si="249"/>
        <v/>
      </c>
      <c r="S923" s="18" t="str">
        <f t="shared" si="260"/>
        <v/>
      </c>
      <c r="T923" s="26" t="str">
        <f t="shared" si="250"/>
        <v/>
      </c>
      <c r="U923" s="18" t="str">
        <f t="shared" si="261"/>
        <v/>
      </c>
      <c r="V923" s="18" t="str">
        <f t="shared" si="262"/>
        <v/>
      </c>
      <c r="W923" s="18" t="str">
        <f>IFERROR(CONCATENATE("PAGO N° ",B923," DEL CONTRATO CPS ",V923," ENTRE ",TEXT(VLOOKUP(A923,matriz,IF(generador!B923=1,16,IF(generador!B923=2,19,IF(generador!B923=3,22,IF(generador!B923=4,25,IF(generador!B923=5,28,IF(generador!B923=6,31,IF(generador!B923=7,34,IF(generador!B923=8,37,IF(generador!B923=9,40,IF(generador!B923=10,43,IF(generador!B923=11,46,IF(generador!B923=12,49,IF(generador!B923=13,52,IF(generador!B923=14,55,IF(generador!B923=15,58))))))))))))))),FALSE),"dd/mm/yyyy")," Y ",TEXT(VLOOKUP(A923,matriz,IF(generador!B923=1,17,IF(generador!B923=2,20,IF(generador!B923=3,23,IF(generador!B923=4,26,IF(generador!B923=5,29,IF(generador!B923=6,32,IF(generador!B923=7,35,IF(generador!B923=8,38,IF(generador!B923=9,41,IF(generador!B923=10,44,IF(generador!B923=11,47,IF(generador!B923=12,50,IF(generador!B923=13,53,IF(generador!B923=14,56,IF(generador!B923=15,59))))))))))))))),FALSE),"dd/mm/yyyy")),"")</f>
        <v/>
      </c>
    </row>
    <row r="924" spans="1:23" x14ac:dyDescent="0.3">
      <c r="A924" s="15"/>
      <c r="B924" s="14"/>
      <c r="C924" s="6"/>
      <c r="D924" s="26" t="str">
        <f t="shared" si="246"/>
        <v/>
      </c>
      <c r="E924" s="19" t="str">
        <f>IFERROR(IF(A924&lt;&gt;"",VLOOKUP(A924,matriz,IF(generador!B924=1,15,IF(generador!B924=2,18,IF(generador!B924=3,21,IF(generador!B924=4,24,IF(generador!B924=5,27,IF(generador!B924=6,30,IF(generador!B924=7,33,IF(generador!B924=8,36,IF(generador!B924=9,39,IF(generador!B924=10,42,IF(generador!B924=11,45,IF(generador!B924=12,48,IF(generador!B924=13,51,IF(generador!B924=14,54,IF(generador!B924=15,57))))))))))))))),FALSE),""),"")</f>
        <v/>
      </c>
      <c r="F924" s="20" t="str">
        <f t="shared" si="247"/>
        <v/>
      </c>
      <c r="G924" s="29" t="str">
        <f t="shared" si="248"/>
        <v/>
      </c>
      <c r="H924" s="21" t="str">
        <f t="shared" ca="1" si="251"/>
        <v/>
      </c>
      <c r="I924" s="18" t="str">
        <f t="shared" si="252"/>
        <v/>
      </c>
      <c r="J924" s="18" t="str">
        <f>""</f>
        <v/>
      </c>
      <c r="K924" s="18" t="str">
        <f t="shared" si="253"/>
        <v/>
      </c>
      <c r="L924" s="18" t="str">
        <f t="shared" si="254"/>
        <v/>
      </c>
      <c r="M924" s="18" t="str">
        <f t="shared" si="255"/>
        <v/>
      </c>
      <c r="N924" s="18" t="str">
        <f t="shared" si="256"/>
        <v/>
      </c>
      <c r="O924" s="18" t="str">
        <f t="shared" si="257"/>
        <v/>
      </c>
      <c r="P924" s="18" t="str">
        <f t="shared" si="258"/>
        <v/>
      </c>
      <c r="Q924" s="18" t="str">
        <f t="shared" si="259"/>
        <v/>
      </c>
      <c r="R924" s="122" t="str">
        <f t="shared" si="249"/>
        <v/>
      </c>
      <c r="S924" s="18" t="str">
        <f t="shared" si="260"/>
        <v/>
      </c>
      <c r="T924" s="26" t="str">
        <f t="shared" si="250"/>
        <v/>
      </c>
      <c r="U924" s="18" t="str">
        <f t="shared" si="261"/>
        <v/>
      </c>
      <c r="V924" s="18" t="str">
        <f t="shared" si="262"/>
        <v/>
      </c>
      <c r="W924" s="18" t="str">
        <f>IFERROR(CONCATENATE("PAGO N° ",B924," DEL CONTRATO CPS ",V924," ENTRE ",TEXT(VLOOKUP(A924,matriz,IF(generador!B924=1,16,IF(generador!B924=2,19,IF(generador!B924=3,22,IF(generador!B924=4,25,IF(generador!B924=5,28,IF(generador!B924=6,31,IF(generador!B924=7,34,IF(generador!B924=8,37,IF(generador!B924=9,40,IF(generador!B924=10,43,IF(generador!B924=11,46,IF(generador!B924=12,49,IF(generador!B924=13,52,IF(generador!B924=14,55,IF(generador!B924=15,58))))))))))))))),FALSE),"dd/mm/yyyy")," Y ",TEXT(VLOOKUP(A924,matriz,IF(generador!B924=1,17,IF(generador!B924=2,20,IF(generador!B924=3,23,IF(generador!B924=4,26,IF(generador!B924=5,29,IF(generador!B924=6,32,IF(generador!B924=7,35,IF(generador!B924=8,38,IF(generador!B924=9,41,IF(generador!B924=10,44,IF(generador!B924=11,47,IF(generador!B924=12,50,IF(generador!B924=13,53,IF(generador!B924=14,56,IF(generador!B924=15,59))))))))))))))),FALSE),"dd/mm/yyyy")),"")</f>
        <v/>
      </c>
    </row>
    <row r="925" spans="1:23" x14ac:dyDescent="0.3">
      <c r="A925" s="15"/>
      <c r="B925" s="14"/>
      <c r="C925" s="6"/>
      <c r="D925" s="26" t="str">
        <f t="shared" si="246"/>
        <v/>
      </c>
      <c r="E925" s="19" t="str">
        <f>IFERROR(IF(A925&lt;&gt;"",VLOOKUP(A925,matriz,IF(generador!B925=1,15,IF(generador!B925=2,18,IF(generador!B925=3,21,IF(generador!B925=4,24,IF(generador!B925=5,27,IF(generador!B925=6,30,IF(generador!B925=7,33,IF(generador!B925=8,36,IF(generador!B925=9,39,IF(generador!B925=10,42,IF(generador!B925=11,45,IF(generador!B925=12,48,IF(generador!B925=13,51,IF(generador!B925=14,54,IF(generador!B925=15,57))))))))))))))),FALSE),""),"")</f>
        <v/>
      </c>
      <c r="F925" s="20" t="str">
        <f t="shared" si="247"/>
        <v/>
      </c>
      <c r="G925" s="29" t="str">
        <f t="shared" si="248"/>
        <v/>
      </c>
      <c r="H925" s="21" t="str">
        <f t="shared" ca="1" si="251"/>
        <v/>
      </c>
      <c r="I925" s="18" t="str">
        <f t="shared" si="252"/>
        <v/>
      </c>
      <c r="J925" s="18" t="str">
        <f>""</f>
        <v/>
      </c>
      <c r="K925" s="18" t="str">
        <f t="shared" si="253"/>
        <v/>
      </c>
      <c r="L925" s="18" t="str">
        <f t="shared" si="254"/>
        <v/>
      </c>
      <c r="M925" s="18" t="str">
        <f t="shared" si="255"/>
        <v/>
      </c>
      <c r="N925" s="18" t="str">
        <f t="shared" si="256"/>
        <v/>
      </c>
      <c r="O925" s="18" t="str">
        <f t="shared" si="257"/>
        <v/>
      </c>
      <c r="P925" s="18" t="str">
        <f t="shared" si="258"/>
        <v/>
      </c>
      <c r="Q925" s="18" t="str">
        <f t="shared" si="259"/>
        <v/>
      </c>
      <c r="R925" s="122" t="str">
        <f t="shared" si="249"/>
        <v/>
      </c>
      <c r="S925" s="18" t="str">
        <f t="shared" si="260"/>
        <v/>
      </c>
      <c r="T925" s="26" t="str">
        <f t="shared" si="250"/>
        <v/>
      </c>
      <c r="U925" s="18" t="str">
        <f t="shared" si="261"/>
        <v/>
      </c>
      <c r="V925" s="18" t="str">
        <f t="shared" si="262"/>
        <v/>
      </c>
      <c r="W925" s="18" t="str">
        <f>IFERROR(CONCATENATE("PAGO N° ",B925," DEL CONTRATO CPS ",V925," ENTRE ",TEXT(VLOOKUP(A925,matriz,IF(generador!B925=1,16,IF(generador!B925=2,19,IF(generador!B925=3,22,IF(generador!B925=4,25,IF(generador!B925=5,28,IF(generador!B925=6,31,IF(generador!B925=7,34,IF(generador!B925=8,37,IF(generador!B925=9,40,IF(generador!B925=10,43,IF(generador!B925=11,46,IF(generador!B925=12,49,IF(generador!B925=13,52,IF(generador!B925=14,55,IF(generador!B925=15,58))))))))))))))),FALSE),"dd/mm/yyyy")," Y ",TEXT(VLOOKUP(A925,matriz,IF(generador!B925=1,17,IF(generador!B925=2,20,IF(generador!B925=3,23,IF(generador!B925=4,26,IF(generador!B925=5,29,IF(generador!B925=6,32,IF(generador!B925=7,35,IF(generador!B925=8,38,IF(generador!B925=9,41,IF(generador!B925=10,44,IF(generador!B925=11,47,IF(generador!B925=12,50,IF(generador!B925=13,53,IF(generador!B925=14,56,IF(generador!B925=15,59))))))))))))))),FALSE),"dd/mm/yyyy")),"")</f>
        <v/>
      </c>
    </row>
    <row r="926" spans="1:23" x14ac:dyDescent="0.3">
      <c r="A926" s="15"/>
      <c r="B926" s="14"/>
      <c r="C926" s="6"/>
      <c r="D926" s="26" t="str">
        <f t="shared" si="246"/>
        <v/>
      </c>
      <c r="E926" s="19" t="str">
        <f>IFERROR(IF(A926&lt;&gt;"",VLOOKUP(A926,matriz,IF(generador!B926=1,15,IF(generador!B926=2,18,IF(generador!B926=3,21,IF(generador!B926=4,24,IF(generador!B926=5,27,IF(generador!B926=6,30,IF(generador!B926=7,33,IF(generador!B926=8,36,IF(generador!B926=9,39,IF(generador!B926=10,42,IF(generador!B926=11,45,IF(generador!B926=12,48,IF(generador!B926=13,51,IF(generador!B926=14,54,IF(generador!B926=15,57))))))))))))))),FALSE),""),"")</f>
        <v/>
      </c>
      <c r="F926" s="20" t="str">
        <f t="shared" si="247"/>
        <v/>
      </c>
      <c r="G926" s="29" t="str">
        <f t="shared" si="248"/>
        <v/>
      </c>
      <c r="H926" s="21" t="str">
        <f t="shared" ca="1" si="251"/>
        <v/>
      </c>
      <c r="I926" s="18" t="str">
        <f t="shared" si="252"/>
        <v/>
      </c>
      <c r="J926" s="18" t="str">
        <f>""</f>
        <v/>
      </c>
      <c r="K926" s="18" t="str">
        <f t="shared" si="253"/>
        <v/>
      </c>
      <c r="L926" s="18" t="str">
        <f t="shared" si="254"/>
        <v/>
      </c>
      <c r="M926" s="18" t="str">
        <f t="shared" si="255"/>
        <v/>
      </c>
      <c r="N926" s="18" t="str">
        <f t="shared" si="256"/>
        <v/>
      </c>
      <c r="O926" s="18" t="str">
        <f t="shared" si="257"/>
        <v/>
      </c>
      <c r="P926" s="18" t="str">
        <f t="shared" si="258"/>
        <v/>
      </c>
      <c r="Q926" s="18" t="str">
        <f t="shared" si="259"/>
        <v/>
      </c>
      <c r="R926" s="122" t="str">
        <f t="shared" si="249"/>
        <v/>
      </c>
      <c r="S926" s="18" t="str">
        <f t="shared" si="260"/>
        <v/>
      </c>
      <c r="T926" s="26" t="str">
        <f t="shared" si="250"/>
        <v/>
      </c>
      <c r="U926" s="18" t="str">
        <f t="shared" si="261"/>
        <v/>
      </c>
      <c r="V926" s="18" t="str">
        <f t="shared" si="262"/>
        <v/>
      </c>
      <c r="W926" s="18" t="str">
        <f>IFERROR(CONCATENATE("PAGO N° ",B926," DEL CONTRATO CPS ",V926," ENTRE ",TEXT(VLOOKUP(A926,matriz,IF(generador!B926=1,16,IF(generador!B926=2,19,IF(generador!B926=3,22,IF(generador!B926=4,25,IF(generador!B926=5,28,IF(generador!B926=6,31,IF(generador!B926=7,34,IF(generador!B926=8,37,IF(generador!B926=9,40,IF(generador!B926=10,43,IF(generador!B926=11,46,IF(generador!B926=12,49,IF(generador!B926=13,52,IF(generador!B926=14,55,IF(generador!B926=15,58))))))))))))))),FALSE),"dd/mm/yyyy")," Y ",TEXT(VLOOKUP(A926,matriz,IF(generador!B926=1,17,IF(generador!B926=2,20,IF(generador!B926=3,23,IF(generador!B926=4,26,IF(generador!B926=5,29,IF(generador!B926=6,32,IF(generador!B926=7,35,IF(generador!B926=8,38,IF(generador!B926=9,41,IF(generador!B926=10,44,IF(generador!B926=11,47,IF(generador!B926=12,50,IF(generador!B926=13,53,IF(generador!B926=14,56,IF(generador!B926=15,59))))))))))))))),FALSE),"dd/mm/yyyy")),"")</f>
        <v/>
      </c>
    </row>
    <row r="927" spans="1:23" x14ac:dyDescent="0.3">
      <c r="A927" s="15"/>
      <c r="B927" s="14"/>
      <c r="C927" s="6"/>
      <c r="D927" s="26" t="str">
        <f t="shared" si="246"/>
        <v/>
      </c>
      <c r="E927" s="19" t="str">
        <f>IFERROR(IF(A927&lt;&gt;"",VLOOKUP(A927,matriz,IF(generador!B927=1,15,IF(generador!B927=2,18,IF(generador!B927=3,21,IF(generador!B927=4,24,IF(generador!B927=5,27,IF(generador!B927=6,30,IF(generador!B927=7,33,IF(generador!B927=8,36,IF(generador!B927=9,39,IF(generador!B927=10,42,IF(generador!B927=11,45,IF(generador!B927=12,48,IF(generador!B927=13,51,IF(generador!B927=14,54,IF(generador!B927=15,57))))))))))))))),FALSE),""),"")</f>
        <v/>
      </c>
      <c r="F927" s="20" t="str">
        <f t="shared" si="247"/>
        <v/>
      </c>
      <c r="G927" s="29" t="str">
        <f t="shared" si="248"/>
        <v/>
      </c>
      <c r="H927" s="21" t="str">
        <f t="shared" ca="1" si="251"/>
        <v/>
      </c>
      <c r="I927" s="18" t="str">
        <f t="shared" si="252"/>
        <v/>
      </c>
      <c r="J927" s="18" t="str">
        <f>""</f>
        <v/>
      </c>
      <c r="K927" s="18" t="str">
        <f t="shared" si="253"/>
        <v/>
      </c>
      <c r="L927" s="18" t="str">
        <f t="shared" si="254"/>
        <v/>
      </c>
      <c r="M927" s="18" t="str">
        <f t="shared" si="255"/>
        <v/>
      </c>
      <c r="N927" s="18" t="str">
        <f t="shared" si="256"/>
        <v/>
      </c>
      <c r="O927" s="18" t="str">
        <f t="shared" si="257"/>
        <v/>
      </c>
      <c r="P927" s="18" t="str">
        <f t="shared" si="258"/>
        <v/>
      </c>
      <c r="Q927" s="18" t="str">
        <f t="shared" si="259"/>
        <v/>
      </c>
      <c r="R927" s="122" t="str">
        <f t="shared" si="249"/>
        <v/>
      </c>
      <c r="S927" s="18" t="str">
        <f t="shared" si="260"/>
        <v/>
      </c>
      <c r="T927" s="26" t="str">
        <f t="shared" si="250"/>
        <v/>
      </c>
      <c r="U927" s="18" t="str">
        <f t="shared" si="261"/>
        <v/>
      </c>
      <c r="V927" s="18" t="str">
        <f t="shared" si="262"/>
        <v/>
      </c>
      <c r="W927" s="18" t="str">
        <f>IFERROR(CONCATENATE("PAGO N° ",B927," DEL CONTRATO CPS ",V927," ENTRE ",TEXT(VLOOKUP(A927,matriz,IF(generador!B927=1,16,IF(generador!B927=2,19,IF(generador!B927=3,22,IF(generador!B927=4,25,IF(generador!B927=5,28,IF(generador!B927=6,31,IF(generador!B927=7,34,IF(generador!B927=8,37,IF(generador!B927=9,40,IF(generador!B927=10,43,IF(generador!B927=11,46,IF(generador!B927=12,49,IF(generador!B927=13,52,IF(generador!B927=14,55,IF(generador!B927=15,58))))))))))))))),FALSE),"dd/mm/yyyy")," Y ",TEXT(VLOOKUP(A927,matriz,IF(generador!B927=1,17,IF(generador!B927=2,20,IF(generador!B927=3,23,IF(generador!B927=4,26,IF(generador!B927=5,29,IF(generador!B927=6,32,IF(generador!B927=7,35,IF(generador!B927=8,38,IF(generador!B927=9,41,IF(generador!B927=10,44,IF(generador!B927=11,47,IF(generador!B927=12,50,IF(generador!B927=13,53,IF(generador!B927=14,56,IF(generador!B927=15,59))))))))))))))),FALSE),"dd/mm/yyyy")),"")</f>
        <v/>
      </c>
    </row>
    <row r="928" spans="1:23" x14ac:dyDescent="0.3">
      <c r="A928" s="15"/>
      <c r="B928" s="14"/>
      <c r="C928" s="6"/>
      <c r="D928" s="26" t="str">
        <f t="shared" si="246"/>
        <v/>
      </c>
      <c r="E928" s="19" t="str">
        <f>IFERROR(IF(A928&lt;&gt;"",VLOOKUP(A928,matriz,IF(generador!B928=1,15,IF(generador!B928=2,18,IF(generador!B928=3,21,IF(generador!B928=4,24,IF(generador!B928=5,27,IF(generador!B928=6,30,IF(generador!B928=7,33,IF(generador!B928=8,36,IF(generador!B928=9,39,IF(generador!B928=10,42,IF(generador!B928=11,45,IF(generador!B928=12,48,IF(generador!B928=13,51,IF(generador!B928=14,54,IF(generador!B928=15,57))))))))))))))),FALSE),""),"")</f>
        <v/>
      </c>
      <c r="F928" s="20" t="str">
        <f t="shared" si="247"/>
        <v/>
      </c>
      <c r="G928" s="29" t="str">
        <f t="shared" si="248"/>
        <v/>
      </c>
      <c r="H928" s="21" t="str">
        <f t="shared" ca="1" si="251"/>
        <v/>
      </c>
      <c r="I928" s="18" t="str">
        <f t="shared" si="252"/>
        <v/>
      </c>
      <c r="J928" s="18" t="str">
        <f>""</f>
        <v/>
      </c>
      <c r="K928" s="18" t="str">
        <f t="shared" si="253"/>
        <v/>
      </c>
      <c r="L928" s="18" t="str">
        <f t="shared" si="254"/>
        <v/>
      </c>
      <c r="M928" s="18" t="str">
        <f t="shared" si="255"/>
        <v/>
      </c>
      <c r="N928" s="18" t="str">
        <f t="shared" si="256"/>
        <v/>
      </c>
      <c r="O928" s="18" t="str">
        <f t="shared" si="257"/>
        <v/>
      </c>
      <c r="P928" s="18" t="str">
        <f t="shared" si="258"/>
        <v/>
      </c>
      <c r="Q928" s="18" t="str">
        <f t="shared" si="259"/>
        <v/>
      </c>
      <c r="R928" s="122" t="str">
        <f t="shared" si="249"/>
        <v/>
      </c>
      <c r="S928" s="18" t="str">
        <f t="shared" si="260"/>
        <v/>
      </c>
      <c r="T928" s="26" t="str">
        <f t="shared" si="250"/>
        <v/>
      </c>
      <c r="U928" s="18" t="str">
        <f t="shared" si="261"/>
        <v/>
      </c>
      <c r="V928" s="18" t="str">
        <f t="shared" si="262"/>
        <v/>
      </c>
      <c r="W928" s="18" t="str">
        <f>IFERROR(CONCATENATE("PAGO N° ",B928," DEL CONTRATO CPS ",V928," ENTRE ",TEXT(VLOOKUP(A928,matriz,IF(generador!B928=1,16,IF(generador!B928=2,19,IF(generador!B928=3,22,IF(generador!B928=4,25,IF(generador!B928=5,28,IF(generador!B928=6,31,IF(generador!B928=7,34,IF(generador!B928=8,37,IF(generador!B928=9,40,IF(generador!B928=10,43,IF(generador!B928=11,46,IF(generador!B928=12,49,IF(generador!B928=13,52,IF(generador!B928=14,55,IF(generador!B928=15,58))))))))))))))),FALSE),"dd/mm/yyyy")," Y ",TEXT(VLOOKUP(A928,matriz,IF(generador!B928=1,17,IF(generador!B928=2,20,IF(generador!B928=3,23,IF(generador!B928=4,26,IF(generador!B928=5,29,IF(generador!B928=6,32,IF(generador!B928=7,35,IF(generador!B928=8,38,IF(generador!B928=9,41,IF(generador!B928=10,44,IF(generador!B928=11,47,IF(generador!B928=12,50,IF(generador!B928=13,53,IF(generador!B928=14,56,IF(generador!B928=15,59))))))))))))))),FALSE),"dd/mm/yyyy")),"")</f>
        <v/>
      </c>
    </row>
    <row r="929" spans="1:23" x14ac:dyDescent="0.3">
      <c r="A929" s="15"/>
      <c r="B929" s="14"/>
      <c r="C929" s="6"/>
      <c r="D929" s="26" t="str">
        <f t="shared" si="246"/>
        <v/>
      </c>
      <c r="E929" s="19" t="str">
        <f>IFERROR(IF(A929&lt;&gt;"",VLOOKUP(A929,matriz,IF(generador!B929=1,15,IF(generador!B929=2,18,IF(generador!B929=3,21,IF(generador!B929=4,24,IF(generador!B929=5,27,IF(generador!B929=6,30,IF(generador!B929=7,33,IF(generador!B929=8,36,IF(generador!B929=9,39,IF(generador!B929=10,42,IF(generador!B929=11,45,IF(generador!B929=12,48,IF(generador!B929=13,51,IF(generador!B929=14,54,IF(generador!B929=15,57))))))))))))))),FALSE),""),"")</f>
        <v/>
      </c>
      <c r="F929" s="20" t="str">
        <f t="shared" si="247"/>
        <v/>
      </c>
      <c r="G929" s="29" t="str">
        <f t="shared" si="248"/>
        <v/>
      </c>
      <c r="H929" s="21" t="str">
        <f t="shared" ca="1" si="251"/>
        <v/>
      </c>
      <c r="I929" s="18" t="str">
        <f t="shared" si="252"/>
        <v/>
      </c>
      <c r="J929" s="18" t="str">
        <f>""</f>
        <v/>
      </c>
      <c r="K929" s="18" t="str">
        <f t="shared" si="253"/>
        <v/>
      </c>
      <c r="L929" s="18" t="str">
        <f t="shared" si="254"/>
        <v/>
      </c>
      <c r="M929" s="18" t="str">
        <f t="shared" si="255"/>
        <v/>
      </c>
      <c r="N929" s="18" t="str">
        <f t="shared" si="256"/>
        <v/>
      </c>
      <c r="O929" s="18" t="str">
        <f t="shared" si="257"/>
        <v/>
      </c>
      <c r="P929" s="18" t="str">
        <f t="shared" si="258"/>
        <v/>
      </c>
      <c r="Q929" s="18" t="str">
        <f t="shared" si="259"/>
        <v/>
      </c>
      <c r="R929" s="122" t="str">
        <f t="shared" si="249"/>
        <v/>
      </c>
      <c r="S929" s="18" t="str">
        <f t="shared" si="260"/>
        <v/>
      </c>
      <c r="T929" s="26" t="str">
        <f t="shared" si="250"/>
        <v/>
      </c>
      <c r="U929" s="18" t="str">
        <f t="shared" si="261"/>
        <v/>
      </c>
      <c r="V929" s="18" t="str">
        <f t="shared" si="262"/>
        <v/>
      </c>
      <c r="W929" s="18" t="str">
        <f>IFERROR(CONCATENATE("PAGO N° ",B929," DEL CONTRATO CPS ",V929," ENTRE ",TEXT(VLOOKUP(A929,matriz,IF(generador!B929=1,16,IF(generador!B929=2,19,IF(generador!B929=3,22,IF(generador!B929=4,25,IF(generador!B929=5,28,IF(generador!B929=6,31,IF(generador!B929=7,34,IF(generador!B929=8,37,IF(generador!B929=9,40,IF(generador!B929=10,43,IF(generador!B929=11,46,IF(generador!B929=12,49,IF(generador!B929=13,52,IF(generador!B929=14,55,IF(generador!B929=15,58))))))))))))))),FALSE),"dd/mm/yyyy")," Y ",TEXT(VLOOKUP(A929,matriz,IF(generador!B929=1,17,IF(generador!B929=2,20,IF(generador!B929=3,23,IF(generador!B929=4,26,IF(generador!B929=5,29,IF(generador!B929=6,32,IF(generador!B929=7,35,IF(generador!B929=8,38,IF(generador!B929=9,41,IF(generador!B929=10,44,IF(generador!B929=11,47,IF(generador!B929=12,50,IF(generador!B929=13,53,IF(generador!B929=14,56,IF(generador!B929=15,59))))))))))))))),FALSE),"dd/mm/yyyy")),"")</f>
        <v/>
      </c>
    </row>
    <row r="930" spans="1:23" x14ac:dyDescent="0.3">
      <c r="A930" s="15"/>
      <c r="B930" s="14"/>
      <c r="C930" s="6"/>
      <c r="D930" s="26" t="str">
        <f t="shared" si="246"/>
        <v/>
      </c>
      <c r="E930" s="19" t="str">
        <f>IFERROR(IF(A930&lt;&gt;"",VLOOKUP(A930,matriz,IF(generador!B930=1,15,IF(generador!B930=2,18,IF(generador!B930=3,21,IF(generador!B930=4,24,IF(generador!B930=5,27,IF(generador!B930=6,30,IF(generador!B930=7,33,IF(generador!B930=8,36,IF(generador!B930=9,39,IF(generador!B930=10,42,IF(generador!B930=11,45,IF(generador!B930=12,48,IF(generador!B930=13,51,IF(generador!B930=14,54,IF(generador!B930=15,57))))))))))))))),FALSE),""),"")</f>
        <v/>
      </c>
      <c r="F930" s="20" t="str">
        <f t="shared" si="247"/>
        <v/>
      </c>
      <c r="G930" s="29" t="str">
        <f t="shared" si="248"/>
        <v/>
      </c>
      <c r="H930" s="21" t="str">
        <f t="shared" ca="1" si="251"/>
        <v/>
      </c>
      <c r="I930" s="18" t="str">
        <f t="shared" si="252"/>
        <v/>
      </c>
      <c r="J930" s="18" t="str">
        <f>""</f>
        <v/>
      </c>
      <c r="K930" s="18" t="str">
        <f t="shared" si="253"/>
        <v/>
      </c>
      <c r="L930" s="18" t="str">
        <f t="shared" si="254"/>
        <v/>
      </c>
      <c r="M930" s="18" t="str">
        <f t="shared" si="255"/>
        <v/>
      </c>
      <c r="N930" s="18" t="str">
        <f t="shared" si="256"/>
        <v/>
      </c>
      <c r="O930" s="18" t="str">
        <f t="shared" si="257"/>
        <v/>
      </c>
      <c r="P930" s="18" t="str">
        <f t="shared" si="258"/>
        <v/>
      </c>
      <c r="Q930" s="18" t="str">
        <f t="shared" si="259"/>
        <v/>
      </c>
      <c r="R930" s="122" t="str">
        <f t="shared" si="249"/>
        <v/>
      </c>
      <c r="S930" s="18" t="str">
        <f t="shared" si="260"/>
        <v/>
      </c>
      <c r="T930" s="26" t="str">
        <f t="shared" si="250"/>
        <v/>
      </c>
      <c r="U930" s="18" t="str">
        <f t="shared" si="261"/>
        <v/>
      </c>
      <c r="V930" s="18" t="str">
        <f t="shared" si="262"/>
        <v/>
      </c>
      <c r="W930" s="18" t="str">
        <f>IFERROR(CONCATENATE("PAGO N° ",B930," DEL CONTRATO CPS ",V930," ENTRE ",TEXT(VLOOKUP(A930,matriz,IF(generador!B930=1,16,IF(generador!B930=2,19,IF(generador!B930=3,22,IF(generador!B930=4,25,IF(generador!B930=5,28,IF(generador!B930=6,31,IF(generador!B930=7,34,IF(generador!B930=8,37,IF(generador!B930=9,40,IF(generador!B930=10,43,IF(generador!B930=11,46,IF(generador!B930=12,49,IF(generador!B930=13,52,IF(generador!B930=14,55,IF(generador!B930=15,58))))))))))))))),FALSE),"dd/mm/yyyy")," Y ",TEXT(VLOOKUP(A930,matriz,IF(generador!B930=1,17,IF(generador!B930=2,20,IF(generador!B930=3,23,IF(generador!B930=4,26,IF(generador!B930=5,29,IF(generador!B930=6,32,IF(generador!B930=7,35,IF(generador!B930=8,38,IF(generador!B930=9,41,IF(generador!B930=10,44,IF(generador!B930=11,47,IF(generador!B930=12,50,IF(generador!B930=13,53,IF(generador!B930=14,56,IF(generador!B930=15,59))))))))))))))),FALSE),"dd/mm/yyyy")),"")</f>
        <v/>
      </c>
    </row>
    <row r="931" spans="1:23" x14ac:dyDescent="0.3">
      <c r="A931" s="15"/>
      <c r="B931" s="14"/>
      <c r="C931" s="6"/>
      <c r="D931" s="26" t="str">
        <f t="shared" si="246"/>
        <v/>
      </c>
      <c r="E931" s="19" t="str">
        <f>IFERROR(IF(A931&lt;&gt;"",VLOOKUP(A931,matriz,IF(generador!B931=1,15,IF(generador!B931=2,18,IF(generador!B931=3,21,IF(generador!B931=4,24,IF(generador!B931=5,27,IF(generador!B931=6,30,IF(generador!B931=7,33,IF(generador!B931=8,36,IF(generador!B931=9,39,IF(generador!B931=10,42,IF(generador!B931=11,45,IF(generador!B931=12,48,IF(generador!B931=13,51,IF(generador!B931=14,54,IF(generador!B931=15,57))))))))))))))),FALSE),""),"")</f>
        <v/>
      </c>
      <c r="F931" s="20" t="str">
        <f t="shared" si="247"/>
        <v/>
      </c>
      <c r="G931" s="29" t="str">
        <f t="shared" si="248"/>
        <v/>
      </c>
      <c r="H931" s="21" t="str">
        <f t="shared" ca="1" si="251"/>
        <v/>
      </c>
      <c r="I931" s="18" t="str">
        <f t="shared" si="252"/>
        <v/>
      </c>
      <c r="J931" s="18" t="str">
        <f>""</f>
        <v/>
      </c>
      <c r="K931" s="18" t="str">
        <f t="shared" si="253"/>
        <v/>
      </c>
      <c r="L931" s="18" t="str">
        <f t="shared" si="254"/>
        <v/>
      </c>
      <c r="M931" s="18" t="str">
        <f t="shared" si="255"/>
        <v/>
      </c>
      <c r="N931" s="18" t="str">
        <f t="shared" si="256"/>
        <v/>
      </c>
      <c r="O931" s="18" t="str">
        <f t="shared" si="257"/>
        <v/>
      </c>
      <c r="P931" s="18" t="str">
        <f t="shared" si="258"/>
        <v/>
      </c>
      <c r="Q931" s="18" t="str">
        <f t="shared" si="259"/>
        <v/>
      </c>
      <c r="R931" s="122" t="str">
        <f t="shared" si="249"/>
        <v/>
      </c>
      <c r="S931" s="18" t="str">
        <f t="shared" si="260"/>
        <v/>
      </c>
      <c r="T931" s="26" t="str">
        <f t="shared" si="250"/>
        <v/>
      </c>
      <c r="U931" s="18" t="str">
        <f t="shared" si="261"/>
        <v/>
      </c>
      <c r="V931" s="18" t="str">
        <f t="shared" si="262"/>
        <v/>
      </c>
      <c r="W931" s="18" t="str">
        <f>IFERROR(CONCATENATE("PAGO N° ",B931," DEL CONTRATO CPS ",V931," ENTRE ",TEXT(VLOOKUP(A931,matriz,IF(generador!B931=1,16,IF(generador!B931=2,19,IF(generador!B931=3,22,IF(generador!B931=4,25,IF(generador!B931=5,28,IF(generador!B931=6,31,IF(generador!B931=7,34,IF(generador!B931=8,37,IF(generador!B931=9,40,IF(generador!B931=10,43,IF(generador!B931=11,46,IF(generador!B931=12,49,IF(generador!B931=13,52,IF(generador!B931=14,55,IF(generador!B931=15,58))))))))))))))),FALSE),"dd/mm/yyyy")," Y ",TEXT(VLOOKUP(A931,matriz,IF(generador!B931=1,17,IF(generador!B931=2,20,IF(generador!B931=3,23,IF(generador!B931=4,26,IF(generador!B931=5,29,IF(generador!B931=6,32,IF(generador!B931=7,35,IF(generador!B931=8,38,IF(generador!B931=9,41,IF(generador!B931=10,44,IF(generador!B931=11,47,IF(generador!B931=12,50,IF(generador!B931=13,53,IF(generador!B931=14,56,IF(generador!B931=15,59))))))))))))))),FALSE),"dd/mm/yyyy")),"")</f>
        <v/>
      </c>
    </row>
    <row r="932" spans="1:23" x14ac:dyDescent="0.3">
      <c r="A932" s="15"/>
      <c r="B932" s="14"/>
      <c r="C932" s="6"/>
      <c r="D932" s="26" t="str">
        <f t="shared" si="246"/>
        <v/>
      </c>
      <c r="E932" s="19" t="str">
        <f>IFERROR(IF(A932&lt;&gt;"",VLOOKUP(A932,matriz,IF(generador!B932=1,15,IF(generador!B932=2,18,IF(generador!B932=3,21,IF(generador!B932=4,24,IF(generador!B932=5,27,IF(generador!B932=6,30,IF(generador!B932=7,33,IF(generador!B932=8,36,IF(generador!B932=9,39,IF(generador!B932=10,42,IF(generador!B932=11,45,IF(generador!B932=12,48,IF(generador!B932=13,51,IF(generador!B932=14,54,IF(generador!B932=15,57))))))))))))))),FALSE),""),"")</f>
        <v/>
      </c>
      <c r="F932" s="20" t="str">
        <f t="shared" si="247"/>
        <v/>
      </c>
      <c r="G932" s="29" t="str">
        <f t="shared" si="248"/>
        <v/>
      </c>
      <c r="H932" s="21" t="str">
        <f t="shared" ca="1" si="251"/>
        <v/>
      </c>
      <c r="I932" s="18" t="str">
        <f t="shared" si="252"/>
        <v/>
      </c>
      <c r="J932" s="18" t="str">
        <f>""</f>
        <v/>
      </c>
      <c r="K932" s="18" t="str">
        <f t="shared" si="253"/>
        <v/>
      </c>
      <c r="L932" s="18" t="str">
        <f t="shared" si="254"/>
        <v/>
      </c>
      <c r="M932" s="18" t="str">
        <f t="shared" si="255"/>
        <v/>
      </c>
      <c r="N932" s="18" t="str">
        <f t="shared" si="256"/>
        <v/>
      </c>
      <c r="O932" s="18" t="str">
        <f t="shared" si="257"/>
        <v/>
      </c>
      <c r="P932" s="18" t="str">
        <f t="shared" si="258"/>
        <v/>
      </c>
      <c r="Q932" s="18" t="str">
        <f t="shared" si="259"/>
        <v/>
      </c>
      <c r="R932" s="122" t="str">
        <f t="shared" si="249"/>
        <v/>
      </c>
      <c r="S932" s="18" t="str">
        <f t="shared" si="260"/>
        <v/>
      </c>
      <c r="T932" s="26" t="str">
        <f t="shared" si="250"/>
        <v/>
      </c>
      <c r="U932" s="18" t="str">
        <f t="shared" si="261"/>
        <v/>
      </c>
      <c r="V932" s="18" t="str">
        <f t="shared" si="262"/>
        <v/>
      </c>
      <c r="W932" s="18" t="str">
        <f>IFERROR(CONCATENATE("PAGO N° ",B932," DEL CONTRATO CPS ",V932," ENTRE ",TEXT(VLOOKUP(A932,matriz,IF(generador!B932=1,16,IF(generador!B932=2,19,IF(generador!B932=3,22,IF(generador!B932=4,25,IF(generador!B932=5,28,IF(generador!B932=6,31,IF(generador!B932=7,34,IF(generador!B932=8,37,IF(generador!B932=9,40,IF(generador!B932=10,43,IF(generador!B932=11,46,IF(generador!B932=12,49,IF(generador!B932=13,52,IF(generador!B932=14,55,IF(generador!B932=15,58))))))))))))))),FALSE),"dd/mm/yyyy")," Y ",TEXT(VLOOKUP(A932,matriz,IF(generador!B932=1,17,IF(generador!B932=2,20,IF(generador!B932=3,23,IF(generador!B932=4,26,IF(generador!B932=5,29,IF(generador!B932=6,32,IF(generador!B932=7,35,IF(generador!B932=8,38,IF(generador!B932=9,41,IF(generador!B932=10,44,IF(generador!B932=11,47,IF(generador!B932=12,50,IF(generador!B932=13,53,IF(generador!B932=14,56,IF(generador!B932=15,59))))))))))))))),FALSE),"dd/mm/yyyy")),"")</f>
        <v/>
      </c>
    </row>
    <row r="933" spans="1:23" x14ac:dyDescent="0.3">
      <c r="A933" s="15"/>
      <c r="B933" s="14"/>
      <c r="C933" s="6"/>
      <c r="D933" s="26" t="str">
        <f t="shared" si="246"/>
        <v/>
      </c>
      <c r="E933" s="19" t="str">
        <f>IFERROR(IF(A933&lt;&gt;"",VLOOKUP(A933,matriz,IF(generador!B933=1,15,IF(generador!B933=2,18,IF(generador!B933=3,21,IF(generador!B933=4,24,IF(generador!B933=5,27,IF(generador!B933=6,30,IF(generador!B933=7,33,IF(generador!B933=8,36,IF(generador!B933=9,39,IF(generador!B933=10,42,IF(generador!B933=11,45,IF(generador!B933=12,48,IF(generador!B933=13,51,IF(generador!B933=14,54,IF(generador!B933=15,57))))))))))))))),FALSE),""),"")</f>
        <v/>
      </c>
      <c r="F933" s="20" t="str">
        <f t="shared" si="247"/>
        <v/>
      </c>
      <c r="G933" s="29" t="str">
        <f t="shared" si="248"/>
        <v/>
      </c>
      <c r="H933" s="21" t="str">
        <f t="shared" ca="1" si="251"/>
        <v/>
      </c>
      <c r="I933" s="18" t="str">
        <f t="shared" si="252"/>
        <v/>
      </c>
      <c r="J933" s="18" t="str">
        <f>""</f>
        <v/>
      </c>
      <c r="K933" s="18" t="str">
        <f t="shared" si="253"/>
        <v/>
      </c>
      <c r="L933" s="18" t="str">
        <f t="shared" si="254"/>
        <v/>
      </c>
      <c r="M933" s="18" t="str">
        <f t="shared" si="255"/>
        <v/>
      </c>
      <c r="N933" s="18" t="str">
        <f t="shared" si="256"/>
        <v/>
      </c>
      <c r="O933" s="18" t="str">
        <f t="shared" si="257"/>
        <v/>
      </c>
      <c r="P933" s="18" t="str">
        <f t="shared" si="258"/>
        <v/>
      </c>
      <c r="Q933" s="18" t="str">
        <f t="shared" si="259"/>
        <v/>
      </c>
      <c r="R933" s="122" t="str">
        <f t="shared" si="249"/>
        <v/>
      </c>
      <c r="S933" s="18" t="str">
        <f t="shared" si="260"/>
        <v/>
      </c>
      <c r="T933" s="26" t="str">
        <f t="shared" si="250"/>
        <v/>
      </c>
      <c r="U933" s="18" t="str">
        <f t="shared" si="261"/>
        <v/>
      </c>
      <c r="V933" s="18" t="str">
        <f t="shared" si="262"/>
        <v/>
      </c>
      <c r="W933" s="18" t="str">
        <f>IFERROR(CONCATENATE("PAGO N° ",B933," DEL CONTRATO CPS ",V933," ENTRE ",TEXT(VLOOKUP(A933,matriz,IF(generador!B933=1,16,IF(generador!B933=2,19,IF(generador!B933=3,22,IF(generador!B933=4,25,IF(generador!B933=5,28,IF(generador!B933=6,31,IF(generador!B933=7,34,IF(generador!B933=8,37,IF(generador!B933=9,40,IF(generador!B933=10,43,IF(generador!B933=11,46,IF(generador!B933=12,49,IF(generador!B933=13,52,IF(generador!B933=14,55,IF(generador!B933=15,58))))))))))))))),FALSE),"dd/mm/yyyy")," Y ",TEXT(VLOOKUP(A933,matriz,IF(generador!B933=1,17,IF(generador!B933=2,20,IF(generador!B933=3,23,IF(generador!B933=4,26,IF(generador!B933=5,29,IF(generador!B933=6,32,IF(generador!B933=7,35,IF(generador!B933=8,38,IF(generador!B933=9,41,IF(generador!B933=10,44,IF(generador!B933=11,47,IF(generador!B933=12,50,IF(generador!B933=13,53,IF(generador!B933=14,56,IF(generador!B933=15,59))))))))))))))),FALSE),"dd/mm/yyyy")),"")</f>
        <v/>
      </c>
    </row>
    <row r="934" spans="1:23" x14ac:dyDescent="0.3">
      <c r="A934" s="15"/>
      <c r="B934" s="14"/>
      <c r="C934" s="6"/>
      <c r="D934" s="26" t="str">
        <f t="shared" si="246"/>
        <v/>
      </c>
      <c r="E934" s="19" t="str">
        <f>IFERROR(IF(A934&lt;&gt;"",VLOOKUP(A934,matriz,IF(generador!B934=1,15,IF(generador!B934=2,18,IF(generador!B934=3,21,IF(generador!B934=4,24,IF(generador!B934=5,27,IF(generador!B934=6,30,IF(generador!B934=7,33,IF(generador!B934=8,36,IF(generador!B934=9,39,IF(generador!B934=10,42,IF(generador!B934=11,45,IF(generador!B934=12,48,IF(generador!B934=13,51,IF(generador!B934=14,54,IF(generador!B934=15,57))))))))))))))),FALSE),""),"")</f>
        <v/>
      </c>
      <c r="F934" s="20" t="str">
        <f t="shared" si="247"/>
        <v/>
      </c>
      <c r="G934" s="29" t="str">
        <f t="shared" si="248"/>
        <v/>
      </c>
      <c r="H934" s="21" t="str">
        <f t="shared" ca="1" si="251"/>
        <v/>
      </c>
      <c r="I934" s="18" t="str">
        <f t="shared" si="252"/>
        <v/>
      </c>
      <c r="J934" s="18" t="str">
        <f>""</f>
        <v/>
      </c>
      <c r="K934" s="18" t="str">
        <f t="shared" si="253"/>
        <v/>
      </c>
      <c r="L934" s="18" t="str">
        <f t="shared" si="254"/>
        <v/>
      </c>
      <c r="M934" s="18" t="str">
        <f t="shared" si="255"/>
        <v/>
      </c>
      <c r="N934" s="18" t="str">
        <f t="shared" si="256"/>
        <v/>
      </c>
      <c r="O934" s="18" t="str">
        <f t="shared" si="257"/>
        <v/>
      </c>
      <c r="P934" s="18" t="str">
        <f t="shared" si="258"/>
        <v/>
      </c>
      <c r="Q934" s="18" t="str">
        <f t="shared" si="259"/>
        <v/>
      </c>
      <c r="R934" s="122" t="str">
        <f t="shared" si="249"/>
        <v/>
      </c>
      <c r="S934" s="18" t="str">
        <f t="shared" si="260"/>
        <v/>
      </c>
      <c r="T934" s="26" t="str">
        <f t="shared" si="250"/>
        <v/>
      </c>
      <c r="U934" s="18" t="str">
        <f t="shared" si="261"/>
        <v/>
      </c>
      <c r="V934" s="18" t="str">
        <f t="shared" si="262"/>
        <v/>
      </c>
      <c r="W934" s="18" t="str">
        <f>IFERROR(CONCATENATE("PAGO N° ",B934," DEL CONTRATO CPS ",V934," ENTRE ",TEXT(VLOOKUP(A934,matriz,IF(generador!B934=1,16,IF(generador!B934=2,19,IF(generador!B934=3,22,IF(generador!B934=4,25,IF(generador!B934=5,28,IF(generador!B934=6,31,IF(generador!B934=7,34,IF(generador!B934=8,37,IF(generador!B934=9,40,IF(generador!B934=10,43,IF(generador!B934=11,46,IF(generador!B934=12,49,IF(generador!B934=13,52,IF(generador!B934=14,55,IF(generador!B934=15,58))))))))))))))),FALSE),"dd/mm/yyyy")," Y ",TEXT(VLOOKUP(A934,matriz,IF(generador!B934=1,17,IF(generador!B934=2,20,IF(generador!B934=3,23,IF(generador!B934=4,26,IF(generador!B934=5,29,IF(generador!B934=6,32,IF(generador!B934=7,35,IF(generador!B934=8,38,IF(generador!B934=9,41,IF(generador!B934=10,44,IF(generador!B934=11,47,IF(generador!B934=12,50,IF(generador!B934=13,53,IF(generador!B934=14,56,IF(generador!B934=15,59))))))))))))))),FALSE),"dd/mm/yyyy")),"")</f>
        <v/>
      </c>
    </row>
    <row r="935" spans="1:23" x14ac:dyDescent="0.3">
      <c r="A935" s="15"/>
      <c r="B935" s="14"/>
      <c r="C935" s="6"/>
      <c r="D935" s="26" t="str">
        <f t="shared" si="246"/>
        <v/>
      </c>
      <c r="E935" s="19" t="str">
        <f>IFERROR(IF(A935&lt;&gt;"",VLOOKUP(A935,matriz,IF(generador!B935=1,15,IF(generador!B935=2,18,IF(generador!B935=3,21,IF(generador!B935=4,24,IF(generador!B935=5,27,IF(generador!B935=6,30,IF(generador!B935=7,33,IF(generador!B935=8,36,IF(generador!B935=9,39,IF(generador!B935=10,42,IF(generador!B935=11,45,IF(generador!B935=12,48,IF(generador!B935=13,51,IF(generador!B935=14,54,IF(generador!B935=15,57))))))))))))))),FALSE),""),"")</f>
        <v/>
      </c>
      <c r="F935" s="20" t="str">
        <f t="shared" si="247"/>
        <v/>
      </c>
      <c r="G935" s="29" t="str">
        <f t="shared" si="248"/>
        <v/>
      </c>
      <c r="H935" s="21" t="str">
        <f t="shared" ca="1" si="251"/>
        <v/>
      </c>
      <c r="I935" s="18" t="str">
        <f t="shared" si="252"/>
        <v/>
      </c>
      <c r="J935" s="18" t="str">
        <f>""</f>
        <v/>
      </c>
      <c r="K935" s="18" t="str">
        <f t="shared" si="253"/>
        <v/>
      </c>
      <c r="L935" s="18" t="str">
        <f t="shared" si="254"/>
        <v/>
      </c>
      <c r="M935" s="18" t="str">
        <f t="shared" si="255"/>
        <v/>
      </c>
      <c r="N935" s="18" t="str">
        <f t="shared" si="256"/>
        <v/>
      </c>
      <c r="O935" s="18" t="str">
        <f t="shared" si="257"/>
        <v/>
      </c>
      <c r="P935" s="18" t="str">
        <f t="shared" si="258"/>
        <v/>
      </c>
      <c r="Q935" s="18" t="str">
        <f t="shared" si="259"/>
        <v/>
      </c>
      <c r="R935" s="122" t="str">
        <f t="shared" si="249"/>
        <v/>
      </c>
      <c r="S935" s="18" t="str">
        <f t="shared" si="260"/>
        <v/>
      </c>
      <c r="T935" s="26" t="str">
        <f t="shared" si="250"/>
        <v/>
      </c>
      <c r="U935" s="18" t="str">
        <f t="shared" si="261"/>
        <v/>
      </c>
      <c r="V935" s="18" t="str">
        <f t="shared" si="262"/>
        <v/>
      </c>
      <c r="W935" s="18" t="str">
        <f>IFERROR(CONCATENATE("PAGO N° ",B935," DEL CONTRATO CPS ",V935," ENTRE ",TEXT(VLOOKUP(A935,matriz,IF(generador!B935=1,16,IF(generador!B935=2,19,IF(generador!B935=3,22,IF(generador!B935=4,25,IF(generador!B935=5,28,IF(generador!B935=6,31,IF(generador!B935=7,34,IF(generador!B935=8,37,IF(generador!B935=9,40,IF(generador!B935=10,43,IF(generador!B935=11,46,IF(generador!B935=12,49,IF(generador!B935=13,52,IF(generador!B935=14,55,IF(generador!B935=15,58))))))))))))))),FALSE),"dd/mm/yyyy")," Y ",TEXT(VLOOKUP(A935,matriz,IF(generador!B935=1,17,IF(generador!B935=2,20,IF(generador!B935=3,23,IF(generador!B935=4,26,IF(generador!B935=5,29,IF(generador!B935=6,32,IF(generador!B935=7,35,IF(generador!B935=8,38,IF(generador!B935=9,41,IF(generador!B935=10,44,IF(generador!B935=11,47,IF(generador!B935=12,50,IF(generador!B935=13,53,IF(generador!B935=14,56,IF(generador!B935=15,59))))))))))))))),FALSE),"dd/mm/yyyy")),"")</f>
        <v/>
      </c>
    </row>
    <row r="936" spans="1:23" x14ac:dyDescent="0.3">
      <c r="A936" s="15"/>
      <c r="B936" s="14"/>
      <c r="C936" s="6"/>
      <c r="D936" s="26" t="str">
        <f t="shared" si="246"/>
        <v/>
      </c>
      <c r="E936" s="19" t="str">
        <f>IFERROR(IF(A936&lt;&gt;"",VLOOKUP(A936,matriz,IF(generador!B936=1,15,IF(generador!B936=2,18,IF(generador!B936=3,21,IF(generador!B936=4,24,IF(generador!B936=5,27,IF(generador!B936=6,30,IF(generador!B936=7,33,IF(generador!B936=8,36,IF(generador!B936=9,39,IF(generador!B936=10,42,IF(generador!B936=11,45,IF(generador!B936=12,48,IF(generador!B936=13,51,IF(generador!B936=14,54,IF(generador!B936=15,57))))))))))))))),FALSE),""),"")</f>
        <v/>
      </c>
      <c r="F936" s="20" t="str">
        <f t="shared" si="247"/>
        <v/>
      </c>
      <c r="G936" s="29" t="str">
        <f t="shared" si="248"/>
        <v/>
      </c>
      <c r="H936" s="21" t="str">
        <f t="shared" ca="1" si="251"/>
        <v/>
      </c>
      <c r="I936" s="18" t="str">
        <f t="shared" si="252"/>
        <v/>
      </c>
      <c r="J936" s="18" t="str">
        <f>""</f>
        <v/>
      </c>
      <c r="K936" s="18" t="str">
        <f t="shared" si="253"/>
        <v/>
      </c>
      <c r="L936" s="18" t="str">
        <f t="shared" si="254"/>
        <v/>
      </c>
      <c r="M936" s="18" t="str">
        <f t="shared" si="255"/>
        <v/>
      </c>
      <c r="N936" s="18" t="str">
        <f t="shared" si="256"/>
        <v/>
      </c>
      <c r="O936" s="18" t="str">
        <f t="shared" si="257"/>
        <v/>
      </c>
      <c r="P936" s="18" t="str">
        <f t="shared" si="258"/>
        <v/>
      </c>
      <c r="Q936" s="18" t="str">
        <f t="shared" si="259"/>
        <v/>
      </c>
      <c r="R936" s="122" t="str">
        <f t="shared" si="249"/>
        <v/>
      </c>
      <c r="S936" s="18" t="str">
        <f t="shared" si="260"/>
        <v/>
      </c>
      <c r="T936" s="26" t="str">
        <f t="shared" si="250"/>
        <v/>
      </c>
      <c r="U936" s="18" t="str">
        <f t="shared" si="261"/>
        <v/>
      </c>
      <c r="V936" s="18" t="str">
        <f t="shared" si="262"/>
        <v/>
      </c>
      <c r="W936" s="18" t="str">
        <f>IFERROR(CONCATENATE("PAGO N° ",B936," DEL CONTRATO CPS ",V936," ENTRE ",TEXT(VLOOKUP(A936,matriz,IF(generador!B936=1,16,IF(generador!B936=2,19,IF(generador!B936=3,22,IF(generador!B936=4,25,IF(generador!B936=5,28,IF(generador!B936=6,31,IF(generador!B936=7,34,IF(generador!B936=8,37,IF(generador!B936=9,40,IF(generador!B936=10,43,IF(generador!B936=11,46,IF(generador!B936=12,49,IF(generador!B936=13,52,IF(generador!B936=14,55,IF(generador!B936=15,58))))))))))))))),FALSE),"dd/mm/yyyy")," Y ",TEXT(VLOOKUP(A936,matriz,IF(generador!B936=1,17,IF(generador!B936=2,20,IF(generador!B936=3,23,IF(generador!B936=4,26,IF(generador!B936=5,29,IF(generador!B936=6,32,IF(generador!B936=7,35,IF(generador!B936=8,38,IF(generador!B936=9,41,IF(generador!B936=10,44,IF(generador!B936=11,47,IF(generador!B936=12,50,IF(generador!B936=13,53,IF(generador!B936=14,56,IF(generador!B936=15,59))))))))))))))),FALSE),"dd/mm/yyyy")),"")</f>
        <v/>
      </c>
    </row>
    <row r="937" spans="1:23" x14ac:dyDescent="0.3">
      <c r="A937" s="15"/>
      <c r="B937" s="14"/>
      <c r="C937" s="6"/>
      <c r="D937" s="26" t="str">
        <f t="shared" si="246"/>
        <v/>
      </c>
      <c r="E937" s="19" t="str">
        <f>IFERROR(IF(A937&lt;&gt;"",VLOOKUP(A937,matriz,IF(generador!B937=1,15,IF(generador!B937=2,18,IF(generador!B937=3,21,IF(generador!B937=4,24,IF(generador!B937=5,27,IF(generador!B937=6,30,IF(generador!B937=7,33,IF(generador!B937=8,36,IF(generador!B937=9,39,IF(generador!B937=10,42,IF(generador!B937=11,45,IF(generador!B937=12,48,IF(generador!B937=13,51,IF(generador!B937=14,54,IF(generador!B937=15,57))))))))))))))),FALSE),""),"")</f>
        <v/>
      </c>
      <c r="F937" s="20" t="str">
        <f t="shared" si="247"/>
        <v/>
      </c>
      <c r="G937" s="29" t="str">
        <f t="shared" si="248"/>
        <v/>
      </c>
      <c r="H937" s="21" t="str">
        <f t="shared" ca="1" si="251"/>
        <v/>
      </c>
      <c r="I937" s="18" t="str">
        <f t="shared" si="252"/>
        <v/>
      </c>
      <c r="J937" s="18" t="str">
        <f>""</f>
        <v/>
      </c>
      <c r="K937" s="18" t="str">
        <f t="shared" si="253"/>
        <v/>
      </c>
      <c r="L937" s="18" t="str">
        <f t="shared" si="254"/>
        <v/>
      </c>
      <c r="M937" s="18" t="str">
        <f t="shared" si="255"/>
        <v/>
      </c>
      <c r="N937" s="18" t="str">
        <f t="shared" si="256"/>
        <v/>
      </c>
      <c r="O937" s="18" t="str">
        <f t="shared" si="257"/>
        <v/>
      </c>
      <c r="P937" s="18" t="str">
        <f t="shared" si="258"/>
        <v/>
      </c>
      <c r="Q937" s="18" t="str">
        <f t="shared" si="259"/>
        <v/>
      </c>
      <c r="R937" s="122" t="str">
        <f t="shared" si="249"/>
        <v/>
      </c>
      <c r="S937" s="18" t="str">
        <f t="shared" si="260"/>
        <v/>
      </c>
      <c r="T937" s="26" t="str">
        <f t="shared" si="250"/>
        <v/>
      </c>
      <c r="U937" s="18" t="str">
        <f t="shared" si="261"/>
        <v/>
      </c>
      <c r="V937" s="18" t="str">
        <f t="shared" si="262"/>
        <v/>
      </c>
      <c r="W937" s="18" t="str">
        <f>IFERROR(CONCATENATE("PAGO N° ",B937," DEL CONTRATO CPS ",V937," ENTRE ",TEXT(VLOOKUP(A937,matriz,IF(generador!B937=1,16,IF(generador!B937=2,19,IF(generador!B937=3,22,IF(generador!B937=4,25,IF(generador!B937=5,28,IF(generador!B937=6,31,IF(generador!B937=7,34,IF(generador!B937=8,37,IF(generador!B937=9,40,IF(generador!B937=10,43,IF(generador!B937=11,46,IF(generador!B937=12,49,IF(generador!B937=13,52,IF(generador!B937=14,55,IF(generador!B937=15,58))))))))))))))),FALSE),"dd/mm/yyyy")," Y ",TEXT(VLOOKUP(A937,matriz,IF(generador!B937=1,17,IF(generador!B937=2,20,IF(generador!B937=3,23,IF(generador!B937=4,26,IF(generador!B937=5,29,IF(generador!B937=6,32,IF(generador!B937=7,35,IF(generador!B937=8,38,IF(generador!B937=9,41,IF(generador!B937=10,44,IF(generador!B937=11,47,IF(generador!B937=12,50,IF(generador!B937=13,53,IF(generador!B937=14,56,IF(generador!B937=15,59))))))))))))))),FALSE),"dd/mm/yyyy")),"")</f>
        <v/>
      </c>
    </row>
    <row r="938" spans="1:23" x14ac:dyDescent="0.3">
      <c r="A938" s="15"/>
      <c r="B938" s="14"/>
      <c r="C938" s="6"/>
      <c r="D938" s="26" t="str">
        <f t="shared" si="246"/>
        <v/>
      </c>
      <c r="E938" s="19" t="str">
        <f>IFERROR(IF(A938&lt;&gt;"",VLOOKUP(A938,matriz,IF(generador!B938=1,15,IF(generador!B938=2,18,IF(generador!B938=3,21,IF(generador!B938=4,24,IF(generador!B938=5,27,IF(generador!B938=6,30,IF(generador!B938=7,33,IF(generador!B938=8,36,IF(generador!B938=9,39,IF(generador!B938=10,42,IF(generador!B938=11,45,IF(generador!B938=12,48,IF(generador!B938=13,51,IF(generador!B938=14,54,IF(generador!B938=15,57))))))))))))))),FALSE),""),"")</f>
        <v/>
      </c>
      <c r="F938" s="20" t="str">
        <f t="shared" si="247"/>
        <v/>
      </c>
      <c r="G938" s="29" t="str">
        <f t="shared" si="248"/>
        <v/>
      </c>
      <c r="H938" s="21" t="str">
        <f t="shared" ca="1" si="251"/>
        <v/>
      </c>
      <c r="I938" s="18" t="str">
        <f t="shared" si="252"/>
        <v/>
      </c>
      <c r="J938" s="18" t="str">
        <f>""</f>
        <v/>
      </c>
      <c r="K938" s="18" t="str">
        <f t="shared" si="253"/>
        <v/>
      </c>
      <c r="L938" s="18" t="str">
        <f t="shared" si="254"/>
        <v/>
      </c>
      <c r="M938" s="18" t="str">
        <f t="shared" si="255"/>
        <v/>
      </c>
      <c r="N938" s="18" t="str">
        <f t="shared" si="256"/>
        <v/>
      </c>
      <c r="O938" s="18" t="str">
        <f t="shared" si="257"/>
        <v/>
      </c>
      <c r="P938" s="18" t="str">
        <f t="shared" si="258"/>
        <v/>
      </c>
      <c r="Q938" s="18" t="str">
        <f t="shared" si="259"/>
        <v/>
      </c>
      <c r="R938" s="122" t="str">
        <f t="shared" si="249"/>
        <v/>
      </c>
      <c r="S938" s="18" t="str">
        <f t="shared" si="260"/>
        <v/>
      </c>
      <c r="T938" s="26" t="str">
        <f t="shared" si="250"/>
        <v/>
      </c>
      <c r="U938" s="18" t="str">
        <f t="shared" si="261"/>
        <v/>
      </c>
      <c r="V938" s="18" t="str">
        <f t="shared" si="262"/>
        <v/>
      </c>
      <c r="W938" s="18" t="str">
        <f>IFERROR(CONCATENATE("PAGO N° ",B938," DEL CONTRATO CPS ",V938," ENTRE ",TEXT(VLOOKUP(A938,matriz,IF(generador!B938=1,16,IF(generador!B938=2,19,IF(generador!B938=3,22,IF(generador!B938=4,25,IF(generador!B938=5,28,IF(generador!B938=6,31,IF(generador!B938=7,34,IF(generador!B938=8,37,IF(generador!B938=9,40,IF(generador!B938=10,43,IF(generador!B938=11,46,IF(generador!B938=12,49,IF(generador!B938=13,52,IF(generador!B938=14,55,IF(generador!B938=15,58))))))))))))))),FALSE),"dd/mm/yyyy")," Y ",TEXT(VLOOKUP(A938,matriz,IF(generador!B938=1,17,IF(generador!B938=2,20,IF(generador!B938=3,23,IF(generador!B938=4,26,IF(generador!B938=5,29,IF(generador!B938=6,32,IF(generador!B938=7,35,IF(generador!B938=8,38,IF(generador!B938=9,41,IF(generador!B938=10,44,IF(generador!B938=11,47,IF(generador!B938=12,50,IF(generador!B938=13,53,IF(generador!B938=14,56,IF(generador!B938=15,59))))))))))))))),FALSE),"dd/mm/yyyy")),"")</f>
        <v/>
      </c>
    </row>
    <row r="939" spans="1:23" x14ac:dyDescent="0.3">
      <c r="A939" s="15"/>
      <c r="B939" s="14"/>
      <c r="C939" s="6"/>
      <c r="D939" s="26" t="str">
        <f t="shared" si="246"/>
        <v/>
      </c>
      <c r="E939" s="19" t="str">
        <f>IFERROR(IF(A939&lt;&gt;"",VLOOKUP(A939,matriz,IF(generador!B939=1,15,IF(generador!B939=2,18,IF(generador!B939=3,21,IF(generador!B939=4,24,IF(generador!B939=5,27,IF(generador!B939=6,30,IF(generador!B939=7,33,IF(generador!B939=8,36,IF(generador!B939=9,39,IF(generador!B939=10,42,IF(generador!B939=11,45,IF(generador!B939=12,48,IF(generador!B939=13,51,IF(generador!B939=14,54,IF(generador!B939=15,57))))))))))))))),FALSE),""),"")</f>
        <v/>
      </c>
      <c r="F939" s="20" t="str">
        <f t="shared" si="247"/>
        <v/>
      </c>
      <c r="G939" s="29" t="str">
        <f t="shared" si="248"/>
        <v/>
      </c>
      <c r="H939" s="21" t="str">
        <f t="shared" ca="1" si="251"/>
        <v/>
      </c>
      <c r="I939" s="18" t="str">
        <f t="shared" si="252"/>
        <v/>
      </c>
      <c r="J939" s="18" t="str">
        <f>""</f>
        <v/>
      </c>
      <c r="K939" s="18" t="str">
        <f t="shared" si="253"/>
        <v/>
      </c>
      <c r="L939" s="18" t="str">
        <f t="shared" si="254"/>
        <v/>
      </c>
      <c r="M939" s="18" t="str">
        <f t="shared" si="255"/>
        <v/>
      </c>
      <c r="N939" s="18" t="str">
        <f t="shared" si="256"/>
        <v/>
      </c>
      <c r="O939" s="18" t="str">
        <f t="shared" si="257"/>
        <v/>
      </c>
      <c r="P939" s="18" t="str">
        <f t="shared" si="258"/>
        <v/>
      </c>
      <c r="Q939" s="18" t="str">
        <f t="shared" si="259"/>
        <v/>
      </c>
      <c r="R939" s="122" t="str">
        <f t="shared" si="249"/>
        <v/>
      </c>
      <c r="S939" s="18" t="str">
        <f t="shared" si="260"/>
        <v/>
      </c>
      <c r="T939" s="26" t="str">
        <f t="shared" si="250"/>
        <v/>
      </c>
      <c r="U939" s="18" t="str">
        <f t="shared" si="261"/>
        <v/>
      </c>
      <c r="V939" s="18" t="str">
        <f t="shared" si="262"/>
        <v/>
      </c>
      <c r="W939" s="18" t="str">
        <f>IFERROR(CONCATENATE("PAGO N° ",B939," DEL CONTRATO CPS ",V939," ENTRE ",TEXT(VLOOKUP(A939,matriz,IF(generador!B939=1,16,IF(generador!B939=2,19,IF(generador!B939=3,22,IF(generador!B939=4,25,IF(generador!B939=5,28,IF(generador!B939=6,31,IF(generador!B939=7,34,IF(generador!B939=8,37,IF(generador!B939=9,40,IF(generador!B939=10,43,IF(generador!B939=11,46,IF(generador!B939=12,49,IF(generador!B939=13,52,IF(generador!B939=14,55,IF(generador!B939=15,58))))))))))))))),FALSE),"dd/mm/yyyy")," Y ",TEXT(VLOOKUP(A939,matriz,IF(generador!B939=1,17,IF(generador!B939=2,20,IF(generador!B939=3,23,IF(generador!B939=4,26,IF(generador!B939=5,29,IF(generador!B939=6,32,IF(generador!B939=7,35,IF(generador!B939=8,38,IF(generador!B939=9,41,IF(generador!B939=10,44,IF(generador!B939=11,47,IF(generador!B939=12,50,IF(generador!B939=13,53,IF(generador!B939=14,56,IF(generador!B939=15,59))))))))))))))),FALSE),"dd/mm/yyyy")),"")</f>
        <v/>
      </c>
    </row>
    <row r="940" spans="1:23" x14ac:dyDescent="0.3">
      <c r="A940" s="15"/>
      <c r="B940" s="14"/>
      <c r="C940" s="6"/>
      <c r="D940" s="26" t="str">
        <f t="shared" si="246"/>
        <v/>
      </c>
      <c r="E940" s="19" t="str">
        <f>IFERROR(IF(A940&lt;&gt;"",VLOOKUP(A940,matriz,IF(generador!B940=1,15,IF(generador!B940=2,18,IF(generador!B940=3,21,IF(generador!B940=4,24,IF(generador!B940=5,27,IF(generador!B940=6,30,IF(generador!B940=7,33,IF(generador!B940=8,36,IF(generador!B940=9,39,IF(generador!B940=10,42,IF(generador!B940=11,45,IF(generador!B940=12,48,IF(generador!B940=13,51,IF(generador!B940=14,54,IF(generador!B940=15,57))))))))))))))),FALSE),""),"")</f>
        <v/>
      </c>
      <c r="F940" s="20" t="str">
        <f t="shared" si="247"/>
        <v/>
      </c>
      <c r="G940" s="29" t="str">
        <f t="shared" si="248"/>
        <v/>
      </c>
      <c r="H940" s="21" t="str">
        <f t="shared" ca="1" si="251"/>
        <v/>
      </c>
      <c r="I940" s="18" t="str">
        <f t="shared" si="252"/>
        <v/>
      </c>
      <c r="J940" s="18" t="str">
        <f>""</f>
        <v/>
      </c>
      <c r="K940" s="18" t="str">
        <f t="shared" si="253"/>
        <v/>
      </c>
      <c r="L940" s="18" t="str">
        <f t="shared" si="254"/>
        <v/>
      </c>
      <c r="M940" s="18" t="str">
        <f t="shared" si="255"/>
        <v/>
      </c>
      <c r="N940" s="18" t="str">
        <f t="shared" si="256"/>
        <v/>
      </c>
      <c r="O940" s="18" t="str">
        <f t="shared" si="257"/>
        <v/>
      </c>
      <c r="P940" s="18" t="str">
        <f t="shared" si="258"/>
        <v/>
      </c>
      <c r="Q940" s="18" t="str">
        <f t="shared" si="259"/>
        <v/>
      </c>
      <c r="R940" s="122" t="str">
        <f t="shared" si="249"/>
        <v/>
      </c>
      <c r="S940" s="18" t="str">
        <f t="shared" si="260"/>
        <v/>
      </c>
      <c r="T940" s="26" t="str">
        <f t="shared" si="250"/>
        <v/>
      </c>
      <c r="U940" s="18" t="str">
        <f t="shared" si="261"/>
        <v/>
      </c>
      <c r="V940" s="18" t="str">
        <f t="shared" si="262"/>
        <v/>
      </c>
      <c r="W940" s="18" t="str">
        <f>IFERROR(CONCATENATE("PAGO N° ",B940," DEL CONTRATO CPS ",V940," ENTRE ",TEXT(VLOOKUP(A940,matriz,IF(generador!B940=1,16,IF(generador!B940=2,19,IF(generador!B940=3,22,IF(generador!B940=4,25,IF(generador!B940=5,28,IF(generador!B940=6,31,IF(generador!B940=7,34,IF(generador!B940=8,37,IF(generador!B940=9,40,IF(generador!B940=10,43,IF(generador!B940=11,46,IF(generador!B940=12,49,IF(generador!B940=13,52,IF(generador!B940=14,55,IF(generador!B940=15,58))))))))))))))),FALSE),"dd/mm/yyyy")," Y ",TEXT(VLOOKUP(A940,matriz,IF(generador!B940=1,17,IF(generador!B940=2,20,IF(generador!B940=3,23,IF(generador!B940=4,26,IF(generador!B940=5,29,IF(generador!B940=6,32,IF(generador!B940=7,35,IF(generador!B940=8,38,IF(generador!B940=9,41,IF(generador!B940=10,44,IF(generador!B940=11,47,IF(generador!B940=12,50,IF(generador!B940=13,53,IF(generador!B940=14,56,IF(generador!B940=15,59))))))))))))))),FALSE),"dd/mm/yyyy")),"")</f>
        <v/>
      </c>
    </row>
    <row r="941" spans="1:23" x14ac:dyDescent="0.3">
      <c r="A941" s="15"/>
      <c r="B941" s="14"/>
      <c r="C941" s="6"/>
      <c r="D941" s="26" t="str">
        <f t="shared" si="246"/>
        <v/>
      </c>
      <c r="E941" s="19" t="str">
        <f>IFERROR(IF(A941&lt;&gt;"",VLOOKUP(A941,matriz,IF(generador!B941=1,15,IF(generador!B941=2,18,IF(generador!B941=3,21,IF(generador!B941=4,24,IF(generador!B941=5,27,IF(generador!B941=6,30,IF(generador!B941=7,33,IF(generador!B941=8,36,IF(generador!B941=9,39,IF(generador!B941=10,42,IF(generador!B941=11,45,IF(generador!B941=12,48,IF(generador!B941=13,51,IF(generador!B941=14,54,IF(generador!B941=15,57))))))))))))))),FALSE),""),"")</f>
        <v/>
      </c>
      <c r="F941" s="20" t="str">
        <f t="shared" si="247"/>
        <v/>
      </c>
      <c r="G941" s="29" t="str">
        <f t="shared" si="248"/>
        <v/>
      </c>
      <c r="H941" s="21" t="str">
        <f t="shared" ca="1" si="251"/>
        <v/>
      </c>
      <c r="I941" s="18" t="str">
        <f t="shared" si="252"/>
        <v/>
      </c>
      <c r="J941" s="18" t="str">
        <f>""</f>
        <v/>
      </c>
      <c r="K941" s="18" t="str">
        <f t="shared" si="253"/>
        <v/>
      </c>
      <c r="L941" s="18" t="str">
        <f t="shared" si="254"/>
        <v/>
      </c>
      <c r="M941" s="18" t="str">
        <f t="shared" si="255"/>
        <v/>
      </c>
      <c r="N941" s="18" t="str">
        <f t="shared" si="256"/>
        <v/>
      </c>
      <c r="O941" s="18" t="str">
        <f t="shared" si="257"/>
        <v/>
      </c>
      <c r="P941" s="18" t="str">
        <f t="shared" si="258"/>
        <v/>
      </c>
      <c r="Q941" s="18" t="str">
        <f t="shared" si="259"/>
        <v/>
      </c>
      <c r="R941" s="122" t="str">
        <f t="shared" si="249"/>
        <v/>
      </c>
      <c r="S941" s="18" t="str">
        <f t="shared" si="260"/>
        <v/>
      </c>
      <c r="T941" s="26" t="str">
        <f t="shared" si="250"/>
        <v/>
      </c>
      <c r="U941" s="18" t="str">
        <f t="shared" si="261"/>
        <v/>
      </c>
      <c r="V941" s="18" t="str">
        <f t="shared" si="262"/>
        <v/>
      </c>
      <c r="W941" s="18" t="str">
        <f>IFERROR(CONCATENATE("PAGO N° ",B941," DEL CONTRATO CPS ",V941," ENTRE ",TEXT(VLOOKUP(A941,matriz,IF(generador!B941=1,16,IF(generador!B941=2,19,IF(generador!B941=3,22,IF(generador!B941=4,25,IF(generador!B941=5,28,IF(generador!B941=6,31,IF(generador!B941=7,34,IF(generador!B941=8,37,IF(generador!B941=9,40,IF(generador!B941=10,43,IF(generador!B941=11,46,IF(generador!B941=12,49,IF(generador!B941=13,52,IF(generador!B941=14,55,IF(generador!B941=15,58))))))))))))))),FALSE),"dd/mm/yyyy")," Y ",TEXT(VLOOKUP(A941,matriz,IF(generador!B941=1,17,IF(generador!B941=2,20,IF(generador!B941=3,23,IF(generador!B941=4,26,IF(generador!B941=5,29,IF(generador!B941=6,32,IF(generador!B941=7,35,IF(generador!B941=8,38,IF(generador!B941=9,41,IF(generador!B941=10,44,IF(generador!B941=11,47,IF(generador!B941=12,50,IF(generador!B941=13,53,IF(generador!B941=14,56,IF(generador!B941=15,59))))))))))))))),FALSE),"dd/mm/yyyy")),"")</f>
        <v/>
      </c>
    </row>
    <row r="942" spans="1:23" x14ac:dyDescent="0.3">
      <c r="A942" s="15"/>
      <c r="B942" s="14"/>
      <c r="C942" s="6"/>
      <c r="D942" s="26" t="str">
        <f t="shared" si="246"/>
        <v/>
      </c>
      <c r="E942" s="19" t="str">
        <f>IFERROR(IF(A942&lt;&gt;"",VLOOKUP(A942,matriz,IF(generador!B942=1,15,IF(generador!B942=2,18,IF(generador!B942=3,21,IF(generador!B942=4,24,IF(generador!B942=5,27,IF(generador!B942=6,30,IF(generador!B942=7,33,IF(generador!B942=8,36,IF(generador!B942=9,39,IF(generador!B942=10,42,IF(generador!B942=11,45,IF(generador!B942=12,48,IF(generador!B942=13,51,IF(generador!B942=14,54,IF(generador!B942=15,57))))))))))))))),FALSE),""),"")</f>
        <v/>
      </c>
      <c r="F942" s="20" t="str">
        <f t="shared" si="247"/>
        <v/>
      </c>
      <c r="G942" s="29" t="str">
        <f t="shared" si="248"/>
        <v/>
      </c>
      <c r="H942" s="21" t="str">
        <f t="shared" ca="1" si="251"/>
        <v/>
      </c>
      <c r="I942" s="18" t="str">
        <f t="shared" si="252"/>
        <v/>
      </c>
      <c r="J942" s="18" t="str">
        <f>""</f>
        <v/>
      </c>
      <c r="K942" s="18" t="str">
        <f t="shared" si="253"/>
        <v/>
      </c>
      <c r="L942" s="18" t="str">
        <f t="shared" si="254"/>
        <v/>
      </c>
      <c r="M942" s="18" t="str">
        <f t="shared" si="255"/>
        <v/>
      </c>
      <c r="N942" s="18" t="str">
        <f t="shared" si="256"/>
        <v/>
      </c>
      <c r="O942" s="18" t="str">
        <f t="shared" si="257"/>
        <v/>
      </c>
      <c r="P942" s="18" t="str">
        <f t="shared" si="258"/>
        <v/>
      </c>
      <c r="Q942" s="18" t="str">
        <f t="shared" si="259"/>
        <v/>
      </c>
      <c r="R942" s="122" t="str">
        <f t="shared" si="249"/>
        <v/>
      </c>
      <c r="S942" s="18" t="str">
        <f t="shared" si="260"/>
        <v/>
      </c>
      <c r="T942" s="26" t="str">
        <f t="shared" si="250"/>
        <v/>
      </c>
      <c r="U942" s="18" t="str">
        <f t="shared" si="261"/>
        <v/>
      </c>
      <c r="V942" s="18" t="str">
        <f t="shared" si="262"/>
        <v/>
      </c>
      <c r="W942" s="18" t="str">
        <f>IFERROR(CONCATENATE("PAGO N° ",B942," DEL CONTRATO CPS ",V942," ENTRE ",TEXT(VLOOKUP(A942,matriz,IF(generador!B942=1,16,IF(generador!B942=2,19,IF(generador!B942=3,22,IF(generador!B942=4,25,IF(generador!B942=5,28,IF(generador!B942=6,31,IF(generador!B942=7,34,IF(generador!B942=8,37,IF(generador!B942=9,40,IF(generador!B942=10,43,IF(generador!B942=11,46,IF(generador!B942=12,49,IF(generador!B942=13,52,IF(generador!B942=14,55,IF(generador!B942=15,58))))))))))))))),FALSE),"dd/mm/yyyy")," Y ",TEXT(VLOOKUP(A942,matriz,IF(generador!B942=1,17,IF(generador!B942=2,20,IF(generador!B942=3,23,IF(generador!B942=4,26,IF(generador!B942=5,29,IF(generador!B942=6,32,IF(generador!B942=7,35,IF(generador!B942=8,38,IF(generador!B942=9,41,IF(generador!B942=10,44,IF(generador!B942=11,47,IF(generador!B942=12,50,IF(generador!B942=13,53,IF(generador!B942=14,56,IF(generador!B942=15,59))))))))))))))),FALSE),"dd/mm/yyyy")),"")</f>
        <v/>
      </c>
    </row>
    <row r="943" spans="1:23" x14ac:dyDescent="0.3">
      <c r="A943" s="15"/>
      <c r="B943" s="14"/>
      <c r="C943" s="6"/>
      <c r="D943" s="26" t="str">
        <f t="shared" si="246"/>
        <v/>
      </c>
      <c r="E943" s="19" t="str">
        <f>IFERROR(IF(A943&lt;&gt;"",VLOOKUP(A943,matriz,IF(generador!B943=1,15,IF(generador!B943=2,18,IF(generador!B943=3,21,IF(generador!B943=4,24,IF(generador!B943=5,27,IF(generador!B943=6,30,IF(generador!B943=7,33,IF(generador!B943=8,36,IF(generador!B943=9,39,IF(generador!B943=10,42,IF(generador!B943=11,45,IF(generador!B943=12,48,IF(generador!B943=13,51,IF(generador!B943=14,54,IF(generador!B943=15,57))))))))))))))),FALSE),""),"")</f>
        <v/>
      </c>
      <c r="F943" s="20" t="str">
        <f t="shared" si="247"/>
        <v/>
      </c>
      <c r="G943" s="29" t="str">
        <f t="shared" si="248"/>
        <v/>
      </c>
      <c r="H943" s="21" t="str">
        <f t="shared" ca="1" si="251"/>
        <v/>
      </c>
      <c r="I943" s="18" t="str">
        <f t="shared" si="252"/>
        <v/>
      </c>
      <c r="J943" s="18" t="str">
        <f>""</f>
        <v/>
      </c>
      <c r="K943" s="18" t="str">
        <f t="shared" si="253"/>
        <v/>
      </c>
      <c r="L943" s="18" t="str">
        <f t="shared" si="254"/>
        <v/>
      </c>
      <c r="M943" s="18" t="str">
        <f t="shared" si="255"/>
        <v/>
      </c>
      <c r="N943" s="18" t="str">
        <f t="shared" si="256"/>
        <v/>
      </c>
      <c r="O943" s="18" t="str">
        <f t="shared" si="257"/>
        <v/>
      </c>
      <c r="P943" s="18" t="str">
        <f t="shared" si="258"/>
        <v/>
      </c>
      <c r="Q943" s="18" t="str">
        <f t="shared" si="259"/>
        <v/>
      </c>
      <c r="R943" s="122" t="str">
        <f t="shared" si="249"/>
        <v/>
      </c>
      <c r="S943" s="18" t="str">
        <f t="shared" si="260"/>
        <v/>
      </c>
      <c r="T943" s="26" t="str">
        <f t="shared" si="250"/>
        <v/>
      </c>
      <c r="U943" s="18" t="str">
        <f t="shared" si="261"/>
        <v/>
      </c>
      <c r="V943" s="18" t="str">
        <f t="shared" si="262"/>
        <v/>
      </c>
      <c r="W943" s="18" t="str">
        <f>IFERROR(CONCATENATE("PAGO N° ",B943," DEL CONTRATO CPS ",V943," ENTRE ",TEXT(VLOOKUP(A943,matriz,IF(generador!B943=1,16,IF(generador!B943=2,19,IF(generador!B943=3,22,IF(generador!B943=4,25,IF(generador!B943=5,28,IF(generador!B943=6,31,IF(generador!B943=7,34,IF(generador!B943=8,37,IF(generador!B943=9,40,IF(generador!B943=10,43,IF(generador!B943=11,46,IF(generador!B943=12,49,IF(generador!B943=13,52,IF(generador!B943=14,55,IF(generador!B943=15,58))))))))))))))),FALSE),"dd/mm/yyyy")," Y ",TEXT(VLOOKUP(A943,matriz,IF(generador!B943=1,17,IF(generador!B943=2,20,IF(generador!B943=3,23,IF(generador!B943=4,26,IF(generador!B943=5,29,IF(generador!B943=6,32,IF(generador!B943=7,35,IF(generador!B943=8,38,IF(generador!B943=9,41,IF(generador!B943=10,44,IF(generador!B943=11,47,IF(generador!B943=12,50,IF(generador!B943=13,53,IF(generador!B943=14,56,IF(generador!B943=15,59))))))))))))))),FALSE),"dd/mm/yyyy")),"")</f>
        <v/>
      </c>
    </row>
    <row r="944" spans="1:23" x14ac:dyDescent="0.3">
      <c r="A944" s="15"/>
      <c r="B944" s="14"/>
      <c r="C944" s="6"/>
      <c r="D944" s="26" t="str">
        <f t="shared" si="246"/>
        <v/>
      </c>
      <c r="E944" s="19" t="str">
        <f>IFERROR(IF(A944&lt;&gt;"",VLOOKUP(A944,matriz,IF(generador!B944=1,15,IF(generador!B944=2,18,IF(generador!B944=3,21,IF(generador!B944=4,24,IF(generador!B944=5,27,IF(generador!B944=6,30,IF(generador!B944=7,33,IF(generador!B944=8,36,IF(generador!B944=9,39,IF(generador!B944=10,42,IF(generador!B944=11,45,IF(generador!B944=12,48,IF(generador!B944=13,51,IF(generador!B944=14,54,IF(generador!B944=15,57))))))))))))))),FALSE),""),"")</f>
        <v/>
      </c>
      <c r="F944" s="20" t="str">
        <f t="shared" si="247"/>
        <v/>
      </c>
      <c r="G944" s="29" t="str">
        <f t="shared" si="248"/>
        <v/>
      </c>
      <c r="H944" s="21" t="str">
        <f t="shared" ca="1" si="251"/>
        <v/>
      </c>
      <c r="I944" s="18" t="str">
        <f t="shared" si="252"/>
        <v/>
      </c>
      <c r="J944" s="18" t="str">
        <f>""</f>
        <v/>
      </c>
      <c r="K944" s="18" t="str">
        <f t="shared" si="253"/>
        <v/>
      </c>
      <c r="L944" s="18" t="str">
        <f t="shared" si="254"/>
        <v/>
      </c>
      <c r="M944" s="18" t="str">
        <f t="shared" si="255"/>
        <v/>
      </c>
      <c r="N944" s="18" t="str">
        <f t="shared" si="256"/>
        <v/>
      </c>
      <c r="O944" s="18" t="str">
        <f t="shared" si="257"/>
        <v/>
      </c>
      <c r="P944" s="18" t="str">
        <f t="shared" si="258"/>
        <v/>
      </c>
      <c r="Q944" s="18" t="str">
        <f t="shared" si="259"/>
        <v/>
      </c>
      <c r="R944" s="122" t="str">
        <f t="shared" si="249"/>
        <v/>
      </c>
      <c r="S944" s="18" t="str">
        <f t="shared" si="260"/>
        <v/>
      </c>
      <c r="T944" s="26" t="str">
        <f t="shared" si="250"/>
        <v/>
      </c>
      <c r="U944" s="18" t="str">
        <f t="shared" si="261"/>
        <v/>
      </c>
      <c r="V944" s="18" t="str">
        <f t="shared" si="262"/>
        <v/>
      </c>
      <c r="W944" s="18" t="str">
        <f>IFERROR(CONCATENATE("PAGO N° ",B944," DEL CONTRATO CPS ",V944," ENTRE ",TEXT(VLOOKUP(A944,matriz,IF(generador!B944=1,16,IF(generador!B944=2,19,IF(generador!B944=3,22,IF(generador!B944=4,25,IF(generador!B944=5,28,IF(generador!B944=6,31,IF(generador!B944=7,34,IF(generador!B944=8,37,IF(generador!B944=9,40,IF(generador!B944=10,43,IF(generador!B944=11,46,IF(generador!B944=12,49,IF(generador!B944=13,52,IF(generador!B944=14,55,IF(generador!B944=15,58))))))))))))))),FALSE),"dd/mm/yyyy")," Y ",TEXT(VLOOKUP(A944,matriz,IF(generador!B944=1,17,IF(generador!B944=2,20,IF(generador!B944=3,23,IF(generador!B944=4,26,IF(generador!B944=5,29,IF(generador!B944=6,32,IF(generador!B944=7,35,IF(generador!B944=8,38,IF(generador!B944=9,41,IF(generador!B944=10,44,IF(generador!B944=11,47,IF(generador!B944=12,50,IF(generador!B944=13,53,IF(generador!B944=14,56,IF(generador!B944=15,59))))))))))))))),FALSE),"dd/mm/yyyy")),"")</f>
        <v/>
      </c>
    </row>
    <row r="945" spans="1:23" x14ac:dyDescent="0.3">
      <c r="A945" s="15"/>
      <c r="B945" s="14"/>
      <c r="C945" s="6"/>
      <c r="D945" s="26" t="str">
        <f t="shared" si="246"/>
        <v/>
      </c>
      <c r="E945" s="19" t="str">
        <f>IFERROR(IF(A945&lt;&gt;"",VLOOKUP(A945,matriz,IF(generador!B945=1,15,IF(generador!B945=2,18,IF(generador!B945=3,21,IF(generador!B945=4,24,IF(generador!B945=5,27,IF(generador!B945=6,30,IF(generador!B945=7,33,IF(generador!B945=8,36,IF(generador!B945=9,39,IF(generador!B945=10,42,IF(generador!B945=11,45,IF(generador!B945=12,48,IF(generador!B945=13,51,IF(generador!B945=14,54,IF(generador!B945=15,57))))))))))))))),FALSE),""),"")</f>
        <v/>
      </c>
      <c r="F945" s="20" t="str">
        <f t="shared" si="247"/>
        <v/>
      </c>
      <c r="G945" s="29" t="str">
        <f t="shared" si="248"/>
        <v/>
      </c>
      <c r="H945" s="21" t="str">
        <f t="shared" ca="1" si="251"/>
        <v/>
      </c>
      <c r="I945" s="18" t="str">
        <f t="shared" si="252"/>
        <v/>
      </c>
      <c r="J945" s="18" t="str">
        <f>""</f>
        <v/>
      </c>
      <c r="K945" s="18" t="str">
        <f t="shared" si="253"/>
        <v/>
      </c>
      <c r="L945" s="18" t="str">
        <f t="shared" si="254"/>
        <v/>
      </c>
      <c r="M945" s="18" t="str">
        <f t="shared" si="255"/>
        <v/>
      </c>
      <c r="N945" s="18" t="str">
        <f t="shared" si="256"/>
        <v/>
      </c>
      <c r="O945" s="18" t="str">
        <f t="shared" si="257"/>
        <v/>
      </c>
      <c r="P945" s="18" t="str">
        <f t="shared" si="258"/>
        <v/>
      </c>
      <c r="Q945" s="18" t="str">
        <f t="shared" si="259"/>
        <v/>
      </c>
      <c r="R945" s="122" t="str">
        <f t="shared" si="249"/>
        <v/>
      </c>
      <c r="S945" s="18" t="str">
        <f t="shared" si="260"/>
        <v/>
      </c>
      <c r="T945" s="26" t="str">
        <f t="shared" si="250"/>
        <v/>
      </c>
      <c r="U945" s="18" t="str">
        <f t="shared" si="261"/>
        <v/>
      </c>
      <c r="V945" s="18" t="str">
        <f t="shared" si="262"/>
        <v/>
      </c>
      <c r="W945" s="18" t="str">
        <f>IFERROR(CONCATENATE("PAGO N° ",B945," DEL CONTRATO CPS ",V945," ENTRE ",TEXT(VLOOKUP(A945,matriz,IF(generador!B945=1,16,IF(generador!B945=2,19,IF(generador!B945=3,22,IF(generador!B945=4,25,IF(generador!B945=5,28,IF(generador!B945=6,31,IF(generador!B945=7,34,IF(generador!B945=8,37,IF(generador!B945=9,40,IF(generador!B945=10,43,IF(generador!B945=11,46,IF(generador!B945=12,49,IF(generador!B945=13,52,IF(generador!B945=14,55,IF(generador!B945=15,58))))))))))))))),FALSE),"dd/mm/yyyy")," Y ",TEXT(VLOOKUP(A945,matriz,IF(generador!B945=1,17,IF(generador!B945=2,20,IF(generador!B945=3,23,IF(generador!B945=4,26,IF(generador!B945=5,29,IF(generador!B945=6,32,IF(generador!B945=7,35,IF(generador!B945=8,38,IF(generador!B945=9,41,IF(generador!B945=10,44,IF(generador!B945=11,47,IF(generador!B945=12,50,IF(generador!B945=13,53,IF(generador!B945=14,56,IF(generador!B945=15,59))))))))))))))),FALSE),"dd/mm/yyyy")),"")</f>
        <v/>
      </c>
    </row>
    <row r="946" spans="1:23" x14ac:dyDescent="0.3">
      <c r="A946" s="15"/>
      <c r="B946" s="14"/>
      <c r="C946" s="6"/>
      <c r="D946" s="26" t="str">
        <f t="shared" si="246"/>
        <v/>
      </c>
      <c r="E946" s="19" t="str">
        <f>IFERROR(IF(A946&lt;&gt;"",VLOOKUP(A946,matriz,IF(generador!B946=1,15,IF(generador!B946=2,18,IF(generador!B946=3,21,IF(generador!B946=4,24,IF(generador!B946=5,27,IF(generador!B946=6,30,IF(generador!B946=7,33,IF(generador!B946=8,36,IF(generador!B946=9,39,IF(generador!B946=10,42,IF(generador!B946=11,45,IF(generador!B946=12,48,IF(generador!B946=13,51,IF(generador!B946=14,54,IF(generador!B946=15,57))))))))))))))),FALSE),""),"")</f>
        <v/>
      </c>
      <c r="F946" s="20" t="str">
        <f t="shared" si="247"/>
        <v/>
      </c>
      <c r="G946" s="29" t="str">
        <f t="shared" si="248"/>
        <v/>
      </c>
      <c r="H946" s="21" t="str">
        <f t="shared" ca="1" si="251"/>
        <v/>
      </c>
      <c r="I946" s="18" t="str">
        <f t="shared" si="252"/>
        <v/>
      </c>
      <c r="J946" s="18" t="str">
        <f>""</f>
        <v/>
      </c>
      <c r="K946" s="18" t="str">
        <f t="shared" si="253"/>
        <v/>
      </c>
      <c r="L946" s="18" t="str">
        <f t="shared" si="254"/>
        <v/>
      </c>
      <c r="M946" s="18" t="str">
        <f t="shared" si="255"/>
        <v/>
      </c>
      <c r="N946" s="18" t="str">
        <f t="shared" si="256"/>
        <v/>
      </c>
      <c r="O946" s="18" t="str">
        <f t="shared" si="257"/>
        <v/>
      </c>
      <c r="P946" s="18" t="str">
        <f t="shared" si="258"/>
        <v/>
      </c>
      <c r="Q946" s="18" t="str">
        <f t="shared" si="259"/>
        <v/>
      </c>
      <c r="R946" s="122" t="str">
        <f t="shared" si="249"/>
        <v/>
      </c>
      <c r="S946" s="18" t="str">
        <f t="shared" si="260"/>
        <v/>
      </c>
      <c r="T946" s="26" t="str">
        <f t="shared" si="250"/>
        <v/>
      </c>
      <c r="U946" s="18" t="str">
        <f t="shared" si="261"/>
        <v/>
      </c>
      <c r="V946" s="18" t="str">
        <f t="shared" si="262"/>
        <v/>
      </c>
      <c r="W946" s="18" t="str">
        <f>IFERROR(CONCATENATE("PAGO N° ",B946," DEL CONTRATO CPS ",V946," ENTRE ",TEXT(VLOOKUP(A946,matriz,IF(generador!B946=1,16,IF(generador!B946=2,19,IF(generador!B946=3,22,IF(generador!B946=4,25,IF(generador!B946=5,28,IF(generador!B946=6,31,IF(generador!B946=7,34,IF(generador!B946=8,37,IF(generador!B946=9,40,IF(generador!B946=10,43,IF(generador!B946=11,46,IF(generador!B946=12,49,IF(generador!B946=13,52,IF(generador!B946=14,55,IF(generador!B946=15,58))))))))))))))),FALSE),"dd/mm/yyyy")," Y ",TEXT(VLOOKUP(A946,matriz,IF(generador!B946=1,17,IF(generador!B946=2,20,IF(generador!B946=3,23,IF(generador!B946=4,26,IF(generador!B946=5,29,IF(generador!B946=6,32,IF(generador!B946=7,35,IF(generador!B946=8,38,IF(generador!B946=9,41,IF(generador!B946=10,44,IF(generador!B946=11,47,IF(generador!B946=12,50,IF(generador!B946=13,53,IF(generador!B946=14,56,IF(generador!B946=15,59))))))))))))))),FALSE),"dd/mm/yyyy")),"")</f>
        <v/>
      </c>
    </row>
    <row r="947" spans="1:23" x14ac:dyDescent="0.3">
      <c r="A947" s="15"/>
      <c r="B947" s="14"/>
      <c r="C947" s="6"/>
      <c r="D947" s="26" t="str">
        <f t="shared" si="246"/>
        <v/>
      </c>
      <c r="E947" s="19" t="str">
        <f>IFERROR(IF(A947&lt;&gt;"",VLOOKUP(A947,matriz,IF(generador!B947=1,15,IF(generador!B947=2,18,IF(generador!B947=3,21,IF(generador!B947=4,24,IF(generador!B947=5,27,IF(generador!B947=6,30,IF(generador!B947=7,33,IF(generador!B947=8,36,IF(generador!B947=9,39,IF(generador!B947=10,42,IF(generador!B947=11,45,IF(generador!B947=12,48,IF(generador!B947=13,51,IF(generador!B947=14,54,IF(generador!B947=15,57))))))))))))))),FALSE),""),"")</f>
        <v/>
      </c>
      <c r="F947" s="20" t="str">
        <f t="shared" si="247"/>
        <v/>
      </c>
      <c r="G947" s="29" t="str">
        <f t="shared" si="248"/>
        <v/>
      </c>
      <c r="H947" s="21" t="str">
        <f t="shared" ca="1" si="251"/>
        <v/>
      </c>
      <c r="I947" s="18" t="str">
        <f t="shared" si="252"/>
        <v/>
      </c>
      <c r="J947" s="18" t="str">
        <f>""</f>
        <v/>
      </c>
      <c r="K947" s="18" t="str">
        <f t="shared" si="253"/>
        <v/>
      </c>
      <c r="L947" s="18" t="str">
        <f t="shared" si="254"/>
        <v/>
      </c>
      <c r="M947" s="18" t="str">
        <f t="shared" si="255"/>
        <v/>
      </c>
      <c r="N947" s="18" t="str">
        <f t="shared" si="256"/>
        <v/>
      </c>
      <c r="O947" s="18" t="str">
        <f t="shared" si="257"/>
        <v/>
      </c>
      <c r="P947" s="18" t="str">
        <f t="shared" si="258"/>
        <v/>
      </c>
      <c r="Q947" s="18" t="str">
        <f t="shared" si="259"/>
        <v/>
      </c>
      <c r="R947" s="122" t="str">
        <f t="shared" si="249"/>
        <v/>
      </c>
      <c r="S947" s="18" t="str">
        <f t="shared" si="260"/>
        <v/>
      </c>
      <c r="T947" s="26" t="str">
        <f t="shared" si="250"/>
        <v/>
      </c>
      <c r="U947" s="18" t="str">
        <f t="shared" si="261"/>
        <v/>
      </c>
      <c r="V947" s="18" t="str">
        <f t="shared" si="262"/>
        <v/>
      </c>
      <c r="W947" s="18" t="str">
        <f>IFERROR(CONCATENATE("PAGO N° ",B947," DEL CONTRATO CPS ",V947," ENTRE ",TEXT(VLOOKUP(A947,matriz,IF(generador!B947=1,16,IF(generador!B947=2,19,IF(generador!B947=3,22,IF(generador!B947=4,25,IF(generador!B947=5,28,IF(generador!B947=6,31,IF(generador!B947=7,34,IF(generador!B947=8,37,IF(generador!B947=9,40,IF(generador!B947=10,43,IF(generador!B947=11,46,IF(generador!B947=12,49,IF(generador!B947=13,52,IF(generador!B947=14,55,IF(generador!B947=15,58))))))))))))))),FALSE),"dd/mm/yyyy")," Y ",TEXT(VLOOKUP(A947,matriz,IF(generador!B947=1,17,IF(generador!B947=2,20,IF(generador!B947=3,23,IF(generador!B947=4,26,IF(generador!B947=5,29,IF(generador!B947=6,32,IF(generador!B947=7,35,IF(generador!B947=8,38,IF(generador!B947=9,41,IF(generador!B947=10,44,IF(generador!B947=11,47,IF(generador!B947=12,50,IF(generador!B947=13,53,IF(generador!B947=14,56,IF(generador!B947=15,59))))))))))))))),FALSE),"dd/mm/yyyy")),"")</f>
        <v/>
      </c>
    </row>
    <row r="948" spans="1:23" x14ac:dyDescent="0.3">
      <c r="A948" s="15"/>
      <c r="B948" s="14"/>
      <c r="C948" s="6"/>
      <c r="D948" s="26" t="str">
        <f t="shared" si="246"/>
        <v/>
      </c>
      <c r="E948" s="19" t="str">
        <f>IFERROR(IF(A948&lt;&gt;"",VLOOKUP(A948,matriz,IF(generador!B948=1,15,IF(generador!B948=2,18,IF(generador!B948=3,21,IF(generador!B948=4,24,IF(generador!B948=5,27,IF(generador!B948=6,30,IF(generador!B948=7,33,IF(generador!B948=8,36,IF(generador!B948=9,39,IF(generador!B948=10,42,IF(generador!B948=11,45,IF(generador!B948=12,48,IF(generador!B948=13,51,IF(generador!B948=14,54,IF(generador!B948=15,57))))))))))))))),FALSE),""),"")</f>
        <v/>
      </c>
      <c r="F948" s="20" t="str">
        <f t="shared" si="247"/>
        <v/>
      </c>
      <c r="G948" s="29" t="str">
        <f t="shared" si="248"/>
        <v/>
      </c>
      <c r="H948" s="21" t="str">
        <f t="shared" ca="1" si="251"/>
        <v/>
      </c>
      <c r="I948" s="18" t="str">
        <f t="shared" si="252"/>
        <v/>
      </c>
      <c r="J948" s="18" t="str">
        <f>""</f>
        <v/>
      </c>
      <c r="K948" s="18" t="str">
        <f t="shared" si="253"/>
        <v/>
      </c>
      <c r="L948" s="18" t="str">
        <f t="shared" si="254"/>
        <v/>
      </c>
      <c r="M948" s="18" t="str">
        <f t="shared" si="255"/>
        <v/>
      </c>
      <c r="N948" s="18" t="str">
        <f t="shared" si="256"/>
        <v/>
      </c>
      <c r="O948" s="18" t="str">
        <f t="shared" si="257"/>
        <v/>
      </c>
      <c r="P948" s="18" t="str">
        <f t="shared" si="258"/>
        <v/>
      </c>
      <c r="Q948" s="18" t="str">
        <f t="shared" si="259"/>
        <v/>
      </c>
      <c r="R948" s="122" t="str">
        <f t="shared" si="249"/>
        <v/>
      </c>
      <c r="S948" s="18" t="str">
        <f t="shared" si="260"/>
        <v/>
      </c>
      <c r="T948" s="26" t="str">
        <f t="shared" si="250"/>
        <v/>
      </c>
      <c r="U948" s="18" t="str">
        <f t="shared" si="261"/>
        <v/>
      </c>
      <c r="V948" s="18" t="str">
        <f t="shared" si="262"/>
        <v/>
      </c>
      <c r="W948" s="18" t="str">
        <f>IFERROR(CONCATENATE("PAGO N° ",B948," DEL CONTRATO CPS ",V948," ENTRE ",TEXT(VLOOKUP(A948,matriz,IF(generador!B948=1,16,IF(generador!B948=2,19,IF(generador!B948=3,22,IF(generador!B948=4,25,IF(generador!B948=5,28,IF(generador!B948=6,31,IF(generador!B948=7,34,IF(generador!B948=8,37,IF(generador!B948=9,40,IF(generador!B948=10,43,IF(generador!B948=11,46,IF(generador!B948=12,49,IF(generador!B948=13,52,IF(generador!B948=14,55,IF(generador!B948=15,58))))))))))))))),FALSE),"dd/mm/yyyy")," Y ",TEXT(VLOOKUP(A948,matriz,IF(generador!B948=1,17,IF(generador!B948=2,20,IF(generador!B948=3,23,IF(generador!B948=4,26,IF(generador!B948=5,29,IF(generador!B948=6,32,IF(generador!B948=7,35,IF(generador!B948=8,38,IF(generador!B948=9,41,IF(generador!B948=10,44,IF(generador!B948=11,47,IF(generador!B948=12,50,IF(generador!B948=13,53,IF(generador!B948=14,56,IF(generador!B948=15,59))))))))))))))),FALSE),"dd/mm/yyyy")),"")</f>
        <v/>
      </c>
    </row>
    <row r="949" spans="1:23" x14ac:dyDescent="0.3">
      <c r="A949" s="15"/>
      <c r="B949" s="14"/>
      <c r="C949" s="6"/>
      <c r="D949" s="26" t="str">
        <f t="shared" si="246"/>
        <v/>
      </c>
      <c r="E949" s="19" t="str">
        <f>IFERROR(IF(A949&lt;&gt;"",VLOOKUP(A949,matriz,IF(generador!B949=1,15,IF(generador!B949=2,18,IF(generador!B949=3,21,IF(generador!B949=4,24,IF(generador!B949=5,27,IF(generador!B949=6,30,IF(generador!B949=7,33,IF(generador!B949=8,36,IF(generador!B949=9,39,IF(generador!B949=10,42,IF(generador!B949=11,45,IF(generador!B949=12,48,IF(generador!B949=13,51,IF(generador!B949=14,54,IF(generador!B949=15,57))))))))))))))),FALSE),""),"")</f>
        <v/>
      </c>
      <c r="F949" s="20" t="str">
        <f t="shared" si="247"/>
        <v/>
      </c>
      <c r="G949" s="29" t="str">
        <f t="shared" si="248"/>
        <v/>
      </c>
      <c r="H949" s="21" t="str">
        <f t="shared" ca="1" si="251"/>
        <v/>
      </c>
      <c r="I949" s="18" t="str">
        <f t="shared" si="252"/>
        <v/>
      </c>
      <c r="J949" s="18" t="str">
        <f>""</f>
        <v/>
      </c>
      <c r="K949" s="18" t="str">
        <f t="shared" si="253"/>
        <v/>
      </c>
      <c r="L949" s="18" t="str">
        <f t="shared" si="254"/>
        <v/>
      </c>
      <c r="M949" s="18" t="str">
        <f t="shared" si="255"/>
        <v/>
      </c>
      <c r="N949" s="18" t="str">
        <f t="shared" si="256"/>
        <v/>
      </c>
      <c r="O949" s="18" t="str">
        <f t="shared" si="257"/>
        <v/>
      </c>
      <c r="P949" s="18" t="str">
        <f t="shared" si="258"/>
        <v/>
      </c>
      <c r="Q949" s="18" t="str">
        <f t="shared" si="259"/>
        <v/>
      </c>
      <c r="R949" s="122" t="str">
        <f t="shared" si="249"/>
        <v/>
      </c>
      <c r="S949" s="18" t="str">
        <f t="shared" si="260"/>
        <v/>
      </c>
      <c r="T949" s="26" t="str">
        <f t="shared" si="250"/>
        <v/>
      </c>
      <c r="U949" s="18" t="str">
        <f t="shared" si="261"/>
        <v/>
      </c>
      <c r="V949" s="18" t="str">
        <f t="shared" si="262"/>
        <v/>
      </c>
      <c r="W949" s="18" t="str">
        <f>IFERROR(CONCATENATE("PAGO N° ",B949," DEL CONTRATO CPS ",V949," ENTRE ",TEXT(VLOOKUP(A949,matriz,IF(generador!B949=1,16,IF(generador!B949=2,19,IF(generador!B949=3,22,IF(generador!B949=4,25,IF(generador!B949=5,28,IF(generador!B949=6,31,IF(generador!B949=7,34,IF(generador!B949=8,37,IF(generador!B949=9,40,IF(generador!B949=10,43,IF(generador!B949=11,46,IF(generador!B949=12,49,IF(generador!B949=13,52,IF(generador!B949=14,55,IF(generador!B949=15,58))))))))))))))),FALSE),"dd/mm/yyyy")," Y ",TEXT(VLOOKUP(A949,matriz,IF(generador!B949=1,17,IF(generador!B949=2,20,IF(generador!B949=3,23,IF(generador!B949=4,26,IF(generador!B949=5,29,IF(generador!B949=6,32,IF(generador!B949=7,35,IF(generador!B949=8,38,IF(generador!B949=9,41,IF(generador!B949=10,44,IF(generador!B949=11,47,IF(generador!B949=12,50,IF(generador!B949=13,53,IF(generador!B949=14,56,IF(generador!B949=15,59))))))))))))))),FALSE),"dd/mm/yyyy")),"")</f>
        <v/>
      </c>
    </row>
    <row r="950" spans="1:23" x14ac:dyDescent="0.3">
      <c r="A950" s="15"/>
      <c r="B950" s="14"/>
      <c r="C950" s="6"/>
      <c r="D950" s="26" t="str">
        <f t="shared" si="246"/>
        <v/>
      </c>
      <c r="E950" s="19" t="str">
        <f>IFERROR(IF(A950&lt;&gt;"",VLOOKUP(A950,matriz,IF(generador!B950=1,15,IF(generador!B950=2,18,IF(generador!B950=3,21,IF(generador!B950=4,24,IF(generador!B950=5,27,IF(generador!B950=6,30,IF(generador!B950=7,33,IF(generador!B950=8,36,IF(generador!B950=9,39,IF(generador!B950=10,42,IF(generador!B950=11,45,IF(generador!B950=12,48,IF(generador!B950=13,51,IF(generador!B950=14,54,IF(generador!B950=15,57))))))))))))))),FALSE),""),"")</f>
        <v/>
      </c>
      <c r="F950" s="20" t="str">
        <f t="shared" si="247"/>
        <v/>
      </c>
      <c r="G950" s="29" t="str">
        <f t="shared" si="248"/>
        <v/>
      </c>
      <c r="H950" s="21" t="str">
        <f t="shared" ca="1" si="251"/>
        <v/>
      </c>
      <c r="I950" s="18" t="str">
        <f t="shared" si="252"/>
        <v/>
      </c>
      <c r="J950" s="18" t="str">
        <f>""</f>
        <v/>
      </c>
      <c r="K950" s="18" t="str">
        <f t="shared" si="253"/>
        <v/>
      </c>
      <c r="L950" s="18" t="str">
        <f t="shared" si="254"/>
        <v/>
      </c>
      <c r="M950" s="18" t="str">
        <f t="shared" si="255"/>
        <v/>
      </c>
      <c r="N950" s="18" t="str">
        <f t="shared" si="256"/>
        <v/>
      </c>
      <c r="O950" s="18" t="str">
        <f t="shared" si="257"/>
        <v/>
      </c>
      <c r="P950" s="18" t="str">
        <f t="shared" si="258"/>
        <v/>
      </c>
      <c r="Q950" s="18" t="str">
        <f t="shared" si="259"/>
        <v/>
      </c>
      <c r="R950" s="122" t="str">
        <f t="shared" si="249"/>
        <v/>
      </c>
      <c r="S950" s="18" t="str">
        <f t="shared" si="260"/>
        <v/>
      </c>
      <c r="T950" s="26" t="str">
        <f t="shared" si="250"/>
        <v/>
      </c>
      <c r="U950" s="18" t="str">
        <f t="shared" si="261"/>
        <v/>
      </c>
      <c r="V950" s="18" t="str">
        <f t="shared" si="262"/>
        <v/>
      </c>
      <c r="W950" s="18" t="str">
        <f>IFERROR(CONCATENATE("PAGO N° ",B950," DEL CONTRATO CPS ",V950," ENTRE ",TEXT(VLOOKUP(A950,matriz,IF(generador!B950=1,16,IF(generador!B950=2,19,IF(generador!B950=3,22,IF(generador!B950=4,25,IF(generador!B950=5,28,IF(generador!B950=6,31,IF(generador!B950=7,34,IF(generador!B950=8,37,IF(generador!B950=9,40,IF(generador!B950=10,43,IF(generador!B950=11,46,IF(generador!B950=12,49,IF(generador!B950=13,52,IF(generador!B950=14,55,IF(generador!B950=15,58))))))))))))))),FALSE),"dd/mm/yyyy")," Y ",TEXT(VLOOKUP(A950,matriz,IF(generador!B950=1,17,IF(generador!B950=2,20,IF(generador!B950=3,23,IF(generador!B950=4,26,IF(generador!B950=5,29,IF(generador!B950=6,32,IF(generador!B950=7,35,IF(generador!B950=8,38,IF(generador!B950=9,41,IF(generador!B950=10,44,IF(generador!B950=11,47,IF(generador!B950=12,50,IF(generador!B950=13,53,IF(generador!B950=14,56,IF(generador!B950=15,59))))))))))))))),FALSE),"dd/mm/yyyy")),"")</f>
        <v/>
      </c>
    </row>
    <row r="951" spans="1:23" x14ac:dyDescent="0.3">
      <c r="A951" s="15"/>
      <c r="B951" s="14"/>
      <c r="C951" s="6"/>
      <c r="D951" s="26" t="str">
        <f t="shared" si="246"/>
        <v/>
      </c>
      <c r="E951" s="19" t="str">
        <f>IFERROR(IF(A951&lt;&gt;"",VLOOKUP(A951,matriz,IF(generador!B951=1,15,IF(generador!B951=2,18,IF(generador!B951=3,21,IF(generador!B951=4,24,IF(generador!B951=5,27,IF(generador!B951=6,30,IF(generador!B951=7,33,IF(generador!B951=8,36,IF(generador!B951=9,39,IF(generador!B951=10,42,IF(generador!B951=11,45,IF(generador!B951=12,48,IF(generador!B951=13,51,IF(generador!B951=14,54,IF(generador!B951=15,57))))))))))))))),FALSE),""),"")</f>
        <v/>
      </c>
      <c r="F951" s="20" t="str">
        <f t="shared" si="247"/>
        <v/>
      </c>
      <c r="G951" s="29" t="str">
        <f t="shared" si="248"/>
        <v/>
      </c>
      <c r="H951" s="21" t="str">
        <f t="shared" ca="1" si="251"/>
        <v/>
      </c>
      <c r="I951" s="18" t="str">
        <f t="shared" si="252"/>
        <v/>
      </c>
      <c r="J951" s="18" t="str">
        <f>""</f>
        <v/>
      </c>
      <c r="K951" s="18" t="str">
        <f t="shared" si="253"/>
        <v/>
      </c>
      <c r="L951" s="18" t="str">
        <f t="shared" si="254"/>
        <v/>
      </c>
      <c r="M951" s="18" t="str">
        <f t="shared" si="255"/>
        <v/>
      </c>
      <c r="N951" s="18" t="str">
        <f t="shared" si="256"/>
        <v/>
      </c>
      <c r="O951" s="18" t="str">
        <f t="shared" si="257"/>
        <v/>
      </c>
      <c r="P951" s="18" t="str">
        <f t="shared" si="258"/>
        <v/>
      </c>
      <c r="Q951" s="18" t="str">
        <f t="shared" si="259"/>
        <v/>
      </c>
      <c r="R951" s="122" t="str">
        <f t="shared" si="249"/>
        <v/>
      </c>
      <c r="S951" s="18" t="str">
        <f t="shared" si="260"/>
        <v/>
      </c>
      <c r="T951" s="26" t="str">
        <f t="shared" si="250"/>
        <v/>
      </c>
      <c r="U951" s="18" t="str">
        <f t="shared" si="261"/>
        <v/>
      </c>
      <c r="V951" s="18" t="str">
        <f t="shared" si="262"/>
        <v/>
      </c>
      <c r="W951" s="18" t="str">
        <f>IFERROR(CONCATENATE("PAGO N° ",B951," DEL CONTRATO CPS ",V951," ENTRE ",TEXT(VLOOKUP(A951,matriz,IF(generador!B951=1,16,IF(generador!B951=2,19,IF(generador!B951=3,22,IF(generador!B951=4,25,IF(generador!B951=5,28,IF(generador!B951=6,31,IF(generador!B951=7,34,IF(generador!B951=8,37,IF(generador!B951=9,40,IF(generador!B951=10,43,IF(generador!B951=11,46,IF(generador!B951=12,49,IF(generador!B951=13,52,IF(generador!B951=14,55,IF(generador!B951=15,58))))))))))))))),FALSE),"dd/mm/yyyy")," Y ",TEXT(VLOOKUP(A951,matriz,IF(generador!B951=1,17,IF(generador!B951=2,20,IF(generador!B951=3,23,IF(generador!B951=4,26,IF(generador!B951=5,29,IF(generador!B951=6,32,IF(generador!B951=7,35,IF(generador!B951=8,38,IF(generador!B951=9,41,IF(generador!B951=10,44,IF(generador!B951=11,47,IF(generador!B951=12,50,IF(generador!B951=13,53,IF(generador!B951=14,56,IF(generador!B951=15,59))))))))))))))),FALSE),"dd/mm/yyyy")),"")</f>
        <v/>
      </c>
    </row>
    <row r="952" spans="1:23" x14ac:dyDescent="0.3">
      <c r="A952" s="15"/>
      <c r="B952" s="14"/>
      <c r="C952" s="6"/>
      <c r="D952" s="26" t="str">
        <f t="shared" si="246"/>
        <v/>
      </c>
      <c r="E952" s="19" t="str">
        <f>IFERROR(IF(A952&lt;&gt;"",VLOOKUP(A952,matriz,IF(generador!B952=1,15,IF(generador!B952=2,18,IF(generador!B952=3,21,IF(generador!B952=4,24,IF(generador!B952=5,27,IF(generador!B952=6,30,IF(generador!B952=7,33,IF(generador!B952=8,36,IF(generador!B952=9,39,IF(generador!B952=10,42,IF(generador!B952=11,45,IF(generador!B952=12,48,IF(generador!B952=13,51,IF(generador!B952=14,54,IF(generador!B952=15,57))))))))))))))),FALSE),""),"")</f>
        <v/>
      </c>
      <c r="F952" s="20" t="str">
        <f t="shared" si="247"/>
        <v/>
      </c>
      <c r="G952" s="29" t="str">
        <f t="shared" si="248"/>
        <v/>
      </c>
      <c r="H952" s="21" t="str">
        <f t="shared" ca="1" si="251"/>
        <v/>
      </c>
      <c r="I952" s="18" t="str">
        <f t="shared" si="252"/>
        <v/>
      </c>
      <c r="J952" s="18" t="str">
        <f>""</f>
        <v/>
      </c>
      <c r="K952" s="18" t="str">
        <f t="shared" si="253"/>
        <v/>
      </c>
      <c r="L952" s="18" t="str">
        <f t="shared" si="254"/>
        <v/>
      </c>
      <c r="M952" s="18" t="str">
        <f t="shared" si="255"/>
        <v/>
      </c>
      <c r="N952" s="18" t="str">
        <f t="shared" si="256"/>
        <v/>
      </c>
      <c r="O952" s="18" t="str">
        <f t="shared" si="257"/>
        <v/>
      </c>
      <c r="P952" s="18" t="str">
        <f t="shared" si="258"/>
        <v/>
      </c>
      <c r="Q952" s="18" t="str">
        <f t="shared" si="259"/>
        <v/>
      </c>
      <c r="R952" s="122" t="str">
        <f t="shared" si="249"/>
        <v/>
      </c>
      <c r="S952" s="18" t="str">
        <f t="shared" si="260"/>
        <v/>
      </c>
      <c r="T952" s="26" t="str">
        <f t="shared" si="250"/>
        <v/>
      </c>
      <c r="U952" s="18" t="str">
        <f t="shared" si="261"/>
        <v/>
      </c>
      <c r="V952" s="18" t="str">
        <f t="shared" si="262"/>
        <v/>
      </c>
      <c r="W952" s="18" t="str">
        <f>IFERROR(CONCATENATE("PAGO N° ",B952," DEL CONTRATO CPS ",V952," ENTRE ",TEXT(VLOOKUP(A952,matriz,IF(generador!B952=1,16,IF(generador!B952=2,19,IF(generador!B952=3,22,IF(generador!B952=4,25,IF(generador!B952=5,28,IF(generador!B952=6,31,IF(generador!B952=7,34,IF(generador!B952=8,37,IF(generador!B952=9,40,IF(generador!B952=10,43,IF(generador!B952=11,46,IF(generador!B952=12,49,IF(generador!B952=13,52,IF(generador!B952=14,55,IF(generador!B952=15,58))))))))))))))),FALSE),"dd/mm/yyyy")," Y ",TEXT(VLOOKUP(A952,matriz,IF(generador!B952=1,17,IF(generador!B952=2,20,IF(generador!B952=3,23,IF(generador!B952=4,26,IF(generador!B952=5,29,IF(generador!B952=6,32,IF(generador!B952=7,35,IF(generador!B952=8,38,IF(generador!B952=9,41,IF(generador!B952=10,44,IF(generador!B952=11,47,IF(generador!B952=12,50,IF(generador!B952=13,53,IF(generador!B952=14,56,IF(generador!B952=15,59))))))))))))))),FALSE),"dd/mm/yyyy")),"")</f>
        <v/>
      </c>
    </row>
    <row r="953" spans="1:23" x14ac:dyDescent="0.3">
      <c r="A953" s="15"/>
      <c r="B953" s="14"/>
      <c r="C953" s="6"/>
      <c r="D953" s="26" t="str">
        <f t="shared" si="246"/>
        <v/>
      </c>
      <c r="E953" s="19" t="str">
        <f>IFERROR(IF(A953&lt;&gt;"",VLOOKUP(A953,matriz,IF(generador!B953=1,15,IF(generador!B953=2,18,IF(generador!B953=3,21,IF(generador!B953=4,24,IF(generador!B953=5,27,IF(generador!B953=6,30,IF(generador!B953=7,33,IF(generador!B953=8,36,IF(generador!B953=9,39,IF(generador!B953=10,42,IF(generador!B953=11,45,IF(generador!B953=12,48,IF(generador!B953=13,51,IF(generador!B953=14,54,IF(generador!B953=15,57))))))))))))))),FALSE),""),"")</f>
        <v/>
      </c>
      <c r="F953" s="20" t="str">
        <f t="shared" si="247"/>
        <v/>
      </c>
      <c r="G953" s="29" t="str">
        <f t="shared" si="248"/>
        <v/>
      </c>
      <c r="H953" s="21" t="str">
        <f t="shared" ca="1" si="251"/>
        <v/>
      </c>
      <c r="I953" s="18" t="str">
        <f t="shared" si="252"/>
        <v/>
      </c>
      <c r="J953" s="18" t="str">
        <f>""</f>
        <v/>
      </c>
      <c r="K953" s="18" t="str">
        <f t="shared" si="253"/>
        <v/>
      </c>
      <c r="L953" s="18" t="str">
        <f t="shared" si="254"/>
        <v/>
      </c>
      <c r="M953" s="18" t="str">
        <f t="shared" si="255"/>
        <v/>
      </c>
      <c r="N953" s="18" t="str">
        <f t="shared" si="256"/>
        <v/>
      </c>
      <c r="O953" s="18" t="str">
        <f t="shared" si="257"/>
        <v/>
      </c>
      <c r="P953" s="18" t="str">
        <f t="shared" si="258"/>
        <v/>
      </c>
      <c r="Q953" s="18" t="str">
        <f t="shared" si="259"/>
        <v/>
      </c>
      <c r="R953" s="122" t="str">
        <f t="shared" si="249"/>
        <v/>
      </c>
      <c r="S953" s="18" t="str">
        <f t="shared" si="260"/>
        <v/>
      </c>
      <c r="T953" s="26" t="str">
        <f t="shared" si="250"/>
        <v/>
      </c>
      <c r="U953" s="18" t="str">
        <f t="shared" si="261"/>
        <v/>
      </c>
      <c r="V953" s="18" t="str">
        <f t="shared" si="262"/>
        <v/>
      </c>
      <c r="W953" s="18" t="str">
        <f>IFERROR(CONCATENATE("PAGO N° ",B953," DEL CONTRATO CPS ",V953," ENTRE ",TEXT(VLOOKUP(A953,matriz,IF(generador!B953=1,16,IF(generador!B953=2,19,IF(generador!B953=3,22,IF(generador!B953=4,25,IF(generador!B953=5,28,IF(generador!B953=6,31,IF(generador!B953=7,34,IF(generador!B953=8,37,IF(generador!B953=9,40,IF(generador!B953=10,43,IF(generador!B953=11,46,IF(generador!B953=12,49,IF(generador!B953=13,52,IF(generador!B953=14,55,IF(generador!B953=15,58))))))))))))))),FALSE),"dd/mm/yyyy")," Y ",TEXT(VLOOKUP(A953,matriz,IF(generador!B953=1,17,IF(generador!B953=2,20,IF(generador!B953=3,23,IF(generador!B953=4,26,IF(generador!B953=5,29,IF(generador!B953=6,32,IF(generador!B953=7,35,IF(generador!B953=8,38,IF(generador!B953=9,41,IF(generador!B953=10,44,IF(generador!B953=11,47,IF(generador!B953=12,50,IF(generador!B953=13,53,IF(generador!B953=14,56,IF(generador!B953=15,59))))))))))))))),FALSE),"dd/mm/yyyy")),"")</f>
        <v/>
      </c>
    </row>
    <row r="954" spans="1:23" x14ac:dyDescent="0.3">
      <c r="A954" s="15"/>
      <c r="B954" s="14"/>
      <c r="C954" s="6"/>
      <c r="D954" s="26" t="str">
        <f t="shared" si="246"/>
        <v/>
      </c>
      <c r="E954" s="19" t="str">
        <f>IFERROR(IF(A954&lt;&gt;"",VLOOKUP(A954,matriz,IF(generador!B954=1,15,IF(generador!B954=2,18,IF(generador!B954=3,21,IF(generador!B954=4,24,IF(generador!B954=5,27,IF(generador!B954=6,30,IF(generador!B954=7,33,IF(generador!B954=8,36,IF(generador!B954=9,39,IF(generador!B954=10,42,IF(generador!B954=11,45,IF(generador!B954=12,48,IF(generador!B954=13,51,IF(generador!B954=14,54,IF(generador!B954=15,57))))))))))))))),FALSE),""),"")</f>
        <v/>
      </c>
      <c r="F954" s="20" t="str">
        <f t="shared" si="247"/>
        <v/>
      </c>
      <c r="G954" s="29" t="str">
        <f t="shared" si="248"/>
        <v/>
      </c>
      <c r="H954" s="21" t="str">
        <f t="shared" ca="1" si="251"/>
        <v/>
      </c>
      <c r="I954" s="18" t="str">
        <f t="shared" si="252"/>
        <v/>
      </c>
      <c r="J954" s="18" t="str">
        <f>""</f>
        <v/>
      </c>
      <c r="K954" s="18" t="str">
        <f t="shared" si="253"/>
        <v/>
      </c>
      <c r="L954" s="18" t="str">
        <f t="shared" si="254"/>
        <v/>
      </c>
      <c r="M954" s="18" t="str">
        <f t="shared" si="255"/>
        <v/>
      </c>
      <c r="N954" s="18" t="str">
        <f t="shared" si="256"/>
        <v/>
      </c>
      <c r="O954" s="18" t="str">
        <f t="shared" si="257"/>
        <v/>
      </c>
      <c r="P954" s="18" t="str">
        <f t="shared" si="258"/>
        <v/>
      </c>
      <c r="Q954" s="18" t="str">
        <f t="shared" si="259"/>
        <v/>
      </c>
      <c r="R954" s="122" t="str">
        <f t="shared" si="249"/>
        <v/>
      </c>
      <c r="S954" s="18" t="str">
        <f t="shared" si="260"/>
        <v/>
      </c>
      <c r="T954" s="26" t="str">
        <f t="shared" si="250"/>
        <v/>
      </c>
      <c r="U954" s="18" t="str">
        <f t="shared" si="261"/>
        <v/>
      </c>
      <c r="V954" s="18" t="str">
        <f t="shared" si="262"/>
        <v/>
      </c>
      <c r="W954" s="18" t="str">
        <f>IFERROR(CONCATENATE("PAGO N° ",B954," DEL CONTRATO CPS ",V954," ENTRE ",TEXT(VLOOKUP(A954,matriz,IF(generador!B954=1,16,IF(generador!B954=2,19,IF(generador!B954=3,22,IF(generador!B954=4,25,IF(generador!B954=5,28,IF(generador!B954=6,31,IF(generador!B954=7,34,IF(generador!B954=8,37,IF(generador!B954=9,40,IF(generador!B954=10,43,IF(generador!B954=11,46,IF(generador!B954=12,49,IF(generador!B954=13,52,IF(generador!B954=14,55,IF(generador!B954=15,58))))))))))))))),FALSE),"dd/mm/yyyy")," Y ",TEXT(VLOOKUP(A954,matriz,IF(generador!B954=1,17,IF(generador!B954=2,20,IF(generador!B954=3,23,IF(generador!B954=4,26,IF(generador!B954=5,29,IF(generador!B954=6,32,IF(generador!B954=7,35,IF(generador!B954=8,38,IF(generador!B954=9,41,IF(generador!B954=10,44,IF(generador!B954=11,47,IF(generador!B954=12,50,IF(generador!B954=13,53,IF(generador!B954=14,56,IF(generador!B954=15,59))))))))))))))),FALSE),"dd/mm/yyyy")),"")</f>
        <v/>
      </c>
    </row>
    <row r="955" spans="1:23" x14ac:dyDescent="0.3">
      <c r="A955" s="15"/>
      <c r="B955" s="14"/>
      <c r="C955" s="6"/>
      <c r="D955" s="26" t="str">
        <f t="shared" si="246"/>
        <v/>
      </c>
      <c r="E955" s="19" t="str">
        <f>IFERROR(IF(A955&lt;&gt;"",VLOOKUP(A955,matriz,IF(generador!B955=1,15,IF(generador!B955=2,18,IF(generador!B955=3,21,IF(generador!B955=4,24,IF(generador!B955=5,27,IF(generador!B955=6,30,IF(generador!B955=7,33,IF(generador!B955=8,36,IF(generador!B955=9,39,IF(generador!B955=10,42,IF(generador!B955=11,45,IF(generador!B955=12,48,IF(generador!B955=13,51,IF(generador!B955=14,54,IF(generador!B955=15,57))))))))))))))),FALSE),""),"")</f>
        <v/>
      </c>
      <c r="F955" s="20" t="str">
        <f t="shared" si="247"/>
        <v/>
      </c>
      <c r="G955" s="29" t="str">
        <f t="shared" si="248"/>
        <v/>
      </c>
      <c r="H955" s="21" t="str">
        <f t="shared" ca="1" si="251"/>
        <v/>
      </c>
      <c r="I955" s="18" t="str">
        <f t="shared" si="252"/>
        <v/>
      </c>
      <c r="J955" s="18" t="str">
        <f>""</f>
        <v/>
      </c>
      <c r="K955" s="18" t="str">
        <f t="shared" si="253"/>
        <v/>
      </c>
      <c r="L955" s="18" t="str">
        <f t="shared" si="254"/>
        <v/>
      </c>
      <c r="M955" s="18" t="str">
        <f t="shared" si="255"/>
        <v/>
      </c>
      <c r="N955" s="18" t="str">
        <f t="shared" si="256"/>
        <v/>
      </c>
      <c r="O955" s="18" t="str">
        <f t="shared" si="257"/>
        <v/>
      </c>
      <c r="P955" s="18" t="str">
        <f t="shared" si="258"/>
        <v/>
      </c>
      <c r="Q955" s="18" t="str">
        <f t="shared" si="259"/>
        <v/>
      </c>
      <c r="R955" s="122" t="str">
        <f t="shared" si="249"/>
        <v/>
      </c>
      <c r="S955" s="18" t="str">
        <f t="shared" si="260"/>
        <v/>
      </c>
      <c r="T955" s="26" t="str">
        <f t="shared" si="250"/>
        <v/>
      </c>
      <c r="U955" s="18" t="str">
        <f t="shared" si="261"/>
        <v/>
      </c>
      <c r="V955" s="18" t="str">
        <f t="shared" si="262"/>
        <v/>
      </c>
      <c r="W955" s="18" t="str">
        <f>IFERROR(CONCATENATE("PAGO N° ",B955," DEL CONTRATO CPS ",V955," ENTRE ",TEXT(VLOOKUP(A955,matriz,IF(generador!B955=1,16,IF(generador!B955=2,19,IF(generador!B955=3,22,IF(generador!B955=4,25,IF(generador!B955=5,28,IF(generador!B955=6,31,IF(generador!B955=7,34,IF(generador!B955=8,37,IF(generador!B955=9,40,IF(generador!B955=10,43,IF(generador!B955=11,46,IF(generador!B955=12,49,IF(generador!B955=13,52,IF(generador!B955=14,55,IF(generador!B955=15,58))))))))))))))),FALSE),"dd/mm/yyyy")," Y ",TEXT(VLOOKUP(A955,matriz,IF(generador!B955=1,17,IF(generador!B955=2,20,IF(generador!B955=3,23,IF(generador!B955=4,26,IF(generador!B955=5,29,IF(generador!B955=6,32,IF(generador!B955=7,35,IF(generador!B955=8,38,IF(generador!B955=9,41,IF(generador!B955=10,44,IF(generador!B955=11,47,IF(generador!B955=12,50,IF(generador!B955=13,53,IF(generador!B955=14,56,IF(generador!B955=15,59))))))))))))))),FALSE),"dd/mm/yyyy")),"")</f>
        <v/>
      </c>
    </row>
    <row r="956" spans="1:23" x14ac:dyDescent="0.3">
      <c r="A956" s="15"/>
      <c r="B956" s="14"/>
      <c r="C956" s="6"/>
      <c r="D956" s="26" t="str">
        <f t="shared" si="246"/>
        <v/>
      </c>
      <c r="E956" s="19" t="str">
        <f>IFERROR(IF(A956&lt;&gt;"",VLOOKUP(A956,matriz,IF(generador!B956=1,15,IF(generador!B956=2,18,IF(generador!B956=3,21,IF(generador!B956=4,24,IF(generador!B956=5,27,IF(generador!B956=6,30,IF(generador!B956=7,33,IF(generador!B956=8,36,IF(generador!B956=9,39,IF(generador!B956=10,42,IF(generador!B956=11,45,IF(generador!B956=12,48,IF(generador!B956=13,51,IF(generador!B956=14,54,IF(generador!B956=15,57))))))))))))))),FALSE),""),"")</f>
        <v/>
      </c>
      <c r="F956" s="20" t="str">
        <f t="shared" si="247"/>
        <v/>
      </c>
      <c r="G956" s="29" t="str">
        <f t="shared" si="248"/>
        <v/>
      </c>
      <c r="H956" s="21" t="str">
        <f t="shared" ca="1" si="251"/>
        <v/>
      </c>
      <c r="I956" s="18" t="str">
        <f t="shared" si="252"/>
        <v/>
      </c>
      <c r="J956" s="18" t="str">
        <f>""</f>
        <v/>
      </c>
      <c r="K956" s="18" t="str">
        <f t="shared" si="253"/>
        <v/>
      </c>
      <c r="L956" s="18" t="str">
        <f t="shared" si="254"/>
        <v/>
      </c>
      <c r="M956" s="18" t="str">
        <f t="shared" si="255"/>
        <v/>
      </c>
      <c r="N956" s="18" t="str">
        <f t="shared" si="256"/>
        <v/>
      </c>
      <c r="O956" s="18" t="str">
        <f t="shared" si="257"/>
        <v/>
      </c>
      <c r="P956" s="18" t="str">
        <f t="shared" si="258"/>
        <v/>
      </c>
      <c r="Q956" s="18" t="str">
        <f t="shared" si="259"/>
        <v/>
      </c>
      <c r="R956" s="122" t="str">
        <f t="shared" si="249"/>
        <v/>
      </c>
      <c r="S956" s="18" t="str">
        <f t="shared" si="260"/>
        <v/>
      </c>
      <c r="T956" s="26" t="str">
        <f t="shared" si="250"/>
        <v/>
      </c>
      <c r="U956" s="18" t="str">
        <f t="shared" si="261"/>
        <v/>
      </c>
      <c r="V956" s="18" t="str">
        <f t="shared" si="262"/>
        <v/>
      </c>
      <c r="W956" s="18" t="str">
        <f>IFERROR(CONCATENATE("PAGO N° ",B956," DEL CONTRATO CPS ",V956," ENTRE ",TEXT(VLOOKUP(A956,matriz,IF(generador!B956=1,16,IF(generador!B956=2,19,IF(generador!B956=3,22,IF(generador!B956=4,25,IF(generador!B956=5,28,IF(generador!B956=6,31,IF(generador!B956=7,34,IF(generador!B956=8,37,IF(generador!B956=9,40,IF(generador!B956=10,43,IF(generador!B956=11,46,IF(generador!B956=12,49,IF(generador!B956=13,52,IF(generador!B956=14,55,IF(generador!B956=15,58))))))))))))))),FALSE),"dd/mm/yyyy")," Y ",TEXT(VLOOKUP(A956,matriz,IF(generador!B956=1,17,IF(generador!B956=2,20,IF(generador!B956=3,23,IF(generador!B956=4,26,IF(generador!B956=5,29,IF(generador!B956=6,32,IF(generador!B956=7,35,IF(generador!B956=8,38,IF(generador!B956=9,41,IF(generador!B956=10,44,IF(generador!B956=11,47,IF(generador!B956=12,50,IF(generador!B956=13,53,IF(generador!B956=14,56,IF(generador!B956=15,59))))))))))))))),FALSE),"dd/mm/yyyy")),"")</f>
        <v/>
      </c>
    </row>
    <row r="957" spans="1:23" x14ac:dyDescent="0.3">
      <c r="A957" s="15"/>
      <c r="B957" s="14"/>
      <c r="C957" s="6"/>
      <c r="D957" s="26" t="str">
        <f t="shared" si="246"/>
        <v/>
      </c>
      <c r="E957" s="19" t="str">
        <f>IFERROR(IF(A957&lt;&gt;"",VLOOKUP(A957,matriz,IF(generador!B957=1,15,IF(generador!B957=2,18,IF(generador!B957=3,21,IF(generador!B957=4,24,IF(generador!B957=5,27,IF(generador!B957=6,30,IF(generador!B957=7,33,IF(generador!B957=8,36,IF(generador!B957=9,39,IF(generador!B957=10,42,IF(generador!B957=11,45,IF(generador!B957=12,48,IF(generador!B957=13,51,IF(generador!B957=14,54,IF(generador!B957=15,57))))))))))))))),FALSE),""),"")</f>
        <v/>
      </c>
      <c r="F957" s="20" t="str">
        <f t="shared" si="247"/>
        <v/>
      </c>
      <c r="G957" s="29" t="str">
        <f t="shared" si="248"/>
        <v/>
      </c>
      <c r="H957" s="21" t="str">
        <f t="shared" ca="1" si="251"/>
        <v/>
      </c>
      <c r="I957" s="18" t="str">
        <f t="shared" si="252"/>
        <v/>
      </c>
      <c r="J957" s="18" t="str">
        <f>""</f>
        <v/>
      </c>
      <c r="K957" s="18" t="str">
        <f t="shared" si="253"/>
        <v/>
      </c>
      <c r="L957" s="18" t="str">
        <f t="shared" si="254"/>
        <v/>
      </c>
      <c r="M957" s="18" t="str">
        <f t="shared" si="255"/>
        <v/>
      </c>
      <c r="N957" s="18" t="str">
        <f t="shared" si="256"/>
        <v/>
      </c>
      <c r="O957" s="18" t="str">
        <f t="shared" si="257"/>
        <v/>
      </c>
      <c r="P957" s="18" t="str">
        <f t="shared" si="258"/>
        <v/>
      </c>
      <c r="Q957" s="18" t="str">
        <f t="shared" si="259"/>
        <v/>
      </c>
      <c r="R957" s="122" t="str">
        <f t="shared" si="249"/>
        <v/>
      </c>
      <c r="S957" s="18" t="str">
        <f t="shared" si="260"/>
        <v/>
      </c>
      <c r="T957" s="26" t="str">
        <f t="shared" si="250"/>
        <v/>
      </c>
      <c r="U957" s="18" t="str">
        <f t="shared" si="261"/>
        <v/>
      </c>
      <c r="V957" s="18" t="str">
        <f t="shared" si="262"/>
        <v/>
      </c>
      <c r="W957" s="18" t="str">
        <f>IFERROR(CONCATENATE("PAGO N° ",B957," DEL CONTRATO CPS ",V957," ENTRE ",TEXT(VLOOKUP(A957,matriz,IF(generador!B957=1,16,IF(generador!B957=2,19,IF(generador!B957=3,22,IF(generador!B957=4,25,IF(generador!B957=5,28,IF(generador!B957=6,31,IF(generador!B957=7,34,IF(generador!B957=8,37,IF(generador!B957=9,40,IF(generador!B957=10,43,IF(generador!B957=11,46,IF(generador!B957=12,49,IF(generador!B957=13,52,IF(generador!B957=14,55,IF(generador!B957=15,58))))))))))))))),FALSE),"dd/mm/yyyy")," Y ",TEXT(VLOOKUP(A957,matriz,IF(generador!B957=1,17,IF(generador!B957=2,20,IF(generador!B957=3,23,IF(generador!B957=4,26,IF(generador!B957=5,29,IF(generador!B957=6,32,IF(generador!B957=7,35,IF(generador!B957=8,38,IF(generador!B957=9,41,IF(generador!B957=10,44,IF(generador!B957=11,47,IF(generador!B957=12,50,IF(generador!B957=13,53,IF(generador!B957=14,56,IF(generador!B957=15,59))))))))))))))),FALSE),"dd/mm/yyyy")),"")</f>
        <v/>
      </c>
    </row>
    <row r="958" spans="1:23" x14ac:dyDescent="0.3">
      <c r="A958" s="15"/>
      <c r="B958" s="14"/>
      <c r="C958" s="6"/>
      <c r="D958" s="26" t="str">
        <f t="shared" si="246"/>
        <v/>
      </c>
      <c r="E958" s="19" t="str">
        <f>IFERROR(IF(A958&lt;&gt;"",VLOOKUP(A958,matriz,IF(generador!B958=1,15,IF(generador!B958=2,18,IF(generador!B958=3,21,IF(generador!B958=4,24,IF(generador!B958=5,27,IF(generador!B958=6,30,IF(generador!B958=7,33,IF(generador!B958=8,36,IF(generador!B958=9,39,IF(generador!B958=10,42,IF(generador!B958=11,45,IF(generador!B958=12,48,IF(generador!B958=13,51,IF(generador!B958=14,54,IF(generador!B958=15,57))))))))))))))),FALSE),""),"")</f>
        <v/>
      </c>
      <c r="F958" s="20" t="str">
        <f t="shared" si="247"/>
        <v/>
      </c>
      <c r="G958" s="29" t="str">
        <f t="shared" si="248"/>
        <v/>
      </c>
      <c r="H958" s="21" t="str">
        <f t="shared" ca="1" si="251"/>
        <v/>
      </c>
      <c r="I958" s="18" t="str">
        <f t="shared" si="252"/>
        <v/>
      </c>
      <c r="J958" s="18" t="str">
        <f>""</f>
        <v/>
      </c>
      <c r="K958" s="18" t="str">
        <f t="shared" si="253"/>
        <v/>
      </c>
      <c r="L958" s="18" t="str">
        <f t="shared" si="254"/>
        <v/>
      </c>
      <c r="M958" s="18" t="str">
        <f t="shared" si="255"/>
        <v/>
      </c>
      <c r="N958" s="18" t="str">
        <f t="shared" si="256"/>
        <v/>
      </c>
      <c r="O958" s="18" t="str">
        <f t="shared" si="257"/>
        <v/>
      </c>
      <c r="P958" s="18" t="str">
        <f t="shared" si="258"/>
        <v/>
      </c>
      <c r="Q958" s="18" t="str">
        <f t="shared" si="259"/>
        <v/>
      </c>
      <c r="R958" s="122" t="str">
        <f t="shared" si="249"/>
        <v/>
      </c>
      <c r="S958" s="18" t="str">
        <f t="shared" si="260"/>
        <v/>
      </c>
      <c r="T958" s="26" t="str">
        <f t="shared" si="250"/>
        <v/>
      </c>
      <c r="U958" s="18" t="str">
        <f t="shared" si="261"/>
        <v/>
      </c>
      <c r="V958" s="18" t="str">
        <f t="shared" si="262"/>
        <v/>
      </c>
      <c r="W958" s="18" t="str">
        <f>IFERROR(CONCATENATE("PAGO N° ",B958," DEL CONTRATO CPS ",V958," ENTRE ",TEXT(VLOOKUP(A958,matriz,IF(generador!B958=1,16,IF(generador!B958=2,19,IF(generador!B958=3,22,IF(generador!B958=4,25,IF(generador!B958=5,28,IF(generador!B958=6,31,IF(generador!B958=7,34,IF(generador!B958=8,37,IF(generador!B958=9,40,IF(generador!B958=10,43,IF(generador!B958=11,46,IF(generador!B958=12,49,IF(generador!B958=13,52,IF(generador!B958=14,55,IF(generador!B958=15,58))))))))))))))),FALSE),"dd/mm/yyyy")," Y ",TEXT(VLOOKUP(A958,matriz,IF(generador!B958=1,17,IF(generador!B958=2,20,IF(generador!B958=3,23,IF(generador!B958=4,26,IF(generador!B958=5,29,IF(generador!B958=6,32,IF(generador!B958=7,35,IF(generador!B958=8,38,IF(generador!B958=9,41,IF(generador!B958=10,44,IF(generador!B958=11,47,IF(generador!B958=12,50,IF(generador!B958=13,53,IF(generador!B958=14,56,IF(generador!B958=15,59))))))))))))))),FALSE),"dd/mm/yyyy")),"")</f>
        <v/>
      </c>
    </row>
    <row r="959" spans="1:23" x14ac:dyDescent="0.3">
      <c r="A959" s="15"/>
      <c r="B959" s="14"/>
      <c r="C959" s="6"/>
      <c r="D959" s="26" t="str">
        <f t="shared" si="246"/>
        <v/>
      </c>
      <c r="E959" s="19" t="str">
        <f>IFERROR(IF(A959&lt;&gt;"",VLOOKUP(A959,matriz,IF(generador!B959=1,15,IF(generador!B959=2,18,IF(generador!B959=3,21,IF(generador!B959=4,24,IF(generador!B959=5,27,IF(generador!B959=6,30,IF(generador!B959=7,33,IF(generador!B959=8,36,IF(generador!B959=9,39,IF(generador!B959=10,42,IF(generador!B959=11,45,IF(generador!B959=12,48,IF(generador!B959=13,51,IF(generador!B959=14,54,IF(generador!B959=15,57))))))))))))))),FALSE),""),"")</f>
        <v/>
      </c>
      <c r="F959" s="20" t="str">
        <f t="shared" si="247"/>
        <v/>
      </c>
      <c r="G959" s="29" t="str">
        <f t="shared" si="248"/>
        <v/>
      </c>
      <c r="H959" s="21" t="str">
        <f t="shared" ca="1" si="251"/>
        <v/>
      </c>
      <c r="I959" s="18" t="str">
        <f t="shared" si="252"/>
        <v/>
      </c>
      <c r="J959" s="18" t="str">
        <f>""</f>
        <v/>
      </c>
      <c r="K959" s="18" t="str">
        <f t="shared" si="253"/>
        <v/>
      </c>
      <c r="L959" s="18" t="str">
        <f t="shared" si="254"/>
        <v/>
      </c>
      <c r="M959" s="18" t="str">
        <f t="shared" si="255"/>
        <v/>
      </c>
      <c r="N959" s="18" t="str">
        <f t="shared" si="256"/>
        <v/>
      </c>
      <c r="O959" s="18" t="str">
        <f t="shared" si="257"/>
        <v/>
      </c>
      <c r="P959" s="18" t="str">
        <f t="shared" si="258"/>
        <v/>
      </c>
      <c r="Q959" s="18" t="str">
        <f t="shared" si="259"/>
        <v/>
      </c>
      <c r="R959" s="122" t="str">
        <f t="shared" si="249"/>
        <v/>
      </c>
      <c r="S959" s="18" t="str">
        <f t="shared" si="260"/>
        <v/>
      </c>
      <c r="T959" s="26" t="str">
        <f t="shared" si="250"/>
        <v/>
      </c>
      <c r="U959" s="18" t="str">
        <f t="shared" si="261"/>
        <v/>
      </c>
      <c r="V959" s="18" t="str">
        <f t="shared" si="262"/>
        <v/>
      </c>
      <c r="W959" s="18" t="str">
        <f>IFERROR(CONCATENATE("PAGO N° ",B959," DEL CONTRATO CPS ",V959," ENTRE ",TEXT(VLOOKUP(A959,matriz,IF(generador!B959=1,16,IF(generador!B959=2,19,IF(generador!B959=3,22,IF(generador!B959=4,25,IF(generador!B959=5,28,IF(generador!B959=6,31,IF(generador!B959=7,34,IF(generador!B959=8,37,IF(generador!B959=9,40,IF(generador!B959=10,43,IF(generador!B959=11,46,IF(generador!B959=12,49,IF(generador!B959=13,52,IF(generador!B959=14,55,IF(generador!B959=15,58))))))))))))))),FALSE),"dd/mm/yyyy")," Y ",TEXT(VLOOKUP(A959,matriz,IF(generador!B959=1,17,IF(generador!B959=2,20,IF(generador!B959=3,23,IF(generador!B959=4,26,IF(generador!B959=5,29,IF(generador!B959=6,32,IF(generador!B959=7,35,IF(generador!B959=8,38,IF(generador!B959=9,41,IF(generador!B959=10,44,IF(generador!B959=11,47,IF(generador!B959=12,50,IF(generador!B959=13,53,IF(generador!B959=14,56,IF(generador!B959=15,59))))))))))))))),FALSE),"dd/mm/yyyy")),"")</f>
        <v/>
      </c>
    </row>
    <row r="960" spans="1:23" x14ac:dyDescent="0.3">
      <c r="A960" s="15"/>
      <c r="B960" s="14"/>
      <c r="C960" s="6"/>
      <c r="D960" s="26" t="str">
        <f t="shared" si="246"/>
        <v/>
      </c>
      <c r="E960" s="19" t="str">
        <f>IFERROR(IF(A960&lt;&gt;"",VLOOKUP(A960,matriz,IF(generador!B960=1,15,IF(generador!B960=2,18,IF(generador!B960=3,21,IF(generador!B960=4,24,IF(generador!B960=5,27,IF(generador!B960=6,30,IF(generador!B960=7,33,IF(generador!B960=8,36,IF(generador!B960=9,39,IF(generador!B960=10,42,IF(generador!B960=11,45,IF(generador!B960=12,48,IF(generador!B960=13,51,IF(generador!B960=14,54,IF(generador!B960=15,57))))))))))))))),FALSE),""),"")</f>
        <v/>
      </c>
      <c r="F960" s="20" t="str">
        <f t="shared" si="247"/>
        <v/>
      </c>
      <c r="G960" s="29" t="str">
        <f t="shared" si="248"/>
        <v/>
      </c>
      <c r="H960" s="21" t="str">
        <f t="shared" ca="1" si="251"/>
        <v/>
      </c>
      <c r="I960" s="18" t="str">
        <f t="shared" si="252"/>
        <v/>
      </c>
      <c r="J960" s="18" t="str">
        <f>""</f>
        <v/>
      </c>
      <c r="K960" s="18" t="str">
        <f t="shared" si="253"/>
        <v/>
      </c>
      <c r="L960" s="18" t="str">
        <f t="shared" si="254"/>
        <v/>
      </c>
      <c r="M960" s="18" t="str">
        <f t="shared" si="255"/>
        <v/>
      </c>
      <c r="N960" s="18" t="str">
        <f t="shared" si="256"/>
        <v/>
      </c>
      <c r="O960" s="18" t="str">
        <f t="shared" si="257"/>
        <v/>
      </c>
      <c r="P960" s="18" t="str">
        <f t="shared" si="258"/>
        <v/>
      </c>
      <c r="Q960" s="18" t="str">
        <f t="shared" si="259"/>
        <v/>
      </c>
      <c r="R960" s="122" t="str">
        <f t="shared" si="249"/>
        <v/>
      </c>
      <c r="S960" s="18" t="str">
        <f t="shared" si="260"/>
        <v/>
      </c>
      <c r="T960" s="26" t="str">
        <f t="shared" si="250"/>
        <v/>
      </c>
      <c r="U960" s="18" t="str">
        <f t="shared" si="261"/>
        <v/>
      </c>
      <c r="V960" s="18" t="str">
        <f t="shared" si="262"/>
        <v/>
      </c>
      <c r="W960" s="18" t="str">
        <f>IFERROR(CONCATENATE("PAGO N° ",B960," DEL CONTRATO CPS ",V960," ENTRE ",TEXT(VLOOKUP(A960,matriz,IF(generador!B960=1,16,IF(generador!B960=2,19,IF(generador!B960=3,22,IF(generador!B960=4,25,IF(generador!B960=5,28,IF(generador!B960=6,31,IF(generador!B960=7,34,IF(generador!B960=8,37,IF(generador!B960=9,40,IF(generador!B960=10,43,IF(generador!B960=11,46,IF(generador!B960=12,49,IF(generador!B960=13,52,IF(generador!B960=14,55,IF(generador!B960=15,58))))))))))))))),FALSE),"dd/mm/yyyy")," Y ",TEXT(VLOOKUP(A960,matriz,IF(generador!B960=1,17,IF(generador!B960=2,20,IF(generador!B960=3,23,IF(generador!B960=4,26,IF(generador!B960=5,29,IF(generador!B960=6,32,IF(generador!B960=7,35,IF(generador!B960=8,38,IF(generador!B960=9,41,IF(generador!B960=10,44,IF(generador!B960=11,47,IF(generador!B960=12,50,IF(generador!B960=13,53,IF(generador!B960=14,56,IF(generador!B960=15,59))))))))))))))),FALSE),"dd/mm/yyyy")),"")</f>
        <v/>
      </c>
    </row>
    <row r="961" spans="1:23" x14ac:dyDescent="0.3">
      <c r="A961" s="15"/>
      <c r="B961" s="14"/>
      <c r="C961" s="6"/>
      <c r="D961" s="26" t="str">
        <f t="shared" si="246"/>
        <v/>
      </c>
      <c r="E961" s="19" t="str">
        <f>IFERROR(IF(A961&lt;&gt;"",VLOOKUP(A961,matriz,IF(generador!B961=1,15,IF(generador!B961=2,18,IF(generador!B961=3,21,IF(generador!B961=4,24,IF(generador!B961=5,27,IF(generador!B961=6,30,IF(generador!B961=7,33,IF(generador!B961=8,36,IF(generador!B961=9,39,IF(generador!B961=10,42,IF(generador!B961=11,45,IF(generador!B961=12,48,IF(generador!B961=13,51,IF(generador!B961=14,54,IF(generador!B961=15,57))))))))))))))),FALSE),""),"")</f>
        <v/>
      </c>
      <c r="F961" s="20" t="str">
        <f t="shared" si="247"/>
        <v/>
      </c>
      <c r="G961" s="29" t="str">
        <f t="shared" si="248"/>
        <v/>
      </c>
      <c r="H961" s="21" t="str">
        <f t="shared" ca="1" si="251"/>
        <v/>
      </c>
      <c r="I961" s="18" t="str">
        <f t="shared" si="252"/>
        <v/>
      </c>
      <c r="J961" s="18" t="str">
        <f>""</f>
        <v/>
      </c>
      <c r="K961" s="18" t="str">
        <f t="shared" si="253"/>
        <v/>
      </c>
      <c r="L961" s="18" t="str">
        <f t="shared" si="254"/>
        <v/>
      </c>
      <c r="M961" s="18" t="str">
        <f t="shared" si="255"/>
        <v/>
      </c>
      <c r="N961" s="18" t="str">
        <f t="shared" si="256"/>
        <v/>
      </c>
      <c r="O961" s="18" t="str">
        <f t="shared" si="257"/>
        <v/>
      </c>
      <c r="P961" s="18" t="str">
        <f t="shared" si="258"/>
        <v/>
      </c>
      <c r="Q961" s="18" t="str">
        <f t="shared" si="259"/>
        <v/>
      </c>
      <c r="R961" s="122" t="str">
        <f t="shared" si="249"/>
        <v/>
      </c>
      <c r="S961" s="18" t="str">
        <f t="shared" si="260"/>
        <v/>
      </c>
      <c r="T961" s="26" t="str">
        <f t="shared" si="250"/>
        <v/>
      </c>
      <c r="U961" s="18" t="str">
        <f t="shared" si="261"/>
        <v/>
      </c>
      <c r="V961" s="18" t="str">
        <f t="shared" si="262"/>
        <v/>
      </c>
      <c r="W961" s="18" t="str">
        <f>IFERROR(CONCATENATE("PAGO N° ",B961," DEL CONTRATO CPS ",V961," ENTRE ",TEXT(VLOOKUP(A961,matriz,IF(generador!B961=1,16,IF(generador!B961=2,19,IF(generador!B961=3,22,IF(generador!B961=4,25,IF(generador!B961=5,28,IF(generador!B961=6,31,IF(generador!B961=7,34,IF(generador!B961=8,37,IF(generador!B961=9,40,IF(generador!B961=10,43,IF(generador!B961=11,46,IF(generador!B961=12,49,IF(generador!B961=13,52,IF(generador!B961=14,55,IF(generador!B961=15,58))))))))))))))),FALSE),"dd/mm/yyyy")," Y ",TEXT(VLOOKUP(A961,matriz,IF(generador!B961=1,17,IF(generador!B961=2,20,IF(generador!B961=3,23,IF(generador!B961=4,26,IF(generador!B961=5,29,IF(generador!B961=6,32,IF(generador!B961=7,35,IF(generador!B961=8,38,IF(generador!B961=9,41,IF(generador!B961=10,44,IF(generador!B961=11,47,IF(generador!B961=12,50,IF(generador!B961=13,53,IF(generador!B961=14,56,IF(generador!B961=15,59))))))))))))))),FALSE),"dd/mm/yyyy")),"")</f>
        <v/>
      </c>
    </row>
    <row r="962" spans="1:23" x14ac:dyDescent="0.3">
      <c r="A962" s="15"/>
      <c r="B962" s="14"/>
      <c r="C962" s="6"/>
      <c r="D962" s="26" t="str">
        <f t="shared" si="246"/>
        <v/>
      </c>
      <c r="E962" s="19" t="str">
        <f>IFERROR(IF(A962&lt;&gt;"",VLOOKUP(A962,matriz,IF(generador!B962=1,15,IF(generador!B962=2,18,IF(generador!B962=3,21,IF(generador!B962=4,24,IF(generador!B962=5,27,IF(generador!B962=6,30,IF(generador!B962=7,33,IF(generador!B962=8,36,IF(generador!B962=9,39,IF(generador!B962=10,42,IF(generador!B962=11,45,IF(generador!B962=12,48,IF(generador!B962=13,51,IF(generador!B962=14,54,IF(generador!B962=15,57))))))))))))))),FALSE),""),"")</f>
        <v/>
      </c>
      <c r="F962" s="20" t="str">
        <f t="shared" si="247"/>
        <v/>
      </c>
      <c r="G962" s="29" t="str">
        <f t="shared" si="248"/>
        <v/>
      </c>
      <c r="H962" s="21" t="str">
        <f t="shared" ca="1" si="251"/>
        <v/>
      </c>
      <c r="I962" s="18" t="str">
        <f t="shared" si="252"/>
        <v/>
      </c>
      <c r="J962" s="18" t="str">
        <f>""</f>
        <v/>
      </c>
      <c r="K962" s="18" t="str">
        <f t="shared" si="253"/>
        <v/>
      </c>
      <c r="L962" s="18" t="str">
        <f t="shared" si="254"/>
        <v/>
      </c>
      <c r="M962" s="18" t="str">
        <f t="shared" si="255"/>
        <v/>
      </c>
      <c r="N962" s="18" t="str">
        <f t="shared" si="256"/>
        <v/>
      </c>
      <c r="O962" s="18" t="str">
        <f t="shared" si="257"/>
        <v/>
      </c>
      <c r="P962" s="18" t="str">
        <f t="shared" si="258"/>
        <v/>
      </c>
      <c r="Q962" s="18" t="str">
        <f t="shared" si="259"/>
        <v/>
      </c>
      <c r="R962" s="122" t="str">
        <f t="shared" si="249"/>
        <v/>
      </c>
      <c r="S962" s="18" t="str">
        <f t="shared" si="260"/>
        <v/>
      </c>
      <c r="T962" s="26" t="str">
        <f t="shared" si="250"/>
        <v/>
      </c>
      <c r="U962" s="18" t="str">
        <f t="shared" si="261"/>
        <v/>
      </c>
      <c r="V962" s="18" t="str">
        <f t="shared" si="262"/>
        <v/>
      </c>
      <c r="W962" s="18" t="str">
        <f>IFERROR(CONCATENATE("PAGO N° ",B962," DEL CONTRATO CPS ",V962," ENTRE ",TEXT(VLOOKUP(A962,matriz,IF(generador!B962=1,16,IF(generador!B962=2,19,IF(generador!B962=3,22,IF(generador!B962=4,25,IF(generador!B962=5,28,IF(generador!B962=6,31,IF(generador!B962=7,34,IF(generador!B962=8,37,IF(generador!B962=9,40,IF(generador!B962=10,43,IF(generador!B962=11,46,IF(generador!B962=12,49,IF(generador!B962=13,52,IF(generador!B962=14,55,IF(generador!B962=15,58))))))))))))))),FALSE),"dd/mm/yyyy")," Y ",TEXT(VLOOKUP(A962,matriz,IF(generador!B962=1,17,IF(generador!B962=2,20,IF(generador!B962=3,23,IF(generador!B962=4,26,IF(generador!B962=5,29,IF(generador!B962=6,32,IF(generador!B962=7,35,IF(generador!B962=8,38,IF(generador!B962=9,41,IF(generador!B962=10,44,IF(generador!B962=11,47,IF(generador!B962=12,50,IF(generador!B962=13,53,IF(generador!B962=14,56,IF(generador!B962=15,59))))))))))))))),FALSE),"dd/mm/yyyy")),"")</f>
        <v/>
      </c>
    </row>
    <row r="963" spans="1:23" x14ac:dyDescent="0.3">
      <c r="A963" s="15"/>
      <c r="B963" s="14"/>
      <c r="C963" s="6"/>
      <c r="D963" s="26" t="str">
        <f t="shared" ref="D963:D1000" si="263">IFERROR(IF(C963&lt;&gt;"",CONCATENATE(VLOOKUP(A963,matriz,IF(C963="NO",98,100),FALSE),VLOOKUP(A963,matriz,103,FALSE)),""),"")</f>
        <v/>
      </c>
      <c r="E963" s="19" t="str">
        <f>IFERROR(IF(A963&lt;&gt;"",VLOOKUP(A963,matriz,IF(generador!B963=1,15,IF(generador!B963=2,18,IF(generador!B963=3,21,IF(generador!B963=4,24,IF(generador!B963=5,27,IF(generador!B963=6,30,IF(generador!B963=7,33,IF(generador!B963=8,36,IF(generador!B963=9,39,IF(generador!B963=10,42,IF(generador!B963=11,45,IF(generador!B963=12,48,IF(generador!B963=13,51,IF(generador!B963=14,54,IF(generador!B963=15,57))))))))))))))),FALSE),""),"")</f>
        <v/>
      </c>
      <c r="F963" s="20" t="str">
        <f t="shared" ref="F963:F1000" si="264">IFERROR(IF(E963,VLOOKUP(A963,matriz,97,FALSE),""),"")</f>
        <v/>
      </c>
      <c r="G963" s="29" t="str">
        <f t="shared" ref="G963:G1000" si="265">IFERROR(IF(E963,VLOOKUP(A963,matriz,IF(C963="NO",99,101),FALSE),""),"")</f>
        <v/>
      </c>
      <c r="H963" s="21" t="str">
        <f t="shared" ca="1" si="251"/>
        <v/>
      </c>
      <c r="I963" s="18" t="str">
        <f t="shared" si="252"/>
        <v/>
      </c>
      <c r="J963" s="18" t="str">
        <f>""</f>
        <v/>
      </c>
      <c r="K963" s="18" t="str">
        <f t="shared" si="253"/>
        <v/>
      </c>
      <c r="L963" s="18" t="str">
        <f t="shared" si="254"/>
        <v/>
      </c>
      <c r="M963" s="18" t="str">
        <f t="shared" si="255"/>
        <v/>
      </c>
      <c r="N963" s="18" t="str">
        <f t="shared" si="256"/>
        <v/>
      </c>
      <c r="O963" s="18" t="str">
        <f t="shared" si="257"/>
        <v/>
      </c>
      <c r="P963" s="18" t="str">
        <f t="shared" si="258"/>
        <v/>
      </c>
      <c r="Q963" s="18" t="str">
        <f t="shared" si="259"/>
        <v/>
      </c>
      <c r="R963" s="122" t="str">
        <f t="shared" ref="R963:R1000" si="266">IFERROR(IF(E963,CONCATENATE(TEXT(VLOOKUP(A963,matriz,IF(C963="NO",67,82),FALSE),"YYYY"),VLOOKUP(A963,matriz,IF(C963="NO",66,81),FALSE)),""),"")</f>
        <v/>
      </c>
      <c r="S963" s="18" t="str">
        <f t="shared" si="260"/>
        <v/>
      </c>
      <c r="T963" s="26" t="str">
        <f t="shared" ref="T963:T1000" si="267">IFERROR(IF(E963,CONCATENATE(TEXT(VLOOKUP(A963,matriz,IF(C963="NO",64,79),FALSE),"YYYY"),VLOOKUP(A963,matriz,IF(C963="NO",63,78),FALSE)),""),"")</f>
        <v/>
      </c>
      <c r="U963" s="18" t="str">
        <f t="shared" si="261"/>
        <v/>
      </c>
      <c r="V963" s="18" t="str">
        <f t="shared" si="262"/>
        <v/>
      </c>
      <c r="W963" s="18" t="str">
        <f>IFERROR(CONCATENATE("PAGO N° ",B963," DEL CONTRATO CPS ",V963," ENTRE ",TEXT(VLOOKUP(A963,matriz,IF(generador!B963=1,16,IF(generador!B963=2,19,IF(generador!B963=3,22,IF(generador!B963=4,25,IF(generador!B963=5,28,IF(generador!B963=6,31,IF(generador!B963=7,34,IF(generador!B963=8,37,IF(generador!B963=9,40,IF(generador!B963=10,43,IF(generador!B963=11,46,IF(generador!B963=12,49,IF(generador!B963=13,52,IF(generador!B963=14,55,IF(generador!B963=15,58))))))))))))))),FALSE),"dd/mm/yyyy")," Y ",TEXT(VLOOKUP(A963,matriz,IF(generador!B963=1,17,IF(generador!B963=2,20,IF(generador!B963=3,23,IF(generador!B963=4,26,IF(generador!B963=5,29,IF(generador!B963=6,32,IF(generador!B963=7,35,IF(generador!B963=8,38,IF(generador!B963=9,41,IF(generador!B963=10,44,IF(generador!B963=11,47,IF(generador!B963=12,50,IF(generador!B963=13,53,IF(generador!B963=14,56,IF(generador!B963=15,59))))))))))))))),FALSE),"dd/mm/yyyy")),"")</f>
        <v/>
      </c>
    </row>
    <row r="964" spans="1:23" x14ac:dyDescent="0.3">
      <c r="A964" s="15"/>
      <c r="B964" s="14"/>
      <c r="C964" s="6"/>
      <c r="D964" s="26" t="str">
        <f t="shared" si="263"/>
        <v/>
      </c>
      <c r="E964" s="19" t="str">
        <f>IFERROR(IF(A964&lt;&gt;"",VLOOKUP(A964,matriz,IF(generador!B964=1,15,IF(generador!B964=2,18,IF(generador!B964=3,21,IF(generador!B964=4,24,IF(generador!B964=5,27,IF(generador!B964=6,30,IF(generador!B964=7,33,IF(generador!B964=8,36,IF(generador!B964=9,39,IF(generador!B964=10,42,IF(generador!B964=11,45,IF(generador!B964=12,48,IF(generador!B964=13,51,IF(generador!B964=14,54,IF(generador!B964=15,57))))))))))))))),FALSE),""),"")</f>
        <v/>
      </c>
      <c r="F964" s="20" t="str">
        <f t="shared" si="264"/>
        <v/>
      </c>
      <c r="G964" s="29" t="str">
        <f t="shared" si="265"/>
        <v/>
      </c>
      <c r="H964" s="21" t="str">
        <f t="shared" ref="H964:H1000" ca="1" si="268">IFERROR(IF(C964&lt;&gt;"",TODAY(),""),"")</f>
        <v/>
      </c>
      <c r="I964" s="18" t="str">
        <f t="shared" ref="I964:I1000" si="269">IFERROR(IF(D964&lt;&gt;"",I963+1,""),1)</f>
        <v/>
      </c>
      <c r="J964" s="18" t="str">
        <f>""</f>
        <v/>
      </c>
      <c r="K964" s="18" t="str">
        <f t="shared" ref="K964:K1000" si="270">IFERROR(IF(E964,0,""),"")</f>
        <v/>
      </c>
      <c r="L964" s="18" t="str">
        <f t="shared" ref="L964:L1000" si="271">IFERROR(IF(E964,0,""),"")</f>
        <v/>
      </c>
      <c r="M964" s="18" t="str">
        <f t="shared" ref="M964:M1000" si="272">IFERROR(IF(E964,0,""),"")</f>
        <v/>
      </c>
      <c r="N964" s="18" t="str">
        <f t="shared" ref="N964:N1000" si="273">IFERROR(IF(E964,0,""),"")</f>
        <v/>
      </c>
      <c r="O964" s="18" t="str">
        <f t="shared" ref="O964:O1000" si="274">IFERROR(IF(E964,"01",""),"")</f>
        <v/>
      </c>
      <c r="P964" s="18" t="str">
        <f t="shared" ref="P964:P1000" si="275">IFERROR(IF(K964&lt;&gt;"",P963+1,""),1)</f>
        <v/>
      </c>
      <c r="Q964" s="18" t="str">
        <f t="shared" ref="Q964:Q1000" si="276">IFERROR(IF(E964,0,""),"")</f>
        <v/>
      </c>
      <c r="R964" s="122" t="str">
        <f t="shared" si="266"/>
        <v/>
      </c>
      <c r="S964" s="18" t="str">
        <f t="shared" ref="S964:S1000" si="277">IFERROR(IF(D964&lt;&gt;"",S963+1,""),1)</f>
        <v/>
      </c>
      <c r="T964" s="26" t="str">
        <f t="shared" si="267"/>
        <v/>
      </c>
      <c r="U964" s="18" t="str">
        <f t="shared" ref="U964:U1000" si="278">IFERROR(IF(E964,0,""),"")</f>
        <v/>
      </c>
      <c r="V964" s="18" t="str">
        <f t="shared" ref="V964:V1000" si="279">IFERROR(IF(E964,A964,""),"")</f>
        <v/>
      </c>
      <c r="W964" s="18" t="str">
        <f>IFERROR(CONCATENATE("PAGO N° ",B964," DEL CONTRATO CPS ",V964," ENTRE ",TEXT(VLOOKUP(A964,matriz,IF(generador!B964=1,16,IF(generador!B964=2,19,IF(generador!B964=3,22,IF(generador!B964=4,25,IF(generador!B964=5,28,IF(generador!B964=6,31,IF(generador!B964=7,34,IF(generador!B964=8,37,IF(generador!B964=9,40,IF(generador!B964=10,43,IF(generador!B964=11,46,IF(generador!B964=12,49,IF(generador!B964=13,52,IF(generador!B964=14,55,IF(generador!B964=15,58))))))))))))))),FALSE),"dd/mm/yyyy")," Y ",TEXT(VLOOKUP(A964,matriz,IF(generador!B964=1,17,IF(generador!B964=2,20,IF(generador!B964=3,23,IF(generador!B964=4,26,IF(generador!B964=5,29,IF(generador!B964=6,32,IF(generador!B964=7,35,IF(generador!B964=8,38,IF(generador!B964=9,41,IF(generador!B964=10,44,IF(generador!B964=11,47,IF(generador!B964=12,50,IF(generador!B964=13,53,IF(generador!B964=14,56,IF(generador!B964=15,59))))))))))))))),FALSE),"dd/mm/yyyy")),"")</f>
        <v/>
      </c>
    </row>
    <row r="965" spans="1:23" x14ac:dyDescent="0.3">
      <c r="A965" s="15"/>
      <c r="B965" s="14"/>
      <c r="C965" s="6"/>
      <c r="D965" s="26" t="str">
        <f t="shared" si="263"/>
        <v/>
      </c>
      <c r="E965" s="19" t="str">
        <f>IFERROR(IF(A965&lt;&gt;"",VLOOKUP(A965,matriz,IF(generador!B965=1,15,IF(generador!B965=2,18,IF(generador!B965=3,21,IF(generador!B965=4,24,IF(generador!B965=5,27,IF(generador!B965=6,30,IF(generador!B965=7,33,IF(generador!B965=8,36,IF(generador!B965=9,39,IF(generador!B965=10,42,IF(generador!B965=11,45,IF(generador!B965=12,48,IF(generador!B965=13,51,IF(generador!B965=14,54,IF(generador!B965=15,57))))))))))))))),FALSE),""),"")</f>
        <v/>
      </c>
      <c r="F965" s="20" t="str">
        <f t="shared" si="264"/>
        <v/>
      </c>
      <c r="G965" s="29" t="str">
        <f t="shared" si="265"/>
        <v/>
      </c>
      <c r="H965" s="21" t="str">
        <f t="shared" ca="1" si="268"/>
        <v/>
      </c>
      <c r="I965" s="18" t="str">
        <f t="shared" si="269"/>
        <v/>
      </c>
      <c r="J965" s="18" t="str">
        <f>""</f>
        <v/>
      </c>
      <c r="K965" s="18" t="str">
        <f t="shared" si="270"/>
        <v/>
      </c>
      <c r="L965" s="18" t="str">
        <f t="shared" si="271"/>
        <v/>
      </c>
      <c r="M965" s="18" t="str">
        <f t="shared" si="272"/>
        <v/>
      </c>
      <c r="N965" s="18" t="str">
        <f t="shared" si="273"/>
        <v/>
      </c>
      <c r="O965" s="18" t="str">
        <f t="shared" si="274"/>
        <v/>
      </c>
      <c r="P965" s="18" t="str">
        <f t="shared" si="275"/>
        <v/>
      </c>
      <c r="Q965" s="18" t="str">
        <f t="shared" si="276"/>
        <v/>
      </c>
      <c r="R965" s="122" t="str">
        <f t="shared" si="266"/>
        <v/>
      </c>
      <c r="S965" s="18" t="str">
        <f t="shared" si="277"/>
        <v/>
      </c>
      <c r="T965" s="26" t="str">
        <f t="shared" si="267"/>
        <v/>
      </c>
      <c r="U965" s="18" t="str">
        <f t="shared" si="278"/>
        <v/>
      </c>
      <c r="V965" s="18" t="str">
        <f t="shared" si="279"/>
        <v/>
      </c>
      <c r="W965" s="18" t="str">
        <f>IFERROR(CONCATENATE("PAGO N° ",B965," DEL CONTRATO CPS ",V965," ENTRE ",TEXT(VLOOKUP(A965,matriz,IF(generador!B965=1,16,IF(generador!B965=2,19,IF(generador!B965=3,22,IF(generador!B965=4,25,IF(generador!B965=5,28,IF(generador!B965=6,31,IF(generador!B965=7,34,IF(generador!B965=8,37,IF(generador!B965=9,40,IF(generador!B965=10,43,IF(generador!B965=11,46,IF(generador!B965=12,49,IF(generador!B965=13,52,IF(generador!B965=14,55,IF(generador!B965=15,58))))))))))))))),FALSE),"dd/mm/yyyy")," Y ",TEXT(VLOOKUP(A965,matriz,IF(generador!B965=1,17,IF(generador!B965=2,20,IF(generador!B965=3,23,IF(generador!B965=4,26,IF(generador!B965=5,29,IF(generador!B965=6,32,IF(generador!B965=7,35,IF(generador!B965=8,38,IF(generador!B965=9,41,IF(generador!B965=10,44,IF(generador!B965=11,47,IF(generador!B965=12,50,IF(generador!B965=13,53,IF(generador!B965=14,56,IF(generador!B965=15,59))))))))))))))),FALSE),"dd/mm/yyyy")),"")</f>
        <v/>
      </c>
    </row>
    <row r="966" spans="1:23" x14ac:dyDescent="0.3">
      <c r="A966" s="15"/>
      <c r="B966" s="14"/>
      <c r="C966" s="6"/>
      <c r="D966" s="26" t="str">
        <f t="shared" si="263"/>
        <v/>
      </c>
      <c r="E966" s="19" t="str">
        <f>IFERROR(IF(A966&lt;&gt;"",VLOOKUP(A966,matriz,IF(generador!B966=1,15,IF(generador!B966=2,18,IF(generador!B966=3,21,IF(generador!B966=4,24,IF(generador!B966=5,27,IF(generador!B966=6,30,IF(generador!B966=7,33,IF(generador!B966=8,36,IF(generador!B966=9,39,IF(generador!B966=10,42,IF(generador!B966=11,45,IF(generador!B966=12,48,IF(generador!B966=13,51,IF(generador!B966=14,54,IF(generador!B966=15,57))))))))))))))),FALSE),""),"")</f>
        <v/>
      </c>
      <c r="F966" s="20" t="str">
        <f t="shared" si="264"/>
        <v/>
      </c>
      <c r="G966" s="29" t="str">
        <f t="shared" si="265"/>
        <v/>
      </c>
      <c r="H966" s="21" t="str">
        <f t="shared" ca="1" si="268"/>
        <v/>
      </c>
      <c r="I966" s="18" t="str">
        <f t="shared" si="269"/>
        <v/>
      </c>
      <c r="J966" s="18" t="str">
        <f>""</f>
        <v/>
      </c>
      <c r="K966" s="18" t="str">
        <f t="shared" si="270"/>
        <v/>
      </c>
      <c r="L966" s="18" t="str">
        <f t="shared" si="271"/>
        <v/>
      </c>
      <c r="M966" s="18" t="str">
        <f t="shared" si="272"/>
        <v/>
      </c>
      <c r="N966" s="18" t="str">
        <f t="shared" si="273"/>
        <v/>
      </c>
      <c r="O966" s="18" t="str">
        <f t="shared" si="274"/>
        <v/>
      </c>
      <c r="P966" s="18" t="str">
        <f t="shared" si="275"/>
        <v/>
      </c>
      <c r="Q966" s="18" t="str">
        <f t="shared" si="276"/>
        <v/>
      </c>
      <c r="R966" s="122" t="str">
        <f t="shared" si="266"/>
        <v/>
      </c>
      <c r="S966" s="18" t="str">
        <f t="shared" si="277"/>
        <v/>
      </c>
      <c r="T966" s="26" t="str">
        <f t="shared" si="267"/>
        <v/>
      </c>
      <c r="U966" s="18" t="str">
        <f t="shared" si="278"/>
        <v/>
      </c>
      <c r="V966" s="18" t="str">
        <f t="shared" si="279"/>
        <v/>
      </c>
      <c r="W966" s="18" t="str">
        <f>IFERROR(CONCATENATE("PAGO N° ",B966," DEL CONTRATO CPS ",V966," ENTRE ",TEXT(VLOOKUP(A966,matriz,IF(generador!B966=1,16,IF(generador!B966=2,19,IF(generador!B966=3,22,IF(generador!B966=4,25,IF(generador!B966=5,28,IF(generador!B966=6,31,IF(generador!B966=7,34,IF(generador!B966=8,37,IF(generador!B966=9,40,IF(generador!B966=10,43,IF(generador!B966=11,46,IF(generador!B966=12,49,IF(generador!B966=13,52,IF(generador!B966=14,55,IF(generador!B966=15,58))))))))))))))),FALSE),"dd/mm/yyyy")," Y ",TEXT(VLOOKUP(A966,matriz,IF(generador!B966=1,17,IF(generador!B966=2,20,IF(generador!B966=3,23,IF(generador!B966=4,26,IF(generador!B966=5,29,IF(generador!B966=6,32,IF(generador!B966=7,35,IF(generador!B966=8,38,IF(generador!B966=9,41,IF(generador!B966=10,44,IF(generador!B966=11,47,IF(generador!B966=12,50,IF(generador!B966=13,53,IF(generador!B966=14,56,IF(generador!B966=15,59))))))))))))))),FALSE),"dd/mm/yyyy")),"")</f>
        <v/>
      </c>
    </row>
    <row r="967" spans="1:23" x14ac:dyDescent="0.3">
      <c r="A967" s="15"/>
      <c r="B967" s="14"/>
      <c r="C967" s="6"/>
      <c r="D967" s="26" t="str">
        <f t="shared" si="263"/>
        <v/>
      </c>
      <c r="E967" s="19" t="str">
        <f>IFERROR(IF(A967&lt;&gt;"",VLOOKUP(A967,matriz,IF(generador!B967=1,15,IF(generador!B967=2,18,IF(generador!B967=3,21,IF(generador!B967=4,24,IF(generador!B967=5,27,IF(generador!B967=6,30,IF(generador!B967=7,33,IF(generador!B967=8,36,IF(generador!B967=9,39,IF(generador!B967=10,42,IF(generador!B967=11,45,IF(generador!B967=12,48,IF(generador!B967=13,51,IF(generador!B967=14,54,IF(generador!B967=15,57))))))))))))))),FALSE),""),"")</f>
        <v/>
      </c>
      <c r="F967" s="20" t="str">
        <f t="shared" si="264"/>
        <v/>
      </c>
      <c r="G967" s="29" t="str">
        <f t="shared" si="265"/>
        <v/>
      </c>
      <c r="H967" s="21" t="str">
        <f t="shared" ca="1" si="268"/>
        <v/>
      </c>
      <c r="I967" s="18" t="str">
        <f t="shared" si="269"/>
        <v/>
      </c>
      <c r="J967" s="18" t="str">
        <f>""</f>
        <v/>
      </c>
      <c r="K967" s="18" t="str">
        <f t="shared" si="270"/>
        <v/>
      </c>
      <c r="L967" s="18" t="str">
        <f t="shared" si="271"/>
        <v/>
      </c>
      <c r="M967" s="18" t="str">
        <f t="shared" si="272"/>
        <v/>
      </c>
      <c r="N967" s="18" t="str">
        <f t="shared" si="273"/>
        <v/>
      </c>
      <c r="O967" s="18" t="str">
        <f t="shared" si="274"/>
        <v/>
      </c>
      <c r="P967" s="18" t="str">
        <f t="shared" si="275"/>
        <v/>
      </c>
      <c r="Q967" s="18" t="str">
        <f t="shared" si="276"/>
        <v/>
      </c>
      <c r="R967" s="122" t="str">
        <f t="shared" si="266"/>
        <v/>
      </c>
      <c r="S967" s="18" t="str">
        <f t="shared" si="277"/>
        <v/>
      </c>
      <c r="T967" s="26" t="str">
        <f t="shared" si="267"/>
        <v/>
      </c>
      <c r="U967" s="18" t="str">
        <f t="shared" si="278"/>
        <v/>
      </c>
      <c r="V967" s="18" t="str">
        <f t="shared" si="279"/>
        <v/>
      </c>
      <c r="W967" s="18" t="str">
        <f>IFERROR(CONCATENATE("PAGO N° ",B967," DEL CONTRATO CPS ",V967," ENTRE ",TEXT(VLOOKUP(A967,matriz,IF(generador!B967=1,16,IF(generador!B967=2,19,IF(generador!B967=3,22,IF(generador!B967=4,25,IF(generador!B967=5,28,IF(generador!B967=6,31,IF(generador!B967=7,34,IF(generador!B967=8,37,IF(generador!B967=9,40,IF(generador!B967=10,43,IF(generador!B967=11,46,IF(generador!B967=12,49,IF(generador!B967=13,52,IF(generador!B967=14,55,IF(generador!B967=15,58))))))))))))))),FALSE),"dd/mm/yyyy")," Y ",TEXT(VLOOKUP(A967,matriz,IF(generador!B967=1,17,IF(generador!B967=2,20,IF(generador!B967=3,23,IF(generador!B967=4,26,IF(generador!B967=5,29,IF(generador!B967=6,32,IF(generador!B967=7,35,IF(generador!B967=8,38,IF(generador!B967=9,41,IF(generador!B967=10,44,IF(generador!B967=11,47,IF(generador!B967=12,50,IF(generador!B967=13,53,IF(generador!B967=14,56,IF(generador!B967=15,59))))))))))))))),FALSE),"dd/mm/yyyy")),"")</f>
        <v/>
      </c>
    </row>
    <row r="968" spans="1:23" x14ac:dyDescent="0.3">
      <c r="A968" s="15"/>
      <c r="B968" s="14"/>
      <c r="C968" s="6"/>
      <c r="D968" s="26" t="str">
        <f t="shared" si="263"/>
        <v/>
      </c>
      <c r="E968" s="19" t="str">
        <f>IFERROR(IF(A968&lt;&gt;"",VLOOKUP(A968,matriz,IF(generador!B968=1,15,IF(generador!B968=2,18,IF(generador!B968=3,21,IF(generador!B968=4,24,IF(generador!B968=5,27,IF(generador!B968=6,30,IF(generador!B968=7,33,IF(generador!B968=8,36,IF(generador!B968=9,39,IF(generador!B968=10,42,IF(generador!B968=11,45,IF(generador!B968=12,48,IF(generador!B968=13,51,IF(generador!B968=14,54,IF(generador!B968=15,57))))))))))))))),FALSE),""),"")</f>
        <v/>
      </c>
      <c r="F968" s="20" t="str">
        <f t="shared" si="264"/>
        <v/>
      </c>
      <c r="G968" s="29" t="str">
        <f t="shared" si="265"/>
        <v/>
      </c>
      <c r="H968" s="21" t="str">
        <f t="shared" ca="1" si="268"/>
        <v/>
      </c>
      <c r="I968" s="18" t="str">
        <f t="shared" si="269"/>
        <v/>
      </c>
      <c r="J968" s="18" t="str">
        <f>""</f>
        <v/>
      </c>
      <c r="K968" s="18" t="str">
        <f t="shared" si="270"/>
        <v/>
      </c>
      <c r="L968" s="18" t="str">
        <f t="shared" si="271"/>
        <v/>
      </c>
      <c r="M968" s="18" t="str">
        <f t="shared" si="272"/>
        <v/>
      </c>
      <c r="N968" s="18" t="str">
        <f t="shared" si="273"/>
        <v/>
      </c>
      <c r="O968" s="18" t="str">
        <f t="shared" si="274"/>
        <v/>
      </c>
      <c r="P968" s="18" t="str">
        <f t="shared" si="275"/>
        <v/>
      </c>
      <c r="Q968" s="18" t="str">
        <f t="shared" si="276"/>
        <v/>
      </c>
      <c r="R968" s="122" t="str">
        <f t="shared" si="266"/>
        <v/>
      </c>
      <c r="S968" s="18" t="str">
        <f t="shared" si="277"/>
        <v/>
      </c>
      <c r="T968" s="26" t="str">
        <f t="shared" si="267"/>
        <v/>
      </c>
      <c r="U968" s="18" t="str">
        <f t="shared" si="278"/>
        <v/>
      </c>
      <c r="V968" s="18" t="str">
        <f t="shared" si="279"/>
        <v/>
      </c>
      <c r="W968" s="18" t="str">
        <f>IFERROR(CONCATENATE("PAGO N° ",B968," DEL CONTRATO CPS ",V968," ENTRE ",TEXT(VLOOKUP(A968,matriz,IF(generador!B968=1,16,IF(generador!B968=2,19,IF(generador!B968=3,22,IF(generador!B968=4,25,IF(generador!B968=5,28,IF(generador!B968=6,31,IF(generador!B968=7,34,IF(generador!B968=8,37,IF(generador!B968=9,40,IF(generador!B968=10,43,IF(generador!B968=11,46,IF(generador!B968=12,49,IF(generador!B968=13,52,IF(generador!B968=14,55,IF(generador!B968=15,58))))))))))))))),FALSE),"dd/mm/yyyy")," Y ",TEXT(VLOOKUP(A968,matriz,IF(generador!B968=1,17,IF(generador!B968=2,20,IF(generador!B968=3,23,IF(generador!B968=4,26,IF(generador!B968=5,29,IF(generador!B968=6,32,IF(generador!B968=7,35,IF(generador!B968=8,38,IF(generador!B968=9,41,IF(generador!B968=10,44,IF(generador!B968=11,47,IF(generador!B968=12,50,IF(generador!B968=13,53,IF(generador!B968=14,56,IF(generador!B968=15,59))))))))))))))),FALSE),"dd/mm/yyyy")),"")</f>
        <v/>
      </c>
    </row>
    <row r="969" spans="1:23" x14ac:dyDescent="0.3">
      <c r="A969" s="15"/>
      <c r="B969" s="14"/>
      <c r="C969" s="6"/>
      <c r="D969" s="26" t="str">
        <f t="shared" si="263"/>
        <v/>
      </c>
      <c r="E969" s="19" t="str">
        <f>IFERROR(IF(A969&lt;&gt;"",VLOOKUP(A969,matriz,IF(generador!B969=1,15,IF(generador!B969=2,18,IF(generador!B969=3,21,IF(generador!B969=4,24,IF(generador!B969=5,27,IF(generador!B969=6,30,IF(generador!B969=7,33,IF(generador!B969=8,36,IF(generador!B969=9,39,IF(generador!B969=10,42,IF(generador!B969=11,45,IF(generador!B969=12,48,IF(generador!B969=13,51,IF(generador!B969=14,54,IF(generador!B969=15,57))))))))))))))),FALSE),""),"")</f>
        <v/>
      </c>
      <c r="F969" s="20" t="str">
        <f t="shared" si="264"/>
        <v/>
      </c>
      <c r="G969" s="29" t="str">
        <f t="shared" si="265"/>
        <v/>
      </c>
      <c r="H969" s="21" t="str">
        <f t="shared" ca="1" si="268"/>
        <v/>
      </c>
      <c r="I969" s="18" t="str">
        <f t="shared" si="269"/>
        <v/>
      </c>
      <c r="J969" s="18" t="str">
        <f>""</f>
        <v/>
      </c>
      <c r="K969" s="18" t="str">
        <f t="shared" si="270"/>
        <v/>
      </c>
      <c r="L969" s="18" t="str">
        <f t="shared" si="271"/>
        <v/>
      </c>
      <c r="M969" s="18" t="str">
        <f t="shared" si="272"/>
        <v/>
      </c>
      <c r="N969" s="18" t="str">
        <f t="shared" si="273"/>
        <v/>
      </c>
      <c r="O969" s="18" t="str">
        <f t="shared" si="274"/>
        <v/>
      </c>
      <c r="P969" s="18" t="str">
        <f t="shared" si="275"/>
        <v/>
      </c>
      <c r="Q969" s="18" t="str">
        <f t="shared" si="276"/>
        <v/>
      </c>
      <c r="R969" s="122" t="str">
        <f t="shared" si="266"/>
        <v/>
      </c>
      <c r="S969" s="18" t="str">
        <f t="shared" si="277"/>
        <v/>
      </c>
      <c r="T969" s="26" t="str">
        <f t="shared" si="267"/>
        <v/>
      </c>
      <c r="U969" s="18" t="str">
        <f t="shared" si="278"/>
        <v/>
      </c>
      <c r="V969" s="18" t="str">
        <f t="shared" si="279"/>
        <v/>
      </c>
      <c r="W969" s="18" t="str">
        <f>IFERROR(CONCATENATE("PAGO N° ",B969," DEL CONTRATO CPS ",V969," ENTRE ",TEXT(VLOOKUP(A969,matriz,IF(generador!B969=1,16,IF(generador!B969=2,19,IF(generador!B969=3,22,IF(generador!B969=4,25,IF(generador!B969=5,28,IF(generador!B969=6,31,IF(generador!B969=7,34,IF(generador!B969=8,37,IF(generador!B969=9,40,IF(generador!B969=10,43,IF(generador!B969=11,46,IF(generador!B969=12,49,IF(generador!B969=13,52,IF(generador!B969=14,55,IF(generador!B969=15,58))))))))))))))),FALSE),"dd/mm/yyyy")," Y ",TEXT(VLOOKUP(A969,matriz,IF(generador!B969=1,17,IF(generador!B969=2,20,IF(generador!B969=3,23,IF(generador!B969=4,26,IF(generador!B969=5,29,IF(generador!B969=6,32,IF(generador!B969=7,35,IF(generador!B969=8,38,IF(generador!B969=9,41,IF(generador!B969=10,44,IF(generador!B969=11,47,IF(generador!B969=12,50,IF(generador!B969=13,53,IF(generador!B969=14,56,IF(generador!B969=15,59))))))))))))))),FALSE),"dd/mm/yyyy")),"")</f>
        <v/>
      </c>
    </row>
    <row r="970" spans="1:23" x14ac:dyDescent="0.3">
      <c r="A970" s="15"/>
      <c r="B970" s="14"/>
      <c r="C970" s="6"/>
      <c r="D970" s="26" t="str">
        <f t="shared" si="263"/>
        <v/>
      </c>
      <c r="E970" s="19" t="str">
        <f>IFERROR(IF(A970&lt;&gt;"",VLOOKUP(A970,matriz,IF(generador!B970=1,15,IF(generador!B970=2,18,IF(generador!B970=3,21,IF(generador!B970=4,24,IF(generador!B970=5,27,IF(generador!B970=6,30,IF(generador!B970=7,33,IF(generador!B970=8,36,IF(generador!B970=9,39,IF(generador!B970=10,42,IF(generador!B970=11,45,IF(generador!B970=12,48,IF(generador!B970=13,51,IF(generador!B970=14,54,IF(generador!B970=15,57))))))))))))))),FALSE),""),"")</f>
        <v/>
      </c>
      <c r="F970" s="20" t="str">
        <f t="shared" si="264"/>
        <v/>
      </c>
      <c r="G970" s="29" t="str">
        <f t="shared" si="265"/>
        <v/>
      </c>
      <c r="H970" s="21" t="str">
        <f t="shared" ca="1" si="268"/>
        <v/>
      </c>
      <c r="I970" s="18" t="str">
        <f t="shared" si="269"/>
        <v/>
      </c>
      <c r="J970" s="18" t="str">
        <f>""</f>
        <v/>
      </c>
      <c r="K970" s="18" t="str">
        <f t="shared" si="270"/>
        <v/>
      </c>
      <c r="L970" s="18" t="str">
        <f t="shared" si="271"/>
        <v/>
      </c>
      <c r="M970" s="18" t="str">
        <f t="shared" si="272"/>
        <v/>
      </c>
      <c r="N970" s="18" t="str">
        <f t="shared" si="273"/>
        <v/>
      </c>
      <c r="O970" s="18" t="str">
        <f t="shared" si="274"/>
        <v/>
      </c>
      <c r="P970" s="18" t="str">
        <f t="shared" si="275"/>
        <v/>
      </c>
      <c r="Q970" s="18" t="str">
        <f t="shared" si="276"/>
        <v/>
      </c>
      <c r="R970" s="122" t="str">
        <f t="shared" si="266"/>
        <v/>
      </c>
      <c r="S970" s="18" t="str">
        <f t="shared" si="277"/>
        <v/>
      </c>
      <c r="T970" s="26" t="str">
        <f t="shared" si="267"/>
        <v/>
      </c>
      <c r="U970" s="18" t="str">
        <f t="shared" si="278"/>
        <v/>
      </c>
      <c r="V970" s="18" t="str">
        <f t="shared" si="279"/>
        <v/>
      </c>
      <c r="W970" s="18" t="str">
        <f>IFERROR(CONCATENATE("PAGO N° ",B970," DEL CONTRATO CPS ",V970," ENTRE ",TEXT(VLOOKUP(A970,matriz,IF(generador!B970=1,16,IF(generador!B970=2,19,IF(generador!B970=3,22,IF(generador!B970=4,25,IF(generador!B970=5,28,IF(generador!B970=6,31,IF(generador!B970=7,34,IF(generador!B970=8,37,IF(generador!B970=9,40,IF(generador!B970=10,43,IF(generador!B970=11,46,IF(generador!B970=12,49,IF(generador!B970=13,52,IF(generador!B970=14,55,IF(generador!B970=15,58))))))))))))))),FALSE),"dd/mm/yyyy")," Y ",TEXT(VLOOKUP(A970,matriz,IF(generador!B970=1,17,IF(generador!B970=2,20,IF(generador!B970=3,23,IF(generador!B970=4,26,IF(generador!B970=5,29,IF(generador!B970=6,32,IF(generador!B970=7,35,IF(generador!B970=8,38,IF(generador!B970=9,41,IF(generador!B970=10,44,IF(generador!B970=11,47,IF(generador!B970=12,50,IF(generador!B970=13,53,IF(generador!B970=14,56,IF(generador!B970=15,59))))))))))))))),FALSE),"dd/mm/yyyy")),"")</f>
        <v/>
      </c>
    </row>
    <row r="971" spans="1:23" x14ac:dyDescent="0.3">
      <c r="A971" s="15"/>
      <c r="B971" s="14"/>
      <c r="C971" s="6"/>
      <c r="D971" s="26" t="str">
        <f t="shared" si="263"/>
        <v/>
      </c>
      <c r="E971" s="19" t="str">
        <f>IFERROR(IF(A971&lt;&gt;"",VLOOKUP(A971,matriz,IF(generador!B971=1,15,IF(generador!B971=2,18,IF(generador!B971=3,21,IF(generador!B971=4,24,IF(generador!B971=5,27,IF(generador!B971=6,30,IF(generador!B971=7,33,IF(generador!B971=8,36,IF(generador!B971=9,39,IF(generador!B971=10,42,IF(generador!B971=11,45,IF(generador!B971=12,48,IF(generador!B971=13,51,IF(generador!B971=14,54,IF(generador!B971=15,57))))))))))))))),FALSE),""),"")</f>
        <v/>
      </c>
      <c r="F971" s="20" t="str">
        <f t="shared" si="264"/>
        <v/>
      </c>
      <c r="G971" s="29" t="str">
        <f t="shared" si="265"/>
        <v/>
      </c>
      <c r="H971" s="21" t="str">
        <f t="shared" ca="1" si="268"/>
        <v/>
      </c>
      <c r="I971" s="18" t="str">
        <f t="shared" si="269"/>
        <v/>
      </c>
      <c r="J971" s="18" t="str">
        <f>""</f>
        <v/>
      </c>
      <c r="K971" s="18" t="str">
        <f t="shared" si="270"/>
        <v/>
      </c>
      <c r="L971" s="18" t="str">
        <f t="shared" si="271"/>
        <v/>
      </c>
      <c r="M971" s="18" t="str">
        <f t="shared" si="272"/>
        <v/>
      </c>
      <c r="N971" s="18" t="str">
        <f t="shared" si="273"/>
        <v/>
      </c>
      <c r="O971" s="18" t="str">
        <f t="shared" si="274"/>
        <v/>
      </c>
      <c r="P971" s="18" t="str">
        <f t="shared" si="275"/>
        <v/>
      </c>
      <c r="Q971" s="18" t="str">
        <f t="shared" si="276"/>
        <v/>
      </c>
      <c r="R971" s="122" t="str">
        <f t="shared" si="266"/>
        <v/>
      </c>
      <c r="S971" s="18" t="str">
        <f t="shared" si="277"/>
        <v/>
      </c>
      <c r="T971" s="26" t="str">
        <f t="shared" si="267"/>
        <v/>
      </c>
      <c r="U971" s="18" t="str">
        <f t="shared" si="278"/>
        <v/>
      </c>
      <c r="V971" s="18" t="str">
        <f t="shared" si="279"/>
        <v/>
      </c>
      <c r="W971" s="18" t="str">
        <f>IFERROR(CONCATENATE("PAGO N° ",B971," DEL CONTRATO CPS ",V971," ENTRE ",TEXT(VLOOKUP(A971,matriz,IF(generador!B971=1,16,IF(generador!B971=2,19,IF(generador!B971=3,22,IF(generador!B971=4,25,IF(generador!B971=5,28,IF(generador!B971=6,31,IF(generador!B971=7,34,IF(generador!B971=8,37,IF(generador!B971=9,40,IF(generador!B971=10,43,IF(generador!B971=11,46,IF(generador!B971=12,49,IF(generador!B971=13,52,IF(generador!B971=14,55,IF(generador!B971=15,58))))))))))))))),FALSE),"dd/mm/yyyy")," Y ",TEXT(VLOOKUP(A971,matriz,IF(generador!B971=1,17,IF(generador!B971=2,20,IF(generador!B971=3,23,IF(generador!B971=4,26,IF(generador!B971=5,29,IF(generador!B971=6,32,IF(generador!B971=7,35,IF(generador!B971=8,38,IF(generador!B971=9,41,IF(generador!B971=10,44,IF(generador!B971=11,47,IF(generador!B971=12,50,IF(generador!B971=13,53,IF(generador!B971=14,56,IF(generador!B971=15,59))))))))))))))),FALSE),"dd/mm/yyyy")),"")</f>
        <v/>
      </c>
    </row>
    <row r="972" spans="1:23" x14ac:dyDescent="0.3">
      <c r="A972" s="15"/>
      <c r="B972" s="14"/>
      <c r="C972" s="6"/>
      <c r="D972" s="26" t="str">
        <f t="shared" si="263"/>
        <v/>
      </c>
      <c r="E972" s="19" t="str">
        <f>IFERROR(IF(A972&lt;&gt;"",VLOOKUP(A972,matriz,IF(generador!B972=1,15,IF(generador!B972=2,18,IF(generador!B972=3,21,IF(generador!B972=4,24,IF(generador!B972=5,27,IF(generador!B972=6,30,IF(generador!B972=7,33,IF(generador!B972=8,36,IF(generador!B972=9,39,IF(generador!B972=10,42,IF(generador!B972=11,45,IF(generador!B972=12,48,IF(generador!B972=13,51,IF(generador!B972=14,54,IF(generador!B972=15,57))))))))))))))),FALSE),""),"")</f>
        <v/>
      </c>
      <c r="F972" s="20" t="str">
        <f t="shared" si="264"/>
        <v/>
      </c>
      <c r="G972" s="29" t="str">
        <f t="shared" si="265"/>
        <v/>
      </c>
      <c r="H972" s="21" t="str">
        <f t="shared" ca="1" si="268"/>
        <v/>
      </c>
      <c r="I972" s="18" t="str">
        <f t="shared" si="269"/>
        <v/>
      </c>
      <c r="J972" s="18" t="str">
        <f>""</f>
        <v/>
      </c>
      <c r="K972" s="18" t="str">
        <f t="shared" si="270"/>
        <v/>
      </c>
      <c r="L972" s="18" t="str">
        <f t="shared" si="271"/>
        <v/>
      </c>
      <c r="M972" s="18" t="str">
        <f t="shared" si="272"/>
        <v/>
      </c>
      <c r="N972" s="18" t="str">
        <f t="shared" si="273"/>
        <v/>
      </c>
      <c r="O972" s="18" t="str">
        <f t="shared" si="274"/>
        <v/>
      </c>
      <c r="P972" s="18" t="str">
        <f t="shared" si="275"/>
        <v/>
      </c>
      <c r="Q972" s="18" t="str">
        <f t="shared" si="276"/>
        <v/>
      </c>
      <c r="R972" s="122" t="str">
        <f t="shared" si="266"/>
        <v/>
      </c>
      <c r="S972" s="18" t="str">
        <f t="shared" si="277"/>
        <v/>
      </c>
      <c r="T972" s="26" t="str">
        <f t="shared" si="267"/>
        <v/>
      </c>
      <c r="U972" s="18" t="str">
        <f t="shared" si="278"/>
        <v/>
      </c>
      <c r="V972" s="18" t="str">
        <f t="shared" si="279"/>
        <v/>
      </c>
      <c r="W972" s="18" t="str">
        <f>IFERROR(CONCATENATE("PAGO N° ",B972," DEL CONTRATO CPS ",V972," ENTRE ",TEXT(VLOOKUP(A972,matriz,IF(generador!B972=1,16,IF(generador!B972=2,19,IF(generador!B972=3,22,IF(generador!B972=4,25,IF(generador!B972=5,28,IF(generador!B972=6,31,IF(generador!B972=7,34,IF(generador!B972=8,37,IF(generador!B972=9,40,IF(generador!B972=10,43,IF(generador!B972=11,46,IF(generador!B972=12,49,IF(generador!B972=13,52,IF(generador!B972=14,55,IF(generador!B972=15,58))))))))))))))),FALSE),"dd/mm/yyyy")," Y ",TEXT(VLOOKUP(A972,matriz,IF(generador!B972=1,17,IF(generador!B972=2,20,IF(generador!B972=3,23,IF(generador!B972=4,26,IF(generador!B972=5,29,IF(generador!B972=6,32,IF(generador!B972=7,35,IF(generador!B972=8,38,IF(generador!B972=9,41,IF(generador!B972=10,44,IF(generador!B972=11,47,IF(generador!B972=12,50,IF(generador!B972=13,53,IF(generador!B972=14,56,IF(generador!B972=15,59))))))))))))))),FALSE),"dd/mm/yyyy")),"")</f>
        <v/>
      </c>
    </row>
    <row r="973" spans="1:23" x14ac:dyDescent="0.3">
      <c r="A973" s="15"/>
      <c r="B973" s="14"/>
      <c r="C973" s="6"/>
      <c r="D973" s="26" t="str">
        <f t="shared" si="263"/>
        <v/>
      </c>
      <c r="E973" s="19" t="str">
        <f>IFERROR(IF(A973&lt;&gt;"",VLOOKUP(A973,matriz,IF(generador!B973=1,15,IF(generador!B973=2,18,IF(generador!B973=3,21,IF(generador!B973=4,24,IF(generador!B973=5,27,IF(generador!B973=6,30,IF(generador!B973=7,33,IF(generador!B973=8,36,IF(generador!B973=9,39,IF(generador!B973=10,42,IF(generador!B973=11,45,IF(generador!B973=12,48,IF(generador!B973=13,51,IF(generador!B973=14,54,IF(generador!B973=15,57))))))))))))))),FALSE),""),"")</f>
        <v/>
      </c>
      <c r="F973" s="20" t="str">
        <f t="shared" si="264"/>
        <v/>
      </c>
      <c r="G973" s="29" t="str">
        <f t="shared" si="265"/>
        <v/>
      </c>
      <c r="H973" s="21" t="str">
        <f t="shared" ca="1" si="268"/>
        <v/>
      </c>
      <c r="I973" s="18" t="str">
        <f t="shared" si="269"/>
        <v/>
      </c>
      <c r="J973" s="18" t="str">
        <f>""</f>
        <v/>
      </c>
      <c r="K973" s="18" t="str">
        <f t="shared" si="270"/>
        <v/>
      </c>
      <c r="L973" s="18" t="str">
        <f t="shared" si="271"/>
        <v/>
      </c>
      <c r="M973" s="18" t="str">
        <f t="shared" si="272"/>
        <v/>
      </c>
      <c r="N973" s="18" t="str">
        <f t="shared" si="273"/>
        <v/>
      </c>
      <c r="O973" s="18" t="str">
        <f t="shared" si="274"/>
        <v/>
      </c>
      <c r="P973" s="18" t="str">
        <f t="shared" si="275"/>
        <v/>
      </c>
      <c r="Q973" s="18" t="str">
        <f t="shared" si="276"/>
        <v/>
      </c>
      <c r="R973" s="122" t="str">
        <f t="shared" si="266"/>
        <v/>
      </c>
      <c r="S973" s="18" t="str">
        <f t="shared" si="277"/>
        <v/>
      </c>
      <c r="T973" s="26" t="str">
        <f t="shared" si="267"/>
        <v/>
      </c>
      <c r="U973" s="18" t="str">
        <f t="shared" si="278"/>
        <v/>
      </c>
      <c r="V973" s="18" t="str">
        <f t="shared" si="279"/>
        <v/>
      </c>
      <c r="W973" s="18" t="str">
        <f>IFERROR(CONCATENATE("PAGO N° ",B973," DEL CONTRATO CPS ",V973," ENTRE ",TEXT(VLOOKUP(A973,matriz,IF(generador!B973=1,16,IF(generador!B973=2,19,IF(generador!B973=3,22,IF(generador!B973=4,25,IF(generador!B973=5,28,IF(generador!B973=6,31,IF(generador!B973=7,34,IF(generador!B973=8,37,IF(generador!B973=9,40,IF(generador!B973=10,43,IF(generador!B973=11,46,IF(generador!B973=12,49,IF(generador!B973=13,52,IF(generador!B973=14,55,IF(generador!B973=15,58))))))))))))))),FALSE),"dd/mm/yyyy")," Y ",TEXT(VLOOKUP(A973,matriz,IF(generador!B973=1,17,IF(generador!B973=2,20,IF(generador!B973=3,23,IF(generador!B973=4,26,IF(generador!B973=5,29,IF(generador!B973=6,32,IF(generador!B973=7,35,IF(generador!B973=8,38,IF(generador!B973=9,41,IF(generador!B973=10,44,IF(generador!B973=11,47,IF(generador!B973=12,50,IF(generador!B973=13,53,IF(generador!B973=14,56,IF(generador!B973=15,59))))))))))))))),FALSE),"dd/mm/yyyy")),"")</f>
        <v/>
      </c>
    </row>
    <row r="974" spans="1:23" x14ac:dyDescent="0.3">
      <c r="A974" s="15"/>
      <c r="B974" s="14"/>
      <c r="C974" s="6"/>
      <c r="D974" s="26" t="str">
        <f t="shared" si="263"/>
        <v/>
      </c>
      <c r="E974" s="19" t="str">
        <f>IFERROR(IF(A974&lt;&gt;"",VLOOKUP(A974,matriz,IF(generador!B974=1,15,IF(generador!B974=2,18,IF(generador!B974=3,21,IF(generador!B974=4,24,IF(generador!B974=5,27,IF(generador!B974=6,30,IF(generador!B974=7,33,IF(generador!B974=8,36,IF(generador!B974=9,39,IF(generador!B974=10,42,IF(generador!B974=11,45,IF(generador!B974=12,48,IF(generador!B974=13,51,IF(generador!B974=14,54,IF(generador!B974=15,57))))))))))))))),FALSE),""),"")</f>
        <v/>
      </c>
      <c r="F974" s="20" t="str">
        <f t="shared" si="264"/>
        <v/>
      </c>
      <c r="G974" s="29" t="str">
        <f t="shared" si="265"/>
        <v/>
      </c>
      <c r="H974" s="21" t="str">
        <f t="shared" ca="1" si="268"/>
        <v/>
      </c>
      <c r="I974" s="18" t="str">
        <f t="shared" si="269"/>
        <v/>
      </c>
      <c r="J974" s="18" t="str">
        <f>""</f>
        <v/>
      </c>
      <c r="K974" s="18" t="str">
        <f t="shared" si="270"/>
        <v/>
      </c>
      <c r="L974" s="18" t="str">
        <f t="shared" si="271"/>
        <v/>
      </c>
      <c r="M974" s="18" t="str">
        <f t="shared" si="272"/>
        <v/>
      </c>
      <c r="N974" s="18" t="str">
        <f t="shared" si="273"/>
        <v/>
      </c>
      <c r="O974" s="18" t="str">
        <f t="shared" si="274"/>
        <v/>
      </c>
      <c r="P974" s="18" t="str">
        <f t="shared" si="275"/>
        <v/>
      </c>
      <c r="Q974" s="18" t="str">
        <f t="shared" si="276"/>
        <v/>
      </c>
      <c r="R974" s="122" t="str">
        <f t="shared" si="266"/>
        <v/>
      </c>
      <c r="S974" s="18" t="str">
        <f t="shared" si="277"/>
        <v/>
      </c>
      <c r="T974" s="26" t="str">
        <f t="shared" si="267"/>
        <v/>
      </c>
      <c r="U974" s="18" t="str">
        <f t="shared" si="278"/>
        <v/>
      </c>
      <c r="V974" s="18" t="str">
        <f t="shared" si="279"/>
        <v/>
      </c>
      <c r="W974" s="18" t="str">
        <f>IFERROR(CONCATENATE("PAGO N° ",B974," DEL CONTRATO CPS ",V974," ENTRE ",TEXT(VLOOKUP(A974,matriz,IF(generador!B974=1,16,IF(generador!B974=2,19,IF(generador!B974=3,22,IF(generador!B974=4,25,IF(generador!B974=5,28,IF(generador!B974=6,31,IF(generador!B974=7,34,IF(generador!B974=8,37,IF(generador!B974=9,40,IF(generador!B974=10,43,IF(generador!B974=11,46,IF(generador!B974=12,49,IF(generador!B974=13,52,IF(generador!B974=14,55,IF(generador!B974=15,58))))))))))))))),FALSE),"dd/mm/yyyy")," Y ",TEXT(VLOOKUP(A974,matriz,IF(generador!B974=1,17,IF(generador!B974=2,20,IF(generador!B974=3,23,IF(generador!B974=4,26,IF(generador!B974=5,29,IF(generador!B974=6,32,IF(generador!B974=7,35,IF(generador!B974=8,38,IF(generador!B974=9,41,IF(generador!B974=10,44,IF(generador!B974=11,47,IF(generador!B974=12,50,IF(generador!B974=13,53,IF(generador!B974=14,56,IF(generador!B974=15,59))))))))))))))),FALSE),"dd/mm/yyyy")),"")</f>
        <v/>
      </c>
    </row>
    <row r="975" spans="1:23" x14ac:dyDescent="0.3">
      <c r="A975" s="15"/>
      <c r="B975" s="14"/>
      <c r="C975" s="6"/>
      <c r="D975" s="26" t="str">
        <f t="shared" si="263"/>
        <v/>
      </c>
      <c r="E975" s="19" t="str">
        <f>IFERROR(IF(A975&lt;&gt;"",VLOOKUP(A975,matriz,IF(generador!B975=1,15,IF(generador!B975=2,18,IF(generador!B975=3,21,IF(generador!B975=4,24,IF(generador!B975=5,27,IF(generador!B975=6,30,IF(generador!B975=7,33,IF(generador!B975=8,36,IF(generador!B975=9,39,IF(generador!B975=10,42,IF(generador!B975=11,45,IF(generador!B975=12,48,IF(generador!B975=13,51,IF(generador!B975=14,54,IF(generador!B975=15,57))))))))))))))),FALSE),""),"")</f>
        <v/>
      </c>
      <c r="F975" s="20" t="str">
        <f t="shared" si="264"/>
        <v/>
      </c>
      <c r="G975" s="29" t="str">
        <f t="shared" si="265"/>
        <v/>
      </c>
      <c r="H975" s="21" t="str">
        <f t="shared" ca="1" si="268"/>
        <v/>
      </c>
      <c r="I975" s="18" t="str">
        <f t="shared" si="269"/>
        <v/>
      </c>
      <c r="J975" s="18" t="str">
        <f>""</f>
        <v/>
      </c>
      <c r="K975" s="18" t="str">
        <f t="shared" si="270"/>
        <v/>
      </c>
      <c r="L975" s="18" t="str">
        <f t="shared" si="271"/>
        <v/>
      </c>
      <c r="M975" s="18" t="str">
        <f t="shared" si="272"/>
        <v/>
      </c>
      <c r="N975" s="18" t="str">
        <f t="shared" si="273"/>
        <v/>
      </c>
      <c r="O975" s="18" t="str">
        <f t="shared" si="274"/>
        <v/>
      </c>
      <c r="P975" s="18" t="str">
        <f t="shared" si="275"/>
        <v/>
      </c>
      <c r="Q975" s="18" t="str">
        <f t="shared" si="276"/>
        <v/>
      </c>
      <c r="R975" s="122" t="str">
        <f t="shared" si="266"/>
        <v/>
      </c>
      <c r="S975" s="18" t="str">
        <f t="shared" si="277"/>
        <v/>
      </c>
      <c r="T975" s="26" t="str">
        <f t="shared" si="267"/>
        <v/>
      </c>
      <c r="U975" s="18" t="str">
        <f t="shared" si="278"/>
        <v/>
      </c>
      <c r="V975" s="18" t="str">
        <f t="shared" si="279"/>
        <v/>
      </c>
      <c r="W975" s="18" t="str">
        <f>IFERROR(CONCATENATE("PAGO N° ",B975," DEL CONTRATO CPS ",V975," ENTRE ",TEXT(VLOOKUP(A975,matriz,IF(generador!B975=1,16,IF(generador!B975=2,19,IF(generador!B975=3,22,IF(generador!B975=4,25,IF(generador!B975=5,28,IF(generador!B975=6,31,IF(generador!B975=7,34,IF(generador!B975=8,37,IF(generador!B975=9,40,IF(generador!B975=10,43,IF(generador!B975=11,46,IF(generador!B975=12,49,IF(generador!B975=13,52,IF(generador!B975=14,55,IF(generador!B975=15,58))))))))))))))),FALSE),"dd/mm/yyyy")," Y ",TEXT(VLOOKUP(A975,matriz,IF(generador!B975=1,17,IF(generador!B975=2,20,IF(generador!B975=3,23,IF(generador!B975=4,26,IF(generador!B975=5,29,IF(generador!B975=6,32,IF(generador!B975=7,35,IF(generador!B975=8,38,IF(generador!B975=9,41,IF(generador!B975=10,44,IF(generador!B975=11,47,IF(generador!B975=12,50,IF(generador!B975=13,53,IF(generador!B975=14,56,IF(generador!B975=15,59))))))))))))))),FALSE),"dd/mm/yyyy")),"")</f>
        <v/>
      </c>
    </row>
    <row r="976" spans="1:23" x14ac:dyDescent="0.3">
      <c r="A976" s="15"/>
      <c r="B976" s="14"/>
      <c r="C976" s="6"/>
      <c r="D976" s="26" t="str">
        <f t="shared" si="263"/>
        <v/>
      </c>
      <c r="E976" s="19" t="str">
        <f>IFERROR(IF(A976&lt;&gt;"",VLOOKUP(A976,matriz,IF(generador!B976=1,15,IF(generador!B976=2,18,IF(generador!B976=3,21,IF(generador!B976=4,24,IF(generador!B976=5,27,IF(generador!B976=6,30,IF(generador!B976=7,33,IF(generador!B976=8,36,IF(generador!B976=9,39,IF(generador!B976=10,42,IF(generador!B976=11,45,IF(generador!B976=12,48,IF(generador!B976=13,51,IF(generador!B976=14,54,IF(generador!B976=15,57))))))))))))))),FALSE),""),"")</f>
        <v/>
      </c>
      <c r="F976" s="20" t="str">
        <f t="shared" si="264"/>
        <v/>
      </c>
      <c r="G976" s="29" t="str">
        <f t="shared" si="265"/>
        <v/>
      </c>
      <c r="H976" s="21" t="str">
        <f t="shared" ca="1" si="268"/>
        <v/>
      </c>
      <c r="I976" s="18" t="str">
        <f t="shared" si="269"/>
        <v/>
      </c>
      <c r="J976" s="18" t="str">
        <f>""</f>
        <v/>
      </c>
      <c r="K976" s="18" t="str">
        <f t="shared" si="270"/>
        <v/>
      </c>
      <c r="L976" s="18" t="str">
        <f t="shared" si="271"/>
        <v/>
      </c>
      <c r="M976" s="18" t="str">
        <f t="shared" si="272"/>
        <v/>
      </c>
      <c r="N976" s="18" t="str">
        <f t="shared" si="273"/>
        <v/>
      </c>
      <c r="O976" s="18" t="str">
        <f t="shared" si="274"/>
        <v/>
      </c>
      <c r="P976" s="18" t="str">
        <f t="shared" si="275"/>
        <v/>
      </c>
      <c r="Q976" s="18" t="str">
        <f t="shared" si="276"/>
        <v/>
      </c>
      <c r="R976" s="122" t="str">
        <f t="shared" si="266"/>
        <v/>
      </c>
      <c r="S976" s="18" t="str">
        <f t="shared" si="277"/>
        <v/>
      </c>
      <c r="T976" s="26" t="str">
        <f t="shared" si="267"/>
        <v/>
      </c>
      <c r="U976" s="18" t="str">
        <f t="shared" si="278"/>
        <v/>
      </c>
      <c r="V976" s="18" t="str">
        <f t="shared" si="279"/>
        <v/>
      </c>
      <c r="W976" s="18" t="str">
        <f>IFERROR(CONCATENATE("PAGO N° ",B976," DEL CONTRATO CPS ",V976," ENTRE ",TEXT(VLOOKUP(A976,matriz,IF(generador!B976=1,16,IF(generador!B976=2,19,IF(generador!B976=3,22,IF(generador!B976=4,25,IF(generador!B976=5,28,IF(generador!B976=6,31,IF(generador!B976=7,34,IF(generador!B976=8,37,IF(generador!B976=9,40,IF(generador!B976=10,43,IF(generador!B976=11,46,IF(generador!B976=12,49,IF(generador!B976=13,52,IF(generador!B976=14,55,IF(generador!B976=15,58))))))))))))))),FALSE),"dd/mm/yyyy")," Y ",TEXT(VLOOKUP(A976,matriz,IF(generador!B976=1,17,IF(generador!B976=2,20,IF(generador!B976=3,23,IF(generador!B976=4,26,IF(generador!B976=5,29,IF(generador!B976=6,32,IF(generador!B976=7,35,IF(generador!B976=8,38,IF(generador!B976=9,41,IF(generador!B976=10,44,IF(generador!B976=11,47,IF(generador!B976=12,50,IF(generador!B976=13,53,IF(generador!B976=14,56,IF(generador!B976=15,59))))))))))))))),FALSE),"dd/mm/yyyy")),"")</f>
        <v/>
      </c>
    </row>
    <row r="977" spans="1:23" x14ac:dyDescent="0.3">
      <c r="A977" s="15"/>
      <c r="B977" s="14"/>
      <c r="C977" s="6"/>
      <c r="D977" s="26" t="str">
        <f t="shared" si="263"/>
        <v/>
      </c>
      <c r="E977" s="19" t="str">
        <f>IFERROR(IF(A977&lt;&gt;"",VLOOKUP(A977,matriz,IF(generador!B977=1,15,IF(generador!B977=2,18,IF(generador!B977=3,21,IF(generador!B977=4,24,IF(generador!B977=5,27,IF(generador!B977=6,30,IF(generador!B977=7,33,IF(generador!B977=8,36,IF(generador!B977=9,39,IF(generador!B977=10,42,IF(generador!B977=11,45,IF(generador!B977=12,48,IF(generador!B977=13,51,IF(generador!B977=14,54,IF(generador!B977=15,57))))))))))))))),FALSE),""),"")</f>
        <v/>
      </c>
      <c r="F977" s="20" t="str">
        <f t="shared" si="264"/>
        <v/>
      </c>
      <c r="G977" s="29" t="str">
        <f t="shared" si="265"/>
        <v/>
      </c>
      <c r="H977" s="21" t="str">
        <f t="shared" ca="1" si="268"/>
        <v/>
      </c>
      <c r="I977" s="18" t="str">
        <f t="shared" si="269"/>
        <v/>
      </c>
      <c r="J977" s="18" t="str">
        <f>""</f>
        <v/>
      </c>
      <c r="K977" s="18" t="str">
        <f t="shared" si="270"/>
        <v/>
      </c>
      <c r="L977" s="18" t="str">
        <f t="shared" si="271"/>
        <v/>
      </c>
      <c r="M977" s="18" t="str">
        <f t="shared" si="272"/>
        <v/>
      </c>
      <c r="N977" s="18" t="str">
        <f t="shared" si="273"/>
        <v/>
      </c>
      <c r="O977" s="18" t="str">
        <f t="shared" si="274"/>
        <v/>
      </c>
      <c r="P977" s="18" t="str">
        <f t="shared" si="275"/>
        <v/>
      </c>
      <c r="Q977" s="18" t="str">
        <f t="shared" si="276"/>
        <v/>
      </c>
      <c r="R977" s="122" t="str">
        <f t="shared" si="266"/>
        <v/>
      </c>
      <c r="S977" s="18" t="str">
        <f t="shared" si="277"/>
        <v/>
      </c>
      <c r="T977" s="26" t="str">
        <f t="shared" si="267"/>
        <v/>
      </c>
      <c r="U977" s="18" t="str">
        <f t="shared" si="278"/>
        <v/>
      </c>
      <c r="V977" s="18" t="str">
        <f t="shared" si="279"/>
        <v/>
      </c>
      <c r="W977" s="18" t="str">
        <f>IFERROR(CONCATENATE("PAGO N° ",B977," DEL CONTRATO CPS ",V977," ENTRE ",TEXT(VLOOKUP(A977,matriz,IF(generador!B977=1,16,IF(generador!B977=2,19,IF(generador!B977=3,22,IF(generador!B977=4,25,IF(generador!B977=5,28,IF(generador!B977=6,31,IF(generador!B977=7,34,IF(generador!B977=8,37,IF(generador!B977=9,40,IF(generador!B977=10,43,IF(generador!B977=11,46,IF(generador!B977=12,49,IF(generador!B977=13,52,IF(generador!B977=14,55,IF(generador!B977=15,58))))))))))))))),FALSE),"dd/mm/yyyy")," Y ",TEXT(VLOOKUP(A977,matriz,IF(generador!B977=1,17,IF(generador!B977=2,20,IF(generador!B977=3,23,IF(generador!B977=4,26,IF(generador!B977=5,29,IF(generador!B977=6,32,IF(generador!B977=7,35,IF(generador!B977=8,38,IF(generador!B977=9,41,IF(generador!B977=10,44,IF(generador!B977=11,47,IF(generador!B977=12,50,IF(generador!B977=13,53,IF(generador!B977=14,56,IF(generador!B977=15,59))))))))))))))),FALSE),"dd/mm/yyyy")),"")</f>
        <v/>
      </c>
    </row>
    <row r="978" spans="1:23" x14ac:dyDescent="0.3">
      <c r="A978" s="15"/>
      <c r="B978" s="14"/>
      <c r="C978" s="6"/>
      <c r="D978" s="26" t="str">
        <f t="shared" si="263"/>
        <v/>
      </c>
      <c r="E978" s="19" t="str">
        <f>IFERROR(IF(A978&lt;&gt;"",VLOOKUP(A978,matriz,IF(generador!B978=1,15,IF(generador!B978=2,18,IF(generador!B978=3,21,IF(generador!B978=4,24,IF(generador!B978=5,27,IF(generador!B978=6,30,IF(generador!B978=7,33,IF(generador!B978=8,36,IF(generador!B978=9,39,IF(generador!B978=10,42,IF(generador!B978=11,45,IF(generador!B978=12,48,IF(generador!B978=13,51,IF(generador!B978=14,54,IF(generador!B978=15,57))))))))))))))),FALSE),""),"")</f>
        <v/>
      </c>
      <c r="F978" s="20" t="str">
        <f t="shared" si="264"/>
        <v/>
      </c>
      <c r="G978" s="29" t="str">
        <f t="shared" si="265"/>
        <v/>
      </c>
      <c r="H978" s="21" t="str">
        <f t="shared" ca="1" si="268"/>
        <v/>
      </c>
      <c r="I978" s="18" t="str">
        <f t="shared" si="269"/>
        <v/>
      </c>
      <c r="J978" s="18" t="str">
        <f>""</f>
        <v/>
      </c>
      <c r="K978" s="18" t="str">
        <f t="shared" si="270"/>
        <v/>
      </c>
      <c r="L978" s="18" t="str">
        <f t="shared" si="271"/>
        <v/>
      </c>
      <c r="M978" s="18" t="str">
        <f t="shared" si="272"/>
        <v/>
      </c>
      <c r="N978" s="18" t="str">
        <f t="shared" si="273"/>
        <v/>
      </c>
      <c r="O978" s="18" t="str">
        <f t="shared" si="274"/>
        <v/>
      </c>
      <c r="P978" s="18" t="str">
        <f t="shared" si="275"/>
        <v/>
      </c>
      <c r="Q978" s="18" t="str">
        <f t="shared" si="276"/>
        <v/>
      </c>
      <c r="R978" s="122" t="str">
        <f t="shared" si="266"/>
        <v/>
      </c>
      <c r="S978" s="18" t="str">
        <f t="shared" si="277"/>
        <v/>
      </c>
      <c r="T978" s="26" t="str">
        <f t="shared" si="267"/>
        <v/>
      </c>
      <c r="U978" s="18" t="str">
        <f t="shared" si="278"/>
        <v/>
      </c>
      <c r="V978" s="18" t="str">
        <f t="shared" si="279"/>
        <v/>
      </c>
      <c r="W978" s="18" t="str">
        <f>IFERROR(CONCATENATE("PAGO N° ",B978," DEL CONTRATO CPS ",V978," ENTRE ",TEXT(VLOOKUP(A978,matriz,IF(generador!B978=1,16,IF(generador!B978=2,19,IF(generador!B978=3,22,IF(generador!B978=4,25,IF(generador!B978=5,28,IF(generador!B978=6,31,IF(generador!B978=7,34,IF(generador!B978=8,37,IF(generador!B978=9,40,IF(generador!B978=10,43,IF(generador!B978=11,46,IF(generador!B978=12,49,IF(generador!B978=13,52,IF(generador!B978=14,55,IF(generador!B978=15,58))))))))))))))),FALSE),"dd/mm/yyyy")," Y ",TEXT(VLOOKUP(A978,matriz,IF(generador!B978=1,17,IF(generador!B978=2,20,IF(generador!B978=3,23,IF(generador!B978=4,26,IF(generador!B978=5,29,IF(generador!B978=6,32,IF(generador!B978=7,35,IF(generador!B978=8,38,IF(generador!B978=9,41,IF(generador!B978=10,44,IF(generador!B978=11,47,IF(generador!B978=12,50,IF(generador!B978=13,53,IF(generador!B978=14,56,IF(generador!B978=15,59))))))))))))))),FALSE),"dd/mm/yyyy")),"")</f>
        <v/>
      </c>
    </row>
    <row r="979" spans="1:23" x14ac:dyDescent="0.3">
      <c r="A979" s="15"/>
      <c r="B979" s="14"/>
      <c r="C979" s="6"/>
      <c r="D979" s="26" t="str">
        <f t="shared" si="263"/>
        <v/>
      </c>
      <c r="E979" s="19" t="str">
        <f>IFERROR(IF(A979&lt;&gt;"",VLOOKUP(A979,matriz,IF(generador!B979=1,15,IF(generador!B979=2,18,IF(generador!B979=3,21,IF(generador!B979=4,24,IF(generador!B979=5,27,IF(generador!B979=6,30,IF(generador!B979=7,33,IF(generador!B979=8,36,IF(generador!B979=9,39,IF(generador!B979=10,42,IF(generador!B979=11,45,IF(generador!B979=12,48,IF(generador!B979=13,51,IF(generador!B979=14,54,IF(generador!B979=15,57))))))))))))))),FALSE),""),"")</f>
        <v/>
      </c>
      <c r="F979" s="20" t="str">
        <f t="shared" si="264"/>
        <v/>
      </c>
      <c r="G979" s="29" t="str">
        <f t="shared" si="265"/>
        <v/>
      </c>
      <c r="H979" s="21" t="str">
        <f t="shared" ca="1" si="268"/>
        <v/>
      </c>
      <c r="I979" s="18" t="str">
        <f t="shared" si="269"/>
        <v/>
      </c>
      <c r="J979" s="18" t="str">
        <f>""</f>
        <v/>
      </c>
      <c r="K979" s="18" t="str">
        <f t="shared" si="270"/>
        <v/>
      </c>
      <c r="L979" s="18" t="str">
        <f t="shared" si="271"/>
        <v/>
      </c>
      <c r="M979" s="18" t="str">
        <f t="shared" si="272"/>
        <v/>
      </c>
      <c r="N979" s="18" t="str">
        <f t="shared" si="273"/>
        <v/>
      </c>
      <c r="O979" s="18" t="str">
        <f t="shared" si="274"/>
        <v/>
      </c>
      <c r="P979" s="18" t="str">
        <f t="shared" si="275"/>
        <v/>
      </c>
      <c r="Q979" s="18" t="str">
        <f t="shared" si="276"/>
        <v/>
      </c>
      <c r="R979" s="122" t="str">
        <f t="shared" si="266"/>
        <v/>
      </c>
      <c r="S979" s="18" t="str">
        <f t="shared" si="277"/>
        <v/>
      </c>
      <c r="T979" s="26" t="str">
        <f t="shared" si="267"/>
        <v/>
      </c>
      <c r="U979" s="18" t="str">
        <f t="shared" si="278"/>
        <v/>
      </c>
      <c r="V979" s="18" t="str">
        <f t="shared" si="279"/>
        <v/>
      </c>
      <c r="W979" s="18" t="str">
        <f>IFERROR(CONCATENATE("PAGO N° ",B979," DEL CONTRATO CPS ",V979," ENTRE ",TEXT(VLOOKUP(A979,matriz,IF(generador!B979=1,16,IF(generador!B979=2,19,IF(generador!B979=3,22,IF(generador!B979=4,25,IF(generador!B979=5,28,IF(generador!B979=6,31,IF(generador!B979=7,34,IF(generador!B979=8,37,IF(generador!B979=9,40,IF(generador!B979=10,43,IF(generador!B979=11,46,IF(generador!B979=12,49,IF(generador!B979=13,52,IF(generador!B979=14,55,IF(generador!B979=15,58))))))))))))))),FALSE),"dd/mm/yyyy")," Y ",TEXT(VLOOKUP(A979,matriz,IF(generador!B979=1,17,IF(generador!B979=2,20,IF(generador!B979=3,23,IF(generador!B979=4,26,IF(generador!B979=5,29,IF(generador!B979=6,32,IF(generador!B979=7,35,IF(generador!B979=8,38,IF(generador!B979=9,41,IF(generador!B979=10,44,IF(generador!B979=11,47,IF(generador!B979=12,50,IF(generador!B979=13,53,IF(generador!B979=14,56,IF(generador!B979=15,59))))))))))))))),FALSE),"dd/mm/yyyy")),"")</f>
        <v/>
      </c>
    </row>
    <row r="980" spans="1:23" x14ac:dyDescent="0.3">
      <c r="A980" s="15"/>
      <c r="B980" s="14"/>
      <c r="C980" s="6"/>
      <c r="D980" s="26" t="str">
        <f t="shared" si="263"/>
        <v/>
      </c>
      <c r="E980" s="19" t="str">
        <f>IFERROR(IF(A980&lt;&gt;"",VLOOKUP(A980,matriz,IF(generador!B980=1,15,IF(generador!B980=2,18,IF(generador!B980=3,21,IF(generador!B980=4,24,IF(generador!B980=5,27,IF(generador!B980=6,30,IF(generador!B980=7,33,IF(generador!B980=8,36,IF(generador!B980=9,39,IF(generador!B980=10,42,IF(generador!B980=11,45,IF(generador!B980=12,48,IF(generador!B980=13,51,IF(generador!B980=14,54,IF(generador!B980=15,57))))))))))))))),FALSE),""),"")</f>
        <v/>
      </c>
      <c r="F980" s="20" t="str">
        <f t="shared" si="264"/>
        <v/>
      </c>
      <c r="G980" s="29" t="str">
        <f t="shared" si="265"/>
        <v/>
      </c>
      <c r="H980" s="21" t="str">
        <f t="shared" ca="1" si="268"/>
        <v/>
      </c>
      <c r="I980" s="18" t="str">
        <f t="shared" si="269"/>
        <v/>
      </c>
      <c r="J980" s="18" t="str">
        <f>""</f>
        <v/>
      </c>
      <c r="K980" s="18" t="str">
        <f t="shared" si="270"/>
        <v/>
      </c>
      <c r="L980" s="18" t="str">
        <f t="shared" si="271"/>
        <v/>
      </c>
      <c r="M980" s="18" t="str">
        <f t="shared" si="272"/>
        <v/>
      </c>
      <c r="N980" s="18" t="str">
        <f t="shared" si="273"/>
        <v/>
      </c>
      <c r="O980" s="18" t="str">
        <f t="shared" si="274"/>
        <v/>
      </c>
      <c r="P980" s="18" t="str">
        <f t="shared" si="275"/>
        <v/>
      </c>
      <c r="Q980" s="18" t="str">
        <f t="shared" si="276"/>
        <v/>
      </c>
      <c r="R980" s="122" t="str">
        <f t="shared" si="266"/>
        <v/>
      </c>
      <c r="S980" s="18" t="str">
        <f t="shared" si="277"/>
        <v/>
      </c>
      <c r="T980" s="26" t="str">
        <f t="shared" si="267"/>
        <v/>
      </c>
      <c r="U980" s="18" t="str">
        <f t="shared" si="278"/>
        <v/>
      </c>
      <c r="V980" s="18" t="str">
        <f t="shared" si="279"/>
        <v/>
      </c>
      <c r="W980" s="18" t="str">
        <f>IFERROR(CONCATENATE("PAGO N° ",B980," DEL CONTRATO CPS ",V980," ENTRE ",TEXT(VLOOKUP(A980,matriz,IF(generador!B980=1,16,IF(generador!B980=2,19,IF(generador!B980=3,22,IF(generador!B980=4,25,IF(generador!B980=5,28,IF(generador!B980=6,31,IF(generador!B980=7,34,IF(generador!B980=8,37,IF(generador!B980=9,40,IF(generador!B980=10,43,IF(generador!B980=11,46,IF(generador!B980=12,49,IF(generador!B980=13,52,IF(generador!B980=14,55,IF(generador!B980=15,58))))))))))))))),FALSE),"dd/mm/yyyy")," Y ",TEXT(VLOOKUP(A980,matriz,IF(generador!B980=1,17,IF(generador!B980=2,20,IF(generador!B980=3,23,IF(generador!B980=4,26,IF(generador!B980=5,29,IF(generador!B980=6,32,IF(generador!B980=7,35,IF(generador!B980=8,38,IF(generador!B980=9,41,IF(generador!B980=10,44,IF(generador!B980=11,47,IF(generador!B980=12,50,IF(generador!B980=13,53,IF(generador!B980=14,56,IF(generador!B980=15,59))))))))))))))),FALSE),"dd/mm/yyyy")),"")</f>
        <v/>
      </c>
    </row>
    <row r="981" spans="1:23" x14ac:dyDescent="0.3">
      <c r="A981" s="15"/>
      <c r="B981" s="14"/>
      <c r="C981" s="6"/>
      <c r="D981" s="26" t="str">
        <f t="shared" si="263"/>
        <v/>
      </c>
      <c r="E981" s="19" t="str">
        <f>IFERROR(IF(A981&lt;&gt;"",VLOOKUP(A981,matriz,IF(generador!B981=1,15,IF(generador!B981=2,18,IF(generador!B981=3,21,IF(generador!B981=4,24,IF(generador!B981=5,27,IF(generador!B981=6,30,IF(generador!B981=7,33,IF(generador!B981=8,36,IF(generador!B981=9,39,IF(generador!B981=10,42,IF(generador!B981=11,45,IF(generador!B981=12,48,IF(generador!B981=13,51,IF(generador!B981=14,54,IF(generador!B981=15,57))))))))))))))),FALSE),""),"")</f>
        <v/>
      </c>
      <c r="F981" s="20" t="str">
        <f t="shared" si="264"/>
        <v/>
      </c>
      <c r="G981" s="29" t="str">
        <f t="shared" si="265"/>
        <v/>
      </c>
      <c r="H981" s="21" t="str">
        <f t="shared" ca="1" si="268"/>
        <v/>
      </c>
      <c r="I981" s="18" t="str">
        <f t="shared" si="269"/>
        <v/>
      </c>
      <c r="J981" s="18" t="str">
        <f>""</f>
        <v/>
      </c>
      <c r="K981" s="18" t="str">
        <f t="shared" si="270"/>
        <v/>
      </c>
      <c r="L981" s="18" t="str">
        <f t="shared" si="271"/>
        <v/>
      </c>
      <c r="M981" s="18" t="str">
        <f t="shared" si="272"/>
        <v/>
      </c>
      <c r="N981" s="18" t="str">
        <f t="shared" si="273"/>
        <v/>
      </c>
      <c r="O981" s="18" t="str">
        <f t="shared" si="274"/>
        <v/>
      </c>
      <c r="P981" s="18" t="str">
        <f t="shared" si="275"/>
        <v/>
      </c>
      <c r="Q981" s="18" t="str">
        <f t="shared" si="276"/>
        <v/>
      </c>
      <c r="R981" s="122" t="str">
        <f t="shared" si="266"/>
        <v/>
      </c>
      <c r="S981" s="18" t="str">
        <f t="shared" si="277"/>
        <v/>
      </c>
      <c r="T981" s="26" t="str">
        <f t="shared" si="267"/>
        <v/>
      </c>
      <c r="U981" s="18" t="str">
        <f t="shared" si="278"/>
        <v/>
      </c>
      <c r="V981" s="18" t="str">
        <f t="shared" si="279"/>
        <v/>
      </c>
      <c r="W981" s="18" t="str">
        <f>IFERROR(CONCATENATE("PAGO N° ",B981," DEL CONTRATO CPS ",V981," ENTRE ",TEXT(VLOOKUP(A981,matriz,IF(generador!B981=1,16,IF(generador!B981=2,19,IF(generador!B981=3,22,IF(generador!B981=4,25,IF(generador!B981=5,28,IF(generador!B981=6,31,IF(generador!B981=7,34,IF(generador!B981=8,37,IF(generador!B981=9,40,IF(generador!B981=10,43,IF(generador!B981=11,46,IF(generador!B981=12,49,IF(generador!B981=13,52,IF(generador!B981=14,55,IF(generador!B981=15,58))))))))))))))),FALSE),"dd/mm/yyyy")," Y ",TEXT(VLOOKUP(A981,matriz,IF(generador!B981=1,17,IF(generador!B981=2,20,IF(generador!B981=3,23,IF(generador!B981=4,26,IF(generador!B981=5,29,IF(generador!B981=6,32,IF(generador!B981=7,35,IF(generador!B981=8,38,IF(generador!B981=9,41,IF(generador!B981=10,44,IF(generador!B981=11,47,IF(generador!B981=12,50,IF(generador!B981=13,53,IF(generador!B981=14,56,IF(generador!B981=15,59))))))))))))))),FALSE),"dd/mm/yyyy")),"")</f>
        <v/>
      </c>
    </row>
    <row r="982" spans="1:23" x14ac:dyDescent="0.3">
      <c r="A982" s="15"/>
      <c r="B982" s="14"/>
      <c r="C982" s="6"/>
      <c r="D982" s="26" t="str">
        <f t="shared" si="263"/>
        <v/>
      </c>
      <c r="E982" s="19" t="str">
        <f>IFERROR(IF(A982&lt;&gt;"",VLOOKUP(A982,matriz,IF(generador!B982=1,15,IF(generador!B982=2,18,IF(generador!B982=3,21,IF(generador!B982=4,24,IF(generador!B982=5,27,IF(generador!B982=6,30,IF(generador!B982=7,33,IF(generador!B982=8,36,IF(generador!B982=9,39,IF(generador!B982=10,42,IF(generador!B982=11,45,IF(generador!B982=12,48,IF(generador!B982=13,51,IF(generador!B982=14,54,IF(generador!B982=15,57))))))))))))))),FALSE),""),"")</f>
        <v/>
      </c>
      <c r="F982" s="20" t="str">
        <f t="shared" si="264"/>
        <v/>
      </c>
      <c r="G982" s="29" t="str">
        <f t="shared" si="265"/>
        <v/>
      </c>
      <c r="H982" s="21" t="str">
        <f t="shared" ca="1" si="268"/>
        <v/>
      </c>
      <c r="I982" s="18" t="str">
        <f t="shared" si="269"/>
        <v/>
      </c>
      <c r="J982" s="18" t="str">
        <f>""</f>
        <v/>
      </c>
      <c r="K982" s="18" t="str">
        <f t="shared" si="270"/>
        <v/>
      </c>
      <c r="L982" s="18" t="str">
        <f t="shared" si="271"/>
        <v/>
      </c>
      <c r="M982" s="18" t="str">
        <f t="shared" si="272"/>
        <v/>
      </c>
      <c r="N982" s="18" t="str">
        <f t="shared" si="273"/>
        <v/>
      </c>
      <c r="O982" s="18" t="str">
        <f t="shared" si="274"/>
        <v/>
      </c>
      <c r="P982" s="18" t="str">
        <f t="shared" si="275"/>
        <v/>
      </c>
      <c r="Q982" s="18" t="str">
        <f t="shared" si="276"/>
        <v/>
      </c>
      <c r="R982" s="122" t="str">
        <f t="shared" si="266"/>
        <v/>
      </c>
      <c r="S982" s="18" t="str">
        <f t="shared" si="277"/>
        <v/>
      </c>
      <c r="T982" s="26" t="str">
        <f t="shared" si="267"/>
        <v/>
      </c>
      <c r="U982" s="18" t="str">
        <f t="shared" si="278"/>
        <v/>
      </c>
      <c r="V982" s="18" t="str">
        <f t="shared" si="279"/>
        <v/>
      </c>
      <c r="W982" s="18" t="str">
        <f>IFERROR(CONCATENATE("PAGO N° ",B982," DEL CONTRATO CPS ",V982," ENTRE ",TEXT(VLOOKUP(A982,matriz,IF(generador!B982=1,16,IF(generador!B982=2,19,IF(generador!B982=3,22,IF(generador!B982=4,25,IF(generador!B982=5,28,IF(generador!B982=6,31,IF(generador!B982=7,34,IF(generador!B982=8,37,IF(generador!B982=9,40,IF(generador!B982=10,43,IF(generador!B982=11,46,IF(generador!B982=12,49,IF(generador!B982=13,52,IF(generador!B982=14,55,IF(generador!B982=15,58))))))))))))))),FALSE),"dd/mm/yyyy")," Y ",TEXT(VLOOKUP(A982,matriz,IF(generador!B982=1,17,IF(generador!B982=2,20,IF(generador!B982=3,23,IF(generador!B982=4,26,IF(generador!B982=5,29,IF(generador!B982=6,32,IF(generador!B982=7,35,IF(generador!B982=8,38,IF(generador!B982=9,41,IF(generador!B982=10,44,IF(generador!B982=11,47,IF(generador!B982=12,50,IF(generador!B982=13,53,IF(generador!B982=14,56,IF(generador!B982=15,59))))))))))))))),FALSE),"dd/mm/yyyy")),"")</f>
        <v/>
      </c>
    </row>
    <row r="983" spans="1:23" x14ac:dyDescent="0.3">
      <c r="A983" s="15"/>
      <c r="B983" s="14"/>
      <c r="C983" s="6"/>
      <c r="D983" s="26" t="str">
        <f t="shared" si="263"/>
        <v/>
      </c>
      <c r="E983" s="19" t="str">
        <f>IFERROR(IF(A983&lt;&gt;"",VLOOKUP(A983,matriz,IF(generador!B983=1,15,IF(generador!B983=2,18,IF(generador!B983=3,21,IF(generador!B983=4,24,IF(generador!B983=5,27,IF(generador!B983=6,30,IF(generador!B983=7,33,IF(generador!B983=8,36,IF(generador!B983=9,39,IF(generador!B983=10,42,IF(generador!B983=11,45,IF(generador!B983=12,48,IF(generador!B983=13,51,IF(generador!B983=14,54,IF(generador!B983=15,57))))))))))))))),FALSE),""),"")</f>
        <v/>
      </c>
      <c r="F983" s="20" t="str">
        <f t="shared" si="264"/>
        <v/>
      </c>
      <c r="G983" s="29" t="str">
        <f t="shared" si="265"/>
        <v/>
      </c>
      <c r="H983" s="21" t="str">
        <f t="shared" ca="1" si="268"/>
        <v/>
      </c>
      <c r="I983" s="18" t="str">
        <f t="shared" si="269"/>
        <v/>
      </c>
      <c r="J983" s="18" t="str">
        <f>""</f>
        <v/>
      </c>
      <c r="K983" s="18" t="str">
        <f t="shared" si="270"/>
        <v/>
      </c>
      <c r="L983" s="18" t="str">
        <f t="shared" si="271"/>
        <v/>
      </c>
      <c r="M983" s="18" t="str">
        <f t="shared" si="272"/>
        <v/>
      </c>
      <c r="N983" s="18" t="str">
        <f t="shared" si="273"/>
        <v/>
      </c>
      <c r="O983" s="18" t="str">
        <f t="shared" si="274"/>
        <v/>
      </c>
      <c r="P983" s="18" t="str">
        <f t="shared" si="275"/>
        <v/>
      </c>
      <c r="Q983" s="18" t="str">
        <f t="shared" si="276"/>
        <v/>
      </c>
      <c r="R983" s="122" t="str">
        <f t="shared" si="266"/>
        <v/>
      </c>
      <c r="S983" s="18" t="str">
        <f t="shared" si="277"/>
        <v/>
      </c>
      <c r="T983" s="26" t="str">
        <f t="shared" si="267"/>
        <v/>
      </c>
      <c r="U983" s="18" t="str">
        <f t="shared" si="278"/>
        <v/>
      </c>
      <c r="V983" s="18" t="str">
        <f t="shared" si="279"/>
        <v/>
      </c>
      <c r="W983" s="18" t="str">
        <f>IFERROR(CONCATENATE("PAGO N° ",B983," DEL CONTRATO CPS ",V983," ENTRE ",TEXT(VLOOKUP(A983,matriz,IF(generador!B983=1,16,IF(generador!B983=2,19,IF(generador!B983=3,22,IF(generador!B983=4,25,IF(generador!B983=5,28,IF(generador!B983=6,31,IF(generador!B983=7,34,IF(generador!B983=8,37,IF(generador!B983=9,40,IF(generador!B983=10,43,IF(generador!B983=11,46,IF(generador!B983=12,49,IF(generador!B983=13,52,IF(generador!B983=14,55,IF(generador!B983=15,58))))))))))))))),FALSE),"dd/mm/yyyy")," Y ",TEXT(VLOOKUP(A983,matriz,IF(generador!B983=1,17,IF(generador!B983=2,20,IF(generador!B983=3,23,IF(generador!B983=4,26,IF(generador!B983=5,29,IF(generador!B983=6,32,IF(generador!B983=7,35,IF(generador!B983=8,38,IF(generador!B983=9,41,IF(generador!B983=10,44,IF(generador!B983=11,47,IF(generador!B983=12,50,IF(generador!B983=13,53,IF(generador!B983=14,56,IF(generador!B983=15,59))))))))))))))),FALSE),"dd/mm/yyyy")),"")</f>
        <v/>
      </c>
    </row>
    <row r="984" spans="1:23" x14ac:dyDescent="0.3">
      <c r="A984" s="15"/>
      <c r="B984" s="14"/>
      <c r="C984" s="6"/>
      <c r="D984" s="26" t="str">
        <f t="shared" si="263"/>
        <v/>
      </c>
      <c r="E984" s="19" t="str">
        <f>IFERROR(IF(A984&lt;&gt;"",VLOOKUP(A984,matriz,IF(generador!B984=1,15,IF(generador!B984=2,18,IF(generador!B984=3,21,IF(generador!B984=4,24,IF(generador!B984=5,27,IF(generador!B984=6,30,IF(generador!B984=7,33,IF(generador!B984=8,36,IF(generador!B984=9,39,IF(generador!B984=10,42,IF(generador!B984=11,45,IF(generador!B984=12,48,IF(generador!B984=13,51,IF(generador!B984=14,54,IF(generador!B984=15,57))))))))))))))),FALSE),""),"")</f>
        <v/>
      </c>
      <c r="F984" s="20" t="str">
        <f t="shared" si="264"/>
        <v/>
      </c>
      <c r="G984" s="29" t="str">
        <f t="shared" si="265"/>
        <v/>
      </c>
      <c r="H984" s="21" t="str">
        <f t="shared" ca="1" si="268"/>
        <v/>
      </c>
      <c r="I984" s="18" t="str">
        <f t="shared" si="269"/>
        <v/>
      </c>
      <c r="J984" s="18" t="str">
        <f>""</f>
        <v/>
      </c>
      <c r="K984" s="18" t="str">
        <f t="shared" si="270"/>
        <v/>
      </c>
      <c r="L984" s="18" t="str">
        <f t="shared" si="271"/>
        <v/>
      </c>
      <c r="M984" s="18" t="str">
        <f t="shared" si="272"/>
        <v/>
      </c>
      <c r="N984" s="18" t="str">
        <f t="shared" si="273"/>
        <v/>
      </c>
      <c r="O984" s="18" t="str">
        <f t="shared" si="274"/>
        <v/>
      </c>
      <c r="P984" s="18" t="str">
        <f t="shared" si="275"/>
        <v/>
      </c>
      <c r="Q984" s="18" t="str">
        <f t="shared" si="276"/>
        <v/>
      </c>
      <c r="R984" s="122" t="str">
        <f t="shared" si="266"/>
        <v/>
      </c>
      <c r="S984" s="18" t="str">
        <f t="shared" si="277"/>
        <v/>
      </c>
      <c r="T984" s="26" t="str">
        <f t="shared" si="267"/>
        <v/>
      </c>
      <c r="U984" s="18" t="str">
        <f t="shared" si="278"/>
        <v/>
      </c>
      <c r="V984" s="18" t="str">
        <f t="shared" si="279"/>
        <v/>
      </c>
      <c r="W984" s="18" t="str">
        <f>IFERROR(CONCATENATE("PAGO N° ",B984," DEL CONTRATO CPS ",V984," ENTRE ",TEXT(VLOOKUP(A984,matriz,IF(generador!B984=1,16,IF(generador!B984=2,19,IF(generador!B984=3,22,IF(generador!B984=4,25,IF(generador!B984=5,28,IF(generador!B984=6,31,IF(generador!B984=7,34,IF(generador!B984=8,37,IF(generador!B984=9,40,IF(generador!B984=10,43,IF(generador!B984=11,46,IF(generador!B984=12,49,IF(generador!B984=13,52,IF(generador!B984=14,55,IF(generador!B984=15,58))))))))))))))),FALSE),"dd/mm/yyyy")," Y ",TEXT(VLOOKUP(A984,matriz,IF(generador!B984=1,17,IF(generador!B984=2,20,IF(generador!B984=3,23,IF(generador!B984=4,26,IF(generador!B984=5,29,IF(generador!B984=6,32,IF(generador!B984=7,35,IF(generador!B984=8,38,IF(generador!B984=9,41,IF(generador!B984=10,44,IF(generador!B984=11,47,IF(generador!B984=12,50,IF(generador!B984=13,53,IF(generador!B984=14,56,IF(generador!B984=15,59))))))))))))))),FALSE),"dd/mm/yyyy")),"")</f>
        <v/>
      </c>
    </row>
    <row r="985" spans="1:23" x14ac:dyDescent="0.3">
      <c r="A985" s="15"/>
      <c r="B985" s="14"/>
      <c r="C985" s="6"/>
      <c r="D985" s="26" t="str">
        <f t="shared" si="263"/>
        <v/>
      </c>
      <c r="E985" s="19" t="str">
        <f>IFERROR(IF(A985&lt;&gt;"",VLOOKUP(A985,matriz,IF(generador!B985=1,15,IF(generador!B985=2,18,IF(generador!B985=3,21,IF(generador!B985=4,24,IF(generador!B985=5,27,IF(generador!B985=6,30,IF(generador!B985=7,33,IF(generador!B985=8,36,IF(generador!B985=9,39,IF(generador!B985=10,42,IF(generador!B985=11,45,IF(generador!B985=12,48,IF(generador!B985=13,51,IF(generador!B985=14,54,IF(generador!B985=15,57))))))))))))))),FALSE),""),"")</f>
        <v/>
      </c>
      <c r="F985" s="20" t="str">
        <f t="shared" si="264"/>
        <v/>
      </c>
      <c r="G985" s="29" t="str">
        <f t="shared" si="265"/>
        <v/>
      </c>
      <c r="H985" s="21" t="str">
        <f t="shared" ca="1" si="268"/>
        <v/>
      </c>
      <c r="I985" s="18" t="str">
        <f t="shared" si="269"/>
        <v/>
      </c>
      <c r="J985" s="18" t="str">
        <f>""</f>
        <v/>
      </c>
      <c r="K985" s="18" t="str">
        <f t="shared" si="270"/>
        <v/>
      </c>
      <c r="L985" s="18" t="str">
        <f t="shared" si="271"/>
        <v/>
      </c>
      <c r="M985" s="18" t="str">
        <f t="shared" si="272"/>
        <v/>
      </c>
      <c r="N985" s="18" t="str">
        <f t="shared" si="273"/>
        <v/>
      </c>
      <c r="O985" s="18" t="str">
        <f t="shared" si="274"/>
        <v/>
      </c>
      <c r="P985" s="18" t="str">
        <f t="shared" si="275"/>
        <v/>
      </c>
      <c r="Q985" s="18" t="str">
        <f t="shared" si="276"/>
        <v/>
      </c>
      <c r="R985" s="122" t="str">
        <f t="shared" si="266"/>
        <v/>
      </c>
      <c r="S985" s="18" t="str">
        <f t="shared" si="277"/>
        <v/>
      </c>
      <c r="T985" s="26" t="str">
        <f t="shared" si="267"/>
        <v/>
      </c>
      <c r="U985" s="18" t="str">
        <f t="shared" si="278"/>
        <v/>
      </c>
      <c r="V985" s="18" t="str">
        <f t="shared" si="279"/>
        <v/>
      </c>
      <c r="W985" s="18" t="str">
        <f>IFERROR(CONCATENATE("PAGO N° ",B985," DEL CONTRATO CPS ",V985," ENTRE ",TEXT(VLOOKUP(A985,matriz,IF(generador!B985=1,16,IF(generador!B985=2,19,IF(generador!B985=3,22,IF(generador!B985=4,25,IF(generador!B985=5,28,IF(generador!B985=6,31,IF(generador!B985=7,34,IF(generador!B985=8,37,IF(generador!B985=9,40,IF(generador!B985=10,43,IF(generador!B985=11,46,IF(generador!B985=12,49,IF(generador!B985=13,52,IF(generador!B985=14,55,IF(generador!B985=15,58))))))))))))))),FALSE),"dd/mm/yyyy")," Y ",TEXT(VLOOKUP(A985,matriz,IF(generador!B985=1,17,IF(generador!B985=2,20,IF(generador!B985=3,23,IF(generador!B985=4,26,IF(generador!B985=5,29,IF(generador!B985=6,32,IF(generador!B985=7,35,IF(generador!B985=8,38,IF(generador!B985=9,41,IF(generador!B985=10,44,IF(generador!B985=11,47,IF(generador!B985=12,50,IF(generador!B985=13,53,IF(generador!B985=14,56,IF(generador!B985=15,59))))))))))))))),FALSE),"dd/mm/yyyy")),"")</f>
        <v/>
      </c>
    </row>
    <row r="986" spans="1:23" x14ac:dyDescent="0.3">
      <c r="A986" s="15"/>
      <c r="B986" s="14"/>
      <c r="C986" s="6"/>
      <c r="D986" s="26" t="str">
        <f t="shared" si="263"/>
        <v/>
      </c>
      <c r="E986" s="19" t="str">
        <f>IFERROR(IF(A986&lt;&gt;"",VLOOKUP(A986,matriz,IF(generador!B986=1,15,IF(generador!B986=2,18,IF(generador!B986=3,21,IF(generador!B986=4,24,IF(generador!B986=5,27,IF(generador!B986=6,30,IF(generador!B986=7,33,IF(generador!B986=8,36,IF(generador!B986=9,39,IF(generador!B986=10,42,IF(generador!B986=11,45,IF(generador!B986=12,48,IF(generador!B986=13,51,IF(generador!B986=14,54,IF(generador!B986=15,57))))))))))))))),FALSE),""),"")</f>
        <v/>
      </c>
      <c r="F986" s="20" t="str">
        <f t="shared" si="264"/>
        <v/>
      </c>
      <c r="G986" s="29" t="str">
        <f t="shared" si="265"/>
        <v/>
      </c>
      <c r="H986" s="21" t="str">
        <f t="shared" ca="1" si="268"/>
        <v/>
      </c>
      <c r="I986" s="18" t="str">
        <f t="shared" si="269"/>
        <v/>
      </c>
      <c r="J986" s="18" t="str">
        <f>""</f>
        <v/>
      </c>
      <c r="K986" s="18" t="str">
        <f t="shared" si="270"/>
        <v/>
      </c>
      <c r="L986" s="18" t="str">
        <f t="shared" si="271"/>
        <v/>
      </c>
      <c r="M986" s="18" t="str">
        <f t="shared" si="272"/>
        <v/>
      </c>
      <c r="N986" s="18" t="str">
        <f t="shared" si="273"/>
        <v/>
      </c>
      <c r="O986" s="18" t="str">
        <f t="shared" si="274"/>
        <v/>
      </c>
      <c r="P986" s="18" t="str">
        <f t="shared" si="275"/>
        <v/>
      </c>
      <c r="Q986" s="18" t="str">
        <f t="shared" si="276"/>
        <v/>
      </c>
      <c r="R986" s="122" t="str">
        <f t="shared" si="266"/>
        <v/>
      </c>
      <c r="S986" s="18" t="str">
        <f t="shared" si="277"/>
        <v/>
      </c>
      <c r="T986" s="26" t="str">
        <f t="shared" si="267"/>
        <v/>
      </c>
      <c r="U986" s="18" t="str">
        <f t="shared" si="278"/>
        <v/>
      </c>
      <c r="V986" s="18" t="str">
        <f t="shared" si="279"/>
        <v/>
      </c>
      <c r="W986" s="18" t="str">
        <f>IFERROR(CONCATENATE("PAGO N° ",B986," DEL CONTRATO CPS ",V986," ENTRE ",TEXT(VLOOKUP(A986,matriz,IF(generador!B986=1,16,IF(generador!B986=2,19,IF(generador!B986=3,22,IF(generador!B986=4,25,IF(generador!B986=5,28,IF(generador!B986=6,31,IF(generador!B986=7,34,IF(generador!B986=8,37,IF(generador!B986=9,40,IF(generador!B986=10,43,IF(generador!B986=11,46,IF(generador!B986=12,49,IF(generador!B986=13,52,IF(generador!B986=14,55,IF(generador!B986=15,58))))))))))))))),FALSE),"dd/mm/yyyy")," Y ",TEXT(VLOOKUP(A986,matriz,IF(generador!B986=1,17,IF(generador!B986=2,20,IF(generador!B986=3,23,IF(generador!B986=4,26,IF(generador!B986=5,29,IF(generador!B986=6,32,IF(generador!B986=7,35,IF(generador!B986=8,38,IF(generador!B986=9,41,IF(generador!B986=10,44,IF(generador!B986=11,47,IF(generador!B986=12,50,IF(generador!B986=13,53,IF(generador!B986=14,56,IF(generador!B986=15,59))))))))))))))),FALSE),"dd/mm/yyyy")),"")</f>
        <v/>
      </c>
    </row>
    <row r="987" spans="1:23" x14ac:dyDescent="0.3">
      <c r="A987" s="15"/>
      <c r="B987" s="14"/>
      <c r="C987" s="6"/>
      <c r="D987" s="26" t="str">
        <f t="shared" si="263"/>
        <v/>
      </c>
      <c r="E987" s="19" t="str">
        <f>IFERROR(IF(A987&lt;&gt;"",VLOOKUP(A987,matriz,IF(generador!B987=1,15,IF(generador!B987=2,18,IF(generador!B987=3,21,IF(generador!B987=4,24,IF(generador!B987=5,27,IF(generador!B987=6,30,IF(generador!B987=7,33,IF(generador!B987=8,36,IF(generador!B987=9,39,IF(generador!B987=10,42,IF(generador!B987=11,45,IF(generador!B987=12,48,IF(generador!B987=13,51,IF(generador!B987=14,54,IF(generador!B987=15,57))))))))))))))),FALSE),""),"")</f>
        <v/>
      </c>
      <c r="F987" s="20" t="str">
        <f t="shared" si="264"/>
        <v/>
      </c>
      <c r="G987" s="29" t="str">
        <f t="shared" si="265"/>
        <v/>
      </c>
      <c r="H987" s="21" t="str">
        <f t="shared" ca="1" si="268"/>
        <v/>
      </c>
      <c r="I987" s="18" t="str">
        <f t="shared" si="269"/>
        <v/>
      </c>
      <c r="J987" s="18" t="str">
        <f>""</f>
        <v/>
      </c>
      <c r="K987" s="18" t="str">
        <f t="shared" si="270"/>
        <v/>
      </c>
      <c r="L987" s="18" t="str">
        <f t="shared" si="271"/>
        <v/>
      </c>
      <c r="M987" s="18" t="str">
        <f t="shared" si="272"/>
        <v/>
      </c>
      <c r="N987" s="18" t="str">
        <f t="shared" si="273"/>
        <v/>
      </c>
      <c r="O987" s="18" t="str">
        <f t="shared" si="274"/>
        <v/>
      </c>
      <c r="P987" s="18" t="str">
        <f t="shared" si="275"/>
        <v/>
      </c>
      <c r="Q987" s="18" t="str">
        <f t="shared" si="276"/>
        <v/>
      </c>
      <c r="R987" s="122" t="str">
        <f t="shared" si="266"/>
        <v/>
      </c>
      <c r="S987" s="18" t="str">
        <f t="shared" si="277"/>
        <v/>
      </c>
      <c r="T987" s="26" t="str">
        <f t="shared" si="267"/>
        <v/>
      </c>
      <c r="U987" s="18" t="str">
        <f t="shared" si="278"/>
        <v/>
      </c>
      <c r="V987" s="18" t="str">
        <f t="shared" si="279"/>
        <v/>
      </c>
      <c r="W987" s="18" t="str">
        <f>IFERROR(CONCATENATE("PAGO N° ",B987," DEL CONTRATO CPS ",V987," ENTRE ",TEXT(VLOOKUP(A987,matriz,IF(generador!B987=1,16,IF(generador!B987=2,19,IF(generador!B987=3,22,IF(generador!B987=4,25,IF(generador!B987=5,28,IF(generador!B987=6,31,IF(generador!B987=7,34,IF(generador!B987=8,37,IF(generador!B987=9,40,IF(generador!B987=10,43,IF(generador!B987=11,46,IF(generador!B987=12,49,IF(generador!B987=13,52,IF(generador!B987=14,55,IF(generador!B987=15,58))))))))))))))),FALSE),"dd/mm/yyyy")," Y ",TEXT(VLOOKUP(A987,matriz,IF(generador!B987=1,17,IF(generador!B987=2,20,IF(generador!B987=3,23,IF(generador!B987=4,26,IF(generador!B987=5,29,IF(generador!B987=6,32,IF(generador!B987=7,35,IF(generador!B987=8,38,IF(generador!B987=9,41,IF(generador!B987=10,44,IF(generador!B987=11,47,IF(generador!B987=12,50,IF(generador!B987=13,53,IF(generador!B987=14,56,IF(generador!B987=15,59))))))))))))))),FALSE),"dd/mm/yyyy")),"")</f>
        <v/>
      </c>
    </row>
    <row r="988" spans="1:23" x14ac:dyDescent="0.3">
      <c r="A988" s="15"/>
      <c r="B988" s="14"/>
      <c r="C988" s="6"/>
      <c r="D988" s="26" t="str">
        <f t="shared" si="263"/>
        <v/>
      </c>
      <c r="E988" s="19" t="str">
        <f>IFERROR(IF(A988&lt;&gt;"",VLOOKUP(A988,matriz,IF(generador!B988=1,15,IF(generador!B988=2,18,IF(generador!B988=3,21,IF(generador!B988=4,24,IF(generador!B988=5,27,IF(generador!B988=6,30,IF(generador!B988=7,33,IF(generador!B988=8,36,IF(generador!B988=9,39,IF(generador!B988=10,42,IF(generador!B988=11,45,IF(generador!B988=12,48,IF(generador!B988=13,51,IF(generador!B988=14,54,IF(generador!B988=15,57))))))))))))))),FALSE),""),"")</f>
        <v/>
      </c>
      <c r="F988" s="20" t="str">
        <f t="shared" si="264"/>
        <v/>
      </c>
      <c r="G988" s="29" t="str">
        <f t="shared" si="265"/>
        <v/>
      </c>
      <c r="H988" s="21" t="str">
        <f t="shared" ca="1" si="268"/>
        <v/>
      </c>
      <c r="I988" s="18" t="str">
        <f t="shared" si="269"/>
        <v/>
      </c>
      <c r="J988" s="18" t="str">
        <f>""</f>
        <v/>
      </c>
      <c r="K988" s="18" t="str">
        <f t="shared" si="270"/>
        <v/>
      </c>
      <c r="L988" s="18" t="str">
        <f t="shared" si="271"/>
        <v/>
      </c>
      <c r="M988" s="18" t="str">
        <f t="shared" si="272"/>
        <v/>
      </c>
      <c r="N988" s="18" t="str">
        <f t="shared" si="273"/>
        <v/>
      </c>
      <c r="O988" s="18" t="str">
        <f t="shared" si="274"/>
        <v/>
      </c>
      <c r="P988" s="18" t="str">
        <f t="shared" si="275"/>
        <v/>
      </c>
      <c r="Q988" s="18" t="str">
        <f t="shared" si="276"/>
        <v/>
      </c>
      <c r="R988" s="122" t="str">
        <f t="shared" si="266"/>
        <v/>
      </c>
      <c r="S988" s="18" t="str">
        <f t="shared" si="277"/>
        <v/>
      </c>
      <c r="T988" s="26" t="str">
        <f t="shared" si="267"/>
        <v/>
      </c>
      <c r="U988" s="18" t="str">
        <f t="shared" si="278"/>
        <v/>
      </c>
      <c r="V988" s="18" t="str">
        <f t="shared" si="279"/>
        <v/>
      </c>
      <c r="W988" s="18" t="str">
        <f>IFERROR(CONCATENATE("PAGO N° ",B988," DEL CONTRATO CPS ",V988," ENTRE ",TEXT(VLOOKUP(A988,matriz,IF(generador!B988=1,16,IF(generador!B988=2,19,IF(generador!B988=3,22,IF(generador!B988=4,25,IF(generador!B988=5,28,IF(generador!B988=6,31,IF(generador!B988=7,34,IF(generador!B988=8,37,IF(generador!B988=9,40,IF(generador!B988=10,43,IF(generador!B988=11,46,IF(generador!B988=12,49,IF(generador!B988=13,52,IF(generador!B988=14,55,IF(generador!B988=15,58))))))))))))))),FALSE),"dd/mm/yyyy")," Y ",TEXT(VLOOKUP(A988,matriz,IF(generador!B988=1,17,IF(generador!B988=2,20,IF(generador!B988=3,23,IF(generador!B988=4,26,IF(generador!B988=5,29,IF(generador!B988=6,32,IF(generador!B988=7,35,IF(generador!B988=8,38,IF(generador!B988=9,41,IF(generador!B988=10,44,IF(generador!B988=11,47,IF(generador!B988=12,50,IF(generador!B988=13,53,IF(generador!B988=14,56,IF(generador!B988=15,59))))))))))))))),FALSE),"dd/mm/yyyy")),"")</f>
        <v/>
      </c>
    </row>
    <row r="989" spans="1:23" x14ac:dyDescent="0.3">
      <c r="A989" s="15"/>
      <c r="B989" s="14"/>
      <c r="C989" s="6"/>
      <c r="D989" s="26" t="str">
        <f t="shared" si="263"/>
        <v/>
      </c>
      <c r="E989" s="19" t="str">
        <f>IFERROR(IF(A989&lt;&gt;"",VLOOKUP(A989,matriz,IF(generador!B989=1,15,IF(generador!B989=2,18,IF(generador!B989=3,21,IF(generador!B989=4,24,IF(generador!B989=5,27,IF(generador!B989=6,30,IF(generador!B989=7,33,IF(generador!B989=8,36,IF(generador!B989=9,39,IF(generador!B989=10,42,IF(generador!B989=11,45,IF(generador!B989=12,48,IF(generador!B989=13,51,IF(generador!B989=14,54,IF(generador!B989=15,57))))))))))))))),FALSE),""),"")</f>
        <v/>
      </c>
      <c r="F989" s="20" t="str">
        <f t="shared" si="264"/>
        <v/>
      </c>
      <c r="G989" s="29" t="str">
        <f t="shared" si="265"/>
        <v/>
      </c>
      <c r="H989" s="21" t="str">
        <f t="shared" ca="1" si="268"/>
        <v/>
      </c>
      <c r="I989" s="18" t="str">
        <f t="shared" si="269"/>
        <v/>
      </c>
      <c r="J989" s="18" t="str">
        <f>""</f>
        <v/>
      </c>
      <c r="K989" s="18" t="str">
        <f t="shared" si="270"/>
        <v/>
      </c>
      <c r="L989" s="18" t="str">
        <f t="shared" si="271"/>
        <v/>
      </c>
      <c r="M989" s="18" t="str">
        <f t="shared" si="272"/>
        <v/>
      </c>
      <c r="N989" s="18" t="str">
        <f t="shared" si="273"/>
        <v/>
      </c>
      <c r="O989" s="18" t="str">
        <f t="shared" si="274"/>
        <v/>
      </c>
      <c r="P989" s="18" t="str">
        <f t="shared" si="275"/>
        <v/>
      </c>
      <c r="Q989" s="18" t="str">
        <f t="shared" si="276"/>
        <v/>
      </c>
      <c r="R989" s="122" t="str">
        <f t="shared" si="266"/>
        <v/>
      </c>
      <c r="S989" s="18" t="str">
        <f t="shared" si="277"/>
        <v/>
      </c>
      <c r="T989" s="26" t="str">
        <f t="shared" si="267"/>
        <v/>
      </c>
      <c r="U989" s="18" t="str">
        <f t="shared" si="278"/>
        <v/>
      </c>
      <c r="V989" s="18" t="str">
        <f t="shared" si="279"/>
        <v/>
      </c>
      <c r="W989" s="18" t="str">
        <f>IFERROR(CONCATENATE("PAGO N° ",B989," DEL CONTRATO CPS ",V989," ENTRE ",TEXT(VLOOKUP(A989,matriz,IF(generador!B989=1,16,IF(generador!B989=2,19,IF(generador!B989=3,22,IF(generador!B989=4,25,IF(generador!B989=5,28,IF(generador!B989=6,31,IF(generador!B989=7,34,IF(generador!B989=8,37,IF(generador!B989=9,40,IF(generador!B989=10,43,IF(generador!B989=11,46,IF(generador!B989=12,49,IF(generador!B989=13,52,IF(generador!B989=14,55,IF(generador!B989=15,58))))))))))))))),FALSE),"dd/mm/yyyy")," Y ",TEXT(VLOOKUP(A989,matriz,IF(generador!B989=1,17,IF(generador!B989=2,20,IF(generador!B989=3,23,IF(generador!B989=4,26,IF(generador!B989=5,29,IF(generador!B989=6,32,IF(generador!B989=7,35,IF(generador!B989=8,38,IF(generador!B989=9,41,IF(generador!B989=10,44,IF(generador!B989=11,47,IF(generador!B989=12,50,IF(generador!B989=13,53,IF(generador!B989=14,56,IF(generador!B989=15,59))))))))))))))),FALSE),"dd/mm/yyyy")),"")</f>
        <v/>
      </c>
    </row>
    <row r="990" spans="1:23" x14ac:dyDescent="0.3">
      <c r="A990" s="15"/>
      <c r="B990" s="14"/>
      <c r="C990" s="6"/>
      <c r="D990" s="26" t="str">
        <f t="shared" si="263"/>
        <v/>
      </c>
      <c r="E990" s="19" t="str">
        <f>IFERROR(IF(A990&lt;&gt;"",VLOOKUP(A990,matriz,IF(generador!B990=1,15,IF(generador!B990=2,18,IF(generador!B990=3,21,IF(generador!B990=4,24,IF(generador!B990=5,27,IF(generador!B990=6,30,IF(generador!B990=7,33,IF(generador!B990=8,36,IF(generador!B990=9,39,IF(generador!B990=10,42,IF(generador!B990=11,45,IF(generador!B990=12,48,IF(generador!B990=13,51,IF(generador!B990=14,54,IF(generador!B990=15,57))))))))))))))),FALSE),""),"")</f>
        <v/>
      </c>
      <c r="F990" s="20" t="str">
        <f t="shared" si="264"/>
        <v/>
      </c>
      <c r="G990" s="29" t="str">
        <f t="shared" si="265"/>
        <v/>
      </c>
      <c r="H990" s="21" t="str">
        <f t="shared" ca="1" si="268"/>
        <v/>
      </c>
      <c r="I990" s="18" t="str">
        <f t="shared" si="269"/>
        <v/>
      </c>
      <c r="J990" s="18" t="str">
        <f>""</f>
        <v/>
      </c>
      <c r="K990" s="18" t="str">
        <f t="shared" si="270"/>
        <v/>
      </c>
      <c r="L990" s="18" t="str">
        <f t="shared" si="271"/>
        <v/>
      </c>
      <c r="M990" s="18" t="str">
        <f t="shared" si="272"/>
        <v/>
      </c>
      <c r="N990" s="18" t="str">
        <f t="shared" si="273"/>
        <v/>
      </c>
      <c r="O990" s="18" t="str">
        <f t="shared" si="274"/>
        <v/>
      </c>
      <c r="P990" s="18" t="str">
        <f t="shared" si="275"/>
        <v/>
      </c>
      <c r="Q990" s="18" t="str">
        <f t="shared" si="276"/>
        <v/>
      </c>
      <c r="R990" s="122" t="str">
        <f t="shared" si="266"/>
        <v/>
      </c>
      <c r="S990" s="18" t="str">
        <f t="shared" si="277"/>
        <v/>
      </c>
      <c r="T990" s="26" t="str">
        <f t="shared" si="267"/>
        <v/>
      </c>
      <c r="U990" s="18" t="str">
        <f t="shared" si="278"/>
        <v/>
      </c>
      <c r="V990" s="18" t="str">
        <f t="shared" si="279"/>
        <v/>
      </c>
      <c r="W990" s="18" t="str">
        <f>IFERROR(CONCATENATE("PAGO N° ",B990," DEL CONTRATO CPS ",V990," ENTRE ",TEXT(VLOOKUP(A990,matriz,IF(generador!B990=1,16,IF(generador!B990=2,19,IF(generador!B990=3,22,IF(generador!B990=4,25,IF(generador!B990=5,28,IF(generador!B990=6,31,IF(generador!B990=7,34,IF(generador!B990=8,37,IF(generador!B990=9,40,IF(generador!B990=10,43,IF(generador!B990=11,46,IF(generador!B990=12,49,IF(generador!B990=13,52,IF(generador!B990=14,55,IF(generador!B990=15,58))))))))))))))),FALSE),"dd/mm/yyyy")," Y ",TEXT(VLOOKUP(A990,matriz,IF(generador!B990=1,17,IF(generador!B990=2,20,IF(generador!B990=3,23,IF(generador!B990=4,26,IF(generador!B990=5,29,IF(generador!B990=6,32,IF(generador!B990=7,35,IF(generador!B990=8,38,IF(generador!B990=9,41,IF(generador!B990=10,44,IF(generador!B990=11,47,IF(generador!B990=12,50,IF(generador!B990=13,53,IF(generador!B990=14,56,IF(generador!B990=15,59))))))))))))))),FALSE),"dd/mm/yyyy")),"")</f>
        <v/>
      </c>
    </row>
    <row r="991" spans="1:23" x14ac:dyDescent="0.3">
      <c r="A991" s="15"/>
      <c r="B991" s="14"/>
      <c r="C991" s="6"/>
      <c r="D991" s="26" t="str">
        <f t="shared" si="263"/>
        <v/>
      </c>
      <c r="E991" s="19" t="str">
        <f>IFERROR(IF(A991&lt;&gt;"",VLOOKUP(A991,matriz,IF(generador!B991=1,15,IF(generador!B991=2,18,IF(generador!B991=3,21,IF(generador!B991=4,24,IF(generador!B991=5,27,IF(generador!B991=6,30,IF(generador!B991=7,33,IF(generador!B991=8,36,IF(generador!B991=9,39,IF(generador!B991=10,42,IF(generador!B991=11,45,IF(generador!B991=12,48,IF(generador!B991=13,51,IF(generador!B991=14,54,IF(generador!B991=15,57))))))))))))))),FALSE),""),"")</f>
        <v/>
      </c>
      <c r="F991" s="20" t="str">
        <f t="shared" si="264"/>
        <v/>
      </c>
      <c r="G991" s="29" t="str">
        <f t="shared" si="265"/>
        <v/>
      </c>
      <c r="H991" s="21" t="str">
        <f t="shared" ca="1" si="268"/>
        <v/>
      </c>
      <c r="I991" s="18" t="str">
        <f t="shared" si="269"/>
        <v/>
      </c>
      <c r="J991" s="18" t="str">
        <f>""</f>
        <v/>
      </c>
      <c r="K991" s="18" t="str">
        <f t="shared" si="270"/>
        <v/>
      </c>
      <c r="L991" s="18" t="str">
        <f t="shared" si="271"/>
        <v/>
      </c>
      <c r="M991" s="18" t="str">
        <f t="shared" si="272"/>
        <v/>
      </c>
      <c r="N991" s="18" t="str">
        <f t="shared" si="273"/>
        <v/>
      </c>
      <c r="O991" s="18" t="str">
        <f t="shared" si="274"/>
        <v/>
      </c>
      <c r="P991" s="18" t="str">
        <f t="shared" si="275"/>
        <v/>
      </c>
      <c r="Q991" s="18" t="str">
        <f t="shared" si="276"/>
        <v/>
      </c>
      <c r="R991" s="122" t="str">
        <f t="shared" si="266"/>
        <v/>
      </c>
      <c r="S991" s="18" t="str">
        <f t="shared" si="277"/>
        <v/>
      </c>
      <c r="T991" s="26" t="str">
        <f t="shared" si="267"/>
        <v/>
      </c>
      <c r="U991" s="18" t="str">
        <f t="shared" si="278"/>
        <v/>
      </c>
      <c r="V991" s="18" t="str">
        <f t="shared" si="279"/>
        <v/>
      </c>
      <c r="W991" s="18" t="str">
        <f>IFERROR(CONCATENATE("PAGO N° ",B991," DEL CONTRATO CPS ",V991," ENTRE ",TEXT(VLOOKUP(A991,matriz,IF(generador!B991=1,16,IF(generador!B991=2,19,IF(generador!B991=3,22,IF(generador!B991=4,25,IF(generador!B991=5,28,IF(generador!B991=6,31,IF(generador!B991=7,34,IF(generador!B991=8,37,IF(generador!B991=9,40,IF(generador!B991=10,43,IF(generador!B991=11,46,IF(generador!B991=12,49,IF(generador!B991=13,52,IF(generador!B991=14,55,IF(generador!B991=15,58))))))))))))))),FALSE),"dd/mm/yyyy")," Y ",TEXT(VLOOKUP(A991,matriz,IF(generador!B991=1,17,IF(generador!B991=2,20,IF(generador!B991=3,23,IF(generador!B991=4,26,IF(generador!B991=5,29,IF(generador!B991=6,32,IF(generador!B991=7,35,IF(generador!B991=8,38,IF(generador!B991=9,41,IF(generador!B991=10,44,IF(generador!B991=11,47,IF(generador!B991=12,50,IF(generador!B991=13,53,IF(generador!B991=14,56,IF(generador!B991=15,59))))))))))))))),FALSE),"dd/mm/yyyy")),"")</f>
        <v/>
      </c>
    </row>
    <row r="992" spans="1:23" x14ac:dyDescent="0.3">
      <c r="A992" s="15"/>
      <c r="B992" s="14"/>
      <c r="C992" s="6"/>
      <c r="D992" s="26" t="str">
        <f t="shared" si="263"/>
        <v/>
      </c>
      <c r="E992" s="19" t="str">
        <f>IFERROR(IF(A992&lt;&gt;"",VLOOKUP(A992,matriz,IF(generador!B992=1,15,IF(generador!B992=2,18,IF(generador!B992=3,21,IF(generador!B992=4,24,IF(generador!B992=5,27,IF(generador!B992=6,30,IF(generador!B992=7,33,IF(generador!B992=8,36,IF(generador!B992=9,39,IF(generador!B992=10,42,IF(generador!B992=11,45,IF(generador!B992=12,48,IF(generador!B992=13,51,IF(generador!B992=14,54,IF(generador!B992=15,57))))))))))))))),FALSE),""),"")</f>
        <v/>
      </c>
      <c r="F992" s="20" t="str">
        <f t="shared" si="264"/>
        <v/>
      </c>
      <c r="G992" s="29" t="str">
        <f t="shared" si="265"/>
        <v/>
      </c>
      <c r="H992" s="21" t="str">
        <f t="shared" ca="1" si="268"/>
        <v/>
      </c>
      <c r="I992" s="18" t="str">
        <f t="shared" si="269"/>
        <v/>
      </c>
      <c r="J992" s="18" t="str">
        <f>""</f>
        <v/>
      </c>
      <c r="K992" s="18" t="str">
        <f t="shared" si="270"/>
        <v/>
      </c>
      <c r="L992" s="18" t="str">
        <f t="shared" si="271"/>
        <v/>
      </c>
      <c r="M992" s="18" t="str">
        <f t="shared" si="272"/>
        <v/>
      </c>
      <c r="N992" s="18" t="str">
        <f t="shared" si="273"/>
        <v/>
      </c>
      <c r="O992" s="18" t="str">
        <f t="shared" si="274"/>
        <v/>
      </c>
      <c r="P992" s="18" t="str">
        <f t="shared" si="275"/>
        <v/>
      </c>
      <c r="Q992" s="18" t="str">
        <f t="shared" si="276"/>
        <v/>
      </c>
      <c r="R992" s="122" t="str">
        <f t="shared" si="266"/>
        <v/>
      </c>
      <c r="S992" s="18" t="str">
        <f t="shared" si="277"/>
        <v/>
      </c>
      <c r="T992" s="26" t="str">
        <f t="shared" si="267"/>
        <v/>
      </c>
      <c r="U992" s="18" t="str">
        <f t="shared" si="278"/>
        <v/>
      </c>
      <c r="V992" s="18" t="str">
        <f t="shared" si="279"/>
        <v/>
      </c>
      <c r="W992" s="18" t="str">
        <f>IFERROR(CONCATENATE("PAGO N° ",B992," DEL CONTRATO CPS ",V992," ENTRE ",TEXT(VLOOKUP(A992,matriz,IF(generador!B992=1,16,IF(generador!B992=2,19,IF(generador!B992=3,22,IF(generador!B992=4,25,IF(generador!B992=5,28,IF(generador!B992=6,31,IF(generador!B992=7,34,IF(generador!B992=8,37,IF(generador!B992=9,40,IF(generador!B992=10,43,IF(generador!B992=11,46,IF(generador!B992=12,49,IF(generador!B992=13,52,IF(generador!B992=14,55,IF(generador!B992=15,58))))))))))))))),FALSE),"dd/mm/yyyy")," Y ",TEXT(VLOOKUP(A992,matriz,IF(generador!B992=1,17,IF(generador!B992=2,20,IF(generador!B992=3,23,IF(generador!B992=4,26,IF(generador!B992=5,29,IF(generador!B992=6,32,IF(generador!B992=7,35,IF(generador!B992=8,38,IF(generador!B992=9,41,IF(generador!B992=10,44,IF(generador!B992=11,47,IF(generador!B992=12,50,IF(generador!B992=13,53,IF(generador!B992=14,56,IF(generador!B992=15,59))))))))))))))),FALSE),"dd/mm/yyyy")),"")</f>
        <v/>
      </c>
    </row>
    <row r="993" spans="1:23" x14ac:dyDescent="0.3">
      <c r="A993" s="15"/>
      <c r="B993" s="14"/>
      <c r="C993" s="6"/>
      <c r="D993" s="26" t="str">
        <f t="shared" si="263"/>
        <v/>
      </c>
      <c r="E993" s="19" t="str">
        <f>IFERROR(IF(A993&lt;&gt;"",VLOOKUP(A993,matriz,IF(generador!B993=1,15,IF(generador!B993=2,18,IF(generador!B993=3,21,IF(generador!B993=4,24,IF(generador!B993=5,27,IF(generador!B993=6,30,IF(generador!B993=7,33,IF(generador!B993=8,36,IF(generador!B993=9,39,IF(generador!B993=10,42,IF(generador!B993=11,45,IF(generador!B993=12,48,IF(generador!B993=13,51,IF(generador!B993=14,54,IF(generador!B993=15,57))))))))))))))),FALSE),""),"")</f>
        <v/>
      </c>
      <c r="F993" s="20" t="str">
        <f t="shared" si="264"/>
        <v/>
      </c>
      <c r="G993" s="29" t="str">
        <f t="shared" si="265"/>
        <v/>
      </c>
      <c r="H993" s="21" t="str">
        <f t="shared" ca="1" si="268"/>
        <v/>
      </c>
      <c r="I993" s="18" t="str">
        <f t="shared" si="269"/>
        <v/>
      </c>
      <c r="J993" s="18" t="str">
        <f>""</f>
        <v/>
      </c>
      <c r="K993" s="18" t="str">
        <f t="shared" si="270"/>
        <v/>
      </c>
      <c r="L993" s="18" t="str">
        <f t="shared" si="271"/>
        <v/>
      </c>
      <c r="M993" s="18" t="str">
        <f t="shared" si="272"/>
        <v/>
      </c>
      <c r="N993" s="18" t="str">
        <f t="shared" si="273"/>
        <v/>
      </c>
      <c r="O993" s="18" t="str">
        <f t="shared" si="274"/>
        <v/>
      </c>
      <c r="P993" s="18" t="str">
        <f t="shared" si="275"/>
        <v/>
      </c>
      <c r="Q993" s="18" t="str">
        <f t="shared" si="276"/>
        <v/>
      </c>
      <c r="R993" s="122" t="str">
        <f t="shared" si="266"/>
        <v/>
      </c>
      <c r="S993" s="18" t="str">
        <f t="shared" si="277"/>
        <v/>
      </c>
      <c r="T993" s="26" t="str">
        <f t="shared" si="267"/>
        <v/>
      </c>
      <c r="U993" s="18" t="str">
        <f t="shared" si="278"/>
        <v/>
      </c>
      <c r="V993" s="18" t="str">
        <f t="shared" si="279"/>
        <v/>
      </c>
      <c r="W993" s="18" t="str">
        <f>IFERROR(CONCATENATE("PAGO N° ",B993," DEL CONTRATO CPS ",V993," ENTRE ",TEXT(VLOOKUP(A993,matriz,IF(generador!B993=1,16,IF(generador!B993=2,19,IF(generador!B993=3,22,IF(generador!B993=4,25,IF(generador!B993=5,28,IF(generador!B993=6,31,IF(generador!B993=7,34,IF(generador!B993=8,37,IF(generador!B993=9,40,IF(generador!B993=10,43,IF(generador!B993=11,46,IF(generador!B993=12,49,IF(generador!B993=13,52,IF(generador!B993=14,55,IF(generador!B993=15,58))))))))))))))),FALSE),"dd/mm/yyyy")," Y ",TEXT(VLOOKUP(A993,matriz,IF(generador!B993=1,17,IF(generador!B993=2,20,IF(generador!B993=3,23,IF(generador!B993=4,26,IF(generador!B993=5,29,IF(generador!B993=6,32,IF(generador!B993=7,35,IF(generador!B993=8,38,IF(generador!B993=9,41,IF(generador!B993=10,44,IF(generador!B993=11,47,IF(generador!B993=12,50,IF(generador!B993=13,53,IF(generador!B993=14,56,IF(generador!B993=15,59))))))))))))))),FALSE),"dd/mm/yyyy")),"")</f>
        <v/>
      </c>
    </row>
    <row r="994" spans="1:23" x14ac:dyDescent="0.3">
      <c r="A994" s="15"/>
      <c r="B994" s="14"/>
      <c r="C994" s="6"/>
      <c r="D994" s="26" t="str">
        <f t="shared" si="263"/>
        <v/>
      </c>
      <c r="E994" s="19" t="str">
        <f>IFERROR(IF(A994&lt;&gt;"",VLOOKUP(A994,matriz,IF(generador!B994=1,15,IF(generador!B994=2,18,IF(generador!B994=3,21,IF(generador!B994=4,24,IF(generador!B994=5,27,IF(generador!B994=6,30,IF(generador!B994=7,33,IF(generador!B994=8,36,IF(generador!B994=9,39,IF(generador!B994=10,42,IF(generador!B994=11,45,IF(generador!B994=12,48,IF(generador!B994=13,51,IF(generador!B994=14,54,IF(generador!B994=15,57))))))))))))))),FALSE),""),"")</f>
        <v/>
      </c>
      <c r="F994" s="20" t="str">
        <f t="shared" si="264"/>
        <v/>
      </c>
      <c r="G994" s="29" t="str">
        <f t="shared" si="265"/>
        <v/>
      </c>
      <c r="H994" s="21" t="str">
        <f t="shared" ca="1" si="268"/>
        <v/>
      </c>
      <c r="I994" s="18" t="str">
        <f t="shared" si="269"/>
        <v/>
      </c>
      <c r="J994" s="18" t="str">
        <f>""</f>
        <v/>
      </c>
      <c r="K994" s="18" t="str">
        <f t="shared" si="270"/>
        <v/>
      </c>
      <c r="L994" s="18" t="str">
        <f t="shared" si="271"/>
        <v/>
      </c>
      <c r="M994" s="18" t="str">
        <f t="shared" si="272"/>
        <v/>
      </c>
      <c r="N994" s="18" t="str">
        <f t="shared" si="273"/>
        <v/>
      </c>
      <c r="O994" s="18" t="str">
        <f t="shared" si="274"/>
        <v/>
      </c>
      <c r="P994" s="18" t="str">
        <f t="shared" si="275"/>
        <v/>
      </c>
      <c r="Q994" s="18" t="str">
        <f t="shared" si="276"/>
        <v/>
      </c>
      <c r="R994" s="122" t="str">
        <f t="shared" si="266"/>
        <v/>
      </c>
      <c r="S994" s="18" t="str">
        <f t="shared" si="277"/>
        <v/>
      </c>
      <c r="T994" s="26" t="str">
        <f t="shared" si="267"/>
        <v/>
      </c>
      <c r="U994" s="18" t="str">
        <f t="shared" si="278"/>
        <v/>
      </c>
      <c r="V994" s="18" t="str">
        <f t="shared" si="279"/>
        <v/>
      </c>
      <c r="W994" s="18" t="str">
        <f>IFERROR(CONCATENATE("PAGO N° ",B994," DEL CONTRATO CPS ",V994," ENTRE ",TEXT(VLOOKUP(A994,matriz,IF(generador!B994=1,16,IF(generador!B994=2,19,IF(generador!B994=3,22,IF(generador!B994=4,25,IF(generador!B994=5,28,IF(generador!B994=6,31,IF(generador!B994=7,34,IF(generador!B994=8,37,IF(generador!B994=9,40,IF(generador!B994=10,43,IF(generador!B994=11,46,IF(generador!B994=12,49,IF(generador!B994=13,52,IF(generador!B994=14,55,IF(generador!B994=15,58))))))))))))))),FALSE),"dd/mm/yyyy")," Y ",TEXT(VLOOKUP(A994,matriz,IF(generador!B994=1,17,IF(generador!B994=2,20,IF(generador!B994=3,23,IF(generador!B994=4,26,IF(generador!B994=5,29,IF(generador!B994=6,32,IF(generador!B994=7,35,IF(generador!B994=8,38,IF(generador!B994=9,41,IF(generador!B994=10,44,IF(generador!B994=11,47,IF(generador!B994=12,50,IF(generador!B994=13,53,IF(generador!B994=14,56,IF(generador!B994=15,59))))))))))))))),FALSE),"dd/mm/yyyy")),"")</f>
        <v/>
      </c>
    </row>
    <row r="995" spans="1:23" x14ac:dyDescent="0.3">
      <c r="A995" s="15"/>
      <c r="B995" s="14"/>
      <c r="C995" s="6"/>
      <c r="D995" s="26" t="str">
        <f t="shared" si="263"/>
        <v/>
      </c>
      <c r="E995" s="19" t="str">
        <f>IFERROR(IF(A995&lt;&gt;"",VLOOKUP(A995,matriz,IF(generador!B995=1,15,IF(generador!B995=2,18,IF(generador!B995=3,21,IF(generador!B995=4,24,IF(generador!B995=5,27,IF(generador!B995=6,30,IF(generador!B995=7,33,IF(generador!B995=8,36,IF(generador!B995=9,39,IF(generador!B995=10,42,IF(generador!B995=11,45,IF(generador!B995=12,48,IF(generador!B995=13,51,IF(generador!B995=14,54,IF(generador!B995=15,57))))))))))))))),FALSE),""),"")</f>
        <v/>
      </c>
      <c r="F995" s="20" t="str">
        <f t="shared" si="264"/>
        <v/>
      </c>
      <c r="G995" s="29" t="str">
        <f t="shared" si="265"/>
        <v/>
      </c>
      <c r="H995" s="21" t="str">
        <f t="shared" ca="1" si="268"/>
        <v/>
      </c>
      <c r="I995" s="18" t="str">
        <f t="shared" si="269"/>
        <v/>
      </c>
      <c r="J995" s="18" t="str">
        <f>""</f>
        <v/>
      </c>
      <c r="K995" s="18" t="str">
        <f t="shared" si="270"/>
        <v/>
      </c>
      <c r="L995" s="18" t="str">
        <f t="shared" si="271"/>
        <v/>
      </c>
      <c r="M995" s="18" t="str">
        <f t="shared" si="272"/>
        <v/>
      </c>
      <c r="N995" s="18" t="str">
        <f t="shared" si="273"/>
        <v/>
      </c>
      <c r="O995" s="18" t="str">
        <f t="shared" si="274"/>
        <v/>
      </c>
      <c r="P995" s="18" t="str">
        <f t="shared" si="275"/>
        <v/>
      </c>
      <c r="Q995" s="18" t="str">
        <f t="shared" si="276"/>
        <v/>
      </c>
      <c r="R995" s="122" t="str">
        <f t="shared" si="266"/>
        <v/>
      </c>
      <c r="S995" s="18" t="str">
        <f t="shared" si="277"/>
        <v/>
      </c>
      <c r="T995" s="26" t="str">
        <f t="shared" si="267"/>
        <v/>
      </c>
      <c r="U995" s="18" t="str">
        <f t="shared" si="278"/>
        <v/>
      </c>
      <c r="V995" s="18" t="str">
        <f t="shared" si="279"/>
        <v/>
      </c>
      <c r="W995" s="18" t="str">
        <f>IFERROR(CONCATENATE("PAGO N° ",B995," DEL CONTRATO CPS ",V995," ENTRE ",TEXT(VLOOKUP(A995,matriz,IF(generador!B995=1,16,IF(generador!B995=2,19,IF(generador!B995=3,22,IF(generador!B995=4,25,IF(generador!B995=5,28,IF(generador!B995=6,31,IF(generador!B995=7,34,IF(generador!B995=8,37,IF(generador!B995=9,40,IF(generador!B995=10,43,IF(generador!B995=11,46,IF(generador!B995=12,49,IF(generador!B995=13,52,IF(generador!B995=14,55,IF(generador!B995=15,58))))))))))))))),FALSE),"dd/mm/yyyy")," Y ",TEXT(VLOOKUP(A995,matriz,IF(generador!B995=1,17,IF(generador!B995=2,20,IF(generador!B995=3,23,IF(generador!B995=4,26,IF(generador!B995=5,29,IF(generador!B995=6,32,IF(generador!B995=7,35,IF(generador!B995=8,38,IF(generador!B995=9,41,IF(generador!B995=10,44,IF(generador!B995=11,47,IF(generador!B995=12,50,IF(generador!B995=13,53,IF(generador!B995=14,56,IF(generador!B995=15,59))))))))))))))),FALSE),"dd/mm/yyyy")),"")</f>
        <v/>
      </c>
    </row>
    <row r="996" spans="1:23" x14ac:dyDescent="0.3">
      <c r="A996" s="15"/>
      <c r="B996" s="14"/>
      <c r="C996" s="6"/>
      <c r="D996" s="26" t="str">
        <f t="shared" si="263"/>
        <v/>
      </c>
      <c r="E996" s="19" t="str">
        <f>IFERROR(IF(A996&lt;&gt;"",VLOOKUP(A996,matriz,IF(generador!B996=1,15,IF(generador!B996=2,18,IF(generador!B996=3,21,IF(generador!B996=4,24,IF(generador!B996=5,27,IF(generador!B996=6,30,IF(generador!B996=7,33,IF(generador!B996=8,36,IF(generador!B996=9,39,IF(generador!B996=10,42,IF(generador!B996=11,45,IF(generador!B996=12,48,IF(generador!B996=13,51,IF(generador!B996=14,54,IF(generador!B996=15,57))))))))))))))),FALSE),""),"")</f>
        <v/>
      </c>
      <c r="F996" s="20" t="str">
        <f t="shared" si="264"/>
        <v/>
      </c>
      <c r="G996" s="29" t="str">
        <f t="shared" si="265"/>
        <v/>
      </c>
      <c r="H996" s="21" t="str">
        <f t="shared" ca="1" si="268"/>
        <v/>
      </c>
      <c r="I996" s="18" t="str">
        <f t="shared" si="269"/>
        <v/>
      </c>
      <c r="J996" s="18" t="str">
        <f>""</f>
        <v/>
      </c>
      <c r="K996" s="18" t="str">
        <f t="shared" si="270"/>
        <v/>
      </c>
      <c r="L996" s="18" t="str">
        <f t="shared" si="271"/>
        <v/>
      </c>
      <c r="M996" s="18" t="str">
        <f t="shared" si="272"/>
        <v/>
      </c>
      <c r="N996" s="18" t="str">
        <f t="shared" si="273"/>
        <v/>
      </c>
      <c r="O996" s="18" t="str">
        <f t="shared" si="274"/>
        <v/>
      </c>
      <c r="P996" s="18" t="str">
        <f t="shared" si="275"/>
        <v/>
      </c>
      <c r="Q996" s="18" t="str">
        <f t="shared" si="276"/>
        <v/>
      </c>
      <c r="R996" s="122" t="str">
        <f t="shared" si="266"/>
        <v/>
      </c>
      <c r="S996" s="18" t="str">
        <f t="shared" si="277"/>
        <v/>
      </c>
      <c r="T996" s="26" t="str">
        <f t="shared" si="267"/>
        <v/>
      </c>
      <c r="U996" s="18" t="str">
        <f t="shared" si="278"/>
        <v/>
      </c>
      <c r="V996" s="18" t="str">
        <f t="shared" si="279"/>
        <v/>
      </c>
      <c r="W996" s="18" t="str">
        <f>IFERROR(CONCATENATE("PAGO N° ",B996," DEL CONTRATO CPS ",V996," ENTRE ",TEXT(VLOOKUP(A996,matriz,IF(generador!B996=1,16,IF(generador!B996=2,19,IF(generador!B996=3,22,IF(generador!B996=4,25,IF(generador!B996=5,28,IF(generador!B996=6,31,IF(generador!B996=7,34,IF(generador!B996=8,37,IF(generador!B996=9,40,IF(generador!B996=10,43,IF(generador!B996=11,46,IF(generador!B996=12,49,IF(generador!B996=13,52,IF(generador!B996=14,55,IF(generador!B996=15,58))))))))))))))),FALSE),"dd/mm/yyyy")," Y ",TEXT(VLOOKUP(A996,matriz,IF(generador!B996=1,17,IF(generador!B996=2,20,IF(generador!B996=3,23,IF(generador!B996=4,26,IF(generador!B996=5,29,IF(generador!B996=6,32,IF(generador!B996=7,35,IF(generador!B996=8,38,IF(generador!B996=9,41,IF(generador!B996=10,44,IF(generador!B996=11,47,IF(generador!B996=12,50,IF(generador!B996=13,53,IF(generador!B996=14,56,IF(generador!B996=15,59))))))))))))))),FALSE),"dd/mm/yyyy")),"")</f>
        <v/>
      </c>
    </row>
    <row r="997" spans="1:23" x14ac:dyDescent="0.3">
      <c r="A997" s="15"/>
      <c r="B997" s="14"/>
      <c r="C997" s="6"/>
      <c r="D997" s="26" t="str">
        <f t="shared" si="263"/>
        <v/>
      </c>
      <c r="E997" s="19" t="str">
        <f>IFERROR(IF(A997&lt;&gt;"",VLOOKUP(A997,matriz,IF(generador!B997=1,15,IF(generador!B997=2,18,IF(generador!B997=3,21,IF(generador!B997=4,24,IF(generador!B997=5,27,IF(generador!B997=6,30,IF(generador!B997=7,33,IF(generador!B997=8,36,IF(generador!B997=9,39,IF(generador!B997=10,42,IF(generador!B997=11,45,IF(generador!B997=12,48,IF(generador!B997=13,51,IF(generador!B997=14,54,IF(generador!B997=15,57))))))))))))))),FALSE),""),"")</f>
        <v/>
      </c>
      <c r="F997" s="20" t="str">
        <f t="shared" si="264"/>
        <v/>
      </c>
      <c r="G997" s="29" t="str">
        <f t="shared" si="265"/>
        <v/>
      </c>
      <c r="H997" s="21" t="str">
        <f t="shared" ca="1" si="268"/>
        <v/>
      </c>
      <c r="I997" s="18" t="str">
        <f t="shared" si="269"/>
        <v/>
      </c>
      <c r="J997" s="18" t="str">
        <f>""</f>
        <v/>
      </c>
      <c r="K997" s="18" t="str">
        <f t="shared" si="270"/>
        <v/>
      </c>
      <c r="L997" s="18" t="str">
        <f t="shared" si="271"/>
        <v/>
      </c>
      <c r="M997" s="18" t="str">
        <f t="shared" si="272"/>
        <v/>
      </c>
      <c r="N997" s="18" t="str">
        <f t="shared" si="273"/>
        <v/>
      </c>
      <c r="O997" s="18" t="str">
        <f t="shared" si="274"/>
        <v/>
      </c>
      <c r="P997" s="18" t="str">
        <f t="shared" si="275"/>
        <v/>
      </c>
      <c r="Q997" s="18" t="str">
        <f t="shared" si="276"/>
        <v/>
      </c>
      <c r="R997" s="122" t="str">
        <f t="shared" si="266"/>
        <v/>
      </c>
      <c r="S997" s="18" t="str">
        <f t="shared" si="277"/>
        <v/>
      </c>
      <c r="T997" s="26" t="str">
        <f t="shared" si="267"/>
        <v/>
      </c>
      <c r="U997" s="18" t="str">
        <f t="shared" si="278"/>
        <v/>
      </c>
      <c r="V997" s="18" t="str">
        <f t="shared" si="279"/>
        <v/>
      </c>
      <c r="W997" s="18" t="str">
        <f>IFERROR(CONCATENATE("PAGO N° ",B997," DEL CONTRATO CPS ",V997," ENTRE ",TEXT(VLOOKUP(A997,matriz,IF(generador!B997=1,16,IF(generador!B997=2,19,IF(generador!B997=3,22,IF(generador!B997=4,25,IF(generador!B997=5,28,IF(generador!B997=6,31,IF(generador!B997=7,34,IF(generador!B997=8,37,IF(generador!B997=9,40,IF(generador!B997=10,43,IF(generador!B997=11,46,IF(generador!B997=12,49,IF(generador!B997=13,52,IF(generador!B997=14,55,IF(generador!B997=15,58))))))))))))))),FALSE),"dd/mm/yyyy")," Y ",TEXT(VLOOKUP(A997,matriz,IF(generador!B997=1,17,IF(generador!B997=2,20,IF(generador!B997=3,23,IF(generador!B997=4,26,IF(generador!B997=5,29,IF(generador!B997=6,32,IF(generador!B997=7,35,IF(generador!B997=8,38,IF(generador!B997=9,41,IF(generador!B997=10,44,IF(generador!B997=11,47,IF(generador!B997=12,50,IF(generador!B997=13,53,IF(generador!B997=14,56,IF(generador!B997=15,59))))))))))))))),FALSE),"dd/mm/yyyy")),"")</f>
        <v/>
      </c>
    </row>
    <row r="998" spans="1:23" x14ac:dyDescent="0.3">
      <c r="A998" s="15"/>
      <c r="B998" s="14"/>
      <c r="C998" s="6"/>
      <c r="D998" s="26" t="str">
        <f t="shared" si="263"/>
        <v/>
      </c>
      <c r="E998" s="19" t="str">
        <f>IFERROR(IF(A998&lt;&gt;"",VLOOKUP(A998,matriz,IF(generador!B998=1,15,IF(generador!B998=2,18,IF(generador!B998=3,21,IF(generador!B998=4,24,IF(generador!B998=5,27,IF(generador!B998=6,30,IF(generador!B998=7,33,IF(generador!B998=8,36,IF(generador!B998=9,39,IF(generador!B998=10,42,IF(generador!B998=11,45,IF(generador!B998=12,48,IF(generador!B998=13,51,IF(generador!B998=14,54,IF(generador!B998=15,57))))))))))))))),FALSE),""),"")</f>
        <v/>
      </c>
      <c r="F998" s="20" t="str">
        <f t="shared" si="264"/>
        <v/>
      </c>
      <c r="G998" s="29" t="str">
        <f t="shared" si="265"/>
        <v/>
      </c>
      <c r="H998" s="21" t="str">
        <f t="shared" ca="1" si="268"/>
        <v/>
      </c>
      <c r="I998" s="18" t="str">
        <f t="shared" si="269"/>
        <v/>
      </c>
      <c r="J998" s="18" t="str">
        <f>""</f>
        <v/>
      </c>
      <c r="K998" s="18" t="str">
        <f t="shared" si="270"/>
        <v/>
      </c>
      <c r="L998" s="18" t="str">
        <f t="shared" si="271"/>
        <v/>
      </c>
      <c r="M998" s="18" t="str">
        <f t="shared" si="272"/>
        <v/>
      </c>
      <c r="N998" s="18" t="str">
        <f t="shared" si="273"/>
        <v/>
      </c>
      <c r="O998" s="18" t="str">
        <f t="shared" si="274"/>
        <v/>
      </c>
      <c r="P998" s="18" t="str">
        <f t="shared" si="275"/>
        <v/>
      </c>
      <c r="Q998" s="18" t="str">
        <f t="shared" si="276"/>
        <v/>
      </c>
      <c r="R998" s="122" t="str">
        <f t="shared" si="266"/>
        <v/>
      </c>
      <c r="S998" s="18" t="str">
        <f t="shared" si="277"/>
        <v/>
      </c>
      <c r="T998" s="26" t="str">
        <f t="shared" si="267"/>
        <v/>
      </c>
      <c r="U998" s="18" t="str">
        <f t="shared" si="278"/>
        <v/>
      </c>
      <c r="V998" s="18" t="str">
        <f t="shared" si="279"/>
        <v/>
      </c>
      <c r="W998" s="18" t="str">
        <f>IFERROR(CONCATENATE("PAGO N° ",B998," DEL CONTRATO CPS ",V998," ENTRE ",TEXT(VLOOKUP(A998,matriz,IF(generador!B998=1,16,IF(generador!B998=2,19,IF(generador!B998=3,22,IF(generador!B998=4,25,IF(generador!B998=5,28,IF(generador!B998=6,31,IF(generador!B998=7,34,IF(generador!B998=8,37,IF(generador!B998=9,40,IF(generador!B998=10,43,IF(generador!B998=11,46,IF(generador!B998=12,49,IF(generador!B998=13,52,IF(generador!B998=14,55,IF(generador!B998=15,58))))))))))))))),FALSE),"dd/mm/yyyy")," Y ",TEXT(VLOOKUP(A998,matriz,IF(generador!B998=1,17,IF(generador!B998=2,20,IF(generador!B998=3,23,IF(generador!B998=4,26,IF(generador!B998=5,29,IF(generador!B998=6,32,IF(generador!B998=7,35,IF(generador!B998=8,38,IF(generador!B998=9,41,IF(generador!B998=10,44,IF(generador!B998=11,47,IF(generador!B998=12,50,IF(generador!B998=13,53,IF(generador!B998=14,56,IF(generador!B998=15,59))))))))))))))),FALSE),"dd/mm/yyyy")),"")</f>
        <v/>
      </c>
    </row>
    <row r="999" spans="1:23" x14ac:dyDescent="0.3">
      <c r="A999" s="15"/>
      <c r="B999" s="14"/>
      <c r="C999" s="6"/>
      <c r="D999" s="26" t="str">
        <f t="shared" si="263"/>
        <v/>
      </c>
      <c r="E999" s="19" t="str">
        <f>IFERROR(IF(A999&lt;&gt;"",VLOOKUP(A999,matriz,IF(generador!B999=1,15,IF(generador!B999=2,18,IF(generador!B999=3,21,IF(generador!B999=4,24,IF(generador!B999=5,27,IF(generador!B999=6,30,IF(generador!B999=7,33,IF(generador!B999=8,36,IF(generador!B999=9,39,IF(generador!B999=10,42,IF(generador!B999=11,45,IF(generador!B999=12,48,IF(generador!B999=13,51,IF(generador!B999=14,54,IF(generador!B999=15,57))))))))))))))),FALSE),""),"")</f>
        <v/>
      </c>
      <c r="F999" s="20" t="str">
        <f t="shared" si="264"/>
        <v/>
      </c>
      <c r="G999" s="29" t="str">
        <f t="shared" si="265"/>
        <v/>
      </c>
      <c r="H999" s="21" t="str">
        <f t="shared" ca="1" si="268"/>
        <v/>
      </c>
      <c r="I999" s="18" t="str">
        <f t="shared" si="269"/>
        <v/>
      </c>
      <c r="J999" s="18" t="str">
        <f>""</f>
        <v/>
      </c>
      <c r="K999" s="18" t="str">
        <f t="shared" si="270"/>
        <v/>
      </c>
      <c r="L999" s="18" t="str">
        <f t="shared" si="271"/>
        <v/>
      </c>
      <c r="M999" s="18" t="str">
        <f t="shared" si="272"/>
        <v/>
      </c>
      <c r="N999" s="18" t="str">
        <f t="shared" si="273"/>
        <v/>
      </c>
      <c r="O999" s="18" t="str">
        <f t="shared" si="274"/>
        <v/>
      </c>
      <c r="P999" s="18" t="str">
        <f t="shared" si="275"/>
        <v/>
      </c>
      <c r="Q999" s="18" t="str">
        <f t="shared" si="276"/>
        <v/>
      </c>
      <c r="R999" s="122" t="str">
        <f t="shared" si="266"/>
        <v/>
      </c>
      <c r="S999" s="18" t="str">
        <f t="shared" si="277"/>
        <v/>
      </c>
      <c r="T999" s="26" t="str">
        <f t="shared" si="267"/>
        <v/>
      </c>
      <c r="U999" s="18" t="str">
        <f t="shared" si="278"/>
        <v/>
      </c>
      <c r="V999" s="18" t="str">
        <f t="shared" si="279"/>
        <v/>
      </c>
      <c r="W999" s="18" t="str">
        <f>IFERROR(CONCATENATE("PAGO N° ",B999," DEL CONTRATO CPS ",V999," ENTRE ",TEXT(VLOOKUP(A999,matriz,IF(generador!B999=1,16,IF(generador!B999=2,19,IF(generador!B999=3,22,IF(generador!B999=4,25,IF(generador!B999=5,28,IF(generador!B999=6,31,IF(generador!B999=7,34,IF(generador!B999=8,37,IF(generador!B999=9,40,IF(generador!B999=10,43,IF(generador!B999=11,46,IF(generador!B999=12,49,IF(generador!B999=13,52,IF(generador!B999=14,55,IF(generador!B999=15,58))))))))))))))),FALSE),"dd/mm/yyyy")," Y ",TEXT(VLOOKUP(A999,matriz,IF(generador!B999=1,17,IF(generador!B999=2,20,IF(generador!B999=3,23,IF(generador!B999=4,26,IF(generador!B999=5,29,IF(generador!B999=6,32,IF(generador!B999=7,35,IF(generador!B999=8,38,IF(generador!B999=9,41,IF(generador!B999=10,44,IF(generador!B999=11,47,IF(generador!B999=12,50,IF(generador!B999=13,53,IF(generador!B999=14,56,IF(generador!B999=15,59))))))))))))))),FALSE),"dd/mm/yyyy")),"")</f>
        <v/>
      </c>
    </row>
    <row r="1000" spans="1:23" x14ac:dyDescent="0.3">
      <c r="A1000" s="15"/>
      <c r="B1000" s="14"/>
      <c r="C1000" s="6"/>
      <c r="D1000" s="26" t="str">
        <f t="shared" si="263"/>
        <v/>
      </c>
      <c r="E1000" s="19" t="str">
        <f>IFERROR(IF(A1000&lt;&gt;"",VLOOKUP(A1000,matriz,IF(generador!B1000=1,15,IF(generador!B1000=2,18,IF(generador!B1000=3,21,IF(generador!B1000=4,24,IF(generador!B1000=5,27,IF(generador!B1000=6,30,IF(generador!B1000=7,33,IF(generador!B1000=8,36,IF(generador!B1000=9,39,IF(generador!B1000=10,42,IF(generador!B1000=11,45,IF(generador!B1000=12,48,IF(generador!B1000=13,51,IF(generador!B1000=14,54,IF(generador!B1000=15,57))))))))))))))),FALSE),""),"")</f>
        <v/>
      </c>
      <c r="F1000" s="20" t="str">
        <f t="shared" si="264"/>
        <v/>
      </c>
      <c r="G1000" s="29" t="str">
        <f t="shared" si="265"/>
        <v/>
      </c>
      <c r="H1000" s="21" t="str">
        <f t="shared" ca="1" si="268"/>
        <v/>
      </c>
      <c r="I1000" s="18" t="str">
        <f t="shared" si="269"/>
        <v/>
      </c>
      <c r="J1000" s="18" t="str">
        <f>""</f>
        <v/>
      </c>
      <c r="K1000" s="18" t="str">
        <f t="shared" si="270"/>
        <v/>
      </c>
      <c r="L1000" s="18" t="str">
        <f t="shared" si="271"/>
        <v/>
      </c>
      <c r="M1000" s="18" t="str">
        <f t="shared" si="272"/>
        <v/>
      </c>
      <c r="N1000" s="18" t="str">
        <f t="shared" si="273"/>
        <v/>
      </c>
      <c r="O1000" s="18" t="str">
        <f t="shared" si="274"/>
        <v/>
      </c>
      <c r="P1000" s="18" t="str">
        <f t="shared" si="275"/>
        <v/>
      </c>
      <c r="Q1000" s="18" t="str">
        <f t="shared" si="276"/>
        <v/>
      </c>
      <c r="R1000" s="122" t="str">
        <f t="shared" si="266"/>
        <v/>
      </c>
      <c r="S1000" s="18" t="str">
        <f t="shared" si="277"/>
        <v/>
      </c>
      <c r="T1000" s="26" t="str">
        <f t="shared" si="267"/>
        <v/>
      </c>
      <c r="U1000" s="18" t="str">
        <f t="shared" si="278"/>
        <v/>
      </c>
      <c r="V1000" s="18" t="str">
        <f t="shared" si="279"/>
        <v/>
      </c>
      <c r="W1000" s="18" t="str">
        <f>IFERROR(CONCATENATE("PAGO N° ",B1000," DEL CONTRATO CPS ",V1000," ENTRE ",TEXT(VLOOKUP(A1000,matriz,IF(generador!B1000=1,16,IF(generador!B1000=2,19,IF(generador!B1000=3,22,IF(generador!B1000=4,25,IF(generador!B1000=5,28,IF(generador!B1000=6,31,IF(generador!B1000=7,34,IF(generador!B1000=8,37,IF(generador!B1000=9,40,IF(generador!B1000=10,43,IF(generador!B1000=11,46,IF(generador!B1000=12,49,IF(generador!B1000=13,52,IF(generador!B1000=14,55,IF(generador!B1000=15,58))))))))))))))),FALSE),"dd/mm/yyyy")," Y ",TEXT(VLOOKUP(A1000,matriz,IF(generador!B1000=1,17,IF(generador!B1000=2,20,IF(generador!B1000=3,23,IF(generador!B1000=4,26,IF(generador!B1000=5,29,IF(generador!B1000=6,32,IF(generador!B1000=7,35,IF(generador!B1000=8,38,IF(generador!B1000=9,41,IF(generador!B1000=10,44,IF(generador!B1000=11,47,IF(generador!B1000=12,50,IF(generador!B1000=13,53,IF(generador!B1000=14,56,IF(generador!B1000=15,59))))))))))))))),FALSE),"dd/mm/yyyy")),"")</f>
        <v/>
      </c>
    </row>
  </sheetData>
  <autoFilter ref="A2:W1000" xr:uid="{00000000-0009-0000-0000-00000A000000}"/>
  <dataConsolidate>
    <dataRefs count="1">
      <dataRef ref="B4:B1117" sheet="datos"/>
    </dataRefs>
  </dataConsolidate>
  <mergeCells count="2">
    <mergeCell ref="A1:B1"/>
    <mergeCell ref="E1:F1"/>
  </mergeCells>
  <conditionalFormatting sqref="G3:G1000">
    <cfRule type="containsText" priority="7" operator="containsText" text="* ">
      <formula>NOT(ISERROR(SEARCH("* ",G3)))</formula>
    </cfRule>
    <cfRule type="containsText" priority="8" operator="containsText" text="*-">
      <formula>NOT(ISERROR(SEARCH("*-",G3)))</formula>
    </cfRule>
  </conditionalFormatting>
  <dataValidations count="2">
    <dataValidation type="list" allowBlank="1" showInputMessage="1" showErrorMessage="1" sqref="C3:C1000" xr:uid="{00000000-0002-0000-0A00-000000000000}">
      <formula1>"SI,NO"</formula1>
    </dataValidation>
    <dataValidation type="list" allowBlank="1" showInputMessage="1" showErrorMessage="1" sqref="B3:B1000" xr:uid="{00000000-0002-0000-0A00-000001000000}">
      <formula1>"1,2,3,4,5,6,7,8,9,10,11,12,13,14,15"</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2000000}">
          <x14:formula1>
            <xm:f>datos!$B$4:$B$9039</xm:f>
          </x14:formula1>
          <xm:sqref>A3:A1000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2:B11"/>
  <sheetViews>
    <sheetView workbookViewId="0">
      <selection activeCell="B12" sqref="B12"/>
    </sheetView>
  </sheetViews>
  <sheetFormatPr baseColWidth="10" defaultRowHeight="14.4" x14ac:dyDescent="0.3"/>
  <cols>
    <col min="1" max="1" width="16" customWidth="1"/>
    <col min="2" max="2" width="45.5546875" customWidth="1"/>
  </cols>
  <sheetData>
    <row r="2" spans="1:2" x14ac:dyDescent="0.3">
      <c r="A2" s="72" t="s">
        <v>211</v>
      </c>
      <c r="B2" t="s">
        <v>212</v>
      </c>
    </row>
    <row r="3" spans="1:2" x14ac:dyDescent="0.3">
      <c r="B3" t="s">
        <v>215</v>
      </c>
    </row>
    <row r="4" spans="1:2" x14ac:dyDescent="0.3">
      <c r="B4" t="s">
        <v>260</v>
      </c>
    </row>
    <row r="5" spans="1:2" x14ac:dyDescent="0.3">
      <c r="B5" t="s">
        <v>216</v>
      </c>
    </row>
    <row r="6" spans="1:2" x14ac:dyDescent="0.3">
      <c r="B6" t="s">
        <v>213</v>
      </c>
    </row>
    <row r="7" spans="1:2" x14ac:dyDescent="0.3">
      <c r="B7" t="s">
        <v>214</v>
      </c>
    </row>
    <row r="9" spans="1:2" x14ac:dyDescent="0.3">
      <c r="A9" t="s">
        <v>264</v>
      </c>
      <c r="B9" t="s">
        <v>266</v>
      </c>
    </row>
    <row r="10" spans="1:2" x14ac:dyDescent="0.3">
      <c r="B10" t="s">
        <v>265</v>
      </c>
    </row>
    <row r="11" spans="1:2" x14ac:dyDescent="0.3">
      <c r="B11" t="s">
        <v>267</v>
      </c>
    </row>
  </sheetData>
  <sheetProtection sheet="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B1:N34"/>
  <sheetViews>
    <sheetView view="pageBreakPreview" topLeftCell="A22" zoomScaleNormal="100" zoomScaleSheetLayoutView="100" workbookViewId="0">
      <selection activeCell="E9" sqref="E9:M9"/>
    </sheetView>
  </sheetViews>
  <sheetFormatPr baseColWidth="10" defaultRowHeight="13.2" x14ac:dyDescent="0.3"/>
  <cols>
    <col min="1" max="1" width="1.109375" style="38" customWidth="1"/>
    <col min="2" max="2" width="2.6640625" style="38" customWidth="1"/>
    <col min="3" max="3" width="10.88671875" style="38" customWidth="1"/>
    <col min="4" max="4" width="10.5546875" style="38" customWidth="1"/>
    <col min="5" max="5" width="10.44140625" style="38" customWidth="1"/>
    <col min="6" max="6" width="8.6640625" style="38" customWidth="1"/>
    <col min="7" max="7" width="9" style="38" customWidth="1"/>
    <col min="8" max="8" width="12" style="38" customWidth="1"/>
    <col min="9" max="9" width="9" style="38" customWidth="1"/>
    <col min="10" max="10" width="8.6640625" style="38" customWidth="1"/>
    <col min="11" max="11" width="8.33203125" style="38" customWidth="1"/>
    <col min="12" max="12" width="11.5546875" style="38" customWidth="1"/>
    <col min="13" max="13" width="17.44140625" style="38" customWidth="1"/>
    <col min="14" max="14" width="1" style="38" customWidth="1"/>
    <col min="15" max="247" width="11.44140625" style="38"/>
    <col min="248" max="248" width="1.109375" style="38" customWidth="1"/>
    <col min="249" max="249" width="2.6640625" style="38" customWidth="1"/>
    <col min="250" max="250" width="10.88671875" style="38" customWidth="1"/>
    <col min="251" max="251" width="10.5546875" style="38" customWidth="1"/>
    <col min="252" max="252" width="10.44140625" style="38" customWidth="1"/>
    <col min="253" max="253" width="8.6640625" style="38" customWidth="1"/>
    <col min="254" max="254" width="9" style="38" customWidth="1"/>
    <col min="255" max="255" width="12" style="38" customWidth="1"/>
    <col min="256" max="256" width="9" style="38" customWidth="1"/>
    <col min="257" max="257" width="8.6640625" style="38" customWidth="1"/>
    <col min="258" max="258" width="8.33203125" style="38" customWidth="1"/>
    <col min="259" max="259" width="11.5546875" style="38" customWidth="1"/>
    <col min="260" max="260" width="19" style="38" customWidth="1"/>
    <col min="261" max="261" width="1" style="38" customWidth="1"/>
    <col min="262" max="262" width="8.44140625" style="38" customWidth="1"/>
    <col min="263" max="263" width="7.109375" style="38" customWidth="1"/>
    <col min="264" max="264" width="3.88671875" style="38" bestFit="1" customWidth="1"/>
    <col min="265" max="265" width="9.6640625" style="38" customWidth="1"/>
    <col min="266" max="266" width="7.88671875" style="38" customWidth="1"/>
    <col min="267" max="267" width="8.6640625" style="38" customWidth="1"/>
    <col min="268" max="268" width="8.5546875" style="38" customWidth="1"/>
    <col min="269" max="503" width="11.44140625" style="38"/>
    <col min="504" max="504" width="1.109375" style="38" customWidth="1"/>
    <col min="505" max="505" width="2.6640625" style="38" customWidth="1"/>
    <col min="506" max="506" width="10.88671875" style="38" customWidth="1"/>
    <col min="507" max="507" width="10.5546875" style="38" customWidth="1"/>
    <col min="508" max="508" width="10.44140625" style="38" customWidth="1"/>
    <col min="509" max="509" width="8.6640625" style="38" customWidth="1"/>
    <col min="510" max="510" width="9" style="38" customWidth="1"/>
    <col min="511" max="511" width="12" style="38" customWidth="1"/>
    <col min="512" max="512" width="9" style="38" customWidth="1"/>
    <col min="513" max="513" width="8.6640625" style="38" customWidth="1"/>
    <col min="514" max="514" width="8.33203125" style="38" customWidth="1"/>
    <col min="515" max="515" width="11.5546875" style="38" customWidth="1"/>
    <col min="516" max="516" width="19" style="38" customWidth="1"/>
    <col min="517" max="517" width="1" style="38" customWidth="1"/>
    <col min="518" max="518" width="8.44140625" style="38" customWidth="1"/>
    <col min="519" max="519" width="7.109375" style="38" customWidth="1"/>
    <col min="520" max="520" width="3.88671875" style="38" bestFit="1" customWidth="1"/>
    <col min="521" max="521" width="9.6640625" style="38" customWidth="1"/>
    <col min="522" max="522" width="7.88671875" style="38" customWidth="1"/>
    <col min="523" max="523" width="8.6640625" style="38" customWidth="1"/>
    <col min="524" max="524" width="8.5546875" style="38" customWidth="1"/>
    <col min="525" max="759" width="11.44140625" style="38"/>
    <col min="760" max="760" width="1.109375" style="38" customWidth="1"/>
    <col min="761" max="761" width="2.6640625" style="38" customWidth="1"/>
    <col min="762" max="762" width="10.88671875" style="38" customWidth="1"/>
    <col min="763" max="763" width="10.5546875" style="38" customWidth="1"/>
    <col min="764" max="764" width="10.44140625" style="38" customWidth="1"/>
    <col min="765" max="765" width="8.6640625" style="38" customWidth="1"/>
    <col min="766" max="766" width="9" style="38" customWidth="1"/>
    <col min="767" max="767" width="12" style="38" customWidth="1"/>
    <col min="768" max="768" width="9" style="38" customWidth="1"/>
    <col min="769" max="769" width="8.6640625" style="38" customWidth="1"/>
    <col min="770" max="770" width="8.33203125" style="38" customWidth="1"/>
    <col min="771" max="771" width="11.5546875" style="38" customWidth="1"/>
    <col min="772" max="772" width="19" style="38" customWidth="1"/>
    <col min="773" max="773" width="1" style="38" customWidth="1"/>
    <col min="774" max="774" width="8.44140625" style="38" customWidth="1"/>
    <col min="775" max="775" width="7.109375" style="38" customWidth="1"/>
    <col min="776" max="776" width="3.88671875" style="38" bestFit="1" customWidth="1"/>
    <col min="777" max="777" width="9.6640625" style="38" customWidth="1"/>
    <col min="778" max="778" width="7.88671875" style="38" customWidth="1"/>
    <col min="779" max="779" width="8.6640625" style="38" customWidth="1"/>
    <col min="780" max="780" width="8.5546875" style="38" customWidth="1"/>
    <col min="781" max="1015" width="11.44140625" style="38"/>
    <col min="1016" max="1016" width="1.109375" style="38" customWidth="1"/>
    <col min="1017" max="1017" width="2.6640625" style="38" customWidth="1"/>
    <col min="1018" max="1018" width="10.88671875" style="38" customWidth="1"/>
    <col min="1019" max="1019" width="10.5546875" style="38" customWidth="1"/>
    <col min="1020" max="1020" width="10.44140625" style="38" customWidth="1"/>
    <col min="1021" max="1021" width="8.6640625" style="38" customWidth="1"/>
    <col min="1022" max="1022" width="9" style="38" customWidth="1"/>
    <col min="1023" max="1023" width="12" style="38" customWidth="1"/>
    <col min="1024" max="1024" width="9" style="38" customWidth="1"/>
    <col min="1025" max="1025" width="8.6640625" style="38" customWidth="1"/>
    <col min="1026" max="1026" width="8.33203125" style="38" customWidth="1"/>
    <col min="1027" max="1027" width="11.5546875" style="38" customWidth="1"/>
    <col min="1028" max="1028" width="19" style="38" customWidth="1"/>
    <col min="1029" max="1029" width="1" style="38" customWidth="1"/>
    <col min="1030" max="1030" width="8.44140625" style="38" customWidth="1"/>
    <col min="1031" max="1031" width="7.109375" style="38" customWidth="1"/>
    <col min="1032" max="1032" width="3.88671875" style="38" bestFit="1" customWidth="1"/>
    <col min="1033" max="1033" width="9.6640625" style="38" customWidth="1"/>
    <col min="1034" max="1034" width="7.88671875" style="38" customWidth="1"/>
    <col min="1035" max="1035" width="8.6640625" style="38" customWidth="1"/>
    <col min="1036" max="1036" width="8.5546875" style="38" customWidth="1"/>
    <col min="1037" max="1271" width="11.44140625" style="38"/>
    <col min="1272" max="1272" width="1.109375" style="38" customWidth="1"/>
    <col min="1273" max="1273" width="2.6640625" style="38" customWidth="1"/>
    <col min="1274" max="1274" width="10.88671875" style="38" customWidth="1"/>
    <col min="1275" max="1275" width="10.5546875" style="38" customWidth="1"/>
    <col min="1276" max="1276" width="10.44140625" style="38" customWidth="1"/>
    <col min="1277" max="1277" width="8.6640625" style="38" customWidth="1"/>
    <col min="1278" max="1278" width="9" style="38" customWidth="1"/>
    <col min="1279" max="1279" width="12" style="38" customWidth="1"/>
    <col min="1280" max="1280" width="9" style="38" customWidth="1"/>
    <col min="1281" max="1281" width="8.6640625" style="38" customWidth="1"/>
    <col min="1282" max="1282" width="8.33203125" style="38" customWidth="1"/>
    <col min="1283" max="1283" width="11.5546875" style="38" customWidth="1"/>
    <col min="1284" max="1284" width="19" style="38" customWidth="1"/>
    <col min="1285" max="1285" width="1" style="38" customWidth="1"/>
    <col min="1286" max="1286" width="8.44140625" style="38" customWidth="1"/>
    <col min="1287" max="1287" width="7.109375" style="38" customWidth="1"/>
    <col min="1288" max="1288" width="3.88671875" style="38" bestFit="1" customWidth="1"/>
    <col min="1289" max="1289" width="9.6640625" style="38" customWidth="1"/>
    <col min="1290" max="1290" width="7.88671875" style="38" customWidth="1"/>
    <col min="1291" max="1291" width="8.6640625" style="38" customWidth="1"/>
    <col min="1292" max="1292" width="8.5546875" style="38" customWidth="1"/>
    <col min="1293" max="1527" width="11.44140625" style="38"/>
    <col min="1528" max="1528" width="1.109375" style="38" customWidth="1"/>
    <col min="1529" max="1529" width="2.6640625" style="38" customWidth="1"/>
    <col min="1530" max="1530" width="10.88671875" style="38" customWidth="1"/>
    <col min="1531" max="1531" width="10.5546875" style="38" customWidth="1"/>
    <col min="1532" max="1532" width="10.44140625" style="38" customWidth="1"/>
    <col min="1533" max="1533" width="8.6640625" style="38" customWidth="1"/>
    <col min="1534" max="1534" width="9" style="38" customWidth="1"/>
    <col min="1535" max="1535" width="12" style="38" customWidth="1"/>
    <col min="1536" max="1536" width="9" style="38" customWidth="1"/>
    <col min="1537" max="1537" width="8.6640625" style="38" customWidth="1"/>
    <col min="1538" max="1538" width="8.33203125" style="38" customWidth="1"/>
    <col min="1539" max="1539" width="11.5546875" style="38" customWidth="1"/>
    <col min="1540" max="1540" width="19" style="38" customWidth="1"/>
    <col min="1541" max="1541" width="1" style="38" customWidth="1"/>
    <col min="1542" max="1542" width="8.44140625" style="38" customWidth="1"/>
    <col min="1543" max="1543" width="7.109375" style="38" customWidth="1"/>
    <col min="1544" max="1544" width="3.88671875" style="38" bestFit="1" customWidth="1"/>
    <col min="1545" max="1545" width="9.6640625" style="38" customWidth="1"/>
    <col min="1546" max="1546" width="7.88671875" style="38" customWidth="1"/>
    <col min="1547" max="1547" width="8.6640625" style="38" customWidth="1"/>
    <col min="1548" max="1548" width="8.5546875" style="38" customWidth="1"/>
    <col min="1549" max="1783" width="11.44140625" style="38"/>
    <col min="1784" max="1784" width="1.109375" style="38" customWidth="1"/>
    <col min="1785" max="1785" width="2.6640625" style="38" customWidth="1"/>
    <col min="1786" max="1786" width="10.88671875" style="38" customWidth="1"/>
    <col min="1787" max="1787" width="10.5546875" style="38" customWidth="1"/>
    <col min="1788" max="1788" width="10.44140625" style="38" customWidth="1"/>
    <col min="1789" max="1789" width="8.6640625" style="38" customWidth="1"/>
    <col min="1790" max="1790" width="9" style="38" customWidth="1"/>
    <col min="1791" max="1791" width="12" style="38" customWidth="1"/>
    <col min="1792" max="1792" width="9" style="38" customWidth="1"/>
    <col min="1793" max="1793" width="8.6640625" style="38" customWidth="1"/>
    <col min="1794" max="1794" width="8.33203125" style="38" customWidth="1"/>
    <col min="1795" max="1795" width="11.5546875" style="38" customWidth="1"/>
    <col min="1796" max="1796" width="19" style="38" customWidth="1"/>
    <col min="1797" max="1797" width="1" style="38" customWidth="1"/>
    <col min="1798" max="1798" width="8.44140625" style="38" customWidth="1"/>
    <col min="1799" max="1799" width="7.109375" style="38" customWidth="1"/>
    <col min="1800" max="1800" width="3.88671875" style="38" bestFit="1" customWidth="1"/>
    <col min="1801" max="1801" width="9.6640625" style="38" customWidth="1"/>
    <col min="1802" max="1802" width="7.88671875" style="38" customWidth="1"/>
    <col min="1803" max="1803" width="8.6640625" style="38" customWidth="1"/>
    <col min="1804" max="1804" width="8.5546875" style="38" customWidth="1"/>
    <col min="1805" max="2039" width="11.44140625" style="38"/>
    <col min="2040" max="2040" width="1.109375" style="38" customWidth="1"/>
    <col min="2041" max="2041" width="2.6640625" style="38" customWidth="1"/>
    <col min="2042" max="2042" width="10.88671875" style="38" customWidth="1"/>
    <col min="2043" max="2043" width="10.5546875" style="38" customWidth="1"/>
    <col min="2044" max="2044" width="10.44140625" style="38" customWidth="1"/>
    <col min="2045" max="2045" width="8.6640625" style="38" customWidth="1"/>
    <col min="2046" max="2046" width="9" style="38" customWidth="1"/>
    <col min="2047" max="2047" width="12" style="38" customWidth="1"/>
    <col min="2048" max="2048" width="9" style="38" customWidth="1"/>
    <col min="2049" max="2049" width="8.6640625" style="38" customWidth="1"/>
    <col min="2050" max="2050" width="8.33203125" style="38" customWidth="1"/>
    <col min="2051" max="2051" width="11.5546875" style="38" customWidth="1"/>
    <col min="2052" max="2052" width="19" style="38" customWidth="1"/>
    <col min="2053" max="2053" width="1" style="38" customWidth="1"/>
    <col min="2054" max="2054" width="8.44140625" style="38" customWidth="1"/>
    <col min="2055" max="2055" width="7.109375" style="38" customWidth="1"/>
    <col min="2056" max="2056" width="3.88671875" style="38" bestFit="1" customWidth="1"/>
    <col min="2057" max="2057" width="9.6640625" style="38" customWidth="1"/>
    <col min="2058" max="2058" width="7.88671875" style="38" customWidth="1"/>
    <col min="2059" max="2059" width="8.6640625" style="38" customWidth="1"/>
    <col min="2060" max="2060" width="8.5546875" style="38" customWidth="1"/>
    <col min="2061" max="2295" width="11.44140625" style="38"/>
    <col min="2296" max="2296" width="1.109375" style="38" customWidth="1"/>
    <col min="2297" max="2297" width="2.6640625" style="38" customWidth="1"/>
    <col min="2298" max="2298" width="10.88671875" style="38" customWidth="1"/>
    <col min="2299" max="2299" width="10.5546875" style="38" customWidth="1"/>
    <col min="2300" max="2300" width="10.44140625" style="38" customWidth="1"/>
    <col min="2301" max="2301" width="8.6640625" style="38" customWidth="1"/>
    <col min="2302" max="2302" width="9" style="38" customWidth="1"/>
    <col min="2303" max="2303" width="12" style="38" customWidth="1"/>
    <col min="2304" max="2304" width="9" style="38" customWidth="1"/>
    <col min="2305" max="2305" width="8.6640625" style="38" customWidth="1"/>
    <col min="2306" max="2306" width="8.33203125" style="38" customWidth="1"/>
    <col min="2307" max="2307" width="11.5546875" style="38" customWidth="1"/>
    <col min="2308" max="2308" width="19" style="38" customWidth="1"/>
    <col min="2309" max="2309" width="1" style="38" customWidth="1"/>
    <col min="2310" max="2310" width="8.44140625" style="38" customWidth="1"/>
    <col min="2311" max="2311" width="7.109375" style="38" customWidth="1"/>
    <col min="2312" max="2312" width="3.88671875" style="38" bestFit="1" customWidth="1"/>
    <col min="2313" max="2313" width="9.6640625" style="38" customWidth="1"/>
    <col min="2314" max="2314" width="7.88671875" style="38" customWidth="1"/>
    <col min="2315" max="2315" width="8.6640625" style="38" customWidth="1"/>
    <col min="2316" max="2316" width="8.5546875" style="38" customWidth="1"/>
    <col min="2317" max="2551" width="11.44140625" style="38"/>
    <col min="2552" max="2552" width="1.109375" style="38" customWidth="1"/>
    <col min="2553" max="2553" width="2.6640625" style="38" customWidth="1"/>
    <col min="2554" max="2554" width="10.88671875" style="38" customWidth="1"/>
    <col min="2555" max="2555" width="10.5546875" style="38" customWidth="1"/>
    <col min="2556" max="2556" width="10.44140625" style="38" customWidth="1"/>
    <col min="2557" max="2557" width="8.6640625" style="38" customWidth="1"/>
    <col min="2558" max="2558" width="9" style="38" customWidth="1"/>
    <col min="2559" max="2559" width="12" style="38" customWidth="1"/>
    <col min="2560" max="2560" width="9" style="38" customWidth="1"/>
    <col min="2561" max="2561" width="8.6640625" style="38" customWidth="1"/>
    <col min="2562" max="2562" width="8.33203125" style="38" customWidth="1"/>
    <col min="2563" max="2563" width="11.5546875" style="38" customWidth="1"/>
    <col min="2564" max="2564" width="19" style="38" customWidth="1"/>
    <col min="2565" max="2565" width="1" style="38" customWidth="1"/>
    <col min="2566" max="2566" width="8.44140625" style="38" customWidth="1"/>
    <col min="2567" max="2567" width="7.109375" style="38" customWidth="1"/>
    <col min="2568" max="2568" width="3.88671875" style="38" bestFit="1" customWidth="1"/>
    <col min="2569" max="2569" width="9.6640625" style="38" customWidth="1"/>
    <col min="2570" max="2570" width="7.88671875" style="38" customWidth="1"/>
    <col min="2571" max="2571" width="8.6640625" style="38" customWidth="1"/>
    <col min="2572" max="2572" width="8.5546875" style="38" customWidth="1"/>
    <col min="2573" max="2807" width="11.44140625" style="38"/>
    <col min="2808" max="2808" width="1.109375" style="38" customWidth="1"/>
    <col min="2809" max="2809" width="2.6640625" style="38" customWidth="1"/>
    <col min="2810" max="2810" width="10.88671875" style="38" customWidth="1"/>
    <col min="2811" max="2811" width="10.5546875" style="38" customWidth="1"/>
    <col min="2812" max="2812" width="10.44140625" style="38" customWidth="1"/>
    <col min="2813" max="2813" width="8.6640625" style="38" customWidth="1"/>
    <col min="2814" max="2814" width="9" style="38" customWidth="1"/>
    <col min="2815" max="2815" width="12" style="38" customWidth="1"/>
    <col min="2816" max="2816" width="9" style="38" customWidth="1"/>
    <col min="2817" max="2817" width="8.6640625" style="38" customWidth="1"/>
    <col min="2818" max="2818" width="8.33203125" style="38" customWidth="1"/>
    <col min="2819" max="2819" width="11.5546875" style="38" customWidth="1"/>
    <col min="2820" max="2820" width="19" style="38" customWidth="1"/>
    <col min="2821" max="2821" width="1" style="38" customWidth="1"/>
    <col min="2822" max="2822" width="8.44140625" style="38" customWidth="1"/>
    <col min="2823" max="2823" width="7.109375" style="38" customWidth="1"/>
    <col min="2824" max="2824" width="3.88671875" style="38" bestFit="1" customWidth="1"/>
    <col min="2825" max="2825" width="9.6640625" style="38" customWidth="1"/>
    <col min="2826" max="2826" width="7.88671875" style="38" customWidth="1"/>
    <col min="2827" max="2827" width="8.6640625" style="38" customWidth="1"/>
    <col min="2828" max="2828" width="8.5546875" style="38" customWidth="1"/>
    <col min="2829" max="3063" width="11.44140625" style="38"/>
    <col min="3064" max="3064" width="1.109375" style="38" customWidth="1"/>
    <col min="3065" max="3065" width="2.6640625" style="38" customWidth="1"/>
    <col min="3066" max="3066" width="10.88671875" style="38" customWidth="1"/>
    <col min="3067" max="3067" width="10.5546875" style="38" customWidth="1"/>
    <col min="3068" max="3068" width="10.44140625" style="38" customWidth="1"/>
    <col min="3069" max="3069" width="8.6640625" style="38" customWidth="1"/>
    <col min="3070" max="3070" width="9" style="38" customWidth="1"/>
    <col min="3071" max="3071" width="12" style="38" customWidth="1"/>
    <col min="3072" max="3072" width="9" style="38" customWidth="1"/>
    <col min="3073" max="3073" width="8.6640625" style="38" customWidth="1"/>
    <col min="3074" max="3074" width="8.33203125" style="38" customWidth="1"/>
    <col min="3075" max="3075" width="11.5546875" style="38" customWidth="1"/>
    <col min="3076" max="3076" width="19" style="38" customWidth="1"/>
    <col min="3077" max="3077" width="1" style="38" customWidth="1"/>
    <col min="3078" max="3078" width="8.44140625" style="38" customWidth="1"/>
    <col min="3079" max="3079" width="7.109375" style="38" customWidth="1"/>
    <col min="3080" max="3080" width="3.88671875" style="38" bestFit="1" customWidth="1"/>
    <col min="3081" max="3081" width="9.6640625" style="38" customWidth="1"/>
    <col min="3082" max="3082" width="7.88671875" style="38" customWidth="1"/>
    <col min="3083" max="3083" width="8.6640625" style="38" customWidth="1"/>
    <col min="3084" max="3084" width="8.5546875" style="38" customWidth="1"/>
    <col min="3085" max="3319" width="11.44140625" style="38"/>
    <col min="3320" max="3320" width="1.109375" style="38" customWidth="1"/>
    <col min="3321" max="3321" width="2.6640625" style="38" customWidth="1"/>
    <col min="3322" max="3322" width="10.88671875" style="38" customWidth="1"/>
    <col min="3323" max="3323" width="10.5546875" style="38" customWidth="1"/>
    <col min="3324" max="3324" width="10.44140625" style="38" customWidth="1"/>
    <col min="3325" max="3325" width="8.6640625" style="38" customWidth="1"/>
    <col min="3326" max="3326" width="9" style="38" customWidth="1"/>
    <col min="3327" max="3327" width="12" style="38" customWidth="1"/>
    <col min="3328" max="3328" width="9" style="38" customWidth="1"/>
    <col min="3329" max="3329" width="8.6640625" style="38" customWidth="1"/>
    <col min="3330" max="3330" width="8.33203125" style="38" customWidth="1"/>
    <col min="3331" max="3331" width="11.5546875" style="38" customWidth="1"/>
    <col min="3332" max="3332" width="19" style="38" customWidth="1"/>
    <col min="3333" max="3333" width="1" style="38" customWidth="1"/>
    <col min="3334" max="3334" width="8.44140625" style="38" customWidth="1"/>
    <col min="3335" max="3335" width="7.109375" style="38" customWidth="1"/>
    <col min="3336" max="3336" width="3.88671875" style="38" bestFit="1" customWidth="1"/>
    <col min="3337" max="3337" width="9.6640625" style="38" customWidth="1"/>
    <col min="3338" max="3338" width="7.88671875" style="38" customWidth="1"/>
    <col min="3339" max="3339" width="8.6640625" style="38" customWidth="1"/>
    <col min="3340" max="3340" width="8.5546875" style="38" customWidth="1"/>
    <col min="3341" max="3575" width="11.44140625" style="38"/>
    <col min="3576" max="3576" width="1.109375" style="38" customWidth="1"/>
    <col min="3577" max="3577" width="2.6640625" style="38" customWidth="1"/>
    <col min="3578" max="3578" width="10.88671875" style="38" customWidth="1"/>
    <col min="3579" max="3579" width="10.5546875" style="38" customWidth="1"/>
    <col min="3580" max="3580" width="10.44140625" style="38" customWidth="1"/>
    <col min="3581" max="3581" width="8.6640625" style="38" customWidth="1"/>
    <col min="3582" max="3582" width="9" style="38" customWidth="1"/>
    <col min="3583" max="3583" width="12" style="38" customWidth="1"/>
    <col min="3584" max="3584" width="9" style="38" customWidth="1"/>
    <col min="3585" max="3585" width="8.6640625" style="38" customWidth="1"/>
    <col min="3586" max="3586" width="8.33203125" style="38" customWidth="1"/>
    <col min="3587" max="3587" width="11.5546875" style="38" customWidth="1"/>
    <col min="3588" max="3588" width="19" style="38" customWidth="1"/>
    <col min="3589" max="3589" width="1" style="38" customWidth="1"/>
    <col min="3590" max="3590" width="8.44140625" style="38" customWidth="1"/>
    <col min="3591" max="3591" width="7.109375" style="38" customWidth="1"/>
    <col min="3592" max="3592" width="3.88671875" style="38" bestFit="1" customWidth="1"/>
    <col min="3593" max="3593" width="9.6640625" style="38" customWidth="1"/>
    <col min="3594" max="3594" width="7.88671875" style="38" customWidth="1"/>
    <col min="3595" max="3595" width="8.6640625" style="38" customWidth="1"/>
    <col min="3596" max="3596" width="8.5546875" style="38" customWidth="1"/>
    <col min="3597" max="3831" width="11.44140625" style="38"/>
    <col min="3832" max="3832" width="1.109375" style="38" customWidth="1"/>
    <col min="3833" max="3833" width="2.6640625" style="38" customWidth="1"/>
    <col min="3834" max="3834" width="10.88671875" style="38" customWidth="1"/>
    <col min="3835" max="3835" width="10.5546875" style="38" customWidth="1"/>
    <col min="3836" max="3836" width="10.44140625" style="38" customWidth="1"/>
    <col min="3837" max="3837" width="8.6640625" style="38" customWidth="1"/>
    <col min="3838" max="3838" width="9" style="38" customWidth="1"/>
    <col min="3839" max="3839" width="12" style="38" customWidth="1"/>
    <col min="3840" max="3840" width="9" style="38" customWidth="1"/>
    <col min="3841" max="3841" width="8.6640625" style="38" customWidth="1"/>
    <col min="3842" max="3842" width="8.33203125" style="38" customWidth="1"/>
    <col min="3843" max="3843" width="11.5546875" style="38" customWidth="1"/>
    <col min="3844" max="3844" width="19" style="38" customWidth="1"/>
    <col min="3845" max="3845" width="1" style="38" customWidth="1"/>
    <col min="3846" max="3846" width="8.44140625" style="38" customWidth="1"/>
    <col min="3847" max="3847" width="7.109375" style="38" customWidth="1"/>
    <col min="3848" max="3848" width="3.88671875" style="38" bestFit="1" customWidth="1"/>
    <col min="3849" max="3849" width="9.6640625" style="38" customWidth="1"/>
    <col min="3850" max="3850" width="7.88671875" style="38" customWidth="1"/>
    <col min="3851" max="3851" width="8.6640625" style="38" customWidth="1"/>
    <col min="3852" max="3852" width="8.5546875" style="38" customWidth="1"/>
    <col min="3853" max="4087" width="11.44140625" style="38"/>
    <col min="4088" max="4088" width="1.109375" style="38" customWidth="1"/>
    <col min="4089" max="4089" width="2.6640625" style="38" customWidth="1"/>
    <col min="4090" max="4090" width="10.88671875" style="38" customWidth="1"/>
    <col min="4091" max="4091" width="10.5546875" style="38" customWidth="1"/>
    <col min="4092" max="4092" width="10.44140625" style="38" customWidth="1"/>
    <col min="4093" max="4093" width="8.6640625" style="38" customWidth="1"/>
    <col min="4094" max="4094" width="9" style="38" customWidth="1"/>
    <col min="4095" max="4095" width="12" style="38" customWidth="1"/>
    <col min="4096" max="4096" width="9" style="38" customWidth="1"/>
    <col min="4097" max="4097" width="8.6640625" style="38" customWidth="1"/>
    <col min="4098" max="4098" width="8.33203125" style="38" customWidth="1"/>
    <col min="4099" max="4099" width="11.5546875" style="38" customWidth="1"/>
    <col min="4100" max="4100" width="19" style="38" customWidth="1"/>
    <col min="4101" max="4101" width="1" style="38" customWidth="1"/>
    <col min="4102" max="4102" width="8.44140625" style="38" customWidth="1"/>
    <col min="4103" max="4103" width="7.109375" style="38" customWidth="1"/>
    <col min="4104" max="4104" width="3.88671875" style="38" bestFit="1" customWidth="1"/>
    <col min="4105" max="4105" width="9.6640625" style="38" customWidth="1"/>
    <col min="4106" max="4106" width="7.88671875" style="38" customWidth="1"/>
    <col min="4107" max="4107" width="8.6640625" style="38" customWidth="1"/>
    <col min="4108" max="4108" width="8.5546875" style="38" customWidth="1"/>
    <col min="4109" max="4343" width="11.44140625" style="38"/>
    <col min="4344" max="4344" width="1.109375" style="38" customWidth="1"/>
    <col min="4345" max="4345" width="2.6640625" style="38" customWidth="1"/>
    <col min="4346" max="4346" width="10.88671875" style="38" customWidth="1"/>
    <col min="4347" max="4347" width="10.5546875" style="38" customWidth="1"/>
    <col min="4348" max="4348" width="10.44140625" style="38" customWidth="1"/>
    <col min="4349" max="4349" width="8.6640625" style="38" customWidth="1"/>
    <col min="4350" max="4350" width="9" style="38" customWidth="1"/>
    <col min="4351" max="4351" width="12" style="38" customWidth="1"/>
    <col min="4352" max="4352" width="9" style="38" customWidth="1"/>
    <col min="4353" max="4353" width="8.6640625" style="38" customWidth="1"/>
    <col min="4354" max="4354" width="8.33203125" style="38" customWidth="1"/>
    <col min="4355" max="4355" width="11.5546875" style="38" customWidth="1"/>
    <col min="4356" max="4356" width="19" style="38" customWidth="1"/>
    <col min="4357" max="4357" width="1" style="38" customWidth="1"/>
    <col min="4358" max="4358" width="8.44140625" style="38" customWidth="1"/>
    <col min="4359" max="4359" width="7.109375" style="38" customWidth="1"/>
    <col min="4360" max="4360" width="3.88671875" style="38" bestFit="1" customWidth="1"/>
    <col min="4361" max="4361" width="9.6640625" style="38" customWidth="1"/>
    <col min="4362" max="4362" width="7.88671875" style="38" customWidth="1"/>
    <col min="4363" max="4363" width="8.6640625" style="38" customWidth="1"/>
    <col min="4364" max="4364" width="8.5546875" style="38" customWidth="1"/>
    <col min="4365" max="4599" width="11.44140625" style="38"/>
    <col min="4600" max="4600" width="1.109375" style="38" customWidth="1"/>
    <col min="4601" max="4601" width="2.6640625" style="38" customWidth="1"/>
    <col min="4602" max="4602" width="10.88671875" style="38" customWidth="1"/>
    <col min="4603" max="4603" width="10.5546875" style="38" customWidth="1"/>
    <col min="4604" max="4604" width="10.44140625" style="38" customWidth="1"/>
    <col min="4605" max="4605" width="8.6640625" style="38" customWidth="1"/>
    <col min="4606" max="4606" width="9" style="38" customWidth="1"/>
    <col min="4607" max="4607" width="12" style="38" customWidth="1"/>
    <col min="4608" max="4608" width="9" style="38" customWidth="1"/>
    <col min="4609" max="4609" width="8.6640625" style="38" customWidth="1"/>
    <col min="4610" max="4610" width="8.33203125" style="38" customWidth="1"/>
    <col min="4611" max="4611" width="11.5546875" style="38" customWidth="1"/>
    <col min="4612" max="4612" width="19" style="38" customWidth="1"/>
    <col min="4613" max="4613" width="1" style="38" customWidth="1"/>
    <col min="4614" max="4614" width="8.44140625" style="38" customWidth="1"/>
    <col min="4615" max="4615" width="7.109375" style="38" customWidth="1"/>
    <col min="4616" max="4616" width="3.88671875" style="38" bestFit="1" customWidth="1"/>
    <col min="4617" max="4617" width="9.6640625" style="38" customWidth="1"/>
    <col min="4618" max="4618" width="7.88671875" style="38" customWidth="1"/>
    <col min="4619" max="4619" width="8.6640625" style="38" customWidth="1"/>
    <col min="4620" max="4620" width="8.5546875" style="38" customWidth="1"/>
    <col min="4621" max="4855" width="11.44140625" style="38"/>
    <col min="4856" max="4856" width="1.109375" style="38" customWidth="1"/>
    <col min="4857" max="4857" width="2.6640625" style="38" customWidth="1"/>
    <col min="4858" max="4858" width="10.88671875" style="38" customWidth="1"/>
    <col min="4859" max="4859" width="10.5546875" style="38" customWidth="1"/>
    <col min="4860" max="4860" width="10.44140625" style="38" customWidth="1"/>
    <col min="4861" max="4861" width="8.6640625" style="38" customWidth="1"/>
    <col min="4862" max="4862" width="9" style="38" customWidth="1"/>
    <col min="4863" max="4863" width="12" style="38" customWidth="1"/>
    <col min="4864" max="4864" width="9" style="38" customWidth="1"/>
    <col min="4865" max="4865" width="8.6640625" style="38" customWidth="1"/>
    <col min="4866" max="4866" width="8.33203125" style="38" customWidth="1"/>
    <col min="4867" max="4867" width="11.5546875" style="38" customWidth="1"/>
    <col min="4868" max="4868" width="19" style="38" customWidth="1"/>
    <col min="4869" max="4869" width="1" style="38" customWidth="1"/>
    <col min="4870" max="4870" width="8.44140625" style="38" customWidth="1"/>
    <col min="4871" max="4871" width="7.109375" style="38" customWidth="1"/>
    <col min="4872" max="4872" width="3.88671875" style="38" bestFit="1" customWidth="1"/>
    <col min="4873" max="4873" width="9.6640625" style="38" customWidth="1"/>
    <col min="4874" max="4874" width="7.88671875" style="38" customWidth="1"/>
    <col min="4875" max="4875" width="8.6640625" style="38" customWidth="1"/>
    <col min="4876" max="4876" width="8.5546875" style="38" customWidth="1"/>
    <col min="4877" max="5111" width="11.44140625" style="38"/>
    <col min="5112" max="5112" width="1.109375" style="38" customWidth="1"/>
    <col min="5113" max="5113" width="2.6640625" style="38" customWidth="1"/>
    <col min="5114" max="5114" width="10.88671875" style="38" customWidth="1"/>
    <col min="5115" max="5115" width="10.5546875" style="38" customWidth="1"/>
    <col min="5116" max="5116" width="10.44140625" style="38" customWidth="1"/>
    <col min="5117" max="5117" width="8.6640625" style="38" customWidth="1"/>
    <col min="5118" max="5118" width="9" style="38" customWidth="1"/>
    <col min="5119" max="5119" width="12" style="38" customWidth="1"/>
    <col min="5120" max="5120" width="9" style="38" customWidth="1"/>
    <col min="5121" max="5121" width="8.6640625" style="38" customWidth="1"/>
    <col min="5122" max="5122" width="8.33203125" style="38" customWidth="1"/>
    <col min="5123" max="5123" width="11.5546875" style="38" customWidth="1"/>
    <col min="5124" max="5124" width="19" style="38" customWidth="1"/>
    <col min="5125" max="5125" width="1" style="38" customWidth="1"/>
    <col min="5126" max="5126" width="8.44140625" style="38" customWidth="1"/>
    <col min="5127" max="5127" width="7.109375" style="38" customWidth="1"/>
    <col min="5128" max="5128" width="3.88671875" style="38" bestFit="1" customWidth="1"/>
    <col min="5129" max="5129" width="9.6640625" style="38" customWidth="1"/>
    <col min="5130" max="5130" width="7.88671875" style="38" customWidth="1"/>
    <col min="5131" max="5131" width="8.6640625" style="38" customWidth="1"/>
    <col min="5132" max="5132" width="8.5546875" style="38" customWidth="1"/>
    <col min="5133" max="5367" width="11.44140625" style="38"/>
    <col min="5368" max="5368" width="1.109375" style="38" customWidth="1"/>
    <col min="5369" max="5369" width="2.6640625" style="38" customWidth="1"/>
    <col min="5370" max="5370" width="10.88671875" style="38" customWidth="1"/>
    <col min="5371" max="5371" width="10.5546875" style="38" customWidth="1"/>
    <col min="5372" max="5372" width="10.44140625" style="38" customWidth="1"/>
    <col min="5373" max="5373" width="8.6640625" style="38" customWidth="1"/>
    <col min="5374" max="5374" width="9" style="38" customWidth="1"/>
    <col min="5375" max="5375" width="12" style="38" customWidth="1"/>
    <col min="5376" max="5376" width="9" style="38" customWidth="1"/>
    <col min="5377" max="5377" width="8.6640625" style="38" customWidth="1"/>
    <col min="5378" max="5378" width="8.33203125" style="38" customWidth="1"/>
    <col min="5379" max="5379" width="11.5546875" style="38" customWidth="1"/>
    <col min="5380" max="5380" width="19" style="38" customWidth="1"/>
    <col min="5381" max="5381" width="1" style="38" customWidth="1"/>
    <col min="5382" max="5382" width="8.44140625" style="38" customWidth="1"/>
    <col min="5383" max="5383" width="7.109375" style="38" customWidth="1"/>
    <col min="5384" max="5384" width="3.88671875" style="38" bestFit="1" customWidth="1"/>
    <col min="5385" max="5385" width="9.6640625" style="38" customWidth="1"/>
    <col min="5386" max="5386" width="7.88671875" style="38" customWidth="1"/>
    <col min="5387" max="5387" width="8.6640625" style="38" customWidth="1"/>
    <col min="5388" max="5388" width="8.5546875" style="38" customWidth="1"/>
    <col min="5389" max="5623" width="11.44140625" style="38"/>
    <col min="5624" max="5624" width="1.109375" style="38" customWidth="1"/>
    <col min="5625" max="5625" width="2.6640625" style="38" customWidth="1"/>
    <col min="5626" max="5626" width="10.88671875" style="38" customWidth="1"/>
    <col min="5627" max="5627" width="10.5546875" style="38" customWidth="1"/>
    <col min="5628" max="5628" width="10.44140625" style="38" customWidth="1"/>
    <col min="5629" max="5629" width="8.6640625" style="38" customWidth="1"/>
    <col min="5630" max="5630" width="9" style="38" customWidth="1"/>
    <col min="5631" max="5631" width="12" style="38" customWidth="1"/>
    <col min="5632" max="5632" width="9" style="38" customWidth="1"/>
    <col min="5633" max="5633" width="8.6640625" style="38" customWidth="1"/>
    <col min="5634" max="5634" width="8.33203125" style="38" customWidth="1"/>
    <col min="5635" max="5635" width="11.5546875" style="38" customWidth="1"/>
    <col min="5636" max="5636" width="19" style="38" customWidth="1"/>
    <col min="5637" max="5637" width="1" style="38" customWidth="1"/>
    <col min="5638" max="5638" width="8.44140625" style="38" customWidth="1"/>
    <col min="5639" max="5639" width="7.109375" style="38" customWidth="1"/>
    <col min="5640" max="5640" width="3.88671875" style="38" bestFit="1" customWidth="1"/>
    <col min="5641" max="5641" width="9.6640625" style="38" customWidth="1"/>
    <col min="5642" max="5642" width="7.88671875" style="38" customWidth="1"/>
    <col min="5643" max="5643" width="8.6640625" style="38" customWidth="1"/>
    <col min="5644" max="5644" width="8.5546875" style="38" customWidth="1"/>
    <col min="5645" max="5879" width="11.44140625" style="38"/>
    <col min="5880" max="5880" width="1.109375" style="38" customWidth="1"/>
    <col min="5881" max="5881" width="2.6640625" style="38" customWidth="1"/>
    <col min="5882" max="5882" width="10.88671875" style="38" customWidth="1"/>
    <col min="5883" max="5883" width="10.5546875" style="38" customWidth="1"/>
    <col min="5884" max="5884" width="10.44140625" style="38" customWidth="1"/>
    <col min="5885" max="5885" width="8.6640625" style="38" customWidth="1"/>
    <col min="5886" max="5886" width="9" style="38" customWidth="1"/>
    <col min="5887" max="5887" width="12" style="38" customWidth="1"/>
    <col min="5888" max="5888" width="9" style="38" customWidth="1"/>
    <col min="5889" max="5889" width="8.6640625" style="38" customWidth="1"/>
    <col min="5890" max="5890" width="8.33203125" style="38" customWidth="1"/>
    <col min="5891" max="5891" width="11.5546875" style="38" customWidth="1"/>
    <col min="5892" max="5892" width="19" style="38" customWidth="1"/>
    <col min="5893" max="5893" width="1" style="38" customWidth="1"/>
    <col min="5894" max="5894" width="8.44140625" style="38" customWidth="1"/>
    <col min="5895" max="5895" width="7.109375" style="38" customWidth="1"/>
    <col min="5896" max="5896" width="3.88671875" style="38" bestFit="1" customWidth="1"/>
    <col min="5897" max="5897" width="9.6640625" style="38" customWidth="1"/>
    <col min="5898" max="5898" width="7.88671875" style="38" customWidth="1"/>
    <col min="5899" max="5899" width="8.6640625" style="38" customWidth="1"/>
    <col min="5900" max="5900" width="8.5546875" style="38" customWidth="1"/>
    <col min="5901" max="6135" width="11.44140625" style="38"/>
    <col min="6136" max="6136" width="1.109375" style="38" customWidth="1"/>
    <col min="6137" max="6137" width="2.6640625" style="38" customWidth="1"/>
    <col min="6138" max="6138" width="10.88671875" style="38" customWidth="1"/>
    <col min="6139" max="6139" width="10.5546875" style="38" customWidth="1"/>
    <col min="6140" max="6140" width="10.44140625" style="38" customWidth="1"/>
    <col min="6141" max="6141" width="8.6640625" style="38" customWidth="1"/>
    <col min="6142" max="6142" width="9" style="38" customWidth="1"/>
    <col min="6143" max="6143" width="12" style="38" customWidth="1"/>
    <col min="6144" max="6144" width="9" style="38" customWidth="1"/>
    <col min="6145" max="6145" width="8.6640625" style="38" customWidth="1"/>
    <col min="6146" max="6146" width="8.33203125" style="38" customWidth="1"/>
    <col min="6147" max="6147" width="11.5546875" style="38" customWidth="1"/>
    <col min="6148" max="6148" width="19" style="38" customWidth="1"/>
    <col min="6149" max="6149" width="1" style="38" customWidth="1"/>
    <col min="6150" max="6150" width="8.44140625" style="38" customWidth="1"/>
    <col min="6151" max="6151" width="7.109375" style="38" customWidth="1"/>
    <col min="6152" max="6152" width="3.88671875" style="38" bestFit="1" customWidth="1"/>
    <col min="6153" max="6153" width="9.6640625" style="38" customWidth="1"/>
    <col min="6154" max="6154" width="7.88671875" style="38" customWidth="1"/>
    <col min="6155" max="6155" width="8.6640625" style="38" customWidth="1"/>
    <col min="6156" max="6156" width="8.5546875" style="38" customWidth="1"/>
    <col min="6157" max="6391" width="11.44140625" style="38"/>
    <col min="6392" max="6392" width="1.109375" style="38" customWidth="1"/>
    <col min="6393" max="6393" width="2.6640625" style="38" customWidth="1"/>
    <col min="6394" max="6394" width="10.88671875" style="38" customWidth="1"/>
    <col min="6395" max="6395" width="10.5546875" style="38" customWidth="1"/>
    <col min="6396" max="6396" width="10.44140625" style="38" customWidth="1"/>
    <col min="6397" max="6397" width="8.6640625" style="38" customWidth="1"/>
    <col min="6398" max="6398" width="9" style="38" customWidth="1"/>
    <col min="6399" max="6399" width="12" style="38" customWidth="1"/>
    <col min="6400" max="6400" width="9" style="38" customWidth="1"/>
    <col min="6401" max="6401" width="8.6640625" style="38" customWidth="1"/>
    <col min="6402" max="6402" width="8.33203125" style="38" customWidth="1"/>
    <col min="6403" max="6403" width="11.5546875" style="38" customWidth="1"/>
    <col min="6404" max="6404" width="19" style="38" customWidth="1"/>
    <col min="6405" max="6405" width="1" style="38" customWidth="1"/>
    <col min="6406" max="6406" width="8.44140625" style="38" customWidth="1"/>
    <col min="6407" max="6407" width="7.109375" style="38" customWidth="1"/>
    <col min="6408" max="6408" width="3.88671875" style="38" bestFit="1" customWidth="1"/>
    <col min="6409" max="6409" width="9.6640625" style="38" customWidth="1"/>
    <col min="6410" max="6410" width="7.88671875" style="38" customWidth="1"/>
    <col min="6411" max="6411" width="8.6640625" style="38" customWidth="1"/>
    <col min="6412" max="6412" width="8.5546875" style="38" customWidth="1"/>
    <col min="6413" max="6647" width="11.44140625" style="38"/>
    <col min="6648" max="6648" width="1.109375" style="38" customWidth="1"/>
    <col min="6649" max="6649" width="2.6640625" style="38" customWidth="1"/>
    <col min="6650" max="6650" width="10.88671875" style="38" customWidth="1"/>
    <col min="6651" max="6651" width="10.5546875" style="38" customWidth="1"/>
    <col min="6652" max="6652" width="10.44140625" style="38" customWidth="1"/>
    <col min="6653" max="6653" width="8.6640625" style="38" customWidth="1"/>
    <col min="6654" max="6654" width="9" style="38" customWidth="1"/>
    <col min="6655" max="6655" width="12" style="38" customWidth="1"/>
    <col min="6656" max="6656" width="9" style="38" customWidth="1"/>
    <col min="6657" max="6657" width="8.6640625" style="38" customWidth="1"/>
    <col min="6658" max="6658" width="8.33203125" style="38" customWidth="1"/>
    <col min="6659" max="6659" width="11.5546875" style="38" customWidth="1"/>
    <col min="6660" max="6660" width="19" style="38" customWidth="1"/>
    <col min="6661" max="6661" width="1" style="38" customWidth="1"/>
    <col min="6662" max="6662" width="8.44140625" style="38" customWidth="1"/>
    <col min="6663" max="6663" width="7.109375" style="38" customWidth="1"/>
    <col min="6664" max="6664" width="3.88671875" style="38" bestFit="1" customWidth="1"/>
    <col min="6665" max="6665" width="9.6640625" style="38" customWidth="1"/>
    <col min="6666" max="6666" width="7.88671875" style="38" customWidth="1"/>
    <col min="6667" max="6667" width="8.6640625" style="38" customWidth="1"/>
    <col min="6668" max="6668" width="8.5546875" style="38" customWidth="1"/>
    <col min="6669" max="6903" width="11.44140625" style="38"/>
    <col min="6904" max="6904" width="1.109375" style="38" customWidth="1"/>
    <col min="6905" max="6905" width="2.6640625" style="38" customWidth="1"/>
    <col min="6906" max="6906" width="10.88671875" style="38" customWidth="1"/>
    <col min="6907" max="6907" width="10.5546875" style="38" customWidth="1"/>
    <col min="6908" max="6908" width="10.44140625" style="38" customWidth="1"/>
    <col min="6909" max="6909" width="8.6640625" style="38" customWidth="1"/>
    <col min="6910" max="6910" width="9" style="38" customWidth="1"/>
    <col min="6911" max="6911" width="12" style="38" customWidth="1"/>
    <col min="6912" max="6912" width="9" style="38" customWidth="1"/>
    <col min="6913" max="6913" width="8.6640625" style="38" customWidth="1"/>
    <col min="6914" max="6914" width="8.33203125" style="38" customWidth="1"/>
    <col min="6915" max="6915" width="11.5546875" style="38" customWidth="1"/>
    <col min="6916" max="6916" width="19" style="38" customWidth="1"/>
    <col min="6917" max="6917" width="1" style="38" customWidth="1"/>
    <col min="6918" max="6918" width="8.44140625" style="38" customWidth="1"/>
    <col min="6919" max="6919" width="7.109375" style="38" customWidth="1"/>
    <col min="6920" max="6920" width="3.88671875" style="38" bestFit="1" customWidth="1"/>
    <col min="6921" max="6921" width="9.6640625" style="38" customWidth="1"/>
    <col min="6922" max="6922" width="7.88671875" style="38" customWidth="1"/>
    <col min="6923" max="6923" width="8.6640625" style="38" customWidth="1"/>
    <col min="6924" max="6924" width="8.5546875" style="38" customWidth="1"/>
    <col min="6925" max="7159" width="11.44140625" style="38"/>
    <col min="7160" max="7160" width="1.109375" style="38" customWidth="1"/>
    <col min="7161" max="7161" width="2.6640625" style="38" customWidth="1"/>
    <col min="7162" max="7162" width="10.88671875" style="38" customWidth="1"/>
    <col min="7163" max="7163" width="10.5546875" style="38" customWidth="1"/>
    <col min="7164" max="7164" width="10.44140625" style="38" customWidth="1"/>
    <col min="7165" max="7165" width="8.6640625" style="38" customWidth="1"/>
    <col min="7166" max="7166" width="9" style="38" customWidth="1"/>
    <col min="7167" max="7167" width="12" style="38" customWidth="1"/>
    <col min="7168" max="7168" width="9" style="38" customWidth="1"/>
    <col min="7169" max="7169" width="8.6640625" style="38" customWidth="1"/>
    <col min="7170" max="7170" width="8.33203125" style="38" customWidth="1"/>
    <col min="7171" max="7171" width="11.5546875" style="38" customWidth="1"/>
    <col min="7172" max="7172" width="19" style="38" customWidth="1"/>
    <col min="7173" max="7173" width="1" style="38" customWidth="1"/>
    <col min="7174" max="7174" width="8.44140625" style="38" customWidth="1"/>
    <col min="7175" max="7175" width="7.109375" style="38" customWidth="1"/>
    <col min="7176" max="7176" width="3.88671875" style="38" bestFit="1" customWidth="1"/>
    <col min="7177" max="7177" width="9.6640625" style="38" customWidth="1"/>
    <col min="7178" max="7178" width="7.88671875" style="38" customWidth="1"/>
    <col min="7179" max="7179" width="8.6640625" style="38" customWidth="1"/>
    <col min="7180" max="7180" width="8.5546875" style="38" customWidth="1"/>
    <col min="7181" max="7415" width="11.44140625" style="38"/>
    <col min="7416" max="7416" width="1.109375" style="38" customWidth="1"/>
    <col min="7417" max="7417" width="2.6640625" style="38" customWidth="1"/>
    <col min="7418" max="7418" width="10.88671875" style="38" customWidth="1"/>
    <col min="7419" max="7419" width="10.5546875" style="38" customWidth="1"/>
    <col min="7420" max="7420" width="10.44140625" style="38" customWidth="1"/>
    <col min="7421" max="7421" width="8.6640625" style="38" customWidth="1"/>
    <col min="7422" max="7422" width="9" style="38" customWidth="1"/>
    <col min="7423" max="7423" width="12" style="38" customWidth="1"/>
    <col min="7424" max="7424" width="9" style="38" customWidth="1"/>
    <col min="7425" max="7425" width="8.6640625" style="38" customWidth="1"/>
    <col min="7426" max="7426" width="8.33203125" style="38" customWidth="1"/>
    <col min="7427" max="7427" width="11.5546875" style="38" customWidth="1"/>
    <col min="7428" max="7428" width="19" style="38" customWidth="1"/>
    <col min="7429" max="7429" width="1" style="38" customWidth="1"/>
    <col min="7430" max="7430" width="8.44140625" style="38" customWidth="1"/>
    <col min="7431" max="7431" width="7.109375" style="38" customWidth="1"/>
    <col min="7432" max="7432" width="3.88671875" style="38" bestFit="1" customWidth="1"/>
    <col min="7433" max="7433" width="9.6640625" style="38" customWidth="1"/>
    <col min="7434" max="7434" width="7.88671875" style="38" customWidth="1"/>
    <col min="7435" max="7435" width="8.6640625" style="38" customWidth="1"/>
    <col min="7436" max="7436" width="8.5546875" style="38" customWidth="1"/>
    <col min="7437" max="7671" width="11.44140625" style="38"/>
    <col min="7672" max="7672" width="1.109375" style="38" customWidth="1"/>
    <col min="7673" max="7673" width="2.6640625" style="38" customWidth="1"/>
    <col min="7674" max="7674" width="10.88671875" style="38" customWidth="1"/>
    <col min="7675" max="7675" width="10.5546875" style="38" customWidth="1"/>
    <col min="7676" max="7676" width="10.44140625" style="38" customWidth="1"/>
    <col min="7677" max="7677" width="8.6640625" style="38" customWidth="1"/>
    <col min="7678" max="7678" width="9" style="38" customWidth="1"/>
    <col min="7679" max="7679" width="12" style="38" customWidth="1"/>
    <col min="7680" max="7680" width="9" style="38" customWidth="1"/>
    <col min="7681" max="7681" width="8.6640625" style="38" customWidth="1"/>
    <col min="7682" max="7682" width="8.33203125" style="38" customWidth="1"/>
    <col min="7683" max="7683" width="11.5546875" style="38" customWidth="1"/>
    <col min="7684" max="7684" width="19" style="38" customWidth="1"/>
    <col min="7685" max="7685" width="1" style="38" customWidth="1"/>
    <col min="7686" max="7686" width="8.44140625" style="38" customWidth="1"/>
    <col min="7687" max="7687" width="7.109375" style="38" customWidth="1"/>
    <col min="7688" max="7688" width="3.88671875" style="38" bestFit="1" customWidth="1"/>
    <col min="7689" max="7689" width="9.6640625" style="38" customWidth="1"/>
    <col min="7690" max="7690" width="7.88671875" style="38" customWidth="1"/>
    <col min="7691" max="7691" width="8.6640625" style="38" customWidth="1"/>
    <col min="7692" max="7692" width="8.5546875" style="38" customWidth="1"/>
    <col min="7693" max="7927" width="11.44140625" style="38"/>
    <col min="7928" max="7928" width="1.109375" style="38" customWidth="1"/>
    <col min="7929" max="7929" width="2.6640625" style="38" customWidth="1"/>
    <col min="7930" max="7930" width="10.88671875" style="38" customWidth="1"/>
    <col min="7931" max="7931" width="10.5546875" style="38" customWidth="1"/>
    <col min="7932" max="7932" width="10.44140625" style="38" customWidth="1"/>
    <col min="7933" max="7933" width="8.6640625" style="38" customWidth="1"/>
    <col min="7934" max="7934" width="9" style="38" customWidth="1"/>
    <col min="7935" max="7935" width="12" style="38" customWidth="1"/>
    <col min="7936" max="7936" width="9" style="38" customWidth="1"/>
    <col min="7937" max="7937" width="8.6640625" style="38" customWidth="1"/>
    <col min="7938" max="7938" width="8.33203125" style="38" customWidth="1"/>
    <col min="7939" max="7939" width="11.5546875" style="38" customWidth="1"/>
    <col min="7940" max="7940" width="19" style="38" customWidth="1"/>
    <col min="7941" max="7941" width="1" style="38" customWidth="1"/>
    <col min="7942" max="7942" width="8.44140625" style="38" customWidth="1"/>
    <col min="7943" max="7943" width="7.109375" style="38" customWidth="1"/>
    <col min="7944" max="7944" width="3.88671875" style="38" bestFit="1" customWidth="1"/>
    <col min="7945" max="7945" width="9.6640625" style="38" customWidth="1"/>
    <col min="7946" max="7946" width="7.88671875" style="38" customWidth="1"/>
    <col min="7947" max="7947" width="8.6640625" style="38" customWidth="1"/>
    <col min="7948" max="7948" width="8.5546875" style="38" customWidth="1"/>
    <col min="7949" max="8183" width="11.44140625" style="38"/>
    <col min="8184" max="8184" width="1.109375" style="38" customWidth="1"/>
    <col min="8185" max="8185" width="2.6640625" style="38" customWidth="1"/>
    <col min="8186" max="8186" width="10.88671875" style="38" customWidth="1"/>
    <col min="8187" max="8187" width="10.5546875" style="38" customWidth="1"/>
    <col min="8188" max="8188" width="10.44140625" style="38" customWidth="1"/>
    <col min="8189" max="8189" width="8.6640625" style="38" customWidth="1"/>
    <col min="8190" max="8190" width="9" style="38" customWidth="1"/>
    <col min="8191" max="8191" width="12" style="38" customWidth="1"/>
    <col min="8192" max="8192" width="9" style="38" customWidth="1"/>
    <col min="8193" max="8193" width="8.6640625" style="38" customWidth="1"/>
    <col min="8194" max="8194" width="8.33203125" style="38" customWidth="1"/>
    <col min="8195" max="8195" width="11.5546875" style="38" customWidth="1"/>
    <col min="8196" max="8196" width="19" style="38" customWidth="1"/>
    <col min="8197" max="8197" width="1" style="38" customWidth="1"/>
    <col min="8198" max="8198" width="8.44140625" style="38" customWidth="1"/>
    <col min="8199" max="8199" width="7.109375" style="38" customWidth="1"/>
    <col min="8200" max="8200" width="3.88671875" style="38" bestFit="1" customWidth="1"/>
    <col min="8201" max="8201" width="9.6640625" style="38" customWidth="1"/>
    <col min="8202" max="8202" width="7.88671875" style="38" customWidth="1"/>
    <col min="8203" max="8203" width="8.6640625" style="38" customWidth="1"/>
    <col min="8204" max="8204" width="8.5546875" style="38" customWidth="1"/>
    <col min="8205" max="8439" width="11.44140625" style="38"/>
    <col min="8440" max="8440" width="1.109375" style="38" customWidth="1"/>
    <col min="8441" max="8441" width="2.6640625" style="38" customWidth="1"/>
    <col min="8442" max="8442" width="10.88671875" style="38" customWidth="1"/>
    <col min="8443" max="8443" width="10.5546875" style="38" customWidth="1"/>
    <col min="8444" max="8444" width="10.44140625" style="38" customWidth="1"/>
    <col min="8445" max="8445" width="8.6640625" style="38" customWidth="1"/>
    <col min="8446" max="8446" width="9" style="38" customWidth="1"/>
    <col min="8447" max="8447" width="12" style="38" customWidth="1"/>
    <col min="8448" max="8448" width="9" style="38" customWidth="1"/>
    <col min="8449" max="8449" width="8.6640625" style="38" customWidth="1"/>
    <col min="8450" max="8450" width="8.33203125" style="38" customWidth="1"/>
    <col min="8451" max="8451" width="11.5546875" style="38" customWidth="1"/>
    <col min="8452" max="8452" width="19" style="38" customWidth="1"/>
    <col min="8453" max="8453" width="1" style="38" customWidth="1"/>
    <col min="8454" max="8454" width="8.44140625" style="38" customWidth="1"/>
    <col min="8455" max="8455" width="7.109375" style="38" customWidth="1"/>
    <col min="8456" max="8456" width="3.88671875" style="38" bestFit="1" customWidth="1"/>
    <col min="8457" max="8457" width="9.6640625" style="38" customWidth="1"/>
    <col min="8458" max="8458" width="7.88671875" style="38" customWidth="1"/>
    <col min="8459" max="8459" width="8.6640625" style="38" customWidth="1"/>
    <col min="8460" max="8460" width="8.5546875" style="38" customWidth="1"/>
    <col min="8461" max="8695" width="11.44140625" style="38"/>
    <col min="8696" max="8696" width="1.109375" style="38" customWidth="1"/>
    <col min="8697" max="8697" width="2.6640625" style="38" customWidth="1"/>
    <col min="8698" max="8698" width="10.88671875" style="38" customWidth="1"/>
    <col min="8699" max="8699" width="10.5546875" style="38" customWidth="1"/>
    <col min="8700" max="8700" width="10.44140625" style="38" customWidth="1"/>
    <col min="8701" max="8701" width="8.6640625" style="38" customWidth="1"/>
    <col min="8702" max="8702" width="9" style="38" customWidth="1"/>
    <col min="8703" max="8703" width="12" style="38" customWidth="1"/>
    <col min="8704" max="8704" width="9" style="38" customWidth="1"/>
    <col min="8705" max="8705" width="8.6640625" style="38" customWidth="1"/>
    <col min="8706" max="8706" width="8.33203125" style="38" customWidth="1"/>
    <col min="8707" max="8707" width="11.5546875" style="38" customWidth="1"/>
    <col min="8708" max="8708" width="19" style="38" customWidth="1"/>
    <col min="8709" max="8709" width="1" style="38" customWidth="1"/>
    <col min="8710" max="8710" width="8.44140625" style="38" customWidth="1"/>
    <col min="8711" max="8711" width="7.109375" style="38" customWidth="1"/>
    <col min="8712" max="8712" width="3.88671875" style="38" bestFit="1" customWidth="1"/>
    <col min="8713" max="8713" width="9.6640625" style="38" customWidth="1"/>
    <col min="8714" max="8714" width="7.88671875" style="38" customWidth="1"/>
    <col min="8715" max="8715" width="8.6640625" style="38" customWidth="1"/>
    <col min="8716" max="8716" width="8.5546875" style="38" customWidth="1"/>
    <col min="8717" max="8951" width="11.44140625" style="38"/>
    <col min="8952" max="8952" width="1.109375" style="38" customWidth="1"/>
    <col min="8953" max="8953" width="2.6640625" style="38" customWidth="1"/>
    <col min="8954" max="8954" width="10.88671875" style="38" customWidth="1"/>
    <col min="8955" max="8955" width="10.5546875" style="38" customWidth="1"/>
    <col min="8956" max="8956" width="10.44140625" style="38" customWidth="1"/>
    <col min="8957" max="8957" width="8.6640625" style="38" customWidth="1"/>
    <col min="8958" max="8958" width="9" style="38" customWidth="1"/>
    <col min="8959" max="8959" width="12" style="38" customWidth="1"/>
    <col min="8960" max="8960" width="9" style="38" customWidth="1"/>
    <col min="8961" max="8961" width="8.6640625" style="38" customWidth="1"/>
    <col min="8962" max="8962" width="8.33203125" style="38" customWidth="1"/>
    <col min="8963" max="8963" width="11.5546875" style="38" customWidth="1"/>
    <col min="8964" max="8964" width="19" style="38" customWidth="1"/>
    <col min="8965" max="8965" width="1" style="38" customWidth="1"/>
    <col min="8966" max="8966" width="8.44140625" style="38" customWidth="1"/>
    <col min="8967" max="8967" width="7.109375" style="38" customWidth="1"/>
    <col min="8968" max="8968" width="3.88671875" style="38" bestFit="1" customWidth="1"/>
    <col min="8969" max="8969" width="9.6640625" style="38" customWidth="1"/>
    <col min="8970" max="8970" width="7.88671875" style="38" customWidth="1"/>
    <col min="8971" max="8971" width="8.6640625" style="38" customWidth="1"/>
    <col min="8972" max="8972" width="8.5546875" style="38" customWidth="1"/>
    <col min="8973" max="9207" width="11.44140625" style="38"/>
    <col min="9208" max="9208" width="1.109375" style="38" customWidth="1"/>
    <col min="9209" max="9209" width="2.6640625" style="38" customWidth="1"/>
    <col min="9210" max="9210" width="10.88671875" style="38" customWidth="1"/>
    <col min="9211" max="9211" width="10.5546875" style="38" customWidth="1"/>
    <col min="9212" max="9212" width="10.44140625" style="38" customWidth="1"/>
    <col min="9213" max="9213" width="8.6640625" style="38" customWidth="1"/>
    <col min="9214" max="9214" width="9" style="38" customWidth="1"/>
    <col min="9215" max="9215" width="12" style="38" customWidth="1"/>
    <col min="9216" max="9216" width="9" style="38" customWidth="1"/>
    <col min="9217" max="9217" width="8.6640625" style="38" customWidth="1"/>
    <col min="9218" max="9218" width="8.33203125" style="38" customWidth="1"/>
    <col min="9219" max="9219" width="11.5546875" style="38" customWidth="1"/>
    <col min="9220" max="9220" width="19" style="38" customWidth="1"/>
    <col min="9221" max="9221" width="1" style="38" customWidth="1"/>
    <col min="9222" max="9222" width="8.44140625" style="38" customWidth="1"/>
    <col min="9223" max="9223" width="7.109375" style="38" customWidth="1"/>
    <col min="9224" max="9224" width="3.88671875" style="38" bestFit="1" customWidth="1"/>
    <col min="9225" max="9225" width="9.6640625" style="38" customWidth="1"/>
    <col min="9226" max="9226" width="7.88671875" style="38" customWidth="1"/>
    <col min="9227" max="9227" width="8.6640625" style="38" customWidth="1"/>
    <col min="9228" max="9228" width="8.5546875" style="38" customWidth="1"/>
    <col min="9229" max="9463" width="11.44140625" style="38"/>
    <col min="9464" max="9464" width="1.109375" style="38" customWidth="1"/>
    <col min="9465" max="9465" width="2.6640625" style="38" customWidth="1"/>
    <col min="9466" max="9466" width="10.88671875" style="38" customWidth="1"/>
    <col min="9467" max="9467" width="10.5546875" style="38" customWidth="1"/>
    <col min="9468" max="9468" width="10.44140625" style="38" customWidth="1"/>
    <col min="9469" max="9469" width="8.6640625" style="38" customWidth="1"/>
    <col min="9470" max="9470" width="9" style="38" customWidth="1"/>
    <col min="9471" max="9471" width="12" style="38" customWidth="1"/>
    <col min="9472" max="9472" width="9" style="38" customWidth="1"/>
    <col min="9473" max="9473" width="8.6640625" style="38" customWidth="1"/>
    <col min="9474" max="9474" width="8.33203125" style="38" customWidth="1"/>
    <col min="9475" max="9475" width="11.5546875" style="38" customWidth="1"/>
    <col min="9476" max="9476" width="19" style="38" customWidth="1"/>
    <col min="9477" max="9477" width="1" style="38" customWidth="1"/>
    <col min="9478" max="9478" width="8.44140625" style="38" customWidth="1"/>
    <col min="9479" max="9479" width="7.109375" style="38" customWidth="1"/>
    <col min="9480" max="9480" width="3.88671875" style="38" bestFit="1" customWidth="1"/>
    <col min="9481" max="9481" width="9.6640625" style="38" customWidth="1"/>
    <col min="9482" max="9482" width="7.88671875" style="38" customWidth="1"/>
    <col min="9483" max="9483" width="8.6640625" style="38" customWidth="1"/>
    <col min="9484" max="9484" width="8.5546875" style="38" customWidth="1"/>
    <col min="9485" max="9719" width="11.44140625" style="38"/>
    <col min="9720" max="9720" width="1.109375" style="38" customWidth="1"/>
    <col min="9721" max="9721" width="2.6640625" style="38" customWidth="1"/>
    <col min="9722" max="9722" width="10.88671875" style="38" customWidth="1"/>
    <col min="9723" max="9723" width="10.5546875" style="38" customWidth="1"/>
    <col min="9724" max="9724" width="10.44140625" style="38" customWidth="1"/>
    <col min="9725" max="9725" width="8.6640625" style="38" customWidth="1"/>
    <col min="9726" max="9726" width="9" style="38" customWidth="1"/>
    <col min="9727" max="9727" width="12" style="38" customWidth="1"/>
    <col min="9728" max="9728" width="9" style="38" customWidth="1"/>
    <col min="9729" max="9729" width="8.6640625" style="38" customWidth="1"/>
    <col min="9730" max="9730" width="8.33203125" style="38" customWidth="1"/>
    <col min="9731" max="9731" width="11.5546875" style="38" customWidth="1"/>
    <col min="9732" max="9732" width="19" style="38" customWidth="1"/>
    <col min="9733" max="9733" width="1" style="38" customWidth="1"/>
    <col min="9734" max="9734" width="8.44140625" style="38" customWidth="1"/>
    <col min="9735" max="9735" width="7.109375" style="38" customWidth="1"/>
    <col min="9736" max="9736" width="3.88671875" style="38" bestFit="1" customWidth="1"/>
    <col min="9737" max="9737" width="9.6640625" style="38" customWidth="1"/>
    <col min="9738" max="9738" width="7.88671875" style="38" customWidth="1"/>
    <col min="9739" max="9739" width="8.6640625" style="38" customWidth="1"/>
    <col min="9740" max="9740" width="8.5546875" style="38" customWidth="1"/>
    <col min="9741" max="9975" width="11.44140625" style="38"/>
    <col min="9976" max="9976" width="1.109375" style="38" customWidth="1"/>
    <col min="9977" max="9977" width="2.6640625" style="38" customWidth="1"/>
    <col min="9978" max="9978" width="10.88671875" style="38" customWidth="1"/>
    <col min="9979" max="9979" width="10.5546875" style="38" customWidth="1"/>
    <col min="9980" max="9980" width="10.44140625" style="38" customWidth="1"/>
    <col min="9981" max="9981" width="8.6640625" style="38" customWidth="1"/>
    <col min="9982" max="9982" width="9" style="38" customWidth="1"/>
    <col min="9983" max="9983" width="12" style="38" customWidth="1"/>
    <col min="9984" max="9984" width="9" style="38" customWidth="1"/>
    <col min="9985" max="9985" width="8.6640625" style="38" customWidth="1"/>
    <col min="9986" max="9986" width="8.33203125" style="38" customWidth="1"/>
    <col min="9987" max="9987" width="11.5546875" style="38" customWidth="1"/>
    <col min="9988" max="9988" width="19" style="38" customWidth="1"/>
    <col min="9989" max="9989" width="1" style="38" customWidth="1"/>
    <col min="9990" max="9990" width="8.44140625" style="38" customWidth="1"/>
    <col min="9991" max="9991" width="7.109375" style="38" customWidth="1"/>
    <col min="9992" max="9992" width="3.88671875" style="38" bestFit="1" customWidth="1"/>
    <col min="9993" max="9993" width="9.6640625" style="38" customWidth="1"/>
    <col min="9994" max="9994" width="7.88671875" style="38" customWidth="1"/>
    <col min="9995" max="9995" width="8.6640625" style="38" customWidth="1"/>
    <col min="9996" max="9996" width="8.5546875" style="38" customWidth="1"/>
    <col min="9997" max="10231" width="11.44140625" style="38"/>
    <col min="10232" max="10232" width="1.109375" style="38" customWidth="1"/>
    <col min="10233" max="10233" width="2.6640625" style="38" customWidth="1"/>
    <col min="10234" max="10234" width="10.88671875" style="38" customWidth="1"/>
    <col min="10235" max="10235" width="10.5546875" style="38" customWidth="1"/>
    <col min="10236" max="10236" width="10.44140625" style="38" customWidth="1"/>
    <col min="10237" max="10237" width="8.6640625" style="38" customWidth="1"/>
    <col min="10238" max="10238" width="9" style="38" customWidth="1"/>
    <col min="10239" max="10239" width="12" style="38" customWidth="1"/>
    <col min="10240" max="10240" width="9" style="38" customWidth="1"/>
    <col min="10241" max="10241" width="8.6640625" style="38" customWidth="1"/>
    <col min="10242" max="10242" width="8.33203125" style="38" customWidth="1"/>
    <col min="10243" max="10243" width="11.5546875" style="38" customWidth="1"/>
    <col min="10244" max="10244" width="19" style="38" customWidth="1"/>
    <col min="10245" max="10245" width="1" style="38" customWidth="1"/>
    <col min="10246" max="10246" width="8.44140625" style="38" customWidth="1"/>
    <col min="10247" max="10247" width="7.109375" style="38" customWidth="1"/>
    <col min="10248" max="10248" width="3.88671875" style="38" bestFit="1" customWidth="1"/>
    <col min="10249" max="10249" width="9.6640625" style="38" customWidth="1"/>
    <col min="10250" max="10250" width="7.88671875" style="38" customWidth="1"/>
    <col min="10251" max="10251" width="8.6640625" style="38" customWidth="1"/>
    <col min="10252" max="10252" width="8.5546875" style="38" customWidth="1"/>
    <col min="10253" max="10487" width="11.44140625" style="38"/>
    <col min="10488" max="10488" width="1.109375" style="38" customWidth="1"/>
    <col min="10489" max="10489" width="2.6640625" style="38" customWidth="1"/>
    <col min="10490" max="10490" width="10.88671875" style="38" customWidth="1"/>
    <col min="10491" max="10491" width="10.5546875" style="38" customWidth="1"/>
    <col min="10492" max="10492" width="10.44140625" style="38" customWidth="1"/>
    <col min="10493" max="10493" width="8.6640625" style="38" customWidth="1"/>
    <col min="10494" max="10494" width="9" style="38" customWidth="1"/>
    <col min="10495" max="10495" width="12" style="38" customWidth="1"/>
    <col min="10496" max="10496" width="9" style="38" customWidth="1"/>
    <col min="10497" max="10497" width="8.6640625" style="38" customWidth="1"/>
    <col min="10498" max="10498" width="8.33203125" style="38" customWidth="1"/>
    <col min="10499" max="10499" width="11.5546875" style="38" customWidth="1"/>
    <col min="10500" max="10500" width="19" style="38" customWidth="1"/>
    <col min="10501" max="10501" width="1" style="38" customWidth="1"/>
    <col min="10502" max="10502" width="8.44140625" style="38" customWidth="1"/>
    <col min="10503" max="10503" width="7.109375" style="38" customWidth="1"/>
    <col min="10504" max="10504" width="3.88671875" style="38" bestFit="1" customWidth="1"/>
    <col min="10505" max="10505" width="9.6640625" style="38" customWidth="1"/>
    <col min="10506" max="10506" width="7.88671875" style="38" customWidth="1"/>
    <col min="10507" max="10507" width="8.6640625" style="38" customWidth="1"/>
    <col min="10508" max="10508" width="8.5546875" style="38" customWidth="1"/>
    <col min="10509" max="10743" width="11.44140625" style="38"/>
    <col min="10744" max="10744" width="1.109375" style="38" customWidth="1"/>
    <col min="10745" max="10745" width="2.6640625" style="38" customWidth="1"/>
    <col min="10746" max="10746" width="10.88671875" style="38" customWidth="1"/>
    <col min="10747" max="10747" width="10.5546875" style="38" customWidth="1"/>
    <col min="10748" max="10748" width="10.44140625" style="38" customWidth="1"/>
    <col min="10749" max="10749" width="8.6640625" style="38" customWidth="1"/>
    <col min="10750" max="10750" width="9" style="38" customWidth="1"/>
    <col min="10751" max="10751" width="12" style="38" customWidth="1"/>
    <col min="10752" max="10752" width="9" style="38" customWidth="1"/>
    <col min="10753" max="10753" width="8.6640625" style="38" customWidth="1"/>
    <col min="10754" max="10754" width="8.33203125" style="38" customWidth="1"/>
    <col min="10755" max="10755" width="11.5546875" style="38" customWidth="1"/>
    <col min="10756" max="10756" width="19" style="38" customWidth="1"/>
    <col min="10757" max="10757" width="1" style="38" customWidth="1"/>
    <col min="10758" max="10758" width="8.44140625" style="38" customWidth="1"/>
    <col min="10759" max="10759" width="7.109375" style="38" customWidth="1"/>
    <col min="10760" max="10760" width="3.88671875" style="38" bestFit="1" customWidth="1"/>
    <col min="10761" max="10761" width="9.6640625" style="38" customWidth="1"/>
    <col min="10762" max="10762" width="7.88671875" style="38" customWidth="1"/>
    <col min="10763" max="10763" width="8.6640625" style="38" customWidth="1"/>
    <col min="10764" max="10764" width="8.5546875" style="38" customWidth="1"/>
    <col min="10765" max="10999" width="11.44140625" style="38"/>
    <col min="11000" max="11000" width="1.109375" style="38" customWidth="1"/>
    <col min="11001" max="11001" width="2.6640625" style="38" customWidth="1"/>
    <col min="11002" max="11002" width="10.88671875" style="38" customWidth="1"/>
    <col min="11003" max="11003" width="10.5546875" style="38" customWidth="1"/>
    <col min="11004" max="11004" width="10.44140625" style="38" customWidth="1"/>
    <col min="11005" max="11005" width="8.6640625" style="38" customWidth="1"/>
    <col min="11006" max="11006" width="9" style="38" customWidth="1"/>
    <col min="11007" max="11007" width="12" style="38" customWidth="1"/>
    <col min="11008" max="11008" width="9" style="38" customWidth="1"/>
    <col min="11009" max="11009" width="8.6640625" style="38" customWidth="1"/>
    <col min="11010" max="11010" width="8.33203125" style="38" customWidth="1"/>
    <col min="11011" max="11011" width="11.5546875" style="38" customWidth="1"/>
    <col min="11012" max="11012" width="19" style="38" customWidth="1"/>
    <col min="11013" max="11013" width="1" style="38" customWidth="1"/>
    <col min="11014" max="11014" width="8.44140625" style="38" customWidth="1"/>
    <col min="11015" max="11015" width="7.109375" style="38" customWidth="1"/>
    <col min="11016" max="11016" width="3.88671875" style="38" bestFit="1" customWidth="1"/>
    <col min="11017" max="11017" width="9.6640625" style="38" customWidth="1"/>
    <col min="11018" max="11018" width="7.88671875" style="38" customWidth="1"/>
    <col min="11019" max="11019" width="8.6640625" style="38" customWidth="1"/>
    <col min="11020" max="11020" width="8.5546875" style="38" customWidth="1"/>
    <col min="11021" max="11255" width="11.44140625" style="38"/>
    <col min="11256" max="11256" width="1.109375" style="38" customWidth="1"/>
    <col min="11257" max="11257" width="2.6640625" style="38" customWidth="1"/>
    <col min="11258" max="11258" width="10.88671875" style="38" customWidth="1"/>
    <col min="11259" max="11259" width="10.5546875" style="38" customWidth="1"/>
    <col min="11260" max="11260" width="10.44140625" style="38" customWidth="1"/>
    <col min="11261" max="11261" width="8.6640625" style="38" customWidth="1"/>
    <col min="11262" max="11262" width="9" style="38" customWidth="1"/>
    <col min="11263" max="11263" width="12" style="38" customWidth="1"/>
    <col min="11264" max="11264" width="9" style="38" customWidth="1"/>
    <col min="11265" max="11265" width="8.6640625" style="38" customWidth="1"/>
    <col min="11266" max="11266" width="8.33203125" style="38" customWidth="1"/>
    <col min="11267" max="11267" width="11.5546875" style="38" customWidth="1"/>
    <col min="11268" max="11268" width="19" style="38" customWidth="1"/>
    <col min="11269" max="11269" width="1" style="38" customWidth="1"/>
    <col min="11270" max="11270" width="8.44140625" style="38" customWidth="1"/>
    <col min="11271" max="11271" width="7.109375" style="38" customWidth="1"/>
    <col min="11272" max="11272" width="3.88671875" style="38" bestFit="1" customWidth="1"/>
    <col min="11273" max="11273" width="9.6640625" style="38" customWidth="1"/>
    <col min="11274" max="11274" width="7.88671875" style="38" customWidth="1"/>
    <col min="11275" max="11275" width="8.6640625" style="38" customWidth="1"/>
    <col min="11276" max="11276" width="8.5546875" style="38" customWidth="1"/>
    <col min="11277" max="11511" width="11.44140625" style="38"/>
    <col min="11512" max="11512" width="1.109375" style="38" customWidth="1"/>
    <col min="11513" max="11513" width="2.6640625" style="38" customWidth="1"/>
    <col min="11514" max="11514" width="10.88671875" style="38" customWidth="1"/>
    <col min="11515" max="11515" width="10.5546875" style="38" customWidth="1"/>
    <col min="11516" max="11516" width="10.44140625" style="38" customWidth="1"/>
    <col min="11517" max="11517" width="8.6640625" style="38" customWidth="1"/>
    <col min="11518" max="11518" width="9" style="38" customWidth="1"/>
    <col min="11519" max="11519" width="12" style="38" customWidth="1"/>
    <col min="11520" max="11520" width="9" style="38" customWidth="1"/>
    <col min="11521" max="11521" width="8.6640625" style="38" customWidth="1"/>
    <col min="11522" max="11522" width="8.33203125" style="38" customWidth="1"/>
    <col min="11523" max="11523" width="11.5546875" style="38" customWidth="1"/>
    <col min="11524" max="11524" width="19" style="38" customWidth="1"/>
    <col min="11525" max="11525" width="1" style="38" customWidth="1"/>
    <col min="11526" max="11526" width="8.44140625" style="38" customWidth="1"/>
    <col min="11527" max="11527" width="7.109375" style="38" customWidth="1"/>
    <col min="11528" max="11528" width="3.88671875" style="38" bestFit="1" customWidth="1"/>
    <col min="11529" max="11529" width="9.6640625" style="38" customWidth="1"/>
    <col min="11530" max="11530" width="7.88671875" style="38" customWidth="1"/>
    <col min="11531" max="11531" width="8.6640625" style="38" customWidth="1"/>
    <col min="11532" max="11532" width="8.5546875" style="38" customWidth="1"/>
    <col min="11533" max="11767" width="11.44140625" style="38"/>
    <col min="11768" max="11768" width="1.109375" style="38" customWidth="1"/>
    <col min="11769" max="11769" width="2.6640625" style="38" customWidth="1"/>
    <col min="11770" max="11770" width="10.88671875" style="38" customWidth="1"/>
    <col min="11771" max="11771" width="10.5546875" style="38" customWidth="1"/>
    <col min="11772" max="11772" width="10.44140625" style="38" customWidth="1"/>
    <col min="11773" max="11773" width="8.6640625" style="38" customWidth="1"/>
    <col min="11774" max="11774" width="9" style="38" customWidth="1"/>
    <col min="11775" max="11775" width="12" style="38" customWidth="1"/>
    <col min="11776" max="11776" width="9" style="38" customWidth="1"/>
    <col min="11777" max="11777" width="8.6640625" style="38" customWidth="1"/>
    <col min="11778" max="11778" width="8.33203125" style="38" customWidth="1"/>
    <col min="11779" max="11779" width="11.5546875" style="38" customWidth="1"/>
    <col min="11780" max="11780" width="19" style="38" customWidth="1"/>
    <col min="11781" max="11781" width="1" style="38" customWidth="1"/>
    <col min="11782" max="11782" width="8.44140625" style="38" customWidth="1"/>
    <col min="11783" max="11783" width="7.109375" style="38" customWidth="1"/>
    <col min="11784" max="11784" width="3.88671875" style="38" bestFit="1" customWidth="1"/>
    <col min="11785" max="11785" width="9.6640625" style="38" customWidth="1"/>
    <col min="11786" max="11786" width="7.88671875" style="38" customWidth="1"/>
    <col min="11787" max="11787" width="8.6640625" style="38" customWidth="1"/>
    <col min="11788" max="11788" width="8.5546875" style="38" customWidth="1"/>
    <col min="11789" max="12023" width="11.44140625" style="38"/>
    <col min="12024" max="12024" width="1.109375" style="38" customWidth="1"/>
    <col min="12025" max="12025" width="2.6640625" style="38" customWidth="1"/>
    <col min="12026" max="12026" width="10.88671875" style="38" customWidth="1"/>
    <col min="12027" max="12027" width="10.5546875" style="38" customWidth="1"/>
    <col min="12028" max="12028" width="10.44140625" style="38" customWidth="1"/>
    <col min="12029" max="12029" width="8.6640625" style="38" customWidth="1"/>
    <col min="12030" max="12030" width="9" style="38" customWidth="1"/>
    <col min="12031" max="12031" width="12" style="38" customWidth="1"/>
    <col min="12032" max="12032" width="9" style="38" customWidth="1"/>
    <col min="12033" max="12033" width="8.6640625" style="38" customWidth="1"/>
    <col min="12034" max="12034" width="8.33203125" style="38" customWidth="1"/>
    <col min="12035" max="12035" width="11.5546875" style="38" customWidth="1"/>
    <col min="12036" max="12036" width="19" style="38" customWidth="1"/>
    <col min="12037" max="12037" width="1" style="38" customWidth="1"/>
    <col min="12038" max="12038" width="8.44140625" style="38" customWidth="1"/>
    <col min="12039" max="12039" width="7.109375" style="38" customWidth="1"/>
    <col min="12040" max="12040" width="3.88671875" style="38" bestFit="1" customWidth="1"/>
    <col min="12041" max="12041" width="9.6640625" style="38" customWidth="1"/>
    <col min="12042" max="12042" width="7.88671875" style="38" customWidth="1"/>
    <col min="12043" max="12043" width="8.6640625" style="38" customWidth="1"/>
    <col min="12044" max="12044" width="8.5546875" style="38" customWidth="1"/>
    <col min="12045" max="12279" width="11.44140625" style="38"/>
    <col min="12280" max="12280" width="1.109375" style="38" customWidth="1"/>
    <col min="12281" max="12281" width="2.6640625" style="38" customWidth="1"/>
    <col min="12282" max="12282" width="10.88671875" style="38" customWidth="1"/>
    <col min="12283" max="12283" width="10.5546875" style="38" customWidth="1"/>
    <col min="12284" max="12284" width="10.44140625" style="38" customWidth="1"/>
    <col min="12285" max="12285" width="8.6640625" style="38" customWidth="1"/>
    <col min="12286" max="12286" width="9" style="38" customWidth="1"/>
    <col min="12287" max="12287" width="12" style="38" customWidth="1"/>
    <col min="12288" max="12288" width="9" style="38" customWidth="1"/>
    <col min="12289" max="12289" width="8.6640625" style="38" customWidth="1"/>
    <col min="12290" max="12290" width="8.33203125" style="38" customWidth="1"/>
    <col min="12291" max="12291" width="11.5546875" style="38" customWidth="1"/>
    <col min="12292" max="12292" width="19" style="38" customWidth="1"/>
    <col min="12293" max="12293" width="1" style="38" customWidth="1"/>
    <col min="12294" max="12294" width="8.44140625" style="38" customWidth="1"/>
    <col min="12295" max="12295" width="7.109375" style="38" customWidth="1"/>
    <col min="12296" max="12296" width="3.88671875" style="38" bestFit="1" customWidth="1"/>
    <col min="12297" max="12297" width="9.6640625" style="38" customWidth="1"/>
    <col min="12298" max="12298" width="7.88671875" style="38" customWidth="1"/>
    <col min="12299" max="12299" width="8.6640625" style="38" customWidth="1"/>
    <col min="12300" max="12300" width="8.5546875" style="38" customWidth="1"/>
    <col min="12301" max="12535" width="11.44140625" style="38"/>
    <col min="12536" max="12536" width="1.109375" style="38" customWidth="1"/>
    <col min="12537" max="12537" width="2.6640625" style="38" customWidth="1"/>
    <col min="12538" max="12538" width="10.88671875" style="38" customWidth="1"/>
    <col min="12539" max="12539" width="10.5546875" style="38" customWidth="1"/>
    <col min="12540" max="12540" width="10.44140625" style="38" customWidth="1"/>
    <col min="12541" max="12541" width="8.6640625" style="38" customWidth="1"/>
    <col min="12542" max="12542" width="9" style="38" customWidth="1"/>
    <col min="12543" max="12543" width="12" style="38" customWidth="1"/>
    <col min="12544" max="12544" width="9" style="38" customWidth="1"/>
    <col min="12545" max="12545" width="8.6640625" style="38" customWidth="1"/>
    <col min="12546" max="12546" width="8.33203125" style="38" customWidth="1"/>
    <col min="12547" max="12547" width="11.5546875" style="38" customWidth="1"/>
    <col min="12548" max="12548" width="19" style="38" customWidth="1"/>
    <col min="12549" max="12549" width="1" style="38" customWidth="1"/>
    <col min="12550" max="12550" width="8.44140625" style="38" customWidth="1"/>
    <col min="12551" max="12551" width="7.109375" style="38" customWidth="1"/>
    <col min="12552" max="12552" width="3.88671875" style="38" bestFit="1" customWidth="1"/>
    <col min="12553" max="12553" width="9.6640625" style="38" customWidth="1"/>
    <col min="12554" max="12554" width="7.88671875" style="38" customWidth="1"/>
    <col min="12555" max="12555" width="8.6640625" style="38" customWidth="1"/>
    <col min="12556" max="12556" width="8.5546875" style="38" customWidth="1"/>
    <col min="12557" max="12791" width="11.44140625" style="38"/>
    <col min="12792" max="12792" width="1.109375" style="38" customWidth="1"/>
    <col min="12793" max="12793" width="2.6640625" style="38" customWidth="1"/>
    <col min="12794" max="12794" width="10.88671875" style="38" customWidth="1"/>
    <col min="12795" max="12795" width="10.5546875" style="38" customWidth="1"/>
    <col min="12796" max="12796" width="10.44140625" style="38" customWidth="1"/>
    <col min="12797" max="12797" width="8.6640625" style="38" customWidth="1"/>
    <col min="12798" max="12798" width="9" style="38" customWidth="1"/>
    <col min="12799" max="12799" width="12" style="38" customWidth="1"/>
    <col min="12800" max="12800" width="9" style="38" customWidth="1"/>
    <col min="12801" max="12801" width="8.6640625" style="38" customWidth="1"/>
    <col min="12802" max="12802" width="8.33203125" style="38" customWidth="1"/>
    <col min="12803" max="12803" width="11.5546875" style="38" customWidth="1"/>
    <col min="12804" max="12804" width="19" style="38" customWidth="1"/>
    <col min="12805" max="12805" width="1" style="38" customWidth="1"/>
    <col min="12806" max="12806" width="8.44140625" style="38" customWidth="1"/>
    <col min="12807" max="12807" width="7.109375" style="38" customWidth="1"/>
    <col min="12808" max="12808" width="3.88671875" style="38" bestFit="1" customWidth="1"/>
    <col min="12809" max="12809" width="9.6640625" style="38" customWidth="1"/>
    <col min="12810" max="12810" width="7.88671875" style="38" customWidth="1"/>
    <col min="12811" max="12811" width="8.6640625" style="38" customWidth="1"/>
    <col min="12812" max="12812" width="8.5546875" style="38" customWidth="1"/>
    <col min="12813" max="13047" width="11.44140625" style="38"/>
    <col min="13048" max="13048" width="1.109375" style="38" customWidth="1"/>
    <col min="13049" max="13049" width="2.6640625" style="38" customWidth="1"/>
    <col min="13050" max="13050" width="10.88671875" style="38" customWidth="1"/>
    <col min="13051" max="13051" width="10.5546875" style="38" customWidth="1"/>
    <col min="13052" max="13052" width="10.44140625" style="38" customWidth="1"/>
    <col min="13053" max="13053" width="8.6640625" style="38" customWidth="1"/>
    <col min="13054" max="13054" width="9" style="38" customWidth="1"/>
    <col min="13055" max="13055" width="12" style="38" customWidth="1"/>
    <col min="13056" max="13056" width="9" style="38" customWidth="1"/>
    <col min="13057" max="13057" width="8.6640625" style="38" customWidth="1"/>
    <col min="13058" max="13058" width="8.33203125" style="38" customWidth="1"/>
    <col min="13059" max="13059" width="11.5546875" style="38" customWidth="1"/>
    <col min="13060" max="13060" width="19" style="38" customWidth="1"/>
    <col min="13061" max="13061" width="1" style="38" customWidth="1"/>
    <col min="13062" max="13062" width="8.44140625" style="38" customWidth="1"/>
    <col min="13063" max="13063" width="7.109375" style="38" customWidth="1"/>
    <col min="13064" max="13064" width="3.88671875" style="38" bestFit="1" customWidth="1"/>
    <col min="13065" max="13065" width="9.6640625" style="38" customWidth="1"/>
    <col min="13066" max="13066" width="7.88671875" style="38" customWidth="1"/>
    <col min="13067" max="13067" width="8.6640625" style="38" customWidth="1"/>
    <col min="13068" max="13068" width="8.5546875" style="38" customWidth="1"/>
    <col min="13069" max="13303" width="11.44140625" style="38"/>
    <col min="13304" max="13304" width="1.109375" style="38" customWidth="1"/>
    <col min="13305" max="13305" width="2.6640625" style="38" customWidth="1"/>
    <col min="13306" max="13306" width="10.88671875" style="38" customWidth="1"/>
    <col min="13307" max="13307" width="10.5546875" style="38" customWidth="1"/>
    <col min="13308" max="13308" width="10.44140625" style="38" customWidth="1"/>
    <col min="13309" max="13309" width="8.6640625" style="38" customWidth="1"/>
    <col min="13310" max="13310" width="9" style="38" customWidth="1"/>
    <col min="13311" max="13311" width="12" style="38" customWidth="1"/>
    <col min="13312" max="13312" width="9" style="38" customWidth="1"/>
    <col min="13313" max="13313" width="8.6640625" style="38" customWidth="1"/>
    <col min="13314" max="13314" width="8.33203125" style="38" customWidth="1"/>
    <col min="13315" max="13315" width="11.5546875" style="38" customWidth="1"/>
    <col min="13316" max="13316" width="19" style="38" customWidth="1"/>
    <col min="13317" max="13317" width="1" style="38" customWidth="1"/>
    <col min="13318" max="13318" width="8.44140625" style="38" customWidth="1"/>
    <col min="13319" max="13319" width="7.109375" style="38" customWidth="1"/>
    <col min="13320" max="13320" width="3.88671875" style="38" bestFit="1" customWidth="1"/>
    <col min="13321" max="13321" width="9.6640625" style="38" customWidth="1"/>
    <col min="13322" max="13322" width="7.88671875" style="38" customWidth="1"/>
    <col min="13323" max="13323" width="8.6640625" style="38" customWidth="1"/>
    <col min="13324" max="13324" width="8.5546875" style="38" customWidth="1"/>
    <col min="13325" max="13559" width="11.44140625" style="38"/>
    <col min="13560" max="13560" width="1.109375" style="38" customWidth="1"/>
    <col min="13561" max="13561" width="2.6640625" style="38" customWidth="1"/>
    <col min="13562" max="13562" width="10.88671875" style="38" customWidth="1"/>
    <col min="13563" max="13563" width="10.5546875" style="38" customWidth="1"/>
    <col min="13564" max="13564" width="10.44140625" style="38" customWidth="1"/>
    <col min="13565" max="13565" width="8.6640625" style="38" customWidth="1"/>
    <col min="13566" max="13566" width="9" style="38" customWidth="1"/>
    <col min="13567" max="13567" width="12" style="38" customWidth="1"/>
    <col min="13568" max="13568" width="9" style="38" customWidth="1"/>
    <col min="13569" max="13569" width="8.6640625" style="38" customWidth="1"/>
    <col min="13570" max="13570" width="8.33203125" style="38" customWidth="1"/>
    <col min="13571" max="13571" width="11.5546875" style="38" customWidth="1"/>
    <col min="13572" max="13572" width="19" style="38" customWidth="1"/>
    <col min="13573" max="13573" width="1" style="38" customWidth="1"/>
    <col min="13574" max="13574" width="8.44140625" style="38" customWidth="1"/>
    <col min="13575" max="13575" width="7.109375" style="38" customWidth="1"/>
    <col min="13576" max="13576" width="3.88671875" style="38" bestFit="1" customWidth="1"/>
    <col min="13577" max="13577" width="9.6640625" style="38" customWidth="1"/>
    <col min="13578" max="13578" width="7.88671875" style="38" customWidth="1"/>
    <col min="13579" max="13579" width="8.6640625" style="38" customWidth="1"/>
    <col min="13580" max="13580" width="8.5546875" style="38" customWidth="1"/>
    <col min="13581" max="13815" width="11.44140625" style="38"/>
    <col min="13816" max="13816" width="1.109375" style="38" customWidth="1"/>
    <col min="13817" max="13817" width="2.6640625" style="38" customWidth="1"/>
    <col min="13818" max="13818" width="10.88671875" style="38" customWidth="1"/>
    <col min="13819" max="13819" width="10.5546875" style="38" customWidth="1"/>
    <col min="13820" max="13820" width="10.44140625" style="38" customWidth="1"/>
    <col min="13821" max="13821" width="8.6640625" style="38" customWidth="1"/>
    <col min="13822" max="13822" width="9" style="38" customWidth="1"/>
    <col min="13823" max="13823" width="12" style="38" customWidth="1"/>
    <col min="13824" max="13824" width="9" style="38" customWidth="1"/>
    <col min="13825" max="13825" width="8.6640625" style="38" customWidth="1"/>
    <col min="13826" max="13826" width="8.33203125" style="38" customWidth="1"/>
    <col min="13827" max="13827" width="11.5546875" style="38" customWidth="1"/>
    <col min="13828" max="13828" width="19" style="38" customWidth="1"/>
    <col min="13829" max="13829" width="1" style="38" customWidth="1"/>
    <col min="13830" max="13830" width="8.44140625" style="38" customWidth="1"/>
    <col min="13831" max="13831" width="7.109375" style="38" customWidth="1"/>
    <col min="13832" max="13832" width="3.88671875" style="38" bestFit="1" customWidth="1"/>
    <col min="13833" max="13833" width="9.6640625" style="38" customWidth="1"/>
    <col min="13834" max="13834" width="7.88671875" style="38" customWidth="1"/>
    <col min="13835" max="13835" width="8.6640625" style="38" customWidth="1"/>
    <col min="13836" max="13836" width="8.5546875" style="38" customWidth="1"/>
    <col min="13837" max="14071" width="11.44140625" style="38"/>
    <col min="14072" max="14072" width="1.109375" style="38" customWidth="1"/>
    <col min="14073" max="14073" width="2.6640625" style="38" customWidth="1"/>
    <col min="14074" max="14074" width="10.88671875" style="38" customWidth="1"/>
    <col min="14075" max="14075" width="10.5546875" style="38" customWidth="1"/>
    <col min="14076" max="14076" width="10.44140625" style="38" customWidth="1"/>
    <col min="14077" max="14077" width="8.6640625" style="38" customWidth="1"/>
    <col min="14078" max="14078" width="9" style="38" customWidth="1"/>
    <col min="14079" max="14079" width="12" style="38" customWidth="1"/>
    <col min="14080" max="14080" width="9" style="38" customWidth="1"/>
    <col min="14081" max="14081" width="8.6640625" style="38" customWidth="1"/>
    <col min="14082" max="14082" width="8.33203125" style="38" customWidth="1"/>
    <col min="14083" max="14083" width="11.5546875" style="38" customWidth="1"/>
    <col min="14084" max="14084" width="19" style="38" customWidth="1"/>
    <col min="14085" max="14085" width="1" style="38" customWidth="1"/>
    <col min="14086" max="14086" width="8.44140625" style="38" customWidth="1"/>
    <col min="14087" max="14087" width="7.109375" style="38" customWidth="1"/>
    <col min="14088" max="14088" width="3.88671875" style="38" bestFit="1" customWidth="1"/>
    <col min="14089" max="14089" width="9.6640625" style="38" customWidth="1"/>
    <col min="14090" max="14090" width="7.88671875" style="38" customWidth="1"/>
    <col min="14091" max="14091" width="8.6640625" style="38" customWidth="1"/>
    <col min="14092" max="14092" width="8.5546875" style="38" customWidth="1"/>
    <col min="14093" max="14327" width="11.44140625" style="38"/>
    <col min="14328" max="14328" width="1.109375" style="38" customWidth="1"/>
    <col min="14329" max="14329" width="2.6640625" style="38" customWidth="1"/>
    <col min="14330" max="14330" width="10.88671875" style="38" customWidth="1"/>
    <col min="14331" max="14331" width="10.5546875" style="38" customWidth="1"/>
    <col min="14332" max="14332" width="10.44140625" style="38" customWidth="1"/>
    <col min="14333" max="14333" width="8.6640625" style="38" customWidth="1"/>
    <col min="14334" max="14334" width="9" style="38" customWidth="1"/>
    <col min="14335" max="14335" width="12" style="38" customWidth="1"/>
    <col min="14336" max="14336" width="9" style="38" customWidth="1"/>
    <col min="14337" max="14337" width="8.6640625" style="38" customWidth="1"/>
    <col min="14338" max="14338" width="8.33203125" style="38" customWidth="1"/>
    <col min="14339" max="14339" width="11.5546875" style="38" customWidth="1"/>
    <col min="14340" max="14340" width="19" style="38" customWidth="1"/>
    <col min="14341" max="14341" width="1" style="38" customWidth="1"/>
    <col min="14342" max="14342" width="8.44140625" style="38" customWidth="1"/>
    <col min="14343" max="14343" width="7.109375" style="38" customWidth="1"/>
    <col min="14344" max="14344" width="3.88671875" style="38" bestFit="1" customWidth="1"/>
    <col min="14345" max="14345" width="9.6640625" style="38" customWidth="1"/>
    <col min="14346" max="14346" width="7.88671875" style="38" customWidth="1"/>
    <col min="14347" max="14347" width="8.6640625" style="38" customWidth="1"/>
    <col min="14348" max="14348" width="8.5546875" style="38" customWidth="1"/>
    <col min="14349" max="14583" width="11.44140625" style="38"/>
    <col min="14584" max="14584" width="1.109375" style="38" customWidth="1"/>
    <col min="14585" max="14585" width="2.6640625" style="38" customWidth="1"/>
    <col min="14586" max="14586" width="10.88671875" style="38" customWidth="1"/>
    <col min="14587" max="14587" width="10.5546875" style="38" customWidth="1"/>
    <col min="14588" max="14588" width="10.44140625" style="38" customWidth="1"/>
    <col min="14589" max="14589" width="8.6640625" style="38" customWidth="1"/>
    <col min="14590" max="14590" width="9" style="38" customWidth="1"/>
    <col min="14591" max="14591" width="12" style="38" customWidth="1"/>
    <col min="14592" max="14592" width="9" style="38" customWidth="1"/>
    <col min="14593" max="14593" width="8.6640625" style="38" customWidth="1"/>
    <col min="14594" max="14594" width="8.33203125" style="38" customWidth="1"/>
    <col min="14595" max="14595" width="11.5546875" style="38" customWidth="1"/>
    <col min="14596" max="14596" width="19" style="38" customWidth="1"/>
    <col min="14597" max="14597" width="1" style="38" customWidth="1"/>
    <col min="14598" max="14598" width="8.44140625" style="38" customWidth="1"/>
    <col min="14599" max="14599" width="7.109375" style="38" customWidth="1"/>
    <col min="14600" max="14600" width="3.88671875" style="38" bestFit="1" customWidth="1"/>
    <col min="14601" max="14601" width="9.6640625" style="38" customWidth="1"/>
    <col min="14602" max="14602" width="7.88671875" style="38" customWidth="1"/>
    <col min="14603" max="14603" width="8.6640625" style="38" customWidth="1"/>
    <col min="14604" max="14604" width="8.5546875" style="38" customWidth="1"/>
    <col min="14605" max="14839" width="11.44140625" style="38"/>
    <col min="14840" max="14840" width="1.109375" style="38" customWidth="1"/>
    <col min="14841" max="14841" width="2.6640625" style="38" customWidth="1"/>
    <col min="14842" max="14842" width="10.88671875" style="38" customWidth="1"/>
    <col min="14843" max="14843" width="10.5546875" style="38" customWidth="1"/>
    <col min="14844" max="14844" width="10.44140625" style="38" customWidth="1"/>
    <col min="14845" max="14845" width="8.6640625" style="38" customWidth="1"/>
    <col min="14846" max="14846" width="9" style="38" customWidth="1"/>
    <col min="14847" max="14847" width="12" style="38" customWidth="1"/>
    <col min="14848" max="14848" width="9" style="38" customWidth="1"/>
    <col min="14849" max="14849" width="8.6640625" style="38" customWidth="1"/>
    <col min="14850" max="14850" width="8.33203125" style="38" customWidth="1"/>
    <col min="14851" max="14851" width="11.5546875" style="38" customWidth="1"/>
    <col min="14852" max="14852" width="19" style="38" customWidth="1"/>
    <col min="14853" max="14853" width="1" style="38" customWidth="1"/>
    <col min="14854" max="14854" width="8.44140625" style="38" customWidth="1"/>
    <col min="14855" max="14855" width="7.109375" style="38" customWidth="1"/>
    <col min="14856" max="14856" width="3.88671875" style="38" bestFit="1" customWidth="1"/>
    <col min="14857" max="14857" width="9.6640625" style="38" customWidth="1"/>
    <col min="14858" max="14858" width="7.88671875" style="38" customWidth="1"/>
    <col min="14859" max="14859" width="8.6640625" style="38" customWidth="1"/>
    <col min="14860" max="14860" width="8.5546875" style="38" customWidth="1"/>
    <col min="14861" max="15095" width="11.44140625" style="38"/>
    <col min="15096" max="15096" width="1.109375" style="38" customWidth="1"/>
    <col min="15097" max="15097" width="2.6640625" style="38" customWidth="1"/>
    <col min="15098" max="15098" width="10.88671875" style="38" customWidth="1"/>
    <col min="15099" max="15099" width="10.5546875" style="38" customWidth="1"/>
    <col min="15100" max="15100" width="10.44140625" style="38" customWidth="1"/>
    <col min="15101" max="15101" width="8.6640625" style="38" customWidth="1"/>
    <col min="15102" max="15102" width="9" style="38" customWidth="1"/>
    <col min="15103" max="15103" width="12" style="38" customWidth="1"/>
    <col min="15104" max="15104" width="9" style="38" customWidth="1"/>
    <col min="15105" max="15105" width="8.6640625" style="38" customWidth="1"/>
    <col min="15106" max="15106" width="8.33203125" style="38" customWidth="1"/>
    <col min="15107" max="15107" width="11.5546875" style="38" customWidth="1"/>
    <col min="15108" max="15108" width="19" style="38" customWidth="1"/>
    <col min="15109" max="15109" width="1" style="38" customWidth="1"/>
    <col min="15110" max="15110" width="8.44140625" style="38" customWidth="1"/>
    <col min="15111" max="15111" width="7.109375" style="38" customWidth="1"/>
    <col min="15112" max="15112" width="3.88671875" style="38" bestFit="1" customWidth="1"/>
    <col min="15113" max="15113" width="9.6640625" style="38" customWidth="1"/>
    <col min="15114" max="15114" width="7.88671875" style="38" customWidth="1"/>
    <col min="15115" max="15115" width="8.6640625" style="38" customWidth="1"/>
    <col min="15116" max="15116" width="8.5546875" style="38" customWidth="1"/>
    <col min="15117" max="15351" width="11.44140625" style="38"/>
    <col min="15352" max="15352" width="1.109375" style="38" customWidth="1"/>
    <col min="15353" max="15353" width="2.6640625" style="38" customWidth="1"/>
    <col min="15354" max="15354" width="10.88671875" style="38" customWidth="1"/>
    <col min="15355" max="15355" width="10.5546875" style="38" customWidth="1"/>
    <col min="15356" max="15356" width="10.44140625" style="38" customWidth="1"/>
    <col min="15357" max="15357" width="8.6640625" style="38" customWidth="1"/>
    <col min="15358" max="15358" width="9" style="38" customWidth="1"/>
    <col min="15359" max="15359" width="12" style="38" customWidth="1"/>
    <col min="15360" max="15360" width="9" style="38" customWidth="1"/>
    <col min="15361" max="15361" width="8.6640625" style="38" customWidth="1"/>
    <col min="15362" max="15362" width="8.33203125" style="38" customWidth="1"/>
    <col min="15363" max="15363" width="11.5546875" style="38" customWidth="1"/>
    <col min="15364" max="15364" width="19" style="38" customWidth="1"/>
    <col min="15365" max="15365" width="1" style="38" customWidth="1"/>
    <col min="15366" max="15366" width="8.44140625" style="38" customWidth="1"/>
    <col min="15367" max="15367" width="7.109375" style="38" customWidth="1"/>
    <col min="15368" max="15368" width="3.88671875" style="38" bestFit="1" customWidth="1"/>
    <col min="15369" max="15369" width="9.6640625" style="38" customWidth="1"/>
    <col min="15370" max="15370" width="7.88671875" style="38" customWidth="1"/>
    <col min="15371" max="15371" width="8.6640625" style="38" customWidth="1"/>
    <col min="15372" max="15372" width="8.5546875" style="38" customWidth="1"/>
    <col min="15373" max="15607" width="11.44140625" style="38"/>
    <col min="15608" max="15608" width="1.109375" style="38" customWidth="1"/>
    <col min="15609" max="15609" width="2.6640625" style="38" customWidth="1"/>
    <col min="15610" max="15610" width="10.88671875" style="38" customWidth="1"/>
    <col min="15611" max="15611" width="10.5546875" style="38" customWidth="1"/>
    <col min="15612" max="15612" width="10.44140625" style="38" customWidth="1"/>
    <col min="15613" max="15613" width="8.6640625" style="38" customWidth="1"/>
    <col min="15614" max="15614" width="9" style="38" customWidth="1"/>
    <col min="15615" max="15615" width="12" style="38" customWidth="1"/>
    <col min="15616" max="15616" width="9" style="38" customWidth="1"/>
    <col min="15617" max="15617" width="8.6640625" style="38" customWidth="1"/>
    <col min="15618" max="15618" width="8.33203125" style="38" customWidth="1"/>
    <col min="15619" max="15619" width="11.5546875" style="38" customWidth="1"/>
    <col min="15620" max="15620" width="19" style="38" customWidth="1"/>
    <col min="15621" max="15621" width="1" style="38" customWidth="1"/>
    <col min="15622" max="15622" width="8.44140625" style="38" customWidth="1"/>
    <col min="15623" max="15623" width="7.109375" style="38" customWidth="1"/>
    <col min="15624" max="15624" width="3.88671875" style="38" bestFit="1" customWidth="1"/>
    <col min="15625" max="15625" width="9.6640625" style="38" customWidth="1"/>
    <col min="15626" max="15626" width="7.88671875" style="38" customWidth="1"/>
    <col min="15627" max="15627" width="8.6640625" style="38" customWidth="1"/>
    <col min="15628" max="15628" width="8.5546875" style="38" customWidth="1"/>
    <col min="15629" max="15863" width="11.44140625" style="38"/>
    <col min="15864" max="15864" width="1.109375" style="38" customWidth="1"/>
    <col min="15865" max="15865" width="2.6640625" style="38" customWidth="1"/>
    <col min="15866" max="15866" width="10.88671875" style="38" customWidth="1"/>
    <col min="15867" max="15867" width="10.5546875" style="38" customWidth="1"/>
    <col min="15868" max="15868" width="10.44140625" style="38" customWidth="1"/>
    <col min="15869" max="15869" width="8.6640625" style="38" customWidth="1"/>
    <col min="15870" max="15870" width="9" style="38" customWidth="1"/>
    <col min="15871" max="15871" width="12" style="38" customWidth="1"/>
    <col min="15872" max="15872" width="9" style="38" customWidth="1"/>
    <col min="15873" max="15873" width="8.6640625" style="38" customWidth="1"/>
    <col min="15874" max="15874" width="8.33203125" style="38" customWidth="1"/>
    <col min="15875" max="15875" width="11.5546875" style="38" customWidth="1"/>
    <col min="15876" max="15876" width="19" style="38" customWidth="1"/>
    <col min="15877" max="15877" width="1" style="38" customWidth="1"/>
    <col min="15878" max="15878" width="8.44140625" style="38" customWidth="1"/>
    <col min="15879" max="15879" width="7.109375" style="38" customWidth="1"/>
    <col min="15880" max="15880" width="3.88671875" style="38" bestFit="1" customWidth="1"/>
    <col min="15881" max="15881" width="9.6640625" style="38" customWidth="1"/>
    <col min="15882" max="15882" width="7.88671875" style="38" customWidth="1"/>
    <col min="15883" max="15883" width="8.6640625" style="38" customWidth="1"/>
    <col min="15884" max="15884" width="8.5546875" style="38" customWidth="1"/>
    <col min="15885" max="16119" width="11.44140625" style="38"/>
    <col min="16120" max="16120" width="1.109375" style="38" customWidth="1"/>
    <col min="16121" max="16121" width="2.6640625" style="38" customWidth="1"/>
    <col min="16122" max="16122" width="10.88671875" style="38" customWidth="1"/>
    <col min="16123" max="16123" width="10.5546875" style="38" customWidth="1"/>
    <col min="16124" max="16124" width="10.44140625" style="38" customWidth="1"/>
    <col min="16125" max="16125" width="8.6640625" style="38" customWidth="1"/>
    <col min="16126" max="16126" width="9" style="38" customWidth="1"/>
    <col min="16127" max="16127" width="12" style="38" customWidth="1"/>
    <col min="16128" max="16128" width="9" style="38" customWidth="1"/>
    <col min="16129" max="16129" width="8.6640625" style="38" customWidth="1"/>
    <col min="16130" max="16130" width="8.33203125" style="38" customWidth="1"/>
    <col min="16131" max="16131" width="11.5546875" style="38" customWidth="1"/>
    <col min="16132" max="16132" width="19" style="38" customWidth="1"/>
    <col min="16133" max="16133" width="1" style="38" customWidth="1"/>
    <col min="16134" max="16134" width="8.44140625" style="38" customWidth="1"/>
    <col min="16135" max="16135" width="7.109375" style="38" customWidth="1"/>
    <col min="16136" max="16136" width="3.88671875" style="38" bestFit="1" customWidth="1"/>
    <col min="16137" max="16137" width="9.6640625" style="38" customWidth="1"/>
    <col min="16138" max="16138" width="7.88671875" style="38" customWidth="1"/>
    <col min="16139" max="16139" width="8.6640625" style="38" customWidth="1"/>
    <col min="16140" max="16140" width="8.5546875" style="38" customWidth="1"/>
    <col min="16141" max="16384" width="11.44140625" style="38"/>
  </cols>
  <sheetData>
    <row r="1" spans="2:14" ht="6.75" customHeight="1" x14ac:dyDescent="0.3"/>
    <row r="2" spans="2:14" ht="17.100000000000001" customHeight="1" x14ac:dyDescent="0.3">
      <c r="B2" s="549"/>
      <c r="C2" s="549"/>
      <c r="D2" s="549"/>
      <c r="E2" s="550" t="s">
        <v>125</v>
      </c>
      <c r="F2" s="550"/>
      <c r="G2" s="550"/>
      <c r="H2" s="550"/>
      <c r="I2" s="550"/>
      <c r="J2" s="550"/>
      <c r="K2" s="550"/>
      <c r="L2" s="550"/>
      <c r="M2" s="550"/>
    </row>
    <row r="3" spans="2:14" ht="17.100000000000001" customHeight="1" x14ac:dyDescent="0.3">
      <c r="B3" s="549"/>
      <c r="C3" s="549"/>
      <c r="D3" s="549"/>
      <c r="E3" s="551" t="s">
        <v>126</v>
      </c>
      <c r="F3" s="551"/>
      <c r="G3" s="551"/>
      <c r="H3" s="551"/>
      <c r="I3" s="551"/>
      <c r="J3" s="551"/>
      <c r="K3" s="551"/>
      <c r="L3" s="551"/>
      <c r="M3" s="551"/>
    </row>
    <row r="4" spans="2:14" ht="17.100000000000001" customHeight="1" x14ac:dyDescent="0.3">
      <c r="B4" s="549"/>
      <c r="C4" s="549"/>
      <c r="D4" s="549"/>
      <c r="E4" s="552" t="s">
        <v>127</v>
      </c>
      <c r="F4" s="552"/>
      <c r="G4" s="552" t="s">
        <v>128</v>
      </c>
      <c r="H4" s="552"/>
      <c r="I4" s="552" t="s">
        <v>129</v>
      </c>
      <c r="J4" s="552"/>
      <c r="K4" s="552"/>
      <c r="L4" s="552"/>
      <c r="M4" s="39" t="s">
        <v>112</v>
      </c>
    </row>
    <row r="5" spans="2:14" ht="12.75" customHeight="1" x14ac:dyDescent="0.3">
      <c r="B5" s="553"/>
      <c r="C5" s="553"/>
      <c r="D5" s="553"/>
      <c r="E5" s="553"/>
      <c r="F5" s="553"/>
      <c r="G5" s="553"/>
      <c r="H5" s="553"/>
      <c r="I5" s="553"/>
      <c r="J5" s="553"/>
      <c r="K5" s="553"/>
      <c r="L5" s="553"/>
      <c r="M5" s="553"/>
    </row>
    <row r="6" spans="2:14" ht="33.75" customHeight="1" x14ac:dyDescent="0.3">
      <c r="B6" s="534" t="s">
        <v>130</v>
      </c>
      <c r="C6" s="534"/>
      <c r="D6" s="534"/>
      <c r="E6" s="554" t="str">
        <f>IF(E8="","",VLOOKUP(E8,datos!B:DB,2,FALSE))</f>
        <v/>
      </c>
      <c r="F6" s="554"/>
      <c r="G6" s="554"/>
      <c r="H6" s="554"/>
      <c r="I6" s="554"/>
      <c r="J6" s="554"/>
      <c r="K6" s="554"/>
      <c r="L6" s="554"/>
      <c r="M6" s="554"/>
    </row>
    <row r="7" spans="2:14" ht="33.75" customHeight="1" x14ac:dyDescent="0.3">
      <c r="B7" s="534" t="s">
        <v>131</v>
      </c>
      <c r="C7" s="534"/>
      <c r="D7" s="534"/>
      <c r="E7" s="545" t="str">
        <f>IF($E$8="","",VLOOKUP($E$8,datos!B:DB,3,FALSE))</f>
        <v/>
      </c>
      <c r="F7" s="545"/>
      <c r="G7" s="545"/>
      <c r="H7" s="545"/>
      <c r="I7" s="545"/>
      <c r="J7" s="545"/>
      <c r="K7" s="545"/>
      <c r="L7" s="545"/>
      <c r="M7" s="545"/>
    </row>
    <row r="8" spans="2:14" ht="24" customHeight="1" x14ac:dyDescent="0.3">
      <c r="B8" s="547" t="s">
        <v>4</v>
      </c>
      <c r="C8" s="547"/>
      <c r="D8" s="547"/>
      <c r="E8" s="548"/>
      <c r="F8" s="548"/>
      <c r="G8" s="548"/>
      <c r="H8" s="548"/>
      <c r="I8" s="548"/>
      <c r="J8" s="548"/>
      <c r="K8" s="548"/>
      <c r="L8" s="548"/>
      <c r="M8" s="548"/>
    </row>
    <row r="9" spans="2:14" ht="23.25" customHeight="1" x14ac:dyDescent="0.3">
      <c r="B9" s="534" t="s">
        <v>132</v>
      </c>
      <c r="C9" s="534"/>
      <c r="D9" s="534"/>
      <c r="E9" s="545" t="str">
        <f>IF($E$8="","",VLOOKUP($E$8,datos!B:DB,4,FALSE))</f>
        <v/>
      </c>
      <c r="F9" s="545"/>
      <c r="G9" s="545"/>
      <c r="H9" s="545"/>
      <c r="I9" s="545"/>
      <c r="J9" s="545"/>
      <c r="K9" s="545"/>
      <c r="L9" s="545"/>
      <c r="M9" s="545"/>
    </row>
    <row r="10" spans="2:14" ht="95.25" customHeight="1" x14ac:dyDescent="0.3">
      <c r="B10" s="534" t="s">
        <v>133</v>
      </c>
      <c r="C10" s="534"/>
      <c r="D10" s="534"/>
      <c r="E10" s="546" t="str">
        <f>IF($E$8="","",VLOOKUP($E$8,datos!B:DB,5,FALSE))</f>
        <v/>
      </c>
      <c r="F10" s="546"/>
      <c r="G10" s="546"/>
      <c r="H10" s="546"/>
      <c r="I10" s="546"/>
      <c r="J10" s="546"/>
      <c r="K10" s="546"/>
      <c r="L10" s="546"/>
      <c r="M10" s="546"/>
    </row>
    <row r="11" spans="2:14" ht="25.5" customHeight="1" x14ac:dyDescent="0.3">
      <c r="B11" s="534" t="s">
        <v>134</v>
      </c>
      <c r="C11" s="534"/>
      <c r="D11" s="534"/>
      <c r="E11" s="536" t="str">
        <f>IF($E$8="","",VLOOKUP($E$8,datos!B:DB,6,FALSE))</f>
        <v/>
      </c>
      <c r="F11" s="536"/>
      <c r="G11" s="536"/>
      <c r="H11" s="536"/>
      <c r="I11" s="536"/>
      <c r="J11" s="536"/>
      <c r="K11" s="536"/>
      <c r="L11" s="536"/>
      <c r="M11" s="536"/>
      <c r="N11" s="40"/>
    </row>
    <row r="12" spans="2:14" ht="24.75" customHeight="1" x14ac:dyDescent="0.3">
      <c r="B12" s="534" t="s">
        <v>45</v>
      </c>
      <c r="C12" s="534"/>
      <c r="D12" s="534"/>
      <c r="E12" s="544" t="str">
        <f>IF($E$8="","",VLOOKUP($E$8,datos!B:DB,7,FALSE))</f>
        <v/>
      </c>
      <c r="F12" s="544"/>
      <c r="G12" s="544"/>
      <c r="H12" s="544"/>
      <c r="I12" s="544"/>
      <c r="J12" s="544"/>
      <c r="K12" s="544"/>
      <c r="L12" s="544"/>
      <c r="M12" s="544"/>
      <c r="N12" s="40"/>
    </row>
    <row r="13" spans="2:14" ht="40.5" customHeight="1" x14ac:dyDescent="0.3">
      <c r="B13" s="534" t="s">
        <v>135</v>
      </c>
      <c r="C13" s="534"/>
      <c r="D13" s="534"/>
      <c r="E13" s="545" t="str">
        <f>IF($E$8="","",VLOOKUP($E$8,datos!B:DB,8,FALSE))</f>
        <v/>
      </c>
      <c r="F13" s="545"/>
      <c r="G13" s="545"/>
      <c r="H13" s="545"/>
      <c r="I13" s="545"/>
      <c r="J13" s="545"/>
      <c r="K13" s="545"/>
      <c r="L13" s="545"/>
      <c r="M13" s="545"/>
      <c r="N13" s="40"/>
    </row>
    <row r="14" spans="2:14" ht="27" customHeight="1" x14ac:dyDescent="0.3">
      <c r="B14" s="534" t="s">
        <v>136</v>
      </c>
      <c r="C14" s="534"/>
      <c r="D14" s="534"/>
      <c r="E14" s="540" t="str">
        <f>IF($E$8="","",VLOOKUP($E$8,datos!B:DB,63,FALSE))</f>
        <v/>
      </c>
      <c r="F14" s="540"/>
      <c r="G14" s="541" t="s">
        <v>137</v>
      </c>
      <c r="H14" s="541"/>
      <c r="I14" s="542" t="str">
        <f>IF($E$8="","",VLOOKUP($E$8,datos!B:DB,64,FALSE))</f>
        <v/>
      </c>
      <c r="J14" s="542"/>
      <c r="K14" s="542"/>
      <c r="L14" s="542"/>
      <c r="M14" s="542"/>
      <c r="N14" s="40"/>
    </row>
    <row r="15" spans="2:14" ht="27" customHeight="1" x14ac:dyDescent="0.3">
      <c r="B15" s="534" t="s">
        <v>138</v>
      </c>
      <c r="C15" s="534"/>
      <c r="D15" s="534"/>
      <c r="E15" s="540" t="str">
        <f>IF($E$8="","",VLOOKUP($E$8,datos!B:DB,66,FALSE))</f>
        <v/>
      </c>
      <c r="F15" s="540"/>
      <c r="G15" s="541" t="s">
        <v>137</v>
      </c>
      <c r="H15" s="541"/>
      <c r="I15" s="542" t="str">
        <f>IF($E$8="","",VLOOKUP($E$8,datos!B:DB,67,FALSE))</f>
        <v/>
      </c>
      <c r="J15" s="542"/>
      <c r="K15" s="542"/>
      <c r="L15" s="542"/>
      <c r="M15" s="542"/>
      <c r="N15" s="40"/>
    </row>
    <row r="16" spans="2:14" ht="27" customHeight="1" x14ac:dyDescent="0.3">
      <c r="B16" s="534" t="s">
        <v>139</v>
      </c>
      <c r="C16" s="534"/>
      <c r="D16" s="534"/>
      <c r="E16" s="540" t="str">
        <f>IF($E$8="","",VLOOKUP($E$8,datos!B:DB,11,FALSE))</f>
        <v/>
      </c>
      <c r="F16" s="540"/>
      <c r="G16" s="540"/>
      <c r="H16" s="540"/>
      <c r="I16" s="543" t="s">
        <v>76</v>
      </c>
      <c r="J16" s="543"/>
      <c r="K16" s="542" t="str">
        <f>IF($E$8="","",VLOOKUP($E$8,datos!B:DB,12,FALSE))</f>
        <v/>
      </c>
      <c r="L16" s="542"/>
      <c r="M16" s="542"/>
      <c r="N16" s="40"/>
    </row>
    <row r="17" spans="2:14" ht="27" customHeight="1" x14ac:dyDescent="0.3">
      <c r="B17" s="534" t="s">
        <v>77</v>
      </c>
      <c r="C17" s="534"/>
      <c r="D17" s="534"/>
      <c r="E17" s="535" t="str">
        <f>IF($E$8="","",VLOOKUP($E$8,datos!B:DB,13,FALSE))</f>
        <v/>
      </c>
      <c r="F17" s="535"/>
      <c r="G17" s="535"/>
      <c r="H17" s="535"/>
      <c r="I17" s="535"/>
      <c r="J17" s="535"/>
      <c r="K17" s="535"/>
      <c r="L17" s="535"/>
      <c r="M17" s="535"/>
      <c r="N17" s="40"/>
    </row>
    <row r="18" spans="2:14" ht="27" customHeight="1" x14ac:dyDescent="0.3">
      <c r="B18" s="534" t="s">
        <v>140</v>
      </c>
      <c r="C18" s="534"/>
      <c r="D18" s="534"/>
      <c r="E18" s="536" t="str">
        <f>IF($E$8="","",VLOOKUP($E$8,datos!B:DB,9,FALSE))</f>
        <v/>
      </c>
      <c r="F18" s="536"/>
      <c r="G18" s="536"/>
      <c r="H18" s="536"/>
      <c r="I18" s="536"/>
      <c r="J18" s="536"/>
      <c r="K18" s="536"/>
      <c r="L18" s="536"/>
      <c r="M18" s="536"/>
      <c r="N18" s="40"/>
    </row>
    <row r="19" spans="2:14" ht="27" customHeight="1" x14ac:dyDescent="0.3">
      <c r="B19" s="534" t="s">
        <v>141</v>
      </c>
      <c r="C19" s="534"/>
      <c r="D19" s="534"/>
      <c r="E19" s="536" t="str">
        <f>IF($E$8="","",VLOOKUP($E$8,datos!B:DB,10,FALSE))</f>
        <v/>
      </c>
      <c r="F19" s="536"/>
      <c r="G19" s="536"/>
      <c r="H19" s="536"/>
      <c r="I19" s="536"/>
      <c r="J19" s="536"/>
      <c r="K19" s="536"/>
      <c r="L19" s="536"/>
      <c r="M19" s="536"/>
      <c r="N19" s="40"/>
    </row>
    <row r="20" spans="2:14" ht="9" customHeight="1" x14ac:dyDescent="0.3">
      <c r="B20" s="41"/>
      <c r="C20" s="41"/>
      <c r="D20" s="41"/>
      <c r="E20" s="42"/>
      <c r="F20" s="42"/>
      <c r="G20" s="43"/>
      <c r="H20" s="43"/>
      <c r="I20" s="43"/>
      <c r="J20" s="43"/>
      <c r="K20" s="43"/>
      <c r="L20" s="43"/>
      <c r="M20" s="43"/>
      <c r="N20" s="40"/>
    </row>
    <row r="21" spans="2:14" ht="62.25" customHeight="1" x14ac:dyDescent="0.3">
      <c r="B21" s="537" t="str">
        <f>CONCATENATE(textos!B2, TEXT(E18, "dd/mm/yyyy"),textos!B3,B31,textos!B4,E9,textos!B5, E8,textos!B6,I31,textos!B7)</f>
        <v>En Villavicencio - Meta el:  se reunieron las siguientes personas:  como supervisor(a), del  No. , y  como contratista, dejando constancia que por medio de la presente se da inicio a la ejecución del contrato en mención, previa verificación del cumplimiento de los requisitos de perfeccionamiento, legalización y ejecución.</v>
      </c>
      <c r="C21" s="537"/>
      <c r="D21" s="537"/>
      <c r="E21" s="537"/>
      <c r="F21" s="537"/>
      <c r="G21" s="537"/>
      <c r="H21" s="537"/>
      <c r="I21" s="537"/>
      <c r="J21" s="537"/>
      <c r="K21" s="537"/>
      <c r="L21" s="537"/>
      <c r="M21" s="537"/>
    </row>
    <row r="22" spans="2:14" ht="27.75" customHeight="1" x14ac:dyDescent="0.3">
      <c r="B22" s="538" t="s">
        <v>142</v>
      </c>
      <c r="C22" s="538"/>
      <c r="D22" s="538"/>
      <c r="E22" s="538"/>
      <c r="F22" s="538"/>
      <c r="G22" s="538"/>
      <c r="H22" s="538"/>
      <c r="I22" s="538"/>
      <c r="J22" s="538"/>
      <c r="K22" s="538"/>
      <c r="L22" s="538"/>
      <c r="M22" s="538"/>
    </row>
    <row r="23" spans="2:14" ht="12" customHeight="1" x14ac:dyDescent="0.3">
      <c r="B23" s="74"/>
      <c r="C23" s="74"/>
      <c r="D23" s="74"/>
      <c r="E23" s="74"/>
      <c r="F23" s="74"/>
      <c r="G23" s="74"/>
      <c r="H23" s="74"/>
      <c r="I23" s="74"/>
      <c r="J23" s="74"/>
      <c r="K23" s="74"/>
      <c r="L23" s="74"/>
      <c r="M23" s="74"/>
    </row>
    <row r="24" spans="2:14" x14ac:dyDescent="0.3">
      <c r="B24" s="539" t="str">
        <f>CONCATENATE("Para constancia se firma la presenta acta, en Villavicencio Meta el: ",TEXT(E18,"dd/mm/yyyy"))</f>
        <v xml:space="preserve">Para constancia se firma la presenta acta, en Villavicencio Meta el: </v>
      </c>
      <c r="C24" s="539"/>
      <c r="D24" s="539"/>
      <c r="E24" s="539"/>
      <c r="F24" s="539"/>
      <c r="G24" s="539"/>
      <c r="H24" s="539"/>
      <c r="I24" s="539"/>
      <c r="J24" s="539"/>
      <c r="K24" s="539"/>
      <c r="L24" s="539"/>
      <c r="M24" s="539"/>
    </row>
    <row r="25" spans="2:14" ht="8.25" customHeight="1" x14ac:dyDescent="0.3">
      <c r="G25" s="105"/>
      <c r="H25" s="105"/>
      <c r="I25" s="105"/>
      <c r="J25" s="44"/>
      <c r="K25" s="44"/>
      <c r="L25" s="44"/>
    </row>
    <row r="26" spans="2:14" x14ac:dyDescent="0.3">
      <c r="B26" s="531" t="s">
        <v>143</v>
      </c>
      <c r="C26" s="531"/>
      <c r="D26" s="531"/>
      <c r="E26" s="531"/>
      <c r="F26" s="531"/>
      <c r="G26" s="45"/>
      <c r="I26" s="531" t="s">
        <v>144</v>
      </c>
      <c r="J26" s="531"/>
      <c r="K26" s="531"/>
      <c r="L26" s="531"/>
      <c r="M26" s="531"/>
    </row>
    <row r="27" spans="2:14" x14ac:dyDescent="0.3">
      <c r="B27" s="533"/>
      <c r="C27" s="533"/>
      <c r="D27" s="533"/>
      <c r="E27" s="533"/>
      <c r="F27" s="533"/>
      <c r="G27" s="45"/>
      <c r="I27" s="533"/>
      <c r="J27" s="533"/>
      <c r="K27" s="533"/>
      <c r="L27" s="533"/>
      <c r="M27" s="533"/>
    </row>
    <row r="28" spans="2:14" ht="15.75" customHeight="1" x14ac:dyDescent="0.3">
      <c r="B28" s="533"/>
      <c r="C28" s="533"/>
      <c r="D28" s="533"/>
      <c r="E28" s="533"/>
      <c r="F28" s="533"/>
      <c r="G28" s="45"/>
      <c r="I28" s="533"/>
      <c r="J28" s="533"/>
      <c r="K28" s="533"/>
      <c r="L28" s="533"/>
      <c r="M28" s="533"/>
    </row>
    <row r="29" spans="2:14" ht="17.25" customHeight="1" x14ac:dyDescent="0.3">
      <c r="B29" s="533"/>
      <c r="C29" s="533"/>
      <c r="D29" s="533"/>
      <c r="E29" s="533"/>
      <c r="F29" s="533"/>
      <c r="G29" s="45"/>
      <c r="I29" s="533"/>
      <c r="J29" s="533"/>
      <c r="K29" s="533"/>
      <c r="L29" s="533"/>
      <c r="M29" s="533"/>
    </row>
    <row r="30" spans="2:14" x14ac:dyDescent="0.3">
      <c r="B30" s="533"/>
      <c r="C30" s="533"/>
      <c r="D30" s="533"/>
      <c r="E30" s="533"/>
      <c r="F30" s="533"/>
      <c r="G30" s="45"/>
      <c r="I30" s="533"/>
      <c r="J30" s="533"/>
      <c r="K30" s="533"/>
      <c r="L30" s="533"/>
      <c r="M30" s="533"/>
    </row>
    <row r="31" spans="2:14" ht="25.5" customHeight="1" x14ac:dyDescent="0.3">
      <c r="B31" s="531" t="str">
        <f>IF($E$8="","",VLOOKUP($E$8,datos!B:DB,61,FALSE))</f>
        <v/>
      </c>
      <c r="C31" s="531"/>
      <c r="D31" s="531"/>
      <c r="E31" s="531"/>
      <c r="F31" s="531"/>
      <c r="G31" s="73"/>
      <c r="I31" s="531" t="str">
        <f>IF($E$8="","",VLOOKUP($E$8,datos!B:DB,3,FALSE))</f>
        <v/>
      </c>
      <c r="J31" s="531"/>
      <c r="K31" s="531"/>
      <c r="L31" s="531"/>
      <c r="M31" s="531"/>
    </row>
    <row r="32" spans="2:14" ht="24.9" customHeight="1" x14ac:dyDescent="0.3">
      <c r="B32" s="532" t="str">
        <f>IF($E$8="","",VLOOKUP($E$8,datos!B:DB,62,FALSE))</f>
        <v/>
      </c>
      <c r="C32" s="532"/>
      <c r="D32" s="532"/>
      <c r="E32" s="532"/>
      <c r="F32" s="532"/>
      <c r="G32" s="73"/>
      <c r="I32" s="532" t="str">
        <f>CONCATENATE("C.C. No. ",IF(E8="","",VLOOKUP(E8,datos!B:DB,2,FALSE)))</f>
        <v xml:space="preserve">C.C. No. </v>
      </c>
      <c r="J32" s="532"/>
      <c r="K32" s="532"/>
      <c r="L32" s="532"/>
      <c r="M32" s="532"/>
    </row>
    <row r="33" spans="2:13" ht="24.9" customHeight="1" x14ac:dyDescent="0.3">
      <c r="B33" s="532" t="str">
        <f>IF($E$8="","",VLOOKUP($E$8,datos!B:DB,60,FALSE))</f>
        <v/>
      </c>
      <c r="C33" s="532"/>
      <c r="D33" s="532"/>
      <c r="E33" s="532"/>
      <c r="F33" s="532"/>
      <c r="G33" s="77"/>
      <c r="H33" s="45"/>
      <c r="I33" s="533"/>
      <c r="J33" s="533"/>
      <c r="K33" s="533"/>
      <c r="L33" s="533"/>
      <c r="M33" s="533"/>
    </row>
    <row r="34" spans="2:13" ht="4.5" customHeight="1" x14ac:dyDescent="0.3"/>
  </sheetData>
  <sheetProtection algorithmName="SHA-512" hashValue="B7ILdWlKpQaTD/NKS++mNqnM5IIS/saQ4j1t6ikbWgAq01VbVHzczWtj6jaBFyTZ0qTPwa416uFNV5ipzSTUhw==" saltValue="YDIdbpUttSvpG8GG1JseMQ==" spinCount="100000" sheet="1" formatCells="0" formatRows="0" insertHyperlinks="0"/>
  <mergeCells count="54">
    <mergeCell ref="B8:D8"/>
    <mergeCell ref="E8:M8"/>
    <mergeCell ref="B2:D4"/>
    <mergeCell ref="E2:M2"/>
    <mergeCell ref="E3:M3"/>
    <mergeCell ref="E4:F4"/>
    <mergeCell ref="G4:H4"/>
    <mergeCell ref="I4:L4"/>
    <mergeCell ref="B5:M5"/>
    <mergeCell ref="B6:D6"/>
    <mergeCell ref="E6:M6"/>
    <mergeCell ref="B7:D7"/>
    <mergeCell ref="E7:M7"/>
    <mergeCell ref="B9:D9"/>
    <mergeCell ref="E9:M9"/>
    <mergeCell ref="B10:D10"/>
    <mergeCell ref="E10:M10"/>
    <mergeCell ref="B11:D11"/>
    <mergeCell ref="E11:M11"/>
    <mergeCell ref="B12:D12"/>
    <mergeCell ref="E12:M12"/>
    <mergeCell ref="B13:D13"/>
    <mergeCell ref="E13:M13"/>
    <mergeCell ref="B14:D14"/>
    <mergeCell ref="E14:F14"/>
    <mergeCell ref="G14:H14"/>
    <mergeCell ref="I14:M14"/>
    <mergeCell ref="B15:D15"/>
    <mergeCell ref="E15:F15"/>
    <mergeCell ref="G15:H15"/>
    <mergeCell ref="I15:M15"/>
    <mergeCell ref="B16:D16"/>
    <mergeCell ref="E16:H16"/>
    <mergeCell ref="I16:J16"/>
    <mergeCell ref="K16:M16"/>
    <mergeCell ref="B27:F30"/>
    <mergeCell ref="I27:M30"/>
    <mergeCell ref="B17:D17"/>
    <mergeCell ref="E17:M17"/>
    <mergeCell ref="B18:D18"/>
    <mergeCell ref="E18:M18"/>
    <mergeCell ref="B19:D19"/>
    <mergeCell ref="E19:M19"/>
    <mergeCell ref="B21:M21"/>
    <mergeCell ref="B22:M22"/>
    <mergeCell ref="B24:M24"/>
    <mergeCell ref="B26:F26"/>
    <mergeCell ref="I26:M26"/>
    <mergeCell ref="B31:F31"/>
    <mergeCell ref="I31:M31"/>
    <mergeCell ref="I32:M32"/>
    <mergeCell ref="B32:F32"/>
    <mergeCell ref="B33:F33"/>
    <mergeCell ref="I33:M33"/>
  </mergeCells>
  <conditionalFormatting sqref="E8:M8">
    <cfRule type="containsBlanks" dxfId="2157" priority="1">
      <formula>LEN(TRIM(E8))=0</formula>
    </cfRule>
  </conditionalFormatting>
  <printOptions horizontalCentered="1"/>
  <pageMargins left="0.39370078740157483" right="0.39370078740157483" top="0.59055118110236227" bottom="0.39370078740157483" header="0" footer="0"/>
  <pageSetup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B1:N36"/>
  <sheetViews>
    <sheetView view="pageBreakPreview" topLeftCell="A7" zoomScaleNormal="100" zoomScaleSheetLayoutView="100" workbookViewId="0">
      <selection activeCell="C11" sqref="C11:H11"/>
    </sheetView>
  </sheetViews>
  <sheetFormatPr baseColWidth="10" defaultColWidth="11.44140625" defaultRowHeight="13.2" x14ac:dyDescent="0.3"/>
  <cols>
    <col min="1" max="1" width="1" style="35" customWidth="1"/>
    <col min="2" max="2" width="12.88671875" style="35" customWidth="1"/>
    <col min="3" max="3" width="10" style="35" customWidth="1"/>
    <col min="4" max="4" width="18.6640625" style="35" customWidth="1"/>
    <col min="5" max="5" width="12.6640625" style="35" customWidth="1"/>
    <col min="6" max="6" width="15.44140625" style="35" customWidth="1"/>
    <col min="7" max="7" width="14.44140625" style="35" customWidth="1"/>
    <col min="8" max="8" width="15.5546875" style="35" customWidth="1"/>
    <col min="9" max="9" width="1" style="35" customWidth="1"/>
    <col min="10" max="10" width="11.88671875" style="35" bestFit="1" customWidth="1"/>
    <col min="11" max="11" width="11.44140625" style="35"/>
    <col min="12" max="12" width="22.33203125" style="35" customWidth="1"/>
    <col min="13" max="13" width="11.6640625" style="35" customWidth="1"/>
    <col min="14" max="14" width="5.6640625" style="35" hidden="1" customWidth="1"/>
    <col min="15" max="16384" width="11.44140625" style="35"/>
  </cols>
  <sheetData>
    <row r="1" spans="2:12" ht="6" customHeight="1" x14ac:dyDescent="0.3"/>
    <row r="2" spans="2:12" ht="15" customHeight="1" x14ac:dyDescent="0.3">
      <c r="B2" s="566"/>
      <c r="C2" s="566"/>
      <c r="D2" s="569" t="s">
        <v>107</v>
      </c>
      <c r="E2" s="569"/>
      <c r="F2" s="569"/>
      <c r="G2" s="569"/>
      <c r="H2" s="569"/>
    </row>
    <row r="3" spans="2:12" ht="15" customHeight="1" x14ac:dyDescent="0.3">
      <c r="B3" s="566"/>
      <c r="C3" s="566"/>
      <c r="D3" s="570" t="s">
        <v>108</v>
      </c>
      <c r="E3" s="570"/>
      <c r="F3" s="570"/>
      <c r="G3" s="570"/>
      <c r="H3" s="570"/>
    </row>
    <row r="4" spans="2:12" ht="15" customHeight="1" x14ac:dyDescent="0.3">
      <c r="B4" s="566"/>
      <c r="C4" s="566"/>
      <c r="D4" s="80" t="s">
        <v>109</v>
      </c>
      <c r="E4" s="80" t="s">
        <v>110</v>
      </c>
      <c r="F4" s="571" t="s">
        <v>111</v>
      </c>
      <c r="G4" s="571"/>
      <c r="H4" s="80" t="s">
        <v>112</v>
      </c>
    </row>
    <row r="5" spans="2:12" ht="15" customHeight="1" x14ac:dyDescent="0.3">
      <c r="B5" s="572"/>
      <c r="C5" s="572"/>
      <c r="D5" s="572"/>
      <c r="E5" s="572"/>
      <c r="F5" s="572"/>
      <c r="G5" s="572"/>
      <c r="H5" s="572"/>
    </row>
    <row r="6" spans="2:12" ht="18" customHeight="1" x14ac:dyDescent="0.3">
      <c r="B6" s="79" t="s">
        <v>113</v>
      </c>
      <c r="C6" s="564" t="str">
        <f>IF(ActadeInicio!E8="","",ActadeInicio!E18)</f>
        <v/>
      </c>
      <c r="D6" s="564"/>
      <c r="E6" s="564"/>
      <c r="F6" s="564"/>
      <c r="G6" s="564"/>
      <c r="H6" s="564"/>
      <c r="L6" s="123">
        <v>45341</v>
      </c>
    </row>
    <row r="7" spans="2:12" ht="15" customHeight="1" x14ac:dyDescent="0.3">
      <c r="B7" s="79"/>
      <c r="C7" s="78"/>
      <c r="D7" s="78"/>
      <c r="E7" s="78"/>
      <c r="F7" s="36"/>
      <c r="G7" s="81"/>
      <c r="H7" s="81"/>
    </row>
    <row r="8" spans="2:12" ht="18" customHeight="1" x14ac:dyDescent="0.3">
      <c r="B8" s="37" t="s">
        <v>114</v>
      </c>
      <c r="C8" s="563" t="str">
        <f>IF(ActadeInicio!E8="","",ActadeInicio!B31)</f>
        <v/>
      </c>
      <c r="D8" s="563"/>
      <c r="E8" s="563"/>
      <c r="F8" s="563"/>
      <c r="G8" s="563"/>
      <c r="H8" s="563"/>
    </row>
    <row r="9" spans="2:12" ht="18" customHeight="1" x14ac:dyDescent="0.3">
      <c r="B9" s="79"/>
      <c r="C9" s="564" t="s">
        <v>115</v>
      </c>
      <c r="D9" s="564"/>
      <c r="E9" s="564"/>
      <c r="F9" s="564"/>
      <c r="G9" s="564"/>
      <c r="H9" s="564"/>
    </row>
    <row r="10" spans="2:12" ht="15" customHeight="1" x14ac:dyDescent="0.3">
      <c r="B10" s="79"/>
      <c r="C10" s="78"/>
      <c r="D10" s="78"/>
      <c r="E10" s="78"/>
      <c r="F10" s="78"/>
      <c r="G10" s="78"/>
      <c r="H10" s="78"/>
    </row>
    <row r="11" spans="2:12" ht="18" customHeight="1" x14ac:dyDescent="0.3">
      <c r="B11" s="37" t="s">
        <v>116</v>
      </c>
      <c r="C11" s="563" t="str">
        <f>IF($C$6="","",IF($C$6&lt;$L$6," WILSON EDUARDO ZARATE TORRES","WILSON FERNANDO SALGADO CIFUENTES"))</f>
        <v/>
      </c>
      <c r="D11" s="563"/>
      <c r="E11" s="563"/>
      <c r="F11" s="563"/>
      <c r="G11" s="563"/>
      <c r="H11" s="563"/>
    </row>
    <row r="12" spans="2:12" ht="18" customHeight="1" x14ac:dyDescent="0.3">
      <c r="B12" s="79"/>
      <c r="C12" s="564" t="s">
        <v>207</v>
      </c>
      <c r="D12" s="564"/>
      <c r="E12" s="564"/>
      <c r="F12" s="564"/>
      <c r="G12" s="564"/>
      <c r="H12" s="564"/>
    </row>
    <row r="13" spans="2:12" ht="15" customHeight="1" x14ac:dyDescent="0.3">
      <c r="B13" s="79"/>
      <c r="C13" s="78"/>
      <c r="D13" s="78"/>
      <c r="E13" s="78"/>
      <c r="F13" s="78"/>
      <c r="G13" s="81"/>
      <c r="H13" s="81"/>
    </row>
    <row r="14" spans="2:12" ht="18" customHeight="1" x14ac:dyDescent="0.3">
      <c r="B14" s="37" t="s">
        <v>117</v>
      </c>
      <c r="C14" s="563" t="s">
        <v>118</v>
      </c>
      <c r="D14" s="563"/>
      <c r="E14" s="563"/>
      <c r="F14" s="563"/>
      <c r="G14" s="563"/>
      <c r="H14" s="563"/>
    </row>
    <row r="15" spans="2:12" ht="15" customHeight="1" x14ac:dyDescent="0.3">
      <c r="B15" s="79"/>
      <c r="C15" s="78"/>
      <c r="D15" s="78"/>
      <c r="E15" s="78"/>
      <c r="F15" s="78"/>
      <c r="G15" s="81"/>
      <c r="H15" s="81"/>
    </row>
    <row r="16" spans="2:12" ht="15" customHeight="1" x14ac:dyDescent="0.3">
      <c r="B16" s="79"/>
      <c r="C16" s="78"/>
      <c r="D16" s="78"/>
      <c r="E16" s="78"/>
      <c r="F16" s="78"/>
      <c r="G16" s="81"/>
      <c r="H16" s="81"/>
    </row>
    <row r="17" spans="2:8" ht="46.5" customHeight="1" x14ac:dyDescent="0.3">
      <c r="B17" s="557" t="s">
        <v>119</v>
      </c>
      <c r="C17" s="558"/>
      <c r="D17" s="558"/>
      <c r="E17" s="558"/>
      <c r="F17" s="558"/>
      <c r="G17" s="558"/>
      <c r="H17" s="558"/>
    </row>
    <row r="18" spans="2:8" ht="15" customHeight="1" x14ac:dyDescent="0.3">
      <c r="B18" s="81"/>
      <c r="C18" s="81"/>
      <c r="D18" s="81"/>
      <c r="E18" s="81"/>
      <c r="F18" s="81"/>
      <c r="G18" s="81"/>
      <c r="H18" s="81"/>
    </row>
    <row r="19" spans="2:8" ht="28.5" customHeight="1" x14ac:dyDescent="0.3">
      <c r="B19" s="565" t="s">
        <v>120</v>
      </c>
      <c r="C19" s="565"/>
      <c r="D19" s="565"/>
      <c r="E19" s="565" t="s">
        <v>6</v>
      </c>
      <c r="F19" s="565"/>
      <c r="G19" s="565"/>
      <c r="H19" s="565"/>
    </row>
    <row r="20" spans="2:8" ht="33" customHeight="1" x14ac:dyDescent="0.3">
      <c r="B20" s="566" t="str">
        <f>IF(ActadeInicio!E8="","",ActadeInicio!E8)</f>
        <v/>
      </c>
      <c r="C20" s="566"/>
      <c r="D20" s="566"/>
      <c r="E20" s="567" t="str">
        <f>IF(ActadeInicio!E8="","",ActadeInicio!E7)</f>
        <v/>
      </c>
      <c r="F20" s="567"/>
      <c r="G20" s="567"/>
      <c r="H20" s="567"/>
    </row>
    <row r="21" spans="2:8" ht="15" customHeight="1" x14ac:dyDescent="0.3">
      <c r="G21" s="568"/>
      <c r="H21" s="568"/>
    </row>
    <row r="22" spans="2:8" ht="22.5" customHeight="1" x14ac:dyDescent="0.3">
      <c r="B22" s="556" t="s">
        <v>121</v>
      </c>
      <c r="C22" s="556"/>
      <c r="D22" s="556"/>
      <c r="E22" s="556"/>
      <c r="F22" s="556"/>
      <c r="G22" s="556"/>
      <c r="H22" s="556"/>
    </row>
    <row r="23" spans="2:8" ht="15" customHeight="1" x14ac:dyDescent="0.3">
      <c r="G23" s="79"/>
      <c r="H23" s="79"/>
    </row>
    <row r="24" spans="2:8" ht="46.5" customHeight="1" x14ac:dyDescent="0.3">
      <c r="B24" s="557" t="s">
        <v>122</v>
      </c>
      <c r="C24" s="558"/>
      <c r="D24" s="558"/>
      <c r="E24" s="558"/>
      <c r="F24" s="558"/>
      <c r="G24" s="558"/>
      <c r="H24" s="558"/>
    </row>
    <row r="25" spans="2:8" ht="15" customHeight="1" x14ac:dyDescent="0.3">
      <c r="G25" s="79"/>
      <c r="H25" s="79"/>
    </row>
    <row r="26" spans="2:8" ht="15" customHeight="1" x14ac:dyDescent="0.3">
      <c r="G26" s="79"/>
      <c r="H26" s="79"/>
    </row>
    <row r="27" spans="2:8" ht="15" customHeight="1" x14ac:dyDescent="0.3">
      <c r="B27" s="559" t="s">
        <v>123</v>
      </c>
      <c r="C27" s="559"/>
      <c r="D27" s="75"/>
      <c r="F27" s="559" t="s">
        <v>124</v>
      </c>
      <c r="G27" s="559"/>
      <c r="H27" s="559"/>
    </row>
    <row r="28" spans="2:8" ht="15" customHeight="1" x14ac:dyDescent="0.3"/>
    <row r="29" spans="2:8" ht="15" customHeight="1" x14ac:dyDescent="0.3"/>
    <row r="30" spans="2:8" ht="15" customHeight="1" x14ac:dyDescent="0.3"/>
    <row r="31" spans="2:8" ht="15" customHeight="1" x14ac:dyDescent="0.3"/>
    <row r="32" spans="2:8" ht="15" customHeight="1" x14ac:dyDescent="0.3"/>
    <row r="33" spans="2:8" ht="15" customHeight="1" x14ac:dyDescent="0.3">
      <c r="B33" s="560" t="str">
        <f>IF(C11="","",C11)</f>
        <v/>
      </c>
      <c r="C33" s="561"/>
      <c r="D33" s="561"/>
      <c r="E33" s="76"/>
      <c r="F33" s="560" t="str">
        <f>IF(ActadeInicio!E8="","",ActadeInicio!B31)</f>
        <v/>
      </c>
      <c r="G33" s="561"/>
      <c r="H33" s="561"/>
    </row>
    <row r="34" spans="2:8" ht="26.25" customHeight="1" x14ac:dyDescent="0.3">
      <c r="B34" s="532" t="s">
        <v>207</v>
      </c>
      <c r="C34" s="532"/>
      <c r="D34" s="532"/>
      <c r="E34" s="75"/>
      <c r="F34" s="562" t="str">
        <f>IF(ActadeInicio!E8="","",VLOOKUP(ActadeInicio!E8,datos!B:DB,62,FALSE))</f>
        <v/>
      </c>
      <c r="G34" s="532"/>
      <c r="H34" s="532"/>
    </row>
    <row r="35" spans="2:8" ht="26.25" customHeight="1" x14ac:dyDescent="0.3">
      <c r="B35" s="532"/>
      <c r="C35" s="532"/>
      <c r="D35" s="532"/>
      <c r="E35" s="75"/>
      <c r="F35" s="555" t="str">
        <f>IF(ActadeInicio!E8="","",VLOOKUP(ActadeInicio!E8,datos!B:DB,60,FALSE))</f>
        <v/>
      </c>
      <c r="G35" s="556"/>
      <c r="H35" s="556"/>
    </row>
    <row r="36" spans="2:8" ht="9.9" customHeight="1" x14ac:dyDescent="0.3"/>
  </sheetData>
  <sheetProtection algorithmName="SHA-512" hashValue="BTi56QozHwj7Y3XeE/V+t8oTmXUO8GoaPx+eBnydQjPCxkoNdTOGlylPMiaNTcfS421FM6eMGFAlWhXF/41hUg==" saltValue="HO9k9wG0tNUC7qRmmj7Uaw==" spinCount="100000" sheet="1" scenarios="1"/>
  <mergeCells count="27">
    <mergeCell ref="C6:H6"/>
    <mergeCell ref="B2:C4"/>
    <mergeCell ref="D2:H2"/>
    <mergeCell ref="D3:H3"/>
    <mergeCell ref="F4:G4"/>
    <mergeCell ref="B5:H5"/>
    <mergeCell ref="B22:H22"/>
    <mergeCell ref="C8:H8"/>
    <mergeCell ref="C9:H9"/>
    <mergeCell ref="C11:H11"/>
    <mergeCell ref="C12:H12"/>
    <mergeCell ref="C14:H14"/>
    <mergeCell ref="B17:H17"/>
    <mergeCell ref="B19:D19"/>
    <mergeCell ref="E19:H19"/>
    <mergeCell ref="B20:D20"/>
    <mergeCell ref="E20:H20"/>
    <mergeCell ref="G21:H21"/>
    <mergeCell ref="F35:H35"/>
    <mergeCell ref="B24:H24"/>
    <mergeCell ref="B27:C27"/>
    <mergeCell ref="F27:H27"/>
    <mergeCell ref="B33:D33"/>
    <mergeCell ref="F33:H33"/>
    <mergeCell ref="B34:D34"/>
    <mergeCell ref="F34:H34"/>
    <mergeCell ref="B35:D35"/>
  </mergeCells>
  <printOptions horizontalCentered="1"/>
  <pageMargins left="0.78740157480314965" right="0.59055118110236227" top="0.59055118110236227" bottom="0.59055118110236227" header="0" footer="0"/>
  <pageSetup paperSize="125"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1:H25"/>
  <sheetViews>
    <sheetView view="pageBreakPreview" zoomScaleNormal="100" zoomScaleSheetLayoutView="100" workbookViewId="0">
      <selection activeCell="B22" sqref="B22:D22"/>
    </sheetView>
  </sheetViews>
  <sheetFormatPr baseColWidth="10" defaultColWidth="11.44140625" defaultRowHeight="13.2" x14ac:dyDescent="0.3"/>
  <cols>
    <col min="1" max="1" width="1" style="35" customWidth="1"/>
    <col min="2" max="2" width="12.88671875" style="35" customWidth="1"/>
    <col min="3" max="3" width="10" style="35" customWidth="1"/>
    <col min="4" max="4" width="17.88671875" style="35" customWidth="1"/>
    <col min="5" max="5" width="11.109375" style="35" customWidth="1"/>
    <col min="6" max="6" width="15.44140625" style="35" customWidth="1"/>
    <col min="7" max="8" width="13" style="35" customWidth="1"/>
    <col min="9" max="9" width="1" style="35" customWidth="1"/>
    <col min="10" max="10" width="11.88671875" style="35" bestFit="1" customWidth="1"/>
    <col min="11" max="11" width="11.44140625" style="35"/>
    <col min="12" max="12" width="22.33203125" style="35" customWidth="1"/>
    <col min="13" max="13" width="11.6640625" style="35" customWidth="1"/>
    <col min="14" max="14" width="5.6640625" style="35" customWidth="1"/>
    <col min="15" max="16384" width="11.44140625" style="35"/>
  </cols>
  <sheetData>
    <row r="1" spans="2:8" ht="6" customHeight="1" x14ac:dyDescent="0.3"/>
    <row r="2" spans="2:8" ht="17.100000000000001" customHeight="1" x14ac:dyDescent="0.3">
      <c r="B2" s="576"/>
      <c r="C2" s="576"/>
      <c r="D2" s="577" t="s">
        <v>107</v>
      </c>
      <c r="E2" s="577"/>
      <c r="F2" s="577"/>
      <c r="G2" s="577"/>
      <c r="H2" s="577"/>
    </row>
    <row r="3" spans="2:8" ht="17.100000000000001" customHeight="1" x14ac:dyDescent="0.3">
      <c r="B3" s="576"/>
      <c r="C3" s="576"/>
      <c r="D3" s="578" t="s">
        <v>262</v>
      </c>
      <c r="E3" s="578"/>
      <c r="F3" s="578"/>
      <c r="G3" s="578"/>
      <c r="H3" s="578"/>
    </row>
    <row r="4" spans="2:8" ht="17.100000000000001" customHeight="1" x14ac:dyDescent="0.3">
      <c r="B4" s="576"/>
      <c r="C4" s="576"/>
      <c r="D4" s="121" t="s">
        <v>261</v>
      </c>
      <c r="E4" s="121" t="s">
        <v>110</v>
      </c>
      <c r="F4" s="579" t="s">
        <v>111</v>
      </c>
      <c r="G4" s="579"/>
      <c r="H4" s="121" t="s">
        <v>112</v>
      </c>
    </row>
    <row r="5" spans="2:8" ht="28.5" customHeight="1" x14ac:dyDescent="0.3">
      <c r="B5" s="572"/>
      <c r="C5" s="572"/>
      <c r="D5" s="572"/>
      <c r="E5" s="572"/>
      <c r="F5" s="572"/>
      <c r="G5" s="572"/>
      <c r="H5" s="572"/>
    </row>
    <row r="6" spans="2:8" ht="18" customHeight="1" x14ac:dyDescent="0.3">
      <c r="B6" s="112" t="s">
        <v>113</v>
      </c>
      <c r="C6" s="564" t="str">
        <f>IF(ActadeInicio!E8="","",ActadeInicio!E18)</f>
        <v/>
      </c>
      <c r="D6" s="564"/>
      <c r="E6" s="564"/>
      <c r="F6" s="564"/>
      <c r="G6" s="564"/>
      <c r="H6" s="564"/>
    </row>
    <row r="7" spans="2:8" ht="29.25" customHeight="1" x14ac:dyDescent="0.3">
      <c r="B7" s="572"/>
      <c r="C7" s="572"/>
      <c r="D7" s="572"/>
      <c r="E7" s="572"/>
      <c r="F7" s="572"/>
      <c r="G7" s="572"/>
      <c r="H7" s="572"/>
    </row>
    <row r="8" spans="2:8" ht="39" customHeight="1" x14ac:dyDescent="0.3">
      <c r="B8" s="573" t="s">
        <v>263</v>
      </c>
      <c r="C8" s="573"/>
      <c r="D8" s="573"/>
      <c r="E8" s="573"/>
      <c r="F8" s="573"/>
      <c r="G8" s="573"/>
      <c r="H8" s="573"/>
    </row>
    <row r="9" spans="2:8" ht="27.75" customHeight="1" x14ac:dyDescent="0.3">
      <c r="B9" s="572"/>
      <c r="C9" s="572"/>
      <c r="D9" s="572"/>
      <c r="E9" s="572"/>
      <c r="F9" s="572"/>
      <c r="G9" s="572"/>
      <c r="H9" s="572"/>
    </row>
    <row r="10" spans="2:8" ht="46.5" customHeight="1" x14ac:dyDescent="0.3">
      <c r="B10" s="574" t="str">
        <f>IF(ActadeInicio!E8="","",CONCATENATE(textos!B9,ActadeInicio!E9,textos!B10,ActadeInicio!E7,textos!B11,ActadeInicio!E10))</f>
        <v/>
      </c>
      <c r="C10" s="574"/>
      <c r="D10" s="574"/>
      <c r="E10" s="574"/>
      <c r="F10" s="574"/>
      <c r="G10" s="574"/>
      <c r="H10" s="574"/>
    </row>
    <row r="11" spans="2:8" ht="46.5" customHeight="1" x14ac:dyDescent="0.3">
      <c r="B11" s="574"/>
      <c r="C11" s="574"/>
      <c r="D11" s="574"/>
      <c r="E11" s="574"/>
      <c r="F11" s="574"/>
      <c r="G11" s="574"/>
      <c r="H11" s="574"/>
    </row>
    <row r="12" spans="2:8" ht="46.5" customHeight="1" x14ac:dyDescent="0.3">
      <c r="B12" s="574"/>
      <c r="C12" s="574"/>
      <c r="D12" s="574"/>
      <c r="E12" s="574"/>
      <c r="F12" s="574"/>
      <c r="G12" s="574"/>
      <c r="H12" s="574"/>
    </row>
    <row r="13" spans="2:8" ht="36" customHeight="1" x14ac:dyDescent="0.3">
      <c r="B13" s="574"/>
      <c r="C13" s="574"/>
      <c r="D13" s="574"/>
      <c r="E13" s="574"/>
      <c r="F13" s="574"/>
      <c r="G13" s="574"/>
      <c r="H13" s="574"/>
    </row>
    <row r="14" spans="2:8" ht="15" customHeight="1" x14ac:dyDescent="0.3">
      <c r="B14" s="113"/>
      <c r="C14" s="113"/>
      <c r="D14" s="113"/>
      <c r="E14" s="113"/>
      <c r="F14" s="113"/>
      <c r="G14" s="113"/>
      <c r="H14" s="113"/>
    </row>
    <row r="15" spans="2:8" ht="15" customHeight="1" x14ac:dyDescent="0.3">
      <c r="B15" s="559" t="s">
        <v>123</v>
      </c>
      <c r="C15" s="559"/>
      <c r="D15" s="559"/>
    </row>
    <row r="16" spans="2:8" ht="15" customHeight="1" x14ac:dyDescent="0.3">
      <c r="B16" s="559"/>
      <c r="C16" s="559"/>
      <c r="D16" s="559"/>
    </row>
    <row r="17" spans="2:8" ht="15" customHeight="1" x14ac:dyDescent="0.3">
      <c r="B17" s="559"/>
      <c r="C17" s="559"/>
      <c r="D17" s="559"/>
    </row>
    <row r="18" spans="2:8" ht="15" customHeight="1" x14ac:dyDescent="0.3">
      <c r="B18" s="559"/>
      <c r="C18" s="559"/>
      <c r="D18" s="559"/>
    </row>
    <row r="19" spans="2:8" ht="15" customHeight="1" x14ac:dyDescent="0.3">
      <c r="B19" s="559"/>
      <c r="C19" s="559"/>
      <c r="D19" s="559"/>
    </row>
    <row r="20" spans="2:8" ht="15" customHeight="1" x14ac:dyDescent="0.3">
      <c r="B20" s="559"/>
      <c r="C20" s="559"/>
      <c r="D20" s="559"/>
    </row>
    <row r="21" spans="2:8" ht="15" customHeight="1" x14ac:dyDescent="0.3">
      <c r="B21" s="560" t="str">
        <f>IF($C$6="","",IF($C$6&lt;ComunicacionSupervisor!L6,"WILSON EDUARDO ZARATE TORRES"," WILSON FERNANDO SALGADO CIFUENTES"))</f>
        <v/>
      </c>
      <c r="C21" s="561"/>
      <c r="D21" s="561"/>
      <c r="E21" s="111"/>
      <c r="F21" s="117"/>
      <c r="G21" s="118"/>
      <c r="H21" s="118"/>
    </row>
    <row r="22" spans="2:8" x14ac:dyDescent="0.3">
      <c r="B22" s="532" t="s">
        <v>207</v>
      </c>
      <c r="C22" s="532"/>
      <c r="D22" s="532"/>
      <c r="E22" s="110"/>
      <c r="F22" s="119"/>
      <c r="G22" s="116"/>
      <c r="H22" s="116"/>
    </row>
    <row r="23" spans="2:8" x14ac:dyDescent="0.3">
      <c r="B23" s="116"/>
      <c r="C23" s="116"/>
      <c r="D23" s="116"/>
      <c r="E23" s="110"/>
      <c r="F23" s="120"/>
      <c r="G23" s="120"/>
      <c r="H23" s="120"/>
    </row>
    <row r="24" spans="2:8" x14ac:dyDescent="0.3">
      <c r="B24" s="114" t="s">
        <v>268</v>
      </c>
      <c r="C24" s="575"/>
      <c r="D24" s="575"/>
      <c r="E24" s="575"/>
      <c r="F24" s="575"/>
      <c r="G24" s="120"/>
      <c r="H24" s="120"/>
    </row>
    <row r="25" spans="2:8" x14ac:dyDescent="0.3">
      <c r="B25" s="114" t="s">
        <v>269</v>
      </c>
      <c r="C25" s="575"/>
      <c r="D25" s="575"/>
      <c r="E25" s="575"/>
      <c r="F25" s="575"/>
    </row>
  </sheetData>
  <sheetProtection algorithmName="SHA-512" hashValue="EH2yE96cJP9YjLiMLZBD4qZGnF0tPPnewFDuYRIHN7M/frVW0T8DRT08pvdD6E1JitVf0YFkc5anGBuuGqt5oA==" saltValue="1HHSEXyFrU6tu9IPFjzLLw==" spinCount="100000" sheet="1" scenarios="1"/>
  <mergeCells count="16">
    <mergeCell ref="C6:H6"/>
    <mergeCell ref="B2:C4"/>
    <mergeCell ref="D2:H2"/>
    <mergeCell ref="D3:H3"/>
    <mergeCell ref="F4:G4"/>
    <mergeCell ref="B5:H5"/>
    <mergeCell ref="C24:F24"/>
    <mergeCell ref="B21:D21"/>
    <mergeCell ref="B22:D22"/>
    <mergeCell ref="C25:F25"/>
    <mergeCell ref="B15:D15"/>
    <mergeCell ref="B7:H7"/>
    <mergeCell ref="B9:H9"/>
    <mergeCell ref="B8:H8"/>
    <mergeCell ref="B16:D20"/>
    <mergeCell ref="B10:H13"/>
  </mergeCells>
  <conditionalFormatting sqref="C24:F25">
    <cfRule type="containsBlanks" dxfId="2156" priority="1">
      <formula>LEN(TRIM(C24))=0</formula>
    </cfRule>
  </conditionalFormatting>
  <printOptions horizontalCentered="1"/>
  <pageMargins left="0.78740157480314965" right="0.59055118110236227" top="0.78740157480314965" bottom="0.59055118110236227" header="0" footer="0"/>
  <pageSetup paperSize="125" scale="9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B1:T50"/>
  <sheetViews>
    <sheetView view="pageBreakPreview" zoomScaleNormal="100" zoomScaleSheetLayoutView="100" workbookViewId="0">
      <selection activeCell="E9" sqref="E9:L9"/>
    </sheetView>
  </sheetViews>
  <sheetFormatPr baseColWidth="10" defaultColWidth="11.44140625" defaultRowHeight="13.2" x14ac:dyDescent="0.3"/>
  <cols>
    <col min="1" max="1" width="0.6640625" style="67" customWidth="1"/>
    <col min="2" max="2" width="8.88671875" style="67" customWidth="1"/>
    <col min="3" max="3" width="14.44140625" style="67" customWidth="1"/>
    <col min="4" max="4" width="4.88671875" style="67" customWidth="1"/>
    <col min="5" max="5" width="9.33203125" style="67" customWidth="1"/>
    <col min="6" max="6" width="14.6640625" style="67" customWidth="1"/>
    <col min="7" max="7" width="7.5546875" style="67" customWidth="1"/>
    <col min="8" max="8" width="15.88671875" style="67" customWidth="1"/>
    <col min="9" max="9" width="15.6640625" style="67" customWidth="1"/>
    <col min="10" max="10" width="10.5546875" style="67" customWidth="1"/>
    <col min="11" max="11" width="12.109375" style="67" customWidth="1"/>
    <col min="12" max="12" width="20.44140625" style="67" customWidth="1"/>
    <col min="13" max="13" width="0.88671875" style="67" customWidth="1"/>
    <col min="14" max="14" width="5.109375" style="67" customWidth="1"/>
    <col min="15" max="17" width="11.44140625" style="67"/>
    <col min="18" max="18" width="24.6640625" style="67" hidden="1" customWidth="1"/>
    <col min="19" max="19" width="13.109375" style="67" hidden="1" customWidth="1"/>
    <col min="20" max="16384" width="11.44140625" style="67"/>
  </cols>
  <sheetData>
    <row r="1" spans="2:19" ht="6" customHeight="1" x14ac:dyDescent="0.3"/>
    <row r="2" spans="2:19" s="87" customFormat="1" ht="18" customHeight="1" x14ac:dyDescent="0.3">
      <c r="B2" s="637"/>
      <c r="C2" s="637"/>
      <c r="D2" s="637"/>
      <c r="E2" s="638" t="s">
        <v>125</v>
      </c>
      <c r="F2" s="638"/>
      <c r="G2" s="638"/>
      <c r="H2" s="638"/>
      <c r="I2" s="638"/>
      <c r="J2" s="638"/>
      <c r="K2" s="638"/>
      <c r="L2" s="638"/>
    </row>
    <row r="3" spans="2:19" ht="24.75" customHeight="1" x14ac:dyDescent="0.3">
      <c r="B3" s="637"/>
      <c r="C3" s="637"/>
      <c r="D3" s="637"/>
      <c r="E3" s="639" t="s">
        <v>161</v>
      </c>
      <c r="F3" s="639"/>
      <c r="G3" s="639"/>
      <c r="H3" s="639"/>
      <c r="I3" s="639"/>
      <c r="J3" s="639"/>
      <c r="K3" s="639"/>
      <c r="L3" s="639"/>
    </row>
    <row r="4" spans="2:19" s="88" customFormat="1" ht="17.100000000000001" customHeight="1" x14ac:dyDescent="0.3">
      <c r="B4" s="637"/>
      <c r="C4" s="637"/>
      <c r="D4" s="637"/>
      <c r="E4" s="640" t="s">
        <v>162</v>
      </c>
      <c r="F4" s="640"/>
      <c r="G4" s="640" t="s">
        <v>163</v>
      </c>
      <c r="H4" s="640"/>
      <c r="I4" s="640" t="s">
        <v>164</v>
      </c>
      <c r="J4" s="640"/>
      <c r="K4" s="640"/>
      <c r="L4" s="47" t="s">
        <v>165</v>
      </c>
    </row>
    <row r="5" spans="2:19" ht="9" customHeight="1" x14ac:dyDescent="0.3">
      <c r="B5" s="619"/>
      <c r="C5" s="619"/>
      <c r="D5" s="619"/>
      <c r="E5" s="619"/>
      <c r="F5" s="619"/>
      <c r="G5" s="619"/>
      <c r="H5" s="619"/>
      <c r="I5" s="619"/>
      <c r="J5" s="619"/>
      <c r="K5" s="619"/>
      <c r="L5" s="619"/>
    </row>
    <row r="6" spans="2:19" ht="18.899999999999999" customHeight="1" x14ac:dyDescent="0.3">
      <c r="B6" s="588" t="s">
        <v>130</v>
      </c>
      <c r="C6" s="588"/>
      <c r="D6" s="641"/>
      <c r="E6" s="585" t="str">
        <f>IF(E8="","",VLOOKUP(E8,datos!B:DB,2,FALSE))</f>
        <v/>
      </c>
      <c r="F6" s="585"/>
      <c r="G6" s="585"/>
      <c r="H6" s="585"/>
      <c r="I6" s="585"/>
      <c r="J6" s="585"/>
      <c r="K6" s="585"/>
      <c r="L6" s="585"/>
      <c r="M6" s="104"/>
      <c r="N6" s="57"/>
    </row>
    <row r="7" spans="2:19" ht="18.899999999999999" customHeight="1" x14ac:dyDescent="0.3">
      <c r="B7" s="588" t="s">
        <v>131</v>
      </c>
      <c r="C7" s="588"/>
      <c r="D7" s="588"/>
      <c r="E7" s="642" t="str">
        <f>IF(E8="","",VLOOKUP(E8,datos!B:DB,3,FALSE))</f>
        <v/>
      </c>
      <c r="F7" s="642"/>
      <c r="G7" s="642"/>
      <c r="H7" s="642"/>
      <c r="I7" s="642"/>
      <c r="J7" s="642"/>
      <c r="K7" s="642"/>
      <c r="L7" s="642"/>
    </row>
    <row r="8" spans="2:19" ht="18.899999999999999" customHeight="1" x14ac:dyDescent="0.3">
      <c r="B8" s="635" t="s">
        <v>166</v>
      </c>
      <c r="C8" s="635"/>
      <c r="D8" s="635"/>
      <c r="E8" s="636"/>
      <c r="F8" s="636"/>
      <c r="G8" s="636"/>
      <c r="H8" s="636"/>
      <c r="I8" s="636"/>
      <c r="J8" s="636"/>
      <c r="K8" s="636"/>
      <c r="L8" s="636"/>
    </row>
    <row r="9" spans="2:19" ht="18" customHeight="1" x14ac:dyDescent="0.3">
      <c r="B9" s="588" t="s">
        <v>132</v>
      </c>
      <c r="C9" s="588"/>
      <c r="D9" s="588"/>
      <c r="E9" s="584" t="str">
        <f>IF(E8="","",VLOOKUP(E8,datos!B:DB,4,FALSE))</f>
        <v/>
      </c>
      <c r="F9" s="584"/>
      <c r="G9" s="584"/>
      <c r="H9" s="584"/>
      <c r="I9" s="584"/>
      <c r="J9" s="584"/>
      <c r="K9" s="584"/>
      <c r="L9" s="584"/>
    </row>
    <row r="10" spans="2:19" ht="83.25" customHeight="1" x14ac:dyDescent="0.3">
      <c r="B10" s="588" t="s">
        <v>133</v>
      </c>
      <c r="C10" s="588"/>
      <c r="D10" s="588"/>
      <c r="E10" s="643" t="str">
        <f>IF(E8="","",VLOOKUP(E8,datos!B:DB,5,FALSE))</f>
        <v/>
      </c>
      <c r="F10" s="643"/>
      <c r="G10" s="643"/>
      <c r="H10" s="643"/>
      <c r="I10" s="643"/>
      <c r="J10" s="643"/>
      <c r="K10" s="643"/>
      <c r="L10" s="643"/>
    </row>
    <row r="11" spans="2:19" ht="20.100000000000001" customHeight="1" x14ac:dyDescent="0.3">
      <c r="B11" s="588" t="s">
        <v>167</v>
      </c>
      <c r="C11" s="588"/>
      <c r="D11" s="588"/>
      <c r="E11" s="629" t="str">
        <f>IF($E$8="","",VLOOKUP($E$8,datos!B:DB,6,FALSE))</f>
        <v/>
      </c>
      <c r="F11" s="629"/>
      <c r="G11" s="629"/>
      <c r="H11" s="629"/>
      <c r="I11" s="629"/>
      <c r="J11" s="629"/>
      <c r="K11" s="629"/>
      <c r="L11" s="629"/>
      <c r="N11" s="89"/>
    </row>
    <row r="12" spans="2:19" ht="20.100000000000001" customHeight="1" x14ac:dyDescent="0.3">
      <c r="B12" s="588" t="s">
        <v>45</v>
      </c>
      <c r="C12" s="588"/>
      <c r="D12" s="588"/>
      <c r="E12" s="631" t="str">
        <f>IF($E$8="","",VLOOKUP($E$8,datos!B:DB,7,FALSE))</f>
        <v/>
      </c>
      <c r="F12" s="631"/>
      <c r="G12" s="631"/>
      <c r="H12" s="631"/>
      <c r="I12" s="631"/>
      <c r="J12" s="631"/>
      <c r="K12" s="631"/>
      <c r="L12" s="631"/>
      <c r="N12" s="89"/>
    </row>
    <row r="13" spans="2:19" ht="27.75" customHeight="1" x14ac:dyDescent="0.3">
      <c r="B13" s="588" t="s">
        <v>135</v>
      </c>
      <c r="C13" s="588"/>
      <c r="D13" s="588"/>
      <c r="E13" s="584" t="str">
        <f>IF($E$8="","",VLOOKUP($E$8,datos!B:DB,8,FALSE))</f>
        <v/>
      </c>
      <c r="F13" s="584"/>
      <c r="G13" s="584"/>
      <c r="H13" s="584"/>
      <c r="I13" s="584"/>
      <c r="J13" s="584"/>
      <c r="K13" s="584"/>
      <c r="L13" s="584"/>
      <c r="N13" s="89"/>
    </row>
    <row r="14" spans="2:19" ht="18.899999999999999" customHeight="1" x14ac:dyDescent="0.3">
      <c r="B14" s="588" t="s">
        <v>140</v>
      </c>
      <c r="C14" s="588"/>
      <c r="D14" s="588"/>
      <c r="E14" s="629" t="str">
        <f>IF($E$8="","",VLOOKUP($E$8,datos!B:DB,9,FALSE))</f>
        <v/>
      </c>
      <c r="F14" s="629"/>
      <c r="G14" s="629"/>
      <c r="H14" s="629"/>
      <c r="I14" s="629"/>
      <c r="J14" s="629"/>
      <c r="K14" s="629"/>
      <c r="L14" s="629"/>
      <c r="M14" s="89"/>
      <c r="N14" s="89"/>
    </row>
    <row r="15" spans="2:19" ht="27" customHeight="1" x14ac:dyDescent="0.3">
      <c r="B15" s="632" t="s">
        <v>168</v>
      </c>
      <c r="C15" s="632"/>
      <c r="D15" s="632"/>
      <c r="E15" s="629" t="str">
        <f>IF($E$8="","",VLOOKUP($E$8,datos!B:DB,10,FALSE))</f>
        <v/>
      </c>
      <c r="F15" s="629"/>
      <c r="G15" s="629"/>
      <c r="H15" s="629"/>
      <c r="I15" s="629"/>
      <c r="J15" s="629"/>
      <c r="K15" s="629"/>
      <c r="L15" s="629"/>
      <c r="M15" s="89"/>
      <c r="N15" s="89"/>
    </row>
    <row r="16" spans="2:19" ht="18.75" customHeight="1" x14ac:dyDescent="0.3">
      <c r="B16" s="565" t="s">
        <v>169</v>
      </c>
      <c r="C16" s="565"/>
      <c r="D16" s="565"/>
      <c r="E16" s="633"/>
      <c r="F16" s="633"/>
      <c r="G16" s="633"/>
      <c r="H16" s="633"/>
      <c r="I16" s="633"/>
      <c r="J16" s="633"/>
      <c r="K16" s="633"/>
      <c r="L16" s="633"/>
      <c r="M16" s="89"/>
      <c r="N16" s="89"/>
      <c r="R16" s="67" t="s">
        <v>224</v>
      </c>
      <c r="S16" s="67" t="str">
        <f>IF($E$8="","",VLOOKUP($E$8,datos!B:DB,14,FALSE))</f>
        <v/>
      </c>
    </row>
    <row r="17" spans="2:19" ht="18" customHeight="1" x14ac:dyDescent="0.3">
      <c r="B17" s="600" t="s">
        <v>217</v>
      </c>
      <c r="C17" s="601"/>
      <c r="D17" s="601"/>
      <c r="E17" s="586" t="str">
        <f>IF(E8="","",IF(VLOOKUP($E$8,datos!B:DB,86,FALSE)=FALSE,"No aplica",VLOOKUP($E$8,datos!B:DB,86,FALSE)))</f>
        <v/>
      </c>
      <c r="F17" s="587"/>
      <c r="G17" s="634" t="s">
        <v>247</v>
      </c>
      <c r="H17" s="634"/>
      <c r="I17" s="593" t="str">
        <f>IF(E8="","",IF(VLOOKUP($E$8,datos!B:DB,87,FALSE)=FALSE,"No aplica",VLOOKUP($E$8,datos!B:DB,87,FALSE)))</f>
        <v/>
      </c>
      <c r="J17" s="594"/>
      <c r="K17" s="594"/>
      <c r="L17" s="595"/>
      <c r="R17" s="67" t="s">
        <v>225</v>
      </c>
      <c r="S17" s="90" t="str">
        <f>IF(E8="","",IF(VLOOKUP($E$8,datos!B:DB,75,FALSE)=FALSE,VLOOKUP($E$8,datos!B:DB,7,FALSE),VLOOKUP($E$8,datos!B:DB,7,FALSE)+VLOOKUP($E$8,datos!B:DB,77,FALSE)))</f>
        <v/>
      </c>
    </row>
    <row r="18" spans="2:19" ht="18" customHeight="1" x14ac:dyDescent="0.3">
      <c r="B18" s="600" t="s">
        <v>218</v>
      </c>
      <c r="C18" s="601"/>
      <c r="D18" s="601"/>
      <c r="E18" s="582" t="str">
        <f>IF(E8="","",IF(VLOOKUP($E$8,datos!B:DB,84,FALSE)=FALSE,"No aplica",VLOOKUP($E$8,datos!B:DB,84,FALSE)))</f>
        <v/>
      </c>
      <c r="F18" s="583"/>
      <c r="G18" s="588" t="s">
        <v>247</v>
      </c>
      <c r="H18" s="588"/>
      <c r="I18" s="596" t="str">
        <f>IF(E8="","",IF(VLOOKUP($E$8,datos!B:DB,85,FALSE)=FALSE,"No aplica",VLOOKUP($E$8,datos!B:DB,85,FALSE)))</f>
        <v/>
      </c>
      <c r="J18" s="597"/>
      <c r="K18" s="597"/>
      <c r="L18" s="598"/>
      <c r="R18" s="67" t="s">
        <v>226</v>
      </c>
      <c r="S18" s="91" t="str">
        <f>IF(G32="","",IF(G32=1,VLOOKUP($E$8,datos!B:DB,16,FALSE),IF(G32=2,VLOOKUP($E$8,datos!B:DB,19,FALSE),IF(G32=3,VLOOKUP($E$8,datos!B:DB,22,FALSE),IF(G32=4,VLOOKUP($E$8,datos!B:DB,25,FALSE),IF(G32=5,VLOOKUP($E$8,datos!B:DB,28,FALSE),IF(G32=6,VLOOKUP($E$8,datos!B:DB,31,FALSE),IF(G32=7,VLOOKUP($E$8,datos!B:DB,34,FALSE),IF(G32=8,VLOOKUP($E$8,datos!B:DB,37,FALSE),IF(G32=9,VLOOKUP($E$8,datos!B:DB,40,FALSE),IF(G32=10,VLOOKUP($E$8,datos!B:DB,43,FALSE),IF(G32=11,VLOOKUP($E$8,datos!B:DB,46,FALSE),IF(G32=12,VLOOKUP($E$8,datos!B:DB,49,FALSE),IF(G32=13,VLOOKUP($E$8,datos!B:DB,52,FALSE),IF(G32=14,VLOOKUP($E$8,datos!B:DB,55,FALSE),IF(G32=15,VLOOKUP($E$8,datos!B:DB,58,FALSE),""))))))))))))))))</f>
        <v/>
      </c>
    </row>
    <row r="19" spans="2:19" ht="18" customHeight="1" x14ac:dyDescent="0.3">
      <c r="B19" s="600" t="s">
        <v>219</v>
      </c>
      <c r="C19" s="601"/>
      <c r="D19" s="601"/>
      <c r="E19" s="582" t="str">
        <f>IF(E8="","",IF(VLOOKUP($E$8,datos!B:DB,69,FALSE)=FALSE,"No aplica",VLOOKUP($E$8,datos!B:DB,69,FALSE)))</f>
        <v/>
      </c>
      <c r="F19" s="583"/>
      <c r="G19" s="588" t="s">
        <v>247</v>
      </c>
      <c r="H19" s="588"/>
      <c r="I19" s="99" t="str">
        <f>IF(E8="","",IF(VLOOKUP($E$8,datos!B:DB,70,FALSE)=FALSE,"No aplica",VLOOKUP($E$8,datos!B:DB,70,FALSE)))</f>
        <v/>
      </c>
      <c r="J19" s="599" t="s">
        <v>248</v>
      </c>
      <c r="K19" s="599"/>
      <c r="L19" s="96" t="str">
        <f>IF(E8="","",IF(VLOOKUP($E$8,datos!B:DB,72,FALSE)=FALSE,"No aplica",VLOOKUP($E$8,datos!B:DB,72,FALSE)))</f>
        <v/>
      </c>
      <c r="R19" s="67" t="s">
        <v>227</v>
      </c>
      <c r="S19" s="91" t="str">
        <f>IF(G32="","",IF(G32=1,VLOOKUP($E$8,datos!B:DB,17,FALSE),IF(G32=2,VLOOKUP($E$8,datos!B:DB,20,FALSE),IF(G32=3,VLOOKUP($E$8,datos!B:DB,23,FALSE),IF(G32=4,VLOOKUP($E$8,datos!B:DB,26,FALSE),IF(G32=5,VLOOKUP($E$8,datos!B:DB,29,FALSE),IF(G32=6,VLOOKUP($E$8,datos!B:DB,32,FALSE),IF(G32=7,VLOOKUP($E$8,datos!B:DB,35,FALSE),IF(G32=8,VLOOKUP($E$8,datos!B:DB,38,FALSE),IF(G32=9,VLOOKUP($E$8,datos!B:DB,41,FALSE),IF(G32=10,VLOOKUP($E$8,datos!B:DB,44,FALSE),IF(G32=11,VLOOKUP($E$8,datos!B:DB,47,FALSE),IF(G32=12,VLOOKUP($E$8,datos!B:DB,50,FALSE),IF(G32=13,VLOOKUP($E$8,datos!B:DB,53,FALSE),IF(G32=14,VLOOKUP($E$8,datos!B:DB,56,FALSE),IF(G32=15,VLOOKUP($E$8,datos!B:DB,59,FALSE),""))))))))))))))))</f>
        <v/>
      </c>
    </row>
    <row r="20" spans="2:19" ht="18" customHeight="1" x14ac:dyDescent="0.3">
      <c r="B20" s="600" t="s">
        <v>220</v>
      </c>
      <c r="C20" s="601"/>
      <c r="D20" s="601"/>
      <c r="E20" s="582" t="str">
        <f>IF(E8="","",IF(VLOOKUP($E$8,datos!B:DB,75,FALSE)=FALSE,"No aplica",VLOOKUP($E$8,datos!B:DB,75,FALSE)))</f>
        <v/>
      </c>
      <c r="F20" s="583"/>
      <c r="G20" s="588" t="s">
        <v>247</v>
      </c>
      <c r="H20" s="588"/>
      <c r="I20" s="590" t="str">
        <f>IF(E8="","",IF(VLOOKUP($E$8,datos!B:DB,76,FALSE)=FALSE,"No aplica",VLOOKUP($E$8,datos!B:DB,76,FALSE)))</f>
        <v/>
      </c>
      <c r="J20" s="591"/>
      <c r="K20" s="591"/>
      <c r="L20" s="592"/>
      <c r="R20" s="67" t="s">
        <v>228</v>
      </c>
      <c r="S20" s="92" t="str">
        <f>IF(E8="","",VLOOKUP(E8,datos!B:DB,15,FALSE))</f>
        <v/>
      </c>
    </row>
    <row r="21" spans="2:19" ht="18" customHeight="1" x14ac:dyDescent="0.3">
      <c r="B21" s="600" t="s">
        <v>221</v>
      </c>
      <c r="C21" s="601"/>
      <c r="D21" s="601"/>
      <c r="E21" s="580" t="str">
        <f>IF(E8="","",IF(VLOOKUP($E$8,datos!B:DB,77,FALSE)=FALSE,"No aplica",VLOOKUP($E$8,datos!B:DB,77,FALSE)))</f>
        <v/>
      </c>
      <c r="F21" s="581"/>
      <c r="G21" s="588" t="s">
        <v>170</v>
      </c>
      <c r="H21" s="588"/>
      <c r="I21" s="106" t="str">
        <f>IF(E8="","",IF(VLOOKUP($E$8,datos!B:DB,78,FALSE)=FALSE,"No aplica",VLOOKUP($E$8,datos!B:DB,78,FALSE)))</f>
        <v/>
      </c>
      <c r="J21" s="588" t="s">
        <v>171</v>
      </c>
      <c r="K21" s="588"/>
      <c r="L21" s="95" t="str">
        <f>IF(E8="","",IF(VLOOKUP($E$8,datos!B:DB,81,FALSE)=FALSE,"No aplica",VLOOKUP($E$8,datos!B:DB,81,FALSE)))</f>
        <v/>
      </c>
      <c r="R21" s="67" t="s">
        <v>229</v>
      </c>
      <c r="S21" s="92" t="str">
        <f>IF(E8="","",VLOOKUP(E8,datos!B:DB,18,FALSE))</f>
        <v/>
      </c>
    </row>
    <row r="22" spans="2:19" ht="18" customHeight="1" x14ac:dyDescent="0.3">
      <c r="B22" s="600" t="s">
        <v>222</v>
      </c>
      <c r="C22" s="601"/>
      <c r="D22" s="601"/>
      <c r="E22" s="582" t="str">
        <f>IF(E8="","",IF(VLOOKUP($E$8,datos!B:DB,88,FALSE)=FALSE,"No aplica",VLOOKUP($E$8,datos!B:DB,88,FALSE)))</f>
        <v/>
      </c>
      <c r="F22" s="583"/>
      <c r="G22" s="588" t="s">
        <v>247</v>
      </c>
      <c r="H22" s="588"/>
      <c r="I22" s="590" t="str">
        <f>IF(E8="","",IF(VLOOKUP($E$8,datos!B:DB,89,FALSE)=FALSE,"No aplica",VLOOKUP($E$8,datos!B:DB,89,FALSE)))</f>
        <v/>
      </c>
      <c r="J22" s="591"/>
      <c r="K22" s="591"/>
      <c r="L22" s="592"/>
      <c r="R22" s="67" t="s">
        <v>230</v>
      </c>
      <c r="S22" s="92" t="str">
        <f>IF(E8="","",VLOOKUP(E8,datos!B:DB,21,FALSE))</f>
        <v/>
      </c>
    </row>
    <row r="23" spans="2:19" ht="18" customHeight="1" x14ac:dyDescent="0.3">
      <c r="B23" s="600" t="s">
        <v>223</v>
      </c>
      <c r="C23" s="601"/>
      <c r="D23" s="601"/>
      <c r="E23" s="582" t="str">
        <f>IF(E8="","",IF(VLOOKUP($E$8,datos!B:DB,90,FALSE)=FALSE,"No aplica",VLOOKUP($E$8,datos!B:DB,90,FALSE)))</f>
        <v/>
      </c>
      <c r="F23" s="583"/>
      <c r="G23" s="588" t="s">
        <v>247</v>
      </c>
      <c r="H23" s="588"/>
      <c r="I23" s="98" t="str">
        <f>IF(E8="","",IF(VLOOKUP($E$8,datos!B:DB,91,FALSE)=FALSE,"No aplica",VLOOKUP($E$8,datos!B:DB,91,FALSE)))</f>
        <v/>
      </c>
      <c r="J23" s="589" t="s">
        <v>248</v>
      </c>
      <c r="K23" s="589"/>
      <c r="L23" s="97" t="str">
        <f>IF(E8="","",IF(VLOOKUP($E$8,datos!B:DB,92,FALSE)=FALSE,"No aplica",VLOOKUP($E$8,datos!B:DB,92,FALSE)))</f>
        <v/>
      </c>
      <c r="R23" s="67" t="s">
        <v>231</v>
      </c>
      <c r="S23" s="92" t="str">
        <f>IF(E8="","",VLOOKUP(E8,datos!B:DB,24,FALSE))</f>
        <v/>
      </c>
    </row>
    <row r="24" spans="2:19" s="38" customFormat="1" ht="18" customHeight="1" x14ac:dyDescent="0.3">
      <c r="B24" s="600" t="s">
        <v>249</v>
      </c>
      <c r="C24" s="601"/>
      <c r="D24" s="601"/>
      <c r="E24" s="582" t="str">
        <f>IF(E8="","",IF(VLOOKUP($E$8,datos!B:DB,94,FALSE)=FALSE,"No aplica",VLOOKUP($E$8,datos!B:DB,94,FALSE)))</f>
        <v/>
      </c>
      <c r="F24" s="583"/>
      <c r="G24" s="614" t="s">
        <v>247</v>
      </c>
      <c r="H24" s="615"/>
      <c r="I24" s="626" t="str">
        <f>IF(E8="","",IF(VLOOKUP($E$8,datos!B:DB,95,FALSE)=FALSE,"No aplica",VLOOKUP($E$8,datos!B:DB,95,FALSE)))</f>
        <v/>
      </c>
      <c r="J24" s="627"/>
      <c r="K24" s="627"/>
      <c r="L24" s="628"/>
      <c r="R24" s="67" t="s">
        <v>232</v>
      </c>
      <c r="S24" s="93" t="str">
        <f>IF(E8="","",VLOOKUP(E8,datos!B:DB,27,FALSE))</f>
        <v/>
      </c>
    </row>
    <row r="25" spans="2:19" ht="18" customHeight="1" x14ac:dyDescent="0.3">
      <c r="B25" s="600" t="s">
        <v>246</v>
      </c>
      <c r="C25" s="601"/>
      <c r="D25" s="601"/>
      <c r="E25" s="620" t="str">
        <f>IF(E8="","",IF(VLOOKUP($E$8,datos!B:DB,74,FALSE)=FALSE,"No aplica",VLOOKUP($E$8,datos!B:DB,74,FALSE)))</f>
        <v/>
      </c>
      <c r="F25" s="621"/>
      <c r="G25" s="621"/>
      <c r="H25" s="621"/>
      <c r="I25" s="621"/>
      <c r="J25" s="621"/>
      <c r="K25" s="621"/>
      <c r="L25" s="622"/>
      <c r="R25" s="67" t="s">
        <v>233</v>
      </c>
      <c r="S25" s="92" t="str">
        <f>IF(E8="","",VLOOKUP(E8,datos!B:DB,30,FALSE))</f>
        <v/>
      </c>
    </row>
    <row r="26" spans="2:19" ht="18" customHeight="1" x14ac:dyDescent="0.3">
      <c r="B26" s="600" t="s">
        <v>245</v>
      </c>
      <c r="C26" s="601"/>
      <c r="D26" s="601"/>
      <c r="E26" s="623" t="str">
        <f>IF(E8="","",IF(VLOOKUP($E$8,datos!B:DB,93,FALSE)=FALSE,"No aplica",VLOOKUP($E$8,datos!B:DB,93,FALSE)))</f>
        <v/>
      </c>
      <c r="F26" s="624"/>
      <c r="G26" s="624"/>
      <c r="H26" s="624"/>
      <c r="I26" s="624"/>
      <c r="J26" s="624"/>
      <c r="K26" s="624"/>
      <c r="L26" s="625"/>
      <c r="R26" s="67" t="s">
        <v>234</v>
      </c>
      <c r="S26" s="92" t="str">
        <f>IF(E8="","",VLOOKUP(E8,datos!B:DB,33,FALSE))</f>
        <v/>
      </c>
    </row>
    <row r="27" spans="2:19" x14ac:dyDescent="0.3">
      <c r="R27" s="67" t="s">
        <v>235</v>
      </c>
      <c r="S27" s="92" t="str">
        <f>IF(E8="","",VLOOKUP(E8,datos!B:DB,36,FALSE))</f>
        <v/>
      </c>
    </row>
    <row r="28" spans="2:19" ht="40.5" customHeight="1" x14ac:dyDescent="0.3">
      <c r="B28" s="616" t="s">
        <v>172</v>
      </c>
      <c r="C28" s="616"/>
      <c r="D28" s="616"/>
      <c r="E28" s="616"/>
      <c r="F28" s="616"/>
      <c r="G28" s="616"/>
      <c r="H28" s="616"/>
      <c r="I28" s="616"/>
      <c r="J28" s="616"/>
      <c r="K28" s="616"/>
      <c r="L28" s="616"/>
      <c r="R28" s="67" t="s">
        <v>236</v>
      </c>
      <c r="S28" s="92" t="str">
        <f>IF(E8="","",VLOOKUP(E8,datos!B:DB,39,FALSE))</f>
        <v/>
      </c>
    </row>
    <row r="29" spans="2:19" x14ac:dyDescent="0.3">
      <c r="B29" s="617" t="str">
        <f>IF(S18="","",S18)</f>
        <v/>
      </c>
      <c r="C29" s="617"/>
      <c r="D29" s="63" t="s">
        <v>173</v>
      </c>
      <c r="E29" s="618" t="str">
        <f>IF(S19="","",S19)</f>
        <v/>
      </c>
      <c r="F29" s="618"/>
      <c r="G29" s="608" t="s">
        <v>174</v>
      </c>
      <c r="H29" s="608"/>
      <c r="I29" s="608"/>
      <c r="J29" s="608"/>
      <c r="K29" s="608"/>
      <c r="L29" s="608"/>
      <c r="R29" s="67" t="s">
        <v>237</v>
      </c>
      <c r="S29" s="92" t="str">
        <f>IF(E8="","",VLOOKUP(E8,datos!B:DB,42,FALSE))</f>
        <v/>
      </c>
    </row>
    <row r="30" spans="2:19" x14ac:dyDescent="0.3">
      <c r="B30" s="619"/>
      <c r="C30" s="619"/>
      <c r="D30" s="619"/>
      <c r="E30" s="619"/>
      <c r="F30" s="619"/>
      <c r="G30" s="619"/>
      <c r="H30" s="619"/>
      <c r="I30" s="619"/>
      <c r="J30" s="619"/>
      <c r="K30" s="619"/>
      <c r="L30" s="619"/>
      <c r="R30" s="67" t="s">
        <v>238</v>
      </c>
      <c r="S30" s="92" t="str">
        <f>IF(E8="","",VLOOKUP(E8,datos!B:DB,45,FALSE))</f>
        <v/>
      </c>
    </row>
    <row r="31" spans="2:19" ht="24.9" customHeight="1" x14ac:dyDescent="0.3">
      <c r="B31" s="613" t="s">
        <v>175</v>
      </c>
      <c r="C31" s="613"/>
      <c r="D31" s="613"/>
      <c r="E31" s="613"/>
      <c r="F31" s="613"/>
      <c r="G31" s="613"/>
      <c r="H31" s="613" t="s">
        <v>45</v>
      </c>
      <c r="I31" s="613"/>
      <c r="J31" s="613"/>
      <c r="K31" s="613" t="s">
        <v>137</v>
      </c>
      <c r="L31" s="613"/>
      <c r="R31" s="67" t="s">
        <v>239</v>
      </c>
      <c r="S31" s="92" t="str">
        <f>IF(E8="","",VLOOKUP(E8,datos!B:DB,48,FALSE))</f>
        <v/>
      </c>
    </row>
    <row r="32" spans="2:19" ht="20.100000000000001" customHeight="1" x14ac:dyDescent="0.3">
      <c r="B32" s="584" t="s">
        <v>176</v>
      </c>
      <c r="C32" s="584"/>
      <c r="D32" s="584"/>
      <c r="E32" s="584"/>
      <c r="F32" s="584"/>
      <c r="G32" s="64"/>
      <c r="H32" s="612"/>
      <c r="I32" s="612"/>
      <c r="J32" s="612"/>
      <c r="K32" s="612"/>
      <c r="L32" s="612"/>
      <c r="R32" s="67" t="s">
        <v>240</v>
      </c>
      <c r="S32" s="92" t="str">
        <f>IF(E8="","",VLOOKUP(E8,datos!B:DB,51,FALSE))</f>
        <v/>
      </c>
    </row>
    <row r="33" spans="2:20" ht="20.100000000000001" customHeight="1" x14ac:dyDescent="0.3">
      <c r="B33" s="584" t="s">
        <v>177</v>
      </c>
      <c r="C33" s="584"/>
      <c r="D33" s="584"/>
      <c r="E33" s="584"/>
      <c r="F33" s="584"/>
      <c r="G33" s="584"/>
      <c r="H33" s="610" t="str">
        <f>IF(E8="","",S36)</f>
        <v/>
      </c>
      <c r="I33" s="610"/>
      <c r="J33" s="610"/>
      <c r="K33" s="612"/>
      <c r="L33" s="612"/>
      <c r="R33" s="67" t="s">
        <v>241</v>
      </c>
      <c r="S33" s="92" t="str">
        <f>IF(E8="","",VLOOKUP(E8,datos!B:DB,54,FALSE))</f>
        <v/>
      </c>
    </row>
    <row r="34" spans="2:20" ht="20.100000000000001" customHeight="1" x14ac:dyDescent="0.3">
      <c r="B34" s="584" t="s">
        <v>178</v>
      </c>
      <c r="C34" s="584"/>
      <c r="D34" s="584"/>
      <c r="E34" s="584"/>
      <c r="F34" s="584"/>
      <c r="G34" s="584"/>
      <c r="H34" s="610" t="str">
        <f>IF(E8="","",S35)</f>
        <v/>
      </c>
      <c r="I34" s="610"/>
      <c r="J34" s="610"/>
      <c r="K34" s="611" t="str">
        <f>IF(E8="","",E29)</f>
        <v/>
      </c>
      <c r="L34" s="611"/>
      <c r="R34" s="67" t="s">
        <v>242</v>
      </c>
      <c r="S34" s="92" t="str">
        <f>IF(E8="","",VLOOKUP(E8,datos!B:DB,57,FALSE))</f>
        <v/>
      </c>
    </row>
    <row r="35" spans="2:20" ht="24.75" customHeight="1" x14ac:dyDescent="0.3">
      <c r="B35" s="584" t="s">
        <v>179</v>
      </c>
      <c r="C35" s="584"/>
      <c r="D35" s="584"/>
      <c r="E35" s="584"/>
      <c r="F35" s="584"/>
      <c r="G35" s="584"/>
      <c r="H35" s="610" t="str">
        <f>IF(G32="","",S37)</f>
        <v/>
      </c>
      <c r="I35" s="610"/>
      <c r="J35" s="610"/>
      <c r="K35" s="612"/>
      <c r="L35" s="612"/>
      <c r="R35" s="67" t="s">
        <v>178</v>
      </c>
      <c r="S35" s="92" t="str">
        <f>IF(G32=1,S20,IF(G32=2,S21,IF(G32=3,S22,IF(G32=4,S23,IF(G32=5,S24,IF(G32=6,S25,IF(G32=7,S26,IF(G32=8,S27,IF(G32=9,S28,IF(G32=10,S29,IF(G32=11,S30,IF(G32=12,S31,IF(G32=13,S32,IF(G32=14,S33,IF(G32=15,S34,"")))))))))))))))</f>
        <v/>
      </c>
    </row>
    <row r="36" spans="2:20" s="65" customFormat="1" ht="67.5" customHeight="1" x14ac:dyDescent="0.3">
      <c r="B36" s="584" t="s">
        <v>180</v>
      </c>
      <c r="C36" s="584"/>
      <c r="D36" s="584"/>
      <c r="E36" s="584"/>
      <c r="F36" s="584"/>
      <c r="G36" s="584"/>
      <c r="H36" s="606" t="s">
        <v>181</v>
      </c>
      <c r="I36" s="606"/>
      <c r="J36" s="606"/>
      <c r="K36" s="606"/>
      <c r="L36" s="606"/>
      <c r="R36" s="84" t="s">
        <v>177</v>
      </c>
      <c r="S36" s="85" t="str">
        <f>IF(G32=1,0,IF(G32=2,S20,IF(G32=3,SUM(S20:S21),IF(G32=4,SUM(S20:S22),IF(G32=5,SUM(S20:S23),IF(G32=6,SUM(S20:S24),IF(G32=7,SUM(S20:S25),IF(G32=8,SUM(S20:S26),IF(G32=9,SUM(S20:S27),IF(G32=10,SUM(S20:S28),IF(G32=11,SUM(S20:S29),IF(G32=12,SUM(S20:S30),IF(G32=13,SUM(S20:S31),IF(G32=14,SUM(S20:S32),IF(G32=15,SUM(S20:S23),"")))))))))))))))</f>
        <v/>
      </c>
      <c r="T36" s="84"/>
    </row>
    <row r="37" spans="2:20" s="38" customFormat="1" x14ac:dyDescent="0.3">
      <c r="B37" s="607"/>
      <c r="C37" s="607"/>
      <c r="D37" s="607"/>
      <c r="E37" s="607"/>
      <c r="F37" s="607"/>
      <c r="G37" s="607"/>
      <c r="H37" s="607"/>
      <c r="I37" s="607"/>
      <c r="J37" s="607"/>
      <c r="K37" s="607"/>
      <c r="L37" s="607"/>
      <c r="R37" s="38" t="s">
        <v>243</v>
      </c>
      <c r="S37" s="93" t="e">
        <f>IFERROR(S17-S36,"")-S35</f>
        <v>#VALUE!</v>
      </c>
    </row>
    <row r="38" spans="2:20" x14ac:dyDescent="0.3">
      <c r="B38" s="608" t="s">
        <v>182</v>
      </c>
      <c r="C38" s="608"/>
      <c r="D38" s="608"/>
      <c r="E38" s="608"/>
      <c r="F38" s="608"/>
      <c r="G38" s="608"/>
      <c r="H38" s="609">
        <v>46118</v>
      </c>
      <c r="I38" s="609"/>
    </row>
    <row r="40" spans="2:20" ht="20.25" customHeight="1" x14ac:dyDescent="0.3">
      <c r="B40" s="608" t="s">
        <v>143</v>
      </c>
      <c r="C40" s="608"/>
      <c r="D40" s="608"/>
    </row>
    <row r="41" spans="2:20" ht="25.5" customHeight="1" x14ac:dyDescent="0.3">
      <c r="B41" s="602"/>
      <c r="C41" s="602"/>
      <c r="D41" s="602"/>
      <c r="E41" s="602"/>
      <c r="F41" s="602"/>
      <c r="H41" s="94"/>
      <c r="I41" s="94"/>
    </row>
    <row r="42" spans="2:20" ht="25.5" customHeight="1" x14ac:dyDescent="0.3">
      <c r="B42" s="602"/>
      <c r="C42" s="602"/>
      <c r="D42" s="602"/>
      <c r="E42" s="602"/>
      <c r="F42" s="602"/>
    </row>
    <row r="43" spans="2:20" ht="15" customHeight="1" x14ac:dyDescent="0.3">
      <c r="B43" s="603" t="str">
        <f>IF($E$8="","",VLOOKUP($E$8,datos!B:DB,61,FALSE))</f>
        <v/>
      </c>
      <c r="C43" s="603"/>
      <c r="D43" s="603"/>
      <c r="E43" s="603"/>
      <c r="F43" s="603"/>
    </row>
    <row r="44" spans="2:20" ht="25.5" customHeight="1" x14ac:dyDescent="0.3">
      <c r="B44" s="604" t="str">
        <f>IF($E$8="","",VLOOKUP($E$8,datos!B:DB,62,FALSE))</f>
        <v/>
      </c>
      <c r="C44" s="604"/>
      <c r="D44" s="604"/>
      <c r="E44" s="604"/>
      <c r="F44" s="604"/>
      <c r="H44" s="66" t="str">
        <f>IF(G43="","",IF(G43=1,0,IF(G43=2,#REF!,IF(G43=3,(#REF!*2),IF(G43=4,(#REF!*3),IF(G43=5,(#REF!*4),IF(G43=6,(#REF!*5)," ")))))))</f>
        <v/>
      </c>
      <c r="I44" s="66"/>
      <c r="J44" s="66"/>
    </row>
    <row r="45" spans="2:20" ht="25.5" customHeight="1" x14ac:dyDescent="0.3">
      <c r="B45" s="604" t="str">
        <f>IF($E$8="","",VLOOKUP($E$8,datos!B:DB,60,FALSE))</f>
        <v/>
      </c>
      <c r="C45" s="604"/>
      <c r="D45" s="604"/>
      <c r="E45" s="604"/>
      <c r="F45" s="604"/>
      <c r="H45" s="66"/>
      <c r="I45" s="66"/>
      <c r="J45" s="66"/>
    </row>
    <row r="46" spans="2:20" x14ac:dyDescent="0.3">
      <c r="B46" s="605" t="s">
        <v>183</v>
      </c>
      <c r="C46" s="605"/>
      <c r="D46" s="605"/>
      <c r="E46" s="605"/>
      <c r="F46" s="605"/>
    </row>
    <row r="47" spans="2:20" ht="6.75" customHeight="1" x14ac:dyDescent="0.3"/>
    <row r="48" spans="2:20" ht="12.75" customHeight="1" x14ac:dyDescent="0.3">
      <c r="B48" s="86" t="s">
        <v>184</v>
      </c>
      <c r="C48" s="630"/>
      <c r="D48" s="630"/>
      <c r="E48" s="630"/>
      <c r="F48" s="630"/>
    </row>
    <row r="49" spans="2:6" ht="12.75" customHeight="1" x14ac:dyDescent="0.3">
      <c r="B49" s="86" t="s">
        <v>185</v>
      </c>
      <c r="C49" s="630"/>
      <c r="D49" s="630"/>
      <c r="E49" s="630"/>
      <c r="F49" s="630"/>
    </row>
    <row r="50" spans="2:6" ht="6" customHeight="1" x14ac:dyDescent="0.3"/>
  </sheetData>
  <sheetProtection algorithmName="SHA-512" hashValue="s5zWNBYekS8WY7b1t5Rn8sZxomFXV7f14USYGn/0gVWbGhL7oY9CxEbRBoxBk6Yr5IGvOt18+fPeFfwdg2LP6g==" saltValue="KUWdZt1M9+Ss3nOktENlVA==" spinCount="100000" sheet="1" formatRows="0"/>
  <mergeCells count="97">
    <mergeCell ref="C49:F49"/>
    <mergeCell ref="B8:D8"/>
    <mergeCell ref="E8:L8"/>
    <mergeCell ref="B2:D4"/>
    <mergeCell ref="E2:L2"/>
    <mergeCell ref="E3:L3"/>
    <mergeCell ref="E4:F4"/>
    <mergeCell ref="G4:H4"/>
    <mergeCell ref="I4:K4"/>
    <mergeCell ref="B5:L5"/>
    <mergeCell ref="B6:D6"/>
    <mergeCell ref="B7:D7"/>
    <mergeCell ref="E7:L7"/>
    <mergeCell ref="B9:D9"/>
    <mergeCell ref="B10:D10"/>
    <mergeCell ref="E10:L10"/>
    <mergeCell ref="B11:D11"/>
    <mergeCell ref="E11:L11"/>
    <mergeCell ref="C48:F48"/>
    <mergeCell ref="B12:D12"/>
    <mergeCell ref="E12:L12"/>
    <mergeCell ref="B13:D13"/>
    <mergeCell ref="E13:L13"/>
    <mergeCell ref="B14:D14"/>
    <mergeCell ref="E14:L14"/>
    <mergeCell ref="B15:D15"/>
    <mergeCell ref="E15:L15"/>
    <mergeCell ref="B16:L16"/>
    <mergeCell ref="G17:H17"/>
    <mergeCell ref="B17:D17"/>
    <mergeCell ref="E23:F23"/>
    <mergeCell ref="G20:H20"/>
    <mergeCell ref="B31:G31"/>
    <mergeCell ref="H31:J31"/>
    <mergeCell ref="K31:L31"/>
    <mergeCell ref="G24:H24"/>
    <mergeCell ref="B28:L28"/>
    <mergeCell ref="B29:C29"/>
    <mergeCell ref="E29:F29"/>
    <mergeCell ref="G29:L29"/>
    <mergeCell ref="B30:L30"/>
    <mergeCell ref="E24:F24"/>
    <mergeCell ref="E25:L25"/>
    <mergeCell ref="E26:L26"/>
    <mergeCell ref="I24:L24"/>
    <mergeCell ref="B32:F32"/>
    <mergeCell ref="H32:J32"/>
    <mergeCell ref="K32:L32"/>
    <mergeCell ref="B33:G33"/>
    <mergeCell ref="H33:J33"/>
    <mergeCell ref="K33:L33"/>
    <mergeCell ref="B34:G34"/>
    <mergeCell ref="H34:J34"/>
    <mergeCell ref="K34:L34"/>
    <mergeCell ref="B35:G35"/>
    <mergeCell ref="H35:J35"/>
    <mergeCell ref="K35:L35"/>
    <mergeCell ref="H36:L36"/>
    <mergeCell ref="B37:L37"/>
    <mergeCell ref="B38:G38"/>
    <mergeCell ref="H38:I38"/>
    <mergeCell ref="B40:D40"/>
    <mergeCell ref="B41:F42"/>
    <mergeCell ref="B43:F43"/>
    <mergeCell ref="B44:F44"/>
    <mergeCell ref="B46:F46"/>
    <mergeCell ref="B36:G36"/>
    <mergeCell ref="B45:F45"/>
    <mergeCell ref="B18:D18"/>
    <mergeCell ref="B19:D19"/>
    <mergeCell ref="B20:D20"/>
    <mergeCell ref="B21:D21"/>
    <mergeCell ref="B22:D22"/>
    <mergeCell ref="B23:D23"/>
    <mergeCell ref="B24:D24"/>
    <mergeCell ref="B25:D25"/>
    <mergeCell ref="B26:D26"/>
    <mergeCell ref="G22:H22"/>
    <mergeCell ref="G23:H23"/>
    <mergeCell ref="J23:K23"/>
    <mergeCell ref="I22:L22"/>
    <mergeCell ref="I20:L20"/>
    <mergeCell ref="I17:L17"/>
    <mergeCell ref="I18:L18"/>
    <mergeCell ref="J21:K21"/>
    <mergeCell ref="J19:K19"/>
    <mergeCell ref="E21:F21"/>
    <mergeCell ref="E22:F22"/>
    <mergeCell ref="E9:L9"/>
    <mergeCell ref="E6:L6"/>
    <mergeCell ref="E17:F17"/>
    <mergeCell ref="E18:F18"/>
    <mergeCell ref="E19:F19"/>
    <mergeCell ref="E20:F20"/>
    <mergeCell ref="G21:H21"/>
    <mergeCell ref="G18:H18"/>
    <mergeCell ref="G19:H19"/>
  </mergeCells>
  <conditionalFormatting sqref="E8:L8">
    <cfRule type="containsBlanks" dxfId="2155" priority="4">
      <formula>LEN(TRIM(E8))=0</formula>
    </cfRule>
  </conditionalFormatting>
  <conditionalFormatting sqref="C48:F49">
    <cfRule type="containsBlanks" dxfId="2154" priority="3">
      <formula>LEN(TRIM(C48))=0</formula>
    </cfRule>
  </conditionalFormatting>
  <conditionalFormatting sqref="H38:I38">
    <cfRule type="containsBlanks" dxfId="2153" priority="2">
      <formula>LEN(TRIM(H38))=0</formula>
    </cfRule>
  </conditionalFormatting>
  <conditionalFormatting sqref="G32">
    <cfRule type="containsBlanks" dxfId="2152" priority="1">
      <formula>LEN(TRIM(G32))=0</formula>
    </cfRule>
  </conditionalFormatting>
  <dataValidations xWindow="419" yWindow="442" count="2">
    <dataValidation type="whole" allowBlank="1" showInputMessage="1" showErrorMessage="1" errorTitle="ADVERTENCIA" error="Verifique el número de informe que quiere ingresar." promptTitle="TENGA EN CUENTA" prompt="Ingrese en este espacio el número correspondiente al informe de actividades que está presentando." sqref="G32" xr:uid="{00000000-0002-0000-0400-000000000000}">
      <formula1>1</formula1>
      <formula2>S16</formula2>
    </dataValidation>
    <dataValidation type="date" allowBlank="1" showInputMessage="1" showErrorMessage="1" errorTitle="ADVERTENCIA" error="Verifique la fecha que está tratando de ingresar." promptTitle="TENGA EN CUENTA" prompt="Ingrese la fecha de la siguiente manera: dd/mm/aaaa (Ejemplo: 07/01/2021)." sqref="H38:I38" xr:uid="{00000000-0002-0000-0400-000001000000}">
      <formula1>44197</formula1>
      <formula2>46387</formula2>
    </dataValidation>
  </dataValidations>
  <printOptions horizontalCentered="1"/>
  <pageMargins left="0.39370078740157483" right="0.39370078740157483" top="0.39370078740157483" bottom="0.39370078740157483" header="0" footer="0"/>
  <pageSetup paperSize="125" scale="70" orientation="portrait" r:id="rId1"/>
  <colBreaks count="1" manualBreakCount="1">
    <brk id="13"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B1:O57"/>
  <sheetViews>
    <sheetView view="pageBreakPreview" topLeftCell="A3" zoomScaleNormal="100" zoomScaleSheetLayoutView="100" workbookViewId="0">
      <selection activeCell="I12" sqref="I12:K12"/>
    </sheetView>
  </sheetViews>
  <sheetFormatPr baseColWidth="10" defaultColWidth="11.44140625" defaultRowHeight="14.4" x14ac:dyDescent="0.3"/>
  <cols>
    <col min="1" max="1" width="0.88671875" style="46" customWidth="1"/>
    <col min="2" max="2" width="9.44140625" style="46" customWidth="1"/>
    <col min="3" max="3" width="17.88671875" style="46" customWidth="1"/>
    <col min="4" max="4" width="24" style="46" customWidth="1"/>
    <col min="5" max="5" width="7" style="46" customWidth="1"/>
    <col min="6" max="6" width="4.88671875" style="46" customWidth="1"/>
    <col min="7" max="7" width="11.5546875" style="46" customWidth="1"/>
    <col min="8" max="8" width="12.88671875" style="46" customWidth="1"/>
    <col min="9" max="9" width="7.5546875" style="46" customWidth="1"/>
    <col min="10" max="10" width="7.109375" style="46" customWidth="1"/>
    <col min="11" max="11" width="18.44140625" style="46" customWidth="1"/>
    <col min="12" max="12" width="0.88671875" style="46" customWidth="1"/>
    <col min="13" max="13" width="11.88671875" style="46" bestFit="1" customWidth="1"/>
    <col min="14" max="15" width="22.6640625" style="46" hidden="1" customWidth="1"/>
    <col min="16" max="16" width="11.6640625" style="46" customWidth="1"/>
    <col min="17" max="16384" width="11.44140625" style="46"/>
  </cols>
  <sheetData>
    <row r="1" spans="2:15" ht="4.5" customHeight="1" x14ac:dyDescent="0.3"/>
    <row r="2" spans="2:15" ht="17.100000000000001" customHeight="1" x14ac:dyDescent="0.3">
      <c r="B2" s="683"/>
      <c r="C2" s="683"/>
      <c r="D2" s="638" t="s">
        <v>156</v>
      </c>
      <c r="E2" s="638"/>
      <c r="F2" s="638"/>
      <c r="G2" s="638"/>
      <c r="H2" s="638"/>
      <c r="I2" s="638"/>
      <c r="J2" s="638"/>
      <c r="K2" s="638"/>
    </row>
    <row r="3" spans="2:15" ht="26.25" customHeight="1" x14ac:dyDescent="0.3">
      <c r="B3" s="683"/>
      <c r="C3" s="683"/>
      <c r="D3" s="639" t="s">
        <v>157</v>
      </c>
      <c r="E3" s="639"/>
      <c r="F3" s="639"/>
      <c r="G3" s="639"/>
      <c r="H3" s="639"/>
      <c r="I3" s="639"/>
      <c r="J3" s="639"/>
      <c r="K3" s="639"/>
    </row>
    <row r="4" spans="2:15" ht="17.100000000000001" customHeight="1" x14ac:dyDescent="0.3">
      <c r="B4" s="683"/>
      <c r="C4" s="683"/>
      <c r="D4" s="82" t="s">
        <v>158</v>
      </c>
      <c r="E4" s="640" t="s">
        <v>159</v>
      </c>
      <c r="F4" s="640"/>
      <c r="G4" s="684" t="s">
        <v>160</v>
      </c>
      <c r="H4" s="684"/>
      <c r="I4" s="684"/>
      <c r="J4" s="684"/>
      <c r="K4" s="47"/>
    </row>
    <row r="5" spans="2:15" ht="3" customHeight="1" x14ac:dyDescent="0.3">
      <c r="B5" s="48"/>
      <c r="C5" s="48"/>
      <c r="D5" s="49"/>
      <c r="E5" s="49"/>
      <c r="F5" s="49"/>
      <c r="G5" s="49"/>
      <c r="H5" s="49"/>
      <c r="I5" s="49"/>
      <c r="J5" s="50"/>
      <c r="K5" s="50"/>
    </row>
    <row r="6" spans="2:15" ht="3" customHeight="1" x14ac:dyDescent="0.3"/>
    <row r="7" spans="2:15" ht="17.100000000000001" customHeight="1" x14ac:dyDescent="0.3">
      <c r="B7" s="635" t="s">
        <v>130</v>
      </c>
      <c r="C7" s="635"/>
      <c r="D7" s="635"/>
      <c r="E7" s="635"/>
      <c r="F7" s="635"/>
      <c r="G7" s="635"/>
      <c r="H7" s="635"/>
      <c r="I7" s="635" t="s">
        <v>146</v>
      </c>
      <c r="J7" s="635"/>
      <c r="K7" s="635"/>
      <c r="N7" s="83"/>
      <c r="O7" s="51"/>
    </row>
    <row r="8" spans="2:15" ht="17.100000000000001" customHeight="1" x14ac:dyDescent="0.3">
      <c r="B8" s="677" t="str">
        <f>IF(CertificaciónSupervisor!E8="","",CertificaciónSupervisor!E6)</f>
        <v/>
      </c>
      <c r="C8" s="678"/>
      <c r="D8" s="678"/>
      <c r="E8" s="678"/>
      <c r="F8" s="678"/>
      <c r="G8" s="678"/>
      <c r="H8" s="679"/>
      <c r="I8" s="677" t="str">
        <f>IF(CertificaciónSupervisor!G32="","",CertificaciónSupervisor!G32)</f>
        <v/>
      </c>
      <c r="J8" s="678"/>
      <c r="K8" s="679"/>
    </row>
    <row r="9" spans="2:15" ht="17.100000000000001" customHeight="1" x14ac:dyDescent="0.3">
      <c r="B9" s="635" t="s">
        <v>131</v>
      </c>
      <c r="C9" s="635"/>
      <c r="D9" s="635"/>
      <c r="E9" s="635"/>
      <c r="F9" s="635"/>
      <c r="G9" s="635"/>
      <c r="H9" s="635"/>
      <c r="I9" s="635" t="s">
        <v>4</v>
      </c>
      <c r="J9" s="635"/>
      <c r="K9" s="635"/>
    </row>
    <row r="10" spans="2:15" ht="17.100000000000001" customHeight="1" x14ac:dyDescent="0.3">
      <c r="B10" s="680" t="str">
        <f>IF(CertificaciónSupervisor!E8="","",CertificaciónSupervisor!E7)</f>
        <v/>
      </c>
      <c r="C10" s="681"/>
      <c r="D10" s="681"/>
      <c r="E10" s="681"/>
      <c r="F10" s="681"/>
      <c r="G10" s="681"/>
      <c r="H10" s="682"/>
      <c r="I10" s="680" t="str">
        <f>IF(CertificaciónSupervisor!E8="","",CertificaciónSupervisor!E8)</f>
        <v/>
      </c>
      <c r="J10" s="681"/>
      <c r="K10" s="682"/>
    </row>
    <row r="11" spans="2:15" ht="17.100000000000001" customHeight="1" thickBot="1" x14ac:dyDescent="0.35">
      <c r="B11" s="635" t="s">
        <v>147</v>
      </c>
      <c r="C11" s="635"/>
      <c r="D11" s="635"/>
      <c r="E11" s="635"/>
      <c r="F11" s="635"/>
      <c r="G11" s="635"/>
      <c r="H11" s="635"/>
      <c r="I11" s="635" t="s">
        <v>148</v>
      </c>
      <c r="J11" s="635"/>
      <c r="K11" s="635"/>
    </row>
    <row r="12" spans="2:15" ht="17.100000000000001" customHeight="1" x14ac:dyDescent="0.3">
      <c r="B12" s="107" t="s">
        <v>149</v>
      </c>
      <c r="C12" s="663" t="str">
        <f>IF(CertificaciónSupervisor!G32="","",CertificaciónSupervisor!B29)</f>
        <v/>
      </c>
      <c r="D12" s="664"/>
      <c r="E12" s="52" t="s">
        <v>150</v>
      </c>
      <c r="F12" s="663" t="str">
        <f>IF(CertificaciónSupervisor!G32="","",CertificaciónSupervisor!E29)</f>
        <v/>
      </c>
      <c r="G12" s="665"/>
      <c r="H12" s="664"/>
      <c r="I12" s="666">
        <v>46118</v>
      </c>
      <c r="J12" s="666"/>
      <c r="K12" s="666"/>
      <c r="N12" s="53" t="s">
        <v>17</v>
      </c>
      <c r="O12" s="54" t="str">
        <f>IF(OR(B$8="",I8=""),"",IF(I8=7,VLOOKUP(B$8,#REF!,27,FALSE),IF(I8=8,VLOOKUP(B$8,#REF!,29,FALSE),IF(I8=9,VLOOKUP(B$8,#REF!,31,FALSE),IF(I8=10,VLOOKUP(B$8,#REF!,33,FALSE),IF(I8=11,VLOOKUP(B$8,#REF!,35,FALSE),IF(I8=12,VLOOKUP(B$8,#REF!,37,FALSE), "")))))))</f>
        <v/>
      </c>
    </row>
    <row r="13" spans="2:15" ht="17.100000000000001" customHeight="1" thickBot="1" x14ac:dyDescent="0.35">
      <c r="B13" s="613" t="s">
        <v>8</v>
      </c>
      <c r="C13" s="613"/>
      <c r="D13" s="613"/>
      <c r="E13" s="613"/>
      <c r="F13" s="613"/>
      <c r="G13" s="613"/>
      <c r="H13" s="613"/>
      <c r="I13" s="613"/>
      <c r="J13" s="613"/>
      <c r="K13" s="613"/>
      <c r="N13" s="55" t="s">
        <v>18</v>
      </c>
      <c r="O13" s="56" t="str">
        <f>IF(OR(B$8="",I8=""),"",IF(I8=7,VLOOKUP(B$8,#REF!,28,FALSE),IF(I8=8,VLOOKUP(B$8,#REF!,30,FALSE),IF(I8=9,VLOOKUP(B$8,#REF!,32,FALSE),IF(I8=10,VLOOKUP(B$8,#REF!,34,FALSE),IF(I8=11,VLOOKUP(B$8,#REF!,36,FALSE),IF(I8=12,VLOOKUP(B$8,#REF!,38,FALSE), "")))))))</f>
        <v/>
      </c>
    </row>
    <row r="14" spans="2:15" ht="66.75" customHeight="1" x14ac:dyDescent="0.3">
      <c r="B14" s="667" t="str">
        <f>IF(CertificaciónSupervisor!E8="","",CertificaciónSupervisor!E10)</f>
        <v/>
      </c>
      <c r="C14" s="668"/>
      <c r="D14" s="668"/>
      <c r="E14" s="668"/>
      <c r="F14" s="668"/>
      <c r="G14" s="668"/>
      <c r="H14" s="668"/>
      <c r="I14" s="668"/>
      <c r="J14" s="668"/>
      <c r="K14" s="669"/>
    </row>
    <row r="15" spans="2:15" ht="17.100000000000001" customHeight="1" x14ac:dyDescent="0.3">
      <c r="B15" s="613" t="s">
        <v>151</v>
      </c>
      <c r="C15" s="613"/>
      <c r="D15" s="613"/>
      <c r="E15" s="613"/>
      <c r="F15" s="613"/>
      <c r="G15" s="613"/>
      <c r="H15" s="613"/>
      <c r="I15" s="613"/>
      <c r="J15" s="613"/>
      <c r="K15" s="613"/>
    </row>
    <row r="16" spans="2:15" ht="60" customHeight="1" x14ac:dyDescent="0.3">
      <c r="B16" s="670" t="str">
        <f>IF(CertificaciónSupervisor!E8="","",VLOOKUP(CertificaciónSupervisor!E8,datos!B:DB,96,FALSE))</f>
        <v/>
      </c>
      <c r="C16" s="671"/>
      <c r="D16" s="671"/>
      <c r="E16" s="671"/>
      <c r="F16" s="671"/>
      <c r="G16" s="671"/>
      <c r="H16" s="671"/>
      <c r="I16" s="671"/>
      <c r="J16" s="671"/>
      <c r="K16" s="672"/>
    </row>
    <row r="17" spans="2:12" ht="60" customHeight="1" x14ac:dyDescent="0.3">
      <c r="B17" s="673"/>
      <c r="C17" s="674"/>
      <c r="D17" s="674"/>
      <c r="E17" s="674"/>
      <c r="F17" s="674"/>
      <c r="G17" s="674"/>
      <c r="H17" s="674"/>
      <c r="I17" s="674"/>
      <c r="J17" s="674"/>
      <c r="K17" s="675"/>
    </row>
    <row r="18" spans="2:12" ht="18" customHeight="1" x14ac:dyDescent="0.3">
      <c r="B18" s="613" t="s">
        <v>152</v>
      </c>
      <c r="C18" s="613"/>
      <c r="D18" s="613"/>
      <c r="E18" s="613"/>
      <c r="F18" s="613"/>
      <c r="G18" s="613"/>
      <c r="H18" s="613"/>
      <c r="I18" s="613"/>
      <c r="J18" s="613"/>
      <c r="K18" s="613"/>
    </row>
    <row r="19" spans="2:12" s="184" customFormat="1" ht="18" customHeight="1" x14ac:dyDescent="0.3">
      <c r="B19" s="676"/>
      <c r="C19" s="676"/>
      <c r="D19" s="676"/>
      <c r="E19" s="676"/>
      <c r="F19" s="676"/>
      <c r="G19" s="676"/>
      <c r="H19" s="676"/>
      <c r="I19" s="676"/>
      <c r="J19" s="676"/>
      <c r="K19" s="676"/>
      <c r="L19" s="184" t="s">
        <v>153</v>
      </c>
    </row>
    <row r="20" spans="2:12" s="184" customFormat="1" ht="18" customHeight="1" x14ac:dyDescent="0.3">
      <c r="B20" s="676"/>
      <c r="C20" s="676"/>
      <c r="D20" s="676"/>
      <c r="E20" s="676"/>
      <c r="F20" s="676"/>
      <c r="G20" s="676"/>
      <c r="H20" s="676"/>
      <c r="I20" s="676"/>
      <c r="J20" s="676"/>
      <c r="K20" s="676"/>
    </row>
    <row r="21" spans="2:12" s="184" customFormat="1" ht="18" customHeight="1" x14ac:dyDescent="0.3">
      <c r="B21" s="676"/>
      <c r="C21" s="676"/>
      <c r="D21" s="676"/>
      <c r="E21" s="676"/>
      <c r="F21" s="676"/>
      <c r="G21" s="676"/>
      <c r="H21" s="676"/>
      <c r="I21" s="676"/>
      <c r="J21" s="676"/>
      <c r="K21" s="676"/>
    </row>
    <row r="22" spans="2:12" s="184" customFormat="1" ht="18" customHeight="1" x14ac:dyDescent="0.3">
      <c r="B22" s="676"/>
      <c r="C22" s="676"/>
      <c r="D22" s="676"/>
      <c r="E22" s="676"/>
      <c r="F22" s="676"/>
      <c r="G22" s="676"/>
      <c r="H22" s="676"/>
      <c r="I22" s="676"/>
      <c r="J22" s="676"/>
      <c r="K22" s="676"/>
    </row>
    <row r="23" spans="2:12" s="184" customFormat="1" ht="18" customHeight="1" x14ac:dyDescent="0.3">
      <c r="B23" s="676"/>
      <c r="C23" s="676"/>
      <c r="D23" s="676"/>
      <c r="E23" s="676"/>
      <c r="F23" s="676"/>
      <c r="G23" s="676"/>
      <c r="H23" s="676"/>
      <c r="I23" s="676"/>
      <c r="J23" s="676"/>
      <c r="K23" s="676"/>
    </row>
    <row r="24" spans="2:12" s="184" customFormat="1" ht="18" customHeight="1" x14ac:dyDescent="0.3">
      <c r="B24" s="676"/>
      <c r="C24" s="676"/>
      <c r="D24" s="676"/>
      <c r="E24" s="676"/>
      <c r="F24" s="676"/>
      <c r="G24" s="676"/>
      <c r="H24" s="676"/>
      <c r="I24" s="676"/>
      <c r="J24" s="676"/>
      <c r="K24" s="676"/>
    </row>
    <row r="25" spans="2:12" s="184" customFormat="1" ht="18" customHeight="1" x14ac:dyDescent="0.3">
      <c r="B25" s="676"/>
      <c r="C25" s="676"/>
      <c r="D25" s="676"/>
      <c r="E25" s="676"/>
      <c r="F25" s="676"/>
      <c r="G25" s="676"/>
      <c r="H25" s="676"/>
      <c r="I25" s="676"/>
      <c r="J25" s="676"/>
      <c r="K25" s="676"/>
    </row>
    <row r="26" spans="2:12" s="184" customFormat="1" ht="18" customHeight="1" x14ac:dyDescent="0.3">
      <c r="B26" s="676"/>
      <c r="C26" s="676"/>
      <c r="D26" s="676"/>
      <c r="E26" s="676"/>
      <c r="F26" s="676"/>
      <c r="G26" s="676"/>
      <c r="H26" s="676"/>
      <c r="I26" s="676"/>
      <c r="J26" s="676"/>
      <c r="K26" s="676"/>
    </row>
    <row r="27" spans="2:12" s="184" customFormat="1" ht="18" customHeight="1" x14ac:dyDescent="0.3">
      <c r="B27" s="676"/>
      <c r="C27" s="676"/>
      <c r="D27" s="676"/>
      <c r="E27" s="676"/>
      <c r="F27" s="676"/>
      <c r="G27" s="676"/>
      <c r="H27" s="676"/>
      <c r="I27" s="676"/>
      <c r="J27" s="676"/>
      <c r="K27" s="676"/>
    </row>
    <row r="28" spans="2:12" s="184" customFormat="1" ht="18" customHeight="1" x14ac:dyDescent="0.3">
      <c r="B28" s="676"/>
      <c r="C28" s="676"/>
      <c r="D28" s="676"/>
      <c r="E28" s="676"/>
      <c r="F28" s="676"/>
      <c r="G28" s="676"/>
      <c r="H28" s="676"/>
      <c r="I28" s="676"/>
      <c r="J28" s="676"/>
      <c r="K28" s="676"/>
    </row>
    <row r="29" spans="2:12" s="184" customFormat="1" ht="18" customHeight="1" x14ac:dyDescent="0.3">
      <c r="B29" s="676"/>
      <c r="C29" s="676"/>
      <c r="D29" s="676"/>
      <c r="E29" s="676"/>
      <c r="F29" s="676"/>
      <c r="G29" s="676"/>
      <c r="H29" s="676"/>
      <c r="I29" s="676"/>
      <c r="J29" s="676"/>
      <c r="K29" s="676"/>
    </row>
    <row r="30" spans="2:12" s="184" customFormat="1" ht="18" customHeight="1" x14ac:dyDescent="0.3">
      <c r="B30" s="676"/>
      <c r="C30" s="676"/>
      <c r="D30" s="676"/>
      <c r="E30" s="676"/>
      <c r="F30" s="676"/>
      <c r="G30" s="676"/>
      <c r="H30" s="676"/>
      <c r="I30" s="676"/>
      <c r="J30" s="676"/>
      <c r="K30" s="676"/>
    </row>
    <row r="31" spans="2:12" s="184" customFormat="1" ht="18" customHeight="1" x14ac:dyDescent="0.3">
      <c r="B31" s="676"/>
      <c r="C31" s="676"/>
      <c r="D31" s="676"/>
      <c r="E31" s="676"/>
      <c r="F31" s="676"/>
      <c r="G31" s="676"/>
      <c r="H31" s="676"/>
      <c r="I31" s="676"/>
      <c r="J31" s="676"/>
      <c r="K31" s="676"/>
    </row>
    <row r="32" spans="2:12" s="184" customFormat="1" ht="18" customHeight="1" x14ac:dyDescent="0.3">
      <c r="B32" s="676"/>
      <c r="C32" s="676"/>
      <c r="D32" s="676"/>
      <c r="E32" s="676"/>
      <c r="F32" s="676"/>
      <c r="G32" s="676"/>
      <c r="H32" s="676"/>
      <c r="I32" s="676"/>
      <c r="J32" s="676"/>
      <c r="K32" s="676"/>
    </row>
    <row r="33" spans="2:11" s="184" customFormat="1" ht="18" customHeight="1" x14ac:dyDescent="0.3">
      <c r="B33" s="676"/>
      <c r="C33" s="676"/>
      <c r="D33" s="676"/>
      <c r="E33" s="676"/>
      <c r="F33" s="676"/>
      <c r="G33" s="676"/>
      <c r="H33" s="676"/>
      <c r="I33" s="676"/>
      <c r="J33" s="676"/>
      <c r="K33" s="676"/>
    </row>
    <row r="34" spans="2:11" s="184" customFormat="1" ht="18" customHeight="1" x14ac:dyDescent="0.3">
      <c r="B34" s="676"/>
      <c r="C34" s="676"/>
      <c r="D34" s="676"/>
      <c r="E34" s="676"/>
      <c r="F34" s="676"/>
      <c r="G34" s="676"/>
      <c r="H34" s="676"/>
      <c r="I34" s="676"/>
      <c r="J34" s="676"/>
      <c r="K34" s="676"/>
    </row>
    <row r="35" spans="2:11" s="184" customFormat="1" ht="18" customHeight="1" x14ac:dyDescent="0.3">
      <c r="B35" s="676"/>
      <c r="C35" s="676"/>
      <c r="D35" s="676"/>
      <c r="E35" s="676"/>
      <c r="F35" s="676"/>
      <c r="G35" s="676"/>
      <c r="H35" s="676"/>
      <c r="I35" s="676"/>
      <c r="J35" s="676"/>
      <c r="K35" s="676"/>
    </row>
    <row r="36" spans="2:11" s="184" customFormat="1" ht="18" customHeight="1" x14ac:dyDescent="0.3">
      <c r="B36" s="676"/>
      <c r="C36" s="676"/>
      <c r="D36" s="676"/>
      <c r="E36" s="676"/>
      <c r="F36" s="676"/>
      <c r="G36" s="676"/>
      <c r="H36" s="676"/>
      <c r="I36" s="676"/>
      <c r="J36" s="676"/>
      <c r="K36" s="676"/>
    </row>
    <row r="37" spans="2:11" s="184" customFormat="1" ht="18" customHeight="1" x14ac:dyDescent="0.3">
      <c r="B37" s="676"/>
      <c r="C37" s="676"/>
      <c r="D37" s="676"/>
      <c r="E37" s="676"/>
      <c r="F37" s="676"/>
      <c r="G37" s="676"/>
      <c r="H37" s="676"/>
      <c r="I37" s="676"/>
      <c r="J37" s="676"/>
      <c r="K37" s="676"/>
    </row>
    <row r="38" spans="2:11" s="184" customFormat="1" ht="18" customHeight="1" x14ac:dyDescent="0.3">
      <c r="B38" s="676"/>
      <c r="C38" s="676"/>
      <c r="D38" s="676"/>
      <c r="E38" s="676"/>
      <c r="F38" s="676"/>
      <c r="G38" s="676"/>
      <c r="H38" s="676"/>
      <c r="I38" s="676"/>
      <c r="J38" s="676"/>
      <c r="K38" s="676"/>
    </row>
    <row r="39" spans="2:11" s="184" customFormat="1" ht="18" customHeight="1" x14ac:dyDescent="0.3">
      <c r="B39" s="676"/>
      <c r="C39" s="676"/>
      <c r="D39" s="676"/>
      <c r="E39" s="676"/>
      <c r="F39" s="676"/>
      <c r="G39" s="676"/>
      <c r="H39" s="676"/>
      <c r="I39" s="676"/>
      <c r="J39" s="676"/>
      <c r="K39" s="676"/>
    </row>
    <row r="40" spans="2:11" ht="18" customHeight="1" x14ac:dyDescent="0.3">
      <c r="B40" s="660" t="s">
        <v>154</v>
      </c>
      <c r="C40" s="660"/>
      <c r="D40" s="660"/>
      <c r="E40" s="660"/>
      <c r="F40" s="661"/>
      <c r="G40" s="662" t="s">
        <v>155</v>
      </c>
      <c r="H40" s="660"/>
      <c r="I40" s="660"/>
      <c r="J40" s="660"/>
      <c r="K40" s="660"/>
    </row>
    <row r="41" spans="2:11" ht="18" customHeight="1" x14ac:dyDescent="0.3">
      <c r="B41" s="647"/>
      <c r="C41" s="648"/>
      <c r="D41" s="648"/>
      <c r="E41" s="648"/>
      <c r="F41" s="648"/>
      <c r="G41" s="648"/>
      <c r="H41" s="648"/>
      <c r="I41" s="648"/>
      <c r="J41" s="648"/>
      <c r="K41" s="651"/>
    </row>
    <row r="42" spans="2:11" ht="18" customHeight="1" x14ac:dyDescent="0.3">
      <c r="B42" s="649"/>
      <c r="C42" s="650"/>
      <c r="D42" s="650"/>
      <c r="E42" s="650"/>
      <c r="F42" s="648"/>
      <c r="G42" s="650"/>
      <c r="H42" s="650"/>
      <c r="I42" s="650"/>
      <c r="J42" s="650"/>
      <c r="K42" s="652"/>
    </row>
    <row r="43" spans="2:11" ht="24" customHeight="1" x14ac:dyDescent="0.3">
      <c r="B43" s="653" t="str">
        <f>IF(B10="","",B10)</f>
        <v/>
      </c>
      <c r="C43" s="654"/>
      <c r="D43" s="654"/>
      <c r="E43" s="654"/>
      <c r="F43" s="57"/>
      <c r="G43" s="655" t="str">
        <f>IF(CertificaciónSupervisor!B43="","",CertificaciónSupervisor!B43)</f>
        <v/>
      </c>
      <c r="H43" s="655"/>
      <c r="I43" s="655"/>
      <c r="J43" s="655"/>
      <c r="K43" s="656"/>
    </row>
    <row r="44" spans="2:11" ht="24.9" customHeight="1" x14ac:dyDescent="0.3">
      <c r="B44" s="58" t="s">
        <v>145</v>
      </c>
      <c r="C44" s="657" t="str">
        <f>IF(B$8="","",B$8)</f>
        <v/>
      </c>
      <c r="D44" s="657"/>
      <c r="E44" s="657"/>
      <c r="F44" s="59"/>
      <c r="G44" s="658" t="str">
        <f>IF(CertificaciónSupervisor!B44="","",CertificaciónSupervisor!B44)</f>
        <v/>
      </c>
      <c r="H44" s="658"/>
      <c r="I44" s="658"/>
      <c r="J44" s="658"/>
      <c r="K44" s="659"/>
    </row>
    <row r="45" spans="2:11" ht="24.9" customHeight="1" x14ac:dyDescent="0.3">
      <c r="B45" s="60"/>
      <c r="C45" s="644"/>
      <c r="D45" s="644"/>
      <c r="E45" s="644"/>
      <c r="F45" s="61"/>
      <c r="G45" s="645" t="str">
        <f>IF(CertificaciónSupervisor!E8="","",VLOOKUP(CertificaciónSupervisor!E8,datos!B:DB,60,FALSE))</f>
        <v/>
      </c>
      <c r="H45" s="645"/>
      <c r="I45" s="645"/>
      <c r="J45" s="645"/>
      <c r="K45" s="646"/>
    </row>
    <row r="46" spans="2:11" ht="4.5" customHeight="1" x14ac:dyDescent="0.3">
      <c r="B46" s="62"/>
      <c r="C46" s="62"/>
      <c r="D46" s="62"/>
      <c r="E46" s="62"/>
      <c r="F46" s="62"/>
      <c r="G46" s="62"/>
      <c r="H46" s="62"/>
      <c r="I46" s="62"/>
      <c r="J46" s="62"/>
      <c r="K46" s="62"/>
    </row>
    <row r="47" spans="2:11" x14ac:dyDescent="0.3">
      <c r="B47" s="62"/>
      <c r="C47" s="62"/>
      <c r="D47" s="62"/>
      <c r="E47" s="62"/>
      <c r="F47" s="62"/>
      <c r="G47" s="62"/>
      <c r="H47" s="62"/>
      <c r="I47" s="62"/>
      <c r="J47" s="62"/>
      <c r="K47" s="62"/>
    </row>
    <row r="48" spans="2:11" x14ac:dyDescent="0.3">
      <c r="B48" s="62"/>
      <c r="C48" s="62"/>
      <c r="D48" s="62"/>
      <c r="E48" s="62"/>
      <c r="F48" s="62"/>
      <c r="G48" s="62"/>
      <c r="H48" s="62"/>
      <c r="I48" s="62"/>
      <c r="J48" s="62"/>
      <c r="K48" s="62"/>
    </row>
    <row r="49" spans="2:11" x14ac:dyDescent="0.3">
      <c r="B49" s="62"/>
      <c r="C49" s="62"/>
      <c r="D49" s="62"/>
      <c r="E49" s="62"/>
      <c r="F49" s="62"/>
      <c r="G49" s="62"/>
      <c r="H49" s="62"/>
      <c r="I49" s="62"/>
      <c r="J49" s="62"/>
      <c r="K49" s="62"/>
    </row>
    <row r="50" spans="2:11" x14ac:dyDescent="0.3">
      <c r="B50" s="62"/>
      <c r="C50" s="62"/>
      <c r="D50" s="62"/>
      <c r="E50" s="62"/>
      <c r="F50" s="62"/>
      <c r="G50" s="62"/>
      <c r="H50" s="62"/>
      <c r="I50" s="62"/>
      <c r="J50" s="62"/>
      <c r="K50" s="62"/>
    </row>
    <row r="51" spans="2:11" x14ac:dyDescent="0.3">
      <c r="B51" s="62"/>
      <c r="C51" s="62"/>
      <c r="D51" s="62"/>
      <c r="E51" s="62"/>
      <c r="F51" s="62"/>
      <c r="G51" s="62"/>
      <c r="H51" s="62"/>
      <c r="I51" s="62"/>
      <c r="J51" s="62"/>
      <c r="K51" s="62"/>
    </row>
    <row r="52" spans="2:11" x14ac:dyDescent="0.3">
      <c r="B52" s="62"/>
      <c r="C52" s="62"/>
      <c r="D52" s="62"/>
      <c r="E52" s="62"/>
      <c r="F52" s="62"/>
      <c r="G52" s="62"/>
      <c r="H52" s="62"/>
      <c r="I52" s="62"/>
      <c r="J52" s="62"/>
      <c r="K52" s="62"/>
    </row>
    <row r="53" spans="2:11" x14ac:dyDescent="0.3">
      <c r="B53" s="62"/>
      <c r="C53" s="62"/>
      <c r="D53" s="62"/>
      <c r="E53" s="62"/>
      <c r="F53" s="62"/>
      <c r="G53" s="62"/>
      <c r="H53" s="62"/>
      <c r="I53" s="62"/>
      <c r="J53" s="62"/>
      <c r="K53" s="62"/>
    </row>
    <row r="54" spans="2:11" x14ac:dyDescent="0.3">
      <c r="B54" s="62"/>
      <c r="C54" s="62"/>
      <c r="D54" s="62"/>
      <c r="E54" s="62"/>
      <c r="F54" s="62"/>
      <c r="G54" s="62"/>
      <c r="H54" s="62"/>
      <c r="I54" s="62"/>
      <c r="J54" s="62"/>
      <c r="K54" s="62"/>
    </row>
    <row r="55" spans="2:11" x14ac:dyDescent="0.3">
      <c r="B55" s="62"/>
      <c r="C55" s="62"/>
      <c r="D55" s="62"/>
      <c r="E55" s="62"/>
      <c r="F55" s="62"/>
      <c r="G55" s="62"/>
      <c r="H55" s="62"/>
      <c r="I55" s="62"/>
      <c r="J55" s="62"/>
      <c r="K55" s="62"/>
    </row>
    <row r="56" spans="2:11" x14ac:dyDescent="0.3">
      <c r="B56" s="62"/>
      <c r="C56" s="62"/>
      <c r="D56" s="62"/>
      <c r="E56" s="62"/>
      <c r="F56" s="62"/>
      <c r="G56" s="62"/>
      <c r="H56" s="62"/>
      <c r="I56" s="62"/>
      <c r="J56" s="62"/>
      <c r="K56" s="62"/>
    </row>
    <row r="57" spans="2:11" x14ac:dyDescent="0.3">
      <c r="B57" s="62"/>
      <c r="C57" s="62"/>
      <c r="D57" s="62"/>
      <c r="E57" s="62"/>
      <c r="F57" s="62"/>
      <c r="G57" s="62"/>
      <c r="H57" s="62"/>
      <c r="I57" s="62"/>
      <c r="J57" s="62"/>
      <c r="K57" s="62"/>
    </row>
  </sheetData>
  <sheetProtection algorithmName="SHA-512" hashValue="/MJOUc67gWosLFzdDsXGE06wKO58AuJuDwkDs7K+DI+/fmQPk/W2PalkQal+4BhC08IJkZwr8LC5GckLUR6qXQ==" saltValue="lAn2mrhQ9S8dZVCq9hSVvQ==" spinCount="100000" sheet="1" scenarios="1" formatRows="0" insertRows="0" deleteRows="0" selectLockedCells="1"/>
  <mergeCells count="35">
    <mergeCell ref="B7:H7"/>
    <mergeCell ref="I7:K7"/>
    <mergeCell ref="B2:C4"/>
    <mergeCell ref="D2:K2"/>
    <mergeCell ref="D3:K3"/>
    <mergeCell ref="E4:F4"/>
    <mergeCell ref="G4:J4"/>
    <mergeCell ref="B8:H8"/>
    <mergeCell ref="I8:K8"/>
    <mergeCell ref="B9:H9"/>
    <mergeCell ref="I9:K9"/>
    <mergeCell ref="B10:H10"/>
    <mergeCell ref="I10:K10"/>
    <mergeCell ref="B40:F40"/>
    <mergeCell ref="G40:K40"/>
    <mergeCell ref="B11:H11"/>
    <mergeCell ref="I11:K11"/>
    <mergeCell ref="C12:D12"/>
    <mergeCell ref="F12:H12"/>
    <mergeCell ref="I12:K12"/>
    <mergeCell ref="B13:K13"/>
    <mergeCell ref="B14:K14"/>
    <mergeCell ref="B15:K15"/>
    <mergeCell ref="B16:K17"/>
    <mergeCell ref="B18:K18"/>
    <mergeCell ref="B19:K39"/>
    <mergeCell ref="C45:E45"/>
    <mergeCell ref="G45:K45"/>
    <mergeCell ref="B41:E42"/>
    <mergeCell ref="F41:F42"/>
    <mergeCell ref="G41:K42"/>
    <mergeCell ref="B43:E43"/>
    <mergeCell ref="G43:K43"/>
    <mergeCell ref="C44:E44"/>
    <mergeCell ref="G44:K44"/>
  </mergeCells>
  <conditionalFormatting sqref="I12:K12">
    <cfRule type="containsBlanks" dxfId="2151" priority="2">
      <formula>LEN(TRIM(I12))=0</formula>
    </cfRule>
  </conditionalFormatting>
  <conditionalFormatting sqref="B19:K39">
    <cfRule type="containsBlanks" dxfId="2150" priority="1">
      <formula>LEN(TRIM(B19))=0</formula>
    </cfRule>
  </conditionalFormatting>
  <printOptions horizontalCentered="1"/>
  <pageMargins left="0.39370078740157483" right="0.39370078740157483" top="0.39370078740157483" bottom="0.39370078740157483" header="0.94488188976377963" footer="0"/>
  <pageSetup paperSize="125" scale="77" orientation="portrait" r:id="rId1"/>
  <headerFooter>
    <oddHeader>&amp;R&amp;"Arial,Negrita Cursiva"&amp;9Página: &amp;"Arial,Cursiva"&amp;P de &amp;N&amp;K00+000           .</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
  <dimension ref="B1:AZ60"/>
  <sheetViews>
    <sheetView view="pageBreakPreview" zoomScaleNormal="100" zoomScaleSheetLayoutView="100" workbookViewId="0">
      <selection activeCell="I12" sqref="I12:K12"/>
    </sheetView>
  </sheetViews>
  <sheetFormatPr baseColWidth="10" defaultColWidth="11.44140625" defaultRowHeight="14.4" x14ac:dyDescent="0.3"/>
  <cols>
    <col min="1" max="1" width="0.88671875" style="46" customWidth="1"/>
    <col min="2" max="2" width="9.44140625" style="46" customWidth="1"/>
    <col min="3" max="3" width="17.88671875" style="46" customWidth="1"/>
    <col min="4" max="4" width="17.44140625" style="46" customWidth="1"/>
    <col min="5" max="5" width="7.88671875" style="46" customWidth="1"/>
    <col min="6" max="6" width="8.109375" style="46" customWidth="1"/>
    <col min="7" max="7" width="11.5546875" style="46" customWidth="1"/>
    <col min="8" max="8" width="12.88671875" style="46" customWidth="1"/>
    <col min="9" max="9" width="7.5546875" style="46" customWidth="1"/>
    <col min="10" max="10" width="7.109375" style="46" customWidth="1"/>
    <col min="11" max="11" width="18.44140625" style="46" customWidth="1"/>
    <col min="12" max="12" width="0.88671875" style="46" customWidth="1"/>
    <col min="13" max="13" width="11.88671875" style="46" bestFit="1" customWidth="1"/>
    <col min="14" max="15" width="22.6640625" style="46" hidden="1" customWidth="1"/>
    <col min="16" max="16" width="11.6640625" style="46" customWidth="1"/>
    <col min="17" max="17" width="11.44140625" style="46"/>
    <col min="18" max="18" width="0" style="46" hidden="1" customWidth="1"/>
    <col min="19" max="19" width="12.88671875" style="46" hidden="1" customWidth="1"/>
    <col min="20" max="21" width="0" style="46" hidden="1" customWidth="1"/>
    <col min="22" max="16384" width="11.44140625" style="46"/>
  </cols>
  <sheetData>
    <row r="1" spans="2:52" ht="4.5" customHeight="1" x14ac:dyDescent="0.3"/>
    <row r="2" spans="2:52" ht="17.100000000000001" customHeight="1" x14ac:dyDescent="0.3">
      <c r="B2" s="683"/>
      <c r="C2" s="683"/>
      <c r="D2" s="638" t="s">
        <v>156</v>
      </c>
      <c r="E2" s="638"/>
      <c r="F2" s="638"/>
      <c r="G2" s="638"/>
      <c r="H2" s="638"/>
      <c r="I2" s="638"/>
      <c r="J2" s="638"/>
      <c r="K2" s="638"/>
    </row>
    <row r="3" spans="2:52" ht="17.100000000000001" customHeight="1" x14ac:dyDescent="0.3">
      <c r="B3" s="683"/>
      <c r="C3" s="683"/>
      <c r="D3" s="639" t="s">
        <v>333</v>
      </c>
      <c r="E3" s="639"/>
      <c r="F3" s="639"/>
      <c r="G3" s="639"/>
      <c r="H3" s="639"/>
      <c r="I3" s="639"/>
      <c r="J3" s="639"/>
      <c r="K3" s="639"/>
    </row>
    <row r="4" spans="2:52" ht="17.100000000000001" customHeight="1" x14ac:dyDescent="0.3">
      <c r="B4" s="683"/>
      <c r="C4" s="683"/>
      <c r="D4" s="217" t="s">
        <v>334</v>
      </c>
      <c r="E4" s="684" t="s">
        <v>159</v>
      </c>
      <c r="F4" s="684"/>
      <c r="G4" s="684" t="s">
        <v>335</v>
      </c>
      <c r="H4" s="684"/>
      <c r="I4" s="684"/>
      <c r="J4" s="684"/>
      <c r="K4" s="47"/>
    </row>
    <row r="5" spans="2:52" ht="3" customHeight="1" x14ac:dyDescent="0.3">
      <c r="B5" s="48"/>
      <c r="C5" s="48"/>
      <c r="D5" s="49"/>
      <c r="E5" s="49"/>
      <c r="F5" s="49"/>
      <c r="G5" s="49"/>
      <c r="H5" s="49"/>
      <c r="I5" s="49"/>
      <c r="J5" s="50"/>
      <c r="K5" s="50"/>
    </row>
    <row r="6" spans="2:52" ht="3" customHeight="1" x14ac:dyDescent="0.3"/>
    <row r="7" spans="2:52" ht="17.100000000000001" customHeight="1" x14ac:dyDescent="0.3">
      <c r="B7" s="635" t="s">
        <v>336</v>
      </c>
      <c r="C7" s="635"/>
      <c r="D7" s="635"/>
      <c r="E7" s="635"/>
      <c r="F7" s="635"/>
      <c r="G7" s="635"/>
      <c r="H7" s="635"/>
      <c r="I7" s="635" t="s">
        <v>146</v>
      </c>
      <c r="J7" s="635"/>
      <c r="K7" s="635"/>
      <c r="N7" s="215"/>
      <c r="O7" s="51"/>
    </row>
    <row r="8" spans="2:52" ht="17.100000000000001" customHeight="1" x14ac:dyDescent="0.3">
      <c r="B8" s="677" t="str">
        <f>IF(I10="","",VLOOKUP(I10,datos!B:DB,2,FALSE))</f>
        <v/>
      </c>
      <c r="C8" s="678"/>
      <c r="D8" s="678"/>
      <c r="E8" s="678"/>
      <c r="F8" s="678"/>
      <c r="G8" s="678"/>
      <c r="H8" s="679"/>
      <c r="I8" s="685"/>
      <c r="J8" s="686"/>
      <c r="K8" s="687"/>
    </row>
    <row r="9" spans="2:52" ht="17.100000000000001" customHeight="1" x14ac:dyDescent="0.3">
      <c r="B9" s="635" t="s">
        <v>338</v>
      </c>
      <c r="C9" s="635"/>
      <c r="D9" s="635"/>
      <c r="E9" s="635"/>
      <c r="F9" s="635"/>
      <c r="G9" s="635"/>
      <c r="H9" s="635"/>
      <c r="I9" s="688" t="s">
        <v>339</v>
      </c>
      <c r="J9" s="688"/>
      <c r="K9" s="688"/>
    </row>
    <row r="10" spans="2:52" ht="17.100000000000001" customHeight="1" x14ac:dyDescent="0.3">
      <c r="B10" s="680" t="str">
        <f>IF(I10="","",VLOOKUP(I10,datos!B:DB,3,FALSE))</f>
        <v/>
      </c>
      <c r="C10" s="681"/>
      <c r="D10" s="681"/>
      <c r="E10" s="681"/>
      <c r="F10" s="681"/>
      <c r="G10" s="681"/>
      <c r="H10" s="682"/>
      <c r="I10" s="666"/>
      <c r="J10" s="666"/>
      <c r="K10" s="666"/>
    </row>
    <row r="11" spans="2:52" ht="17.100000000000001" customHeight="1" thickBot="1" x14ac:dyDescent="0.35">
      <c r="B11" s="635" t="s">
        <v>147</v>
      </c>
      <c r="C11" s="635"/>
      <c r="D11" s="635"/>
      <c r="E11" s="635"/>
      <c r="F11" s="635"/>
      <c r="G11" s="635"/>
      <c r="H11" s="635"/>
      <c r="I11" s="635" t="s">
        <v>148</v>
      </c>
      <c r="J11" s="635"/>
      <c r="K11" s="635"/>
    </row>
    <row r="12" spans="2:52" ht="17.100000000000001" customHeight="1" x14ac:dyDescent="0.3">
      <c r="B12" s="216" t="s">
        <v>149</v>
      </c>
      <c r="C12" s="663" t="str">
        <f>IF(S18="","",S18)</f>
        <v/>
      </c>
      <c r="D12" s="664"/>
      <c r="E12" s="52" t="s">
        <v>150</v>
      </c>
      <c r="F12" s="663" t="str">
        <f>IF(S19="","",S19)</f>
        <v/>
      </c>
      <c r="G12" s="665"/>
      <c r="H12" s="664"/>
      <c r="I12" s="666"/>
      <c r="J12" s="666"/>
      <c r="K12" s="666"/>
      <c r="N12" s="53" t="s">
        <v>17</v>
      </c>
      <c r="O12" s="54" t="str">
        <f>IF(OR(B$8="",I8=""),"",IF(I8=7,VLOOKUP(B$8,#REF!,27,FALSE),IF(I8=8,VLOOKUP(B$8,#REF!,29,FALSE),IF(I8=9,VLOOKUP(B$8,#REF!,31,FALSE),IF(I8=10,VLOOKUP(B$8,#REF!,33,FALSE),IF(I8=11,VLOOKUP(B$8,#REF!,35,FALSE),IF(I8=12,VLOOKUP(B$8,#REF!,37,FALSE), "")))))))</f>
        <v/>
      </c>
    </row>
    <row r="13" spans="2:52" ht="17.100000000000001" customHeight="1" thickBot="1" x14ac:dyDescent="0.35">
      <c r="B13" s="570" t="s">
        <v>340</v>
      </c>
      <c r="C13" s="570"/>
      <c r="D13" s="570"/>
      <c r="E13" s="570"/>
      <c r="F13" s="570"/>
      <c r="G13" s="570"/>
      <c r="H13" s="570"/>
      <c r="I13" s="570"/>
      <c r="J13" s="570"/>
      <c r="K13" s="570"/>
      <c r="N13" s="55" t="s">
        <v>18</v>
      </c>
      <c r="O13" s="56" t="str">
        <f>IF(OR(B$8="",I8=""),"",IF(I8=7,VLOOKUP(B$8,#REF!,28,FALSE),IF(I8=8,VLOOKUP(B$8,#REF!,30,FALSE),IF(I8=9,VLOOKUP(B$8,#REF!,32,FALSE),IF(I8=10,VLOOKUP(B$8,#REF!,34,FALSE),IF(I8=11,VLOOKUP(B$8,#REF!,36,FALSE),IF(I8=12,VLOOKUP(B$8,#REF!,38,FALSE), "")))))))</f>
        <v/>
      </c>
    </row>
    <row r="14" spans="2:52" ht="66.75" customHeight="1" x14ac:dyDescent="0.3">
      <c r="B14" s="667" t="str">
        <f>IF(I10="","",VLOOKUP(I10,datos!B:DB,5,FALSE))</f>
        <v/>
      </c>
      <c r="C14" s="668"/>
      <c r="D14" s="668"/>
      <c r="E14" s="668"/>
      <c r="F14" s="668"/>
      <c r="G14" s="668"/>
      <c r="H14" s="668"/>
      <c r="I14" s="668"/>
      <c r="J14" s="668"/>
      <c r="K14" s="669"/>
    </row>
    <row r="15" spans="2:52" ht="18" customHeight="1" x14ac:dyDescent="0.3">
      <c r="B15" s="613" t="s">
        <v>152</v>
      </c>
      <c r="C15" s="613"/>
      <c r="D15" s="613"/>
      <c r="E15" s="613"/>
      <c r="F15" s="613"/>
      <c r="G15" s="613"/>
      <c r="H15" s="613"/>
      <c r="I15" s="613"/>
      <c r="J15" s="613"/>
      <c r="K15" s="613"/>
    </row>
    <row r="16" spans="2:52" s="184" customFormat="1" ht="18" customHeight="1" x14ac:dyDescent="0.3">
      <c r="B16" s="689"/>
      <c r="C16" s="690"/>
      <c r="D16" s="690"/>
      <c r="E16" s="690"/>
      <c r="F16" s="690"/>
      <c r="G16" s="690"/>
      <c r="H16" s="690"/>
      <c r="I16" s="690"/>
      <c r="J16" s="690"/>
      <c r="K16" s="691"/>
      <c r="L16" s="46" t="s">
        <v>153</v>
      </c>
      <c r="M16" s="46"/>
      <c r="N16" s="46"/>
      <c r="O16" s="46"/>
      <c r="P16" s="46"/>
      <c r="Q16" s="46"/>
      <c r="R16" s="67" t="s">
        <v>224</v>
      </c>
      <c r="S16" s="67" t="str">
        <f>IF($I$10="","",VLOOKUP($I$10,datos!B:DB,14,FALSE))</f>
        <v/>
      </c>
      <c r="T16" s="219"/>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row>
    <row r="17" spans="2:52" s="184" customFormat="1" ht="18" customHeight="1" x14ac:dyDescent="0.3">
      <c r="B17" s="692"/>
      <c r="C17" s="693"/>
      <c r="D17" s="693"/>
      <c r="E17" s="693"/>
      <c r="F17" s="693"/>
      <c r="G17" s="693"/>
      <c r="H17" s="693"/>
      <c r="I17" s="693"/>
      <c r="J17" s="693"/>
      <c r="K17" s="694"/>
      <c r="L17" s="46"/>
      <c r="M17" s="46"/>
      <c r="N17" s="46"/>
      <c r="O17" s="46"/>
      <c r="P17" s="46"/>
      <c r="Q17" s="46"/>
      <c r="R17" s="67" t="s">
        <v>225</v>
      </c>
      <c r="S17" s="90" t="str">
        <f>IF(I10="","",IF(VLOOKUP($I$10,datos!B:DB,75,FALSE)=FALSE,VLOOKUP($I$10,datos!B:DB,7,FALSE),VLOOKUP($I$10,datos!B:DB,7,FALSE)+VLOOKUP($I$10,datos!B:DB,77,FALSE)))</f>
        <v/>
      </c>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row>
    <row r="18" spans="2:52" s="184" customFormat="1" ht="18" customHeight="1" x14ac:dyDescent="0.3">
      <c r="B18" s="692"/>
      <c r="C18" s="693"/>
      <c r="D18" s="693"/>
      <c r="E18" s="693"/>
      <c r="F18" s="693"/>
      <c r="G18" s="693"/>
      <c r="H18" s="693"/>
      <c r="I18" s="693"/>
      <c r="J18" s="693"/>
      <c r="K18" s="694"/>
      <c r="L18" s="46"/>
      <c r="M18" s="46"/>
      <c r="N18" s="46"/>
      <c r="O18" s="46"/>
      <c r="P18" s="46"/>
      <c r="Q18" s="46"/>
      <c r="R18" s="67" t="s">
        <v>226</v>
      </c>
      <c r="S18" s="91" t="str">
        <f>IF(I8="","",IF(I8=1,VLOOKUP($I$10,datos!B:DB,16,FALSE),IF(I8=2,VLOOKUP($I$10,datos!B:DB,19,FALSE),IF(I8=3,VLOOKUP($I$10,datos!B:DB,22,FALSE),IF(I8=4,VLOOKUP($I$10,datos!B:DB,25,FALSE),IF(I8=5,VLOOKUP($I$10,datos!B:DB,28,FALSE),IF(I8=6,VLOOKUP($I$10,datos!B:DB,31,FALSE),IF(I8=7,VLOOKUP($I$10,datos!B:DB,34,FALSE),IF(I8=8,VLOOKUP($I$10,datos!B:DB,37,FALSE),IF(I8=9,VLOOKUP($I$10,datos!B:DB,40,FALSE),IF(I8=10,VLOOKUP($I$10,datos!B:DB,43,FALSE),IF(I8=11,VLOOKUP($I$10,datos!B:DB,46,FALSE),IF(I8=12,VLOOKUP($I$10,datos!B:DB,49,FALSE),IF(I8=13,VLOOKUP($I$10,datos!B:DB,52,FALSE),IF(I8=14,VLOOKUP($I$10,datos!B:DB,55,FALSE),IF(I8=15,VLOOKUP($I$10,datos!B:DB,58,FALSE),""))))))))))))))))</f>
        <v/>
      </c>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row>
    <row r="19" spans="2:52" s="184" customFormat="1" ht="18" customHeight="1" x14ac:dyDescent="0.3">
      <c r="B19" s="692"/>
      <c r="C19" s="693"/>
      <c r="D19" s="693"/>
      <c r="E19" s="693"/>
      <c r="F19" s="693"/>
      <c r="G19" s="693"/>
      <c r="H19" s="693"/>
      <c r="I19" s="693"/>
      <c r="J19" s="693"/>
      <c r="K19" s="694"/>
      <c r="L19" s="46"/>
      <c r="M19" s="46"/>
      <c r="N19" s="46"/>
      <c r="O19" s="46"/>
      <c r="P19" s="46"/>
      <c r="Q19" s="46"/>
      <c r="R19" s="67" t="s">
        <v>227</v>
      </c>
      <c r="S19" s="91" t="str">
        <f>IF(I8="","",IF(I8=1,VLOOKUP($I$10,datos!B:DB,17,FALSE),IF(I8=2,VLOOKUP($I$10,datos!B:DB,20,FALSE),IF(I8=3,VLOOKUP($I$10,datos!B:DB,23,FALSE),IF(I8=4,VLOOKUP($I$10,datos!B:DB,26,FALSE),IF(I8=5,VLOOKUP($I$10,datos!B:DB,29,FALSE),IF(I8=6,VLOOKUP($I$10,datos!B:DB,32,FALSE),IF(I8=7,VLOOKUP($I$10,datos!B:DB,35,FALSE),IF(I8=8,VLOOKUP($I$10,datos!B:DB,38,FALSE),IF(I8=9,VLOOKUP($I$10,datos!B:DB,41,FALSE),IF(I8=10,VLOOKUP($I$10,datos!B:DB,44,FALSE),IF(I8=11,VLOOKUP($I$10,datos!B:DB,47,FALSE),IF(I8=12,VLOOKUP($I$10,datos!B:DB,50,FALSE),IF(I8=13,VLOOKUP($I$10,datos!B:DB,53,FALSE),IF(I8=14,VLOOKUP($I$10,datos!B:DB,56,FALSE),IF(I8=15,VLOOKUP($I$10,datos!B:DB,59,FALSE),""))))))))))))))))</f>
        <v/>
      </c>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row>
    <row r="20" spans="2:52" s="184" customFormat="1" ht="18" customHeight="1" x14ac:dyDescent="0.3">
      <c r="B20" s="692"/>
      <c r="C20" s="693"/>
      <c r="D20" s="693"/>
      <c r="E20" s="693"/>
      <c r="F20" s="693"/>
      <c r="G20" s="693"/>
      <c r="H20" s="693"/>
      <c r="I20" s="693"/>
      <c r="J20" s="693"/>
      <c r="K20" s="694"/>
      <c r="L20" s="46"/>
      <c r="M20" s="46"/>
      <c r="N20" s="46"/>
      <c r="O20" s="46"/>
      <c r="P20" s="46"/>
      <c r="Q20" s="46"/>
      <c r="R20" s="67" t="s">
        <v>228</v>
      </c>
      <c r="S20" s="92" t="str">
        <f>IF(I10="","",VLOOKUP(I10,datos!B:DB,15,FALSE))</f>
        <v/>
      </c>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row>
    <row r="21" spans="2:52" s="184" customFormat="1" ht="18" customHeight="1" x14ac:dyDescent="0.3">
      <c r="B21" s="692"/>
      <c r="C21" s="693"/>
      <c r="D21" s="693"/>
      <c r="E21" s="693"/>
      <c r="F21" s="693"/>
      <c r="G21" s="693"/>
      <c r="H21" s="693"/>
      <c r="I21" s="693"/>
      <c r="J21" s="693"/>
      <c r="K21" s="694"/>
      <c r="L21" s="46"/>
      <c r="M21" s="46"/>
      <c r="N21" s="46"/>
      <c r="O21" s="46"/>
      <c r="P21" s="46"/>
      <c r="Q21" s="46"/>
      <c r="R21" s="67" t="s">
        <v>229</v>
      </c>
      <c r="S21" s="92" t="str">
        <f>IF(I10="","",VLOOKUP(I10,datos!B:DB,18,FALSE))</f>
        <v/>
      </c>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row>
    <row r="22" spans="2:52" s="184" customFormat="1" ht="18" customHeight="1" x14ac:dyDescent="0.3">
      <c r="B22" s="692"/>
      <c r="C22" s="693"/>
      <c r="D22" s="693"/>
      <c r="E22" s="693"/>
      <c r="F22" s="693"/>
      <c r="G22" s="693"/>
      <c r="H22" s="693"/>
      <c r="I22" s="693"/>
      <c r="J22" s="693"/>
      <c r="K22" s="694"/>
      <c r="L22" s="46"/>
      <c r="M22" s="46"/>
      <c r="N22" s="46"/>
      <c r="O22" s="46"/>
      <c r="P22" s="46"/>
      <c r="Q22" s="46"/>
      <c r="R22" s="67" t="s">
        <v>230</v>
      </c>
      <c r="S22" s="92" t="str">
        <f>IF(I10="","",VLOOKUP(I10,datos!B:DB,21,FALSE))</f>
        <v/>
      </c>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row>
    <row r="23" spans="2:52" s="184" customFormat="1" ht="18" customHeight="1" x14ac:dyDescent="0.3">
      <c r="B23" s="692"/>
      <c r="C23" s="693"/>
      <c r="D23" s="693"/>
      <c r="E23" s="693"/>
      <c r="F23" s="693"/>
      <c r="G23" s="693"/>
      <c r="H23" s="693"/>
      <c r="I23" s="693"/>
      <c r="J23" s="693"/>
      <c r="K23" s="694"/>
      <c r="L23" s="46"/>
      <c r="M23" s="46"/>
      <c r="N23" s="46"/>
      <c r="O23" s="46"/>
      <c r="P23" s="46"/>
      <c r="Q23" s="46"/>
      <c r="R23" s="67" t="s">
        <v>231</v>
      </c>
      <c r="S23" s="92" t="str">
        <f>IF(I10="","",VLOOKUP(I10,datos!B:DB,24,FALSE))</f>
        <v/>
      </c>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row>
    <row r="24" spans="2:52" s="184" customFormat="1" ht="18" customHeight="1" x14ac:dyDescent="0.3">
      <c r="B24" s="692"/>
      <c r="C24" s="693"/>
      <c r="D24" s="693"/>
      <c r="E24" s="693"/>
      <c r="F24" s="693"/>
      <c r="G24" s="693"/>
      <c r="H24" s="693"/>
      <c r="I24" s="693"/>
      <c r="J24" s="693"/>
      <c r="K24" s="694"/>
      <c r="L24" s="46"/>
      <c r="M24" s="46"/>
      <c r="N24" s="46"/>
      <c r="O24" s="46"/>
      <c r="P24" s="46"/>
      <c r="Q24" s="46"/>
      <c r="R24" s="67" t="s">
        <v>232</v>
      </c>
      <c r="S24" s="93" t="str">
        <f>IF(I10="","",VLOOKUP(I10,datos!B:DB,27,FALSE))</f>
        <v/>
      </c>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row>
    <row r="25" spans="2:52" s="184" customFormat="1" ht="18" customHeight="1" x14ac:dyDescent="0.3">
      <c r="B25" s="692"/>
      <c r="C25" s="693"/>
      <c r="D25" s="693"/>
      <c r="E25" s="693"/>
      <c r="F25" s="693"/>
      <c r="G25" s="693"/>
      <c r="H25" s="693"/>
      <c r="I25" s="693"/>
      <c r="J25" s="693"/>
      <c r="K25" s="694"/>
      <c r="L25" s="46"/>
      <c r="M25" s="46"/>
      <c r="N25" s="46"/>
      <c r="O25" s="46"/>
      <c r="P25" s="46"/>
      <c r="Q25" s="46"/>
      <c r="R25" s="67" t="s">
        <v>233</v>
      </c>
      <c r="S25" s="92" t="str">
        <f>IF(I10="","",VLOOKUP(I10,datos!B:DB,30,FALSE))</f>
        <v/>
      </c>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row>
    <row r="26" spans="2:52" s="184" customFormat="1" ht="18" customHeight="1" x14ac:dyDescent="0.3">
      <c r="B26" s="692"/>
      <c r="C26" s="693"/>
      <c r="D26" s="693"/>
      <c r="E26" s="693"/>
      <c r="F26" s="693"/>
      <c r="G26" s="693"/>
      <c r="H26" s="693"/>
      <c r="I26" s="693"/>
      <c r="J26" s="693"/>
      <c r="K26" s="694"/>
      <c r="L26" s="46"/>
      <c r="M26" s="46"/>
      <c r="N26" s="46"/>
      <c r="O26" s="46"/>
      <c r="P26" s="46"/>
      <c r="Q26" s="46"/>
      <c r="R26" s="67" t="s">
        <v>234</v>
      </c>
      <c r="S26" s="92" t="str">
        <f>IF(I10="","",VLOOKUP(I10,datos!B:DB,33,FALSE))</f>
        <v/>
      </c>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row>
    <row r="27" spans="2:52" s="184" customFormat="1" ht="18" customHeight="1" x14ac:dyDescent="0.3">
      <c r="B27" s="692"/>
      <c r="C27" s="693"/>
      <c r="D27" s="693"/>
      <c r="E27" s="693"/>
      <c r="F27" s="693"/>
      <c r="G27" s="693"/>
      <c r="H27" s="693"/>
      <c r="I27" s="693"/>
      <c r="J27" s="693"/>
      <c r="K27" s="694"/>
      <c r="L27" s="46"/>
      <c r="M27" s="46"/>
      <c r="N27" s="46"/>
      <c r="O27" s="46"/>
      <c r="P27" s="46"/>
      <c r="Q27" s="46"/>
      <c r="R27" s="67" t="s">
        <v>235</v>
      </c>
      <c r="S27" s="92" t="str">
        <f>IF(I10="","",VLOOKUP(I10,datos!B:DB,36,FALSE))</f>
        <v/>
      </c>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row>
    <row r="28" spans="2:52" s="184" customFormat="1" ht="18" customHeight="1" x14ac:dyDescent="0.3">
      <c r="B28" s="692"/>
      <c r="C28" s="693"/>
      <c r="D28" s="693"/>
      <c r="E28" s="693"/>
      <c r="F28" s="693"/>
      <c r="G28" s="693"/>
      <c r="H28" s="693"/>
      <c r="I28" s="693"/>
      <c r="J28" s="693"/>
      <c r="K28" s="694"/>
      <c r="L28" s="46"/>
      <c r="M28" s="46"/>
      <c r="N28" s="46"/>
      <c r="O28" s="46"/>
      <c r="P28" s="46"/>
      <c r="Q28" s="46"/>
      <c r="R28" s="67" t="s">
        <v>236</v>
      </c>
      <c r="S28" s="92" t="str">
        <f>IF(I10="","",VLOOKUP(I10,datos!B:DB,39,FALSE))</f>
        <v/>
      </c>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row>
    <row r="29" spans="2:52" s="184" customFormat="1" ht="18" customHeight="1" x14ac:dyDescent="0.3">
      <c r="B29" s="692"/>
      <c r="C29" s="693"/>
      <c r="D29" s="693"/>
      <c r="E29" s="693"/>
      <c r="F29" s="693"/>
      <c r="G29" s="693"/>
      <c r="H29" s="693"/>
      <c r="I29" s="693"/>
      <c r="J29" s="693"/>
      <c r="K29" s="694"/>
      <c r="L29" s="46"/>
      <c r="M29" s="46"/>
      <c r="N29" s="46"/>
      <c r="O29" s="46"/>
      <c r="P29" s="46"/>
      <c r="Q29" s="46"/>
      <c r="R29" s="67" t="s">
        <v>237</v>
      </c>
      <c r="S29" s="92" t="str">
        <f>IF(I10="","",VLOOKUP(I10,datos!B:DB,42,FALSE))</f>
        <v/>
      </c>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row>
    <row r="30" spans="2:52" s="184" customFormat="1" ht="18" customHeight="1" x14ac:dyDescent="0.3">
      <c r="B30" s="692"/>
      <c r="C30" s="693"/>
      <c r="D30" s="693"/>
      <c r="E30" s="693"/>
      <c r="F30" s="693"/>
      <c r="G30" s="693"/>
      <c r="H30" s="693"/>
      <c r="I30" s="693"/>
      <c r="J30" s="693"/>
      <c r="K30" s="694"/>
      <c r="L30" s="46"/>
      <c r="M30" s="46"/>
      <c r="N30" s="46"/>
      <c r="O30" s="46"/>
      <c r="P30" s="46"/>
      <c r="Q30" s="46"/>
      <c r="R30" s="67" t="s">
        <v>238</v>
      </c>
      <c r="S30" s="92" t="str">
        <f>IF(I10="","",VLOOKUP(I10,datos!B:DB,45,FALSE))</f>
        <v/>
      </c>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row>
    <row r="31" spans="2:52" s="184" customFormat="1" ht="18" customHeight="1" x14ac:dyDescent="0.3">
      <c r="B31" s="692"/>
      <c r="C31" s="693"/>
      <c r="D31" s="693"/>
      <c r="E31" s="693"/>
      <c r="F31" s="693"/>
      <c r="G31" s="693"/>
      <c r="H31" s="693"/>
      <c r="I31" s="693"/>
      <c r="J31" s="693"/>
      <c r="K31" s="694"/>
      <c r="L31" s="46"/>
      <c r="M31" s="46"/>
      <c r="N31" s="46"/>
      <c r="O31" s="46"/>
      <c r="P31" s="46"/>
      <c r="Q31" s="46"/>
      <c r="R31" s="67" t="s">
        <v>239</v>
      </c>
      <c r="S31" s="92" t="str">
        <f>IF(I10="","",VLOOKUP(I10,datos!B:DB,48,FALSE))</f>
        <v/>
      </c>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row>
    <row r="32" spans="2:52" s="184" customFormat="1" ht="18" customHeight="1" x14ac:dyDescent="0.3">
      <c r="B32" s="692"/>
      <c r="C32" s="693"/>
      <c r="D32" s="693"/>
      <c r="E32" s="693"/>
      <c r="F32" s="693"/>
      <c r="G32" s="693"/>
      <c r="H32" s="693"/>
      <c r="I32" s="693"/>
      <c r="J32" s="693"/>
      <c r="K32" s="694"/>
      <c r="L32" s="46"/>
      <c r="M32" s="46"/>
      <c r="N32" s="46"/>
      <c r="O32" s="46"/>
      <c r="P32" s="46"/>
      <c r="Q32" s="46"/>
      <c r="R32" s="67" t="s">
        <v>240</v>
      </c>
      <c r="S32" s="92" t="str">
        <f>IF(I10="","",VLOOKUP(I10,datos!B:DB,51,FALSE))</f>
        <v/>
      </c>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row>
    <row r="33" spans="2:52" s="184" customFormat="1" ht="18" customHeight="1" x14ac:dyDescent="0.3">
      <c r="B33" s="692"/>
      <c r="C33" s="693"/>
      <c r="D33" s="693"/>
      <c r="E33" s="693"/>
      <c r="F33" s="693"/>
      <c r="G33" s="693"/>
      <c r="H33" s="693"/>
      <c r="I33" s="693"/>
      <c r="J33" s="693"/>
      <c r="K33" s="694"/>
      <c r="L33" s="46"/>
      <c r="M33" s="46"/>
      <c r="N33" s="46"/>
      <c r="O33" s="46"/>
      <c r="P33" s="46"/>
      <c r="Q33" s="46"/>
      <c r="R33" s="67" t="s">
        <v>241</v>
      </c>
      <c r="S33" s="92" t="str">
        <f>IF(I10="","",VLOOKUP(I10,datos!B:DB,54,FALSE))</f>
        <v/>
      </c>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row>
    <row r="34" spans="2:52" s="184" customFormat="1" ht="18" customHeight="1" x14ac:dyDescent="0.3">
      <c r="B34" s="692"/>
      <c r="C34" s="693"/>
      <c r="D34" s="693"/>
      <c r="E34" s="693"/>
      <c r="F34" s="693"/>
      <c r="G34" s="693"/>
      <c r="H34" s="693"/>
      <c r="I34" s="693"/>
      <c r="J34" s="693"/>
      <c r="K34" s="694"/>
      <c r="L34" s="46"/>
      <c r="M34" s="46"/>
      <c r="N34" s="46"/>
      <c r="O34" s="46"/>
      <c r="P34" s="46"/>
      <c r="Q34" s="46"/>
      <c r="R34" s="67" t="s">
        <v>242</v>
      </c>
      <c r="S34" s="92" t="str">
        <f>IF(I10="","",VLOOKUP(I10,datos!B:DB,57,FALSE))</f>
        <v/>
      </c>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row>
    <row r="35" spans="2:52" s="184" customFormat="1" ht="18" customHeight="1" x14ac:dyDescent="0.3">
      <c r="B35" s="692"/>
      <c r="C35" s="693"/>
      <c r="D35" s="693"/>
      <c r="E35" s="693"/>
      <c r="F35" s="693"/>
      <c r="G35" s="693"/>
      <c r="H35" s="693"/>
      <c r="I35" s="693"/>
      <c r="J35" s="693"/>
      <c r="K35" s="694"/>
      <c r="L35" s="46"/>
      <c r="M35" s="46"/>
      <c r="N35" s="46"/>
      <c r="O35" s="46"/>
      <c r="P35" s="46"/>
      <c r="Q35" s="46"/>
      <c r="R35" s="67" t="s">
        <v>178</v>
      </c>
      <c r="S35" s="92" t="str">
        <f>IF(I8=1,S20,IF(I8=2,S21,IF(I8=3,S22,IF(I8=4,S23,IF(I8=5,S24,IF(I8=6,S25,IF(I8=7,S26,IF(I8=8,S27,IF(I8=9,S28,IF(I8=10,S29,IF(I8=11,S30,IF(I8=12,S31,IF(I8=13,S32,IF(I8=14,S33,IF(I8=15,S34,"")))))))))))))))</f>
        <v/>
      </c>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row>
    <row r="36" spans="2:52" s="184" customFormat="1" ht="18" customHeight="1" x14ac:dyDescent="0.3">
      <c r="B36" s="695"/>
      <c r="C36" s="696"/>
      <c r="D36" s="696"/>
      <c r="E36" s="696"/>
      <c r="F36" s="696"/>
      <c r="G36" s="696"/>
      <c r="H36" s="696"/>
      <c r="I36" s="696"/>
      <c r="J36" s="696"/>
      <c r="K36" s="697"/>
      <c r="L36" s="46"/>
      <c r="M36" s="46"/>
      <c r="N36" s="46"/>
      <c r="O36" s="46"/>
      <c r="P36" s="46"/>
      <c r="Q36" s="46"/>
      <c r="R36" s="84" t="s">
        <v>177</v>
      </c>
      <c r="S36" s="85" t="str">
        <f>IF(I8=1,0,IF(I8=2,S20,IF(I8=3,SUM(S20:S21),IF(I8=4,SUM(S20:S22),IF(I8=5,SUM(S20:S23),IF(I8=6,SUM(S20:S24),IF(I8=7,SUM(S20:S25),IF(I8=8,SUM(S20:S26),IF(I8=9,SUM(S20:S27),IF(I8=10,SUM(S20:S28),IF(I8=11,SUM(S20:S29),IF(I8=12,SUM(S20:S30),IF(I8=13,SUM(S20:S31),IF(I8=14,SUM(S20:S32),IF(I8=15,SUM(S20:S23),"")))))))))))))))</f>
        <v/>
      </c>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row>
    <row r="37" spans="2:52" s="184" customFormat="1" ht="18" customHeight="1" x14ac:dyDescent="0.3">
      <c r="B37" s="613" t="s">
        <v>175</v>
      </c>
      <c r="C37" s="613"/>
      <c r="D37" s="613"/>
      <c r="E37" s="613"/>
      <c r="F37" s="613"/>
      <c r="G37" s="613"/>
      <c r="H37" s="613" t="s">
        <v>45</v>
      </c>
      <c r="I37" s="613"/>
      <c r="J37" s="613"/>
      <c r="K37" s="613" t="s">
        <v>137</v>
      </c>
      <c r="L37" s="613"/>
      <c r="M37" s="46"/>
      <c r="N37" s="46"/>
      <c r="O37" s="46"/>
      <c r="P37" s="46"/>
      <c r="Q37" s="46"/>
      <c r="R37" s="38" t="s">
        <v>243</v>
      </c>
      <c r="S37" s="93" t="e">
        <f>IFERROR(S17-S36,"")-S35</f>
        <v>#VALUE!</v>
      </c>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row>
    <row r="38" spans="2:52" s="184" customFormat="1" ht="18" customHeight="1" x14ac:dyDescent="0.3">
      <c r="B38" s="584" t="s">
        <v>176</v>
      </c>
      <c r="C38" s="584"/>
      <c r="D38" s="584"/>
      <c r="E38" s="584"/>
      <c r="F38" s="584"/>
      <c r="G38" s="218">
        <f>I8</f>
        <v>0</v>
      </c>
      <c r="H38" s="612"/>
      <c r="I38" s="612"/>
      <c r="J38" s="612"/>
      <c r="K38" s="612"/>
      <c r="L38" s="612"/>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row>
    <row r="39" spans="2:52" s="184" customFormat="1" ht="18" customHeight="1" x14ac:dyDescent="0.3">
      <c r="B39" s="584" t="s">
        <v>341</v>
      </c>
      <c r="C39" s="584"/>
      <c r="D39" s="584"/>
      <c r="E39" s="584"/>
      <c r="F39" s="584"/>
      <c r="G39" s="584"/>
      <c r="H39" s="610" t="str">
        <f>IF(I10="","",S36)</f>
        <v/>
      </c>
      <c r="I39" s="610"/>
      <c r="J39" s="610"/>
      <c r="K39" s="612"/>
      <c r="L39" s="612"/>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row>
    <row r="40" spans="2:52" s="184" customFormat="1" ht="18" customHeight="1" x14ac:dyDescent="0.3">
      <c r="B40" s="584" t="s">
        <v>342</v>
      </c>
      <c r="C40" s="584"/>
      <c r="D40" s="584"/>
      <c r="E40" s="584"/>
      <c r="F40" s="584"/>
      <c r="G40" s="584"/>
      <c r="H40" s="610" t="str">
        <f>IF(I10="","",S35)</f>
        <v/>
      </c>
      <c r="I40" s="610"/>
      <c r="J40" s="610"/>
      <c r="K40" s="611" t="str">
        <f>IF(I10="","",F12)</f>
        <v/>
      </c>
      <c r="L40" s="611"/>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row>
    <row r="41" spans="2:52" s="184" customFormat="1" ht="18" customHeight="1" x14ac:dyDescent="0.3">
      <c r="B41" s="584" t="s">
        <v>179</v>
      </c>
      <c r="C41" s="584"/>
      <c r="D41" s="584"/>
      <c r="E41" s="584"/>
      <c r="F41" s="584"/>
      <c r="G41" s="584"/>
      <c r="H41" s="610" t="str">
        <f>IF(I8="","",S37)</f>
        <v/>
      </c>
      <c r="I41" s="610"/>
      <c r="J41" s="610"/>
      <c r="K41" s="612"/>
      <c r="L41" s="612"/>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row>
    <row r="42" spans="2:52" s="184" customFormat="1" ht="54" customHeight="1" x14ac:dyDescent="0.3">
      <c r="B42" s="698" t="s">
        <v>180</v>
      </c>
      <c r="C42" s="699"/>
      <c r="D42" s="700" t="s">
        <v>343</v>
      </c>
      <c r="E42" s="701"/>
      <c r="F42" s="701"/>
      <c r="G42" s="701"/>
      <c r="H42" s="701"/>
      <c r="I42" s="701"/>
      <c r="J42" s="701"/>
      <c r="K42" s="701"/>
      <c r="L42" s="702"/>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row>
    <row r="43" spans="2:52" ht="18" customHeight="1" x14ac:dyDescent="0.3">
      <c r="B43" s="660" t="s">
        <v>344</v>
      </c>
      <c r="C43" s="660"/>
      <c r="D43" s="660"/>
      <c r="E43" s="660"/>
      <c r="F43" s="661"/>
      <c r="G43" s="662" t="s">
        <v>345</v>
      </c>
      <c r="H43" s="660"/>
      <c r="I43" s="660"/>
      <c r="J43" s="660"/>
      <c r="K43" s="660"/>
    </row>
    <row r="44" spans="2:52" ht="18" customHeight="1" x14ac:dyDescent="0.3">
      <c r="B44" s="647"/>
      <c r="C44" s="648"/>
      <c r="D44" s="648"/>
      <c r="E44" s="648"/>
      <c r="F44" s="648"/>
      <c r="G44" s="648"/>
      <c r="H44" s="648"/>
      <c r="I44" s="648"/>
      <c r="J44" s="648"/>
      <c r="K44" s="651"/>
    </row>
    <row r="45" spans="2:52" ht="18" customHeight="1" x14ac:dyDescent="0.3">
      <c r="B45" s="649"/>
      <c r="C45" s="650"/>
      <c r="D45" s="650"/>
      <c r="E45" s="650"/>
      <c r="F45" s="648"/>
      <c r="G45" s="650"/>
      <c r="H45" s="650"/>
      <c r="I45" s="650"/>
      <c r="J45" s="650"/>
      <c r="K45" s="652"/>
    </row>
    <row r="46" spans="2:52" ht="24" customHeight="1" x14ac:dyDescent="0.3">
      <c r="B46" s="653" t="str">
        <f>IF(B10="","",B10)</f>
        <v/>
      </c>
      <c r="C46" s="654"/>
      <c r="D46" s="654"/>
      <c r="E46" s="654"/>
      <c r="F46" s="57"/>
      <c r="G46" s="655" t="str">
        <f>IF($I$10="","",VLOOKUP($I$10,datos!B:DB,61,FALSE))</f>
        <v/>
      </c>
      <c r="H46" s="655"/>
      <c r="I46" s="655"/>
      <c r="J46" s="655"/>
      <c r="K46" s="656"/>
    </row>
    <row r="47" spans="2:52" ht="24.9" customHeight="1" x14ac:dyDescent="0.3">
      <c r="B47" s="58" t="s">
        <v>145</v>
      </c>
      <c r="C47" s="657" t="str">
        <f>IF(B$8="","",B$8)</f>
        <v/>
      </c>
      <c r="D47" s="657"/>
      <c r="E47" s="657"/>
      <c r="F47" s="59"/>
      <c r="G47" s="658" t="str">
        <f>IF($I$10="","",VLOOKUP($I$10,datos!B:DB,62,FALSE))</f>
        <v/>
      </c>
      <c r="H47" s="658"/>
      <c r="I47" s="658"/>
      <c r="J47" s="658"/>
      <c r="K47" s="659"/>
    </row>
    <row r="48" spans="2:52" ht="6.75" customHeight="1" x14ac:dyDescent="0.3">
      <c r="B48" s="60"/>
      <c r="C48" s="644"/>
      <c r="D48" s="644"/>
      <c r="E48" s="644"/>
      <c r="F48" s="61"/>
      <c r="G48" s="645" t="s">
        <v>337</v>
      </c>
      <c r="H48" s="645"/>
      <c r="I48" s="645"/>
      <c r="J48" s="645"/>
      <c r="K48" s="646"/>
    </row>
    <row r="49" spans="2:11" ht="4.5" customHeight="1" x14ac:dyDescent="0.3">
      <c r="B49" s="62"/>
      <c r="C49" s="62"/>
      <c r="D49" s="62"/>
      <c r="E49" s="62"/>
      <c r="F49" s="62"/>
      <c r="G49" s="62"/>
      <c r="H49" s="62"/>
      <c r="I49" s="62"/>
      <c r="J49" s="62"/>
      <c r="K49" s="62"/>
    </row>
    <row r="50" spans="2:11" x14ac:dyDescent="0.3">
      <c r="B50" s="62"/>
      <c r="C50" s="62"/>
      <c r="D50" s="62"/>
      <c r="E50" s="62"/>
      <c r="F50" s="62"/>
      <c r="G50" s="62"/>
      <c r="H50" s="62"/>
      <c r="I50" s="62"/>
      <c r="J50" s="62"/>
      <c r="K50" s="62"/>
    </row>
    <row r="51" spans="2:11" x14ac:dyDescent="0.3">
      <c r="B51" s="62"/>
      <c r="C51" s="62"/>
      <c r="D51" s="62"/>
      <c r="E51" s="62"/>
      <c r="F51" s="62"/>
      <c r="G51" s="62"/>
      <c r="H51" s="62"/>
      <c r="I51" s="62"/>
      <c r="J51" s="62"/>
      <c r="K51" s="62"/>
    </row>
    <row r="52" spans="2:11" x14ac:dyDescent="0.3">
      <c r="B52" s="62"/>
      <c r="C52" s="62"/>
      <c r="D52" s="62"/>
      <c r="E52" s="62"/>
      <c r="F52" s="62"/>
      <c r="G52" s="62"/>
      <c r="H52" s="62"/>
      <c r="I52" s="62"/>
      <c r="J52" s="62"/>
      <c r="K52" s="62"/>
    </row>
    <row r="53" spans="2:11" x14ac:dyDescent="0.3">
      <c r="B53" s="62"/>
      <c r="C53" s="62"/>
      <c r="D53" s="62"/>
      <c r="E53" s="62"/>
      <c r="F53" s="62"/>
      <c r="G53" s="62"/>
      <c r="H53" s="62"/>
      <c r="I53" s="62"/>
      <c r="J53" s="62"/>
      <c r="K53" s="62"/>
    </row>
    <row r="54" spans="2:11" x14ac:dyDescent="0.3">
      <c r="B54" s="62"/>
      <c r="C54" s="62"/>
      <c r="D54" s="62"/>
      <c r="E54" s="62"/>
      <c r="F54" s="62"/>
      <c r="G54" s="62"/>
      <c r="H54" s="62"/>
      <c r="I54" s="62"/>
      <c r="J54" s="62"/>
      <c r="K54" s="62"/>
    </row>
    <row r="55" spans="2:11" x14ac:dyDescent="0.3">
      <c r="B55" s="62"/>
      <c r="C55" s="62"/>
      <c r="D55" s="62"/>
      <c r="E55" s="62"/>
      <c r="F55" s="62"/>
      <c r="G55" s="62"/>
      <c r="H55" s="62"/>
      <c r="I55" s="62"/>
      <c r="J55" s="62"/>
      <c r="K55" s="62"/>
    </row>
    <row r="56" spans="2:11" x14ac:dyDescent="0.3">
      <c r="B56" s="62"/>
      <c r="C56" s="62"/>
      <c r="D56" s="62"/>
      <c r="E56" s="62"/>
      <c r="F56" s="62"/>
      <c r="G56" s="62"/>
      <c r="H56" s="62"/>
      <c r="I56" s="62"/>
      <c r="J56" s="62"/>
      <c r="K56" s="62"/>
    </row>
    <row r="57" spans="2:11" x14ac:dyDescent="0.3">
      <c r="B57" s="62"/>
      <c r="C57" s="62"/>
      <c r="D57" s="62"/>
      <c r="E57" s="62"/>
      <c r="F57" s="62"/>
      <c r="G57" s="62"/>
      <c r="H57" s="62"/>
      <c r="I57" s="62"/>
      <c r="J57" s="62"/>
      <c r="K57" s="62"/>
    </row>
    <row r="58" spans="2:11" x14ac:dyDescent="0.3">
      <c r="B58" s="62"/>
      <c r="C58" s="62"/>
      <c r="D58" s="62"/>
      <c r="E58" s="62"/>
      <c r="F58" s="62"/>
      <c r="G58" s="62"/>
      <c r="H58" s="62"/>
      <c r="I58" s="62"/>
      <c r="J58" s="62"/>
      <c r="K58" s="62"/>
    </row>
    <row r="59" spans="2:11" x14ac:dyDescent="0.3">
      <c r="B59" s="62"/>
      <c r="C59" s="62"/>
      <c r="D59" s="62"/>
      <c r="E59" s="62"/>
      <c r="F59" s="62"/>
      <c r="G59" s="62"/>
      <c r="H59" s="62"/>
      <c r="I59" s="62"/>
      <c r="J59" s="62"/>
      <c r="K59" s="62"/>
    </row>
    <row r="60" spans="2:11" x14ac:dyDescent="0.3">
      <c r="B60" s="62"/>
      <c r="C60" s="62"/>
      <c r="D60" s="62"/>
      <c r="E60" s="62"/>
      <c r="F60" s="62"/>
      <c r="G60" s="62"/>
      <c r="H60" s="62"/>
      <c r="I60" s="62"/>
      <c r="J60" s="62"/>
      <c r="K60" s="62"/>
    </row>
  </sheetData>
  <sheetProtection algorithmName="SHA-512" hashValue="klhLjZglIksHEmZ+HGytqXUIYf2AZp/TxWSSdJAbHbb62/WLXC0gTTU9D1KWAib/C2Vnittt/vuu3eeguRFyaQ==" saltValue="+AC/YrjJejs20Z6NAjoDAQ==" spinCount="100000" sheet="1" formatCells="0" formatColumns="0" formatRows="0" insertRows="0" deleteRows="0" selectLockedCells="1"/>
  <mergeCells count="50">
    <mergeCell ref="B46:E46"/>
    <mergeCell ref="G46:K46"/>
    <mergeCell ref="C47:E47"/>
    <mergeCell ref="G47:K47"/>
    <mergeCell ref="C48:E48"/>
    <mergeCell ref="G48:K48"/>
    <mergeCell ref="B42:C42"/>
    <mergeCell ref="D42:L42"/>
    <mergeCell ref="B43:F43"/>
    <mergeCell ref="G43:K43"/>
    <mergeCell ref="B44:E45"/>
    <mergeCell ref="F44:F45"/>
    <mergeCell ref="G44:K45"/>
    <mergeCell ref="B40:G40"/>
    <mergeCell ref="H40:J40"/>
    <mergeCell ref="K40:L40"/>
    <mergeCell ref="B41:G41"/>
    <mergeCell ref="H41:J41"/>
    <mergeCell ref="K41:L41"/>
    <mergeCell ref="B38:F38"/>
    <mergeCell ref="H38:J38"/>
    <mergeCell ref="K38:L38"/>
    <mergeCell ref="B39:G39"/>
    <mergeCell ref="H39:J39"/>
    <mergeCell ref="K39:L39"/>
    <mergeCell ref="B14:K14"/>
    <mergeCell ref="B15:K15"/>
    <mergeCell ref="B16:K36"/>
    <mergeCell ref="B37:G37"/>
    <mergeCell ref="H37:J37"/>
    <mergeCell ref="K37:L37"/>
    <mergeCell ref="B13:K13"/>
    <mergeCell ref="B8:H8"/>
    <mergeCell ref="I8:K8"/>
    <mergeCell ref="B9:H9"/>
    <mergeCell ref="I9:K9"/>
    <mergeCell ref="B10:H10"/>
    <mergeCell ref="I10:K10"/>
    <mergeCell ref="B11:H11"/>
    <mergeCell ref="I11:K11"/>
    <mergeCell ref="C12:D12"/>
    <mergeCell ref="F12:H12"/>
    <mergeCell ref="I12:K12"/>
    <mergeCell ref="B7:H7"/>
    <mergeCell ref="I7:K7"/>
    <mergeCell ref="B2:C4"/>
    <mergeCell ref="D2:K2"/>
    <mergeCell ref="D3:K3"/>
    <mergeCell ref="E4:F4"/>
    <mergeCell ref="G4:J4"/>
  </mergeCells>
  <conditionalFormatting sqref="I12:K12">
    <cfRule type="containsBlanks" dxfId="2149" priority="6">
      <formula>LEN(TRIM(I12))=0</formula>
    </cfRule>
  </conditionalFormatting>
  <conditionalFormatting sqref="B16">
    <cfRule type="containsBlanks" dxfId="2148" priority="5">
      <formula>LEN(TRIM(B16))=0</formula>
    </cfRule>
  </conditionalFormatting>
  <conditionalFormatting sqref="I8:K8 B46:E46 C47:E47 G46:K47">
    <cfRule type="containsBlanks" dxfId="2147" priority="3">
      <formula>LEN(TRIM(B8))=0</formula>
    </cfRule>
  </conditionalFormatting>
  <conditionalFormatting sqref="G38">
    <cfRule type="containsBlanks" dxfId="2146" priority="2">
      <formula>LEN(TRIM(G38))=0</formula>
    </cfRule>
  </conditionalFormatting>
  <conditionalFormatting sqref="I10:K10">
    <cfRule type="containsBlanks" dxfId="2145" priority="1">
      <formula>LEN(TRIM(I10))=0</formula>
    </cfRule>
  </conditionalFormatting>
  <dataValidations count="1">
    <dataValidation type="whole" allowBlank="1" showInputMessage="1" showErrorMessage="1" errorTitle="ADVERTENCIA" error="Verifique el número de informe que quiere ingresar." promptTitle="TENGA EN CUENTA" prompt="Ingrese en este espacio el número correspondiente al informe de actividades que está presentando." sqref="G38" xr:uid="{00000000-0002-0000-0600-000000000000}">
      <formula1>1</formula1>
      <formula2>S22</formula2>
    </dataValidation>
  </dataValidations>
  <printOptions horizontalCentered="1"/>
  <pageMargins left="0.39370078740157483" right="0.39370078740157483" top="0.39370078740157483" bottom="0.39370078740157483" header="0.78740157480314965" footer="0"/>
  <pageSetup paperSize="125" scale="77" orientation="portrait" r:id="rId1"/>
  <headerFooter>
    <oddHeader>&amp;R&amp;"Arial,Negrita Cursiva"&amp;9Página: &amp;"Arial,Cursiva"&amp;P de &amp;N&amp;K00+000           .</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1:K46"/>
  <sheetViews>
    <sheetView view="pageBreakPreview" zoomScaleNormal="100" zoomScaleSheetLayoutView="100" workbookViewId="0">
      <selection activeCell="H40" sqref="H40:J40"/>
    </sheetView>
  </sheetViews>
  <sheetFormatPr baseColWidth="10" defaultColWidth="11.44140625" defaultRowHeight="13.2" x14ac:dyDescent="0.3"/>
  <cols>
    <col min="1" max="1" width="1.109375" style="67" customWidth="1"/>
    <col min="2" max="2" width="13.44140625" style="67" customWidth="1"/>
    <col min="3" max="3" width="13.33203125" style="67" customWidth="1"/>
    <col min="4" max="4" width="6.33203125" style="67" customWidth="1"/>
    <col min="5" max="5" width="17.5546875" style="67" customWidth="1"/>
    <col min="6" max="6" width="14.6640625" style="67" customWidth="1"/>
    <col min="7" max="7" width="6.5546875" style="67" customWidth="1"/>
    <col min="8" max="8" width="13.44140625" style="67" customWidth="1"/>
    <col min="9" max="9" width="21.109375" style="67" customWidth="1"/>
    <col min="10" max="10" width="14.6640625" style="67" customWidth="1"/>
    <col min="11" max="11" width="0.88671875" style="67" customWidth="1"/>
    <col min="12" max="16384" width="11.44140625" style="67"/>
  </cols>
  <sheetData>
    <row r="1" spans="1:11" ht="4.5" customHeight="1" x14ac:dyDescent="0.3"/>
    <row r="2" spans="1:11" ht="18" customHeight="1" x14ac:dyDescent="0.3">
      <c r="B2" s="729"/>
      <c r="C2" s="729"/>
      <c r="D2" s="730" t="s">
        <v>125</v>
      </c>
      <c r="E2" s="730"/>
      <c r="F2" s="730"/>
      <c r="G2" s="730"/>
      <c r="H2" s="730"/>
      <c r="I2" s="730"/>
      <c r="J2" s="730"/>
    </row>
    <row r="3" spans="1:11" ht="26.25" customHeight="1" x14ac:dyDescent="0.3">
      <c r="B3" s="729"/>
      <c r="C3" s="729"/>
      <c r="D3" s="731" t="s">
        <v>186</v>
      </c>
      <c r="E3" s="731"/>
      <c r="F3" s="731"/>
      <c r="G3" s="731"/>
      <c r="H3" s="731"/>
      <c r="I3" s="731"/>
      <c r="J3" s="731"/>
    </row>
    <row r="4" spans="1:11" ht="17.100000000000001" customHeight="1" x14ac:dyDescent="0.3">
      <c r="B4" s="729"/>
      <c r="C4" s="729"/>
      <c r="D4" s="732" t="s">
        <v>187</v>
      </c>
      <c r="E4" s="733"/>
      <c r="F4" s="734" t="s">
        <v>188</v>
      </c>
      <c r="G4" s="735"/>
      <c r="H4" s="736" t="s">
        <v>189</v>
      </c>
      <c r="I4" s="736"/>
      <c r="J4" s="68" t="s">
        <v>190</v>
      </c>
    </row>
    <row r="5" spans="1:11" ht="17.100000000000001" customHeight="1" x14ac:dyDescent="0.3">
      <c r="A5" s="57"/>
      <c r="B5" s="738"/>
      <c r="C5" s="738"/>
      <c r="D5" s="738"/>
      <c r="E5" s="738"/>
      <c r="F5" s="738"/>
      <c r="G5" s="738"/>
      <c r="H5" s="738"/>
      <c r="I5" s="738"/>
      <c r="J5" s="738"/>
      <c r="K5" s="57"/>
    </row>
    <row r="6" spans="1:11" ht="15.75" customHeight="1" x14ac:dyDescent="0.3">
      <c r="B6" s="737" t="s">
        <v>191</v>
      </c>
      <c r="C6" s="737"/>
      <c r="D6" s="737"/>
      <c r="E6" s="737"/>
      <c r="F6" s="737"/>
      <c r="G6" s="737"/>
      <c r="H6" s="737"/>
      <c r="I6" s="737"/>
      <c r="J6" s="737"/>
    </row>
    <row r="7" spans="1:11" ht="20.100000000000001" customHeight="1" x14ac:dyDescent="0.3">
      <c r="B7" s="534" t="s">
        <v>130</v>
      </c>
      <c r="C7" s="534"/>
      <c r="D7" s="534"/>
      <c r="E7" s="585" t="str">
        <f>IF(E9="","",VLOOKUP(E9,datos!B:DB,2,FALSE))</f>
        <v/>
      </c>
      <c r="F7" s="585"/>
      <c r="G7" s="585"/>
      <c r="H7" s="585"/>
      <c r="I7" s="585"/>
      <c r="J7" s="585"/>
    </row>
    <row r="8" spans="1:11" ht="20.100000000000001" customHeight="1" x14ac:dyDescent="0.3">
      <c r="B8" s="534" t="s">
        <v>131</v>
      </c>
      <c r="C8" s="534"/>
      <c r="D8" s="534"/>
      <c r="E8" s="717" t="str">
        <f>IF(E9="","",VLOOKUP(E9,datos!B:DB,3,FALSE))</f>
        <v/>
      </c>
      <c r="F8" s="717"/>
      <c r="G8" s="717"/>
      <c r="H8" s="717"/>
      <c r="I8" s="717"/>
      <c r="J8" s="717"/>
    </row>
    <row r="9" spans="1:11" ht="20.100000000000001" customHeight="1" x14ac:dyDescent="0.3">
      <c r="B9" s="534" t="s">
        <v>166</v>
      </c>
      <c r="C9" s="534"/>
      <c r="D9" s="534"/>
      <c r="E9" s="728"/>
      <c r="F9" s="728"/>
      <c r="G9" s="728"/>
      <c r="H9" s="728"/>
      <c r="I9" s="728"/>
      <c r="J9" s="728"/>
    </row>
    <row r="10" spans="1:11" ht="20.100000000000001" customHeight="1" x14ac:dyDescent="0.3">
      <c r="B10" s="534" t="s">
        <v>132</v>
      </c>
      <c r="C10" s="534"/>
      <c r="D10" s="534"/>
      <c r="E10" s="717" t="str">
        <f>IF(E9="","",VLOOKUP(E9,datos!B:DB,4,FALSE))</f>
        <v/>
      </c>
      <c r="F10" s="717"/>
      <c r="G10" s="717"/>
      <c r="H10" s="717"/>
      <c r="I10" s="717"/>
      <c r="J10" s="717"/>
    </row>
    <row r="11" spans="1:11" ht="20.100000000000001" customHeight="1" x14ac:dyDescent="0.3">
      <c r="B11" s="534" t="s">
        <v>192</v>
      </c>
      <c r="C11" s="534"/>
      <c r="D11" s="534"/>
      <c r="E11" s="717" t="s">
        <v>193</v>
      </c>
      <c r="F11" s="717"/>
      <c r="G11" s="717"/>
      <c r="H11" s="717"/>
      <c r="I11" s="717"/>
      <c r="J11" s="717"/>
    </row>
    <row r="12" spans="1:11" ht="20.100000000000001" customHeight="1" x14ac:dyDescent="0.3">
      <c r="B12" s="534" t="s">
        <v>194</v>
      </c>
      <c r="C12" s="534"/>
      <c r="D12" s="534"/>
      <c r="E12" s="717" t="s">
        <v>195</v>
      </c>
      <c r="F12" s="717"/>
      <c r="G12" s="717"/>
      <c r="H12" s="717"/>
      <c r="I12" s="717"/>
      <c r="J12" s="717"/>
    </row>
    <row r="13" spans="1:11" ht="60" customHeight="1" x14ac:dyDescent="0.3">
      <c r="B13" s="534" t="s">
        <v>133</v>
      </c>
      <c r="C13" s="534"/>
      <c r="D13" s="534"/>
      <c r="E13" s="724" t="str">
        <f>IF(E9="","",VLOOKUP(E9,datos!B:DB,5,FALSE))</f>
        <v/>
      </c>
      <c r="F13" s="725"/>
      <c r="G13" s="725"/>
      <c r="H13" s="725"/>
      <c r="I13" s="725"/>
      <c r="J13" s="726"/>
    </row>
    <row r="14" spans="1:11" ht="20.100000000000001" customHeight="1" x14ac:dyDescent="0.3">
      <c r="B14" s="534" t="s">
        <v>167</v>
      </c>
      <c r="C14" s="534"/>
      <c r="D14" s="534"/>
      <c r="E14" s="713" t="str">
        <f>IF($E$9="","",VLOOKUP($E$9,datos!B:DB,6,FALSE))</f>
        <v/>
      </c>
      <c r="F14" s="713"/>
      <c r="G14" s="713"/>
      <c r="H14" s="713"/>
      <c r="I14" s="713"/>
      <c r="J14" s="713"/>
    </row>
    <row r="15" spans="1:11" ht="20.100000000000001" customHeight="1" x14ac:dyDescent="0.3">
      <c r="B15" s="534" t="s">
        <v>196</v>
      </c>
      <c r="C15" s="534"/>
      <c r="D15" s="534"/>
      <c r="E15" s="727" t="str">
        <f>IF($E$9="","",VLOOKUP($E$9,datos!B:DB,7,FALSE))</f>
        <v/>
      </c>
      <c r="F15" s="727"/>
      <c r="G15" s="727"/>
      <c r="H15" s="727"/>
      <c r="I15" s="727"/>
      <c r="J15" s="727"/>
    </row>
    <row r="16" spans="1:11" ht="20.100000000000001" customHeight="1" x14ac:dyDescent="0.3">
      <c r="B16" s="534" t="s">
        <v>197</v>
      </c>
      <c r="C16" s="534"/>
      <c r="D16" s="534"/>
      <c r="E16" s="717" t="str">
        <f>IF($E$9="","",VLOOKUP($E$9,datos!B:DB,8,FALSE))</f>
        <v/>
      </c>
      <c r="F16" s="717"/>
      <c r="G16" s="717"/>
      <c r="H16" s="717"/>
      <c r="I16" s="717"/>
      <c r="J16" s="717"/>
    </row>
    <row r="17" spans="2:11" ht="20.100000000000001" customHeight="1" x14ac:dyDescent="0.3">
      <c r="B17" s="534" t="s">
        <v>140</v>
      </c>
      <c r="C17" s="534"/>
      <c r="D17" s="534"/>
      <c r="E17" s="713" t="str">
        <f>IF($E$9="","",VLOOKUP($E$9,datos!B:DB,9,FALSE))</f>
        <v/>
      </c>
      <c r="F17" s="713"/>
      <c r="G17" s="713"/>
      <c r="H17" s="713"/>
      <c r="I17" s="713"/>
      <c r="J17" s="713"/>
      <c r="K17" s="89"/>
    </row>
    <row r="18" spans="2:11" ht="20.100000000000001" customHeight="1" x14ac:dyDescent="0.3">
      <c r="B18" s="534" t="s">
        <v>168</v>
      </c>
      <c r="C18" s="534"/>
      <c r="D18" s="534"/>
      <c r="E18" s="713" t="str">
        <f>IF($E$9="","",VLOOKUP($E$9,datos!B:DB,10,FALSE))</f>
        <v/>
      </c>
      <c r="F18" s="713"/>
      <c r="G18" s="713"/>
      <c r="H18" s="713"/>
      <c r="I18" s="713"/>
      <c r="J18" s="713"/>
      <c r="K18" s="89"/>
    </row>
    <row r="19" spans="2:11" ht="24" customHeight="1" x14ac:dyDescent="0.3">
      <c r="B19" s="534" t="s">
        <v>198</v>
      </c>
      <c r="C19" s="534"/>
      <c r="D19" s="534"/>
      <c r="E19" s="722" t="str">
        <f>IF($E$9="","",VLOOKUP($E$9,datos!B:DB,63,FALSE))</f>
        <v/>
      </c>
      <c r="F19" s="722"/>
      <c r="G19" s="722"/>
      <c r="H19" s="100" t="s">
        <v>137</v>
      </c>
      <c r="I19" s="623" t="str">
        <f>IF($E$9="","",VLOOKUP($E$9,datos!B:DB,64,FALSE))</f>
        <v/>
      </c>
      <c r="J19" s="625"/>
      <c r="K19" s="89"/>
    </row>
    <row r="20" spans="2:11" ht="20.100000000000001" customHeight="1" x14ac:dyDescent="0.3">
      <c r="B20" s="534" t="s">
        <v>199</v>
      </c>
      <c r="C20" s="534"/>
      <c r="D20" s="534"/>
      <c r="E20" s="722" t="str">
        <f>IF($E$9="","",VLOOKUP($E$9,datos!B:DB,66,FALSE))</f>
        <v/>
      </c>
      <c r="F20" s="722"/>
      <c r="G20" s="722"/>
      <c r="H20" s="100" t="s">
        <v>137</v>
      </c>
      <c r="I20" s="623" t="str">
        <f>IF($E$9="","",VLOOKUP($E$9,datos!B:DB,67,FALSE))</f>
        <v/>
      </c>
      <c r="J20" s="625"/>
      <c r="K20" s="89"/>
    </row>
    <row r="21" spans="2:11" ht="20.100000000000001" customHeight="1" x14ac:dyDescent="0.3">
      <c r="B21" s="534" t="s">
        <v>200</v>
      </c>
      <c r="C21" s="534"/>
      <c r="D21" s="534"/>
      <c r="E21" s="713" t="str">
        <f>IF($E$9="","",VLOOKUP($E$9,datos!B:DB,61,FALSE))</f>
        <v/>
      </c>
      <c r="F21" s="713"/>
      <c r="G21" s="713"/>
      <c r="H21" s="713"/>
      <c r="I21" s="713"/>
      <c r="J21" s="713"/>
      <c r="K21" s="89"/>
    </row>
    <row r="22" spans="2:11" x14ac:dyDescent="0.3">
      <c r="B22" s="723"/>
      <c r="C22" s="723"/>
      <c r="D22" s="723"/>
      <c r="E22" s="723"/>
      <c r="F22" s="723"/>
      <c r="G22" s="723"/>
      <c r="H22" s="723"/>
      <c r="I22" s="723"/>
      <c r="J22" s="723"/>
      <c r="K22" s="89"/>
    </row>
    <row r="23" spans="2:11" ht="16.5" customHeight="1" x14ac:dyDescent="0.3">
      <c r="B23" s="718" t="s">
        <v>201</v>
      </c>
      <c r="C23" s="719"/>
      <c r="D23" s="719"/>
      <c r="E23" s="719"/>
      <c r="F23" s="719"/>
      <c r="G23" s="719"/>
      <c r="H23" s="719"/>
      <c r="I23" s="719"/>
      <c r="J23" s="720"/>
      <c r="K23" s="89"/>
    </row>
    <row r="24" spans="2:11" x14ac:dyDescent="0.3">
      <c r="B24" s="721"/>
      <c r="C24" s="721"/>
      <c r="D24" s="721"/>
      <c r="E24" s="721"/>
      <c r="F24" s="721"/>
      <c r="G24" s="721"/>
      <c r="H24" s="721"/>
      <c r="I24" s="721"/>
      <c r="J24" s="721"/>
      <c r="K24" s="89"/>
    </row>
    <row r="25" spans="2:11" ht="20.100000000000001" customHeight="1" x14ac:dyDescent="0.3">
      <c r="B25" s="716" t="s">
        <v>250</v>
      </c>
      <c r="C25" s="716"/>
      <c r="D25" s="716"/>
      <c r="E25" s="101" t="str">
        <f>IF(E9="","",IF(VLOOKUP($E$9,datos!B:DB,86,FALSE)=FALSE,"No aplica",VLOOKUP($E$9,datos!B:DB,86,FALSE)))</f>
        <v/>
      </c>
      <c r="F25" s="534" t="s">
        <v>247</v>
      </c>
      <c r="G25" s="534"/>
      <c r="H25" s="626" t="str">
        <f>IF(E9="","",IF(VLOOKUP($E$9,datos!B:DB,87,FALSE)=FALSE,"No aplica",VLOOKUP($E$9,datos!B:DB,87,FALSE)))</f>
        <v/>
      </c>
      <c r="I25" s="627"/>
      <c r="J25" s="628"/>
    </row>
    <row r="26" spans="2:11" ht="20.100000000000001" customHeight="1" x14ac:dyDescent="0.3">
      <c r="B26" s="716" t="s">
        <v>251</v>
      </c>
      <c r="C26" s="716"/>
      <c r="D26" s="716"/>
      <c r="E26" s="101" t="str">
        <f>IF(E9="","",IF(VLOOKUP($E$9,datos!B:DB,84,FALSE)=FALSE,"No aplica",VLOOKUP($E$9,datos!B:DB,84,FALSE)))</f>
        <v/>
      </c>
      <c r="F26" s="534" t="s">
        <v>247</v>
      </c>
      <c r="G26" s="534"/>
      <c r="H26" s="626" t="str">
        <f>IF(E9="","",IF(VLOOKUP($E$9,datos!B:DB,85,FALSE)=FALSE,"No aplica",VLOOKUP($E$9,datos!B:DB,85,FALSE)))</f>
        <v/>
      </c>
      <c r="I26" s="627"/>
      <c r="J26" s="628"/>
    </row>
    <row r="27" spans="2:11" ht="20.100000000000001" customHeight="1" x14ac:dyDescent="0.3">
      <c r="B27" s="716" t="s">
        <v>252</v>
      </c>
      <c r="C27" s="716"/>
      <c r="D27" s="716"/>
      <c r="E27" s="101" t="str">
        <f>IF(E9="","",IF(VLOOKUP($E$9,datos!B:DB,69,FALSE)=FALSE,"No aplica",VLOOKUP($E$9,datos!B:DB,69,FALSE)))</f>
        <v/>
      </c>
      <c r="F27" s="534" t="s">
        <v>247</v>
      </c>
      <c r="G27" s="534"/>
      <c r="H27" s="103" t="str">
        <f>IF(E9="","",IF(VLOOKUP($E$9,datos!B:DB,70,FALSE)=FALSE,"No aplica",VLOOKUP($E$9,datos!B:DB,70,FALSE)))</f>
        <v/>
      </c>
      <c r="I27" s="102" t="s">
        <v>248</v>
      </c>
      <c r="J27" s="103" t="str">
        <f>IF(E9="","",IF(VLOOKUP($E$9,datos!B:DB,72,FALSE)=FALSE,"No aplica",VLOOKUP($E$9,datos!B:DB,72,FALSE)))</f>
        <v/>
      </c>
      <c r="K27" s="69"/>
    </row>
    <row r="28" spans="2:11" ht="20.100000000000001" customHeight="1" x14ac:dyDescent="0.3">
      <c r="B28" s="716" t="s">
        <v>253</v>
      </c>
      <c r="C28" s="716"/>
      <c r="D28" s="716"/>
      <c r="E28" s="101" t="str">
        <f>IF(E9="","",IF(VLOOKUP($E$9,datos!B:DB,75,FALSE)=FALSE,"No aplica",VLOOKUP($E$9,datos!B:DB,75,FALSE)))</f>
        <v/>
      </c>
      <c r="F28" s="534" t="s">
        <v>247</v>
      </c>
      <c r="G28" s="534"/>
      <c r="H28" s="626" t="str">
        <f>IF(E9="","",IF(VLOOKUP($E$9,datos!B:DB,76,FALSE)=FALSE,"No aplica",VLOOKUP($E$9,datos!B:DB,76,FALSE)))</f>
        <v/>
      </c>
      <c r="I28" s="627"/>
      <c r="J28" s="628"/>
    </row>
    <row r="29" spans="2:11" ht="20.100000000000001" customHeight="1" x14ac:dyDescent="0.3">
      <c r="B29" s="534" t="s">
        <v>221</v>
      </c>
      <c r="C29" s="534"/>
      <c r="D29" s="534"/>
      <c r="E29" s="115" t="str">
        <f>IF(E9="","",IF(VLOOKUP($E$9,datos!B:DB,77,FALSE)=FALSE,"No aplica",VLOOKUP($E$9,datos!B:DB,77,FALSE)))</f>
        <v/>
      </c>
      <c r="F29" s="714" t="s">
        <v>170</v>
      </c>
      <c r="G29" s="715"/>
      <c r="H29" s="109" t="str">
        <f>IF(E9="","",IF(VLOOKUP($E$9,datos!B:DB,78,FALSE)=FALSE,"No aplica",VLOOKUP($E$9,datos!B:DB,78,FALSE)))</f>
        <v/>
      </c>
      <c r="I29" s="100" t="s">
        <v>171</v>
      </c>
      <c r="J29" s="109" t="str">
        <f>IF(E9="","",IF(VLOOKUP($E$9,datos!B:DB,81,FALSE)=FALSE,"No aplica",VLOOKUP($E$9,datos!B:DB,81,FALSE)))</f>
        <v/>
      </c>
    </row>
    <row r="30" spans="2:11" ht="20.100000000000001" customHeight="1" x14ac:dyDescent="0.3">
      <c r="B30" s="716" t="s">
        <v>254</v>
      </c>
      <c r="C30" s="716"/>
      <c r="D30" s="716"/>
      <c r="E30" s="101" t="str">
        <f>IF(E9="","",IF(VLOOKUP($E$9,datos!B:DB,88,FALSE)=FALSE,"No aplica",VLOOKUP($E$9,datos!B:DB,88,FALSE)))</f>
        <v/>
      </c>
      <c r="F30" s="534" t="s">
        <v>247</v>
      </c>
      <c r="G30" s="534"/>
      <c r="H30" s="626" t="str">
        <f>IF(E9="","",IF(VLOOKUP($E$9,datos!B:DB,89,FALSE)=FALSE,"No aplica",VLOOKUP($E$9,datos!B:DB,89,FALSE)))</f>
        <v/>
      </c>
      <c r="I30" s="627"/>
      <c r="J30" s="628"/>
    </row>
    <row r="31" spans="2:11" ht="20.100000000000001" customHeight="1" x14ac:dyDescent="0.3">
      <c r="B31" s="716" t="s">
        <v>255</v>
      </c>
      <c r="C31" s="716"/>
      <c r="D31" s="716"/>
      <c r="E31" s="101" t="str">
        <f>IF(E9="","",IF(VLOOKUP($E$9,datos!B:DB,90,FALSE)=FALSE,"No aplica",VLOOKUP($E$9,datos!B:DB,90,FALSE)))</f>
        <v/>
      </c>
      <c r="F31" s="534" t="s">
        <v>247</v>
      </c>
      <c r="G31" s="534"/>
      <c r="H31" s="108" t="str">
        <f>IF(E9="","",IF(VLOOKUP($E$9,datos!B:DB,91,FALSE)=FALSE,"No aplica",VLOOKUP($E$9,datos!B:DB,91,FALSE)))</f>
        <v/>
      </c>
      <c r="I31" s="102" t="s">
        <v>248</v>
      </c>
      <c r="J31" s="108" t="str">
        <f>IF(E9="","",IF(VLOOKUP($E$9,datos!B:DB,92,FALSE)=FALSE,"No aplica",VLOOKUP($E$9,datos!B:DB,92,FALSE)))</f>
        <v/>
      </c>
    </row>
    <row r="32" spans="2:11" s="38" customFormat="1" ht="20.100000000000001" customHeight="1" x14ac:dyDescent="0.3">
      <c r="B32" s="547" t="s">
        <v>256</v>
      </c>
      <c r="C32" s="547"/>
      <c r="D32" s="547"/>
      <c r="E32" s="101" t="str">
        <f>IF(E9="","",IF(VLOOKUP($E$9,datos!B:DB,94,FALSE)=FALSE,"No aplica",VLOOKUP($E$9,datos!B:DB,94,FALSE)))</f>
        <v/>
      </c>
      <c r="F32" s="534" t="s">
        <v>247</v>
      </c>
      <c r="G32" s="534"/>
      <c r="H32" s="626" t="str">
        <f>IF(E9="","",IF(VLOOKUP($E$9,datos!B:DB,95,FALSE)=FALSE,"No aplica",VLOOKUP($E$9,datos!B:DB,95,FALSE)))</f>
        <v/>
      </c>
      <c r="I32" s="627"/>
      <c r="J32" s="628"/>
    </row>
    <row r="33" spans="2:11" ht="20.100000000000001" customHeight="1" x14ac:dyDescent="0.3">
      <c r="B33" s="534" t="s">
        <v>257</v>
      </c>
      <c r="C33" s="534"/>
      <c r="D33" s="534"/>
      <c r="E33" s="717" t="str">
        <f>IF(E9="","",IF(VLOOKUP($E$9,datos!B:DB,74,FALSE)=FALSE,"No aplica",VLOOKUP($E$9,datos!B:DB,74,FALSE)))</f>
        <v/>
      </c>
      <c r="F33" s="717"/>
      <c r="G33" s="717"/>
      <c r="H33" s="717"/>
      <c r="I33" s="717"/>
      <c r="J33" s="717"/>
    </row>
    <row r="34" spans="2:11" ht="20.100000000000001" customHeight="1" x14ac:dyDescent="0.3">
      <c r="B34" s="534" t="s">
        <v>258</v>
      </c>
      <c r="C34" s="534"/>
      <c r="D34" s="534"/>
      <c r="E34" s="713" t="str">
        <f>IF(E9="","",IF(VLOOKUP($E$9,datos!B:DB,93,FALSE)=FALSE,"No aplica",VLOOKUP($E$9,datos!B:DB,93,FALSE)))</f>
        <v/>
      </c>
      <c r="F34" s="713"/>
      <c r="G34" s="713"/>
      <c r="H34" s="713"/>
      <c r="I34" s="713"/>
      <c r="J34" s="713"/>
      <c r="K34" s="89"/>
    </row>
    <row r="35" spans="2:11" s="38" customFormat="1" x14ac:dyDescent="0.3">
      <c r="B35" s="712"/>
      <c r="C35" s="712"/>
      <c r="D35" s="712"/>
      <c r="E35" s="712"/>
      <c r="F35" s="712"/>
      <c r="G35" s="712"/>
      <c r="H35" s="712"/>
      <c r="I35" s="712"/>
      <c r="J35" s="712"/>
    </row>
    <row r="36" spans="2:11" x14ac:dyDescent="0.3">
      <c r="B36" s="711" t="s">
        <v>202</v>
      </c>
      <c r="C36" s="711"/>
      <c r="D36" s="711"/>
      <c r="E36" s="711"/>
      <c r="F36" s="711"/>
      <c r="G36" s="711"/>
      <c r="H36" s="711"/>
      <c r="I36" s="711"/>
      <c r="J36" s="711"/>
    </row>
    <row r="37" spans="2:11" ht="9.75" customHeight="1" x14ac:dyDescent="0.3">
      <c r="B37" s="608"/>
      <c r="C37" s="608"/>
      <c r="D37" s="608"/>
      <c r="E37" s="608"/>
      <c r="F37" s="608"/>
      <c r="G37" s="608"/>
      <c r="H37" s="608"/>
      <c r="I37" s="608"/>
      <c r="J37" s="608"/>
    </row>
    <row r="38" spans="2:11" ht="26.25" customHeight="1" x14ac:dyDescent="0.3">
      <c r="B38" s="708" t="s">
        <v>203</v>
      </c>
      <c r="C38" s="708"/>
      <c r="D38" s="708"/>
      <c r="E38" s="708"/>
      <c r="F38" s="708"/>
      <c r="G38" s="708"/>
      <c r="H38" s="708"/>
      <c r="I38" s="708"/>
      <c r="J38" s="708"/>
    </row>
    <row r="39" spans="2:11" x14ac:dyDescent="0.3">
      <c r="B39" s="602"/>
      <c r="C39" s="602"/>
      <c r="D39" s="602"/>
      <c r="E39" s="602"/>
      <c r="F39" s="602"/>
      <c r="G39" s="602"/>
      <c r="H39" s="602"/>
      <c r="I39" s="602"/>
      <c r="J39" s="602"/>
    </row>
    <row r="40" spans="2:11" x14ac:dyDescent="0.3">
      <c r="B40" s="608" t="s">
        <v>204</v>
      </c>
      <c r="C40" s="608"/>
      <c r="D40" s="608"/>
      <c r="E40" s="608"/>
      <c r="F40" s="608"/>
      <c r="G40" s="608"/>
      <c r="H40" s="709"/>
      <c r="I40" s="710"/>
      <c r="J40" s="710"/>
    </row>
    <row r="41" spans="2:11" x14ac:dyDescent="0.3">
      <c r="B41" s="707"/>
      <c r="C41" s="707"/>
      <c r="D41" s="707"/>
      <c r="E41" s="707"/>
      <c r="F41" s="707"/>
      <c r="G41" s="707"/>
      <c r="H41" s="707"/>
      <c r="I41" s="707"/>
      <c r="J41" s="707"/>
    </row>
    <row r="42" spans="2:11" ht="15" customHeight="1" x14ac:dyDescent="0.3">
      <c r="B42" s="706" t="s">
        <v>205</v>
      </c>
      <c r="C42" s="706"/>
      <c r="D42" s="706"/>
      <c r="E42" s="706"/>
      <c r="F42" s="706"/>
      <c r="G42" s="71"/>
      <c r="H42" s="706" t="s">
        <v>206</v>
      </c>
      <c r="I42" s="706"/>
      <c r="J42" s="706"/>
    </row>
    <row r="43" spans="2:11" ht="62.25" customHeight="1" x14ac:dyDescent="0.3">
      <c r="B43" s="707"/>
      <c r="C43" s="707"/>
      <c r="D43" s="707"/>
      <c r="E43" s="707"/>
      <c r="F43" s="707"/>
      <c r="G43" s="71"/>
      <c r="H43" s="707"/>
      <c r="I43" s="707"/>
      <c r="J43" s="707"/>
    </row>
    <row r="44" spans="2:11" ht="23.25" customHeight="1" x14ac:dyDescent="0.3">
      <c r="B44" s="704" t="str">
        <f>IF(E9="","",E21)</f>
        <v/>
      </c>
      <c r="C44" s="704"/>
      <c r="D44" s="704"/>
      <c r="E44" s="704"/>
      <c r="F44" s="704"/>
      <c r="G44" s="70"/>
      <c r="H44" s="704" t="str">
        <f>IF(E9="","",E8)</f>
        <v/>
      </c>
      <c r="I44" s="704"/>
      <c r="J44" s="704"/>
    </row>
    <row r="45" spans="2:11" ht="24.9" customHeight="1" x14ac:dyDescent="0.3">
      <c r="B45" s="705" t="str">
        <f>IF($E$9="","",VLOOKUP($E$9,datos!B:DB,62,FALSE))</f>
        <v/>
      </c>
      <c r="C45" s="705"/>
      <c r="D45" s="705"/>
      <c r="E45" s="705"/>
      <c r="F45" s="705"/>
      <c r="G45" s="71"/>
      <c r="H45" s="703" t="str">
        <f>CONCATENATE("C.C. No. ",IF(E9="","",VLOOKUP(E9,datos!B:DB,2,FALSE)))</f>
        <v xml:space="preserve">C.C. No. </v>
      </c>
      <c r="I45" s="703"/>
      <c r="J45" s="703"/>
    </row>
    <row r="46" spans="2:11" ht="24.9" customHeight="1" x14ac:dyDescent="0.3">
      <c r="B46" s="604" t="str">
        <f>IF($E$9="","",VLOOKUP($E$9,datos!B:DB,60,FALSE))</f>
        <v/>
      </c>
      <c r="C46" s="604"/>
      <c r="D46" s="604"/>
      <c r="E46" s="604"/>
      <c r="F46" s="604"/>
    </row>
  </sheetData>
  <sheetProtection algorithmName="SHA-512" hashValue="QHg+uzQRVYbMh/x8j0dfvN9G2NGLQxQnmnOG5XXQpysKJDJsHb/z1moP5nwe2cA8f7ECTtlr7NGCt9NnJb5p1g==" saltValue="QGOhqq2llQ7tTHpO4/4C3A==" spinCount="100000" sheet="1" scenarios="1" formatCells="0" formatRows="0" insertRows="0" insertHyperlinks="0" deleteRows="0"/>
  <mergeCells count="85">
    <mergeCell ref="B46:F46"/>
    <mergeCell ref="B9:D9"/>
    <mergeCell ref="E9:J9"/>
    <mergeCell ref="B2:C4"/>
    <mergeCell ref="D2:J2"/>
    <mergeCell ref="D3:J3"/>
    <mergeCell ref="D4:E4"/>
    <mergeCell ref="F4:G4"/>
    <mergeCell ref="H4:I4"/>
    <mergeCell ref="B6:J6"/>
    <mergeCell ref="B7:D7"/>
    <mergeCell ref="E7:J7"/>
    <mergeCell ref="B8:D8"/>
    <mergeCell ref="E8:J8"/>
    <mergeCell ref="B5:J5"/>
    <mergeCell ref="B10:D10"/>
    <mergeCell ref="E10:J10"/>
    <mergeCell ref="B11:D11"/>
    <mergeCell ref="E11:J11"/>
    <mergeCell ref="B12:D12"/>
    <mergeCell ref="E12:J12"/>
    <mergeCell ref="B16:D16"/>
    <mergeCell ref="E16:J16"/>
    <mergeCell ref="B17:D17"/>
    <mergeCell ref="E17:J17"/>
    <mergeCell ref="B18:D18"/>
    <mergeCell ref="E18:J18"/>
    <mergeCell ref="B13:D13"/>
    <mergeCell ref="E13:J13"/>
    <mergeCell ref="B14:D14"/>
    <mergeCell ref="E14:J14"/>
    <mergeCell ref="B15:D15"/>
    <mergeCell ref="E15:J15"/>
    <mergeCell ref="B27:D27"/>
    <mergeCell ref="B21:D21"/>
    <mergeCell ref="E21:J21"/>
    <mergeCell ref="B23:J23"/>
    <mergeCell ref="I19:J19"/>
    <mergeCell ref="I20:J20"/>
    <mergeCell ref="B24:J24"/>
    <mergeCell ref="B25:D25"/>
    <mergeCell ref="F25:G25"/>
    <mergeCell ref="B26:D26"/>
    <mergeCell ref="F26:G26"/>
    <mergeCell ref="B19:D19"/>
    <mergeCell ref="B20:D20"/>
    <mergeCell ref="E19:G19"/>
    <mergeCell ref="E20:G20"/>
    <mergeCell ref="B22:J22"/>
    <mergeCell ref="F31:G31"/>
    <mergeCell ref="B32:D32"/>
    <mergeCell ref="F32:G32"/>
    <mergeCell ref="B33:D33"/>
    <mergeCell ref="E33:J33"/>
    <mergeCell ref="H32:J32"/>
    <mergeCell ref="B36:J36"/>
    <mergeCell ref="B35:J35"/>
    <mergeCell ref="B34:D34"/>
    <mergeCell ref="E34:J34"/>
    <mergeCell ref="H25:J25"/>
    <mergeCell ref="H26:J26"/>
    <mergeCell ref="H28:J28"/>
    <mergeCell ref="F29:G29"/>
    <mergeCell ref="H30:J30"/>
    <mergeCell ref="F27:G27"/>
    <mergeCell ref="B29:D29"/>
    <mergeCell ref="B30:D30"/>
    <mergeCell ref="F30:G30"/>
    <mergeCell ref="B28:D28"/>
    <mergeCell ref="F28:G28"/>
    <mergeCell ref="B31:D31"/>
    <mergeCell ref="H45:J45"/>
    <mergeCell ref="B44:F44"/>
    <mergeCell ref="H44:J44"/>
    <mergeCell ref="B45:F45"/>
    <mergeCell ref="B37:J37"/>
    <mergeCell ref="B42:F42"/>
    <mergeCell ref="H42:J42"/>
    <mergeCell ref="B43:F43"/>
    <mergeCell ref="H43:J43"/>
    <mergeCell ref="B38:J38"/>
    <mergeCell ref="B41:J41"/>
    <mergeCell ref="B40:G40"/>
    <mergeCell ref="H40:J40"/>
    <mergeCell ref="B39:J39"/>
  </mergeCells>
  <conditionalFormatting sqref="E9:J9">
    <cfRule type="containsBlanks" dxfId="2144" priority="2">
      <formula>LEN(TRIM(E9))=0</formula>
    </cfRule>
  </conditionalFormatting>
  <conditionalFormatting sqref="H40:J40">
    <cfRule type="containsBlanks" dxfId="2143" priority="1">
      <formula>LEN(TRIM(H40))=0</formula>
    </cfRule>
  </conditionalFormatting>
  <printOptions horizontalCentered="1"/>
  <pageMargins left="0.59055118110236227" right="0.59055118110236227" top="0.59055118110236227" bottom="0.39370078740157483" header="0.86614173228346458" footer="0"/>
  <pageSetup paperSize="125" scale="73" orientation="portrait" r:id="rId1"/>
  <headerFooter>
    <oddHeader>&amp;R&amp;"Arial,Negrita Cursiva"&amp;9Página:&amp;"Arial,Cursiva" &amp;P de &amp;N              &amp;"Arial,Normal"&amp;10                  &amp;K00+000.</oddHeader>
  </headerFooter>
  <colBreaks count="1" manualBreakCount="1">
    <brk id="10" max="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dimension ref="B1:S40"/>
  <sheetViews>
    <sheetView view="pageBreakPreview" zoomScaleNormal="100" zoomScaleSheetLayoutView="100" workbookViewId="0">
      <selection activeCell="E6" sqref="E6:F6"/>
    </sheetView>
  </sheetViews>
  <sheetFormatPr baseColWidth="10" defaultColWidth="11.44140625" defaultRowHeight="13.2" x14ac:dyDescent="0.3"/>
  <cols>
    <col min="1" max="1" width="0.6640625" style="67" customWidth="1"/>
    <col min="2" max="2" width="8.88671875" style="67" customWidth="1"/>
    <col min="3" max="3" width="14.44140625" style="67" customWidth="1"/>
    <col min="4" max="4" width="4.88671875" style="67" customWidth="1"/>
    <col min="5" max="5" width="9.33203125" style="67" customWidth="1"/>
    <col min="6" max="6" width="14.6640625" style="67" customWidth="1"/>
    <col min="7" max="7" width="7.5546875" style="67" customWidth="1"/>
    <col min="8" max="8" width="15.88671875" style="67" customWidth="1"/>
    <col min="9" max="9" width="9.21875" style="67" customWidth="1"/>
    <col min="10" max="10" width="10.5546875" style="67" customWidth="1"/>
    <col min="11" max="11" width="12.109375" style="67" customWidth="1"/>
    <col min="12" max="12" width="20.44140625" style="67" customWidth="1"/>
    <col min="13" max="13" width="0.88671875" style="67" customWidth="1"/>
    <col min="14" max="14" width="5.109375" style="67" customWidth="1"/>
    <col min="15" max="17" width="11.44140625" style="67"/>
    <col min="18" max="18" width="24.6640625" style="67" hidden="1" customWidth="1"/>
    <col min="19" max="19" width="13.109375" style="67" hidden="1" customWidth="1"/>
    <col min="20" max="16384" width="11.44140625" style="67"/>
  </cols>
  <sheetData>
    <row r="1" spans="2:14" ht="6" customHeight="1" x14ac:dyDescent="0.3"/>
    <row r="2" spans="2:14" s="87" customFormat="1" ht="18" customHeight="1" x14ac:dyDescent="0.3">
      <c r="B2" s="637"/>
      <c r="C2" s="637"/>
      <c r="D2" s="637"/>
      <c r="E2" s="638" t="s">
        <v>125</v>
      </c>
      <c r="F2" s="638"/>
      <c r="G2" s="638"/>
      <c r="H2" s="638"/>
      <c r="I2" s="638"/>
      <c r="J2" s="638"/>
      <c r="K2" s="638"/>
      <c r="L2" s="638"/>
    </row>
    <row r="3" spans="2:14" ht="24.75" customHeight="1" x14ac:dyDescent="0.3">
      <c r="B3" s="637"/>
      <c r="C3" s="637"/>
      <c r="D3" s="637"/>
      <c r="E3" s="639" t="s">
        <v>1444</v>
      </c>
      <c r="F3" s="639"/>
      <c r="G3" s="639"/>
      <c r="H3" s="639"/>
      <c r="I3" s="639"/>
      <c r="J3" s="639"/>
      <c r="K3" s="639"/>
      <c r="L3" s="639"/>
    </row>
    <row r="4" spans="2:14" s="88" customFormat="1" ht="17.100000000000001" customHeight="1" x14ac:dyDescent="0.3">
      <c r="B4" s="637"/>
      <c r="C4" s="637"/>
      <c r="D4" s="637"/>
      <c r="E4" s="640" t="s">
        <v>4738</v>
      </c>
      <c r="F4" s="640"/>
      <c r="G4" s="640" t="s">
        <v>1445</v>
      </c>
      <c r="H4" s="640"/>
      <c r="I4" s="640" t="s">
        <v>1446</v>
      </c>
      <c r="J4" s="640"/>
      <c r="K4" s="640"/>
      <c r="L4" s="47" t="s">
        <v>165</v>
      </c>
    </row>
    <row r="5" spans="2:14" ht="9" customHeight="1" x14ac:dyDescent="0.3">
      <c r="B5" s="619"/>
      <c r="C5" s="619"/>
      <c r="D5" s="619"/>
      <c r="E5" s="619"/>
      <c r="F5" s="619"/>
      <c r="G5" s="619"/>
      <c r="H5" s="619"/>
      <c r="I5" s="619"/>
      <c r="J5" s="619"/>
      <c r="K5" s="619"/>
      <c r="L5" s="619"/>
    </row>
    <row r="6" spans="2:14" ht="18.899999999999999" customHeight="1" x14ac:dyDescent="0.3">
      <c r="B6" s="588" t="s">
        <v>1447</v>
      </c>
      <c r="C6" s="588"/>
      <c r="D6" s="641"/>
      <c r="E6" s="743"/>
      <c r="F6" s="744"/>
      <c r="G6" s="745" t="s">
        <v>137</v>
      </c>
      <c r="H6" s="746"/>
      <c r="I6" s="623" t="str">
        <f>IF($E$6="","",VLOOKUP($E$6,datos!B:DB,6,FALSE))</f>
        <v/>
      </c>
      <c r="J6" s="624"/>
      <c r="K6" s="624"/>
      <c r="L6" s="625"/>
      <c r="M6" s="104"/>
      <c r="N6" s="57"/>
    </row>
    <row r="7" spans="2:14" ht="26.25" customHeight="1" x14ac:dyDescent="0.3">
      <c r="B7" s="588" t="s">
        <v>1448</v>
      </c>
      <c r="C7" s="588"/>
      <c r="D7" s="588"/>
      <c r="E7" s="642" t="str">
        <f>IF(E6="","",VLOOKUP(E6,datos!B:DB,4,FALSE))</f>
        <v/>
      </c>
      <c r="F7" s="642"/>
      <c r="G7" s="642"/>
      <c r="H7" s="642"/>
      <c r="I7" s="642"/>
      <c r="J7" s="642"/>
      <c r="K7" s="642"/>
      <c r="L7" s="642"/>
    </row>
    <row r="8" spans="2:14" ht="18.899999999999999" customHeight="1" x14ac:dyDescent="0.3">
      <c r="B8" s="635" t="s">
        <v>1449</v>
      </c>
      <c r="C8" s="635"/>
      <c r="D8" s="635"/>
      <c r="E8" s="747" t="s">
        <v>193</v>
      </c>
      <c r="F8" s="748"/>
      <c r="G8" s="748"/>
      <c r="H8" s="749"/>
      <c r="I8" s="370" t="s">
        <v>27</v>
      </c>
      <c r="J8" s="747" t="s">
        <v>1450</v>
      </c>
      <c r="K8" s="748"/>
      <c r="L8" s="749"/>
    </row>
    <row r="9" spans="2:14" ht="18" customHeight="1" x14ac:dyDescent="0.3">
      <c r="B9" s="588" t="s">
        <v>1451</v>
      </c>
      <c r="C9" s="588"/>
      <c r="D9" s="588"/>
      <c r="E9" s="584" t="str">
        <f>IF(E6="","",VLOOKUP(E6,datos!B:DB,3,FALSE))</f>
        <v/>
      </c>
      <c r="F9" s="584"/>
      <c r="G9" s="584"/>
      <c r="H9" s="584"/>
      <c r="I9" s="584"/>
      <c r="J9" s="584"/>
      <c r="K9" s="584"/>
      <c r="L9" s="584"/>
    </row>
    <row r="10" spans="2:14" ht="18" customHeight="1" x14ac:dyDescent="0.3">
      <c r="B10" s="588" t="s">
        <v>1452</v>
      </c>
      <c r="C10" s="588"/>
      <c r="D10" s="588"/>
      <c r="E10" s="585" t="str">
        <f>IF(E6="","",VLOOKUP(E6,datos!B:DB,2,FALSE))</f>
        <v/>
      </c>
      <c r="F10" s="585"/>
      <c r="G10" s="585"/>
      <c r="H10" s="585"/>
      <c r="I10" s="585"/>
      <c r="J10" s="585"/>
      <c r="K10" s="585"/>
      <c r="L10" s="585"/>
    </row>
    <row r="11" spans="2:14" ht="83.25" customHeight="1" x14ac:dyDescent="0.3">
      <c r="B11" s="588" t="s">
        <v>133</v>
      </c>
      <c r="C11" s="588"/>
      <c r="D11" s="588"/>
      <c r="E11" s="742" t="str">
        <f>IF(E6="","",VLOOKUP(E6,datos!B:DB,5,FALSE))</f>
        <v/>
      </c>
      <c r="F11" s="742"/>
      <c r="G11" s="742"/>
      <c r="H11" s="742"/>
      <c r="I11" s="742"/>
      <c r="J11" s="742"/>
      <c r="K11" s="742"/>
      <c r="L11" s="742"/>
      <c r="N11" s="89"/>
    </row>
    <row r="12" spans="2:14" ht="20.100000000000001" customHeight="1" x14ac:dyDescent="0.3">
      <c r="B12" s="588" t="s">
        <v>196</v>
      </c>
      <c r="C12" s="588"/>
      <c r="D12" s="588"/>
      <c r="E12" s="631" t="str">
        <f>IF($E$6="","",VLOOKUP($E$6,datos!B:DB,7,FALSE))</f>
        <v/>
      </c>
      <c r="F12" s="631"/>
      <c r="G12" s="631"/>
      <c r="H12" s="631"/>
      <c r="I12" s="631"/>
      <c r="J12" s="631"/>
      <c r="K12" s="631"/>
      <c r="L12" s="631"/>
      <c r="N12" s="89"/>
    </row>
    <row r="13" spans="2:14" ht="27.75" customHeight="1" x14ac:dyDescent="0.3">
      <c r="B13" s="588" t="s">
        <v>26</v>
      </c>
      <c r="C13" s="588"/>
      <c r="D13" s="588"/>
      <c r="E13" s="631" t="str">
        <f>IF(E6="","",IF(VLOOKUP($E$6,datos!B:DB,77,FALSE)=FALSE,"No aplica",VLOOKUP($E$6,datos!B:DB,77,FALSE)))</f>
        <v/>
      </c>
      <c r="F13" s="631"/>
      <c r="G13" s="631"/>
      <c r="H13" s="631"/>
      <c r="I13" s="631"/>
      <c r="J13" s="631"/>
      <c r="K13" s="631"/>
      <c r="L13" s="631"/>
      <c r="N13" s="89"/>
    </row>
    <row r="14" spans="2:14" ht="18.899999999999999" customHeight="1" x14ac:dyDescent="0.3">
      <c r="B14" s="588" t="s">
        <v>1453</v>
      </c>
      <c r="C14" s="588"/>
      <c r="D14" s="588"/>
      <c r="E14" s="629" t="str">
        <f>IF($E$6="","",VLOOKUP($E$6,datos!B:DB,8,FALSE))</f>
        <v/>
      </c>
      <c r="F14" s="629"/>
      <c r="G14" s="629"/>
      <c r="H14" s="629"/>
      <c r="I14" s="629"/>
      <c r="J14" s="629"/>
      <c r="K14" s="629"/>
      <c r="L14" s="629"/>
      <c r="M14" s="89"/>
      <c r="N14" s="89"/>
    </row>
    <row r="15" spans="2:14" ht="27" customHeight="1" x14ac:dyDescent="0.3">
      <c r="B15" s="632" t="s">
        <v>1454</v>
      </c>
      <c r="C15" s="632"/>
      <c r="D15" s="632"/>
      <c r="E15" s="629" t="str">
        <f>IF(E6="","",IF(VLOOKUP($E$6,datos!B:DB,73,FALSE)=FALSE,"No aplica",VLOOKUP($E$6,datos!B:DB,73,FALSE)))</f>
        <v/>
      </c>
      <c r="F15" s="629"/>
      <c r="G15" s="629"/>
      <c r="H15" s="629"/>
      <c r="I15" s="629"/>
      <c r="J15" s="629"/>
      <c r="K15" s="629"/>
      <c r="L15" s="629"/>
      <c r="M15" s="89"/>
      <c r="N15" s="89"/>
    </row>
    <row r="16" spans="2:14" s="38" customFormat="1" ht="25.5" customHeight="1" x14ac:dyDescent="0.3">
      <c r="B16" s="588" t="s">
        <v>1455</v>
      </c>
      <c r="C16" s="588"/>
      <c r="D16" s="588"/>
      <c r="E16" s="629" t="str">
        <f>IF($E$6="","",VLOOKUP($E$6,datos!B:DB,61,FALSE))</f>
        <v/>
      </c>
      <c r="F16" s="629"/>
      <c r="G16" s="629"/>
      <c r="H16" s="629"/>
      <c r="I16" s="629"/>
      <c r="J16" s="629"/>
      <c r="K16" s="629"/>
      <c r="L16" s="629"/>
      <c r="M16" s="40"/>
      <c r="N16" s="40"/>
    </row>
    <row r="17" spans="2:19" s="38" customFormat="1" ht="27" customHeight="1" x14ac:dyDescent="0.3">
      <c r="B17" s="632" t="s">
        <v>1456</v>
      </c>
      <c r="C17" s="632"/>
      <c r="D17" s="632"/>
      <c r="E17" s="585" t="str">
        <f>IF(E6="","",VLOOKUP(E6,datos!B:EC,131,FALSE))</f>
        <v/>
      </c>
      <c r="F17" s="585"/>
      <c r="G17" s="585"/>
      <c r="H17" s="585"/>
      <c r="I17" s="585"/>
      <c r="J17" s="585"/>
      <c r="K17" s="585"/>
      <c r="L17" s="585"/>
      <c r="M17" s="40"/>
      <c r="N17" s="40"/>
    </row>
    <row r="18" spans="2:19" s="38" customFormat="1" ht="18.899999999999999" customHeight="1" x14ac:dyDescent="0.3">
      <c r="B18" s="588" t="s">
        <v>140</v>
      </c>
      <c r="C18" s="588"/>
      <c r="D18" s="588"/>
      <c r="E18" s="629" t="str">
        <f>IF($E$6="","",VLOOKUP($E$6,datos!B:DB,9,FALSE))</f>
        <v/>
      </c>
      <c r="F18" s="629"/>
      <c r="G18" s="629"/>
      <c r="H18" s="629"/>
      <c r="I18" s="629"/>
      <c r="J18" s="629"/>
      <c r="K18" s="629"/>
      <c r="L18" s="629"/>
      <c r="M18" s="40"/>
      <c r="N18" s="40"/>
    </row>
    <row r="19" spans="2:19" s="38" customFormat="1" ht="27" customHeight="1" x14ac:dyDescent="0.3">
      <c r="B19" s="632" t="s">
        <v>141</v>
      </c>
      <c r="C19" s="632"/>
      <c r="D19" s="632"/>
      <c r="E19" s="629" t="str">
        <f>IF($E$6="","",VLOOKUP($E$6,datos!B:DB,10,FALSE))</f>
        <v/>
      </c>
      <c r="F19" s="629"/>
      <c r="G19" s="629"/>
      <c r="H19" s="629"/>
      <c r="I19" s="629"/>
      <c r="J19" s="629"/>
      <c r="K19" s="629"/>
      <c r="L19" s="629"/>
      <c r="M19" s="40"/>
      <c r="N19" s="40"/>
    </row>
    <row r="20" spans="2:19" s="373" customFormat="1" ht="18.899999999999999" customHeight="1" x14ac:dyDescent="0.3">
      <c r="B20" s="588" t="s">
        <v>1457</v>
      </c>
      <c r="C20" s="588"/>
      <c r="D20" s="588"/>
      <c r="E20" s="371" t="s">
        <v>1458</v>
      </c>
      <c r="F20" s="517" t="str">
        <f>IF(E6="","",IF(VLOOKUP($E$6,datos!B:DB,88,FALSE)=FALSE,"No aplica",VLOOKUP($E$6,datos!B:DB,88,FALSE)))</f>
        <v/>
      </c>
      <c r="G20" s="371" t="s">
        <v>1458</v>
      </c>
      <c r="H20" s="517" t="str">
        <f>IF(E6="","",IF(VLOOKUP($E$6,datos!B:EA,107,FALSE)=FALSE,"No aplica",VLOOKUP($E$6,datos!B:EA,107,FALSE)))</f>
        <v/>
      </c>
      <c r="I20" s="371" t="s">
        <v>137</v>
      </c>
      <c r="J20" s="530" t="str">
        <f>IF(E6="","",IF(VLOOKUP($E$6,datos!B:DB,89,FALSE)=FALSE,"No aplica",VLOOKUP($E$6,datos!B:DB,89,FALSE)))</f>
        <v/>
      </c>
      <c r="K20" s="371" t="s">
        <v>137</v>
      </c>
      <c r="L20" s="530" t="str">
        <f>IF(E6="","",IF(VLOOKUP($E$6,datos!B:EA,108,FALSE)=FALSE,"No aplica",VLOOKUP($E$6,datos!B:EA,108,FALSE)))</f>
        <v/>
      </c>
      <c r="M20" s="372"/>
      <c r="N20" s="372"/>
    </row>
    <row r="21" spans="2:19" s="373" customFormat="1" ht="27" customHeight="1" x14ac:dyDescent="0.3">
      <c r="B21" s="632" t="s">
        <v>1459</v>
      </c>
      <c r="C21" s="632"/>
      <c r="D21" s="632"/>
      <c r="E21" s="371" t="s">
        <v>1458</v>
      </c>
      <c r="F21" s="517" t="str">
        <f>IF(E6="","",IF(VLOOKUP($E$6,datos!B:DB,90,FALSE)=FALSE,"No aplica",VLOOKUP($E$6,datos!B:DB,90,FALSE)))</f>
        <v/>
      </c>
      <c r="G21" s="371" t="s">
        <v>1458</v>
      </c>
      <c r="H21" s="517" t="str">
        <f>IF(E6="","",IF(VLOOKUP($E$6,datos!B:EA,109,FALSE)=FALSE,"No aplica",VLOOKUP($E$6,datos!B:EA,109,FALSE)))</f>
        <v/>
      </c>
      <c r="I21" s="371" t="s">
        <v>137</v>
      </c>
      <c r="J21" s="530" t="str">
        <f>IF(E6="","",IF(VLOOKUP($E$6,datos!B:DB,91,FALSE)=FALSE,"No aplica",VLOOKUP($E$6,datos!B:DB,91,FALSE)))</f>
        <v/>
      </c>
      <c r="K21" s="371" t="s">
        <v>137</v>
      </c>
      <c r="L21" s="530" t="str">
        <f>IF(E6="","",IF(VLOOKUP($E$6,datos!B:EA,110,FALSE)=FALSE,"No aplica",VLOOKUP($E$6,datos!B:EA,110,FALSE)))</f>
        <v/>
      </c>
      <c r="M21" s="372"/>
      <c r="N21" s="372"/>
    </row>
    <row r="22" spans="2:19" s="38" customFormat="1" ht="25.5" customHeight="1" x14ac:dyDescent="0.3">
      <c r="B22" s="588" t="s">
        <v>1460</v>
      </c>
      <c r="C22" s="588"/>
      <c r="D22" s="588"/>
      <c r="E22" s="741" t="str">
        <f>IF(E6="","",IF(VLOOKUP($E$6,datos!B:DB,93,FALSE)=FALSE,"No aplica",VLOOKUP($E$6,datos!B:DB,93,FALSE)))</f>
        <v/>
      </c>
      <c r="F22" s="741"/>
      <c r="G22" s="741"/>
      <c r="H22" s="741"/>
      <c r="I22" s="741"/>
      <c r="J22" s="741"/>
      <c r="K22" s="741"/>
      <c r="L22" s="741"/>
      <c r="M22" s="40"/>
      <c r="N22" s="40"/>
    </row>
    <row r="23" spans="2:19" s="38" customFormat="1" ht="36.75" customHeight="1" x14ac:dyDescent="0.3">
      <c r="B23" s="632" t="s">
        <v>1461</v>
      </c>
      <c r="C23" s="632"/>
      <c r="D23" s="632"/>
      <c r="E23" s="629" t="str">
        <f>IF(E6="","",IF(VLOOKUP($E$6,datos!B:EC,132,FALSE)=FALSE,"No aplica",VLOOKUP($E$6,datos!B:EC,132,FALSE)))</f>
        <v/>
      </c>
      <c r="F23" s="629"/>
      <c r="G23" s="629"/>
      <c r="H23" s="629"/>
      <c r="I23" s="629"/>
      <c r="J23" s="629"/>
      <c r="K23" s="629"/>
      <c r="L23" s="629"/>
      <c r="M23" s="40"/>
      <c r="N23" s="40"/>
    </row>
    <row r="24" spans="2:19" s="38" customFormat="1" ht="26.25" customHeight="1" x14ac:dyDescent="0.3">
      <c r="B24" s="588" t="s">
        <v>1462</v>
      </c>
      <c r="C24" s="588"/>
      <c r="D24" s="588"/>
      <c r="E24" s="629" t="s">
        <v>1465</v>
      </c>
      <c r="F24" s="629"/>
      <c r="G24" s="629"/>
      <c r="H24" s="629"/>
      <c r="I24" s="629"/>
      <c r="J24" s="629"/>
      <c r="K24" s="629"/>
      <c r="L24" s="629"/>
      <c r="M24" s="40"/>
      <c r="N24" s="40"/>
    </row>
    <row r="25" spans="2:19" x14ac:dyDescent="0.3">
      <c r="R25" s="67" t="s">
        <v>235</v>
      </c>
      <c r="S25" s="92" t="e">
        <f>IF(E8="","",VLOOKUP(E8,[2]datos!B:DB,36,FALSE))</f>
        <v>#N/A</v>
      </c>
    </row>
    <row r="26" spans="2:19" ht="40.5" customHeight="1" x14ac:dyDescent="0.3">
      <c r="B26" s="616" t="s">
        <v>1463</v>
      </c>
      <c r="C26" s="616"/>
      <c r="D26" s="616"/>
      <c r="E26" s="616"/>
      <c r="F26" s="616"/>
      <c r="G26" s="616"/>
      <c r="H26" s="616"/>
      <c r="I26" s="616"/>
      <c r="J26" s="616"/>
      <c r="K26" s="616"/>
      <c r="L26" s="616"/>
      <c r="R26" s="67" t="s">
        <v>236</v>
      </c>
      <c r="S26" s="92" t="e">
        <f>IF(E8="","",VLOOKUP(E8,[2]datos!B:DB,39,FALSE))</f>
        <v>#N/A</v>
      </c>
    </row>
    <row r="27" spans="2:19" s="38" customFormat="1" x14ac:dyDescent="0.3">
      <c r="B27" s="374"/>
      <c r="C27" s="374"/>
      <c r="D27" s="374"/>
      <c r="E27" s="374"/>
      <c r="F27" s="374"/>
      <c r="G27" s="374"/>
      <c r="H27" s="374"/>
      <c r="I27" s="374"/>
      <c r="J27" s="374"/>
      <c r="K27" s="374"/>
      <c r="L27" s="374"/>
      <c r="R27" s="38" t="s">
        <v>243</v>
      </c>
      <c r="S27" s="93" t="e">
        <f>IFERROR(#REF!-#REF!,"")-#REF!</f>
        <v>#VALUE!</v>
      </c>
    </row>
    <row r="28" spans="2:19" ht="15" customHeight="1" x14ac:dyDescent="0.3">
      <c r="B28" s="67" t="s">
        <v>1464</v>
      </c>
      <c r="I28" s="739" t="str">
        <f>IF(E6="","",IF(VLOOKUP($E$6,datos!B:EC,132,FALSE)=FALSE,"No aplica",VLOOKUP($E$6,datos!B:EC,132,FALSE)))</f>
        <v/>
      </c>
      <c r="J28" s="739"/>
    </row>
    <row r="30" spans="2:19" ht="20.25" customHeight="1" x14ac:dyDescent="0.3">
      <c r="B30" s="608" t="s">
        <v>143</v>
      </c>
      <c r="C30" s="608"/>
      <c r="D30" s="608"/>
    </row>
    <row r="31" spans="2:19" ht="25.5" customHeight="1" x14ac:dyDescent="0.3">
      <c r="B31" s="602"/>
      <c r="C31" s="602"/>
      <c r="D31" s="602"/>
      <c r="E31" s="602"/>
      <c r="F31" s="602"/>
      <c r="H31" s="94"/>
      <c r="I31" s="94"/>
    </row>
    <row r="32" spans="2:19" ht="25.5" customHeight="1" x14ac:dyDescent="0.3">
      <c r="B32" s="602"/>
      <c r="C32" s="602"/>
      <c r="D32" s="602"/>
      <c r="E32" s="602"/>
      <c r="F32" s="602"/>
    </row>
    <row r="33" spans="2:10" ht="24" customHeight="1" x14ac:dyDescent="0.3">
      <c r="B33" s="740" t="str">
        <f>IF($E$6="","",VLOOKUP($E$6,datos!B:DB,61,FALSE))</f>
        <v/>
      </c>
      <c r="C33" s="740"/>
      <c r="D33" s="740"/>
      <c r="E33" s="740"/>
      <c r="F33" s="740"/>
    </row>
    <row r="34" spans="2:10" ht="25.5" customHeight="1" x14ac:dyDescent="0.3">
      <c r="B34" s="604" t="str">
        <f>IF($E$6="","",VLOOKUP($E$6,datos!B:DB,62,FALSE))</f>
        <v/>
      </c>
      <c r="C34" s="604"/>
      <c r="D34" s="604"/>
      <c r="E34" s="604"/>
      <c r="F34" s="604"/>
      <c r="H34" s="66" t="str">
        <f>IF(G33="","",IF(G33=1,0,IF(G33=2,#REF!,IF(G33=3,(#REF!*2),IF(G33=4,(#REF!*3),IF(G33=5,(#REF!*4),IF(G33=6,(#REF!*5)," ")))))))</f>
        <v/>
      </c>
      <c r="I34" s="66"/>
      <c r="J34" s="66"/>
    </row>
    <row r="35" spans="2:10" ht="25.5" customHeight="1" x14ac:dyDescent="0.3">
      <c r="B35" s="604" t="str">
        <f>IF($E$6="","",VLOOKUP($E$6,datos!B:DB,60,FALSE))</f>
        <v/>
      </c>
      <c r="C35" s="604"/>
      <c r="D35" s="604"/>
      <c r="E35" s="604"/>
      <c r="F35" s="604"/>
      <c r="H35" s="66"/>
      <c r="I35" s="66"/>
      <c r="J35" s="66"/>
    </row>
    <row r="36" spans="2:10" x14ac:dyDescent="0.3">
      <c r="B36" s="605" t="s">
        <v>183</v>
      </c>
      <c r="C36" s="605"/>
      <c r="D36" s="605"/>
      <c r="E36" s="605"/>
      <c r="F36" s="605"/>
    </row>
    <row r="37" spans="2:10" ht="6.75" customHeight="1" x14ac:dyDescent="0.3"/>
    <row r="38" spans="2:10" ht="12.75" customHeight="1" x14ac:dyDescent="0.3">
      <c r="B38" s="369" t="s">
        <v>184</v>
      </c>
      <c r="C38" s="630"/>
      <c r="D38" s="630"/>
      <c r="E38" s="630"/>
      <c r="F38" s="630"/>
    </row>
    <row r="39" spans="2:10" ht="12.75" customHeight="1" x14ac:dyDescent="0.3">
      <c r="B39" s="369" t="s">
        <v>185</v>
      </c>
      <c r="C39" s="630"/>
      <c r="D39" s="630"/>
      <c r="E39" s="630"/>
      <c r="F39" s="630"/>
    </row>
    <row r="40" spans="2:10" ht="6" customHeight="1" x14ac:dyDescent="0.3"/>
  </sheetData>
  <sheetProtection algorithmName="SHA-512" hashValue="A2uFE6rKj8bh27dQU93JC5aX3FPxU032LXY5ueGLnCgjpBBa/qlXrETmrP2MZ0vtRIjzrPHoavhLt5tVEs32wQ==" saltValue="FNfKXhZr+pgotPiWPT8zsQ==" spinCount="100000" sheet="1" formatRows="0"/>
  <mergeCells count="56">
    <mergeCell ref="B2:D4"/>
    <mergeCell ref="E2:L2"/>
    <mergeCell ref="E3:L3"/>
    <mergeCell ref="E4:F4"/>
    <mergeCell ref="G4:H4"/>
    <mergeCell ref="I4:K4"/>
    <mergeCell ref="B10:D10"/>
    <mergeCell ref="E10:L10"/>
    <mergeCell ref="B5:L5"/>
    <mergeCell ref="B6:D6"/>
    <mergeCell ref="E6:F6"/>
    <mergeCell ref="G6:H6"/>
    <mergeCell ref="I6:L6"/>
    <mergeCell ref="B7:D7"/>
    <mergeCell ref="E7:L7"/>
    <mergeCell ref="B8:D8"/>
    <mergeCell ref="E8:H8"/>
    <mergeCell ref="J8:L8"/>
    <mergeCell ref="B9:D9"/>
    <mergeCell ref="E9:L9"/>
    <mergeCell ref="B11:D11"/>
    <mergeCell ref="E11:L11"/>
    <mergeCell ref="B12:D12"/>
    <mergeCell ref="E12:L12"/>
    <mergeCell ref="B13:D13"/>
    <mergeCell ref="E13:L13"/>
    <mergeCell ref="B14:D14"/>
    <mergeCell ref="E14:L14"/>
    <mergeCell ref="B15:D15"/>
    <mergeCell ref="E15:L15"/>
    <mergeCell ref="B16:D16"/>
    <mergeCell ref="E16:L16"/>
    <mergeCell ref="B17:D17"/>
    <mergeCell ref="E17:L17"/>
    <mergeCell ref="B18:D18"/>
    <mergeCell ref="E18:L18"/>
    <mergeCell ref="B19:D19"/>
    <mergeCell ref="E19:L19"/>
    <mergeCell ref="B20:D20"/>
    <mergeCell ref="B21:D21"/>
    <mergeCell ref="B22:D22"/>
    <mergeCell ref="E22:L22"/>
    <mergeCell ref="B23:D23"/>
    <mergeCell ref="E23:L23"/>
    <mergeCell ref="C39:F39"/>
    <mergeCell ref="B24:D24"/>
    <mergeCell ref="E24:L24"/>
    <mergeCell ref="B26:L26"/>
    <mergeCell ref="B30:D30"/>
    <mergeCell ref="B31:F32"/>
    <mergeCell ref="I28:J28"/>
    <mergeCell ref="B33:F33"/>
    <mergeCell ref="B34:F34"/>
    <mergeCell ref="B35:F35"/>
    <mergeCell ref="B36:F36"/>
    <mergeCell ref="C38:F38"/>
  </mergeCells>
  <conditionalFormatting sqref="E8 I8:J8">
    <cfRule type="containsBlanks" dxfId="2142" priority="2">
      <formula>LEN(TRIM(E8))=0</formula>
    </cfRule>
  </conditionalFormatting>
  <conditionalFormatting sqref="C38:F39">
    <cfRule type="containsBlanks" dxfId="2141" priority="1">
      <formula>LEN(TRIM(C38))=0</formula>
    </cfRule>
  </conditionalFormatting>
  <printOptions horizontalCentered="1"/>
  <pageMargins left="0.39370078740157483" right="0.39370078740157483" top="0.39370078740157483" bottom="0.39370078740157483" header="0" footer="0"/>
  <pageSetup paperSize="9" scale="70" orientation="portrait" r:id="rId1"/>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15</vt:i4>
      </vt:variant>
    </vt:vector>
  </HeadingPairs>
  <TitlesOfParts>
    <vt:vector size="27" baseType="lpstr">
      <vt:lpstr>Consulte_num_contrato</vt:lpstr>
      <vt:lpstr>ActadeInicio</vt:lpstr>
      <vt:lpstr>ComunicacionSupervisor</vt:lpstr>
      <vt:lpstr>Recomendación</vt:lpstr>
      <vt:lpstr>CertificaciónSupervisor</vt:lpstr>
      <vt:lpstr>InformeActividades</vt:lpstr>
      <vt:lpstr>InformeActividadesJI</vt:lpstr>
      <vt:lpstr>Actaterminación</vt:lpstr>
      <vt:lpstr>Actadecierre</vt:lpstr>
      <vt:lpstr>datos</vt:lpstr>
      <vt:lpstr>generador</vt:lpstr>
      <vt:lpstr>textos</vt:lpstr>
      <vt:lpstr>Actadecierre!Área_de_impresión</vt:lpstr>
      <vt:lpstr>ActadeInicio!Área_de_impresión</vt:lpstr>
      <vt:lpstr>Actaterminación!Área_de_impresión</vt:lpstr>
      <vt:lpstr>CertificaciónSupervisor!Área_de_impresión</vt:lpstr>
      <vt:lpstr>ComunicacionSupervisor!Área_de_impresión</vt:lpstr>
      <vt:lpstr>InformeActividades!Área_de_impresión</vt:lpstr>
      <vt:lpstr>InformeActividadesJI!Área_de_impresión</vt:lpstr>
      <vt:lpstr>Recomendación!Área_de_impresión</vt:lpstr>
      <vt:lpstr>Consulte_num_contrato!matriz</vt:lpstr>
      <vt:lpstr>matriz</vt:lpstr>
      <vt:lpstr>Actadecierre!Títulos_a_imprimir</vt:lpstr>
      <vt:lpstr>Actaterminación!Títulos_a_imprimir</vt:lpstr>
      <vt:lpstr>CertificaciónSupervisor!Títulos_a_imprimir</vt:lpstr>
      <vt:lpstr>InformeActividades!Títulos_a_imprimir</vt:lpstr>
      <vt:lpstr>InformeActividadesJI!Títulos_a_imprimir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Carolina Villareal Billera</dc:creator>
  <cp:lastModifiedBy>Adriana Ramos</cp:lastModifiedBy>
  <cp:lastPrinted>2026-03-19T22:17:46Z</cp:lastPrinted>
  <dcterms:created xsi:type="dcterms:W3CDTF">2017-03-27T14:05:42Z</dcterms:created>
  <dcterms:modified xsi:type="dcterms:W3CDTF">2026-03-19T22:27:53Z</dcterms:modified>
</cp:coreProperties>
</file>